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codeName="ThisWorkbook"/>
  <mc:AlternateContent xmlns:mc="http://schemas.openxmlformats.org/markup-compatibility/2006">
    <mc:Choice Requires="x15">
      <x15ac:absPath xmlns:x15ac="http://schemas.microsoft.com/office/spreadsheetml/2010/11/ac" url="C:\Users\Windows\Desktop\"/>
    </mc:Choice>
  </mc:AlternateContent>
  <xr:revisionPtr revIDLastSave="0" documentId="8_{4D53B96E-D528-4DE3-A02D-24D0F5491873}" xr6:coauthVersionLast="47" xr6:coauthVersionMax="47" xr10:uidLastSave="{00000000-0000-0000-0000-000000000000}"/>
  <bookViews>
    <workbookView xWindow="-108" yWindow="-108" windowWidth="23256" windowHeight="12576" tabRatio="874" activeTab="16" xr2:uid="{00000000-000D-0000-FFFF-FFFF00000000}"/>
  </bookViews>
  <sheets>
    <sheet name="48.31" sheetId="19" r:id="rId1"/>
    <sheet name="49.31" sheetId="25" r:id="rId2"/>
    <sheet name="50.31" sheetId="40" r:id="rId3"/>
    <sheet name="51.31" sheetId="41" r:id="rId4"/>
    <sheet name="52.31" sheetId="42" r:id="rId5"/>
    <sheet name="53.31" sheetId="18" r:id="rId6"/>
    <sheet name="54.31" sheetId="81" r:id="rId7"/>
    <sheet name="55.31" sheetId="80" r:id="rId8"/>
    <sheet name="56.31" sheetId="82" r:id="rId9"/>
    <sheet name="57.31" sheetId="83" r:id="rId10"/>
    <sheet name="58.31" sheetId="62" r:id="rId11"/>
    <sheet name="59.31" sheetId="63" r:id="rId12"/>
    <sheet name="60.31" sheetId="64" r:id="rId13"/>
    <sheet name="61.31" sheetId="65" r:id="rId14"/>
    <sheet name="62.31" sheetId="79" r:id="rId15"/>
    <sheet name="63.31" sheetId="61" r:id="rId16"/>
    <sheet name="64.31" sheetId="56" r:id="rId17"/>
    <sheet name="60.342" sheetId="8" r:id="rId18"/>
    <sheet name="61.342" sheetId="55" r:id="rId19"/>
    <sheet name="CHITIETTHU" sheetId="66" r:id="rId20"/>
    <sheet name="62.342" sheetId="11" r:id="rId21"/>
    <sheet name="63." sheetId="72" r:id="rId22"/>
    <sheet name="64." sheetId="73" r:id="rId23"/>
    <sheet name="65." sheetId="71" r:id="rId24"/>
    <sheet name="66." sheetId="85" r:id="rId25"/>
    <sheet name="67." sheetId="75" r:id="rId26"/>
    <sheet name="68." sheetId="76" r:id="rId27"/>
    <sheet name="00000000" sheetId="4" state="veryHidden" r:id="rId28"/>
    <sheet name="69." sheetId="84" r:id="rId29"/>
    <sheet name="70" sheetId="77" r:id="rId30"/>
    <sheet name="vay VH" sheetId="78" r:id="rId31"/>
    <sheet name="Sheet1" sheetId="69" r:id="rId32"/>
    <sheet name="Sheet2" sheetId="70"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xlnm._FilterDatabase" localSheetId="11" hidden="1">'59.31'!$A$1:$Z$21</definedName>
    <definedName name="_xlnm._FilterDatabase" localSheetId="13" hidden="1">'61.31'!$A$3:$R$58</definedName>
    <definedName name="_Order1" hidden="1">255</definedName>
    <definedName name="_Order2" hidden="1">255</definedName>
    <definedName name="_Sort" localSheetId="24" hidden="1">#REF!</definedName>
    <definedName name="_Sort" localSheetId="28" hidden="1">#REF!</definedName>
    <definedName name="_Sort" hidden="1">#REF!</definedName>
    <definedName name="A" localSheetId="27">#REF!</definedName>
    <definedName name="h" localSheetId="27" hidden="1">{"'Sheet1'!$L$16"}</definedName>
    <definedName name="h" localSheetId="10" hidden="1">{"'Sheet1'!$L$16"}</definedName>
    <definedName name="h" localSheetId="11" hidden="1">{"'Sheet1'!$L$16"}</definedName>
    <definedName name="h" localSheetId="12" hidden="1">{"'Sheet1'!$L$16"}</definedName>
    <definedName name="h" localSheetId="13" hidden="1">{"'Sheet1'!$L$16"}</definedName>
    <definedName name="h" localSheetId="24" hidden="1">{"'Sheet1'!$L$16"}</definedName>
    <definedName name="h" localSheetId="25" hidden="1">{"'Sheet1'!$L$16"}</definedName>
    <definedName name="h" localSheetId="26" hidden="1">{"'Sheet1'!$L$16"}</definedName>
    <definedName name="h" localSheetId="28" hidden="1">{"'Sheet1'!$L$16"}</definedName>
    <definedName name="h" localSheetId="29" hidden="1">{"'Sheet1'!$L$16"}</definedName>
    <definedName name="h" localSheetId="19" hidden="1">{"'Sheet1'!$L$16"}</definedName>
    <definedName name="h" localSheetId="30" hidden="1">{"'Sheet1'!$L$16"}</definedName>
    <definedName name="h" hidden="1">{"'Sheet1'!$L$16"}</definedName>
    <definedName name="HH" localSheetId="27">#REF!</definedName>
    <definedName name="HTML_CodePage" hidden="1">950</definedName>
    <definedName name="HTML_Control" localSheetId="27" hidden="1">{"'Sheet1'!$L$16"}</definedName>
    <definedName name="HTML_Control" localSheetId="10" hidden="1">{"'Sheet1'!$L$16"}</definedName>
    <definedName name="HTML_Control" localSheetId="11" hidden="1">{"'Sheet1'!$L$16"}</definedName>
    <definedName name="HTML_Control" localSheetId="12" hidden="1">{"'Sheet1'!$L$16"}</definedName>
    <definedName name="HTML_Control" localSheetId="13" hidden="1">{"'Sheet1'!$L$16"}</definedName>
    <definedName name="HTML_Control" localSheetId="24" hidden="1">{"'Sheet1'!$L$16"}</definedName>
    <definedName name="HTML_Control" localSheetId="25" hidden="1">{"'Sheet1'!$L$16"}</definedName>
    <definedName name="HTML_Control" localSheetId="26" hidden="1">{"'Sheet1'!$L$16"}</definedName>
    <definedName name="HTML_Control" localSheetId="28" hidden="1">{"'Sheet1'!$L$16"}</definedName>
    <definedName name="HTML_Control" localSheetId="29" hidden="1">{"'Sheet1'!$L$16"}</definedName>
    <definedName name="HTML_Control" localSheetId="19" hidden="1">{"'Sheet1'!$L$16"}</definedName>
    <definedName name="HTML_Control" localSheetId="3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27" hidden="1">{"'Sheet1'!$L$16"}</definedName>
    <definedName name="huy" localSheetId="10" hidden="1">{"'Sheet1'!$L$16"}</definedName>
    <definedName name="huy" localSheetId="11" hidden="1">{"'Sheet1'!$L$16"}</definedName>
    <definedName name="huy" localSheetId="12" hidden="1">{"'Sheet1'!$L$16"}</definedName>
    <definedName name="huy" localSheetId="13" hidden="1">{"'Sheet1'!$L$16"}</definedName>
    <definedName name="huy" localSheetId="24" hidden="1">{"'Sheet1'!$L$16"}</definedName>
    <definedName name="huy" localSheetId="25" hidden="1">{"'Sheet1'!$L$16"}</definedName>
    <definedName name="huy" localSheetId="26" hidden="1">{"'Sheet1'!$L$16"}</definedName>
    <definedName name="huy" localSheetId="28" hidden="1">{"'Sheet1'!$L$16"}</definedName>
    <definedName name="huy" localSheetId="29" hidden="1">{"'Sheet1'!$L$16"}</definedName>
    <definedName name="huy" localSheetId="19" hidden="1">{"'Sheet1'!$L$16"}</definedName>
    <definedName name="huy" localSheetId="30" hidden="1">{"'Sheet1'!$L$16"}</definedName>
    <definedName name="huy" hidden="1">{"'Sheet1'!$L$16"}</definedName>
    <definedName name="_xlnm.Print_Area" localSheetId="0">'48.31'!$A$1:$F$43</definedName>
    <definedName name="_xlnm.Print_Area" localSheetId="1">'49.31'!$A$1:$E$50</definedName>
    <definedName name="_xlnm.Print_Area" localSheetId="2">'50.31'!$A$1:$I$81</definedName>
    <definedName name="_xlnm.Print_Area" localSheetId="3">'51.31'!$A$1:$E$38</definedName>
    <definedName name="_xlnm.Print_Area" localSheetId="4">'52.31'!$A$1:$F$53</definedName>
    <definedName name="_xlnm.Print_Area" localSheetId="5">'53.31'!$A$1:$K$32</definedName>
    <definedName name="_xlnm.Print_Area" localSheetId="10">'58.31'!$A$1:$T$21</definedName>
    <definedName name="_xlnm.Print_Area" localSheetId="12">'60.31'!$A$1:$H$19</definedName>
    <definedName name="_xlnm.Print_Area" localSheetId="13">'61.31'!$A$1:$R$58</definedName>
    <definedName name="_xlnm.Print_Titles" localSheetId="2">'50.31'!$7:$8</definedName>
    <definedName name="_xlnm.Print_Titles" localSheetId="10">'58.31'!$A:$B,'58.31'!$8:$11</definedName>
    <definedName name="_xlnm.Print_Titles" localSheetId="11">'59.31'!$A:$B,'59.31'!$8:$11</definedName>
    <definedName name="_xlnm.Print_Titles" localSheetId="13">'61.31'!$A:$B,'61.31'!$8:$10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3" i="41" l="1"/>
  <c r="C36" i="25"/>
  <c r="C24" i="25"/>
  <c r="F38" i="25"/>
  <c r="C43" i="42" l="1"/>
  <c r="C30" i="42"/>
  <c r="G30" i="42" s="1"/>
  <c r="G35" i="42"/>
  <c r="G31" i="42"/>
  <c r="G32" i="42" s="1"/>
  <c r="G34" i="42" s="1"/>
  <c r="D8" i="18"/>
  <c r="C13" i="18"/>
  <c r="D50" i="42"/>
  <c r="C35" i="25"/>
  <c r="C41" i="19" l="1"/>
  <c r="E16" i="77" l="1"/>
  <c r="J23" i="8" l="1"/>
  <c r="E115" i="85"/>
  <c r="D115" i="85"/>
  <c r="C115" i="85"/>
  <c r="B115" i="85"/>
  <c r="E114" i="85"/>
  <c r="B114" i="85" s="1"/>
  <c r="F111" i="85"/>
  <c r="E111" i="85"/>
  <c r="E118" i="85" s="1"/>
  <c r="D111" i="85"/>
  <c r="D118" i="85" s="1"/>
  <c r="C111" i="85"/>
  <c r="F102" i="85"/>
  <c r="G102" i="85" s="1"/>
  <c r="F101" i="85"/>
  <c r="G101" i="85" s="1"/>
  <c r="F100" i="85"/>
  <c r="G100" i="85" s="1"/>
  <c r="E93" i="85"/>
  <c r="D93" i="85"/>
  <c r="C93" i="85"/>
  <c r="B93" i="85"/>
  <c r="E92" i="85"/>
  <c r="D92" i="85"/>
  <c r="B92" i="85" s="1"/>
  <c r="F91" i="85"/>
  <c r="F90" i="85"/>
  <c r="F89" i="85"/>
  <c r="E89" i="85"/>
  <c r="D89" i="85"/>
  <c r="C89" i="85"/>
  <c r="E82" i="85"/>
  <c r="D82" i="85"/>
  <c r="C82" i="85"/>
  <c r="B82" i="85"/>
  <c r="D81" i="85"/>
  <c r="B81" i="85" s="1"/>
  <c r="F80" i="85"/>
  <c r="F79" i="85"/>
  <c r="F78" i="85"/>
  <c r="E78" i="85"/>
  <c r="E85" i="85" s="1"/>
  <c r="D78" i="85"/>
  <c r="C78" i="85"/>
  <c r="C85" i="85" s="1"/>
  <c r="E71" i="85"/>
  <c r="D71" i="85"/>
  <c r="D74" i="85" s="1"/>
  <c r="C71" i="85"/>
  <c r="B71" i="85"/>
  <c r="B70" i="85"/>
  <c r="E67" i="85"/>
  <c r="D67" i="85"/>
  <c r="C67" i="85"/>
  <c r="E60" i="85"/>
  <c r="D60" i="85"/>
  <c r="C60" i="85"/>
  <c r="C63" i="85" s="1"/>
  <c r="B60" i="85"/>
  <c r="B59" i="85"/>
  <c r="F58" i="85"/>
  <c r="F57" i="85"/>
  <c r="F56" i="85"/>
  <c r="E56" i="85"/>
  <c r="D56" i="85"/>
  <c r="D63" i="85" s="1"/>
  <c r="C56" i="85"/>
  <c r="B56" i="85" s="1"/>
  <c r="E49" i="85"/>
  <c r="B49" i="85" s="1"/>
  <c r="D49" i="85"/>
  <c r="C49" i="85"/>
  <c r="B48" i="85"/>
  <c r="F47" i="85"/>
  <c r="F46" i="85"/>
  <c r="F45" i="85"/>
  <c r="E45" i="85"/>
  <c r="E52" i="85" s="1"/>
  <c r="G47" i="85" s="1"/>
  <c r="D45" i="85"/>
  <c r="D52" i="85" s="1"/>
  <c r="C45" i="85"/>
  <c r="C52" i="85" s="1"/>
  <c r="E38" i="85"/>
  <c r="D38" i="85"/>
  <c r="C38" i="85"/>
  <c r="B38" i="85"/>
  <c r="E37" i="85"/>
  <c r="D37" i="85"/>
  <c r="F36" i="85"/>
  <c r="F35" i="85"/>
  <c r="F34" i="85"/>
  <c r="E34" i="85"/>
  <c r="D34" i="85"/>
  <c r="C34" i="85"/>
  <c r="F15" i="85"/>
  <c r="E13" i="85"/>
  <c r="D13" i="85"/>
  <c r="B13" i="85" s="1"/>
  <c r="E12" i="85"/>
  <c r="D12" i="85"/>
  <c r="C11" i="85"/>
  <c r="E9" i="85"/>
  <c r="D9" i="85"/>
  <c r="E8" i="85"/>
  <c r="E7" i="85" s="1"/>
  <c r="D8" i="85"/>
  <c r="D7" i="85" s="1"/>
  <c r="C7" i="85"/>
  <c r="B34" i="85" l="1"/>
  <c r="B12" i="85"/>
  <c r="D85" i="85"/>
  <c r="G79" i="85" s="1"/>
  <c r="B8" i="85"/>
  <c r="E74" i="85"/>
  <c r="G80" i="85"/>
  <c r="E10" i="85"/>
  <c r="E14" i="85" s="1"/>
  <c r="D11" i="85"/>
  <c r="G46" i="85"/>
  <c r="G57" i="85"/>
  <c r="B52" i="85"/>
  <c r="G45" i="85" s="1"/>
  <c r="E63" i="85"/>
  <c r="G58" i="85" s="1"/>
  <c r="E41" i="85"/>
  <c r="G36" i="85" s="1"/>
  <c r="C74" i="85"/>
  <c r="C96" i="85"/>
  <c r="B96" i="85" s="1"/>
  <c r="G89" i="85" s="1"/>
  <c r="B111" i="85"/>
  <c r="B9" i="85"/>
  <c r="C14" i="85"/>
  <c r="C41" i="85"/>
  <c r="B89" i="85"/>
  <c r="C118" i="85"/>
  <c r="B118" i="85" s="1"/>
  <c r="G111" i="85" s="1"/>
  <c r="D41" i="85"/>
  <c r="G35" i="85" s="1"/>
  <c r="B78" i="85"/>
  <c r="B7" i="85"/>
  <c r="D96" i="85"/>
  <c r="G90" i="85" s="1"/>
  <c r="E96" i="85"/>
  <c r="G91" i="85" s="1"/>
  <c r="B37" i="85"/>
  <c r="E11" i="85"/>
  <c r="B11" i="85" s="1"/>
  <c r="B67" i="85"/>
  <c r="B45" i="85"/>
  <c r="D10" i="85"/>
  <c r="B74" i="85" l="1"/>
  <c r="B63" i="85"/>
  <c r="G56" i="85" s="1"/>
  <c r="B10" i="85"/>
  <c r="B85" i="85"/>
  <c r="G78" i="85" s="1"/>
  <c r="B41" i="85"/>
  <c r="G34" i="85" s="1"/>
  <c r="B14" i="85"/>
  <c r="F16" i="85" s="1"/>
  <c r="D14" i="85"/>
  <c r="G21" i="62" l="1"/>
  <c r="G20" i="62"/>
  <c r="G19" i="62"/>
  <c r="G18" i="62"/>
  <c r="G16" i="62"/>
  <c r="G15" i="62"/>
  <c r="G14" i="62"/>
  <c r="J21" i="62"/>
  <c r="J17" i="62"/>
  <c r="J14" i="62"/>
  <c r="Q22" i="82" l="1"/>
  <c r="Q85" i="82"/>
  <c r="F43" i="11" l="1"/>
  <c r="F39" i="11"/>
  <c r="H24" i="84" l="1"/>
  <c r="H23" i="84"/>
  <c r="H22" i="84"/>
  <c r="H21" i="84"/>
  <c r="H20" i="84"/>
  <c r="F19" i="84"/>
  <c r="D19" i="84"/>
  <c r="H19" i="84" s="1"/>
  <c r="H18" i="84"/>
  <c r="H17" i="84"/>
  <c r="H16" i="84"/>
  <c r="F15" i="84"/>
  <c r="D15" i="84"/>
  <c r="H15" i="84" s="1"/>
  <c r="H14" i="84"/>
  <c r="H13" i="84"/>
  <c r="F12" i="84"/>
  <c r="H12" i="84" s="1"/>
  <c r="D12" i="84"/>
  <c r="H11" i="84"/>
  <c r="H10" i="84"/>
  <c r="F9" i="84"/>
  <c r="D9" i="84"/>
  <c r="H9" i="84" s="1"/>
  <c r="F8" i="84" l="1"/>
  <c r="F7" i="84" s="1"/>
  <c r="D8" i="84"/>
  <c r="D7" i="84" l="1"/>
  <c r="H7" i="84" s="1"/>
  <c r="H8" i="84"/>
  <c r="H232" i="83" l="1"/>
  <c r="C232" i="83"/>
  <c r="H231" i="83"/>
  <c r="C231" i="83"/>
  <c r="H230" i="83"/>
  <c r="C230" i="83"/>
  <c r="H229" i="83"/>
  <c r="C229" i="83"/>
  <c r="H228" i="83"/>
  <c r="C228" i="83"/>
  <c r="H227" i="83"/>
  <c r="C227" i="83"/>
  <c r="H226" i="83"/>
  <c r="C226" i="83"/>
  <c r="H225" i="83"/>
  <c r="C225" i="83"/>
  <c r="H224" i="83"/>
  <c r="C224" i="83"/>
  <c r="H223" i="83"/>
  <c r="C223" i="83"/>
  <c r="H222" i="83"/>
  <c r="C222" i="83"/>
  <c r="H221" i="83"/>
  <c r="C221" i="83"/>
  <c r="H220" i="83"/>
  <c r="C220" i="83"/>
  <c r="H219" i="83"/>
  <c r="C219" i="83"/>
  <c r="H218" i="83"/>
  <c r="C218" i="83"/>
  <c r="H217" i="83"/>
  <c r="C217" i="83"/>
  <c r="H216" i="83"/>
  <c r="C216" i="83"/>
  <c r="H215" i="83"/>
  <c r="C215" i="83"/>
  <c r="H214" i="83"/>
  <c r="C214" i="83"/>
  <c r="H213" i="83"/>
  <c r="C213" i="83"/>
  <c r="J212" i="83"/>
  <c r="H212" i="83" s="1"/>
  <c r="C212" i="83"/>
  <c r="C211" i="83"/>
  <c r="H210" i="83"/>
  <c r="C210" i="83"/>
  <c r="H209" i="83"/>
  <c r="C209" i="83"/>
  <c r="H208" i="83"/>
  <c r="C208" i="83"/>
  <c r="H207" i="83"/>
  <c r="C207" i="83"/>
  <c r="H206" i="83"/>
  <c r="C206" i="83"/>
  <c r="H205" i="83"/>
  <c r="C205" i="83"/>
  <c r="H204" i="83"/>
  <c r="C204" i="83"/>
  <c r="H203" i="83"/>
  <c r="C203" i="83"/>
  <c r="H202" i="83"/>
  <c r="C202" i="83"/>
  <c r="H201" i="83"/>
  <c r="C201" i="83"/>
  <c r="H200" i="83"/>
  <c r="C200" i="83"/>
  <c r="H199" i="83"/>
  <c r="C199" i="83"/>
  <c r="H198" i="83"/>
  <c r="C198" i="83"/>
  <c r="H197" i="83"/>
  <c r="C197" i="83"/>
  <c r="H196" i="83"/>
  <c r="C196" i="83"/>
  <c r="H195" i="83"/>
  <c r="C195" i="83"/>
  <c r="H194" i="83"/>
  <c r="C194" i="83"/>
  <c r="H193" i="83"/>
  <c r="C193" i="83"/>
  <c r="H192" i="83"/>
  <c r="C192" i="83"/>
  <c r="H191" i="83"/>
  <c r="C191" i="83"/>
  <c r="H190" i="83"/>
  <c r="C190" i="83"/>
  <c r="H189" i="83"/>
  <c r="C189" i="83"/>
  <c r="J188" i="83"/>
  <c r="H188" i="83" s="1"/>
  <c r="C188" i="83"/>
  <c r="H187" i="83"/>
  <c r="C187" i="83"/>
  <c r="H186" i="83"/>
  <c r="C186" i="83"/>
  <c r="H185" i="83"/>
  <c r="C185" i="83"/>
  <c r="H184" i="83"/>
  <c r="C184" i="83"/>
  <c r="H183" i="83"/>
  <c r="C183" i="83"/>
  <c r="H182" i="83"/>
  <c r="C182" i="83"/>
  <c r="H181" i="83"/>
  <c r="C181" i="83"/>
  <c r="H180" i="83"/>
  <c r="C180" i="83"/>
  <c r="H179" i="83"/>
  <c r="C179" i="83"/>
  <c r="H178" i="83"/>
  <c r="C178" i="83"/>
  <c r="H177" i="83"/>
  <c r="C177" i="83"/>
  <c r="H176" i="83"/>
  <c r="C176" i="83"/>
  <c r="H175" i="83"/>
  <c r="C175" i="83"/>
  <c r="H174" i="83"/>
  <c r="C174" i="83"/>
  <c r="H173" i="83"/>
  <c r="C173" i="83"/>
  <c r="H172" i="83"/>
  <c r="C172" i="83"/>
  <c r="H171" i="83"/>
  <c r="C171" i="83"/>
  <c r="H170" i="83"/>
  <c r="C170" i="83"/>
  <c r="H169" i="83"/>
  <c r="C169" i="83"/>
  <c r="H168" i="83"/>
  <c r="C168" i="83"/>
  <c r="H167" i="83"/>
  <c r="C167" i="83"/>
  <c r="H166" i="83"/>
  <c r="C166" i="83"/>
  <c r="H165" i="83"/>
  <c r="C165" i="83"/>
  <c r="H164" i="83"/>
  <c r="C164" i="83"/>
  <c r="H163" i="83"/>
  <c r="C163" i="83"/>
  <c r="H162" i="83"/>
  <c r="C162" i="83"/>
  <c r="H161" i="83"/>
  <c r="C161" i="83"/>
  <c r="J160" i="83"/>
  <c r="H160" i="83"/>
  <c r="C160" i="83"/>
  <c r="J159" i="83"/>
  <c r="H159" i="83"/>
  <c r="C159" i="83"/>
  <c r="H158" i="83"/>
  <c r="C158" i="83"/>
  <c r="H157" i="83"/>
  <c r="C157" i="83"/>
  <c r="H156" i="83"/>
  <c r="C156" i="83"/>
  <c r="H155" i="83"/>
  <c r="C155" i="83"/>
  <c r="H154" i="83"/>
  <c r="C154" i="83"/>
  <c r="H153" i="83"/>
  <c r="C153" i="83"/>
  <c r="H152" i="83"/>
  <c r="C152" i="83"/>
  <c r="H151" i="83"/>
  <c r="C151" i="83"/>
  <c r="H150" i="83"/>
  <c r="C150" i="83"/>
  <c r="H149" i="83"/>
  <c r="C149" i="83"/>
  <c r="H148" i="83"/>
  <c r="C148" i="83"/>
  <c r="H147" i="83"/>
  <c r="C147" i="83"/>
  <c r="H146" i="83"/>
  <c r="C146" i="83"/>
  <c r="J145" i="83"/>
  <c r="H145" i="83"/>
  <c r="C145" i="83"/>
  <c r="H144" i="83"/>
  <c r="C144" i="83"/>
  <c r="H143" i="83"/>
  <c r="C143" i="83"/>
  <c r="J142" i="83"/>
  <c r="H142" i="83"/>
  <c r="C142" i="83"/>
  <c r="H141" i="83"/>
  <c r="C141" i="83"/>
  <c r="H140" i="83"/>
  <c r="C140" i="83"/>
  <c r="H139" i="83"/>
  <c r="C139" i="83"/>
  <c r="H138" i="83"/>
  <c r="C138" i="83"/>
  <c r="H137" i="83"/>
  <c r="C137" i="83"/>
  <c r="H136" i="83"/>
  <c r="C136" i="83"/>
  <c r="H135" i="83"/>
  <c r="C135" i="83"/>
  <c r="H134" i="83"/>
  <c r="C134" i="83"/>
  <c r="H133" i="83"/>
  <c r="C133" i="83"/>
  <c r="H132" i="83"/>
  <c r="C132" i="83"/>
  <c r="H131" i="83"/>
  <c r="C131" i="83"/>
  <c r="H130" i="83"/>
  <c r="C130" i="83"/>
  <c r="H129" i="83"/>
  <c r="C129" i="83"/>
  <c r="H128" i="83"/>
  <c r="C128" i="83"/>
  <c r="H127" i="83"/>
  <c r="C127" i="83"/>
  <c r="H126" i="83"/>
  <c r="C126" i="83"/>
  <c r="H125" i="83"/>
  <c r="C125" i="83"/>
  <c r="H124" i="83"/>
  <c r="C124" i="83"/>
  <c r="H123" i="83"/>
  <c r="C123" i="83"/>
  <c r="H122" i="83"/>
  <c r="C122" i="83"/>
  <c r="H121" i="83"/>
  <c r="C121" i="83"/>
  <c r="H120" i="83"/>
  <c r="C120" i="83"/>
  <c r="H119" i="83"/>
  <c r="C119" i="83"/>
  <c r="H118" i="83"/>
  <c r="C118" i="83"/>
  <c r="H117" i="83"/>
  <c r="C117" i="83"/>
  <c r="H116" i="83"/>
  <c r="C116" i="83"/>
  <c r="H115" i="83"/>
  <c r="C115" i="83"/>
  <c r="H114" i="83"/>
  <c r="C114" i="83"/>
  <c r="H113" i="83"/>
  <c r="C113" i="83"/>
  <c r="H112" i="83"/>
  <c r="C112" i="83"/>
  <c r="H111" i="83"/>
  <c r="C111" i="83"/>
  <c r="H110" i="83"/>
  <c r="C110" i="83"/>
  <c r="J109" i="83"/>
  <c r="J108" i="83" s="1"/>
  <c r="H109" i="83"/>
  <c r="C109" i="83"/>
  <c r="C108" i="83"/>
  <c r="C107" i="83"/>
  <c r="H106" i="83"/>
  <c r="C106" i="83"/>
  <c r="H105" i="83"/>
  <c r="C105" i="83"/>
  <c r="H104" i="83"/>
  <c r="C104" i="83"/>
  <c r="H103" i="83"/>
  <c r="C103" i="83"/>
  <c r="H102" i="83"/>
  <c r="C102" i="83"/>
  <c r="H101" i="83"/>
  <c r="C101" i="83"/>
  <c r="H100" i="83"/>
  <c r="C100" i="83"/>
  <c r="H99" i="83"/>
  <c r="C99" i="83"/>
  <c r="H98" i="83"/>
  <c r="C98" i="83"/>
  <c r="H97" i="83"/>
  <c r="C97" i="83"/>
  <c r="H96" i="83"/>
  <c r="C96" i="83"/>
  <c r="H95" i="83"/>
  <c r="C95" i="83"/>
  <c r="H94" i="83"/>
  <c r="C94" i="83"/>
  <c r="H93" i="83"/>
  <c r="C93" i="83"/>
  <c r="H92" i="83"/>
  <c r="C92" i="83"/>
  <c r="H91" i="83"/>
  <c r="C91" i="83"/>
  <c r="H90" i="83"/>
  <c r="C90" i="83"/>
  <c r="H89" i="83"/>
  <c r="C89" i="83"/>
  <c r="H88" i="83"/>
  <c r="C88" i="83"/>
  <c r="H87" i="83"/>
  <c r="C87" i="83"/>
  <c r="H86" i="83"/>
  <c r="C86" i="83"/>
  <c r="H85" i="83"/>
  <c r="C85" i="83"/>
  <c r="H84" i="83"/>
  <c r="C84" i="83"/>
  <c r="H83" i="83"/>
  <c r="C83" i="83"/>
  <c r="H82" i="83"/>
  <c r="C82" i="83"/>
  <c r="H81" i="83"/>
  <c r="C81" i="83"/>
  <c r="H80" i="83"/>
  <c r="C80" i="83"/>
  <c r="H79" i="83"/>
  <c r="C79" i="83"/>
  <c r="H78" i="83"/>
  <c r="C78" i="83"/>
  <c r="H77" i="83"/>
  <c r="C77" i="83"/>
  <c r="H76" i="83"/>
  <c r="C76" i="83"/>
  <c r="H75" i="83"/>
  <c r="C75" i="83"/>
  <c r="H74" i="83"/>
  <c r="C74" i="83"/>
  <c r="H73" i="83"/>
  <c r="C73" i="83"/>
  <c r="H72" i="83"/>
  <c r="C72" i="83"/>
  <c r="H71" i="83"/>
  <c r="C71" i="83"/>
  <c r="H70" i="83"/>
  <c r="C70" i="83"/>
  <c r="H69" i="83"/>
  <c r="C69" i="83"/>
  <c r="J68" i="83"/>
  <c r="H68" i="83"/>
  <c r="C68" i="83"/>
  <c r="H67" i="83"/>
  <c r="C67" i="83"/>
  <c r="J66" i="83"/>
  <c r="H66" i="83" s="1"/>
  <c r="C66" i="83"/>
  <c r="H65" i="83"/>
  <c r="C65" i="83"/>
  <c r="H64" i="83"/>
  <c r="C64" i="83"/>
  <c r="H63" i="83"/>
  <c r="C63" i="83"/>
  <c r="H62" i="83"/>
  <c r="C62" i="83"/>
  <c r="H61" i="83"/>
  <c r="C61" i="83"/>
  <c r="H60" i="83"/>
  <c r="C60" i="83"/>
  <c r="H59" i="83"/>
  <c r="C59" i="83"/>
  <c r="H58" i="83"/>
  <c r="C58" i="83"/>
  <c r="H57" i="83"/>
  <c r="C57" i="83"/>
  <c r="H56" i="83"/>
  <c r="C56" i="83"/>
  <c r="H55" i="83"/>
  <c r="C55" i="83"/>
  <c r="H54" i="83"/>
  <c r="C54" i="83"/>
  <c r="H53" i="83"/>
  <c r="C53" i="83"/>
  <c r="H52" i="83"/>
  <c r="C52" i="83"/>
  <c r="H51" i="83"/>
  <c r="C51" i="83"/>
  <c r="H50" i="83"/>
  <c r="C50" i="83"/>
  <c r="H49" i="83"/>
  <c r="C49" i="83"/>
  <c r="H48" i="83"/>
  <c r="C48" i="83"/>
  <c r="H47" i="83"/>
  <c r="C47" i="83"/>
  <c r="H46" i="83"/>
  <c r="C46" i="83"/>
  <c r="H45" i="83"/>
  <c r="C45" i="83"/>
  <c r="H44" i="83"/>
  <c r="C44" i="83"/>
  <c r="H43" i="83"/>
  <c r="C43" i="83"/>
  <c r="H42" i="83"/>
  <c r="C42" i="83"/>
  <c r="H41" i="83"/>
  <c r="C41" i="83"/>
  <c r="H40" i="83"/>
  <c r="C40" i="83"/>
  <c r="H39" i="83"/>
  <c r="C39" i="83"/>
  <c r="H38" i="83"/>
  <c r="C38" i="83"/>
  <c r="H37" i="83"/>
  <c r="C37" i="83"/>
  <c r="H36" i="83"/>
  <c r="C36" i="83"/>
  <c r="H35" i="83"/>
  <c r="C35" i="83"/>
  <c r="H34" i="83"/>
  <c r="C34" i="83"/>
  <c r="H33" i="83"/>
  <c r="C33" i="83"/>
  <c r="H32" i="83"/>
  <c r="C32" i="83"/>
  <c r="H31" i="83"/>
  <c r="C31" i="83"/>
  <c r="H30" i="83"/>
  <c r="C30" i="83"/>
  <c r="H29" i="83"/>
  <c r="C29" i="83"/>
  <c r="H28" i="83"/>
  <c r="C28" i="83"/>
  <c r="H27" i="83"/>
  <c r="C27" i="83"/>
  <c r="H26" i="83"/>
  <c r="C26" i="83"/>
  <c r="H25" i="83"/>
  <c r="C25" i="83"/>
  <c r="H24" i="83"/>
  <c r="C24" i="83"/>
  <c r="H23" i="83"/>
  <c r="C23" i="83"/>
  <c r="H22" i="83"/>
  <c r="C22" i="83"/>
  <c r="H21" i="83"/>
  <c r="C21" i="83"/>
  <c r="H20" i="83"/>
  <c r="C20" i="83"/>
  <c r="H19" i="83"/>
  <c r="C19" i="83"/>
  <c r="H18" i="83"/>
  <c r="C18" i="83"/>
  <c r="H17" i="83"/>
  <c r="C17" i="83"/>
  <c r="H16" i="83"/>
  <c r="C16" i="83"/>
  <c r="H15" i="83"/>
  <c r="C15" i="83"/>
  <c r="H14" i="83"/>
  <c r="C14" i="83"/>
  <c r="H13" i="83"/>
  <c r="C13" i="83"/>
  <c r="H12" i="83"/>
  <c r="C12" i="83"/>
  <c r="H11" i="83"/>
  <c r="C11" i="83"/>
  <c r="H10" i="83"/>
  <c r="C10" i="83"/>
  <c r="K9" i="83"/>
  <c r="I9" i="83"/>
  <c r="G9" i="83"/>
  <c r="F9" i="83"/>
  <c r="E9" i="83"/>
  <c r="D9" i="83"/>
  <c r="J211" i="83" l="1"/>
  <c r="H211" i="83" s="1"/>
  <c r="C9" i="83"/>
  <c r="H108" i="83"/>
  <c r="J107" i="83"/>
  <c r="H107" i="83" s="1"/>
  <c r="H9" i="83"/>
  <c r="J9" i="83"/>
  <c r="C98" i="81"/>
  <c r="C101" i="81"/>
  <c r="C102" i="81"/>
  <c r="C104" i="81"/>
  <c r="C105" i="81"/>
  <c r="C106" i="81"/>
  <c r="C108" i="81"/>
  <c r="C109" i="81"/>
  <c r="E100" i="81"/>
  <c r="C100" i="81" s="1"/>
  <c r="E99" i="81"/>
  <c r="C99" i="81" s="1"/>
  <c r="E92" i="81"/>
  <c r="C92" i="81" s="1"/>
  <c r="E93" i="81"/>
  <c r="C93" i="81" s="1"/>
  <c r="E94" i="81"/>
  <c r="C94" i="81" s="1"/>
  <c r="E95" i="81"/>
  <c r="C95" i="81" s="1"/>
  <c r="E96" i="81"/>
  <c r="C96" i="81" s="1"/>
  <c r="E97" i="81"/>
  <c r="C97" i="81" s="1"/>
  <c r="E87" i="81"/>
  <c r="C87" i="81" s="1"/>
  <c r="E88" i="81"/>
  <c r="C88" i="81" s="1"/>
  <c r="E89" i="81"/>
  <c r="C89" i="81" s="1"/>
  <c r="E90" i="81"/>
  <c r="C90" i="81" s="1"/>
  <c r="E91" i="81"/>
  <c r="C91" i="81" s="1"/>
  <c r="E79" i="81"/>
  <c r="C79" i="81" s="1"/>
  <c r="E80" i="81"/>
  <c r="C80" i="81" s="1"/>
  <c r="E81" i="81"/>
  <c r="C81" i="81" s="1"/>
  <c r="E82" i="81"/>
  <c r="C82" i="81" s="1"/>
  <c r="E83" i="81"/>
  <c r="C83" i="81" s="1"/>
  <c r="E84" i="81"/>
  <c r="C84" i="81" s="1"/>
  <c r="E85" i="81"/>
  <c r="C85" i="81" s="1"/>
  <c r="E86" i="81"/>
  <c r="C86" i="81" s="1"/>
  <c r="E76" i="81"/>
  <c r="C76" i="81" s="1"/>
  <c r="E77" i="81"/>
  <c r="C77" i="81" s="1"/>
  <c r="E78" i="81"/>
  <c r="C78" i="81" s="1"/>
  <c r="E75" i="81"/>
  <c r="C75" i="81" s="1"/>
  <c r="E69" i="81"/>
  <c r="C69" i="81" s="1"/>
  <c r="E70" i="81"/>
  <c r="C70" i="81" s="1"/>
  <c r="E71" i="81"/>
  <c r="C71" i="81" s="1"/>
  <c r="E72" i="81"/>
  <c r="C72" i="81" s="1"/>
  <c r="E73" i="81"/>
  <c r="C73" i="81" s="1"/>
  <c r="E74" i="81"/>
  <c r="C74" i="81" s="1"/>
  <c r="E62" i="81"/>
  <c r="C62" i="81" s="1"/>
  <c r="E63" i="81"/>
  <c r="C63" i="81" s="1"/>
  <c r="E64" i="81"/>
  <c r="C64" i="81" s="1"/>
  <c r="E65" i="81"/>
  <c r="C65" i="81" s="1"/>
  <c r="E66" i="81"/>
  <c r="C66" i="81" s="1"/>
  <c r="E67" i="81"/>
  <c r="C67" i="81" s="1"/>
  <c r="E68" i="81"/>
  <c r="C68" i="81" s="1"/>
  <c r="E55" i="81"/>
  <c r="C55" i="81" s="1"/>
  <c r="E56" i="81"/>
  <c r="C56" i="81" s="1"/>
  <c r="E57" i="81"/>
  <c r="C57" i="81" s="1"/>
  <c r="E58" i="81"/>
  <c r="C58" i="81" s="1"/>
  <c r="E59" i="81"/>
  <c r="C59" i="81" s="1"/>
  <c r="E60" i="81"/>
  <c r="C60" i="81" s="1"/>
  <c r="E61" i="81"/>
  <c r="C61" i="81" s="1"/>
  <c r="E49" i="81"/>
  <c r="C49" i="81" s="1"/>
  <c r="E50" i="81"/>
  <c r="C50" i="81" s="1"/>
  <c r="E51" i="81"/>
  <c r="C51" i="81" s="1"/>
  <c r="E52" i="81"/>
  <c r="C52" i="81" s="1"/>
  <c r="E53" i="81"/>
  <c r="C53" i="81" s="1"/>
  <c r="E54" i="81"/>
  <c r="C54" i="81" s="1"/>
  <c r="E47" i="81"/>
  <c r="C47" i="81" s="1"/>
  <c r="E48" i="81"/>
  <c r="C48" i="81" s="1"/>
  <c r="E43" i="81"/>
  <c r="E44" i="81"/>
  <c r="E45" i="81"/>
  <c r="E36" i="81"/>
  <c r="E38" i="81"/>
  <c r="E39" i="81"/>
  <c r="E41" i="81"/>
  <c r="E42" i="81"/>
  <c r="E27" i="81"/>
  <c r="E28" i="81"/>
  <c r="E29" i="81"/>
  <c r="E30" i="81"/>
  <c r="E31" i="81"/>
  <c r="E32" i="81"/>
  <c r="E35" i="81"/>
  <c r="E24" i="81"/>
  <c r="E25" i="81"/>
  <c r="E26" i="81"/>
  <c r="E19" i="81"/>
  <c r="E21" i="81"/>
  <c r="E22" i="81"/>
  <c r="E14" i="81"/>
  <c r="C12" i="82"/>
  <c r="E13" i="81" s="1"/>
  <c r="J15" i="61"/>
  <c r="H15" i="61"/>
  <c r="G15" i="61"/>
  <c r="G12" i="61"/>
  <c r="G11" i="61"/>
  <c r="K11" i="61"/>
  <c r="D13" i="61" l="1"/>
  <c r="D14" i="61"/>
  <c r="C15" i="61"/>
  <c r="C11" i="56"/>
  <c r="Q108" i="82" l="1"/>
  <c r="D108" i="82" s="1"/>
  <c r="R108" i="82" s="1"/>
  <c r="D107" i="82"/>
  <c r="R107" i="82" s="1"/>
  <c r="D106" i="82"/>
  <c r="R106" i="82" s="1"/>
  <c r="D105" i="82"/>
  <c r="R105" i="82" s="1"/>
  <c r="D104" i="82"/>
  <c r="R104" i="82" s="1"/>
  <c r="D103" i="82"/>
  <c r="R103" i="82" s="1"/>
  <c r="D102" i="82"/>
  <c r="R102" i="82" s="1"/>
  <c r="Q101" i="82"/>
  <c r="D101" i="82" s="1"/>
  <c r="P100" i="82"/>
  <c r="O100" i="82"/>
  <c r="N100" i="82"/>
  <c r="M100" i="82"/>
  <c r="L100" i="82"/>
  <c r="K100" i="82"/>
  <c r="J100" i="82"/>
  <c r="I100" i="82"/>
  <c r="H100" i="82"/>
  <c r="G100" i="82"/>
  <c r="F100" i="82"/>
  <c r="E100" i="82"/>
  <c r="C100" i="82"/>
  <c r="D99" i="82"/>
  <c r="D98" i="82"/>
  <c r="R98" i="82" s="1"/>
  <c r="D97" i="82"/>
  <c r="R97" i="82" s="1"/>
  <c r="D96" i="82"/>
  <c r="D95" i="82"/>
  <c r="D94" i="82"/>
  <c r="D93" i="82"/>
  <c r="D92" i="82"/>
  <c r="D91" i="82"/>
  <c r="D90" i="82"/>
  <c r="D89" i="82"/>
  <c r="D88" i="82"/>
  <c r="D87" i="82"/>
  <c r="D86" i="82"/>
  <c r="D85" i="82"/>
  <c r="D84" i="82"/>
  <c r="D83" i="82"/>
  <c r="D82" i="82"/>
  <c r="D81" i="82"/>
  <c r="D80" i="82"/>
  <c r="R80" i="82" s="1"/>
  <c r="D79" i="82"/>
  <c r="D78" i="82"/>
  <c r="R78" i="82" s="1"/>
  <c r="D77" i="82"/>
  <c r="R77" i="82" s="1"/>
  <c r="D76" i="82"/>
  <c r="D75" i="82"/>
  <c r="R75" i="82" s="1"/>
  <c r="D74" i="82"/>
  <c r="R74" i="82" s="1"/>
  <c r="D73" i="82"/>
  <c r="D72" i="82"/>
  <c r="D71" i="82"/>
  <c r="D70" i="82"/>
  <c r="D69" i="82"/>
  <c r="D68" i="82"/>
  <c r="D67" i="82"/>
  <c r="D66" i="82"/>
  <c r="D65" i="82"/>
  <c r="D64" i="82"/>
  <c r="D63" i="82"/>
  <c r="D62" i="82"/>
  <c r="R62" i="82" s="1"/>
  <c r="D61" i="82"/>
  <c r="R61" i="82" s="1"/>
  <c r="D60" i="82"/>
  <c r="R60" i="82" s="1"/>
  <c r="D59" i="82"/>
  <c r="R59" i="82" s="1"/>
  <c r="D58" i="82"/>
  <c r="R58" i="82" s="1"/>
  <c r="D57" i="82"/>
  <c r="R57" i="82" s="1"/>
  <c r="D56" i="82"/>
  <c r="R56" i="82" s="1"/>
  <c r="D55" i="82"/>
  <c r="R55" i="82" s="1"/>
  <c r="D54" i="82"/>
  <c r="R54" i="82" s="1"/>
  <c r="D53" i="82"/>
  <c r="R53" i="82" s="1"/>
  <c r="D52" i="82"/>
  <c r="R52" i="82" s="1"/>
  <c r="D51" i="82"/>
  <c r="R51" i="82" s="1"/>
  <c r="D50" i="82"/>
  <c r="R50" i="82" s="1"/>
  <c r="D49" i="82"/>
  <c r="R49" i="82" s="1"/>
  <c r="D48" i="82"/>
  <c r="R48" i="82" s="1"/>
  <c r="D47" i="82"/>
  <c r="R47" i="82" s="1"/>
  <c r="D46" i="82"/>
  <c r="R46" i="82" s="1"/>
  <c r="D45" i="82"/>
  <c r="C45" i="82"/>
  <c r="E46" i="81" s="1"/>
  <c r="C46" i="81" s="1"/>
  <c r="D44" i="82"/>
  <c r="R44" i="82" s="1"/>
  <c r="D43" i="82"/>
  <c r="R43" i="82" s="1"/>
  <c r="D42" i="82"/>
  <c r="R42" i="82" s="1"/>
  <c r="D41" i="82"/>
  <c r="R41" i="82" s="1"/>
  <c r="D40" i="82"/>
  <c r="R40" i="82" s="1"/>
  <c r="D39" i="82"/>
  <c r="C39" i="82"/>
  <c r="D38" i="82"/>
  <c r="R38" i="82" s="1"/>
  <c r="D37" i="82"/>
  <c r="R37" i="82" s="1"/>
  <c r="D36" i="82"/>
  <c r="C36" i="82"/>
  <c r="E37" i="81" s="1"/>
  <c r="D35" i="82"/>
  <c r="R35" i="82" s="1"/>
  <c r="D34" i="82"/>
  <c r="R34" i="82" s="1"/>
  <c r="D33" i="82"/>
  <c r="C33" i="82"/>
  <c r="E34" i="81" s="1"/>
  <c r="D32" i="82"/>
  <c r="C32" i="82"/>
  <c r="E33" i="81" s="1"/>
  <c r="D31" i="82"/>
  <c r="R31" i="82" s="1"/>
  <c r="D30" i="82"/>
  <c r="R30" i="82" s="1"/>
  <c r="D29" i="82"/>
  <c r="R29" i="82" s="1"/>
  <c r="D28" i="82"/>
  <c r="R28" i="82" s="1"/>
  <c r="D27" i="82"/>
  <c r="R27" i="82" s="1"/>
  <c r="D26" i="82"/>
  <c r="R26" i="82" s="1"/>
  <c r="D25" i="82"/>
  <c r="R25" i="82" s="1"/>
  <c r="D24" i="82"/>
  <c r="R24" i="82" s="1"/>
  <c r="D23" i="82"/>
  <c r="R23" i="82" s="1"/>
  <c r="D22" i="82"/>
  <c r="C22" i="82"/>
  <c r="E23" i="81" s="1"/>
  <c r="D21" i="82"/>
  <c r="R21" i="82" s="1"/>
  <c r="D20" i="82"/>
  <c r="R20" i="82" s="1"/>
  <c r="D19" i="82"/>
  <c r="C19" i="82"/>
  <c r="E20" i="81" s="1"/>
  <c r="D18" i="82"/>
  <c r="R18" i="82" s="1"/>
  <c r="D17" i="82"/>
  <c r="C17" i="82"/>
  <c r="E18" i="81" s="1"/>
  <c r="D16" i="82"/>
  <c r="C16" i="82"/>
  <c r="E17" i="81" s="1"/>
  <c r="D15" i="82"/>
  <c r="C15" i="82"/>
  <c r="D14" i="82"/>
  <c r="C14" i="82"/>
  <c r="D13" i="82"/>
  <c r="R13" i="82" s="1"/>
  <c r="D12" i="82"/>
  <c r="R12" i="82" s="1"/>
  <c r="Q11" i="82"/>
  <c r="S13" i="82" s="1"/>
  <c r="S14" i="82" s="1"/>
  <c r="P11" i="82"/>
  <c r="P10" i="82" s="1"/>
  <c r="O11" i="82"/>
  <c r="O10" i="82" s="1"/>
  <c r="N11" i="82"/>
  <c r="N10" i="82" s="1"/>
  <c r="M11" i="82"/>
  <c r="L11" i="82"/>
  <c r="K11" i="82"/>
  <c r="J11" i="82"/>
  <c r="I11" i="82"/>
  <c r="H11" i="82"/>
  <c r="H10" i="82" s="1"/>
  <c r="G11" i="82"/>
  <c r="G10" i="82" s="1"/>
  <c r="F11" i="82"/>
  <c r="F10" i="82" s="1"/>
  <c r="E11" i="82"/>
  <c r="F2" i="82"/>
  <c r="L10" i="82" l="1"/>
  <c r="M10" i="82"/>
  <c r="I10" i="82"/>
  <c r="R45" i="82"/>
  <c r="K10" i="82"/>
  <c r="J10" i="82"/>
  <c r="R16" i="82"/>
  <c r="R33" i="82"/>
  <c r="R22" i="82"/>
  <c r="E10" i="82"/>
  <c r="R17" i="82"/>
  <c r="R32" i="82"/>
  <c r="C11" i="82"/>
  <c r="E15" i="81"/>
  <c r="R36" i="82"/>
  <c r="D11" i="82"/>
  <c r="R15" i="82"/>
  <c r="E16" i="81"/>
  <c r="R19" i="82"/>
  <c r="Q100" i="82"/>
  <c r="Q10" i="82" s="1"/>
  <c r="R39" i="82"/>
  <c r="E40" i="81"/>
  <c r="D100" i="82"/>
  <c r="R101" i="82"/>
  <c r="R14" i="82"/>
  <c r="R100" i="82" l="1"/>
  <c r="R11" i="82"/>
  <c r="C10" i="82"/>
  <c r="D10" i="82"/>
  <c r="R10" i="82" l="1"/>
  <c r="J109" i="81"/>
  <c r="I109" i="81" s="1"/>
  <c r="J108" i="81"/>
  <c r="I108" i="81" s="1"/>
  <c r="J107" i="81"/>
  <c r="I107" i="81"/>
  <c r="G107" i="81"/>
  <c r="G12" i="81" s="1"/>
  <c r="G11" i="81" s="1"/>
  <c r="D107" i="81"/>
  <c r="C107" i="81" s="1"/>
  <c r="J106" i="81"/>
  <c r="I106" i="81"/>
  <c r="J105" i="81"/>
  <c r="I105" i="81" s="1"/>
  <c r="J104" i="81"/>
  <c r="I104" i="81"/>
  <c r="J103" i="81"/>
  <c r="I103" i="81" s="1"/>
  <c r="D103" i="81"/>
  <c r="C103" i="81" s="1"/>
  <c r="J102" i="81"/>
  <c r="I102" i="81" s="1"/>
  <c r="K101" i="81"/>
  <c r="I101" i="81" s="1"/>
  <c r="K100" i="81"/>
  <c r="I100" i="81" s="1"/>
  <c r="K99" i="81"/>
  <c r="I99" i="81" s="1"/>
  <c r="K98" i="81"/>
  <c r="J98" i="81"/>
  <c r="I98" i="81"/>
  <c r="K97" i="81"/>
  <c r="J97" i="81"/>
  <c r="I97" i="81" s="1"/>
  <c r="K96" i="81"/>
  <c r="I96" i="81" s="1"/>
  <c r="K95" i="81"/>
  <c r="I95" i="81"/>
  <c r="K94" i="81"/>
  <c r="I94" i="81" s="1"/>
  <c r="K93" i="81"/>
  <c r="I93" i="81" s="1"/>
  <c r="K92" i="81"/>
  <c r="I92" i="81" s="1"/>
  <c r="J91" i="81"/>
  <c r="I91" i="81" s="1"/>
  <c r="K90" i="81"/>
  <c r="J90" i="81"/>
  <c r="I90" i="81"/>
  <c r="K89" i="81"/>
  <c r="I89" i="81" s="1"/>
  <c r="K88" i="81"/>
  <c r="I88" i="81" s="1"/>
  <c r="K87" i="81"/>
  <c r="J87" i="81"/>
  <c r="I87" i="81" s="1"/>
  <c r="K86" i="81"/>
  <c r="I86" i="81"/>
  <c r="K85" i="81"/>
  <c r="I85" i="81"/>
  <c r="K84" i="81"/>
  <c r="J84" i="81"/>
  <c r="K83" i="81"/>
  <c r="I83" i="81" s="1"/>
  <c r="K82" i="81"/>
  <c r="I82" i="81" s="1"/>
  <c r="K81" i="81"/>
  <c r="I81" i="81"/>
  <c r="K80" i="81"/>
  <c r="I80" i="81" s="1"/>
  <c r="K79" i="81"/>
  <c r="I79" i="81" s="1"/>
  <c r="K78" i="81"/>
  <c r="I78" i="81" s="1"/>
  <c r="K77" i="81"/>
  <c r="I77" i="81" s="1"/>
  <c r="K76" i="81"/>
  <c r="I76" i="81" s="1"/>
  <c r="K75" i="81"/>
  <c r="I75" i="81"/>
  <c r="K74" i="81"/>
  <c r="I74" i="81" s="1"/>
  <c r="K73" i="81"/>
  <c r="I73" i="81"/>
  <c r="K72" i="81"/>
  <c r="I72" i="81" s="1"/>
  <c r="K71" i="81"/>
  <c r="I71" i="81" s="1"/>
  <c r="K70" i="81"/>
  <c r="I70" i="81" s="1"/>
  <c r="K69" i="81"/>
  <c r="I69" i="81" s="1"/>
  <c r="K68" i="81"/>
  <c r="I68" i="81" s="1"/>
  <c r="K67" i="81"/>
  <c r="I67" i="81"/>
  <c r="K66" i="81"/>
  <c r="I66" i="81" s="1"/>
  <c r="K65" i="81"/>
  <c r="I65" i="81"/>
  <c r="K64" i="81"/>
  <c r="I64" i="81" s="1"/>
  <c r="K63" i="81"/>
  <c r="I63" i="81"/>
  <c r="K62" i="81"/>
  <c r="I62" i="81" s="1"/>
  <c r="K61" i="81"/>
  <c r="I61" i="81" s="1"/>
  <c r="K60" i="81"/>
  <c r="I60" i="81" s="1"/>
  <c r="K59" i="81"/>
  <c r="I59" i="81" s="1"/>
  <c r="K58" i="81"/>
  <c r="I58" i="81" s="1"/>
  <c r="K57" i="81"/>
  <c r="I57" i="81" s="1"/>
  <c r="K56" i="81"/>
  <c r="I56" i="81"/>
  <c r="K55" i="81"/>
  <c r="I55" i="81" s="1"/>
  <c r="K54" i="81"/>
  <c r="I54" i="81" s="1"/>
  <c r="K53" i="81"/>
  <c r="J53" i="81"/>
  <c r="I53" i="81" s="1"/>
  <c r="K52" i="81"/>
  <c r="I52" i="81"/>
  <c r="K51" i="81"/>
  <c r="I51" i="81"/>
  <c r="K50" i="81"/>
  <c r="I50" i="81" s="1"/>
  <c r="K49" i="81"/>
  <c r="I49" i="81" s="1"/>
  <c r="K48" i="81"/>
  <c r="I48" i="81"/>
  <c r="K47" i="81"/>
  <c r="I47" i="81"/>
  <c r="K46" i="81"/>
  <c r="I46" i="81" s="1"/>
  <c r="L45" i="81"/>
  <c r="K45" i="81" s="1"/>
  <c r="J45" i="81"/>
  <c r="F45" i="81"/>
  <c r="C45" i="81"/>
  <c r="L44" i="81"/>
  <c r="K44" i="81"/>
  <c r="I44" i="81"/>
  <c r="F44" i="81"/>
  <c r="C44" i="81"/>
  <c r="L43" i="81"/>
  <c r="K43" i="81" s="1"/>
  <c r="I43" i="81" s="1"/>
  <c r="F43" i="81"/>
  <c r="C43" i="81"/>
  <c r="L42" i="81"/>
  <c r="K42" i="81" s="1"/>
  <c r="F42" i="81"/>
  <c r="C42" i="81" s="1"/>
  <c r="L41" i="81"/>
  <c r="J41" i="81"/>
  <c r="F41" i="81"/>
  <c r="C41" i="81" s="1"/>
  <c r="L40" i="81"/>
  <c r="K40" i="81"/>
  <c r="I40" i="81"/>
  <c r="F40" i="81"/>
  <c r="C40" i="81"/>
  <c r="L39" i="81"/>
  <c r="K39" i="81" s="1"/>
  <c r="J39" i="81"/>
  <c r="F39" i="81"/>
  <c r="C39" i="81"/>
  <c r="K38" i="81"/>
  <c r="I38" i="81"/>
  <c r="C38" i="81"/>
  <c r="L37" i="81"/>
  <c r="K37" i="81" s="1"/>
  <c r="J37" i="81"/>
  <c r="F37" i="81"/>
  <c r="C37" i="81" s="1"/>
  <c r="K36" i="81"/>
  <c r="I36" i="81" s="1"/>
  <c r="C36" i="81"/>
  <c r="L35" i="81"/>
  <c r="K35" i="81"/>
  <c r="J35" i="81"/>
  <c r="F35" i="81"/>
  <c r="C35" i="81" s="1"/>
  <c r="K34" i="81"/>
  <c r="I34" i="81"/>
  <c r="C34" i="81"/>
  <c r="L33" i="81"/>
  <c r="K33" i="81" s="1"/>
  <c r="J33" i="81"/>
  <c r="F33" i="81"/>
  <c r="C33" i="81" s="1"/>
  <c r="L32" i="81"/>
  <c r="K32" i="81" s="1"/>
  <c r="J32" i="81"/>
  <c r="I32" i="81" s="1"/>
  <c r="F32" i="81"/>
  <c r="C32" i="81" s="1"/>
  <c r="K31" i="81"/>
  <c r="J31" i="81"/>
  <c r="I31" i="81" s="1"/>
  <c r="C31" i="81"/>
  <c r="L30" i="81"/>
  <c r="K30" i="81" s="1"/>
  <c r="J30" i="81"/>
  <c r="F30" i="81"/>
  <c r="C30" i="81"/>
  <c r="L29" i="81"/>
  <c r="K29" i="81" s="1"/>
  <c r="J29" i="81"/>
  <c r="F29" i="81"/>
  <c r="C29" i="81" s="1"/>
  <c r="L28" i="81"/>
  <c r="K28" i="81" s="1"/>
  <c r="J28" i="81"/>
  <c r="F28" i="81"/>
  <c r="C28" i="81" s="1"/>
  <c r="K27" i="81"/>
  <c r="J27" i="81"/>
  <c r="C27" i="81"/>
  <c r="L26" i="81"/>
  <c r="K26" i="81"/>
  <c r="J26" i="81"/>
  <c r="F26" i="81"/>
  <c r="C26" i="81" s="1"/>
  <c r="K25" i="81"/>
  <c r="I25" i="81" s="1"/>
  <c r="J25" i="81"/>
  <c r="C25" i="81"/>
  <c r="K24" i="81"/>
  <c r="I24" i="81"/>
  <c r="C24" i="81"/>
  <c r="L23" i="81"/>
  <c r="K23" i="81" s="1"/>
  <c r="J23" i="81"/>
  <c r="F23" i="81"/>
  <c r="C23" i="81"/>
  <c r="K22" i="81"/>
  <c r="J22" i="81"/>
  <c r="C22" i="81"/>
  <c r="K21" i="81"/>
  <c r="J21" i="81"/>
  <c r="I21" i="81"/>
  <c r="C21" i="81"/>
  <c r="K20" i="81"/>
  <c r="J20" i="81"/>
  <c r="I20" i="81" s="1"/>
  <c r="C20" i="81"/>
  <c r="L19" i="81"/>
  <c r="K19" i="81" s="1"/>
  <c r="J19" i="81"/>
  <c r="F19" i="81"/>
  <c r="C19" i="81"/>
  <c r="L18" i="81"/>
  <c r="K18" i="81" s="1"/>
  <c r="J18" i="81"/>
  <c r="F18" i="81"/>
  <c r="C18" i="81" s="1"/>
  <c r="K17" i="81"/>
  <c r="Q17" i="81" s="1"/>
  <c r="J17" i="81"/>
  <c r="P17" i="81" s="1"/>
  <c r="I17" i="81"/>
  <c r="C17" i="81"/>
  <c r="L16" i="81"/>
  <c r="L12" i="81" s="1"/>
  <c r="L11" i="81" s="1"/>
  <c r="F16" i="81"/>
  <c r="C16" i="81" s="1"/>
  <c r="K15" i="81"/>
  <c r="Q15" i="81" s="1"/>
  <c r="J15" i="81"/>
  <c r="P15" i="81" s="1"/>
  <c r="I15" i="81"/>
  <c r="C15" i="81"/>
  <c r="K14" i="81"/>
  <c r="J14" i="81"/>
  <c r="C14" i="81"/>
  <c r="K13" i="81"/>
  <c r="Q13" i="81" s="1"/>
  <c r="J13" i="81"/>
  <c r="C13" i="81"/>
  <c r="N12" i="81"/>
  <c r="N11" i="81" s="1"/>
  <c r="M12" i="81"/>
  <c r="M11" i="81" s="1"/>
  <c r="H12" i="81"/>
  <c r="H11" i="81" s="1"/>
  <c r="E12" i="81"/>
  <c r="E11" i="81" s="1"/>
  <c r="D523" i="80"/>
  <c r="S523" i="80" s="1"/>
  <c r="D522" i="80"/>
  <c r="S522" i="80" s="1"/>
  <c r="D521" i="80"/>
  <c r="S521" i="80" s="1"/>
  <c r="D520" i="80"/>
  <c r="S520" i="80" s="1"/>
  <c r="D519" i="80"/>
  <c r="S519" i="80" s="1"/>
  <c r="D518" i="80"/>
  <c r="S518" i="80" s="1"/>
  <c r="D517" i="80"/>
  <c r="S517" i="80" s="1"/>
  <c r="O516" i="80"/>
  <c r="D516" i="80" s="1"/>
  <c r="R515" i="80"/>
  <c r="Q515" i="80"/>
  <c r="P515" i="80"/>
  <c r="N515" i="80"/>
  <c r="M515" i="80"/>
  <c r="L515" i="80"/>
  <c r="K515" i="80"/>
  <c r="J515" i="80"/>
  <c r="I515" i="80"/>
  <c r="H515" i="80"/>
  <c r="G515" i="80"/>
  <c r="F515" i="80"/>
  <c r="C515" i="80"/>
  <c r="D514" i="80"/>
  <c r="D513" i="80" s="1"/>
  <c r="Q513" i="80"/>
  <c r="D512" i="80"/>
  <c r="S512" i="80" s="1"/>
  <c r="D511" i="80"/>
  <c r="S511" i="80" s="1"/>
  <c r="D510" i="80"/>
  <c r="S510" i="80" s="1"/>
  <c r="D509" i="80"/>
  <c r="D508" i="80"/>
  <c r="D507" i="80"/>
  <c r="D506" i="80"/>
  <c r="S506" i="80" s="1"/>
  <c r="D505" i="80"/>
  <c r="S505" i="80" s="1"/>
  <c r="P504" i="80"/>
  <c r="P11" i="80" s="1"/>
  <c r="P10" i="80" s="1"/>
  <c r="D503" i="80"/>
  <c r="D502" i="80"/>
  <c r="D501" i="80"/>
  <c r="D500" i="80"/>
  <c r="D499" i="80"/>
  <c r="D498" i="80"/>
  <c r="D497" i="80"/>
  <c r="D496" i="80"/>
  <c r="D495" i="80"/>
  <c r="D494" i="80"/>
  <c r="D493" i="80"/>
  <c r="D492" i="80"/>
  <c r="D491" i="80"/>
  <c r="D490" i="80"/>
  <c r="D489" i="80"/>
  <c r="D488" i="80"/>
  <c r="D487" i="80"/>
  <c r="D486" i="80"/>
  <c r="D485" i="80"/>
  <c r="D484" i="80"/>
  <c r="D483" i="80"/>
  <c r="D482" i="80"/>
  <c r="D481" i="80"/>
  <c r="D480" i="80"/>
  <c r="D479" i="80"/>
  <c r="D478" i="80"/>
  <c r="D477" i="80"/>
  <c r="D476" i="80"/>
  <c r="D475" i="80"/>
  <c r="D474" i="80"/>
  <c r="D473" i="80"/>
  <c r="D472" i="80"/>
  <c r="D471" i="80"/>
  <c r="D470" i="80"/>
  <c r="D469" i="80"/>
  <c r="D468" i="80"/>
  <c r="D467" i="80"/>
  <c r="D466" i="80"/>
  <c r="D465" i="80"/>
  <c r="D464" i="80"/>
  <c r="D463" i="80"/>
  <c r="D462" i="80"/>
  <c r="D461" i="80"/>
  <c r="D460" i="80"/>
  <c r="D459" i="80"/>
  <c r="D458" i="80"/>
  <c r="D457" i="80"/>
  <c r="D456" i="80"/>
  <c r="D455" i="80"/>
  <c r="D454" i="80"/>
  <c r="D453" i="80"/>
  <c r="D452" i="80"/>
  <c r="D451" i="80"/>
  <c r="D450" i="80"/>
  <c r="D449" i="80"/>
  <c r="D448" i="80"/>
  <c r="D447" i="80"/>
  <c r="D446" i="80"/>
  <c r="D445" i="80"/>
  <c r="D444" i="80"/>
  <c r="D443" i="80"/>
  <c r="D442" i="80"/>
  <c r="D441" i="80"/>
  <c r="D440" i="80"/>
  <c r="D439" i="80"/>
  <c r="D438" i="80"/>
  <c r="D437" i="80"/>
  <c r="D436" i="80"/>
  <c r="D435" i="80"/>
  <c r="D434" i="80"/>
  <c r="D433" i="80"/>
  <c r="D432" i="80"/>
  <c r="D431" i="80"/>
  <c r="D430" i="80"/>
  <c r="D429" i="80"/>
  <c r="D428" i="80"/>
  <c r="D427" i="80"/>
  <c r="D426" i="80"/>
  <c r="D425" i="80"/>
  <c r="D424" i="80"/>
  <c r="D423" i="80"/>
  <c r="D422" i="80"/>
  <c r="D421" i="80"/>
  <c r="D420" i="80"/>
  <c r="D419" i="80"/>
  <c r="D418" i="80"/>
  <c r="D417" i="80"/>
  <c r="D416" i="80"/>
  <c r="D415" i="80"/>
  <c r="D414" i="80"/>
  <c r="D413" i="80"/>
  <c r="D412" i="80"/>
  <c r="D411" i="80"/>
  <c r="D410" i="80"/>
  <c r="D409" i="80"/>
  <c r="D408" i="80"/>
  <c r="D407" i="80"/>
  <c r="D406" i="80"/>
  <c r="D405" i="80"/>
  <c r="D404" i="80"/>
  <c r="D403" i="80"/>
  <c r="D402" i="80"/>
  <c r="D401" i="80"/>
  <c r="D400" i="80"/>
  <c r="D399" i="80"/>
  <c r="D398" i="80"/>
  <c r="D397" i="80"/>
  <c r="D396" i="80"/>
  <c r="D395" i="80"/>
  <c r="D394" i="80"/>
  <c r="D393" i="80"/>
  <c r="D392" i="80"/>
  <c r="D391" i="80"/>
  <c r="D390" i="80"/>
  <c r="D389" i="80"/>
  <c r="D388" i="80"/>
  <c r="D387" i="80"/>
  <c r="D386" i="80"/>
  <c r="D385" i="80"/>
  <c r="D384" i="80"/>
  <c r="D383" i="80"/>
  <c r="D382" i="80"/>
  <c r="D381" i="80"/>
  <c r="D380" i="80"/>
  <c r="D379" i="80"/>
  <c r="D378" i="80"/>
  <c r="D377" i="80"/>
  <c r="D376" i="80"/>
  <c r="D375" i="80"/>
  <c r="D374" i="80"/>
  <c r="D373" i="80"/>
  <c r="D372" i="80"/>
  <c r="D371" i="80"/>
  <c r="D370" i="80"/>
  <c r="D369" i="80"/>
  <c r="D368" i="80"/>
  <c r="D367" i="80"/>
  <c r="D366" i="80"/>
  <c r="D365" i="80"/>
  <c r="D364" i="80"/>
  <c r="D363" i="80"/>
  <c r="D362" i="80"/>
  <c r="D361" i="80"/>
  <c r="D360" i="80"/>
  <c r="D359" i="80"/>
  <c r="D358" i="80"/>
  <c r="D357" i="80"/>
  <c r="D356" i="80"/>
  <c r="D355" i="80"/>
  <c r="D354" i="80"/>
  <c r="D353" i="80"/>
  <c r="D352" i="80"/>
  <c r="D351" i="80"/>
  <c r="D350" i="80"/>
  <c r="D349" i="80"/>
  <c r="D348" i="80"/>
  <c r="D347" i="80"/>
  <c r="D346" i="80"/>
  <c r="D345" i="80"/>
  <c r="D344" i="80"/>
  <c r="D343" i="80"/>
  <c r="D342" i="80"/>
  <c r="D341" i="80"/>
  <c r="D340" i="80"/>
  <c r="D339" i="80"/>
  <c r="D338" i="80"/>
  <c r="D337" i="80"/>
  <c r="D336" i="80"/>
  <c r="D335" i="80"/>
  <c r="D334" i="80"/>
  <c r="D333" i="80"/>
  <c r="D332" i="80"/>
  <c r="D331" i="80"/>
  <c r="D330" i="80"/>
  <c r="D329" i="80"/>
  <c r="D328" i="80"/>
  <c r="D327" i="80"/>
  <c r="D326" i="80"/>
  <c r="D325" i="80"/>
  <c r="D324" i="80"/>
  <c r="D323" i="80"/>
  <c r="D322" i="80"/>
  <c r="D321" i="80"/>
  <c r="D320" i="80"/>
  <c r="D319" i="80"/>
  <c r="D318" i="80"/>
  <c r="D317" i="80"/>
  <c r="D316" i="80"/>
  <c r="D315" i="80"/>
  <c r="D314" i="80"/>
  <c r="D313" i="80"/>
  <c r="D312" i="80"/>
  <c r="D311" i="80"/>
  <c r="D310" i="80"/>
  <c r="D309" i="80"/>
  <c r="D308" i="80"/>
  <c r="D307" i="80"/>
  <c r="D306" i="80"/>
  <c r="D305" i="80"/>
  <c r="D304" i="80"/>
  <c r="D303" i="80"/>
  <c r="D302" i="80"/>
  <c r="D301" i="80"/>
  <c r="D300" i="80"/>
  <c r="D299" i="80"/>
  <c r="D298" i="80"/>
  <c r="D297" i="80"/>
  <c r="D296" i="80"/>
  <c r="D295" i="80"/>
  <c r="D294" i="80"/>
  <c r="D293" i="80"/>
  <c r="D292" i="80"/>
  <c r="D291" i="80"/>
  <c r="D290" i="80"/>
  <c r="D289" i="80"/>
  <c r="D288" i="80"/>
  <c r="D287" i="80"/>
  <c r="D286" i="80"/>
  <c r="D285" i="80"/>
  <c r="D284" i="80"/>
  <c r="D283" i="80"/>
  <c r="D282" i="80"/>
  <c r="D281" i="80"/>
  <c r="D280" i="80"/>
  <c r="D279" i="80"/>
  <c r="D278" i="80"/>
  <c r="D277" i="80"/>
  <c r="D276" i="80"/>
  <c r="D275" i="80"/>
  <c r="D274" i="80"/>
  <c r="D273" i="80"/>
  <c r="O272" i="80"/>
  <c r="O11" i="80" s="1"/>
  <c r="D271" i="80"/>
  <c r="D270" i="80"/>
  <c r="D269" i="80"/>
  <c r="D268" i="80"/>
  <c r="D267" i="80"/>
  <c r="D266" i="80"/>
  <c r="D265" i="80"/>
  <c r="N264" i="80"/>
  <c r="N11" i="80" s="1"/>
  <c r="N10" i="80" s="1"/>
  <c r="D263" i="80"/>
  <c r="D262" i="80" s="1"/>
  <c r="M262" i="80"/>
  <c r="M11" i="80" s="1"/>
  <c r="M10" i="80" s="1"/>
  <c r="D261" i="80"/>
  <c r="D260" i="80"/>
  <c r="D259" i="80"/>
  <c r="D258" i="80"/>
  <c r="D257" i="80"/>
  <c r="D256" i="80"/>
  <c r="K255" i="80"/>
  <c r="K11" i="80" s="1"/>
  <c r="D254" i="80"/>
  <c r="D253" i="80"/>
  <c r="D252" i="80"/>
  <c r="D251" i="80"/>
  <c r="D250" i="80"/>
  <c r="D249" i="80"/>
  <c r="D248" i="80"/>
  <c r="D247" i="80"/>
  <c r="D246" i="80"/>
  <c r="D245" i="80"/>
  <c r="D244" i="80"/>
  <c r="D243" i="80"/>
  <c r="D242" i="80"/>
  <c r="J241" i="80"/>
  <c r="J11" i="80" s="1"/>
  <c r="J10" i="80" s="1"/>
  <c r="D240" i="80"/>
  <c r="D239" i="80"/>
  <c r="D238" i="80"/>
  <c r="D237" i="80"/>
  <c r="D236" i="80"/>
  <c r="D235" i="80"/>
  <c r="D234" i="80"/>
  <c r="D233" i="80"/>
  <c r="D232" i="80"/>
  <c r="D231" i="80"/>
  <c r="D230" i="80"/>
  <c r="D229" i="80"/>
  <c r="D228" i="80"/>
  <c r="D227" i="80"/>
  <c r="D226" i="80"/>
  <c r="D225" i="80"/>
  <c r="D224" i="80"/>
  <c r="D223" i="80"/>
  <c r="D222" i="80"/>
  <c r="D221" i="80"/>
  <c r="D220" i="80"/>
  <c r="D219" i="80"/>
  <c r="D218" i="80"/>
  <c r="D217" i="80"/>
  <c r="D216" i="80"/>
  <c r="D215" i="80"/>
  <c r="D214" i="80"/>
  <c r="D213" i="80"/>
  <c r="D212" i="80"/>
  <c r="D211" i="80"/>
  <c r="D210" i="80"/>
  <c r="D209" i="80"/>
  <c r="D208" i="80"/>
  <c r="D207" i="80"/>
  <c r="D206" i="80"/>
  <c r="D205" i="80"/>
  <c r="D204" i="80"/>
  <c r="D203" i="80"/>
  <c r="D202" i="80"/>
  <c r="D201" i="80"/>
  <c r="D200" i="80"/>
  <c r="D199" i="80"/>
  <c r="D198" i="80"/>
  <c r="D197" i="80"/>
  <c r="D196" i="80"/>
  <c r="D195" i="80"/>
  <c r="D194" i="80"/>
  <c r="D193" i="80"/>
  <c r="D192" i="80"/>
  <c r="D191" i="80"/>
  <c r="D190" i="80"/>
  <c r="D189" i="80"/>
  <c r="D188" i="80"/>
  <c r="D187" i="80"/>
  <c r="D186" i="80"/>
  <c r="D185" i="80"/>
  <c r="D184" i="80"/>
  <c r="D183" i="80"/>
  <c r="D182" i="80"/>
  <c r="D181" i="80"/>
  <c r="D180" i="80"/>
  <c r="D179" i="80"/>
  <c r="D178" i="80"/>
  <c r="D177" i="80"/>
  <c r="D176" i="80"/>
  <c r="D175" i="80"/>
  <c r="D174" i="80"/>
  <c r="D173" i="80"/>
  <c r="D172" i="80"/>
  <c r="D171" i="80"/>
  <c r="D170" i="80"/>
  <c r="D169" i="80"/>
  <c r="D168" i="80"/>
  <c r="D167" i="80"/>
  <c r="D166" i="80"/>
  <c r="D165" i="80"/>
  <c r="D164" i="80"/>
  <c r="D163" i="80"/>
  <c r="D162" i="80"/>
  <c r="D161" i="80"/>
  <c r="D160" i="80"/>
  <c r="D159" i="80"/>
  <c r="D158" i="80"/>
  <c r="D157" i="80"/>
  <c r="D156" i="80"/>
  <c r="D155" i="80"/>
  <c r="D154" i="80"/>
  <c r="D153" i="80"/>
  <c r="D152" i="80"/>
  <c r="D151" i="80"/>
  <c r="D150" i="80"/>
  <c r="D149" i="80"/>
  <c r="D148" i="80"/>
  <c r="D147" i="80"/>
  <c r="D146" i="80"/>
  <c r="D145" i="80"/>
  <c r="D144" i="80"/>
  <c r="D143" i="80"/>
  <c r="D142" i="80"/>
  <c r="D141" i="80"/>
  <c r="D140" i="80"/>
  <c r="D139" i="80"/>
  <c r="D138" i="80"/>
  <c r="D137" i="80"/>
  <c r="D136" i="80"/>
  <c r="D135" i="80"/>
  <c r="D134" i="80"/>
  <c r="D133" i="80"/>
  <c r="D132" i="80"/>
  <c r="D131" i="80"/>
  <c r="D130" i="80"/>
  <c r="D129" i="80"/>
  <c r="D128" i="80"/>
  <c r="D127" i="80"/>
  <c r="D126" i="80"/>
  <c r="D125" i="80"/>
  <c r="D124" i="80"/>
  <c r="D123" i="80"/>
  <c r="D122" i="80"/>
  <c r="D121" i="80"/>
  <c r="D120" i="80"/>
  <c r="D119" i="80"/>
  <c r="D118" i="80"/>
  <c r="D117" i="80"/>
  <c r="D116" i="80"/>
  <c r="D115" i="80"/>
  <c r="D114" i="80"/>
  <c r="D113" i="80"/>
  <c r="D112" i="80"/>
  <c r="D111" i="80"/>
  <c r="D110" i="80"/>
  <c r="D109" i="80"/>
  <c r="D108" i="80"/>
  <c r="D107" i="80"/>
  <c r="D106" i="80"/>
  <c r="D105" i="80"/>
  <c r="D104" i="80"/>
  <c r="D103" i="80"/>
  <c r="D102" i="80"/>
  <c r="D101" i="80"/>
  <c r="D100" i="80"/>
  <c r="D99" i="80"/>
  <c r="D98" i="80"/>
  <c r="D97" i="80"/>
  <c r="D96" i="80"/>
  <c r="D95" i="80"/>
  <c r="D94" i="80"/>
  <c r="D93" i="80"/>
  <c r="D92" i="80"/>
  <c r="D91" i="80"/>
  <c r="D90" i="80"/>
  <c r="D89" i="80"/>
  <c r="D88" i="80"/>
  <c r="D87" i="80"/>
  <c r="D86" i="80"/>
  <c r="D85" i="80"/>
  <c r="D84" i="80"/>
  <c r="D83" i="80"/>
  <c r="D82" i="80"/>
  <c r="D81" i="80"/>
  <c r="D80" i="80"/>
  <c r="D79" i="80"/>
  <c r="D78" i="80"/>
  <c r="D77" i="80"/>
  <c r="D76" i="80"/>
  <c r="D75" i="80"/>
  <c r="D74" i="80"/>
  <c r="D73" i="80"/>
  <c r="D72" i="80"/>
  <c r="D71" i="80"/>
  <c r="D70" i="80"/>
  <c r="D69" i="80"/>
  <c r="D68" i="80"/>
  <c r="D67" i="80"/>
  <c r="D66" i="80"/>
  <c r="D65" i="80"/>
  <c r="D64" i="80"/>
  <c r="D63" i="80"/>
  <c r="D62" i="80"/>
  <c r="D61" i="80"/>
  <c r="D60" i="80"/>
  <c r="D59" i="80"/>
  <c r="D58" i="80"/>
  <c r="D57" i="80"/>
  <c r="D56" i="80"/>
  <c r="D55" i="80"/>
  <c r="D54" i="80"/>
  <c r="D53" i="80"/>
  <c r="D52" i="80"/>
  <c r="D51" i="80"/>
  <c r="D50" i="80"/>
  <c r="D49" i="80"/>
  <c r="D48" i="80"/>
  <c r="D47" i="80"/>
  <c r="D46" i="80"/>
  <c r="D45" i="80"/>
  <c r="F44" i="80"/>
  <c r="F11" i="80" s="1"/>
  <c r="D43" i="80"/>
  <c r="D42" i="80"/>
  <c r="D41" i="80"/>
  <c r="S41" i="80" s="1"/>
  <c r="D40" i="80"/>
  <c r="D39" i="80"/>
  <c r="D38" i="80"/>
  <c r="D37" i="80"/>
  <c r="S37" i="80" s="1"/>
  <c r="D36" i="80"/>
  <c r="E36" i="80" s="1"/>
  <c r="D35" i="80"/>
  <c r="E35" i="80" s="1"/>
  <c r="D34" i="80"/>
  <c r="E34" i="80" s="1"/>
  <c r="D33" i="80"/>
  <c r="S33" i="80" s="1"/>
  <c r="D32" i="80"/>
  <c r="S32" i="80" s="1"/>
  <c r="D31" i="80"/>
  <c r="E31" i="80" s="1"/>
  <c r="D30" i="80"/>
  <c r="S30" i="80" s="1"/>
  <c r="D29" i="80"/>
  <c r="S29" i="80" s="1"/>
  <c r="D28" i="80"/>
  <c r="E28" i="80" s="1"/>
  <c r="D27" i="80"/>
  <c r="E27" i="80" s="1"/>
  <c r="D26" i="80"/>
  <c r="E26" i="80" s="1"/>
  <c r="D25" i="80"/>
  <c r="S25" i="80" s="1"/>
  <c r="D24" i="80"/>
  <c r="S24" i="80" s="1"/>
  <c r="D23" i="80"/>
  <c r="S23" i="80" s="1"/>
  <c r="D22" i="80"/>
  <c r="E22" i="80" s="1"/>
  <c r="D21" i="80"/>
  <c r="S21" i="80" s="1"/>
  <c r="D20" i="80"/>
  <c r="E20" i="80" s="1"/>
  <c r="D19" i="80"/>
  <c r="E19" i="80" s="1"/>
  <c r="D18" i="80"/>
  <c r="E18" i="80" s="1"/>
  <c r="D17" i="80"/>
  <c r="S17" i="80" s="1"/>
  <c r="D16" i="80"/>
  <c r="S16" i="80" s="1"/>
  <c r="D14" i="80"/>
  <c r="C14" i="80"/>
  <c r="D13" i="80"/>
  <c r="E13" i="80" s="1"/>
  <c r="D12" i="80"/>
  <c r="E12" i="80" s="1"/>
  <c r="R11" i="80"/>
  <c r="Q11" i="80"/>
  <c r="L11" i="80"/>
  <c r="I11" i="80"/>
  <c r="I10" i="80" s="1"/>
  <c r="H11" i="80"/>
  <c r="H10" i="80" s="1"/>
  <c r="G11" i="80"/>
  <c r="R10" i="80"/>
  <c r="G10" i="80"/>
  <c r="G2" i="80"/>
  <c r="AG866" i="79"/>
  <c r="AF866" i="79"/>
  <c r="AG865" i="79"/>
  <c r="AF865" i="79"/>
  <c r="AG864" i="79"/>
  <c r="AF864" i="79"/>
  <c r="AG863" i="79"/>
  <c r="AF863" i="79"/>
  <c r="AG862" i="79"/>
  <c r="AF862" i="79"/>
  <c r="AG861" i="79"/>
  <c r="AF861" i="79"/>
  <c r="AG860" i="79"/>
  <c r="AF860" i="79"/>
  <c r="AG859" i="79"/>
  <c r="AF859" i="79"/>
  <c r="AG858" i="79"/>
  <c r="AF858" i="79"/>
  <c r="M858" i="79"/>
  <c r="L858" i="79"/>
  <c r="AG857" i="79"/>
  <c r="AF857" i="79"/>
  <c r="AG856" i="79"/>
  <c r="AF856" i="79"/>
  <c r="AG855" i="79"/>
  <c r="AF855" i="79"/>
  <c r="AG854" i="79"/>
  <c r="AF854" i="79"/>
  <c r="AG853" i="79"/>
  <c r="AF853" i="79"/>
  <c r="AG852" i="79"/>
  <c r="AF852" i="79"/>
  <c r="AG851" i="79"/>
  <c r="AF851" i="79"/>
  <c r="AG850" i="79"/>
  <c r="AF850" i="79"/>
  <c r="AG849" i="79"/>
  <c r="AF849" i="79"/>
  <c r="AG848" i="79"/>
  <c r="AF848" i="79"/>
  <c r="AG847" i="79"/>
  <c r="AF847" i="79"/>
  <c r="AG846" i="79"/>
  <c r="AF846" i="79"/>
  <c r="AG845" i="79"/>
  <c r="AF845" i="79"/>
  <c r="M845" i="79"/>
  <c r="L845" i="79"/>
  <c r="AG844" i="79"/>
  <c r="AF844" i="79"/>
  <c r="I844" i="79"/>
  <c r="AI843" i="79"/>
  <c r="AF843" i="79"/>
  <c r="AI842" i="79"/>
  <c r="AF842" i="79"/>
  <c r="AI841" i="79"/>
  <c r="AF841" i="79"/>
  <c r="AI840" i="79"/>
  <c r="AF840" i="79"/>
  <c r="AI839" i="79"/>
  <c r="AF839" i="79"/>
  <c r="AI838" i="79"/>
  <c r="AF838" i="79"/>
  <c r="AI837" i="79"/>
  <c r="AF837" i="79"/>
  <c r="AI836" i="79"/>
  <c r="AF836" i="79"/>
  <c r="AI835" i="79"/>
  <c r="AF835" i="79"/>
  <c r="AI834" i="79"/>
  <c r="AF834" i="79"/>
  <c r="O834" i="79"/>
  <c r="O11" i="79" s="1"/>
  <c r="O10" i="79" s="1"/>
  <c r="L834" i="79"/>
  <c r="J834" i="79"/>
  <c r="AH833" i="79"/>
  <c r="AF833" i="79"/>
  <c r="AH832" i="79"/>
  <c r="AF832" i="79"/>
  <c r="AH831" i="79"/>
  <c r="AF831" i="79"/>
  <c r="AH830" i="79"/>
  <c r="AF830" i="79"/>
  <c r="AH829" i="79"/>
  <c r="AF829" i="79"/>
  <c r="AH828" i="79"/>
  <c r="AF828" i="79"/>
  <c r="AH827" i="79"/>
  <c r="AF827" i="79"/>
  <c r="AH826" i="79"/>
  <c r="AF826" i="79"/>
  <c r="AH825" i="79"/>
  <c r="AF825" i="79"/>
  <c r="AH824" i="79"/>
  <c r="AF824" i="79"/>
  <c r="AH823" i="79"/>
  <c r="AF823" i="79"/>
  <c r="AH822" i="79"/>
  <c r="AF822" i="79"/>
  <c r="AH821" i="79"/>
  <c r="AF821" i="79"/>
  <c r="AH820" i="79"/>
  <c r="AF820" i="79"/>
  <c r="AH819" i="79"/>
  <c r="AF819" i="79"/>
  <c r="AH818" i="79"/>
  <c r="AF818" i="79"/>
  <c r="AH817" i="79"/>
  <c r="AF817" i="79"/>
  <c r="AH816" i="79"/>
  <c r="AF816" i="79"/>
  <c r="AH815" i="79"/>
  <c r="AF815" i="79"/>
  <c r="AH814" i="79"/>
  <c r="AF814" i="79"/>
  <c r="AH813" i="79"/>
  <c r="AF813" i="79"/>
  <c r="AH812" i="79"/>
  <c r="AF812" i="79"/>
  <c r="AH811" i="79"/>
  <c r="AF811" i="79"/>
  <c r="AH810" i="79"/>
  <c r="AF810" i="79"/>
  <c r="AH809" i="79"/>
  <c r="AF809" i="79"/>
  <c r="AH808" i="79"/>
  <c r="AF808" i="79"/>
  <c r="AH807" i="79"/>
  <c r="AF807" i="79"/>
  <c r="AH806" i="79"/>
  <c r="AF806" i="79"/>
  <c r="AH805" i="79"/>
  <c r="AF805" i="79"/>
  <c r="AH804" i="79"/>
  <c r="AF804" i="79"/>
  <c r="AH803" i="79"/>
  <c r="AF803" i="79"/>
  <c r="AH802" i="79"/>
  <c r="AF802" i="79"/>
  <c r="AH801" i="79"/>
  <c r="AF801" i="79"/>
  <c r="AH800" i="79"/>
  <c r="AF800" i="79"/>
  <c r="AH799" i="79"/>
  <c r="AF799" i="79"/>
  <c r="AH798" i="79"/>
  <c r="AF798" i="79"/>
  <c r="AH797" i="79"/>
  <c r="AF797" i="79"/>
  <c r="AH796" i="79"/>
  <c r="AF796" i="79"/>
  <c r="AH795" i="79"/>
  <c r="AF795" i="79"/>
  <c r="AH794" i="79"/>
  <c r="AF794" i="79"/>
  <c r="AH793" i="79"/>
  <c r="AF793" i="79"/>
  <c r="AH792" i="79"/>
  <c r="AF792" i="79"/>
  <c r="AH791" i="79"/>
  <c r="AF791" i="79"/>
  <c r="AH790" i="79"/>
  <c r="AF790" i="79"/>
  <c r="AH789" i="79"/>
  <c r="AF789" i="79"/>
  <c r="AH788" i="79"/>
  <c r="AF788" i="79"/>
  <c r="AH787" i="79"/>
  <c r="AF787" i="79"/>
  <c r="AH786" i="79"/>
  <c r="AF786" i="79"/>
  <c r="AH785" i="79"/>
  <c r="AF785" i="79"/>
  <c r="AH784" i="79"/>
  <c r="AF784" i="79"/>
  <c r="AH783" i="79"/>
  <c r="AF783" i="79"/>
  <c r="AH782" i="79"/>
  <c r="AF782" i="79"/>
  <c r="AH781" i="79"/>
  <c r="AF781" i="79"/>
  <c r="AH780" i="79"/>
  <c r="AF780" i="79"/>
  <c r="AH779" i="79"/>
  <c r="AF779" i="79"/>
  <c r="AH778" i="79"/>
  <c r="AF778" i="79"/>
  <c r="AH777" i="79"/>
  <c r="AF777" i="79"/>
  <c r="AH776" i="79"/>
  <c r="AF776" i="79"/>
  <c r="AH775" i="79"/>
  <c r="AF775" i="79"/>
  <c r="AH774" i="79"/>
  <c r="AF774" i="79"/>
  <c r="AH773" i="79"/>
  <c r="AF773" i="79"/>
  <c r="AH772" i="79"/>
  <c r="AF772" i="79"/>
  <c r="AH771" i="79"/>
  <c r="AF771" i="79"/>
  <c r="AH770" i="79"/>
  <c r="AF770" i="79"/>
  <c r="AH769" i="79"/>
  <c r="AF769" i="79"/>
  <c r="AH768" i="79"/>
  <c r="AF768" i="79"/>
  <c r="AH767" i="79"/>
  <c r="AF767" i="79"/>
  <c r="AH766" i="79"/>
  <c r="AF766" i="79"/>
  <c r="AH765" i="79"/>
  <c r="AF765" i="79"/>
  <c r="AH764" i="79"/>
  <c r="AF764" i="79"/>
  <c r="AH763" i="79"/>
  <c r="AF763" i="79"/>
  <c r="AH762" i="79"/>
  <c r="AF762" i="79"/>
  <c r="AH761" i="79"/>
  <c r="AF761" i="79"/>
  <c r="AH760" i="79"/>
  <c r="AF760" i="79"/>
  <c r="AH759" i="79"/>
  <c r="AF759" i="79"/>
  <c r="AH758" i="79"/>
  <c r="AF758" i="79"/>
  <c r="AH757" i="79"/>
  <c r="AF757" i="79"/>
  <c r="AH756" i="79"/>
  <c r="AF756" i="79"/>
  <c r="AH755" i="79"/>
  <c r="AF755" i="79"/>
  <c r="AH754" i="79"/>
  <c r="AF754" i="79"/>
  <c r="AH753" i="79"/>
  <c r="AF753" i="79"/>
  <c r="AH752" i="79"/>
  <c r="AF752" i="79"/>
  <c r="AH751" i="79"/>
  <c r="AF751" i="79"/>
  <c r="AH750" i="79"/>
  <c r="AF750" i="79"/>
  <c r="AH749" i="79"/>
  <c r="AF749" i="79"/>
  <c r="AH748" i="79"/>
  <c r="AF748" i="79"/>
  <c r="AH747" i="79"/>
  <c r="AF747" i="79"/>
  <c r="AH746" i="79"/>
  <c r="AF746" i="79"/>
  <c r="AH745" i="79"/>
  <c r="AF745" i="79"/>
  <c r="AH744" i="79"/>
  <c r="AF744" i="79"/>
  <c r="AH743" i="79"/>
  <c r="AF743" i="79"/>
  <c r="AH742" i="79"/>
  <c r="AF742" i="79"/>
  <c r="AH741" i="79"/>
  <c r="AF741" i="79"/>
  <c r="AH740" i="79"/>
  <c r="AF740" i="79"/>
  <c r="AH739" i="79"/>
  <c r="AF739" i="79"/>
  <c r="AH738" i="79"/>
  <c r="AF738" i="79"/>
  <c r="AH737" i="79"/>
  <c r="AF737" i="79"/>
  <c r="AH736" i="79"/>
  <c r="AF736" i="79"/>
  <c r="AH735" i="79"/>
  <c r="AF735" i="79"/>
  <c r="AH734" i="79"/>
  <c r="AF734" i="79"/>
  <c r="AH733" i="79"/>
  <c r="AF733" i="79"/>
  <c r="AH732" i="79"/>
  <c r="AF732" i="79"/>
  <c r="AH731" i="79"/>
  <c r="AF731" i="79"/>
  <c r="AH730" i="79"/>
  <c r="AF730" i="79"/>
  <c r="AH729" i="79"/>
  <c r="AF729" i="79"/>
  <c r="AH728" i="79"/>
  <c r="AF728" i="79"/>
  <c r="AH727" i="79"/>
  <c r="AF727" i="79"/>
  <c r="AH726" i="79"/>
  <c r="AF726" i="79"/>
  <c r="AH725" i="79"/>
  <c r="AF725" i="79"/>
  <c r="AH724" i="79"/>
  <c r="AF724" i="79"/>
  <c r="AH723" i="79"/>
  <c r="AF723" i="79"/>
  <c r="AH722" i="79"/>
  <c r="AF722" i="79"/>
  <c r="AH721" i="79"/>
  <c r="AF721" i="79"/>
  <c r="AH720" i="79"/>
  <c r="AF720" i="79"/>
  <c r="AH719" i="79"/>
  <c r="AF719" i="79"/>
  <c r="AH718" i="79"/>
  <c r="AF718" i="79"/>
  <c r="AH717" i="79"/>
  <c r="AF717" i="79"/>
  <c r="AH716" i="79"/>
  <c r="AF716" i="79"/>
  <c r="AH715" i="79"/>
  <c r="AF715" i="79"/>
  <c r="AH714" i="79"/>
  <c r="AF714" i="79"/>
  <c r="AH713" i="79"/>
  <c r="AF713" i="79"/>
  <c r="AH712" i="79"/>
  <c r="AF712" i="79"/>
  <c r="AH711" i="79"/>
  <c r="AF711" i="79"/>
  <c r="AH710" i="79"/>
  <c r="AF710" i="79"/>
  <c r="AH709" i="79"/>
  <c r="AF709" i="79"/>
  <c r="AH708" i="79"/>
  <c r="AF708" i="79"/>
  <c r="AH707" i="79"/>
  <c r="AF707" i="79"/>
  <c r="AH706" i="79"/>
  <c r="AF706" i="79"/>
  <c r="AH705" i="79"/>
  <c r="AF705" i="79"/>
  <c r="AH704" i="79"/>
  <c r="AF704" i="79"/>
  <c r="AH703" i="79"/>
  <c r="AF703" i="79"/>
  <c r="AH702" i="79"/>
  <c r="AF702" i="79"/>
  <c r="AH701" i="79"/>
  <c r="AF701" i="79"/>
  <c r="AH700" i="79"/>
  <c r="AF700" i="79"/>
  <c r="AH699" i="79"/>
  <c r="AF699" i="79"/>
  <c r="AH698" i="79"/>
  <c r="AF698" i="79"/>
  <c r="AH697" i="79"/>
  <c r="AF697" i="79"/>
  <c r="AH696" i="79"/>
  <c r="AF696" i="79"/>
  <c r="AH695" i="79"/>
  <c r="AF695" i="79"/>
  <c r="AH694" i="79"/>
  <c r="AF694" i="79"/>
  <c r="AH693" i="79"/>
  <c r="AF693" i="79"/>
  <c r="AH692" i="79"/>
  <c r="AF692" i="79"/>
  <c r="AH691" i="79"/>
  <c r="AF691" i="79"/>
  <c r="AH690" i="79"/>
  <c r="AF690" i="79"/>
  <c r="AH689" i="79"/>
  <c r="AF689" i="79"/>
  <c r="AH688" i="79"/>
  <c r="AF688" i="79"/>
  <c r="AH687" i="79"/>
  <c r="AF687" i="79"/>
  <c r="AH686" i="79"/>
  <c r="AF686" i="79"/>
  <c r="AH685" i="79"/>
  <c r="AF685" i="79"/>
  <c r="AH684" i="79"/>
  <c r="AF684" i="79"/>
  <c r="AH683" i="79"/>
  <c r="AF683" i="79"/>
  <c r="AH682" i="79"/>
  <c r="AF682" i="79"/>
  <c r="AH681" i="79"/>
  <c r="AF681" i="79"/>
  <c r="AH680" i="79"/>
  <c r="AF680" i="79"/>
  <c r="AH679" i="79"/>
  <c r="AF679" i="79"/>
  <c r="N679" i="79"/>
  <c r="L679" i="79"/>
  <c r="I679" i="79"/>
  <c r="G679" i="79"/>
  <c r="AH678" i="79"/>
  <c r="AF678" i="79"/>
  <c r="AH677" i="79"/>
  <c r="AF677" i="79"/>
  <c r="AH676" i="79"/>
  <c r="AF676" i="79"/>
  <c r="AH675" i="79"/>
  <c r="AF675" i="79"/>
  <c r="AH674" i="79"/>
  <c r="AF674" i="79"/>
  <c r="AH673" i="79"/>
  <c r="AF673" i="79"/>
  <c r="AH672" i="79"/>
  <c r="AF672" i="79"/>
  <c r="AH671" i="79"/>
  <c r="AF671" i="79"/>
  <c r="AH670" i="79"/>
  <c r="AF670" i="79"/>
  <c r="AH669" i="79"/>
  <c r="AF669" i="79"/>
  <c r="AH668" i="79"/>
  <c r="AF668" i="79"/>
  <c r="AH667" i="79"/>
  <c r="AF667" i="79"/>
  <c r="AH666" i="79"/>
  <c r="AF666" i="79"/>
  <c r="AH665" i="79"/>
  <c r="AF665" i="79"/>
  <c r="AH664" i="79"/>
  <c r="AF664" i="79"/>
  <c r="AH663" i="79"/>
  <c r="AF663" i="79"/>
  <c r="AH662" i="79"/>
  <c r="AF662" i="79"/>
  <c r="AH661" i="79"/>
  <c r="AF661" i="79"/>
  <c r="AH660" i="79"/>
  <c r="AF660" i="79"/>
  <c r="AH659" i="79"/>
  <c r="AF659" i="79"/>
  <c r="AH658" i="79"/>
  <c r="AF658" i="79"/>
  <c r="AH657" i="79"/>
  <c r="AF657" i="79"/>
  <c r="AH656" i="79"/>
  <c r="AF656" i="79"/>
  <c r="AH655" i="79"/>
  <c r="AF655" i="79"/>
  <c r="AH654" i="79"/>
  <c r="AF654" i="79"/>
  <c r="AH653" i="79"/>
  <c r="AF653" i="79"/>
  <c r="AH652" i="79"/>
  <c r="AF652" i="79"/>
  <c r="AH651" i="79"/>
  <c r="AF651" i="79"/>
  <c r="AH650" i="79"/>
  <c r="AF650" i="79"/>
  <c r="AH649" i="79"/>
  <c r="AF649" i="79"/>
  <c r="AH648" i="79"/>
  <c r="AF648" i="79"/>
  <c r="AH647" i="79"/>
  <c r="AF647" i="79"/>
  <c r="AH646" i="79"/>
  <c r="AF646" i="79"/>
  <c r="AH645" i="79"/>
  <c r="AF645" i="79"/>
  <c r="AH644" i="79"/>
  <c r="AF644" i="79"/>
  <c r="AH643" i="79"/>
  <c r="AF643" i="79"/>
  <c r="AH642" i="79"/>
  <c r="AF642" i="79"/>
  <c r="AH641" i="79"/>
  <c r="AF641" i="79"/>
  <c r="AH640" i="79"/>
  <c r="AF640" i="79"/>
  <c r="AH639" i="79"/>
  <c r="AF639" i="79"/>
  <c r="AH638" i="79"/>
  <c r="AF638" i="79"/>
  <c r="AH637" i="79"/>
  <c r="AF637" i="79"/>
  <c r="AH636" i="79"/>
  <c r="AF636" i="79"/>
  <c r="AH635" i="79"/>
  <c r="AF635" i="79"/>
  <c r="AH634" i="79"/>
  <c r="AF634" i="79"/>
  <c r="AH633" i="79"/>
  <c r="AF633" i="79"/>
  <c r="AH632" i="79"/>
  <c r="AF632" i="79"/>
  <c r="AH631" i="79"/>
  <c r="AF631" i="79"/>
  <c r="AH630" i="79"/>
  <c r="AF630" i="79"/>
  <c r="AH629" i="79"/>
  <c r="AF629" i="79"/>
  <c r="AH628" i="79"/>
  <c r="AF628" i="79"/>
  <c r="AH627" i="79"/>
  <c r="AF627" i="79"/>
  <c r="AH626" i="79"/>
  <c r="AF626" i="79"/>
  <c r="AH625" i="79"/>
  <c r="AF625" i="79"/>
  <c r="AH624" i="79"/>
  <c r="AF624" i="79"/>
  <c r="AH623" i="79"/>
  <c r="AF623" i="79"/>
  <c r="AH622" i="79"/>
  <c r="AF622" i="79"/>
  <c r="AH621" i="79"/>
  <c r="AF621" i="79"/>
  <c r="AH620" i="79"/>
  <c r="AF620" i="79"/>
  <c r="AH619" i="79"/>
  <c r="AF619" i="79"/>
  <c r="AH618" i="79"/>
  <c r="AF618" i="79"/>
  <c r="AH617" i="79"/>
  <c r="AF617" i="79"/>
  <c r="AH616" i="79"/>
  <c r="AF616" i="79"/>
  <c r="AH615" i="79"/>
  <c r="AF615" i="79"/>
  <c r="AH614" i="79"/>
  <c r="AF614" i="79"/>
  <c r="AH613" i="79"/>
  <c r="AF613" i="79"/>
  <c r="AH612" i="79"/>
  <c r="AF612" i="79"/>
  <c r="AH611" i="79"/>
  <c r="AF611" i="79"/>
  <c r="AH610" i="79"/>
  <c r="AF610" i="79"/>
  <c r="AH609" i="79"/>
  <c r="AF609" i="79"/>
  <c r="AH608" i="79"/>
  <c r="AF608" i="79"/>
  <c r="AH607" i="79"/>
  <c r="AF607" i="79"/>
  <c r="AH606" i="79"/>
  <c r="AF606" i="79"/>
  <c r="AH605" i="79"/>
  <c r="AF605" i="79"/>
  <c r="AH604" i="79"/>
  <c r="AF604" i="79"/>
  <c r="AH603" i="79"/>
  <c r="AF603" i="79"/>
  <c r="AH602" i="79"/>
  <c r="AF602" i="79"/>
  <c r="AH601" i="79"/>
  <c r="AF601" i="79"/>
  <c r="AH600" i="79"/>
  <c r="AF600" i="79"/>
  <c r="AH599" i="79"/>
  <c r="AF599" i="79"/>
  <c r="AH598" i="79"/>
  <c r="AF598" i="79"/>
  <c r="AH597" i="79"/>
  <c r="AF597" i="79"/>
  <c r="AH596" i="79"/>
  <c r="AF596" i="79"/>
  <c r="AH595" i="79"/>
  <c r="AF595" i="79"/>
  <c r="AH594" i="79"/>
  <c r="AF594" i="79"/>
  <c r="AH593" i="79"/>
  <c r="AF593" i="79"/>
  <c r="AH592" i="79"/>
  <c r="AF592" i="79"/>
  <c r="AH591" i="79"/>
  <c r="AF591" i="79"/>
  <c r="AH590" i="79"/>
  <c r="AF590" i="79"/>
  <c r="AH589" i="79"/>
  <c r="AF589" i="79"/>
  <c r="AH588" i="79"/>
  <c r="AF588" i="79"/>
  <c r="AH587" i="79"/>
  <c r="AF587" i="79"/>
  <c r="AH586" i="79"/>
  <c r="AF586" i="79"/>
  <c r="AH585" i="79"/>
  <c r="AF585" i="79"/>
  <c r="AH584" i="79"/>
  <c r="AF584" i="79"/>
  <c r="AH583" i="79"/>
  <c r="AF583" i="79"/>
  <c r="AH582" i="79"/>
  <c r="AF582" i="79"/>
  <c r="AH581" i="79"/>
  <c r="AF581" i="79"/>
  <c r="AH580" i="79"/>
  <c r="AF580" i="79"/>
  <c r="AH579" i="79"/>
  <c r="AF579" i="79"/>
  <c r="AH578" i="79"/>
  <c r="AF578" i="79"/>
  <c r="AH577" i="79"/>
  <c r="AF577" i="79"/>
  <c r="AH576" i="79"/>
  <c r="AF576" i="79"/>
  <c r="AH575" i="79"/>
  <c r="AF575" i="79"/>
  <c r="AH574" i="79"/>
  <c r="AF574" i="79"/>
  <c r="AH573" i="79"/>
  <c r="AF573" i="79"/>
  <c r="AH572" i="79"/>
  <c r="AF572" i="79"/>
  <c r="AH571" i="79"/>
  <c r="AF571" i="79"/>
  <c r="AH570" i="79"/>
  <c r="AF570" i="79"/>
  <c r="AH569" i="79"/>
  <c r="AF569" i="79"/>
  <c r="AH568" i="79"/>
  <c r="AF568" i="79"/>
  <c r="AH567" i="79"/>
  <c r="AF567" i="79"/>
  <c r="AH566" i="79"/>
  <c r="AF566" i="79"/>
  <c r="AH565" i="79"/>
  <c r="AF565" i="79"/>
  <c r="AH564" i="79"/>
  <c r="AF564" i="79"/>
  <c r="AH563" i="79"/>
  <c r="AF563" i="79"/>
  <c r="AH562" i="79"/>
  <c r="AF562" i="79"/>
  <c r="AH561" i="79"/>
  <c r="AF561" i="79"/>
  <c r="AH560" i="79"/>
  <c r="AF560" i="79"/>
  <c r="AH559" i="79"/>
  <c r="AF559" i="79"/>
  <c r="AH558" i="79"/>
  <c r="AF558" i="79"/>
  <c r="AH557" i="79"/>
  <c r="AF557" i="79"/>
  <c r="AH556" i="79"/>
  <c r="AF556" i="79"/>
  <c r="AH555" i="79"/>
  <c r="AF555" i="79"/>
  <c r="AH554" i="79"/>
  <c r="AF554" i="79"/>
  <c r="AH553" i="79"/>
  <c r="AF553" i="79"/>
  <c r="AH552" i="79"/>
  <c r="AF552" i="79"/>
  <c r="AH551" i="79"/>
  <c r="AF551" i="79"/>
  <c r="AH550" i="79"/>
  <c r="AF550" i="79"/>
  <c r="AH549" i="79"/>
  <c r="AF549" i="79"/>
  <c r="AH548" i="79"/>
  <c r="AF548" i="79"/>
  <c r="AH547" i="79"/>
  <c r="AF547" i="79"/>
  <c r="AH546" i="79"/>
  <c r="AF546" i="79"/>
  <c r="AH545" i="79"/>
  <c r="AF545" i="79"/>
  <c r="AH544" i="79"/>
  <c r="AF544" i="79"/>
  <c r="AH543" i="79"/>
  <c r="AF543" i="79"/>
  <c r="AH542" i="79"/>
  <c r="AF542" i="79"/>
  <c r="AH541" i="79"/>
  <c r="AF541" i="79"/>
  <c r="AH540" i="79"/>
  <c r="AF540" i="79"/>
  <c r="AH539" i="79"/>
  <c r="AF539" i="79"/>
  <c r="AH538" i="79"/>
  <c r="AF538" i="79"/>
  <c r="AH537" i="79"/>
  <c r="AF537" i="79"/>
  <c r="AH536" i="79"/>
  <c r="AF536" i="79"/>
  <c r="AH535" i="79"/>
  <c r="AF535" i="79"/>
  <c r="AH534" i="79"/>
  <c r="AF534" i="79"/>
  <c r="AH533" i="79"/>
  <c r="AF533" i="79"/>
  <c r="AH532" i="79"/>
  <c r="AF532" i="79"/>
  <c r="AH531" i="79"/>
  <c r="AF531" i="79"/>
  <c r="AH530" i="79"/>
  <c r="AF530" i="79"/>
  <c r="AH529" i="79"/>
  <c r="AF529" i="79"/>
  <c r="AH528" i="79"/>
  <c r="AF528" i="79"/>
  <c r="AH527" i="79"/>
  <c r="AF527" i="79"/>
  <c r="N527" i="79"/>
  <c r="L527" i="79"/>
  <c r="AH526" i="79"/>
  <c r="AF526" i="79"/>
  <c r="AH525" i="79"/>
  <c r="AF525" i="79"/>
  <c r="AH524" i="79"/>
  <c r="AF524" i="79"/>
  <c r="AH523" i="79"/>
  <c r="AF523" i="79"/>
  <c r="AH522" i="79"/>
  <c r="AF522" i="79"/>
  <c r="AH521" i="79"/>
  <c r="AF521" i="79"/>
  <c r="AH520" i="79"/>
  <c r="AF520" i="79"/>
  <c r="AH519" i="79"/>
  <c r="AF519" i="79"/>
  <c r="AH518" i="79"/>
  <c r="AF518" i="79"/>
  <c r="AH517" i="79"/>
  <c r="AF517" i="79"/>
  <c r="AH516" i="79"/>
  <c r="AF516" i="79"/>
  <c r="AH515" i="79"/>
  <c r="AF515" i="79"/>
  <c r="AH514" i="79"/>
  <c r="AF514" i="79"/>
  <c r="AH513" i="79"/>
  <c r="AF513" i="79"/>
  <c r="AH512" i="79"/>
  <c r="AF512" i="79"/>
  <c r="AH511" i="79"/>
  <c r="AF511" i="79"/>
  <c r="AH510" i="79"/>
  <c r="AF510" i="79"/>
  <c r="AH509" i="79"/>
  <c r="AF509" i="79"/>
  <c r="AH508" i="79"/>
  <c r="AF508" i="79"/>
  <c r="AH507" i="79"/>
  <c r="AF507" i="79"/>
  <c r="AH506" i="79"/>
  <c r="AF506" i="79"/>
  <c r="AH505" i="79"/>
  <c r="AF505" i="79"/>
  <c r="AH504" i="79"/>
  <c r="AF504" i="79"/>
  <c r="AH503" i="79"/>
  <c r="AF503" i="79"/>
  <c r="AH502" i="79"/>
  <c r="AF502" i="79"/>
  <c r="AH501" i="79"/>
  <c r="AF501" i="79"/>
  <c r="AH500" i="79"/>
  <c r="AF500" i="79"/>
  <c r="AH499" i="79"/>
  <c r="AF499" i="79"/>
  <c r="AH498" i="79"/>
  <c r="AF498" i="79"/>
  <c r="AH497" i="79"/>
  <c r="AF497" i="79"/>
  <c r="AH496" i="79"/>
  <c r="AF496" i="79"/>
  <c r="AH495" i="79"/>
  <c r="AF495" i="79"/>
  <c r="AH494" i="79"/>
  <c r="AF494" i="79"/>
  <c r="AH493" i="79"/>
  <c r="AF493" i="79"/>
  <c r="AH492" i="79"/>
  <c r="AF492" i="79"/>
  <c r="AH491" i="79"/>
  <c r="AF491" i="79"/>
  <c r="N491" i="79"/>
  <c r="L491" i="79"/>
  <c r="AH490" i="79"/>
  <c r="AF490" i="79"/>
  <c r="AH489" i="79"/>
  <c r="AF489" i="79"/>
  <c r="AH488" i="79"/>
  <c r="AF488" i="79"/>
  <c r="AH487" i="79"/>
  <c r="AF487" i="79"/>
  <c r="AH486" i="79"/>
  <c r="AF486" i="79"/>
  <c r="AH485" i="79"/>
  <c r="AF485" i="79"/>
  <c r="AH484" i="79"/>
  <c r="AF484" i="79"/>
  <c r="AH483" i="79"/>
  <c r="AF483" i="79"/>
  <c r="AH482" i="79"/>
  <c r="AF482" i="79"/>
  <c r="AH481" i="79"/>
  <c r="AF481" i="79"/>
  <c r="AH480" i="79"/>
  <c r="AF480" i="79"/>
  <c r="AH479" i="79"/>
  <c r="AF479" i="79"/>
  <c r="AH478" i="79"/>
  <c r="AF478" i="79"/>
  <c r="AH477" i="79"/>
  <c r="AF477" i="79"/>
  <c r="AH476" i="79"/>
  <c r="AF476" i="79"/>
  <c r="AH475" i="79"/>
  <c r="AF475" i="79"/>
  <c r="AH474" i="79"/>
  <c r="AF474" i="79"/>
  <c r="AH473" i="79"/>
  <c r="AF473" i="79"/>
  <c r="AH472" i="79"/>
  <c r="AF472" i="79"/>
  <c r="AH471" i="79"/>
  <c r="AF471" i="79"/>
  <c r="AH470" i="79"/>
  <c r="AF470" i="79"/>
  <c r="N470" i="79"/>
  <c r="L470" i="79"/>
  <c r="I470" i="79"/>
  <c r="G470" i="79"/>
  <c r="AH469" i="79"/>
  <c r="AF469" i="79"/>
  <c r="AH468" i="79"/>
  <c r="AF468" i="79"/>
  <c r="AH467" i="79"/>
  <c r="AF467" i="79"/>
  <c r="AH466" i="79"/>
  <c r="AF466" i="79"/>
  <c r="N466" i="79"/>
  <c r="L466" i="79"/>
  <c r="AH465" i="79"/>
  <c r="AF465" i="79"/>
  <c r="AH464" i="79"/>
  <c r="AF464" i="79"/>
  <c r="AH463" i="79"/>
  <c r="AF463" i="79"/>
  <c r="AH462" i="79"/>
  <c r="AF462" i="79"/>
  <c r="N462" i="79"/>
  <c r="L462" i="79"/>
  <c r="AH461" i="79"/>
  <c r="AF461" i="79"/>
  <c r="AH460" i="79"/>
  <c r="AF460" i="79"/>
  <c r="N460" i="79"/>
  <c r="L460" i="79"/>
  <c r="AH459" i="79"/>
  <c r="AF459" i="79"/>
  <c r="AH458" i="79"/>
  <c r="AF458" i="79"/>
  <c r="AH457" i="79"/>
  <c r="AF457" i="79"/>
  <c r="AH456" i="79"/>
  <c r="AF456" i="79"/>
  <c r="AH455" i="79"/>
  <c r="AF455" i="79"/>
  <c r="AH454" i="79"/>
  <c r="AF454" i="79"/>
  <c r="AH453" i="79"/>
  <c r="AF453" i="79"/>
  <c r="AH452" i="79"/>
  <c r="AF452" i="79"/>
  <c r="AH451" i="79"/>
  <c r="AF451" i="79"/>
  <c r="AH450" i="79"/>
  <c r="AF450" i="79"/>
  <c r="AH449" i="79"/>
  <c r="AF449" i="79"/>
  <c r="AH448" i="79"/>
  <c r="AF448" i="79"/>
  <c r="AH447" i="79"/>
  <c r="AF447" i="79"/>
  <c r="AH446" i="79"/>
  <c r="AF446" i="79"/>
  <c r="AH445" i="79"/>
  <c r="AF445" i="79"/>
  <c r="AH444" i="79"/>
  <c r="AF444" i="79"/>
  <c r="AH443" i="79"/>
  <c r="AF443" i="79"/>
  <c r="AH442" i="79"/>
  <c r="AF442" i="79"/>
  <c r="AH441" i="79"/>
  <c r="AF441" i="79"/>
  <c r="AH440" i="79"/>
  <c r="AF440" i="79"/>
  <c r="AH439" i="79"/>
  <c r="AF439" i="79"/>
  <c r="AH438" i="79"/>
  <c r="AF438" i="79"/>
  <c r="AH437" i="79"/>
  <c r="AF437" i="79"/>
  <c r="AH436" i="79"/>
  <c r="AF436" i="79"/>
  <c r="AH435" i="79"/>
  <c r="AF435" i="79"/>
  <c r="AH434" i="79"/>
  <c r="AF434" i="79"/>
  <c r="AH433" i="79"/>
  <c r="AF433" i="79"/>
  <c r="N433" i="79"/>
  <c r="L433" i="79"/>
  <c r="AH432" i="79"/>
  <c r="AF432" i="79"/>
  <c r="AH431" i="79"/>
  <c r="AF431" i="79"/>
  <c r="AH430" i="79"/>
  <c r="AF430" i="79"/>
  <c r="AH429" i="79"/>
  <c r="AF429" i="79"/>
  <c r="AH428" i="79"/>
  <c r="AF428" i="79"/>
  <c r="AH427" i="79"/>
  <c r="AF427" i="79"/>
  <c r="AH426" i="79"/>
  <c r="AF426" i="79"/>
  <c r="AH425" i="79"/>
  <c r="AF425" i="79"/>
  <c r="AH424" i="79"/>
  <c r="AF424" i="79"/>
  <c r="AH423" i="79"/>
  <c r="AF423" i="79"/>
  <c r="AH422" i="79"/>
  <c r="AF422" i="79"/>
  <c r="AH421" i="79"/>
  <c r="AF421" i="79"/>
  <c r="AH420" i="79"/>
  <c r="AF420" i="79"/>
  <c r="AH419" i="79"/>
  <c r="AF419" i="79"/>
  <c r="AH418" i="79"/>
  <c r="AF418" i="79"/>
  <c r="AH417" i="79"/>
  <c r="AF417" i="79"/>
  <c r="AH416" i="79"/>
  <c r="AF416" i="79"/>
  <c r="AH415" i="79"/>
  <c r="AF415" i="79"/>
  <c r="AH414" i="79"/>
  <c r="AF414" i="79"/>
  <c r="AH413" i="79"/>
  <c r="AF413" i="79"/>
  <c r="AH412" i="79"/>
  <c r="AF412" i="79"/>
  <c r="AH411" i="79"/>
  <c r="AF411" i="79"/>
  <c r="AH410" i="79"/>
  <c r="AF410" i="79"/>
  <c r="AH409" i="79"/>
  <c r="AF409" i="79"/>
  <c r="AH408" i="79"/>
  <c r="AF408" i="79"/>
  <c r="AH407" i="79"/>
  <c r="AF407" i="79"/>
  <c r="AH406" i="79"/>
  <c r="AF406" i="79"/>
  <c r="AH405" i="79"/>
  <c r="AF405" i="79"/>
  <c r="AH404" i="79"/>
  <c r="AF404" i="79"/>
  <c r="AH403" i="79"/>
  <c r="AF403" i="79"/>
  <c r="AH402" i="79"/>
  <c r="AF402" i="79"/>
  <c r="AH401" i="79"/>
  <c r="AF401" i="79"/>
  <c r="AH400" i="79"/>
  <c r="AF400" i="79"/>
  <c r="AH399" i="79"/>
  <c r="AF399" i="79"/>
  <c r="AH398" i="79"/>
  <c r="AF398" i="79"/>
  <c r="AH397" i="79"/>
  <c r="AF397" i="79"/>
  <c r="AH396" i="79"/>
  <c r="AF396" i="79"/>
  <c r="AH395" i="79"/>
  <c r="AF395" i="79"/>
  <c r="AH394" i="79"/>
  <c r="AF394" i="79"/>
  <c r="AH393" i="79"/>
  <c r="AF393" i="79"/>
  <c r="AH392" i="79"/>
  <c r="AF392" i="79"/>
  <c r="AH391" i="79"/>
  <c r="AF391" i="79"/>
  <c r="AH390" i="79"/>
  <c r="AF390" i="79"/>
  <c r="AH389" i="79"/>
  <c r="AF389" i="79"/>
  <c r="AH388" i="79"/>
  <c r="AF388" i="79"/>
  <c r="AH387" i="79"/>
  <c r="AF387" i="79"/>
  <c r="AH386" i="79"/>
  <c r="AF386" i="79"/>
  <c r="AH385" i="79"/>
  <c r="AF385" i="79"/>
  <c r="AH384" i="79"/>
  <c r="AF384" i="79"/>
  <c r="AH383" i="79"/>
  <c r="AF383" i="79"/>
  <c r="AH382" i="79"/>
  <c r="AF382" i="79"/>
  <c r="AH381" i="79"/>
  <c r="AF381" i="79"/>
  <c r="AH380" i="79"/>
  <c r="AF380" i="79"/>
  <c r="AH379" i="79"/>
  <c r="AF379" i="79"/>
  <c r="AH378" i="79"/>
  <c r="AF378" i="79"/>
  <c r="AH377" i="79"/>
  <c r="AF377" i="79"/>
  <c r="AH376" i="79"/>
  <c r="AF376" i="79"/>
  <c r="AH375" i="79"/>
  <c r="AF375" i="79"/>
  <c r="AH374" i="79"/>
  <c r="AF374" i="79"/>
  <c r="AH373" i="79"/>
  <c r="AF373" i="79"/>
  <c r="AH372" i="79"/>
  <c r="AF372" i="79"/>
  <c r="AH371" i="79"/>
  <c r="AF371" i="79"/>
  <c r="AH370" i="79"/>
  <c r="AF370" i="79"/>
  <c r="AH369" i="79"/>
  <c r="AF369" i="79"/>
  <c r="AH368" i="79"/>
  <c r="AF368" i="79"/>
  <c r="AH367" i="79"/>
  <c r="AF367" i="79"/>
  <c r="AH366" i="79"/>
  <c r="AF366" i="79"/>
  <c r="AH365" i="79"/>
  <c r="AF365" i="79"/>
  <c r="AH364" i="79"/>
  <c r="AF364" i="79"/>
  <c r="AH363" i="79"/>
  <c r="AF363" i="79"/>
  <c r="AH362" i="79"/>
  <c r="AF362" i="79"/>
  <c r="AH361" i="79"/>
  <c r="AF361" i="79"/>
  <c r="AH360" i="79"/>
  <c r="AF360" i="79"/>
  <c r="AH359" i="79"/>
  <c r="AF359" i="79"/>
  <c r="AH358" i="79"/>
  <c r="AF358" i="79"/>
  <c r="AH357" i="79"/>
  <c r="AF357" i="79"/>
  <c r="AH356" i="79"/>
  <c r="AF356" i="79"/>
  <c r="AH355" i="79"/>
  <c r="AF355" i="79"/>
  <c r="AH354" i="79"/>
  <c r="AF354" i="79"/>
  <c r="AH353" i="79"/>
  <c r="AF353" i="79"/>
  <c r="AH352" i="79"/>
  <c r="AF352" i="79"/>
  <c r="AH351" i="79"/>
  <c r="AF351" i="79"/>
  <c r="AH350" i="79"/>
  <c r="AF350" i="79"/>
  <c r="AH349" i="79"/>
  <c r="AF349" i="79"/>
  <c r="AH348" i="79"/>
  <c r="AF348" i="79"/>
  <c r="AH347" i="79"/>
  <c r="AF347" i="79"/>
  <c r="AH346" i="79"/>
  <c r="AF346" i="79"/>
  <c r="AH345" i="79"/>
  <c r="AF345" i="79"/>
  <c r="AH344" i="79"/>
  <c r="AF344" i="79"/>
  <c r="AH343" i="79"/>
  <c r="AF343" i="79"/>
  <c r="AH342" i="79"/>
  <c r="AF342" i="79"/>
  <c r="AH341" i="79"/>
  <c r="AF341" i="79"/>
  <c r="AH340" i="79"/>
  <c r="AF340" i="79"/>
  <c r="AH339" i="79"/>
  <c r="AF339" i="79"/>
  <c r="AH338" i="79"/>
  <c r="AF338" i="79"/>
  <c r="AH337" i="79"/>
  <c r="AF337" i="79"/>
  <c r="AH336" i="79"/>
  <c r="AF336" i="79"/>
  <c r="AH335" i="79"/>
  <c r="AF335" i="79"/>
  <c r="AH334" i="79"/>
  <c r="AF334" i="79"/>
  <c r="AH333" i="79"/>
  <c r="AF333" i="79"/>
  <c r="AH332" i="79"/>
  <c r="AF332" i="79"/>
  <c r="AH331" i="79"/>
  <c r="AF331" i="79"/>
  <c r="AH330" i="79"/>
  <c r="AF330" i="79"/>
  <c r="AH329" i="79"/>
  <c r="AF329" i="79"/>
  <c r="AH328" i="79"/>
  <c r="AF328" i="79"/>
  <c r="AH327" i="79"/>
  <c r="AF327" i="79"/>
  <c r="AH326" i="79"/>
  <c r="AF326" i="79"/>
  <c r="AH325" i="79"/>
  <c r="AF325" i="79"/>
  <c r="AH324" i="79"/>
  <c r="AF324" i="79"/>
  <c r="AH323" i="79"/>
  <c r="AF323" i="79"/>
  <c r="AH322" i="79"/>
  <c r="AF322" i="79"/>
  <c r="AH321" i="79"/>
  <c r="AF321" i="79"/>
  <c r="AH320" i="79"/>
  <c r="AF320" i="79"/>
  <c r="AH319" i="79"/>
  <c r="AF319" i="79"/>
  <c r="AH318" i="79"/>
  <c r="AF318" i="79"/>
  <c r="AH317" i="79"/>
  <c r="AF317" i="79"/>
  <c r="AH316" i="79"/>
  <c r="AF316" i="79"/>
  <c r="AH315" i="79"/>
  <c r="AF315" i="79"/>
  <c r="AH314" i="79"/>
  <c r="AF314" i="79"/>
  <c r="AH313" i="79"/>
  <c r="AF313" i="79"/>
  <c r="AH312" i="79"/>
  <c r="AF312" i="79"/>
  <c r="AH311" i="79"/>
  <c r="AF311" i="79"/>
  <c r="AH310" i="79"/>
  <c r="AF310" i="79"/>
  <c r="AH309" i="79"/>
  <c r="AF309" i="79"/>
  <c r="AH308" i="79"/>
  <c r="AF308" i="79"/>
  <c r="AH307" i="79"/>
  <c r="AF307" i="79"/>
  <c r="AH306" i="79"/>
  <c r="AF306" i="79"/>
  <c r="AH305" i="79"/>
  <c r="AF305" i="79"/>
  <c r="AH304" i="79"/>
  <c r="AF304" i="79"/>
  <c r="AH303" i="79"/>
  <c r="AF303" i="79"/>
  <c r="AH302" i="79"/>
  <c r="AF302" i="79"/>
  <c r="AH301" i="79"/>
  <c r="AF301" i="79"/>
  <c r="AH300" i="79"/>
  <c r="AF300" i="79"/>
  <c r="AH299" i="79"/>
  <c r="AF299" i="79"/>
  <c r="AH298" i="79"/>
  <c r="AF298" i="79"/>
  <c r="AH297" i="79"/>
  <c r="AF297" i="79"/>
  <c r="AH296" i="79"/>
  <c r="AF296" i="79"/>
  <c r="AH295" i="79"/>
  <c r="AF295" i="79"/>
  <c r="AH294" i="79"/>
  <c r="AF294" i="79"/>
  <c r="AH293" i="79"/>
  <c r="AF293" i="79"/>
  <c r="AH292" i="79"/>
  <c r="AF292" i="79"/>
  <c r="AH291" i="79"/>
  <c r="AF291" i="79"/>
  <c r="AH290" i="79"/>
  <c r="AF290" i="79"/>
  <c r="AH289" i="79"/>
  <c r="AF289" i="79"/>
  <c r="AH288" i="79"/>
  <c r="AF288" i="79"/>
  <c r="AH287" i="79"/>
  <c r="AF287" i="79"/>
  <c r="AH286" i="79"/>
  <c r="AF286" i="79"/>
  <c r="AH285" i="79"/>
  <c r="AF285" i="79"/>
  <c r="AH284" i="79"/>
  <c r="AF284" i="79"/>
  <c r="AH283" i="79"/>
  <c r="AF283" i="79"/>
  <c r="AH282" i="79"/>
  <c r="AF282" i="79"/>
  <c r="AH281" i="79"/>
  <c r="AF281" i="79"/>
  <c r="AH280" i="79"/>
  <c r="AF280" i="79"/>
  <c r="AH279" i="79"/>
  <c r="AF279" i="79"/>
  <c r="AH278" i="79"/>
  <c r="AF278" i="79"/>
  <c r="AH277" i="79"/>
  <c r="AF277" i="79"/>
  <c r="AH276" i="79"/>
  <c r="AF276" i="79"/>
  <c r="AH275" i="79"/>
  <c r="AF275" i="79"/>
  <c r="AH274" i="79"/>
  <c r="AF274" i="79"/>
  <c r="AH273" i="79"/>
  <c r="AF273" i="79"/>
  <c r="AH272" i="79"/>
  <c r="AF272" i="79"/>
  <c r="AH271" i="79"/>
  <c r="AF271" i="79"/>
  <c r="AH270" i="79"/>
  <c r="AF270" i="79"/>
  <c r="AH269" i="79"/>
  <c r="AF269" i="79"/>
  <c r="AH268" i="79"/>
  <c r="AF268" i="79"/>
  <c r="AH267" i="79"/>
  <c r="AF267" i="79"/>
  <c r="AH266" i="79"/>
  <c r="AF266" i="79"/>
  <c r="AH265" i="79"/>
  <c r="AF265" i="79"/>
  <c r="AH264" i="79"/>
  <c r="AF264" i="79"/>
  <c r="AH263" i="79"/>
  <c r="AF263" i="79"/>
  <c r="AH262" i="79"/>
  <c r="AF262" i="79"/>
  <c r="AH261" i="79"/>
  <c r="AF261" i="79"/>
  <c r="AH260" i="79"/>
  <c r="AF260" i="79"/>
  <c r="AH259" i="79"/>
  <c r="AF259" i="79"/>
  <c r="AH258" i="79"/>
  <c r="AF258" i="79"/>
  <c r="AH257" i="79"/>
  <c r="AF257" i="79"/>
  <c r="AH256" i="79"/>
  <c r="AF256" i="79"/>
  <c r="AH255" i="79"/>
  <c r="AF255" i="79"/>
  <c r="AH254" i="79"/>
  <c r="AF254" i="79"/>
  <c r="AH253" i="79"/>
  <c r="AF253" i="79"/>
  <c r="AH252" i="79"/>
  <c r="AF252" i="79"/>
  <c r="AH251" i="79"/>
  <c r="AF251" i="79"/>
  <c r="AH250" i="79"/>
  <c r="AF250" i="79"/>
  <c r="AH249" i="79"/>
  <c r="AF249" i="79"/>
  <c r="AH248" i="79"/>
  <c r="AF248" i="79"/>
  <c r="AH247" i="79"/>
  <c r="AF247" i="79"/>
  <c r="AH246" i="79"/>
  <c r="AF246" i="79"/>
  <c r="AH245" i="79"/>
  <c r="AF245" i="79"/>
  <c r="AH244" i="79"/>
  <c r="AF244" i="79"/>
  <c r="AH243" i="79"/>
  <c r="AF243" i="79"/>
  <c r="AH242" i="79"/>
  <c r="AF242" i="79"/>
  <c r="AH241" i="79"/>
  <c r="AF241" i="79"/>
  <c r="AH240" i="79"/>
  <c r="AF240" i="79"/>
  <c r="AH239" i="79"/>
  <c r="AF239" i="79"/>
  <c r="AH238" i="79"/>
  <c r="AF238" i="79"/>
  <c r="AH237" i="79"/>
  <c r="AF237" i="79"/>
  <c r="AH236" i="79"/>
  <c r="AF236" i="79"/>
  <c r="AH235" i="79"/>
  <c r="AF235" i="79"/>
  <c r="AH234" i="79"/>
  <c r="AF234" i="79"/>
  <c r="AH233" i="79"/>
  <c r="AF233" i="79"/>
  <c r="AH232" i="79"/>
  <c r="AF232" i="79"/>
  <c r="AH231" i="79"/>
  <c r="AF231" i="79"/>
  <c r="AH230" i="79"/>
  <c r="AF230" i="79"/>
  <c r="AH229" i="79"/>
  <c r="AF229" i="79"/>
  <c r="AH228" i="79"/>
  <c r="AF228" i="79"/>
  <c r="AH227" i="79"/>
  <c r="AF227" i="79"/>
  <c r="AH226" i="79"/>
  <c r="AF226" i="79"/>
  <c r="AH225" i="79"/>
  <c r="AF225" i="79"/>
  <c r="AH224" i="79"/>
  <c r="AF224" i="79"/>
  <c r="AH223" i="79"/>
  <c r="AF223" i="79"/>
  <c r="AH222" i="79"/>
  <c r="AF222" i="79"/>
  <c r="AH221" i="79"/>
  <c r="AF221" i="79"/>
  <c r="AH220" i="79"/>
  <c r="AF220" i="79"/>
  <c r="AH219" i="79"/>
  <c r="AF219" i="79"/>
  <c r="AH218" i="79"/>
  <c r="AF218" i="79"/>
  <c r="AH217" i="79"/>
  <c r="AF217" i="79"/>
  <c r="AH216" i="79"/>
  <c r="AF216" i="79"/>
  <c r="AH215" i="79"/>
  <c r="AF215" i="79"/>
  <c r="AH214" i="79"/>
  <c r="AF214" i="79"/>
  <c r="AH213" i="79"/>
  <c r="AF213" i="79"/>
  <c r="AH212" i="79"/>
  <c r="AF212" i="79"/>
  <c r="AH211" i="79"/>
  <c r="AF211" i="79"/>
  <c r="AH210" i="79"/>
  <c r="AF210" i="79"/>
  <c r="AH209" i="79"/>
  <c r="AF209" i="79"/>
  <c r="AH208" i="79"/>
  <c r="AF208" i="79"/>
  <c r="AH207" i="79"/>
  <c r="AF207" i="79"/>
  <c r="AH206" i="79"/>
  <c r="AF206" i="79"/>
  <c r="AH205" i="79"/>
  <c r="AF205" i="79"/>
  <c r="AH204" i="79"/>
  <c r="AF204" i="79"/>
  <c r="AH203" i="79"/>
  <c r="AF203" i="79"/>
  <c r="AH202" i="79"/>
  <c r="AF202" i="79"/>
  <c r="AH201" i="79"/>
  <c r="AF201" i="79"/>
  <c r="AH200" i="79"/>
  <c r="AF200" i="79"/>
  <c r="AH199" i="79"/>
  <c r="AF199" i="79"/>
  <c r="AH198" i="79"/>
  <c r="AF198" i="79"/>
  <c r="AH197" i="79"/>
  <c r="AF197" i="79"/>
  <c r="AH196" i="79"/>
  <c r="AF196" i="79"/>
  <c r="AH195" i="79"/>
  <c r="AF195" i="79"/>
  <c r="AH194" i="79"/>
  <c r="AF194" i="79"/>
  <c r="AH193" i="79"/>
  <c r="AF193" i="79"/>
  <c r="AH192" i="79"/>
  <c r="AF192" i="79"/>
  <c r="AH191" i="79"/>
  <c r="AF191" i="79"/>
  <c r="AH190" i="79"/>
  <c r="AF190" i="79"/>
  <c r="AH189" i="79"/>
  <c r="AF189" i="79"/>
  <c r="AH188" i="79"/>
  <c r="AF188" i="79"/>
  <c r="AH187" i="79"/>
  <c r="AF187" i="79"/>
  <c r="AH186" i="79"/>
  <c r="AF186" i="79"/>
  <c r="AH185" i="79"/>
  <c r="AF185" i="79"/>
  <c r="AH184" i="79"/>
  <c r="AF184" i="79"/>
  <c r="AH183" i="79"/>
  <c r="AF183" i="79"/>
  <c r="AH182" i="79"/>
  <c r="AF182" i="79"/>
  <c r="AH181" i="79"/>
  <c r="AF181" i="79"/>
  <c r="AH180" i="79"/>
  <c r="AF180" i="79"/>
  <c r="N180" i="79"/>
  <c r="L180" i="79"/>
  <c r="AH179" i="79"/>
  <c r="AF179" i="79"/>
  <c r="AH178" i="79"/>
  <c r="AF178" i="79"/>
  <c r="AH177" i="79"/>
  <c r="AF177" i="79"/>
  <c r="AH176" i="79"/>
  <c r="AF176" i="79"/>
  <c r="AH175" i="79"/>
  <c r="AF175" i="79"/>
  <c r="AH174" i="79"/>
  <c r="AF174" i="79"/>
  <c r="AH173" i="79"/>
  <c r="AF173" i="79"/>
  <c r="AH172" i="79"/>
  <c r="AF172" i="79"/>
  <c r="AH171" i="79"/>
  <c r="AF171" i="79"/>
  <c r="AH170" i="79"/>
  <c r="AF170" i="79"/>
  <c r="AH169" i="79"/>
  <c r="AF169" i="79"/>
  <c r="AH168" i="79"/>
  <c r="AF168" i="79"/>
  <c r="AH167" i="79"/>
  <c r="AF167" i="79"/>
  <c r="AH166" i="79"/>
  <c r="AF166" i="79"/>
  <c r="AH165" i="79"/>
  <c r="AF165" i="79"/>
  <c r="AH164" i="79"/>
  <c r="AF164" i="79"/>
  <c r="AH163" i="79"/>
  <c r="AF163" i="79"/>
  <c r="AH162" i="79"/>
  <c r="AF162" i="79"/>
  <c r="AH161" i="79"/>
  <c r="AF161" i="79"/>
  <c r="AH160" i="79"/>
  <c r="AF160" i="79"/>
  <c r="AH159" i="79"/>
  <c r="AF159" i="79"/>
  <c r="AH158" i="79"/>
  <c r="AF158" i="79"/>
  <c r="AH157" i="79"/>
  <c r="AF157" i="79"/>
  <c r="AH156" i="79"/>
  <c r="AF156" i="79"/>
  <c r="AH155" i="79"/>
  <c r="AF155" i="79"/>
  <c r="AH154" i="79"/>
  <c r="AF154" i="79"/>
  <c r="AH153" i="79"/>
  <c r="AF153" i="79"/>
  <c r="AH152" i="79"/>
  <c r="AF152" i="79"/>
  <c r="AH151" i="79"/>
  <c r="AF151" i="79"/>
  <c r="AH150" i="79"/>
  <c r="AF150" i="79"/>
  <c r="AH149" i="79"/>
  <c r="AF149" i="79"/>
  <c r="AH148" i="79"/>
  <c r="AF148" i="79"/>
  <c r="AH147" i="79"/>
  <c r="AF147" i="79"/>
  <c r="AH146" i="79"/>
  <c r="AF146" i="79"/>
  <c r="AH145" i="79"/>
  <c r="AF145" i="79"/>
  <c r="AH144" i="79"/>
  <c r="AF144" i="79"/>
  <c r="AH143" i="79"/>
  <c r="AF143" i="79"/>
  <c r="AH142" i="79"/>
  <c r="AF142" i="79"/>
  <c r="AH141" i="79"/>
  <c r="AF141" i="79"/>
  <c r="AH140" i="79"/>
  <c r="AF140" i="79"/>
  <c r="AH139" i="79"/>
  <c r="AF139" i="79"/>
  <c r="AH138" i="79"/>
  <c r="AF138" i="79"/>
  <c r="AH137" i="79"/>
  <c r="AF137" i="79"/>
  <c r="AH136" i="79"/>
  <c r="AF136" i="79"/>
  <c r="AH135" i="79"/>
  <c r="AF135" i="79"/>
  <c r="AH134" i="79"/>
  <c r="AF134" i="79"/>
  <c r="AH133" i="79"/>
  <c r="AF133" i="79"/>
  <c r="AH132" i="79"/>
  <c r="AF132" i="79"/>
  <c r="AH131" i="79"/>
  <c r="AF131" i="79"/>
  <c r="AH130" i="79"/>
  <c r="AF130" i="79"/>
  <c r="AH129" i="79"/>
  <c r="AF129" i="79"/>
  <c r="AH128" i="79"/>
  <c r="AF128" i="79"/>
  <c r="AH127" i="79"/>
  <c r="AF127" i="79"/>
  <c r="AH126" i="79"/>
  <c r="AF126" i="79"/>
  <c r="AH125" i="79"/>
  <c r="AF125" i="79"/>
  <c r="AH124" i="79"/>
  <c r="AF124" i="79"/>
  <c r="AH123" i="79"/>
  <c r="AF123" i="79"/>
  <c r="AH122" i="79"/>
  <c r="AF122" i="79"/>
  <c r="AH121" i="79"/>
  <c r="AF121" i="79"/>
  <c r="AH120" i="79"/>
  <c r="AF120" i="79"/>
  <c r="AH119" i="79"/>
  <c r="AF119" i="79"/>
  <c r="AH118" i="79"/>
  <c r="AF118" i="79"/>
  <c r="AH117" i="79"/>
  <c r="AF117" i="79"/>
  <c r="AH116" i="79"/>
  <c r="AF116" i="79"/>
  <c r="AH115" i="79"/>
  <c r="AF115" i="79"/>
  <c r="AH114" i="79"/>
  <c r="AF114" i="79"/>
  <c r="AH113" i="79"/>
  <c r="AF113" i="79"/>
  <c r="AH112" i="79"/>
  <c r="AF112" i="79"/>
  <c r="AH111" i="79"/>
  <c r="AF111" i="79"/>
  <c r="AH110" i="79"/>
  <c r="AF110" i="79"/>
  <c r="AH109" i="79"/>
  <c r="AF109" i="79"/>
  <c r="AH108" i="79"/>
  <c r="AF108" i="79"/>
  <c r="AH107" i="79"/>
  <c r="AF107" i="79"/>
  <c r="AH106" i="79"/>
  <c r="AF106" i="79"/>
  <c r="AH105" i="79"/>
  <c r="AF105" i="79"/>
  <c r="AH104" i="79"/>
  <c r="AF104" i="79"/>
  <c r="AH103" i="79"/>
  <c r="AF103" i="79"/>
  <c r="AH102" i="79"/>
  <c r="AF102" i="79"/>
  <c r="AH101" i="79"/>
  <c r="AF101" i="79"/>
  <c r="AH100" i="79"/>
  <c r="AF100" i="79"/>
  <c r="AH99" i="79"/>
  <c r="AF99" i="79"/>
  <c r="AH98" i="79"/>
  <c r="AF98" i="79"/>
  <c r="AH97" i="79"/>
  <c r="AF97" i="79"/>
  <c r="AH96" i="79"/>
  <c r="AF96" i="79"/>
  <c r="AH95" i="79"/>
  <c r="AF95" i="79"/>
  <c r="AH94" i="79"/>
  <c r="AF94" i="79"/>
  <c r="AH93" i="79"/>
  <c r="AF93" i="79"/>
  <c r="AH92" i="79"/>
  <c r="AF92" i="79"/>
  <c r="AH91" i="79"/>
  <c r="AF91" i="79"/>
  <c r="AH90" i="79"/>
  <c r="AF90" i="79"/>
  <c r="AH89" i="79"/>
  <c r="AF89" i="79"/>
  <c r="AH88" i="79"/>
  <c r="AF88" i="79"/>
  <c r="AH87" i="79"/>
  <c r="AF87" i="79"/>
  <c r="AH86" i="79"/>
  <c r="AF86" i="79"/>
  <c r="AH85" i="79"/>
  <c r="AF85" i="79"/>
  <c r="AH84" i="79"/>
  <c r="AF84" i="79"/>
  <c r="AH83" i="79"/>
  <c r="AF83" i="79"/>
  <c r="AH82" i="79"/>
  <c r="AF82" i="79"/>
  <c r="AH81" i="79"/>
  <c r="AF81" i="79"/>
  <c r="AH80" i="79"/>
  <c r="AF80" i="79"/>
  <c r="AH79" i="79"/>
  <c r="AF79" i="79"/>
  <c r="AH78" i="79"/>
  <c r="AF78" i="79"/>
  <c r="AH77" i="79"/>
  <c r="AF77" i="79"/>
  <c r="AH76" i="79"/>
  <c r="AF76" i="79"/>
  <c r="AH75" i="79"/>
  <c r="AF75" i="79"/>
  <c r="AH74" i="79"/>
  <c r="AF74" i="79"/>
  <c r="AH73" i="79"/>
  <c r="AF73" i="79"/>
  <c r="AH72" i="79"/>
  <c r="AF72" i="79"/>
  <c r="AH71" i="79"/>
  <c r="AF71" i="79"/>
  <c r="AH70" i="79"/>
  <c r="AF70" i="79"/>
  <c r="AH69" i="79"/>
  <c r="AF69" i="79"/>
  <c r="AH68" i="79"/>
  <c r="AF68" i="79"/>
  <c r="AH67" i="79"/>
  <c r="AF67" i="79"/>
  <c r="AH66" i="79"/>
  <c r="AF66" i="79"/>
  <c r="AH65" i="79"/>
  <c r="AF65" i="79"/>
  <c r="AH64" i="79"/>
  <c r="AF64" i="79"/>
  <c r="AH63" i="79"/>
  <c r="AF63" i="79"/>
  <c r="AH62" i="79"/>
  <c r="AF62" i="79"/>
  <c r="AH61" i="79"/>
  <c r="AF61" i="79"/>
  <c r="AH60" i="79"/>
  <c r="AF60" i="79"/>
  <c r="AH59" i="79"/>
  <c r="AF59" i="79"/>
  <c r="AH58" i="79"/>
  <c r="AF58" i="79"/>
  <c r="AH57" i="79"/>
  <c r="AF57" i="79"/>
  <c r="AH56" i="79"/>
  <c r="AF56" i="79"/>
  <c r="AH55" i="79"/>
  <c r="AF55" i="79"/>
  <c r="AH54" i="79"/>
  <c r="AF54" i="79"/>
  <c r="AH53" i="79"/>
  <c r="AF53" i="79"/>
  <c r="AH52" i="79"/>
  <c r="AF52" i="79"/>
  <c r="AH51" i="79"/>
  <c r="AF51" i="79"/>
  <c r="AH50" i="79"/>
  <c r="AF50" i="79"/>
  <c r="AH49" i="79"/>
  <c r="AF49" i="79"/>
  <c r="AH48" i="79"/>
  <c r="AF48" i="79"/>
  <c r="AH47" i="79"/>
  <c r="AF47" i="79"/>
  <c r="AH46" i="79"/>
  <c r="AF46" i="79"/>
  <c r="AH45" i="79"/>
  <c r="AF45" i="79"/>
  <c r="AH44" i="79"/>
  <c r="AF44" i="79"/>
  <c r="AH43" i="79"/>
  <c r="AF43" i="79"/>
  <c r="AH42" i="79"/>
  <c r="AF42" i="79"/>
  <c r="AH41" i="79"/>
  <c r="AF41" i="79"/>
  <c r="AH40" i="79"/>
  <c r="AF40" i="79"/>
  <c r="AH39" i="79"/>
  <c r="AF39" i="79"/>
  <c r="AH38" i="79"/>
  <c r="AF38" i="79"/>
  <c r="AH37" i="79"/>
  <c r="AF37" i="79"/>
  <c r="AH36" i="79"/>
  <c r="AF36" i="79"/>
  <c r="AH35" i="79"/>
  <c r="AF35" i="79"/>
  <c r="AH34" i="79"/>
  <c r="AF34" i="79"/>
  <c r="AH33" i="79"/>
  <c r="AF33" i="79"/>
  <c r="AH32" i="79"/>
  <c r="AF32" i="79"/>
  <c r="AH31" i="79"/>
  <c r="AF31" i="79"/>
  <c r="AH30" i="79"/>
  <c r="AF30" i="79"/>
  <c r="AH29" i="79"/>
  <c r="AF29" i="79"/>
  <c r="AH28" i="79"/>
  <c r="AF28" i="79"/>
  <c r="AH27" i="79"/>
  <c r="AF27" i="79"/>
  <c r="AH26" i="79"/>
  <c r="AF26" i="79"/>
  <c r="AH25" i="79"/>
  <c r="AF25" i="79"/>
  <c r="AH24" i="79"/>
  <c r="AF24" i="79"/>
  <c r="AH23" i="79"/>
  <c r="AF23" i="79"/>
  <c r="AH22" i="79"/>
  <c r="AF22" i="79"/>
  <c r="AH21" i="79"/>
  <c r="AF21" i="79"/>
  <c r="AH20" i="79"/>
  <c r="AF20" i="79"/>
  <c r="AH19" i="79"/>
  <c r="AF19" i="79"/>
  <c r="AH18" i="79"/>
  <c r="AF18" i="79"/>
  <c r="AH17" i="79"/>
  <c r="AF17" i="79"/>
  <c r="AH16" i="79"/>
  <c r="AF16" i="79"/>
  <c r="AH15" i="79"/>
  <c r="AF15" i="79"/>
  <c r="AH14" i="79"/>
  <c r="AF14" i="79"/>
  <c r="AH13" i="79"/>
  <c r="AF13" i="79"/>
  <c r="N13" i="79"/>
  <c r="L13" i="79"/>
  <c r="AH12" i="79"/>
  <c r="AF12" i="79"/>
  <c r="AD11" i="79"/>
  <c r="AC11" i="79"/>
  <c r="AB11" i="79"/>
  <c r="AB10" i="79" s="1"/>
  <c r="AG10" i="79" s="1"/>
  <c r="AA11" i="79"/>
  <c r="AA10" i="79" s="1"/>
  <c r="Y11" i="79"/>
  <c r="Y10" i="79" s="1"/>
  <c r="X11" i="79"/>
  <c r="X10" i="79" s="1"/>
  <c r="W11" i="79"/>
  <c r="V11" i="79"/>
  <c r="V10" i="79" s="1"/>
  <c r="U11" i="79"/>
  <c r="U10" i="79" s="1"/>
  <c r="T11" i="79"/>
  <c r="T10" i="79" s="1"/>
  <c r="S11" i="79"/>
  <c r="S10" i="79" s="1"/>
  <c r="R11" i="79"/>
  <c r="R10" i="79" s="1"/>
  <c r="Q11" i="79"/>
  <c r="Q10" i="79" s="1"/>
  <c r="M11" i="79"/>
  <c r="W10" i="79"/>
  <c r="M844" i="79" l="1"/>
  <c r="I19" i="81"/>
  <c r="D504" i="80"/>
  <c r="S504" i="80" s="1"/>
  <c r="E14" i="80"/>
  <c r="I23" i="81"/>
  <c r="K10" i="80"/>
  <c r="S35" i="80"/>
  <c r="D241" i="80"/>
  <c r="S22" i="80"/>
  <c r="S36" i="80"/>
  <c r="L12" i="79"/>
  <c r="L11" i="79" s="1"/>
  <c r="L10" i="79" s="1"/>
  <c r="L844" i="79"/>
  <c r="Q10" i="80"/>
  <c r="S31" i="80"/>
  <c r="F10" i="80"/>
  <c r="E30" i="80"/>
  <c r="I37" i="81"/>
  <c r="N12" i="79"/>
  <c r="N11" i="79" s="1"/>
  <c r="N10" i="79" s="1"/>
  <c r="E23" i="80"/>
  <c r="S28" i="80"/>
  <c r="F12" i="81"/>
  <c r="F11" i="81" s="1"/>
  <c r="I30" i="81"/>
  <c r="S14" i="80"/>
  <c r="I35" i="81"/>
  <c r="L10" i="80"/>
  <c r="D264" i="80"/>
  <c r="I29" i="81"/>
  <c r="S27" i="80"/>
  <c r="AF10" i="79"/>
  <c r="S19" i="80"/>
  <c r="K16" i="81"/>
  <c r="Q16" i="81" s="1"/>
  <c r="I26" i="81"/>
  <c r="I39" i="81"/>
  <c r="I84" i="81"/>
  <c r="O17" i="81"/>
  <c r="Q18" i="81"/>
  <c r="I18" i="81"/>
  <c r="O18" i="81" s="1"/>
  <c r="D515" i="80"/>
  <c r="S515" i="80" s="1"/>
  <c r="S516" i="80"/>
  <c r="AH11" i="79"/>
  <c r="D272" i="80"/>
  <c r="I27" i="81"/>
  <c r="S13" i="80"/>
  <c r="D255" i="80"/>
  <c r="O515" i="80"/>
  <c r="O10" i="80" s="1"/>
  <c r="J12" i="81"/>
  <c r="D44" i="80"/>
  <c r="D12" i="81"/>
  <c r="D11" i="81" s="1"/>
  <c r="I22" i="81"/>
  <c r="I28" i="81"/>
  <c r="I45" i="81"/>
  <c r="AI11" i="79"/>
  <c r="C11" i="80"/>
  <c r="C10" i="80" s="1"/>
  <c r="S20" i="80"/>
  <c r="I33" i="81"/>
  <c r="I42" i="81"/>
  <c r="I14" i="81"/>
  <c r="O14" i="81" s="1"/>
  <c r="O15" i="81"/>
  <c r="C12" i="81"/>
  <c r="C11" i="81" s="1"/>
  <c r="I13" i="81"/>
  <c r="K41" i="81"/>
  <c r="K12" i="81" s="1"/>
  <c r="Q14" i="81"/>
  <c r="P13" i="81"/>
  <c r="S12" i="80"/>
  <c r="S18" i="80"/>
  <c r="E21" i="80"/>
  <c r="S26" i="80"/>
  <c r="E29" i="80"/>
  <c r="E37" i="80"/>
  <c r="E16" i="80"/>
  <c r="E24" i="80"/>
  <c r="E32" i="80"/>
  <c r="S34" i="80"/>
  <c r="E17" i="80"/>
  <c r="E33" i="80"/>
  <c r="E25" i="80"/>
  <c r="M10" i="79"/>
  <c r="AD10" i="79"/>
  <c r="AI10" i="79" s="1"/>
  <c r="AF11" i="79"/>
  <c r="AC10" i="79"/>
  <c r="AH10" i="79" s="1"/>
  <c r="H7104" i="73"/>
  <c r="H7098" i="73"/>
  <c r="H7097" i="73"/>
  <c r="H7090" i="73"/>
  <c r="H7089" i="73"/>
  <c r="H7088" i="73"/>
  <c r="H7087" i="73"/>
  <c r="I16" i="81" l="1"/>
  <c r="O16" i="81" s="1"/>
  <c r="D11" i="80"/>
  <c r="D10" i="80" s="1"/>
  <c r="S10" i="80" s="1"/>
  <c r="P12" i="81"/>
  <c r="J11" i="81"/>
  <c r="P11" i="81" s="1"/>
  <c r="I41" i="81"/>
  <c r="I12" i="81" s="1"/>
  <c r="Q12" i="81"/>
  <c r="K11" i="81"/>
  <c r="Q11" i="81" s="1"/>
  <c r="O13" i="81"/>
  <c r="C11" i="78"/>
  <c r="D11" i="78" s="1"/>
  <c r="E11" i="78" s="1"/>
  <c r="D10" i="78"/>
  <c r="C9" i="78"/>
  <c r="S11" i="80" l="1"/>
  <c r="C12" i="78"/>
  <c r="I11" i="81"/>
  <c r="O11" i="81" s="1"/>
  <c r="O12" i="81"/>
  <c r="D9" i="78"/>
  <c r="E9" i="78" l="1"/>
  <c r="F9" i="78"/>
  <c r="D12" i="78"/>
  <c r="H9" i="78" l="1"/>
  <c r="G9" i="78"/>
  <c r="D155" i="77" l="1"/>
  <c r="D154" i="77"/>
  <c r="D153" i="77"/>
  <c r="D152" i="77"/>
  <c r="D151" i="77"/>
  <c r="D150" i="77"/>
  <c r="D149" i="77"/>
  <c r="D148" i="77"/>
  <c r="G147" i="77"/>
  <c r="F147" i="77"/>
  <c r="E147" i="77"/>
  <c r="M146" i="77"/>
  <c r="M148" i="77" s="1"/>
  <c r="K146" i="77"/>
  <c r="L145" i="77"/>
  <c r="D142" i="77"/>
  <c r="D141" i="77"/>
  <c r="D140" i="77"/>
  <c r="D139" i="77"/>
  <c r="D138" i="77"/>
  <c r="D137" i="77"/>
  <c r="D136" i="77"/>
  <c r="K135" i="77"/>
  <c r="G135" i="77"/>
  <c r="G9" i="77" s="1"/>
  <c r="F135" i="77"/>
  <c r="F134" i="77" s="1"/>
  <c r="K134" i="77"/>
  <c r="E134" i="77"/>
  <c r="K133" i="77"/>
  <c r="D129" i="77"/>
  <c r="D128" i="77"/>
  <c r="D127" i="77"/>
  <c r="D126" i="77"/>
  <c r="D125" i="77"/>
  <c r="D124" i="77"/>
  <c r="D123" i="77"/>
  <c r="K122" i="77"/>
  <c r="D122" i="77"/>
  <c r="K121" i="77"/>
  <c r="G121" i="77"/>
  <c r="F121" i="77"/>
  <c r="E121" i="77"/>
  <c r="K120" i="77"/>
  <c r="D116" i="77"/>
  <c r="D115" i="77"/>
  <c r="D114" i="77"/>
  <c r="D113" i="77"/>
  <c r="D112" i="77"/>
  <c r="D111" i="77"/>
  <c r="D110" i="77"/>
  <c r="K109" i="77"/>
  <c r="D109" i="77"/>
  <c r="K108" i="77"/>
  <c r="G108" i="77"/>
  <c r="F108" i="77"/>
  <c r="E108" i="77"/>
  <c r="K107" i="77"/>
  <c r="D103" i="77"/>
  <c r="D102" i="77"/>
  <c r="D101" i="77"/>
  <c r="D100" i="77"/>
  <c r="D99" i="77"/>
  <c r="D98" i="77"/>
  <c r="D97" i="77"/>
  <c r="K96" i="77"/>
  <c r="D96" i="77"/>
  <c r="K95" i="77"/>
  <c r="G95" i="77"/>
  <c r="F95" i="77"/>
  <c r="E95" i="77"/>
  <c r="K94" i="77"/>
  <c r="D90" i="77"/>
  <c r="D89" i="77"/>
  <c r="D88" i="77"/>
  <c r="D87" i="77"/>
  <c r="D86" i="77"/>
  <c r="D85" i="77"/>
  <c r="D84" i="77"/>
  <c r="D83" i="77"/>
  <c r="G82" i="77"/>
  <c r="F82" i="77"/>
  <c r="E82" i="77"/>
  <c r="K81" i="77"/>
  <c r="K80" i="77"/>
  <c r="D77" i="77"/>
  <c r="D76" i="77"/>
  <c r="D75" i="77"/>
  <c r="D74" i="77"/>
  <c r="D73" i="77"/>
  <c r="D72" i="77"/>
  <c r="D71" i="77"/>
  <c r="D70" i="77"/>
  <c r="K69" i="77"/>
  <c r="G69" i="77"/>
  <c r="F69" i="77"/>
  <c r="E69" i="77"/>
  <c r="K68" i="77"/>
  <c r="D64" i="77"/>
  <c r="D63" i="77"/>
  <c r="D62" i="77"/>
  <c r="D61" i="77"/>
  <c r="D60" i="77"/>
  <c r="D59" i="77"/>
  <c r="K58" i="77"/>
  <c r="D58" i="77"/>
  <c r="K57" i="77"/>
  <c r="D57" i="77"/>
  <c r="K56" i="77"/>
  <c r="G56" i="77"/>
  <c r="F56" i="77"/>
  <c r="G16" i="77"/>
  <c r="F16" i="77"/>
  <c r="D16" i="77" s="1"/>
  <c r="I16" i="77" s="1"/>
  <c r="G15" i="77"/>
  <c r="F15" i="77"/>
  <c r="G14" i="77"/>
  <c r="F14" i="77"/>
  <c r="G13" i="77"/>
  <c r="F13" i="77"/>
  <c r="D13" i="77"/>
  <c r="I13" i="77" s="1"/>
  <c r="G12" i="77"/>
  <c r="F12" i="77"/>
  <c r="G11" i="77"/>
  <c r="F11" i="77"/>
  <c r="D11" i="77" s="1"/>
  <c r="I11" i="77" s="1"/>
  <c r="G10" i="77"/>
  <c r="F10" i="77"/>
  <c r="D10" i="77" s="1"/>
  <c r="E8" i="77"/>
  <c r="C8" i="77"/>
  <c r="B210" i="76"/>
  <c r="B209" i="76"/>
  <c r="B208" i="76"/>
  <c r="B207" i="76"/>
  <c r="B206" i="76"/>
  <c r="B205" i="76"/>
  <c r="B204" i="76"/>
  <c r="B203" i="76"/>
  <c r="B202" i="76"/>
  <c r="B201" i="76"/>
  <c r="E200" i="76"/>
  <c r="E197" i="76" s="1"/>
  <c r="D200" i="76"/>
  <c r="D197" i="76" s="1"/>
  <c r="C200" i="76"/>
  <c r="C197" i="76" s="1"/>
  <c r="B199" i="76"/>
  <c r="B198" i="76"/>
  <c r="B192" i="76"/>
  <c r="B191" i="76"/>
  <c r="B190" i="76"/>
  <c r="B189" i="76"/>
  <c r="B188" i="76"/>
  <c r="B187" i="76"/>
  <c r="B186" i="76"/>
  <c r="B185" i="76"/>
  <c r="B184" i="76"/>
  <c r="B183" i="76"/>
  <c r="B182" i="76"/>
  <c r="E181" i="76"/>
  <c r="D181" i="76"/>
  <c r="D178" i="76" s="1"/>
  <c r="C181" i="76"/>
  <c r="C178" i="76" s="1"/>
  <c r="G180" i="76"/>
  <c r="B180" i="76"/>
  <c r="G179" i="76"/>
  <c r="B179" i="76"/>
  <c r="G178" i="76"/>
  <c r="G177" i="76"/>
  <c r="B177" i="76"/>
  <c r="B173" i="76"/>
  <c r="B172" i="76"/>
  <c r="B171" i="76"/>
  <c r="B170" i="76"/>
  <c r="B169" i="76"/>
  <c r="B168" i="76"/>
  <c r="B167" i="76"/>
  <c r="B166" i="76"/>
  <c r="B165" i="76"/>
  <c r="B164" i="76"/>
  <c r="B163" i="76"/>
  <c r="E162" i="76"/>
  <c r="E159" i="76" s="1"/>
  <c r="D162" i="76"/>
  <c r="D159" i="76" s="1"/>
  <c r="C162" i="76"/>
  <c r="B161" i="76"/>
  <c r="B160" i="76"/>
  <c r="G159" i="76"/>
  <c r="G158" i="76"/>
  <c r="B158" i="76"/>
  <c r="B154" i="76"/>
  <c r="B153" i="76"/>
  <c r="B152" i="76"/>
  <c r="B151" i="76"/>
  <c r="B150" i="76"/>
  <c r="B149" i="76"/>
  <c r="B148" i="76"/>
  <c r="B147" i="76"/>
  <c r="B146" i="76"/>
  <c r="B145" i="76"/>
  <c r="B144" i="76"/>
  <c r="E143" i="76"/>
  <c r="D143" i="76"/>
  <c r="D140" i="76" s="1"/>
  <c r="C143" i="76"/>
  <c r="C140" i="76" s="1"/>
  <c r="B142" i="76"/>
  <c r="B141" i="76"/>
  <c r="G140" i="76"/>
  <c r="G139" i="76"/>
  <c r="B139" i="76"/>
  <c r="B135" i="76"/>
  <c r="B134" i="76"/>
  <c r="B133" i="76"/>
  <c r="B132" i="76"/>
  <c r="B131" i="76"/>
  <c r="B130" i="76"/>
  <c r="C129" i="76"/>
  <c r="B129" i="76" s="1"/>
  <c r="B128" i="76"/>
  <c r="B127" i="76"/>
  <c r="B126" i="76"/>
  <c r="B125" i="76"/>
  <c r="E124" i="76"/>
  <c r="E121" i="76" s="1"/>
  <c r="D124" i="76"/>
  <c r="D121" i="76" s="1"/>
  <c r="B123" i="76"/>
  <c r="B122" i="76"/>
  <c r="G121" i="76"/>
  <c r="G120" i="76"/>
  <c r="B120" i="76"/>
  <c r="B116" i="76"/>
  <c r="B115" i="76"/>
  <c r="B114" i="76"/>
  <c r="B113" i="76"/>
  <c r="B112" i="76"/>
  <c r="B111" i="76"/>
  <c r="C110" i="76"/>
  <c r="B110" i="76" s="1"/>
  <c r="B109" i="76"/>
  <c r="B108" i="76"/>
  <c r="B107" i="76"/>
  <c r="B106" i="76"/>
  <c r="E105" i="76"/>
  <c r="E102" i="76" s="1"/>
  <c r="D105" i="76"/>
  <c r="D102" i="76" s="1"/>
  <c r="B104" i="76"/>
  <c r="B103" i="76"/>
  <c r="G102" i="76"/>
  <c r="G101" i="76"/>
  <c r="B101" i="76"/>
  <c r="B97" i="76"/>
  <c r="B96" i="76"/>
  <c r="B95" i="76"/>
  <c r="B94" i="76"/>
  <c r="B93" i="76"/>
  <c r="B92" i="76"/>
  <c r="B91" i="76"/>
  <c r="B90" i="76"/>
  <c r="B89" i="76"/>
  <c r="B88" i="76"/>
  <c r="B87" i="76"/>
  <c r="E86" i="76"/>
  <c r="D86" i="76"/>
  <c r="D83" i="76" s="1"/>
  <c r="C86" i="76"/>
  <c r="C83" i="76" s="1"/>
  <c r="G85" i="76"/>
  <c r="B85" i="76"/>
  <c r="G84" i="76"/>
  <c r="B84" i="76"/>
  <c r="G83" i="76"/>
  <c r="G82" i="76"/>
  <c r="B82" i="76"/>
  <c r="B78" i="76"/>
  <c r="B77" i="76"/>
  <c r="B76" i="76"/>
  <c r="B75" i="76"/>
  <c r="B74" i="76"/>
  <c r="B73" i="76"/>
  <c r="B72" i="76"/>
  <c r="B71" i="76"/>
  <c r="B70" i="76"/>
  <c r="B69" i="76"/>
  <c r="B68" i="76"/>
  <c r="E67" i="76"/>
  <c r="E64" i="76" s="1"/>
  <c r="D67" i="76"/>
  <c r="D64" i="76" s="1"/>
  <c r="C67" i="76"/>
  <c r="C64" i="76" s="1"/>
  <c r="B66" i="76"/>
  <c r="B65" i="76"/>
  <c r="G64" i="76"/>
  <c r="G63" i="76"/>
  <c r="B63" i="76"/>
  <c r="B59" i="76"/>
  <c r="B58" i="76"/>
  <c r="B57" i="76"/>
  <c r="B56" i="76"/>
  <c r="B55" i="76"/>
  <c r="B54" i="76"/>
  <c r="B53" i="76"/>
  <c r="B52" i="76"/>
  <c r="B51" i="76"/>
  <c r="B50" i="76"/>
  <c r="B49" i="76"/>
  <c r="E48" i="76"/>
  <c r="D48" i="76"/>
  <c r="D45" i="76" s="1"/>
  <c r="C48" i="76"/>
  <c r="C45" i="76" s="1"/>
  <c r="B47" i="76"/>
  <c r="B46" i="76"/>
  <c r="G45" i="76"/>
  <c r="G44" i="76"/>
  <c r="B44" i="76"/>
  <c r="E25" i="76"/>
  <c r="D25" i="76"/>
  <c r="C25" i="76"/>
  <c r="E24" i="76"/>
  <c r="D24" i="76"/>
  <c r="C24" i="76"/>
  <c r="E23" i="76"/>
  <c r="D23" i="76"/>
  <c r="C23" i="76"/>
  <c r="E22" i="76"/>
  <c r="D22" i="76"/>
  <c r="C22" i="76"/>
  <c r="E21" i="76"/>
  <c r="D21" i="76"/>
  <c r="C21" i="76"/>
  <c r="E20" i="76"/>
  <c r="D20" i="76"/>
  <c r="C20" i="76"/>
  <c r="E19" i="76"/>
  <c r="D19" i="76"/>
  <c r="E18" i="76"/>
  <c r="D18" i="76"/>
  <c r="C18" i="76"/>
  <c r="E17" i="76"/>
  <c r="D17" i="76"/>
  <c r="C17" i="76"/>
  <c r="E16" i="76"/>
  <c r="D16" i="76"/>
  <c r="C16" i="76"/>
  <c r="E15" i="76"/>
  <c r="D15" i="76"/>
  <c r="C15" i="76"/>
  <c r="E13" i="76"/>
  <c r="D13" i="76"/>
  <c r="C13" i="76"/>
  <c r="E12" i="76"/>
  <c r="D12" i="76"/>
  <c r="C12" i="76"/>
  <c r="F11" i="76"/>
  <c r="E10" i="76"/>
  <c r="D10" i="76"/>
  <c r="C10" i="76"/>
  <c r="C278" i="75"/>
  <c r="C277" i="75"/>
  <c r="C276" i="75"/>
  <c r="C275" i="75"/>
  <c r="C274" i="75"/>
  <c r="C273" i="75"/>
  <c r="C272" i="75"/>
  <c r="C271" i="75"/>
  <c r="C270" i="75"/>
  <c r="C269" i="75"/>
  <c r="F268" i="75"/>
  <c r="F266" i="75" s="1"/>
  <c r="E268" i="75"/>
  <c r="E266" i="75" s="1"/>
  <c r="C267" i="75"/>
  <c r="D266" i="75"/>
  <c r="C265" i="75"/>
  <c r="C264" i="75"/>
  <c r="C263" i="75"/>
  <c r="C262" i="75"/>
  <c r="C261" i="75"/>
  <c r="C260" i="75"/>
  <c r="C259" i="75"/>
  <c r="F258" i="75"/>
  <c r="E258" i="75"/>
  <c r="C258" i="75" s="1"/>
  <c r="C257" i="75"/>
  <c r="C256" i="75"/>
  <c r="F255" i="75"/>
  <c r="F254" i="75" s="1"/>
  <c r="E255" i="75"/>
  <c r="C255" i="75" s="1"/>
  <c r="C250" i="75"/>
  <c r="C249" i="75"/>
  <c r="C248" i="75"/>
  <c r="C247" i="75"/>
  <c r="C246" i="75"/>
  <c r="C245" i="75"/>
  <c r="C244" i="75"/>
  <c r="C243" i="75"/>
  <c r="C242" i="75"/>
  <c r="C241" i="75"/>
  <c r="F240" i="75"/>
  <c r="F238" i="75" s="1"/>
  <c r="E240" i="75"/>
  <c r="C240" i="75" s="1"/>
  <c r="C239" i="75"/>
  <c r="D238" i="75"/>
  <c r="C237" i="75"/>
  <c r="C236" i="75"/>
  <c r="C235" i="75"/>
  <c r="C234" i="75"/>
  <c r="C233" i="75"/>
  <c r="C232" i="75"/>
  <c r="C231" i="75"/>
  <c r="F230" i="75"/>
  <c r="F227" i="75" s="1"/>
  <c r="F226" i="75" s="1"/>
  <c r="G241" i="75" s="1"/>
  <c r="E230" i="75"/>
  <c r="C230" i="75" s="1"/>
  <c r="C229" i="75"/>
  <c r="C228" i="75"/>
  <c r="C222" i="75"/>
  <c r="C221" i="75"/>
  <c r="C220" i="75"/>
  <c r="C219" i="75"/>
  <c r="C218" i="75"/>
  <c r="C217" i="75"/>
  <c r="C216" i="75"/>
  <c r="C215" i="75"/>
  <c r="C214" i="75"/>
  <c r="C213" i="75"/>
  <c r="F212" i="75"/>
  <c r="F210" i="75" s="1"/>
  <c r="E212" i="75"/>
  <c r="E210" i="75" s="1"/>
  <c r="C212" i="75"/>
  <c r="C211" i="75"/>
  <c r="C210" i="75" s="1"/>
  <c r="D210" i="75"/>
  <c r="C209" i="75"/>
  <c r="C208" i="75"/>
  <c r="C207" i="75"/>
  <c r="C206" i="75"/>
  <c r="C205" i="75"/>
  <c r="C204" i="75"/>
  <c r="C203" i="75"/>
  <c r="F202" i="75"/>
  <c r="F199" i="75" s="1"/>
  <c r="F198" i="75" s="1"/>
  <c r="E202" i="75"/>
  <c r="C202" i="75" s="1"/>
  <c r="C201" i="75"/>
  <c r="E200" i="75"/>
  <c r="C200" i="75"/>
  <c r="C194" i="75"/>
  <c r="C193" i="75"/>
  <c r="C192" i="75"/>
  <c r="C191" i="75"/>
  <c r="C190" i="75"/>
  <c r="C189" i="75"/>
  <c r="C188" i="75"/>
  <c r="C187" i="75"/>
  <c r="C186" i="75"/>
  <c r="C185" i="75"/>
  <c r="F184" i="75"/>
  <c r="F182" i="75" s="1"/>
  <c r="E184" i="75"/>
  <c r="C184" i="75" s="1"/>
  <c r="C183" i="75"/>
  <c r="D182" i="75"/>
  <c r="C181" i="75"/>
  <c r="C180" i="75"/>
  <c r="C179" i="75"/>
  <c r="C178" i="75"/>
  <c r="C177" i="75"/>
  <c r="C176" i="75"/>
  <c r="C175" i="75"/>
  <c r="F174" i="75"/>
  <c r="E174" i="75"/>
  <c r="C173" i="75"/>
  <c r="E172" i="75"/>
  <c r="C172" i="75" s="1"/>
  <c r="C166" i="75"/>
  <c r="E165" i="75"/>
  <c r="C165" i="75"/>
  <c r="C164" i="75"/>
  <c r="C163" i="75"/>
  <c r="C162" i="75"/>
  <c r="C161" i="75"/>
  <c r="E160" i="75"/>
  <c r="E26" i="75" s="1"/>
  <c r="C159" i="75"/>
  <c r="C158" i="75"/>
  <c r="E157" i="75"/>
  <c r="E156" i="75" s="1"/>
  <c r="F156" i="75"/>
  <c r="F154" i="75" s="1"/>
  <c r="C155" i="75"/>
  <c r="D154" i="75"/>
  <c r="C153" i="75"/>
  <c r="C152" i="75"/>
  <c r="C151" i="75"/>
  <c r="C150" i="75"/>
  <c r="C149" i="75"/>
  <c r="C148" i="75"/>
  <c r="C147" i="75"/>
  <c r="F146" i="75"/>
  <c r="F143" i="75" s="1"/>
  <c r="E146" i="75"/>
  <c r="C146" i="75" s="1"/>
  <c r="C145" i="75"/>
  <c r="E144" i="75"/>
  <c r="C144" i="75" s="1"/>
  <c r="C138" i="75"/>
  <c r="E137" i="75"/>
  <c r="C137" i="75"/>
  <c r="C136" i="75"/>
  <c r="C135" i="75"/>
  <c r="C134" i="75"/>
  <c r="C133" i="75"/>
  <c r="C132" i="75"/>
  <c r="C131" i="75"/>
  <c r="C130" i="75"/>
  <c r="C129" i="75"/>
  <c r="F128" i="75"/>
  <c r="F126" i="75" s="1"/>
  <c r="E128" i="75"/>
  <c r="C127" i="75"/>
  <c r="D126" i="75"/>
  <c r="C125" i="75"/>
  <c r="C124" i="75"/>
  <c r="C123" i="75"/>
  <c r="C122" i="75"/>
  <c r="C121" i="75"/>
  <c r="C120" i="75"/>
  <c r="C119" i="75"/>
  <c r="F118" i="75"/>
  <c r="F115" i="75" s="1"/>
  <c r="F114" i="75" s="1"/>
  <c r="E118" i="75"/>
  <c r="E115" i="75" s="1"/>
  <c r="C117" i="75"/>
  <c r="C116" i="75"/>
  <c r="C110" i="75"/>
  <c r="C109" i="75"/>
  <c r="C108" i="75"/>
  <c r="C107" i="75"/>
  <c r="C106" i="75"/>
  <c r="C105" i="75"/>
  <c r="C104" i="75"/>
  <c r="C103" i="75"/>
  <c r="C102" i="75"/>
  <c r="C101" i="75"/>
  <c r="F100" i="75"/>
  <c r="F98" i="75" s="1"/>
  <c r="E100" i="75"/>
  <c r="E98" i="75" s="1"/>
  <c r="C99" i="75"/>
  <c r="C97" i="75"/>
  <c r="C96" i="75"/>
  <c r="C95" i="75"/>
  <c r="C94" i="75"/>
  <c r="C93" i="75"/>
  <c r="C92" i="75"/>
  <c r="C91" i="75"/>
  <c r="F90" i="75"/>
  <c r="F87" i="75" s="1"/>
  <c r="F86" i="75" s="1"/>
  <c r="E90" i="75"/>
  <c r="E87" i="75" s="1"/>
  <c r="C89" i="75"/>
  <c r="C88" i="75"/>
  <c r="C82" i="75"/>
  <c r="C81" i="75"/>
  <c r="C80" i="75"/>
  <c r="C79" i="75"/>
  <c r="C78" i="75"/>
  <c r="C77" i="75"/>
  <c r="C76" i="75"/>
  <c r="C75" i="75"/>
  <c r="C74" i="75"/>
  <c r="C73" i="75"/>
  <c r="F72" i="75"/>
  <c r="E72" i="75"/>
  <c r="E70" i="75" s="1"/>
  <c r="C71" i="75"/>
  <c r="C69" i="75"/>
  <c r="C68" i="75"/>
  <c r="C67" i="75"/>
  <c r="C66" i="75"/>
  <c r="C65" i="75"/>
  <c r="C64" i="75"/>
  <c r="C63" i="75"/>
  <c r="F62" i="75"/>
  <c r="F59" i="75" s="1"/>
  <c r="F58" i="75" s="1"/>
  <c r="E62" i="75"/>
  <c r="E59" i="75" s="1"/>
  <c r="C61" i="75"/>
  <c r="C60" i="75"/>
  <c r="F32" i="75"/>
  <c r="E32" i="75"/>
  <c r="F31" i="75"/>
  <c r="F30" i="75"/>
  <c r="E30" i="75"/>
  <c r="C30" i="75" s="1"/>
  <c r="F29" i="75"/>
  <c r="E29" i="75"/>
  <c r="C29" i="75" s="1"/>
  <c r="F28" i="75"/>
  <c r="E28" i="75"/>
  <c r="C28" i="75" s="1"/>
  <c r="F27" i="75"/>
  <c r="C27" i="75" s="1"/>
  <c r="E27" i="75"/>
  <c r="F26" i="75"/>
  <c r="D26" i="75"/>
  <c r="F25" i="75"/>
  <c r="E25" i="75"/>
  <c r="D25" i="75"/>
  <c r="F24" i="75"/>
  <c r="E24" i="75"/>
  <c r="F23" i="75"/>
  <c r="D23" i="75"/>
  <c r="F21" i="75"/>
  <c r="E21" i="75"/>
  <c r="C21" i="75"/>
  <c r="F19" i="75"/>
  <c r="E19" i="75"/>
  <c r="C19" i="75" s="1"/>
  <c r="F18" i="75"/>
  <c r="E18" i="75"/>
  <c r="F17" i="75"/>
  <c r="E17" i="75"/>
  <c r="C17" i="75" s="1"/>
  <c r="F16" i="75"/>
  <c r="E16" i="75"/>
  <c r="C16" i="75" s="1"/>
  <c r="F15" i="75"/>
  <c r="E15" i="75"/>
  <c r="C15" i="75" s="1"/>
  <c r="F14" i="75"/>
  <c r="E14" i="75"/>
  <c r="C14" i="75" s="1"/>
  <c r="F13" i="75"/>
  <c r="E13" i="75"/>
  <c r="D13" i="75"/>
  <c r="C13" i="75" s="1"/>
  <c r="F11" i="75"/>
  <c r="E11" i="75"/>
  <c r="C11" i="75" s="1"/>
  <c r="F10" i="75"/>
  <c r="C128" i="75" l="1"/>
  <c r="C268" i="75"/>
  <c r="B21" i="76"/>
  <c r="L68" i="77"/>
  <c r="E182" i="75"/>
  <c r="E238" i="75"/>
  <c r="H101" i="76"/>
  <c r="C118" i="75"/>
  <c r="D14" i="77"/>
  <c r="L95" i="77"/>
  <c r="C18" i="75"/>
  <c r="C182" i="75"/>
  <c r="C24" i="75"/>
  <c r="C100" i="75"/>
  <c r="E171" i="75"/>
  <c r="E170" i="75" s="1"/>
  <c r="B162" i="76"/>
  <c r="D15" i="77"/>
  <c r="H120" i="76"/>
  <c r="B86" i="76"/>
  <c r="C26" i="75"/>
  <c r="H84" i="76"/>
  <c r="C124" i="76"/>
  <c r="B124" i="76" s="1"/>
  <c r="L80" i="77"/>
  <c r="H158" i="76"/>
  <c r="F9" i="77"/>
  <c r="D9" i="77" s="1"/>
  <c r="H63" i="76"/>
  <c r="D121" i="77"/>
  <c r="L120" i="77" s="1"/>
  <c r="D22" i="75"/>
  <c r="D20" i="75" s="1"/>
  <c r="H177" i="76"/>
  <c r="C90" i="75"/>
  <c r="B23" i="76"/>
  <c r="L109" i="77"/>
  <c r="D147" i="77"/>
  <c r="C25" i="75"/>
  <c r="B143" i="76"/>
  <c r="L108" i="77"/>
  <c r="C174" i="75"/>
  <c r="C266" i="75"/>
  <c r="B15" i="76"/>
  <c r="H82" i="76"/>
  <c r="D12" i="77"/>
  <c r="H85" i="76"/>
  <c r="D12" i="75"/>
  <c r="D9" i="75" s="1"/>
  <c r="D8" i="75" s="1"/>
  <c r="L58" i="77"/>
  <c r="L121" i="77"/>
  <c r="H15" i="77"/>
  <c r="I15" i="77"/>
  <c r="E86" i="75"/>
  <c r="C86" i="75" s="1"/>
  <c r="C87" i="75"/>
  <c r="F22" i="75"/>
  <c r="C126" i="75"/>
  <c r="B20" i="76"/>
  <c r="D69" i="77"/>
  <c r="D14" i="76"/>
  <c r="D11" i="76" s="1"/>
  <c r="D56" i="77"/>
  <c r="L56" i="77" s="1"/>
  <c r="C98" i="75"/>
  <c r="E14" i="76"/>
  <c r="E11" i="76" s="1"/>
  <c r="B48" i="76"/>
  <c r="D95" i="77"/>
  <c r="L94" i="77" s="1"/>
  <c r="C62" i="75"/>
  <c r="E31" i="75"/>
  <c r="C31" i="75" s="1"/>
  <c r="B18" i="76"/>
  <c r="L96" i="77"/>
  <c r="G134" i="77"/>
  <c r="B64" i="76"/>
  <c r="H44" i="76"/>
  <c r="E10" i="75"/>
  <c r="C238" i="75"/>
  <c r="E45" i="76"/>
  <c r="B45" i="76" s="1"/>
  <c r="H45" i="76" s="1"/>
  <c r="H179" i="76"/>
  <c r="D108" i="77"/>
  <c r="L107" i="77" s="1"/>
  <c r="B181" i="76"/>
  <c r="E143" i="75"/>
  <c r="E142" i="75" s="1"/>
  <c r="B13" i="76"/>
  <c r="B16" i="76"/>
  <c r="B25" i="76"/>
  <c r="B67" i="76"/>
  <c r="F8" i="77"/>
  <c r="D82" i="77"/>
  <c r="L122" i="77"/>
  <c r="D135" i="77"/>
  <c r="D134" i="77" s="1"/>
  <c r="B10" i="76"/>
  <c r="C105" i="76"/>
  <c r="B105" i="76" s="1"/>
  <c r="B24" i="76"/>
  <c r="L81" i="77"/>
  <c r="C32" i="75"/>
  <c r="C72" i="75"/>
  <c r="C157" i="75"/>
  <c r="B17" i="76"/>
  <c r="B22" i="76"/>
  <c r="H139" i="76"/>
  <c r="L57" i="77"/>
  <c r="L69" i="77"/>
  <c r="L147" i="77"/>
  <c r="I12" i="77"/>
  <c r="H12" i="77"/>
  <c r="I14" i="77"/>
  <c r="H14" i="77"/>
  <c r="I10" i="77"/>
  <c r="H10" i="77"/>
  <c r="G8" i="77"/>
  <c r="H11" i="77"/>
  <c r="H13" i="77"/>
  <c r="H16" i="77"/>
  <c r="H180" i="76"/>
  <c r="H64" i="76"/>
  <c r="B12" i="76"/>
  <c r="B200" i="76"/>
  <c r="B197" i="76" s="1"/>
  <c r="E140" i="76"/>
  <c r="B140" i="76" s="1"/>
  <c r="H140" i="76" s="1"/>
  <c r="C159" i="76"/>
  <c r="B159" i="76" s="1"/>
  <c r="H159" i="76" s="1"/>
  <c r="E83" i="76"/>
  <c r="B83" i="76" s="1"/>
  <c r="H83" i="76" s="1"/>
  <c r="E178" i="76"/>
  <c r="B178" i="76" s="1"/>
  <c r="H178" i="76" s="1"/>
  <c r="C19" i="76"/>
  <c r="C12" i="75"/>
  <c r="F142" i="75"/>
  <c r="C142" i="75" s="1"/>
  <c r="C143" i="75"/>
  <c r="C10" i="75"/>
  <c r="C156" i="75"/>
  <c r="C154" i="75" s="1"/>
  <c r="E154" i="75"/>
  <c r="C59" i="75"/>
  <c r="E58" i="75"/>
  <c r="C58" i="75" s="1"/>
  <c r="C115" i="75"/>
  <c r="E114" i="75"/>
  <c r="C114" i="75" s="1"/>
  <c r="E12" i="75"/>
  <c r="E9" i="75" s="1"/>
  <c r="E8" i="75" s="1"/>
  <c r="F171" i="75"/>
  <c r="E227" i="75"/>
  <c r="E126" i="75"/>
  <c r="E20" i="75" s="1"/>
  <c r="C160" i="75"/>
  <c r="F12" i="75"/>
  <c r="F9" i="75" s="1"/>
  <c r="F8" i="75" s="1"/>
  <c r="E23" i="75"/>
  <c r="C23" i="75" s="1"/>
  <c r="E254" i="75"/>
  <c r="C254" i="75" s="1"/>
  <c r="E22" i="75"/>
  <c r="F70" i="75"/>
  <c r="F20" i="75" s="1"/>
  <c r="E199" i="75"/>
  <c r="C22" i="75" l="1"/>
  <c r="H9" i="77"/>
  <c r="I9" i="77"/>
  <c r="D8" i="77"/>
  <c r="H8" i="77" s="1"/>
  <c r="C121" i="76"/>
  <c r="B121" i="76" s="1"/>
  <c r="H121" i="76" s="1"/>
  <c r="C102" i="76"/>
  <c r="B102" i="76" s="1"/>
  <c r="H102" i="76" s="1"/>
  <c r="C9" i="75"/>
  <c r="C8" i="75" s="1"/>
  <c r="C20" i="75"/>
  <c r="C70" i="75"/>
  <c r="B19" i="76"/>
  <c r="B14" i="76" s="1"/>
  <c r="B11" i="76" s="1"/>
  <c r="C14" i="76"/>
  <c r="C11" i="76" s="1"/>
  <c r="C199" i="75"/>
  <c r="E198" i="75"/>
  <c r="C198" i="75" s="1"/>
  <c r="C227" i="75"/>
  <c r="E226" i="75"/>
  <c r="C226" i="75" s="1"/>
  <c r="F170" i="75"/>
  <c r="C170" i="75" s="1"/>
  <c r="C171" i="75"/>
  <c r="I8" i="77" l="1"/>
  <c r="F47" i="11"/>
  <c r="H43" i="11" l="1"/>
  <c r="G43" i="11"/>
  <c r="L51" i="11"/>
  <c r="G112" i="55"/>
  <c r="E112" i="55" s="1"/>
  <c r="E71" i="40" l="1"/>
  <c r="G71" i="40" s="1"/>
  <c r="E107" i="55"/>
  <c r="G107" i="55"/>
  <c r="D13" i="8" s="1"/>
  <c r="J2107" i="71"/>
  <c r="J2104" i="71"/>
  <c r="D15" i="25" l="1"/>
  <c r="C13" i="8"/>
  <c r="D17" i="19" s="1"/>
  <c r="F28" i="11"/>
  <c r="G41" i="65"/>
  <c r="H20" i="65"/>
  <c r="F38" i="65"/>
  <c r="F37" i="65"/>
  <c r="F36" i="65"/>
  <c r="F35" i="65"/>
  <c r="F34" i="65"/>
  <c r="F33" i="65"/>
  <c r="H28" i="65"/>
  <c r="G19" i="64"/>
  <c r="G15" i="63"/>
  <c r="G16" i="63"/>
  <c r="G17" i="63"/>
  <c r="G18" i="63"/>
  <c r="G19" i="63"/>
  <c r="G20" i="63"/>
  <c r="G21" i="63"/>
  <c r="G14" i="63"/>
  <c r="E19" i="62" l="1"/>
  <c r="E21" i="62"/>
  <c r="E20" i="62"/>
  <c r="E18" i="62"/>
  <c r="E17" i="62"/>
  <c r="E16" i="62"/>
  <c r="E15" i="62"/>
  <c r="E14" i="62"/>
  <c r="G21" i="18"/>
  <c r="D49" i="42"/>
  <c r="D48" i="42"/>
  <c r="M33" i="65"/>
  <c r="R33" i="65" s="1"/>
  <c r="M34" i="65"/>
  <c r="M35" i="65"/>
  <c r="M36" i="65"/>
  <c r="M37" i="65"/>
  <c r="M38" i="65"/>
  <c r="J39" i="65"/>
  <c r="J33" i="65"/>
  <c r="J34" i="65"/>
  <c r="J35" i="65"/>
  <c r="J36" i="65"/>
  <c r="J37" i="65"/>
  <c r="J38" i="65"/>
  <c r="I38" i="65" s="1"/>
  <c r="M19" i="65"/>
  <c r="J20" i="62"/>
  <c r="J19" i="62"/>
  <c r="Q13" i="62"/>
  <c r="J18" i="62"/>
  <c r="G17" i="62"/>
  <c r="J16" i="62"/>
  <c r="J15" i="62"/>
  <c r="I35" i="65" l="1"/>
  <c r="I37" i="65"/>
  <c r="I34" i="65"/>
  <c r="I33" i="65"/>
  <c r="P33" i="65" s="1"/>
  <c r="I36" i="65"/>
  <c r="H28" i="55" l="1"/>
  <c r="G71" i="55"/>
  <c r="F103" i="55"/>
  <c r="G53" i="55"/>
  <c r="M19" i="11" l="1"/>
  <c r="C40" i="55" l="1"/>
  <c r="C20" i="55"/>
  <c r="D20" i="55"/>
  <c r="C11" i="55"/>
  <c r="D11" i="55"/>
  <c r="D126" i="55" l="1"/>
  <c r="D125" i="55"/>
  <c r="C124" i="55"/>
  <c r="C122" i="55" s="1"/>
  <c r="C121" i="55" s="1"/>
  <c r="D123" i="55"/>
  <c r="D120" i="55"/>
  <c r="D114" i="55" s="1"/>
  <c r="C114" i="55"/>
  <c r="D93" i="55"/>
  <c r="C93" i="55"/>
  <c r="D92" i="55"/>
  <c r="D91" i="55"/>
  <c r="D90" i="55"/>
  <c r="D89" i="55"/>
  <c r="D88" i="55"/>
  <c r="D87" i="55"/>
  <c r="D86" i="55"/>
  <c r="D85" i="55"/>
  <c r="D84" i="55"/>
  <c r="D83" i="55"/>
  <c r="D82" i="55"/>
  <c r="D81" i="55"/>
  <c r="D80" i="55"/>
  <c r="D79" i="55"/>
  <c r="D78" i="55"/>
  <c r="D77" i="55"/>
  <c r="D76" i="55" s="1"/>
  <c r="C76" i="55"/>
  <c r="D75" i="55"/>
  <c r="D74" i="55"/>
  <c r="D73" i="55" s="1"/>
  <c r="C73" i="55"/>
  <c r="D72" i="55"/>
  <c r="D71" i="55"/>
  <c r="D70" i="55"/>
  <c r="D69" i="55"/>
  <c r="D68" i="55"/>
  <c r="D67" i="55"/>
  <c r="D66" i="55"/>
  <c r="D65" i="55"/>
  <c r="D64" i="55"/>
  <c r="D63" i="55"/>
  <c r="D60" i="55"/>
  <c r="D59" i="55" s="1"/>
  <c r="C59" i="55"/>
  <c r="D58" i="55"/>
  <c r="D57" i="55"/>
  <c r="C55" i="55"/>
  <c r="D54" i="55"/>
  <c r="D53" i="55"/>
  <c r="D52" i="55" s="1"/>
  <c r="C52" i="55"/>
  <c r="D51" i="55"/>
  <c r="D50" i="55"/>
  <c r="D49" i="55"/>
  <c r="D48" i="55"/>
  <c r="D46" i="55"/>
  <c r="D44" i="55"/>
  <c r="D43" i="55"/>
  <c r="D42" i="55"/>
  <c r="D41" i="55"/>
  <c r="D27" i="55"/>
  <c r="C27" i="55"/>
  <c r="D43" i="11"/>
  <c r="D55" i="55" l="1"/>
  <c r="C44" i="40"/>
  <c r="D124" i="55"/>
  <c r="D122" i="55" s="1"/>
  <c r="D121" i="55" s="1"/>
  <c r="C10" i="55"/>
  <c r="D40" i="55"/>
  <c r="D9" i="55" s="1"/>
  <c r="C9" i="55"/>
  <c r="K20" i="8"/>
  <c r="D49" i="25" s="1"/>
  <c r="L20" i="8"/>
  <c r="K12" i="40"/>
  <c r="C59" i="40"/>
  <c r="D59" i="40" s="1"/>
  <c r="C29" i="40"/>
  <c r="G27" i="18"/>
  <c r="F27" i="18" s="1"/>
  <c r="C30" i="41"/>
  <c r="D30" i="41"/>
  <c r="F27" i="65"/>
  <c r="F29" i="65"/>
  <c r="F30" i="65"/>
  <c r="F31" i="65"/>
  <c r="F32" i="65"/>
  <c r="F28" i="65"/>
  <c r="F25" i="65"/>
  <c r="F26" i="65"/>
  <c r="F24" i="65"/>
  <c r="F23" i="65"/>
  <c r="F21" i="65"/>
  <c r="F22" i="65"/>
  <c r="C8" i="55" l="1"/>
  <c r="D10" i="55"/>
  <c r="D8" i="55" s="1"/>
  <c r="D30" i="8" s="1"/>
  <c r="F58" i="65"/>
  <c r="F57" i="65"/>
  <c r="F56" i="65"/>
  <c r="F55" i="65"/>
  <c r="F54" i="65"/>
  <c r="F53" i="65"/>
  <c r="F52" i="65"/>
  <c r="F43" i="65"/>
  <c r="F44" i="65"/>
  <c r="F45" i="65"/>
  <c r="F46" i="65"/>
  <c r="F47" i="65"/>
  <c r="F48" i="65"/>
  <c r="F49" i="65"/>
  <c r="F42" i="65"/>
  <c r="M27" i="65"/>
  <c r="I27" i="65" s="1"/>
  <c r="N20" i="65"/>
  <c r="E14" i="63"/>
  <c r="C21" i="62"/>
  <c r="F41" i="65" l="1"/>
  <c r="M14" i="62"/>
  <c r="F14" i="62" s="1"/>
  <c r="G13" i="11" l="1"/>
  <c r="G12" i="11" s="1"/>
  <c r="H13" i="11"/>
  <c r="H12" i="11" s="1"/>
  <c r="F54" i="11"/>
  <c r="F52" i="11" s="1"/>
  <c r="G54" i="11"/>
  <c r="G52" i="11" s="1"/>
  <c r="H54" i="11"/>
  <c r="H53" i="11" s="1"/>
  <c r="G30" i="11"/>
  <c r="L39" i="11" s="1"/>
  <c r="L41" i="11" s="1"/>
  <c r="E57" i="11"/>
  <c r="I52" i="55"/>
  <c r="H27" i="55"/>
  <c r="I27" i="55"/>
  <c r="F20" i="55"/>
  <c r="H52" i="11" l="1"/>
  <c r="E53" i="11"/>
  <c r="G11" i="11"/>
  <c r="F13" i="11" l="1"/>
  <c r="F12" i="11" s="1"/>
  <c r="J17" i="8"/>
  <c r="I17" i="8" s="1"/>
  <c r="K28" i="11"/>
  <c r="E46" i="11"/>
  <c r="D47" i="42" s="1"/>
  <c r="F30" i="11"/>
  <c r="F70" i="55"/>
  <c r="F100" i="55"/>
  <c r="F67" i="55"/>
  <c r="G79" i="55"/>
  <c r="G120" i="55"/>
  <c r="F10" i="78" s="1"/>
  <c r="G126" i="55"/>
  <c r="G125" i="55"/>
  <c r="H75" i="55"/>
  <c r="H129" i="55"/>
  <c r="H125" i="55"/>
  <c r="G68" i="55"/>
  <c r="H68" i="55"/>
  <c r="I68" i="55"/>
  <c r="I75" i="55"/>
  <c r="H10" i="78" l="1"/>
  <c r="E10" i="78"/>
  <c r="E12" i="78" s="1"/>
  <c r="G10" i="78"/>
  <c r="F11" i="11"/>
  <c r="F10" i="11" s="1"/>
  <c r="F62" i="11" s="1"/>
  <c r="D30" i="25"/>
  <c r="D35" i="19"/>
  <c r="H30" i="11"/>
  <c r="I125" i="55"/>
  <c r="H11" i="11" l="1"/>
  <c r="L43" i="11"/>
  <c r="G78" i="55"/>
  <c r="K13" i="11" l="1"/>
  <c r="D18" i="41" l="1"/>
  <c r="H28" i="18"/>
  <c r="G28" i="18"/>
  <c r="G16" i="18"/>
  <c r="E24" i="18"/>
  <c r="E12" i="18"/>
  <c r="D29" i="42"/>
  <c r="M58" i="65"/>
  <c r="J58" i="65"/>
  <c r="M57" i="65"/>
  <c r="J57" i="65"/>
  <c r="M56" i="65"/>
  <c r="J56" i="65"/>
  <c r="M55" i="65"/>
  <c r="J55" i="65"/>
  <c r="M54" i="65"/>
  <c r="J54" i="65"/>
  <c r="M53" i="65"/>
  <c r="J53" i="65"/>
  <c r="M52" i="65"/>
  <c r="J52" i="65"/>
  <c r="J51" i="65"/>
  <c r="F51" i="65"/>
  <c r="O50" i="65"/>
  <c r="L50" i="65"/>
  <c r="G50" i="65"/>
  <c r="M49" i="65"/>
  <c r="R49" i="65" s="1"/>
  <c r="J49" i="65"/>
  <c r="M48" i="65"/>
  <c r="R48" i="65" s="1"/>
  <c r="J48" i="65"/>
  <c r="M47" i="65"/>
  <c r="R47" i="65" s="1"/>
  <c r="J47" i="65"/>
  <c r="M46" i="65"/>
  <c r="R46" i="65" s="1"/>
  <c r="J46" i="65"/>
  <c r="M45" i="65"/>
  <c r="R45" i="65" s="1"/>
  <c r="J45" i="65"/>
  <c r="M44" i="65"/>
  <c r="R44" i="65" s="1"/>
  <c r="J44" i="65"/>
  <c r="M43" i="65"/>
  <c r="R43" i="65" s="1"/>
  <c r="J43" i="65"/>
  <c r="J42" i="65"/>
  <c r="O41" i="65"/>
  <c r="L41" i="65"/>
  <c r="E40" i="65"/>
  <c r="E20" i="65" s="1"/>
  <c r="D40" i="65"/>
  <c r="D20" i="65" s="1"/>
  <c r="C40" i="65"/>
  <c r="M39" i="65"/>
  <c r="I39" i="65" s="1"/>
  <c r="C39" i="65"/>
  <c r="M32" i="65"/>
  <c r="R32" i="65" s="1"/>
  <c r="J32" i="65"/>
  <c r="M31" i="65"/>
  <c r="R31" i="65" s="1"/>
  <c r="J31" i="65"/>
  <c r="M30" i="65"/>
  <c r="R30" i="65" s="1"/>
  <c r="J30" i="65"/>
  <c r="M29" i="65"/>
  <c r="I29" i="65" s="1"/>
  <c r="P29" i="65" s="1"/>
  <c r="M28" i="65"/>
  <c r="R28" i="65" s="1"/>
  <c r="J28" i="65"/>
  <c r="F20" i="65"/>
  <c r="M26" i="65"/>
  <c r="R26" i="65" s="1"/>
  <c r="J26" i="65"/>
  <c r="M25" i="65"/>
  <c r="R25" i="65" s="1"/>
  <c r="J25" i="65"/>
  <c r="M24" i="65"/>
  <c r="R24" i="65" s="1"/>
  <c r="J24" i="65"/>
  <c r="M23" i="65"/>
  <c r="R23" i="65" s="1"/>
  <c r="J23" i="65"/>
  <c r="M22" i="65"/>
  <c r="R22" i="65" s="1"/>
  <c r="M21" i="65"/>
  <c r="R21" i="65" s="1"/>
  <c r="J21" i="65"/>
  <c r="N12" i="65"/>
  <c r="K20" i="65"/>
  <c r="H12" i="65"/>
  <c r="G20" i="65"/>
  <c r="G12" i="65" s="1"/>
  <c r="J19" i="65"/>
  <c r="F19" i="65"/>
  <c r="M18" i="65"/>
  <c r="I18" i="65" s="1"/>
  <c r="F18" i="65"/>
  <c r="M17" i="65"/>
  <c r="I17" i="65" s="1"/>
  <c r="F17" i="65"/>
  <c r="M16" i="65"/>
  <c r="I16" i="65" s="1"/>
  <c r="F16" i="65"/>
  <c r="M15" i="65"/>
  <c r="I15" i="65" s="1"/>
  <c r="F15" i="65"/>
  <c r="M14" i="65"/>
  <c r="R14" i="65" s="1"/>
  <c r="F14" i="65"/>
  <c r="C14" i="65"/>
  <c r="C12" i="65" s="1"/>
  <c r="O13" i="65"/>
  <c r="N13" i="65"/>
  <c r="L13" i="65"/>
  <c r="K13" i="65"/>
  <c r="H13" i="65"/>
  <c r="G13" i="65"/>
  <c r="O12" i="65"/>
  <c r="L12" i="65"/>
  <c r="E12" i="65"/>
  <c r="D12" i="65"/>
  <c r="T11" i="65"/>
  <c r="E11" i="65" l="1"/>
  <c r="I19" i="65"/>
  <c r="F13" i="65"/>
  <c r="I30" i="65"/>
  <c r="P30" i="65" s="1"/>
  <c r="I28" i="65"/>
  <c r="P28" i="65" s="1"/>
  <c r="I23" i="65"/>
  <c r="P23" i="65" s="1"/>
  <c r="C20" i="65"/>
  <c r="C11" i="65" s="1"/>
  <c r="O40" i="65"/>
  <c r="O20" i="65" s="1"/>
  <c r="O11" i="65" s="1"/>
  <c r="I14" i="65"/>
  <c r="P14" i="65" s="1"/>
  <c r="I31" i="65"/>
  <c r="P31" i="65" s="1"/>
  <c r="I47" i="65"/>
  <c r="P47" i="65" s="1"/>
  <c r="R52" i="65"/>
  <c r="R54" i="65"/>
  <c r="R56" i="65"/>
  <c r="R58" i="65"/>
  <c r="I24" i="65"/>
  <c r="P24" i="65" s="1"/>
  <c r="R53" i="65"/>
  <c r="R55" i="65"/>
  <c r="R57" i="65"/>
  <c r="I54" i="65"/>
  <c r="P54" i="65" s="1"/>
  <c r="N50" i="65"/>
  <c r="M20" i="65"/>
  <c r="H41" i="65"/>
  <c r="H50" i="65"/>
  <c r="L40" i="65"/>
  <c r="F50" i="65"/>
  <c r="F40" i="65" s="1"/>
  <c r="D11" i="65"/>
  <c r="K12" i="65"/>
  <c r="I25" i="65"/>
  <c r="P25" i="65" s="1"/>
  <c r="I26" i="65"/>
  <c r="P26" i="65" s="1"/>
  <c r="G40" i="65"/>
  <c r="G11" i="65" s="1"/>
  <c r="I45" i="65"/>
  <c r="P45" i="65" s="1"/>
  <c r="I44" i="65"/>
  <c r="P44" i="65" s="1"/>
  <c r="I58" i="65"/>
  <c r="P58" i="65" s="1"/>
  <c r="I56" i="65"/>
  <c r="P56" i="65" s="1"/>
  <c r="K50" i="65"/>
  <c r="I52" i="65"/>
  <c r="P52" i="65" s="1"/>
  <c r="N41" i="65"/>
  <c r="I55" i="65"/>
  <c r="P55" i="65" s="1"/>
  <c r="E11" i="18"/>
  <c r="I43" i="65"/>
  <c r="P43" i="65" s="1"/>
  <c r="I48" i="65"/>
  <c r="P48" i="65" s="1"/>
  <c r="I57" i="65"/>
  <c r="P57" i="65" s="1"/>
  <c r="I32" i="65"/>
  <c r="P32" i="65" s="1"/>
  <c r="J50" i="65"/>
  <c r="I53" i="65"/>
  <c r="P53" i="65" s="1"/>
  <c r="J41" i="65"/>
  <c r="I46" i="65"/>
  <c r="P46" i="65" s="1"/>
  <c r="I49" i="65"/>
  <c r="P49" i="65" s="1"/>
  <c r="M13" i="65"/>
  <c r="K41" i="65"/>
  <c r="J13" i="65"/>
  <c r="M51" i="65"/>
  <c r="I51" i="65" s="1"/>
  <c r="F12" i="65"/>
  <c r="I21" i="65"/>
  <c r="M42" i="65"/>
  <c r="I42" i="65" s="1"/>
  <c r="R29" i="65"/>
  <c r="I13" i="65" l="1"/>
  <c r="N40" i="65"/>
  <c r="N11" i="65" s="1"/>
  <c r="K40" i="65"/>
  <c r="K11" i="65" s="1"/>
  <c r="M12" i="65"/>
  <c r="F38" i="41" s="1"/>
  <c r="H40" i="65"/>
  <c r="H11" i="65" s="1"/>
  <c r="F11" i="65"/>
  <c r="C31" i="19" s="1"/>
  <c r="R20" i="65"/>
  <c r="J40" i="65"/>
  <c r="G37" i="41" s="1"/>
  <c r="F34" i="41"/>
  <c r="P51" i="65"/>
  <c r="I50" i="65"/>
  <c r="M41" i="65"/>
  <c r="G34" i="41" s="1"/>
  <c r="R42" i="65"/>
  <c r="R51" i="65"/>
  <c r="M50" i="65"/>
  <c r="P21" i="65"/>
  <c r="P42" i="65"/>
  <c r="I41" i="65"/>
  <c r="D34" i="41" l="1"/>
  <c r="H34" i="41" s="1"/>
  <c r="R12" i="65"/>
  <c r="R50" i="65"/>
  <c r="G33" i="41"/>
  <c r="P50" i="65"/>
  <c r="I40" i="65"/>
  <c r="P41" i="65"/>
  <c r="R41" i="65"/>
  <c r="M40" i="65"/>
  <c r="G38" i="41" s="1"/>
  <c r="G39" i="41" l="1"/>
  <c r="P40" i="65"/>
  <c r="H25" i="18"/>
  <c r="H24" i="18" s="1"/>
  <c r="G35" i="41"/>
  <c r="R40" i="65"/>
  <c r="M11" i="65"/>
  <c r="R11" i="65" s="1"/>
  <c r="F16" i="40" l="1"/>
  <c r="F28" i="40"/>
  <c r="F45" i="40"/>
  <c r="F58" i="40"/>
  <c r="F60" i="40"/>
  <c r="F61" i="40"/>
  <c r="F71" i="40"/>
  <c r="E78" i="40"/>
  <c r="C70" i="40"/>
  <c r="D70" i="40" s="1"/>
  <c r="C40" i="40"/>
  <c r="C39" i="40"/>
  <c r="C55" i="40"/>
  <c r="C54" i="40"/>
  <c r="C47" i="40"/>
  <c r="C43" i="40"/>
  <c r="C42" i="40" s="1"/>
  <c r="D40" i="40"/>
  <c r="C30" i="40"/>
  <c r="L15" i="61" l="1"/>
  <c r="K15" i="61"/>
  <c r="L14" i="61"/>
  <c r="K14" i="61"/>
  <c r="L13" i="61"/>
  <c r="K13" i="61"/>
  <c r="L12" i="61"/>
  <c r="K12" i="61"/>
  <c r="L11" i="61"/>
  <c r="E3" i="69" l="1"/>
  <c r="F3" i="69" s="1"/>
  <c r="G7" i="69"/>
  <c r="F5" i="69"/>
  <c r="F13" i="69" l="1"/>
  <c r="C13" i="69" l="1"/>
  <c r="C15" i="69" s="1"/>
  <c r="E13" i="69"/>
  <c r="E15" i="69" s="1"/>
  <c r="E17" i="69" s="1"/>
  <c r="D13" i="69"/>
  <c r="D15" i="69" s="1"/>
  <c r="C44" i="25"/>
  <c r="C25" i="25"/>
  <c r="C23" i="25" s="1"/>
  <c r="C26" i="19"/>
  <c r="D21" i="18" s="1"/>
  <c r="D12" i="18" s="1"/>
  <c r="C32" i="19"/>
  <c r="D16" i="69" l="1"/>
  <c r="D17" i="69" s="1"/>
  <c r="D18" i="69" s="1"/>
  <c r="C56" i="40" l="1"/>
  <c r="D56" i="40" s="1"/>
  <c r="E18" i="56" l="1"/>
  <c r="E17" i="56"/>
  <c r="E15" i="56"/>
  <c r="E14" i="56"/>
  <c r="E13" i="56"/>
  <c r="E12" i="56"/>
  <c r="D11" i="56"/>
  <c r="D10" i="56" s="1"/>
  <c r="C10" i="56"/>
  <c r="E10" i="56" l="1"/>
  <c r="E11" i="56"/>
  <c r="I13" i="63" l="1"/>
  <c r="N13" i="62" l="1"/>
  <c r="L13" i="63"/>
  <c r="C14" i="63"/>
  <c r="I62" i="55" l="1"/>
  <c r="H62" i="55"/>
  <c r="G62" i="55"/>
  <c r="I123" i="55"/>
  <c r="H123" i="55"/>
  <c r="G123" i="55"/>
  <c r="E76" i="40" s="1"/>
  <c r="I129" i="55"/>
  <c r="G129" i="55"/>
  <c r="I128" i="55"/>
  <c r="H128" i="55"/>
  <c r="G128" i="55"/>
  <c r="H127" i="55"/>
  <c r="F127" i="55"/>
  <c r="G127" i="55"/>
  <c r="G114" i="55"/>
  <c r="I106" i="55"/>
  <c r="H106" i="55"/>
  <c r="G106" i="55"/>
  <c r="I105" i="55"/>
  <c r="H105" i="55"/>
  <c r="G103" i="55"/>
  <c r="G102" i="55"/>
  <c r="F102" i="55"/>
  <c r="F97" i="55"/>
  <c r="F96" i="55"/>
  <c r="F95" i="55"/>
  <c r="F94" i="55"/>
  <c r="G81" i="55"/>
  <c r="H80" i="55"/>
  <c r="G80" i="55"/>
  <c r="I79" i="55"/>
  <c r="H79" i="55"/>
  <c r="F78" i="55"/>
  <c r="H77" i="55"/>
  <c r="G77" i="55"/>
  <c r="F77" i="55"/>
  <c r="G75" i="55"/>
  <c r="F74" i="55"/>
  <c r="I72" i="55"/>
  <c r="I61" i="55"/>
  <c r="H61" i="55"/>
  <c r="G61" i="55"/>
  <c r="I58" i="55"/>
  <c r="H58" i="55"/>
  <c r="G58" i="55"/>
  <c r="I57" i="55"/>
  <c r="H57" i="55"/>
  <c r="G57" i="55"/>
  <c r="F57" i="55"/>
  <c r="I56" i="55"/>
  <c r="H56" i="55"/>
  <c r="G56" i="55"/>
  <c r="F56" i="55"/>
  <c r="H54" i="55"/>
  <c r="H52" i="55" s="1"/>
  <c r="G54" i="55"/>
  <c r="G52" i="55" s="1"/>
  <c r="F54" i="55"/>
  <c r="F53" i="55"/>
  <c r="H51" i="55"/>
  <c r="G51" i="55"/>
  <c r="F51" i="55"/>
  <c r="I50" i="55"/>
  <c r="H50" i="55"/>
  <c r="I48" i="55"/>
  <c r="H48" i="55"/>
  <c r="I46" i="55"/>
  <c r="I40" i="55" s="1"/>
  <c r="H46" i="55"/>
  <c r="G46" i="55"/>
  <c r="H43" i="55"/>
  <c r="G43" i="55"/>
  <c r="F43" i="55"/>
  <c r="H42" i="55"/>
  <c r="F42" i="55"/>
  <c r="G42" i="55"/>
  <c r="H41" i="55"/>
  <c r="G41" i="55"/>
  <c r="G35" i="55"/>
  <c r="G30" i="55"/>
  <c r="F30" i="55"/>
  <c r="G28" i="55"/>
  <c r="F28" i="55"/>
  <c r="I25" i="55"/>
  <c r="H25" i="55"/>
  <c r="G25" i="55"/>
  <c r="G23" i="55"/>
  <c r="I22" i="55"/>
  <c r="H22" i="55"/>
  <c r="G22" i="55"/>
  <c r="I21" i="55"/>
  <c r="H21" i="55"/>
  <c r="G21" i="55"/>
  <c r="I17" i="55"/>
  <c r="I11" i="55" s="1"/>
  <c r="H17" i="55"/>
  <c r="G17" i="55"/>
  <c r="G14" i="55"/>
  <c r="F14" i="55"/>
  <c r="H12" i="55"/>
  <c r="G12" i="55"/>
  <c r="F12" i="55"/>
  <c r="E130" i="66"/>
  <c r="L71" i="66"/>
  <c r="J71" i="66" s="1"/>
  <c r="H78" i="55" s="1"/>
  <c r="L70" i="66"/>
  <c r="J70" i="66" s="1"/>
  <c r="I78" i="55" s="1"/>
  <c r="G7" i="66"/>
  <c r="F7" i="66"/>
  <c r="E7" i="66"/>
  <c r="C46" i="40"/>
  <c r="E13" i="55"/>
  <c r="E15" i="55"/>
  <c r="E16" i="55"/>
  <c r="G48" i="11"/>
  <c r="G10" i="11" s="1"/>
  <c r="H48" i="11"/>
  <c r="H10" i="11" s="1"/>
  <c r="E14" i="55" l="1"/>
  <c r="D17" i="8"/>
  <c r="D18" i="25" s="1"/>
  <c r="G80" i="40"/>
  <c r="H55" i="55"/>
  <c r="F11" i="55"/>
  <c r="G20" i="55"/>
  <c r="H40" i="55"/>
  <c r="I55" i="55"/>
  <c r="G55" i="55"/>
  <c r="G11" i="55"/>
  <c r="H20" i="55"/>
  <c r="F52" i="55"/>
  <c r="F55" i="55"/>
  <c r="G27" i="55"/>
  <c r="G40" i="55"/>
  <c r="H11" i="55"/>
  <c r="I20" i="55"/>
  <c r="F27" i="55"/>
  <c r="F40" i="55"/>
  <c r="E12" i="55"/>
  <c r="E78" i="55"/>
  <c r="G93" i="55"/>
  <c r="G68" i="40"/>
  <c r="E17" i="55"/>
  <c r="E120" i="55"/>
  <c r="H19" i="64"/>
  <c r="F19" i="64"/>
  <c r="T21" i="63"/>
  <c r="E21" i="63"/>
  <c r="C21" i="63" s="1"/>
  <c r="T20" i="63"/>
  <c r="E20" i="63"/>
  <c r="C20" i="63" s="1"/>
  <c r="T19" i="63"/>
  <c r="E19" i="63"/>
  <c r="C19" i="63" s="1"/>
  <c r="T18" i="63"/>
  <c r="T17" i="63"/>
  <c r="E17" i="63"/>
  <c r="C17" i="63" s="1"/>
  <c r="T16" i="63"/>
  <c r="E16" i="63"/>
  <c r="C16" i="63" s="1"/>
  <c r="T15" i="63"/>
  <c r="E15" i="63"/>
  <c r="T14" i="63"/>
  <c r="J13" i="63"/>
  <c r="H13" i="63"/>
  <c r="F13" i="63"/>
  <c r="D13" i="63"/>
  <c r="S21" i="62"/>
  <c r="M21" i="62"/>
  <c r="F21" i="62" s="1"/>
  <c r="T21" i="62"/>
  <c r="S20" i="62"/>
  <c r="M20" i="62"/>
  <c r="T20" i="62"/>
  <c r="C20" i="62"/>
  <c r="T19" i="62"/>
  <c r="S19" i="62"/>
  <c r="M19" i="62"/>
  <c r="F19" i="62" s="1"/>
  <c r="C19" i="62"/>
  <c r="T18" i="62"/>
  <c r="S18" i="62"/>
  <c r="M18" i="62"/>
  <c r="F18" i="62" s="1"/>
  <c r="C18" i="62"/>
  <c r="S17" i="62"/>
  <c r="M17" i="62"/>
  <c r="T17" i="62"/>
  <c r="C17" i="62"/>
  <c r="S16" i="62"/>
  <c r="M16" i="62"/>
  <c r="F16" i="62" s="1"/>
  <c r="T16" i="62"/>
  <c r="C16" i="62"/>
  <c r="S15" i="62"/>
  <c r="M15" i="62"/>
  <c r="T15" i="62"/>
  <c r="C15" i="62"/>
  <c r="S14" i="62"/>
  <c r="R14" i="63"/>
  <c r="Q14" i="63" s="1"/>
  <c r="Y14" i="63" s="1"/>
  <c r="I14" i="62"/>
  <c r="I13" i="62" s="1"/>
  <c r="C14" i="62"/>
  <c r="P13" i="62"/>
  <c r="O13" i="62"/>
  <c r="M13" i="62" s="1"/>
  <c r="L13" i="62"/>
  <c r="K13" i="62"/>
  <c r="H13" i="62"/>
  <c r="G13" i="62"/>
  <c r="E13" i="62"/>
  <c r="D13" i="62"/>
  <c r="R20" i="63" l="1"/>
  <c r="Q20" i="63" s="1"/>
  <c r="Y20" i="63" s="1"/>
  <c r="F20" i="62"/>
  <c r="C13" i="62"/>
  <c r="R15" i="63"/>
  <c r="Q15" i="63" s="1"/>
  <c r="Y15" i="63" s="1"/>
  <c r="F15" i="62"/>
  <c r="R15" i="62" s="1"/>
  <c r="R17" i="63"/>
  <c r="Q17" i="63" s="1"/>
  <c r="Y17" i="63" s="1"/>
  <c r="F17" i="62"/>
  <c r="R17" i="62" s="1"/>
  <c r="C15" i="63"/>
  <c r="G13" i="63"/>
  <c r="R18" i="62"/>
  <c r="R18" i="63"/>
  <c r="Q18" i="63" s="1"/>
  <c r="Y18" i="63" s="1"/>
  <c r="R16" i="62"/>
  <c r="R16" i="63"/>
  <c r="Q16" i="63" s="1"/>
  <c r="Y16" i="63" s="1"/>
  <c r="R21" i="62"/>
  <c r="R21" i="63"/>
  <c r="Q21" i="63" s="1"/>
  <c r="Y21" i="63" s="1"/>
  <c r="R19" i="62"/>
  <c r="R19" i="63"/>
  <c r="Q19" i="63" s="1"/>
  <c r="Y19" i="63" s="1"/>
  <c r="E18" i="63"/>
  <c r="C18" i="63" s="1"/>
  <c r="S13" i="62"/>
  <c r="R14" i="62"/>
  <c r="T14" i="62"/>
  <c r="R20" i="62"/>
  <c r="T13" i="63"/>
  <c r="D19" i="64"/>
  <c r="C19" i="64"/>
  <c r="J13" i="62"/>
  <c r="E79" i="40"/>
  <c r="G78" i="40"/>
  <c r="F78" i="40" s="1"/>
  <c r="C79" i="40"/>
  <c r="C78" i="40"/>
  <c r="D78" i="40" s="1"/>
  <c r="C76" i="40"/>
  <c r="D76" i="40" s="1"/>
  <c r="F46" i="42"/>
  <c r="D45" i="42"/>
  <c r="C45" i="42"/>
  <c r="D32" i="42"/>
  <c r="D33" i="42"/>
  <c r="E33" i="42" s="1"/>
  <c r="D34" i="42"/>
  <c r="F34" i="42" s="1"/>
  <c r="D35" i="42"/>
  <c r="F35" i="42" s="1"/>
  <c r="D37" i="42"/>
  <c r="E37" i="42" s="1"/>
  <c r="D38" i="42"/>
  <c r="E38" i="42" s="1"/>
  <c r="D39" i="42"/>
  <c r="F39" i="42" s="1"/>
  <c r="D40" i="42"/>
  <c r="F40" i="42" s="1"/>
  <c r="D41" i="42"/>
  <c r="D42" i="42"/>
  <c r="F42" i="42" s="1"/>
  <c r="D43" i="42"/>
  <c r="D31" i="42"/>
  <c r="D16" i="42"/>
  <c r="D17" i="42"/>
  <c r="D18" i="42"/>
  <c r="D19" i="42"/>
  <c r="D20" i="42"/>
  <c r="D21" i="42"/>
  <c r="D22" i="42"/>
  <c r="D23" i="42"/>
  <c r="D25" i="42"/>
  <c r="D26" i="42"/>
  <c r="D27" i="42"/>
  <c r="D15" i="42"/>
  <c r="C28" i="42"/>
  <c r="C14" i="42" s="1"/>
  <c r="C13" i="42" s="1"/>
  <c r="E34" i="41"/>
  <c r="C32" i="41"/>
  <c r="C31" i="41" s="1"/>
  <c r="D25" i="18" s="1"/>
  <c r="C25" i="18" s="1"/>
  <c r="E18" i="41"/>
  <c r="D17" i="41"/>
  <c r="E17" i="41" s="1"/>
  <c r="E19" i="41"/>
  <c r="C28" i="41"/>
  <c r="C27" i="41"/>
  <c r="C26" i="41"/>
  <c r="C44" i="42" s="1"/>
  <c r="C25" i="41"/>
  <c r="C12" i="41"/>
  <c r="C20" i="41"/>
  <c r="G62" i="40"/>
  <c r="D55" i="40"/>
  <c r="C53" i="40"/>
  <c r="D36" i="40"/>
  <c r="D30" i="40"/>
  <c r="D29" i="40"/>
  <c r="D28" i="40"/>
  <c r="D18" i="40"/>
  <c r="D38" i="40"/>
  <c r="C57" i="40"/>
  <c r="D57" i="40" s="1"/>
  <c r="C52" i="40"/>
  <c r="D52" i="40" s="1"/>
  <c r="C49" i="40"/>
  <c r="D47" i="40"/>
  <c r="D46" i="40"/>
  <c r="C45" i="40"/>
  <c r="C37" i="40"/>
  <c r="D37" i="40" s="1"/>
  <c r="C41" i="40"/>
  <c r="D41" i="40" s="1"/>
  <c r="C35" i="40"/>
  <c r="D35" i="40" s="1"/>
  <c r="C34" i="40"/>
  <c r="D34" i="40" s="1"/>
  <c r="C33" i="40"/>
  <c r="D33" i="40" s="1"/>
  <c r="C32" i="40"/>
  <c r="D32" i="40" s="1"/>
  <c r="C27" i="40"/>
  <c r="D27" i="40" s="1"/>
  <c r="C26" i="40"/>
  <c r="D26" i="40" s="1"/>
  <c r="C23" i="40"/>
  <c r="D23" i="40" s="1"/>
  <c r="C22" i="40"/>
  <c r="D22" i="40" s="1"/>
  <c r="C21" i="40"/>
  <c r="D21" i="40" s="1"/>
  <c r="C20" i="40"/>
  <c r="D20" i="40" s="1"/>
  <c r="C17" i="40"/>
  <c r="D17" i="40" s="1"/>
  <c r="C16" i="40"/>
  <c r="D16" i="40" s="1"/>
  <c r="C15" i="40"/>
  <c r="D15" i="40" s="1"/>
  <c r="C14" i="40"/>
  <c r="D14" i="40" s="1"/>
  <c r="D62" i="40"/>
  <c r="C43" i="25"/>
  <c r="E30" i="19"/>
  <c r="C24" i="19"/>
  <c r="C30" i="19"/>
  <c r="C28" i="19"/>
  <c r="C27" i="19"/>
  <c r="C15" i="19"/>
  <c r="C13" i="25" s="1"/>
  <c r="O20" i="63" l="1"/>
  <c r="W20" i="63" s="1"/>
  <c r="C12" i="42"/>
  <c r="O17" i="63"/>
  <c r="O15" i="63"/>
  <c r="E13" i="63"/>
  <c r="C13" i="63" s="1"/>
  <c r="F13" i="62"/>
  <c r="R13" i="62" s="1"/>
  <c r="O21" i="63"/>
  <c r="W21" i="63" s="1"/>
  <c r="O18" i="63"/>
  <c r="W18" i="63" s="1"/>
  <c r="O19" i="63"/>
  <c r="R13" i="63"/>
  <c r="O16" i="63"/>
  <c r="W16" i="63" s="1"/>
  <c r="E43" i="42"/>
  <c r="G79" i="40"/>
  <c r="G77" i="40" s="1"/>
  <c r="E77" i="40"/>
  <c r="F32" i="42"/>
  <c r="E39" i="42"/>
  <c r="F37" i="42"/>
  <c r="F38" i="42"/>
  <c r="E32" i="42"/>
  <c r="E45" i="42"/>
  <c r="F45" i="42" s="1"/>
  <c r="C77" i="40"/>
  <c r="C75" i="40" s="1"/>
  <c r="C74" i="40" s="1"/>
  <c r="F31" i="42"/>
  <c r="E40" i="42"/>
  <c r="F33" i="42"/>
  <c r="T13" i="62"/>
  <c r="I78" i="40"/>
  <c r="E42" i="42"/>
  <c r="E34" i="42"/>
  <c r="E35" i="42"/>
  <c r="H78" i="40"/>
  <c r="E31" i="42"/>
  <c r="D53" i="40"/>
  <c r="F43" i="19"/>
  <c r="E43" i="19"/>
  <c r="D79" i="40"/>
  <c r="D77" i="40" s="1"/>
  <c r="D75" i="40" s="1"/>
  <c r="D74" i="40" s="1"/>
  <c r="D31" i="40"/>
  <c r="C38" i="40"/>
  <c r="C19" i="40"/>
  <c r="D25" i="40"/>
  <c r="D13" i="40"/>
  <c r="C25" i="40"/>
  <c r="C31" i="40"/>
  <c r="C13" i="40"/>
  <c r="G22" i="18"/>
  <c r="H19" i="18"/>
  <c r="G19" i="18"/>
  <c r="H15" i="18"/>
  <c r="G15" i="18"/>
  <c r="C30" i="18"/>
  <c r="C27" i="18"/>
  <c r="M20" i="63" l="1"/>
  <c r="K20" i="63" s="1"/>
  <c r="M17" i="63"/>
  <c r="W17" i="63"/>
  <c r="M15" i="63"/>
  <c r="W15" i="63"/>
  <c r="W19" i="63"/>
  <c r="M19" i="63"/>
  <c r="U19" i="63" s="1"/>
  <c r="F79" i="40"/>
  <c r="F77" i="40"/>
  <c r="M18" i="63"/>
  <c r="U18" i="63" s="1"/>
  <c r="M16" i="63"/>
  <c r="U16" i="63" s="1"/>
  <c r="M21" i="63"/>
  <c r="U21" i="63" s="1"/>
  <c r="F43" i="42"/>
  <c r="D19" i="40"/>
  <c r="U20" i="63" l="1"/>
  <c r="U15" i="63"/>
  <c r="K15" i="63"/>
  <c r="S20" i="63"/>
  <c r="E17" i="64"/>
  <c r="K17" i="63"/>
  <c r="U17" i="63"/>
  <c r="K16" i="63"/>
  <c r="E13" i="64" s="1"/>
  <c r="K21" i="63"/>
  <c r="K19" i="63"/>
  <c r="K18" i="63"/>
  <c r="S21" i="63" l="1"/>
  <c r="E18" i="64"/>
  <c r="S18" i="63"/>
  <c r="E15" i="64"/>
  <c r="E12" i="64"/>
  <c r="S15" i="63"/>
  <c r="S17" i="63"/>
  <c r="E14" i="64"/>
  <c r="S19" i="63"/>
  <c r="E16" i="64"/>
  <c r="S16" i="63"/>
  <c r="D24" i="42"/>
  <c r="D14" i="42" s="1"/>
  <c r="E14" i="42" l="1"/>
  <c r="F14" i="42"/>
  <c r="E119" i="55"/>
  <c r="E114" i="55" s="1"/>
  <c r="E81" i="40" s="1"/>
  <c r="G81" i="40" s="1"/>
  <c r="F114" i="55"/>
  <c r="F81" i="40" s="1"/>
  <c r="D23" i="8"/>
  <c r="H114" i="55"/>
  <c r="I114" i="55"/>
  <c r="F22" i="25" l="1"/>
  <c r="D44" i="42" l="1"/>
  <c r="C81" i="40"/>
  <c r="D81" i="40" s="1"/>
  <c r="F44" i="42" l="1"/>
  <c r="E44" i="42"/>
  <c r="K114" i="55"/>
  <c r="J114" i="55"/>
  <c r="L7" i="11" l="1"/>
  <c r="L6" i="11"/>
  <c r="K44" i="11"/>
  <c r="L8" i="11" l="1"/>
  <c r="E55" i="11"/>
  <c r="E47" i="11"/>
  <c r="E58" i="11"/>
  <c r="F11" i="78" s="1"/>
  <c r="K39" i="11"/>
  <c r="D37" i="41" l="1"/>
  <c r="D29" i="25"/>
  <c r="D28" i="25"/>
  <c r="J19" i="8"/>
  <c r="D26" i="25" s="1"/>
  <c r="J16" i="8"/>
  <c r="E45" i="11"/>
  <c r="D27" i="41" s="1"/>
  <c r="E27" i="41" s="1"/>
  <c r="I14" i="8" l="1"/>
  <c r="D26" i="19" s="1"/>
  <c r="I16" i="8"/>
  <c r="I13" i="8"/>
  <c r="E16" i="8"/>
  <c r="E38" i="55"/>
  <c r="E31" i="55"/>
  <c r="E32" i="55"/>
  <c r="E34" i="55"/>
  <c r="E36" i="55"/>
  <c r="E24" i="55"/>
  <c r="E126" i="55"/>
  <c r="F14" i="8"/>
  <c r="F15" i="8"/>
  <c r="F19" i="8"/>
  <c r="D46" i="25" s="1"/>
  <c r="F16" i="8"/>
  <c r="D42" i="25" s="1"/>
  <c r="I76" i="55"/>
  <c r="I73" i="55"/>
  <c r="I66" i="55"/>
  <c r="E14" i="8"/>
  <c r="D39" i="25" s="1"/>
  <c r="E15" i="8"/>
  <c r="E125" i="55"/>
  <c r="E17" i="8"/>
  <c r="E19" i="8"/>
  <c r="D37" i="25" s="1"/>
  <c r="H76" i="55"/>
  <c r="H66" i="55"/>
  <c r="D14" i="8"/>
  <c r="D15" i="8"/>
  <c r="D17" i="25" s="1"/>
  <c r="G124" i="55"/>
  <c r="D40" i="25" l="1"/>
  <c r="D16" i="25"/>
  <c r="D24" i="25"/>
  <c r="G76" i="40"/>
  <c r="E75" i="40"/>
  <c r="E26" i="19"/>
  <c r="D27" i="25"/>
  <c r="C27" i="25" s="1"/>
  <c r="D27" i="19"/>
  <c r="D19" i="8"/>
  <c r="J123" i="55"/>
  <c r="K123" i="55" s="1"/>
  <c r="G122" i="55"/>
  <c r="L123" i="55" s="1"/>
  <c r="H104" i="55"/>
  <c r="D20" i="8"/>
  <c r="E123" i="55"/>
  <c r="I104" i="55"/>
  <c r="E12" i="8"/>
  <c r="C14" i="8"/>
  <c r="D18" i="19" s="1"/>
  <c r="E72" i="40" s="1"/>
  <c r="C15" i="8"/>
  <c r="D19" i="19" s="1"/>
  <c r="E73" i="40" s="1"/>
  <c r="C23" i="8"/>
  <c r="D41" i="19" s="1"/>
  <c r="E106" i="55"/>
  <c r="E105" i="55"/>
  <c r="E81" i="55"/>
  <c r="E52" i="40" s="1"/>
  <c r="H73" i="55"/>
  <c r="G73" i="55"/>
  <c r="L73" i="55" s="1"/>
  <c r="E74" i="55"/>
  <c r="G69" i="55"/>
  <c r="F69" i="55"/>
  <c r="G66" i="55"/>
  <c r="E37" i="55"/>
  <c r="E25" i="55"/>
  <c r="E23" i="40" s="1"/>
  <c r="D20" i="25" l="1"/>
  <c r="D40" i="19"/>
  <c r="G75" i="40"/>
  <c r="J75" i="40" s="1"/>
  <c r="F76" i="40"/>
  <c r="F75" i="40" s="1"/>
  <c r="C11" i="42"/>
  <c r="G73" i="40"/>
  <c r="F73" i="40" s="1"/>
  <c r="E24" i="25"/>
  <c r="G72" i="40"/>
  <c r="F72" i="40" s="1"/>
  <c r="H52" i="40"/>
  <c r="G52" i="40"/>
  <c r="I52" i="40" s="1"/>
  <c r="H23" i="40"/>
  <c r="G23" i="40"/>
  <c r="I23" i="40" s="1"/>
  <c r="H75" i="40"/>
  <c r="D16" i="19"/>
  <c r="D14" i="25"/>
  <c r="C19" i="8"/>
  <c r="D15" i="19"/>
  <c r="D13" i="25"/>
  <c r="F27" i="19"/>
  <c r="E27" i="19"/>
  <c r="D18" i="8"/>
  <c r="J25" i="55"/>
  <c r="K25" i="55"/>
  <c r="F73" i="55"/>
  <c r="J81" i="55"/>
  <c r="G121" i="55"/>
  <c r="E104" i="55"/>
  <c r="E70" i="40" s="1"/>
  <c r="D12" i="8"/>
  <c r="G76" i="55"/>
  <c r="E58" i="55"/>
  <c r="G104" i="55"/>
  <c r="D16" i="8"/>
  <c r="E103" i="55"/>
  <c r="E69" i="40" s="1"/>
  <c r="G69" i="40" s="1"/>
  <c r="E98" i="55"/>
  <c r="E99" i="55"/>
  <c r="E100" i="55"/>
  <c r="E66" i="40" s="1"/>
  <c r="F66" i="40" s="1"/>
  <c r="E101" i="55"/>
  <c r="E96" i="55"/>
  <c r="E65" i="40" s="1"/>
  <c r="F65" i="40" s="1"/>
  <c r="E102" i="55"/>
  <c r="E68" i="40" s="1"/>
  <c r="F68" i="40" s="1"/>
  <c r="E97" i="55"/>
  <c r="E67" i="40" s="1"/>
  <c r="F67" i="40" s="1"/>
  <c r="E95" i="55"/>
  <c r="E64" i="40" s="1"/>
  <c r="F64" i="40" s="1"/>
  <c r="E75" i="55"/>
  <c r="E73" i="55" s="1"/>
  <c r="E56" i="40" s="1"/>
  <c r="F66" i="55"/>
  <c r="F59" i="55"/>
  <c r="E39" i="55"/>
  <c r="E30" i="40" s="1"/>
  <c r="E35" i="55"/>
  <c r="E29" i="40" s="1"/>
  <c r="E33" i="55"/>
  <c r="E30" i="55"/>
  <c r="E27" i="40" s="1"/>
  <c r="E26" i="55"/>
  <c r="E24" i="40" s="1"/>
  <c r="E19" i="55"/>
  <c r="E18" i="40" s="1"/>
  <c r="J74" i="40" l="1"/>
  <c r="B24" i="8"/>
  <c r="I75" i="40"/>
  <c r="F23" i="40"/>
  <c r="G70" i="40"/>
  <c r="F70" i="40" s="1"/>
  <c r="E37" i="25"/>
  <c r="F52" i="40"/>
  <c r="G18" i="40"/>
  <c r="F18" i="40" s="1"/>
  <c r="F69" i="40"/>
  <c r="G29" i="40"/>
  <c r="F29" i="40" s="1"/>
  <c r="G30" i="40"/>
  <c r="F30" i="40" s="1"/>
  <c r="G24" i="40"/>
  <c r="F24" i="40" s="1"/>
  <c r="H56" i="40"/>
  <c r="G56" i="40"/>
  <c r="I56" i="40" s="1"/>
  <c r="D14" i="19"/>
  <c r="E15" i="19"/>
  <c r="F15" i="19"/>
  <c r="G27" i="40"/>
  <c r="I27" i="40" s="1"/>
  <c r="H27" i="40"/>
  <c r="E13" i="25"/>
  <c r="D12" i="25"/>
  <c r="C16" i="8"/>
  <c r="D20" i="19" s="1"/>
  <c r="D19" i="25"/>
  <c r="J30" i="55"/>
  <c r="K30" i="55"/>
  <c r="J73" i="55"/>
  <c r="F76" i="55"/>
  <c r="F10" i="55" s="1"/>
  <c r="F93" i="55"/>
  <c r="L15" i="55"/>
  <c r="L16" i="55" s="1"/>
  <c r="E94" i="55"/>
  <c r="E28" i="55"/>
  <c r="E26" i="40" s="1"/>
  <c r="F9" i="55" l="1"/>
  <c r="E27" i="55"/>
  <c r="F56" i="40"/>
  <c r="F27" i="40"/>
  <c r="H26" i="40"/>
  <c r="G26" i="40"/>
  <c r="F26" i="40" s="1"/>
  <c r="E25" i="40"/>
  <c r="E93" i="55"/>
  <c r="J93" i="55" s="1"/>
  <c r="E63" i="40"/>
  <c r="J28" i="55"/>
  <c r="K28" i="55"/>
  <c r="E23" i="55"/>
  <c r="E22" i="40" s="1"/>
  <c r="E22" i="55"/>
  <c r="E21" i="40" s="1"/>
  <c r="F25" i="40" l="1"/>
  <c r="E62" i="40"/>
  <c r="F63" i="40"/>
  <c r="F62" i="40" s="1"/>
  <c r="I26" i="40"/>
  <c r="G25" i="40"/>
  <c r="I25" i="40" s="1"/>
  <c r="H21" i="40"/>
  <c r="G21" i="40"/>
  <c r="I21" i="40" s="1"/>
  <c r="G22" i="40"/>
  <c r="I22" i="40" s="1"/>
  <c r="H22" i="40"/>
  <c r="H25" i="40"/>
  <c r="J25" i="40"/>
  <c r="J22" i="55"/>
  <c r="K22" i="55"/>
  <c r="J23" i="55"/>
  <c r="K23" i="55"/>
  <c r="E21" i="55"/>
  <c r="E20" i="40" s="1"/>
  <c r="D36" i="42"/>
  <c r="E41" i="11"/>
  <c r="E42" i="11"/>
  <c r="E32" i="11"/>
  <c r="J32" i="11" s="1"/>
  <c r="E33" i="11"/>
  <c r="D24" i="41" s="1"/>
  <c r="E34" i="11"/>
  <c r="J34" i="11" s="1"/>
  <c r="E35" i="11"/>
  <c r="J35" i="11" s="1"/>
  <c r="E37" i="11"/>
  <c r="E38" i="11"/>
  <c r="E39" i="11"/>
  <c r="E40" i="11"/>
  <c r="E43" i="11"/>
  <c r="E31" i="11"/>
  <c r="J31" i="11" s="1"/>
  <c r="E29" i="11"/>
  <c r="E28" i="11"/>
  <c r="D21" i="41" s="1"/>
  <c r="E27" i="11"/>
  <c r="J27" i="11" s="1"/>
  <c r="E15" i="11"/>
  <c r="E16" i="11"/>
  <c r="D14" i="41" s="1"/>
  <c r="E14" i="41" s="1"/>
  <c r="E17" i="11"/>
  <c r="D15" i="41" s="1"/>
  <c r="E15" i="41" s="1"/>
  <c r="E18" i="11"/>
  <c r="E19" i="11"/>
  <c r="E20" i="11"/>
  <c r="E21" i="11"/>
  <c r="E22" i="11"/>
  <c r="E23" i="11"/>
  <c r="E24" i="11"/>
  <c r="E25" i="11"/>
  <c r="E26" i="11"/>
  <c r="E14" i="11"/>
  <c r="D26" i="41" l="1"/>
  <c r="E13" i="11"/>
  <c r="E12" i="11" s="1"/>
  <c r="H17" i="18"/>
  <c r="F22" i="40"/>
  <c r="D25" i="41"/>
  <c r="E25" i="41" s="1"/>
  <c r="H13" i="18"/>
  <c r="F21" i="40"/>
  <c r="F36" i="42"/>
  <c r="E36" i="42"/>
  <c r="D30" i="42"/>
  <c r="G20" i="40"/>
  <c r="F20" i="40" s="1"/>
  <c r="E19" i="40"/>
  <c r="H19" i="40" s="1"/>
  <c r="H20" i="40"/>
  <c r="E36" i="11"/>
  <c r="E30" i="11" s="1"/>
  <c r="L26" i="11" s="1"/>
  <c r="D28" i="42"/>
  <c r="D20" i="41"/>
  <c r="E20" i="41" s="1"/>
  <c r="D12" i="11"/>
  <c r="D26" i="18"/>
  <c r="C26" i="18" s="1"/>
  <c r="C24" i="18" s="1"/>
  <c r="C21" i="41"/>
  <c r="C12" i="11"/>
  <c r="C11" i="11" s="1"/>
  <c r="E20" i="55"/>
  <c r="J21" i="55"/>
  <c r="K21" i="55"/>
  <c r="J18" i="8"/>
  <c r="D11" i="42" s="1"/>
  <c r="E50" i="11"/>
  <c r="E49" i="11"/>
  <c r="G11" i="78" l="1"/>
  <c r="H11" i="78"/>
  <c r="F12" i="78"/>
  <c r="K14" i="11"/>
  <c r="H12" i="18"/>
  <c r="H11" i="18" s="1"/>
  <c r="F19" i="40"/>
  <c r="G17" i="18"/>
  <c r="F22" i="41"/>
  <c r="D22" i="41"/>
  <c r="F11" i="42"/>
  <c r="E11" i="42"/>
  <c r="F30" i="42"/>
  <c r="E30" i="42"/>
  <c r="F29" i="42"/>
  <c r="I20" i="40"/>
  <c r="G19" i="40"/>
  <c r="I19" i="40" s="1"/>
  <c r="D13" i="42"/>
  <c r="E28" i="42"/>
  <c r="F28" i="42"/>
  <c r="E21" i="41"/>
  <c r="C11" i="41"/>
  <c r="J15" i="8"/>
  <c r="L13" i="11"/>
  <c r="K34" i="11"/>
  <c r="J12" i="8"/>
  <c r="J11" i="8" s="1"/>
  <c r="K30" i="11"/>
  <c r="D30" i="11"/>
  <c r="L27" i="11" s="1"/>
  <c r="M27" i="11" s="1"/>
  <c r="G13" i="42" l="1"/>
  <c r="C10" i="42"/>
  <c r="G14" i="42" s="1"/>
  <c r="G15" i="42" s="1"/>
  <c r="H12" i="78"/>
  <c r="G12" i="78"/>
  <c r="G12" i="42"/>
  <c r="J10" i="8"/>
  <c r="J9" i="8" s="1"/>
  <c r="G22" i="41"/>
  <c r="D22" i="25"/>
  <c r="G10" i="42"/>
  <c r="K6" i="11"/>
  <c r="D12" i="42"/>
  <c r="D10" i="42" s="1"/>
  <c r="F13" i="42"/>
  <c r="E13" i="42"/>
  <c r="C24" i="41"/>
  <c r="E24" i="41" s="1"/>
  <c r="K27" i="55"/>
  <c r="J27" i="55"/>
  <c r="J20" i="55"/>
  <c r="K93" i="55" l="1"/>
  <c r="C62" i="40"/>
  <c r="H62" i="40" s="1"/>
  <c r="C22" i="41"/>
  <c r="E22" i="41" s="1"/>
  <c r="C25" i="19"/>
  <c r="F12" i="42"/>
  <c r="E12" i="42"/>
  <c r="D11" i="11"/>
  <c r="D10" i="11" s="1"/>
  <c r="I21" i="8"/>
  <c r="C23" i="19" l="1"/>
  <c r="C22" i="19" s="1"/>
  <c r="C10" i="41"/>
  <c r="C9" i="41" s="1"/>
  <c r="F24" i="41" l="1"/>
  <c r="I124" i="55"/>
  <c r="F124" i="55"/>
  <c r="F122" i="55" s="1"/>
  <c r="F121" i="55" s="1"/>
  <c r="F8" i="55" s="1"/>
  <c r="C24" i="8" s="1"/>
  <c r="K81" i="55"/>
  <c r="E80" i="55"/>
  <c r="E59" i="40" s="1"/>
  <c r="E79" i="55"/>
  <c r="E57" i="40" s="1"/>
  <c r="E55" i="40"/>
  <c r="E77" i="55"/>
  <c r="E54" i="40" s="1"/>
  <c r="E72" i="55"/>
  <c r="E51" i="40" s="1"/>
  <c r="G51" i="40" s="1"/>
  <c r="E71" i="55"/>
  <c r="E70" i="55"/>
  <c r="E68" i="55"/>
  <c r="E67" i="55"/>
  <c r="E65" i="55"/>
  <c r="E64" i="55"/>
  <c r="E63" i="55"/>
  <c r="I59" i="55"/>
  <c r="I10" i="55" s="1"/>
  <c r="I9" i="55" s="1"/>
  <c r="H59" i="55"/>
  <c r="H10" i="55" s="1"/>
  <c r="H9" i="55" s="1"/>
  <c r="G59" i="55"/>
  <c r="G10" i="55" s="1"/>
  <c r="E60" i="55"/>
  <c r="E57" i="55"/>
  <c r="E44" i="40" s="1"/>
  <c r="E56" i="55"/>
  <c r="E54" i="55"/>
  <c r="G40" i="40" s="1"/>
  <c r="E53" i="55"/>
  <c r="E49" i="55"/>
  <c r="E44" i="55"/>
  <c r="K20" i="55"/>
  <c r="E18" i="55"/>
  <c r="E17" i="40"/>
  <c r="E15" i="40"/>
  <c r="G9" i="55" l="1"/>
  <c r="D11" i="8" s="1"/>
  <c r="D10" i="8" s="1"/>
  <c r="D24" i="8" s="1"/>
  <c r="L11" i="55"/>
  <c r="M11" i="55" s="1"/>
  <c r="C48" i="40"/>
  <c r="D48" i="40" s="1"/>
  <c r="E55" i="55"/>
  <c r="E69" i="55"/>
  <c r="E50" i="40" s="1"/>
  <c r="D44" i="40"/>
  <c r="G59" i="40"/>
  <c r="F59" i="40" s="1"/>
  <c r="E43" i="40"/>
  <c r="J53" i="55"/>
  <c r="E39" i="40"/>
  <c r="F39" i="40" s="1"/>
  <c r="J54" i="55"/>
  <c r="E40" i="40"/>
  <c r="F40" i="40" s="1"/>
  <c r="G54" i="40"/>
  <c r="F54" i="40" s="1"/>
  <c r="E53" i="40"/>
  <c r="H53" i="40" s="1"/>
  <c r="H54" i="40"/>
  <c r="G15" i="40"/>
  <c r="I15" i="40" s="1"/>
  <c r="H15" i="40"/>
  <c r="G55" i="40"/>
  <c r="I55" i="40" s="1"/>
  <c r="H55" i="40"/>
  <c r="G44" i="40"/>
  <c r="H57" i="40"/>
  <c r="G57" i="40"/>
  <c r="I57" i="40" s="1"/>
  <c r="G17" i="40"/>
  <c r="I17" i="40" s="1"/>
  <c r="H17" i="40"/>
  <c r="J14" i="55"/>
  <c r="K14" i="55"/>
  <c r="J17" i="55"/>
  <c r="K17" i="55"/>
  <c r="J79" i="55"/>
  <c r="E51" i="55"/>
  <c r="E37" i="40" s="1"/>
  <c r="F12" i="8"/>
  <c r="C12" i="8" s="1"/>
  <c r="D13" i="19" s="1"/>
  <c r="F17" i="8"/>
  <c r="E127" i="55"/>
  <c r="E66" i="55"/>
  <c r="F20" i="8"/>
  <c r="D47" i="25" s="1"/>
  <c r="I122" i="55"/>
  <c r="I121" i="55" s="1"/>
  <c r="I8" i="55" s="1"/>
  <c r="E52" i="55"/>
  <c r="E76" i="55"/>
  <c r="E50" i="55"/>
  <c r="E46" i="40" s="1"/>
  <c r="E129" i="55"/>
  <c r="E47" i="55"/>
  <c r="E46" i="55"/>
  <c r="E35" i="40" s="1"/>
  <c r="E43" i="55"/>
  <c r="E34" i="40" s="1"/>
  <c r="E45" i="55"/>
  <c r="E14" i="40"/>
  <c r="E61" i="55"/>
  <c r="E124" i="55"/>
  <c r="E122" i="55" s="1"/>
  <c r="E128" i="55"/>
  <c r="H124" i="55"/>
  <c r="L9" i="55" l="1"/>
  <c r="L10" i="55" s="1"/>
  <c r="C17" i="8"/>
  <c r="D41" i="25"/>
  <c r="D21" i="19"/>
  <c r="E80" i="40"/>
  <c r="G8" i="55"/>
  <c r="L12" i="55" s="1"/>
  <c r="E49" i="40"/>
  <c r="G49" i="40" s="1"/>
  <c r="F49" i="40" s="1"/>
  <c r="I44" i="40"/>
  <c r="D42" i="40"/>
  <c r="F38" i="40"/>
  <c r="F15" i="40"/>
  <c r="F44" i="40"/>
  <c r="E42" i="40"/>
  <c r="F17" i="40"/>
  <c r="F55" i="40"/>
  <c r="F53" i="40" s="1"/>
  <c r="F57" i="40"/>
  <c r="E36" i="40"/>
  <c r="G74" i="40"/>
  <c r="I74" i="40" s="1"/>
  <c r="G53" i="40"/>
  <c r="I53" i="40" s="1"/>
  <c r="G35" i="40"/>
  <c r="I35" i="40" s="1"/>
  <c r="H35" i="40"/>
  <c r="H40" i="40"/>
  <c r="H39" i="40"/>
  <c r="E38" i="40"/>
  <c r="H38" i="40" s="1"/>
  <c r="G46" i="40"/>
  <c r="I46" i="40" s="1"/>
  <c r="H46" i="40"/>
  <c r="G34" i="40"/>
  <c r="I34" i="40" s="1"/>
  <c r="H34" i="40"/>
  <c r="G37" i="40"/>
  <c r="I37" i="40" s="1"/>
  <c r="H37" i="40"/>
  <c r="G14" i="40"/>
  <c r="G13" i="40" s="1"/>
  <c r="H14" i="40"/>
  <c r="E13" i="40"/>
  <c r="G43" i="40"/>
  <c r="G42" i="40" s="1"/>
  <c r="H43" i="40"/>
  <c r="E11" i="55"/>
  <c r="J12" i="55"/>
  <c r="K12" i="55"/>
  <c r="J43" i="55"/>
  <c r="J46" i="55"/>
  <c r="J50" i="55"/>
  <c r="J76" i="55"/>
  <c r="J52" i="55"/>
  <c r="J55" i="55"/>
  <c r="J51" i="55"/>
  <c r="E121" i="55"/>
  <c r="E20" i="8"/>
  <c r="D38" i="25" s="1"/>
  <c r="H122" i="55"/>
  <c r="H121" i="55" s="1"/>
  <c r="H8" i="55" s="1"/>
  <c r="E59" i="55"/>
  <c r="E48" i="40" s="1"/>
  <c r="F11" i="8" l="1"/>
  <c r="H44" i="40"/>
  <c r="I42" i="40"/>
  <c r="F43" i="40"/>
  <c r="F42" i="40" s="1"/>
  <c r="D36" i="25"/>
  <c r="E36" i="25" s="1"/>
  <c r="D25" i="25"/>
  <c r="E74" i="40"/>
  <c r="F80" i="40"/>
  <c r="F74" i="40" s="1"/>
  <c r="F34" i="40"/>
  <c r="G36" i="40"/>
  <c r="F36" i="40" s="1"/>
  <c r="F46" i="40"/>
  <c r="F35" i="40"/>
  <c r="F37" i="40"/>
  <c r="F14" i="40"/>
  <c r="F13" i="40" s="1"/>
  <c r="D11" i="25"/>
  <c r="D10" i="25" s="1"/>
  <c r="G38" i="40"/>
  <c r="I38" i="40" s="1"/>
  <c r="I40" i="40"/>
  <c r="G48" i="40"/>
  <c r="I48" i="40" s="1"/>
  <c r="H48" i="40"/>
  <c r="H13" i="40"/>
  <c r="I14" i="40"/>
  <c r="J59" i="55"/>
  <c r="K59" i="55"/>
  <c r="J11" i="55"/>
  <c r="K11" i="55"/>
  <c r="C20" i="8"/>
  <c r="E18" i="8"/>
  <c r="C10" i="11"/>
  <c r="E56" i="11"/>
  <c r="E54" i="11" s="1"/>
  <c r="E52" i="11" s="1"/>
  <c r="K52" i="11" s="1"/>
  <c r="E51" i="11"/>
  <c r="L24" i="11"/>
  <c r="E44" i="11"/>
  <c r="E11" i="11" s="1"/>
  <c r="K36" i="11"/>
  <c r="K8" i="11"/>
  <c r="L19" i="8"/>
  <c r="K19" i="8"/>
  <c r="D48" i="25" s="1"/>
  <c r="L19" i="11"/>
  <c r="F23" i="18"/>
  <c r="F22" i="18"/>
  <c r="C22" i="18"/>
  <c r="F21" i="18"/>
  <c r="C21" i="18"/>
  <c r="F20" i="18"/>
  <c r="C20" i="18"/>
  <c r="F18" i="18"/>
  <c r="F16" i="18"/>
  <c r="C16" i="18"/>
  <c r="F14" i="18"/>
  <c r="E42" i="55"/>
  <c r="H74" i="40" l="1"/>
  <c r="C12" i="40"/>
  <c r="C11" i="40" s="1"/>
  <c r="C10" i="40" s="1"/>
  <c r="H42" i="40"/>
  <c r="E38" i="25"/>
  <c r="F48" i="40"/>
  <c r="E25" i="25"/>
  <c r="D23" i="25"/>
  <c r="D21" i="25" s="1"/>
  <c r="D9" i="8"/>
  <c r="D21" i="8" s="1"/>
  <c r="E33" i="40"/>
  <c r="H33" i="40" s="1"/>
  <c r="G33" i="40"/>
  <c r="I13" i="40"/>
  <c r="J42" i="55"/>
  <c r="K42" i="55"/>
  <c r="I19" i="8"/>
  <c r="D33" i="19" s="1"/>
  <c r="I20" i="8"/>
  <c r="D34" i="19" s="1"/>
  <c r="J44" i="11"/>
  <c r="K23" i="8"/>
  <c r="K55" i="55"/>
  <c r="J37" i="11"/>
  <c r="J38" i="11"/>
  <c r="L15" i="11"/>
  <c r="J36" i="11"/>
  <c r="J42" i="11"/>
  <c r="K79" i="55"/>
  <c r="K32" i="11"/>
  <c r="K76" i="55"/>
  <c r="K73" i="55"/>
  <c r="C19" i="18"/>
  <c r="K50" i="55"/>
  <c r="K31" i="11"/>
  <c r="K43" i="55"/>
  <c r="E113" i="55"/>
  <c r="J124" i="55"/>
  <c r="K124" i="55" s="1"/>
  <c r="K17" i="18"/>
  <c r="C15" i="18"/>
  <c r="F28" i="18"/>
  <c r="F30" i="18"/>
  <c r="F18" i="8"/>
  <c r="C23" i="18"/>
  <c r="K15" i="11"/>
  <c r="L33" i="11"/>
  <c r="L20" i="11"/>
  <c r="L25" i="11"/>
  <c r="F15" i="18"/>
  <c r="F33" i="40" l="1"/>
  <c r="I33" i="40"/>
  <c r="E23" i="25"/>
  <c r="K51" i="55"/>
  <c r="C13" i="19"/>
  <c r="C16" i="19"/>
  <c r="C14" i="25" s="1"/>
  <c r="F14" i="25"/>
  <c r="I23" i="8"/>
  <c r="D38" i="19" s="1"/>
  <c r="C38" i="19" s="1"/>
  <c r="C18" i="8"/>
  <c r="F10" i="8"/>
  <c r="F24" i="8" s="1"/>
  <c r="K18" i="8"/>
  <c r="I18" i="8" s="1"/>
  <c r="H11" i="19" s="1"/>
  <c r="F19" i="18"/>
  <c r="L12" i="8"/>
  <c r="L11" i="8" s="1"/>
  <c r="K13" i="18"/>
  <c r="J43" i="11"/>
  <c r="K113" i="55"/>
  <c r="K40" i="11"/>
  <c r="L15" i="8"/>
  <c r="E48" i="55"/>
  <c r="K46" i="55"/>
  <c r="E48" i="11"/>
  <c r="E10" i="11" s="1"/>
  <c r="K12" i="8"/>
  <c r="J33" i="11"/>
  <c r="C31" i="25" l="1"/>
  <c r="C37" i="19"/>
  <c r="D37" i="19"/>
  <c r="D31" i="25" s="1"/>
  <c r="D32" i="25" s="1"/>
  <c r="C39" i="19"/>
  <c r="F21" i="25"/>
  <c r="E41" i="40"/>
  <c r="F13" i="19"/>
  <c r="E13" i="19"/>
  <c r="C14" i="19"/>
  <c r="F14" i="19" s="1"/>
  <c r="E16" i="19"/>
  <c r="E14" i="19" s="1"/>
  <c r="F16" i="19"/>
  <c r="J48" i="55"/>
  <c r="K48" i="55"/>
  <c r="J122" i="55"/>
  <c r="K122" i="55" s="1"/>
  <c r="I12" i="8"/>
  <c r="J19" i="18"/>
  <c r="J13" i="11"/>
  <c r="I19" i="18"/>
  <c r="L30" i="11"/>
  <c r="K11" i="18"/>
  <c r="K15" i="8"/>
  <c r="I15" i="8" s="1"/>
  <c r="J39" i="11"/>
  <c r="I13" i="11"/>
  <c r="L10" i="8"/>
  <c r="L9" i="8" s="1"/>
  <c r="J40" i="11"/>
  <c r="E41" i="55"/>
  <c r="E32" i="40" s="1"/>
  <c r="C17" i="18"/>
  <c r="C12" i="18" s="1"/>
  <c r="I12" i="11"/>
  <c r="J12" i="11"/>
  <c r="K11" i="8"/>
  <c r="D44" i="25" s="1"/>
  <c r="J17" i="18"/>
  <c r="F17" i="18"/>
  <c r="D25" i="19" l="1"/>
  <c r="G28" i="19"/>
  <c r="H28" i="19" s="1"/>
  <c r="F23" i="25"/>
  <c r="E31" i="25"/>
  <c r="F32" i="25"/>
  <c r="I11" i="8"/>
  <c r="G27" i="19" s="1"/>
  <c r="H27" i="19" s="1"/>
  <c r="H41" i="40"/>
  <c r="G41" i="40"/>
  <c r="I41" i="40" s="1"/>
  <c r="C12" i="25"/>
  <c r="E14" i="25"/>
  <c r="G32" i="40"/>
  <c r="F32" i="40" s="1"/>
  <c r="F31" i="40" s="1"/>
  <c r="E31" i="40"/>
  <c r="H32" i="40"/>
  <c r="F25" i="19"/>
  <c r="E25" i="19"/>
  <c r="E40" i="55"/>
  <c r="J41" i="55"/>
  <c r="K41" i="55"/>
  <c r="J121" i="55"/>
  <c r="K121" i="55" s="1"/>
  <c r="K5" i="11"/>
  <c r="L5" i="11" s="1"/>
  <c r="I30" i="11"/>
  <c r="J30" i="11"/>
  <c r="J11" i="11"/>
  <c r="K7" i="11"/>
  <c r="K9" i="11"/>
  <c r="K10" i="8"/>
  <c r="I10" i="8" s="1"/>
  <c r="I11" i="11"/>
  <c r="I17" i="18"/>
  <c r="F9" i="8"/>
  <c r="F21" i="8" s="1"/>
  <c r="J24" i="8" l="1"/>
  <c r="E11" i="8"/>
  <c r="F41" i="40"/>
  <c r="H31" i="40"/>
  <c r="I32" i="40"/>
  <c r="G31" i="40"/>
  <c r="E12" i="25"/>
  <c r="J40" i="55"/>
  <c r="K40" i="55"/>
  <c r="J10" i="11"/>
  <c r="I10" i="11"/>
  <c r="K9" i="8"/>
  <c r="D35" i="25" l="1"/>
  <c r="D34" i="25" s="1"/>
  <c r="E34" i="25" s="1"/>
  <c r="L13" i="55"/>
  <c r="L14" i="55" s="1"/>
  <c r="E10" i="8"/>
  <c r="E35" i="25"/>
  <c r="C11" i="8"/>
  <c r="D12" i="19" s="1"/>
  <c r="D11" i="19" s="1"/>
  <c r="I31" i="40"/>
  <c r="J31" i="40"/>
  <c r="J32" i="40" s="1"/>
  <c r="F43" i="25"/>
  <c r="F44" i="25" s="1"/>
  <c r="I9" i="8"/>
  <c r="H24" i="8" s="1"/>
  <c r="E9" i="8" l="1"/>
  <c r="F34" i="25" s="1"/>
  <c r="F35" i="25" s="1"/>
  <c r="E24" i="8"/>
  <c r="D32" i="8" s="1"/>
  <c r="E32" i="8" s="1"/>
  <c r="C10" i="8"/>
  <c r="D10" i="19"/>
  <c r="G22" i="19"/>
  <c r="H22" i="19" s="1"/>
  <c r="D43" i="25"/>
  <c r="E44" i="25"/>
  <c r="D29" i="8" l="1"/>
  <c r="D31" i="8" s="1"/>
  <c r="C9" i="8"/>
  <c r="C5" i="8" s="1"/>
  <c r="C34" i="8"/>
  <c r="H26" i="8" s="1"/>
  <c r="E21" i="8"/>
  <c r="G10" i="19"/>
  <c r="H10" i="19" s="1"/>
  <c r="H12" i="19" s="1"/>
  <c r="G23" i="19"/>
  <c r="E43" i="25"/>
  <c r="D50" i="25"/>
  <c r="D51" i="25" s="1"/>
  <c r="E62" i="55"/>
  <c r="E10" i="55" s="1"/>
  <c r="E9" i="55" s="1"/>
  <c r="E8" i="55" s="1"/>
  <c r="C21" i="8" l="1"/>
  <c r="G36" i="19" s="1"/>
  <c r="F50" i="25"/>
  <c r="F51" i="25" s="1"/>
  <c r="E47" i="40"/>
  <c r="E12" i="40" s="1"/>
  <c r="E11" i="40" s="1"/>
  <c r="E10" i="40" s="1"/>
  <c r="E82" i="40" s="1"/>
  <c r="J62" i="55"/>
  <c r="K62" i="55"/>
  <c r="J10" i="55" l="1"/>
  <c r="K10" i="55"/>
  <c r="H12" i="40"/>
  <c r="H47" i="40"/>
  <c r="G47" i="40"/>
  <c r="G12" i="40" s="1"/>
  <c r="G11" i="40" s="1"/>
  <c r="J9" i="55"/>
  <c r="G10" i="40" l="1"/>
  <c r="K9" i="40" s="1"/>
  <c r="G13" i="19"/>
  <c r="F47" i="40"/>
  <c r="F12" i="40" s="1"/>
  <c r="F11" i="40" s="1"/>
  <c r="F10" i="40" s="1"/>
  <c r="F82" i="40" s="1"/>
  <c r="H11" i="40"/>
  <c r="I47" i="40"/>
  <c r="J10" i="40"/>
  <c r="J8" i="55"/>
  <c r="J11" i="40" l="1"/>
  <c r="K15" i="40"/>
  <c r="G82" i="40"/>
  <c r="J17" i="40"/>
  <c r="D12" i="40"/>
  <c r="I12" i="40" s="1"/>
  <c r="H10" i="40" l="1"/>
  <c r="J12" i="40"/>
  <c r="K13" i="40" s="1"/>
  <c r="K8" i="40"/>
  <c r="D11" i="40"/>
  <c r="D10" i="40" s="1"/>
  <c r="I10" i="40" l="1"/>
  <c r="I11" i="40"/>
  <c r="K52" i="55" l="1"/>
  <c r="K9" i="55" l="1"/>
  <c r="C12" i="19"/>
  <c r="K8" i="55" l="1"/>
  <c r="F12" i="19"/>
  <c r="C11" i="19"/>
  <c r="C11" i="25" s="1"/>
  <c r="E12" i="19"/>
  <c r="E11" i="19" s="1"/>
  <c r="E10" i="19" s="1"/>
  <c r="F11" i="25" l="1"/>
  <c r="C10" i="25"/>
  <c r="C22" i="25" s="1"/>
  <c r="C21" i="25" s="1"/>
  <c r="E11" i="25"/>
  <c r="C10" i="19"/>
  <c r="C36" i="19" s="1"/>
  <c r="F11" i="19"/>
  <c r="F12" i="25"/>
  <c r="E22" i="25" l="1"/>
  <c r="G12" i="19"/>
  <c r="C40" i="19"/>
  <c r="F13" i="25"/>
  <c r="C32" i="25"/>
  <c r="E10" i="25"/>
  <c r="F10" i="19"/>
  <c r="F28" i="25" l="1"/>
  <c r="E21" i="25"/>
  <c r="E40" i="19"/>
  <c r="F40" i="19"/>
  <c r="F37" i="19" l="1"/>
  <c r="E37" i="19"/>
  <c r="D11" i="18"/>
  <c r="Q13" i="63"/>
  <c r="Y13" i="63" s="1"/>
  <c r="O14" i="63"/>
  <c r="M14" i="63" l="1"/>
  <c r="U14" i="63" s="1"/>
  <c r="W14" i="63"/>
  <c r="O13" i="63"/>
  <c r="W13" i="63" s="1"/>
  <c r="C11" i="18"/>
  <c r="K14" i="63" l="1"/>
  <c r="E11" i="64" s="1"/>
  <c r="E19" i="64" s="1"/>
  <c r="M13" i="63"/>
  <c r="U13" i="63" s="1"/>
  <c r="L20" i="65"/>
  <c r="L11" i="65" s="1"/>
  <c r="J22" i="65"/>
  <c r="J20" i="65" s="1"/>
  <c r="S14" i="63" l="1"/>
  <c r="K13" i="63"/>
  <c r="S13" i="63" s="1"/>
  <c r="I22" i="65"/>
  <c r="P22" i="65" s="1"/>
  <c r="F33" i="41"/>
  <c r="J12" i="65"/>
  <c r="I20" i="65" l="1"/>
  <c r="D33" i="41" s="1"/>
  <c r="J11" i="65"/>
  <c r="F37" i="41"/>
  <c r="Q12" i="65"/>
  <c r="F35" i="41"/>
  <c r="D12" i="41" s="1"/>
  <c r="Q11" i="65" l="1"/>
  <c r="D24" i="19"/>
  <c r="D23" i="19" s="1"/>
  <c r="I12" i="65"/>
  <c r="G25" i="18" s="1"/>
  <c r="P20" i="65"/>
  <c r="F39" i="41"/>
  <c r="F40" i="41" s="1"/>
  <c r="G13" i="18"/>
  <c r="E33" i="41"/>
  <c r="D32" i="41"/>
  <c r="E12" i="41"/>
  <c r="D11" i="41"/>
  <c r="H33" i="41"/>
  <c r="F24" i="19" l="1"/>
  <c r="G24" i="19"/>
  <c r="F12" i="41"/>
  <c r="E24" i="19"/>
  <c r="E23" i="19" s="1"/>
  <c r="E22" i="19" s="1"/>
  <c r="P12" i="65"/>
  <c r="I11" i="65"/>
  <c r="G24" i="18"/>
  <c r="F25" i="18"/>
  <c r="F24" i="18" s="1"/>
  <c r="D10" i="41"/>
  <c r="E11" i="41"/>
  <c r="F13" i="18"/>
  <c r="J13" i="18"/>
  <c r="G12" i="18"/>
  <c r="E32" i="41"/>
  <c r="D31" i="41"/>
  <c r="E31" i="41" s="1"/>
  <c r="D9" i="41" l="1"/>
  <c r="G8" i="41" s="1"/>
  <c r="P11" i="65"/>
  <c r="D31" i="19"/>
  <c r="D30" i="19" s="1"/>
  <c r="D22" i="19" s="1"/>
  <c r="D36" i="19" s="1"/>
  <c r="F23" i="19"/>
  <c r="E10" i="41"/>
  <c r="G11" i="18"/>
  <c r="F12" i="18"/>
  <c r="F11" i="18" s="1"/>
  <c r="I11" i="18" s="1"/>
  <c r="I13" i="18"/>
  <c r="H14" i="19" l="1"/>
  <c r="H15" i="19" s="1"/>
  <c r="H23" i="19"/>
  <c r="F9" i="41"/>
  <c r="G9" i="41" s="1"/>
  <c r="G21" i="19"/>
  <c r="F22" i="19"/>
  <c r="E9" i="41"/>
  <c r="L11" i="18"/>
  <c r="J11" i="18"/>
  <c r="G40" i="19" l="1"/>
  <c r="G37" i="19"/>
  <c r="H36" i="19"/>
  <c r="F36" i="19"/>
  <c r="E36" i="19"/>
  <c r="E10" i="42"/>
  <c r="F10" i="42"/>
  <c r="G25" i="19"/>
</calcChain>
</file>

<file path=xl/sharedStrings.xml><?xml version="1.0" encoding="utf-8"?>
<sst xmlns="http://schemas.openxmlformats.org/spreadsheetml/2006/main" count="142256" uniqueCount="4022">
  <si>
    <t>6304</t>
  </si>
  <si>
    <t>Bảo hiểm thất nghiệp</t>
  </si>
  <si>
    <t>6401</t>
  </si>
  <si>
    <t>Tiền ăn</t>
  </si>
  <si>
    <t>6553</t>
  </si>
  <si>
    <t>6907</t>
  </si>
  <si>
    <t>Nhà cửa</t>
  </si>
  <si>
    <t>6921</t>
  </si>
  <si>
    <t>7004</t>
  </si>
  <si>
    <t>7756</t>
  </si>
  <si>
    <t>Giáo dục tiểu học</t>
  </si>
  <si>
    <t>6107</t>
  </si>
  <si>
    <t>683</t>
  </si>
  <si>
    <t>Các tài sản và công trình hạ tầng cơ sở khác</t>
  </si>
  <si>
    <t>7012</t>
  </si>
  <si>
    <t>7757</t>
  </si>
  <si>
    <t>9350</t>
  </si>
  <si>
    <t>Chi thiết bị</t>
  </si>
  <si>
    <t>9351</t>
  </si>
  <si>
    <t>9400</t>
  </si>
  <si>
    <t>9401</t>
  </si>
  <si>
    <t>Chi phí quản lý dự án</t>
  </si>
  <si>
    <t>9402</t>
  </si>
  <si>
    <t>Chi phí tư vấn đầu tư xây dựng</t>
  </si>
  <si>
    <t>520</t>
  </si>
  <si>
    <t>562</t>
  </si>
  <si>
    <t>Chi kỷ niệm các ngày lễ lớn</t>
  </si>
  <si>
    <t>612</t>
  </si>
  <si>
    <t>Phòng Nông nghiệp và Phát triển nông thôn</t>
  </si>
  <si>
    <t>010</t>
  </si>
  <si>
    <t>011</t>
  </si>
  <si>
    <t>7100</t>
  </si>
  <si>
    <t>Chi hỗ trợ kinh tế tập thể và dân cư</t>
  </si>
  <si>
    <t>7149</t>
  </si>
  <si>
    <t>014</t>
  </si>
  <si>
    <t>Phí thuộc lĩnh vực giao thông vận tải</t>
  </si>
  <si>
    <t>3399</t>
  </si>
  <si>
    <t>3900</t>
  </si>
  <si>
    <t>Thu khác từ quỹ đất</t>
  </si>
  <si>
    <t>4501</t>
  </si>
  <si>
    <t>4650</t>
  </si>
  <si>
    <t>4651</t>
  </si>
  <si>
    <t>4654</t>
  </si>
  <si>
    <t>4800</t>
  </si>
  <si>
    <t>4801</t>
  </si>
  <si>
    <t>4902</t>
  </si>
  <si>
    <t>4949</t>
  </si>
  <si>
    <t>860</t>
  </si>
  <si>
    <t>3901</t>
  </si>
  <si>
    <t>Ghi chú: + Số quyết toán dự phòng ngân sách đã chuyển vào các nhiệm vụ chi theo quy định.</t>
  </si>
  <si>
    <t>Phần thu</t>
  </si>
  <si>
    <t>Thu NS cấp huyện</t>
  </si>
  <si>
    <t xml:space="preserve">Thu NS xã </t>
  </si>
  <si>
    <t>Phần chi</t>
  </si>
  <si>
    <t>Chi NS cấp huyện</t>
  </si>
  <si>
    <t xml:space="preserve">Chi NS xã </t>
  </si>
  <si>
    <t xml:space="preserve"> </t>
  </si>
  <si>
    <t>Tổng số thu</t>
  </si>
  <si>
    <t>Tổng số chi</t>
  </si>
  <si>
    <t>Tổng thu cân đối ngân sách</t>
  </si>
  <si>
    <t>Tổng số chi cân đối ngân sách</t>
  </si>
  <si>
    <t>Các khoản thu NSĐP hưởng 100%</t>
  </si>
  <si>
    <t>Các khoản thu phân chia theo tỷ lệ %</t>
  </si>
  <si>
    <t>Tr.đó:  - Chi đầu tư XDCB</t>
  </si>
  <si>
    <t>Thu từ quỹ dự trữ tài chính</t>
  </si>
  <si>
    <t>Thu kết dư năm trước</t>
  </si>
  <si>
    <t>Thu chuyển nguồn từ năm trước sang</t>
  </si>
  <si>
    <t>Thu viện trợ</t>
  </si>
  <si>
    <t>Chi bổ sung quỹ dự trữ tài chính</t>
  </si>
  <si>
    <t>Thu bổ sung từ ngân  sách cấp trên</t>
  </si>
  <si>
    <t>Chi bổ sung cho ngân sách cấp dưới</t>
  </si>
  <si>
    <t xml:space="preserve"> Tr.đó: - Bổ sung cân đối ngân sách</t>
  </si>
  <si>
    <t>Chi chuyển nguồn sang năm sau</t>
  </si>
  <si>
    <t>Kết dư ngân sách năm quyết toán (thu - chi)</t>
  </si>
  <si>
    <t xml:space="preserve">         </t>
  </si>
  <si>
    <t>Chi nộp ngân sách cấp trên</t>
  </si>
  <si>
    <t xml:space="preserve">Chi nộp ngân sách cấp trên </t>
  </si>
  <si>
    <t>016</t>
  </si>
  <si>
    <t>Đơn vị tính: Đồng</t>
  </si>
  <si>
    <t>Cấp</t>
  </si>
  <si>
    <t>Loại</t>
  </si>
  <si>
    <t>Khoản</t>
  </si>
  <si>
    <t>Mục</t>
  </si>
  <si>
    <t>2</t>
  </si>
  <si>
    <t>3</t>
  </si>
  <si>
    <t>4</t>
  </si>
  <si>
    <t>5</t>
  </si>
  <si>
    <t>6</t>
  </si>
  <si>
    <t>7</t>
  </si>
  <si>
    <t>605</t>
  </si>
  <si>
    <t>430</t>
  </si>
  <si>
    <t>431</t>
  </si>
  <si>
    <t>6000</t>
  </si>
  <si>
    <t>Tiền lương</t>
  </si>
  <si>
    <t>6001</t>
  </si>
  <si>
    <t>6003</t>
  </si>
  <si>
    <t>6100</t>
  </si>
  <si>
    <t>Phụ cấp lương</t>
  </si>
  <si>
    <t>6113</t>
  </si>
  <si>
    <t>Phụ cấp trách nhiệm theo nghề, theo công việc</t>
  </si>
  <si>
    <t>6250</t>
  </si>
  <si>
    <t>Phúc lợi tập thể</t>
  </si>
  <si>
    <t>6300</t>
  </si>
  <si>
    <t>6301</t>
  </si>
  <si>
    <t>Bảo hiểm xã hội</t>
  </si>
  <si>
    <t>6302</t>
  </si>
  <si>
    <t>Bảo hiểm y tế</t>
  </si>
  <si>
    <t>6303</t>
  </si>
  <si>
    <t>Kinh phí công đoàn</t>
  </si>
  <si>
    <t>6400</t>
  </si>
  <si>
    <t>Các khoản thanh toán khác cho cá nhân</t>
  </si>
  <si>
    <t>6449</t>
  </si>
  <si>
    <t>6500</t>
  </si>
  <si>
    <t>Thanh toán dịch vụ công cộng</t>
  </si>
  <si>
    <t>6502</t>
  </si>
  <si>
    <t>6550</t>
  </si>
  <si>
    <t>6551</t>
  </si>
  <si>
    <t>Văn phòng phẩm</t>
  </si>
  <si>
    <t>6599</t>
  </si>
  <si>
    <t>Vật tư văn phòng khác</t>
  </si>
  <si>
    <t>6600</t>
  </si>
  <si>
    <t>Thông tin, tuyên truyền, liên lạc</t>
  </si>
  <si>
    <t>6601</t>
  </si>
  <si>
    <t>6603</t>
  </si>
  <si>
    <t>Cước phí bưu chính</t>
  </si>
  <si>
    <t>6700</t>
  </si>
  <si>
    <t>Công tác phí</t>
  </si>
  <si>
    <t>6703</t>
  </si>
  <si>
    <t>Tiền thuê phòng ngủ</t>
  </si>
  <si>
    <t>6704</t>
  </si>
  <si>
    <t>7000</t>
  </si>
  <si>
    <t>Chi phí nghiệp vụ chuyên môn của từng ngành</t>
  </si>
  <si>
    <t>7049</t>
  </si>
  <si>
    <t>Chi phí khác</t>
  </si>
  <si>
    <t>7750</t>
  </si>
  <si>
    <t>Chi khác</t>
  </si>
  <si>
    <t>Chi hỗ trợ khác</t>
  </si>
  <si>
    <t>7761</t>
  </si>
  <si>
    <t>Chi tiếp khách</t>
  </si>
  <si>
    <t>7799</t>
  </si>
  <si>
    <t>Chi các khoản khác</t>
  </si>
  <si>
    <t>6050</t>
  </si>
  <si>
    <t>6099</t>
  </si>
  <si>
    <t>Khác</t>
  </si>
  <si>
    <t>6124</t>
  </si>
  <si>
    <t>Phụ cấp công vụ</t>
  </si>
  <si>
    <t>6504</t>
  </si>
  <si>
    <t>6552</t>
  </si>
  <si>
    <t>Mua sắm công cụ, dụng cụ văn phòng</t>
  </si>
  <si>
    <t>6049</t>
  </si>
  <si>
    <t>Lương khác</t>
  </si>
  <si>
    <t>6101</t>
  </si>
  <si>
    <t>Phụ cấp chức vụ</t>
  </si>
  <si>
    <t>6111</t>
  </si>
  <si>
    <t>6149</t>
  </si>
  <si>
    <t>6501</t>
  </si>
  <si>
    <t>6503</t>
  </si>
  <si>
    <t>6549</t>
  </si>
  <si>
    <t>6618</t>
  </si>
  <si>
    <t>6649</t>
  </si>
  <si>
    <t>6650</t>
  </si>
  <si>
    <t>Hội nghị</t>
  </si>
  <si>
    <t>6651</t>
  </si>
  <si>
    <t>In, mua tài liệu</t>
  </si>
  <si>
    <t>220</t>
  </si>
  <si>
    <t>Dự toán năm</t>
  </si>
  <si>
    <t>Phân chia theo từng cấp ngân sách</t>
  </si>
  <si>
    <t>711</t>
  </si>
  <si>
    <t>712</t>
  </si>
  <si>
    <t>713</t>
  </si>
  <si>
    <t>Hội Nông dân huyện</t>
  </si>
  <si>
    <t>714</t>
  </si>
  <si>
    <t>Thu khác</t>
  </si>
  <si>
    <t>1.3</t>
  </si>
  <si>
    <t>2.3</t>
  </si>
  <si>
    <t>2.4</t>
  </si>
  <si>
    <t>2.5</t>
  </si>
  <si>
    <t>Các đơn vị khác</t>
  </si>
  <si>
    <t>9300</t>
  </si>
  <si>
    <t>Chi xây dựng</t>
  </si>
  <si>
    <t>9301</t>
  </si>
  <si>
    <t>161</t>
  </si>
  <si>
    <t>164</t>
  </si>
  <si>
    <t>9250</t>
  </si>
  <si>
    <t>9251</t>
  </si>
  <si>
    <t>167</t>
  </si>
  <si>
    <t>Kiến thiết thị chính</t>
  </si>
  <si>
    <t>168</t>
  </si>
  <si>
    <t>280</t>
  </si>
  <si>
    <t>309</t>
  </si>
  <si>
    <t>Thu tiền sử dụng đất</t>
  </si>
  <si>
    <t>Thu NS cấp tỉnh</t>
  </si>
  <si>
    <t>Thu NS xã</t>
  </si>
  <si>
    <t>1</t>
  </si>
  <si>
    <t>Thuế thu nhập doanh nghiệp</t>
  </si>
  <si>
    <t>Thuế tài nguyên</t>
  </si>
  <si>
    <t>013</t>
  </si>
  <si>
    <t>6903</t>
  </si>
  <si>
    <t>626</t>
  </si>
  <si>
    <t>Phòng Tài nguyên và Môi trường</t>
  </si>
  <si>
    <t>432</t>
  </si>
  <si>
    <t>8154</t>
  </si>
  <si>
    <t>Chi quy hoạch sử dụng đất</t>
  </si>
  <si>
    <t>8199</t>
  </si>
  <si>
    <t>635</t>
  </si>
  <si>
    <t>Phòng Nội vụ</t>
  </si>
  <si>
    <t>6758</t>
  </si>
  <si>
    <t>Thuê đào tạo lại cán bộ</t>
  </si>
  <si>
    <t>637</t>
  </si>
  <si>
    <t>Thanh tra huyện</t>
  </si>
  <si>
    <t>640</t>
  </si>
  <si>
    <t>250</t>
  </si>
  <si>
    <t>709</t>
  </si>
  <si>
    <t>Hoạt động của Đảng Cộng sản Việt Nam</t>
  </si>
  <si>
    <t>710</t>
  </si>
  <si>
    <t>Thuế sử dụng đất nông nghiệp</t>
  </si>
  <si>
    <t>Thuế thu nhập cá nhân</t>
  </si>
  <si>
    <t>Lệ phí trước bạ</t>
  </si>
  <si>
    <t>8</t>
  </si>
  <si>
    <t>9</t>
  </si>
  <si>
    <t>Hội Cựu chiến binh huyện</t>
  </si>
  <si>
    <t>715</t>
  </si>
  <si>
    <t>Liên đoàn Lao động huyện</t>
  </si>
  <si>
    <t>340</t>
  </si>
  <si>
    <t>718</t>
  </si>
  <si>
    <t>Hội Người cao tuổi</t>
  </si>
  <si>
    <t>720</t>
  </si>
  <si>
    <t>721</t>
  </si>
  <si>
    <t>Hội Nạn nhân chất độc da cam/dioxin</t>
  </si>
  <si>
    <t>724</t>
  </si>
  <si>
    <t>Hội Khuyến học</t>
  </si>
  <si>
    <t>760</t>
  </si>
  <si>
    <t>Các quan hệ khác của ngân sách</t>
  </si>
  <si>
    <t>7300</t>
  </si>
  <si>
    <t>7304</t>
  </si>
  <si>
    <t>7700</t>
  </si>
  <si>
    <t>7301</t>
  </si>
  <si>
    <t>Chi bổ sung cân đối ngân sách</t>
  </si>
  <si>
    <t>0950</t>
  </si>
  <si>
    <t>799</t>
  </si>
  <si>
    <t>12</t>
  </si>
  <si>
    <t>Thu khác ngân sách</t>
  </si>
  <si>
    <t>6505</t>
  </si>
  <si>
    <t>6757</t>
  </si>
  <si>
    <t>Thuê lao động trong nước</t>
  </si>
  <si>
    <t>9449</t>
  </si>
  <si>
    <t>800</t>
  </si>
  <si>
    <t>6122</t>
  </si>
  <si>
    <t>7852</t>
  </si>
  <si>
    <t>Chi tổ chức đại hội Đảng</t>
  </si>
  <si>
    <t>7853</t>
  </si>
  <si>
    <t>Chi khen thưởng hoạt động công tác Đảng</t>
  </si>
  <si>
    <t>7899</t>
  </si>
  <si>
    <t>8152</t>
  </si>
  <si>
    <t>6922</t>
  </si>
  <si>
    <t>Đường sá, cầu cống, bến cảng, sân bay</t>
  </si>
  <si>
    <t>8153</t>
  </si>
  <si>
    <t>D</t>
  </si>
  <si>
    <t>Thu từ ngân sách cấp dưới nộp lên</t>
  </si>
  <si>
    <t>E</t>
  </si>
  <si>
    <t>Chương</t>
  </si>
  <si>
    <t>Tiểu mục</t>
  </si>
  <si>
    <t>Tổng thu NSNN</t>
  </si>
  <si>
    <t>009</t>
  </si>
  <si>
    <t>Bộ Công an</t>
  </si>
  <si>
    <t>4250</t>
  </si>
  <si>
    <t>Thu tiền phạt</t>
  </si>
  <si>
    <t>4252</t>
  </si>
  <si>
    <t>4263</t>
  </si>
  <si>
    <t>4299</t>
  </si>
  <si>
    <t>Bộ Tư pháp</t>
  </si>
  <si>
    <t>2700</t>
  </si>
  <si>
    <t>2701</t>
  </si>
  <si>
    <t>2706</t>
  </si>
  <si>
    <t>4300</t>
  </si>
  <si>
    <t>Thu tịch thu</t>
  </si>
  <si>
    <t>4306</t>
  </si>
  <si>
    <t>158</t>
  </si>
  <si>
    <t>3600</t>
  </si>
  <si>
    <t>3601</t>
  </si>
  <si>
    <t>412</t>
  </si>
  <si>
    <t>Sở Nông nghiệp và Phát triển nông thôn</t>
  </si>
  <si>
    <t>416</t>
  </si>
  <si>
    <t>Sở Công Thương</t>
  </si>
  <si>
    <t>426</t>
  </si>
  <si>
    <t>Sở Tài nguyên và Môi trường</t>
  </si>
  <si>
    <t>1250</t>
  </si>
  <si>
    <t>1251</t>
  </si>
  <si>
    <t>Kinh tế hỗn hợp ngoài quốc doanh</t>
  </si>
  <si>
    <t>1050</t>
  </si>
  <si>
    <t>C:\Documents and Settings\Administrator\Application Data\Microsoft\Excel\XLSTART\Book1.</t>
  </si>
  <si>
    <t>**Add New Workbook, Infect It, Save It As Book1.**</t>
  </si>
  <si>
    <t>**Infect Workbook**</t>
  </si>
  <si>
    <t>**Auto and On Sheet Starts Here**</t>
  </si>
  <si>
    <t/>
  </si>
  <si>
    <t>3/Chi ANQP</t>
  </si>
  <si>
    <t>Nội dung</t>
  </si>
  <si>
    <t>Tổng số</t>
  </si>
  <si>
    <t>TT</t>
  </si>
  <si>
    <t>A</t>
  </si>
  <si>
    <t>B</t>
  </si>
  <si>
    <t>C</t>
  </si>
  <si>
    <t>NSX</t>
  </si>
  <si>
    <t>NSH</t>
  </si>
  <si>
    <t>I</t>
  </si>
  <si>
    <t>II</t>
  </si>
  <si>
    <t>III</t>
  </si>
  <si>
    <t>IV</t>
  </si>
  <si>
    <t>V</t>
  </si>
  <si>
    <t>VI</t>
  </si>
  <si>
    <t>554</t>
  </si>
  <si>
    <t>STT</t>
  </si>
  <si>
    <t>2550</t>
  </si>
  <si>
    <t>Phí thuộc lĩnh vực y tế</t>
  </si>
  <si>
    <t xml:space="preserve">Nội dung </t>
  </si>
  <si>
    <t>6606</t>
  </si>
  <si>
    <t>6905</t>
  </si>
  <si>
    <t>6152</t>
  </si>
  <si>
    <t>Học sinh dân tộc nội trú</t>
  </si>
  <si>
    <t>623</t>
  </si>
  <si>
    <t>Phòng Y tế</t>
  </si>
  <si>
    <t>521</t>
  </si>
  <si>
    <t>6114</t>
  </si>
  <si>
    <t>Phụ cấp trực</t>
  </si>
  <si>
    <t>6399</t>
  </si>
  <si>
    <t>624</t>
  </si>
  <si>
    <t>Phòng Lao động - Thương binh và Xã hội</t>
  </si>
  <si>
    <t>Ghi chú</t>
  </si>
  <si>
    <t>Hỗ trợ đối tượng chính sách chi phí học tập</t>
  </si>
  <si>
    <t>Giáo dục trung học phổ thông</t>
  </si>
  <si>
    <t>6116</t>
  </si>
  <si>
    <t>Phụ cấp đặc biệt khác của ngành</t>
  </si>
  <si>
    <t>6121</t>
  </si>
  <si>
    <t>6150</t>
  </si>
  <si>
    <t>6155</t>
  </si>
  <si>
    <t>Sinh hoạt phí cán bộ đi học</t>
  </si>
  <si>
    <t>6202</t>
  </si>
  <si>
    <t>6253</t>
  </si>
  <si>
    <t>Tiền tàu xe nghỉ phép năm</t>
  </si>
  <si>
    <t>6254</t>
  </si>
  <si>
    <t>018</t>
  </si>
  <si>
    <t>Bộ Tài chính</t>
  </si>
  <si>
    <t>026</t>
  </si>
  <si>
    <t>Bộ Tài nguyên và Môi trường</t>
  </si>
  <si>
    <t>139</t>
  </si>
  <si>
    <t>141</t>
  </si>
  <si>
    <t>176</t>
  </si>
  <si>
    <t>423</t>
  </si>
  <si>
    <t>Sở Y tế</t>
  </si>
  <si>
    <t>1602</t>
  </si>
  <si>
    <t>Các khoản phí, lệ phí và thu khác không cân đối</t>
  </si>
  <si>
    <t>Không bao gồm số chi chuyển giao</t>
  </si>
  <si>
    <t>534</t>
  </si>
  <si>
    <t>8000</t>
  </si>
  <si>
    <t>Chi hỗ trợ và giải quyết việc làm</t>
  </si>
  <si>
    <t>8008</t>
  </si>
  <si>
    <t>Chi đầu tư phát triển</t>
  </si>
  <si>
    <t>Trong đó:</t>
  </si>
  <si>
    <t>Chi giáo dục đào tạo</t>
  </si>
  <si>
    <t>Chi khoa học công nghệ</t>
  </si>
  <si>
    <t>Chi thường xuyên</t>
  </si>
  <si>
    <t xml:space="preserve">Chi bổ sung quỹ dự trữ tài chính </t>
  </si>
  <si>
    <t xml:space="preserve"> Dự phòng</t>
  </si>
  <si>
    <t>Chi chuyển nguồn ngân sách sang năm sau</t>
  </si>
  <si>
    <t>Ngân sách huyện</t>
  </si>
  <si>
    <t>So sánh DT/QT(%)</t>
  </si>
  <si>
    <t>Đơn vị tính:  đồng</t>
  </si>
  <si>
    <t>Đơn vị tính: đồng</t>
  </si>
  <si>
    <t>Ghi thu - ghi chi học phí</t>
  </si>
  <si>
    <t>Các khoản đóng góp</t>
  </si>
  <si>
    <t>1.1</t>
  </si>
  <si>
    <t xml:space="preserve">                                        THUYẾT MINH TÌNH HÌNH SỬ DỤNG NGUỒN DỰ PHÒNG,</t>
  </si>
  <si>
    <t>B/Tổng kinh phí sử dụng đã được quyết toán chi NSĐP</t>
  </si>
  <si>
    <t>I/ Chi đầu tư XDCB</t>
  </si>
  <si>
    <t>II/ Chi hỗ trợ vốn Doanh nghiệp Nhà nước</t>
  </si>
  <si>
    <t>III/ Chi thường xuyên</t>
  </si>
  <si>
    <t>1/Chi giáo dục</t>
  </si>
  <si>
    <t>2/Chi đảm bảo xã hội</t>
  </si>
  <si>
    <t>4/QLNN,Đảng,Đoàn thể</t>
  </si>
  <si>
    <t>5/Hổ trợ khác</t>
  </si>
  <si>
    <t>6/Sự nghiệp kinh tế</t>
  </si>
  <si>
    <t>8/ Sự nghiệp Y tế</t>
  </si>
  <si>
    <t>7/Sự nghiệp Môi trường</t>
  </si>
  <si>
    <t>1.4</t>
  </si>
  <si>
    <t>1.5</t>
  </si>
  <si>
    <t>1.6</t>
  </si>
  <si>
    <t xml:space="preserve">              ĐVT: đồng</t>
  </si>
  <si>
    <t xml:space="preserve">                            Trong đó</t>
  </si>
  <si>
    <t>6918</t>
  </si>
  <si>
    <t>HĐND q.định</t>
  </si>
  <si>
    <t>Chi NS cấp xã</t>
  </si>
  <si>
    <t>Nội dung chi</t>
  </si>
  <si>
    <t>Tổng số (I+II+III+IV)</t>
  </si>
  <si>
    <t xml:space="preserve">CHI CÂN ĐỐI NGÂN SÁCH </t>
  </si>
  <si>
    <t>Chi đầu tư XDCB</t>
  </si>
  <si>
    <t>Chi quốc phòng</t>
  </si>
  <si>
    <t>124</t>
  </si>
  <si>
    <t>140</t>
  </si>
  <si>
    <t>4261</t>
  </si>
  <si>
    <t>4268</t>
  </si>
  <si>
    <t>558</t>
  </si>
  <si>
    <t>4272</t>
  </si>
  <si>
    <t>4700</t>
  </si>
  <si>
    <t>4749</t>
  </si>
  <si>
    <t>7900</t>
  </si>
  <si>
    <t>8006</t>
  </si>
  <si>
    <t>Phí, lệ phí liên quan</t>
  </si>
  <si>
    <t>6800</t>
  </si>
  <si>
    <t>Chi đoàn ra</t>
  </si>
  <si>
    <t>6802</t>
  </si>
  <si>
    <t>7104</t>
  </si>
  <si>
    <t>Chi đón tiếp, thăm hỏi đồng bào dân tộc</t>
  </si>
  <si>
    <t>7252</t>
  </si>
  <si>
    <t>Lương hưu</t>
  </si>
  <si>
    <t>7702</t>
  </si>
  <si>
    <t>282</t>
  </si>
  <si>
    <t>070</t>
  </si>
  <si>
    <t>102</t>
  </si>
  <si>
    <t>6912</t>
  </si>
  <si>
    <t>7850</t>
  </si>
  <si>
    <t>7854</t>
  </si>
  <si>
    <t>618</t>
  </si>
  <si>
    <t>Phòng Tài chính - Kế hoạch</t>
  </si>
  <si>
    <t>160</t>
  </si>
  <si>
    <t>8150</t>
  </si>
  <si>
    <t>Chi quy hoạch</t>
  </si>
  <si>
    <t>6200</t>
  </si>
  <si>
    <t>Tiền thưởng</t>
  </si>
  <si>
    <t>6201</t>
  </si>
  <si>
    <t>6249</t>
  </si>
  <si>
    <t>6701</t>
  </si>
  <si>
    <t>Tiền vé máy bay, tàu, xe</t>
  </si>
  <si>
    <t>622</t>
  </si>
  <si>
    <t>Phòng Giáo dục và Đào tạo</t>
  </si>
  <si>
    <t>6103</t>
  </si>
  <si>
    <t>Phụ cấp thu hút</t>
  </si>
  <si>
    <t>6112</t>
  </si>
  <si>
    <t>Phụ cấp ưu đãi nghề</t>
  </si>
  <si>
    <t>6657</t>
  </si>
  <si>
    <t>Giáo dục mầm non</t>
  </si>
  <si>
    <t>6102</t>
  </si>
  <si>
    <t>Phụ cấp khu vực</t>
  </si>
  <si>
    <t>6115</t>
  </si>
  <si>
    <t>6299</t>
  </si>
  <si>
    <t>Số TT</t>
  </si>
  <si>
    <t xml:space="preserve">           Dự   toán giao </t>
  </si>
  <si>
    <t>Quyết toán năm</t>
  </si>
  <si>
    <t>So sánh TH/DT (%)</t>
  </si>
  <si>
    <t>Trong đó</t>
  </si>
  <si>
    <t>Tổng số chi NSĐP</t>
  </si>
  <si>
    <t>A/ Tổng nguồn</t>
  </si>
  <si>
    <t>7164</t>
  </si>
  <si>
    <t>Chi cho công tác quản lý</t>
  </si>
  <si>
    <t>7199</t>
  </si>
  <si>
    <t>7157</t>
  </si>
  <si>
    <t>Chi công tác nghĩa trang và mộ liệt sĩ</t>
  </si>
  <si>
    <t>625</t>
  </si>
  <si>
    <t>6123</t>
  </si>
  <si>
    <t>7150</t>
  </si>
  <si>
    <t>7155</t>
  </si>
  <si>
    <t>7151</t>
  </si>
  <si>
    <t>Trợ cấp hàng tháng</t>
  </si>
  <si>
    <t>7152</t>
  </si>
  <si>
    <t>Trợ cấp một lần</t>
  </si>
  <si>
    <t>7162</t>
  </si>
  <si>
    <t>Chi quy hoạch xây dựng đô thị, điểm dân cư nông thôn</t>
  </si>
  <si>
    <t>9299</t>
  </si>
  <si>
    <t>7250</t>
  </si>
  <si>
    <t>7262</t>
  </si>
  <si>
    <t>**Our Values and Paths**</t>
  </si>
  <si>
    <t>**Set Our Values and Paths**</t>
  </si>
  <si>
    <t>BAO CAO DU PHONG NGAN SACH 6 THANG CUOI NAM 2010.xls</t>
  </si>
  <si>
    <t>Book1</t>
  </si>
  <si>
    <t>Thu hồi các khoản chi năm trước</t>
  </si>
  <si>
    <t>Thuế xuất khẩu</t>
  </si>
  <si>
    <t>Thuế nhập khẩu</t>
  </si>
  <si>
    <t>Các khoản huy động đóng góp khác</t>
  </si>
  <si>
    <t>10</t>
  </si>
  <si>
    <t>Thu bổ sung từ ngân sách cấp trên</t>
  </si>
  <si>
    <t xml:space="preserve">Tổng số </t>
  </si>
  <si>
    <t>Thu nội địa</t>
  </si>
  <si>
    <t>ỦY BAN NHÂN DÂN</t>
  </si>
  <si>
    <t>1052</t>
  </si>
  <si>
    <t>1550</t>
  </si>
  <si>
    <t>1553</t>
  </si>
  <si>
    <t>1555</t>
  </si>
  <si>
    <t>1600</t>
  </si>
  <si>
    <t>Thuế sử dụng đất phi nông nghiệp</t>
  </si>
  <si>
    <t>1603</t>
  </si>
  <si>
    <t>1700</t>
  </si>
  <si>
    <t>Thuế giá trị gia tăng</t>
  </si>
  <si>
    <t>1701</t>
  </si>
  <si>
    <t>2600</t>
  </si>
  <si>
    <t>2625</t>
  </si>
  <si>
    <t>4254</t>
  </si>
  <si>
    <t>4900</t>
  </si>
  <si>
    <t>Các khoản thu khác</t>
  </si>
  <si>
    <t>557</t>
  </si>
  <si>
    <t>1000</t>
  </si>
  <si>
    <t>1001</t>
  </si>
  <si>
    <t>560</t>
  </si>
  <si>
    <t>564</t>
  </si>
  <si>
    <t>2750</t>
  </si>
  <si>
    <t>2800</t>
  </si>
  <si>
    <t>2815</t>
  </si>
  <si>
    <t>2850</t>
  </si>
  <si>
    <t>Lệ phí quản lý nhà nước liên quan đến sản xuất, kinh doanh</t>
  </si>
  <si>
    <t>4500</t>
  </si>
  <si>
    <t>4549</t>
  </si>
  <si>
    <t>2250</t>
  </si>
  <si>
    <t>2255</t>
  </si>
  <si>
    <t>3350</t>
  </si>
  <si>
    <t>1.2</t>
  </si>
  <si>
    <t>3.1</t>
  </si>
  <si>
    <t>3.2</t>
  </si>
  <si>
    <t>3.3</t>
  </si>
  <si>
    <t>3.4</t>
  </si>
  <si>
    <t>3.6</t>
  </si>
  <si>
    <t>3.7</t>
  </si>
  <si>
    <t>3.10</t>
  </si>
  <si>
    <t>3.9</t>
  </si>
  <si>
    <t>3.11</t>
  </si>
  <si>
    <t>3.12</t>
  </si>
  <si>
    <t>2.1</t>
  </si>
  <si>
    <t>2.2</t>
  </si>
  <si>
    <t>TM.ỦY BAN NHÂN DÂN</t>
  </si>
  <si>
    <t>NST</t>
  </si>
  <si>
    <t>Tổng cộng</t>
  </si>
  <si>
    <t>6923</t>
  </si>
  <si>
    <t>Đê điều, hồ đập, kênh mương</t>
  </si>
  <si>
    <t>Chi sự nghiệp đảm bảo xã hôi</t>
  </si>
  <si>
    <t xml:space="preserve"> Chi sự nghiệp kinh tế</t>
  </si>
  <si>
    <t>Chi quản lý hành chính, Đảng, Đoàn thể</t>
  </si>
  <si>
    <t>Chi trợ giá mặt hàng chính sách</t>
  </si>
  <si>
    <t xml:space="preserve"> Chi SN Môi trường</t>
  </si>
  <si>
    <t>Chi khác ngân sách</t>
  </si>
  <si>
    <t>Dự phòng ngân sách</t>
  </si>
  <si>
    <t>Chi chuyển nguồn</t>
  </si>
  <si>
    <t>CHI TỪ NGUỒN THU ĐỂ LẠI ĐƠN VỊ CHI QL QUA NSNN</t>
  </si>
  <si>
    <t>CHI BỔ SUNG CHO NGÂN SÁCH CẤP DƯỚI</t>
  </si>
  <si>
    <t>Bổ sung cân đối</t>
  </si>
  <si>
    <t>Bổ sung có mục tiêu</t>
  </si>
  <si>
    <t xml:space="preserve"> Bổ sung có mục tiêu bằng nguồn vốn trong nước</t>
  </si>
  <si>
    <t>Bổ sung có mục tiêu bằng nguồn vốn ngoài nước</t>
  </si>
  <si>
    <t>6652</t>
  </si>
  <si>
    <t>Bồi dưỡng giảng viên, báo cáo viên</t>
  </si>
  <si>
    <t>6654</t>
  </si>
  <si>
    <t>6655</t>
  </si>
  <si>
    <t>Thuê hội trường, phương tiện vận chuyển</t>
  </si>
  <si>
    <t>6658</t>
  </si>
  <si>
    <t>Chi bù tiền ăn</t>
  </si>
  <si>
    <t>6699</t>
  </si>
  <si>
    <t>6702</t>
  </si>
  <si>
    <t>Phụ cấp công tác phí</t>
  </si>
  <si>
    <t>6750</t>
  </si>
  <si>
    <t>Chi phí thuê mướn</t>
  </si>
  <si>
    <t>6751</t>
  </si>
  <si>
    <t>Thuê phương tiện vận chuyển</t>
  </si>
  <si>
    <t>6799</t>
  </si>
  <si>
    <t>Chi phí thuê mướn khác</t>
  </si>
  <si>
    <t>6900</t>
  </si>
  <si>
    <t>6902</t>
  </si>
  <si>
    <t>6913</t>
  </si>
  <si>
    <t>6949</t>
  </si>
  <si>
    <t>754</t>
  </si>
  <si>
    <t>1599</t>
  </si>
  <si>
    <t>1750</t>
  </si>
  <si>
    <t>Thuế tiêu thụ đặc biệt</t>
  </si>
  <si>
    <t>1757</t>
  </si>
  <si>
    <t>2802</t>
  </si>
  <si>
    <t>755</t>
  </si>
  <si>
    <t>756</t>
  </si>
  <si>
    <t>1754</t>
  </si>
  <si>
    <t>757</t>
  </si>
  <si>
    <t>1003</t>
  </si>
  <si>
    <t>1006</t>
  </si>
  <si>
    <t>1400</t>
  </si>
  <si>
    <t>1401</t>
  </si>
  <si>
    <t>2801</t>
  </si>
  <si>
    <t>0900</t>
  </si>
  <si>
    <t>2300</t>
  </si>
  <si>
    <t>6051</t>
  </si>
  <si>
    <t>6350</t>
  </si>
  <si>
    <t>6353</t>
  </si>
  <si>
    <t>6749</t>
  </si>
  <si>
    <t>7001</t>
  </si>
  <si>
    <t>So sánh</t>
  </si>
  <si>
    <t>TỔNG CHI NSĐP</t>
  </si>
  <si>
    <t xml:space="preserve"> Chi sự nghiệp y tế, dân số và gia đình </t>
  </si>
  <si>
    <t xml:space="preserve">Chi an ninh và trật tự an toàn xã hội </t>
  </si>
  <si>
    <t>Chi giáo dục đào tạo và dạy nghề</t>
  </si>
  <si>
    <t>Chi phát thanh, truyền hình</t>
  </si>
  <si>
    <t>Chi văn hóa thông tin - TT</t>
  </si>
  <si>
    <t>Chi các chương trình mục tiêu</t>
  </si>
  <si>
    <t>Chi tạo nguồn, điều chỉnh tiền lương</t>
  </si>
  <si>
    <t>Chi các chương trình mục tiêu quốc gia</t>
  </si>
  <si>
    <t>Chi các chương trình mục tiêu, nhiệm vụ</t>
  </si>
  <si>
    <t>Quyết toán</t>
  </si>
  <si>
    <t>So sánh (%)</t>
  </si>
  <si>
    <t>TỔNG CHI NGÂN SÁCH ĐỊA PHƯƠNG</t>
  </si>
  <si>
    <t>CHI CÂN ĐỐI NGÂN SÁCH ĐỊA PHƯƠNG</t>
  </si>
  <si>
    <t>Chi trả nợ lãi các khoản do chính quyền địa phương vay</t>
  </si>
  <si>
    <t>CHI CÁC CHƯƠNG TRÌNH MỤC TIÊU</t>
  </si>
  <si>
    <t>Dự toán</t>
  </si>
  <si>
    <t>Thu NSĐP</t>
  </si>
  <si>
    <t>5=3/1</t>
  </si>
  <si>
    <t>6=4/2</t>
  </si>
  <si>
    <t>TỔNG THU CÂN ĐỐI NSNN</t>
  </si>
  <si>
    <t>Thuế bảo vệ môi trường</t>
  </si>
  <si>
    <t>-</t>
  </si>
  <si>
    <t>Thuế BVMT thu từ hàng hóa nhập khẩu</t>
  </si>
  <si>
    <t xml:space="preserve">Thu phí, lệ phí </t>
  </si>
  <si>
    <t>Phí và lệ phí trung ương</t>
  </si>
  <si>
    <t>Tiền cho thuê đất, thuê mặt nước</t>
  </si>
  <si>
    <t>Tiền cho thuê và tiền bán nhà ở thuộc sở hữu nhà nước</t>
  </si>
  <si>
    <t>Thu từ hoạt động xổ số kiến thiết</t>
  </si>
  <si>
    <t>Thu tiền cấp quyền khai thác khoáng sản</t>
  </si>
  <si>
    <t>Thu từ quỹ đất công ích, hoa lợi công sản khác</t>
  </si>
  <si>
    <t>Thu từ dầu thô</t>
  </si>
  <si>
    <t xml:space="preserve">Thu từ hoạt động xuất nhập khẩu </t>
  </si>
  <si>
    <t>Thuế tiêu thụ đặc biệt thu từ hàng hóa nhập khẩu</t>
  </si>
  <si>
    <t>Thuế bảo vệ môi trường thu từ hàng hóa nhập khẩu</t>
  </si>
  <si>
    <t>Thuế giá trị gia tăng thu từ hàng hóa nhập khẩu</t>
  </si>
  <si>
    <t>THU KẾT DƯ NĂM TRƯỚC</t>
  </si>
  <si>
    <t>THU CHUYỂN NGUỒN TỪ NĂM TRƯỚC CHUYỂN SANG</t>
  </si>
  <si>
    <t>Đơn vị: Đồng</t>
  </si>
  <si>
    <t>3.5</t>
  </si>
  <si>
    <t>F</t>
  </si>
  <si>
    <t>3=2/1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</si>
  <si>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</si>
  <si>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</si>
  <si>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</si>
  <si>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</si>
  <si>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</si>
  <si>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</si>
  <si>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</si>
  <si>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</si>
  <si>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</si>
  <si>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khoa học và công nghệ</t>
  </si>
  <si>
    <t xml:space="preserve">Chi các chương trình mục tiêu, nhiệm vụ </t>
  </si>
  <si>
    <t>(Chi tiết theo từng chương trình mục tiêu, nhiệm vụ)</t>
  </si>
  <si>
    <t>CHI CHUYỂN NGUỒN SANG NĂM SAU</t>
  </si>
  <si>
    <t>Tuyệt đối</t>
  </si>
  <si>
    <t>3=2-1</t>
  </si>
  <si>
    <t xml:space="preserve">Chi đầu tư phát triển </t>
  </si>
  <si>
    <t>Chi đầu tư cho các dự án</t>
  </si>
  <si>
    <t>Chi an ninh và trật tự an toàn xã hội</t>
  </si>
  <si>
    <t>Chi các hoạt động kinh tế</t>
  </si>
  <si>
    <t>Chi trả nợ lãi các khoản do chính quyền địa phương vay (2)</t>
  </si>
  <si>
    <t>Chi bổ sung quỹ dự trữ tài chính (2)</t>
  </si>
  <si>
    <t>Chi trả lãi phí tiền vay</t>
  </si>
  <si>
    <t>VII</t>
  </si>
  <si>
    <t>023</t>
  </si>
  <si>
    <t>7102</t>
  </si>
  <si>
    <t>Chi Giáo dục - đào tạo và dạy nghề</t>
  </si>
  <si>
    <t>Chi Khoa học và công nghệ</t>
  </si>
  <si>
    <t>Chi Y tế, dân số và gia đình</t>
  </si>
  <si>
    <t>Chi Văn hóa thông tin</t>
  </si>
  <si>
    <t>1.7</t>
  </si>
  <si>
    <t>Chi Phát thanh, truyền hình, thông tấn</t>
  </si>
  <si>
    <t>1.8</t>
  </si>
  <si>
    <t>Chi Thể dục thể thao</t>
  </si>
  <si>
    <t>1.9</t>
  </si>
  <si>
    <t>Chi Bảo vệ môi trường</t>
  </si>
  <si>
    <t>1.10</t>
  </si>
  <si>
    <t>1.11</t>
  </si>
  <si>
    <t>Chi hoạt động của các cơ quan quản lý nhà nước, đảng, đoàn thể</t>
  </si>
  <si>
    <t>1.12</t>
  </si>
  <si>
    <t>Chi Bảo đảm xã hội</t>
  </si>
  <si>
    <t>1.13</t>
  </si>
  <si>
    <t>Chi ngành, lĩnh vực khác</t>
  </si>
  <si>
    <t>Chi đầu tư phát triển cho chương trình, dự án theo lĩnh vực</t>
  </si>
  <si>
    <t>Chi trả nợ lãi vay theo quy định</t>
  </si>
  <si>
    <t>Chi đầu tư và hỗ trợ vốn cho các
doanh nghiệp hoạt động công</t>
  </si>
  <si>
    <t xml:space="preserve">GD </t>
  </si>
  <si>
    <t>SNKT</t>
  </si>
  <si>
    <t>TỔNG SỐ</t>
  </si>
  <si>
    <t>Chi sự nghiệp kinh tế</t>
  </si>
  <si>
    <t>THUYẾT MINH</t>
  </si>
  <si>
    <t>NS cấp tỉnh</t>
  </si>
  <si>
    <t>NS cấp huyện</t>
  </si>
  <si>
    <t>NS xã</t>
  </si>
  <si>
    <t>Tổng nguồn</t>
  </si>
  <si>
    <t>Nguồn trong nước</t>
  </si>
  <si>
    <t>Các tổ chức, cá nhân trong nước ủng hộ</t>
  </si>
  <si>
    <t>Nguồn của NSĐP</t>
  </si>
  <si>
    <t>Tr.đó: - Từ nguồn dự phòng</t>
  </si>
  <si>
    <t>- Từ nguồn tăng thu</t>
  </si>
  <si>
    <t>- Từ nguồn thưởng vượt thu</t>
  </si>
  <si>
    <t>- Từ nguồn khác</t>
  </si>
  <si>
    <t>Các nguồn khác</t>
  </si>
  <si>
    <t>Nguồn viện trợ nước ngoài</t>
  </si>
  <si>
    <t>Tổng kinh phí sử dụng đã được quyết toán chi NSĐP</t>
  </si>
  <si>
    <t>Chi giáo dục</t>
  </si>
  <si>
    <t>(Ký tên, đóng dấu)</t>
  </si>
  <si>
    <t>Số tồn tại chưa xử lý</t>
  </si>
  <si>
    <t>Thanh tra</t>
  </si>
  <si>
    <t>Kiểm toán</t>
  </si>
  <si>
    <t>Đơn vị: đồng</t>
  </si>
  <si>
    <t>Bổ sung cân đối ngân sách</t>
  </si>
  <si>
    <t>Thu chuyển nguồn từ năm trước chuyển sang</t>
  </si>
  <si>
    <t>Phí, lệ phí</t>
  </si>
  <si>
    <t>So sánh QT/DT (%)</t>
  </si>
  <si>
    <t>Thu NS TW</t>
  </si>
  <si>
    <t>3=4+5+6+7</t>
  </si>
  <si>
    <t>8=3/1</t>
  </si>
  <si>
    <t>9=3/2</t>
  </si>
  <si>
    <t>TỔNG SỐ (A+B+C+D+E)</t>
  </si>
  <si>
    <t>THU NGÂN SÁCH NHÀ NƯỚC</t>
  </si>
  <si>
    <t>Thu từ khu vực doanh nghiệp nhà nước do Trung ương quản lý</t>
  </si>
  <si>
    <t>- Thuế giá trị gia tăng</t>
  </si>
  <si>
    <t>Trong đó: Thu từ hoạt động thăm dò, khai thác, dầu khí</t>
  </si>
  <si>
    <t>- Thuế thu nhập doanh nghiệp</t>
  </si>
  <si>
    <t>- Thuế tiêu thụ đặc biệt</t>
  </si>
  <si>
    <t>Trong đó: Thu từ cơ sở kinh doanh nhập khẩu tiếp tục bán ra trong nước</t>
  </si>
  <si>
    <t>- Thuế tài nguyên</t>
  </si>
  <si>
    <t>Trong đó: Thuế tài nguyên dầu, khí</t>
  </si>
  <si>
    <t>Thu từ khu vực doanh nghiệp nhà nước do địa phương quản lý</t>
  </si>
  <si>
    <t>Thu từ khu vực doanh nghiệp có vốn đầu tư nước ngoài</t>
  </si>
  <si>
    <t>Trong đó: Thu từ hoạt động thăm dò và khai thác dầu, khí</t>
  </si>
  <si>
    <t xml:space="preserve">Trong đó: Thu từ hoạt động thăm dò và khai thác dầu, khí </t>
  </si>
  <si>
    <t xml:space="preserve">- Thu từ khí thiên nhiên </t>
  </si>
  <si>
    <t>Trong đó: - Thu từ cơ sở kinh doanh nhập khẩu tiếp tục bán ra trong nước</t>
  </si>
  <si>
    <t>- Tiền thuê mặt đất, mặt nước</t>
  </si>
  <si>
    <t>Thu từ khu vực kinh tế ngoài quốc doanh</t>
  </si>
  <si>
    <t xml:space="preserve">Trong đó: Thu từ cơ sở kinh doanh nhập khẩu tiếp tục bán ra trong nước </t>
  </si>
  <si>
    <t>Trong đó: - Thu từ hàng hóa nhập khẩu</t>
  </si>
  <si>
    <t>- Thu từ hàng hóa sản xuất trong nước</t>
  </si>
  <si>
    <t>Bao gồm: - Phí, lệ phí do cơ quan nhà nước trung ương thu</t>
  </si>
  <si>
    <t>- Phí, lệ phí do cơ quan nhà nước địa phương thu</t>
  </si>
  <si>
    <t>Trong đó: phí bảo vệ môi trường đối với khai thác khoáng sản</t>
  </si>
  <si>
    <t>Tiền sử dụng đất</t>
  </si>
  <si>
    <t>Trong đó: - Thu do cơ quan, tổ chức, đơn vị thuộc Trung ương quản lý</t>
  </si>
  <si>
    <t>- Thu do cơ quan, tổ chức, đơn vị thuộc địa phương quản lý</t>
  </si>
  <si>
    <t>Thu tiền thuê đất, mặt nước</t>
  </si>
  <si>
    <t>Thu tiền sử dụng khu vực biển</t>
  </si>
  <si>
    <t>Trong đó: - Thuộc thẩm quyền giao của trung ương</t>
  </si>
  <si>
    <t>- Thuộc thẩm quyền giao của địa phương</t>
  </si>
  <si>
    <t>Thu từ bán tài sản nhà nước</t>
  </si>
  <si>
    <t>Trong đó: - Do trung ương</t>
  </si>
  <si>
    <t xml:space="preserve">                - Do địa phương</t>
  </si>
  <si>
    <t>Thu từ tài sản được xác lập quyền sở hữu của nhà nước</t>
  </si>
  <si>
    <t>Trong đó: - Do trung ương xử lý</t>
  </si>
  <si>
    <t xml:space="preserve">                - Do địa phương xử lý</t>
  </si>
  <si>
    <t>Thu tiền cho thuê và bán nhà ở thuộc sở hữu nhà nước</t>
  </si>
  <si>
    <t>Trong đó: - Thu khác ngân sách trung ương</t>
  </si>
  <si>
    <t>Trong đó: - Giấy phép do Trung ương cấp</t>
  </si>
  <si>
    <t>- Giấy phép do Ủy ban nhân dân cấp tỉnh cấp</t>
  </si>
  <si>
    <t>Thu từ quỹ đất công ích và thu hoa lợi công sản khác</t>
  </si>
  <si>
    <t>Thu cổ tức và lợi nhuận sau thuế</t>
  </si>
  <si>
    <t>Thu từ hoạt động xổ số kiến thiết (kể cả xổ số điện toán)</t>
  </si>
  <si>
    <t>Thu về dầu thô</t>
  </si>
  <si>
    <t xml:space="preserve">Thu về dầu thô theo hiệp định, hợp đồng </t>
  </si>
  <si>
    <t>Lợi nhuận sau thuế được chia của Chính phủ Việt Nam</t>
  </si>
  <si>
    <t>Dầu lãi được chia của Chính phủ Việt Nam</t>
  </si>
  <si>
    <t xml:space="preserve">Thuế đặc biệt </t>
  </si>
  <si>
    <t xml:space="preserve">Thu về Condensate theo hiệp định, hợp đồng. </t>
  </si>
  <si>
    <t>Phụ thu về dầu, khí</t>
  </si>
  <si>
    <t>Thu về khí thiên nhiên (không bao gồm doanh nghiệp có vốn đầu tư nước ngoài)</t>
  </si>
  <si>
    <t>Thu Hải quan</t>
  </si>
  <si>
    <t>Thuế tiêu thụ đặc biệt hàng nhập khẩu</t>
  </si>
  <si>
    <t>Thuế giá trị gia tăng hàng nhập khẩu</t>
  </si>
  <si>
    <t>Thuế bổ sung đối với hàng hóa nhập khẩu vào Việt Nam</t>
  </si>
  <si>
    <t>Thu chênh lệch giá hàng xuất nhập khẩu</t>
  </si>
  <si>
    <t>Thuế bảo vệ môi trường do cơ quan hải quan thực hiện</t>
  </si>
  <si>
    <t>Phí, lệ phí hải quan</t>
  </si>
  <si>
    <t>Thu Viện trợ</t>
  </si>
  <si>
    <t>Các khoản huy động, đóng góp</t>
  </si>
  <si>
    <t>Các khoản huy động đóng góp xây dựng cơ sở hạ tầng</t>
  </si>
  <si>
    <t>Thu hồi vốn của Nhà nước và thu từ quỹ dự trữ tài chính</t>
  </si>
  <si>
    <t>Thu từ bán cổ phần, vốn góp của Nhà nước nộp ngân sách</t>
  </si>
  <si>
    <t>Thu từ các khoản cho vay của ngân sách</t>
  </si>
  <si>
    <t>Thu nợ gốc cho vay</t>
  </si>
  <si>
    <t>Thu lãi cho vay</t>
  </si>
  <si>
    <t>VAY CỦA NGÂN SÁCH ĐỊA PHƯƠNG</t>
  </si>
  <si>
    <t>Vay bù đắp bội chi NSĐP</t>
  </si>
  <si>
    <t>Vay trong nước</t>
  </si>
  <si>
    <t>Vay lại từ nguồn Chính phủ vay ngoài nước</t>
  </si>
  <si>
    <t>Vay để trả nợ gốc vay</t>
  </si>
  <si>
    <t>THU CHUYỂN GIAO NGÂN SÁCH</t>
  </si>
  <si>
    <t>1.</t>
  </si>
  <si>
    <t xml:space="preserve">Bổ sung cân đối </t>
  </si>
  <si>
    <t>2.</t>
  </si>
  <si>
    <t xml:space="preserve">Bổ sung có mục tiêu bằng nguồn vốn trong nước </t>
  </si>
  <si>
    <t>THU CHUYỂN NGUỒN</t>
  </si>
  <si>
    <t>THU KẾT DƯ NGÂN SÁCH</t>
  </si>
  <si>
    <t xml:space="preserve"> - Thu khác</t>
  </si>
  <si>
    <t>Thu qua quản lý ngân sách</t>
  </si>
  <si>
    <t xml:space="preserve"> - Thuế môn bài</t>
  </si>
  <si>
    <t>2400</t>
  </si>
  <si>
    <t>2768</t>
  </si>
  <si>
    <t>Lệ phí cấp chứng minh nhân dân, căn cước công dân</t>
  </si>
  <si>
    <t>Thuế thu nhập từ tiền lương, tiền công</t>
  </si>
  <si>
    <t>024</t>
  </si>
  <si>
    <t>Bộ Lao động - Thương binh và Xã hội</t>
  </si>
  <si>
    <t>Thu từ đất sản xuất, kinh doanh phi nông nghiệp</t>
  </si>
  <si>
    <t>Phí bảo vệ môi trường đối với khai thác khoáng sản còn lại</t>
  </si>
  <si>
    <t>424</t>
  </si>
  <si>
    <t>Sở Lao động - Thương binh và Xã hội</t>
  </si>
  <si>
    <t>Phạt vi phạm khác</t>
  </si>
  <si>
    <t>1252</t>
  </si>
  <si>
    <t>Phạt vi phạm hành chính về bảo vệ môi trường</t>
  </si>
  <si>
    <t>Khoáng sản kim loại</t>
  </si>
  <si>
    <t>Khoáng sản phi kim loại</t>
  </si>
  <si>
    <t>Tài nguyên khoáng sản khác</t>
  </si>
  <si>
    <t>3605</t>
  </si>
  <si>
    <t>Tiền thuê mặt đất thu một lần cho cả thời gian thuê</t>
  </si>
  <si>
    <t>4921</t>
  </si>
  <si>
    <t>Tiền chậm nộp tiền cấp quyền khai thác khoáng sản đối với Giấy phép do cơ quan trung ương cấp phép</t>
  </si>
  <si>
    <t>4922</t>
  </si>
  <si>
    <t>Tiền chậm nộp tiền cấp quyền khai thác khoáng sản đối với Giấy phép do Ủy ban nhân dân tỉnh cấp phép</t>
  </si>
  <si>
    <t>4927</t>
  </si>
  <si>
    <t>Tiền chậm nộp thuế tài nguyên khác còn lại.</t>
  </si>
  <si>
    <t>4944</t>
  </si>
  <si>
    <t>4702</t>
  </si>
  <si>
    <t>2716</t>
  </si>
  <si>
    <t>Phí chứng thực</t>
  </si>
  <si>
    <t>2771</t>
  </si>
  <si>
    <t>Lệ phí hộ tịch</t>
  </si>
  <si>
    <t>Lệ phí cấp giấy phép xây dựng</t>
  </si>
  <si>
    <t>2150</t>
  </si>
  <si>
    <t>Phí thuộc lĩnh vực nông nghiệp, lâm nghiệp, thủy sản</t>
  </si>
  <si>
    <t>2166</t>
  </si>
  <si>
    <t>Phí thẩm định trong lĩnh vực nông nghiệp</t>
  </si>
  <si>
    <t>2100</t>
  </si>
  <si>
    <t>2147</t>
  </si>
  <si>
    <t>Thu nợ phí thuộc lĩnh vực công nghiệp, xây dựng</t>
  </si>
  <si>
    <t>1558</t>
  </si>
  <si>
    <t>Nước thiên nhiên khác</t>
  </si>
  <si>
    <t>2862</t>
  </si>
  <si>
    <t>Lệ phí môn bài mức (bậc) 1</t>
  </si>
  <si>
    <t>2863</t>
  </si>
  <si>
    <t>Lệ phí môn bài mức (bậc) 2</t>
  </si>
  <si>
    <t>2864</t>
  </si>
  <si>
    <t>Lệ phí môn bài mức (bậc) 3</t>
  </si>
  <si>
    <t>4914</t>
  </si>
  <si>
    <t>4918</t>
  </si>
  <si>
    <t>Tiền chậm nộp thuế thu nhập doanh nghiệp (không bao gồm tiền chậm nộp thuế thu nhập doanh nghiệp từ hoạt động thăm dò, khai thác dầu khí)</t>
  </si>
  <si>
    <t>4931</t>
  </si>
  <si>
    <t>Tiền chậm nộp thuế giá trị gia tăng từ hàng hóa sản xuất kinh doanh trong nước khác còn lại</t>
  </si>
  <si>
    <t>4934</t>
  </si>
  <si>
    <t>Tiền chậm nộp thuế tiêu thụ đặc biệt hàng hóa sản xuất kinh doanh trong nước khác còn lại</t>
  </si>
  <si>
    <t>Thuế thu nhập từ hoạt động sản xuất, kinh doanh của cá nhân</t>
  </si>
  <si>
    <t>1014</t>
  </si>
  <si>
    <t>Lệ phí trước bạ nhà đất</t>
  </si>
  <si>
    <t>2824</t>
  </si>
  <si>
    <t>Lệ phí trước bạ xe máy</t>
  </si>
  <si>
    <t>4917</t>
  </si>
  <si>
    <t>Tiền chậm nộp thuế thu nhập cá nhân</t>
  </si>
  <si>
    <t>Các tài sản khác</t>
  </si>
  <si>
    <t>2715</t>
  </si>
  <si>
    <t>Phí công chứng</t>
  </si>
  <si>
    <t>7017</t>
  </si>
  <si>
    <t>6199</t>
  </si>
  <si>
    <t>6805</t>
  </si>
  <si>
    <t>6404</t>
  </si>
  <si>
    <t>6901</t>
  </si>
  <si>
    <t>7165</t>
  </si>
  <si>
    <t>7650</t>
  </si>
  <si>
    <t>7652</t>
  </si>
  <si>
    <t>Chi hoàn trả các khoản thu về thuế nội địa</t>
  </si>
  <si>
    <t>9302</t>
  </si>
  <si>
    <t>Chi phá và tháo dỡ các vật kiến trúc cũ</t>
  </si>
  <si>
    <t>6349</t>
  </si>
  <si>
    <t>6105</t>
  </si>
  <si>
    <t>Chi hỗ trợ các loại hình hợp tác xã</t>
  </si>
  <si>
    <t>7753</t>
  </si>
  <si>
    <t>7949</t>
  </si>
  <si>
    <t>533</t>
  </si>
  <si>
    <t>Mẫu biểu số 60 theo Thông tư số 342/2016/TT-BTC</t>
  </si>
  <si>
    <t>Mẫu biểu số 61 theo Thông tư số 342/2016/TT-BTC</t>
  </si>
  <si>
    <t>Mẫu biểu số 62 theo Thông tư số 342/2016/TT-BTC</t>
  </si>
  <si>
    <t>Mẫu biểu số 63 theo Thông tư số 342/2016/TT-BTC</t>
  </si>
  <si>
    <t>Mẫu biểu số 64 Thông tư số 342/2016/TT-BTC</t>
  </si>
  <si>
    <t>Mẫu biểu số 65 Thông tư số 342/2016/TT-BTC</t>
  </si>
  <si>
    <t>Mẫu biểu số 66 theoThông tư số 342/2016/TT-BTC</t>
  </si>
  <si>
    <t>Mẫu biểu số 67 theoThông tư số 342/2016/TT-BTC</t>
  </si>
  <si>
    <t>Mẫu biểu số 69 theoThông tư số 342/2016/TT-BTC</t>
  </si>
  <si>
    <t xml:space="preserve">     UBND TỈNH QUẢNG BÌNH</t>
  </si>
  <si>
    <t>UBND TỈNH QUẢNG BÌNH</t>
  </si>
  <si>
    <t>SỞ TÀI CHÍNH</t>
  </si>
  <si>
    <t>TỈNH QUẢNG BÌNH</t>
  </si>
  <si>
    <t xml:space="preserve"> GIÁM ĐỐC KBNN</t>
  </si>
  <si>
    <t xml:space="preserve">GIÁM ĐỐC SỞ TÀI CHÍNH </t>
  </si>
  <si>
    <t>KT.CHỦ  TỊCH</t>
  </si>
  <si>
    <t>Chi NS cấp tỉnh</t>
  </si>
  <si>
    <t>HĐND tỉnh quyết định</t>
  </si>
  <si>
    <t>TW giao</t>
  </si>
  <si>
    <t xml:space="preserve"> GIÁM ĐỐC  KBNN</t>
  </si>
  <si>
    <t>GIÁM ĐỐC SỞ TÀI CHÍNH</t>
  </si>
  <si>
    <t>HĐND giao</t>
  </si>
  <si>
    <t>Chi sự nghiệp KH-CN</t>
  </si>
  <si>
    <t>HĐND quyết định</t>
  </si>
  <si>
    <t>Thu NSTW</t>
  </si>
  <si>
    <t>2.6</t>
  </si>
  <si>
    <t>11</t>
  </si>
  <si>
    <t>13</t>
  </si>
  <si>
    <t>14</t>
  </si>
  <si>
    <t>15</t>
  </si>
  <si>
    <t>16</t>
  </si>
  <si>
    <t>17</t>
  </si>
  <si>
    <t>18</t>
  </si>
  <si>
    <t>19</t>
  </si>
  <si>
    <t>20</t>
  </si>
  <si>
    <t>21</t>
  </si>
  <si>
    <t>G</t>
  </si>
  <si>
    <t>- Thu khác</t>
  </si>
  <si>
    <t>-Thu khác</t>
  </si>
  <si>
    <t>TM. CHỦ TỊCH UBND</t>
  </si>
  <si>
    <t>TM.CHỦ TỊCH UBND</t>
  </si>
  <si>
    <t>TM.UBND TỈNH</t>
  </si>
  <si>
    <t>NS Tỉnh</t>
  </si>
  <si>
    <t xml:space="preserve">  UBND TỈNH QUẢNG BÌNH</t>
  </si>
  <si>
    <t>GIÁM ĐỐC KBNN</t>
  </si>
  <si>
    <t xml:space="preserve">                                           GIÁM ĐỐC SỞ TÀI CHÍNH</t>
  </si>
  <si>
    <t>Thu ngân sách cấp dưới nộp lên</t>
  </si>
  <si>
    <t>Chi điều tra, khảo sát</t>
  </si>
  <si>
    <t>9201</t>
  </si>
  <si>
    <t>9200</t>
  </si>
  <si>
    <t>556</t>
  </si>
  <si>
    <t>Chi tổ chức thẩm định dự án</t>
  </si>
  <si>
    <t>9203</t>
  </si>
  <si>
    <t>7257</t>
  </si>
  <si>
    <t>7299</t>
  </si>
  <si>
    <t>505</t>
  </si>
  <si>
    <t>Đào tạo khác trong nước</t>
  </si>
  <si>
    <t>Chi đánh giá tác động của môi trường</t>
  </si>
  <si>
    <t>9204</t>
  </si>
  <si>
    <t>9399</t>
  </si>
  <si>
    <t>9253</t>
  </si>
  <si>
    <t>9249</t>
  </si>
  <si>
    <t>7251</t>
  </si>
  <si>
    <t>Chi phí vận chuyển, bảo hiểm</t>
  </si>
  <si>
    <t>9354</t>
  </si>
  <si>
    <t>9349</t>
  </si>
  <si>
    <t>Chi san lấp mặt bằng xây dựng</t>
  </si>
  <si>
    <t>9303</t>
  </si>
  <si>
    <t>Chi trợ cấp dân cư</t>
  </si>
  <si>
    <t>7103</t>
  </si>
  <si>
    <t>Chi di dân</t>
  </si>
  <si>
    <t>7101</t>
  </si>
  <si>
    <t>Thuê thiết bị các loại</t>
  </si>
  <si>
    <t>6754</t>
  </si>
  <si>
    <t>Chi mua báo, tạp chí của Đảng</t>
  </si>
  <si>
    <t>7851</t>
  </si>
  <si>
    <t>Kinh phí khác theo quy định của pháp luật</t>
  </si>
  <si>
    <t>0968</t>
  </si>
  <si>
    <t>Các khoản tăng thu, tiết kiệm chi năm nay được phép chuyển sang năm sau theo quy định</t>
  </si>
  <si>
    <t>0967</t>
  </si>
  <si>
    <t>0965</t>
  </si>
  <si>
    <t>0964</t>
  </si>
  <si>
    <t>Nguồn thực hiện chính sách tiền lương, phụ cấp, trợ cấp và các khoản tính theo tiền lương cơ sở, bảo trợ xã hội;</t>
  </si>
  <si>
    <t>0963</t>
  </si>
  <si>
    <t>Vốn đầu tư phát triển thực hiện chuyển nguồn từ năm nay sang năm sau theo quy định của Luật Đầu tư công</t>
  </si>
  <si>
    <t>0961</t>
  </si>
  <si>
    <t>7701</t>
  </si>
  <si>
    <t>283</t>
  </si>
  <si>
    <t>Chi lập dự án đầu tư</t>
  </si>
  <si>
    <t>9202</t>
  </si>
  <si>
    <t>166</t>
  </si>
  <si>
    <t>165</t>
  </si>
  <si>
    <t>163</t>
  </si>
  <si>
    <t>134</t>
  </si>
  <si>
    <t>130</t>
  </si>
  <si>
    <t>131</t>
  </si>
  <si>
    <t>Trợ giá</t>
  </si>
  <si>
    <t>7201</t>
  </si>
  <si>
    <t>7200</t>
  </si>
  <si>
    <t>Trợ giá theo chính sách của Nhà nước</t>
  </si>
  <si>
    <t>7249</t>
  </si>
  <si>
    <t>Thuê chuyên gia và giảng viên trong nước</t>
  </si>
  <si>
    <t>6756</t>
  </si>
  <si>
    <t>6656</t>
  </si>
  <si>
    <t>Phường/Xã</t>
  </si>
  <si>
    <t>Tiền vé máy bay, tàu xe</t>
  </si>
  <si>
    <t>6653</t>
  </si>
  <si>
    <t>6801</t>
  </si>
  <si>
    <t>6752</t>
  </si>
  <si>
    <t>7166</t>
  </si>
  <si>
    <t>6849</t>
  </si>
  <si>
    <t>723</t>
  </si>
  <si>
    <t>Hội Bảo trợ người tàn tật và trẻ mồ côi</t>
  </si>
  <si>
    <t>722</t>
  </si>
  <si>
    <t>Hội Cựu thanh niên xung phong</t>
  </si>
  <si>
    <t>719</t>
  </si>
  <si>
    <t>Hội Người mù</t>
  </si>
  <si>
    <t>717</t>
  </si>
  <si>
    <t>Hội Chữ thập đỏ</t>
  </si>
  <si>
    <t>Trợ cấp khó khăn đột xuất</t>
  </si>
  <si>
    <t>6252</t>
  </si>
  <si>
    <t>7766</t>
  </si>
  <si>
    <t>6803</t>
  </si>
  <si>
    <t>Cấp không thu tiền một số mặt hàng</t>
  </si>
  <si>
    <t>7203</t>
  </si>
  <si>
    <t>6605</t>
  </si>
  <si>
    <t>Hỗ trợ đối tượng chính sách đóng học phí</t>
  </si>
  <si>
    <t>7954</t>
  </si>
  <si>
    <t>7950</t>
  </si>
  <si>
    <t>7953</t>
  </si>
  <si>
    <t>7952</t>
  </si>
  <si>
    <t>7951</t>
  </si>
  <si>
    <t>6608</t>
  </si>
  <si>
    <t>620</t>
  </si>
  <si>
    <t>8049</t>
  </si>
  <si>
    <t>619</t>
  </si>
  <si>
    <t>Phòng Quản lý đô thị</t>
  </si>
  <si>
    <t>614</t>
  </si>
  <si>
    <t>Phòng Tư pháp</t>
  </si>
  <si>
    <t>251</t>
  </si>
  <si>
    <t>6899</t>
  </si>
  <si>
    <t>6850</t>
  </si>
  <si>
    <t>6853</t>
  </si>
  <si>
    <t>6852</t>
  </si>
  <si>
    <t>Chi đoàn vào</t>
  </si>
  <si>
    <t>Quận/Huyện</t>
  </si>
  <si>
    <t>599</t>
  </si>
  <si>
    <t>Thuê phiên dịch, biên dịch</t>
  </si>
  <si>
    <t>6761</t>
  </si>
  <si>
    <t>281</t>
  </si>
  <si>
    <t>8050</t>
  </si>
  <si>
    <t>Kinh phí nghiên cứu khoa học bố trí trong thời gian thực hiện các đề tài, dự án nghiên cứu khoa học được cấp có thẩm quyền quyết định</t>
  </si>
  <si>
    <t>539</t>
  </si>
  <si>
    <t>538</t>
  </si>
  <si>
    <t>537</t>
  </si>
  <si>
    <t>536</t>
  </si>
  <si>
    <t>535</t>
  </si>
  <si>
    <t>522</t>
  </si>
  <si>
    <t>Hội Luật gia</t>
  </si>
  <si>
    <t>Hội Nhà báo</t>
  </si>
  <si>
    <t>518</t>
  </si>
  <si>
    <t>Liên hiệp các hội văn học nghệ thuật</t>
  </si>
  <si>
    <t>517</t>
  </si>
  <si>
    <t>Liên hiệp các tổ chức hữu nghị</t>
  </si>
  <si>
    <t>516</t>
  </si>
  <si>
    <t>Liên hiệp các hội khoa học và kỹ thuật</t>
  </si>
  <si>
    <t>515</t>
  </si>
  <si>
    <t>514</t>
  </si>
  <si>
    <t>513</t>
  </si>
  <si>
    <t>512</t>
  </si>
  <si>
    <t>511</t>
  </si>
  <si>
    <t>510</t>
  </si>
  <si>
    <t>6851</t>
  </si>
  <si>
    <t>Uỷ ban Mặt trận Tổ quốc tỉnh</t>
  </si>
  <si>
    <t>509</t>
  </si>
  <si>
    <t>Văn phòng Tỉnh uỷ</t>
  </si>
  <si>
    <t>8151</t>
  </si>
  <si>
    <t>Ban quản lý khu công nghiệp</t>
  </si>
  <si>
    <t>483</t>
  </si>
  <si>
    <t>Ban Dân tộc</t>
  </si>
  <si>
    <t>448</t>
  </si>
  <si>
    <t>441</t>
  </si>
  <si>
    <t>437</t>
  </si>
  <si>
    <t>Thanh tra tỉnh</t>
  </si>
  <si>
    <t>555</t>
  </si>
  <si>
    <t>435</t>
  </si>
  <si>
    <t>Sở Nội vụ</t>
  </si>
  <si>
    <t>427</t>
  </si>
  <si>
    <t>Sở Thông tin và Truyền thông</t>
  </si>
  <si>
    <t>425</t>
  </si>
  <si>
    <t>551</t>
  </si>
  <si>
    <t>422</t>
  </si>
  <si>
    <t>372</t>
  </si>
  <si>
    <t>370</t>
  </si>
  <si>
    <t>Sở Giáo dục và Đào tạo</t>
  </si>
  <si>
    <t>421</t>
  </si>
  <si>
    <t>Chi mật phí</t>
  </si>
  <si>
    <t>7008</t>
  </si>
  <si>
    <t>Sở Giao thông - Vận tải</t>
  </si>
  <si>
    <t>419</t>
  </si>
  <si>
    <t>Sở Xây dựng</t>
  </si>
  <si>
    <t>418</t>
  </si>
  <si>
    <t>Sở Tài chính</t>
  </si>
  <si>
    <t>417</t>
  </si>
  <si>
    <t>371</t>
  </si>
  <si>
    <t>Sở Khoa học và Công nghệ</t>
  </si>
  <si>
    <t>Chi xúc tiến thương mại</t>
  </si>
  <si>
    <t>7351</t>
  </si>
  <si>
    <t>7350</t>
  </si>
  <si>
    <t>414</t>
  </si>
  <si>
    <t>Sở Tư pháp</t>
  </si>
  <si>
    <t>413</t>
  </si>
  <si>
    <t>Sở Kế hoạch và Đầu tư</t>
  </si>
  <si>
    <t>411</t>
  </si>
  <si>
    <t>Sở Ngoại vụ</t>
  </si>
  <si>
    <t>405</t>
  </si>
  <si>
    <t>402</t>
  </si>
  <si>
    <t>Tỉnh/Thành phố</t>
  </si>
  <si>
    <t>NSTW</t>
  </si>
  <si>
    <t>4251</t>
  </si>
  <si>
    <t>2404</t>
  </si>
  <si>
    <t>Phí phòng cháy, chữa cháy</t>
  </si>
  <si>
    <t>Phí thẩm định cấp phép sử dụng vật liệu nổ công nghiệp</t>
  </si>
  <si>
    <t>2418</t>
  </si>
  <si>
    <t>2752</t>
  </si>
  <si>
    <t>2767</t>
  </si>
  <si>
    <t>Lệ phí đăng ký cư trú</t>
  </si>
  <si>
    <t>2853</t>
  </si>
  <si>
    <t>4349</t>
  </si>
  <si>
    <t>Bộ Quốc phòng</t>
  </si>
  <si>
    <t>1601</t>
  </si>
  <si>
    <t>4271</t>
  </si>
  <si>
    <t>3000</t>
  </si>
  <si>
    <t>4943</t>
  </si>
  <si>
    <t>019</t>
  </si>
  <si>
    <t>Bộ Xây dựng</t>
  </si>
  <si>
    <t>021</t>
  </si>
  <si>
    <t>Bộ Giao thông - Vận tải</t>
  </si>
  <si>
    <t>036</t>
  </si>
  <si>
    <t>Ngân hàng Nhà nước Việt Nam</t>
  </si>
  <si>
    <t>121</t>
  </si>
  <si>
    <t>123</t>
  </si>
  <si>
    <t>Tập đoàn Điện lực Việt Nam</t>
  </si>
  <si>
    <t>Tổng công ty Hàng hải Việt Nam</t>
  </si>
  <si>
    <t>2303</t>
  </si>
  <si>
    <t>3001</t>
  </si>
  <si>
    <t>135</t>
  </si>
  <si>
    <t>137</t>
  </si>
  <si>
    <t>Tổng công ty Đường sắt Việt Nam</t>
  </si>
  <si>
    <t>1749</t>
  </si>
  <si>
    <t>142</t>
  </si>
  <si>
    <t>151</t>
  </si>
  <si>
    <t>4253</t>
  </si>
  <si>
    <t>154</t>
  </si>
  <si>
    <t>Nhà thầu chính ngoài nước</t>
  </si>
  <si>
    <t>173</t>
  </si>
  <si>
    <t>Tập đoàn Tài chính Bảo hiểm - Bảo Việt (Tập đoàn Bảo Việt)</t>
  </si>
  <si>
    <t>2000</t>
  </si>
  <si>
    <t>2001</t>
  </si>
  <si>
    <t>2002</t>
  </si>
  <si>
    <t>2004</t>
  </si>
  <si>
    <t>2041</t>
  </si>
  <si>
    <t>2043</t>
  </si>
  <si>
    <t>2045</t>
  </si>
  <si>
    <t>399</t>
  </si>
  <si>
    <t>2151</t>
  </si>
  <si>
    <t>2153</t>
  </si>
  <si>
    <t>Phí kiểm soát giết mổ động vật</t>
  </si>
  <si>
    <t>2157</t>
  </si>
  <si>
    <t>Phí bảo vệ nguồn lợi thủy sản</t>
  </si>
  <si>
    <t>2167</t>
  </si>
  <si>
    <t>Phí đăng kiểm an toàn kỹ thuật tàu cá, kiểm định trang thiết bị nghề cá</t>
  </si>
  <si>
    <t>4276</t>
  </si>
  <si>
    <t>Phạt vi phạm hành chính về an toàn vệ sinh thực phẩm</t>
  </si>
  <si>
    <t>4278</t>
  </si>
  <si>
    <t>Phạt vi phạm hành chính trong các lĩnh vực khác</t>
  </si>
  <si>
    <t>1057</t>
  </si>
  <si>
    <t>Thuế thu nhập doanh nghiệp từ hoạt động xổ số kiến thiết</t>
  </si>
  <si>
    <t>1705</t>
  </si>
  <si>
    <t>1761</t>
  </si>
  <si>
    <t>Thuế tiêu thụ đặc biệt từ hoạt động xổ số kiến thiết</t>
  </si>
  <si>
    <t>2301</t>
  </si>
  <si>
    <t>2500</t>
  </si>
  <si>
    <t>1099</t>
  </si>
  <si>
    <t>2561</t>
  </si>
  <si>
    <t>2763</t>
  </si>
  <si>
    <t>Lệ phí cấp giấy phép lao động cho người nước ngoài làm việc tại Việt Nam</t>
  </si>
  <si>
    <t>2450</t>
  </si>
  <si>
    <t>2452</t>
  </si>
  <si>
    <t>2200</t>
  </si>
  <si>
    <t>2627</t>
  </si>
  <si>
    <t>Phí thẩm định hồ sơ cấp giấy chứng nhận quyền sử dụng đất</t>
  </si>
  <si>
    <t>2632</t>
  </si>
  <si>
    <t>Phí thẩm định điều kiện hành nghề thuộc lĩnh vực tài nguyên môi trường</t>
  </si>
  <si>
    <t>2633</t>
  </si>
  <si>
    <t>2637</t>
  </si>
  <si>
    <t>2805</t>
  </si>
  <si>
    <t>2107</t>
  </si>
  <si>
    <t>Phí tuyển dụng, dự thi nâng ngạch, thăng hạng công chức, viên chức</t>
  </si>
  <si>
    <t>1007</t>
  </si>
  <si>
    <t>Thuế thu nhập từ trúng thưởng</t>
  </si>
  <si>
    <t>1053</t>
  </si>
  <si>
    <t>1557</t>
  </si>
  <si>
    <t>1702</t>
  </si>
  <si>
    <t>1758</t>
  </si>
  <si>
    <t>1850</t>
  </si>
  <si>
    <t>1851</t>
  </si>
  <si>
    <t>1900</t>
  </si>
  <si>
    <t>1901</t>
  </si>
  <si>
    <t>2009</t>
  </si>
  <si>
    <t>2042</t>
  </si>
  <si>
    <t>4928</t>
  </si>
  <si>
    <t>4935</t>
  </si>
  <si>
    <t>Tiền chậm nộp thuế xuất khẩu</t>
  </si>
  <si>
    <t>4936</t>
  </si>
  <si>
    <t>Tiền chậm nộp thuế nhập khẩu</t>
  </si>
  <si>
    <t>1004</t>
  </si>
  <si>
    <t>Thuế thu nhập từ đầu tư vốn của cá nhân</t>
  </si>
  <si>
    <t>1005</t>
  </si>
  <si>
    <t>1049</t>
  </si>
  <si>
    <t>Thuế thu nhập cá nhân khác</t>
  </si>
  <si>
    <t>559</t>
  </si>
  <si>
    <t>4652</t>
  </si>
  <si>
    <t>Bổ sung có mục tiêu bằng vốn vay nợ nước ngoài</t>
  </si>
  <si>
    <t>561</t>
  </si>
  <si>
    <t>Nhà thầu phụ ngoài nước</t>
  </si>
  <si>
    <t>563</t>
  </si>
  <si>
    <t>Các Tổng công ty địa phương quản lý</t>
  </si>
  <si>
    <t>2618</t>
  </si>
  <si>
    <t>1150</t>
  </si>
  <si>
    <t>Thu nhập sau thuế thu nhập</t>
  </si>
  <si>
    <t>2718</t>
  </si>
  <si>
    <t>Phí đăng ký giao dịch bảo đảm</t>
  </si>
  <si>
    <t>2852</t>
  </si>
  <si>
    <t>3300</t>
  </si>
  <si>
    <t>3302</t>
  </si>
  <si>
    <t>2165</t>
  </si>
  <si>
    <t>Phí kiểm nghiệm an toàn thực phẩm nông nghiệp, lâm nghiệp, thủy sản nhập khẩu</t>
  </si>
  <si>
    <t>2265</t>
  </si>
  <si>
    <t>Phí thẩm định điều kiện, tiêu chuẩn ngành nghề thuộc lĩnh vực công nghiệp, thương mại, xây dựng</t>
  </si>
  <si>
    <t>4267</t>
  </si>
  <si>
    <t>2106</t>
  </si>
  <si>
    <t>Phí khai thác, sử dụng thông tin dữ liệu đo đạc và bản đồ</t>
  </si>
  <si>
    <t>2803</t>
  </si>
  <si>
    <t>3602</t>
  </si>
  <si>
    <t>1012</t>
  </si>
  <si>
    <t>Thuế thu nhập từ thừa kế, quà biếu, quà tặng khác trừ bất động sản</t>
  </si>
  <si>
    <t>758</t>
  </si>
  <si>
    <t>3349</t>
  </si>
  <si>
    <t>3949</t>
  </si>
  <si>
    <t>805</t>
  </si>
  <si>
    <t>3902</t>
  </si>
  <si>
    <t>Thu hoa lợi công sản từ quỹ đất công</t>
  </si>
  <si>
    <t>3903</t>
  </si>
  <si>
    <t>809</t>
  </si>
  <si>
    <t>4450</t>
  </si>
  <si>
    <t>4451</t>
  </si>
  <si>
    <t>Xây dựng kết cấu hạ tầng</t>
  </si>
  <si>
    <t>856</t>
  </si>
  <si>
    <t>857</t>
  </si>
  <si>
    <t>989</t>
  </si>
  <si>
    <t>00021</t>
  </si>
  <si>
    <t>Dự án hỗ trợ đầu tư cơ sở hạ tầng các xã đặc biệt khó khăn, xã biên giới, xã an toàn khu: các thôn đặc biệt khó khăn</t>
  </si>
  <si>
    <t>00022</t>
  </si>
  <si>
    <t>Chương trình 30a</t>
  </si>
  <si>
    <t>00023</t>
  </si>
  <si>
    <t>00024</t>
  </si>
  <si>
    <t>00025</t>
  </si>
  <si>
    <t>Truyền thông và giảm nghèo về thông tin</t>
  </si>
  <si>
    <t>00026</t>
  </si>
  <si>
    <t>Nâng cao năng lực và giám sát, đánh giá thực hiện Chương trình</t>
  </si>
  <si>
    <t>00393</t>
  </si>
  <si>
    <t>Phát triển hạ tầng kinh tế - xã hội</t>
  </si>
  <si>
    <t>00395</t>
  </si>
  <si>
    <t>00405</t>
  </si>
  <si>
    <t>TỔNG CỘNG</t>
  </si>
  <si>
    <t>HỢP NHÓM</t>
  </si>
  <si>
    <t>HỢP TIỂU NHÓM</t>
  </si>
  <si>
    <t>Tiểu nhóm 0129: Chi thanh toán cá nhân</t>
  </si>
  <si>
    <t>Tiểu nhóm 0130: Chi hàng hoá dịch vụ</t>
  </si>
  <si>
    <t>Tiểu nhóm 0131: Chi hỗ trợ và bổ sung</t>
  </si>
  <si>
    <t>Tiểu nhóm 0132: Các khoản chi khác</t>
  </si>
  <si>
    <t>Tiểu nhóm 0134: Chi mua hàng hóa, vật tư dự trữ</t>
  </si>
  <si>
    <t>Tiểu nhóm 0135: Chi hỗ trợ vốn cho các doanh nghiệp và các quỹ</t>
  </si>
  <si>
    <t>Tiểu nhóm 0136: Chi đầu tư xây dựng cơ bản</t>
  </si>
  <si>
    <t>- Bội chi = chi - thu</t>
  </si>
  <si>
    <t xml:space="preserve">Vay của ngân sách cấp tỉnh </t>
  </si>
  <si>
    <t>Chi trả nợ gốc</t>
  </si>
  <si>
    <t xml:space="preserve">  CHỦ  TỊCH</t>
  </si>
  <si>
    <t xml:space="preserve">         GIÁM ĐỐC  KBNN</t>
  </si>
  <si>
    <t xml:space="preserve">Dự phòng </t>
  </si>
  <si>
    <t>Tăng thu</t>
  </si>
  <si>
    <t>Thưởng vượt dự toán thu</t>
  </si>
  <si>
    <t>ĐVT: đồng</t>
  </si>
  <si>
    <t>0820</t>
  </si>
  <si>
    <t>0837</t>
  </si>
  <si>
    <t>Mẫu biểu số 70 theoThông tư số 342/2016/TT-BTC</t>
  </si>
  <si>
    <t>Năm báo cáo so với năm liền kề</t>
  </si>
  <si>
    <t>Số tuyệt đối</t>
  </si>
  <si>
    <t>Số tương đối 
(%)</t>
  </si>
  <si>
    <t>Chi đầu tư phát triển thực hiện chuyển sang năm sau theo quy định của Luật đầu tư công. Trường hợp đặc biệt, Thủ tướng Chính phủ quyết định về việc cho phép chuyển nguồn sang năm sau nữa, nhưng không quá thời hạn giải ngân của dự án nằm trong kế hoạch đầu tư công trung hạn</t>
  </si>
  <si>
    <t>Chi mua sắm trang thiết bị đã đầy đủ hồ sơ, hợp đồng mua sắm trang thiết bị ký bước ngày 31 tháng 12 năm thực hiện dự toán</t>
  </si>
  <si>
    <t>Nguồn thực hiện chính sách tiền lương, phụ cấp, trợ cấp và các khoản tính theo tiền lương cơ sở, bảo trợ xã hội</t>
  </si>
  <si>
    <t>Kinh phí được giao tự chủ của các đơn vị sự nghiệp công lập và các cơ quan nhà nước; các khoản viện trợ không hoàn lại đã xác định cụ thể nhiệm vụ chi</t>
  </si>
  <si>
    <t>Các khoản dự toán được cấp có thẩm quyền bổ sung sau ngày 30 tháng 9 năm thực hiện dự toán, không bao gồm các khoản bổ sung do các đơn vị dự toán cấp trên điều chỉnh dự toán đã giao của các đơn vị dự toán trực thuộc</t>
  </si>
  <si>
    <t>Kinh phí nghiên cứu khoa học bố trí cho các đề tài, dự án nghiên cứu khoa học được cấp có thẩm quyền quyết định đang trong thời gian thực hiện</t>
  </si>
  <si>
    <t>Các khoản tăng thu, tiết kiệm chi được sử dụng theo quy định tại khoản 2 Điều 59 của Luật ngân sách nhà nước được cấp có thẩm quyền quyết định cho phép sử dụng vào năm sau</t>
  </si>
  <si>
    <t>NGÂN SÁCH HUYỆN</t>
  </si>
  <si>
    <t xml:space="preserve">               + Số quyết toán chi ngân sách tỉnh tại biểu này không bao gồm số chi chuyển giao ngân sách huyện, thị xã, thành phố.</t>
  </si>
  <si>
    <t>Ngân sách tỉnh</t>
  </si>
  <si>
    <t>Bội thu NSĐP (trả nợ)</t>
  </si>
  <si>
    <t>Biểu mẫu số 48</t>
  </si>
  <si>
    <t>Tương đối (%)</t>
  </si>
  <si>
    <t>4=2/1</t>
  </si>
  <si>
    <t>TỔNG NGUỒN THU NSĐP</t>
  </si>
  <si>
    <t>Thu NSĐP được hưởng theo phân cấp</t>
  </si>
  <si>
    <t>Thu NSĐP hưởng 100%</t>
  </si>
  <si>
    <t>Thu NSĐP hưởng từ các khoản thu phân chia</t>
  </si>
  <si>
    <t xml:space="preserve">Thu bổ sung từ ngân sách cấp trên </t>
  </si>
  <si>
    <t>Thu bổ sung cân đối ngân sách</t>
  </si>
  <si>
    <t>Thu bổ sung có mục tiêu</t>
  </si>
  <si>
    <t>Thu kết dư</t>
  </si>
  <si>
    <t xml:space="preserve">Tổng chi cân đối NSĐP </t>
  </si>
  <si>
    <t>BỘI CHI NSĐP/BỘI THU NSĐP/KẾT DƯ NSĐP</t>
  </si>
  <si>
    <t>CHI TRẢ NỢ GỐC CỦA NSĐP</t>
  </si>
  <si>
    <t>Từ nguồn vay để trả nợ gốc</t>
  </si>
  <si>
    <t>Từ nguồn bội thu, tăng thu, tiết kiệm chi, kết dư ngân sách cấp tỉnh</t>
  </si>
  <si>
    <t>TỔNG MỨC VAY CỦA NSĐP</t>
  </si>
  <si>
    <t>Vay để bù đắp bội chi</t>
  </si>
  <si>
    <t>Vay để trả nợ gốc</t>
  </si>
  <si>
    <t>TỔNG MỨC DƯ NỢ VAY CUỐI NĂM CỦA NSĐP</t>
  </si>
  <si>
    <t>Biểu mẫu số 49</t>
  </si>
  <si>
    <t>Nguồn thu ngân sách</t>
  </si>
  <si>
    <t>Thu ngân sách được hưởng theo phân cấp</t>
  </si>
  <si>
    <t>Chi ngân sách</t>
  </si>
  <si>
    <t>Chi bổ sung có mục tiêu</t>
  </si>
  <si>
    <t>Kết dư</t>
  </si>
  <si>
    <t xml:space="preserve">NGÂN SÁCH CẤP TỈNH </t>
  </si>
  <si>
    <t xml:space="preserve">Thu từ quỹ dự trữ tài chính </t>
  </si>
  <si>
    <t>Chi thuộc nhiệm vụ của ngân sách cấp tỉnh</t>
  </si>
  <si>
    <t>Chi trả nợ gốc từ nguồn bội thu, tăng thu, tiết kiệm, kết dư ngân sách cấp tỉnh</t>
  </si>
  <si>
    <t xml:space="preserve">Bội chi NSĐP/Kết dư NSĐP </t>
  </si>
  <si>
    <t xml:space="preserve">Chi thuộc nhiệm vụ của ngân sách cấp huyện </t>
  </si>
  <si>
    <t xml:space="preserve">Chi bổ sung cho ngân sách cấp dưới </t>
  </si>
  <si>
    <t>Chi trả lãi tiền vay</t>
  </si>
  <si>
    <t>Biểu mẫu số 50</t>
  </si>
  <si>
    <t>Đơn vị: Triệu đồng</t>
  </si>
  <si>
    <t>THU TỪ QUỸ DỰ TRỮ TÀI CHÍNH</t>
  </si>
  <si>
    <t>Thu từ khu vực DNNN do trung ương quản lý</t>
  </si>
  <si>
    <t xml:space="preserve">Thu từ khu vực DNNN do địa phương quản lý </t>
  </si>
  <si>
    <t xml:space="preserve">Thu từ khu vực doanh nghiệp có vốn đầu tư nước ngoài </t>
  </si>
  <si>
    <t xml:space="preserve">Thu hồi vốn, thu cổ tức </t>
  </si>
  <si>
    <t xml:space="preserve">Lợi nhuận được chia của Nhà nước và lợi nhuận sau thuế còn lại sau khi trích lập các quỹ của doanh nghiệp nhà nước </t>
  </si>
  <si>
    <t>Chênh lệch thu chi Ngân hàng Nhà nước</t>
  </si>
  <si>
    <t>Phí và lệ phí địa phương</t>
  </si>
  <si>
    <t>Các khoản thu huy động đóng gop</t>
  </si>
  <si>
    <t>Biểu mẫu số 51</t>
  </si>
  <si>
    <t>Nội dung (1)</t>
  </si>
  <si>
    <r>
      <t xml:space="preserve">Ghi chú: </t>
    </r>
    <r>
      <rPr>
        <i/>
        <sz val="12"/>
        <color rgb="FF000000"/>
        <rFont val="Times New Roman"/>
        <family val="1"/>
      </rPr>
      <t>(1) Theo quy định tại Điều 7, Điều 11 và Điều 39 Luật NSNN, ngân sách huyện, xã không có nhiệm vụ chi nghiên cứu khoa học và công nghệ, chi trả lãi vay, chi bổ sung quỹ dự trữ tài chính.</t>
    </r>
  </si>
  <si>
    <t>Biểu mẫu số 52</t>
  </si>
  <si>
    <t>CHI NGÂN SÁCH CẤP TỈNH (HUYỆN, XÃ) THEO LĨNH VỰC</t>
  </si>
  <si>
    <r>
      <t>Ghi chú:</t>
    </r>
    <r>
      <rPr>
        <i/>
        <sz val="12"/>
        <color rgb="FF000000"/>
        <rFont val="Times New Roman"/>
        <family val="1"/>
      </rPr>
      <t xml:space="preserve"> </t>
    </r>
  </si>
  <si>
    <t>(1) Ngân sách xã không có nhiệm vụ chi bổ sung cân đối cho ngân sách cấp dưới.</t>
  </si>
  <si>
    <t>(2) Theo quy định tại Điều 7, Điều 11 và Điều 39 Luật NSNN, ngân sách huyện, xã không có nhiệm vụ chi nghiên cứu khoa học và công nghệ, chi trả lãi vay, chi bổ sung quỹ dự trữ tài chính.</t>
  </si>
  <si>
    <t>Chi đầu tư từ nguồn Trung ương bổ sung có mục tiêu</t>
  </si>
  <si>
    <t>Vốn tập trung trong nước</t>
  </si>
  <si>
    <t>CTMTQG Xây dựng nông thôn mới</t>
  </si>
  <si>
    <t>CTMTQG giảm nghèo bền vững</t>
  </si>
  <si>
    <t>QT</t>
  </si>
  <si>
    <t>BD</t>
  </si>
  <si>
    <t>BT</t>
  </si>
  <si>
    <t>DH</t>
  </si>
  <si>
    <t>QN</t>
  </si>
  <si>
    <t>LT</t>
  </si>
  <si>
    <t>CHI BỔ SUNG CÂN ĐỐI CHO NGÂN SÁCH CẤP DƯỚI</t>
  </si>
  <si>
    <t>Chi đầu tư từ nguồn trung ương bổ sung có mục tiêu</t>
  </si>
  <si>
    <t>2.7</t>
  </si>
  <si>
    <t>2.8</t>
  </si>
  <si>
    <t>2.9</t>
  </si>
  <si>
    <t>2.10</t>
  </si>
  <si>
    <t>2.11</t>
  </si>
  <si>
    <t>2.12</t>
  </si>
  <si>
    <t>2.13</t>
  </si>
  <si>
    <t>3.13</t>
  </si>
  <si>
    <t>CHI NỘP NGÂN SÁCH CẤP TRÊN</t>
  </si>
  <si>
    <t>Biểu mẫu số 53</t>
  </si>
  <si>
    <t>TỔNG NGUỒN THU NSNN (A+B+C+D+E+F+G)</t>
  </si>
  <si>
    <t>Tên đơn vị</t>
  </si>
  <si>
    <t>Chi chương trình MTQG</t>
  </si>
  <si>
    <t>Sở y tế</t>
  </si>
  <si>
    <t>VIII</t>
  </si>
  <si>
    <t>XI</t>
  </si>
  <si>
    <t>Văn phòng UBND tỉnh</t>
  </si>
  <si>
    <t>Sở Du lịch</t>
  </si>
  <si>
    <t>Báo Quảng Bình</t>
  </si>
  <si>
    <t>Hội làm vườn</t>
  </si>
  <si>
    <t>Chi thể dục thể thao</t>
  </si>
  <si>
    <t>Quốc phòng</t>
  </si>
  <si>
    <t>040</t>
  </si>
  <si>
    <t>An ninh và trật tự an toàn xã hội</t>
  </si>
  <si>
    <t>100</t>
  </si>
  <si>
    <t>Khoa học và công nghệ</t>
  </si>
  <si>
    <t>190</t>
  </si>
  <si>
    <t>Phát thanh, truyền hình, thông tấn</t>
  </si>
  <si>
    <t>Bảo vệ môi trường</t>
  </si>
  <si>
    <t>Các hoạt động kinh tế</t>
  </si>
  <si>
    <t>Bảo đảm xã hội</t>
  </si>
  <si>
    <t>400</t>
  </si>
  <si>
    <t>Tài chính và khác</t>
  </si>
  <si>
    <t>7236184 - Khu neo đậu tránh trú bão cho tàu cá Nhật Lệ</t>
  </si>
  <si>
    <t>7400842 - BQL dự án 5 triệu ha rừng tỉnh Quảng Bình</t>
  </si>
  <si>
    <t>7426855 - Sửa chửa nâng cấp hồ cây mưng xã Mai Thuỷ Huyện lệ Thuỷ</t>
  </si>
  <si>
    <t>7428127 - Dự án phục  hồi và quản lý bền vững rừng phòng hộ (JICA2)</t>
  </si>
  <si>
    <t>7447077 - Kè cửa sông nhật lệ</t>
  </si>
  <si>
    <t>7570220 - Sữa chữa nâng cấp bảo đảm an toàn hồ chứa nước Phú Vinh (WB8)</t>
  </si>
  <si>
    <t>7533771 - DA bảo vệ và PTR phòng hộ ven biển Nam Quảng Bình gđ 2015 -2020</t>
  </si>
  <si>
    <t>7669205 - Mở rộng cải tạo Trụ sở làm việc Sở Tư Pháp</t>
  </si>
  <si>
    <t>7384658 - Cấp điện nông thôn từ lưới điện quốc gia tỉnh Quảng Bình</t>
  </si>
  <si>
    <t>7651190 - Đầu tư bổ sung thiết bị kỹ thuật- TT kỹ thuật đo lường thử nghiệm</t>
  </si>
  <si>
    <t>7651191 - Đầu tư tăng cường thiết bị lĩnh vực Khoa học và Công nghệ</t>
  </si>
  <si>
    <t>220170004 - Đầu tư XD cơ sở nghiên cứu, sản xuất và PT các sản phẩm nấm ăn và nấm dược liệu</t>
  </si>
  <si>
    <t>7337522 - Ðuờng phía Ðông dọc bờ sông Nhật Lệ (QÐ1 )</t>
  </si>
  <si>
    <t>7600217 - Tuyến đường 22 (giáp hàng rào phía nam công trình Trụ sở CQ Tỉnh Ủy và CT TT văn hóa tỉnh) nối từ đường NHC đến đường dọc sông Cầu Rào</t>
  </si>
  <si>
    <t>7232272 - Cầu Nhật lệ 2</t>
  </si>
  <si>
    <t>7375038 - XD nhà đa năng Trường PTDT nội trú Quảng Bình</t>
  </si>
  <si>
    <t>7384518 - Khu hành chính quản trị - Trường THPT chuyên Võ Nguyên Giáp</t>
  </si>
  <si>
    <t>7544375 - Dự án giáo dục THCS khu vực khó khăn nhất - gđ 2</t>
  </si>
  <si>
    <t>7589594 - XD hệ thống thoát nước  và hạ tầng kỹ thuật Trường THPT Phan Bội Châu</t>
  </si>
  <si>
    <t>7590358 - Trường THPT Trần Phú (6 phòng học)</t>
  </si>
  <si>
    <t>7596104 - Nhà đa chức năng trường THPT Lương Thế Vinh</t>
  </si>
  <si>
    <t>7598284 - Hệ thống thoát nước và hạ tầng kỹ thuật Trường THPT Lương Thế Vinh</t>
  </si>
  <si>
    <t>7659868 - Nhà đa chức năng Trường THPT Quang Trung</t>
  </si>
  <si>
    <t>7665911 - Xây dựng phòng học, khuôn viên, hàng rào, công trình cấp nước Trường THPT Lê Quý Ðôn</t>
  </si>
  <si>
    <t>7668874 - Nhà lớp học chức năng kiêm thư viện, phòng truyền thống Trường THPT Nguyễn Trãi</t>
  </si>
  <si>
    <t>7669959 - SC nhà 2 tầng 10 phòng Trường THCS&amp;THPT Trung Hóa</t>
  </si>
  <si>
    <t>7670479 - Xây dựng nhà lớp học bộ môn Trường THPT Lê Quý Đôn</t>
  </si>
  <si>
    <t>7674549 - Nhà lớp học 12 phòng Trường THPT Lương Thế Vinh</t>
  </si>
  <si>
    <t>7575038 - Trường THPT Nguyễn Bỉnh Khiêm</t>
  </si>
  <si>
    <t>7668216 - Sửa chửa cải tạo trụ sở làm việc sở Giáo Dục và Đào tạo Quảng Bình</t>
  </si>
  <si>
    <t>7545335 - Trung tâm truyền thông - giáo dục sưc khoẻ Tỉnh Quảng Bình</t>
  </si>
  <si>
    <t>7616544 - Phòng khám bệnh và HTKT Trung Tâm Y Tế Dự Phòng Huyện Quảng Ninh</t>
  </si>
  <si>
    <t>7650888 - Hạ tầng Kỷ Thuật Bệnh viện đa Khoa Huyện Quảng Ninh</t>
  </si>
  <si>
    <t>7662416 - Cải tạo nâng cấp bệnh viện Y học cổ truyền tỉnh</t>
  </si>
  <si>
    <t>7672454 - Cải tạo, sửa chữa phòng khám đa khoa khu vực Hóa Tiến</t>
  </si>
  <si>
    <t>7674548 - Nhà điều trị bệnh nhân Bệnh viện đa khoa huyện Bố Trạch</t>
  </si>
  <si>
    <t>7627859 - Trung tâm chăm sóc phục hồi chức năng cho người tâm thần QB</t>
  </si>
  <si>
    <t>7613845 - SC,Cải tạo khu giảng đường TTGTVL Tỉnh Quảng Bình</t>
  </si>
  <si>
    <t>7483075 - Trung tâm văn hóa tỉnh QB</t>
  </si>
  <si>
    <t>7620262 - CT, NC khu XL rác thải sinh hoạt vệ sinh huyện Minh Hóa tỉnh QB</t>
  </si>
  <si>
    <t>7628145 - Đầu tư nâng cấp, triển khai nhân rộng phần mềm một cửa liên thông và dịch vụ hành chính công tỉnh Quảng Bình</t>
  </si>
  <si>
    <t>7283318 - Kho lưu trử chuyên dụng cấp Tỉnh thuộc Sở nội Vụ</t>
  </si>
  <si>
    <t>7615173 - Cải tạo, nâng cấp sửa chữa nhà làm việc của cán bộ, giảng viên, nhà nội trú học viên và khuôn viên Trường Chính trị</t>
  </si>
  <si>
    <t>7670014 - Phát triển công nghệ thông tin trong các cơ quan Đảng, Mặt trận, Đoàn thể tỉnh Quảng Bình giai đoạn 2017-2020</t>
  </si>
  <si>
    <t>7488493 - Dự án Làng thanh niên lập nghiệp Quảng Châu</t>
  </si>
  <si>
    <t>7404327 - Trụ sở làm việc Hội liên hiệp phụ nữ Tỉnh Quảng Bình</t>
  </si>
  <si>
    <t>220100003 - Ðuờng từ Bản Cà Roòng 2 đi cột mốc 04,</t>
  </si>
  <si>
    <t>220150001 - Đường ra BG km66, TL20 đến bản Troi- cột mốc 542 xã Th/Trạch</t>
  </si>
  <si>
    <t>220160002 - Đường ra BG từ km 58, đường tỉnh 562 ( đường 20) đến bản Aky</t>
  </si>
  <si>
    <t>220160003 - Đường ra BG từ bản Cóc đi cột mốc 537 xã Thượng trạch</t>
  </si>
  <si>
    <t>7409748 - Dự án BV và PTR Công ty TNHH MTV LCN Long Đại giai đoạn 2011 - 2020</t>
  </si>
  <si>
    <t>7423140 - Dự án BV  và PTR Công ty TNHH MTV LCN Bắc Quảng Bình giai đoạn 2011 -2020</t>
  </si>
  <si>
    <t>7235249 - Tuyến đường khắc phục ngập úng hai bên sông Cầu Rào khu vực trung tâm thành phố Đồng Hới</t>
  </si>
  <si>
    <t>7663328 - SC nhà hiệu bộ trường THPT Tuyên Hóa</t>
  </si>
  <si>
    <t>7608143 - Dự án phát triển môi trường, hạ tầng đô thị để ứng phó với biến đổi khí hậu thành phố Đồng Hới</t>
  </si>
  <si>
    <t>7609934 - Dự án môi trường bền vững các thành phố duyên hải - Tiểu dự án thành phố Đồng Hới, tỉnh Quảng Bình</t>
  </si>
  <si>
    <t>7098905 - Dự án thoát nước và vệ sinh đô thị Ba Đồn</t>
  </si>
  <si>
    <t>7340210 - Dự án cung cấp điện bằng năng lượng mặt trời tỉnh Quảng Bình cho các bản của 10 xã điện lưới quốc gia không đến được (Hàn Quốc)</t>
  </si>
  <si>
    <t>7399205 - Dự án BV và PTR BQL Rừng phòng hộ Quảng Trạch giai đoạn 2011 - 2020</t>
  </si>
  <si>
    <t xml:space="preserve">7400143 - Dự án BV và PTR BQL Rừng phòng hộ Động Châu </t>
  </si>
  <si>
    <t xml:space="preserve">7401059 - Dự án BV và PT rừng  BQL Rừng phòng hộ Ba Rền </t>
  </si>
  <si>
    <t>7401615 - Dự án BV và PTR BQL Rừng phòng hộ Long Đại</t>
  </si>
  <si>
    <t>7401662 - Dự án BV và PTR BQL Rừng phòng hộ Đồng Hới giai đoạn 2011 -2020</t>
  </si>
  <si>
    <t xml:space="preserve">7402465 - Dự án BV và PTR BQL RPH Minh Hóa </t>
  </si>
  <si>
    <t xml:space="preserve">7402856 - DA BV và PTR BQL RPH Tuyên Hóa </t>
  </si>
  <si>
    <t>7409734 - Dự án bảo vệ và phát triển rừng Huyện Tuyên  Hoá</t>
  </si>
  <si>
    <t>7411154 - DA BV và PTR BQL Rừng đặc dụng Phong Nha - Kẻ Bàng giai đoạn 2011-2020</t>
  </si>
  <si>
    <t xml:space="preserve">7411169 - Dự án BV và PTR phòng hộ vùng Bang Thanh Sơn huyện Lệ Thủy </t>
  </si>
  <si>
    <t>7640342 - DA bảo vệ và phát triển rừng huyện Bố Trạch</t>
  </si>
  <si>
    <t xml:space="preserve">7641006 - Dự án hỗ trợ đầu tư phát triển rừng sản xuất huyện Quảng Ninh </t>
  </si>
  <si>
    <t>7642879 - XDHT khu nghĩa địa PVGPMB khu CNTB Quán Hàu ( GĐ - Khu B)</t>
  </si>
  <si>
    <t>7654931 - Tuyến kênh kết hợp đường chống lũ thôn Thượng Thôn, xã Quảng Trung, Thị xã Ba Đồn</t>
  </si>
  <si>
    <t>7656578 - Đường liên xã Thuận Hóa - Kim Hóa huyện Tuyên Hóa</t>
  </si>
  <si>
    <t>7656582 - Đường liên xã Nam Hóa - Thạch Hóa huyện Tuyên Hóa</t>
  </si>
  <si>
    <t>7660984 - Kè chống sạt lở bờ sông xã Phong Hóa huyện Tuyên Hóa, giai đoạn 1</t>
  </si>
  <si>
    <t>7662189 - ĐT nâng cấp hệ thống công nghệ thông tin PV công tác chỉ đạo điều hành Huyện QN</t>
  </si>
  <si>
    <t>7678864 - Hệ thống sàn đạo và điện chiếu sáng động Phong Nha</t>
  </si>
  <si>
    <t>7678865 - Khu cứu hộ động vật hoang giã và mở rộng vườn thực vật</t>
  </si>
  <si>
    <t>7489210 - Trụ sở làm việc khối cơ quan huyện ủy và khối mặt trận đoàn thể huyện Quảng Trạch</t>
  </si>
  <si>
    <t>7489216 - Trụ sở UBND huyện Quảng Trạch</t>
  </si>
  <si>
    <t>7561001 - Đầu tư HTGT và hạ tầng kỹ thuật TTHC mới huyện Quảng Trạch</t>
  </si>
  <si>
    <t>7563651 - Sửa chữa, nâng cấp cụm hồ chứa nước huyện Tuyên Hóa</t>
  </si>
  <si>
    <t>7569758 - Đường vào trung tâm Phong Nha, huyện Bố Trạch</t>
  </si>
  <si>
    <t>7580579 - Cải tạo nâng cấp từ đường 16 đến nhánh Đông đường Hồ Chí Minh</t>
  </si>
  <si>
    <t>7582099 - DA đầu tư XD hoàn thiện CSVC Cơ sở 1 Trường ĐH QB</t>
  </si>
  <si>
    <t xml:space="preserve">7231969 -  Nhà liên ngành và Quốc môn KKTCK Quốc tế Cha Lo  </t>
  </si>
  <si>
    <t>7487383 - HT khu phi thuế quan và các điểm dịch vụKKT cửa khẩu Cha Lo</t>
  </si>
  <si>
    <t xml:space="preserve">7324779 - Dự án đầu tư xây dựng các trục đường ngang Khu kinh tế Hòn La, tỉnh Quảng Bình </t>
  </si>
  <si>
    <t xml:space="preserve">7360326 -  Dự án đầu tư xây dựng công trình đường trục dọc Khu kinh tế Hòn La  </t>
  </si>
  <si>
    <t>7563961 - Cảng cá Ròon, huyện Quảng Trạch</t>
  </si>
  <si>
    <t>7490772 - Xây dựng khu tái định cư phục vụ GPMB khu công nghiệp Hòn La 2</t>
  </si>
  <si>
    <t>7290455 - Kè chống sạt lỡ bờ sông gianh qua đoạn xã Thạch- Đức- Phong Hóa</t>
  </si>
  <si>
    <t>7638758 - Khắc phục khẩn cấp tuyến đường ngập lụt nối từ tỉnh lộ 559 đi xã Quảng Hòa</t>
  </si>
  <si>
    <t>7648486 - HE THONG XU LY NUOC THAI CUA NHA MAY XU LY NUOC THAI KCN CANG BIEN HON LA</t>
  </si>
  <si>
    <t>7631498 - Cải tạo vỉa hè, hệ thống thoát nước khu vực trung tâm Phong Nha</t>
  </si>
  <si>
    <t xml:space="preserve">7373669 - Hạ tầng kỹ thuật khu trung tâm cửa khẩu Cha Lo </t>
  </si>
  <si>
    <t>7605119 - Trạm kiểm lâm Trộ Mơợng</t>
  </si>
  <si>
    <t>7382615 - Củng cố nâng cấp đê kè cửa sông Nhật Lệ ( bờ tả, bờ hữu), huyện Quảng Ninh và thành phố Đồng Hới</t>
  </si>
  <si>
    <t>7289532 - Củng cố, nâng cấp đê, kè bờ Hữu cửa sông Nhật Lệ</t>
  </si>
  <si>
    <t>7577588 - Cảng cá Nhật Lệ</t>
  </si>
  <si>
    <t>7588441 - Năng cao năng lực PCCCR cho lực lượng Kiểm Lâm QB GĐ 2017-2020</t>
  </si>
  <si>
    <t>7014509 - Khối nhà học 5 tầng</t>
  </si>
  <si>
    <t>7014538 - Trung tâm Học Liệu - ĐH QB</t>
  </si>
  <si>
    <t>7195009 - Giảng đường 200 chổ</t>
  </si>
  <si>
    <t xml:space="preserve">7497377 - Nhà câu lạc bộ Sinh viên </t>
  </si>
  <si>
    <t>7311726 - Trụ sở làm việc Chi cục An toàn vệ sinh thực phẩm</t>
  </si>
  <si>
    <t>7019676 - Bệnh viện Việt Nam - CuBa Đồng Hới</t>
  </si>
  <si>
    <t>7093527 - Đường khu DL Phong Nha ( Trục 32m)</t>
  </si>
  <si>
    <t>7155786 - Đường HCM nhánh tây hang 8 TNXP</t>
  </si>
  <si>
    <t>220150002 - Đường nối QL1A đến nhà Đại Tướng Võ Nguyên Giáp - Huyện Lệ Thuỷ</t>
  </si>
  <si>
    <t>7390534 - Hệ thống đường lâm nghiệp phòng cháy rừng khẩn cấp khu vực Bắc Quảng Bình</t>
  </si>
  <si>
    <t>7135691 - Đường Hải Trạch - Phú Định nối Quốc lộ 1A với đường Hồ Chí Minh (Km967+200) - phía Bắc huyện Bố Trạch</t>
  </si>
  <si>
    <t>7290453 - Kè chống sạt lỡ bờ sông gianh qua đoạn xã văn Hóa</t>
  </si>
  <si>
    <t>7290457 - Kè chống sạt lở bờ Sông Gianh qua đoạn xã Mai Hoá - Tiến Hoá huyện Tuyen Hoá</t>
  </si>
  <si>
    <t>7290459 - Kè chống sạt lỡ bờ Sông gianh qua đoạn xã Thạch - Đồng hóa- Tuyên hóa</t>
  </si>
  <si>
    <t>7293710 - Kè chống sạt lỡ Sông Kiến giang đoạn qua Hà Cạn Xuân Bồ huyện Lệ Thủy</t>
  </si>
  <si>
    <t>7293711 - Kè chống sạt lỡ sông rào ngò đoạn qua xã Dương Thủy- Tân Thủy</t>
  </si>
  <si>
    <t>7586655 - Nhà văn Hoá Huyện Quảng Trạch</t>
  </si>
  <si>
    <t>7379517 - Trường TH số 1 Đồng Lê(6P chức năng)</t>
  </si>
  <si>
    <t xml:space="preserve">7424585 - San lấp mặt bằng và hạ tầng kỹ thuật trung tam dạy nghề huyện tuyên hóa </t>
  </si>
  <si>
    <t>7425101 - Trường MN Hương Hóa(4P,2 tầng)</t>
  </si>
  <si>
    <t>7583517 - Nhà lớp học 6 phòng, 2 tầng trường tiểu học số 1 Phong Hóa</t>
  </si>
  <si>
    <t>7607384 - Nhà lớp học và phòng học chức năng trường MN xã Đồng Hóa(2T,6P)</t>
  </si>
  <si>
    <t>7609201 - Nhà lớp học 2T,8P trường TH&amp;THCS xã Nam Hóa</t>
  </si>
  <si>
    <t>7652654 - Trường TH Thanh Thủy Nhà lớp học 2T 6P xã Tiến Hóa</t>
  </si>
  <si>
    <t>7620657 - Bê tông hoá đường GTNT xã Văn Hoá</t>
  </si>
  <si>
    <t>7074396 - Dự án giảm nghèo miền trung</t>
  </si>
  <si>
    <t>7573096 - Nha da nang truong THCS&amp;THPT Hoa Tien</t>
  </si>
  <si>
    <t>7353439 - Truong THCS Tan Hoa (6 phong)</t>
  </si>
  <si>
    <t>7612517 - Nha noi tru Truong PTDTNT Minh Hoa</t>
  </si>
  <si>
    <t>7484903 - XD co so ha tang Khu tai dinh cu thon Tang Hoa, xa Hoa Son, Huyen Minh Hoa</t>
  </si>
  <si>
    <t>7652163 - Trường MN Quảng Xuân 6 Phòng</t>
  </si>
  <si>
    <t>7549831 - Trường THCS xã Quảng Trường(Phòng học chức năng và phòng học bộ môn)</t>
  </si>
  <si>
    <t>7556827 - Nhà lớp học 2T6P trường THCS Quảng Lưu</t>
  </si>
  <si>
    <t>7590360 - Nhà lớp học 2 tầng 6 phòng trường THCS xã Quảng Tiến Huyện Quảng Trạch</t>
  </si>
  <si>
    <t>7598260 - XD Truong MN xa Quang Luu</t>
  </si>
  <si>
    <t>7599772 - Trường THCS Quảng Liên (6 Phong).</t>
  </si>
  <si>
    <t>7599782 - Nhà lớp học 2 tầng 6 Phòng Trường tiểu học Quảng Trường</t>
  </si>
  <si>
    <t>7609197 - Truong TH Canh Duong 8Phong</t>
  </si>
  <si>
    <t>7612917 - XD 8 phòng học trường THCS Quảng Phú</t>
  </si>
  <si>
    <t>7659351 - XD nhà lớp học Trường MN xã Phù Hóa</t>
  </si>
  <si>
    <t>7659352 - Trường MN KV2 Bưởi Rỏi xã Quảng Hợp</t>
  </si>
  <si>
    <t>7660326 - Nha lop hoc 6P 2 tang truong THSC Quang Thach</t>
  </si>
  <si>
    <t>7489230 - Đường trục chính từ thị trấn Ba Đồn vào trung tâm huyện lỵ mới Quảng Trạch</t>
  </si>
  <si>
    <t>7672957 - Đường Kè kết hợp chống xói lỡ ven biển xã Cảnh Dương</t>
  </si>
  <si>
    <t>7403260 - Đường bê tông GTNT thôn Vĩnh Sơn, xã Quảng Đông</t>
  </si>
  <si>
    <t>7474873 - Tuyến đường dọc ngang nối từ QL1A đi từ Bàu Sen đến trung tâm Hành Chính huyện lỵ mới ( Các trục N1, D1&amp;D3)</t>
  </si>
  <si>
    <t>7467163 - Nhà đa chức năng Trường THPT số 1 Bố Trạch</t>
  </si>
  <si>
    <t>7484578 - Trường Mầm non xã đức Trạch(2 tầng 6 phòng)</t>
  </si>
  <si>
    <t>7550388 - Nhà lớp học 2 tầng 4 phòng Trường MN Lý Trạch</t>
  </si>
  <si>
    <t>7575493 - Nhà lớp học 2 tầng 6 phòng Trường MN khu vực Nhân Hồng, xã Nhân Trạch</t>
  </si>
  <si>
    <t>7612755 - Xây dựng Trường TH Đức Trạch</t>
  </si>
  <si>
    <t>7664951 - Trường THCS Bắc Dinh (6 Phòng)</t>
  </si>
  <si>
    <t>7665034 - Trường Tiểu Học Bắc Dinh TTNT Việt Trung(6 phòng)</t>
  </si>
  <si>
    <t>7660110 - Nhà phòng học Trường PTTH Lệ Thủy</t>
  </si>
  <si>
    <t>7266137 - Xây dựng nhà quản lý và hành chính Bệnh viện đa khoa huyện Lệ Thủy</t>
  </si>
  <si>
    <t>7378762 - Nha noi tru hoc sinh 20 phong hoc Truong Dan toc noi tru Le Thuy</t>
  </si>
  <si>
    <t>7478110 - Trường tiểu học Thái Thủy (4 phòng)</t>
  </si>
  <si>
    <t>7529713 - Truong Mam non khu vuc Loc An (6 phong), An Thuy</t>
  </si>
  <si>
    <t>7536780 - Cụm Mầm non trung tâm xã Sơn Thủy nhà lớp học 6 phòng</t>
  </si>
  <si>
    <t>7583518 - Trường THCS Lộc Thủy (8 phòng)</t>
  </si>
  <si>
    <t>7584697 - Trường TH Ngư Thủy Bắc (2 tầng 6 phòng)</t>
  </si>
  <si>
    <t>7589265 - Trường mầm non cụm Thanh Tân xã Thanh Thủy</t>
  </si>
  <si>
    <t>7589836 - Trường TH Liên Thủy (6 phòng)</t>
  </si>
  <si>
    <t>7603684 - Nhà lớp học 2 tầng 8 phòng trường TH Dương Thủy</t>
  </si>
  <si>
    <t>7608572 - Nhà lớp học 2T 6P Trường TH số 2 Tân Thủy</t>
  </si>
  <si>
    <t>7612327 - Truong THCS An Thuy (8 phong)</t>
  </si>
  <si>
    <t>7652652 - Nhà lớp học 2T 8P Trường THCS TTNT Lệ Ninh</t>
  </si>
  <si>
    <t>7654814 - Nhà lớp học bộ môn 2T 6P Trường THCS Phong Thủy</t>
  </si>
  <si>
    <t>7659878 - Nhà hiệu bộ Trường THCS xã Tân Thủy</t>
  </si>
  <si>
    <t>7670202 - Nhà lớp học 2T 6P Trường TH Xuân Thủy</t>
  </si>
  <si>
    <t>7674550 - Nhà lớp học 2T 6P Trường MN TT NT Lệ Ninh</t>
  </si>
  <si>
    <t>7662187 - Chợ thị trấn nông trường Lệ Ninh</t>
  </si>
  <si>
    <t>7589707 - Nhà lớp học 8 phòng Trường THPT Ninh Châu</t>
  </si>
  <si>
    <t>7530447 - Nhà lớp học bộ môn 6P 2T Trường THCS xã Tân Ninh</t>
  </si>
  <si>
    <t>7548277 - Trường mầm non xã Võ Ninh ( 3 phòng học, phòng chức năng, phòng làm việc)</t>
  </si>
  <si>
    <t>7557229 - Trường mầm non xã Hàm Ninh (điểm trường trần xá)</t>
  </si>
  <si>
    <t>7596408 - Nhà lớp học 2T6P Trường tiểu học thị trấn Quán Hàu</t>
  </si>
  <si>
    <t>7607923 - Nhà lớp học 2 tầng 8 phòng Trường Tiểu học Hiền Ninh</t>
  </si>
  <si>
    <t>7607928 - Nhà lớp học 2 tầng 8 phòng Trường Tiểu học Vĩnh Ninh</t>
  </si>
  <si>
    <t>7616543 - Nhà lớp học 2 tầng 8 phòng Trường tiểu học số 1 Võ Ninh</t>
  </si>
  <si>
    <t>7620367 - Nhà lớp học 2 tầng 6 phòng Trường THCS Duy Ninh</t>
  </si>
  <si>
    <t>7663271 - Nhà xưởng thực hành TT GD DN Huyện Q Ninh</t>
  </si>
  <si>
    <t>7195759 - XD hệ thống phân phối và xử lý nước 5 xã: An, Vạn, Tân, Xuân, Hiền &amp; khu công nghiệp Ang sơn</t>
  </si>
  <si>
    <t>7570958 - Nhà Giảng đường, Thư viện Trung tâm Bồi dưỡng Chính trị huyện Quảng Ninh</t>
  </si>
  <si>
    <t>7376126 - Đường vào bản Sắt, xã Trường Sơn</t>
  </si>
  <si>
    <t>7641257 - Kè c/sạt lở Khe cát thôn Cừa thôn&amp;thôn Tân Hải, xã HN</t>
  </si>
  <si>
    <t>7578922 - Trường TH Bắc Lý (2 tầng 8 phòng)</t>
  </si>
  <si>
    <t>7616456 - Dãy nhà hiệu bộ và nhà vệ sinh học sinh Trường tiểu học Đức Ninh</t>
  </si>
  <si>
    <t>7594985 - Trụ sở làm việc Thành ủy Đồng Hới</t>
  </si>
  <si>
    <t>7544505 - Trường Mầm Non Quảng hải 4 phòng</t>
  </si>
  <si>
    <t>7551062 - Trường Tiểu học xã Quảng sơn ( 6 phòng )</t>
  </si>
  <si>
    <t>7598268 - Nhà lớp học 4 phòng 2 tầng Trường Tiểu học phường Quảng Long</t>
  </si>
  <si>
    <t>7598291 - Nhà lớp học 2 tầng 8 phòng Trường THCS Quảng Thọ</t>
  </si>
  <si>
    <t>7615909 - Nhà lớp học 2 tầng 6 phòng Trường THCS xã Quảng Trung</t>
  </si>
  <si>
    <t>7652025 - Nhà lớp học 2 tầng 8 phòng Trường THCS Quảng Long</t>
  </si>
  <si>
    <t>7659350 - Nhà lớp học 2 tầng Trường Mầm non xã Quảng Van</t>
  </si>
  <si>
    <t>7673445 - Xây dựng phòng học trường tiểu học Quảng Thuận</t>
  </si>
  <si>
    <t>7563962 - Củng cố , nâng cấp tuyến đê kè tả Sông gianh ( Đoạn qua Thị xã Ba đồn )</t>
  </si>
  <si>
    <t>7563965 - đường từ ngã tư Quảng Thọ ra Quảng Trường biển, TX Ba đồn</t>
  </si>
  <si>
    <t>7484872 - Kè chống sạt lỡ khu vực Kênh Kịa thị xã Ba đồn</t>
  </si>
  <si>
    <t>7508364 - Nha lop hoc 6 phong Truong TH Ngu thuy Nam</t>
  </si>
  <si>
    <t>7367474 - Duong GTNT NV thon Thanh liem 1, 2 xa Trung Hoa</t>
  </si>
  <si>
    <t>7267240 - Xây dựng Nhà ký túc xá bán trú Dân Hóa</t>
  </si>
  <si>
    <t>7620260 - HT trục đường từ Cầu Nhật Lệ II đến đường Hồ Chí Minh nhánh đông</t>
  </si>
  <si>
    <t>7152933 - Đường nối khu KT Hòn La với KCN Xi măng tập trung Tiến - Châu - Văn Hoá</t>
  </si>
  <si>
    <t>7019237 - Ðuờng về xã Thuợng Trạch</t>
  </si>
  <si>
    <t>7644261 - Nhà lớp học 6P,2T trường TH Thuận Hóa</t>
  </si>
  <si>
    <t>7649385 - Nhà lớp học 4P trường MN KV lẻ TT xã Lê Hóa</t>
  </si>
  <si>
    <t>7652381 - Nhà lớp hoc 4P,2T trường Mầm non Bắc Sơn</t>
  </si>
  <si>
    <t>7652383 - Nhà lơp học 4P,2T trường TH Huyền thủy</t>
  </si>
  <si>
    <t>7652653 - Nhà lớp học 6P trường TH Cao Quảng</t>
  </si>
  <si>
    <t>7665932 - Nhà lớp học 6P,2T trường Tiểu học Thanh Lạng</t>
  </si>
  <si>
    <t>7666620 - Nhà lớp học 6P,2T trường TH Đồng Hóa</t>
  </si>
  <si>
    <t>7649376 - Nha lop hoc 2T4P Truong Tieu hoc Hoa Tien</t>
  </si>
  <si>
    <t>7650125 - Nha lop hoc 6P2T Truong Tieu hoc Tien Nhat, Thuong Hoa</t>
  </si>
  <si>
    <t>7650126 - Truong TH&amp;THCS so 1 Trong Hoa (Diem trung tam)</t>
  </si>
  <si>
    <t>7651706 - Nha lop hoc 2T8P Truong TH so 1, so 2 Trung Hoa</t>
  </si>
  <si>
    <t>7651872 - Nha lop hoc 2T4P Truong TH Yen Hoa</t>
  </si>
  <si>
    <t>7657504 - Truong Tieu hoc Xuan Hoa (6P)</t>
  </si>
  <si>
    <t>7663477 - Trường TH Bãi Dinh xã Dân Hóa</t>
  </si>
  <si>
    <t>7663478 - Truong Tieu hoc so 1,2 Tan Hoa (8P)</t>
  </si>
  <si>
    <t>7640333 - Nhà lớp học 2 tầng 6 Phòng Trường Tiểu học số 1 Quảng Hưng</t>
  </si>
  <si>
    <t>7640334 - Nhà lớp học 2T8P trường TH số 1 Quảng Châu</t>
  </si>
  <si>
    <t>7640347 - Trường TH Phù Hóa 2T6P</t>
  </si>
  <si>
    <t>7640351 - Trường mầm non thôn Tú Loan xã Quang Hưng ( 4 Phòng)</t>
  </si>
  <si>
    <t>7650053 - Nhà lớp học 2T4P trường MN xã Cảnh Hóa</t>
  </si>
  <si>
    <t>7650054 - Nhà lớp học 4 Phòng Trường mầm non Thôn Vĩnh Sơn xã Quảng đông</t>
  </si>
  <si>
    <t>7650056 - Nhà lớp học 2T6P trường TH Quảng Hợp, KV Hợp Phú</t>
  </si>
  <si>
    <t>7650058 - Nhà lớp học 2T4P trường TH Quảng Hợp, KV Bưởi Rỏi</t>
  </si>
  <si>
    <t>7651873 - Nhà lớp học 4 Phòng Trường mầm non xã Quảng Thạch (Khu vực trung tâm)</t>
  </si>
  <si>
    <t>7651876 - Nhà lớp học 4 phòng Trường Mầm non xã Quảng Kim</t>
  </si>
  <si>
    <t>7661965 - Trường tiểu học 6 phòng 2 tầng tại thôn Hà Tiến Quảng Tiến</t>
  </si>
  <si>
    <t>7661966 - Trường TH số 1 Quảng Phú 2T6P</t>
  </si>
  <si>
    <t>7638420 - Nhà lớp học 2 tầng 6 phòng trường TH số 1 Xuân Trạch</t>
  </si>
  <si>
    <t>7643229 - Trường MN Mỹ Trạch 2 tầng 6 phòng (khu vực trung tâm)</t>
  </si>
  <si>
    <t>7643234 - Trường TH 2 tầng 10 phòng xã Lâm Trạch ( khu vực trung tâm, khu vực Tam Trang)</t>
  </si>
  <si>
    <t>7652389 - Trường tiểu học Liên Trạch</t>
  </si>
  <si>
    <t>7662629 - XD điểm Trường bản 51 xã Thượng Trạch</t>
  </si>
  <si>
    <t>7662630 - XD điểm Trường bản Noong cũ và bản Noong mới xã Thượng Trạch</t>
  </si>
  <si>
    <t>7664384 - Nhà lớp học 6 phòng 2 tầng Trường tiểu học số 2 Phúc Trạch</t>
  </si>
  <si>
    <t>7666627 - Trường tiểu học 2 tầng 6 phòng xã Phú Trạch</t>
  </si>
  <si>
    <t>7650124 - Nhà lớp học 2 tầng 6 phòng Trường MN xã Ngư Thủy Bắc</t>
  </si>
  <si>
    <t>7650221 - Nhà lớp học 2T 6p Trường MN KVTT xã Ngân Thủy</t>
  </si>
  <si>
    <t>7650222 - NHA LOP HOC 4 PHONG TRUONG MAM NON KIM THUY</t>
  </si>
  <si>
    <t>7650792 - TRUONG PTDT BAN TRU TH &amp; THCS NGAN THUY</t>
  </si>
  <si>
    <t>7651601 - NHA LOP HOC 2 TANG 4 PHONG TRUONG TH KIM THUY</t>
  </si>
  <si>
    <t>7651704 - Nhà lớp học 2T 4P Trường TH số 1 xã Hồng Thủy</t>
  </si>
  <si>
    <t>7651705 - Nha lớp hoc 2 tầng  6 phòng trường TH Xã Ngư Thủy Nam</t>
  </si>
  <si>
    <t>7652385 - Trường Tiểu học 2T 6P xã Thái Thủy</t>
  </si>
  <si>
    <t>7652661 - Nhà lớp học 2 tầng 6 phòng trương TH Xã Hung Thuy</t>
  </si>
  <si>
    <t>7652859 - Trường Tiểu học 2 tầng 6 phòng xã Ngư Thủy Trung</t>
  </si>
  <si>
    <t>7653298 - Trường mầm non Lâm Thủy KVTT</t>
  </si>
  <si>
    <t>7660109 - Trường mầm non Thái Thủy</t>
  </si>
  <si>
    <t>7654926 - Nhà lớp học 2 tầng 6 phòng trường Tiểu học Hải Ninh</t>
  </si>
  <si>
    <t>7658640 - Nhà lớp học 2 T 6P Trường tiểu học Long Sơn, xã Trường Sơn</t>
  </si>
  <si>
    <t>7659385 - Nhà lớp học 2T, 6 p Trường PTDT Bán trú TH Trường  Xuân</t>
  </si>
  <si>
    <t>7663967 - Nhà lớp học 2T,6P Trường Mầm non TT xã Trường Xuân</t>
  </si>
  <si>
    <t>7635914 - Nhà lớp học 6P+2T trường tiểu học Quảng hải</t>
  </si>
  <si>
    <t>7640343 - Nhà lớp học 6P+2t trường mầm non TT xã Quảng Lộc</t>
  </si>
  <si>
    <t>7649384 - Nhà lớp học 2 tầng 6 phòng trường TH số 2 Quảng Văn</t>
  </si>
  <si>
    <t>7661960 - Trường Tiểu học Quảng Minh A ( 2 tầng 4 phòng)</t>
  </si>
  <si>
    <t>Chi y tế, dân số và gia đình</t>
  </si>
  <si>
    <t>Chi phát thanh, truyền hình, thông tấn</t>
  </si>
  <si>
    <t>Chi bảo vệ môi trường</t>
  </si>
  <si>
    <t>Chi hoạt động của cơ quan quản lý nhà nước, đảng, đoàn thể</t>
  </si>
  <si>
    <t>Chi bảo đảm xã hội</t>
  </si>
  <si>
    <t>Biểu mẫu số 57</t>
  </si>
  <si>
    <t>Dự toán giao đầu năm</t>
  </si>
  <si>
    <t>Đầu tư phát triển</t>
  </si>
  <si>
    <t>Kinh phí sự nghiệp</t>
  </si>
  <si>
    <t>Vốn trong nước</t>
  </si>
  <si>
    <t>Vốn ngoài nước</t>
  </si>
  <si>
    <t>Biểu mẫu số 62</t>
  </si>
  <si>
    <t>Danh mục dự án</t>
  </si>
  <si>
    <t>Địa điểm xây dựng</t>
  </si>
  <si>
    <t>Năng lực thiết kế</t>
  </si>
  <si>
    <t>Thời gian khởi công - hoàn thành</t>
  </si>
  <si>
    <t>Quyết định đầu tư</t>
  </si>
  <si>
    <t>Số Quyết định, ngày, tháng, năm ban hành</t>
  </si>
  <si>
    <t>Tổng mức đầu tư được duyệt</t>
  </si>
  <si>
    <t>Tổng số (tất cả các nguồn vốn)</t>
  </si>
  <si>
    <t>Chia theo nguồn vốn</t>
  </si>
  <si>
    <t>Ngoài nước</t>
  </si>
  <si>
    <t>NSNN (ngân địa phương và hỗ trợ của ngân sách trung ương)</t>
  </si>
  <si>
    <t>Nguồn CTMTQG</t>
  </si>
  <si>
    <t>Nguồn Trái phiếu chính phủ</t>
  </si>
  <si>
    <t>30 = 25/20</t>
  </si>
  <si>
    <t>31 = 26/21</t>
  </si>
  <si>
    <t>32 = 27/22</t>
  </si>
  <si>
    <t>33 = 28/23</t>
  </si>
  <si>
    <t>34 = 29/34</t>
  </si>
  <si>
    <t>Biểu mẫu số 64</t>
  </si>
  <si>
    <t>(KHÔNG BAO GỒM NGUỒN NGÂN SÁCH NHÀ NƯỚC)</t>
  </si>
  <si>
    <t>Sự nghiệp giáo dục - đào tạo và dạy nghề</t>
  </si>
  <si>
    <t>Sự nghiệp giáo dục</t>
  </si>
  <si>
    <t>Sự nghiệp đào tạo và dạy nghề</t>
  </si>
  <si>
    <t>Sự nghiệp khoa học và công nghệ</t>
  </si>
  <si>
    <t>Sự nghiệp y tế</t>
  </si>
  <si>
    <t>Sự nghiệp TNMT</t>
  </si>
  <si>
    <t>Sự nghiệp phát thanh truyền hình</t>
  </si>
  <si>
    <t>Sự nghiệp kinh tế</t>
  </si>
  <si>
    <t>Biểu mẫu số 63</t>
  </si>
  <si>
    <t>Tên Quỹ</t>
  </si>
  <si>
    <t>Tổng nguồn vốn phát sinh trong năm</t>
  </si>
  <si>
    <t>Tổng sử dụng nguồn vốn trong năm</t>
  </si>
  <si>
    <t>Chênh lệch nguồn trong năm</t>
  </si>
  <si>
    <r>
      <t xml:space="preserve">Trong đó: Hỗ trợ từ NSĐP </t>
    </r>
    <r>
      <rPr>
        <sz val="12"/>
        <color rgb="FF000000"/>
        <rFont val="Times New Roman"/>
        <family val="1"/>
      </rPr>
      <t>(nếu có)</t>
    </r>
  </si>
  <si>
    <t>5=2-4</t>
  </si>
  <si>
    <t>9=6-8</t>
  </si>
  <si>
    <t>10=1+6-8</t>
  </si>
  <si>
    <t>Quỹ phát triển đất</t>
  </si>
  <si>
    <t>Quỹ cho vay người nghèo và các đối tượng chính sách</t>
  </si>
  <si>
    <t>Quỹ hội nông dân</t>
  </si>
  <si>
    <t>Biểu mẫu số 58 theo Nghị định số 31/2017/NĐ-CP</t>
  </si>
  <si>
    <t xml:space="preserve">Tên đơn vị </t>
  </si>
  <si>
    <t>Chi CTMTQG</t>
  </si>
  <si>
    <t>Chi nộp trả ngân sách cấp trên</t>
  </si>
  <si>
    <t>Chi giáo dục đào tạo dạy nghề</t>
  </si>
  <si>
    <t>Chi khoa học và công nghệ (3)</t>
  </si>
  <si>
    <t>16= 4/1</t>
  </si>
  <si>
    <t>17= 5/2</t>
  </si>
  <si>
    <t>18=8/3</t>
  </si>
  <si>
    <t xml:space="preserve"> Minh Hóa</t>
  </si>
  <si>
    <t>Tuyên Hóa</t>
  </si>
  <si>
    <t>Quảng Trạch</t>
  </si>
  <si>
    <t>TX. Bs Đồn</t>
  </si>
  <si>
    <t>Bố Trạch</t>
  </si>
  <si>
    <t>TP. Đồng Hới</t>
  </si>
  <si>
    <t>Quảng Ninh</t>
  </si>
  <si>
    <t>Lệ Thủy</t>
  </si>
  <si>
    <t>Biểu mẫu số 59 theo Nghị định số 31/2017/NĐ-CP</t>
  </si>
  <si>
    <t>Tên đơn vị (1)</t>
  </si>
  <si>
    <t>So sách (%)</t>
  </si>
  <si>
    <t>Gồm</t>
  </si>
  <si>
    <t>Vốn đầu tư để thực hiện các CTMT, nhiệm vụ</t>
  </si>
  <si>
    <t>Vốn sự nghiệp thực hiện các chế độ, chính sách</t>
  </si>
  <si>
    <t>Vốn thực hiện các CTMT quốc gia</t>
  </si>
  <si>
    <t>3=4+5</t>
  </si>
  <si>
    <t>11=12+13</t>
  </si>
  <si>
    <t>17=9/1</t>
  </si>
  <si>
    <t>18=10/2</t>
  </si>
  <si>
    <t>19=11/3</t>
  </si>
  <si>
    <t>20=12/4</t>
  </si>
  <si>
    <t>21=13/5</t>
  </si>
  <si>
    <t>22=14/6</t>
  </si>
  <si>
    <t>23=15/7</t>
  </si>
  <si>
    <t>24=16/8</t>
  </si>
  <si>
    <t>Minh Hóa</t>
  </si>
  <si>
    <t>Thị xã Ba Đồn</t>
  </si>
  <si>
    <t>TP Đồng Hới</t>
  </si>
  <si>
    <t>Biểu mẫu số 60 theo Nghị định số 31/2017/NĐ-CP</t>
  </si>
  <si>
    <t>Tổng thu NSĐP</t>
  </si>
  <si>
    <t>Thu NSĐP hưởng theo phân cấp</t>
  </si>
  <si>
    <t>Số bổ sung thực hiện cải cách tiền lương</t>
  </si>
  <si>
    <t>Thu từ kết dư năm trước</t>
  </si>
  <si>
    <t>TX Ba Đồn</t>
  </si>
  <si>
    <t>Biểu mẫu số 61 theo Nghị định số 31/2017/NĐ-CP</t>
  </si>
  <si>
    <t>Năm trước chuyển sang</t>
  </si>
  <si>
    <t>Vốn nươc ngoài</t>
  </si>
  <si>
    <t>Ngân sách cấp tỉnh</t>
  </si>
  <si>
    <t>Chương trình mục tiêu quốc gia Giảm nghèo bền vững</t>
  </si>
  <si>
    <t>Ban Dân Tộc</t>
  </si>
  <si>
    <t>Đài Phát thanh và Truyền hình</t>
  </si>
  <si>
    <t>Chương trình MTQG Xây dựng nông thôn mới</t>
  </si>
  <si>
    <t>Ngân sách cấp huyện</t>
  </si>
  <si>
    <t>Chương trình MTQG Giảm nghèo bền vững</t>
  </si>
  <si>
    <t>Thành phố Đồng Hới</t>
  </si>
  <si>
    <t>Mẫu biểu số 61</t>
  </si>
  <si>
    <t>QUYẾT TOÁN THU NSNN, VAY NSĐP NĂM 2018</t>
  </si>
  <si>
    <t>(Dùng cho Ủy ban nhân dân cấp dưới báo cáo cơ quan tài chính cấp trên trực tiếp)</t>
  </si>
  <si>
    <t>Cấp trên giao</t>
  </si>
  <si>
    <t>Thu NS cấp xã</t>
  </si>
  <si>
    <t>0</t>
  </si>
  <si>
    <t>- Thu từ khí thiên nhiên</t>
  </si>
  <si>
    <t>- Do địa phương</t>
  </si>
  <si>
    <t>- Do địa phương xử lý</t>
  </si>
  <si>
    <t>Thu về dầu thô theo hiệp định, hợp đồng</t>
  </si>
  <si>
    <t>Thuế đặc biệt</t>
  </si>
  <si>
    <t>Thu về Condensate theo hiệp định, hợp đồng.</t>
  </si>
  <si>
    <t>Bổ sung có mục tiêu bằng nguồn vốn trong nước</t>
  </si>
  <si>
    <t>Các khoản thu phân chia</t>
  </si>
  <si>
    <t>Sở Văn hóa - Thể thao</t>
  </si>
  <si>
    <t>Đài Truyền hình</t>
  </si>
  <si>
    <t>Sở Văn hóa và Thể thao</t>
  </si>
  <si>
    <t>Sở Lao Động - Thương binh và Xã hội</t>
  </si>
  <si>
    <t>Văn phòng Hội đồng nhân dân</t>
  </si>
  <si>
    <t>Hoạt động của các cơ quan quản lý nhà nước, Đảng, đoàn thể</t>
  </si>
  <si>
    <t>341</t>
  </si>
  <si>
    <t>Quản lý nhà nước</t>
  </si>
  <si>
    <t>Lương theo ngạch, bậc</t>
  </si>
  <si>
    <t>Lương hợp đồng theo chế độ</t>
  </si>
  <si>
    <t>Phụ cấp làm đêm; làm thêm giờ</t>
  </si>
  <si>
    <t>Hoạt động phí đại biểu Quốc hội, đại biểu Hội đồng nhân dân</t>
  </si>
  <si>
    <t>Phụ cấp thâm niên vượt khung; phụ cấp thâm niên nghề</t>
  </si>
  <si>
    <t>Phụ cấp khác</t>
  </si>
  <si>
    <t>Thưởng thường xuyên</t>
  </si>
  <si>
    <t>Thưởng khác</t>
  </si>
  <si>
    <t>Chi thu nhập tăng thêm theo cơ chế khoán, tự chủ</t>
  </si>
  <si>
    <t>Tiền điện</t>
  </si>
  <si>
    <t>Tiền nước</t>
  </si>
  <si>
    <t>Tiền nhiên liệu</t>
  </si>
  <si>
    <t>Tiền vệ sinh, môi trường</t>
  </si>
  <si>
    <t>Vật tư văn phòng</t>
  </si>
  <si>
    <t>Khoán văn phòng phẩm</t>
  </si>
  <si>
    <t>Cước phí điện thoại (không bao gồm khoán điện thoại); thuê bao đường điện thoại; fax</t>
  </si>
  <si>
    <t>Phim ảnh; ấn phẩm truyền thông; sách, báo, tạp chí thư viện</t>
  </si>
  <si>
    <t>Khoán điện thoại</t>
  </si>
  <si>
    <t>Các khoản thuê mướn khác</t>
  </si>
  <si>
    <t>Khoán công tác phí</t>
  </si>
  <si>
    <t>Tiền vé tàu bay, tàu, xe, thuê xe</t>
  </si>
  <si>
    <t>Tiền ăn và tiền tiêu vặt</t>
  </si>
  <si>
    <t>Sửa chữa, duy tu tài sản phục vụ công tác chuyên môn và các công trình cơ sở hạ tầng</t>
  </si>
  <si>
    <t>Ô tô phục vụ chức danh</t>
  </si>
  <si>
    <t>Ô tô chuyên dùng</t>
  </si>
  <si>
    <t>Các thiết bị công nghệ thông tin</t>
  </si>
  <si>
    <t>Tài sản và thiết bị văn phòng</t>
  </si>
  <si>
    <t>Đường điện, cấp thoát nước</t>
  </si>
  <si>
    <t>6950</t>
  </si>
  <si>
    <t>Mua sắm tài sản phục vụ công tác chuyên môn</t>
  </si>
  <si>
    <t>6956</t>
  </si>
  <si>
    <t>Chi mua hàng hóa, vật tư</t>
  </si>
  <si>
    <t>Chi phí hoạt động nghiệp vụ chuyên ngành</t>
  </si>
  <si>
    <t>7050</t>
  </si>
  <si>
    <t>Mua sắm tài sản vô hình</t>
  </si>
  <si>
    <t>7053</t>
  </si>
  <si>
    <t>Mua, bảo trì phần mềm công nghệ thông tin</t>
  </si>
  <si>
    <t>Chi các khoản phí và lệ phí</t>
  </si>
  <si>
    <t>Chi bảo hiểm tài sản và phương tiện</t>
  </si>
  <si>
    <t>Chi cho công tác Đảng ở tổ chức Đảng cơ sở và các cấp trên cơ sở, các đơn vị hành chính, sự nghiệp</t>
  </si>
  <si>
    <t>Chi cho các sự kiện lớn</t>
  </si>
  <si>
    <t>7903</t>
  </si>
  <si>
    <t>Chi xây dựng các công trình, hạng mục công trình</t>
  </si>
  <si>
    <t>Chính sách và hoạt động phục vụ người có công với cách mạng</t>
  </si>
  <si>
    <t>Chi về công tác người có công với cách mạng</t>
  </si>
  <si>
    <t>Văn phòng Ủy ban nhân dân</t>
  </si>
  <si>
    <t>Giáo dục - đào tạo và dạy nghề</t>
  </si>
  <si>
    <t>083</t>
  </si>
  <si>
    <t>085</t>
  </si>
  <si>
    <t>Đào tạo lại, bồi dưỡng nghiệp vụ khác cho cán bộ, công chức, viên chức (gồm cả đào tạo ngắn hạn nước ngoài)</t>
  </si>
  <si>
    <t>271</t>
  </si>
  <si>
    <t>Bảo tồn thiên nhiên và đa dạng sinh học</t>
  </si>
  <si>
    <t>314</t>
  </si>
  <si>
    <t>Công nghệ thông tin</t>
  </si>
  <si>
    <t>Tiền công trả cho vị trí lao động thường xuyên theo hợp đồng</t>
  </si>
  <si>
    <t>Tiền công trả cho vị trí lao động thường xuyên theo hợp đồng</t>
  </si>
  <si>
    <t>Thuê bao kênh vệ tinh; thuê bao cáp truyền hình; cước phí Internet; thuê đường truyền mạng</t>
  </si>
  <si>
    <t>6955</t>
  </si>
  <si>
    <t>7054</t>
  </si>
  <si>
    <t>Xây dựng phần mềm công nghệ thông tin</t>
  </si>
  <si>
    <t>338</t>
  </si>
  <si>
    <t>Sự nghiệp kinh tế và dịch vụ khác</t>
  </si>
  <si>
    <t>Phụ cấp nặng nhọc, độc hại, nguy hiểm</t>
  </si>
  <si>
    <t>Tuyên truyền; quảng cáo</t>
  </si>
  <si>
    <t>Ô tô dùng chung</t>
  </si>
  <si>
    <t>6999</t>
  </si>
  <si>
    <t>Tài sản và thiết bị khác</t>
  </si>
  <si>
    <t>Đồng phục, trang phục; bảo hộ lao động</t>
  </si>
  <si>
    <t>Chi quà lễ, tết</t>
  </si>
  <si>
    <t>332</t>
  </si>
  <si>
    <t>Các hoạt động điều tra, thăm dò, khảo sát, tư vấn, quy hoạch trong các lĩnh vực kinh tế, xã hội, nhân văn</t>
  </si>
  <si>
    <t>Tiền khoán phương tiện theo chế độ</t>
  </si>
  <si>
    <t>429</t>
  </si>
  <si>
    <t>Các nhiệm vụ chi khác</t>
  </si>
  <si>
    <t>091</t>
  </si>
  <si>
    <t>Giáo dục nghề nghiệp trình độ sơ cấp</t>
  </si>
  <si>
    <t>098</t>
  </si>
  <si>
    <t>Các nhiệm vụ phục vụ cho giáo dục, đào tạo, giáo dục nghề nghiệp khác</t>
  </si>
  <si>
    <t>101</t>
  </si>
  <si>
    <t>Khoa học tự nhiên và kỹ thuật</t>
  </si>
  <si>
    <t>Y tế, dân số và gia đình</t>
  </si>
  <si>
    <t>Văn hóa thông tin</t>
  </si>
  <si>
    <t>171</t>
  </si>
  <si>
    <t>Thông tin</t>
  </si>
  <si>
    <t>261</t>
  </si>
  <si>
    <t>Xử lý chất thải rắn</t>
  </si>
  <si>
    <t>272</t>
  </si>
  <si>
    <t>Ứng phó với biến đổi khí hậu</t>
  </si>
  <si>
    <t>Tiền công khác</t>
  </si>
  <si>
    <t>7450</t>
  </si>
  <si>
    <t>Chi về công tác bảo đảm xã hội</t>
  </si>
  <si>
    <t>7454</t>
  </si>
  <si>
    <t>Hỗ trợ cải thiện nhà ở</t>
  </si>
  <si>
    <t>Nông nghiệp và dịch vụ nông nghiệp</t>
  </si>
  <si>
    <t>Chi chuẩn bị đầu tư</t>
  </si>
  <si>
    <t>Chi bồi thường, hỗ trợ, tái định cư khi Nhà nước thu hồi đất</t>
  </si>
  <si>
    <t>Chi bồi thường, hỗ trợ khi Nhà nước thu hồi đất</t>
  </si>
  <si>
    <t>Lâm nghiệp và dịch vụ lâm nghiệp</t>
  </si>
  <si>
    <t>Tài sản và thiết bị chuyên dùng</t>
  </si>
  <si>
    <t>Thủy lợi và dịch vụ thủy lợi</t>
  </si>
  <si>
    <t>284</t>
  </si>
  <si>
    <t>Thủy sản và dịch vụ thủy sản</t>
  </si>
  <si>
    <t>292</t>
  </si>
  <si>
    <t>Giao thông đường bộ</t>
  </si>
  <si>
    <t>Công nghiệp khác</t>
  </si>
  <si>
    <t>Chi quy hoạch phát triển ngành, lĩnh vực, sản phẩm chủ yếu</t>
  </si>
  <si>
    <t>Phụ cấp công tác lâu năm ở vùng có điều kiện kinh tế - xã hội đặc biệt khó khăn</t>
  </si>
  <si>
    <t>Phụ cấp công tác Đảng, Đoàn thể chính trị - xã hội</t>
  </si>
  <si>
    <t>Thưởng đột xuất</t>
  </si>
  <si>
    <t>Thuê nhà; thuê đất</t>
  </si>
  <si>
    <t>6954</t>
  </si>
  <si>
    <t>7099</t>
  </si>
  <si>
    <t>374</t>
  </si>
  <si>
    <t>Lương hưu và trợ cấp bảo hiểm xã hội</t>
  </si>
  <si>
    <t>Chi quy hoạch tổng thể phát triển kinh tế - xã hội của cả nước, vùng, lãnh thổ</t>
  </si>
  <si>
    <t>Các khoản đóng góp khác</t>
  </si>
  <si>
    <t>Chi xúc tiến thương mại, du lịch và đầu tư</t>
  </si>
  <si>
    <t>7357</t>
  </si>
  <si>
    <t>Chi xúc tiến đầu tư</t>
  </si>
  <si>
    <t>Chi mua sắm thiết bị</t>
  </si>
  <si>
    <t>361</t>
  </si>
  <si>
    <t>Hoạt động của các tổ chức chính trị - xã hội</t>
  </si>
  <si>
    <t>302</t>
  </si>
  <si>
    <t>Công nghiệp điện năng</t>
  </si>
  <si>
    <t>Chi tổ chức thực hiện bồi thường, hỗ trợ, tái định cư khi Nhà nước thu hồi đất</t>
  </si>
  <si>
    <t>Hỗ trợ đào tạo trình độ sơ cấp và đào tạo dưới 3 tháng</t>
  </si>
  <si>
    <t>Chi hỗ trợ doanh nghiệp và Quỹ tài chính của Nhà nước</t>
  </si>
  <si>
    <t>Khoa học xã hội và nhân văn</t>
  </si>
  <si>
    <t>103</t>
  </si>
  <si>
    <t>Khoa học và công nghệ khác</t>
  </si>
  <si>
    <t>Chi lập các quỹ của đơn vị thực hiện khoán chi và đơn vị sự nghiệp có thu theo chế độ quy định</t>
  </si>
  <si>
    <t>Chi lập Quỹ phúc lợi</t>
  </si>
  <si>
    <t>Chi lập Quỹ khen thưởng</t>
  </si>
  <si>
    <t>294</t>
  </si>
  <si>
    <t>Giao thông đường thủy nội địa</t>
  </si>
  <si>
    <t>312</t>
  </si>
  <si>
    <t>073</t>
  </si>
  <si>
    <t>Giáo dục trung học cơ sở</t>
  </si>
  <si>
    <t>074</t>
  </si>
  <si>
    <t>Học bổng và hỗ trợ khác cho học sinh, sinh viên, cán bộ đi học</t>
  </si>
  <si>
    <t>6151</t>
  </si>
  <si>
    <t>Học bổng học sinh, sinh viên học trong nước (không bao gồm học sinh dân tộc nội trú)</t>
  </si>
  <si>
    <t>6157</t>
  </si>
  <si>
    <t>Các khoản hỗ trợ khác</t>
  </si>
  <si>
    <t>6251</t>
  </si>
  <si>
    <t>Trợ cấp khó khăn thường xuyên</t>
  </si>
  <si>
    <t>Tiền y tế trong các cơ quan, đơn vị</t>
  </si>
  <si>
    <t>Công trình văn hóa, công viên, thể thao</t>
  </si>
  <si>
    <t>Chi khoán thực hiện đề tài nghiên cứu khoa học</t>
  </si>
  <si>
    <t>7456</t>
  </si>
  <si>
    <t>Chi trợ giúp đột xuất cho các đối tượng bảo trợ xã hội và các đối tượng khác</t>
  </si>
  <si>
    <t>Chi lập Quỹ phát triển hoạt động sự nghiệp</t>
  </si>
  <si>
    <t>Chi tinh giản biên chế</t>
  </si>
  <si>
    <t>075</t>
  </si>
  <si>
    <t>Giáo dục nghề nghiệp - giáo dục thường xuyên</t>
  </si>
  <si>
    <t>081</t>
  </si>
  <si>
    <t>Giáo dục đại học</t>
  </si>
  <si>
    <t>Chi lập Quỹ bổ sung thu nhập, Quỹ dự phòng ổn định thu nhập</t>
  </si>
  <si>
    <t>082</t>
  </si>
  <si>
    <t>Giáo dục sau đại học</t>
  </si>
  <si>
    <t>092</t>
  </si>
  <si>
    <t>Giáo dục nghề nghiệp trình độ trung cấp</t>
  </si>
  <si>
    <t>Cấp bù học phí cho cơ sở giáo dục đào tạo theo chế độ</t>
  </si>
  <si>
    <t>Y tế dự phòng</t>
  </si>
  <si>
    <t>Chi lương hưu và trợ cấp bảo hiểm xã hội</t>
  </si>
  <si>
    <t>132</t>
  </si>
  <si>
    <t>Khám bệnh, chữa bệnh</t>
  </si>
  <si>
    <t>Y tế khác</t>
  </si>
  <si>
    <t>Dân số</t>
  </si>
  <si>
    <t>093</t>
  </si>
  <si>
    <t>Giáo dục nghề nghiệp trình độ cao đẳng</t>
  </si>
  <si>
    <t>321</t>
  </si>
  <si>
    <t>Thương mại</t>
  </si>
  <si>
    <t>7499</t>
  </si>
  <si>
    <t>7453</t>
  </si>
  <si>
    <t>Trợ cấp cho các đối tượng xã hội trong cơ sở trợ giúp xã hội, cơ sở cai nghiện</t>
  </si>
  <si>
    <t>Hoạt động bảo vệ và chăm sóc trẻ em</t>
  </si>
  <si>
    <t>398</t>
  </si>
  <si>
    <t>Chính sách và hoạt động phục vụ các đối tượng bảo trợ xã hội và các đối tượng khác</t>
  </si>
  <si>
    <t>Sở Văn hóa, Thể thao và Du lịch</t>
  </si>
  <si>
    <t>Văn hóa</t>
  </si>
  <si>
    <t>322</t>
  </si>
  <si>
    <t>Du lịch</t>
  </si>
  <si>
    <t>Điều tra quan trắc và phân tích môi trường</t>
  </si>
  <si>
    <t>428</t>
  </si>
  <si>
    <t>Thể dục thể thao</t>
  </si>
  <si>
    <t>221</t>
  </si>
  <si>
    <t>Thể dục thể thao</t>
  </si>
  <si>
    <t>362</t>
  </si>
  <si>
    <t>Hỗ trợ các các tổ chức chính trị xã hội - nghề nghiệp, tổ chức xã hội, tổ chức xã hội - nghề nghiệp</t>
  </si>
  <si>
    <t>201</t>
  </si>
  <si>
    <t>Truyền hình</t>
  </si>
  <si>
    <t>Liên minh các hợp tác xã</t>
  </si>
  <si>
    <t>Văn phòng Tỉnh ủy</t>
  </si>
  <si>
    <t>351</t>
  </si>
  <si>
    <t>Điều trị, điều dưỡng</t>
  </si>
  <si>
    <t>Chi trả các khoản thu nhầm, thu thừa năm trước và chi trả lãi do trả chậm</t>
  </si>
  <si>
    <t>Chi khắc phục hậu quả thiên tai, thảm họa, dịch bệnh cho các đơn vị dự toán và cho các doanh nghiệp</t>
  </si>
  <si>
    <t>Khác ngân sách</t>
  </si>
  <si>
    <t>Ủy ban Mặt trận Tổ quốc tỉnh</t>
  </si>
  <si>
    <t>Tỉnh Đoàn Thanh niên Cộng sản Hồ Chí Minh</t>
  </si>
  <si>
    <t>Hội Liên hiệp phụ nữ tỉnh</t>
  </si>
  <si>
    <t>Hội Nông dân tỉnh</t>
  </si>
  <si>
    <t>Hội Cựu chiến binh tỉnh</t>
  </si>
  <si>
    <t>Liên đoàn lao động tỉnh</t>
  </si>
  <si>
    <t>Hỗ trợ các đơn vị cấp trên đóng trên địa bàn</t>
  </si>
  <si>
    <t>Hội Đông y</t>
  </si>
  <si>
    <t>041</t>
  </si>
  <si>
    <t>071</t>
  </si>
  <si>
    <t>072</t>
  </si>
  <si>
    <t>133</t>
  </si>
  <si>
    <t>Hỗ trợ kinh phí mua thẻ bảo hiểm y tế cho các đối tượng chính sách</t>
  </si>
  <si>
    <t>7451</t>
  </si>
  <si>
    <t>Chi đóng, hỗ trợ tiền đóng tiền bảo hiểm y tế</t>
  </si>
  <si>
    <t>9356</t>
  </si>
  <si>
    <t>Các chi phí mua thiết bị, phần mền, lắp đặt, hiệu chỉnh, đào tạo, chuyển giao, vận chuyển, bảo hành, thuế, phí liên quan công nghệ thông tin</t>
  </si>
  <si>
    <t>278</t>
  </si>
  <si>
    <t>Bảo vệ môi trường khác</t>
  </si>
  <si>
    <t>407</t>
  </si>
  <si>
    <t>Vay và trả nợ gốc</t>
  </si>
  <si>
    <t>Vay và trả nợ gốc vay trong nước của Ngân sách nhà nước</t>
  </si>
  <si>
    <t>0839</t>
  </si>
  <si>
    <t>Vay khác</t>
  </si>
  <si>
    <t>408</t>
  </si>
  <si>
    <t>Bổ sung quỹ dự trữ tài chính</t>
  </si>
  <si>
    <t>7500</t>
  </si>
  <si>
    <t>Chi bổ sung Quỹ dự trữ tài chính</t>
  </si>
  <si>
    <t>7501</t>
  </si>
  <si>
    <t>Chuyển giao, chuyển nguồn</t>
  </si>
  <si>
    <t>Bổ sung cân đối cho ngân sách cấp dưới</t>
  </si>
  <si>
    <t>Bổ sung có mục tiêu cho ngân sách cấp dưới</t>
  </si>
  <si>
    <t>Chi bổ sung có mục tiêu bằng vốn trong nước</t>
  </si>
  <si>
    <t>433</t>
  </si>
  <si>
    <t>Nộp ngân sách cấp trên</t>
  </si>
  <si>
    <t>Chi hoàn trả giữa các cấp ngân sách</t>
  </si>
  <si>
    <t>Chi hoàn trả các khoản phát sinh niên độ ngân sách năm trước</t>
  </si>
  <si>
    <t>434</t>
  </si>
  <si>
    <t>Chuyển nguồn sang năm sau</t>
  </si>
  <si>
    <t>Chuyển nguồn năm nay sang năm sau (chi chuyển nguồn)</t>
  </si>
  <si>
    <t>Các đơn vị có vốn nhà nước nắm giữ 100% vốn điều lệ (không thuộc các cơ quan chủ quản, các Chương Tập đoàn, Tổng công ty)</t>
  </si>
  <si>
    <t>Văn phòng Hội đồng nhân dân và Ủy ban nhân dân</t>
  </si>
  <si>
    <t>Phụ cấp theo loại xã</t>
  </si>
  <si>
    <t>Chi cho cán bộ không chuyên trách xã, thôn, bản</t>
  </si>
  <si>
    <t>Phụ cấp cán bộ không chuyên trách</t>
  </si>
  <si>
    <t>Phòng Kinh tế và Hạ tầng</t>
  </si>
  <si>
    <t>7052</t>
  </si>
  <si>
    <t>Mua bản quyền nhãn hiệu thương mại</t>
  </si>
  <si>
    <t>Trợ cấp ưu đãi học tập</t>
  </si>
  <si>
    <t>368</t>
  </si>
  <si>
    <t>Hoạt động khác</t>
  </si>
  <si>
    <t>6156</t>
  </si>
  <si>
    <t>7455</t>
  </si>
  <si>
    <t>Chi trợ cấp hàng tháng cho các đối tượng bảo trợ xã hội tại cộng đồng</t>
  </si>
  <si>
    <t>Phòng Văn hóa và Thông tin</t>
  </si>
  <si>
    <t>Đài Phát thanh</t>
  </si>
  <si>
    <t>191</t>
  </si>
  <si>
    <t>Phát thanh</t>
  </si>
  <si>
    <t>Phòng Dân tộc</t>
  </si>
  <si>
    <t>Huyện ủy</t>
  </si>
  <si>
    <t>Ủy ban Mặt trận Tổ quốc huyện</t>
  </si>
  <si>
    <t>Huyện Đoàn Thanh niên Cộng sản Hồ Chí Minh</t>
  </si>
  <si>
    <t>Hội Liên hiệp Phụ nữ huyện</t>
  </si>
  <si>
    <t>311</t>
  </si>
  <si>
    <t>Cấp, thoát nước</t>
  </si>
  <si>
    <t>Tổng hợp ngân sách xã</t>
  </si>
  <si>
    <t>7764</t>
  </si>
  <si>
    <t>Chi lập quỹ khen thưởng theo chế độ quy định</t>
  </si>
  <si>
    <t>8056</t>
  </si>
  <si>
    <t>Cấp bù kinh phí thực hiện chính sách về giá sản phẩm, dịch vụ công ích thủy lợi</t>
  </si>
  <si>
    <t>285</t>
  </si>
  <si>
    <t>Định canh, định cư và kinh tế mới</t>
  </si>
  <si>
    <t>Trợ cấp hàng tháng cho cán bộ xã nghỉ việc theo chế độ</t>
  </si>
  <si>
    <t>Trợ cấp mai táng</t>
  </si>
  <si>
    <t>Phạt vi phạm hành chính theo quyết định của Tòa án</t>
  </si>
  <si>
    <t>Thuế thu nhập doanh nghiệp từ hoạt động sản xuất kinh doanh (gồm cả dịch vụ trong lĩnh vực dầu khí)</t>
  </si>
  <si>
    <t>Thuế giá trị gia tăng</t>
  </si>
  <si>
    <t>Thuế giá trị gia tăng hàng sản xuất, kinh doanh trong nước (gồm cả dịch vụ trong lĩnh vực dầu khí)</t>
  </si>
  <si>
    <t>Phí trong lĩnh vực khác</t>
  </si>
  <si>
    <t>Phí thẩm định tiêu chuẩn, điều kiện hành nghề theo quy định của pháp luật</t>
  </si>
  <si>
    <t>Phí thuộc lĩnh vực ngoại giao</t>
  </si>
  <si>
    <t>2207</t>
  </si>
  <si>
    <t>Phí cấp thị thực và các giấy tờ có liên quan đến xuất nhập cảnh Việt Nam cho người nước ngoài</t>
  </si>
  <si>
    <t>Phí thuộc lĩnh vực an ninh, quốc phòng</t>
  </si>
  <si>
    <t>Phí thẩm định điều kiện, tiêu chuẩn hành nghề thuộc lĩnh vực an ninh, quốc phòng</t>
  </si>
  <si>
    <t>Lệ phí quản lý nhà nước liên quan đến quyền và nghĩa vụ của công dân</t>
  </si>
  <si>
    <t>Lệ phí cấp hộ chiếu</t>
  </si>
  <si>
    <t>Lệ phí quản lý nhà nước liên quan đến quyền sở hữu, quyền sử dụng tài sản</t>
  </si>
  <si>
    <t>2827</t>
  </si>
  <si>
    <t>Lệ phí quản lý phương tiện giao thông</t>
  </si>
  <si>
    <t>Lệ phí về cấp chứng nhận, cấp bằng, cấp chứng chỉ, cấp phép, cấp giấy phép, cấp giấy chứng nhận, điều chỉnh giấy chứng nhận đối với các hoạt đ</t>
  </si>
  <si>
    <t>Phạt vi phạm hành chính trong lĩnh vực giao thông</t>
  </si>
  <si>
    <t>Phạt vi phạm hành chính trong lĩnh vực trật tự, an ninh, quốc phòng</t>
  </si>
  <si>
    <t>Tịch thu khác</t>
  </si>
  <si>
    <t>Các khoản thu khác (bao gồm các khoản thu nợ không được phản ảnh ở các tiểu mục thu nợ)</t>
  </si>
  <si>
    <t>Thu từ đất ở tại đô thị</t>
  </si>
  <si>
    <t>Tiền cho thuê mặt đất, mặt nước</t>
  </si>
  <si>
    <t>Tiền thuê mặt đất hàng năm</t>
  </si>
  <si>
    <t>Bộ Kế hoạch và Đầu tư</t>
  </si>
  <si>
    <t>Phí thuộc lĩnh vực tư pháp</t>
  </si>
  <si>
    <t>Án phí</t>
  </si>
  <si>
    <t>Phí thi hành án dân sự</t>
  </si>
  <si>
    <t>Tiền phạt do phạm tội theo quyết định của Tòa án</t>
  </si>
  <si>
    <t>Tiền nộp do chậm thi hành quyết định xử phạt vi phạm hành chính do cơ quan thuế quản lý.</t>
  </si>
  <si>
    <t>Tịch thu do vi phạm hành chính theo quyết định của Tòa án, cơ quan thi hành án</t>
  </si>
  <si>
    <t>Tiền chậm nộp các khoản khác điều tiết 100% ngân sách trung ương theo quy định của pháp luật do ngành thuế quản lý</t>
  </si>
  <si>
    <t>Bộ Công thương</t>
  </si>
  <si>
    <t>Lệ phí quản lý nhà nước đặc biệt về chủ quyền quốc gia</t>
  </si>
  <si>
    <t>Thu từ bán và thanh lý tài sản khác</t>
  </si>
  <si>
    <t>3365</t>
  </si>
  <si>
    <t>Thu tiền bán tài sản nhà nước khác</t>
  </si>
  <si>
    <t>Phí thuộc lĩnh vực tài nguyên và môi trường</t>
  </si>
  <si>
    <t>Phạt vi phạm hành chính trong lĩnh vực thuế thuộc thẩm quyền ra quyết định của cơ quan thuế (không bao gồm phạt vi phạm hành chính đối với Luật thuế thu nh</t>
  </si>
  <si>
    <t>Phí thuộc lĩnh vực đường biển</t>
  </si>
  <si>
    <t>Tiền chậm nộp các khoản khác điều tiết 100% ngân sách địa phương theo quy định của pháp luật do ngành thuế quản lý</t>
  </si>
  <si>
    <t>Bộ Y tế</t>
  </si>
  <si>
    <t>Thu tiền cấp quyền khai thác tài nguyên khoáng sản, vùng trời, vùng biển</t>
  </si>
  <si>
    <t>Thu tiền cấp quyền khai thác khoáng sản đối với Giấy phép do cơ quan trung ương cấp phép</t>
  </si>
  <si>
    <t>Thu tiền cấp quyền khai thác khoáng sản đối với Giấy phép do Ủy ban nhân dân tỉnh cấp phép</t>
  </si>
  <si>
    <t>Thu tiền bảo vệ, phát triển đất trồng lúa</t>
  </si>
  <si>
    <t>111</t>
  </si>
  <si>
    <t>Tập đoàn Dầu khí Việt Nam</t>
  </si>
  <si>
    <t>Tập đoàn Bưu chính Viễn thông Việt Nam</t>
  </si>
  <si>
    <t>Lệ phí ra, vào cảng</t>
  </si>
  <si>
    <t>Tổng công ty Hàng không Việt Nam - Công ty cổ phần</t>
  </si>
  <si>
    <t>Ngân hàng thương mại cổ phần Ngoại thương Việt Nam</t>
  </si>
  <si>
    <t>Ngân hàng thương mại cổ phần Công thương Việt Nam</t>
  </si>
  <si>
    <t>Ngân hàng Nông nghiệp và Phát triển nông thôn Việt Nam</t>
  </si>
  <si>
    <t>Ngân hàng thương mại cổ phần Đầu tư và Phát triển Việt Nam</t>
  </si>
  <si>
    <t>Phạt vi phạm hành chính đối với Luật thuế thu nhập cá nhân</t>
  </si>
  <si>
    <t>Các đơn vị kinh tế có 100% vốn đầu tư nước ngoài vào Việt Nam</t>
  </si>
  <si>
    <t>1254</t>
  </si>
  <si>
    <t>Thu tiền cấp quyền khai thác tài nguyên nước đối với giấy phép do cơ quan địa phương cấp phép</t>
  </si>
  <si>
    <t>Thuế giá trị gia tăng hàng nhập khẩu</t>
  </si>
  <si>
    <t>Phạt vi phạm hành chính trong lĩnh vực hải quan thuộc thẩm quyền ra quyết định của cơ quan hải quan</t>
  </si>
  <si>
    <t>Các đơn vị kinh tế hỗn hợp có vốn nhà nước trên 50% đến dưới 100% vốn điều lệ</t>
  </si>
  <si>
    <t>159</t>
  </si>
  <si>
    <t>Các đơn vị có vốn nhà nước từ 50% vốn điều lệ trở xuống</t>
  </si>
  <si>
    <t>Thu từ các khoản hoàn trả giữa các cấp ngân sách</t>
  </si>
  <si>
    <t>Các khoản hoàn trả phát sinh ngoài niên độ ngân sách năm trước</t>
  </si>
  <si>
    <t>162</t>
  </si>
  <si>
    <t>169</t>
  </si>
  <si>
    <t>Các đơn vị có vốn nhà nước nắm giữ 100% vốn điều lệ (không thuộc các cơ quan chủ quản, các Chương Tập đoàn, Tổng công ty)</t>
  </si>
  <si>
    <t>Xăng sản xuất trong nước (trừ etanol)</t>
  </si>
  <si>
    <t>Dầu Diezel sản xuất trong nước</t>
  </si>
  <si>
    <t>2003</t>
  </si>
  <si>
    <t>Dầu hỏa sản xuất trong nước</t>
  </si>
  <si>
    <t>Dầu mazut, dầu mỡ nhờn sản xuất trong nước</t>
  </si>
  <si>
    <t>Xăng nhập khẩu bán ra trong nước</t>
  </si>
  <si>
    <t>Diezel nhập khẩu bán ra trong nước</t>
  </si>
  <si>
    <t>2044</t>
  </si>
  <si>
    <t>Dầu hỏa nhập khẩu bán ra trong nước</t>
  </si>
  <si>
    <t>Dầu mazut, dầu nhờn, mỡ nhờn nhập khẩu bán ra trong nước</t>
  </si>
  <si>
    <t>Phí thuộc lĩnh vực văn hóa, thể thao, du lịch</t>
  </si>
  <si>
    <t>2455</t>
  </si>
  <si>
    <t>Phí thẩm định tiêu chuẩn, điều kiện hành nghề thuộc lĩnh vực văn hóa, thể thao, du lịch</t>
  </si>
  <si>
    <t>Phí kiểm dịch (kiểm dịch động vật, thực vật, sản phẩm động vật)</t>
  </si>
  <si>
    <t>Phí thuộc lĩnh vực công nghiệp, thương mại, đầu tư, xây dựng</t>
  </si>
  <si>
    <t>Phí thẩm định đầu tư, dự án đầu tư</t>
  </si>
  <si>
    <t>Lệ phí đăng ký kinh doanh</t>
  </si>
  <si>
    <t>2717</t>
  </si>
  <si>
    <t>Phí thẩm định điều kiện hoạt động thuộc lĩnh vực tư pháp</t>
  </si>
  <si>
    <t>2721</t>
  </si>
  <si>
    <t>Phí sử dụng thông tin</t>
  </si>
  <si>
    <t>2263</t>
  </si>
  <si>
    <t>Phí thuộc lĩnh vực khoa học và công nghệ</t>
  </si>
  <si>
    <t>2507</t>
  </si>
  <si>
    <t>Phí thẩm định an toàn phóng xạ, bức xạ, an ninh hạt nhân</t>
  </si>
  <si>
    <t>Thuế giá trị gia tăng từ hoạt động xổ số kiến thiết</t>
  </si>
  <si>
    <t>Thuế tiêu thụ đặc biệt</t>
  </si>
  <si>
    <t>Phí thuộc lĩnh vực đường bộ (sử dụng đường bộ, sử dụng tạm thời lòng đường, hè phố, sát hạch lái xe)</t>
  </si>
  <si>
    <t>Hàng hóa, dịch vụ khác</t>
  </si>
  <si>
    <t>Phí thẩm định hoạt động, tiêu chuẩn, điều kiện hành nghề thuộc lĩnh vực y tế</t>
  </si>
  <si>
    <t>2565</t>
  </si>
  <si>
    <t>Phí thẩm định cấp giấy giám định y khoa</t>
  </si>
  <si>
    <t>2567</t>
  </si>
  <si>
    <t>Phí thẩm định cấp phép lưu hành, nhập khẩu, xác nhận, công bố</t>
  </si>
  <si>
    <t>Phí thăm quan</t>
  </si>
  <si>
    <t>Phí bảo vệ môi trường đối với nước thải, khí thải</t>
  </si>
  <si>
    <t>2628</t>
  </si>
  <si>
    <t>Phí thẩm định đánh giá trữ lượng khoáng sản</t>
  </si>
  <si>
    <t>2631</t>
  </si>
  <si>
    <t>Phí khai thác, sử dụng nguồn nước</t>
  </si>
  <si>
    <t>Phí khai thác, sử dụng tài liệu, dữ liệu tài nguyên và môi trường (không bao gồm Phí khai thác và sử dụng tài liệu dầu khí)</t>
  </si>
  <si>
    <t>Lệ phí cấp giấy chứng nhận quyền sử dụng đất, quyền sở hữu nhà, tài sản gắn liền với đất</t>
  </si>
  <si>
    <t>2456</t>
  </si>
  <si>
    <t>Phí thư viện</t>
  </si>
  <si>
    <t>Các đơn vị có 100% vốn đầu tư nước ngoài vào Việt Nam</t>
  </si>
  <si>
    <t>Thuế thu nhập doanh nghiệp từ chuyển nhượng bất động sản</t>
  </si>
  <si>
    <t>1154</t>
  </si>
  <si>
    <t>Thu nhập từ cổ tức được chia từ phần vốn nhà nước đầu tư tại doanh nghiệp</t>
  </si>
  <si>
    <t>1751</t>
  </si>
  <si>
    <t>Hàng nhập khẩu</t>
  </si>
  <si>
    <t>Các dịch vụ, hàng hóa khác sản xuất trong nước</t>
  </si>
  <si>
    <t>Nhiên liệu bay sản xuất trong nước</t>
  </si>
  <si>
    <t>Nhiên liệu bay nhập khẩu bán ra trong nước</t>
  </si>
  <si>
    <t>Tiền chậm nộp thuế giá trị gia tăng từ hàng hóa nhập khẩu</t>
  </si>
  <si>
    <t>Doanh nghiệp tư nhân</t>
  </si>
  <si>
    <t>Sản phẩm của rừng tự nhiên</t>
  </si>
  <si>
    <t>Hợp tác xã</t>
  </si>
  <si>
    <t>Hộ gia đình, cá nhân</t>
  </si>
  <si>
    <t>Thuế thu nhập từ chuyển nhượng vốn (không gồm chuyển nhượng chứng khoán)</t>
  </si>
  <si>
    <t>Thuế thu nhập từ chuyển nhượng bất động sản nhận thừa kế và nhận quà tặng là bất động sản</t>
  </si>
  <si>
    <t>Thu từ đất ở tại nông thôn</t>
  </si>
  <si>
    <t>Các đơn vị kinh tế hỗn hợp có vốn Nhà nước trên 50% đến dưới 100% vốn điều lệ</t>
  </si>
  <si>
    <t>Bia sản xuất trong nước</t>
  </si>
  <si>
    <t>Vay của địa phương từ nguồn vốn cho vay lại của Chính phủ</t>
  </si>
  <si>
    <t>Nguồn năm trước chuyển sang năm nay (thu chuyển nguồn)</t>
  </si>
  <si>
    <t>0911</t>
  </si>
  <si>
    <t>Vốn đầu tư phát triển thực hiện chuyển nguồn từ năm trước sang năm nay theo quy định của Luật Đầu tư công</t>
  </si>
  <si>
    <t>0914</t>
  </si>
  <si>
    <t>0915</t>
  </si>
  <si>
    <t>0916</t>
  </si>
  <si>
    <t>0917</t>
  </si>
  <si>
    <t>Các khoản tăng thu, tiết kiệm chi năm trước được phép chuyển sang năm nay theo quy định</t>
  </si>
  <si>
    <t>0918</t>
  </si>
  <si>
    <t>Đất được nhà nước giao</t>
  </si>
  <si>
    <t>Các khoản đóng góp tự nguyện</t>
  </si>
  <si>
    <t>Bổ sung có mục tiêu bằng vốn trong nước</t>
  </si>
  <si>
    <t>Thu kết dư ngân sách</t>
  </si>
  <si>
    <t>1153</t>
  </si>
  <si>
    <t>Lợi nhuận sau thuế còn lại sau khi trích lập các quỹ từ hoạt động xổ số kiến thiết</t>
  </si>
  <si>
    <t>2267</t>
  </si>
  <si>
    <t>Phí sử dụng công trình kết cấu hạ tầng, công trình dịch vụ, tiện ích công cộng trong khu vực cửa khẩu</t>
  </si>
  <si>
    <t>Phạt vi phạm hành chính về trật tự đô thị</t>
  </si>
  <si>
    <t>Thu tiền bán và thanh lý nhà thuộc sở hữu nhà nước</t>
  </si>
  <si>
    <t>Thanh lý nhà thuộc sở hữu nhà nước</t>
  </si>
  <si>
    <t>Lệ phí trước bạ ô tô</t>
  </si>
  <si>
    <t>Lệ phí trước bạ tàu thủy, thuyền</t>
  </si>
  <si>
    <t>Tiền thuê mặt nước hàng năm</t>
  </si>
  <si>
    <t>Rượu sản xuất trong nước</t>
  </si>
  <si>
    <t>Thuế thu nhập từ hoạt động cho thuê tài sản</t>
  </si>
  <si>
    <t>1411</t>
  </si>
  <si>
    <t>Đất được nhà nước công nhận quyền sử dụng đất</t>
  </si>
  <si>
    <t>2804</t>
  </si>
  <si>
    <t>Lệ phí trước bạ tài sản khác</t>
  </si>
  <si>
    <t>0913</t>
  </si>
  <si>
    <t>Nguồn thực hiện chính sách tiền lương, phụ cấp, trợ cấp và các khoản tính theo tiền lương cơ sở, bảo trợ xã hội;</t>
  </si>
  <si>
    <t>Thu hỗ trợ khi nhà nước thu hồi đất theo chế độ quy định</t>
  </si>
  <si>
    <t>Thu hoa lợi công sản từ quỹ đất công ích</t>
  </si>
  <si>
    <t>Các khoản huy động theo quy định của pháp luật</t>
  </si>
  <si>
    <t>4499</t>
  </si>
  <si>
    <t>Công an xã</t>
  </si>
  <si>
    <t>0912</t>
  </si>
  <si>
    <t>Số Quyết toán</t>
  </si>
  <si>
    <t>00390</t>
  </si>
  <si>
    <t>00394</t>
  </si>
  <si>
    <t>00397</t>
  </si>
  <si>
    <t>Phát triển giáo dục ở nông thôn</t>
  </si>
  <si>
    <t>00401</t>
  </si>
  <si>
    <t>00402</t>
  </si>
  <si>
    <t>00403</t>
  </si>
  <si>
    <r>
      <t xml:space="preserve">    </t>
    </r>
    <r>
      <rPr>
        <b/>
        <u/>
        <sz val="12"/>
        <rFont val="Times New Roman"/>
        <family val="1"/>
      </rPr>
      <t xml:space="preserve"> UBND TỈNH QUẢNG BÌNH</t>
    </r>
  </si>
  <si>
    <t>1.Do chính sách thay đổi</t>
  </si>
  <si>
    <t>- Kinh phí tiền lương và các khoản phụ cấp</t>
  </si>
  <si>
    <t>- Khác</t>
  </si>
  <si>
    <t xml:space="preserve">2.Nhiệm vụ chi đột xuất được bổ sung </t>
  </si>
  <si>
    <t>3.Mua sắm, sửa chữa tài sản</t>
  </si>
  <si>
    <t>- Mua sắm tài sản</t>
  </si>
  <si>
    <t xml:space="preserve">- Sửa chữa </t>
  </si>
  <si>
    <t>Cấp trên bổ sung</t>
  </si>
  <si>
    <t>- Sự nghiệp Kinh tế</t>
  </si>
  <si>
    <t>Chi y tế</t>
  </si>
  <si>
    <t>Chi đảm bảo xã hội</t>
  </si>
  <si>
    <t>Chi Sự nghiệp TN&amp;MT</t>
  </si>
  <si>
    <t>Chi Sự nghiệp phát thanh truyền hình</t>
  </si>
  <si>
    <t>Chi QLNN</t>
  </si>
  <si>
    <t>Chi bổ sung cấp dưới</t>
  </si>
  <si>
    <t>9/ Chi Sự nghiệp VHTT</t>
  </si>
  <si>
    <t>10/ Cải cách tiền lương</t>
  </si>
  <si>
    <t>IV/ Chi chuyển nguồn</t>
  </si>
  <si>
    <t>Số đã xử lý</t>
  </si>
  <si>
    <t>Giảm dự toán, giảm thanh toán năm sau</t>
  </si>
  <si>
    <t>Tỉnh</t>
  </si>
  <si>
    <t xml:space="preserve">Huyện </t>
  </si>
  <si>
    <t>Xã</t>
  </si>
  <si>
    <t>Chuyển nguồn khác</t>
  </si>
  <si>
    <t>ĐVT: triệu đồng</t>
  </si>
  <si>
    <t>Chỉ tiêu</t>
  </si>
  <si>
    <t>Dự toán TTCP giao</t>
  </si>
  <si>
    <t>Dự toán HĐND tỉnh giao</t>
  </si>
  <si>
    <t>Số thực hiện trong năm</t>
  </si>
  <si>
    <t>So sánh QT với DT</t>
  </si>
  <si>
    <t>TTCP</t>
  </si>
  <si>
    <t>HĐND</t>
  </si>
  <si>
    <t>Dư nợ vay đầu năm</t>
  </si>
  <si>
    <t>Tổng số vay trong năm</t>
  </si>
  <si>
    <t>Chi trả nợ gốc trong năm</t>
  </si>
  <si>
    <t>Dư nợ vay cuối năm</t>
  </si>
  <si>
    <t>KHO BẠC NHÀ NƯỚC</t>
  </si>
  <si>
    <t>TM ỦY BAN NHÂN DÂN TỈNH</t>
  </si>
  <si>
    <t>CHỦ TỊCH</t>
  </si>
  <si>
    <t>Đơn vị</t>
  </si>
  <si>
    <t>Dự toán được sử dụng trong năm</t>
  </si>
  <si>
    <t>Lũy kế chi từ đầu năm</t>
  </si>
  <si>
    <t>Dự toán được chuyển sang năm sau</t>
  </si>
  <si>
    <t>Dự toán hủy bỏ</t>
  </si>
  <si>
    <t>Chia ra</t>
  </si>
  <si>
    <t>DT năm trước chuyển sang</t>
  </si>
  <si>
    <t>Dự toán điều chỉnh (3)</t>
  </si>
  <si>
    <t>Dư tạm ứng được chuyển năm sau</t>
  </si>
  <si>
    <t>1025415.Sở Ngoại vụ Quảng Bình</t>
  </si>
  <si>
    <t>1038321.Chi cục Chăn nuôi và Thú y tỉnh Quảng Bình</t>
  </si>
  <si>
    <t>1038323.Chi cục Thuỷ lợi Quảng Bình</t>
  </si>
  <si>
    <t>1038980.Chi cục thủy sản Quảng Bình</t>
  </si>
  <si>
    <t>1086992.Cơ quan VP Sở Nông nghiệp và PTNT</t>
  </si>
  <si>
    <t xml:space="preserve">1069685.Chi cục Trồng trọt và Bảo vệ thực vật </t>
  </si>
  <si>
    <t>1105245.Chi cục quản lý chất lượng nông lâm sản và thuỷ sản</t>
  </si>
  <si>
    <t>1033411.Văn phòng Hội đồng nhân dân tỉnh Quảng bình</t>
  </si>
  <si>
    <t>1033412.VP Chi cục kiểm lâm tỉnh Quảng Bình</t>
  </si>
  <si>
    <t>1034615.Hạt kiểm lâm Quảng Ninh</t>
  </si>
  <si>
    <t>1037902.Hạt Kiểm lâm huyện Minh Hoá</t>
  </si>
  <si>
    <t>1037997.Hạt Kiểm lâm huyện Quảng Trạch</t>
  </si>
  <si>
    <t>1038141.Hạt Kiểm lâm huyện Tuyên Hoá</t>
  </si>
  <si>
    <t>1038566.Hạt Kiểm lâm huyện Bố Trạch</t>
  </si>
  <si>
    <t>1038568.Hạt Kiểm lâm thành phố Đồng Hới</t>
  </si>
  <si>
    <t>1038571.Hạt kiểm lâm Lệ Thuỷ</t>
  </si>
  <si>
    <t>3013493.Đội kiểm lâm cơ động và phòng cháy, chữa cháy rừng số 2</t>
  </si>
  <si>
    <t>3013494.Đội kiểm lâm cơ động và phòng cháy, chữa cháy rừng số 1</t>
  </si>
  <si>
    <t>1119899.Hạt Kiểm lâm Thị xã Ba Đồn</t>
  </si>
  <si>
    <t>1033413.Sở Y tế Quảng Bình</t>
  </si>
  <si>
    <t>1034608.Ban Dân tộc tỉnh Quảng Bình</t>
  </si>
  <si>
    <t>1034880.VP Sở Lao động Thương binh và xã hội</t>
  </si>
  <si>
    <t>1035125.Chi cục Tiêu chuẩn - Đo lường - Chất lượng</t>
  </si>
  <si>
    <t>1037092.Sở Tư pháp tỉnh Quảng Bình</t>
  </si>
  <si>
    <t>1037094.Sở Nội Vụ  tỉnh Quảng Bình</t>
  </si>
  <si>
    <t>1038013.Ban Thi đua - Khen thưởng tỉnh Quảng Bình</t>
  </si>
  <si>
    <t>1053029.Sở xây dựng Quảng Bình</t>
  </si>
  <si>
    <t>1053030.Sở Giao thông Vận tải Quảng Bình</t>
  </si>
  <si>
    <t>1053232.Sở Công thương Quảng Bình</t>
  </si>
  <si>
    <t>1067481.Chi cục Văn thư -  Lưu trữ</t>
  </si>
  <si>
    <t>1039573.Ban Tôn giáo tỉnh Quảng Bình</t>
  </si>
  <si>
    <t>1124452.Sở Du lịch tỉnh Quảng Bình</t>
  </si>
  <si>
    <t>1051730.Thanh tra tỉnh Quảng Bình</t>
  </si>
  <si>
    <t>1098665.Văn phòng Đại diện tại Khu kinh tế  Cửa khẩu Cha Lo</t>
  </si>
  <si>
    <t>1068499.Sở Tài nguyên và Môi trường Quảng Bình</t>
  </si>
  <si>
    <t>1069365.Thanh Tra Sở Giao Thông Vận tải Quảng Bình</t>
  </si>
  <si>
    <t>1075167.Sở Tài chính tỉnh Quảng Bình</t>
  </si>
  <si>
    <t>1082166.Chi cục Dân số - Kế hoạch hoá gia đình tỉnh Quảng Bình</t>
  </si>
  <si>
    <t>3013567.Văn phòng Đại diện tại Khu kinh tế Hòn La</t>
  </si>
  <si>
    <t>3013897.Ban an toàn giao thông tỉnh Quảng Bình</t>
  </si>
  <si>
    <t>1121088.Thanh tra Sở Xây dựng Quảng Bình</t>
  </si>
  <si>
    <t>1033400.Báo Quảng Bình</t>
  </si>
  <si>
    <t>1069583.Tỉnh Đoàn Quảng Bình</t>
  </si>
  <si>
    <t>1069584.Hội người Mù Quảng Bình</t>
  </si>
  <si>
    <t>1069586.Hội làm vườn tỉnh Quảng Bình</t>
  </si>
  <si>
    <t>1038801.Đoàn Khối các cơ quan tỉnh Quảng Bình</t>
  </si>
  <si>
    <t>1050418.Hội luật gia Quảng Bình</t>
  </si>
  <si>
    <t>1051726. Uỷ ban mặt trận TQVN tỉnh Quảng Bình</t>
  </si>
  <si>
    <t>1051729.Liên minh Hợp tác xã tỉnh Quảng Bình</t>
  </si>
  <si>
    <t>1023320.Hội Cựu Giáo Chức tỉnh Quảng Bình</t>
  </si>
  <si>
    <t>1023619.Ban đại diện Hội người cao tuổi tỉnh Quảng Bình</t>
  </si>
  <si>
    <t>1029998.Liên hiệp các tổ chức hữu nghị tỉnh Quảng Bình</t>
  </si>
  <si>
    <t>1033403.Hội Đông y Quảng Bình</t>
  </si>
  <si>
    <t>1035132.Hội liên hiệp thanh niên Việt Nam tỉnh QB</t>
  </si>
  <si>
    <t>1037087.Hội Nhà báo Quảng Bình</t>
  </si>
  <si>
    <t>1037089.Hội cựu chiến binh tỉnh Quảng Bình</t>
  </si>
  <si>
    <t>1037090.Hội bảo trợ người tàn tật và trẻ mồ côi tỉnh Quảng Bình</t>
  </si>
  <si>
    <t>1025800.Liên hiệp các Hội khoa học - Kỹ thuật</t>
  </si>
  <si>
    <t>1030206.Hội Cựu Thanh niên xung phong Quảng Bình</t>
  </si>
  <si>
    <t>1034366.Đoàn khối DNNN</t>
  </si>
  <si>
    <t>1068400.Hội nông dân tỉnh Quảng Bình</t>
  </si>
  <si>
    <t>1068406.Hội chữ thập đỏ tỉnh Quảng Bình</t>
  </si>
  <si>
    <t>1068498.Hội Văn học nghệ thuật Quảng Bình</t>
  </si>
  <si>
    <t>3005486.Hội địa chất tỉnh Quảng Bình</t>
  </si>
  <si>
    <t>3009571.Hội sinh vật cảnh tỉnh Quảng Bình</t>
  </si>
  <si>
    <t>1075915.Hội khuyến học Quảng Bình</t>
  </si>
  <si>
    <t>3022212.Hội hữu nghị Việt Đức tỉnh Quảng Bình</t>
  </si>
  <si>
    <t>3019668.Hội hữu nghị Việt Nam - Nga</t>
  </si>
  <si>
    <t>1117355.Hội y học tỉnh Quảng Bình</t>
  </si>
  <si>
    <t>3018805.Hội Hữu Nghị Việt Nam - Lào tỉnh Quảng Bình</t>
  </si>
  <si>
    <t>3019438.Hội Hữu nghị Việt Nam - Thái lan tỉnh Quảng Bình</t>
  </si>
  <si>
    <t>3018136.Hội Chăn nuôi - Thú y tỉnh Quảng Bình</t>
  </si>
  <si>
    <t>1103664.Đoàn Luật sư tỉnh Quảng Bình</t>
  </si>
  <si>
    <t>1008705.Trường THPT Phan Đình Phùng</t>
  </si>
  <si>
    <t>1008801.Trường THPT Nguyễn Bỉnh Khiêm</t>
  </si>
  <si>
    <t>1008802.Trường THPT Ngô Quyền</t>
  </si>
  <si>
    <t>1008958.Trường THPT Nguyễn Chí Thanh</t>
  </si>
  <si>
    <t>1009013.Trường THPT Hùng Vương</t>
  </si>
  <si>
    <t>1069684.Trường THPT Phan Bội Châu</t>
  </si>
  <si>
    <t>1009101.Trường THPT Quang Trung</t>
  </si>
  <si>
    <t>1009244.Trường THCS và THPT Hoá Tiến</t>
  </si>
  <si>
    <t>1033236.Trường THPT Tuyên Hoá</t>
  </si>
  <si>
    <t>1033237.Trường THPT Lương Thế Vinh</t>
  </si>
  <si>
    <t>1033238.Trường THPT Kỹ thuật Lệ Thuỷ</t>
  </si>
  <si>
    <t>1033239.Trường THPT Lê Hồng Phong</t>
  </si>
  <si>
    <t>1033391.Trường THPT Nguyễn Hữu Cảnh</t>
  </si>
  <si>
    <t>1033392.Trường THPT Trần Phú</t>
  </si>
  <si>
    <t>1011155.Trường THCS và THPT Dương Văn An Lệ Thuỷ</t>
  </si>
  <si>
    <t>1034968.Trường THPT chuyên Võ Nguyên Giáp</t>
  </si>
  <si>
    <t>1034969.Trường THPT Đào Duy Từ</t>
  </si>
  <si>
    <t>1034970.Trường THPT Đồng Hới</t>
  </si>
  <si>
    <t>1034972.Trường THPT Lê Quý Đôn</t>
  </si>
  <si>
    <t>1034973.Trường THPT Minh Hoá</t>
  </si>
  <si>
    <t>1037891.Trường THPT Nguyễn Trãi</t>
  </si>
  <si>
    <t>1060241.Trường THPT Lê Lợi</t>
  </si>
  <si>
    <t>1068904.Trường THCS và THPT Việt Trung</t>
  </si>
  <si>
    <t>1069133.Trường THPT Trần Hưng Đạo</t>
  </si>
  <si>
    <t>1039694.Trường THCS và THPT Trung Hoá</t>
  </si>
  <si>
    <t>1041887.Trường PT Dân tộc nội trú</t>
  </si>
  <si>
    <t>1009246.Trường Trung học cơ sở và Trung học phổ thông Bắc Sơn</t>
  </si>
  <si>
    <t>1010923.Trường THPT Ninh Châu</t>
  </si>
  <si>
    <t>1010932.Trường THPT Lệ Thuỷ</t>
  </si>
  <si>
    <t>1010934.Trường THPT Lê Trực</t>
  </si>
  <si>
    <t>1069713.Trường PTTH Hoàng Hoa Thám</t>
  </si>
  <si>
    <t>1069716.Trường THPT Quảng Ninh</t>
  </si>
  <si>
    <t>1009018.Nhà thiếu nhi Quảng Bình</t>
  </si>
  <si>
    <t>1004243.TT hoạt động Thanh, thiếu nhi khu vực Bắc Trung Bộ</t>
  </si>
  <si>
    <t>1038326.Trường Trung cấp kinh Tế Quảng Bình</t>
  </si>
  <si>
    <t>1011068.Trường Trung cấp Y tế Quảng Bình</t>
  </si>
  <si>
    <t>1041891.Trung tâm Giáo dục thường xuyên Quảng Bình</t>
  </si>
  <si>
    <t>1033409.Trường chính trị Quảng Bình</t>
  </si>
  <si>
    <t>1037235.Trung tâm Dịch vụ việc làm Quảng Bình</t>
  </si>
  <si>
    <t>1037236.Trung tâm trợ giúp pháp lý</t>
  </si>
  <si>
    <t>1032540.Trường Đại học Quảng Bình</t>
  </si>
  <si>
    <t>1034110.Trường Cao đẳng nghề Quảng Bình</t>
  </si>
  <si>
    <t>1002381.Trung tâm Dịch vụ việc làm Thanh niên tỉnh Quảng Bình</t>
  </si>
  <si>
    <t>1030208.Bệnh viện Đa khoa khu vực Bắc Quảng Bình</t>
  </si>
  <si>
    <t>1039575.Bệnh viện Y Dược cổ truyền tỉnh Quảng Bình</t>
  </si>
  <si>
    <t>1047834.Bệnh viện đa khoa huyện Minh Hoá</t>
  </si>
  <si>
    <t>1047840.Bệnh viện đa khoa huyện Tuyên Hoá</t>
  </si>
  <si>
    <t>1075880.Bệnh viện đa khoa TP Đồng Hới</t>
  </si>
  <si>
    <t>1076111.Bệnh viện đa khoa huyện Bố Trạch</t>
  </si>
  <si>
    <t>1076115.Bệnh viện đa khoa huyện Lệ Thuỷ</t>
  </si>
  <si>
    <t>1076116.Bệnh viện đa khoa huyện Quảng Ninh</t>
  </si>
  <si>
    <t>1119949.Trung tâm Y tế Thị xã Ba Đồn</t>
  </si>
  <si>
    <t>1032450.Trung tâm Y tế huyện Quảng Ninh</t>
  </si>
  <si>
    <t>1032451.Trung tâm Y tế Tuyên Hoá</t>
  </si>
  <si>
    <t>1032452.Trung tâm Y tế  Thành Phố Đồng Hới</t>
  </si>
  <si>
    <t>1032454.Trung tâm Y tế huyện Quảng trạch</t>
  </si>
  <si>
    <t>1032459.Trung tâm Y tế  huyện Lệ Thuỷ</t>
  </si>
  <si>
    <t>1032460.Trung tâm Y tế huyện Bố Trạch</t>
  </si>
  <si>
    <t>1032667.Trung Tâm Y Tế huyện Minh Hoá</t>
  </si>
  <si>
    <t>1013550.Trung tâm Kiểm nghiệm Thuốc, Mỹ phẩm, Thực phẩm tỉnh Quảng Bình</t>
  </si>
  <si>
    <t>1047835.Trung tâm Giám định Y khoa - Pháp y</t>
  </si>
  <si>
    <t>3028435.Ban QLDA sáng kiến khu vực ngăn chặn và loại trừ sốt rét kháng thuốc artemisinin, giai đoạn 2018 - 2020</t>
  </si>
  <si>
    <t>1060403.Ban bảo vệ, chăm sóc sức khoẻ cán bộ tỉnh</t>
  </si>
  <si>
    <t>1011151.Trung tâm phát hành Phim và chiếu bóng QB</t>
  </si>
  <si>
    <t>1038834.Bảo Tàng tổng hợp Quảng Bình</t>
  </si>
  <si>
    <t>1064867.Trung tâm Văn hoá tỉnh Quảng Bình</t>
  </si>
  <si>
    <t>1065103.Thư Viện tỉnh quảng bình</t>
  </si>
  <si>
    <t>1065105.Đoàn nghệ thuật truyền thống Quảng Bình</t>
  </si>
  <si>
    <t>1030042.Tạp chí Văn hoá Quảng Bình</t>
  </si>
  <si>
    <t>1051727.Tạp chí nhật lệ</t>
  </si>
  <si>
    <t>1103173.Trung tâm thông tin xúc tiến Du Lịch Quảng Bình</t>
  </si>
  <si>
    <t>1052094.Trung tâm cứu hộ, bảo tồn và phát triển sinh vật</t>
  </si>
  <si>
    <t>1104567.Trung tâm Kỹ thuật Đo lường thử nghiệm</t>
  </si>
  <si>
    <t>1028397.Trung tâm CNTT và truyền thông tỉnh Quảng Bình</t>
  </si>
  <si>
    <t>1117882.Trung tâm Tin học - Công báo tỉnh Quảng Bình</t>
  </si>
  <si>
    <t>1038318.Trung tâm Quy hoạch thiết kế nông, lâm, thủy sản Quảng Bình</t>
  </si>
  <si>
    <t>1038320.Trung tâm khuyến nông - khuyến ngư Quảng Bình</t>
  </si>
  <si>
    <t>1033410.Trung tâm nước sạch và VSMT nông thôn Quảng Bình</t>
  </si>
  <si>
    <t>1050906.Trung tâm Giống thuỷ sản Quảng Bình</t>
  </si>
  <si>
    <t>1039572.Trung tâm Giống Vật Nuôi Quảng Bình</t>
  </si>
  <si>
    <t>1124618.Trung tâm Đăng kiểm tàu cá</t>
  </si>
  <si>
    <t>1080509.BQL rừng phòng hộ ven biển Nam Quảng Bình</t>
  </si>
  <si>
    <t>1033393.Trung tâm DV bán đấu giá tài sản tỉnh Quảng Bình</t>
  </si>
  <si>
    <t>1049817.TT Tư vấn-Xúc tiến Đầu tư tỉnh QB</t>
  </si>
  <si>
    <t>1068977.Trung tâm Kiểm định chất lượng công trình xây dựng</t>
  </si>
  <si>
    <t>1084097.Tổng đội TNXP Xây dựng Kinh tế tỉnh Quảng Bình</t>
  </si>
  <si>
    <t>1098464.Công ty Quản lý hạ tầng Khu kinh tế Quảng Bình</t>
  </si>
  <si>
    <t>1113226.Trung tâm Tin học và Dịch vụ Tài chính công</t>
  </si>
  <si>
    <t>3014581.Văn phòng điều phối Chương trình mục tiêu Quốc gia xây dựng nông thôn mới giai đoạn 2010 - 2020 tỉnh Quảng Bình</t>
  </si>
  <si>
    <t>1126914.Ban quản lý dự án hạ tầng cơ bản cho phát triển toàn diện tỉnh Quảng Bình</t>
  </si>
  <si>
    <t>3017385.Ban QLDA cung cấp điện bằng năng lượng mặt trời tỉnh Quảng Bình</t>
  </si>
  <si>
    <t>3018413.Ban quản lý Dự án JICA2 tỉnh Quảng Bình</t>
  </si>
  <si>
    <t>3020153.Ban quản lý Dự án WB-FCPF tỉnh Quảng Bình</t>
  </si>
  <si>
    <t>3027790.Ban Quản lý Dự án đầu tư xây dựng công trình dân dụng và công nghiệp tỉnh Quảng Bình</t>
  </si>
  <si>
    <t>1032183.Trung tâm Công nghệ thông tin tài nguyên và môi trường</t>
  </si>
  <si>
    <t>1032186.Văn phòng Đăng ký đất đai tỉnh Quảng Bình</t>
  </si>
  <si>
    <t>1032187.Trung tâm Quan trắc tài nguyên và môi trường</t>
  </si>
  <si>
    <t>1127820.Trung tâm Kỹ thuật tài nguyên và môi trường</t>
  </si>
  <si>
    <t>1038143.BQL Vườn quốc gia Phong Nha - Kẻ Bàng</t>
  </si>
  <si>
    <t>1050414.Hạt Kiểm lâm Vườn quốc gia Phong Nha - Kẻ Bàng</t>
  </si>
  <si>
    <t>1033386.Quỹ bảo trợ trẻ em Quảng Bình</t>
  </si>
  <si>
    <t>1028865.Cơ sở cai nghiện ma túy tỉnh Quảng Bình</t>
  </si>
  <si>
    <t>(Kèm theo Nghị quyết số         /NQ-HĐND ngày       tháng        năm 2019 của Hội đồng nhân dân tỉnh Quảng Bình)</t>
  </si>
  <si>
    <t xml:space="preserve">     - Thu khác ngân sách địa phương</t>
  </si>
  <si>
    <t>sở nông nghiệp</t>
  </si>
  <si>
    <t>GTCG</t>
  </si>
  <si>
    <t>VAY LẠI</t>
  </si>
  <si>
    <t>sở giáo dục</t>
  </si>
  <si>
    <t>sở giao thông</t>
  </si>
  <si>
    <t>điện lưới</t>
  </si>
  <si>
    <t>srdp</t>
  </si>
  <si>
    <t>oda quảng trạch</t>
  </si>
  <si>
    <t>y tế</t>
  </si>
  <si>
    <t>Số rút</t>
  </si>
  <si>
    <t>GTGC vốn vay ngoài nước, vốn NSTW bổ sung có mục tiêu cho ngân sách địa phương. Nguồn  53 tăng: 31.163.000.000 đồng.</t>
  </si>
  <si>
    <t>MDA: 7570220: 19.721.000.000 đồng </t>
  </si>
  <si>
    <t>MDA 7671197: 11.442.000.000 đồng</t>
  </si>
  <si>
    <t>GTGC vốn vay ngoài nước, viện trợ của chính phủ cho ngân sách địa phương vay lại. Nguồn 54 tăng 75.911.000.000 đồng gồm:</t>
  </si>
  <si>
    <t>- MDA 7570220: 1.484.000.000 đồng </t>
  </si>
  <si>
    <t>- MDA 7671197: 861.000.000 đồng</t>
  </si>
  <si>
    <t>- MDA 7609934: 28.400.000.000 đồng</t>
  </si>
  <si>
    <t>- MDA 7608143: 45.166.000.000 đồng</t>
  </si>
  <si>
    <t>môi trường</t>
  </si>
  <si>
    <t>duyên hải</t>
  </si>
  <si>
    <t>Quỹ đầu tư địa phương</t>
  </si>
  <si>
    <t>Quỹ hỗ trợ phụ nữ Việt Nam</t>
  </si>
  <si>
    <t>Thuế BVMT thu hàng hóa sản xuất kinh doanh trong nước</t>
  </si>
  <si>
    <t>chi tiết đầu tư</t>
  </si>
  <si>
    <t>sự nghiệp</t>
  </si>
  <si>
    <t>tỉnh</t>
  </si>
  <si>
    <t>huyện</t>
  </si>
  <si>
    <t>mh</t>
  </si>
  <si>
    <t>th</t>
  </si>
  <si>
    <t>gtgc</t>
  </si>
  <si>
    <t>NGUỒN CÂN ĐỐI NGÂN SÁCH ĐỊA PHƯƠNG</t>
  </si>
  <si>
    <t>Nguồn ngân sách tập trung</t>
  </si>
  <si>
    <t>7167901 - Tượng đài chủ tịch Hồ Chí Minh với nhân dân Quảng Bình</t>
  </si>
  <si>
    <t>7684056 - Hạ tầng quảng trường Trung tâm</t>
  </si>
  <si>
    <t>7701781 - Hệ thống thông tin, kinh tế xã hội tỉnh QB</t>
  </si>
  <si>
    <t>22</t>
  </si>
  <si>
    <t>23</t>
  </si>
  <si>
    <t>24</t>
  </si>
  <si>
    <t>25</t>
  </si>
  <si>
    <t>26</t>
  </si>
  <si>
    <t>27</t>
  </si>
  <si>
    <t>28</t>
  </si>
  <si>
    <t>29</t>
  </si>
  <si>
    <t>30</t>
  </si>
  <si>
    <t>31</t>
  </si>
  <si>
    <t>32</t>
  </si>
  <si>
    <t>33</t>
  </si>
  <si>
    <t>34</t>
  </si>
  <si>
    <t>7540284 - Trường mầm non khu vực 2 phường Quảng long thị xã Ba đồn</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</si>
  <si>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</si>
  <si>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</si>
  <si>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</si>
  <si>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</si>
  <si>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</si>
  <si>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</si>
  <si>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</si>
  <si>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</si>
  <si>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</si>
  <si>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</si>
  <si>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</si>
  <si>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</si>
  <si>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</si>
  <si>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</si>
  <si>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</si>
  <si>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</si>
  <si>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</si>
  <si>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</si>
  <si>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</si>
  <si>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</si>
  <si>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</si>
  <si>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</si>
  <si>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</si>
  <si>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</si>
  <si>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</si>
  <si>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</si>
  <si>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</si>
  <si>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</si>
  <si>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</si>
  <si>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</si>
  <si>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</si>
  <si>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</si>
  <si>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</si>
  <si>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</si>
  <si>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</si>
  <si>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</si>
  <si>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</si>
  <si>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</si>
  <si>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</si>
  <si>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</si>
  <si>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</si>
  <si>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</si>
  <si>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</si>
  <si>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</si>
  <si>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</si>
  <si>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</si>
  <si>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</si>
  <si>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</si>
  <si>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</si>
  <si>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7652022 - Truong THCS xã Quảng Lôc</t>
  </si>
  <si>
    <t>84</t>
  </si>
  <si>
    <t>85</t>
  </si>
  <si>
    <t>86</t>
  </si>
  <si>
    <t>87</t>
  </si>
  <si>
    <t>88</t>
  </si>
  <si>
    <t>7713979 - Nhà lớp học 2 tầng 6 phòng Trường THCS xã Võ Ninh</t>
  </si>
  <si>
    <t>89</t>
  </si>
  <si>
    <t>7696648 - Nhà lớp học 2T 6P trường TH Hàm Ninh</t>
  </si>
  <si>
    <t>90</t>
  </si>
  <si>
    <t>91</t>
  </si>
  <si>
    <t>92</t>
  </si>
  <si>
    <t>93</t>
  </si>
  <si>
    <t>94</t>
  </si>
  <si>
    <t>95</t>
  </si>
  <si>
    <t>7699935 - Trường Mầm non Quảng Tân</t>
  </si>
  <si>
    <t>96</t>
  </si>
  <si>
    <t>97</t>
  </si>
  <si>
    <t>7690008 - Trường Th số 1 Quảng Phong 8phong</t>
  </si>
  <si>
    <t>98</t>
  </si>
  <si>
    <t>99</t>
  </si>
  <si>
    <t>104</t>
  </si>
  <si>
    <t>105</t>
  </si>
  <si>
    <t>106</t>
  </si>
  <si>
    <t>107</t>
  </si>
  <si>
    <t>7670480 - Nhà đa năng trường THPT Lê Hồng Phong</t>
  </si>
  <si>
    <t>108</t>
  </si>
  <si>
    <t>109</t>
  </si>
  <si>
    <t>110</t>
  </si>
  <si>
    <t>112</t>
  </si>
  <si>
    <t>113</t>
  </si>
  <si>
    <t>114</t>
  </si>
  <si>
    <t>115</t>
  </si>
  <si>
    <t>116</t>
  </si>
  <si>
    <t>117</t>
  </si>
  <si>
    <t>118</t>
  </si>
  <si>
    <t>119</t>
  </si>
  <si>
    <t>120</t>
  </si>
  <si>
    <t>122</t>
  </si>
  <si>
    <t>125</t>
  </si>
  <si>
    <t>126</t>
  </si>
  <si>
    <t>127</t>
  </si>
  <si>
    <t>128</t>
  </si>
  <si>
    <t>129</t>
  </si>
  <si>
    <t>136</t>
  </si>
  <si>
    <t>138</t>
  </si>
  <si>
    <t>143</t>
  </si>
  <si>
    <t>144</t>
  </si>
  <si>
    <t>145</t>
  </si>
  <si>
    <t>146</t>
  </si>
  <si>
    <t>147</t>
  </si>
  <si>
    <t>148</t>
  </si>
  <si>
    <t>149</t>
  </si>
  <si>
    <t>150</t>
  </si>
  <si>
    <t>152</t>
  </si>
  <si>
    <t>153</t>
  </si>
  <si>
    <t>155</t>
  </si>
  <si>
    <t>156</t>
  </si>
  <si>
    <t>157</t>
  </si>
  <si>
    <t>7356386 - Khu tái định cư Tây Trúc Thuộc Dự án quốc lộ 12A đoạn tránh nhà máy xi măng Sông Danh</t>
  </si>
  <si>
    <t>7263100 - Sửa chữa nâng cấp cụm Hồ chứa nước huyện Quảng Trạch</t>
  </si>
  <si>
    <t>170</t>
  </si>
  <si>
    <t>Nguồn thu cấp quyền sử dụng đất</t>
  </si>
  <si>
    <t>7671197 - Sữa chữa NC bảo đảm an toàn các hồ chưa nước tỉnh QB</t>
  </si>
  <si>
    <t>7593697 - XD cầu dân sinh và quản lý tài sản đường địa phương (hạng mục rà phá bom mìn)</t>
  </si>
  <si>
    <t>7545988 - Dự án hạ tầng cơ bản cho tăng trưởng toàn diện các tỉnh Nghệ An, Hà Tĩnh, Quảng Bình, Quảng Trị</t>
  </si>
  <si>
    <t>7402360 - Xây dựng tuyến đường LT, liên xã từ thôn Tiền Tiến đi thôn Hoà Lạc và đi xã Quảng Tiến, xã Quảng Châu, huyện Quảng Trạch</t>
  </si>
  <si>
    <t>220180003 - TT huấn luyện chiến đấu LLVT tỉnh Quảng Bình</t>
  </si>
  <si>
    <t>7550007 - Nâng cấp hai tuyến đường và vỉa hè khu dân cư mới Thị xã Ba đồn</t>
  </si>
  <si>
    <t>220180002 - Nhà TN lưu giữ hài cốt và nhà ở ĐQT Khăm Muộn GĐ2</t>
  </si>
  <si>
    <t>7670059 - Kè chống sạt lở khu dân cư dọc bờ sông Nan, thôn Linh Cận Sơn, xã Quảng Sơn</t>
  </si>
  <si>
    <t>7665906 - Đường Tránh lũ Bản Ke Dây đi bản Khe Ngang, xã Trường Xuân</t>
  </si>
  <si>
    <t>7671799 - XD Trụ sở làm việc Đội QLTT số 3</t>
  </si>
  <si>
    <t>7698475 - Xây dựng nút GT giao cắt giữa QL1A với QL1 đi Bàu Sen</t>
  </si>
  <si>
    <t>7397502 - Hạ tầng kỹ thuật KCN Tây Bắc Quán Hàu</t>
  </si>
  <si>
    <t>7467038 - Sửa chữa kè chống sạt lỡ bờ sông Long Đại &amp; Kiến Giang đoạn qua thôn Cổ hiền Xã Hiền Ninh</t>
  </si>
  <si>
    <t>7433473 - SC,NC cụm hồ chứa nước xã Cự Nẫm</t>
  </si>
  <si>
    <t>Nguồn vốn xổ số kiến thiết</t>
  </si>
  <si>
    <t>7563960 - Trường MN mang tên Đại tướng Võ Nguyên Giáp</t>
  </si>
  <si>
    <t>7642063 - Khối nhà điều trị người bệnh nội trú - Bệnh viện đa khoa KV Bắc QB</t>
  </si>
  <si>
    <t>Nguồn sự nghiệp kinh tế</t>
  </si>
  <si>
    <t>7712586 - Cải tạo, sửa chữa trụ sở làm việc của Văn phòng Hội đồng nhân dân tỉnh Quảng Bình</t>
  </si>
  <si>
    <t>7690309 - San lấp sân bãi, xây hàng rào và nhà kho Đội QLTT số 5</t>
  </si>
  <si>
    <t xml:space="preserve">7681775 - Cải tạo, sữa chữa Trụ sở làm việc của Chi cục An toàn vệ sinh thực phẩm </t>
  </si>
  <si>
    <t>7700366 - Cải tạo, sửa chữa Trụ sở làm việc của Chi cục Phát triển nông thôn và Chi cục QLCL nông lâm thủy sản</t>
  </si>
  <si>
    <t>7688585 - Đường giao thông từ bản Hang chuồn vào làng Thanh niên Lập Nghiệp</t>
  </si>
  <si>
    <t>7685218 - Cải tạo, sữa chữa trụ sở làm việc của Sở KH và CN</t>
  </si>
  <si>
    <t>7676584 - Trụ sở làm việc Hạt Kiểm lâm huyện Minh Hóa</t>
  </si>
  <si>
    <t>7680506 - Đường nối đường tránh TP Đồng Hới vào khu để xe thu gom rác cụm TTCN phường Bắc Nghĩa Tp Đồng Hới</t>
  </si>
  <si>
    <t>7707417 - Cải tạo, sửa chữa Trụ sở làm việc của Tỉnh Đoàn</t>
  </si>
  <si>
    <t>7736942 - XD ỨNG DỤNG QL DỮ LIỆU TRÊN MÁY TÍNH CHO ƯD BẢN ĐỒ TRỰC TUYẾN TRÊN TB DI ĐỘNG  PV PT DL TINH QB</t>
  </si>
  <si>
    <t>Nguồn sự nghiệp giáo dục</t>
  </si>
  <si>
    <t>7679325 - Nhà 2 tâng 6 phòng Trường Mầm non trung tâm xã Hiền Ninh</t>
  </si>
  <si>
    <t>7708372 - Nhà lớp học trường TH Liên Thủy 1 xã Liên Thủy</t>
  </si>
  <si>
    <t>7711133 - Nhà lớp học trường MN trung tâm xã Dương Thủy</t>
  </si>
  <si>
    <t>7695803 - Nhà lớp học 2 tầng 6 phòng, Phòng CN trường TH Xã Gia Ninh</t>
  </si>
  <si>
    <t>7698474 - Nhà lớp học 2 tầng 6 phòng, Phòng CN trường TH Xã Xuân Ninh</t>
  </si>
  <si>
    <t>7735418 - Nhà lớp học 2T6P học Trường PTDT bán trú TH&amp;THCS số 2 xã Trọng Hóa (Điểm chính)</t>
  </si>
  <si>
    <t>7735416 - Nhà lớp học 2T6P học Trường TH&amp;THCS số 1 xã Trọng Hóa (Điểm chính)</t>
  </si>
  <si>
    <t>7735417 - Xây dựng 04P học CN Trường TH xã Minh Hóa (Điểm Chính)</t>
  </si>
  <si>
    <t>Hỗ trợ cải tạo, sửa chữa nhà vệ sinh, hàng rào và sân bóng mini Trường PTDT nội trú huyện Lệ Thủy</t>
  </si>
  <si>
    <t>7738047 - Nhà lớp học (6P) Trường TH Hồng Hóa</t>
  </si>
  <si>
    <t>Nguồn trung ương hỗ trợ thuộc ngân sách tỉnh</t>
  </si>
  <si>
    <t>7748845 - SC cầu cống, vĩa hè, công viên cây xanh, NC sân vận động huyện MH</t>
  </si>
  <si>
    <t>7741886 - SC, NC tuyến đường vào bản Lòm, xã Trọng Hóa</t>
  </si>
  <si>
    <t>7727032 - Bê tông hóa hệ thống đường, cầu bản xã châu hóa</t>
  </si>
  <si>
    <t>7738478 - Nâng cấp cầu khe Trợ xã Thuận Hóa</t>
  </si>
  <si>
    <t>7730897 - Đường cứu hộ cứu nạn 3 thôn Vĩnh Xuân,Tân Tiến, Hợp Tiến xã Cao Quảng</t>
  </si>
  <si>
    <t>7731160 - Nâng cấp, mở rộng tuyến đường giao thông từ cầu Quảng Hải đi các xã Quảng Lộc - Quảng Hòa - Quảng Minh - Quảng Sơn - Quảng Thủy, thị xã Ba Đồn</t>
  </si>
  <si>
    <t>7702606 - Mở rộng đường liên 5 xã từ Quảng Long đi Quảng Phương</t>
  </si>
  <si>
    <t>7736316 -  NC tuyến đường ngập lụt nội thôn 3 và thôn 6 xã Lâm Trạch, huyện Bố Trạch</t>
  </si>
  <si>
    <t>7745199 - Đê bao từ Mỹ Trung đến cống Hói, huyện Quảng Ninh</t>
  </si>
  <si>
    <t>7724668 - Hệ thống kè bảo vệ tuyến Đập bể huyện Lệ Thủy</t>
  </si>
  <si>
    <t>151189000 - XÂY DỰNG TUYẾN ĐƯỜNG LÝ NAM ĐẾ (ĐOẠN TỪ NÚT GIAO ĐƯỜNG NGÔ QUYỀN ĐẾN KDC BẮC TRẦN HƯNG ĐẠO)</t>
  </si>
  <si>
    <t>Nguồn khác</t>
  </si>
  <si>
    <t>7708694 - CT, SC, XD CƠ SỞ VẬT CHẤT BV ĐK HUYỆN QUẢNG NINH</t>
  </si>
  <si>
    <t>7701434 - trung tâm y tế huyện quảng trạch</t>
  </si>
  <si>
    <t>7724669 - Sửa chữa, mở rộng Trụ sở Hạt kiểm lâm huyện Lệ Thủy</t>
  </si>
  <si>
    <t>7727030 - Cải tạo nâng cấp tuyến đường phụ cận giữa thị trấn Đồng Lê và xã Sơn Hóa</t>
  </si>
  <si>
    <t>7041217 - Ðường Mai thuỷ - An thuỷ</t>
  </si>
  <si>
    <t>7719669 - Xử lý cấp bách ĐBAT Hồ chứa nước Khe Cừa, Quảng Phương</t>
  </si>
  <si>
    <t>7720043 - Xử lý cấp bách ĐBAT Hồ chứa nước Cơn Ruộng, xã Thanh Trạch</t>
  </si>
  <si>
    <t>7151145 - Trạm y tế xã Hóa Thanh</t>
  </si>
  <si>
    <t>7138237 - Trạm y tế xã Thượng Hóa</t>
  </si>
  <si>
    <t>7650223 - Nhà lớp học 6 phòng 2 tầng trường tiểu học xã Thanh Thạch</t>
  </si>
  <si>
    <t>7652380 - Nhà lớp học 4 phòng 2 tầng Trường Mầm non Tân Thuỷ xã Kim Hóa</t>
  </si>
  <si>
    <t>7650790 - Nhà lớp học 2T 4Ptrường TH Hóa Lương Hóa Sơn</t>
  </si>
  <si>
    <t>7737379 - Trường MN tại bản Ka Ai + Ka Vàng, xã Dân Hóa</t>
  </si>
  <si>
    <t>VỐN NƯỚC NGOÀI</t>
  </si>
  <si>
    <t>PHẦN I</t>
  </si>
  <si>
    <t>Chương trình mục tiêu quốc gia giảm nghèo bền vững giai đoạn 2016-2020</t>
  </si>
  <si>
    <t>PHẦN II</t>
  </si>
  <si>
    <t>Công an tỉnh</t>
  </si>
  <si>
    <t>Chi sự nghiệp đảm bảo xã hội</t>
  </si>
  <si>
    <t>Chi viện trợ</t>
  </si>
  <si>
    <t>Trung ương</t>
  </si>
  <si>
    <t>4946</t>
  </si>
  <si>
    <t>Tiền chậm nộp các khoản khác điều tiết 100% ngân sách trung ương theo quy định của pháp luật do ngành khác quản lý</t>
  </si>
  <si>
    <t>3450</t>
  </si>
  <si>
    <t>Thu từ bán tài sản được xác lập quyền sở hữu nhà nước</t>
  </si>
  <si>
    <t>3499</t>
  </si>
  <si>
    <t>2828</t>
  </si>
  <si>
    <t>Lệ phí trong lĩnh vực hàng hải</t>
  </si>
  <si>
    <t>3604</t>
  </si>
  <si>
    <t>Thu tiền cho thuê mặt đất, mặt nước trong khu công nghiệp, khu chế xuất</t>
  </si>
  <si>
    <t>2350</t>
  </si>
  <si>
    <t>Phí thuộc lĩnh vực thông tin và truyền thông</t>
  </si>
  <si>
    <t>2362</t>
  </si>
  <si>
    <t>Phí thẩm định điều kiện hoạt động viễn thông</t>
  </si>
  <si>
    <t>552</t>
  </si>
  <si>
    <t>Các đơn vị có vốn đầu tư nước ngoài từ 51% đến dưới 100% vốn điều lệ hoặc có đa số thành viên hợp danh là cá nhân người nước ngoài</t>
  </si>
  <si>
    <t>1015</t>
  </si>
  <si>
    <t>Thuế thu nhập từ chuyển nhượng chứng khoán</t>
  </si>
  <si>
    <t xml:space="preserve">Kinh phí được giao tự chủ của các đơn vị sự nghiệp công lập và các cơ quan nhà nước; các khoản viện trợ không hoàn lại đã xác định cụ thể nhiệm v </t>
  </si>
  <si>
    <t xml:space="preserve">Các khoản dự toán được cấp có thẩm quyền bổ sung sau ngày 30 tháng 9 năm thực hiện dự toán, không bao gồm các khoản bổ sung do các đơn vị dự toán cấp tr </t>
  </si>
  <si>
    <t>4850</t>
  </si>
  <si>
    <t>Thu từ hỗ trợ của địa phương khác</t>
  </si>
  <si>
    <t>4851</t>
  </si>
  <si>
    <t>5200</t>
  </si>
  <si>
    <t>Viện trợ cho mục đích khác</t>
  </si>
  <si>
    <t>5203</t>
  </si>
  <si>
    <t>Của các tổ chức phi Chính phủ</t>
  </si>
  <si>
    <t>2021</t>
  </si>
  <si>
    <t>Sản phẩm, hàng hóa nhập khẩu</t>
  </si>
  <si>
    <t>4277</t>
  </si>
  <si>
    <t>Tiền nộp do chậm thi hành quyết định xử phạt vi phạm hành chính trong các lĩnh vực khác</t>
  </si>
  <si>
    <t>4701</t>
  </si>
  <si>
    <t>Các khoản hoàn trả phát sinh trong niên độ ngân sách</t>
  </si>
  <si>
    <t xml:space="preserve">Kinh phí mua sắm trang thiết bị đã đầy đủ hồ sơ, hợp đồng mua sắm trang thiết bị ký trước ngày 31 tháng 12 năm thực hiện dự toán; kinh phí mua tăng, mua b </t>
  </si>
  <si>
    <t>Nhãn 0500: Chi thường xuyên</t>
  </si>
  <si>
    <t>Nhãn 0700: Chi đầu tư phát triển</t>
  </si>
  <si>
    <t xml:space="preserve">Chi thanh toán các dịch vụ công cộng, vật tư văn phòng, thông tin tuyên truyền, liên lạc; chi đào tạo, bồi dưỡng nghiệp vụ, công tác Đảng, các chi phí Đảng </t>
  </si>
  <si>
    <t>6951</t>
  </si>
  <si>
    <t>6953</t>
  </si>
  <si>
    <t>406</t>
  </si>
  <si>
    <t>Các khoản đầu tư phát triển khác theo chế độ quy định</t>
  </si>
  <si>
    <t>297</t>
  </si>
  <si>
    <t>Hỗ trợ vận tải</t>
  </si>
  <si>
    <t>Chuẩn bị động viên</t>
  </si>
  <si>
    <t>Viện trợ</t>
  </si>
  <si>
    <t>7400</t>
  </si>
  <si>
    <t>7449</t>
  </si>
  <si>
    <t>Các khoản chi viện trợ khác</t>
  </si>
  <si>
    <t>Đầu tư và hỗ trợ doanh nghiệp theo chế độ quy định</t>
  </si>
  <si>
    <t>8900</t>
  </si>
  <si>
    <t>Hỗ trợ hoạt động tín dụng Nhà nước</t>
  </si>
  <si>
    <t>8949</t>
  </si>
  <si>
    <t>8950</t>
  </si>
  <si>
    <t>Đầu tư vốn cho các doanh nghiệp, các quỹ</t>
  </si>
  <si>
    <t>8999</t>
  </si>
  <si>
    <t>Cấp vốn khác</t>
  </si>
  <si>
    <t xml:space="preserve">Kinh phí được giao tự chủ của các đơn vị sự nghiệp công lập và các cơ quan nhà nước; các khoản viện trợ không hoàn lại đã xác định cụ thể nhiệm v  </t>
  </si>
  <si>
    <t>7999</t>
  </si>
  <si>
    <t>Chi lập các quỹ khác</t>
  </si>
  <si>
    <t>Chi hoàn trả các khoản phát sinh trong niên độ ngân sách</t>
  </si>
  <si>
    <t>Mẫu biểu số 68 theo Thông tư số 342/2016/TT-BTC</t>
  </si>
  <si>
    <r>
      <t xml:space="preserve">     UBND </t>
    </r>
    <r>
      <rPr>
        <b/>
        <u/>
        <sz val="12"/>
        <rFont val="Times New Roman"/>
        <family val="1"/>
      </rPr>
      <t>TỈNH QUẢNG</t>
    </r>
    <r>
      <rPr>
        <b/>
        <sz val="12"/>
        <rFont val="Times New Roman"/>
        <family val="1"/>
      </rPr>
      <t xml:space="preserve"> BÌNH</t>
    </r>
  </si>
  <si>
    <t>1. MINH HÓA</t>
  </si>
  <si>
    <t>2. TUYÊN HÓA</t>
  </si>
  <si>
    <t>3. QUẢNG TRẠCH</t>
  </si>
  <si>
    <t>4. BA ĐỒN</t>
  </si>
  <si>
    <t>5. BỐ TRẠCH</t>
  </si>
  <si>
    <t>6. ĐỒNG HỚI</t>
  </si>
  <si>
    <t>7. QUẢNG NINH</t>
  </si>
  <si>
    <t>8. LỆ THỦY</t>
  </si>
  <si>
    <r>
      <t xml:space="preserve">UBND </t>
    </r>
    <r>
      <rPr>
        <b/>
        <u/>
        <sz val="12"/>
        <rFont val="Times New Roman"/>
        <family val="1"/>
      </rPr>
      <t>TỈNH QUẢNG</t>
    </r>
    <r>
      <rPr>
        <b/>
        <sz val="12"/>
        <rFont val="Times New Roman"/>
        <family val="1"/>
      </rPr>
      <t xml:space="preserve"> BÌNH</t>
    </r>
  </si>
  <si>
    <t>Năm 2019</t>
  </si>
  <si>
    <t xml:space="preserve">             GIÁM ĐỐC SỞ TÀI CHÍNH</t>
  </si>
  <si>
    <t>Sở Nông nghiệp và PTNT</t>
  </si>
  <si>
    <t>=</t>
  </si>
  <si>
    <t>QUYẾT TOÁN CHI NGÂN SÁCH CẤP TỈNH THEO LĨNH VỰC NĂM 2020</t>
  </si>
  <si>
    <t>QUYẾT TOÁN CHI BỔ SUNG TỪ NGÂN SÁCH CẤP TỈNH CHO NGÂN SÁCH TỪNG HUYỆN, THÀNH PHỐ, THỊ XÃ NĂM 2020</t>
  </si>
  <si>
    <t>QUYẾT TOÁN THU NGÂN SÁCH HUYỆN,THÀNH PHỐ, THỊ XÃ  NĂM 2020</t>
  </si>
  <si>
    <t>QUYẾT TOÁN VỐN ĐẦU TƯ CÁC CHƯƠNG TRÌNH, DỰ ÁN SỬ DỤNG VỐN NGÂN SÁCH NHÀ NƯỚC NĂM 2020</t>
  </si>
  <si>
    <t>TỔNG HỢP CÁC QUỸ TÀI CHÍNH NHÀ NƯỚC NGOÀI NGÂN SÁCH DO ĐỊA PHƯƠNG QUẢN LÝ NĂM 2020</t>
  </si>
  <si>
    <t>Kế hoạch năm 2020</t>
  </si>
  <si>
    <t>Thực hiện năm 2020</t>
  </si>
  <si>
    <t>TỔNG HỢP THU DỊCH VỤ CỦA ĐƠN VỊ SỰ NGHIỆP CÔNG NĂM 2020</t>
  </si>
  <si>
    <t>CÂN ĐỐI QUYẾT TOÁN NGÂN SÁCH  ĐỊA PHƯƠNG NĂM 2020</t>
  </si>
  <si>
    <t>QUYẾT TOÁN THU NGÂN SÁCH NHÀ NƯỚC, VAY NGÂN SÁCH ĐỊA PHƯƠNG NĂM 2020</t>
  </si>
  <si>
    <t>QUYẾT TOÁN CHI NGÂN SÁCH ĐỊA PHƯƠNG NĂM 2020</t>
  </si>
  <si>
    <t>3.14</t>
  </si>
  <si>
    <t>Chi sự nghiệp môi trường</t>
  </si>
  <si>
    <t>Chi văn hóa thông tin</t>
  </si>
  <si>
    <t>QUYẾT TOÁN CÂN ĐỐI NGÂN SÁCH ĐỊA PHƯƠNG NĂM 2020</t>
  </si>
  <si>
    <t>QUYẾT TOÁN CÂN ĐỐI NGUỒN THU, CHI NGÂN SÁCH CẤP TỈNH VÀ NGÂN SÁCH CẤP HUYỆN NĂM 2020</t>
  </si>
  <si>
    <t>QUYẾT TOÁN CHI, TRẢ NỢ NSĐP THEO MLNS NĂM 2020</t>
  </si>
  <si>
    <t>QUYẾT TOÁN CHI CHƯƠNG TRÌNH MTQG THEO MLNS NĂM 2020</t>
  </si>
  <si>
    <t>THUYẾT MINH TĂNG CHI QUẢN LÝ HÀNH CHÍNH, ĐẢNG, ĐOÀN THỂ NĂM 2020</t>
  </si>
  <si>
    <t>QUYẾT TOÁN VAY, TRẢ NỢ NGÂN SÁCH ĐỊA PHƯƠNG NĂM 2020</t>
  </si>
  <si>
    <r>
      <t xml:space="preserve">Dư nguồn đến ngày 31/12/2019 </t>
    </r>
    <r>
      <rPr>
        <sz val="12"/>
        <color rgb="FF000000"/>
        <rFont val="Times New Roman"/>
        <family val="1"/>
      </rPr>
      <t>(năm trước)</t>
    </r>
  </si>
  <si>
    <t>Dự toán năm 2020</t>
  </si>
  <si>
    <t>Quyết toán 2020</t>
  </si>
  <si>
    <t>QUYẾT TOÁN CHI NGÂN SÁCH ĐỊA PHƯƠNG HUYỆN, THỊ XÃ, THÀNH PHỐ  NĂM 2020</t>
  </si>
  <si>
    <t>(Kèm theo Nghị quyết số         /NQ-HĐND ngày       tháng        năm 2021 của Hội đồng nhân dân tỉnh Quảng Bình)</t>
  </si>
  <si>
    <t>TỔNG HỢP QUYẾT TOÁN CHI THƯỜNG XUYÊN NGÂN SÁCH CẤP TỈNH CỦA TỪNG CƠ QUAN, TỔ CHỨC THEO NGUỒN VỐN NĂM 2020</t>
  </si>
  <si>
    <t>QUYẾT TOÁN CHI NGÂN SÁCH ĐỊA PHƯƠNG THEO LĨNH VỰC NĂM 2020</t>
  </si>
  <si>
    <t>Dự toán 2020</t>
  </si>
  <si>
    <t>Số bổ sung từ ngân sách cấp trên</t>
  </si>
  <si>
    <t>Ngày      tháng       năm 2021</t>
  </si>
  <si>
    <t>Mã
CTMTQG</t>
  </si>
  <si>
    <t>Tên CTMTQG</t>
  </si>
  <si>
    <t>00010</t>
  </si>
  <si>
    <t>Chương trình135</t>
  </si>
  <si>
    <t>Hỗ trợ phát triển sản xuất, đa dạng hóa sinh kế và nhân rộng mô hình giảm nghèo trên địa bàn các xã ngoài Chương trình 30a và Chương trình 135</t>
  </si>
  <si>
    <t>Chương trình mục tiêu quốc gia Xây dựng nông thôn mới giai đoạn 2016-2020</t>
  </si>
  <si>
    <t>Các nội dung về đào tạo nghề cho lao động nông thôn, bồi dưỡng cán bộ hợp tác xã phục vụ phát triển sản xuất gắn với tái cơ cấu ngành nông nghiệp, chuyển dịch cơ cấu kinh tế nông thôn, nâng cao thu nhập người dân.</t>
  </si>
  <si>
    <t>Các nội dung về hỗ trợ phát triển sản xuất gắn với tái cơ cấu ngành nông nghiệp, chuyển dịch cơ cấu kinh tế nông thôn, nâng cao thu nhập người dân</t>
  </si>
  <si>
    <t>Nâng cao chất lượng đời sống văn hóa của người dân nông thôn.</t>
  </si>
  <si>
    <t>Vệ sinh môi trường nông thôn, khắc phục, xử lý ô nhiễm và cải thiện môi trường tại các làng nghề.</t>
  </si>
  <si>
    <t>Nâng cao chất lượng, phát huy vai trò của tổ chức Đảng, chính quyền đoàn thể chính trị - xã hội trường xây dựng nông thôn mới; cải thiện và nâng cao chất lượng các dịch vụ hành chính công; bảo đảm và tăng cường khả năng tiếp cận pháp luật cho người dân</t>
  </si>
  <si>
    <t>Nâng cao năng lực xây dựng nông thôn mới và công tác giám sát, đánh giá thực hiện Chương trình; truyền thông về xây dựng nông thôn mới.</t>
  </si>
  <si>
    <t>Ngày         tháng      năm 2021</t>
  </si>
  <si>
    <t xml:space="preserve"> UBND TỈNH QUẢNG BÌNH</t>
  </si>
  <si>
    <t>Ngày      tháng 10 năm 2021</t>
  </si>
  <si>
    <t>QUYẾT TOÁN NGUỒN THU NGÂN SÁCH NHÀ NƯỚC TRÊN ĐỊA BÀN THEO LĨNH VỰC NĂM 2020</t>
  </si>
  <si>
    <t>Quyết toán trên toàn địa bàn</t>
  </si>
  <si>
    <t>NS Cấp Tỉnh</t>
  </si>
  <si>
    <t>NS Cấp Huyện</t>
  </si>
  <si>
    <t>NS Cấp xã</t>
  </si>
  <si>
    <t>4311</t>
  </si>
  <si>
    <t>Tịch thu do phạm tội hoặc do liên quan tội phạm theo quyết định của Tòa án, cơ quan thi hành án</t>
  </si>
  <si>
    <t>4281</t>
  </si>
  <si>
    <t>Thu tiền phạt vi phạm hành chính do lực lượng quản lý thị trường thực hiện</t>
  </si>
  <si>
    <t>3003</t>
  </si>
  <si>
    <t>Lệ phí ra, vào cảng hàng không, sân bay</t>
  </si>
  <si>
    <t>2325</t>
  </si>
  <si>
    <t>Phí bảo đảm hàng hải</t>
  </si>
  <si>
    <t>038</t>
  </si>
  <si>
    <t>Bảo hiểm xã hội Việt Nam</t>
  </si>
  <si>
    <t>042</t>
  </si>
  <si>
    <t>Thông tấn xã Việt Nam</t>
  </si>
  <si>
    <t>Tổng Liên đoàn Lao động Việt Nam</t>
  </si>
  <si>
    <t>Ngân hàng Phát triển Việt Nam</t>
  </si>
  <si>
    <t>Tổng công ty Viễn thông MobiFone</t>
  </si>
  <si>
    <t>Các đơn vị có vốn nước ngoài từ 51% đến dưới 100% vốn điều lệ hoặc có đa số thành viên hợp danh là cá nhân người nước ngoài</t>
  </si>
  <si>
    <t>5100</t>
  </si>
  <si>
    <t>Viện trợ cho chi thường xuyên</t>
  </si>
  <si>
    <t>5102</t>
  </si>
  <si>
    <t>Của các tổ chức quốc tế</t>
  </si>
  <si>
    <t>2022</t>
  </si>
  <si>
    <t>Thuế bảo vệ môi trường mặt hàng xăng (trừ etanol) bán ra trong nước</t>
  </si>
  <si>
    <t>2023</t>
  </si>
  <si>
    <t>Thuế bảo vệ môi trường mặt hàng dầu diezel bán ra trong nước</t>
  </si>
  <si>
    <t>2024</t>
  </si>
  <si>
    <t>Thuế bảo vệ môi trường mặt hàng dầu hỏa bán ra trong nước</t>
  </si>
  <si>
    <t>2025</t>
  </si>
  <si>
    <t>Thuế bảo vệ môi trường mặt hàng dầu mazut, dầu mỡ nhờn bán ra trong nước</t>
  </si>
  <si>
    <t>2513</t>
  </si>
  <si>
    <t>Phí thẩm định điều kiện hoạt động về khoa học, công nghệ</t>
  </si>
  <si>
    <t>2457</t>
  </si>
  <si>
    <t>Phí bảo quản ký gửi và sử dụng tài liệu lưu trữ</t>
  </si>
  <si>
    <t>4947</t>
  </si>
  <si>
    <t>Tiền chậm nộp các khoản khác điều tiết 100% ngân sách địa phương theo quy định của pháp luật do ngành khác quản lý</t>
  </si>
  <si>
    <t>2026</t>
  </si>
  <si>
    <t>Thuế bảo vệ môi trường mặt hàng nhiên liệu bay bán ra trong nước</t>
  </si>
  <si>
    <t>2861</t>
  </si>
  <si>
    <t>Lệ phí đăng ký doanh nghiệp</t>
  </si>
  <si>
    <t>4938</t>
  </si>
  <si>
    <t>Tiền chậm nộp thuế bảo vệ môi trường thu từ hàng hóa nhập khẩu bán ra trong nước</t>
  </si>
  <si>
    <t>4939</t>
  </si>
  <si>
    <t>Tiền chậm nộp thuế bảo vệ môi trường thu từ hàng hóa sản xuất, kinh doanh trong nước khác còn lại</t>
  </si>
  <si>
    <t>4273</t>
  </si>
  <si>
    <t>Tiền nộp do chậm thi hành quyết định xử phạt vi phạm hành chính do cơ quan hải quan quản lý.</t>
  </si>
  <si>
    <t>4653</t>
  </si>
  <si>
    <t>Bổ sung có mục tiêu bằng vốn viện trợ không hoàn lại</t>
  </si>
  <si>
    <t>3351</t>
  </si>
  <si>
    <t>Mô tô</t>
  </si>
  <si>
    <t>2854</t>
  </si>
  <si>
    <t>Lệ phí cấp phép đặt chi nhánh, văn phòng đại diện của các tổ chức nước ngoài tại Việt Nam</t>
  </si>
  <si>
    <t>4919</t>
  </si>
  <si>
    <t>Tiền chậm nộp thuế thu nhập doanh nghiệp từ hoạt động thăm dò, khai thác dầu khí</t>
  </si>
  <si>
    <t>1008</t>
  </si>
  <si>
    <t>Thuế thu nhập từ bản quyền, nhượng quyền thương mại</t>
  </si>
  <si>
    <t>3650</t>
  </si>
  <si>
    <t>Thu từ tài sản Nhà nước giao các tổ chức kinh tế</t>
  </si>
  <si>
    <t>3652</t>
  </si>
  <si>
    <t>Khấu hao cơ bản nhà thuộc sở hữu nhà nước</t>
  </si>
  <si>
    <t>3654</t>
  </si>
  <si>
    <t>Thanh lý tài sản cố định của Nhà nước</t>
  </si>
  <si>
    <t xml:space="preserve">              Ngày          tháng 10 năm 2021         </t>
  </si>
  <si>
    <t xml:space="preserve">      GIÁM ĐỐC  KBNN</t>
  </si>
  <si>
    <t>Ngày      tháng        năm 2021</t>
  </si>
  <si>
    <t xml:space="preserve">                                            Ngày      tháng        năm 2021</t>
  </si>
  <si>
    <t>6705</t>
  </si>
  <si>
    <t>Công tác phí của trưởng thôn, bản ở miền núi</t>
  </si>
  <si>
    <t>331</t>
  </si>
  <si>
    <t>Hoạt động dự trữ quốc gia</t>
  </si>
  <si>
    <t>9252</t>
  </si>
  <si>
    <t>Chi thực hiện tái định cư</t>
  </si>
  <si>
    <t>7302</t>
  </si>
  <si>
    <t>Chi bổ sung có mục tiêu bằng vốn vay nợ nước ngoài</t>
  </si>
  <si>
    <t>9150</t>
  </si>
  <si>
    <t>Chi quy hoạch theo Luật Quy hoạch</t>
  </si>
  <si>
    <t>9153</t>
  </si>
  <si>
    <t>Chi quy hoạch đô thị, nông thôn, đơn vị hành chính kinh tế đặc biệt</t>
  </si>
  <si>
    <t>262</t>
  </si>
  <si>
    <t>Xử lý chất thải lỏng</t>
  </si>
  <si>
    <t>Ngày        tháng      năm 2021</t>
  </si>
  <si>
    <t>Ngày         tháng          năm 2021</t>
  </si>
  <si>
    <t xml:space="preserve"> - Chi đầu tư và hỗ trợ các doanh nghiệp</t>
  </si>
  <si>
    <t>4750</t>
  </si>
  <si>
    <t>Thu từ Quỹ dự trữ tài chính</t>
  </si>
  <si>
    <t>4751</t>
  </si>
  <si>
    <t>Quỹ dự trữ tài chính</t>
  </si>
  <si>
    <t>K CÓ</t>
  </si>
  <si>
    <t>r</t>
  </si>
  <si>
    <t>R</t>
  </si>
  <si>
    <t>CHI KHẮC PHỤC HẬU QUẢ THIÊN TAI NĂM 2020</t>
  </si>
  <si>
    <t xml:space="preserve">                                       TĂNG THU VÀ THƯỞNG VƯỢT DỰ TOÁN THU NGÂN SÁCH NĂM 2020</t>
  </si>
  <si>
    <t>9. NS TỈNH</t>
  </si>
  <si>
    <t>Năm 2020</t>
  </si>
  <si>
    <t xml:space="preserve"> Ngày        tháng        năm 2021</t>
  </si>
  <si>
    <t>Ngày        tháng       năm 2021</t>
  </si>
  <si>
    <t>0966</t>
  </si>
  <si>
    <t>Giá trị khối lượng thực hiện từ khởi công đến 31/12/2019</t>
  </si>
  <si>
    <t>Lũy kế vốn đã bố trí đến 31/12/2019</t>
  </si>
  <si>
    <t>DỰ TOÁN 2020 (Tạm ứng các năm trước chuyển sang+vốn kéo dài+ kế hoạch vốn bố trí trong năm)</t>
  </si>
  <si>
    <t>QUYẾT TOÁN 2020</t>
  </si>
  <si>
    <t>VỐN TRONG NƯỚC</t>
  </si>
  <si>
    <t>7744604 - XD và áp dụng HT ISO điện tử theo TC TCVN ISO 9001:2015 vào HĐ của CQ HCNN tỉnh QB</t>
  </si>
  <si>
    <t>7756913 - Đầu tư nâng cấp Trung tâm dữ liệu điện tử và Phần mềm theo dõi thực hiện nhiệm vụ</t>
  </si>
  <si>
    <t>7757953 - Đầu tư XD Vườn thực nghiệm KH CN và UD PT Công nghệ cao trong SX và chế biến</t>
  </si>
  <si>
    <t>7813618 - Đầu tư mua sắm trang thiết bị phòng dựng truyền hình và phục vụ công tác TT, TT và TK KH&amp;CN</t>
  </si>
  <si>
    <t>7814469 - Đầu tư tăng cường tiềm lực khoa học và công nghệ</t>
  </si>
  <si>
    <t>7818245 - Đầu tư nâng cấp hạ tầng chính quyền điện tử tỉnh Quảng Bình năm 2020</t>
  </si>
  <si>
    <t>7874949 - Triển khai thí điểm một số dịch vụ đô thị thông minh trên địa bàn tỉnh Quảng Bình</t>
  </si>
  <si>
    <t>7728571 - Nhà lớp học 6 phòng, cổng và hàng rào Trường TH số 1 xã An Ninh</t>
  </si>
  <si>
    <t>7749095 - Trường tiểu học Quảng Thạch ( 6 phòng)</t>
  </si>
  <si>
    <t>7737976 - Trường tiểu học xã Thuận Đức (2 tầng 6 phòng)</t>
  </si>
  <si>
    <t>7735678 - XD mới phòng học bộ môn Trường THPT Tuyên Hóa</t>
  </si>
  <si>
    <t>7716116 - Trường THCS Sơn Lộc (2 Tầng 6 phòng)</t>
  </si>
  <si>
    <t>7760243 - Trường TH số 2 xã Quảng Xuân.HM: nhà lớp học 6P2T</t>
  </si>
  <si>
    <t>7735189 - Nhà lớp học và chức năng 2 tầng 8 phòng trường TH Hải Thành</t>
  </si>
  <si>
    <t>7735677 - Nhà lớp học 2T8P Trường THCS Cảnh Hóa</t>
  </si>
  <si>
    <t>7720805 - Nhà thư viện, phòng học bộ môn Trường  THCS xã Thanh Trạch</t>
  </si>
  <si>
    <t>7734901 - Nhà thi đấu đa chức năng Trường THCS và THPT Dương Văn An</t>
  </si>
  <si>
    <t>7744245 - Trường tiểu học xã Vạn Trạch 6 phòng khu vực Thống Nhất</t>
  </si>
  <si>
    <t xml:space="preserve">7734160 - Xây dựng phòng học trường THCS Kim Hóa (6 phòng)						</t>
  </si>
  <si>
    <t>7734890 - Trường TH số 1 xã Quảng Xuân (6 phòng)</t>
  </si>
  <si>
    <t>7779133 - Nhà lớp học 2 tầng 4 phòng cụm Trường MN Xuân Thủy</t>
  </si>
  <si>
    <t>7737367 - Nhà lớp học bộ môn 6 phòng Trường THCS Cam Thủy</t>
  </si>
  <si>
    <t>7737975 - Nhà phòng học 10 phòng Trường THPT Minh Hóa</t>
  </si>
  <si>
    <t>7781096 - Nhà thi đấu đa chức năng Trường THPT Ngô Quyền</t>
  </si>
  <si>
    <t>7741045 - Xây dựng 08 phòng học trường Tiểu học xã Quảng sơn</t>
  </si>
  <si>
    <t>7734580 - Nhà lớp học 8 P 2 tầng trường THCS Q Hải</t>
  </si>
  <si>
    <t>7738102 - Nhà đa năng Trường THPT Trần Hưng Đạo</t>
  </si>
  <si>
    <t>7738104 - NLH 2 tầng 8 phòng trường TH Lộc Ninh</t>
  </si>
  <si>
    <t>7748115 - Nhà hiệu bộ trường mầm non xã Nghĩa Ninh</t>
  </si>
  <si>
    <t>7743735 - Nhà lớp học 2 tầng 8 phòng trường TH Cồn sẻ xã Quảng Lộc</t>
  </si>
  <si>
    <t>7748116 - Sửa chũa, NCkhối nhà lớp học 3 tầng 24 phòng Trường THPT Đồng Hới</t>
  </si>
  <si>
    <t>7739983 - MR xây dựng Trường Mầm non Bắc Lý</t>
  </si>
  <si>
    <t>7660325 - Nhà đa chức năng Trường CĐ kỹ thuật Công nông nghiệp QB</t>
  </si>
  <si>
    <t>7728513 - Nhà lớp học 2 tầng 6 phòng trường TH số 1 Quảng Hoà</t>
  </si>
  <si>
    <t>7745203 - Trường tiểu học số 1 xã Sen Thủy (6 phòng 2 tầng)</t>
  </si>
  <si>
    <t>7750360 -  Nhà lớp học 6 phòng Trường MN Lâm Trạch</t>
  </si>
  <si>
    <t>7773660 - Nhà lớp học bộ môn 2 tầng 4 phòng Trường THCS Tiến Hóa</t>
  </si>
  <si>
    <t>7790875 - Nhà lớp học 6 phòng 2 tầng trường TH số 4 Sơn Trạch</t>
  </si>
  <si>
    <t>7738455 - Trường tiểu học xã Vạn Trạch (6 phòng) ( khu vực Chiến thắng)</t>
  </si>
  <si>
    <t>7735188 - Hạ tầng kỹ thuật trường PTDTNT Huyện Quảng Ninh</t>
  </si>
  <si>
    <t>7756920 - Nha lop hoc 2 tang 6 phong truong tieu hoc quang lien</t>
  </si>
  <si>
    <t>7730184 - Nhà lớp học 2 tầng 6 phòng Trường Th số 1 Ba Đồn</t>
  </si>
  <si>
    <t xml:space="preserve">7735075 - Nhà lớp học 2 tầng 6 phòng Trường TH số 2 Cự Nẫm, huyện Bố Trạch </t>
  </si>
  <si>
    <t>7749099 - Nhà hiệu bộ trường THCS  Tân Ninh</t>
  </si>
  <si>
    <t>7796472 - Trường Tiểu học Vạn Ninh (Cơ sở 2)- HM: NLH 8P2T</t>
  </si>
  <si>
    <t>7745197 - TRƯỜNG MẦM NON 2 TẦNG 4 PHÒNG THÔN ÁNG SƠN, XÃ VẠN NINH</t>
  </si>
  <si>
    <t>7767663 - Nhà lớp học 2 tầng 8 phòng trường THCS xã Quảng Xuân</t>
  </si>
  <si>
    <t>7756922 - Nhà lớp hoc 2T+8P Trường Th Quảng Thọ</t>
  </si>
  <si>
    <t>7728504 - Dãy nhà 2T8P Trường THCS Quảng Châu</t>
  </si>
  <si>
    <t>7736001 - Nhà lớp học chức năng trường tiểu học xã Đức Trạch - KV 2</t>
  </si>
  <si>
    <t>7734894 - Nhà lớp học 2 tầng 8 phòng Trung tâm Giáo dục trẻ khuyết tật huyện Lệ Thủy</t>
  </si>
  <si>
    <t>7743950 - NHÀ LỚP HỌC, CN 2 TẦNG 4 PHÒNG TRƯỜNG MN AN NINH( ĐIỂM TRƯỜNG THÔN KIM NẠI)</t>
  </si>
  <si>
    <t>7756918 - Xay dung 6 phong 2 tang truong mam non xa quang lien</t>
  </si>
  <si>
    <t>7764780 - Nhà lớp học 2 tầng 8 phòng Trường TH số 4 Hưng Trạch</t>
  </si>
  <si>
    <t>7736000 - Nhà chức năng 2 tầng 6 phòng trường THCS xã Trung Trạch</t>
  </si>
  <si>
    <t>7745201 - NHÀ HIỆU BỘ VÀ KHUÔN VIÊN TRƯỜNG TIỂU HỌC GIA NINH XÃ GIA NINH</t>
  </si>
  <si>
    <t>7808397 - Nhà lớp học bộ môn 2 tầng 8 phòng Trường THCS xã Võ Ninh</t>
  </si>
  <si>
    <t>7770312 - Nhà lớp học  bộ môn 2T 6P Trường THCS Hàm Ninh</t>
  </si>
  <si>
    <t>7735999 - Nhà lớp học chức năng, thư viên trường THCS xã Đồng Trạch</t>
  </si>
  <si>
    <t>7806205 - nhà lớp học 2 tầng 6 phòng trường mầm non huyền thủy</t>
  </si>
  <si>
    <t xml:space="preserve">7766191 - Nhà lớp học và các phòng học chức năng 2 tầng 6 phòng trường MN xã Quảng Thuỷ </t>
  </si>
  <si>
    <t>7766187 -  Nhà hiệu bộ và các phòng chức năng Trường THCS Sơn Trạch</t>
  </si>
  <si>
    <t>7734900 - Nhà lớp học 2 tầng 8 phòng và HTKT Trường TH Sơn Thủy</t>
  </si>
  <si>
    <t>7755894 - XAY DUNG CO SO 2 TRUONG TRUNG CAP Y TE QUANG BINH GIAI DOAN 1</t>
  </si>
  <si>
    <t>7781098 - Trường tiểu học Hải Trạch</t>
  </si>
  <si>
    <t>7745196 - NHÀ LỚP HỌC, CHỨC NĂNG TRƯỜNG TIỂU HỌC LONG ĐẠI XÃ HIỀN NINH</t>
  </si>
  <si>
    <t>7750404 - Nhà lớp học 2 tầng 6 phòng Trường MN Cam Thủy (KV Mỹ Hòa)</t>
  </si>
  <si>
    <t>7817002 - Nhà đa năng Trường THCS và THPT Việt Trung thị trấn NTVT huyện Bố trạch</t>
  </si>
  <si>
    <t>7845270 - nhà lớp học 4 phòng trường mầm non mai hóa</t>
  </si>
  <si>
    <t xml:space="preserve">7809634 - Nhà lớp học 4 phòng Trường mầm non Quảng Lộc </t>
  </si>
  <si>
    <t>7790860 - Nhà lớp học 8 phòng 2 tầng trường TH khu vực trung tâm thôn Hợp Trung, xã Quảng Hợp</t>
  </si>
  <si>
    <t>7809635 - Nhà lớp học Trường THPT Lê Lợi</t>
  </si>
  <si>
    <t xml:space="preserve">7822128 - Trường THCS Quảng Lộc 6 phòng bộ môn </t>
  </si>
  <si>
    <t>7809594 - Nhà đa năng Trường THPT Minh Hóa</t>
  </si>
  <si>
    <t xml:space="preserve">7826743 - Nhà đa năng trường THCS&amp;THPT Trung Hóa </t>
  </si>
  <si>
    <t>7822116 - Nhà Lớp học Trường THPT Phan Đình Phùng</t>
  </si>
  <si>
    <t>7809620 - Nhà đa năng trường THPT Phan Bội Châu</t>
  </si>
  <si>
    <t>7809619 - Hệ thống thoát nước và sân đường nội bộ Trường THPT Tuyên Hóa</t>
  </si>
  <si>
    <t>7838303 - Nhà đa năng Trường THPT Lê Trực</t>
  </si>
  <si>
    <t>7812942 - Nhà vệ sinh và đường chạy môn giáo dục thể chất Trường THPT Quang Trung</t>
  </si>
  <si>
    <t>7809609 - NLH 2 tầng 8 phòng và nhà vệ sinh của HS, GV Trường THPT Quảng Ninh</t>
  </si>
  <si>
    <t>7809640 - SC dãy nhà 3 tầng THPT Tuyên Hóa, TT Đồng Lê</t>
  </si>
  <si>
    <t>7809630 - Nhà lớp 2 học tầng 8 phòng Trường THCS và THPT Việt Trung</t>
  </si>
  <si>
    <t>7799777 - Nhà thi đấu đa năng Trường THPT Trần Phú</t>
  </si>
  <si>
    <t>7702602 - Tram y tế Phường Quảng Phúc</t>
  </si>
  <si>
    <t>7737966 - Trạm y tế xã Quảng Châu</t>
  </si>
  <si>
    <t>7728508 - Trạm y tế phường QUảng Long</t>
  </si>
  <si>
    <t>7817013 - Bệnh viện Đa khoa huyện Tuyên Hóa (Hạng mục: Đầu tư xây dựng khoa Truyền nhiểm)</t>
  </si>
  <si>
    <t>7774318 - Bệnh viện đa khoa Minh Hóa</t>
  </si>
  <si>
    <t>7754542 - Đường Gt trên địa bàn phường Quảng Thọ</t>
  </si>
  <si>
    <t>7714710 - Tuyến đường cứu hộ Sen Thủy đi Ngư Thủy Nam, huyện Lệ Thủy</t>
  </si>
  <si>
    <t>7737964 - Đường từ Điện Thành Hoàng Vĩnh Lộc đến Cầu chợ Ngang xã Quảng Lộc</t>
  </si>
  <si>
    <t>7737369 - Khắc phục tuyến đường UBND xã thôn Bưởi Rỏi xã Quảng Hợp</t>
  </si>
  <si>
    <t>7841655 - Tuyến đường chính vào Trung tâm thị trấn Quán Hàu, Huyện Quảng Ninh</t>
  </si>
  <si>
    <t>7847501 - Quảng trường biển xã Trung Trạch, huyện Bố Trạch</t>
  </si>
  <si>
    <t>1034608 - ĐƯỜNG TỪ BẢN NÀ LÂM XÃ TRƯỜNG XUÂN  ĐI XÃ TRƯỜNG SƠN HUYỆN QN</t>
  </si>
  <si>
    <t>7774380 - Hạ tầng kỹ thuật nối quy hoạch khu vực phía Đông ngã ba TT Hoàn Lão ra biển Trung Trạch</t>
  </si>
  <si>
    <t>7811951 - Kênh tưới nước Hồ Vân Tiền</t>
  </si>
  <si>
    <t>7835661 - Hạ tầng công viên thị trấn Kiến Giang</t>
  </si>
  <si>
    <t>7814481 - Khắc phục lầy lội 02 tuyến đường hạ tầng từ đường liên 05 xã đi trung tâm huyện lỵ mới Quảng Trạch</t>
  </si>
  <si>
    <t>7819734 - Nâng cấp, mở rộng tuyến đường nối từ đường Hồ Chí Minh đến khu hạ tầng di tích lịch sử cấp Quốc gia "Hang Lèn Hà" xã Thanh Hóa, huyện Tuyên Hóa</t>
  </si>
  <si>
    <t>7811939 - Đường bê tông thôn Vĩnh Phước Nam xã Quảng Lộc</t>
  </si>
  <si>
    <t>7811938 - Đường vượt lũ thôn Hà Sơn Quảng Sơn</t>
  </si>
  <si>
    <t>7822266 - Cầu BTCT và đường hai đầu cầu từ xã Quảng Lộc đi trung tâm cụm các xã vùng Nam, thị xã Ba Đồn</t>
  </si>
  <si>
    <t>7817553 - SC nâng cấp đường GTNT Bắc Minh Lệ xã Quảng Minh</t>
  </si>
  <si>
    <t>7798167 - Tuyến đường chống ngập lụt và CHCN xã Quảng Hải</t>
  </si>
  <si>
    <t>7799767 - Đường kết hợp kè chống ngập lụt tại địa bàn xã Hồng Thủy huyện Lệ Thủy (GĐ 2)</t>
  </si>
  <si>
    <t>7800584 - Ngầm tràn thôn 3 Thanh Long xã Quy Hóa</t>
  </si>
  <si>
    <t>7799769 - Đường tránh lũ kết hợp di dân sau hồ Rào Đá xã Trường Xuân</t>
  </si>
  <si>
    <t>7804241 - Xây dựng tuyến đường Tùng-Châu-Hợp đoạn từ thôn Lý Nguyên xã Quảng Châu đến Quảng Hợp</t>
  </si>
  <si>
    <t>7811356 - Be tong he thong duong, cau ban xa Chau Hoa</t>
  </si>
  <si>
    <t>7804937 - Đường ngăn cản lữa và PCCC rừng phòng hộ ven biển Hải Ninh, Gia Ninh và Võ Ninh, huyện Quảng Ninh</t>
  </si>
  <si>
    <t>7799792 - XD DỰ ÁN ĐT XD CT HẠ TẦNG KHUÔN VIÊN TỔ CHỨC HỘI CHỢ TỈNH QUẢNG BÌNH</t>
  </si>
  <si>
    <t>7835663 - Hạ tầng kỹ thuật quanh nghĩa trang xã Đức Ninh</t>
  </si>
  <si>
    <t>7820955 - Đường cứu hộ, cứu nạn dọc sông GIanh xã Quảng Tiên</t>
  </si>
  <si>
    <t>7820954 - Bê tông hóa các tuyến đường vùng Cố Bà về Bãi Nghè xã Quảng thủy</t>
  </si>
  <si>
    <t>7820953 - Các tuyến đường GT xã Quảng Trung thị xã Ba đồn</t>
  </si>
  <si>
    <t>7819726 - Các tuyến đường giao thông xã Lương Ninh Huyện Q ninh</t>
  </si>
  <si>
    <t>7817016 - Kè chống sạt lỡ hói Xuân Hồi - Đông Thành xã Liên Thủy</t>
  </si>
  <si>
    <t>7828107 - Tuyến đường từ thôn Hoàng Viễn đi xã Ngân Thủy, huyện Lệ Thủy</t>
  </si>
  <si>
    <t>7826918 - Đường kết hợp kè chống xói lở ven biển xã Cảnh Dương</t>
  </si>
  <si>
    <t>7831331 - Đường tránh lũ kết hợp đê bao ngăn mặn thôn Quảng Xá, xã Tân Ninh</t>
  </si>
  <si>
    <t>7838318 - Đường liên thôn Xuân dục 1- Xuân dục 4, xã Xuân ninh Huyện Quảng Ninh</t>
  </si>
  <si>
    <t>7820957 - Đường tránh lũ thôn xuân hạ xã văn hóa</t>
  </si>
  <si>
    <t>7798166 - Tuyến đường chính Quốc lộ 12A đi vùng Nam, đoạn từ xã Quảng Lộc đi cụm trung tâm các xã vùng Nam, thị xã Ba Đồn</t>
  </si>
  <si>
    <t>7824361 - Hội trường và nhà làm việc UBND xã Quảng Phú</t>
  </si>
  <si>
    <t>7819723 - Đường GTLT tuyến thôn Trắm Mé đi thôn Na, xã Sơn Trạch</t>
  </si>
  <si>
    <t>7004692 - Các dự án đầu tư XDCB đặc biệt thuộc Bộ Công An (Nhà ở công vụ và nâng cấp khuôn viên Công an huyện Lệ Thủy)</t>
  </si>
  <si>
    <t>7829885 - Cầu Sông Trước, xã Tây Trạch, huyện Bố Trạch</t>
  </si>
  <si>
    <t>7849712 - Đường phát triển kinh tế kết nối hạ tầng giao thông từ cầu Minh Lệ đi ga Ngân Sơn xã Quảng Minh</t>
  </si>
  <si>
    <t>7846872 - Các tuyến đường GTNT xã Minh Hóa, huyện Minh Hóa</t>
  </si>
  <si>
    <t>7831327 - CT, NC đường GT đoạn từ Phan Đình Phùng rẽ vào nhà máy phân loại, xử lý rác thải, sx biogas và phân bón khoáng hữu cơ đến QL 1A</t>
  </si>
  <si>
    <t>7825352 - ĐƯỜNG TRÁNH SAU KHU DU LỊCH NÚI THẦN ĐINH XÃ TRƯỜNG XUÂN, H. QUẢNG NINH</t>
  </si>
  <si>
    <t>7820952 - Khắc phục khẩn cấp đường nội thị Thị trấn Đồng Lê</t>
  </si>
  <si>
    <t>7887927 - Tuyến đường nối từ phía Nam hồ bàu Mây kết nối với tuyến đường Liên xã Quảng Phương</t>
  </si>
  <si>
    <t>7860739 - Sửa chữa, nâng cấp tuyến đường dọc bờ sông Kiến Giang, đoạn từ cầu Phong Xuân đi di tích lịch sử chiến thắng Xuân Bồ, xã Xuân thủy, huyện Lệ thủy</t>
  </si>
  <si>
    <t>220200001 - Nhà ăn, ở thường trực cán bộ chiến sỹ tại trụ sở Công an tỉnh Quảng Bình</t>
  </si>
  <si>
    <t>220200002 - Cầu kiểm soát cửa sông Roon</t>
  </si>
  <si>
    <t>Trụ sở Tỉnh ủy</t>
  </si>
  <si>
    <t>Trụ sở làm việc HĐND và UBND Thành phố Đồng Hới</t>
  </si>
  <si>
    <t>7736318 - Dự án Hiện đại hóa ngành Lâm nghiệp và tăng cường tính chống chịu vùng ven biển tỉnh Quảng Bình</t>
  </si>
  <si>
    <t>7723816 - Nâng cấp HT đê kè bảo vệ bờ sông và rừng ngập mặn Ứng phó BĐKH</t>
  </si>
  <si>
    <t>7425267 - XD củng cố đê kè chống sạt lở cửa sông Nhật Lệ ( KV từ phía nam cầu dài đến giáp Huyện QN)</t>
  </si>
  <si>
    <t>7737381 - PT CO SO HT DU LICH HT CHO TANG TRUONG TOAN DIEN KV GMS GĐ2 TIEU DA TINH QB</t>
  </si>
  <si>
    <t>7831334 - Đầu tư XD và PT hệ thống cung ứng dịch vụ y tế tuyến cơ sở - dự án thành phần tỉnh QB</t>
  </si>
  <si>
    <t>7786613 - Dự án Phát triển Giáo dục Trung học giai đoạn 2, tỉnh Quảng Bình</t>
  </si>
  <si>
    <t>7745204 - Xây dựng cống và ngầm tràn bản Tân Ly, xã Lâm Thủy</t>
  </si>
  <si>
    <t>9016606 - Nhà làm việc và hội trường đồn Công An Lệ ninh</t>
  </si>
  <si>
    <t>7656161 - Đường GTNT liên xã Phong Thủy Lộc Thủy</t>
  </si>
  <si>
    <t>7711777 - Đường vào bản Đìu Đo xã Trường Sơn ( Giai đoạn II)</t>
  </si>
  <si>
    <t>7703522 - Đường liên thôn đồng giang-đại sơn xã đồng hóa</t>
  </si>
  <si>
    <t>7648514 - Khắc phục  khẩn cấp tuyến đường GTLT tổ dân phố Phường Quảng  phong</t>
  </si>
  <si>
    <t>7736311 - Kè chống xói lở khe cát Dinh Thủy xã Võ Ninh</t>
  </si>
  <si>
    <t>7682939 - Nhà văn hóa cộng đồng xã tân Trạch</t>
  </si>
  <si>
    <t>7768202 - Tuyến đường ngoài hàng rào phía nam DA FLC nối từ đường tránh lũ BOT đến xã Hải Ninh</t>
  </si>
  <si>
    <t>7743378 - SC, NC cac tuyen duong tu nha van hoa den nha Dong xa Quang Phuong</t>
  </si>
  <si>
    <t>7747272 - ĐƯỜNG CẤP 3 NINH CHÂU ĐI TRẠM BƠM RÀO BẠC HUYỆN QUẢNG NINH</t>
  </si>
  <si>
    <t>7703523 - Đường liên thôn Tân Sơn - Tam Đăng xã Sơn Hóa, Huyện Tuyên Hóa</t>
  </si>
  <si>
    <t>7737963 - Đường giao thông liên thôn xã Quảng Trường</t>
  </si>
  <si>
    <t>7759929 - be tong hoa duong lien thon xa cao quang</t>
  </si>
  <si>
    <t>7738468 - Nâng cấp ngập lụt liên thôn xã Phong Hóa</t>
  </si>
  <si>
    <t>7743380 - Nâng cấp sửa chữa hệ thống đường nội vùng TDP Trường Sơn, P Q Long</t>
  </si>
  <si>
    <t>7748117 - ĐƯỜNG TRÁNH LŨ DUY NINH, HUYỆN QUẢNG NINH</t>
  </si>
  <si>
    <t>7760507 - SỦA CHỮA ĐƯỜNG  LỘC LONG - HOÀNH VINH</t>
  </si>
  <si>
    <t>7751936 - Đường giao thông phường Quảng Thuận</t>
  </si>
  <si>
    <t>7688588 - Đường tránh lũ Nguyệt Áng, Trường Dục, huyện Quảng Ninh</t>
  </si>
  <si>
    <t>7744203 - Xây dựng đập thôn 8 xã Quảng Thạch</t>
  </si>
  <si>
    <t>7755637 - Sữa chữa NC tuyến đường liên xã Quảng Thanh-Quảng Phương-Quảng Lưu</t>
  </si>
  <si>
    <t>7737969 - Kè chống sạt lở bờ suối khe Trẩy, đoạn qua trạm Y tế xã Hóa Tiến</t>
  </si>
  <si>
    <t>7739921 - CẢI TẠO, SC TRỤ SỞ LÀM VIỆC HỘI VĂN HỌC NGHỆ THUẬT TỈNH QUẢNG BÌNH</t>
  </si>
  <si>
    <t xml:space="preserve">7757952 - Khắc phục khẩn cấp cầu Lim - Động hương, xã Phong hóa </t>
  </si>
  <si>
    <t>7744211 - ĐÊ BAO TỪ MỸ TRUNG ĐẾN CỐNG HÓI SỎI HUYỆN QUẢNG NINH</t>
  </si>
  <si>
    <t>7745205 - Nâng cấp tuyến đường từ thôn Sen Đông và tuyến đường từ thôn Xóm Phường đi thôn Thanh Sơn, xã Sen Thủy</t>
  </si>
  <si>
    <t>7736939 - Nạo vét kênh và XD bờ kè đoạn đuôi tràn hồ Đồng Sơn về vùng hạ lưu, phường Đồng Sơn</t>
  </si>
  <si>
    <t>7741469 - Sửa chữa, nâng cấp hệ thống cấp nước đập Ồ Ồ xã Vạn Ninh</t>
  </si>
  <si>
    <t>7756917 - Đường nối từ ngã 3 Khe Dong đến QL 9C, thuộc xã Kim Thủy</t>
  </si>
  <si>
    <t>7728505 - Tuyến đường liên thôn Tùng Giang-Hạ Lý-Tân Châu, xã Quảng Châu</t>
  </si>
  <si>
    <t>7751411 - Kè hồ trạm xã Phú Định</t>
  </si>
  <si>
    <t>7731293 - nhà văn hóa xã kết hợp hội trường và các phòng chức năng xã Đức Hóa</t>
  </si>
  <si>
    <t>7760506 - ĐƯỜNG QUỐC LỘ 1A ĐI DỰ ÁN FLC  HUYỆN QUẢNG NINH</t>
  </si>
  <si>
    <t>7739035 - Sửa chữa cải tạo trụ sở Báo Quảng Bình</t>
  </si>
  <si>
    <t>7745192 - Duong lien xa Thanh - Phuong - Luu di TT dan cu To Xa xa Quang Phuong</t>
  </si>
  <si>
    <t>7737968 - Xây dựng trụ sở làm việc của Hạt Kiểm lâm huyện Quảng Trạch</t>
  </si>
  <si>
    <t>7731168 - Duong GTNT xa Quang Xuan</t>
  </si>
  <si>
    <t>7744722 - Xây dựng đường GTNT các thôn xã Yên Hoá</t>
  </si>
  <si>
    <t>7739977 - KÈ CHỐNG SL KH NGĂN MẶN ĐỒNG CỒN HOÀNG HUYỆN QUẢNG NINH</t>
  </si>
  <si>
    <t>7756244 - Nâng cấp tuyến đường trục chính thôn Vĩnh Lộc, xã Quảng Lộc</t>
  </si>
  <si>
    <t>7746762 - Hội trường UBND xã Quảng thuỷ</t>
  </si>
  <si>
    <t>7741468 - Đường kết hợp kè xã Phú Thủy</t>
  </si>
  <si>
    <t>7748278 - ĐƯỜNG TRÁNH LŨ VĨNH TUY 1,2,3,4 XÃ VĨNH NINH - HUYỆN QN</t>
  </si>
  <si>
    <t>7749094 - Đầu tư cứng hoá đường GT liên tổ dân phố , liên phường thuộc phường Quảng phong</t>
  </si>
  <si>
    <t>7763590 - BT hóa đường GT nội phường phường Quảng Phúc</t>
  </si>
  <si>
    <t>7785671 - Tuyến đường từ TT Quy Đạt đi xã Xuân Hóa, huyện Minh Hóa</t>
  </si>
  <si>
    <t>7733616 - sưa chữa nâng cấp tuyến đường giao thông từ TT đồng lê đi sơn hóa huyện Tuyên Hóa</t>
  </si>
  <si>
    <t>7761533 - Tuyến đường từ xã Yên Hóa đi xã Quy Hóa, huyện MH (GĐ1)</t>
  </si>
  <si>
    <t>7788639 - Trung tâm Bồi dưỡng chính trị huyện Quảng Trạch</t>
  </si>
  <si>
    <t>7782763 - Hạ tầng nghĩa trang xã Bảo Ninh ( GĐ II)</t>
  </si>
  <si>
    <t>7754546 - ĐƯÒNG TRÁNH LŨ PHUC NHĨ- KIM NẠI -XÃ AN NINH - HUYỆN QUẢNG NINH</t>
  </si>
  <si>
    <t>7749649 - ĐƯỜNG VÀO BẢN NÀ LÂM , XÃ TRƯỜNG XUÂN HUYỆN QUẢNG NINH</t>
  </si>
  <si>
    <t>7729273 - NS, SC Sân vận động TP Đồng Hới tại Phường Đồng Sơn</t>
  </si>
  <si>
    <t>7749115 - Khắc phục khẩn cấp tuyến đường từ xã Châu Hóa đi xã Cao Quảng huyện Tuyên Hóa, đoạn Km3+260-Km6+943,59</t>
  </si>
  <si>
    <t>7745311 - Tuyến đường trên đê Mỹ Cương xã Đức Ninh</t>
  </si>
  <si>
    <t>7749651 - ĐƯỜNG LIÊN XÃ VÕ TÂN - ĐẠI HỮU HUYỆN QUẢNG NINH</t>
  </si>
  <si>
    <t>7738463 -  Đường ngập lụt nối thôn 2 và thôn 3 xã Trung Trạch, huyện Bố Trạch</t>
  </si>
  <si>
    <t>7754829 - Đường GTNT xã Vạn Trạch</t>
  </si>
  <si>
    <t>7804925 - Kè chống sạt lở bờ hữu Sông long đại, đoạn qua thôn đông tư xã Hiền Ninh , Huyện QN</t>
  </si>
  <si>
    <t>7756923 - Cầu Quy Hậu, xã Liên Thủy, huyện Lệ Thủy</t>
  </si>
  <si>
    <t>7738464 -  Kè chống sạt lở bờ tả sông Lý Hòa đoạn qua thôn Nam Sơn, xã Phú Trạch, huyện Bố Trạch</t>
  </si>
  <si>
    <t>7758205 - Kè chống sạt lở Nam Hói Cùng, huyện Lệ Thủy</t>
  </si>
  <si>
    <t>7756561 - Đường nối thôn Tân Hòa và Tân Thuận, xã Ngư Thủy Bắc</t>
  </si>
  <si>
    <t>7728506 - Bê tông hóa đường nội thôn xã Quảng Châu</t>
  </si>
  <si>
    <t xml:space="preserve">7728507 - Đường GTNT thôn công hoà xã Quảng Trung                 </t>
  </si>
  <si>
    <t>7762945 - Đường Lò vôi  xã Vạn Ninh</t>
  </si>
  <si>
    <t>7750403 - Sửa chữa đường sản xuất và dân sinh xã Cam Thủy</t>
  </si>
  <si>
    <t>7794044 - Đường nội thôn xã Tiến Hóa, Huyện Tuyên Hóa</t>
  </si>
  <si>
    <t>7728509 - Nâng cấp, mở rộng đường liên xã từ Thôn Tam Đa xã Quảng Lưu đi tỉnh lộ22B</t>
  </si>
  <si>
    <t>7763283 - Đường từ thôn Hồng Giang xã Trường Thủy đi xã Văn Thủy</t>
  </si>
  <si>
    <t>7759935 - Đường liên thôn xã Đại Trạch, huyện Bố Trạch</t>
  </si>
  <si>
    <t>7787302 - Cống cửa Ông Lao xã Bắc Trạch</t>
  </si>
  <si>
    <t>7731695 - Đường giao thông Liên Thôn xã Nam Hóa, Huyện Tuyên Hóa</t>
  </si>
  <si>
    <t>7728510 - Các tuyến đường liên thôn La Hà Nam đi La Hà Đông và tuyến đường La Hà Nam đi Văn Phú, xã Quảng Văn</t>
  </si>
  <si>
    <t>7803303 - Xây dựng khẩn cấp hệ thống kè bảo vệ tuyến đê Vùng Lùng xã Tân Thủy</t>
  </si>
  <si>
    <t>7734889 - Hệ thống kè bảo vệ tuyến đê Đập bể xã Lộc Thủy</t>
  </si>
  <si>
    <t>7787309 - Hoàn thiện cầu Cà Ròng, xã Thượng Trạch</t>
  </si>
  <si>
    <t>7757554 - NC tuyến đường ngập lụt nối thôn Trung Thuận về Thôn Nam Sơn xã Phú Trạch</t>
  </si>
  <si>
    <t>7753883 - tuyến đường vượt lũ ba cồn đi thôn 5 xã thạch hóa</t>
  </si>
  <si>
    <t>7770723 - Bê tông hóa các tuyến đường GTGT xã Phú Định</t>
  </si>
  <si>
    <t>7759987 - Đường giao thông từ xã ngư Thủy Nam đi xã Ngư Thủy Trung</t>
  </si>
  <si>
    <t>7818249 - ĐƯỜNG TRÁNH LŨ LONG ĐẠI - HÀ KIÊN HUYỆN QUẢNG NINH</t>
  </si>
  <si>
    <t>7755898 - Khắc phục, sửa chữa khẩn cấp 1 số tuyến đường xung yếu xã Phù Hóa</t>
  </si>
  <si>
    <t>7756916 - Kè chống sạt lở Hói Miệu huyện Lệ Thủy</t>
  </si>
  <si>
    <t>7755899 - Các tuyến đường nối trục N1 đến trường Chính trị huyện Quảng Trạch</t>
  </si>
  <si>
    <t>7743736 - Nâng cấp cải tạo Bải xử lý rác thải huyện Quảng Trạch - Giai đoạn 2</t>
  </si>
  <si>
    <t>7759986 - Đường từ thôn Quy Hậu đi quốc lộ 1A xã Liên Thủy</t>
  </si>
  <si>
    <t>7734581 - Đường GTNT xã Trung Trạch, tuyến từ thôn 6 đến thôn 2</t>
  </si>
  <si>
    <t>7725420 - Đường GTNT khu vực Phúc đồng, phúc khê, thanh sen và chày lập xã Phúc Trạch</t>
  </si>
  <si>
    <t>7750402 - Sữa chữa, nâng cấp đường từ thôn Bắc Hòa xã Ngư Thủy Bắc đi xã Ngư Thủy Trung, huyện Lệ Thủy</t>
  </si>
  <si>
    <t>2204981 - Điều tra, cắm mốc vết lũ trận lũ lịch sử năm 2020 và lập bản đồ ngập lụt cho 04 lưu vực sông lớn trên địa bàn tỉnh Quảng Bình</t>
  </si>
  <si>
    <t>Nâng cấp tuyến đường từ trung tâm huyện lỵ mới kết nối với đường trục chính liên 5 xã đi phường Ba Đồn với các xã Quảng Tiến, Quảng Lưu, Quang Thạch</t>
  </si>
  <si>
    <t>7900000 - Đình chợ trung tâm xã Mai Hóa</t>
  </si>
  <si>
    <t>7826745 - Xây dựng nhiệm vụ quy hoạch tỉnh Quảng Bình thời kỳ 2021-2030, tầm nhìn đến năm 2050</t>
  </si>
  <si>
    <t>7888430 - Chi phí lập quy hoạch tỉnh Quảng Bình thời kỳ 2021-2030, tầm nhìn đến năm 2050</t>
  </si>
  <si>
    <t>7888433 - Khảo sát đánh giá cuối kỳ kế hoạch đầu tư công trung hạn giai đoạn 2016-2020, lập kế hoạch đầu tư công trung hạn giai đoạn 2021-2025</t>
  </si>
  <si>
    <t xml:space="preserve">7888431 - Chi phí giám sát, đánh giá đầu tư </t>
  </si>
  <si>
    <t>7888428 - Đánh giá tình hình kinh tế - xã hội giai đoạn 2016-2020 và lập kế hoạch kinh tế - xã hội giai đoạn 2021-2025</t>
  </si>
  <si>
    <t>1034631 - Xúc tiến các dự án đầu tư VP UBND tỉnh</t>
  </si>
  <si>
    <t>7868185 - DA Gold Coast Resort và Biển vàng Hottel</t>
  </si>
  <si>
    <t>7868186 - Mở rộng Khách sạn Tân Bình</t>
  </si>
  <si>
    <t>7275154 - XDHT thoát nước và Hồ điều hòa KCN Bắc ĐH</t>
  </si>
  <si>
    <t xml:space="preserve">7444839 -  XD trại chăn nuôi giống gia cầm  </t>
  </si>
  <si>
    <t>7350937 - NC đường vào khu nhà thờ LTH Nguyễn Hữu Cảnh</t>
  </si>
  <si>
    <t>7274843 - Đường cứu hộ cứu nạn các xã dọc Sông Gianh Huyện Tuyên Hoá</t>
  </si>
  <si>
    <t>7410147 - Nhà đa chức năng Trường THPT Quảng Ninh</t>
  </si>
  <si>
    <t>172</t>
  </si>
  <si>
    <t>174</t>
  </si>
  <si>
    <t>175</t>
  </si>
  <si>
    <t>7324235 - Đường thôn Ninh Lộc đến Phước Vinh, Thượng xá Hoa thuỷ</t>
  </si>
  <si>
    <t>177</t>
  </si>
  <si>
    <t>178</t>
  </si>
  <si>
    <t>7488572 - Cầu Phong Xuân</t>
  </si>
  <si>
    <t>179</t>
  </si>
  <si>
    <t>180</t>
  </si>
  <si>
    <t>181</t>
  </si>
  <si>
    <t>182</t>
  </si>
  <si>
    <t>7334278 - Sửa chữa, cải tạo Trụ sở BQL vườn Quốc gia Phong Nha-Kẻ Bàng</t>
  </si>
  <si>
    <t>183</t>
  </si>
  <si>
    <t>184</t>
  </si>
  <si>
    <t>185</t>
  </si>
  <si>
    <t>186</t>
  </si>
  <si>
    <t>187</t>
  </si>
  <si>
    <t>188</t>
  </si>
  <si>
    <t>189</t>
  </si>
  <si>
    <t>192</t>
  </si>
  <si>
    <t>193</t>
  </si>
  <si>
    <t>194</t>
  </si>
  <si>
    <t>195</t>
  </si>
  <si>
    <t>196</t>
  </si>
  <si>
    <t>197</t>
  </si>
  <si>
    <t>198</t>
  </si>
  <si>
    <t>199</t>
  </si>
  <si>
    <t>200</t>
  </si>
  <si>
    <t>202</t>
  </si>
  <si>
    <t>203</t>
  </si>
  <si>
    <t>204</t>
  </si>
  <si>
    <t>205</t>
  </si>
  <si>
    <t>206</t>
  </si>
  <si>
    <t>207</t>
  </si>
  <si>
    <t>208</t>
  </si>
  <si>
    <t>209</t>
  </si>
  <si>
    <t>210</t>
  </si>
  <si>
    <t>211</t>
  </si>
  <si>
    <t>212</t>
  </si>
  <si>
    <t>213</t>
  </si>
  <si>
    <t>214</t>
  </si>
  <si>
    <t>215</t>
  </si>
  <si>
    <t>216</t>
  </si>
  <si>
    <t>217</t>
  </si>
  <si>
    <t>218</t>
  </si>
  <si>
    <t>219</t>
  </si>
  <si>
    <t>222</t>
  </si>
  <si>
    <t>223</t>
  </si>
  <si>
    <t>224</t>
  </si>
  <si>
    <t>225</t>
  </si>
  <si>
    <t>7296132 - Các tuyến đường di dân tránh lũ và nhà ẩn trú Tân Hoá</t>
  </si>
  <si>
    <t>226</t>
  </si>
  <si>
    <t>227</t>
  </si>
  <si>
    <t>228</t>
  </si>
  <si>
    <t>229</t>
  </si>
  <si>
    <t>230</t>
  </si>
  <si>
    <t>231</t>
  </si>
  <si>
    <t>232</t>
  </si>
  <si>
    <t>233</t>
  </si>
  <si>
    <t>234</t>
  </si>
  <si>
    <t>235</t>
  </si>
  <si>
    <t>236</t>
  </si>
  <si>
    <t>237</t>
  </si>
  <si>
    <t>238</t>
  </si>
  <si>
    <t>7596109 - Nhà lớp học bộ môn 6 phòng Trường THCS Mỹ Thủy</t>
  </si>
  <si>
    <t>239</t>
  </si>
  <si>
    <t>240</t>
  </si>
  <si>
    <t>241</t>
  </si>
  <si>
    <t>242</t>
  </si>
  <si>
    <t>243</t>
  </si>
  <si>
    <t>244</t>
  </si>
  <si>
    <t>245</t>
  </si>
  <si>
    <t>246</t>
  </si>
  <si>
    <t>7630533 - Duong GTNT tu Dang Hoa di Tang Hoa xa Hoa Son</t>
  </si>
  <si>
    <t>247</t>
  </si>
  <si>
    <t>7630534 - Duong tu QL 12a (xa Minh Hoa) - UBND xa Tan Hoa (Cau tran tren duong)(GD2)</t>
  </si>
  <si>
    <t>248</t>
  </si>
  <si>
    <t>7665899 - Duong GTNT ong Do - Thac Roong xa Hoa Thanh</t>
  </si>
  <si>
    <t>249</t>
  </si>
  <si>
    <t>7885542 - Xây dựng hạ tầng cụm Công nghiệp Thuận Đức, TP Đồng Hới</t>
  </si>
  <si>
    <t>252</t>
  </si>
  <si>
    <t>7737382 - Bệnh viện đa khoa Đồng Hới ( khoa khám bệnh đa khoa)</t>
  </si>
  <si>
    <t>7728258 - Trạm y tế xã Quảng Kim</t>
  </si>
  <si>
    <t>7718474 - Trạm y tế xã Đức Trạch</t>
  </si>
  <si>
    <t>7785923 - Hạ tầng kỹ thuật trung tâm y tế huyện Lệ Thủy</t>
  </si>
  <si>
    <t>7852467 - KHOA DƯỢC - BỆNH VIỆN ĐA KHOA HUYỆN QUẢNG NINH</t>
  </si>
  <si>
    <t>7819725 - Nhà điều trị và hạ tầng kỹ thuật Bệnh viện Đa khoa huyện Lệ thủy</t>
  </si>
  <si>
    <t>7841910 - SC trạm y tế xã Trung Trạch</t>
  </si>
  <si>
    <t>7839046 - Trạm Y tế xã Đồng Trạch</t>
  </si>
  <si>
    <t>7825081 - Trạm y tế phường Ba Đồn</t>
  </si>
  <si>
    <t>7822127 - Nhà lớp học 10 phòng Trường THPT Lê Hồng Phong</t>
  </si>
  <si>
    <t>7817001 - Nhà hiệu bộ Trường Phổ thông Dân tộc nội trú tỉnh</t>
  </si>
  <si>
    <t>7794048 - Khu nhà bán trú cho HSDT và TTB nội thất phục vụ nhu cầu BT cho HSDT trường THCS&amp;THPT Hóa Tiến</t>
  </si>
  <si>
    <t>7859563 - Nhà thư viện, hội trường, VP Trường THPT Nguyễn Chí Thanh</t>
  </si>
  <si>
    <t>7822537 - Xây dựng Nhà đa chức năng, sân, bếp ăn và khuôn viên Trường MN xã Quảng Minh (điểm chính)</t>
  </si>
  <si>
    <t>7825082 - Nhà lớp học 2 tầng 8 phòng trường MN Ba Đồn</t>
  </si>
  <si>
    <t>7825357 - Nhà lớp học 2 tầng 8 phòng Trường Tiểu học Mai Thủy</t>
  </si>
  <si>
    <t>7838479 - Nhà hiệu bộ, chức năng và khuôn viên  trường tiểu học số 2 An Ninh</t>
  </si>
  <si>
    <t>7826744 - Nhà đa năng trường THPT Lê Lợi</t>
  </si>
  <si>
    <t>7839044 - Nhà lớp học 3 tầng 6 phòng trường MN Cảnh Dương</t>
  </si>
  <si>
    <t>7850390 - Trường MN Phong Thủy (KV Đại Phong)</t>
  </si>
  <si>
    <t>7832501 - Cải tạo và nâng cấp nhà giảng đường A3 Trường ĐH Quảng Bình</t>
  </si>
  <si>
    <t>7818998 - Nhà đa năng Trường THPT Phan Đình Phùng</t>
  </si>
  <si>
    <t>7850389 - Nhà thi đấu đa năng trường THPT Nguyễn Chí Thanh</t>
  </si>
  <si>
    <t>7845669 - Nhà lớp học 2 tầng 6 phòng trường TH Quảng Minh A (điểm trường Minh Tiến)</t>
  </si>
  <si>
    <t>7837054 - Cải tạo sửa chữa khu nhà nội trú giáo viên Trường THPT Quang Trung</t>
  </si>
  <si>
    <t>7783636 - Sửa chữa, nâng cấp kè chống sạt lỡ bờ sông Gianh (đoạn qua thôn Lâm Lang xã Châu Hoá)</t>
  </si>
  <si>
    <t>7799764 - Sửa chữa nâng cấp kè chống sạt lở và hạ tầng giao thông dọc bờ sông Gianh từ xã Quảng Tân đi xã Quảng Trung và Quảng Tiên</t>
  </si>
  <si>
    <t>7798808 - SC, NC kè chống sạt lở bờ sông Nhật Lệ( đoạn qua TT Quán Hàu và Lương Ninh)</t>
  </si>
  <si>
    <t>Nguồn vượt thu</t>
  </si>
  <si>
    <t>0112233 - Trục nối từ QL1A đoạn tránh TP ĐH với cổng chính KCN Tây bắc Quán Hàu</t>
  </si>
  <si>
    <t>103814301 - Sửa chửa, nâng cấp tỉnh lộ 562 đi qua vườn Quốc gia PNKB đoạn từ Km 8 đến điểm du lịch công viên OZO</t>
  </si>
  <si>
    <t>236092021 - Đường ngăn cản lữa và phòng cháy chữa cháy rừng phòng hộ xã Cảnh Hóa, huyện Quảng Trạch</t>
  </si>
  <si>
    <t>000001111 - Cải tạo trụ sở làm việc Sở văn hóa thể thao, tại số 2 Nguyễn Thị Minh Khai</t>
  </si>
  <si>
    <t>220210001 - Nâng cấp tuyến đường từ km 51, đường tỉnh 562 vào đến UBND xã Thượng Trạch</t>
  </si>
  <si>
    <t>220210002 - Cải tạo, sữa chữa Trụ sở làm việc, kho tạm giữ phương tiện vi phạm cảnh sát giao</t>
  </si>
  <si>
    <t>7795175 - Kè chống sạt lở Bắc sông Son đoạn qua thôn Trằm Mé - thôn Na - thôn Xuân Sơn, xã Sơn Trạch</t>
  </si>
  <si>
    <t>7798165 - Sữa chữa nâng cấp đường vào bản Bạch Đàn, xã Lâm Thủy</t>
  </si>
  <si>
    <t>7885938 - Xây dựng đường vào bản Rào Con xã Sơn Trạch</t>
  </si>
  <si>
    <t>7890091 - Nâng cấp đường từ bản Nà Lâm xã Trường Xuân đi xã Trường Sơn huyện Quảng Ninh</t>
  </si>
  <si>
    <t>7787317 - Khắc phục khẩn cấp tuyến đường từ xã Quảng Hòa đi ga Minh Lệ</t>
  </si>
  <si>
    <t>7817014 - Đường công vụ diễn tập khu vực phòng thủ tỉnh QB năm 2019</t>
  </si>
  <si>
    <t>7789811 - ĐỀN THỜ CÁC ANH HÙNG LIỆT SỸ TỈNH QUẢNG BÌNH</t>
  </si>
  <si>
    <t>7768940 - Sửa chữa Trụ sở Đài PTTH Quảng Bình</t>
  </si>
  <si>
    <t>7786614 - Nâng cấp và triển khai đồng bộ hệ thống cổng  TTDT tỉnh, trang TTDT các sở ngành</t>
  </si>
  <si>
    <t>7804834 - Xây dựng hệ thống hội nghị trực tuyển từ tỉnh đến cấp huyện</t>
  </si>
  <si>
    <t>7842457 - Đường ranh cản lữa PCCCR, tuần tra bảo vệ rừng và kết hợp dân sinh tại xã Hải Ninh, huyện Quảng Ninh</t>
  </si>
  <si>
    <t>7856206 - ĐT, NC một số tuyến đường giao thông tại KCN Bắc Đồng Hới</t>
  </si>
  <si>
    <t>7837325 - CT nâng cấp đường Trần Phú, TP Đồng Hới tỉnh QB</t>
  </si>
  <si>
    <t>7527194 - Hoàn thiện, hiện đại hoá hồ sơ,bản đồ địa giới HC và XD cơ sở dữ liệu về ĐGHC</t>
  </si>
  <si>
    <t>7809629 - CAI TAO NANG CAP HE THONG TU GOM VA XU LY NUOC THAI 5 BENH VIEN</t>
  </si>
  <si>
    <t>7789607 - CAI TAO XAY DUNG LAP DAT TB PHONG SACH VI SINH TT KN THUOC MY PHAM THUC PHAM QB</t>
  </si>
  <si>
    <t>7804927 - Nâng cấp, sửa chữa đường phục vụ tuần tra chữa cháy rừng xã Quảng Phương, huyện Quảng Trạch</t>
  </si>
  <si>
    <t>7804926 - Mở rộng, nâng cấp đường phục vụ công tác tuần tra, chữa cháy rừng xã Quảng Thạch, huyện Quảng Trạch</t>
  </si>
  <si>
    <t>7785525 - Cải tạo, sửa chữa khu vệ sinh và các hạng mục phụ trợ Trụ sở Sở Tài chính</t>
  </si>
  <si>
    <t>7841080 - Xây dựng gara ô tô Sở Tài chính</t>
  </si>
  <si>
    <t>7843702 - Đường ranh PCCCR kết hợp đường vận chuyển cây giống, phân bón tại BQL rừng phòng hộ ven biển Nam Quảng Bình</t>
  </si>
  <si>
    <t>7822112 - Cở sở nuôi mặn lợ Võ Ninh, xã Võ Ninh, huyện Quảng Ninh</t>
  </si>
  <si>
    <t>7850736 - Dự án Nâng cấp Trại giống cá nước ngọt Đại Phương, xã Đại Trạch, huyện Bố Trạch</t>
  </si>
  <si>
    <t xml:space="preserve">7405067 - Dự án hỗ trợ phát triển rừng sản xuất huyện Minh Hóa </t>
  </si>
  <si>
    <t xml:space="preserve">1122564 - Nâng cấp, sửa chữa đường phục vụ công tác tuần tra và chữa cháy rừng xã Xuân Trạch, huyện Bố Trạch thuộc Công ty TNHH MTV LCN Bắc Quảng Bình  </t>
  </si>
  <si>
    <t>Các dự án có số dư tạm ứng, không có khv năm 2019 (số tạm ứng bao gồm vốn cân đối ns địa phương, hỗ trợ NSTW và CTMTQG)</t>
  </si>
  <si>
    <t>7822131 - Sửa chữa cải tạo Trụ sở làm việc và các công trình phụ trợ của Sở ngoại vụ</t>
  </si>
  <si>
    <t>7769591 - Đường ranh cản lửa PCCCR, tuần tra bảo vệ rừng và kết hợp dân sinh tại Võ Ninh, huyện Quảng Ninh</t>
  </si>
  <si>
    <t>7794012 - Mở rộng hệ thống cấp nước cụm xã Ngân -Sơn Thủy và Nông trường Lệ Ninh</t>
  </si>
  <si>
    <t>7808402 - Đường phục vụ tuần tra, chữa cháy rừng xã Nghĩa Ninh, TP Đồng Hới và xã Vĩnh Ninh, huyện Quảng Ninh</t>
  </si>
  <si>
    <t>7842456 - Cải tạo, sửa chữa Trụ sở làm việc của Sở Khoa học và Công nghệ</t>
  </si>
  <si>
    <t>7839827 - SC đột xuất sụt trượt nền đường tại Km 12+900/ĐT-559B xã Cao Quảng huyện Tuyên Hóa</t>
  </si>
  <si>
    <t>7863818 - XD 2 cụm đèn tín hiệu GT tại các vị trí nút giao giửa đường THĐ - bà Triệu- Hàm Nghi TPĐH và nút giao giửa đường Lý thường kiệt - nguyễn Thị Minh Khai - Nguyến văn Trổi Thị trấn Kiến Giang</t>
  </si>
  <si>
    <t>7863819 - BS phương án ứng phó khi xảy ra hỏa hoạn trên cầu đối với công trình Cầu Nhật lệ II TPĐH</t>
  </si>
  <si>
    <t>7756563 - Cải tạo sửa chữa NLV trung tâm y tế Đồng Hới</t>
  </si>
  <si>
    <t>7779741 - Cải tạo, sửa chữa nhà và lắp đặt hệ thống xử lý lọc nước RO phục vụ chạy thận nhân tạo</t>
  </si>
  <si>
    <t>7782144 - Sữa chữa nhà khám bệnh cận lâm sàn Bệnh viên ĐK huyện Lệ Thủy</t>
  </si>
  <si>
    <t>7787904 - Cải tạo nhà điều hành, cổng, hàng rào – Bệnh viện đa khoa TP Đồng Hới</t>
  </si>
  <si>
    <t>7799795 - SUA CHUA NANG CAP HE THONG XU LY NUOC THAI BENH VIEN Y DUOC CO TRUYEN TINH QB</t>
  </si>
  <si>
    <t>7806207 - cai tao sua chua tt giam dinh y khoa phap y quang binh</t>
  </si>
  <si>
    <t>7811355 - Cải tạo, sửa chữa Nhà làm việc 5 tầng, khu ký túc xá, căng tin và một số hạng mục tại TT DVVL TN tỉnh QB</t>
  </si>
  <si>
    <t>7780894 - Điểm dân cư tập trung cho các hộ đồng bào dân tộc di cư tự do từ nước Cộng hòa dân chủ nhân dân Lào trở về nước tại bản Tuộc, xã Thượng Trạch, huyện Bố Trạch</t>
  </si>
  <si>
    <t>7741113 - Nhà lớp học 2 tầng 4 phòng, phòng chức năng, bếp ăn bán trú điểm trường MN Thuận Đức, xã Thuận Đức ( cơ sở 2 )</t>
  </si>
  <si>
    <t xml:space="preserve">7804929 - Cải tạo, sửa chữa trụ sở làm việc BQLDA ĐTXD công trình DD&amp;CN </t>
  </si>
  <si>
    <t>7806185 - Cải tạo, sửa chữa Trụ sở Nhà thiếu nhi tỉnh</t>
  </si>
  <si>
    <t>7809631 - NC đường từ bản ploang đi bản Rin Rin xã Trường Sơn Huyện Quảng Ninh</t>
  </si>
  <si>
    <t>7822114 - Đầu tư nâng cấp một số tuyến đường giao thông tại khu CN Bắc Đồng Hới</t>
  </si>
  <si>
    <t>7842467 - XD,MR nhà hiệu bộ, nhà chức năng và khuôn viên truờng tiểu học số 1, Xa An Ninh</t>
  </si>
  <si>
    <t>7851826 - Cải tạo, mở rộng khuôn viên Trường mầm non xã An Ninh (điểm trường thôn Kim Nại)</t>
  </si>
  <si>
    <t>7735990 - Nhà lớp học 2 tầng 6 phòng, phòng chức năng trường Mầm non Nghĩa Ninh, điểm trường 2 ( thôn 6 xã Nghĩa Ninh )</t>
  </si>
  <si>
    <t>7460992 - Đường GTNT nội vùng bản Cáo Chuối xã Lâm Hóa</t>
  </si>
  <si>
    <t>7796455 - nhà lớp học 2 tầng 6 phòng trường THCS Đồng Lê</t>
  </si>
  <si>
    <t>7809627 - NC, MR hệ thông thoát nước HR, sân Trường PTDT nội trú Minh Hóa</t>
  </si>
  <si>
    <t>7004694 - Đường vào chiến khu Trung Thuần(đường 22B cũ tiếp giáp khu di giãn dân xã Quảng Lưu)</t>
  </si>
  <si>
    <t>7735985 - Nhà lớp học trường Mầm non Cảnh Dương</t>
  </si>
  <si>
    <t>7765819 - Nhà lớp học Trường MN Quảng Đông</t>
  </si>
  <si>
    <t>7433474 - SC,NC cụm hồ chứa nước Bàu Bàng - Khe chè xã Lý Trạch</t>
  </si>
  <si>
    <t>7817106 - Cải tạo, sữa chữa trạm y tế xã Phú Định</t>
  </si>
  <si>
    <t>7496207 - Truong MN Phu Thuy ( cum truong KVTT)</t>
  </si>
  <si>
    <t>7749096 - Hỗ trợ cải tạo, sữa chữa nhà vệ sinh, hàng rào và sân bóng mini Trường PTDT nội trú huyện Lệ Thủy</t>
  </si>
  <si>
    <t>7432266 - Trạm Y tế xã Tân Ninh</t>
  </si>
  <si>
    <t>7712336 -  Kè chống sạt lở kết hợp ngăn mặn đồng Cồn Hoàng, huyện Quảng Ninh</t>
  </si>
  <si>
    <t>7879739 - Sửa chữa và tôn tạo di tích danh thắng núi Thần Đinh, huyện Quảng Ninh</t>
  </si>
  <si>
    <t>7762395 - Nâng cấp, sửa chữa cống lấy nước và gia cố mái thượng lưu hồ Điều Gà xã Vĩnh Ninh HM: Cống lấy nước và kênh tưới</t>
  </si>
  <si>
    <t>7499819 - Sửa chữa Trung tâm văn hóa thông tin thị xã Ba đồn</t>
  </si>
  <si>
    <t>7809621 - Đường liên thôn xã Quảng Tiên</t>
  </si>
  <si>
    <t>Cải tạo mở rộng phòng bảo vệ và các phòng vệ sinh tầng 1 Trụ sở UBND tỉnh</t>
  </si>
  <si>
    <t xml:space="preserve">NGUỒN VỐN HỖ TRỢ CỦA NGÂN SÁCH TRUNG ƯƠNG </t>
  </si>
  <si>
    <t>7383874 - NC mở rộng đường giao thông vùng nuôi trồng Thuỷ sản khu nuôi tôm công nghiệp xã Quảng Thuận</t>
  </si>
  <si>
    <t>7650128 - Nhà lớp học 6P,2T trường TH Sơn Hóa</t>
  </si>
  <si>
    <t>7650513 - Nhà lớp học 4P trường Mầm non Ngư Hóa</t>
  </si>
  <si>
    <t>7636671 - DA bảo vệ và phát triển rừng thị xã Ba Đồn</t>
  </si>
  <si>
    <t>7400891 - Dự án BV và PTR BQL RPH ven biển Nam Quảng Bình giai đoạn 2011 - 2020</t>
  </si>
  <si>
    <t>7850386 - Khu lưu niệm Đại tướng Võ Nguyên Giáp (GD1)</t>
  </si>
  <si>
    <t>7874364 - Trại chăn nuôi trạm trung chuyển Trâu bò của Công ty TNHH TM Lê Dũng Linh</t>
  </si>
  <si>
    <t>7023230 - Dự án vệ sinh môi trường thành phố Đồng Hới</t>
  </si>
  <si>
    <t>7872570 - Đường giao thông nông thôn vùng Tân Tiến, xã Hóa Hợp huyện Minh Hóa</t>
  </si>
  <si>
    <t>7872572 - Đường giao thông nông thôn nội vùng bản Mò O Ồ Ồ xã Thượng Hóa huyện Minh Hóa</t>
  </si>
  <si>
    <t>7872573 - Đường giao thông nông thôn nội vùng bản Dộ - Tà Vơng và bản bản Lòm xã Trọng Hóa huyện MH</t>
  </si>
  <si>
    <t>7872585 - Nhà sinh hoạt cộng đồng bản Tà Rà</t>
  </si>
  <si>
    <t>7872586 - Đường giao thông nông thôn vùng bản Cà Xen</t>
  </si>
  <si>
    <t>7872587 - Đường giao thông nông thôn nội vùng bản Kè</t>
  </si>
  <si>
    <t>7872588 - Đường giao thông nông thôn nội vùng bản 39 xã Tân Trạch huyện Bố Trạch</t>
  </si>
  <si>
    <t>7874249 - Đường giao thông nông thôn nội vùng thôn Đặng Hóa</t>
  </si>
  <si>
    <t>103512779 - Kè biển Hải Thành - Quang Phú Thành phố Đồng hới (Giai đoạn 2)</t>
  </si>
  <si>
    <t>7872048 - Khôi phục KC chống SL bờ sông xã Đức Hóa huyện Tuyên Hóa</t>
  </si>
  <si>
    <t>7761108 - Sữa chữa , khắc phục hư hỏng, hệ thống kè cữa sông, biển huyện Bố Trạch</t>
  </si>
  <si>
    <t>7767307 - Nạo vét thông luồng cửa sông Nhật Lệ, TP Đồng Hới</t>
  </si>
  <si>
    <t>7767308 - Kè biển Quang Phú, huyện Quảng Trạch, tỉnh Quảng Bình</t>
  </si>
  <si>
    <t>7767309 - Kè biển Nhân Trạch, huyện Bố Trạch</t>
  </si>
  <si>
    <t>7785928 - DAU TU XAY DUNG TRAM Y TE XA TAN TRACH VA TRAM Y TE XA THUONG TRACH</t>
  </si>
  <si>
    <t>7789592 - Bố trí sắp xếp dân cư vùng ảnh hưởng thiên tai</t>
  </si>
  <si>
    <t>7797218 - Kè biển Hải Thành - Quang Phú - Thành phố Đồng hới</t>
  </si>
  <si>
    <t>7804939 - Đường cứu hộ cứu nạn từ QL1A đến DTLSCT Xuân Bồ KNDL và KTN ĐTVNG</t>
  </si>
  <si>
    <t>VỐN CHƯƠNG TRÌNH MỤC TIÊU QUỐC GIA</t>
  </si>
  <si>
    <t>7077033 - Bê tông Đường GT 3 thôn Tân Thượng, Tân Sơn, th 4 Kim Bảng</t>
  </si>
  <si>
    <t>7079417 - Trung tâm y tế dự phòng Minh Hóa</t>
  </si>
  <si>
    <t>7113901 - Đường GTNV bản Sy - Trọng Hoá</t>
  </si>
  <si>
    <t>7126609 - Đường GTNT thôn Rồông - Hồng Hoá</t>
  </si>
  <si>
    <t>7143135 - Đường nội thôn Thanh Lâm - Thanh Long</t>
  </si>
  <si>
    <t>7151086 - Nước sinh hoạt bản ón - Thượng Hoá</t>
  </si>
  <si>
    <t xml:space="preserve">Vốn vay ODA </t>
  </si>
  <si>
    <t>Nguồn ODA địa phương vay lại của chính phủ</t>
  </si>
  <si>
    <t>Biểu mẫu số 56 theo Nghị định số 31/2017/NĐ-CP</t>
  </si>
  <si>
    <t>Tỉnh Quảng Bình</t>
  </si>
  <si>
    <t>QUYẾT TOÁN CHI ĐẦU TƯ PHÁT TRIÊN CỦA NGÂN SÁCH CẤP TỈNH, HUYỆN CHO TỪNG CƠ QUAN, TỔ CHỨC THEO LĨNH VỰC NĂM 2020</t>
  </si>
  <si>
    <t>Dự toán (=Tạm ứng năm trước chuyển sang+kéo dài+kế hoạch vốn cấp trong năm)</t>
  </si>
  <si>
    <t>16= 2/1</t>
  </si>
  <si>
    <t>Bộ Chỉ huy Quân sự</t>
  </si>
  <si>
    <t>VP HĐND tỉnh + Đoàn đại biểu Quốc hội</t>
  </si>
  <si>
    <t>VP UBND tỉnh</t>
  </si>
  <si>
    <t>Sở NN và PTNT</t>
  </si>
  <si>
    <t>Sở LĐ và TBXH</t>
  </si>
  <si>
    <t>Sở TN và Môi trường</t>
  </si>
  <si>
    <t>Sở Thông tin và Truyền Thông</t>
  </si>
  <si>
    <t>Tỉnh Đoàn tỉnh</t>
  </si>
  <si>
    <t>Liên hiệp các hội văn học và nghệ thuật</t>
  </si>
  <si>
    <t>Trung tâm Công viên Cây xanh Đồng Hới</t>
  </si>
  <si>
    <t>Công ty cổ phần Môi trường và Phát triển đô thị Quảng Bình</t>
  </si>
  <si>
    <t>Cục Thồng kê</t>
  </si>
  <si>
    <t>Ngân hàng Chính sách và xã hội</t>
  </si>
  <si>
    <t>Công ty TNHH một thành viên Khai thác công trình thuỷ lợi Quảng Bình</t>
  </si>
  <si>
    <t>Quỹ phát triển đất tỉnh Quảng Bình</t>
  </si>
  <si>
    <t>Các đơn vị khác chi XDCB lĩnh vực Giáo dục và Đào tạo</t>
  </si>
  <si>
    <t xml:space="preserve"> Nhà lớp học 4 phòng Trường Mầm non khu vực Trung tâm xã Lê Hoá</t>
  </si>
  <si>
    <t>Trường THCS Tân Hóa (nhà hiệu bộ 2 tầng 6 phòng)</t>
  </si>
  <si>
    <t>Nhà nội trú học sinh 20 phòng Trường Dân tộc nội trú Lệ Thủy</t>
  </si>
  <si>
    <t>Trường Tiểu học số 1 Đồng Lê (6 phòng chức năng)</t>
  </si>
  <si>
    <t>Trường Mầm non Hương Hóa (4 phòng 2 tầng)</t>
  </si>
  <si>
    <t>Nhà câu lạc bộ sinh viên</t>
  </si>
  <si>
    <t>Nhà lớp học 6 phòng Trường Tiểu học xã Ngư Thủy Nam</t>
  </si>
  <si>
    <t>Trường Mầm non Khu vực Lộc An (6 phòng)</t>
  </si>
  <si>
    <t>Cụm Mầm non trung tâm xã Sơn Thủy nhà lớp học 6 phòng</t>
  </si>
  <si>
    <t>Trường mầm non khu vực 2 phường Quảng Long, thị xã Ba Đồn</t>
  </si>
  <si>
    <t>Trường Mầm non Quảng Hải (4 phòng)</t>
  </si>
  <si>
    <t>Trường Mầm non xã Hàm Ninh ( điểm trường Trần Xá)</t>
  </si>
  <si>
    <t>Trường Mầm non mang tên Đại tướng Võ Nguyên Giáp</t>
  </si>
  <si>
    <t>Nhà lớp học 2 tầng 6 phòng Trường mầm non khu vực Nhân Hồng xã Nhân Trạch</t>
  </si>
  <si>
    <t>Trường Tiểu học Bắc Lý (2 tầng 8 phòng)</t>
  </si>
  <si>
    <t>Dự án đầu tư, xây dựng hoàn thiện cơ sở vật chất Cơ sở 1 Trường Đại học Quảng Bình</t>
  </si>
  <si>
    <t>Nhà lớp học 6 phòng 2 tầng Trường Tiểu học số 1 Phong Hóa</t>
  </si>
  <si>
    <t>Trường THCS Lộc Thủy (8 phòng)</t>
  </si>
  <si>
    <t>Nhà lớp học 2 tầng 6 phòng Trường THCS xã Quảng Tiến, huyện Quảng Trạch</t>
  </si>
  <si>
    <t>Nhà lớp học 2 tầng 6 phòng Trường Tiểu học Thị trấn Quán Hàu</t>
  </si>
  <si>
    <t>Xây dựng Trường Mầm non xã Quảng Lưu</t>
  </si>
  <si>
    <t>Nhà lớp học 4 phòng 2 tầng trường Tiểu học phường Quảng Long</t>
  </si>
  <si>
    <t>Nhà lớp học 2 tầng 8 phòng Trường THCS Quảng Thọ</t>
  </si>
  <si>
    <t>Trường THCS Quảng Liên (6 phòng)</t>
  </si>
  <si>
    <t>Nhà lớp học 2 tầng 6 phòng Trường Tiểu học Quảng Trường</t>
  </si>
  <si>
    <t>Nhà lớp học và phòng học chức năng Trường Mầm non xã Đồng Hoá( 2 tầng 6 phòng ).</t>
  </si>
  <si>
    <t>Nhà lớp học 2 tầng 8 phòng Trường Tiểu học Hiền Ninh</t>
  </si>
  <si>
    <t>Nhà lớp học 2 tầng 8 phòng Trường Tiểu học Vĩnh Ninh</t>
  </si>
  <si>
    <t>Trường Tiểu học xã Cảnh Dương (8 phòng).</t>
  </si>
  <si>
    <t>Nhà lớp học 2 tầng 8 phòng Trường TH và THCS xã Nam Hoá.</t>
  </si>
  <si>
    <t>Trường THCS An Thủy (8 phòng)</t>
  </si>
  <si>
    <t>Nhà nội trú Trường Phổ thông Dân tộc nội trú Minh Hóa</t>
  </si>
  <si>
    <t>Xây dựng Trường Tiểu học Đức Trạch</t>
  </si>
  <si>
    <t>Xây dựng 8 phòng học trường THCS Quảng Phú</t>
  </si>
  <si>
    <t>Nhà lớp học 2 tầng 6 phòng Trường THCS xã Quảng Trung</t>
  </si>
  <si>
    <t>Nhà lớp học 2 tầng 8 phòng Trường Tiểu học Số 1 Võ Ninh</t>
  </si>
  <si>
    <t>Nhà lớp học 2 tầng 6 phòng Trường THCS Duy Ninh</t>
  </si>
  <si>
    <t>Nhà lớp học 6 phòng 2 tầng Trường Tiểu học Quảng Hải.</t>
  </si>
  <si>
    <t>Nhà lớp học 2 tầng 6 phòng Trường Tiểu học số 1 Xuân Trạch</t>
  </si>
  <si>
    <t>Nhà lớp học 2 tầng 6 phòng Trường Tiểu học số 1 Quảng Hưng.</t>
  </si>
  <si>
    <t>Nhà lớp học 8 phòng 2 tầng Trường Tiểu học số 1 Quảng Châu.</t>
  </si>
  <si>
    <t>Nhà lớp học 6 phòng 2 tầng Trường Mầm non trung tâm xã Quảng Lộc.</t>
  </si>
  <si>
    <t>Trường Tiểu học Phù Hóa 2 tầng 6 phòng.</t>
  </si>
  <si>
    <t>Trường Mầm non thôn Tú Loan xã Quảng Hưng (4 phòng).</t>
  </si>
  <si>
    <t>Trường Mầm non Mỹ Trạch 2 tầng 6 phòng (khu vực trung tâm )</t>
  </si>
  <si>
    <t>Trường Tiểu học 2 tầng 10 phòng xã Lâm Trạch (Khu vực trung tâm, khu vực Tam Trang)</t>
  </si>
  <si>
    <t>Nhà lớp học 6 phòng 2 tầng Trường Tiểu học Thuận Hoá</t>
  </si>
  <si>
    <t>Nhà lớp học 2 tầng 4 phòng Trường Tiểu học Hoá Tiến</t>
  </si>
  <si>
    <t>Nhà lớp học 2 tầng 6 phòng Trường Tiểu học số 2 xã Quảng Văn</t>
  </si>
  <si>
    <t>Nhà lớp học 4 phòng Trường Mầm non khu vực Trung tâm xã Lê Hoá</t>
  </si>
  <si>
    <t>Nhà lớp học 4 phòng 2 tầng Trường Mầm non xã Cảnh Hóa</t>
  </si>
  <si>
    <t>Nhà lớp học 4 phòng Trường Mầm non thôn Vĩnh Sơn xã Quảng Đông.</t>
  </si>
  <si>
    <t>Nhà lớp học 6 phòng 2 tầng Trường Tiểu học Quảng Hợp khu vực Hợp Phú.</t>
  </si>
  <si>
    <t>Nhà lớp học 2 tầng 4 phòng Trường Tiểu học Quảng Hợp, khu vực Bưởi Rỏi.</t>
  </si>
  <si>
    <t>Nhà lớp học 2 tầng 4 phòng Trường Mầm non xã Ngư Thủy Bắc</t>
  </si>
  <si>
    <t>Nhà lớp học 6 phòng 2 tầng Trường Tiểu học Tiến Nhất, Thượng Hóa</t>
  </si>
  <si>
    <t>Trường THTHCS số 1 Trọng Hóa (Điểm trung tâm)</t>
  </si>
  <si>
    <t>Nhà lớp học 6 phòng 2  tầng Trường Tiểu học Sơn Hóa</t>
  </si>
  <si>
    <t>Nhà lớp học 2 tầng 6 phòng Trường Mầm non khu vực trung tâm xã Ngân Thủy</t>
  </si>
  <si>
    <t>Nhà lớp học 4 phòng Trường Mầm non Kim Thủy (cụm bản Cồn Cùng, An Bai, Mít, Trung Đoàn)</t>
  </si>
  <si>
    <t>Nhà lớp học 6 phòng 2 tầng Trường Tiểu học Thanh Thạch</t>
  </si>
  <si>
    <t>Nhà lớp học 4 phòng Trường Mầm non Ngư Hóa</t>
  </si>
  <si>
    <t>Nhà lớp học 2 tầng 4 phòng Trường Tiểu học Hóa Lương, Hóa Sơn</t>
  </si>
  <si>
    <t>Trường PTDT bán trú TH và THCS Ngân Thủy (2 điểm trường)</t>
  </si>
  <si>
    <t>Nhà lớp học 2 tầng 4 phòng Trường Tiểu học Kim Thủy - Điểm trường bản Khe Khế</t>
  </si>
  <si>
    <t>Nhà lớp học 2 tầng 4 phòng Trường Tiểu học số 1 xã Hồng Thủy</t>
  </si>
  <si>
    <t>Nhà lớp học 2 tầng 6 phòng Trường Tiểu học xã Ngư Thủy Nam</t>
  </si>
  <si>
    <t>Nhà lớp học 2 tầng 8 phòng Trường Tiểu học số 1, số 2 Trung Hóa</t>
  </si>
  <si>
    <t>Nhà lớp học 2 tầng 4 phòng Trường Tiểu học Yên Hóa</t>
  </si>
  <si>
    <t>Nhà lớp học 4 phòng Trường Mầm non xã Quảng Thạch (khu vực trung tâm)</t>
  </si>
  <si>
    <t>Nhà lớp học 4 phòng Trường Mầm non xã Quảng Kim</t>
  </si>
  <si>
    <t>Trường THCS xã Quảng Lộc.</t>
  </si>
  <si>
    <t>Nhà lớp học 2 tầng 8 phòng Trường THCS Quảng Long.</t>
  </si>
  <si>
    <t>Trường Mầm non Quảng Xuân (6 phòng)</t>
  </si>
  <si>
    <t>Nhà lớp học 4 phòng 2 tầng Trường Mầm non Tân Thủy, xã Kim Hóa</t>
  </si>
  <si>
    <t>Nhà lớp học 4 phòng 2 tầng Trường Mầm non Bắc Sơn</t>
  </si>
  <si>
    <t>Nhà lớp học 4 phòng 2 tầng Trường Tiểu học Huyền Thủy</t>
  </si>
  <si>
    <t>Trường Tiểu học 2 tầng 6 phòng xã Thái Thủy</t>
  </si>
  <si>
    <t>Trường tiểu học Liên Trạch</t>
  </si>
  <si>
    <t>Nhà lớp học 2 tầng 8 phòng Trường THCS thị trấn Nông trường Lệ Ninh</t>
  </si>
  <si>
    <t>Nhà lớp học 6 phòng 2 tầng Trường Tiểu học Cao Quảng</t>
  </si>
  <si>
    <t>Trường Tiểu học Thanh Thuỷ ( nhà lớp học 2 tầng 6 phòng) xã Tiến Hoá, huyện Tuyên Hoá</t>
  </si>
  <si>
    <t>Nhà lớp học 2 tầng 6 phòng Trường Tiểu học xã Hưng Thuỷ</t>
  </si>
  <si>
    <t>Trường Tiểu học 2 tầng 6 phòng xã Ngư Thuỷ Trung</t>
  </si>
  <si>
    <t>Trường Mầm non xã Lâm Thuỷ ( Khu vực trung tâm)</t>
  </si>
  <si>
    <t>Nhà lớp học bộ môn 2 tầng 6 phòng Trường THCS Phong Thủy</t>
  </si>
  <si>
    <t>Trường Tiểu học Xuân Hoá ( 6 phòng)</t>
  </si>
  <si>
    <t>Nhà lớp học 2 tầng 6 phòng Trường Tiểu học Long Sơn, Xã Trường Sơn</t>
  </si>
  <si>
    <t>Nhà lớp học 2 tầng trường Mầm non xã Quảng Văn</t>
  </si>
  <si>
    <t>Xây dựng nhà lớp học Trường Mầm non xã Phù Hóa</t>
  </si>
  <si>
    <t>Trường Mầm non khu vực 2 Bưởi Rỏi xã Quảng Hợp, huyện Quảng Trạch (2 tầng 4 phòng)</t>
  </si>
  <si>
    <t>Nhà lớp học 2 tầng 6 phòng Trường PTDT bán trú Tiểu học Trường Xuân</t>
  </si>
  <si>
    <t>Nhà lớp học 2 tầng 4 phòng Trường Mầm non Thái Thuỷ</t>
  </si>
  <si>
    <t>Nhà đa chức năng Trường Cao đẳng Kỹ thuật Công - Nông nghiệp Quảng Bình</t>
  </si>
  <si>
    <t>Nhà lớp học 6 phòng 2 tầng Trường THCS Quảng Thạch</t>
  </si>
  <si>
    <t>Trường tiểu học Quảng Minh A (2 tầng 4 phòng)</t>
  </si>
  <si>
    <t>Trường Tiểu học 6 phòng 2 tầng tại thôn Hà Tiến, Quảng Tiến</t>
  </si>
  <si>
    <t>Trường Tiểu học số 1 xã Quảng Phú (2 tầng 6 phòng)</t>
  </si>
  <si>
    <t>Xây dựng điểm trường bản 51 xã Thượng Trạch</t>
  </si>
  <si>
    <t>Xây dựng điểm trường bản Noồng cũ và Noồng mới xã Thượng Trạch</t>
  </si>
  <si>
    <t>Nhà xưởng thực hành Trung tâm Giáo dục - Dạy nghề huyện Quảng Ninh</t>
  </si>
  <si>
    <t>Trường Tiểu học Bãi Dinh xã Dân Hoá</t>
  </si>
  <si>
    <t>Trường Tiểu học số 1, 2 Tân Hoá ( 8 phòng)</t>
  </si>
  <si>
    <t>Nhà lớp học 2 tầng 6 phòng Trường Mầm non trung tâm xã Trường Xuân, huyện Quảng Ninh, tỉnh Quảng Bình</t>
  </si>
  <si>
    <t>Nhà lớp học 6 phòng 2 tầng Trường tiểu học số 2 Phúc Trạch</t>
  </si>
  <si>
    <t>Trường Tiểu học Bắc Dinh thị trấn Nông trường Việt Trung (6 phòng)</t>
  </si>
  <si>
    <t>Nhà lớp học 6 phòng Trường Tiểu học Thanh Lạng</t>
  </si>
  <si>
    <t>Nhà lớp học 6 phòng 2 tầng Trường Tiểu học Đồng Hóa</t>
  </si>
  <si>
    <t>Trường Tiểu học 2 tầng 6 phòng xã Phú Trạch</t>
  </si>
  <si>
    <t>Nhà lớp học 2 tầng 6 phòng Trường Tiểu học Xuân Thủy</t>
  </si>
  <si>
    <t>Xây dựng phòng học Trường Tiểu học Quảng Thuận</t>
  </si>
  <si>
    <t>Nhà lớp học 2 tầng 6 phòng Trường mầm non TTNT Lệ Ninh</t>
  </si>
  <si>
    <t>Nhà 2 tầng 6 phòng Trường Mầm non trung tâm xã Hiền Ninh</t>
  </si>
  <si>
    <t>Trường Tiểu học số 1 Quảng Phong ( 8 phòng)</t>
  </si>
  <si>
    <t>Nhà lớp học 2 tầng 6 phòng học, phòng chức năng Trường Tiểu học xã Gia Ninh</t>
  </si>
  <si>
    <t>Nhà lớp học 2 tầng 6 phòng Trường Tiểu học xã Hàm Ninh</t>
  </si>
  <si>
    <t>Nhà lớp học 2 tầng 6 phòng học, phòng chức năng Trường Tiểu học xã Xuân Ninh</t>
  </si>
  <si>
    <t>Trường Mầm non xã Quảng Tân</t>
  </si>
  <si>
    <t>Nhà lớp học Trường Tiểu học Liên Thủy 1, xã Liên Thủy</t>
  </si>
  <si>
    <t>Nhà lớp học Trường Mầm non trung tâm xã Dương Thủy</t>
  </si>
  <si>
    <t>Trường THCS Sơn Lộc (2 tầng 6 phòng)</t>
  </si>
  <si>
    <t>Nhà thư viện, phòng học bộ môn Trường THCS xã Thanh Trạch</t>
  </si>
  <si>
    <t>Dãy nhà 2 tầng 8 phòng Trường THCS xã Quảng Châu.</t>
  </si>
  <si>
    <t>Nhà lớp học 2 tầng 6 phòng Trường Tiểu học số 1 Quảng Hòa</t>
  </si>
  <si>
    <t>Nhà lớp học 6 phòng, cổng và hàng rào Trường Tiểu học số 1 xã An Ninh</t>
  </si>
  <si>
    <t>Nhà lớp học 2 tầng 6 phòng Trường Tiểu học số 1 Ba Đồn.</t>
  </si>
  <si>
    <t>Xây dựng phòng học Trường THCS Kim Hóa (6 phòng)</t>
  </si>
  <si>
    <t>Nhà lớp học 8 phòng 2 tầng Trường THCS Quảng Hải</t>
  </si>
  <si>
    <t>Trường tiểu học số 1 xã Quảng Xuân(6 phòng)</t>
  </si>
  <si>
    <t>Nhà lớp học 2 tầng 8 phòng Trung tâm Giáo dục trẻ khuyết tật huyện Lệ Thủy</t>
  </si>
  <si>
    <t>Nhà lớp học 2 tầng 8 phòng và HTKT Trường Tiểu học Sơn Thủy</t>
  </si>
  <si>
    <t>Nhà lớp học 2 tầng 6 phòng Trường Tiểu học số 2 Cự Nẫm, huyện Bố Trạch</t>
  </si>
  <si>
    <t>Hạ tầng kỹ thuật Trường phổ thông dân tộc nội trú huyện Quảng Ninh</t>
  </si>
  <si>
    <t>Nhà lớp học và chức năng 2 tầng 8 phòng Trường Tiểu học Hải Thành</t>
  </si>
  <si>
    <t>Nhà lớp học 2 tầng 6 phòng học, Trường TH và THCS số 1 xã Trọng Hóa</t>
  </si>
  <si>
    <t>Xây dựng 4 phòng học chức năng Trường tiểu học xã Minh Hóa (điểm chính)</t>
  </si>
  <si>
    <t>Nhà lớp học 2 tầng 6 phòng học, Trường PTDT bán trú TH và THCS số 2 xã Trọng Hóa (điểm chính)</t>
  </si>
  <si>
    <t>Nhà lớp học 2 tầng 8 phòng Trường THCS Cảnh Hóa</t>
  </si>
  <si>
    <t>Nhà lớp học Trường Mầm non Cảnh Dương</t>
  </si>
  <si>
    <t>Nhà lớp học 2 tầng 6 phòng, phòng chức năng trường Mầm non Nghĩa Ninh, điểm trường 2 (thôn 6 xã Nghĩa Ninh)</t>
  </si>
  <si>
    <t>Nhà lớp học chức năng, thư viện Trường THCS xã Đồng Trạch</t>
  </si>
  <si>
    <t>Nhà chức năng 2 tầng 6 phòng Trường THCS xã Trung Trạch</t>
  </si>
  <si>
    <t>Nhà lớp học chức năng Trường tiểu học xã Đức Trạch - KV2</t>
  </si>
  <si>
    <t>Nhà lớp học bộ môn 6 phòng Trường THCS Cam Thủy</t>
  </si>
  <si>
    <t>Trường Mầm non tại bản K-Ai + K-Vàng xã Dân Hóa</t>
  </si>
  <si>
    <t>Trường Tiểu học xã Thuận Đức (2 tầng 6 phòng)</t>
  </si>
  <si>
    <t>Nhà lớp học (6 phòng) Trường Tiểu học Hồng Hóa</t>
  </si>
  <si>
    <t>Nhà lớp học 2 tầng 8 phòng Trường Tiểu học Lộc Ninh</t>
  </si>
  <si>
    <t>Trường Tiểu học xã Vạn Trạch (6 phòng) (Khu vực Chiến Thắng)</t>
  </si>
  <si>
    <t>Xây dựng 8 phòng học Trường Tiểu học xã Quảng Sơn</t>
  </si>
  <si>
    <t>Nhà lớp học 2 tầng 4 phòng học, phòng chức năng, bếp ăn bán trú Trường Mầm non Thuận Đức, xã Thuận Đức (cơ sở 2)</t>
  </si>
  <si>
    <t>Nhà lớp học 2 tầng 8 phòng Trường Tiểu học Cồn Sẽ, xã Quảng Lộc</t>
  </si>
  <si>
    <t>Nhà lớp học, chức năng 2 tầng 4 phòng Trường Mầm non An Ninh (điểm trường thôn Kim Nại)</t>
  </si>
  <si>
    <t>Trường Tiểu học xã Vạn Trạch (6 phòng) (Khu vực Thống Nhất)</t>
  </si>
  <si>
    <t>Nhà lớp học, chức năng Trường Tiểu học Long Đại, xã Hiền Ninh</t>
  </si>
  <si>
    <t>Trường Mầm non 2 tầng 4 phòng thôn Áng Sơn, xã Vạn Ninh</t>
  </si>
  <si>
    <t>Nhà hiệu bộ và khuôn viên Trường Tiểu học Gia Ninh, xã Gia Ninh</t>
  </si>
  <si>
    <t>Trường tiểu học số 1 xã Sen Thủy (6 phòng 2 tầng)</t>
  </si>
  <si>
    <t>Nhà hiệu bộ Trường Mầm non xã Nghĩa Ninh</t>
  </si>
  <si>
    <t>Trường Tiểu học Quảng Thạch ( 6 phòng)</t>
  </si>
  <si>
    <t>Nhà hiệu bộ Trường THCS Tân Ninh</t>
  </si>
  <si>
    <t>Nhà lớp học 6 phòng Trường Mầm non Lâm Trạch</t>
  </si>
  <si>
    <t>Nhà lớp học 2 tầng 6 phòng Trường Mầm non Cam Thủy (KV Mỹ Hòa)</t>
  </si>
  <si>
    <t>Xây dựng 6 phòng 2 tầng Trường Mầm non xã Quảng Liên</t>
  </si>
  <si>
    <t>Nhà lớp học 2 tầng 6 phòng Trường Tiểu học Quảng Liên</t>
  </si>
  <si>
    <t>Nhà lớp học 2 tầng 8 phòng Trường Tiểu học Quảng Thọ</t>
  </si>
  <si>
    <t>Trường Tiểu học số 2 xã Quảng Xuân, hạng mục: Nhà lớp học 6 phòng 2 tầng</t>
  </si>
  <si>
    <t>Nhà lớp học 2 tầng 8 phòng Trường Tiểu học số 4 Hưng Trạch</t>
  </si>
  <si>
    <t>Nhà lớp học Trường Mầm non Quảng Đông</t>
  </si>
  <si>
    <t>Nhà hiệu bộ và các phòng chức năng Trường THCS Sơn Trạch</t>
  </si>
  <si>
    <t>Nhà lớp học và các phòng học chức năng 2 tầng 6 phòng Trường Mầm non xã Quảng Thủy</t>
  </si>
  <si>
    <t>Nhà lớp học 2 tầng 8 phòng Trường THCS xã Quảng Xuân</t>
  </si>
  <si>
    <t>Nhà lớp học bộ môn 2 tầng 8 phòng Trường THCS xã Hàm Ninh</t>
  </si>
  <si>
    <t>Nhà lớp học bộ môn 2 tầng 4 phòng Trường THCS Tiến Hóa</t>
  </si>
  <si>
    <t>Nhà lớp học 2 tầng 4 phòng cụm Trường Mầm non Xuân Bồ</t>
  </si>
  <si>
    <t>Nhà lớp học 8 phòng 2 tầng Trường Tiểu học khu vực trung tâm thôn Hợp Trung, xã Quảng Hợp.</t>
  </si>
  <si>
    <t>Nhà lớp học 6 phòng 2 tầng Trường Tiểu học số 4 Sơn Trạch</t>
  </si>
  <si>
    <t>Nhà lớp học 2 tầng 6 phòng học, Trường THCS Đồng Lê</t>
  </si>
  <si>
    <t>Trường Tiểu học Vạn Ninh ( cơ sở 2) - Hạng mục Nhà lớp học 8 phòng 2 tầng</t>
  </si>
  <si>
    <t>Nhà lớp học 2 tầng 6 phòng Trường Mầm non Huyền Thủy, xã Thạch Hóa</t>
  </si>
  <si>
    <t>Nhà lớp học bộ môn 2 tầng 8 phòng Trường THCS xã Võ Ninh</t>
  </si>
  <si>
    <t>Nâng cấp, mở rộng hệ thống thoát nước hàng rào, sân Trường PTDT nội trú Minh Hóa</t>
  </si>
  <si>
    <t>Nhà lớp học 4 phòng Trường Mầm non Quảng Lộc</t>
  </si>
  <si>
    <t>Trường THCS Quảng Lộc (6 phòng bộ môn)</t>
  </si>
  <si>
    <t>Xây dựng Nhà đa chức năng, sân, bếp ăn và khuôn viên Trường Mầm non xã Quảng Minh (điểm chính)</t>
  </si>
  <si>
    <t>Nhà lớp học 2 tầng 8 phòng Trường Mầm non Ba Đồn</t>
  </si>
  <si>
    <t>Nhà lớp học 2 tầng 8 phòng Trường Tiểu học Mai Thủy</t>
  </si>
  <si>
    <t>Cải tạo và nâng cấp Nhà giảng đường A3 Trường Đại học Quảng Bình</t>
  </si>
  <si>
    <t>Nhà hiệu bộ, chức năng và khuôn viên Trường Tiểu học số 2 xã An Ninh</t>
  </si>
  <si>
    <t>Nhà lớp học 3 tầng 6 phòng Trường Mầm non xã Cảnh Dương</t>
  </si>
  <si>
    <t>Xây dựng, mở rộng nhà hiệu bộ, nhà chức năng và khuôn viên Trường Tiểu học số 1, xã An Ninh</t>
  </si>
  <si>
    <t>Nhà lớp học 4 phòng Trường Mầm non Mai Hóa</t>
  </si>
  <si>
    <t>Nhà lớp học 2 tầng 6 phòng Trưởng Tiểu học Quảng Minh A (điểm trường Minh Tiến)</t>
  </si>
  <si>
    <t>Trường Mầm non Phong Thủy (Khu vực Đại Phong)</t>
  </si>
  <si>
    <t>Cải tạo, mở rộng khuôn viên Trường mầm non xã An Ninh (điểm trường thôn Kim Nại)</t>
  </si>
  <si>
    <t>Các đơn vị khác chi XDCB lĩnh vực Y tế</t>
  </si>
  <si>
    <t>Trung tâm y tế dự phòng Huyện Minh Hoá</t>
  </si>
  <si>
    <t xml:space="preserve"> Trạm Y Tế xã Thượng Hoá</t>
  </si>
  <si>
    <t>Trạm y tế xã Hoá Thanh</t>
  </si>
  <si>
    <t>Trạm y tế xã Tân Ninh</t>
  </si>
  <si>
    <t>Trạm Y tế phường Quảng Phúc.</t>
  </si>
  <si>
    <t>Trạm Y tế xã Đức Trạch</t>
  </si>
  <si>
    <t>Trạm y tế xã Quảng Kim</t>
  </si>
  <si>
    <t xml:space="preserve"> Trạm Y tế phường Quảng Long.</t>
  </si>
  <si>
    <t>Trạm Y tế xã Quảng Châu</t>
  </si>
  <si>
    <t>Cải tạo, sửa chữa Trạm y tế xã Phú Định</t>
  </si>
  <si>
    <t>Trạm y tế phường Ba Đồn</t>
  </si>
  <si>
    <t>Trạm y tế xã Đồng Trạch</t>
  </si>
  <si>
    <t>Trạm y tế xã Trung Trạch</t>
  </si>
  <si>
    <t>Các đơn vị khác chi XDCB lĩnh vực Văn hóa thông tin</t>
  </si>
  <si>
    <t>Tượng đài chủ tịch Hồ Chí Minh với nhân dân Quảng Bình</t>
  </si>
  <si>
    <t>Nhà văn hoá huyện Quảng Trạch.</t>
  </si>
  <si>
    <t>Nhà văn hóa cộng đồng xã Tân Trạch</t>
  </si>
  <si>
    <t>Hạ tầng Quảng trường trung tâm</t>
  </si>
  <si>
    <t>Nhà văn hóa xã kết hợp hội trường và các phòng chức năng xã Đức Hóa</t>
  </si>
  <si>
    <t>Sửa chữa, cải tạo Trụ sở Báo Quảng Bình</t>
  </si>
  <si>
    <t>Các đơn vị khác chi XDCB lĩnh vực thể dục thể thao</t>
  </si>
  <si>
    <t>Nâng cấp, sửa chữa sân vận động thành phố Đồng Hới tại phường Đồng Sơn</t>
  </si>
  <si>
    <t>Các đơn vị khác chi XDCB lĩnh vực Môi trường</t>
  </si>
  <si>
    <t>Sửa chữa, cải tạo Trụ sở Ban quản lý Vườn quốc gia Phong Nha - Kẻ Bàng</t>
  </si>
  <si>
    <t>Trạm Kiểm lâm Trộ Mơợng</t>
  </si>
  <si>
    <t>Phát triển môi trường, Hạ tầng đô thị để ứng phó với Biến đổi khí hậu Thành phố Đồng Hới</t>
  </si>
  <si>
    <t>Dự án môi trường bền vững các thành phố duyên hải - Tiểu dự án thành phố Đồng Hới, tỉnh Quảng Bình</t>
  </si>
  <si>
    <t>Hệ thống sàn đạo và điện chiếu sáng động Phong Nha</t>
  </si>
  <si>
    <t>Khu cứu hộ động vật hoang dã và mở rộng vườn thực vật</t>
  </si>
  <si>
    <t>Nâng cấp, cải tạo Bãi xử lý rác thải huyện Quảng Trạch- Giai đoạn II</t>
  </si>
  <si>
    <t>Các đơn vị khác chi XDCB lĩnh vực hoạt động kinh tế</t>
  </si>
  <si>
    <t>Dự án vệ sinh môi trường thành phố Đồng Hới - GĐI thuộc Dự án vệ sinh môi trường các thành phố Duyên Hải Miền Trung</t>
  </si>
  <si>
    <t>Xây dựng tuyến đường khắc phục ngập úng hai bên sông Cầu Rào, khu vực trung tâm Tp.Đồng Hới</t>
  </si>
  <si>
    <t>Hệ thống đường lâm nghiệp phòng cháy rừng khẩn cấp khu vực Bắc Quảng Bình</t>
  </si>
  <si>
    <t>Dự án Bảo vệ và phát triển rừng Công ty TNHH MTV LCN Long Đại</t>
  </si>
  <si>
    <t>Dự án Bảo vệ và phát triển rừng Công ty TNHH MTV LCN Bắc Quảng Bình</t>
  </si>
  <si>
    <t>Đường Mai Thuỷ - An Thuỷ</t>
  </si>
  <si>
    <t>Đường nội vùng 3 thôn Tân Thượng, Tân Sơn, thôn 4 Kim Bảng</t>
  </si>
  <si>
    <t>Hệ thống thoát nước và vệ sinh môi trường đô thị Ba Đồn, tỉnh Quảng Bình</t>
  </si>
  <si>
    <t>Đường GTNT nội vùng Bản Sy</t>
  </si>
  <si>
    <t>Đường giao thông nông thôn thôn Roồng xã Hồng Hoá</t>
  </si>
  <si>
    <t>Đường nội thôn Thanh Lâm - Thanh Long</t>
  </si>
  <si>
    <t>Cấp nước sinh hoạt Bản Ón, xã Thượng Hoá</t>
  </si>
  <si>
    <t>Đường nối Khu kinh tế Hòn La với Khu công nghiệp xi măng tập trung Tiến - Châu - Văn Hoá</t>
  </si>
  <si>
    <t>Nhà liên ngành và Quốc môn KKT cửa khẩu Chalo</t>
  </si>
  <si>
    <t>Sửa chữa, nâng cấp cumj Hồ chứa nước huyện Quảng Trạch</t>
  </si>
  <si>
    <t>Đường cứu hộ, cứu nạn các xã dọc sông Gianh, huyện Tuyên Hoá</t>
  </si>
  <si>
    <t>Xây dựng hệ thống thoát nước và hồ điều hoà KCN Bắc Đồng Hới</t>
  </si>
  <si>
    <t>Kè chống sạt lỡ bờ sông Gianh đoạn qua các xã Thạch Hóa-Đức Hóa-Phong Hóa, huyện Tuyên Hóa</t>
  </si>
  <si>
    <t>Kè chống xói lỡ bờ sông Gianh đoạn qua các xã Thạch Hóa-Đồng Hóa, huyện Tuyên Hóa</t>
  </si>
  <si>
    <t>Các tuyến đường di dân tránh lũ và nhà ẩn trú xã Tân Hóa</t>
  </si>
  <si>
    <t>Đường thôn Ninh Lộc đến thôn Phước Vinh và Thượng Xá, xã Hoa Thuỷ</t>
  </si>
  <si>
    <t>Xây dựng các trục đường ngang Khu kinh tế Hòn La, tỉnh Quảng Bình</t>
  </si>
  <si>
    <t>Đường phía Đông dọc bờ sông Nhật Lệ (giai đoạn 1), xã Bảo Ninh, TP Đồng Hới, tỉnh Quảng Bình</t>
  </si>
  <si>
    <t>Dự án cung cấp điện bằng năng lượng mặt trời tỉnh Quảng Bình cho các bản của 10 xã điện lưới quốc gia không đến được</t>
  </si>
  <si>
    <t>Đường trục dọc Khu kinh tế Hòn La, tỉnh Quảng Bình</t>
  </si>
  <si>
    <t>Hạ tầng kỹ thuật khu trung tâm Cửa khẩu Quốc tế Cha Lo</t>
  </si>
  <si>
    <t>Nâng cấp, mở rộng đường giao thông vùng nuôi trồng thủy sản Khu nuôi tôm công nghiệp xã Quảng Thuận</t>
  </si>
  <si>
    <t>Xây dựng cơ sở hạ tầng khu công nghiệp Tây Bắc Quán Hàu</t>
  </si>
  <si>
    <t>Dự án bảo vệ và phát triển rừng Ban quản lý rừng phòng hộ Quảng Trạch.</t>
  </si>
  <si>
    <t>Dự án bảo vệ và phát triển rừng Ban Quản lý Rừng phòng hộ Động Châu</t>
  </si>
  <si>
    <t>Dự án Bảo vệ và phát triển rừng Ban quản lý rừng phòng hộ Ba Rền</t>
  </si>
  <si>
    <t>Dự án Bảo vệ và phát triển rừng -  Ban quản lý rừng phòng hộ Long Đại</t>
  </si>
  <si>
    <t>Dự án Bảo vệ và phát triển rừng Ban quản lý rừng phòng hộ thành phố Đồng Hới</t>
  </si>
  <si>
    <t>Dự án Bảo vệ và phát triển rừng Ban quản lý rừng phòng hộ Minh Hóa.</t>
  </si>
  <si>
    <t>Dự án Bảo vệ và phát triển rừng Ban quản lý rừng phòng hộ Tuyên Hóa</t>
  </si>
  <si>
    <t>Đường bê tông GTNT thôn Vĩnh Sơn, xã Quảng Đông</t>
  </si>
  <si>
    <t>Dự án bảo vệ và phát triển rừng huyện Minh Hóa.</t>
  </si>
  <si>
    <t>Dự án bảo vệ và phát triển rừng huyện Tuyên Hoá</t>
  </si>
  <si>
    <t>Dự án Bảo vệ và Phát triển rừng - Ban quản lý rừng đặc dụng Phong Nha - Kẻ Bàng</t>
  </si>
  <si>
    <t>Dự án Bảo vệ và Phát triển rừng phòng hộ vùng Bang Thanh Sơn, huyện Lệ Thủy</t>
  </si>
  <si>
    <t>Sửa chữa, nâng cấp cụm hồ chứa nước xã Cự Nẫm, huyện Bố Trạch</t>
  </si>
  <si>
    <t>Sửa chữa, nâng cấp cụm hồ chứa nước Bàu Bàng - Khe Chè, xã Lý Trạch</t>
  </si>
  <si>
    <t>Đường GTNT nội vùng bản Cáo-Chuối thuộc Dự án định canh định cư cho ĐBDT thiểu số bản Cáo-Chuối, xã Lâm Hoá, huyện Tuyên Hoá</t>
  </si>
  <si>
    <t>Tuyến đường ngang, dọc nối từ đường Quốc lộ 1A đi Bàu Sen đến vị trí quy hoạch khu trung tâm hành chính huyện lỵ mới (các trục N1, D1D3).</t>
  </si>
  <si>
    <t>Kè chống sạt lở khu vực Kênh Kịa, thị xã Ba Đồn</t>
  </si>
  <si>
    <t>Xây dựng cơ sở hạ tầng Khu tái định cư thôn Tăng Hoá, xã Hoá Sơn, huyện Minh Hoá, tỉnh Quảng Bình</t>
  </si>
  <si>
    <t>Hạ tầng khu phi thuế quan và các điểm dịch vụ Khu Kinh tế Cửa khẩu Cha Lo.</t>
  </si>
  <si>
    <t>Cầu Phong Xuân, huyện Lệ Thuỷ.</t>
  </si>
  <si>
    <t>Đường trục chính từ thị trấn Ba Đồn vào trung tâm huyện lỵ mới huyện Quảng Trạch</t>
  </si>
  <si>
    <t>Xây dựng Khu tái định cư phục vụ giải phóng mặt bằng KCN Hòn La 2</t>
  </si>
  <si>
    <t>Nâng cấp 02 tuyến đường và vỉa hè khu dân cư mới thị xã Ba Đồn</t>
  </si>
  <si>
    <t>Đầu tư hệ thống giao thông và hạ tầng kỹ thuật trung tâm hành chính mới huyện Quảng Trạch</t>
  </si>
  <si>
    <t>Sửa chữa, nâng cấp Cụm hồ chứa nước huyện Tuyên Hóa</t>
  </si>
  <si>
    <t>Cảng cá Ròon, huyện Quảng Trạch</t>
  </si>
  <si>
    <t>Củng cố, nâng cấp tuyến đê kè Tả sông Gianh (đoạn qua thị xã Ba Đồn)</t>
  </si>
  <si>
    <t>Đường từ ngã tư Quảng Thọ ra Quảng trường biển</t>
  </si>
  <si>
    <t>Đường vào Trung tâm Phong Nha</t>
  </si>
  <si>
    <t>Cải tạo, nâng cấp đường nối từ đường 16 đến nhánh Đông đường Hồ Chí Minh</t>
  </si>
  <si>
    <t>Bê tông hoá đường giao thông nông thôn xã Văn Hoá, huyện Tuyên Hoá.</t>
  </si>
  <si>
    <t>Đường GTNT từ Đặng Hóa đi Tăng Hóa xã Hóa Sơn</t>
  </si>
  <si>
    <t>Đường từ quốc lộ 12a (xã Minh Hóa) - UBND xã Tân Hóa (cầu tràn trên đường) (GĐ2)</t>
  </si>
  <si>
    <t>Cải tạo vỉa hè, hệ thống thoát nước khu vực trung tâm Phong Nha.</t>
  </si>
  <si>
    <t>Dự án Bảo vệ và phát triển rừng thị xã Ba Đồn</t>
  </si>
  <si>
    <t>Khắc phục khẩn cấp tuyến đường ngập lụt nối từ đường tỉnh lộ 559 đi xã Quảng Hòa</t>
  </si>
  <si>
    <t>Dự án Bảo vệ và phát triển rừng huyện Bố Trạch</t>
  </si>
  <si>
    <t>Dự án bảo vệ và phát triển rừng huyện Quảng Ninh</t>
  </si>
  <si>
    <t>Kè chống sạt lở Khe Cát thôn Cừa Thôn và thôn Tân Hải, xã Hải Ninh</t>
  </si>
  <si>
    <t>Xây dựng hạ tầng khu nghĩa địa phục vụ giải phóng mặt bằng Khu Công nghiệp Tây Bắc Quán Hàu (Giai đoạn 2 - Khu B)</t>
  </si>
  <si>
    <t>Hệ thống xử lý nước thải của Nhà máy xử lý nước thải KCN Cảng biển Hòn La</t>
  </si>
  <si>
    <t>Khắc phục khẩn cấp tuyến đường giao thông liên Tổ dân phố, phường Quảng Phong, thị xã Ba Đồn.</t>
  </si>
  <si>
    <t>Tuyến kênh kết hợp đường tránh lũ thôn Thượng Thôn, xã Quảng Trung, thị xã Ba Đồn</t>
  </si>
  <si>
    <t>Đường giao thông nông thôn liên xã Phong Thuỷ - Lộc Thuỷ</t>
  </si>
  <si>
    <t>Đường liên xã Thuận Hóa - Kim Hóa</t>
  </si>
  <si>
    <t>Đường giao thông liên xã Nam Hóa - Thạch Hóa</t>
  </si>
  <si>
    <t>Kè chống sạt lở bờ sông xã Phong Hoá, huyện Tuyên Hoá giai đoạn 1</t>
  </si>
  <si>
    <t>Chợ thị trấn Nông trường Lệ Ninh</t>
  </si>
  <si>
    <t>Đường GTNT ông Đô - Thác Rôộng, xã Hoá Thanh.</t>
  </si>
  <si>
    <t>Đường tránh lũ bản Khe Dây đi bản Khe Ngang, xã Trường Xuân</t>
  </si>
  <si>
    <t>Kè chống sạt lở khu dân cư dọc bờ sông Nan, thôn Linh Cận Sơn, xã Quảng Sơn</t>
  </si>
  <si>
    <t>Đường kết hợp kè chống xói lở ven biển xã Cảnh Dương</t>
  </si>
  <si>
    <t>Đường giao thông từ Bản Hang Chuồn vào làng Thanh niên lập nghiệp</t>
  </si>
  <si>
    <t>Đường tránh lũ Nguyệt Áng - Trường Dục, huyện Quảng Ninh</t>
  </si>
  <si>
    <t>Xây dựng nút giao thông giao cắt giữa Quốc lộ 1 đi tuyến đường từ Quốc Lộ 1 đi Bàu Sen</t>
  </si>
  <si>
    <t>Mở rộng đường liên 5 xã từ Quảng Long đi Quảng Phương</t>
  </si>
  <si>
    <t>Đường liên thôn Đồng Giang - Đại Sơn xã Đồng Hóa</t>
  </si>
  <si>
    <t>Đường liên thôn Tân Sơn - Tam Đăng xã Sơn Hóa, huyện Tuyên Hóa</t>
  </si>
  <si>
    <t>Đường vào bản Đìu Đo xã Trường Sơn (Giai đoạn 2)</t>
  </si>
  <si>
    <t>Kè chống sạt lở kết hợp ngăn mặn đồng Cồn Hoàng, huyện Quảng Ninh (giai đoạn 1)</t>
  </si>
  <si>
    <t>Tuyến đường cứu hộ Sen Thủy đi Ngư Thủy Nam</t>
  </si>
  <si>
    <t>Hệ thống kè bảo vệ tuyến Đập Bể, huyện Lệ Thủy</t>
  </si>
  <si>
    <t>Đường giao thông nông thôn khu vực Phúc Đồng, Phúc Khê, Thanh Sen và Chày Lập xã Phúc Trạch.</t>
  </si>
  <si>
    <t>Cải tạo, nâng cấp tuyến đường phụ cận giữa thị trấn Đồng Lê và xã Sơn Hóa</t>
  </si>
  <si>
    <t>Tuyến đường liên thôn Tùng Giang - Hạ Lý - Tân Châu, xã Quảng Châu.</t>
  </si>
  <si>
    <t>Bê tông hóa đường nội thôn xã Quảng Châu.</t>
  </si>
  <si>
    <t>Đường giao thông nông thôn thôn Công Hòa xã Quảng Trung.</t>
  </si>
  <si>
    <t>Nâng cấp, mở rộng đường liên xã từ thôn Tam Đa, xã Quảng Lưu đi tỉnh lộ 22B</t>
  </si>
  <si>
    <t>Các tuyến đường La Hà Nam đi La Hà Đông và tuyến đường La Hà Nam đi Văn Phú, xã Quảng Văn.</t>
  </si>
  <si>
    <t>Đường cứu hộ, cứu nạn 3 thôn Vĩnh Xuân, Tân Tiến, Hợp Tiến xã Cao Quảng</t>
  </si>
  <si>
    <t>Nâng cấp, mở rộng tuyến đường giao thông từ cầu Quảng Hải đi các xã Quảng Lộc - Quảng Hòa - Quảng Minh - Quảng Sơn - Quảng Thủy, thị xã ba Đồn</t>
  </si>
  <si>
    <t>Đường giao thông nông thôn xã Quảng Xuân</t>
  </si>
  <si>
    <t>Đường giao thông liên thôn xã Nam Hóa, huyện Tuyên Hóa</t>
  </si>
  <si>
    <t>Sửa chữa, nâng cấp đường giao thông từ thị trấn Đồng Lê đi xã Sơn Hóa, huyện Tuyên Hóa</t>
  </si>
  <si>
    <t>Đường giao thông nông thôn tuyến từ thôn 6 đến thôn 2 xã Trung Trạch.</t>
  </si>
  <si>
    <t>Hệ thống kè để bảo vệ tuyến đê Đập Bể, xã Lộc Thủy</t>
  </si>
  <si>
    <t>Kè chống xói lở khe cát Dinh Thủy, xã Võ Ninh</t>
  </si>
  <si>
    <t>Nâng cấp tuyến đường ngập lụt nội thôn 3 và thôn 6 xã Lâm Trạch, huyện Bố Trạch</t>
  </si>
  <si>
    <t>Nạo vét canh và xây dựng bờ kè đoạn đuôi tràn hồ Đồng Sơn về vùng hạ lưu, phường Đồng Sơn</t>
  </si>
  <si>
    <t>Khắc phục tuyến đường UBND xã thôn Bưởi Rõi xã Quảng Hợp</t>
  </si>
  <si>
    <t>Đường giao thông liên thôn xã Quảng Trường</t>
  </si>
  <si>
    <t>Đường từ Điện Thành Hoàng Vĩnh Lộc đến Cầu Chợ Ngang xã Quảng Lộc.</t>
  </si>
  <si>
    <t>Kè chống sạt lở bờ suối Khe Trẩy, đoạn qua trạm y tế xã Hóa Tiến, huyện Minh Hóa</t>
  </si>
  <si>
    <t>Nâng cấp tuyến đường ngập lụt nối thôn 2 và thôn 3</t>
  </si>
  <si>
    <t>Kè chống sạt lở bờ Tả sông Lý Hòa, đoạn qua thôn Nam Sơn, xã Phú Trạch, huyện Bố Trạch</t>
  </si>
  <si>
    <t>Nâng cấp tuyến đường ngập lụt liên xã Phong Hóa</t>
  </si>
  <si>
    <t>Nâng cấp cầu Khe Trợ, xã Thuận Hóa</t>
  </si>
  <si>
    <t>Kè chống sạt lở kết hợp ngăn mặn đồng Cồn Hoàng, huyện Quảng Ninh (giai đoạn 2)</t>
  </si>
  <si>
    <t>Đường kết hợp kè xã Phú Thủy</t>
  </si>
  <si>
    <t>Sửa chữa, nâng cấp hệ thống cấp nước đập Ồ Ồ xã Vạn Ninh</t>
  </si>
  <si>
    <t>Sửa chữa, nâng cấp tuyến đường vào bản Lòm, xã Trọng Hóa</t>
  </si>
  <si>
    <t>Sửa chữa, nâng cấp các tuyến đường từ nhà văn hóa đến nhà Dòng xã Quảng phương</t>
  </si>
  <si>
    <t>Nâng cấp, sửa chữ hệ thống đường nội vùng tổ dân phố Trường Sơn, phường Quảng Long</t>
  </si>
  <si>
    <t>Xây dựng Đập thôn 8 xã Quảng Thạch.</t>
  </si>
  <si>
    <t>Đê bao từ Mỹ Trung đến cống Hói Sỏi, huyện Quảng Ninh</t>
  </si>
  <si>
    <t>Xây dựng đường giao thông nông thôn các thôn xã Yên Hoá</t>
  </si>
  <si>
    <t>Đường liên xã Thanh - Phương - Lưu đi trung tâm dân cư Tô Xá, xã Quảng Phương</t>
  </si>
  <si>
    <t>Xây dựng cống và ngầm tràn bản Tân Ly, xã Lâm Thủy, huyện Lệ Thủy</t>
  </si>
  <si>
    <t>Nâng cấp tuyến đường từ thôn Sen Đông và Tuyến đường từ thôn Xóm Phường đi thôn Thanh Sơn, xã Sen Thủy</t>
  </si>
  <si>
    <t>Tuyển đường trên đê Mỹ Cương, xã Đức Ninh</t>
  </si>
  <si>
    <t>Đường cấp 3 Ninh Châu đi trạm bơm Rào Bạc</t>
  </si>
  <si>
    <t>Đường tránh lũ Duy Ninh, huyện Quảng Ninh</t>
  </si>
  <si>
    <t>Đường tránh lũ Vĩnh Tuy 1,2,3,4 xã Vĩnh Ninh, huyện Quảng Ninh (Giai đoạn 2)</t>
  </si>
  <si>
    <t>Đầu tư cứng hóa đường giao thông liên tổ dân phố, liên phường thuộc phường Quảng Phong, thị xã Ba Đồn</t>
  </si>
  <si>
    <t>Khắc phục khẩn cấp tuyến đường từ xã Châu Hóa đi xã Cao Quảng huyện Tuyên Hóa, đoạn từ Km3+260-Km6+943,59</t>
  </si>
  <si>
    <t>Đường vào bản Nà Lâm, xã Trường Xuân, huyện Quảng Ninh</t>
  </si>
  <si>
    <t>Đường liên xã Võ Tân - Đại Hữu, huyện Quảng Ninh</t>
  </si>
  <si>
    <t>Sửa chữa, nâng cấp đường từ thôn Bắc Hòa, xã Ngư Thủy Bắc đi xã Ngư Thủy Trung, huyện Lệ Thủy</t>
  </si>
  <si>
    <t>Sửa chữa đường sản xuất và dân sinh xã Cam Thủy</t>
  </si>
  <si>
    <t>Kè Hồ Trạm, xã Phú Định</t>
  </si>
  <si>
    <t>Đường giao thông phường Quảng Thuận</t>
  </si>
  <si>
    <t>Tuyến đường vượt lũ Ba Cồn đi thôn 5, xã Thạch Hoá</t>
  </si>
  <si>
    <t>Đường giao thông trên điạ bàn phường Quảng Thọ</t>
  </si>
  <si>
    <t>Đường tránh lũ Phúc Nhĩ - Kim Nại xã An Ninh, huyện Quảng Ninh</t>
  </si>
  <si>
    <t>Đường giao thông nông thôn xã Vạn Trạch</t>
  </si>
  <si>
    <t>Sửa chữa, nâng cấp tuyến đường liên xã Quảng Thanh - Quảng Phương - Quảng Lưu - Quảng Tiến</t>
  </si>
  <si>
    <t>Khắc phục, sửa chữa khẩn cấp một số tuyến đường xung yếu trên địa bàn xã Phù Hoá, huyện Quảng Trạch</t>
  </si>
  <si>
    <t>Các tuyến đường nối trục N1 đến trường Chính trị huyện Quảng Trạch</t>
  </si>
  <si>
    <t>Nâng cấp tuyến đường trục chính thôn Vĩnh Lộc, xã Quảng Lộc</t>
  </si>
  <si>
    <t>Đường nối thôn Tân Hòa và Tân Thuận xã Ngư Thủy Bắc</t>
  </si>
  <si>
    <t>Kè chống sạt lở Hói Miệu, huyện Lệ Thủy</t>
  </si>
  <si>
    <t>Đường nối từ ngã 3 Khe Dong đến Quốc lộ 9C, thuộc xã Kim Thủy</t>
  </si>
  <si>
    <t>Cầu Quy Hậu, xã Liên Thủy, huyện Lệ Thủy</t>
  </si>
  <si>
    <t>Nâng cấp tuyến đường ngập lũ nối thôn Trung Thuận về thôn Nam Sơn, xã Phú Trạch</t>
  </si>
  <si>
    <t>Khắc phục khẩn cấp cầu Lim-Động Hương, xã Phong Hóa</t>
  </si>
  <si>
    <t>Kè chống sạt lở Nam Hói Cùng, huyện Lệ Thủy</t>
  </si>
  <si>
    <t>Bê tông hóa đường liên thôn xã Cao Quảng</t>
  </si>
  <si>
    <t>Đường liên thôn xã Đại Trạch</t>
  </si>
  <si>
    <t>Đường từ thôn Quy Hậu đi Quốc lộ 1A xã Liên Thủy</t>
  </si>
  <si>
    <t>Đường giao thông từ xã Ngư Thủy Nam đi xã Ngư Thủy Trung</t>
  </si>
  <si>
    <t>Đường Quốc lộ 1A đi dự án FLC, huyện Quảng Ninh</t>
  </si>
  <si>
    <t>Sửa chữa Đường Lộc Long - Hoành Vinh</t>
  </si>
  <si>
    <t>Tuyến đường từ xã Yên Hóa đi xã Quy Hóa, huyện Minh Hóa ( Giai đoạn 1)</t>
  </si>
  <si>
    <t>Nâng cấp, sửa chữa cống lấy nước và gia cố mái thượng lưu hồ Điều Gà, xã Vĩnh Ninh - Hạng mục: Cống lấy nước và kênh tưới</t>
  </si>
  <si>
    <t>Đường lò vôi xã Vạn Ninh</t>
  </si>
  <si>
    <t>Đường từ thôn Hồng Giang xã Trường Thủy đi xã Văn Thủy</t>
  </si>
  <si>
    <t>Bê tông hóa đường giao thông nội phường phường Quảng Phúc, thị xã Ba Đồn.</t>
  </si>
  <si>
    <t>Tuyến đường ngoài hàng rào phía nam dự án FLC nối từ đường tránh lũ BOT đến xã Hải Ninh, huyện Quảng Ninh</t>
  </si>
  <si>
    <t>Bê tông hóa các tuyến đường GTNT xã Phú Định, huyện Bố Trạch</t>
  </si>
  <si>
    <t>Hạ tầng kỹ thuật nối quy hoạch khu vực phía Đông ngã ba thị trấn Hoàn Lão ra biển Trung Trạch</t>
  </si>
  <si>
    <t xml:space="preserve">Điểm dân cư tập trung cho các hộ đồng bào dân tộc di cư tự do từ nước Cộng hòa dân chủ nhân dân Lào trở về nước tại bản Tuộc, xã Thượng Trạch, huy </t>
  </si>
  <si>
    <t>Hạ tầng Nghĩa trang xã Bảo Ninh (giai đoạn 2)</t>
  </si>
  <si>
    <t>Sửa chữa, nâng cấp kè chống sạt lỡ bờ sông Gianh (đoạn qua thôn Lâm Lang, xã Châu Hóa)</t>
  </si>
  <si>
    <t>Tuyến đường từ thị trấn Quy Đạt đi xã Xuân Hóa, Hoá Hợp, huyện Minh Hóa (Giai đoạn 1)</t>
  </si>
  <si>
    <t>Cống cửa ông Lao, xã Bắc Trạch</t>
  </si>
  <si>
    <t>Hoàn thiện cầu Cà Roòng 2</t>
  </si>
  <si>
    <t>Khắc phục khẩn cấp tuyến đường từ xã Quảng Hòa đi ga Minh Lệ</t>
  </si>
  <si>
    <t>Bố trí sắp xếp dân cư vùng ảnh hường thiên tai huyện Lệ Thủy</t>
  </si>
  <si>
    <t>Đường nội thôn xã Tiến Hóa, huyện Tuyên Hóa</t>
  </si>
  <si>
    <t>Kè chống sạt lở Bắc Sông Son đoạn qua thôn Trằm Mé - thôn Na - Thôn Xuân Sơn, xã Sơn Trạch</t>
  </si>
  <si>
    <t>Kè biển Hải Thành- Quang Phú, thành phố Đồng Hới</t>
  </si>
  <si>
    <t>Sửa chữa, nâng cấp đường vào bản Bạch Đàn, xã Lâm Thủy</t>
  </si>
  <si>
    <t>Tuyến đường chính Quốc lộ 12A đi vùng Nam, đoạn từ xã Quảng Lộc đi cụm trung tâm các xã Vũng Nam, thị xã Ba Đồn</t>
  </si>
  <si>
    <t>Tuyến đường chống ngập lụt và CHCN xã Quảng Hải</t>
  </si>
  <si>
    <t>Sửa chữa, nâng cấp Kè chống sạt lở bở sông Nhật Lệ (đoạn qua thị trấn Quán Hàu và xã Lương Ninh)</t>
  </si>
  <si>
    <t>Sửa chữa, nâng cấp kè chống sạt lở và hạ tầng giao thông dọc bờ sông Gianh từ xã Quảng Tân đi xã Quảng Trung và xã Quảng Tiến</t>
  </si>
  <si>
    <t>Đường kết hợp kè chống ngập lụt tại địa bàn xã Hồng Thủy, huyện Lệ Thủy (Giai đoạn 2)</t>
  </si>
  <si>
    <t>Đường tránh lũ kết hợp di dân sau hồ Rào Đá xã Trường Xuân</t>
  </si>
  <si>
    <t>Ngầm tràn thôn 3 Thanh Long, xã Quy Hóa</t>
  </si>
  <si>
    <t>Xây dựng khẩn cấp hệ thống kè bảo vệ tuyến đê Vùng Lùng, xã Tân Thủy</t>
  </si>
  <si>
    <t>Xây dựng tuyến đường Tùng - Châu - Hợp đoạn từ thôn Lý Nguyên xã Quảng Châu đến xã Quảng Hợp.</t>
  </si>
  <si>
    <t>Kè chống sạt lở bờ hữu sông Long Đại, đoạn qua thông Đồng Tư, xã Hiền Ninh, huyện Quảng Ninh</t>
  </si>
  <si>
    <t>Cải tạo, sửa chữa Trụ sở, làm việc Ban QLDA Đầu tư xây dựng công trình Dân dụng và Công nghiệp</t>
  </si>
  <si>
    <t>Đường cứu hộ, cứu nạn từ Quốc lộ 1A đến di tích lịch sử chiến thắng Xuân Bồ kết nối khu du lịch và khu tưởng niệm Đài tướng Võ Nguyên Giáp (giai đ</t>
  </si>
  <si>
    <t>Đường liên thôn xã Quảng Tiên</t>
  </si>
  <si>
    <t>Nâng cấp đường từ Bản Ploang đi Bản Rìn Rìn xã Trường Sơn, huyện Quảng Ninh</t>
  </si>
  <si>
    <t>Bê tông hệ thống đường, cầu bản xã Châu Hóa, huyện Tuyên Hóa</t>
  </si>
  <si>
    <t>Đường vượt lũ thôn Hà Sơn, xã Quảng Sơn</t>
  </si>
  <si>
    <t>Đường bê tông thôn Vĩnh Phước Nam, xã Quảng Lộc</t>
  </si>
  <si>
    <t>Kênh tưới nước hồ Vân Tiền</t>
  </si>
  <si>
    <t>Khắc phục lầy lội 02 tuyến đường hạ tầng từ đường liên 05 xã đi trung tâm huyện lỵ mới Quảng Trạch</t>
  </si>
  <si>
    <t>Kè chống sạt lở Hói Xuân Hồi - Đông Thành xã Liên Thủy</t>
  </si>
  <si>
    <t>Sửa chữa nâng cấp đường giao thông nông thôn Bắc Minh Lệ, xã Quảng Minh</t>
  </si>
  <si>
    <t>Đường tránh lũ Long Đại- Hà Kiên, huyện Quảng Ninh</t>
  </si>
  <si>
    <t>Đường giao thông liên thôn tuyến thôn Trắm Mé đi thôn Na, xã Sơn Trạch</t>
  </si>
  <si>
    <t>Các tuyến đường giao thông xã Lương Ninh, huyện Quảng Ninh</t>
  </si>
  <si>
    <t>Nâng cấp, mở rộng tuyến đường nối từ đường Hồ Chí Minh đến khu hạ tầng di tích lịch sử cấp Quốc gia "Hang Lèn Hà" xã Thanh Hóa, huyện Tuyên Hóa</t>
  </si>
  <si>
    <t>Khắc phục khẩn cấp đường nội thị Thị trấn Đồng Lê</t>
  </si>
  <si>
    <t>Các tuyến đường giao thông xã Quảng Trung, thị xã Ba Đồn</t>
  </si>
  <si>
    <t>Bê tông hóa các tuyến đường vùng Cố Bà về Bãi Nghè xã Quảng Thủy</t>
  </si>
  <si>
    <t>Đường cứu hộ, cứu nạn dọc sông Gianh, xã Quảng Tiên</t>
  </si>
  <si>
    <t>Đường tránh lũ thôn Xuân Hạ, xã Văn Hóa</t>
  </si>
  <si>
    <t>Đầu tư nâng cấp một số tuyến đường giao thông tại Khu công nghiệp Bắc Đồng Hới</t>
  </si>
  <si>
    <t>Cầu BTCT và đường hai đầu cầu từ xã Quảng Lộc đi trung tâm cụm các xã vùng Nam</t>
  </si>
  <si>
    <t>Đường tránh sau khu du lịch núi Thần Đinh xã Trường Xuân, huyện Quảng Ninh</t>
  </si>
  <si>
    <t>Đường kết hợp kè chống xói lở ven biển xã Cảnh Dương (Giai đoạn 2)</t>
  </si>
  <si>
    <t>Tuyến đường từ thôn Hoàng Viễn đi xã Ngân Thủy, huyện Lệ Thủy</t>
  </si>
  <si>
    <t>Cầu Sông Trước, xã Tây Trạch, huyện Bố Trạch</t>
  </si>
  <si>
    <t>Cải tạo, nâng cấp đường giao thông đoạn từ đường Phan Đình Phùng rẽ vào Nhà máy phân loại, xử lý rác thải, sản xuất Biogas và phân bón khoáng hữu cơ đ</t>
  </si>
  <si>
    <t>Đường tránh lũ kết hợp đê bao ngăn mặn thôn Quảng Xá, xã Tân Ninh, huyện Quảng Ninh</t>
  </si>
  <si>
    <t>Hạ tầng công viên thị trấn Kiến Giang, huyện Lệ Thủy</t>
  </si>
  <si>
    <t>Hạ tầng xung quanh nghĩa trang xã Đức Ninh, thành phố Đồng Hới</t>
  </si>
  <si>
    <t>Đường liên thôn Xuân Dục 1 - Xuân Dục 4, xã Xuân Ninh, huyện Quảng Ninh</t>
  </si>
  <si>
    <t>Tuyến đường chính vào trung tâm thị trấn Quán Hàu, huyện Quảng Ninh</t>
  </si>
  <si>
    <t>Các tuyến đường GTNT xã Minh Hóa, huyện Minh Hóa</t>
  </si>
  <si>
    <t>Quảng trường biển xã Trung Trạch, huyện Bố Trạch</t>
  </si>
  <si>
    <t>Đường phát triển kinh tế kết nối hạ tầng giao thông từ cầu Minh Lệ đi ga Ngân Sơn</t>
  </si>
  <si>
    <t>Đầu tư nâng cấp một số tuyến đường giao thông tại Khu công nghiệp Bắc Đồng Hới - giai đoạn 2</t>
  </si>
  <si>
    <t>Sửa chữa, nâng cấp tuyến đường dọc bờ sông Kiến Giang, đoạn từ cầu Phong Xuân đi di tích lịch sử chiến thắng Xuân Bồ, xã Xuân Thủy, huyện Lệ Thủy</t>
  </si>
  <si>
    <t>Gold Coat Resort  Biển Vàng Hotel</t>
  </si>
  <si>
    <t>Mở rộng Khách sản Tân Bình</t>
  </si>
  <si>
    <t>Trại chăn nuôi, trạm trung chuyển trâu bò của công ty TNHH TM Lê Dũng Linh</t>
  </si>
  <si>
    <t>Các đơn vị khác chi XDCB lĩnh vực QLNN</t>
  </si>
  <si>
    <t>Trụ sở làm việc khối cơ quan Huyện uỷ và khối Mặt trận đoàn thể huyện Quảng Trạch</t>
  </si>
  <si>
    <t>Trụ sở UBND huyện Quảng Trạch</t>
  </si>
  <si>
    <t>Nhà Giảng đường, Thư viện Trung tâm Bồi dưỡng Chính trị huyện Quảng Ninh</t>
  </si>
  <si>
    <t>Trụ sở làm việc Thành uỷ Đồng Hới</t>
  </si>
  <si>
    <t xml:space="preserve"> Hội trường UBND xã Quảng Thủy</t>
  </si>
  <si>
    <t>Trung tâm Bồi dưỡng chính trị huyện Quảng Trạch</t>
  </si>
  <si>
    <t>Hội trường và Nhà làm việc UBND xã Quảng Phú.</t>
  </si>
  <si>
    <t>Các đơn vị khác chi XDCB lĩnh vực đảm bảo xã hội</t>
  </si>
  <si>
    <t>Cải tạo, sửa chữa Trụ sở Nhà thiếu nhi tỉnh</t>
  </si>
  <si>
    <t>UBND huyện Minh Hóa</t>
  </si>
  <si>
    <t>UBND huyện Tuyên Hóa</t>
  </si>
  <si>
    <t>UBND huyện Quảng Trạch</t>
  </si>
  <si>
    <t>UBND Thị xã Ba Đồn</t>
  </si>
  <si>
    <t>UBND huyện Bố Trạch</t>
  </si>
  <si>
    <t>UBND TP Đồng Hới</t>
  </si>
  <si>
    <t>UBND huyện Quảng Ninh</t>
  </si>
  <si>
    <t>UBND huyện Lệ Thủy</t>
  </si>
  <si>
    <t>Quảng Bình, ngày      tháng         năm 2021</t>
  </si>
  <si>
    <t>TM. ỦY BAN NHÂN DÂN</t>
  </si>
  <si>
    <t>CHỦ  TỊCH</t>
  </si>
  <si>
    <t>Trần Thắng</t>
  </si>
  <si>
    <t xml:space="preserve">    </t>
  </si>
  <si>
    <t xml:space="preserve">  Biểu mẫu số 54 theo NĐ số 31/2017/NĐ-CP</t>
  </si>
  <si>
    <t>QUYẾT TOÁN CHI NGÂN SÁCH CẤP TỈNH CHO TỪNG CƠ QUAN, TỔ CHỨC THEO LĨNH VỰC NĂM 2020</t>
  </si>
  <si>
    <t xml:space="preserve">Dự toán </t>
  </si>
  <si>
    <r>
      <t xml:space="preserve">Chi đầu tư phát triển </t>
    </r>
    <r>
      <rPr>
        <sz val="9"/>
        <rFont val="Times New Roman"/>
        <family val="1"/>
      </rPr>
      <t>(Không kể chương trình MTQG)</t>
    </r>
  </si>
  <si>
    <r>
      <t xml:space="preserve">Chi thường xuyên </t>
    </r>
    <r>
      <rPr>
        <sz val="9"/>
        <rFont val="Times New Roman"/>
        <family val="1"/>
      </rPr>
      <t>(Không kể chương trình MTQG)</t>
    </r>
  </si>
  <si>
    <r>
      <t xml:space="preserve">Chi đầu tư phát triển </t>
    </r>
    <r>
      <rPr>
        <sz val="8"/>
        <rFont val="Times New Roman"/>
        <family val="1"/>
      </rPr>
      <t>(Không kể chương trình MTQG)</t>
    </r>
  </si>
  <si>
    <t>Số các đơn vị thực hiện</t>
  </si>
  <si>
    <t>Sở TT và Truyền Thông</t>
  </si>
  <si>
    <t>Ban QL các KTT</t>
  </si>
  <si>
    <t>Văn phòng Tỉnh uỷ + Báo Quảng Bình</t>
  </si>
  <si>
    <t>UBMTTQ tỉnh</t>
  </si>
  <si>
    <t>Hội LHPN tỉnh</t>
  </si>
  <si>
    <t>Liên hiệp các HKHKT tỉnh</t>
  </si>
  <si>
    <t>Liên hiệp các tổ chức hữu nghị tỉnh Quảng Bình</t>
  </si>
  <si>
    <t>Hội hữu nghị Việt Nam - Campuchia tỉnh Quảng Bình</t>
  </si>
  <si>
    <t>Hội Hữu Nghị Việt Nam - Lào tỉnh Quảng Bình</t>
  </si>
  <si>
    <t>Hội Hữu nghị Việt Nam - Thái lan tỉnh Quảng Bình</t>
  </si>
  <si>
    <t>Hội hữu nghị Việt Nam - Nga</t>
  </si>
  <si>
    <t>Hội hữu nghị Việt Đức tỉnh Quảng Bình</t>
  </si>
  <si>
    <t>Hội Đông y + y học</t>
  </si>
  <si>
    <t>Hội nạn nhân chất độc da cam</t>
  </si>
  <si>
    <t>Hội cựu TNXP</t>
  </si>
  <si>
    <t>Hội bảo trợ người tàn tật và TE</t>
  </si>
  <si>
    <t>Hội Doanh nghiệp</t>
  </si>
  <si>
    <t>Hội cựu giáo chức</t>
  </si>
  <si>
    <t>Hội bảo trợ bệnh nhân nghèo Quảng Bình</t>
  </si>
  <si>
    <t>Hội Di sản Văn hoá Việt Nam tỉnh Quảng Bình</t>
  </si>
  <si>
    <t>Hội kế toán và kiểm toán</t>
  </si>
  <si>
    <t>Hội Thủy sản tỉnh Quảng Bình</t>
  </si>
  <si>
    <t>Hội địa chất tỉnh Quảng Bình</t>
  </si>
  <si>
    <t>Hội sinh vật cảnh tỉnh Quảng Bình</t>
  </si>
  <si>
    <t>Hội Chăn nuôi - Thú y tỉnh Quảng Bình</t>
  </si>
  <si>
    <t>Hội chiến sĩ thành cổ QT năm 1972 tỉnh</t>
  </si>
  <si>
    <t>BQL Vườn quốc gia Phong Nha - Kẻ Bàng</t>
  </si>
  <si>
    <t>Hạt Kiểm lâm Vườn quốc gia Phong Nha - Kẻ Bàng</t>
  </si>
  <si>
    <t>Trung tâm Du lịch Phong Nha - Kẻ Bàng</t>
  </si>
  <si>
    <t>Trung tâm cứu hộ, bảo tồn và phát triển sinh vật</t>
  </si>
  <si>
    <t>Tòa án tỉnh</t>
  </si>
  <si>
    <t>Viện Kiểm sát nhân dân tỉnh</t>
  </si>
  <si>
    <t>Cục Thi hành án dân sự</t>
  </si>
  <si>
    <t>Kho bạc NN</t>
  </si>
  <si>
    <t>Cục thuế</t>
  </si>
  <si>
    <t>Cục Thống Kê</t>
  </si>
  <si>
    <t>Trường TC Du lịch - Công nghệ số 9</t>
  </si>
  <si>
    <t>Cục quản lý thị trường tỉnh</t>
  </si>
  <si>
    <t>Ngân hàng chính sách xã hội tỉnh</t>
  </si>
  <si>
    <t>Bệnh viện Hữu nghị Việt Nam - Cu Ba</t>
  </si>
  <si>
    <t>Trung tâm đăng kiểm xe cơ giới Thành Nam</t>
  </si>
  <si>
    <t>Trung tâm Đăng kiểm xe cơ giới Bình Minh</t>
  </si>
  <si>
    <t>Công ty TNHH MTV LCN Bắc Quảng Bình</t>
  </si>
  <si>
    <t>Công ty TNHH MTV Lâm công nghiệp Long Đại</t>
  </si>
  <si>
    <t>Trung tâm Đăng kiểm xe cơ giới Quảng Bình</t>
  </si>
  <si>
    <t>Công ty TNHH MTV khai thác công trình thuỷ lợi Quảng Bình</t>
  </si>
  <si>
    <t>BQL Dự án PTNT bền vững vì người nghèo tỉnh Quảng Bình</t>
  </si>
  <si>
    <t>Ban QLDA cung cấp điện bằng năng lượng mặt trời tỉnh Quảng Bình</t>
  </si>
  <si>
    <t>Ban Quản lý dự án Môi trường và Biến đổi khí hậu thành phố Đồng Hới, tỉnh Quảng Bình</t>
  </si>
  <si>
    <t>CHI TRẢ NỢ LÃI CÁC KHOẢN DO CHÍNH QUYỀN ĐỊA PHƯƠNG VAY</t>
  </si>
  <si>
    <t>CHI BỔ SUNG QUỸ DỰ TRỮ TÀI CHÍNH</t>
  </si>
  <si>
    <t>CHI BỔ SUNG CÓ MỤC TIÊU CHO NGÂN SÁCH CẤP DƯỚI</t>
  </si>
  <si>
    <t>QUYẾT TOÁN CHI THƯỜNG XUYÊN CỦA NGÂN SÁCH CẤP TỈNH, HUYỆN CHO TỪNG CƠ QUAN, TỔ CHỨC THEO LĨNH VỰC NĂM 2020</t>
  </si>
  <si>
    <t>Ban QL câc KTT</t>
  </si>
  <si>
    <t>Dư nguồn đến 31/12/ 2020</t>
  </si>
  <si>
    <t>Bộ Chỉ huy Quân sự + Bô CHBP</t>
  </si>
  <si>
    <t>1009012.Trung tâm bảo trợ xã hội Quảng Bình</t>
  </si>
  <si>
    <t>1009019.Phòng công chứng số 1 tỉnh Quảng Bình</t>
  </si>
  <si>
    <t>1011068.Trường Cao đẳng Y tế Quảng Bình</t>
  </si>
  <si>
    <t>1018325.Hội liên hiệp phụ nử tỉnh Quảng Bình</t>
  </si>
  <si>
    <t>1020589.Đài phát thanh và truyền hình Quảng Bình</t>
  </si>
  <si>
    <t>1024595.Sở Thông tin và Truyền thông Quảng Bình</t>
  </si>
  <si>
    <t>1025309.Hội bảo trợ bệnh nhân nghèo Quảng Bình</t>
  </si>
  <si>
    <t>1025784.Chi cục Phát triển nông thôn Quảng Bình</t>
  </si>
  <si>
    <t>1027671.Hội Di sản Văn hoá Việt Nam tỉnh Quảng Bình</t>
  </si>
  <si>
    <t>1033415.Sở Văn hóa và Thể thao tỉnh Quảng Bình</t>
  </si>
  <si>
    <t>1034356.Trung tâm Khuyến công và xúc tiến Thương mại Quảng Bình</t>
  </si>
  <si>
    <t>1034612.Viện Quy hoạch xây dựng Quảng Bình</t>
  </si>
  <si>
    <t>1034631.Văn phòng UBND tỉnh Quảng Bình</t>
  </si>
  <si>
    <t>1034871.Văn phòng Sở Khoa học và Công nghệ tỉnh Quảng Bình</t>
  </si>
  <si>
    <t>1038557.Sở Giáo dục - Đào tạo tỉnh Quảng Bình</t>
  </si>
  <si>
    <t>1052093.Trung tâm Du lịch Phong Nha - Kẻ Bàng</t>
  </si>
  <si>
    <t>1064867.Trung tâm Văn hoá &amp; Điện ảnh tỉnh Quảng Bình</t>
  </si>
  <si>
    <t>1068405.Sở Kế hoạch và Đầu tư tỉnh Quảng Bình</t>
  </si>
  <si>
    <t>1068898.Trường Cao đẳng Kỹ thuật Công - Nông nghiệp Quảng Bình</t>
  </si>
  <si>
    <t>1081723.Trung tâm phát triển quỹ đất Quảng Bình</t>
  </si>
  <si>
    <t>1081955.Chi cục Bảo vệ Môi trường Quảng Bình</t>
  </si>
  <si>
    <t>1096790.Trung tâm điều dưỡng luân phiên người có công tỉnh Quảng Bình</t>
  </si>
  <si>
    <t>1098355.Ban Quản lý Khu kinh tế Quảng Bình</t>
  </si>
  <si>
    <t>1103277.Chi cục An toàn vệ sinh thực phẩm Quảng Bình</t>
  </si>
  <si>
    <t>1104586.Trung tâm Giáo dục nghề nghiệp và Hỗ trợ Nông dân - Phụ nữ Quảng Bình</t>
  </si>
  <si>
    <t>1117626.Trung tâm Chăm sóc và Phục hồi chức năng cho người tâm thần tỉnh Quảng Bình</t>
  </si>
  <si>
    <t>1119197.BQL Dự án PTNT bền vững vì người nghèo tỉnh Quảng Bình</t>
  </si>
  <si>
    <t>1122864.Trung tâm lưu trữ lịch sử tỉnh Quảng Bình</t>
  </si>
  <si>
    <t>1122932.Chi cục Biển và Hải đảo tỉnh Quảng Bình</t>
  </si>
  <si>
    <t>1122933.Chi cục Quản lý đất đai tỉnh Quảng Bình</t>
  </si>
  <si>
    <t>1125765.Hội hữu nghị Việt Nam - Campuchia tỉnh Quảng Bình</t>
  </si>
  <si>
    <t>1126391.Ban quản lý Dự án An ninh y tế khu vực tiểu vùng Mê Công mở rộng tỉnh Quảng Bình</t>
  </si>
  <si>
    <t>1126402.Hội Kế toán và Kiểm toán tỉnh Quảng Bình</t>
  </si>
  <si>
    <t>1126628.Ban Quản lý dự án GCF tỉnh Quảng Bình</t>
  </si>
  <si>
    <t>1127643.Ban Quản lý cảng cá tỉnh Quảng Bình</t>
  </si>
  <si>
    <t>1128034.Hội Thủy sản tỉnh Quảng Bình</t>
  </si>
  <si>
    <t>1128134.Trung tâm Ứng dụng và Thống kê khoa học và công nghệ tỉnh Quảng Bình</t>
  </si>
  <si>
    <t>1128364.Trung tâm huấn luyện và thi đấu thể dục thể thao tỉnh Quảng Bình</t>
  </si>
  <si>
    <t>1129527.Hiệp hội Du lịch Quảng Bình</t>
  </si>
  <si>
    <t>1129653.Trung tâm mắt - Nội tiết tỉnh Quảng Bình</t>
  </si>
  <si>
    <t>1129683.Trung tâm Kiểm soát bệnh tật tỉnh Quảng Bình</t>
  </si>
  <si>
    <t>1130018.Trung tâm Văn hóa và Điện ảnh tỉnh Quảng Bình</t>
  </si>
  <si>
    <t>1130154.Ban Quản lý dự án Đầu tư xây dựng và Phát triển hệ thống cung ứng dịch vụ y tế tuyến cơ sở - Dự án thành phần tỉnh Quảng Bình</t>
  </si>
  <si>
    <t>1130159.Trạm kiểm tra tải trọng xe lưu động Quảng Bình</t>
  </si>
  <si>
    <t>1130598.Ban Quản lý Khu dự trữ thiên nhiên Động Châu - Khe Nước Trong tỉnh Quảng Bình</t>
  </si>
  <si>
    <t>3009598.Hội Nạn nhân chất độc da cam/DIOXIN tỉnh Quảng Bình</t>
  </si>
  <si>
    <t>3010680.Hội Doanh nghiệp tỉnh Quảng Bình</t>
  </si>
  <si>
    <t>3028980.Ban quản lý Dự án "Hiện đại hóa ngành Lâm nghiệp và tăng cường tính chống chịu ven biển" tỉnh Quảng Bình</t>
  </si>
  <si>
    <t>BÁO CÁO CHI CHUYỂN NGUỒN NĂM 2020 SANG NĂM 2021</t>
  </si>
  <si>
    <t xml:space="preserve">Số kiến nghị </t>
  </si>
  <si>
    <t>Thu hồi, giảm chi ngân sách</t>
  </si>
  <si>
    <t>Thu hồi, nộp ngân sách các khoản chi sai quy định</t>
  </si>
  <si>
    <t>XDCB</t>
  </si>
  <si>
    <t>Nộp NS cấp trên KP thừa</t>
  </si>
  <si>
    <t>Giảm giá trị hợp đồng còn lại</t>
  </si>
  <si>
    <t>Kiến nghị khác</t>
  </si>
  <si>
    <t>Chỉ đạo các chủ đầu tư, Ban QLDA phối hợp với nhà thầu và các bên liên quan kiểm tra, rà soát và bổ sung đầy đủ các hồ sơ, thủ tục còn thiếu làm căn cứ nghiệm thu thanh toán.</t>
  </si>
  <si>
    <t xml:space="preserve">Chỉ đạo các chủ đầu tư, Ban QLDA và các bên có liên quan có biện pháp thu hồi tạm ứng quá thời hạn tại các dự án. </t>
  </si>
  <si>
    <t xml:space="preserve">Bố trí hoàn trả nguồn </t>
  </si>
  <si>
    <t xml:space="preserve">Các khoản phải nộp nhưng chưa nộp </t>
  </si>
  <si>
    <t>Các kiến nghị khác</t>
  </si>
  <si>
    <t>BÁO CÁO KẾT QUẢ XỬ LÝ CÁC VI PHẠM THEO KẾT LUẬN, KIẾN NGHỊ CỦA KIỂM TOÁN NHÀ NƯỚC ĐỐI VỚI QUYẾT TOÁN NGÂN SÁCH NĂM 2019</t>
  </si>
  <si>
    <t>QUYẾT TOÁN THU NGÂN SÁCH NHÀ NƯỚC, VAY NGÂN SÁCH ĐỊA PHƯƠNG THEO MLNS NĂM 2020</t>
  </si>
  <si>
    <t xml:space="preserve">                    Quảng Bình, ngày        tháng       năm 2021</t>
  </si>
  <si>
    <t>Quảng Bình, ngày      tháng     năm 2021</t>
  </si>
  <si>
    <t>Ngày     tháng      năm 2021</t>
  </si>
  <si>
    <t xml:space="preserve">                        Ngày        tháng       năm 2021</t>
  </si>
  <si>
    <t xml:space="preserve">                        Ngày        tháng         năm 2021</t>
  </si>
  <si>
    <t>Ngày         tháng       năm 2021</t>
  </si>
  <si>
    <t>Ngày         tháng        năm 2021</t>
  </si>
  <si>
    <t xml:space="preserve">                        Ngày        tháng            năm 2021</t>
  </si>
  <si>
    <t>CHI TRẢ NỢ GỐC</t>
  </si>
  <si>
    <t xml:space="preserve"> - Bổ sung có mục tiêu</t>
  </si>
  <si>
    <t>(Kèm theo Nghị quyết số         /NQ-HĐND ngày       tháng        năm 2021 của HĐND tỉnh Quảng Bình)</t>
  </si>
  <si>
    <t>(Kèm theo Báo cáo số         /BC-UBND ngày       tháng        năm 2021 của Uỷ ban nhân dân tỉnh Quảng Bình)</t>
  </si>
  <si>
    <t>(Kèm theo Tờ trình số         /TTr-UBND ngày       tháng        năm 2021 của Uỷ ban nhân dân tỉnh Quảng Bình)</t>
  </si>
  <si>
    <t>(Kèm theo Tờ trình số         /TTr-UBND ngày       tháng        năm 2021 của UBND tỉnh Quảng Bình)</t>
  </si>
  <si>
    <t xml:space="preserve">                 QUYẾT TOÁN CHI CHƯƠNG TRÌNH MỤC TIÊU QUỐC GIA NĂM 2020</t>
  </si>
  <si>
    <t xml:space="preserve">                                               (Kèm theo Tờ trình số         /TTr-UBND ngày       tháng        năm 2021 của UBND tỉnh Quảng Bình)</t>
  </si>
  <si>
    <t xml:space="preserve">                                                                  (Kèm theo Báo cáo số         /BC-UBND ngày       tháng        năm 2021 của Uỷ ban nhân dân tỉnh Quảng Bình)</t>
  </si>
  <si>
    <t xml:space="preserve">                                                                            (Kèm theo Nghị quyết số         /NQ-HĐND ngày       tháng        năm 2021 của Hội đồng nhân dân tỉnh Quảng Bình)</t>
  </si>
  <si>
    <t>(Kèm theo Báo cáo số         /BC-UBND ngày       tháng        năm 2021 của UBND tỉnh Quảng Bình)</t>
  </si>
  <si>
    <t>(Kèm theo Nghị quyết số         /NQ-HĐND ngày       tháng        năm 2021
 của HĐND tỉnh Quảng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</si>
</sst>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1">
    <numFmt numFmtId="6" formatCode="&quot;$&quot;#,##0_);[Red]\(&quot;$&quot;#,##0\)"/>
    <numFmt numFmtId="41" formatCode="_(* #,##0_);_(* \(#,##0\);_(* &quot;-&quot;_);_(@_)"/>
    <numFmt numFmtId="43" formatCode="_(* #,##0.00_);_(* \(#,##0.00\);_(* &quot;-&quot;??_);_(@_)"/>
    <numFmt numFmtId="164" formatCode="_-* #,##0.00\ _₫_-;\-* #,##0.00\ _₫_-;_-* &quot;-&quot;??\ _₫_-;_-@_-"/>
    <numFmt numFmtId="165" formatCode="_(* #,##0_);_(* \(#,##0\);_(* &quot;-&quot;??_);_(@_)"/>
    <numFmt numFmtId="166" formatCode="_ * #,##0_ ;_ * \-#,##0_ ;_ * &quot;-&quot;_ ;_ @_ "/>
    <numFmt numFmtId="167" formatCode="_(* #,##0.0_);_(* \(#,##0.0\);_(* &quot;-&quot;??_);_(@_)"/>
    <numFmt numFmtId="168" formatCode="\$#,##0\ ;\(\$#,##0\)"/>
    <numFmt numFmtId="169" formatCode="&quot;\&quot;#,##0;[Red]&quot;\&quot;&quot;\&quot;\-#,##0"/>
    <numFmt numFmtId="170" formatCode="&quot;\&quot;#,##0;[Red]&quot;\&quot;\-#,##0"/>
    <numFmt numFmtId="171" formatCode="&quot;\&quot;#,##0.00;[Red]&quot;\&quot;\-#,##0.00"/>
    <numFmt numFmtId="172" formatCode="&quot;\&quot;#,##0.00;[Red]&quot;\&quot;&quot;\&quot;&quot;\&quot;&quot;\&quot;&quot;\&quot;&quot;\&quot;\-#,##0.00"/>
    <numFmt numFmtId="173" formatCode="_-* #,##0_-;\-* #,##0_-;_-* &quot;-&quot;_-;_-@_-"/>
    <numFmt numFmtId="174" formatCode="_-* #,##0.00_-;\-* #,##0.00_-;_-* &quot;-&quot;??_-;_-@_-"/>
    <numFmt numFmtId="175" formatCode="_-&quot;$&quot;* #,##0_-;\-&quot;$&quot;* #,##0_-;_-&quot;$&quot;* &quot;-&quot;_-;_-@_-"/>
    <numFmt numFmtId="176" formatCode="_-&quot;$&quot;* #,##0.00_-;\-&quot;$&quot;* #,##0.00_-;_-&quot;$&quot;* &quot;-&quot;??_-;_-@_-"/>
    <numFmt numFmtId="177" formatCode="0.00_)"/>
    <numFmt numFmtId="178" formatCode="#,##0;[Red]#,##0"/>
    <numFmt numFmtId="179" formatCode="0.0"/>
    <numFmt numFmtId="180" formatCode="#,##0.0_);[Red]\(#,##0.0\)"/>
    <numFmt numFmtId="181" formatCode="0.000000"/>
    <numFmt numFmtId="182" formatCode="0.00000"/>
    <numFmt numFmtId="183" formatCode="0.000"/>
    <numFmt numFmtId="184" formatCode="_(* #,##0.000_);_(* \(#,##0.000\);_(* &quot;-&quot;??_);_(@_)"/>
    <numFmt numFmtId="185" formatCode="_(* #,##0.0000_);_(* \(#,##0.0000\);_(* &quot;-&quot;??_);_(@_)"/>
    <numFmt numFmtId="186" formatCode="_ * #,##0.00_ ;_ * \-#,##0.00_ ;_ * &quot;-&quot;??_ ;_ @_ "/>
    <numFmt numFmtId="187" formatCode="&quot;$&quot;#,##0;[Red]\-&quot;$&quot;#,##0"/>
    <numFmt numFmtId="188" formatCode="_ * #,##0_)&quot;$&quot;_ ;_ * \(#,##0\)&quot;$&quot;_ ;_ * &quot;-&quot;_)&quot;$&quot;_ ;_ @_ "/>
    <numFmt numFmtId="189" formatCode="_-* #,##0.00\ _V_N_D_-;\-* #,##0.00\ _V_N_D_-;_-* &quot;-&quot;??\ _V_N_D_-;_-@_-"/>
    <numFmt numFmtId="190" formatCode="_-* #,##0.00\ _F_B_-;\-* #,##0.00\ _F_B_-;_-* &quot;-&quot;??\ _F_B_-;_-@_-"/>
    <numFmt numFmtId="191" formatCode="_ &quot;$&quot;* #,##0_ ;_ &quot;$&quot;* \-#,##0_ ;_ &quot;$&quot;* &quot;-&quot;_ ;_ @_ "/>
    <numFmt numFmtId="192" formatCode="_-* #,##0\ _V_N_D_-;\-* #,##0\ _V_N_D_-;_-* &quot;-&quot;\ _V_N_D_-;_-@_-"/>
    <numFmt numFmtId="193" formatCode="_-* #,##0\ _F_B_-;\-* #,##0\ _F_B_-;_-* &quot;-&quot;\ _F_B_-;_-@_-"/>
    <numFmt numFmtId="194" formatCode="###0"/>
    <numFmt numFmtId="195" formatCode="#,##0&quot;$&quot;_);[Red]\(#,##0&quot;$&quot;\)"/>
    <numFmt numFmtId="196" formatCode="&quot;$&quot;#&quot;$&quot;##0_);\(&quot;$&quot;#&quot;$&quot;##0\)"/>
    <numFmt numFmtId="197" formatCode="&quot;SFr.&quot;\ #,##0.00;[Red]&quot;SFr.&quot;\ \-#,##0.00"/>
    <numFmt numFmtId="198" formatCode="_ &quot;SFr.&quot;\ * #,##0_ ;_ &quot;SFr.&quot;\ * \-#,##0_ ;_ &quot;SFr.&quot;\ * &quot;-&quot;_ ;_ @_ "/>
    <numFmt numFmtId="199" formatCode="_ * #,##0.00_)&quot;$&quot;_ ;_ * \(#,##0.00\)&quot;$&quot;_ ;_ * &quot;-&quot;??_)&quot;$&quot;_ ;_ @_ "/>
    <numFmt numFmtId="200" formatCode="#,##0.0_);\(#,##0.0\)"/>
    <numFmt numFmtId="201" formatCode="###\ ###\ ###\ ###\ .00"/>
    <numFmt numFmtId="202" formatCode="###\ ###\ ###.000"/>
    <numFmt numFmtId="203" formatCode="_-* #,##0.000\ _F_-;\-* #,##0.000\ _F_-;_-* &quot;-&quot;???\ _F_-;_-@_-"/>
    <numFmt numFmtId="204" formatCode="dd\-mm\-yy"/>
    <numFmt numFmtId="205" formatCode="_-* #,##0.00\ &quot;F&quot;_-;\-* #,##0.00\ &quot;F&quot;_-;_-* &quot;-&quot;??\ &quot;F&quot;_-;_-@_-"/>
    <numFmt numFmtId="206" formatCode="0.000E+00"/>
    <numFmt numFmtId="207" formatCode="#,##0;\(#,##0\)"/>
    <numFmt numFmtId="208" formatCode="_ &quot;R&quot;\ * #,##0_ ;_ &quot;R&quot;\ * \-#,##0_ ;_ &quot;R&quot;\ * &quot;-&quot;_ ;_ @_ "/>
    <numFmt numFmtId="209" formatCode="&quot;$&quot;#,##0.000_);[Red]\(&quot;$&quot;#,##0.00\)"/>
    <numFmt numFmtId="210" formatCode="\t0.00%"/>
    <numFmt numFmtId="211" formatCode="m\o\n\th\ \D\,\ \y\y\y\y"/>
    <numFmt numFmtId="212" formatCode="_-&quot;F&quot;\ * #,##0.0_-;_-&quot;F&quot;\ * #,##0.0\-;_-&quot;F&quot;\ * &quot;-&quot;??_-;_-@_-"/>
    <numFmt numFmtId="213" formatCode="\t#\ ??/??"/>
    <numFmt numFmtId="214" formatCode="_-&quot;£&quot;* #,##0_-;\-&quot;£&quot;* #,##0_-;_-&quot;£&quot;* &quot;-&quot;_-;_-@_-"/>
    <numFmt numFmtId="215" formatCode="#,##0\ &quot;$&quot;_);[Red]\(#,##0\ &quot;$&quot;\)"/>
    <numFmt numFmtId="216" formatCode="&quot;$&quot;###,0&quot;.&quot;00_);[Red]\(&quot;$&quot;###,0&quot;.&quot;00\)"/>
    <numFmt numFmtId="217" formatCode="#,##0.00&quot;$&quot;_);[Red]\(#,##0.00&quot;$&quot;\)"/>
    <numFmt numFmtId="218" formatCode="#,##0.000_);\(#,##0.000\)"/>
    <numFmt numFmtId="219" formatCode="#"/>
    <numFmt numFmtId="220" formatCode="&quot;$&quot;#&quot;$&quot;##0_);[Red]\(&quot;$&quot;#&quot;$&quot;##0\)"/>
    <numFmt numFmtId="221" formatCode="&quot;¡Ì&quot;#,##0;[Red]\-&quot;¡Ì&quot;#,##0"/>
    <numFmt numFmtId="222" formatCode="_(&quot;.&quot;* #&quot;$&quot;##0_);_(&quot;.&quot;* \(#&quot;$&quot;##0\);_(&quot;.&quot;* &quot;-&quot;_);_(@_)"/>
    <numFmt numFmtId="223" formatCode="#,##0.00\ &quot;F&quot;;[Red]\-#,##0.00\ &quot;F&quot;"/>
    <numFmt numFmtId="224" formatCode="&quot;£&quot;#,##0;[Red]\-&quot;£&quot;#,##0"/>
    <numFmt numFmtId="225" formatCode="#,##0\ &quot;F&quot;;\-#,##0\ &quot;F&quot;"/>
    <numFmt numFmtId="226" formatCode="#,##0\ &quot;F&quot;;[Red]\-#,##0\ &quot;F&quot;"/>
    <numFmt numFmtId="227" formatCode="_-* #,##0\ &quot;F&quot;_-;\-* #,##0\ &quot;F&quot;_-;_-* &quot;-&quot;\ &quot;F&quot;_-;_-@_-"/>
    <numFmt numFmtId="228" formatCode="#,##0.00\ &quot;F&quot;;\-#,##0.00\ &quot;F&quot;"/>
    <numFmt numFmtId="229" formatCode="#,##0&quot;$&quot;_);\(#,##0&quot;$&quot;\)"/>
    <numFmt numFmtId="230" formatCode="0.000000_)"/>
    <numFmt numFmtId="231" formatCode="mm/dd_)"/>
    <numFmt numFmtId="232" formatCode="_(* #,##0_);_(* \(#,##0\);_(* \-??_);_(@_)"/>
    <numFmt numFmtId="233" formatCode="_(* #,##0.00000_);_(* \(#,##0.00000\);_(* &quot;-&quot;??_);_(@_)"/>
    <numFmt numFmtId="234" formatCode="#,##0;\-#,##0"/>
    <numFmt numFmtId="235" formatCode="###\ ###\ ###\ ###"/>
    <numFmt numFmtId="236" formatCode="0.0%"/>
    <numFmt numFmtId="237" formatCode="#,###"/>
    <numFmt numFmtId="238" formatCode="#,#00"/>
    <numFmt numFmtId="239" formatCode="#,##0.00%;\-#,##0.00%"/>
    <numFmt numFmtId="240" formatCode="0_);\(0\)"/>
    <numFmt numFmtId="241" formatCode="#,##0.00000_);\(#,##0.00000\)"/>
  </numFmts>
  <fonts count="218">
    <font>
      <sz val="14"/>
      <name val=".VnTime"/>
    </font>
    <font>
      <sz val="11"/>
      <color theme="1"/>
      <name val="Calibri"/>
      <family val="2"/>
      <scheme val="minor"/>
    </font>
    <font>
      <sz val="11"/>
      <color theme="1"/>
      <name val="Calibri"/>
      <family val="2"/>
      <charset val="163"/>
      <scheme val="minor"/>
    </font>
    <font>
      <sz val="14"/>
      <name val=".VnTime"/>
      <family val="2"/>
    </font>
    <font>
      <b/>
      <sz val="14"/>
      <name val=".VnTime"/>
      <family val="2"/>
    </font>
    <font>
      <sz val="12"/>
      <name val=".VnTime"/>
      <family val="2"/>
    </font>
    <font>
      <b/>
      <sz val="12"/>
      <name val=".VnTime"/>
      <family val="2"/>
    </font>
    <font>
      <sz val="10"/>
      <name val="Arial"/>
      <family val="2"/>
    </font>
    <font>
      <sz val="11"/>
      <color indexed="8"/>
      <name val="Calibri"/>
      <family val="2"/>
    </font>
    <font>
      <sz val="11"/>
      <color indexed="9"/>
      <name val="Calibri"/>
      <family val="2"/>
    </font>
    <font>
      <sz val="12"/>
      <name val="¹UAAA¼"/>
      <family val="3"/>
      <charset val="129"/>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8"/>
      <name val="Arial"/>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2"/>
      <name val="Arial"/>
      <family val="2"/>
    </font>
    <font>
      <sz val="11"/>
      <color indexed="60"/>
      <name val="Calibri"/>
      <family val="2"/>
    </font>
    <font>
      <b/>
      <i/>
      <sz val="16"/>
      <name val="Helv"/>
    </font>
    <font>
      <b/>
      <sz val="11"/>
      <color indexed="63"/>
      <name val="Calibri"/>
      <family val="2"/>
    </font>
    <font>
      <sz val="10"/>
      <name val="Arial"/>
      <family val="2"/>
    </font>
    <font>
      <b/>
      <sz val="18"/>
      <color indexed="56"/>
      <name val="Cambria"/>
      <family val="2"/>
    </font>
    <font>
      <b/>
      <sz val="11"/>
      <color indexed="8"/>
      <name val="Calibri"/>
      <family val="2"/>
    </font>
    <font>
      <sz val="11"/>
      <color indexed="10"/>
      <name val="Calibri"/>
      <family val="2"/>
    </font>
    <font>
      <sz val="14"/>
      <name val="뼻뮝"/>
      <family val="3"/>
      <charset val="129"/>
    </font>
    <font>
      <sz val="12"/>
      <name val="바탕체"/>
      <family val="3"/>
    </font>
    <font>
      <sz val="12"/>
      <name val="뼻뮝"/>
      <family val="1"/>
      <charset val="129"/>
    </font>
    <font>
      <sz val="9"/>
      <name val="Arial"/>
      <family val="2"/>
    </font>
    <font>
      <sz val="12"/>
      <name val="바탕체"/>
      <family val="1"/>
      <charset val="129"/>
    </font>
    <font>
      <sz val="10"/>
      <name val="굴림체"/>
      <family val="3"/>
      <charset val="129"/>
    </font>
    <font>
      <sz val="12"/>
      <name val="Courier"/>
      <family val="3"/>
    </font>
    <font>
      <sz val="10"/>
      <name val=" "/>
      <family val="1"/>
      <charset val="136"/>
    </font>
    <font>
      <sz val="12"/>
      <name val="Times New Roman"/>
      <family val="1"/>
    </font>
    <font>
      <sz val="10"/>
      <name val="??"/>
      <family val="3"/>
      <charset val="129"/>
    </font>
    <font>
      <sz val="14"/>
      <name val=".VnTime"/>
      <family val="2"/>
    </font>
    <font>
      <b/>
      <sz val="14"/>
      <name val=".VnTimeH"/>
      <family val="2"/>
    </font>
    <font>
      <sz val="8"/>
      <name val=".VnTime"/>
      <family val="2"/>
    </font>
    <font>
      <b/>
      <sz val="12"/>
      <name val=".VnTimeH"/>
      <family val="2"/>
    </font>
    <font>
      <sz val="12"/>
      <name val=".VnTimeH"/>
      <family val="2"/>
    </font>
    <font>
      <i/>
      <sz val="14"/>
      <name val=".VnTime"/>
      <family val="2"/>
    </font>
    <font>
      <b/>
      <sz val="10"/>
      <name val="Arial"/>
      <family val="2"/>
    </font>
    <font>
      <i/>
      <sz val="10"/>
      <name val="Arial"/>
      <family val="2"/>
    </font>
    <font>
      <sz val="11"/>
      <name val=".VnTime"/>
      <family val="2"/>
    </font>
    <font>
      <b/>
      <sz val="10"/>
      <name val=".VnTime"/>
      <family val="2"/>
    </font>
    <font>
      <sz val="10"/>
      <name val=".VnTime"/>
      <family val="2"/>
    </font>
    <font>
      <b/>
      <sz val="11"/>
      <name val=".VnTime"/>
      <family val="2"/>
    </font>
    <font>
      <sz val="9"/>
      <name val=".VnTime"/>
      <family val="2"/>
    </font>
    <font>
      <sz val="12"/>
      <name val=".VnTime"/>
      <family val="2"/>
    </font>
    <font>
      <sz val="11"/>
      <name val=".VnTime"/>
      <family val="2"/>
    </font>
    <font>
      <b/>
      <sz val="13"/>
      <name val=".VnTimeH"/>
      <family val="2"/>
    </font>
    <font>
      <sz val="11"/>
      <name val=".VnArial Narrow"/>
      <family val="2"/>
    </font>
    <font>
      <sz val="10"/>
      <name val=".VnTime"/>
      <family val="2"/>
    </font>
    <font>
      <b/>
      <sz val="10"/>
      <name val=".VnTime"/>
      <family val="2"/>
    </font>
    <font>
      <sz val="14"/>
      <name val=".VnTimeH"/>
      <family val="2"/>
    </font>
    <font>
      <b/>
      <i/>
      <sz val="14"/>
      <name val=".VnTime"/>
      <family val="2"/>
    </font>
    <font>
      <b/>
      <sz val="12"/>
      <name val="Times New Roman"/>
      <family val="1"/>
    </font>
    <font>
      <i/>
      <sz val="12"/>
      <name val="Times New Roman"/>
      <family val="1"/>
    </font>
    <font>
      <b/>
      <u/>
      <sz val="12"/>
      <name val="Times New Roman"/>
      <family val="1"/>
    </font>
    <font>
      <sz val="10"/>
      <name val="Times New Roman"/>
      <family val="1"/>
    </font>
    <font>
      <b/>
      <sz val="10"/>
      <name val="Times New Roman"/>
      <family val="1"/>
    </font>
    <font>
      <sz val="12"/>
      <color indexed="8"/>
      <name val="Times New Roman"/>
      <family val="1"/>
    </font>
    <font>
      <b/>
      <sz val="12"/>
      <color indexed="8"/>
      <name val="Times New Roman"/>
      <family val="1"/>
    </font>
    <font>
      <b/>
      <sz val="14"/>
      <name val=".VnTime"/>
      <family val="2"/>
    </font>
    <font>
      <b/>
      <sz val="14"/>
      <name val="Times New Roman"/>
      <family val="1"/>
    </font>
    <font>
      <i/>
      <sz val="14"/>
      <name val="Times New Roman"/>
      <family val="1"/>
    </font>
    <font>
      <b/>
      <sz val="13"/>
      <name val="Times New Roman"/>
      <family val="1"/>
    </font>
    <font>
      <sz val="9"/>
      <name val=".VnTime"/>
      <family val="2"/>
    </font>
    <font>
      <sz val="14"/>
      <name val="Times New Roman"/>
      <family val="1"/>
    </font>
    <font>
      <b/>
      <sz val="11"/>
      <name val="Times New Roman"/>
      <family val="1"/>
    </font>
    <font>
      <b/>
      <sz val="9"/>
      <name val="Times New Roman"/>
      <family val="1"/>
    </font>
    <font>
      <sz val="11"/>
      <name val="Times New Roman"/>
      <family val="1"/>
    </font>
    <font>
      <sz val="9"/>
      <name val="Times New Roman"/>
      <family val="1"/>
    </font>
    <font>
      <b/>
      <sz val="9"/>
      <color indexed="8"/>
      <name val="Times New Roman"/>
      <family val="1"/>
    </font>
    <font>
      <sz val="10"/>
      <color indexed="8"/>
      <name val="Times New Roman"/>
      <family val="1"/>
    </font>
    <font>
      <sz val="13"/>
      <name val=".VnTime"/>
      <family val="2"/>
    </font>
    <font>
      <b/>
      <sz val="13"/>
      <name val=".VnTime"/>
      <family val="2"/>
    </font>
    <font>
      <sz val="13"/>
      <name val="Times New Roman"/>
      <family val="1"/>
    </font>
    <font>
      <i/>
      <sz val="11"/>
      <name val="Times New Roman"/>
      <family val="1"/>
    </font>
    <font>
      <sz val="8"/>
      <name val="Times New Roman"/>
      <family val="1"/>
    </font>
    <font>
      <sz val="12"/>
      <name val="VNI-Times"/>
    </font>
    <font>
      <sz val="12"/>
      <name val="돋움체"/>
      <family val="3"/>
      <charset val="129"/>
    </font>
    <font>
      <sz val="10"/>
      <name val="AngsanaUPC"/>
      <family val="1"/>
    </font>
    <font>
      <sz val="12"/>
      <name val="????"/>
      <family val="1"/>
      <charset val="136"/>
    </font>
    <font>
      <sz val="10"/>
      <name val="VNI-Times"/>
    </font>
    <font>
      <sz val="10"/>
      <name val="MS Sans Serif"/>
      <family val="2"/>
    </font>
    <font>
      <sz val="12"/>
      <name val=".VnArial"/>
      <family val="2"/>
    </font>
    <font>
      <sz val="11"/>
      <name val="–¾’©"/>
      <family val="1"/>
      <charset val="128"/>
    </font>
    <font>
      <b/>
      <u/>
      <sz val="14"/>
      <color indexed="8"/>
      <name val=".VnBook-AntiquaH"/>
      <family val="2"/>
    </font>
    <font>
      <b/>
      <sz val="10"/>
      <name val=".VnArial"/>
      <family val="2"/>
    </font>
    <font>
      <sz val="12"/>
      <name val="???"/>
      <family val="3"/>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2"/>
      <name val="¹ÙÅÁÃ¼"/>
      <charset val="129"/>
    </font>
    <font>
      <sz val="12"/>
      <name val="Tms Rmn"/>
    </font>
    <font>
      <sz val="11"/>
      <name val="µ¸¿ò"/>
    </font>
    <font>
      <sz val="10"/>
      <name val="Helv"/>
    </font>
    <font>
      <b/>
      <sz val="10"/>
      <name val="Helv"/>
    </font>
    <font>
      <b/>
      <sz val="10"/>
      <name val="MS Sans Serif"/>
      <family val="2"/>
    </font>
    <font>
      <sz val="10"/>
      <name val="MS Serif"/>
      <family val="1"/>
    </font>
    <font>
      <sz val="10"/>
      <color indexed="8"/>
      <name val="Arial"/>
      <family val="2"/>
    </font>
    <font>
      <sz val="1"/>
      <color indexed="8"/>
      <name val="Courier"/>
      <family val="3"/>
    </font>
    <font>
      <sz val="10"/>
      <color indexed="16"/>
      <name val="MS Serif"/>
      <family val="1"/>
    </font>
    <font>
      <b/>
      <sz val="12"/>
      <name val=".VnBook-AntiquaH"/>
      <family val="2"/>
    </font>
    <font>
      <b/>
      <sz val="12"/>
      <color indexed="9"/>
      <name val="Tms Rmn"/>
    </font>
    <font>
      <b/>
      <sz val="12"/>
      <name val="Helv"/>
    </font>
    <font>
      <b/>
      <sz val="18"/>
      <name val="Arial"/>
      <family val="2"/>
    </font>
    <font>
      <b/>
      <sz val="8"/>
      <name val="MS Sans Serif"/>
      <family val="2"/>
    </font>
    <font>
      <sz val="12"/>
      <name val="??"/>
      <family val="1"/>
      <charset val="129"/>
    </font>
    <font>
      <b/>
      <sz val="11"/>
      <name val="Helv"/>
    </font>
    <font>
      <sz val="7"/>
      <name val="Small Fonts"/>
      <family val="2"/>
    </font>
    <font>
      <b/>
      <sz val="11"/>
      <name val="Arial"/>
      <family val="2"/>
    </font>
    <font>
      <sz val="12"/>
      <name val="Helv"/>
      <family val="2"/>
    </font>
    <font>
      <sz val="8"/>
      <name val="Wingdings"/>
      <charset val="2"/>
    </font>
    <font>
      <sz val="8"/>
      <name val="Helv"/>
    </font>
    <font>
      <sz val="11"/>
      <name val="3C_Times_T"/>
    </font>
    <font>
      <sz val="8"/>
      <name val="MS Sans Serif"/>
      <family val="2"/>
    </font>
    <font>
      <sz val="10"/>
      <name val="3C_Times_T"/>
    </font>
    <font>
      <b/>
      <sz val="8"/>
      <color indexed="8"/>
      <name val="Helv"/>
    </font>
    <font>
      <sz val="12"/>
      <name val="VNTime"/>
    </font>
    <font>
      <b/>
      <sz val="13"/>
      <color indexed="8"/>
      <name val=".VnTimeH"/>
      <family val="2"/>
    </font>
    <font>
      <sz val="14"/>
      <name val=".VnArial"/>
      <family val="2"/>
    </font>
    <font>
      <sz val="10"/>
      <name val="명조"/>
      <family val="3"/>
      <charset val="129"/>
    </font>
    <font>
      <sz val="10"/>
      <name val="Helv"/>
      <family val="2"/>
    </font>
    <font>
      <sz val="9"/>
      <name val="ＭＳ 明朝"/>
      <family val="1"/>
      <charset val="128"/>
    </font>
    <font>
      <b/>
      <sz val="12"/>
      <color rgb="FF000000"/>
      <name val="Times New Roman"/>
      <family val="1"/>
    </font>
    <font>
      <i/>
      <sz val="12"/>
      <color rgb="FF000000"/>
      <name val="Times New Roman"/>
      <family val="1"/>
    </font>
    <font>
      <sz val="12"/>
      <color rgb="FF000000"/>
      <name val="Times New Roman"/>
      <family val="1"/>
    </font>
    <font>
      <b/>
      <i/>
      <sz val="12"/>
      <color rgb="FF000000"/>
      <name val="Times New Roman"/>
      <family val="1"/>
    </font>
    <font>
      <sz val="11"/>
      <color rgb="FF000000"/>
      <name val="Times New Roman"/>
      <family val="1"/>
    </font>
    <font>
      <sz val="11"/>
      <color indexed="8"/>
      <name val="Calibri"/>
      <family val="2"/>
      <charset val="163"/>
    </font>
    <font>
      <i/>
      <sz val="12"/>
      <color indexed="8"/>
      <name val="Times New Roman"/>
      <family val="1"/>
    </font>
    <font>
      <sz val="11"/>
      <color rgb="FFFF0000"/>
      <name val="Calibri"/>
      <family val="2"/>
      <charset val="163"/>
      <scheme val="minor"/>
    </font>
    <font>
      <sz val="11"/>
      <color rgb="FFC00000"/>
      <name val="Calibri"/>
      <family val="2"/>
      <charset val="163"/>
      <scheme val="minor"/>
    </font>
    <font>
      <sz val="11"/>
      <name val="Calibri"/>
      <family val="2"/>
      <charset val="163"/>
      <scheme val="minor"/>
    </font>
    <font>
      <sz val="10"/>
      <color rgb="FF000000"/>
      <name val="Times New Roman"/>
      <family val="1"/>
    </font>
    <font>
      <sz val="10"/>
      <color theme="1"/>
      <name val="Times New Roman"/>
      <family val="1"/>
    </font>
    <font>
      <i/>
      <sz val="10"/>
      <name val="Times New Roman"/>
      <family val="1"/>
    </font>
    <font>
      <sz val="10"/>
      <name val="Arial"/>
      <family val="2"/>
    </font>
    <font>
      <b/>
      <sz val="9"/>
      <name val="Times New Roman"/>
      <family val="1"/>
      <charset val="1"/>
    </font>
    <font>
      <i/>
      <sz val="9"/>
      <name val="Times New Roman"/>
      <family val="1"/>
    </font>
    <font>
      <sz val="11"/>
      <color theme="1"/>
      <name val="Times New Roman"/>
      <family val="1"/>
    </font>
    <font>
      <b/>
      <sz val="9"/>
      <name val=".VnTime"/>
      <family val="2"/>
    </font>
    <font>
      <sz val="9"/>
      <name val="Calibri"/>
      <family val="2"/>
      <charset val="163"/>
    </font>
    <font>
      <sz val="10"/>
      <color theme="1"/>
      <name val="Calibri"/>
      <family val="2"/>
      <charset val="163"/>
      <scheme val="minor"/>
    </font>
    <font>
      <b/>
      <u/>
      <sz val="14"/>
      <name val=".VnTimeH"/>
      <family val="2"/>
    </font>
    <font>
      <sz val="8"/>
      <color theme="1"/>
      <name val="Calibri"/>
      <family val="2"/>
      <scheme val="minor"/>
    </font>
    <font>
      <b/>
      <sz val="8"/>
      <name val="Times New Roman"/>
      <family val="1"/>
    </font>
    <font>
      <sz val="8"/>
      <name val="Calibri"/>
      <family val="2"/>
      <charset val="163"/>
      <scheme val="minor"/>
    </font>
    <font>
      <b/>
      <sz val="8"/>
      <name val="Calibri"/>
      <family val="2"/>
      <charset val="163"/>
      <scheme val="minor"/>
    </font>
    <font>
      <sz val="9"/>
      <name val="Calibri"/>
      <family val="2"/>
      <charset val="163"/>
      <scheme val="minor"/>
    </font>
    <font>
      <u/>
      <sz val="14"/>
      <name val=".VnTime"/>
      <family val="2"/>
    </font>
    <font>
      <u/>
      <sz val="13"/>
      <name val=".VnTime"/>
      <family val="2"/>
    </font>
    <font>
      <sz val="9"/>
      <color rgb="FF000000"/>
      <name val="Times New Roman"/>
      <family val="1"/>
    </font>
    <font>
      <sz val="9"/>
      <color theme="1"/>
      <name val="Calibri"/>
      <family val="2"/>
      <charset val="163"/>
      <scheme val="minor"/>
    </font>
    <font>
      <b/>
      <sz val="9"/>
      <color rgb="FFFF0000"/>
      <name val="Times New Roman"/>
      <family val="1"/>
    </font>
    <font>
      <b/>
      <sz val="9"/>
      <color rgb="FFFF0000"/>
      <name val="Calibri"/>
      <family val="2"/>
      <charset val="163"/>
      <scheme val="minor"/>
    </font>
    <font>
      <b/>
      <sz val="13"/>
      <color rgb="FF000000"/>
      <name val="Times New Roman"/>
      <family val="1"/>
    </font>
    <font>
      <b/>
      <sz val="11"/>
      <color rgb="FF000000"/>
      <name val="Times New Roman"/>
      <family val="1"/>
    </font>
    <font>
      <b/>
      <sz val="10"/>
      <color rgb="FF000000"/>
      <name val="Times New Roman"/>
      <family val="1"/>
    </font>
    <font>
      <b/>
      <sz val="10"/>
      <color theme="1"/>
      <name val="Calibri"/>
      <family val="2"/>
      <charset val="163"/>
      <scheme val="minor"/>
    </font>
    <font>
      <b/>
      <sz val="8"/>
      <name val=".VnTime"/>
      <family val="2"/>
    </font>
    <font>
      <b/>
      <i/>
      <sz val="9"/>
      <name val=".VnTime"/>
      <family val="2"/>
    </font>
    <font>
      <b/>
      <i/>
      <sz val="9"/>
      <name val="Times New Roman"/>
      <family val="1"/>
    </font>
    <font>
      <sz val="9"/>
      <color rgb="FFFF0000"/>
      <name val=".VnTime"/>
      <family val="2"/>
    </font>
    <font>
      <b/>
      <i/>
      <sz val="14"/>
      <name val="Times New Roman"/>
      <family val="1"/>
    </font>
    <font>
      <sz val="11"/>
      <color theme="1"/>
      <name val="Calibri"/>
      <family val="2"/>
    </font>
    <font>
      <b/>
      <sz val="8"/>
      <color rgb="FF333399"/>
      <name val="Arial"/>
      <family val="2"/>
    </font>
    <font>
      <b/>
      <sz val="11"/>
      <color rgb="FF333399"/>
      <name val="Arial"/>
      <family val="2"/>
    </font>
    <font>
      <i/>
      <sz val="8"/>
      <color rgb="FF333399"/>
      <name val="Arial"/>
      <family val="2"/>
    </font>
    <font>
      <b/>
      <sz val="10"/>
      <color theme="1"/>
      <name val="Times New Roman"/>
      <family val="1"/>
    </font>
    <font>
      <sz val="6"/>
      <color theme="1"/>
      <name val="Arial"/>
      <family val="2"/>
    </font>
    <font>
      <sz val="14"/>
      <name val=".VnTime"/>
      <family val="2"/>
    </font>
    <font>
      <sz val="10"/>
      <color indexed="8"/>
      <name val="Calibri"/>
      <family val="2"/>
      <charset val="163"/>
    </font>
    <font>
      <b/>
      <sz val="10"/>
      <color indexed="8"/>
      <name val="Times New Roman"/>
      <family val="1"/>
    </font>
    <font>
      <sz val="9"/>
      <color rgb="FFFF0000"/>
      <name val="Times New Roman"/>
      <family val="1"/>
    </font>
    <font>
      <b/>
      <sz val="9"/>
      <name val="Arial"/>
      <family val="2"/>
    </font>
    <font>
      <i/>
      <sz val="13"/>
      <color rgb="FF000000"/>
      <name val="Times New Roman"/>
      <family val="1"/>
    </font>
    <font>
      <b/>
      <sz val="8"/>
      <color theme="1"/>
      <name val="Arial"/>
      <family val="2"/>
    </font>
    <font>
      <sz val="8"/>
      <color theme="1"/>
      <name val="Arial"/>
      <family val="2"/>
    </font>
    <font>
      <sz val="12"/>
      <color theme="1"/>
      <name val="Times New Roman"/>
      <family val="1"/>
    </font>
    <font>
      <i/>
      <sz val="12"/>
      <name val=".VnTime"/>
      <family val="2"/>
    </font>
    <font>
      <i/>
      <sz val="12"/>
      <name val="Arial"/>
      <family val="2"/>
    </font>
    <font>
      <b/>
      <sz val="10"/>
      <color theme="1"/>
      <name val="Arial"/>
      <family val="2"/>
    </font>
    <font>
      <sz val="8"/>
      <color rgb="FFFF0000"/>
      <name val="Calibri"/>
      <family val="2"/>
      <charset val="163"/>
      <scheme val="minor"/>
    </font>
    <font>
      <b/>
      <sz val="10"/>
      <name val=".VnTimeH"/>
      <family val="2"/>
    </font>
    <font>
      <sz val="8"/>
      <color rgb="FFC00000"/>
      <name val="Calibri"/>
      <family val="2"/>
      <charset val="163"/>
      <scheme val="minor"/>
    </font>
    <font>
      <sz val="8"/>
      <name val="Calibri Light"/>
      <family val="2"/>
      <scheme val="major"/>
    </font>
    <font>
      <sz val="10"/>
      <color theme="1"/>
      <name val="Arial"/>
      <family val="2"/>
    </font>
    <font>
      <i/>
      <sz val="10"/>
      <color theme="1"/>
      <name val="Arial"/>
      <family val="2"/>
    </font>
    <font>
      <sz val="12"/>
      <name val="Times New Roman"/>
      <family val="2"/>
    </font>
    <font>
      <sz val="8"/>
      <color theme="1"/>
      <name val="Times New Roman"/>
      <family val="1"/>
    </font>
    <font>
      <sz val="9"/>
      <color rgb="FF002060"/>
      <name val="Times New Roman"/>
      <family val="1"/>
    </font>
    <font>
      <sz val="9"/>
      <color theme="1"/>
      <name val="Times New Roman"/>
      <family val="1"/>
    </font>
    <font>
      <b/>
      <sz val="12"/>
      <color indexed="10"/>
      <name val="Times New Roman"/>
      <family val="1"/>
    </font>
    <font>
      <b/>
      <sz val="8"/>
      <color indexed="8"/>
      <name val="Times New Roman"/>
      <family val="1"/>
    </font>
    <font>
      <b/>
      <sz val="9"/>
      <color theme="1"/>
      <name val="Times New Roman"/>
      <family val="1"/>
    </font>
    <font>
      <sz val="8"/>
      <color rgb="FF002060"/>
      <name val="Times New Roman"/>
      <family val="1"/>
    </font>
    <font>
      <sz val="12"/>
      <color rgb="FF000000"/>
      <name val="Times New Roman"/>
      <family val="1"/>
      <charset val="163"/>
    </font>
    <font>
      <i/>
      <sz val="12"/>
      <color rgb="FF000000"/>
      <name val="Times New Roman"/>
      <family val="1"/>
      <charset val="163"/>
    </font>
    <font>
      <b/>
      <i/>
      <sz val="12"/>
      <color rgb="FF000000"/>
      <name val="Times New Roman"/>
      <family val="1"/>
      <charset val="163"/>
    </font>
    <font>
      <b/>
      <sz val="12"/>
      <color rgb="FF000000"/>
      <name val="Times New Roman"/>
      <family val="1"/>
      <charset val="163"/>
    </font>
    <font>
      <sz val="14"/>
      <color indexed="8"/>
      <name val="Times New Roman"/>
      <family val="2"/>
    </font>
    <font>
      <b/>
      <sz val="9"/>
      <color rgb="FF000000"/>
      <name val="Times New Roman"/>
      <family val="1"/>
    </font>
    <font>
      <i/>
      <sz val="9"/>
      <color rgb="FF000000"/>
      <name val="Times New Roman"/>
      <family val="1"/>
    </font>
    <font>
      <sz val="14"/>
      <color rgb="FFFF0000"/>
      <name val="Times New Roman"/>
      <family val="1"/>
    </font>
    <font>
      <sz val="12"/>
      <color theme="0"/>
      <name val=".VnTime"/>
      <family val="2"/>
    </font>
    <font>
      <b/>
      <sz val="9"/>
      <color theme="1"/>
      <name val="Calibri"/>
      <family val="2"/>
      <charset val="163"/>
      <scheme val="minor"/>
    </font>
    <font>
      <b/>
      <sz val="12"/>
      <name val=".VnArial"/>
      <family val="2"/>
    </font>
    <font>
      <i/>
      <sz val="10"/>
      <name val=".VnArial"/>
      <family val="2"/>
    </font>
  </fonts>
  <fills count="35">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gray125">
        <fgColor indexed="35"/>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patternFill>
    </fill>
    <fill>
      <patternFill patternType="solid">
        <fgColor rgb="FFFFC000"/>
        <bgColor indexed="64"/>
      </patternFill>
    </fill>
    <fill>
      <patternFill patternType="solid">
        <fgColor theme="5" tint="0.39997558519241921"/>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style="double">
        <color indexed="64"/>
      </top>
      <bottom/>
      <diagonal/>
    </border>
    <border>
      <left style="thin">
        <color indexed="64"/>
      </left>
      <right/>
      <top style="thin">
        <color indexed="64"/>
      </top>
      <bottom style="thin">
        <color indexed="64"/>
      </bottom>
      <diagonal/>
    </border>
    <border>
      <left/>
      <right style="medium">
        <color indexed="0"/>
      </right>
      <top/>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thin">
        <color indexed="64"/>
      </bottom>
      <diagonal/>
    </border>
    <border>
      <left/>
      <right/>
      <top style="thin">
        <color indexed="64"/>
      </top>
      <bottom/>
      <diagonal/>
    </border>
    <border>
      <left style="thin">
        <color indexed="64"/>
      </left>
      <right/>
      <top style="dotted">
        <color indexed="64"/>
      </top>
      <bottom style="dotted">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rgb="FF979991"/>
      </left>
      <right/>
      <top style="thin">
        <color rgb="FF979991"/>
      </top>
      <bottom/>
      <diagonal/>
    </border>
    <border>
      <left/>
      <right/>
      <top style="thin">
        <color rgb="FF979991"/>
      </top>
      <bottom/>
      <diagonal/>
    </border>
    <border>
      <left style="thin">
        <color rgb="FF979991"/>
      </left>
      <right/>
      <top style="thin">
        <color rgb="FF979991"/>
      </top>
      <bottom style="thin">
        <color rgb="FF979991"/>
      </bottom>
      <diagonal/>
    </border>
    <border>
      <left/>
      <right style="thin">
        <color rgb="FF979991"/>
      </right>
      <top style="thin">
        <color rgb="FF979991"/>
      </top>
      <bottom style="thin">
        <color rgb="FF979991"/>
      </bottom>
      <diagonal/>
    </border>
    <border>
      <left style="thin">
        <color rgb="FF979991"/>
      </left>
      <right style="thin">
        <color rgb="FF979991"/>
      </right>
      <top style="thin">
        <color rgb="FF979991"/>
      </top>
      <bottom/>
      <diagonal/>
    </border>
    <border>
      <left style="thin">
        <color rgb="FF979991"/>
      </left>
      <right style="thin">
        <color rgb="FF979991"/>
      </right>
      <top style="thin">
        <color rgb="FF979991"/>
      </top>
      <bottom style="thin">
        <color rgb="FF979991"/>
      </bottom>
      <diagonal/>
    </border>
    <border>
      <left/>
      <right/>
      <top style="hair">
        <color indexed="64"/>
      </top>
      <bottom style="hair">
        <color indexed="64"/>
      </bottom>
      <diagonal/>
    </border>
    <border>
      <left/>
      <right/>
      <top style="hair">
        <color indexed="64"/>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diagonal/>
    </border>
  </borders>
  <cellStyleXfs count="513">
    <xf numFmtId="0" fontId="0" fillId="0" borderId="0"/>
    <xf numFmtId="175" fontId="86" fillId="0" borderId="0" applyFont="0" applyFill="0" applyBorder="0" applyAlignment="0" applyProtection="0"/>
    <xf numFmtId="0" fontId="5" fillId="0" borderId="0" applyNumberFormat="0" applyFill="0" applyBorder="0" applyAlignment="0" applyProtection="0"/>
    <xf numFmtId="3" fontId="87" fillId="0" borderId="1"/>
    <xf numFmtId="0" fontId="7" fillId="0" borderId="0"/>
    <xf numFmtId="0" fontId="88" fillId="0" borderId="0" applyFont="0" applyFill="0" applyBorder="0" applyAlignment="0" applyProtection="0"/>
    <xf numFmtId="169" fontId="7" fillId="0" borderId="0" applyFont="0" applyFill="0" applyBorder="0" applyAlignment="0" applyProtection="0"/>
    <xf numFmtId="186" fontId="88" fillId="0" borderId="0" applyFont="0" applyFill="0" applyBorder="0" applyAlignment="0" applyProtection="0"/>
    <xf numFmtId="166" fontId="88" fillId="0" borderId="0" applyFont="0" applyFill="0" applyBorder="0" applyAlignment="0" applyProtection="0"/>
    <xf numFmtId="173" fontId="89" fillId="0" borderId="0" applyFont="0" applyFill="0" applyBorder="0" applyAlignment="0" applyProtection="0"/>
    <xf numFmtId="174" fontId="89" fillId="0" borderId="0" applyFont="0" applyFill="0" applyBorder="0" applyAlignment="0" applyProtection="0"/>
    <xf numFmtId="187" fontId="37" fillId="0" borderId="0" applyFont="0" applyFill="0" applyBorder="0" applyAlignment="0" applyProtection="0"/>
    <xf numFmtId="0" fontId="88" fillId="0" borderId="0" applyFont="0" applyFill="0" applyBorder="0" applyAlignment="0" applyProtection="0"/>
    <xf numFmtId="0" fontId="7" fillId="0" borderId="0"/>
    <xf numFmtId="40" fontId="31" fillId="0" borderId="0" applyFont="0" applyFill="0" applyBorder="0" applyAlignment="0" applyProtection="0"/>
    <xf numFmtId="38" fontId="31" fillId="0" borderId="0" applyFont="0" applyFill="0" applyBorder="0" applyAlignment="0" applyProtection="0"/>
    <xf numFmtId="0" fontId="7" fillId="0" borderId="0"/>
    <xf numFmtId="0" fontId="51" fillId="0" borderId="0" applyNumberFormat="0" applyFill="0" applyBorder="0" applyAlignment="0" applyProtection="0"/>
    <xf numFmtId="188" fontId="90" fillId="0" borderId="0" applyFont="0" applyFill="0" applyBorder="0" applyAlignment="0" applyProtection="0"/>
    <xf numFmtId="0" fontId="91" fillId="0" borderId="0" applyFont="0" applyFill="0" applyBorder="0" applyAlignment="0" applyProtection="0"/>
    <xf numFmtId="0" fontId="51" fillId="0" borderId="0" applyNumberFormat="0" applyFill="0" applyBorder="0" applyAlignment="0" applyProtection="0"/>
    <xf numFmtId="188" fontId="90" fillId="0" borderId="0" applyFont="0" applyFill="0" applyBorder="0" applyAlignment="0" applyProtection="0"/>
    <xf numFmtId="0" fontId="91" fillId="0" borderId="0" applyFont="0" applyFill="0" applyBorder="0" applyAlignment="0" applyProtection="0"/>
    <xf numFmtId="188" fontId="90" fillId="0" borderId="0" applyFont="0" applyFill="0" applyBorder="0" applyAlignment="0" applyProtection="0"/>
    <xf numFmtId="175" fontId="86" fillId="0" borderId="0" applyFont="0" applyFill="0" applyBorder="0" applyAlignment="0" applyProtection="0"/>
    <xf numFmtId="174" fontId="86" fillId="0" borderId="0" applyFont="0" applyFill="0" applyBorder="0" applyAlignment="0" applyProtection="0"/>
    <xf numFmtId="189" fontId="90" fillId="0" borderId="0" applyFont="0" applyFill="0" applyBorder="0" applyAlignment="0" applyProtection="0"/>
    <xf numFmtId="190" fontId="90" fillId="0" borderId="0" applyFont="0" applyFill="0" applyBorder="0" applyAlignment="0" applyProtection="0"/>
    <xf numFmtId="186" fontId="90" fillId="0" borderId="0" applyFont="0" applyFill="0" applyBorder="0" applyAlignment="0" applyProtection="0"/>
    <xf numFmtId="173" fontId="86" fillId="0" borderId="0" applyFont="0" applyFill="0" applyBorder="0" applyAlignment="0" applyProtection="0"/>
    <xf numFmtId="188" fontId="90" fillId="0" borderId="0" applyFont="0" applyFill="0" applyBorder="0" applyAlignment="0" applyProtection="0"/>
    <xf numFmtId="188" fontId="90" fillId="0" borderId="0" applyFont="0" applyFill="0" applyBorder="0" applyAlignment="0" applyProtection="0"/>
    <xf numFmtId="191" fontId="90" fillId="0" borderId="0" applyFont="0" applyFill="0" applyBorder="0" applyAlignment="0" applyProtection="0"/>
    <xf numFmtId="189" fontId="90" fillId="0" borderId="0" applyFont="0" applyFill="0" applyBorder="0" applyAlignment="0" applyProtection="0"/>
    <xf numFmtId="190" fontId="90" fillId="0" borderId="0" applyFont="0" applyFill="0" applyBorder="0" applyAlignment="0" applyProtection="0"/>
    <xf numFmtId="174" fontId="86" fillId="0" borderId="0" applyFont="0" applyFill="0" applyBorder="0" applyAlignment="0" applyProtection="0"/>
    <xf numFmtId="186" fontId="90" fillId="0" borderId="0" applyFont="0" applyFill="0" applyBorder="0" applyAlignment="0" applyProtection="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188" fontId="90" fillId="0" borderId="0" applyFont="0" applyFill="0" applyBorder="0" applyAlignment="0" applyProtection="0"/>
    <xf numFmtId="173" fontId="86" fillId="0" borderId="0" applyFont="0" applyFill="0" applyBorder="0" applyAlignment="0" applyProtection="0"/>
    <xf numFmtId="191" fontId="90" fillId="0" borderId="0" applyFont="0" applyFill="0" applyBorder="0" applyAlignment="0" applyProtection="0"/>
    <xf numFmtId="174" fontId="86" fillId="0" borderId="0" applyFont="0" applyFill="0" applyBorder="0" applyAlignment="0" applyProtection="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189" fontId="90" fillId="0" borderId="0" applyFont="0" applyFill="0" applyBorder="0" applyAlignment="0" applyProtection="0"/>
    <xf numFmtId="190" fontId="90" fillId="0" borderId="0" applyFont="0" applyFill="0" applyBorder="0" applyAlignment="0" applyProtection="0"/>
    <xf numFmtId="186" fontId="90" fillId="0" borderId="0" applyFont="0" applyFill="0" applyBorder="0" applyAlignment="0" applyProtection="0"/>
    <xf numFmtId="173" fontId="86" fillId="0" borderId="0" applyFont="0" applyFill="0" applyBorder="0" applyAlignment="0" applyProtection="0"/>
    <xf numFmtId="175" fontId="86" fillId="0" borderId="0" applyFont="0" applyFill="0" applyBorder="0" applyAlignment="0" applyProtection="0"/>
    <xf numFmtId="173" fontId="86" fillId="0" borderId="0" applyFont="0" applyFill="0" applyBorder="0" applyAlignment="0" applyProtection="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189" fontId="90" fillId="0" borderId="0" applyFont="0" applyFill="0" applyBorder="0" applyAlignment="0" applyProtection="0"/>
    <xf numFmtId="190" fontId="90" fillId="0" borderId="0" applyFont="0" applyFill="0" applyBorder="0" applyAlignment="0" applyProtection="0"/>
    <xf numFmtId="186" fontId="90" fillId="0" borderId="0" applyFont="0" applyFill="0" applyBorder="0" applyAlignment="0" applyProtection="0"/>
    <xf numFmtId="175" fontId="86" fillId="0" borderId="0" applyFont="0" applyFill="0" applyBorder="0" applyAlignment="0" applyProtection="0"/>
    <xf numFmtId="174" fontId="86" fillId="0" borderId="0" applyFont="0" applyFill="0" applyBorder="0" applyAlignment="0" applyProtection="0"/>
    <xf numFmtId="191" fontId="90"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94" fontId="92" fillId="0" borderId="0" applyFont="0" applyFill="0" applyBorder="0" applyAlignment="0" applyProtection="0"/>
    <xf numFmtId="195" fontId="37" fillId="0" borderId="0" applyFont="0" applyFill="0" applyBorder="0" applyAlignment="0" applyProtection="0"/>
    <xf numFmtId="176" fontId="34" fillId="0" borderId="0" applyFont="0" applyFill="0" applyBorder="0" applyAlignment="0" applyProtection="0"/>
    <xf numFmtId="175" fontId="34" fillId="0" borderId="0" applyFont="0" applyFill="0" applyBorder="0" applyAlignment="0" applyProtection="0"/>
    <xf numFmtId="195" fontId="37" fillId="0" borderId="0" applyFont="0" applyFill="0" applyBorder="0" applyAlignment="0" applyProtection="0"/>
    <xf numFmtId="176" fontId="34" fillId="0" borderId="0" applyFont="0" applyFill="0" applyBorder="0" applyAlignment="0" applyProtection="0"/>
    <xf numFmtId="196" fontId="51" fillId="0" borderId="0" applyFont="0" applyFill="0" applyBorder="0" applyAlignment="0" applyProtection="0"/>
    <xf numFmtId="170" fontId="35" fillId="0" borderId="0" applyFont="0" applyFill="0" applyBorder="0" applyAlignment="0" applyProtection="0"/>
    <xf numFmtId="0" fontId="93" fillId="0" borderId="0"/>
    <xf numFmtId="0" fontId="93" fillId="0" borderId="0"/>
    <xf numFmtId="0" fontId="65" fillId="0" borderId="0"/>
    <xf numFmtId="3" fontId="87" fillId="0" borderId="1"/>
    <xf numFmtId="3" fontId="87" fillId="0" borderId="1"/>
    <xf numFmtId="0" fontId="94" fillId="2" borderId="0"/>
    <xf numFmtId="0" fontId="94" fillId="2" borderId="0"/>
    <xf numFmtId="0" fontId="55" fillId="2" borderId="0"/>
    <xf numFmtId="0" fontId="55" fillId="2" borderId="0"/>
    <xf numFmtId="0" fontId="94" fillId="2" borderId="0"/>
    <xf numFmtId="0" fontId="55" fillId="2" borderId="0"/>
    <xf numFmtId="0" fontId="94" fillId="2" borderId="0"/>
    <xf numFmtId="0" fontId="55" fillId="2" borderId="0"/>
    <xf numFmtId="0" fontId="94" fillId="2" borderId="0"/>
    <xf numFmtId="0" fontId="94" fillId="2" borderId="0"/>
    <xf numFmtId="0" fontId="94" fillId="2" borderId="0"/>
    <xf numFmtId="0" fontId="55" fillId="2" borderId="0"/>
    <xf numFmtId="0" fontId="55" fillId="2" borderId="0"/>
    <xf numFmtId="0" fontId="55" fillId="2" borderId="0"/>
    <xf numFmtId="0" fontId="94" fillId="2" borderId="0"/>
    <xf numFmtId="0" fontId="55" fillId="2" borderId="0"/>
    <xf numFmtId="0" fontId="55" fillId="2" borderId="0"/>
    <xf numFmtId="0" fontId="55" fillId="2" borderId="0"/>
    <xf numFmtId="0" fontId="55" fillId="2" borderId="0"/>
    <xf numFmtId="0" fontId="55" fillId="2" borderId="0"/>
    <xf numFmtId="0" fontId="94" fillId="2" borderId="0"/>
    <xf numFmtId="0" fontId="94" fillId="2" borderId="0"/>
    <xf numFmtId="0" fontId="55" fillId="2" borderId="0"/>
    <xf numFmtId="0" fontId="55" fillId="2" borderId="0"/>
    <xf numFmtId="0" fontId="55" fillId="2" borderId="0"/>
    <xf numFmtId="0" fontId="55" fillId="2" borderId="0"/>
    <xf numFmtId="0" fontId="94" fillId="2" borderId="0"/>
    <xf numFmtId="0" fontId="94" fillId="2" borderId="0"/>
    <xf numFmtId="0" fontId="55" fillId="2" borderId="0"/>
    <xf numFmtId="0" fontId="94" fillId="2" borderId="0"/>
    <xf numFmtId="0" fontId="55" fillId="2" borderId="0"/>
    <xf numFmtId="0" fontId="55" fillId="2" borderId="0"/>
    <xf numFmtId="0" fontId="94" fillId="2" borderId="0"/>
    <xf numFmtId="0" fontId="94" fillId="2" borderId="0"/>
    <xf numFmtId="0" fontId="95" fillId="0" borderId="1" applyNumberFormat="0" applyFont="0" applyBorder="0">
      <alignment horizontal="left" indent="2"/>
    </xf>
    <xf numFmtId="9" fontId="96" fillId="0" borderId="0" applyFont="0" applyFill="0" applyBorder="0" applyAlignment="0" applyProtection="0"/>
    <xf numFmtId="9" fontId="32" fillId="0" borderId="0" applyFont="0" applyFill="0" applyBorder="0" applyAlignment="0" applyProtection="0"/>
    <xf numFmtId="9" fontId="97" fillId="0" borderId="0" applyBorder="0" applyAlignment="0" applyProtection="0"/>
    <xf numFmtId="0" fontId="98" fillId="2" borderId="0"/>
    <xf numFmtId="0" fontId="98" fillId="2" borderId="0"/>
    <xf numFmtId="0" fontId="55" fillId="2" borderId="0"/>
    <xf numFmtId="0" fontId="55" fillId="2" borderId="0"/>
    <xf numFmtId="0" fontId="98" fillId="2" borderId="0"/>
    <xf numFmtId="0" fontId="55" fillId="2" borderId="0"/>
    <xf numFmtId="0" fontId="98" fillId="2" borderId="0"/>
    <xf numFmtId="0" fontId="55" fillId="2" borderId="0"/>
    <xf numFmtId="0" fontId="98" fillId="2" borderId="0"/>
    <xf numFmtId="0" fontId="98" fillId="2" borderId="0"/>
    <xf numFmtId="0" fontId="98" fillId="2" borderId="0"/>
    <xf numFmtId="0" fontId="55" fillId="2" borderId="0"/>
    <xf numFmtId="0" fontId="55" fillId="2" borderId="0"/>
    <xf numFmtId="0" fontId="55" fillId="2" borderId="0"/>
    <xf numFmtId="0" fontId="98" fillId="2" borderId="0"/>
    <xf numFmtId="0" fontId="55" fillId="2" borderId="0"/>
    <xf numFmtId="0" fontId="55" fillId="2" borderId="0"/>
    <xf numFmtId="0" fontId="55" fillId="2" borderId="0"/>
    <xf numFmtId="0" fontId="55" fillId="2" borderId="0"/>
    <xf numFmtId="0" fontId="55" fillId="2" borderId="0"/>
    <xf numFmtId="0" fontId="98" fillId="2" borderId="0"/>
    <xf numFmtId="0" fontId="98" fillId="2" borderId="0"/>
    <xf numFmtId="0" fontId="55" fillId="2" borderId="0"/>
    <xf numFmtId="0" fontId="55" fillId="2" borderId="0"/>
    <xf numFmtId="0" fontId="55" fillId="2" borderId="0"/>
    <xf numFmtId="0" fontId="55" fillId="2" borderId="0"/>
    <xf numFmtId="0" fontId="98" fillId="2" borderId="0"/>
    <xf numFmtId="0" fontId="98" fillId="2" borderId="0"/>
    <xf numFmtId="0" fontId="55" fillId="2" borderId="0"/>
    <xf numFmtId="0" fontId="98" fillId="2" borderId="0"/>
    <xf numFmtId="0" fontId="55" fillId="2" borderId="0"/>
    <xf numFmtId="0" fontId="55" fillId="2" borderId="0"/>
    <xf numFmtId="0" fontId="98" fillId="2" borderId="0"/>
    <xf numFmtId="0" fontId="98" fillId="2" borderId="0"/>
    <xf numFmtId="0" fontId="95" fillId="0" borderId="1" applyNumberFormat="0" applyFont="0" applyBorder="0" applyAlignment="0">
      <alignment horizontal="center"/>
    </xf>
    <xf numFmtId="0" fontId="5"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9" fillId="2" borderId="0"/>
    <xf numFmtId="0" fontId="99" fillId="2" borderId="0"/>
    <xf numFmtId="0" fontId="55" fillId="2" borderId="0"/>
    <xf numFmtId="0" fontId="55" fillId="2" borderId="0"/>
    <xf numFmtId="0" fontId="99" fillId="2" borderId="0"/>
    <xf numFmtId="0" fontId="55" fillId="2" borderId="0"/>
    <xf numFmtId="0" fontId="99" fillId="2" borderId="0"/>
    <xf numFmtId="0" fontId="55" fillId="2" borderId="0"/>
    <xf numFmtId="0" fontId="99" fillId="2" borderId="0"/>
    <xf numFmtId="0" fontId="99" fillId="2" borderId="0"/>
    <xf numFmtId="0" fontId="99" fillId="2" borderId="0"/>
    <xf numFmtId="0" fontId="55" fillId="2" borderId="0"/>
    <xf numFmtId="0" fontId="55" fillId="2" borderId="0"/>
    <xf numFmtId="0" fontId="55" fillId="2" borderId="0"/>
    <xf numFmtId="0" fontId="99" fillId="2" borderId="0"/>
    <xf numFmtId="0" fontId="55" fillId="2" borderId="0"/>
    <xf numFmtId="0" fontId="55" fillId="2" borderId="0"/>
    <xf numFmtId="0" fontId="55" fillId="2" borderId="0"/>
    <xf numFmtId="0" fontId="55" fillId="2" borderId="0"/>
    <xf numFmtId="0" fontId="55" fillId="2" borderId="0"/>
    <xf numFmtId="0" fontId="99" fillId="2" borderId="0"/>
    <xf numFmtId="0" fontId="99" fillId="2" borderId="0"/>
    <xf numFmtId="0" fontId="55" fillId="2" borderId="0"/>
    <xf numFmtId="0" fontId="55" fillId="2" borderId="0"/>
    <xf numFmtId="0" fontId="55" fillId="2" borderId="0"/>
    <xf numFmtId="0" fontId="55" fillId="2" borderId="0"/>
    <xf numFmtId="0" fontId="99" fillId="2" borderId="0"/>
    <xf numFmtId="0" fontId="99" fillId="2" borderId="0"/>
    <xf numFmtId="0" fontId="55" fillId="2" borderId="0"/>
    <xf numFmtId="0" fontId="99" fillId="2" borderId="0"/>
    <xf numFmtId="0" fontId="55" fillId="2" borderId="0"/>
    <xf numFmtId="0" fontId="55" fillId="2" borderId="0"/>
    <xf numFmtId="0" fontId="99" fillId="2" borderId="0"/>
    <xf numFmtId="0" fontId="100" fillId="0" borderId="0">
      <alignment wrapText="1"/>
    </xf>
    <xf numFmtId="0" fontId="100" fillId="0" borderId="0">
      <alignment wrapText="1"/>
    </xf>
    <xf numFmtId="0" fontId="55" fillId="0" borderId="0">
      <alignment wrapText="1"/>
    </xf>
    <xf numFmtId="0" fontId="55" fillId="0" borderId="0">
      <alignment wrapText="1"/>
    </xf>
    <xf numFmtId="0" fontId="100" fillId="0" borderId="0">
      <alignment wrapText="1"/>
    </xf>
    <xf numFmtId="0" fontId="55" fillId="0" borderId="0">
      <alignment wrapText="1"/>
    </xf>
    <xf numFmtId="0" fontId="100" fillId="0" borderId="0">
      <alignment wrapText="1"/>
    </xf>
    <xf numFmtId="0" fontId="55" fillId="0" borderId="0">
      <alignment wrapText="1"/>
    </xf>
    <xf numFmtId="0" fontId="100" fillId="0" borderId="0">
      <alignment wrapText="1"/>
    </xf>
    <xf numFmtId="0" fontId="100" fillId="0" borderId="0">
      <alignment wrapText="1"/>
    </xf>
    <xf numFmtId="0" fontId="100" fillId="0" borderId="0">
      <alignment wrapText="1"/>
    </xf>
    <xf numFmtId="0" fontId="55" fillId="0" borderId="0">
      <alignment wrapText="1"/>
    </xf>
    <xf numFmtId="0" fontId="55" fillId="0" borderId="0">
      <alignment wrapText="1"/>
    </xf>
    <xf numFmtId="0" fontId="55" fillId="0" borderId="0">
      <alignment wrapText="1"/>
    </xf>
    <xf numFmtId="0" fontId="100"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100" fillId="0" borderId="0">
      <alignment wrapText="1"/>
    </xf>
    <xf numFmtId="0" fontId="100"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100" fillId="0" borderId="0">
      <alignment wrapText="1"/>
    </xf>
    <xf numFmtId="0" fontId="100" fillId="0" borderId="0">
      <alignment wrapText="1"/>
    </xf>
    <xf numFmtId="0" fontId="55" fillId="0" borderId="0">
      <alignment wrapText="1"/>
    </xf>
    <xf numFmtId="0" fontId="100" fillId="0" borderId="0">
      <alignment wrapText="1"/>
    </xf>
    <xf numFmtId="0" fontId="55" fillId="0" borderId="0">
      <alignment wrapText="1"/>
    </xf>
    <xf numFmtId="0" fontId="55" fillId="0" borderId="0">
      <alignment wrapText="1"/>
    </xf>
    <xf numFmtId="0" fontId="100" fillId="0" borderId="0">
      <alignment wrapText="1"/>
    </xf>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51" fillId="0" borderId="0"/>
    <xf numFmtId="0" fontId="51" fillId="0" borderId="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197" fontId="7" fillId="0" borderId="0" applyFont="0" applyFill="0" applyBorder="0" applyAlignment="0" applyProtection="0"/>
    <xf numFmtId="0" fontId="10" fillId="0" borderId="0" applyFont="0" applyFill="0" applyBorder="0" applyAlignment="0" applyProtection="0"/>
    <xf numFmtId="171" fontId="55" fillId="0" borderId="0" applyFont="0" applyFill="0" applyBorder="0" applyAlignment="0" applyProtection="0"/>
    <xf numFmtId="198" fontId="7" fillId="0" borderId="0" applyFont="0" applyFill="0" applyBorder="0" applyAlignment="0" applyProtection="0"/>
    <xf numFmtId="0" fontId="10" fillId="0" borderId="0" applyFont="0" applyFill="0" applyBorder="0" applyAlignment="0" applyProtection="0"/>
    <xf numFmtId="198" fontId="7" fillId="0" borderId="0" applyFont="0" applyFill="0" applyBorder="0" applyAlignment="0" applyProtection="0"/>
    <xf numFmtId="0" fontId="85" fillId="0" borderId="0">
      <alignment horizontal="center" wrapText="1"/>
      <protection locked="0"/>
    </xf>
    <xf numFmtId="166" fontId="101" fillId="0" borderId="0" applyFont="0" applyFill="0" applyBorder="0" applyAlignment="0" applyProtection="0"/>
    <xf numFmtId="0" fontId="10" fillId="0" borderId="0" applyFont="0" applyFill="0" applyBorder="0" applyAlignment="0" applyProtection="0"/>
    <xf numFmtId="166" fontId="101" fillId="0" borderId="0" applyFont="0" applyFill="0" applyBorder="0" applyAlignment="0" applyProtection="0"/>
    <xf numFmtId="186" fontId="101" fillId="0" borderId="0" applyFont="0" applyFill="0" applyBorder="0" applyAlignment="0" applyProtection="0"/>
    <xf numFmtId="0" fontId="10" fillId="0" borderId="0" applyFont="0" applyFill="0" applyBorder="0" applyAlignment="0" applyProtection="0"/>
    <xf numFmtId="186" fontId="101" fillId="0" borderId="0" applyFont="0" applyFill="0" applyBorder="0" applyAlignment="0" applyProtection="0"/>
    <xf numFmtId="175" fontId="86" fillId="0" borderId="0" applyFont="0" applyFill="0" applyBorder="0" applyAlignment="0" applyProtection="0"/>
    <xf numFmtId="0" fontId="11" fillId="4" borderId="0" applyNumberFormat="0" applyBorder="0" applyAlignment="0" applyProtection="0"/>
    <xf numFmtId="0" fontId="102" fillId="0" borderId="0" applyNumberFormat="0" applyFill="0" applyBorder="0" applyAlignment="0" applyProtection="0"/>
    <xf numFmtId="0" fontId="10" fillId="0" borderId="0"/>
    <xf numFmtId="0" fontId="65" fillId="0" borderId="0"/>
    <xf numFmtId="0" fontId="10" fillId="0" borderId="0"/>
    <xf numFmtId="0" fontId="103" fillId="0" borderId="0"/>
    <xf numFmtId="0" fontId="55" fillId="0" borderId="0"/>
    <xf numFmtId="199" fontId="5" fillId="0" borderId="0" applyFill="0" applyBorder="0" applyAlignment="0"/>
    <xf numFmtId="200" fontId="104" fillId="0" borderId="0" applyFill="0" applyBorder="0" applyAlignment="0"/>
    <xf numFmtId="185" fontId="104" fillId="0" borderId="0" applyFill="0" applyBorder="0" applyAlignment="0"/>
    <xf numFmtId="201" fontId="5" fillId="0" borderId="0" applyFill="0" applyBorder="0" applyAlignment="0"/>
    <xf numFmtId="202" fontId="5" fillId="0" borderId="0" applyFill="0" applyBorder="0" applyAlignment="0"/>
    <xf numFmtId="203" fontId="23" fillId="0" borderId="0" applyFill="0" applyBorder="0" applyAlignment="0"/>
    <xf numFmtId="204" fontId="5" fillId="0" borderId="0" applyFill="0" applyBorder="0" applyAlignment="0"/>
    <xf numFmtId="200" fontId="104" fillId="0" borderId="0" applyFill="0" applyBorder="0" applyAlignment="0"/>
    <xf numFmtId="0" fontId="12" fillId="21" borderId="2" applyNumberFormat="0" applyAlignment="0" applyProtection="0"/>
    <xf numFmtId="0" fontId="105" fillId="0" borderId="0"/>
    <xf numFmtId="205" fontId="90" fillId="0" borderId="0" applyFont="0" applyFill="0" applyBorder="0" applyAlignment="0" applyProtection="0"/>
    <xf numFmtId="0" fontId="13" fillId="22" borderId="3" applyNumberFormat="0" applyAlignment="0" applyProtection="0"/>
    <xf numFmtId="43" fontId="3" fillId="0" borderId="0" applyFont="0" applyFill="0" applyBorder="0" applyAlignment="0" applyProtection="0"/>
    <xf numFmtId="206" fontId="51" fillId="0" borderId="0"/>
    <xf numFmtId="206" fontId="51" fillId="0" borderId="0"/>
    <xf numFmtId="206" fontId="51" fillId="0" borderId="0"/>
    <xf numFmtId="206" fontId="51" fillId="0" borderId="0"/>
    <xf numFmtId="206" fontId="51" fillId="0" borderId="0"/>
    <xf numFmtId="206" fontId="51" fillId="0" borderId="0"/>
    <xf numFmtId="206" fontId="51" fillId="0" borderId="0"/>
    <xf numFmtId="206" fontId="51" fillId="0" borderId="0"/>
    <xf numFmtId="203" fontId="23" fillId="0" borderId="0" applyFont="0" applyFill="0" applyBorder="0" applyAlignment="0" applyProtection="0"/>
    <xf numFmtId="207" fontId="65" fillId="0" borderId="0"/>
    <xf numFmtId="3" fontId="7" fillId="0" borderId="0" applyFont="0" applyFill="0" applyBorder="0" applyAlignment="0" applyProtection="0"/>
    <xf numFmtId="0" fontId="107" fillId="0" borderId="0" applyNumberFormat="0" applyAlignment="0">
      <alignment horizontal="left"/>
    </xf>
    <xf numFmtId="208" fontId="81" fillId="0" borderId="0" applyFont="0" applyFill="0" applyBorder="0" applyAlignment="0" applyProtection="0"/>
    <xf numFmtId="209" fontId="92" fillId="0" borderId="0" applyFont="0" applyFill="0" applyBorder="0" applyAlignment="0" applyProtection="0"/>
    <xf numFmtId="174" fontId="34" fillId="0" borderId="0" applyFont="0" applyFill="0" applyBorder="0" applyAlignment="0" applyProtection="0"/>
    <xf numFmtId="200" fontId="104" fillId="0" borderId="0" applyFont="0" applyFill="0" applyBorder="0" applyAlignment="0" applyProtection="0"/>
    <xf numFmtId="168" fontId="7" fillId="0" borderId="0" applyFont="0" applyFill="0" applyBorder="0" applyAlignment="0" applyProtection="0"/>
    <xf numFmtId="210" fontId="7" fillId="0" borderId="0"/>
    <xf numFmtId="183" fontId="5" fillId="0" borderId="4"/>
    <xf numFmtId="0" fontId="7" fillId="0" borderId="0" applyFont="0" applyFill="0" applyBorder="0" applyAlignment="0" applyProtection="0"/>
    <xf numFmtId="14" fontId="108" fillId="0" borderId="0" applyFill="0" applyBorder="0" applyAlignment="0"/>
    <xf numFmtId="211" fontId="109" fillId="0" borderId="0">
      <protection locked="0"/>
    </xf>
    <xf numFmtId="182" fontId="51" fillId="0" borderId="0" applyFont="0" applyFill="0" applyBorder="0" applyAlignment="0" applyProtection="0"/>
    <xf numFmtId="181" fontId="51" fillId="0" borderId="0" applyFont="0" applyFill="0" applyBorder="0" applyAlignment="0" applyProtection="0"/>
    <xf numFmtId="212" fontId="92" fillId="0" borderId="0" applyFont="0" applyFill="0" applyBorder="0" applyAlignment="0" applyProtection="0"/>
    <xf numFmtId="172" fontId="7" fillId="0" borderId="0" applyFont="0" applyFill="0" applyBorder="0" applyAlignment="0" applyProtection="0"/>
    <xf numFmtId="213" fontId="7" fillId="0" borderId="0"/>
    <xf numFmtId="3" fontId="5" fillId="0" borderId="0" applyFont="0" applyBorder="0" applyAlignment="0"/>
    <xf numFmtId="203" fontId="23" fillId="0" borderId="0" applyFill="0" applyBorder="0" applyAlignment="0"/>
    <xf numFmtId="200" fontId="104" fillId="0" borderId="0" applyFill="0" applyBorder="0" applyAlignment="0"/>
    <xf numFmtId="203" fontId="23" fillId="0" borderId="0" applyFill="0" applyBorder="0" applyAlignment="0"/>
    <xf numFmtId="204" fontId="5" fillId="0" borderId="0" applyFill="0" applyBorder="0" applyAlignment="0"/>
    <xf numFmtId="200" fontId="104" fillId="0" borderId="0" applyFill="0" applyBorder="0" applyAlignment="0"/>
    <xf numFmtId="0" fontId="110" fillId="0" borderId="0" applyNumberFormat="0" applyAlignment="0">
      <alignment horizontal="left"/>
    </xf>
    <xf numFmtId="0" fontId="14" fillId="0" borderId="0" applyNumberFormat="0" applyFill="0" applyBorder="0" applyAlignment="0" applyProtection="0"/>
    <xf numFmtId="3" fontId="5" fillId="0" borderId="0" applyFont="0" applyBorder="0" applyAlignment="0"/>
    <xf numFmtId="2" fontId="7" fillId="0" borderId="0" applyFont="0" applyFill="0" applyBorder="0" applyAlignment="0" applyProtection="0"/>
    <xf numFmtId="0" fontId="15" fillId="5" borderId="0" applyNumberFormat="0" applyBorder="0" applyAlignment="0" applyProtection="0"/>
    <xf numFmtId="38" fontId="16" fillId="2" borderId="0" applyNumberFormat="0" applyBorder="0" applyAlignment="0" applyProtection="0"/>
    <xf numFmtId="0" fontId="111" fillId="0" borderId="0" applyNumberFormat="0" applyFont="0" applyBorder="0" applyAlignment="0">
      <alignment horizontal="left" vertical="center"/>
    </xf>
    <xf numFmtId="0" fontId="112" fillId="23" borderId="0"/>
    <xf numFmtId="0" fontId="113" fillId="0" borderId="0">
      <alignment horizontal="left"/>
    </xf>
    <xf numFmtId="0" fontId="17" fillId="0" borderId="5" applyNumberFormat="0" applyAlignment="0" applyProtection="0">
      <alignment horizontal="left" vertical="center"/>
    </xf>
    <xf numFmtId="0" fontId="17" fillId="0" borderId="6">
      <alignment horizontal="left" vertical="center"/>
    </xf>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114" fillId="0" borderId="0" applyProtection="0"/>
    <xf numFmtId="0" fontId="17" fillId="0" borderId="0" applyProtection="0"/>
    <xf numFmtId="0" fontId="115" fillId="0" borderId="10">
      <alignment horizontal="center"/>
    </xf>
    <xf numFmtId="0" fontId="115" fillId="0" borderId="0">
      <alignment horizontal="center"/>
    </xf>
    <xf numFmtId="49" fontId="42" fillId="0" borderId="1">
      <alignment vertical="center"/>
    </xf>
    <xf numFmtId="193" fontId="90" fillId="0" borderId="0" applyFont="0" applyFill="0" applyBorder="0" applyAlignment="0" applyProtection="0"/>
    <xf numFmtId="0" fontId="116" fillId="0" borderId="0"/>
    <xf numFmtId="0" fontId="38" fillId="0" borderId="0" applyFont="0" applyFill="0" applyBorder="0" applyAlignment="0" applyProtection="0"/>
    <xf numFmtId="0" fontId="38" fillId="0" borderId="0" applyFont="0" applyFill="0" applyBorder="0" applyAlignment="0" applyProtection="0"/>
    <xf numFmtId="0" fontId="21" fillId="8" borderId="2" applyNumberFormat="0" applyAlignment="0" applyProtection="0"/>
    <xf numFmtId="10" fontId="16" fillId="24" borderId="1" applyNumberFormat="0" applyBorder="0" applyAlignment="0" applyProtection="0"/>
    <xf numFmtId="203" fontId="23" fillId="0" borderId="0" applyFill="0" applyBorder="0" applyAlignment="0"/>
    <xf numFmtId="200" fontId="104" fillId="0" borderId="0" applyFill="0" applyBorder="0" applyAlignment="0"/>
    <xf numFmtId="203" fontId="23" fillId="0" borderId="0" applyFill="0" applyBorder="0" applyAlignment="0"/>
    <xf numFmtId="204" fontId="5" fillId="0" borderId="0" applyFill="0" applyBorder="0" applyAlignment="0"/>
    <xf numFmtId="200" fontId="104" fillId="0" borderId="0" applyFill="0" applyBorder="0" applyAlignment="0"/>
    <xf numFmtId="0" fontId="22" fillId="0" borderId="11" applyNumberFormat="0" applyFill="0" applyAlignment="0" applyProtection="0"/>
    <xf numFmtId="38" fontId="91" fillId="0" borderId="0" applyFont="0" applyFill="0" applyBorder="0" applyAlignment="0" applyProtection="0"/>
    <xf numFmtId="40" fontId="91" fillId="0" borderId="0" applyFont="0" applyFill="0" applyBorder="0" applyAlignment="0" applyProtection="0"/>
    <xf numFmtId="38" fontId="91" fillId="0" borderId="0" applyFont="0" applyFill="0" applyBorder="0" applyAlignment="0" applyProtection="0"/>
    <xf numFmtId="40" fontId="91" fillId="0" borderId="0" applyFont="0" applyFill="0" applyBorder="0" applyAlignment="0" applyProtection="0"/>
    <xf numFmtId="0" fontId="117" fillId="0" borderId="10"/>
    <xf numFmtId="214" fontId="7" fillId="0" borderId="12"/>
    <xf numFmtId="215" fontId="91" fillId="0" borderId="0" applyFont="0" applyFill="0" applyBorder="0" applyAlignment="0" applyProtection="0"/>
    <xf numFmtId="216" fontId="91" fillId="0" borderId="0" applyFont="0" applyFill="0" applyBorder="0" applyAlignment="0" applyProtection="0"/>
    <xf numFmtId="195" fontId="91" fillId="0" borderId="0" applyFont="0" applyFill="0" applyBorder="0" applyAlignment="0" applyProtection="0"/>
    <xf numFmtId="217" fontId="91" fillId="0" borderId="0" applyFont="0" applyFill="0" applyBorder="0" applyAlignment="0" applyProtection="0"/>
    <xf numFmtId="0" fontId="23" fillId="0" borderId="0" applyNumberFormat="0" applyFont="0" applyFill="0" applyAlignment="0"/>
    <xf numFmtId="0" fontId="24" fillId="25" borderId="0" applyNumberFormat="0" applyBorder="0" applyAlignment="0" applyProtection="0"/>
    <xf numFmtId="0" fontId="81" fillId="0" borderId="1"/>
    <xf numFmtId="0" fontId="65" fillId="0" borderId="0"/>
    <xf numFmtId="0" fontId="81" fillId="0" borderId="1"/>
    <xf numFmtId="37" fontId="118" fillId="0" borderId="0"/>
    <xf numFmtId="177" fontId="25" fillId="0" borderId="0"/>
    <xf numFmtId="0" fontId="35" fillId="0" borderId="0"/>
    <xf numFmtId="0" fontId="27" fillId="0" borderId="0"/>
    <xf numFmtId="0" fontId="3" fillId="0" borderId="0"/>
    <xf numFmtId="0" fontId="5" fillId="0" borderId="0"/>
    <xf numFmtId="0" fontId="8" fillId="26" borderId="13" applyNumberFormat="0" applyFont="0" applyAlignment="0" applyProtection="0"/>
    <xf numFmtId="174" fontId="93" fillId="0" borderId="0" applyFont="0" applyFill="0" applyBorder="0" applyAlignment="0" applyProtection="0"/>
    <xf numFmtId="173" fontId="93" fillId="0" borderId="0" applyFont="0" applyFill="0" applyBorder="0" applyAlignment="0" applyProtection="0"/>
    <xf numFmtId="0" fontId="119" fillId="0" borderId="0" applyNumberFormat="0" applyFill="0" applyBorder="0" applyAlignment="0" applyProtection="0"/>
    <xf numFmtId="0" fontId="81" fillId="0" borderId="0" applyNumberFormat="0" applyFill="0" applyBorder="0" applyAlignment="0" applyProtection="0"/>
    <xf numFmtId="0" fontId="5" fillId="0" borderId="0" applyNumberFormat="0" applyFill="0" applyBorder="0" applyAlignment="0" applyProtection="0"/>
    <xf numFmtId="0" fontId="26" fillId="21" borderId="14" applyNumberFormat="0" applyAlignment="0" applyProtection="0"/>
    <xf numFmtId="14" fontId="85" fillId="0" borderId="0">
      <alignment horizontal="center" wrapText="1"/>
      <protection locked="0"/>
    </xf>
    <xf numFmtId="202" fontId="5" fillId="0" borderId="0" applyFont="0" applyFill="0" applyBorder="0" applyAlignment="0" applyProtection="0"/>
    <xf numFmtId="218" fontId="7" fillId="0" borderId="0" applyFont="0" applyFill="0" applyBorder="0" applyAlignment="0" applyProtection="0"/>
    <xf numFmtId="10" fontId="27" fillId="0" borderId="0" applyFont="0" applyFill="0" applyBorder="0" applyAlignment="0" applyProtection="0"/>
    <xf numFmtId="9" fontId="91" fillId="0" borderId="15" applyNumberFormat="0" applyBorder="0"/>
    <xf numFmtId="203" fontId="23" fillId="0" borderId="0" applyFill="0" applyBorder="0" applyAlignment="0"/>
    <xf numFmtId="200" fontId="104" fillId="0" borderId="0" applyFill="0" applyBorder="0" applyAlignment="0"/>
    <xf numFmtId="203" fontId="23" fillId="0" borderId="0" applyFill="0" applyBorder="0" applyAlignment="0"/>
    <xf numFmtId="204" fontId="5" fillId="0" borderId="0" applyFill="0" applyBorder="0" applyAlignment="0"/>
    <xf numFmtId="200" fontId="104" fillId="0" borderId="0" applyFill="0" applyBorder="0" applyAlignment="0"/>
    <xf numFmtId="0" fontId="120" fillId="0" borderId="0"/>
    <xf numFmtId="0" fontId="91" fillId="0" borderId="0" applyNumberFormat="0" applyFont="0" applyFill="0" applyBorder="0" applyAlignment="0" applyProtection="0">
      <alignment horizontal="left"/>
    </xf>
    <xf numFmtId="0" fontId="106" fillId="0" borderId="10">
      <alignment horizontal="center"/>
    </xf>
    <xf numFmtId="0" fontId="121" fillId="27" borderId="0" applyNumberFormat="0" applyFont="0" applyBorder="0" applyAlignment="0">
      <alignment horizontal="center"/>
    </xf>
    <xf numFmtId="14" fontId="122" fillId="0" borderId="0" applyNumberFormat="0" applyFill="0" applyBorder="0" applyAlignment="0" applyProtection="0">
      <alignment horizontal="left"/>
    </xf>
    <xf numFmtId="193" fontId="90" fillId="0" borderId="0" applyFont="0" applyFill="0" applyBorder="0" applyAlignment="0" applyProtection="0"/>
    <xf numFmtId="0" fontId="5" fillId="0" borderId="0" applyNumberFormat="0" applyFill="0" applyBorder="0" applyAlignment="0" applyProtection="0"/>
    <xf numFmtId="0" fontId="39" fillId="0" borderId="0">
      <alignment vertical="center"/>
    </xf>
    <xf numFmtId="219" fontId="123" fillId="0" borderId="0" applyFont="0" applyFill="0" applyBorder="0" applyAlignment="0" applyProtection="0"/>
    <xf numFmtId="0" fontId="121" fillId="1" borderId="6" applyNumberFormat="0" applyFont="0" applyAlignment="0">
      <alignment horizontal="center"/>
    </xf>
    <xf numFmtId="0" fontId="124" fillId="0" borderId="0" applyNumberFormat="0" applyFill="0" applyBorder="0" applyAlignment="0">
      <alignment horizontal="center"/>
    </xf>
    <xf numFmtId="0" fontId="7" fillId="0" borderId="0"/>
    <xf numFmtId="0" fontId="91" fillId="0" borderId="0" applyFont="0" applyFill="0" applyBorder="0" applyAlignment="0" applyProtection="0"/>
    <xf numFmtId="220" fontId="51"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17" fillId="0" borderId="6">
      <alignment horizontal="left" vertical="center"/>
    </xf>
    <xf numFmtId="0" fontId="17" fillId="0" borderId="5" applyNumberFormat="0" applyAlignment="0" applyProtection="0">
      <alignment horizontal="left" vertical="center"/>
    </xf>
    <xf numFmtId="0" fontId="17" fillId="0" borderId="0" applyNumberFormat="0" applyFill="0" applyBorder="0" applyAlignment="0" applyProtection="0"/>
    <xf numFmtId="0" fontId="114" fillId="0" borderId="0" applyNumberFormat="0" applyFill="0" applyBorder="0" applyAlignment="0" applyProtection="0"/>
    <xf numFmtId="0" fontId="55" fillId="0" borderId="0"/>
    <xf numFmtId="0" fontId="125" fillId="0" borderId="0"/>
    <xf numFmtId="0" fontId="81" fillId="0" borderId="0"/>
    <xf numFmtId="0" fontId="23" fillId="0" borderId="0" applyNumberFormat="0" applyFont="0" applyFill="0" applyAlignment="0"/>
    <xf numFmtId="0" fontId="81" fillId="0" borderId="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188" fontId="90" fillId="0" borderId="0" applyFont="0" applyFill="0" applyBorder="0" applyAlignment="0" applyProtection="0"/>
    <xf numFmtId="188" fontId="90" fillId="0" borderId="0" applyFont="0" applyFill="0" applyBorder="0" applyAlignment="0" applyProtection="0"/>
    <xf numFmtId="191" fontId="90" fillId="0" borderId="0" applyFont="0" applyFill="0" applyBorder="0" applyAlignment="0" applyProtection="0"/>
    <xf numFmtId="0" fontId="7" fillId="0" borderId="16" applyNumberFormat="0" applyFont="0" applyFill="0" applyAlignment="0" applyProtection="0"/>
    <xf numFmtId="221" fontId="81" fillId="0" borderId="0" applyFont="0" applyFill="0" applyBorder="0" applyAlignment="0" applyProtection="0"/>
    <xf numFmtId="0" fontId="23" fillId="0" borderId="0" applyNumberFormat="0" applyFont="0" applyFill="0" applyAlignment="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3" fontId="7" fillId="0" borderId="0" applyFont="0" applyFill="0" applyBorder="0" applyAlignment="0" applyProtection="0"/>
    <xf numFmtId="168" fontId="7" fillId="0" borderId="0" applyFont="0" applyFill="0" applyBorder="0" applyAlignment="0" applyProtection="0"/>
    <xf numFmtId="222" fontId="51" fillId="0" borderId="0" applyFont="0" applyFill="0" applyBorder="0" applyAlignment="0" applyProtection="0"/>
    <xf numFmtId="0" fontId="117" fillId="0" borderId="0"/>
    <xf numFmtId="40" fontId="126" fillId="0" borderId="0" applyBorder="0">
      <alignment horizontal="right"/>
    </xf>
    <xf numFmtId="223" fontId="81" fillId="0" borderId="17">
      <alignment horizontal="right" vertical="center"/>
    </xf>
    <xf numFmtId="223" fontId="81" fillId="0" borderId="17">
      <alignment horizontal="right" vertical="center"/>
    </xf>
    <xf numFmtId="224" fontId="41" fillId="0" borderId="17">
      <alignment horizontal="right" vertical="center"/>
    </xf>
    <xf numFmtId="224" fontId="41" fillId="0" borderId="17">
      <alignment horizontal="right" vertical="center"/>
    </xf>
    <xf numFmtId="224" fontId="41" fillId="0" borderId="17">
      <alignment horizontal="right" vertical="center"/>
    </xf>
    <xf numFmtId="224" fontId="41" fillId="0" borderId="17">
      <alignment horizontal="right" vertical="center"/>
    </xf>
    <xf numFmtId="224" fontId="41" fillId="0" borderId="17">
      <alignment horizontal="right" vertical="center"/>
    </xf>
    <xf numFmtId="224" fontId="41" fillId="0" borderId="17">
      <alignment horizontal="right" vertical="center"/>
    </xf>
    <xf numFmtId="49" fontId="108" fillId="0" borderId="0" applyFill="0" applyBorder="0" applyAlignment="0"/>
    <xf numFmtId="225" fontId="7" fillId="0" borderId="0" applyFill="0" applyBorder="0" applyAlignment="0"/>
    <xf numFmtId="226" fontId="7" fillId="0" borderId="0" applyFill="0" applyBorder="0" applyAlignment="0"/>
    <xf numFmtId="227" fontId="81" fillId="0" borderId="17">
      <alignment horizontal="center"/>
    </xf>
    <xf numFmtId="0" fontId="127" fillId="0" borderId="18"/>
    <xf numFmtId="0" fontId="81" fillId="0" borderId="0" applyNumberFormat="0" applyFill="0" applyBorder="0" applyAlignment="0" applyProtection="0"/>
    <xf numFmtId="0" fontId="119" fillId="0" borderId="0" applyNumberFormat="0" applyFill="0" applyBorder="0" applyAlignment="0" applyProtection="0"/>
    <xf numFmtId="3" fontId="128" fillId="0" borderId="19" applyNumberFormat="0" applyBorder="0" applyAlignment="0"/>
    <xf numFmtId="0" fontId="28" fillId="0" borderId="0" applyNumberFormat="0" applyFill="0" applyBorder="0" applyAlignment="0" applyProtection="0"/>
    <xf numFmtId="0" fontId="29" fillId="0" borderId="20" applyNumberFormat="0" applyFill="0" applyAlignment="0" applyProtection="0"/>
    <xf numFmtId="226" fontId="81" fillId="0" borderId="0"/>
    <xf numFmtId="228" fontId="81" fillId="0" borderId="1"/>
    <xf numFmtId="0" fontId="6" fillId="28" borderId="1">
      <alignment horizontal="left" vertical="center"/>
    </xf>
    <xf numFmtId="229" fontId="50" fillId="0" borderId="21">
      <alignment horizontal="left" vertical="top"/>
    </xf>
    <xf numFmtId="229" fontId="51" fillId="0" borderId="22">
      <alignment horizontal="left" vertical="top"/>
    </xf>
    <xf numFmtId="0" fontId="53" fillId="0" borderId="22">
      <alignment horizontal="left" vertical="center"/>
    </xf>
    <xf numFmtId="0" fontId="30" fillId="0" borderId="0" applyNumberFormat="0" applyFill="0" applyBorder="0" applyAlignment="0" applyProtection="0"/>
    <xf numFmtId="0" fontId="129" fillId="0" borderId="0" applyNumberForma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9" fillId="0" borderId="0">
      <alignment vertical="center"/>
    </xf>
    <xf numFmtId="40" fontId="31" fillId="0" borderId="0" applyFont="0" applyFill="0" applyBorder="0" applyAlignment="0" applyProtection="0"/>
    <xf numFmtId="38"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9" fontId="32" fillId="0" borderId="0" applyFont="0" applyFill="0" applyBorder="0" applyAlignment="0" applyProtection="0"/>
    <xf numFmtId="0" fontId="33" fillId="0" borderId="0"/>
    <xf numFmtId="0" fontId="130" fillId="0" borderId="23"/>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230" fontId="7" fillId="0" borderId="0" applyFont="0" applyFill="0" applyBorder="0" applyAlignment="0" applyProtection="0"/>
    <xf numFmtId="231" fontId="7" fillId="0" borderId="0" applyFont="0" applyFill="0" applyBorder="0" applyAlignment="0" applyProtection="0"/>
    <xf numFmtId="171" fontId="35" fillId="0" borderId="0" applyFont="0" applyFill="0" applyBorder="0" applyAlignment="0" applyProtection="0"/>
    <xf numFmtId="170" fontId="35" fillId="0" borderId="0" applyFont="0" applyFill="0" applyBorder="0" applyAlignment="0" applyProtection="0"/>
    <xf numFmtId="0" fontId="36" fillId="0" borderId="0"/>
    <xf numFmtId="0" fontId="23" fillId="0" borderId="0"/>
    <xf numFmtId="173" fontId="34" fillId="0" borderId="0" applyFont="0" applyFill="0" applyBorder="0" applyAlignment="0" applyProtection="0"/>
    <xf numFmtId="174" fontId="34" fillId="0" borderId="0" applyFont="0" applyFill="0" applyBorder="0" applyAlignment="0" applyProtection="0"/>
    <xf numFmtId="173" fontId="7" fillId="0" borderId="0" applyFont="0" applyFill="0" applyBorder="0" applyAlignment="0" applyProtection="0"/>
    <xf numFmtId="0" fontId="132" fillId="0" borderId="0"/>
    <xf numFmtId="175" fontId="34" fillId="0" borderId="0" applyFont="0" applyFill="0" applyBorder="0" applyAlignment="0" applyProtection="0"/>
    <xf numFmtId="6" fontId="37" fillId="0" borderId="0" applyFont="0" applyFill="0" applyBorder="0" applyAlignment="0" applyProtection="0"/>
    <xf numFmtId="176" fontId="34" fillId="0" borderId="0" applyFont="0" applyFill="0" applyBorder="0" applyAlignment="0" applyProtection="0"/>
    <xf numFmtId="0" fontId="2" fillId="0" borderId="0"/>
    <xf numFmtId="164" fontId="138" fillId="0" borderId="0" applyFont="0" applyFill="0" applyBorder="0" applyAlignment="0" applyProtection="0"/>
    <xf numFmtId="0" fontId="2" fillId="0" borderId="0"/>
    <xf numFmtId="164" fontId="138" fillId="0" borderId="0" applyFont="0" applyFill="0" applyBorder="0" applyAlignment="0" applyProtection="0"/>
    <xf numFmtId="0" fontId="2" fillId="0" borderId="0"/>
    <xf numFmtId="164" fontId="138" fillId="0" borderId="0" applyFont="0" applyFill="0" applyBorder="0" applyAlignment="0" applyProtection="0"/>
    <xf numFmtId="0" fontId="65" fillId="0" borderId="0"/>
    <xf numFmtId="0" fontId="146" fillId="0" borderId="0"/>
    <xf numFmtId="0" fontId="7" fillId="0" borderId="0"/>
    <xf numFmtId="0" fontId="3" fillId="0" borderId="0"/>
    <xf numFmtId="0" fontId="7" fillId="0" borderId="0"/>
    <xf numFmtId="0" fontId="138" fillId="0" borderId="0"/>
    <xf numFmtId="0" fontId="174" fillId="0" borderId="0"/>
    <xf numFmtId="0" fontId="7" fillId="0" borderId="0"/>
    <xf numFmtId="0" fontId="3" fillId="0" borderId="0"/>
    <xf numFmtId="0" fontId="51" fillId="0" borderId="0"/>
    <xf numFmtId="0" fontId="180" fillId="0" borderId="0"/>
    <xf numFmtId="9" fontId="180" fillId="0" borderId="0" applyFont="0" applyFill="0" applyBorder="0" applyAlignment="0" applyProtection="0"/>
    <xf numFmtId="228" fontId="138" fillId="0" borderId="0" applyFont="0" applyFill="0" applyBorder="0" applyAlignment="0" applyProtection="0"/>
    <xf numFmtId="0" fontId="3" fillId="0" borderId="0"/>
    <xf numFmtId="43" fontId="174" fillId="0" borderId="0" applyFont="0" applyFill="0" applyBorder="0" applyAlignment="0" applyProtection="0"/>
    <xf numFmtId="0" fontId="174" fillId="0" borderId="0"/>
    <xf numFmtId="0" fontId="3" fillId="0" borderId="0"/>
    <xf numFmtId="239" fontId="138" fillId="0" borderId="0" applyFont="0" applyFill="0" applyBorder="0" applyAlignment="0" applyProtection="0"/>
    <xf numFmtId="0" fontId="8" fillId="0" borderId="0"/>
    <xf numFmtId="239" fontId="138" fillId="0" borderId="0" applyFont="0" applyFill="0" applyBorder="0" applyAlignment="0" applyProtection="0"/>
    <xf numFmtId="0" fontId="1" fillId="0" borderId="0"/>
    <xf numFmtId="43" fontId="1" fillId="0" borderId="0" applyFont="0" applyFill="0" applyBorder="0" applyAlignment="0" applyProtection="0"/>
    <xf numFmtId="0" fontId="7" fillId="0" borderId="0"/>
    <xf numFmtId="43" fontId="3" fillId="0" borderId="0" applyFont="0" applyFill="0" applyBorder="0" applyAlignment="0" applyProtection="0"/>
    <xf numFmtId="0" fontId="3" fillId="0" borderId="0"/>
    <xf numFmtId="0" fontId="210" fillId="0" borderId="0"/>
  </cellStyleXfs>
  <cellXfs count="1481">
    <xf numFmtId="0" fontId="0" fillId="0" borderId="0" xfId="0"/>
    <xf numFmtId="0" fontId="7" fillId="0" borderId="0" xfId="13" applyFont="1" applyFill="1"/>
    <xf numFmtId="0" fontId="7" fillId="0" borderId="24" xfId="13" applyFont="1" applyFill="1" applyBorder="1"/>
    <xf numFmtId="0" fontId="40" fillId="0" borderId="25" xfId="13" applyFont="1" applyFill="1" applyBorder="1"/>
    <xf numFmtId="0" fontId="40" fillId="0" borderId="26" xfId="13" applyFont="1" applyFill="1" applyBorder="1"/>
    <xf numFmtId="0" fontId="7" fillId="0" borderId="26" xfId="13" applyFont="1" applyFill="1" applyBorder="1"/>
    <xf numFmtId="0" fontId="7" fillId="0" borderId="27" xfId="13" applyFont="1" applyFill="1" applyBorder="1"/>
    <xf numFmtId="165" fontId="0" fillId="0" borderId="0" xfId="278" applyNumberFormat="1" applyFont="1"/>
    <xf numFmtId="0" fontId="0" fillId="0" borderId="0" xfId="0" applyAlignment="1">
      <alignment horizontal="center"/>
    </xf>
    <xf numFmtId="0" fontId="5" fillId="0" borderId="0" xfId="0" applyFont="1" applyFill="1"/>
    <xf numFmtId="165" fontId="5" fillId="0" borderId="0" xfId="278" applyNumberFormat="1" applyFont="1" applyFill="1"/>
    <xf numFmtId="165" fontId="5" fillId="0" borderId="0" xfId="0" applyNumberFormat="1" applyFont="1" applyFill="1"/>
    <xf numFmtId="0" fontId="0" fillId="0" borderId="0" xfId="0" applyFill="1"/>
    <xf numFmtId="0" fontId="67" fillId="0" borderId="0" xfId="0" applyFont="1" applyFill="1"/>
    <xf numFmtId="0" fontId="77" fillId="0" borderId="0" xfId="0" applyFont="1" applyFill="1"/>
    <xf numFmtId="0" fontId="54" fillId="0" borderId="0" xfId="0" applyFont="1" applyFill="1"/>
    <xf numFmtId="3" fontId="0" fillId="0" borderId="0" xfId="0" applyNumberFormat="1" applyFill="1"/>
    <xf numFmtId="0" fontId="44" fillId="0" borderId="0" xfId="0" applyFont="1" applyFill="1"/>
    <xf numFmtId="0" fontId="62" fillId="0" borderId="1" xfId="0" applyFont="1" applyFill="1" applyBorder="1"/>
    <xf numFmtId="0" fontId="39" fillId="0" borderId="1" xfId="0" applyFont="1" applyFill="1" applyBorder="1"/>
    <xf numFmtId="0" fontId="39" fillId="0" borderId="0" xfId="0" applyFont="1" applyFill="1"/>
    <xf numFmtId="0" fontId="62" fillId="0" borderId="1" xfId="0" applyFont="1" applyFill="1" applyBorder="1" applyAlignment="1">
      <alignment horizontal="center" vertical="center" wrapText="1"/>
    </xf>
    <xf numFmtId="3" fontId="62" fillId="0" borderId="0" xfId="0" applyNumberFormat="1" applyFont="1" applyFill="1" applyBorder="1" applyAlignment="1">
      <alignment horizontal="center"/>
    </xf>
    <xf numFmtId="0" fontId="66" fillId="0" borderId="0" xfId="0" applyFont="1" applyFill="1"/>
    <xf numFmtId="0" fontId="7" fillId="0" borderId="0" xfId="0" applyFont="1" applyFill="1"/>
    <xf numFmtId="0" fontId="66" fillId="0" borderId="0" xfId="0" applyFont="1" applyFill="1" applyBorder="1"/>
    <xf numFmtId="0" fontId="66" fillId="0" borderId="36" xfId="0" quotePrefix="1" applyFont="1" applyFill="1" applyBorder="1" applyAlignment="1">
      <alignment horizontal="center"/>
    </xf>
    <xf numFmtId="0" fontId="66" fillId="0" borderId="36" xfId="0" quotePrefix="1" applyFont="1" applyFill="1" applyBorder="1" applyAlignment="1">
      <alignment horizontal="center" wrapText="1"/>
    </xf>
    <xf numFmtId="0" fontId="7" fillId="0" borderId="0" xfId="0" applyFont="1" applyFill="1" applyBorder="1"/>
    <xf numFmtId="3" fontId="7" fillId="0" borderId="0" xfId="0" applyNumberFormat="1" applyFont="1" applyFill="1"/>
    <xf numFmtId="0" fontId="47" fillId="0" borderId="0" xfId="0" applyFont="1" applyFill="1" applyBorder="1"/>
    <xf numFmtId="0" fontId="47" fillId="0" borderId="0" xfId="0" applyFont="1" applyFill="1"/>
    <xf numFmtId="0" fontId="7" fillId="0" borderId="0" xfId="0" applyFont="1" applyFill="1" applyBorder="1" applyAlignment="1">
      <alignment horizontal="center"/>
    </xf>
    <xf numFmtId="0" fontId="7" fillId="0" borderId="0" xfId="0" applyFont="1" applyFill="1" applyBorder="1" applyAlignment="1">
      <alignment wrapText="1"/>
    </xf>
    <xf numFmtId="3" fontId="7" fillId="0" borderId="0" xfId="0" applyNumberFormat="1" applyFont="1" applyFill="1" applyBorder="1"/>
    <xf numFmtId="0" fontId="66" fillId="0" borderId="0" xfId="0" applyFont="1" applyFill="1" applyAlignment="1"/>
    <xf numFmtId="3" fontId="66" fillId="0" borderId="0" xfId="0" applyNumberFormat="1" applyFont="1" applyFill="1" applyAlignment="1">
      <alignment wrapText="1"/>
    </xf>
    <xf numFmtId="0" fontId="48" fillId="0" borderId="0" xfId="0" applyFont="1" applyFill="1"/>
    <xf numFmtId="0" fontId="7" fillId="0" borderId="0" xfId="0" applyFont="1" applyFill="1" applyAlignment="1">
      <alignment wrapText="1"/>
    </xf>
    <xf numFmtId="165" fontId="0" fillId="0" borderId="0" xfId="278" applyNumberFormat="1" applyFont="1" applyFill="1"/>
    <xf numFmtId="165" fontId="58" fillId="0" borderId="0" xfId="278" applyNumberFormat="1" applyFont="1" applyFill="1"/>
    <xf numFmtId="165" fontId="73" fillId="0" borderId="0" xfId="278" applyNumberFormat="1" applyFont="1" applyFill="1"/>
    <xf numFmtId="165" fontId="43" fillId="0" borderId="0" xfId="278" applyNumberFormat="1" applyFont="1" applyFill="1"/>
    <xf numFmtId="165" fontId="51" fillId="0" borderId="0" xfId="278" applyNumberFormat="1" applyFont="1" applyFill="1"/>
    <xf numFmtId="0" fontId="51" fillId="0" borderId="0" xfId="0" applyFont="1" applyFill="1"/>
    <xf numFmtId="178" fontId="51" fillId="0" borderId="0" xfId="0" applyNumberFormat="1" applyFont="1" applyFill="1"/>
    <xf numFmtId="0" fontId="57" fillId="0" borderId="0" xfId="0" applyFont="1" applyFill="1"/>
    <xf numFmtId="0" fontId="74" fillId="0" borderId="0" xfId="0" applyFont="1" applyFill="1"/>
    <xf numFmtId="0" fontId="65" fillId="0" borderId="0" xfId="0" applyFont="1" applyFill="1"/>
    <xf numFmtId="178" fontId="77" fillId="0" borderId="0" xfId="0" applyNumberFormat="1" applyFont="1" applyFill="1"/>
    <xf numFmtId="165" fontId="7" fillId="0" borderId="0" xfId="278" applyNumberFormat="1" applyFont="1" applyFill="1" applyAlignment="1">
      <alignment wrapText="1"/>
    </xf>
    <xf numFmtId="165" fontId="7" fillId="0" borderId="0" xfId="278" applyNumberFormat="1" applyFont="1" applyFill="1"/>
    <xf numFmtId="165" fontId="48" fillId="0" borderId="0" xfId="278" applyNumberFormat="1" applyFont="1" applyFill="1" applyAlignment="1">
      <alignment wrapText="1"/>
    </xf>
    <xf numFmtId="165" fontId="48" fillId="0" borderId="0" xfId="278" applyNumberFormat="1" applyFont="1" applyFill="1"/>
    <xf numFmtId="165" fontId="48" fillId="0" borderId="0" xfId="0" applyNumberFormat="1" applyFont="1" applyFill="1" applyAlignment="1">
      <alignment wrapText="1"/>
    </xf>
    <xf numFmtId="165" fontId="7" fillId="0" borderId="0" xfId="0" applyNumberFormat="1" applyFont="1" applyFill="1" applyAlignment="1">
      <alignment wrapText="1"/>
    </xf>
    <xf numFmtId="0" fontId="134" fillId="0" borderId="0" xfId="0" applyFont="1" applyAlignment="1">
      <alignment horizontal="right" vertical="center"/>
    </xf>
    <xf numFmtId="0" fontId="133" fillId="0" borderId="1" xfId="0" applyFont="1" applyBorder="1" applyAlignment="1">
      <alignment vertical="center" wrapText="1"/>
    </xf>
    <xf numFmtId="0" fontId="135" fillId="0" borderId="1" xfId="0" applyFont="1" applyBorder="1" applyAlignment="1">
      <alignment horizontal="center" vertical="center" wrapText="1"/>
    </xf>
    <xf numFmtId="0" fontId="135" fillId="0" borderId="1" xfId="0" applyFont="1" applyBorder="1" applyAlignment="1">
      <alignment vertical="center" wrapText="1"/>
    </xf>
    <xf numFmtId="0" fontId="134" fillId="0" borderId="1" xfId="0" applyFont="1" applyBorder="1" applyAlignment="1">
      <alignment vertical="center" wrapText="1"/>
    </xf>
    <xf numFmtId="165" fontId="135" fillId="0" borderId="1" xfId="278" applyNumberFormat="1" applyFont="1" applyBorder="1" applyAlignment="1">
      <alignment vertical="center" wrapText="1"/>
    </xf>
    <xf numFmtId="165" fontId="133" fillId="0" borderId="1" xfId="278" applyNumberFormat="1" applyFont="1" applyBorder="1" applyAlignment="1">
      <alignment vertical="center" wrapText="1"/>
    </xf>
    <xf numFmtId="165" fontId="135" fillId="0" borderId="1" xfId="278" applyNumberFormat="1" applyFont="1" applyBorder="1" applyAlignment="1">
      <alignment horizontal="center" vertical="center" wrapText="1"/>
    </xf>
    <xf numFmtId="0" fontId="0" fillId="0" borderId="0" xfId="0" applyFill="1"/>
    <xf numFmtId="0" fontId="0" fillId="0" borderId="0" xfId="0" applyFill="1" applyAlignment="1">
      <alignment horizontal="right"/>
    </xf>
    <xf numFmtId="0" fontId="74" fillId="0" borderId="0" xfId="0" applyFont="1" applyFill="1" applyAlignment="1">
      <alignment horizontal="right"/>
    </xf>
    <xf numFmtId="0" fontId="133" fillId="29" borderId="1" xfId="0" applyFont="1" applyFill="1" applyBorder="1" applyAlignment="1">
      <alignment vertical="center" wrapText="1"/>
    </xf>
    <xf numFmtId="0" fontId="135" fillId="29" borderId="1" xfId="0" applyFont="1" applyFill="1" applyBorder="1" applyAlignment="1">
      <alignment vertical="center" wrapText="1"/>
    </xf>
    <xf numFmtId="0" fontId="135" fillId="29" borderId="1" xfId="0" applyFont="1" applyFill="1" applyBorder="1" applyAlignment="1">
      <alignment horizontal="center" vertical="center" wrapText="1"/>
    </xf>
    <xf numFmtId="0" fontId="142" fillId="0" borderId="0" xfId="0" applyFont="1"/>
    <xf numFmtId="0" fontId="49" fillId="29" borderId="0" xfId="0" applyFont="1" applyFill="1"/>
    <xf numFmtId="0" fontId="134" fillId="29" borderId="1" xfId="0" applyFont="1" applyFill="1" applyBorder="1" applyAlignment="1">
      <alignment vertical="center" wrapText="1"/>
    </xf>
    <xf numFmtId="0" fontId="136" fillId="29" borderId="1" xfId="0" applyFont="1" applyFill="1" applyBorder="1" applyAlignment="1">
      <alignment horizontal="center" vertical="center" wrapText="1"/>
    </xf>
    <xf numFmtId="0" fontId="136" fillId="29" borderId="1" xfId="0" applyFont="1" applyFill="1" applyBorder="1" applyAlignment="1">
      <alignment vertical="center" wrapText="1"/>
    </xf>
    <xf numFmtId="0" fontId="134" fillId="29" borderId="1" xfId="0" applyFont="1" applyFill="1" applyBorder="1" applyAlignment="1">
      <alignment horizontal="center" vertical="center" wrapText="1"/>
    </xf>
    <xf numFmtId="165" fontId="135" fillId="29" borderId="1" xfId="278" applyNumberFormat="1" applyFont="1" applyFill="1" applyBorder="1" applyAlignment="1">
      <alignment horizontal="center" vertical="center" wrapText="1"/>
    </xf>
    <xf numFmtId="3" fontId="62" fillId="29" borderId="1" xfId="0" applyNumberFormat="1" applyFont="1" applyFill="1" applyBorder="1" applyAlignment="1">
      <alignment horizontal="right" vertical="center" wrapText="1"/>
    </xf>
    <xf numFmtId="178" fontId="56" fillId="0" borderId="0" xfId="0" applyNumberFormat="1" applyFont="1" applyFill="1" applyAlignment="1"/>
    <xf numFmtId="0" fontId="56" fillId="0" borderId="0" xfId="0" applyFont="1" applyFill="1" applyAlignment="1"/>
    <xf numFmtId="0" fontId="0" fillId="29" borderId="0" xfId="0" applyFill="1"/>
    <xf numFmtId="0" fontId="140" fillId="29" borderId="0" xfId="0" applyFont="1" applyFill="1"/>
    <xf numFmtId="0" fontId="141" fillId="29" borderId="0" xfId="0" applyFont="1" applyFill="1"/>
    <xf numFmtId="0" fontId="142" fillId="29" borderId="0" xfId="0" applyFont="1" applyFill="1"/>
    <xf numFmtId="0" fontId="3" fillId="29" borderId="0" xfId="0" applyFont="1" applyFill="1"/>
    <xf numFmtId="3" fontId="63" fillId="0" borderId="0" xfId="0" applyNumberFormat="1" applyFont="1" applyFill="1" applyBorder="1" applyAlignment="1"/>
    <xf numFmtId="3" fontId="51" fillId="0" borderId="0" xfId="0" applyNumberFormat="1" applyFont="1" applyFill="1"/>
    <xf numFmtId="0" fontId="62" fillId="0" borderId="0" xfId="0" applyFont="1" applyFill="1" applyAlignment="1">
      <alignment horizontal="center"/>
    </xf>
    <xf numFmtId="0" fontId="66" fillId="0" borderId="0" xfId="0" applyFont="1" applyFill="1" applyAlignment="1">
      <alignment horizontal="center"/>
    </xf>
    <xf numFmtId="0" fontId="135" fillId="29" borderId="1" xfId="0" quotePrefix="1" applyFont="1" applyFill="1" applyBorder="1" applyAlignment="1">
      <alignment vertical="center" wrapText="1"/>
    </xf>
    <xf numFmtId="165" fontId="62" fillId="29" borderId="1" xfId="0" applyNumberFormat="1" applyFont="1" applyFill="1" applyBorder="1" applyAlignment="1">
      <alignment horizontal="right" vertical="center" wrapText="1"/>
    </xf>
    <xf numFmtId="0" fontId="63" fillId="29" borderId="0" xfId="0" applyFont="1" applyFill="1" applyBorder="1"/>
    <xf numFmtId="0" fontId="65" fillId="0" borderId="0" xfId="363" applyFont="1" applyFill="1" applyAlignment="1"/>
    <xf numFmtId="0" fontId="7" fillId="0" borderId="30" xfId="0" applyFont="1" applyFill="1" applyBorder="1" applyAlignment="1">
      <alignment horizontal="center"/>
    </xf>
    <xf numFmtId="9" fontId="133" fillId="29" borderId="1" xfId="278" applyNumberFormat="1" applyFont="1" applyFill="1" applyBorder="1" applyAlignment="1">
      <alignment horizontal="center" vertical="center" wrapText="1"/>
    </xf>
    <xf numFmtId="9" fontId="135" fillId="29" borderId="1" xfId="278" applyNumberFormat="1" applyFont="1" applyFill="1" applyBorder="1" applyAlignment="1">
      <alignment horizontal="center" vertical="center" wrapText="1"/>
    </xf>
    <xf numFmtId="9" fontId="0" fillId="0" borderId="0" xfId="0" applyNumberFormat="1"/>
    <xf numFmtId="0" fontId="62" fillId="29" borderId="0" xfId="0" applyFont="1" applyFill="1" applyBorder="1" applyAlignment="1">
      <alignment vertical="center"/>
    </xf>
    <xf numFmtId="0" fontId="75" fillId="0" borderId="41" xfId="0" applyNumberFormat="1" applyFont="1" applyFill="1" applyBorder="1" applyAlignment="1">
      <alignment vertical="center" wrapText="1"/>
    </xf>
    <xf numFmtId="0" fontId="77" fillId="0" borderId="41" xfId="0" applyNumberFormat="1" applyFont="1" applyFill="1" applyBorder="1" applyAlignment="1">
      <alignment vertical="center" wrapText="1"/>
    </xf>
    <xf numFmtId="0" fontId="75" fillId="0" borderId="41" xfId="0" applyFont="1" applyFill="1" applyBorder="1" applyAlignment="1">
      <alignment vertical="center" wrapText="1"/>
    </xf>
    <xf numFmtId="0" fontId="59" fillId="0" borderId="0" xfId="0" applyFont="1" applyFill="1" applyAlignment="1">
      <alignment vertical="center" wrapText="1"/>
    </xf>
    <xf numFmtId="3" fontId="59" fillId="0" borderId="0" xfId="0" applyNumberFormat="1" applyFont="1" applyFill="1" applyAlignment="1">
      <alignment vertical="center" wrapText="1"/>
    </xf>
    <xf numFmtId="0" fontId="52" fillId="0" borderId="0" xfId="0" applyFont="1" applyFill="1" applyAlignment="1">
      <alignment vertical="center" wrapText="1"/>
    </xf>
    <xf numFmtId="0" fontId="77" fillId="0" borderId="41" xfId="0" applyFont="1" applyFill="1" applyBorder="1" applyAlignment="1">
      <alignment vertical="center" wrapText="1"/>
    </xf>
    <xf numFmtId="0" fontId="55" fillId="0" borderId="0" xfId="0" applyFont="1" applyFill="1" applyAlignment="1">
      <alignment vertical="center" wrapText="1"/>
    </xf>
    <xf numFmtId="3" fontId="55" fillId="0" borderId="0" xfId="0" applyNumberFormat="1" applyFont="1" applyFill="1" applyAlignment="1">
      <alignment vertical="center" wrapText="1"/>
    </xf>
    <xf numFmtId="0" fontId="0" fillId="0" borderId="0" xfId="0" applyFill="1" applyAlignment="1">
      <alignment vertical="center" wrapText="1"/>
    </xf>
    <xf numFmtId="3" fontId="0" fillId="0" borderId="0" xfId="0" applyNumberFormat="1" applyFill="1" applyAlignment="1">
      <alignment vertical="center" wrapText="1"/>
    </xf>
    <xf numFmtId="0" fontId="69" fillId="0" borderId="0" xfId="0" applyFont="1" applyFill="1" applyAlignment="1">
      <alignment vertical="center" wrapText="1"/>
    </xf>
    <xf numFmtId="0" fontId="75" fillId="0" borderId="42" xfId="0" applyNumberFormat="1" applyFont="1" applyFill="1" applyBorder="1" applyAlignment="1">
      <alignment vertical="center" wrapText="1"/>
    </xf>
    <xf numFmtId="3" fontId="52" fillId="0" borderId="0" xfId="0" applyNumberFormat="1" applyFont="1" applyFill="1" applyAlignment="1">
      <alignment vertical="center" wrapText="1"/>
    </xf>
    <xf numFmtId="3" fontId="55" fillId="0" borderId="0" xfId="278" applyNumberFormat="1" applyFont="1" applyFill="1" applyAlignment="1">
      <alignment vertical="center" wrapText="1"/>
    </xf>
    <xf numFmtId="3" fontId="69" fillId="0" borderId="0" xfId="0" applyNumberFormat="1" applyFont="1" applyFill="1" applyAlignment="1">
      <alignment vertical="center" wrapText="1"/>
    </xf>
    <xf numFmtId="3" fontId="74" fillId="0" borderId="0" xfId="0" applyNumberFormat="1" applyFont="1" applyFill="1"/>
    <xf numFmtId="3" fontId="62" fillId="0" borderId="1" xfId="0" applyNumberFormat="1" applyFont="1" applyFill="1" applyBorder="1" applyAlignment="1">
      <alignment horizontal="center" vertical="center" wrapText="1"/>
    </xf>
    <xf numFmtId="3" fontId="39" fillId="0" borderId="0" xfId="0" applyNumberFormat="1" applyFont="1" applyFill="1"/>
    <xf numFmtId="0" fontId="133" fillId="0" borderId="1" xfId="0" applyFont="1" applyBorder="1" applyAlignment="1">
      <alignment horizontal="center" vertical="center" wrapText="1"/>
    </xf>
    <xf numFmtId="165" fontId="133" fillId="0" borderId="1" xfId="278" applyNumberFormat="1" applyFont="1" applyBorder="1" applyAlignment="1">
      <alignment horizontal="center" vertical="center" wrapText="1"/>
    </xf>
    <xf numFmtId="9" fontId="133" fillId="0" borderId="0" xfId="0" applyNumberFormat="1" applyFont="1" applyAlignment="1">
      <alignment horizontal="right" vertical="center"/>
    </xf>
    <xf numFmtId="9" fontId="134" fillId="0" borderId="0" xfId="0" applyNumberFormat="1" applyFont="1" applyAlignment="1">
      <alignment horizontal="right" vertical="center"/>
    </xf>
    <xf numFmtId="9" fontId="133" fillId="0" borderId="1" xfId="0" applyNumberFormat="1" applyFont="1" applyBorder="1" applyAlignment="1">
      <alignment horizontal="center" vertical="center" wrapText="1"/>
    </xf>
    <xf numFmtId="9" fontId="135" fillId="0" borderId="1" xfId="0" applyNumberFormat="1" applyFont="1" applyBorder="1" applyAlignment="1">
      <alignment horizontal="center" vertical="center" wrapText="1"/>
    </xf>
    <xf numFmtId="0" fontId="137" fillId="0" borderId="1" xfId="0" applyFont="1" applyBorder="1" applyAlignment="1">
      <alignment vertical="center" wrapText="1"/>
    </xf>
    <xf numFmtId="0" fontId="0" fillId="0" borderId="0" xfId="0" applyAlignment="1">
      <alignment horizontal="left"/>
    </xf>
    <xf numFmtId="0" fontId="46" fillId="0" borderId="0" xfId="0" applyFont="1"/>
    <xf numFmtId="165" fontId="46" fillId="0" borderId="0" xfId="278" applyNumberFormat="1" applyFont="1"/>
    <xf numFmtId="1" fontId="133" fillId="0" borderId="1" xfId="0" applyNumberFormat="1" applyFont="1" applyBorder="1" applyAlignment="1">
      <alignment horizontal="center" vertical="center" wrapText="1"/>
    </xf>
    <xf numFmtId="165" fontId="0" fillId="0" borderId="0" xfId="278" applyNumberFormat="1" applyFont="1" applyAlignment="1">
      <alignment horizontal="center"/>
    </xf>
    <xf numFmtId="0" fontId="133" fillId="0" borderId="1" xfId="0" applyFont="1" applyBorder="1" applyAlignment="1">
      <alignment horizontal="center" vertical="center" wrapText="1"/>
    </xf>
    <xf numFmtId="3" fontId="63" fillId="0" borderId="0" xfId="0" applyNumberFormat="1" applyFont="1" applyFill="1" applyBorder="1" applyAlignment="1">
      <alignment horizontal="center"/>
    </xf>
    <xf numFmtId="0" fontId="62" fillId="0" borderId="0" xfId="0" applyFont="1" applyFill="1" applyAlignment="1">
      <alignment horizontal="center"/>
    </xf>
    <xf numFmtId="165" fontId="133" fillId="0" borderId="1" xfId="278" applyNumberFormat="1" applyFont="1" applyBorder="1" applyAlignment="1">
      <alignment horizontal="center" vertical="center" wrapText="1"/>
    </xf>
    <xf numFmtId="0" fontId="133" fillId="0" borderId="41" xfId="0" applyFont="1" applyBorder="1" applyAlignment="1">
      <alignment horizontal="center" vertical="center" wrapText="1"/>
    </xf>
    <xf numFmtId="0" fontId="133" fillId="0" borderId="41" xfId="0" applyFont="1" applyBorder="1" applyAlignment="1">
      <alignment vertical="center" wrapText="1"/>
    </xf>
    <xf numFmtId="165" fontId="135" fillId="0" borderId="41" xfId="278" applyNumberFormat="1" applyFont="1" applyBorder="1" applyAlignment="1">
      <alignment horizontal="center" vertical="center" wrapText="1"/>
    </xf>
    <xf numFmtId="0" fontId="135" fillId="0" borderId="41" xfId="0" applyFont="1" applyBorder="1" applyAlignment="1">
      <alignment horizontal="center" vertical="center" wrapText="1"/>
    </xf>
    <xf numFmtId="165" fontId="133" fillId="0" borderId="41" xfId="278" applyNumberFormat="1" applyFont="1" applyBorder="1" applyAlignment="1">
      <alignment vertical="center" wrapText="1"/>
    </xf>
    <xf numFmtId="0" fontId="135" fillId="29" borderId="41" xfId="0" applyFont="1" applyFill="1" applyBorder="1" applyAlignment="1">
      <alignment vertical="center" wrapText="1"/>
    </xf>
    <xf numFmtId="165" fontId="135" fillId="0" borderId="41" xfId="278" applyNumberFormat="1" applyFont="1" applyBorder="1" applyAlignment="1">
      <alignment vertical="center" wrapText="1"/>
    </xf>
    <xf numFmtId="0" fontId="135" fillId="0" borderId="41" xfId="0" applyFont="1" applyBorder="1" applyAlignment="1">
      <alignment vertical="center" wrapText="1"/>
    </xf>
    <xf numFmtId="0" fontId="135" fillId="29" borderId="41" xfId="0" quotePrefix="1" applyFont="1" applyFill="1" applyBorder="1" applyAlignment="1">
      <alignment vertical="center" wrapText="1"/>
    </xf>
    <xf numFmtId="165" fontId="133" fillId="0" borderId="41" xfId="278" applyNumberFormat="1" applyFont="1" applyBorder="1" applyAlignment="1">
      <alignment horizontal="center" vertical="center" wrapText="1"/>
    </xf>
    <xf numFmtId="0" fontId="134" fillId="0" borderId="41" xfId="0" applyFont="1" applyBorder="1" applyAlignment="1">
      <alignment vertical="center" wrapText="1"/>
    </xf>
    <xf numFmtId="0" fontId="133" fillId="0" borderId="42" xfId="0" applyFont="1" applyBorder="1" applyAlignment="1">
      <alignment horizontal="center" vertical="center" wrapText="1"/>
    </xf>
    <xf numFmtId="0" fontId="133" fillId="0" borderId="42" xfId="0" applyFont="1" applyBorder="1" applyAlignment="1">
      <alignment vertical="center" wrapText="1"/>
    </xf>
    <xf numFmtId="165" fontId="135" fillId="0" borderId="42" xfId="278" applyNumberFormat="1" applyFont="1" applyBorder="1" applyAlignment="1">
      <alignment horizontal="center" vertical="center" wrapText="1"/>
    </xf>
    <xf numFmtId="0" fontId="135" fillId="0" borderId="42" xfId="0" applyFont="1" applyBorder="1" applyAlignment="1">
      <alignment horizontal="center" vertical="center" wrapText="1"/>
    </xf>
    <xf numFmtId="0" fontId="5" fillId="0" borderId="0" xfId="0" applyFont="1"/>
    <xf numFmtId="165" fontId="5" fillId="0" borderId="0" xfId="278" applyNumberFormat="1" applyFont="1"/>
    <xf numFmtId="0" fontId="6" fillId="0" borderId="0" xfId="0" applyFont="1"/>
    <xf numFmtId="0" fontId="134" fillId="0" borderId="41" xfId="0" applyFont="1" applyBorder="1" applyAlignment="1">
      <alignment horizontal="center" vertical="center" wrapText="1"/>
    </xf>
    <xf numFmtId="165" fontId="134" fillId="0" borderId="41" xfId="278" applyNumberFormat="1" applyFont="1" applyBorder="1" applyAlignment="1">
      <alignment horizontal="center" vertical="center" wrapText="1"/>
    </xf>
    <xf numFmtId="165" fontId="133" fillId="0" borderId="42" xfId="278" applyNumberFormat="1" applyFont="1" applyBorder="1" applyAlignment="1">
      <alignment horizontal="center" vertical="center" wrapText="1"/>
    </xf>
    <xf numFmtId="9" fontId="5" fillId="0" borderId="0" xfId="0" applyNumberFormat="1" applyFont="1"/>
    <xf numFmtId="9" fontId="135" fillId="0" borderId="41" xfId="0" applyNumberFormat="1" applyFont="1" applyBorder="1" applyAlignment="1">
      <alignment horizontal="center" vertical="center" wrapText="1"/>
    </xf>
    <xf numFmtId="9" fontId="133" fillId="0" borderId="41" xfId="0" applyNumberFormat="1" applyFont="1" applyBorder="1" applyAlignment="1">
      <alignment vertical="center" wrapText="1"/>
    </xf>
    <xf numFmtId="9" fontId="135" fillId="0" borderId="41" xfId="0" applyNumberFormat="1" applyFont="1" applyBorder="1" applyAlignment="1">
      <alignment vertical="center" wrapText="1"/>
    </xf>
    <xf numFmtId="9" fontId="133" fillId="0" borderId="41" xfId="0" applyNumberFormat="1" applyFont="1" applyBorder="1" applyAlignment="1">
      <alignment horizontal="center" vertical="center" wrapText="1"/>
    </xf>
    <xf numFmtId="9" fontId="134" fillId="0" borderId="41" xfId="0" applyNumberFormat="1" applyFont="1" applyBorder="1" applyAlignment="1">
      <alignment horizontal="center" vertical="center" wrapText="1"/>
    </xf>
    <xf numFmtId="9" fontId="133" fillId="0" borderId="42" xfId="0" applyNumberFormat="1" applyFont="1" applyBorder="1" applyAlignment="1">
      <alignment horizontal="center" vertical="center" wrapText="1"/>
    </xf>
    <xf numFmtId="9" fontId="133" fillId="0" borderId="41" xfId="278" applyNumberFormat="1" applyFont="1" applyBorder="1" applyAlignment="1">
      <alignment horizontal="center" vertical="center" wrapText="1"/>
    </xf>
    <xf numFmtId="9" fontId="135" fillId="0" borderId="41" xfId="278" applyNumberFormat="1" applyFont="1" applyBorder="1" applyAlignment="1">
      <alignment horizontal="center" vertical="center" wrapText="1"/>
    </xf>
    <xf numFmtId="9" fontId="134" fillId="0" borderId="41" xfId="278" applyNumberFormat="1" applyFont="1" applyBorder="1" applyAlignment="1">
      <alignment horizontal="center" vertical="center" wrapText="1"/>
    </xf>
    <xf numFmtId="0" fontId="136" fillId="0" borderId="0" xfId="0" applyFont="1" applyAlignment="1">
      <alignment horizontal="left" vertical="center"/>
    </xf>
    <xf numFmtId="0" fontId="134" fillId="0" borderId="0" xfId="0" applyFont="1" applyAlignment="1">
      <alignment horizontal="left" vertical="center"/>
    </xf>
    <xf numFmtId="0" fontId="134" fillId="0" borderId="1" xfId="0" applyFont="1" applyBorder="1" applyAlignment="1">
      <alignment horizontal="center" vertical="center" wrapText="1"/>
    </xf>
    <xf numFmtId="165" fontId="134" fillId="0" borderId="1" xfId="278" applyNumberFormat="1" applyFont="1" applyBorder="1" applyAlignment="1">
      <alignment vertical="center" wrapText="1"/>
    </xf>
    <xf numFmtId="0" fontId="134" fillId="0" borderId="1" xfId="0" quotePrefix="1" applyFont="1" applyBorder="1" applyAlignment="1">
      <alignment horizontal="center" vertical="center" wrapText="1"/>
    </xf>
    <xf numFmtId="0" fontId="74" fillId="0" borderId="0" xfId="0" applyFont="1"/>
    <xf numFmtId="165" fontId="74" fillId="0" borderId="0" xfId="278" applyNumberFormat="1" applyFont="1"/>
    <xf numFmtId="165" fontId="71" fillId="0" borderId="0" xfId="278" applyNumberFormat="1" applyFont="1" applyAlignment="1">
      <alignment vertical="center" wrapText="1"/>
    </xf>
    <xf numFmtId="0" fontId="71" fillId="0" borderId="0" xfId="0" applyFont="1" applyAlignment="1">
      <alignment vertical="center" wrapText="1"/>
    </xf>
    <xf numFmtId="165" fontId="71" fillId="0" borderId="0" xfId="278" applyNumberFormat="1" applyFont="1"/>
    <xf numFmtId="0" fontId="71" fillId="0" borderId="0" xfId="0" applyFont="1"/>
    <xf numFmtId="9" fontId="133" fillId="0" borderId="0" xfId="0" applyNumberFormat="1" applyFont="1" applyAlignment="1">
      <alignment horizontal="center" vertical="center"/>
    </xf>
    <xf numFmtId="9" fontId="134" fillId="0" borderId="0" xfId="0" applyNumberFormat="1" applyFont="1" applyAlignment="1">
      <alignment horizontal="center" vertical="center"/>
    </xf>
    <xf numFmtId="9" fontId="74" fillId="0" borderId="0" xfId="0" applyNumberFormat="1" applyFont="1" applyAlignment="1">
      <alignment horizontal="center"/>
    </xf>
    <xf numFmtId="9" fontId="135" fillId="0" borderId="42" xfId="0" applyNumberFormat="1" applyFont="1" applyBorder="1" applyAlignment="1">
      <alignment horizontal="center" vertical="center" wrapText="1"/>
    </xf>
    <xf numFmtId="165" fontId="133" fillId="0" borderId="41" xfId="0" applyNumberFormat="1" applyFont="1" applyBorder="1" applyAlignment="1">
      <alignment horizontal="center" vertical="center" wrapText="1"/>
    </xf>
    <xf numFmtId="165" fontId="5" fillId="0" borderId="0" xfId="0" applyNumberFormat="1" applyFont="1"/>
    <xf numFmtId="0" fontId="39" fillId="0" borderId="41" xfId="0" applyFont="1" applyFill="1" applyBorder="1" applyAlignment="1">
      <alignment vertical="center" wrapText="1"/>
    </xf>
    <xf numFmtId="0" fontId="39" fillId="0" borderId="41" xfId="0" applyNumberFormat="1" applyFont="1" applyFill="1" applyBorder="1" applyAlignment="1">
      <alignment vertical="center" wrapText="1"/>
    </xf>
    <xf numFmtId="165" fontId="135" fillId="0" borderId="41" xfId="0" applyNumberFormat="1" applyFont="1" applyBorder="1" applyAlignment="1">
      <alignment horizontal="center" vertical="center" wrapText="1"/>
    </xf>
    <xf numFmtId="0" fontId="62" fillId="0" borderId="41" xfId="0" applyFont="1" applyFill="1" applyBorder="1" applyAlignment="1">
      <alignment horizontal="center" vertical="center" wrapText="1"/>
    </xf>
    <xf numFmtId="0" fontId="64" fillId="0" borderId="19" xfId="0" applyFont="1" applyFill="1" applyBorder="1" applyAlignment="1">
      <alignment vertical="center" wrapText="1"/>
    </xf>
    <xf numFmtId="180" fontId="66" fillId="0" borderId="19" xfId="0" applyNumberFormat="1" applyFont="1" applyFill="1" applyBorder="1" applyAlignment="1">
      <alignment horizontal="center" vertical="center" wrapText="1"/>
    </xf>
    <xf numFmtId="179" fontId="66" fillId="0" borderId="19" xfId="0" applyNumberFormat="1" applyFont="1" applyFill="1" applyBorder="1" applyAlignment="1">
      <alignment horizontal="center" vertical="center" wrapText="1"/>
    </xf>
    <xf numFmtId="38" fontId="64" fillId="0" borderId="0" xfId="0" applyNumberFormat="1" applyFont="1" applyFill="1" applyAlignment="1">
      <alignment vertical="center" wrapText="1"/>
    </xf>
    <xf numFmtId="0" fontId="64" fillId="0" borderId="0" xfId="0" applyFont="1" applyFill="1" applyAlignment="1">
      <alignment vertical="center" wrapText="1"/>
    </xf>
    <xf numFmtId="0" fontId="64" fillId="0" borderId="41" xfId="0" applyFont="1" applyFill="1" applyBorder="1" applyAlignment="1">
      <alignment horizontal="center" vertical="center" wrapText="1"/>
    </xf>
    <xf numFmtId="180" fontId="66" fillId="0" borderId="41" xfId="0" applyNumberFormat="1" applyFont="1" applyFill="1" applyBorder="1" applyAlignment="1">
      <alignment horizontal="center" vertical="center" wrapText="1"/>
    </xf>
    <xf numFmtId="179" fontId="66" fillId="0" borderId="41" xfId="0" applyNumberFormat="1" applyFont="1" applyFill="1" applyBorder="1" applyAlignment="1">
      <alignment horizontal="center" vertical="center" wrapText="1"/>
    </xf>
    <xf numFmtId="0" fontId="62" fillId="0" borderId="41" xfId="0" applyFont="1" applyFill="1" applyBorder="1" applyAlignment="1">
      <alignment vertical="center" wrapText="1"/>
    </xf>
    <xf numFmtId="38" fontId="66" fillId="0" borderId="41" xfId="0" applyNumberFormat="1" applyFont="1" applyFill="1" applyBorder="1" applyAlignment="1">
      <alignment vertical="center" wrapText="1"/>
    </xf>
    <xf numFmtId="3" fontId="66" fillId="0" borderId="41" xfId="0" applyNumberFormat="1" applyFont="1" applyFill="1" applyBorder="1" applyAlignment="1">
      <alignment vertical="center" wrapText="1"/>
    </xf>
    <xf numFmtId="0" fontId="62" fillId="0" borderId="0" xfId="0" applyFont="1" applyFill="1" applyAlignment="1">
      <alignment vertical="center" wrapText="1"/>
    </xf>
    <xf numFmtId="0" fontId="39" fillId="0" borderId="41" xfId="0" applyFont="1" applyFill="1" applyBorder="1" applyAlignment="1">
      <alignment horizontal="center" vertical="center" wrapText="1"/>
    </xf>
    <xf numFmtId="38" fontId="65" fillId="0" borderId="41" xfId="0" applyNumberFormat="1" applyFont="1" applyFill="1" applyBorder="1" applyAlignment="1">
      <alignment vertical="center" wrapText="1"/>
    </xf>
    <xf numFmtId="180" fontId="65" fillId="0" borderId="41" xfId="0" applyNumberFormat="1" applyFont="1" applyFill="1" applyBorder="1" applyAlignment="1">
      <alignment horizontal="center" vertical="center" wrapText="1"/>
    </xf>
    <xf numFmtId="179" fontId="65" fillId="0" borderId="41" xfId="0" applyNumberFormat="1" applyFont="1" applyFill="1" applyBorder="1" applyAlignment="1">
      <alignment horizontal="center" vertical="center" wrapText="1"/>
    </xf>
    <xf numFmtId="0" fontId="39" fillId="0" borderId="0" xfId="0" applyFont="1" applyFill="1" applyAlignment="1">
      <alignment vertical="center" wrapText="1"/>
    </xf>
    <xf numFmtId="3" fontId="65" fillId="0" borderId="41" xfId="0" applyNumberFormat="1" applyFont="1" applyFill="1" applyBorder="1" applyAlignment="1">
      <alignment vertical="center" wrapText="1"/>
    </xf>
    <xf numFmtId="167" fontId="65" fillId="0" borderId="41" xfId="278" applyNumberFormat="1" applyFont="1" applyFill="1" applyBorder="1" applyAlignment="1">
      <alignment vertical="center" wrapText="1"/>
    </xf>
    <xf numFmtId="3" fontId="66" fillId="0" borderId="41" xfId="278" applyNumberFormat="1" applyFont="1" applyFill="1" applyBorder="1" applyAlignment="1">
      <alignment vertical="center" wrapText="1"/>
    </xf>
    <xf numFmtId="38" fontId="39" fillId="0" borderId="0" xfId="0" applyNumberFormat="1" applyFont="1" applyFill="1" applyAlignment="1">
      <alignment vertical="center" wrapText="1"/>
    </xf>
    <xf numFmtId="167" fontId="66" fillId="0" borderId="41" xfId="278" applyNumberFormat="1" applyFont="1" applyFill="1" applyBorder="1" applyAlignment="1">
      <alignment vertical="center" wrapText="1"/>
    </xf>
    <xf numFmtId="0" fontId="68" fillId="0" borderId="41" xfId="0" applyFont="1" applyFill="1" applyBorder="1" applyAlignment="1">
      <alignment horizontal="center" vertical="center" wrapText="1"/>
    </xf>
    <xf numFmtId="0" fontId="68" fillId="0" borderId="41" xfId="0" applyFont="1" applyFill="1" applyBorder="1" applyAlignment="1">
      <alignment vertical="center" wrapText="1"/>
    </xf>
    <xf numFmtId="0" fontId="62" fillId="0" borderId="42" xfId="0" applyFont="1" applyFill="1" applyBorder="1" applyAlignment="1">
      <alignment horizontal="center" vertical="center" wrapText="1"/>
    </xf>
    <xf numFmtId="0" fontId="62" fillId="0" borderId="42" xfId="0" applyFont="1" applyFill="1" applyBorder="1" applyAlignment="1">
      <alignment vertical="center" wrapText="1"/>
    </xf>
    <xf numFmtId="38" fontId="66" fillId="0" borderId="42" xfId="0" applyNumberFormat="1" applyFont="1" applyFill="1" applyBorder="1" applyAlignment="1">
      <alignment vertical="center" wrapText="1"/>
    </xf>
    <xf numFmtId="3" fontId="66" fillId="0" borderId="42" xfId="0" applyNumberFormat="1" applyFont="1" applyFill="1" applyBorder="1" applyAlignment="1">
      <alignment vertical="center" wrapText="1"/>
    </xf>
    <xf numFmtId="180" fontId="65" fillId="0" borderId="42" xfId="0" applyNumberFormat="1" applyFont="1" applyFill="1" applyBorder="1" applyAlignment="1">
      <alignment horizontal="center" vertical="center" wrapText="1"/>
    </xf>
    <xf numFmtId="179" fontId="65" fillId="0" borderId="42" xfId="0" applyNumberFormat="1" applyFont="1" applyFill="1" applyBorder="1" applyAlignment="1">
      <alignment horizontal="center" vertical="center" wrapText="1"/>
    </xf>
    <xf numFmtId="3" fontId="39" fillId="0" borderId="0" xfId="278" applyNumberFormat="1" applyFont="1" applyFill="1"/>
    <xf numFmtId="43" fontId="5" fillId="0" borderId="0" xfId="278" applyFont="1" applyFill="1"/>
    <xf numFmtId="0" fontId="45" fillId="0" borderId="0" xfId="0" applyFont="1" applyFill="1"/>
    <xf numFmtId="3" fontId="23" fillId="0" borderId="0" xfId="0" applyNumberFormat="1" applyFont="1" applyFill="1" applyBorder="1" applyAlignment="1">
      <alignment horizontal="center"/>
    </xf>
    <xf numFmtId="0" fontId="62" fillId="0" borderId="19" xfId="0" applyFont="1" applyFill="1" applyBorder="1" applyAlignment="1">
      <alignment vertical="center" wrapText="1"/>
    </xf>
    <xf numFmtId="38" fontId="66" fillId="0" borderId="19" xfId="0" applyNumberFormat="1" applyFont="1" applyFill="1" applyBorder="1" applyAlignment="1">
      <alignment vertical="center" wrapText="1"/>
    </xf>
    <xf numFmtId="0" fontId="39" fillId="0" borderId="0" xfId="0" applyFont="1"/>
    <xf numFmtId="165" fontId="39" fillId="0" borderId="0" xfId="278" applyNumberFormat="1" applyFont="1"/>
    <xf numFmtId="0" fontId="39" fillId="0" borderId="0" xfId="0" applyFont="1" applyAlignment="1">
      <alignment horizontal="center"/>
    </xf>
    <xf numFmtId="165" fontId="62" fillId="0" borderId="0" xfId="0" applyNumberFormat="1" applyFont="1"/>
    <xf numFmtId="0" fontId="62" fillId="0" borderId="0" xfId="0" applyFont="1"/>
    <xf numFmtId="165" fontId="39" fillId="0" borderId="0" xfId="0" applyNumberFormat="1" applyFont="1"/>
    <xf numFmtId="9" fontId="39" fillId="0" borderId="0" xfId="0" applyNumberFormat="1" applyFont="1"/>
    <xf numFmtId="0" fontId="134" fillId="29" borderId="41" xfId="0" applyFont="1" applyFill="1" applyBorder="1" applyAlignment="1">
      <alignment vertical="center" wrapText="1"/>
    </xf>
    <xf numFmtId="0" fontId="133" fillId="0" borderId="19" xfId="0" applyFont="1" applyBorder="1" applyAlignment="1">
      <alignment horizontal="center" vertical="center" wrapText="1"/>
    </xf>
    <xf numFmtId="0" fontId="133" fillId="0" borderId="19" xfId="0" applyFont="1" applyBorder="1" applyAlignment="1">
      <alignment vertical="center" wrapText="1"/>
    </xf>
    <xf numFmtId="165" fontId="133" fillId="0" borderId="19" xfId="278" applyNumberFormat="1" applyFont="1" applyBorder="1" applyAlignment="1">
      <alignment horizontal="center" vertical="center" wrapText="1"/>
    </xf>
    <xf numFmtId="9" fontId="133" fillId="0" borderId="19" xfId="278" applyNumberFormat="1" applyFont="1" applyBorder="1" applyAlignment="1">
      <alignment horizontal="center" vertical="center" wrapText="1"/>
    </xf>
    <xf numFmtId="9" fontId="133" fillId="0" borderId="19" xfId="0" applyNumberFormat="1" applyFont="1" applyBorder="1" applyAlignment="1">
      <alignment horizontal="center" vertical="center" wrapText="1"/>
    </xf>
    <xf numFmtId="165" fontId="63" fillId="0" borderId="0" xfId="278" applyNumberFormat="1" applyFont="1"/>
    <xf numFmtId="0" fontId="63" fillId="0" borderId="0" xfId="0" applyFont="1"/>
    <xf numFmtId="165" fontId="62" fillId="0" borderId="0" xfId="278" applyNumberFormat="1" applyFont="1"/>
    <xf numFmtId="0" fontId="133" fillId="29" borderId="41" xfId="0" applyFont="1" applyFill="1" applyBorder="1" applyAlignment="1">
      <alignment horizontal="center" vertical="center" wrapText="1"/>
    </xf>
    <xf numFmtId="0" fontId="133" fillId="29" borderId="41" xfId="0" applyFont="1" applyFill="1" applyBorder="1" applyAlignment="1">
      <alignment vertical="center" wrapText="1"/>
    </xf>
    <xf numFmtId="165" fontId="62" fillId="0" borderId="41" xfId="278" applyNumberFormat="1" applyFont="1" applyBorder="1"/>
    <xf numFmtId="0" fontId="136" fillId="29" borderId="41" xfId="0" applyFont="1" applyFill="1" applyBorder="1" applyAlignment="1">
      <alignment horizontal="center" vertical="center" wrapText="1"/>
    </xf>
    <xf numFmtId="0" fontId="136" fillId="29" borderId="41" xfId="0" applyFont="1" applyFill="1" applyBorder="1" applyAlignment="1">
      <alignment vertical="center" wrapText="1"/>
    </xf>
    <xf numFmtId="165" fontId="39" fillId="0" borderId="41" xfId="278" applyNumberFormat="1" applyFont="1" applyBorder="1"/>
    <xf numFmtId="9" fontId="39" fillId="0" borderId="41" xfId="0" applyNumberFormat="1" applyFont="1" applyBorder="1"/>
    <xf numFmtId="0" fontId="134" fillId="29" borderId="41" xfId="0" applyFont="1" applyFill="1" applyBorder="1" applyAlignment="1">
      <alignment horizontal="center" vertical="center" wrapText="1"/>
    </xf>
    <xf numFmtId="0" fontId="133" fillId="29" borderId="42" xfId="0" applyFont="1" applyFill="1" applyBorder="1" applyAlignment="1">
      <alignment horizontal="center" vertical="center" wrapText="1"/>
    </xf>
    <xf numFmtId="0" fontId="133" fillId="29" borderId="42" xfId="0" applyFont="1" applyFill="1" applyBorder="1" applyAlignment="1">
      <alignment vertical="center" wrapText="1"/>
    </xf>
    <xf numFmtId="165" fontId="62" fillId="0" borderId="42" xfId="278" applyNumberFormat="1" applyFont="1" applyBorder="1"/>
    <xf numFmtId="9" fontId="62" fillId="0" borderId="42" xfId="0" applyNumberFormat="1" applyFont="1" applyBorder="1"/>
    <xf numFmtId="165" fontId="62" fillId="0" borderId="1" xfId="278" applyNumberFormat="1" applyFont="1" applyBorder="1"/>
    <xf numFmtId="9" fontId="62" fillId="0" borderId="1" xfId="0" applyNumberFormat="1" applyFont="1" applyBorder="1"/>
    <xf numFmtId="3" fontId="5" fillId="0" borderId="0" xfId="0" applyNumberFormat="1" applyFont="1" applyFill="1"/>
    <xf numFmtId="184" fontId="39" fillId="0" borderId="0" xfId="278" applyNumberFormat="1" applyFont="1"/>
    <xf numFmtId="0" fontId="133" fillId="0" borderId="0" xfId="0" applyFont="1" applyAlignment="1">
      <alignment horizontal="right" vertical="center"/>
    </xf>
    <xf numFmtId="0" fontId="62" fillId="0" borderId="0" xfId="0" applyFont="1" applyFill="1"/>
    <xf numFmtId="0" fontId="139" fillId="0" borderId="0" xfId="0" applyFont="1" applyAlignment="1">
      <alignment horizontal="right" vertical="center"/>
    </xf>
    <xf numFmtId="0" fontId="68" fillId="0" borderId="0" xfId="0" applyFont="1" applyAlignment="1">
      <alignment horizontal="right" vertical="center"/>
    </xf>
    <xf numFmtId="0" fontId="151" fillId="0" borderId="0" xfId="492" applyFont="1" applyFill="1"/>
    <xf numFmtId="232" fontId="151" fillId="0" borderId="0" xfId="492" applyNumberFormat="1" applyFont="1" applyFill="1"/>
    <xf numFmtId="0" fontId="78" fillId="0" borderId="12" xfId="492" applyFont="1" applyFill="1" applyBorder="1" applyAlignment="1">
      <alignment horizontal="center" vertical="center" wrapText="1"/>
    </xf>
    <xf numFmtId="0" fontId="78" fillId="0" borderId="12" xfId="492" applyFont="1" applyFill="1" applyBorder="1" applyAlignment="1">
      <alignment vertical="center" wrapText="1"/>
    </xf>
    <xf numFmtId="0" fontId="78" fillId="0" borderId="41" xfId="492" applyFont="1" applyFill="1" applyBorder="1" applyAlignment="1">
      <alignment horizontal="center" vertical="center" wrapText="1"/>
    </xf>
    <xf numFmtId="0" fontId="78" fillId="0" borderId="41" xfId="492" applyFont="1" applyFill="1" applyBorder="1" applyAlignment="1">
      <alignment vertical="center" wrapText="1"/>
    </xf>
    <xf numFmtId="0" fontId="143" fillId="0" borderId="1" xfId="0" applyFont="1" applyBorder="1" applyAlignment="1">
      <alignment horizontal="center" vertical="center" wrapText="1"/>
    </xf>
    <xf numFmtId="0" fontId="152" fillId="0" borderId="0" xfId="0" applyFont="1"/>
    <xf numFmtId="3" fontId="67" fillId="0" borderId="1" xfId="0" applyNumberFormat="1" applyFont="1" applyBorder="1" applyAlignment="1">
      <alignment vertical="center" wrapText="1"/>
    </xf>
    <xf numFmtId="3" fontId="135" fillId="0" borderId="1" xfId="0" applyNumberFormat="1" applyFont="1" applyBorder="1" applyAlignment="1">
      <alignment vertical="center" wrapText="1"/>
    </xf>
    <xf numFmtId="0" fontId="70" fillId="0" borderId="0" xfId="0" applyFont="1" applyFill="1" applyAlignment="1">
      <alignment horizontal="center"/>
    </xf>
    <xf numFmtId="0" fontId="70" fillId="0" borderId="0" xfId="0" applyFont="1" applyFill="1" applyAlignment="1"/>
    <xf numFmtId="0" fontId="60" fillId="29" borderId="0" xfId="485" applyFont="1" applyFill="1" applyAlignment="1"/>
    <xf numFmtId="0" fontId="42" fillId="29" borderId="0" xfId="485" applyFont="1" applyFill="1" applyAlignment="1">
      <alignment horizontal="center"/>
    </xf>
    <xf numFmtId="165" fontId="3" fillId="29" borderId="0" xfId="0" applyNumberFormat="1" applyFont="1" applyFill="1"/>
    <xf numFmtId="0" fontId="2" fillId="29" borderId="0" xfId="485" applyFill="1"/>
    <xf numFmtId="0" fontId="39" fillId="0" borderId="0" xfId="0" applyFont="1" applyAlignment="1">
      <alignment vertical="center"/>
    </xf>
    <xf numFmtId="0" fontId="153" fillId="29" borderId="0" xfId="485" applyFont="1" applyFill="1" applyAlignment="1"/>
    <xf numFmtId="165" fontId="3" fillId="29" borderId="0" xfId="485" applyNumberFormat="1" applyFont="1" applyFill="1" applyBorder="1"/>
    <xf numFmtId="0" fontId="49" fillId="29" borderId="0" xfId="485" applyFont="1" applyFill="1" applyBorder="1"/>
    <xf numFmtId="233" fontId="49" fillId="29" borderId="0" xfId="485" applyNumberFormat="1" applyFont="1" applyFill="1"/>
    <xf numFmtId="165" fontId="154" fillId="29" borderId="0" xfId="0" applyNumberFormat="1" applyFont="1" applyFill="1"/>
    <xf numFmtId="0" fontId="156" fillId="29" borderId="0" xfId="0" applyFont="1" applyFill="1"/>
    <xf numFmtId="0" fontId="155" fillId="29" borderId="1" xfId="0" applyFont="1" applyFill="1" applyBorder="1" applyAlignment="1">
      <alignment horizontal="center" vertical="center" wrapText="1"/>
    </xf>
    <xf numFmtId="0" fontId="85" fillId="29" borderId="1" xfId="0" applyFont="1" applyFill="1" applyBorder="1" applyAlignment="1">
      <alignment horizontal="center" vertical="center" wrapText="1"/>
    </xf>
    <xf numFmtId="0" fontId="155" fillId="29" borderId="1" xfId="0" applyFont="1" applyFill="1" applyBorder="1" applyAlignment="1">
      <alignment vertical="center" wrapText="1"/>
    </xf>
    <xf numFmtId="165" fontId="155" fillId="29" borderId="1" xfId="278" applyNumberFormat="1" applyFont="1" applyFill="1" applyBorder="1" applyAlignment="1">
      <alignment horizontal="right" vertical="center" wrapText="1"/>
    </xf>
    <xf numFmtId="0" fontId="157" fillId="29" borderId="0" xfId="0" applyFont="1" applyFill="1"/>
    <xf numFmtId="0" fontId="85" fillId="29" borderId="1" xfId="0" applyFont="1" applyFill="1" applyBorder="1" applyAlignment="1">
      <alignment horizontal="center" wrapText="1"/>
    </xf>
    <xf numFmtId="0" fontId="85" fillId="29" borderId="1" xfId="0" applyFont="1" applyFill="1" applyBorder="1" applyAlignment="1">
      <alignment horizontal="left" vertical="center" wrapText="1"/>
    </xf>
    <xf numFmtId="165" fontId="85" fillId="29" borderId="1" xfId="278" applyNumberFormat="1" applyFont="1" applyFill="1" applyBorder="1" applyAlignment="1">
      <alignment horizontal="right" vertical="center" wrapText="1"/>
    </xf>
    <xf numFmtId="0" fontId="78" fillId="29" borderId="0" xfId="0" applyFont="1" applyFill="1" applyBorder="1" applyAlignment="1">
      <alignment horizontal="center" vertical="center" wrapText="1"/>
    </xf>
    <xf numFmtId="0" fontId="78" fillId="29" borderId="0" xfId="0" applyFont="1" applyFill="1" applyBorder="1" applyAlignment="1">
      <alignment vertical="center" wrapText="1"/>
    </xf>
    <xf numFmtId="0" fontId="158" fillId="29" borderId="0" xfId="0" applyFont="1" applyFill="1"/>
    <xf numFmtId="0" fontId="0" fillId="29" borderId="0" xfId="0" applyFill="1" applyAlignment="1">
      <alignment horizontal="left"/>
    </xf>
    <xf numFmtId="3" fontId="71" fillId="0" borderId="0" xfId="0" applyNumberFormat="1" applyFont="1" applyFill="1" applyBorder="1" applyAlignment="1">
      <alignment horizontal="center"/>
    </xf>
    <xf numFmtId="3" fontId="70" fillId="0" borderId="0" xfId="0" applyNumberFormat="1" applyFont="1" applyFill="1" applyBorder="1" applyAlignment="1">
      <alignment horizontal="center"/>
    </xf>
    <xf numFmtId="0" fontId="3" fillId="0" borderId="0" xfId="0" applyFont="1" applyFill="1"/>
    <xf numFmtId="0" fontId="42" fillId="0" borderId="0" xfId="0" applyFont="1" applyFill="1"/>
    <xf numFmtId="0" fontId="81" fillId="0" borderId="0" xfId="0" applyFont="1" applyFill="1"/>
    <xf numFmtId="0" fontId="56" fillId="0" borderId="0" xfId="0" applyFont="1" applyFill="1"/>
    <xf numFmtId="3" fontId="72" fillId="0" borderId="0" xfId="0" applyNumberFormat="1" applyFont="1" applyFill="1"/>
    <xf numFmtId="0" fontId="159" fillId="0" borderId="0" xfId="0" applyFont="1" applyFill="1"/>
    <xf numFmtId="0" fontId="160" fillId="0" borderId="0" xfId="0" applyFont="1" applyFill="1"/>
    <xf numFmtId="3" fontId="76" fillId="0" borderId="0" xfId="0" applyNumberFormat="1" applyFont="1" applyFill="1"/>
    <xf numFmtId="3" fontId="74" fillId="0" borderId="0" xfId="0" applyNumberFormat="1" applyFont="1"/>
    <xf numFmtId="0" fontId="162" fillId="0" borderId="0" xfId="0" applyFont="1"/>
    <xf numFmtId="0" fontId="164" fillId="0" borderId="0" xfId="0" applyFont="1"/>
    <xf numFmtId="0" fontId="82" fillId="0" borderId="0" xfId="0" applyFont="1" applyFill="1"/>
    <xf numFmtId="3" fontId="83" fillId="0" borderId="0" xfId="0" applyNumberFormat="1" applyFont="1" applyFill="1"/>
    <xf numFmtId="0" fontId="72" fillId="0" borderId="0" xfId="0" applyFont="1" applyFill="1"/>
    <xf numFmtId="0" fontId="134" fillId="0" borderId="0" xfId="0" applyFont="1" applyBorder="1" applyAlignment="1">
      <alignment vertical="center"/>
    </xf>
    <xf numFmtId="0" fontId="166" fillId="0" borderId="1" xfId="0" applyFont="1" applyBorder="1" applyAlignment="1">
      <alignment horizontal="center" vertical="center" wrapText="1"/>
    </xf>
    <xf numFmtId="0" fontId="0" fillId="0" borderId="0" xfId="0" applyFont="1"/>
    <xf numFmtId="0" fontId="65" fillId="0" borderId="1" xfId="0" applyNumberFormat="1" applyFont="1" applyFill="1" applyBorder="1" applyAlignment="1">
      <alignment horizontal="left"/>
    </xf>
    <xf numFmtId="165" fontId="143" fillId="0" borderId="1" xfId="278" applyNumberFormat="1" applyFont="1" applyBorder="1" applyAlignment="1">
      <alignment horizontal="center" vertical="center" wrapText="1"/>
    </xf>
    <xf numFmtId="165" fontId="143" fillId="0" borderId="1" xfId="278" applyNumberFormat="1" applyFont="1" applyBorder="1" applyAlignment="1">
      <alignment horizontal="right" vertical="center" wrapText="1"/>
    </xf>
    <xf numFmtId="165" fontId="143" fillId="0" borderId="1" xfId="0" applyNumberFormat="1" applyFont="1" applyBorder="1" applyAlignment="1">
      <alignment horizontal="center" vertical="center" wrapText="1"/>
    </xf>
    <xf numFmtId="3" fontId="65" fillId="0" borderId="1" xfId="0" applyNumberFormat="1" applyFont="1" applyBorder="1" applyAlignment="1">
      <alignment horizontal="right" vertical="center"/>
    </xf>
    <xf numFmtId="165" fontId="144" fillId="0" borderId="1" xfId="278" applyNumberFormat="1" applyFont="1" applyBorder="1" applyAlignment="1">
      <alignment horizontal="center" vertical="center" wrapText="1"/>
    </xf>
    <xf numFmtId="0" fontId="167" fillId="0" borderId="1" xfId="0" applyFont="1" applyBorder="1" applyAlignment="1">
      <alignment horizontal="center" vertical="center" wrapText="1"/>
    </xf>
    <xf numFmtId="165" fontId="167" fillId="0" borderId="1" xfId="0" applyNumberFormat="1" applyFont="1" applyBorder="1" applyAlignment="1">
      <alignment horizontal="center" vertical="center" wrapText="1"/>
    </xf>
    <xf numFmtId="0" fontId="168" fillId="0" borderId="0" xfId="0" applyFont="1"/>
    <xf numFmtId="165" fontId="51" fillId="0" borderId="0" xfId="0" applyNumberFormat="1" applyFont="1" applyBorder="1"/>
    <xf numFmtId="0" fontId="71" fillId="0" borderId="0" xfId="0" applyFont="1" applyFill="1" applyBorder="1" applyAlignment="1"/>
    <xf numFmtId="0" fontId="0" fillId="0" borderId="0" xfId="0" applyBorder="1"/>
    <xf numFmtId="0" fontId="44" fillId="0" borderId="0" xfId="363" applyFont="1" applyFill="1" applyAlignment="1">
      <alignment horizontal="center"/>
    </xf>
    <xf numFmtId="0" fontId="74" fillId="0" borderId="0" xfId="363" applyFont="1" applyFill="1"/>
    <xf numFmtId="0" fontId="3" fillId="0" borderId="0" xfId="363" applyFill="1"/>
    <xf numFmtId="0" fontId="3" fillId="0" borderId="0" xfId="363" applyFont="1" applyFill="1" applyAlignment="1">
      <alignment horizontal="center"/>
    </xf>
    <xf numFmtId="38" fontId="65" fillId="0" borderId="0" xfId="363" applyNumberFormat="1" applyFont="1" applyFill="1"/>
    <xf numFmtId="0" fontId="75" fillId="0" borderId="0" xfId="363" applyFont="1" applyFill="1"/>
    <xf numFmtId="0" fontId="75" fillId="0" borderId="1" xfId="363" applyNumberFormat="1" applyFont="1" applyFill="1" applyBorder="1" applyAlignment="1">
      <alignment horizontal="center" vertical="center"/>
    </xf>
    <xf numFmtId="38" fontId="169" fillId="0" borderId="0" xfId="363" applyNumberFormat="1" applyFont="1" applyFill="1"/>
    <xf numFmtId="0" fontId="169" fillId="0" borderId="0" xfId="363" applyFont="1" applyFill="1"/>
    <xf numFmtId="0" fontId="53" fillId="0" borderId="0" xfId="363" applyFont="1" applyFill="1"/>
    <xf numFmtId="0" fontId="170" fillId="0" borderId="0" xfId="363" applyFont="1" applyFill="1"/>
    <xf numFmtId="0" fontId="150" fillId="0" borderId="0" xfId="363" applyFont="1" applyFill="1"/>
    <xf numFmtId="38" fontId="170" fillId="0" borderId="0" xfId="363" applyNumberFormat="1" applyFont="1" applyFill="1"/>
    <xf numFmtId="178" fontId="46" fillId="0" borderId="0" xfId="363" applyNumberFormat="1" applyFont="1" applyFill="1" applyAlignment="1">
      <alignment horizontal="center"/>
    </xf>
    <xf numFmtId="38" fontId="171" fillId="0" borderId="0" xfId="363" applyNumberFormat="1" applyFont="1" applyFill="1"/>
    <xf numFmtId="178" fontId="71" fillId="0" borderId="34" xfId="363" applyNumberFormat="1" applyFont="1" applyFill="1" applyBorder="1" applyAlignment="1"/>
    <xf numFmtId="0" fontId="71" fillId="0" borderId="0" xfId="363" applyFont="1" applyFill="1"/>
    <xf numFmtId="0" fontId="46" fillId="0" borderId="0" xfId="363" applyFont="1" applyFill="1"/>
    <xf numFmtId="0" fontId="61" fillId="0" borderId="0" xfId="363" applyFont="1" applyFill="1"/>
    <xf numFmtId="0" fontId="173" fillId="0" borderId="0" xfId="363" applyFont="1" applyFill="1"/>
    <xf numFmtId="178" fontId="71" fillId="0" borderId="0" xfId="363" applyNumberFormat="1" applyFont="1" applyFill="1" applyAlignment="1"/>
    <xf numFmtId="0" fontId="45" fillId="0" borderId="0" xfId="363" applyFont="1" applyFill="1" applyAlignment="1">
      <alignment horizontal="center"/>
    </xf>
    <xf numFmtId="0" fontId="44" fillId="0" borderId="0" xfId="363" applyFont="1" applyFill="1"/>
    <xf numFmtId="0" fontId="62" fillId="0" borderId="0" xfId="363" applyFont="1" applyFill="1"/>
    <xf numFmtId="0" fontId="39" fillId="0" borderId="0" xfId="363" applyFont="1" applyFill="1"/>
    <xf numFmtId="0" fontId="45" fillId="0" borderId="0" xfId="363" applyFont="1" applyFill="1"/>
    <xf numFmtId="0" fontId="49" fillId="0" borderId="0" xfId="363" applyFont="1" applyFill="1"/>
    <xf numFmtId="0" fontId="51" fillId="0" borderId="0" xfId="363" applyFont="1" applyFill="1"/>
    <xf numFmtId="0" fontId="65" fillId="0" borderId="0" xfId="363" applyFont="1" applyFill="1"/>
    <xf numFmtId="0" fontId="3" fillId="0" borderId="0" xfId="363" applyFont="1" applyFill="1"/>
    <xf numFmtId="0" fontId="175" fillId="0" borderId="0" xfId="493" applyFont="1" applyAlignment="1">
      <alignment horizontal="left" vertical="top" wrapText="1"/>
    </xf>
    <xf numFmtId="0" fontId="174" fillId="0" borderId="0" xfId="493"/>
    <xf numFmtId="3" fontId="66" fillId="0" borderId="0" xfId="487" applyNumberFormat="1" applyFont="1" applyFill="1" applyBorder="1" applyAlignment="1">
      <alignment horizontal="right" vertical="center"/>
    </xf>
    <xf numFmtId="0" fontId="83" fillId="0" borderId="0" xfId="494" applyFont="1" applyBorder="1" applyAlignment="1">
      <alignment horizontal="center" wrapText="1"/>
    </xf>
    <xf numFmtId="0" fontId="83" fillId="0" borderId="0" xfId="494" applyFont="1" applyBorder="1"/>
    <xf numFmtId="0" fontId="174" fillId="0" borderId="0" xfId="493" applyAlignment="1">
      <alignment horizontal="center" vertical="top" wrapText="1"/>
    </xf>
    <xf numFmtId="3" fontId="65" fillId="0" borderId="0" xfId="494" applyNumberFormat="1" applyFont="1" applyBorder="1" applyAlignment="1">
      <alignment horizontal="right" vertical="center"/>
    </xf>
    <xf numFmtId="0" fontId="177" fillId="0" borderId="0" xfId="493" applyFont="1" applyAlignment="1">
      <alignment horizontal="right" vertical="top" wrapText="1"/>
    </xf>
    <xf numFmtId="3" fontId="65" fillId="0" borderId="0" xfId="494" applyNumberFormat="1" applyFont="1" applyBorder="1" applyAlignment="1">
      <alignment horizontal="left" vertical="center"/>
    </xf>
    <xf numFmtId="234" fontId="174" fillId="0" borderId="0" xfId="493" applyNumberFormat="1"/>
    <xf numFmtId="0" fontId="144" fillId="32" borderId="48" xfId="493" applyFont="1" applyFill="1" applyBorder="1" applyAlignment="1">
      <alignment horizontal="center" vertical="center" wrapText="1"/>
    </xf>
    <xf numFmtId="0" fontId="178" fillId="32" borderId="48" xfId="493" applyFont="1" applyFill="1" applyBorder="1" applyAlignment="1">
      <alignment horizontal="center" vertical="center" wrapText="1"/>
    </xf>
    <xf numFmtId="0" fontId="178" fillId="32" borderId="52" xfId="493" applyFont="1" applyFill="1" applyBorder="1" applyAlignment="1">
      <alignment horizontal="center" vertical="center" wrapText="1"/>
    </xf>
    <xf numFmtId="4" fontId="83" fillId="0" borderId="0" xfId="494" applyNumberFormat="1" applyFont="1" applyBorder="1" applyAlignment="1">
      <alignment horizontal="left" vertical="center"/>
    </xf>
    <xf numFmtId="0" fontId="144" fillId="32" borderId="50" xfId="493" applyFont="1" applyFill="1" applyBorder="1" applyAlignment="1">
      <alignment horizontal="center" vertical="center" wrapText="1"/>
    </xf>
    <xf numFmtId="0" fontId="178" fillId="32" borderId="50" xfId="493" applyFont="1" applyFill="1" applyBorder="1" applyAlignment="1">
      <alignment horizontal="left" vertical="center" wrapText="1"/>
    </xf>
    <xf numFmtId="234" fontId="178" fillId="32" borderId="50" xfId="493" applyNumberFormat="1" applyFont="1" applyFill="1" applyBorder="1" applyAlignment="1">
      <alignment horizontal="right" vertical="center" wrapText="1"/>
    </xf>
    <xf numFmtId="10" fontId="178" fillId="32" borderId="50" xfId="493" applyNumberFormat="1" applyFont="1" applyFill="1" applyBorder="1" applyAlignment="1">
      <alignment horizontal="right" vertical="center" wrapText="1"/>
    </xf>
    <xf numFmtId="10" fontId="178" fillId="32" borderId="53" xfId="493" applyNumberFormat="1" applyFont="1" applyFill="1" applyBorder="1" applyAlignment="1">
      <alignment horizontal="right" vertical="center" wrapText="1"/>
    </xf>
    <xf numFmtId="0" fontId="72" fillId="0" borderId="0" xfId="494" applyFont="1" applyFill="1" applyBorder="1" applyAlignment="1">
      <alignment horizontal="center" wrapText="1"/>
    </xf>
    <xf numFmtId="0" fontId="72" fillId="0" borderId="0" xfId="494" applyFont="1" applyFill="1" applyBorder="1" applyAlignment="1">
      <alignment horizontal="center"/>
    </xf>
    <xf numFmtId="0" fontId="178" fillId="32" borderId="50" xfId="493" applyFont="1" applyFill="1" applyBorder="1" applyAlignment="1">
      <alignment horizontal="center" vertical="center" wrapText="1"/>
    </xf>
    <xf numFmtId="234" fontId="144" fillId="32" borderId="50" xfId="493" applyNumberFormat="1" applyFont="1" applyFill="1" applyBorder="1" applyAlignment="1">
      <alignment horizontal="right" vertical="center" wrapText="1"/>
    </xf>
    <xf numFmtId="10" fontId="144" fillId="32" borderId="50" xfId="493" applyNumberFormat="1" applyFont="1" applyFill="1" applyBorder="1" applyAlignment="1">
      <alignment horizontal="right" vertical="center" wrapText="1"/>
    </xf>
    <xf numFmtId="10" fontId="144" fillId="32" borderId="53" xfId="493" applyNumberFormat="1" applyFont="1" applyFill="1" applyBorder="1" applyAlignment="1">
      <alignment horizontal="right" vertical="center" wrapText="1"/>
    </xf>
    <xf numFmtId="0" fontId="83" fillId="0" borderId="0" xfId="494" applyFont="1" applyFill="1" applyBorder="1" applyAlignment="1">
      <alignment horizontal="center" wrapText="1"/>
    </xf>
    <xf numFmtId="0" fontId="83" fillId="0" borderId="0" xfId="494" applyFont="1" applyFill="1" applyBorder="1" applyAlignment="1">
      <alignment horizontal="center"/>
    </xf>
    <xf numFmtId="0" fontId="144" fillId="32" borderId="50" xfId="493" applyFont="1" applyFill="1" applyBorder="1" applyAlignment="1">
      <alignment horizontal="left" vertical="center" wrapText="1"/>
    </xf>
    <xf numFmtId="0" fontId="144" fillId="32" borderId="50" xfId="493" applyFont="1" applyFill="1" applyBorder="1" applyAlignment="1">
      <alignment horizontal="right" vertical="center" wrapText="1"/>
    </xf>
    <xf numFmtId="0" fontId="144" fillId="32" borderId="53" xfId="493" applyFont="1" applyFill="1" applyBorder="1" applyAlignment="1">
      <alignment horizontal="right" vertical="center" wrapText="1"/>
    </xf>
    <xf numFmtId="0" fontId="72" fillId="0" borderId="0" xfId="494" applyFont="1" applyBorder="1" applyAlignment="1">
      <alignment horizontal="center" wrapText="1"/>
    </xf>
    <xf numFmtId="0" fontId="72" fillId="0" borderId="0" xfId="494" applyFont="1" applyBorder="1"/>
    <xf numFmtId="3" fontId="144" fillId="32" borderId="50" xfId="493" applyNumberFormat="1" applyFont="1" applyFill="1" applyBorder="1" applyAlignment="1">
      <alignment horizontal="right" vertical="center" wrapText="1"/>
    </xf>
    <xf numFmtId="0" fontId="83" fillId="0" borderId="0" xfId="494" applyFont="1" applyBorder="1" applyAlignment="1">
      <alignment horizontal="center" vertical="center" wrapText="1"/>
    </xf>
    <xf numFmtId="49" fontId="83" fillId="0" borderId="0" xfId="494" applyNumberFormat="1" applyFont="1" applyBorder="1" applyAlignment="1">
      <alignment horizontal="left" vertical="center" wrapText="1"/>
    </xf>
    <xf numFmtId="3" fontId="83" fillId="0" borderId="0" xfId="494" applyNumberFormat="1" applyFont="1" applyBorder="1" applyAlignment="1">
      <alignment horizontal="right" vertical="center"/>
    </xf>
    <xf numFmtId="4" fontId="83" fillId="0" borderId="0" xfId="494" applyNumberFormat="1" applyFont="1" applyBorder="1" applyAlignment="1">
      <alignment horizontal="right" vertical="center"/>
    </xf>
    <xf numFmtId="3" fontId="0" fillId="29" borderId="0" xfId="0" applyNumberFormat="1" applyFill="1"/>
    <xf numFmtId="3" fontId="53" fillId="29" borderId="0" xfId="0" applyNumberFormat="1" applyFont="1" applyFill="1"/>
    <xf numFmtId="0" fontId="72" fillId="0" borderId="0" xfId="0" applyFont="1" applyFill="1" applyAlignment="1"/>
    <xf numFmtId="3" fontId="81" fillId="0" borderId="0" xfId="0" applyNumberFormat="1" applyFont="1" applyFill="1"/>
    <xf numFmtId="3" fontId="72" fillId="0" borderId="0" xfId="0" applyNumberFormat="1" applyFont="1" applyFill="1" applyAlignment="1"/>
    <xf numFmtId="3" fontId="0" fillId="0" borderId="0" xfId="0" applyNumberFormat="1"/>
    <xf numFmtId="3" fontId="51" fillId="0" borderId="0" xfId="0" applyNumberFormat="1" applyFont="1"/>
    <xf numFmtId="165" fontId="49" fillId="0" borderId="0" xfId="0" applyNumberFormat="1" applyFont="1"/>
    <xf numFmtId="3" fontId="53" fillId="0" borderId="0" xfId="0" applyNumberFormat="1" applyFont="1"/>
    <xf numFmtId="3" fontId="49" fillId="0" borderId="0" xfId="0" applyNumberFormat="1" applyFont="1"/>
    <xf numFmtId="3" fontId="53" fillId="0" borderId="0" xfId="0" applyNumberFormat="1" applyFont="1" applyBorder="1"/>
    <xf numFmtId="0" fontId="133" fillId="0" borderId="1" xfId="0" applyFont="1" applyBorder="1" applyAlignment="1">
      <alignment horizontal="center" vertical="center" wrapText="1"/>
    </xf>
    <xf numFmtId="165" fontId="133" fillId="0" borderId="1" xfId="278" applyNumberFormat="1" applyFont="1" applyBorder="1" applyAlignment="1">
      <alignment horizontal="center" vertical="center" wrapText="1"/>
    </xf>
    <xf numFmtId="49" fontId="65" fillId="0" borderId="0" xfId="489" applyNumberFormat="1" applyFont="1" applyBorder="1" applyAlignment="1">
      <alignment horizontal="center" vertical="center"/>
    </xf>
    <xf numFmtId="49" fontId="65" fillId="0" borderId="0" xfId="489" applyNumberFormat="1" applyFont="1" applyBorder="1" applyAlignment="1">
      <alignment horizontal="left" vertical="center"/>
    </xf>
    <xf numFmtId="0" fontId="63" fillId="0" borderId="0" xfId="0" applyFont="1" applyFill="1" applyBorder="1" applyAlignment="1">
      <alignment wrapText="1"/>
    </xf>
    <xf numFmtId="0" fontId="23" fillId="0" borderId="0" xfId="0" applyFont="1" applyFill="1"/>
    <xf numFmtId="0" fontId="62" fillId="0" borderId="0" xfId="0" applyFont="1" applyFill="1" applyAlignment="1"/>
    <xf numFmtId="49" fontId="65" fillId="0" borderId="0" xfId="489" applyNumberFormat="1" applyFont="1" applyBorder="1" applyAlignment="1">
      <alignment horizontal="left" vertical="center" wrapText="1"/>
    </xf>
    <xf numFmtId="3" fontId="65" fillId="0" borderId="0" xfId="489" applyNumberFormat="1" applyFont="1" applyBorder="1" applyAlignment="1">
      <alignment horizontal="right" vertical="center"/>
    </xf>
    <xf numFmtId="165" fontId="75" fillId="0" borderId="19" xfId="278" applyNumberFormat="1" applyFont="1" applyFill="1" applyBorder="1"/>
    <xf numFmtId="165" fontId="84" fillId="0" borderId="41" xfId="278" applyNumberFormat="1" applyFont="1" applyFill="1" applyBorder="1"/>
    <xf numFmtId="165" fontId="75" fillId="0" borderId="41" xfId="278" applyNumberFormat="1" applyFont="1" applyFill="1" applyBorder="1"/>
    <xf numFmtId="165" fontId="74" fillId="0" borderId="0" xfId="278" applyNumberFormat="1" applyFont="1" applyFill="1"/>
    <xf numFmtId="165" fontId="62" fillId="0" borderId="0" xfId="278" applyNumberFormat="1" applyFont="1" applyFill="1"/>
    <xf numFmtId="0" fontId="39" fillId="29" borderId="0" xfId="495" applyFont="1" applyFill="1" applyAlignment="1"/>
    <xf numFmtId="165" fontId="39" fillId="29" borderId="0" xfId="278" applyNumberFormat="1" applyFont="1" applyFill="1" applyAlignment="1"/>
    <xf numFmtId="0" fontId="39" fillId="29" borderId="0" xfId="495" applyFont="1" applyFill="1" applyAlignment="1">
      <alignment horizontal="right" vertical="center"/>
    </xf>
    <xf numFmtId="0" fontId="39" fillId="29" borderId="0" xfId="495" applyFont="1" applyFill="1"/>
    <xf numFmtId="165" fontId="39" fillId="29" borderId="0" xfId="278" applyNumberFormat="1" applyFont="1" applyFill="1"/>
    <xf numFmtId="0" fontId="62" fillId="29" borderId="0" xfId="495" applyFont="1" applyFill="1"/>
    <xf numFmtId="0" fontId="62" fillId="0" borderId="0" xfId="495" applyFont="1" applyFill="1"/>
    <xf numFmtId="0" fontId="39" fillId="0" borderId="0" xfId="495" applyFont="1" applyFill="1"/>
    <xf numFmtId="0" fontId="39" fillId="29" borderId="0" xfId="495" applyFont="1" applyFill="1" applyAlignment="1">
      <alignment vertical="center"/>
    </xf>
    <xf numFmtId="0" fontId="62" fillId="29" borderId="0" xfId="495" applyNumberFormat="1" applyFont="1" applyFill="1"/>
    <xf numFmtId="0" fontId="64" fillId="29" borderId="0" xfId="495" applyNumberFormat="1" applyFont="1" applyFill="1"/>
    <xf numFmtId="0" fontId="62" fillId="29" borderId="12" xfId="495" applyNumberFormat="1" applyFont="1" applyFill="1" applyBorder="1" applyAlignment="1">
      <alignment horizontal="left"/>
    </xf>
    <xf numFmtId="0" fontId="62" fillId="29" borderId="41" xfId="495" applyNumberFormat="1" applyFont="1" applyFill="1" applyBorder="1"/>
    <xf numFmtId="0" fontId="39" fillId="0" borderId="41" xfId="495" applyNumberFormat="1" applyFont="1" applyFill="1" applyBorder="1"/>
    <xf numFmtId="0" fontId="39" fillId="0" borderId="41" xfId="495" applyFont="1" applyFill="1" applyBorder="1"/>
    <xf numFmtId="0" fontId="62" fillId="29" borderId="42" xfId="495" applyFont="1" applyFill="1" applyBorder="1"/>
    <xf numFmtId="0" fontId="62" fillId="0" borderId="0" xfId="490" applyNumberFormat="1" applyFont="1" applyFill="1"/>
    <xf numFmtId="3" fontId="62" fillId="0" borderId="0" xfId="490" applyNumberFormat="1" applyFont="1" applyFill="1"/>
    <xf numFmtId="0" fontId="64" fillId="0" borderId="0" xfId="490" applyNumberFormat="1" applyFont="1" applyFill="1"/>
    <xf numFmtId="0" fontId="68" fillId="0" borderId="1" xfId="0" applyFont="1" applyBorder="1" applyAlignment="1">
      <alignment horizontal="center" vertical="center" wrapText="1"/>
    </xf>
    <xf numFmtId="0" fontId="80" fillId="0" borderId="1" xfId="0" applyFont="1" applyBorder="1" applyAlignment="1">
      <alignment horizontal="center" vertical="center" wrapText="1"/>
    </xf>
    <xf numFmtId="0" fontId="181" fillId="0" borderId="0" xfId="0" applyFont="1"/>
    <xf numFmtId="0" fontId="67" fillId="0" borderId="1" xfId="0" applyFont="1" applyBorder="1" applyAlignment="1">
      <alignment horizontal="center" vertical="center" wrapText="1"/>
    </xf>
    <xf numFmtId="0" fontId="68" fillId="0" borderId="1" xfId="0" applyFont="1" applyBorder="1" applyAlignment="1">
      <alignment vertical="center" wrapText="1"/>
    </xf>
    <xf numFmtId="3" fontId="68" fillId="0" borderId="1" xfId="0" applyNumberFormat="1" applyFont="1" applyBorder="1" applyAlignment="1">
      <alignment vertical="center" wrapText="1"/>
    </xf>
    <xf numFmtId="1" fontId="68" fillId="0" borderId="1" xfId="0" applyNumberFormat="1" applyFont="1" applyBorder="1" applyAlignment="1">
      <alignment vertical="center" wrapText="1"/>
    </xf>
    <xf numFmtId="0" fontId="67" fillId="0" borderId="1" xfId="0" applyFont="1" applyBorder="1" applyAlignment="1">
      <alignment vertical="center" wrapText="1"/>
    </xf>
    <xf numFmtId="1" fontId="67" fillId="0" borderId="1" xfId="0" applyNumberFormat="1" applyFont="1" applyBorder="1" applyAlignment="1">
      <alignment vertical="center" wrapText="1"/>
    </xf>
    <xf numFmtId="0" fontId="139" fillId="0" borderId="1" xfId="0" applyFont="1" applyBorder="1" applyAlignment="1">
      <alignment vertical="center" wrapText="1"/>
    </xf>
    <xf numFmtId="9" fontId="134" fillId="29" borderId="1" xfId="278" applyNumberFormat="1" applyFont="1" applyFill="1" applyBorder="1" applyAlignment="1">
      <alignment horizontal="center" vertical="center" wrapText="1"/>
    </xf>
    <xf numFmtId="3" fontId="63" fillId="29" borderId="1" xfId="0" applyNumberFormat="1" applyFont="1" applyFill="1" applyBorder="1" applyAlignment="1">
      <alignment horizontal="right" vertical="center" wrapText="1"/>
    </xf>
    <xf numFmtId="165" fontId="39" fillId="0" borderId="0" xfId="278" applyNumberFormat="1" applyFont="1" applyAlignment="1">
      <alignment horizontal="center"/>
    </xf>
    <xf numFmtId="0" fontId="133" fillId="0" borderId="1" xfId="0" applyFont="1" applyBorder="1" applyAlignment="1">
      <alignment horizontal="center" vertical="center" wrapText="1"/>
    </xf>
    <xf numFmtId="0" fontId="70" fillId="0" borderId="0" xfId="0" applyFont="1"/>
    <xf numFmtId="165" fontId="70" fillId="0" borderId="0" xfId="278" applyNumberFormat="1" applyFont="1"/>
    <xf numFmtId="165" fontId="74" fillId="30" borderId="0" xfId="278" applyNumberFormat="1" applyFont="1" applyFill="1"/>
    <xf numFmtId="165" fontId="74" fillId="0" borderId="0" xfId="0" applyNumberFormat="1" applyFont="1"/>
    <xf numFmtId="0" fontId="149" fillId="0" borderId="1" xfId="0" applyFont="1" applyBorder="1" applyAlignment="1">
      <alignment vertical="top" wrapText="1"/>
    </xf>
    <xf numFmtId="165" fontId="133" fillId="0" borderId="1" xfId="278" applyNumberFormat="1" applyFont="1" applyBorder="1" applyAlignment="1">
      <alignment horizontal="center" vertical="center" wrapText="1"/>
    </xf>
    <xf numFmtId="0" fontId="75" fillId="0" borderId="1" xfId="363" applyNumberFormat="1" applyFont="1" applyFill="1" applyBorder="1" applyAlignment="1">
      <alignment horizontal="center" vertical="center" wrapText="1"/>
    </xf>
    <xf numFmtId="0" fontId="75" fillId="0" borderId="1" xfId="363" applyFont="1" applyFill="1" applyBorder="1" applyAlignment="1">
      <alignment horizontal="center" vertical="center" wrapText="1"/>
    </xf>
    <xf numFmtId="0" fontId="133" fillId="29" borderId="1" xfId="0" applyFont="1" applyFill="1" applyBorder="1" applyAlignment="1">
      <alignment horizontal="center" vertical="center" wrapText="1"/>
    </xf>
    <xf numFmtId="0" fontId="62" fillId="0" borderId="0" xfId="363" applyFont="1" applyFill="1" applyAlignment="1">
      <alignment horizontal="center"/>
    </xf>
    <xf numFmtId="3" fontId="62" fillId="0" borderId="0" xfId="0" applyNumberFormat="1" applyFont="1"/>
    <xf numFmtId="165" fontId="133" fillId="0" borderId="1" xfId="278" applyNumberFormat="1" applyFont="1" applyFill="1" applyBorder="1" applyAlignment="1">
      <alignment vertical="center" wrapText="1"/>
    </xf>
    <xf numFmtId="165" fontId="71" fillId="33" borderId="0" xfId="278" applyNumberFormat="1" applyFont="1" applyFill="1"/>
    <xf numFmtId="165" fontId="74" fillId="33" borderId="0" xfId="278" applyNumberFormat="1" applyFont="1" applyFill="1"/>
    <xf numFmtId="165" fontId="6" fillId="0" borderId="0" xfId="278" applyNumberFormat="1" applyFont="1"/>
    <xf numFmtId="165" fontId="66" fillId="0" borderId="41" xfId="278" applyNumberFormat="1" applyFont="1" applyFill="1" applyBorder="1" applyAlignment="1">
      <alignment vertical="center" wrapText="1"/>
    </xf>
    <xf numFmtId="49" fontId="78" fillId="0" borderId="41" xfId="491" applyNumberFormat="1" applyFont="1" applyFill="1" applyBorder="1" applyAlignment="1">
      <alignment horizontal="center" vertical="center" wrapText="1"/>
    </xf>
    <xf numFmtId="0" fontId="78" fillId="0" borderId="41" xfId="490" quotePrefix="1" applyNumberFormat="1" applyFont="1" applyFill="1" applyBorder="1" applyAlignment="1">
      <alignment horizontal="left" vertical="center" wrapText="1"/>
    </xf>
    <xf numFmtId="49" fontId="78" fillId="0" borderId="42" xfId="491" applyNumberFormat="1" applyFont="1" applyFill="1" applyBorder="1" applyAlignment="1">
      <alignment horizontal="center" vertical="center" wrapText="1"/>
    </xf>
    <xf numFmtId="0" fontId="78" fillId="0" borderId="42" xfId="490" quotePrefix="1" applyNumberFormat="1" applyFont="1" applyFill="1" applyBorder="1" applyAlignment="1">
      <alignment horizontal="left" vertical="center" wrapText="1"/>
    </xf>
    <xf numFmtId="0" fontId="133" fillId="0" borderId="1" xfId="0" applyFont="1" applyBorder="1" applyAlignment="1">
      <alignment horizontal="center" vertical="center" wrapText="1"/>
    </xf>
    <xf numFmtId="0" fontId="135" fillId="0" borderId="41" xfId="0" applyFont="1" applyBorder="1" applyAlignment="1">
      <alignment horizontal="center" vertical="center" wrapText="1"/>
    </xf>
    <xf numFmtId="9" fontId="133" fillId="0" borderId="1" xfId="0" applyNumberFormat="1" applyFont="1" applyBorder="1" applyAlignment="1">
      <alignment horizontal="center" vertical="center" wrapText="1"/>
    </xf>
    <xf numFmtId="165" fontId="133" fillId="0" borderId="19" xfId="0" applyNumberFormat="1" applyFont="1" applyBorder="1" applyAlignment="1">
      <alignment horizontal="center" vertical="center" wrapText="1"/>
    </xf>
    <xf numFmtId="9" fontId="135" fillId="0" borderId="19" xfId="0" applyNumberFormat="1" applyFont="1" applyBorder="1" applyAlignment="1">
      <alignment horizontal="center" vertical="center" wrapText="1"/>
    </xf>
    <xf numFmtId="0" fontId="7" fillId="0" borderId="42" xfId="0" applyFont="1" applyFill="1" applyBorder="1" applyAlignment="1">
      <alignment wrapText="1"/>
    </xf>
    <xf numFmtId="165" fontId="135" fillId="29" borderId="1" xfId="278" applyNumberFormat="1" applyFont="1" applyFill="1" applyBorder="1" applyAlignment="1">
      <alignment horizontal="right" vertical="center" wrapText="1"/>
    </xf>
    <xf numFmtId="3" fontId="39" fillId="29" borderId="1" xfId="0" applyNumberFormat="1" applyFont="1" applyFill="1" applyBorder="1" applyAlignment="1">
      <alignment horizontal="right" vertical="center" wrapText="1"/>
    </xf>
    <xf numFmtId="185" fontId="39" fillId="0" borderId="0" xfId="278" applyNumberFormat="1" applyFont="1"/>
    <xf numFmtId="165" fontId="65" fillId="0" borderId="41" xfId="278" applyNumberFormat="1" applyFont="1" applyFill="1" applyBorder="1" applyAlignment="1">
      <alignment horizontal="right" vertical="center" wrapText="1"/>
    </xf>
    <xf numFmtId="0" fontId="51" fillId="0" borderId="0" xfId="363" applyFont="1" applyFill="1" applyAlignment="1">
      <alignment horizontal="center"/>
    </xf>
    <xf numFmtId="38" fontId="51" fillId="0" borderId="0" xfId="363" applyNumberFormat="1" applyFont="1" applyFill="1"/>
    <xf numFmtId="38" fontId="5" fillId="0" borderId="0" xfId="0" applyNumberFormat="1" applyFont="1" applyFill="1"/>
    <xf numFmtId="165" fontId="7" fillId="0" borderId="0" xfId="0" applyNumberFormat="1" applyFont="1" applyFill="1" applyBorder="1" applyAlignment="1">
      <alignment wrapText="1"/>
    </xf>
    <xf numFmtId="0" fontId="4" fillId="0" borderId="0" xfId="0" applyFont="1"/>
    <xf numFmtId="3" fontId="4" fillId="0" borderId="0" xfId="0" applyNumberFormat="1" applyFont="1"/>
    <xf numFmtId="3" fontId="47" fillId="0" borderId="0" xfId="0" applyNumberFormat="1" applyFont="1" applyFill="1" applyAlignment="1">
      <alignment horizontal="center" wrapText="1"/>
    </xf>
    <xf numFmtId="165" fontId="66" fillId="0" borderId="0" xfId="278" applyNumberFormat="1" applyFont="1" applyFill="1"/>
    <xf numFmtId="236" fontId="66" fillId="0" borderId="0" xfId="498" applyNumberFormat="1" applyFont="1" applyFill="1"/>
    <xf numFmtId="234" fontId="186" fillId="32" borderId="50" xfId="0" applyNumberFormat="1" applyFont="1" applyFill="1" applyBorder="1" applyAlignment="1">
      <alignment horizontal="right" vertical="center" wrapText="1"/>
    </xf>
    <xf numFmtId="234" fontId="187" fillId="32" borderId="50" xfId="0" applyNumberFormat="1" applyFont="1" applyFill="1" applyBorder="1" applyAlignment="1">
      <alignment horizontal="right" vertical="center" wrapText="1"/>
    </xf>
    <xf numFmtId="0" fontId="187" fillId="32" borderId="50" xfId="0" applyFont="1" applyFill="1" applyBorder="1" applyAlignment="1">
      <alignment horizontal="right" vertical="center" wrapText="1"/>
    </xf>
    <xf numFmtId="0" fontId="62" fillId="0" borderId="0" xfId="0" applyFont="1" applyFill="1" applyAlignment="1">
      <alignment horizontal="center"/>
    </xf>
    <xf numFmtId="0" fontId="63" fillId="0" borderId="0" xfId="0" applyFont="1" applyFill="1" applyBorder="1" applyAlignment="1">
      <alignment horizontal="center" wrapText="1"/>
    </xf>
    <xf numFmtId="0" fontId="133" fillId="29" borderId="1" xfId="0" applyFont="1" applyFill="1" applyBorder="1" applyAlignment="1">
      <alignment horizontal="center" vertical="center" wrapText="1"/>
    </xf>
    <xf numFmtId="9" fontId="133" fillId="29" borderId="1" xfId="0" applyNumberFormat="1" applyFont="1" applyFill="1" applyBorder="1" applyAlignment="1">
      <alignment horizontal="center" vertical="center" wrapText="1"/>
    </xf>
    <xf numFmtId="0" fontId="133" fillId="29" borderId="62" xfId="0" applyFont="1" applyFill="1" applyBorder="1" applyAlignment="1">
      <alignment horizontal="center" vertical="center" wrapText="1"/>
    </xf>
    <xf numFmtId="0" fontId="133" fillId="29" borderId="62" xfId="0" applyFont="1" applyFill="1" applyBorder="1" applyAlignment="1">
      <alignment vertical="center" wrapText="1"/>
    </xf>
    <xf numFmtId="3" fontId="62" fillId="29" borderId="62" xfId="0" applyNumberFormat="1" applyFont="1" applyFill="1" applyBorder="1" applyAlignment="1">
      <alignment horizontal="right" vertical="center" wrapText="1"/>
    </xf>
    <xf numFmtId="9" fontId="5" fillId="0" borderId="0" xfId="0" applyNumberFormat="1" applyFont="1" applyFill="1"/>
    <xf numFmtId="165" fontId="39" fillId="29" borderId="0" xfId="278" applyNumberFormat="1" applyFont="1" applyFill="1" applyBorder="1"/>
    <xf numFmtId="0" fontId="39" fillId="29" borderId="0" xfId="0" applyFont="1" applyFill="1" applyBorder="1"/>
    <xf numFmtId="0" fontId="39" fillId="29" borderId="0" xfId="0" applyFont="1" applyFill="1" applyBorder="1" applyAlignment="1">
      <alignment horizontal="right" vertical="center"/>
    </xf>
    <xf numFmtId="49" fontId="39" fillId="29" borderId="0" xfId="0" applyNumberFormat="1" applyFont="1" applyFill="1" applyBorder="1" applyAlignment="1">
      <alignment horizontal="right" vertical="center"/>
    </xf>
    <xf numFmtId="3" fontId="39" fillId="29" borderId="0" xfId="0" applyNumberFormat="1" applyFont="1" applyFill="1" applyBorder="1" applyAlignment="1">
      <alignment horizontal="right" vertical="center"/>
    </xf>
    <xf numFmtId="4" fontId="39" fillId="29" borderId="0" xfId="0" applyNumberFormat="1" applyFont="1" applyFill="1" applyBorder="1" applyAlignment="1">
      <alignment horizontal="right" vertical="center"/>
    </xf>
    <xf numFmtId="9" fontId="39" fillId="29" borderId="0" xfId="0" applyNumberFormat="1" applyFont="1" applyFill="1" applyBorder="1"/>
    <xf numFmtId="0" fontId="5" fillId="29" borderId="0" xfId="0" applyFont="1" applyFill="1" applyBorder="1"/>
    <xf numFmtId="9" fontId="135" fillId="29" borderId="1" xfId="0" applyNumberFormat="1" applyFont="1" applyFill="1" applyBorder="1" applyAlignment="1">
      <alignment horizontal="center" vertical="center" wrapText="1"/>
    </xf>
    <xf numFmtId="0" fontId="188" fillId="29" borderId="0" xfId="0" applyFont="1" applyFill="1" applyBorder="1"/>
    <xf numFmtId="3" fontId="5" fillId="29" borderId="0" xfId="0" applyNumberFormat="1" applyFont="1" applyFill="1" applyBorder="1"/>
    <xf numFmtId="0" fontId="6" fillId="29" borderId="0" xfId="0" applyFont="1" applyFill="1" applyBorder="1"/>
    <xf numFmtId="0" fontId="189" fillId="29" borderId="0" xfId="0" applyFont="1" applyFill="1" applyBorder="1"/>
    <xf numFmtId="3" fontId="6" fillId="29" borderId="0" xfId="0" applyNumberFormat="1" applyFont="1" applyFill="1" applyBorder="1"/>
    <xf numFmtId="0" fontId="23" fillId="0" borderId="0" xfId="0" applyFont="1" applyFill="1" applyBorder="1" applyAlignment="1">
      <alignment horizontal="center"/>
    </xf>
    <xf numFmtId="0" fontId="23" fillId="0" borderId="0" xfId="0" applyFont="1" applyFill="1" applyBorder="1"/>
    <xf numFmtId="165" fontId="23" fillId="0" borderId="0" xfId="278" applyNumberFormat="1" applyFont="1" applyFill="1" applyBorder="1" applyAlignment="1">
      <alignment wrapText="1"/>
    </xf>
    <xf numFmtId="3" fontId="62" fillId="0" borderId="0" xfId="0" applyNumberFormat="1" applyFont="1" applyFill="1" applyAlignment="1"/>
    <xf numFmtId="3" fontId="62" fillId="0" borderId="0" xfId="0" applyNumberFormat="1" applyFont="1" applyFill="1" applyAlignment="1">
      <alignment wrapText="1"/>
    </xf>
    <xf numFmtId="0" fontId="190" fillId="0" borderId="0" xfId="0" applyFont="1" applyFill="1"/>
    <xf numFmtId="0" fontId="23" fillId="0" borderId="0" xfId="0" applyFont="1" applyFill="1" applyAlignment="1">
      <alignment wrapText="1"/>
    </xf>
    <xf numFmtId="3" fontId="23" fillId="0" borderId="0" xfId="0" applyNumberFormat="1" applyFont="1" applyFill="1"/>
    <xf numFmtId="165" fontId="23" fillId="0" borderId="0" xfId="278" applyNumberFormat="1" applyFont="1" applyFill="1" applyAlignment="1">
      <alignment wrapText="1"/>
    </xf>
    <xf numFmtId="165" fontId="23" fillId="0" borderId="0" xfId="278" applyNumberFormat="1" applyFont="1" applyFill="1"/>
    <xf numFmtId="165" fontId="23" fillId="0" borderId="0" xfId="0" applyNumberFormat="1" applyFont="1" applyFill="1"/>
    <xf numFmtId="165" fontId="190" fillId="0" borderId="0" xfId="278" applyNumberFormat="1" applyFont="1" applyFill="1" applyAlignment="1">
      <alignment wrapText="1"/>
    </xf>
    <xf numFmtId="165" fontId="62" fillId="0" borderId="0" xfId="0" applyNumberFormat="1" applyFont="1" applyFill="1" applyAlignment="1"/>
    <xf numFmtId="165" fontId="190" fillId="0" borderId="0" xfId="278" applyNumberFormat="1" applyFont="1" applyFill="1"/>
    <xf numFmtId="165" fontId="190" fillId="0" borderId="0" xfId="0" applyNumberFormat="1" applyFont="1" applyFill="1" applyAlignment="1">
      <alignment wrapText="1"/>
    </xf>
    <xf numFmtId="9" fontId="23" fillId="0" borderId="0" xfId="0" applyNumberFormat="1" applyFont="1" applyFill="1"/>
    <xf numFmtId="0" fontId="75" fillId="0" borderId="19" xfId="0" applyNumberFormat="1" applyFont="1" applyFill="1" applyBorder="1" applyAlignment="1">
      <alignment vertical="center" wrapText="1"/>
    </xf>
    <xf numFmtId="0" fontId="66" fillId="0" borderId="62" xfId="0" applyFont="1" applyFill="1" applyBorder="1" applyAlignment="1">
      <alignment horizontal="center" vertical="center" wrapText="1"/>
    </xf>
    <xf numFmtId="0" fontId="66" fillId="0" borderId="62" xfId="0" applyNumberFormat="1" applyFont="1" applyFill="1" applyBorder="1" applyAlignment="1">
      <alignment horizontal="center" vertical="center" wrapText="1"/>
    </xf>
    <xf numFmtId="3" fontId="66" fillId="0" borderId="41" xfId="489" applyNumberFormat="1" applyFont="1" applyBorder="1" applyAlignment="1">
      <alignment horizontal="right" vertical="center"/>
    </xf>
    <xf numFmtId="3" fontId="66" fillId="0" borderId="41" xfId="489" applyNumberFormat="1" applyFont="1" applyBorder="1" applyAlignment="1">
      <alignment vertical="center"/>
    </xf>
    <xf numFmtId="3" fontId="65" fillId="0" borderId="41" xfId="489" applyNumberFormat="1" applyFont="1" applyBorder="1" applyAlignment="1">
      <alignment horizontal="right" vertical="center"/>
    </xf>
    <xf numFmtId="3" fontId="65" fillId="0" borderId="42" xfId="489" applyNumberFormat="1" applyFont="1" applyBorder="1" applyAlignment="1">
      <alignment horizontal="right" vertical="center"/>
    </xf>
    <xf numFmtId="165" fontId="75" fillId="0" borderId="19" xfId="278" applyNumberFormat="1" applyFont="1" applyFill="1" applyBorder="1" applyAlignment="1">
      <alignment vertical="center"/>
    </xf>
    <xf numFmtId="165" fontId="84" fillId="0" borderId="19" xfId="278" applyNumberFormat="1" applyFont="1" applyFill="1" applyBorder="1" applyAlignment="1">
      <alignment vertical="center"/>
    </xf>
    <xf numFmtId="0" fontId="62" fillId="29" borderId="62" xfId="495" applyFont="1" applyFill="1" applyBorder="1" applyAlignment="1">
      <alignment horizontal="center" vertical="center" wrapText="1"/>
    </xf>
    <xf numFmtId="165" fontId="62" fillId="29" borderId="62" xfId="278" applyNumberFormat="1" applyFont="1" applyFill="1" applyBorder="1" applyAlignment="1">
      <alignment horizontal="center" vertical="center" wrapText="1"/>
    </xf>
    <xf numFmtId="0" fontId="39" fillId="29" borderId="62" xfId="495" applyFont="1" applyFill="1" applyBorder="1" applyAlignment="1">
      <alignment horizontal="center" vertical="center" wrapText="1"/>
    </xf>
    <xf numFmtId="0" fontId="39" fillId="29" borderId="62" xfId="278" applyNumberFormat="1" applyFont="1" applyFill="1" applyBorder="1" applyAlignment="1">
      <alignment horizontal="center" vertical="center" wrapText="1"/>
    </xf>
    <xf numFmtId="0" fontId="133" fillId="0" borderId="62" xfId="496" applyFont="1" applyBorder="1" applyAlignment="1">
      <alignment vertical="center" wrapText="1"/>
    </xf>
    <xf numFmtId="0" fontId="133" fillId="29" borderId="62" xfId="496" applyFont="1" applyFill="1" applyBorder="1" applyAlignment="1">
      <alignment vertical="center" wrapText="1"/>
    </xf>
    <xf numFmtId="165" fontId="62" fillId="29" borderId="62" xfId="278" applyNumberFormat="1" applyFont="1" applyFill="1" applyBorder="1" applyAlignment="1">
      <alignment horizontal="right" vertical="center"/>
    </xf>
    <xf numFmtId="0" fontId="135" fillId="29" borderId="62" xfId="496" applyFont="1" applyFill="1" applyBorder="1" applyAlignment="1">
      <alignment vertical="center" wrapText="1"/>
    </xf>
    <xf numFmtId="165" fontId="39" fillId="29" borderId="62" xfId="278" applyNumberFormat="1" applyFont="1" applyFill="1" applyBorder="1" applyAlignment="1">
      <alignment horizontal="center" vertical="center" wrapText="1"/>
    </xf>
    <xf numFmtId="0" fontId="135" fillId="29" borderId="62" xfId="496" quotePrefix="1" applyFont="1" applyFill="1" applyBorder="1" applyAlignment="1">
      <alignment vertical="center" wrapText="1"/>
    </xf>
    <xf numFmtId="0" fontId="62" fillId="0" borderId="62" xfId="495" applyFont="1" applyFill="1" applyBorder="1" applyAlignment="1">
      <alignment horizontal="center" vertical="center" wrapText="1"/>
    </xf>
    <xf numFmtId="0" fontId="133" fillId="0" borderId="62" xfId="496" applyFont="1" applyFill="1" applyBorder="1" applyAlignment="1">
      <alignment vertical="center" wrapText="1"/>
    </xf>
    <xf numFmtId="0" fontId="39" fillId="0" borderId="62" xfId="495" applyFont="1" applyFill="1" applyBorder="1" applyAlignment="1">
      <alignment horizontal="center" vertical="center" wrapText="1"/>
    </xf>
    <xf numFmtId="0" fontId="135" fillId="0" borderId="62" xfId="496" applyFont="1" applyFill="1" applyBorder="1" applyAlignment="1">
      <alignment vertical="center" wrapText="1"/>
    </xf>
    <xf numFmtId="0" fontId="39" fillId="34" borderId="0" xfId="495" applyFont="1" applyFill="1"/>
    <xf numFmtId="165" fontId="39" fillId="34" borderId="0" xfId="278" applyNumberFormat="1" applyFont="1" applyFill="1"/>
    <xf numFmtId="165" fontId="62" fillId="29" borderId="62" xfId="278" applyNumberFormat="1" applyFont="1" applyFill="1" applyBorder="1" applyAlignment="1">
      <alignment horizontal="center"/>
    </xf>
    <xf numFmtId="165" fontId="39" fillId="29" borderId="0" xfId="495" applyNumberFormat="1" applyFont="1" applyFill="1"/>
    <xf numFmtId="165" fontId="62" fillId="29" borderId="62" xfId="278" applyNumberFormat="1" applyFont="1" applyFill="1" applyBorder="1" applyAlignment="1">
      <alignment horizontal="center" wrapText="1"/>
    </xf>
    <xf numFmtId="165" fontId="39" fillId="29" borderId="62" xfId="278" applyNumberFormat="1" applyFont="1" applyFill="1" applyBorder="1" applyAlignment="1">
      <alignment horizontal="center"/>
    </xf>
    <xf numFmtId="165" fontId="39" fillId="29" borderId="62" xfId="278" applyNumberFormat="1" applyFont="1" applyFill="1" applyBorder="1" applyAlignment="1">
      <alignment horizontal="center" wrapText="1"/>
    </xf>
    <xf numFmtId="165" fontId="62" fillId="0" borderId="62" xfId="278" applyNumberFormat="1" applyFont="1" applyFill="1" applyBorder="1" applyAlignment="1">
      <alignment horizontal="center" vertical="center" wrapText="1"/>
    </xf>
    <xf numFmtId="165" fontId="62" fillId="0" borderId="62" xfId="278" applyNumberFormat="1" applyFont="1" applyFill="1" applyBorder="1" applyAlignment="1">
      <alignment horizontal="right" vertical="center"/>
    </xf>
    <xf numFmtId="165" fontId="39" fillId="0" borderId="62" xfId="278" applyNumberFormat="1" applyFont="1" applyFill="1" applyBorder="1" applyAlignment="1">
      <alignment horizontal="center" vertical="center" wrapText="1"/>
    </xf>
    <xf numFmtId="165" fontId="39" fillId="0" borderId="62" xfId="278" applyNumberFormat="1" applyFont="1" applyFill="1" applyBorder="1" applyAlignment="1">
      <alignment vertical="center" wrapText="1"/>
    </xf>
    <xf numFmtId="165" fontId="39" fillId="0" borderId="62" xfId="278" applyNumberFormat="1" applyFont="1" applyFill="1" applyBorder="1" applyAlignment="1">
      <alignment horizontal="right" vertical="center"/>
    </xf>
    <xf numFmtId="165" fontId="133" fillId="0" borderId="62" xfId="278" applyNumberFormat="1" applyFont="1" applyBorder="1" applyAlignment="1">
      <alignment vertical="center" wrapText="1"/>
    </xf>
    <xf numFmtId="165" fontId="133" fillId="29" borderId="62" xfId="278" applyNumberFormat="1" applyFont="1" applyFill="1" applyBorder="1" applyAlignment="1">
      <alignment vertical="center" wrapText="1"/>
    </xf>
    <xf numFmtId="165" fontId="135" fillId="29" borderId="62" xfId="278" applyNumberFormat="1" applyFont="1" applyFill="1" applyBorder="1" applyAlignment="1">
      <alignment vertical="center" wrapText="1"/>
    </xf>
    <xf numFmtId="165" fontId="135" fillId="29" borderId="62" xfId="278" quotePrefix="1" applyNumberFormat="1" applyFont="1" applyFill="1" applyBorder="1" applyAlignment="1">
      <alignment vertical="center" wrapText="1"/>
    </xf>
    <xf numFmtId="165" fontId="133" fillId="0" borderId="62" xfId="278" applyNumberFormat="1" applyFont="1" applyFill="1" applyBorder="1" applyAlignment="1">
      <alignment vertical="center" wrapText="1"/>
    </xf>
    <xf numFmtId="165" fontId="135" fillId="0" borderId="62" xfId="278" applyNumberFormat="1" applyFont="1" applyFill="1" applyBorder="1" applyAlignment="1">
      <alignment vertical="center" wrapText="1"/>
    </xf>
    <xf numFmtId="0" fontId="39" fillId="29" borderId="0" xfId="495" applyFont="1" applyFill="1" applyBorder="1"/>
    <xf numFmtId="165" fontId="39" fillId="29" borderId="0" xfId="278" applyNumberFormat="1" applyFont="1" applyFill="1" applyBorder="1" applyAlignment="1">
      <alignment horizontal="center"/>
    </xf>
    <xf numFmtId="0" fontId="39" fillId="29" borderId="0" xfId="495" applyNumberFormat="1" applyFont="1" applyFill="1" applyBorder="1" applyAlignment="1">
      <alignment horizontal="center"/>
    </xf>
    <xf numFmtId="165" fontId="62" fillId="29" borderId="0" xfId="278" applyNumberFormat="1" applyFont="1" applyFill="1" applyBorder="1" applyAlignment="1">
      <alignment horizontal="center"/>
    </xf>
    <xf numFmtId="0" fontId="62" fillId="29" borderId="0" xfId="495" applyFont="1" applyFill="1" applyBorder="1" applyAlignment="1">
      <alignment horizontal="center"/>
    </xf>
    <xf numFmtId="165" fontId="62" fillId="29" borderId="0" xfId="278" applyNumberFormat="1" applyFont="1" applyFill="1" applyBorder="1" applyAlignment="1">
      <alignment horizontal="center" vertical="center" wrapText="1"/>
    </xf>
    <xf numFmtId="0" fontId="62" fillId="29" borderId="0" xfId="495" applyNumberFormat="1" applyFont="1" applyFill="1" applyBorder="1" applyAlignment="1">
      <alignment horizontal="center" vertical="center" wrapText="1"/>
    </xf>
    <xf numFmtId="0" fontId="62" fillId="29" borderId="62" xfId="495" applyNumberFormat="1" applyFont="1" applyFill="1" applyBorder="1" applyAlignment="1">
      <alignment horizontal="center" vertical="center" wrapText="1"/>
    </xf>
    <xf numFmtId="0" fontId="39" fillId="29" borderId="64" xfId="495" applyFont="1" applyFill="1" applyBorder="1" applyAlignment="1">
      <alignment vertical="center" wrapText="1"/>
    </xf>
    <xf numFmtId="0" fontId="39" fillId="29" borderId="62" xfId="495" applyFont="1" applyFill="1" applyBorder="1" applyAlignment="1">
      <alignment vertical="center" wrapText="1"/>
    </xf>
    <xf numFmtId="165" fontId="62" fillId="29" borderId="12" xfId="278" applyNumberFormat="1" applyFont="1" applyFill="1" applyBorder="1"/>
    <xf numFmtId="38" fontId="39" fillId="29" borderId="12" xfId="495" applyNumberFormat="1" applyFont="1" applyFill="1" applyBorder="1"/>
    <xf numFmtId="38" fontId="39" fillId="29" borderId="0" xfId="495" applyNumberFormat="1" applyFont="1" applyFill="1" applyBorder="1"/>
    <xf numFmtId="165" fontId="62" fillId="29" borderId="41" xfId="278" applyNumberFormat="1" applyFont="1" applyFill="1" applyBorder="1"/>
    <xf numFmtId="38" fontId="62" fillId="29" borderId="41" xfId="495" applyNumberFormat="1" applyFont="1" applyFill="1" applyBorder="1"/>
    <xf numFmtId="165" fontId="62" fillId="29" borderId="0" xfId="278" applyNumberFormat="1" applyFont="1" applyFill="1" applyBorder="1"/>
    <xf numFmtId="38" fontId="62" fillId="29" borderId="0" xfId="495" applyNumberFormat="1" applyFont="1" applyFill="1" applyBorder="1"/>
    <xf numFmtId="165" fontId="39" fillId="29" borderId="41" xfId="278" applyNumberFormat="1" applyFont="1" applyFill="1" applyBorder="1"/>
    <xf numFmtId="38" fontId="39" fillId="0" borderId="41" xfId="495" applyNumberFormat="1" applyFont="1" applyFill="1" applyBorder="1"/>
    <xf numFmtId="165" fontId="39" fillId="0" borderId="0" xfId="278" applyNumberFormat="1" applyFont="1" applyFill="1" applyBorder="1"/>
    <xf numFmtId="38" fontId="39" fillId="0" borderId="0" xfId="495" applyNumberFormat="1" applyFont="1" applyFill="1" applyBorder="1"/>
    <xf numFmtId="0" fontId="39" fillId="0" borderId="23" xfId="495" applyFont="1" applyFill="1" applyBorder="1"/>
    <xf numFmtId="0" fontId="39" fillId="0" borderId="54" xfId="495" applyFont="1" applyFill="1" applyBorder="1"/>
    <xf numFmtId="0" fontId="39" fillId="0" borderId="55" xfId="495" applyFont="1" applyFill="1" applyBorder="1"/>
    <xf numFmtId="165" fontId="62" fillId="29" borderId="42" xfId="278" applyNumberFormat="1" applyFont="1" applyFill="1" applyBorder="1"/>
    <xf numFmtId="38" fontId="39" fillId="29" borderId="42" xfId="495" applyNumberFormat="1" applyFont="1" applyFill="1" applyBorder="1"/>
    <xf numFmtId="0" fontId="62" fillId="34" borderId="0" xfId="495" applyFont="1" applyFill="1" applyAlignment="1">
      <alignment horizontal="center" vertical="center"/>
    </xf>
    <xf numFmtId="0" fontId="62" fillId="34" borderId="0" xfId="495" applyFont="1" applyFill="1"/>
    <xf numFmtId="165" fontId="39" fillId="29" borderId="0" xfId="495" applyNumberFormat="1" applyFont="1" applyFill="1" applyBorder="1"/>
    <xf numFmtId="38" fontId="39" fillId="29" borderId="41" xfId="495" applyNumberFormat="1" applyFont="1" applyFill="1" applyBorder="1"/>
    <xf numFmtId="165" fontId="39" fillId="0" borderId="41" xfId="278" applyNumberFormat="1" applyFont="1" applyFill="1" applyBorder="1"/>
    <xf numFmtId="165" fontId="39" fillId="29" borderId="42" xfId="278" applyNumberFormat="1" applyFont="1" applyFill="1" applyBorder="1"/>
    <xf numFmtId="0" fontId="62" fillId="0" borderId="62" xfId="495" applyNumberFormat="1" applyFont="1" applyFill="1" applyBorder="1" applyAlignment="1">
      <alignment horizontal="center" vertical="center" wrapText="1"/>
    </xf>
    <xf numFmtId="0" fontId="62" fillId="0" borderId="12" xfId="495" applyNumberFormat="1" applyFont="1" applyFill="1" applyBorder="1" applyAlignment="1">
      <alignment horizontal="left"/>
    </xf>
    <xf numFmtId="165" fontId="62" fillId="0" borderId="12" xfId="278" applyNumberFormat="1" applyFont="1" applyFill="1" applyBorder="1"/>
    <xf numFmtId="38" fontId="39" fillId="0" borderId="12" xfId="495" applyNumberFormat="1" applyFont="1" applyFill="1" applyBorder="1"/>
    <xf numFmtId="0" fontId="62" fillId="0" borderId="41" xfId="495" applyNumberFormat="1" applyFont="1" applyFill="1" applyBorder="1"/>
    <xf numFmtId="165" fontId="62" fillId="0" borderId="41" xfId="278" applyNumberFormat="1" applyFont="1" applyFill="1" applyBorder="1"/>
    <xf numFmtId="38" fontId="62" fillId="0" borderId="41" xfId="495" applyNumberFormat="1" applyFont="1" applyFill="1" applyBorder="1"/>
    <xf numFmtId="0" fontId="62" fillId="0" borderId="42" xfId="495" applyFont="1" applyFill="1" applyBorder="1"/>
    <xf numFmtId="165" fontId="62" fillId="0" borderId="42" xfId="278" applyNumberFormat="1" applyFont="1" applyFill="1" applyBorder="1"/>
    <xf numFmtId="165" fontId="39" fillId="0" borderId="42" xfId="278" applyNumberFormat="1" applyFont="1" applyFill="1" applyBorder="1"/>
    <xf numFmtId="38" fontId="39" fillId="0" borderId="42" xfId="495" applyNumberFormat="1" applyFont="1" applyFill="1" applyBorder="1"/>
    <xf numFmtId="38" fontId="78" fillId="0" borderId="0" xfId="490" applyNumberFormat="1" applyFont="1" applyFill="1"/>
    <xf numFmtId="0" fontId="74" fillId="0" borderId="0" xfId="490" applyFont="1" applyFill="1"/>
    <xf numFmtId="3" fontId="74" fillId="0" borderId="0" xfId="490" applyNumberFormat="1" applyFont="1" applyFill="1"/>
    <xf numFmtId="0" fontId="65" fillId="29" borderId="62" xfId="490" applyFont="1" applyFill="1" applyBorder="1" applyAlignment="1">
      <alignment horizontal="justify" vertical="center" wrapText="1"/>
    </xf>
    <xf numFmtId="0" fontId="39" fillId="0" borderId="62" xfId="490" applyFont="1" applyFill="1" applyBorder="1" applyAlignment="1">
      <alignment horizontal="center" vertical="center" wrapText="1"/>
    </xf>
    <xf numFmtId="3" fontId="39" fillId="0" borderId="62" xfId="490" applyNumberFormat="1" applyFont="1" applyFill="1" applyBorder="1" applyAlignment="1">
      <alignment horizontal="center" vertical="center" wrapText="1"/>
    </xf>
    <xf numFmtId="3" fontId="62" fillId="0" borderId="62" xfId="490" applyNumberFormat="1" applyFont="1" applyFill="1" applyBorder="1" applyAlignment="1">
      <alignment horizontal="right" vertical="center" wrapText="1"/>
    </xf>
    <xf numFmtId="2" fontId="62" fillId="0" borderId="62" xfId="490" applyNumberFormat="1" applyFont="1" applyFill="1" applyBorder="1" applyAlignment="1">
      <alignment horizontal="right" vertical="center" wrapText="1"/>
    </xf>
    <xf numFmtId="0" fontId="39" fillId="0" borderId="62" xfId="490" applyFont="1" applyFill="1" applyBorder="1" applyAlignment="1">
      <alignment horizontal="right" vertical="center" wrapText="1"/>
    </xf>
    <xf numFmtId="0" fontId="39" fillId="0" borderId="62" xfId="490" applyFont="1" applyFill="1" applyBorder="1" applyAlignment="1">
      <alignment vertical="center" wrapText="1"/>
    </xf>
    <xf numFmtId="3" fontId="39" fillId="0" borderId="62" xfId="490" applyNumberFormat="1" applyFont="1" applyFill="1" applyBorder="1" applyAlignment="1">
      <alignment horizontal="right" vertical="center" wrapText="1"/>
    </xf>
    <xf numFmtId="2" fontId="39" fillId="0" borderId="62" xfId="490" applyNumberFormat="1" applyFont="1" applyFill="1" applyBorder="1" applyAlignment="1">
      <alignment horizontal="right" vertical="center" wrapText="1"/>
    </xf>
    <xf numFmtId="0" fontId="65" fillId="0" borderId="62" xfId="490" applyFont="1" applyFill="1" applyBorder="1" applyAlignment="1">
      <alignment horizontal="justify" vertical="center" wrapText="1"/>
    </xf>
    <xf numFmtId="165" fontId="39" fillId="0" borderId="0" xfId="278" applyNumberFormat="1" applyFont="1" applyFill="1"/>
    <xf numFmtId="0" fontId="39" fillId="0" borderId="62" xfId="490" applyFont="1" applyBorder="1" applyAlignment="1">
      <alignment horizontal="center" vertical="center" wrapText="1"/>
    </xf>
    <xf numFmtId="3" fontId="39" fillId="0" borderId="62" xfId="490" applyNumberFormat="1" applyFont="1" applyBorder="1" applyAlignment="1">
      <alignment horizontal="center" vertical="center" wrapText="1"/>
    </xf>
    <xf numFmtId="3" fontId="62" fillId="0" borderId="62" xfId="490" applyNumberFormat="1" applyFont="1" applyBorder="1" applyAlignment="1">
      <alignment horizontal="right" vertical="center" wrapText="1"/>
    </xf>
    <xf numFmtId="2" fontId="62" fillId="0" borderId="62" xfId="490" applyNumberFormat="1" applyFont="1" applyBorder="1" applyAlignment="1">
      <alignment horizontal="right" vertical="center" wrapText="1"/>
    </xf>
    <xf numFmtId="0" fontId="39" fillId="0" borderId="62" xfId="490" applyFont="1" applyBorder="1" applyAlignment="1">
      <alignment horizontal="right" vertical="center" wrapText="1"/>
    </xf>
    <xf numFmtId="0" fontId="39" fillId="0" borderId="62" xfId="490" applyFont="1" applyBorder="1" applyAlignment="1">
      <alignment vertical="center" wrapText="1"/>
    </xf>
    <xf numFmtId="3" fontId="39" fillId="0" borderId="62" xfId="490" applyNumberFormat="1" applyFont="1" applyBorder="1" applyAlignment="1">
      <alignment horizontal="right" vertical="center" wrapText="1"/>
    </xf>
    <xf numFmtId="2" fontId="39" fillId="0" borderId="62" xfId="490" applyNumberFormat="1" applyFont="1" applyBorder="1" applyAlignment="1">
      <alignment horizontal="right" vertical="center" wrapText="1"/>
    </xf>
    <xf numFmtId="184" fontId="39" fillId="0" borderId="0" xfId="278" applyNumberFormat="1" applyFont="1" applyBorder="1" applyAlignment="1">
      <alignment horizontal="right" vertical="center" wrapText="1"/>
    </xf>
    <xf numFmtId="0" fontId="133" fillId="0" borderId="1" xfId="0" applyFont="1" applyBorder="1" applyAlignment="1">
      <alignment horizontal="center" vertical="center" wrapText="1"/>
    </xf>
    <xf numFmtId="0" fontId="3" fillId="0" borderId="0" xfId="0" applyFont="1"/>
    <xf numFmtId="0" fontId="43" fillId="29" borderId="0" xfId="0" applyFont="1" applyFill="1"/>
    <xf numFmtId="3" fontId="43" fillId="29" borderId="0" xfId="0" applyNumberFormat="1" applyFont="1" applyFill="1"/>
    <xf numFmtId="237" fontId="191" fillId="0" borderId="0" xfId="0" applyNumberFormat="1" applyFont="1" applyBorder="1" applyAlignment="1">
      <alignment horizontal="right" vertical="center" wrapText="1"/>
    </xf>
    <xf numFmtId="3" fontId="192" fillId="29" borderId="0" xfId="0" applyNumberFormat="1" applyFont="1" applyFill="1"/>
    <xf numFmtId="165" fontId="43" fillId="0" borderId="0" xfId="0" applyNumberFormat="1" applyFont="1" applyFill="1"/>
    <xf numFmtId="165" fontId="193" fillId="0" borderId="0" xfId="0" applyNumberFormat="1" applyFont="1" applyFill="1" applyAlignment="1"/>
    <xf numFmtId="3" fontId="43" fillId="0" borderId="0" xfId="0" applyNumberFormat="1" applyFont="1" applyBorder="1"/>
    <xf numFmtId="3" fontId="43" fillId="0" borderId="0" xfId="0" applyNumberFormat="1" applyFont="1"/>
    <xf numFmtId="0" fontId="135" fillId="0" borderId="62" xfId="0" applyFont="1" applyBorder="1" applyAlignment="1">
      <alignment horizontal="center" vertical="center" wrapText="1"/>
    </xf>
    <xf numFmtId="0" fontId="135" fillId="0" borderId="62" xfId="0" applyFont="1" applyBorder="1" applyAlignment="1">
      <alignment vertical="center" wrapText="1"/>
    </xf>
    <xf numFmtId="165" fontId="135" fillId="0" borderId="62" xfId="278" applyNumberFormat="1" applyFont="1" applyBorder="1" applyAlignment="1">
      <alignment horizontal="center" vertical="center" wrapText="1"/>
    </xf>
    <xf numFmtId="9" fontId="135" fillId="0" borderId="62" xfId="0" applyNumberFormat="1" applyFont="1" applyBorder="1" applyAlignment="1">
      <alignment horizontal="center" vertical="center" wrapText="1"/>
    </xf>
    <xf numFmtId="0" fontId="133" fillId="0" borderId="62" xfId="0" applyFont="1" applyBorder="1" applyAlignment="1">
      <alignment horizontal="center" vertical="center" wrapText="1"/>
    </xf>
    <xf numFmtId="0" fontId="133" fillId="0" borderId="62" xfId="0" applyFont="1" applyBorder="1" applyAlignment="1">
      <alignment vertical="center" wrapText="1"/>
    </xf>
    <xf numFmtId="165" fontId="133" fillId="0" borderId="62" xfId="278" applyNumberFormat="1" applyFont="1" applyBorder="1" applyAlignment="1">
      <alignment horizontal="center" vertical="center" wrapText="1"/>
    </xf>
    <xf numFmtId="9" fontId="133" fillId="0" borderId="62" xfId="0" applyNumberFormat="1" applyFont="1" applyBorder="1" applyAlignment="1">
      <alignment horizontal="center" vertical="center" wrapText="1"/>
    </xf>
    <xf numFmtId="165" fontId="34" fillId="0" borderId="0" xfId="0" applyNumberFormat="1" applyFont="1" applyFill="1"/>
    <xf numFmtId="0" fontId="186" fillId="32" borderId="50" xfId="0" applyFont="1" applyFill="1" applyBorder="1" applyAlignment="1">
      <alignment horizontal="right" vertical="center" wrapText="1"/>
    </xf>
    <xf numFmtId="3" fontId="66" fillId="0" borderId="0" xfId="0" applyNumberFormat="1" applyFont="1" applyFill="1"/>
    <xf numFmtId="165" fontId="7" fillId="0" borderId="0" xfId="0" applyNumberFormat="1" applyFont="1" applyFill="1"/>
    <xf numFmtId="0" fontId="166" fillId="0" borderId="1" xfId="0" applyFont="1" applyBorder="1" applyAlignment="1">
      <alignment horizontal="center" vertical="center" wrapText="1"/>
    </xf>
    <xf numFmtId="3" fontId="194" fillId="29" borderId="0" xfId="0" applyNumberFormat="1" applyFont="1" applyFill="1"/>
    <xf numFmtId="3" fontId="195" fillId="29" borderId="0" xfId="0" applyNumberFormat="1" applyFont="1" applyFill="1"/>
    <xf numFmtId="3" fontId="85" fillId="29" borderId="0" xfId="0" applyNumberFormat="1" applyFont="1" applyFill="1"/>
    <xf numFmtId="3" fontId="49" fillId="29" borderId="0" xfId="0" applyNumberFormat="1" applyFont="1" applyFill="1"/>
    <xf numFmtId="3" fontId="156" fillId="29" borderId="0" xfId="0" applyNumberFormat="1" applyFont="1" applyFill="1"/>
    <xf numFmtId="3" fontId="157" fillId="29" borderId="0" xfId="0" applyNumberFormat="1" applyFont="1" applyFill="1"/>
    <xf numFmtId="3" fontId="158" fillId="29" borderId="0" xfId="0" applyNumberFormat="1" applyFont="1" applyFill="1"/>
    <xf numFmtId="165" fontId="78" fillId="0" borderId="1" xfId="363" applyNumberFormat="1" applyFont="1" applyFill="1" applyBorder="1" applyAlignment="1">
      <alignment vertical="center"/>
    </xf>
    <xf numFmtId="38" fontId="171" fillId="0" borderId="1" xfId="363" applyNumberFormat="1" applyFont="1" applyFill="1" applyBorder="1" applyAlignment="1">
      <alignment horizontal="right" vertical="center"/>
    </xf>
    <xf numFmtId="38" fontId="78" fillId="0" borderId="1" xfId="363" applyNumberFormat="1" applyFont="1" applyFill="1" applyBorder="1" applyAlignment="1">
      <alignment horizontal="right" vertical="center"/>
    </xf>
    <xf numFmtId="38" fontId="53" fillId="0" borderId="1" xfId="363" applyNumberFormat="1" applyFont="1" applyFill="1" applyBorder="1" applyAlignment="1">
      <alignment horizontal="right" vertical="center"/>
    </xf>
    <xf numFmtId="38" fontId="78" fillId="0" borderId="1" xfId="363" applyNumberFormat="1" applyFont="1" applyFill="1" applyBorder="1" applyAlignment="1">
      <alignment vertical="center"/>
    </xf>
    <xf numFmtId="38" fontId="170" fillId="0" borderId="1" xfId="363" applyNumberFormat="1" applyFont="1" applyFill="1" applyBorder="1" applyAlignment="1">
      <alignment horizontal="right" vertical="center"/>
    </xf>
    <xf numFmtId="38" fontId="78" fillId="0" borderId="62" xfId="363" applyNumberFormat="1" applyFont="1" applyFill="1" applyBorder="1" applyAlignment="1">
      <alignment vertical="center"/>
    </xf>
    <xf numFmtId="38" fontId="78" fillId="0" borderId="62" xfId="363" applyNumberFormat="1" applyFont="1" applyFill="1" applyBorder="1" applyAlignment="1">
      <alignment horizontal="right" vertical="center"/>
    </xf>
    <xf numFmtId="38" fontId="53" fillId="0" borderId="62" xfId="363" applyNumberFormat="1" applyFont="1" applyFill="1" applyBorder="1" applyAlignment="1">
      <alignment horizontal="right" vertical="center"/>
    </xf>
    <xf numFmtId="165" fontId="78" fillId="0" borderId="62" xfId="363" applyNumberFormat="1" applyFont="1" applyFill="1" applyBorder="1" applyAlignment="1">
      <alignment vertical="center"/>
    </xf>
    <xf numFmtId="165" fontId="171" fillId="0" borderId="1" xfId="363" applyNumberFormat="1" applyFont="1" applyFill="1" applyBorder="1" applyAlignment="1">
      <alignment horizontal="right" vertical="center"/>
    </xf>
    <xf numFmtId="0" fontId="78" fillId="0" borderId="62" xfId="363" applyNumberFormat="1" applyFont="1" applyFill="1" applyBorder="1" applyAlignment="1">
      <alignment horizontal="left" vertical="center" wrapText="1"/>
    </xf>
    <xf numFmtId="165" fontId="78" fillId="0" borderId="1" xfId="363" applyNumberFormat="1" applyFont="1" applyFill="1" applyBorder="1" applyAlignment="1">
      <alignment horizontal="right" vertical="center"/>
    </xf>
    <xf numFmtId="0" fontId="169" fillId="0" borderId="1" xfId="363" applyFont="1" applyFill="1" applyBorder="1" applyAlignment="1">
      <alignment horizontal="center" vertical="center"/>
    </xf>
    <xf numFmtId="0" fontId="66" fillId="0" borderId="1" xfId="363" applyNumberFormat="1" applyFont="1" applyFill="1" applyBorder="1" applyAlignment="1">
      <alignment horizontal="left" vertical="center"/>
    </xf>
    <xf numFmtId="0" fontId="76" fillId="0" borderId="1" xfId="363" applyNumberFormat="1" applyFont="1" applyFill="1" applyBorder="1" applyAlignment="1">
      <alignment horizontal="left" vertical="center" wrapText="1"/>
    </xf>
    <xf numFmtId="0" fontId="85" fillId="0" borderId="1" xfId="363" applyFont="1" applyFill="1" applyBorder="1" applyAlignment="1">
      <alignment horizontal="center" vertical="center"/>
    </xf>
    <xf numFmtId="0" fontId="78" fillId="0" borderId="1" xfId="363" applyNumberFormat="1" applyFont="1" applyFill="1" applyBorder="1" applyAlignment="1">
      <alignment horizontal="left" vertical="center" wrapText="1"/>
    </xf>
    <xf numFmtId="165" fontId="53" fillId="0" borderId="1" xfId="278" applyNumberFormat="1" applyFont="1" applyFill="1" applyBorder="1" applyAlignment="1">
      <alignment horizontal="right" vertical="center" wrapText="1"/>
    </xf>
    <xf numFmtId="0" fontId="150" fillId="0" borderId="1" xfId="363" applyFont="1" applyFill="1" applyBorder="1" applyAlignment="1">
      <alignment horizontal="center" vertical="center"/>
    </xf>
    <xf numFmtId="0" fontId="53" fillId="0" borderId="1" xfId="363" applyFont="1" applyFill="1" applyBorder="1" applyAlignment="1">
      <alignment horizontal="center" vertical="center"/>
    </xf>
    <xf numFmtId="165" fontId="172" fillId="0" borderId="1" xfId="278" applyNumberFormat="1" applyFont="1" applyFill="1" applyBorder="1" applyAlignment="1">
      <alignment horizontal="right" vertical="center" wrapText="1"/>
    </xf>
    <xf numFmtId="38" fontId="183" fillId="0" borderId="1" xfId="363" applyNumberFormat="1" applyFont="1" applyFill="1" applyBorder="1" applyAlignment="1">
      <alignment horizontal="right" vertical="center"/>
    </xf>
    <xf numFmtId="0" fontId="53" fillId="0" borderId="62" xfId="363" applyFont="1" applyFill="1" applyBorder="1" applyAlignment="1">
      <alignment horizontal="center" vertical="center"/>
    </xf>
    <xf numFmtId="165" fontId="53" fillId="0" borderId="62" xfId="278" applyNumberFormat="1" applyFont="1" applyFill="1" applyBorder="1" applyAlignment="1">
      <alignment horizontal="right" vertical="center" wrapText="1"/>
    </xf>
    <xf numFmtId="165" fontId="172" fillId="0" borderId="62" xfId="278" applyNumberFormat="1" applyFont="1" applyFill="1" applyBorder="1" applyAlignment="1">
      <alignment horizontal="right" vertical="center" wrapText="1"/>
    </xf>
    <xf numFmtId="38" fontId="183" fillId="0" borderId="62" xfId="363" applyNumberFormat="1" applyFont="1" applyFill="1" applyBorder="1" applyAlignment="1">
      <alignment horizontal="right" vertical="center"/>
    </xf>
    <xf numFmtId="4" fontId="85" fillId="0" borderId="0" xfId="278" applyNumberFormat="1" applyFont="1" applyFill="1"/>
    <xf numFmtId="3" fontId="160" fillId="0" borderId="0" xfId="0" applyNumberFormat="1" applyFont="1" applyFill="1"/>
    <xf numFmtId="3" fontId="0" fillId="0" borderId="0" xfId="0" applyNumberFormat="1" applyFont="1"/>
    <xf numFmtId="3" fontId="162" fillId="0" borderId="0" xfId="0" applyNumberFormat="1" applyFont="1"/>
    <xf numFmtId="3" fontId="168" fillId="0" borderId="0" xfId="0" applyNumberFormat="1" applyFont="1"/>
    <xf numFmtId="3" fontId="71" fillId="0" borderId="0" xfId="0" applyNumberFormat="1" applyFont="1" applyFill="1" applyBorder="1" applyAlignment="1"/>
    <xf numFmtId="3" fontId="56" fillId="0" borderId="0" xfId="0" applyNumberFormat="1" applyFont="1" applyFill="1" applyAlignment="1"/>
    <xf numFmtId="3" fontId="155" fillId="0" borderId="0" xfId="0" applyNumberFormat="1" applyFont="1" applyFill="1"/>
    <xf numFmtId="3" fontId="85" fillId="0" borderId="0" xfId="0" applyNumberFormat="1" applyFont="1" applyFill="1" applyAlignment="1"/>
    <xf numFmtId="3" fontId="85" fillId="0" borderId="0" xfId="0" applyNumberFormat="1" applyFont="1" applyFill="1"/>
    <xf numFmtId="3" fontId="54" fillId="0" borderId="0" xfId="278" applyNumberFormat="1" applyFont="1" applyFill="1"/>
    <xf numFmtId="3" fontId="51" fillId="0" borderId="0" xfId="278" applyNumberFormat="1" applyFont="1" applyFill="1"/>
    <xf numFmtId="3" fontId="52" fillId="0" borderId="0" xfId="278" applyNumberFormat="1" applyFont="1" applyFill="1" applyAlignment="1">
      <alignment vertical="center" wrapText="1"/>
    </xf>
    <xf numFmtId="3" fontId="55" fillId="0" borderId="0" xfId="498" applyNumberFormat="1" applyFont="1" applyFill="1" applyAlignment="1">
      <alignment vertical="center" wrapText="1"/>
    </xf>
    <xf numFmtId="3" fontId="49" fillId="0" borderId="0" xfId="0" applyNumberFormat="1" applyFont="1" applyFill="1" applyAlignment="1">
      <alignment vertical="center" wrapText="1"/>
    </xf>
    <xf numFmtId="3" fontId="50" fillId="0" borderId="0" xfId="0" applyNumberFormat="1" applyFont="1" applyFill="1" applyAlignment="1">
      <alignment vertical="center" wrapText="1"/>
    </xf>
    <xf numFmtId="49" fontId="63" fillId="0" borderId="0" xfId="489" applyNumberFormat="1" applyFont="1" applyBorder="1" applyAlignment="1">
      <alignment horizontal="center" vertical="center"/>
    </xf>
    <xf numFmtId="0" fontId="196" fillId="0" borderId="0" xfId="493" applyFont="1" applyAlignment="1">
      <alignment horizontal="right" vertical="center"/>
    </xf>
    <xf numFmtId="0" fontId="178" fillId="0" borderId="62" xfId="493" applyFont="1" applyBorder="1" applyAlignment="1">
      <alignment horizontal="center" vertical="center"/>
    </xf>
    <xf numFmtId="0" fontId="178" fillId="0" borderId="62" xfId="493" applyFont="1" applyBorder="1" applyAlignment="1">
      <alignment horizontal="center" vertical="center" wrapText="1"/>
    </xf>
    <xf numFmtId="0" fontId="144" fillId="0" borderId="62" xfId="493" applyFont="1" applyBorder="1" applyAlignment="1">
      <alignment horizontal="center" vertical="center" wrapText="1"/>
    </xf>
    <xf numFmtId="237" fontId="178" fillId="0" borderId="62" xfId="493" applyNumberFormat="1" applyFont="1" applyBorder="1" applyAlignment="1">
      <alignment horizontal="right" vertical="center" wrapText="1"/>
    </xf>
    <xf numFmtId="0" fontId="178" fillId="0" borderId="62" xfId="493" applyFont="1" applyBorder="1" applyAlignment="1">
      <alignment horizontal="left" vertical="center" wrapText="1"/>
    </xf>
    <xf numFmtId="0" fontId="144" fillId="0" borderId="62" xfId="493" applyFont="1" applyBorder="1" applyAlignment="1">
      <alignment horizontal="left" vertical="center" wrapText="1"/>
    </xf>
    <xf numFmtId="237" fontId="144" fillId="0" borderId="62" xfId="493" applyNumberFormat="1" applyFont="1" applyBorder="1" applyAlignment="1">
      <alignment horizontal="right" vertical="center" wrapText="1"/>
    </xf>
    <xf numFmtId="3" fontId="65" fillId="0" borderId="41" xfId="363" applyNumberFormat="1" applyFont="1" applyFill="1" applyBorder="1" applyAlignment="1"/>
    <xf numFmtId="0" fontId="65" fillId="0" borderId="41" xfId="363" applyFont="1" applyFill="1" applyBorder="1"/>
    <xf numFmtId="3" fontId="174" fillId="0" borderId="0" xfId="493" applyNumberFormat="1"/>
    <xf numFmtId="0" fontId="65" fillId="0" borderId="42" xfId="363" applyFont="1" applyFill="1" applyBorder="1"/>
    <xf numFmtId="0" fontId="174" fillId="0" borderId="0" xfId="493"/>
    <xf numFmtId="0" fontId="62" fillId="0" borderId="0" xfId="493" applyFont="1" applyFill="1" applyAlignment="1"/>
    <xf numFmtId="165" fontId="74" fillId="0" borderId="0" xfId="493" applyNumberFormat="1" applyFont="1" applyFill="1"/>
    <xf numFmtId="165" fontId="65" fillId="0" borderId="0" xfId="493" applyNumberFormat="1" applyFont="1" applyFill="1" applyAlignment="1">
      <alignment horizontal="center"/>
    </xf>
    <xf numFmtId="0" fontId="65" fillId="0" borderId="0" xfId="493" applyFont="1" applyFill="1" applyAlignment="1"/>
    <xf numFmtId="0" fontId="70" fillId="0" borderId="0" xfId="493" applyFont="1" applyFill="1" applyAlignment="1"/>
    <xf numFmtId="0" fontId="74" fillId="0" borderId="0" xfId="493" applyFont="1" applyFill="1"/>
    <xf numFmtId="0" fontId="77" fillId="0" borderId="0" xfId="493" applyFont="1" applyFill="1" applyBorder="1"/>
    <xf numFmtId="49" fontId="77" fillId="0" borderId="0" xfId="493" applyNumberFormat="1" applyFont="1" applyFill="1" applyBorder="1" applyAlignment="1">
      <alignment horizontal="center" vertical="center" wrapText="1"/>
    </xf>
    <xf numFmtId="49" fontId="77" fillId="0" borderId="0" xfId="493" applyNumberFormat="1" applyFont="1" applyFill="1" applyBorder="1" applyAlignment="1">
      <alignment horizontal="left" vertical="center" wrapText="1"/>
    </xf>
    <xf numFmtId="3" fontId="77" fillId="0" borderId="0" xfId="493" applyNumberFormat="1" applyFont="1" applyFill="1" applyBorder="1" applyAlignment="1">
      <alignment horizontal="right" vertical="center" wrapText="1"/>
    </xf>
    <xf numFmtId="0" fontId="197" fillId="0" borderId="0" xfId="493" applyFont="1" applyAlignment="1">
      <alignment horizontal="right" vertical="center"/>
    </xf>
    <xf numFmtId="0" fontId="62" fillId="29" borderId="0" xfId="493" applyFont="1" applyFill="1" applyAlignment="1"/>
    <xf numFmtId="0" fontId="66" fillId="29" borderId="0" xfId="493" applyFont="1" applyFill="1" applyAlignment="1"/>
    <xf numFmtId="0" fontId="65" fillId="29" borderId="0" xfId="493" applyFont="1" applyFill="1"/>
    <xf numFmtId="0" fontId="65" fillId="29" borderId="0" xfId="493" applyFont="1" applyFill="1" applyAlignment="1">
      <alignment horizontal="right"/>
    </xf>
    <xf numFmtId="0" fontId="65" fillId="29" borderId="0" xfId="493" applyFont="1" applyFill="1" applyAlignment="1">
      <alignment wrapText="1"/>
    </xf>
    <xf numFmtId="0" fontId="77" fillId="29" borderId="0" xfId="493" applyFont="1" applyFill="1" applyBorder="1" applyAlignment="1">
      <alignment horizontal="center"/>
    </xf>
    <xf numFmtId="43" fontId="7" fillId="0" borderId="42" xfId="278" applyFont="1" applyFill="1" applyBorder="1" applyAlignment="1">
      <alignment wrapText="1"/>
    </xf>
    <xf numFmtId="165" fontId="66" fillId="0" borderId="29" xfId="278" applyNumberFormat="1" applyFont="1" applyFill="1" applyBorder="1" applyAlignment="1">
      <alignment wrapText="1"/>
    </xf>
    <xf numFmtId="165" fontId="65" fillId="0" borderId="41" xfId="0" applyNumberFormat="1" applyFont="1" applyFill="1" applyBorder="1" applyAlignment="1">
      <alignment horizontal="right" vertical="center" wrapText="1"/>
    </xf>
    <xf numFmtId="43" fontId="7" fillId="0" borderId="41" xfId="278" applyFont="1" applyFill="1" applyBorder="1" applyAlignment="1">
      <alignment horizontal="right" vertical="center" wrapText="1"/>
    </xf>
    <xf numFmtId="0" fontId="65" fillId="0" borderId="35" xfId="0" applyFont="1" applyFill="1" applyBorder="1" applyAlignment="1">
      <alignment horizontal="center" vertical="center"/>
    </xf>
    <xf numFmtId="0" fontId="174" fillId="0" borderId="0" xfId="493"/>
    <xf numFmtId="0" fontId="39" fillId="29" borderId="0" xfId="495" applyFont="1" applyFill="1" applyAlignment="1">
      <alignment horizontal="center" vertical="center" wrapText="1"/>
    </xf>
    <xf numFmtId="0" fontId="62" fillId="29" borderId="0" xfId="495" applyFont="1" applyFill="1" applyAlignment="1">
      <alignment horizontal="center"/>
    </xf>
    <xf numFmtId="38" fontId="62" fillId="29" borderId="0" xfId="495" applyNumberFormat="1" applyFont="1" applyFill="1" applyBorder="1" applyAlignment="1">
      <alignment horizontal="center"/>
    </xf>
    <xf numFmtId="0" fontId="62" fillId="29" borderId="0" xfId="495" applyNumberFormat="1" applyFont="1" applyFill="1" applyAlignment="1">
      <alignment horizontal="center"/>
    </xf>
    <xf numFmtId="0" fontId="62" fillId="0" borderId="62" xfId="490" applyFont="1" applyFill="1" applyBorder="1" applyAlignment="1">
      <alignment horizontal="center" vertical="center" wrapText="1"/>
    </xf>
    <xf numFmtId="0" fontId="62" fillId="0" borderId="62" xfId="490" applyFont="1" applyBorder="1" applyAlignment="1">
      <alignment horizontal="center" vertical="center" wrapText="1"/>
    </xf>
    <xf numFmtId="237" fontId="196" fillId="0" borderId="62" xfId="0" applyNumberFormat="1" applyFont="1" applyBorder="1" applyAlignment="1">
      <alignment horizontal="right" vertical="center" wrapText="1"/>
    </xf>
    <xf numFmtId="0" fontId="191" fillId="0" borderId="62" xfId="0" applyFont="1" applyBorder="1" applyAlignment="1">
      <alignment horizontal="center" vertical="center"/>
    </xf>
    <xf numFmtId="0" fontId="196" fillId="0" borderId="62" xfId="0" applyFont="1" applyBorder="1" applyAlignment="1">
      <alignment horizontal="center" vertical="center" wrapText="1"/>
    </xf>
    <xf numFmtId="237" fontId="191" fillId="0" borderId="62" xfId="0" applyNumberFormat="1" applyFont="1" applyBorder="1" applyAlignment="1">
      <alignment horizontal="right" vertical="center" wrapText="1"/>
    </xf>
    <xf numFmtId="0" fontId="191" fillId="0" borderId="62" xfId="0" applyFont="1" applyBorder="1" applyAlignment="1">
      <alignment horizontal="center" vertical="center" wrapText="1"/>
    </xf>
    <xf numFmtId="0" fontId="191" fillId="0" borderId="62" xfId="0" applyFont="1" applyBorder="1" applyAlignment="1">
      <alignment horizontal="left" vertical="center" wrapText="1"/>
    </xf>
    <xf numFmtId="0" fontId="196" fillId="0" borderId="62" xfId="0" applyFont="1" applyBorder="1" applyAlignment="1">
      <alignment horizontal="left" vertical="center" wrapText="1"/>
    </xf>
    <xf numFmtId="165" fontId="70" fillId="0" borderId="0" xfId="278" applyNumberFormat="1" applyFont="1" applyFill="1"/>
    <xf numFmtId="0" fontId="70" fillId="0" borderId="0" xfId="490" applyFont="1" applyFill="1"/>
    <xf numFmtId="0" fontId="72" fillId="0" borderId="62" xfId="490" applyFont="1" applyFill="1" applyBorder="1" applyAlignment="1">
      <alignment horizontal="center" vertical="center" wrapText="1"/>
    </xf>
    <xf numFmtId="0" fontId="75" fillId="0" borderId="19" xfId="490" applyNumberFormat="1" applyFont="1" applyFill="1" applyBorder="1"/>
    <xf numFmtId="0" fontId="84" fillId="0" borderId="41" xfId="490" quotePrefix="1" applyNumberFormat="1" applyFont="1" applyFill="1" applyBorder="1"/>
    <xf numFmtId="165" fontId="145" fillId="0" borderId="0" xfId="278" applyNumberFormat="1" applyFont="1" applyFill="1"/>
    <xf numFmtId="165" fontId="71" fillId="0" borderId="0" xfId="278" applyNumberFormat="1" applyFont="1" applyFill="1"/>
    <xf numFmtId="0" fontId="71" fillId="0" borderId="0" xfId="490" applyFont="1" applyFill="1"/>
    <xf numFmtId="0" fontId="75" fillId="0" borderId="41" xfId="490" applyNumberFormat="1" applyFont="1" applyFill="1" applyBorder="1"/>
    <xf numFmtId="165" fontId="65" fillId="0" borderId="0" xfId="278" applyNumberFormat="1" applyFont="1" applyFill="1"/>
    <xf numFmtId="3" fontId="75" fillId="0" borderId="41" xfId="490" applyNumberFormat="1" applyFont="1" applyFill="1" applyBorder="1"/>
    <xf numFmtId="3" fontId="84" fillId="0" borderId="41" xfId="490" quotePrefix="1" applyNumberFormat="1" applyFont="1" applyFill="1" applyBorder="1"/>
    <xf numFmtId="3" fontId="84" fillId="0" borderId="41" xfId="490" quotePrefix="1" applyNumberFormat="1" applyFont="1" applyFill="1" applyBorder="1" applyAlignment="1">
      <alignment vertical="center" wrapText="1"/>
    </xf>
    <xf numFmtId="3" fontId="75" fillId="0" borderId="42" xfId="490" applyNumberFormat="1" applyFont="1" applyFill="1" applyBorder="1" applyAlignment="1">
      <alignment horizontal="center"/>
    </xf>
    <xf numFmtId="3" fontId="75" fillId="0" borderId="42" xfId="490" applyNumberFormat="1" applyFont="1" applyFill="1" applyBorder="1" applyAlignment="1">
      <alignment vertical="center"/>
    </xf>
    <xf numFmtId="165" fontId="70" fillId="0" borderId="0" xfId="490" applyNumberFormat="1" applyFont="1" applyFill="1"/>
    <xf numFmtId="0" fontId="75" fillId="0" borderId="0" xfId="490" applyFont="1" applyFill="1" applyBorder="1" applyAlignment="1">
      <alignment horizontal="right"/>
    </xf>
    <xf numFmtId="3" fontId="75" fillId="0" borderId="0" xfId="490" applyNumberFormat="1" applyFont="1" applyFill="1" applyBorder="1" applyAlignment="1">
      <alignment vertical="center"/>
    </xf>
    <xf numFmtId="165" fontId="77" fillId="0" borderId="65" xfId="278" applyNumberFormat="1" applyFont="1" applyFill="1" applyBorder="1" applyAlignment="1">
      <alignment vertical="center"/>
    </xf>
    <xf numFmtId="3" fontId="77" fillId="0" borderId="65" xfId="490" applyNumberFormat="1" applyFont="1" applyFill="1" applyBorder="1" applyAlignment="1">
      <alignment vertical="center"/>
    </xf>
    <xf numFmtId="165" fontId="74" fillId="0" borderId="0" xfId="490" applyNumberFormat="1" applyFont="1" applyFill="1"/>
    <xf numFmtId="165" fontId="62" fillId="0" borderId="0" xfId="278" applyNumberFormat="1" applyFont="1" applyFill="1" applyBorder="1"/>
    <xf numFmtId="38" fontId="39" fillId="0" borderId="0" xfId="490" applyNumberFormat="1" applyFont="1" applyFill="1" applyBorder="1"/>
    <xf numFmtId="38" fontId="70" fillId="0" borderId="0" xfId="490" applyNumberFormat="1" applyFont="1" applyFill="1" applyAlignment="1"/>
    <xf numFmtId="0" fontId="39" fillId="0" borderId="0" xfId="490" applyFont="1" applyFill="1"/>
    <xf numFmtId="165" fontId="75" fillId="0" borderId="0" xfId="278" applyNumberFormat="1" applyFont="1" applyFill="1" applyAlignment="1">
      <alignment horizontal="center"/>
    </xf>
    <xf numFmtId="0" fontId="75" fillId="0" borderId="0" xfId="490" applyFont="1" applyFill="1"/>
    <xf numFmtId="0" fontId="77" fillId="0" borderId="0" xfId="490" applyFont="1" applyFill="1" applyBorder="1"/>
    <xf numFmtId="38" fontId="77" fillId="0" borderId="0" xfId="490" applyNumberFormat="1" applyFont="1" applyFill="1" applyBorder="1"/>
    <xf numFmtId="165" fontId="75" fillId="0" borderId="0" xfId="278" applyNumberFormat="1" applyFont="1" applyFill="1" applyBorder="1"/>
    <xf numFmtId="165" fontId="77" fillId="0" borderId="0" xfId="278" applyNumberFormat="1" applyFont="1" applyFill="1"/>
    <xf numFmtId="0" fontId="77" fillId="0" borderId="0" xfId="490" applyFont="1" applyFill="1"/>
    <xf numFmtId="0" fontId="75" fillId="34" borderId="0" xfId="490" applyFont="1" applyFill="1"/>
    <xf numFmtId="0" fontId="75" fillId="0" borderId="62" xfId="490" applyFont="1" applyFill="1" applyBorder="1" applyAlignment="1">
      <alignment horizontal="center" vertical="center" wrapText="1"/>
    </xf>
    <xf numFmtId="0" fontId="77" fillId="34" borderId="0" xfId="490" applyFont="1" applyFill="1"/>
    <xf numFmtId="165" fontId="62" fillId="29" borderId="0" xfId="278" applyNumberFormat="1" applyFont="1" applyFill="1"/>
    <xf numFmtId="3" fontId="135" fillId="0" borderId="62" xfId="490" applyNumberFormat="1" applyFont="1" applyBorder="1" applyAlignment="1">
      <alignment horizontal="right" vertical="center" wrapText="1"/>
    </xf>
    <xf numFmtId="0" fontId="65" fillId="0" borderId="0" xfId="490" applyFont="1" applyAlignment="1">
      <alignment horizontal="right" vertical="center"/>
    </xf>
    <xf numFmtId="165" fontId="77" fillId="0" borderId="0" xfId="278" applyNumberFormat="1" applyFont="1"/>
    <xf numFmtId="0" fontId="77" fillId="0" borderId="0" xfId="490" applyFont="1"/>
    <xf numFmtId="3" fontId="77" fillId="0" borderId="0" xfId="490" applyNumberFormat="1" applyFont="1" applyFill="1"/>
    <xf numFmtId="0" fontId="63" fillId="0" borderId="0" xfId="490" applyFont="1" applyAlignment="1">
      <alignment horizontal="right" vertical="center"/>
    </xf>
    <xf numFmtId="165" fontId="39" fillId="0" borderId="0" xfId="278" applyNumberFormat="1" applyFont="1" applyFill="1" applyAlignment="1">
      <alignment horizontal="right"/>
    </xf>
    <xf numFmtId="3" fontId="66" fillId="0" borderId="62" xfId="490" applyNumberFormat="1" applyFont="1" applyFill="1" applyBorder="1" applyAlignment="1">
      <alignment horizontal="right" vertical="center" wrapText="1"/>
    </xf>
    <xf numFmtId="2" fontId="66" fillId="0" borderId="62" xfId="490" applyNumberFormat="1" applyFont="1" applyFill="1" applyBorder="1" applyAlignment="1">
      <alignment horizontal="right" vertical="center" wrapText="1"/>
    </xf>
    <xf numFmtId="3" fontId="65" fillId="0" borderId="62" xfId="490" applyNumberFormat="1" applyFont="1" applyFill="1" applyBorder="1" applyAlignment="1">
      <alignment horizontal="right" vertical="center" wrapText="1"/>
    </xf>
    <xf numFmtId="2" fontId="65" fillId="0" borderId="62" xfId="490" applyNumberFormat="1" applyFont="1" applyFill="1" applyBorder="1" applyAlignment="1">
      <alignment horizontal="right" vertical="center" wrapText="1"/>
    </xf>
    <xf numFmtId="165" fontId="39" fillId="0" borderId="0" xfId="490" applyNumberFormat="1" applyFont="1" applyFill="1"/>
    <xf numFmtId="165" fontId="77" fillId="0" borderId="0" xfId="490" applyNumberFormat="1" applyFont="1" applyFill="1"/>
    <xf numFmtId="3" fontId="65" fillId="0" borderId="62" xfId="490" applyNumberFormat="1" applyFont="1" applyBorder="1" applyAlignment="1">
      <alignment horizontal="right" vertical="center" wrapText="1"/>
    </xf>
    <xf numFmtId="0" fontId="65" fillId="0" borderId="62" xfId="490" applyFont="1" applyBorder="1" applyAlignment="1">
      <alignment horizontal="right" vertical="center" wrapText="1"/>
    </xf>
    <xf numFmtId="0" fontId="39" fillId="0" borderId="0" xfId="490" applyFont="1" applyBorder="1" applyAlignment="1">
      <alignment horizontal="center" vertical="center" wrapText="1"/>
    </xf>
    <xf numFmtId="0" fontId="39" fillId="0" borderId="0" xfId="490" applyFont="1" applyBorder="1" applyAlignment="1">
      <alignment vertical="center" wrapText="1"/>
    </xf>
    <xf numFmtId="0" fontId="39" fillId="0" borderId="0" xfId="490" applyNumberFormat="1" applyFont="1" applyBorder="1" applyAlignment="1">
      <alignment horizontal="right" vertical="center" wrapText="1"/>
    </xf>
    <xf numFmtId="3" fontId="39" fillId="0" borderId="0" xfId="490" applyNumberFormat="1" applyFont="1" applyBorder="1" applyAlignment="1">
      <alignment horizontal="right" vertical="center" wrapText="1"/>
    </xf>
    <xf numFmtId="2" fontId="39" fillId="0" borderId="0" xfId="490" applyNumberFormat="1" applyFont="1" applyBorder="1" applyAlignment="1">
      <alignment horizontal="right" vertical="center" wrapText="1"/>
    </xf>
    <xf numFmtId="0" fontId="39" fillId="0" borderId="0" xfId="490" applyFont="1" applyBorder="1" applyAlignment="1">
      <alignment horizontal="right" vertical="center" wrapText="1"/>
    </xf>
    <xf numFmtId="165" fontId="77" fillId="0" borderId="0" xfId="278" applyNumberFormat="1" applyFont="1" applyBorder="1"/>
    <xf numFmtId="0" fontId="77" fillId="0" borderId="0" xfId="490" applyFont="1" applyBorder="1"/>
    <xf numFmtId="0" fontId="74" fillId="0" borderId="0" xfId="500" applyFont="1" applyFill="1"/>
    <xf numFmtId="0" fontId="39" fillId="0" borderId="0" xfId="500" applyFont="1" applyFill="1"/>
    <xf numFmtId="38" fontId="39" fillId="0" borderId="0" xfId="500" applyNumberFormat="1" applyFont="1" applyFill="1" applyBorder="1"/>
    <xf numFmtId="0" fontId="62" fillId="0" borderId="0" xfId="500" applyFont="1" applyFill="1" applyAlignment="1">
      <alignment horizontal="center"/>
    </xf>
    <xf numFmtId="0" fontId="62" fillId="0" borderId="0" xfId="500" applyFont="1" applyFill="1" applyAlignment="1"/>
    <xf numFmtId="38" fontId="62" fillId="0" borderId="0" xfId="500" applyNumberFormat="1" applyFont="1" applyFill="1" applyBorder="1" applyAlignment="1">
      <alignment horizontal="center"/>
    </xf>
    <xf numFmtId="3" fontId="77" fillId="0" borderId="0" xfId="490" applyNumberFormat="1" applyFont="1" applyAlignment="1">
      <alignment vertical="center" wrapText="1"/>
    </xf>
    <xf numFmtId="0" fontId="39" fillId="34" borderId="0" xfId="500" applyFont="1" applyFill="1"/>
    <xf numFmtId="0" fontId="62" fillId="34" borderId="0" xfId="500" applyFont="1" applyFill="1" applyAlignment="1">
      <alignment horizontal="center"/>
    </xf>
    <xf numFmtId="0" fontId="62" fillId="34" borderId="0" xfId="500" applyFont="1" applyFill="1" applyAlignment="1"/>
    <xf numFmtId="38" fontId="62" fillId="34" borderId="0" xfId="500" applyNumberFormat="1" applyFont="1" applyFill="1" applyBorder="1" applyAlignment="1">
      <alignment horizontal="center"/>
    </xf>
    <xf numFmtId="3" fontId="39" fillId="0" borderId="0" xfId="500" applyNumberFormat="1" applyFont="1" applyFill="1"/>
    <xf numFmtId="3" fontId="39" fillId="0" borderId="62" xfId="494" applyNumberFormat="1" applyFont="1" applyBorder="1" applyAlignment="1">
      <alignment horizontal="center" vertical="center" wrapText="1"/>
    </xf>
    <xf numFmtId="238" fontId="39" fillId="0" borderId="62" xfId="490" applyNumberFormat="1" applyFont="1" applyFill="1" applyBorder="1" applyAlignment="1">
      <alignment vertical="center" wrapText="1"/>
    </xf>
    <xf numFmtId="165" fontId="39" fillId="0" borderId="62" xfId="278" applyNumberFormat="1" applyFont="1" applyBorder="1" applyAlignment="1">
      <alignment vertical="center" wrapText="1"/>
    </xf>
    <xf numFmtId="165" fontId="39" fillId="0" borderId="62" xfId="278" applyNumberFormat="1" applyFont="1" applyBorder="1" applyAlignment="1">
      <alignment horizontal="right" vertical="center" wrapText="1"/>
    </xf>
    <xf numFmtId="238" fontId="39" fillId="0" borderId="62" xfId="490" applyNumberFormat="1" applyFont="1" applyBorder="1" applyAlignment="1">
      <alignment vertical="center" wrapText="1"/>
    </xf>
    <xf numFmtId="0" fontId="39" fillId="34" borderId="0" xfId="490" applyFont="1" applyFill="1" applyBorder="1" applyAlignment="1">
      <alignment horizontal="center" vertical="center" wrapText="1"/>
    </xf>
    <xf numFmtId="165" fontId="77" fillId="0" borderId="0" xfId="490" applyNumberFormat="1" applyFont="1" applyBorder="1"/>
    <xf numFmtId="0" fontId="39" fillId="0" borderId="0" xfId="490" applyFont="1" applyBorder="1" applyAlignment="1">
      <alignment horizontal="left" vertical="center" wrapText="1"/>
    </xf>
    <xf numFmtId="3" fontId="77" fillId="0" borderId="0" xfId="490" applyNumberFormat="1" applyFont="1"/>
    <xf numFmtId="165" fontId="66" fillId="29" borderId="0" xfId="278" applyNumberFormat="1" applyFont="1" applyFill="1" applyAlignment="1">
      <alignment vertical="center"/>
    </xf>
    <xf numFmtId="3" fontId="65" fillId="29" borderId="62" xfId="490" applyNumberFormat="1" applyFont="1" applyFill="1" applyBorder="1" applyAlignment="1">
      <alignment horizontal="right" vertical="center" wrapText="1"/>
    </xf>
    <xf numFmtId="0" fontId="62" fillId="0" borderId="0" xfId="490" applyFont="1"/>
    <xf numFmtId="0" fontId="39" fillId="0" borderId="0" xfId="490" applyFont="1"/>
    <xf numFmtId="0" fontId="62" fillId="0" borderId="0" xfId="490" applyFont="1" applyAlignment="1">
      <alignment horizontal="center"/>
    </xf>
    <xf numFmtId="0" fontId="62" fillId="0" borderId="0" xfId="490" applyFont="1" applyAlignment="1">
      <alignment horizontal="center" vertical="center" wrapText="1"/>
    </xf>
    <xf numFmtId="0" fontId="39" fillId="0" borderId="19" xfId="490" applyFont="1" applyBorder="1"/>
    <xf numFmtId="0" fontId="39" fillId="0" borderId="41" xfId="490" applyFont="1" applyBorder="1"/>
    <xf numFmtId="0" fontId="39" fillId="0" borderId="42" xfId="490" applyFont="1" applyBorder="1"/>
    <xf numFmtId="0" fontId="63" fillId="0" borderId="0" xfId="490" applyFont="1" applyAlignment="1">
      <alignment horizontal="left" vertical="center" wrapText="1"/>
    </xf>
    <xf numFmtId="0" fontId="63" fillId="0" borderId="0" xfId="490" applyFont="1"/>
    <xf numFmtId="0" fontId="63" fillId="0" borderId="0" xfId="490" applyFont="1" applyAlignment="1">
      <alignment horizontal="center"/>
    </xf>
    <xf numFmtId="165" fontId="39" fillId="0" borderId="0" xfId="490" applyNumberFormat="1" applyFont="1"/>
    <xf numFmtId="165" fontId="151" fillId="0" borderId="0" xfId="501" applyNumberFormat="1" applyFont="1" applyFill="1"/>
    <xf numFmtId="165" fontId="76" fillId="0" borderId="0" xfId="501" applyNumberFormat="1" applyFont="1" applyFill="1" applyAlignment="1">
      <alignment horizontal="right" vertical="center"/>
    </xf>
    <xf numFmtId="0" fontId="34" fillId="0" borderId="0" xfId="493" applyFont="1" applyFill="1"/>
    <xf numFmtId="165" fontId="76" fillId="0" borderId="0" xfId="501" applyNumberFormat="1" applyFont="1" applyFill="1" applyAlignment="1">
      <alignment horizontal="center" vertical="center" wrapText="1"/>
    </xf>
    <xf numFmtId="165" fontId="151" fillId="0" borderId="0" xfId="492" applyNumberFormat="1" applyFont="1" applyFill="1"/>
    <xf numFmtId="165" fontId="148" fillId="0" borderId="0" xfId="501" applyNumberFormat="1" applyFont="1" applyFill="1" applyAlignment="1">
      <alignment horizontal="right" vertical="center"/>
    </xf>
    <xf numFmtId="0" fontId="76" fillId="0" borderId="62" xfId="492" applyFont="1" applyFill="1" applyBorder="1" applyAlignment="1">
      <alignment horizontal="center" vertical="center" wrapText="1"/>
    </xf>
    <xf numFmtId="165" fontId="76" fillId="0" borderId="62" xfId="501" applyNumberFormat="1" applyFont="1" applyFill="1" applyBorder="1" applyAlignment="1">
      <alignment horizontal="center" vertical="center" wrapText="1"/>
    </xf>
    <xf numFmtId="0" fontId="78" fillId="0" borderId="62" xfId="492" applyFont="1" applyFill="1" applyBorder="1" applyAlignment="1">
      <alignment horizontal="center" vertical="center" wrapText="1"/>
    </xf>
    <xf numFmtId="165" fontId="78" fillId="0" borderId="62" xfId="501" applyNumberFormat="1" applyFont="1" applyFill="1" applyBorder="1" applyAlignment="1">
      <alignment horizontal="center" vertical="center" wrapText="1"/>
    </xf>
    <xf numFmtId="0" fontId="76" fillId="0" borderId="62" xfId="502" applyFont="1" applyFill="1" applyBorder="1" applyAlignment="1">
      <alignment horizontal="center" vertical="center" wrapText="1"/>
    </xf>
    <xf numFmtId="0" fontId="76" fillId="0" borderId="63" xfId="492" applyFont="1" applyFill="1" applyBorder="1" applyAlignment="1">
      <alignment horizontal="center" vertical="center" wrapText="1"/>
    </xf>
    <xf numFmtId="232" fontId="147" fillId="0" borderId="63" xfId="503" applyNumberFormat="1" applyFont="1" applyFill="1" applyBorder="1" applyAlignment="1">
      <alignment horizontal="center" vertical="center" wrapText="1"/>
    </xf>
    <xf numFmtId="165" fontId="76" fillId="0" borderId="62" xfId="504" applyNumberFormat="1" applyFont="1" applyFill="1" applyBorder="1" applyAlignment="1">
      <alignment horizontal="center" vertical="center" wrapText="1"/>
    </xf>
    <xf numFmtId="43" fontId="76" fillId="0" borderId="62" xfId="504" applyNumberFormat="1" applyFont="1" applyFill="1" applyBorder="1" applyAlignment="1">
      <alignment horizontal="center" vertical="center" wrapText="1"/>
    </xf>
    <xf numFmtId="39" fontId="147" fillId="0" borderId="63" xfId="499" applyNumberFormat="1" applyFont="1" applyFill="1" applyBorder="1" applyAlignment="1" applyProtection="1">
      <alignment horizontal="right" vertical="center" wrapText="1"/>
    </xf>
    <xf numFmtId="0" fontId="76" fillId="0" borderId="19" xfId="502" applyFont="1" applyFill="1" applyBorder="1" applyAlignment="1">
      <alignment horizontal="center" vertical="center" wrapText="1"/>
    </xf>
    <xf numFmtId="0" fontId="76" fillId="0" borderId="19" xfId="502" applyFont="1" applyFill="1" applyBorder="1" applyAlignment="1">
      <alignment horizontal="left" vertical="center" wrapText="1"/>
    </xf>
    <xf numFmtId="232" fontId="147" fillId="0" borderId="12" xfId="503" applyNumberFormat="1" applyFont="1" applyFill="1" applyBorder="1" applyAlignment="1">
      <alignment horizontal="center" vertical="center" wrapText="1"/>
    </xf>
    <xf numFmtId="165" fontId="76" fillId="0" borderId="19" xfId="502" applyNumberFormat="1" applyFont="1" applyFill="1" applyBorder="1" applyAlignment="1">
      <alignment horizontal="center" vertical="center" wrapText="1"/>
    </xf>
    <xf numFmtId="43" fontId="76" fillId="0" borderId="19" xfId="502" applyNumberFormat="1" applyFont="1" applyFill="1" applyBorder="1" applyAlignment="1">
      <alignment horizontal="center" vertical="center" wrapText="1"/>
    </xf>
    <xf numFmtId="0" fontId="76" fillId="0" borderId="41" xfId="493" applyFont="1" applyFill="1" applyBorder="1" applyAlignment="1">
      <alignment horizontal="center" vertical="center" wrapText="1"/>
    </xf>
    <xf numFmtId="0" fontId="76" fillId="0" borderId="41" xfId="493" applyFont="1" applyFill="1" applyBorder="1" applyAlignment="1">
      <alignment horizontal="left" vertical="center" wrapText="1"/>
    </xf>
    <xf numFmtId="232" fontId="147" fillId="0" borderId="41" xfId="503" applyNumberFormat="1" applyFont="1" applyFill="1" applyBorder="1" applyAlignment="1">
      <alignment horizontal="center" vertical="center" wrapText="1"/>
    </xf>
    <xf numFmtId="165" fontId="76" fillId="0" borderId="41" xfId="502" applyNumberFormat="1" applyFont="1" applyFill="1" applyBorder="1" applyAlignment="1">
      <alignment horizontal="center" vertical="center" wrapText="1"/>
    </xf>
    <xf numFmtId="165" fontId="76" fillId="0" borderId="41" xfId="504" applyNumberFormat="1" applyFont="1" applyFill="1" applyBorder="1" applyAlignment="1">
      <alignment horizontal="center" vertical="center" wrapText="1"/>
    </xf>
    <xf numFmtId="43" fontId="76" fillId="0" borderId="41" xfId="504" applyNumberFormat="1" applyFont="1" applyFill="1" applyBorder="1" applyAlignment="1">
      <alignment horizontal="center" vertical="center" wrapText="1"/>
    </xf>
    <xf numFmtId="0" fontId="34" fillId="0" borderId="41" xfId="503" applyFont="1" applyFill="1" applyBorder="1"/>
    <xf numFmtId="165" fontId="78" fillId="0" borderId="41" xfId="504" applyNumberFormat="1" applyFont="1" applyFill="1" applyBorder="1" applyAlignment="1">
      <alignment horizontal="center" vertical="center"/>
    </xf>
    <xf numFmtId="43" fontId="78" fillId="0" borderId="41" xfId="504" applyNumberFormat="1" applyFont="1" applyFill="1" applyBorder="1" applyAlignment="1">
      <alignment horizontal="center" vertical="center"/>
    </xf>
    <xf numFmtId="165" fontId="76" fillId="0" borderId="41" xfId="504" applyNumberFormat="1" applyFont="1" applyFill="1" applyBorder="1" applyAlignment="1">
      <alignment horizontal="center" vertical="center"/>
    </xf>
    <xf numFmtId="0" fontId="39" fillId="0" borderId="41" xfId="493" applyFont="1" applyFill="1" applyBorder="1" applyAlignment="1">
      <alignment vertical="center" wrapText="1"/>
    </xf>
    <xf numFmtId="0" fontId="198" fillId="0" borderId="41" xfId="493" applyFont="1" applyFill="1" applyBorder="1" applyAlignment="1">
      <alignment vertical="center" wrapText="1"/>
    </xf>
    <xf numFmtId="235" fontId="47" fillId="0" borderId="41" xfId="493" applyNumberFormat="1" applyFont="1" applyFill="1" applyBorder="1" applyAlignment="1">
      <alignment vertical="center"/>
    </xf>
    <xf numFmtId="0" fontId="39" fillId="0" borderId="41" xfId="490" quotePrefix="1" applyNumberFormat="1" applyFont="1" applyFill="1" applyBorder="1" applyAlignment="1">
      <alignment horizontal="left" vertical="center" wrapText="1"/>
    </xf>
    <xf numFmtId="0" fontId="184" fillId="0" borderId="41" xfId="503" applyFont="1" applyFill="1" applyBorder="1"/>
    <xf numFmtId="43" fontId="76" fillId="0" borderId="41" xfId="504" applyNumberFormat="1" applyFont="1" applyFill="1" applyBorder="1" applyAlignment="1">
      <alignment horizontal="center" vertical="center"/>
    </xf>
    <xf numFmtId="0" fontId="184" fillId="0" borderId="0" xfId="493" applyFont="1" applyFill="1"/>
    <xf numFmtId="0" fontId="76" fillId="0" borderId="41" xfId="505" applyFont="1" applyFill="1" applyBorder="1" applyAlignment="1">
      <alignment horizontal="center" vertical="center" wrapText="1"/>
    </xf>
    <xf numFmtId="0" fontId="76" fillId="0" borderId="41" xfId="502" applyFont="1" applyFill="1" applyBorder="1" applyAlignment="1">
      <alignment horizontal="left" vertical="center" wrapText="1"/>
    </xf>
    <xf numFmtId="0" fontId="76" fillId="0" borderId="41" xfId="505" applyFont="1" applyFill="1" applyBorder="1" applyAlignment="1">
      <alignment horizontal="left" vertical="center" wrapText="1"/>
    </xf>
    <xf numFmtId="165" fontId="78" fillId="0" borderId="42" xfId="504" applyNumberFormat="1" applyFont="1" applyFill="1" applyBorder="1" applyAlignment="1">
      <alignment horizontal="center" vertical="center"/>
    </xf>
    <xf numFmtId="165" fontId="34" fillId="0" borderId="0" xfId="501" applyNumberFormat="1" applyFont="1" applyFill="1"/>
    <xf numFmtId="0" fontId="174" fillId="29" borderId="0" xfId="502" applyFont="1" applyFill="1"/>
    <xf numFmtId="0" fontId="149" fillId="29" borderId="0" xfId="502" applyFont="1" applyFill="1"/>
    <xf numFmtId="0" fontId="5" fillId="29" borderId="0" xfId="502" applyFont="1" applyFill="1"/>
    <xf numFmtId="0" fontId="65" fillId="29" borderId="0" xfId="502" applyFont="1" applyFill="1" applyAlignment="1"/>
    <xf numFmtId="0" fontId="65" fillId="29" borderId="0" xfId="502" applyFont="1" applyFill="1" applyAlignment="1">
      <alignment vertical="center"/>
    </xf>
    <xf numFmtId="43" fontId="53" fillId="29" borderId="0" xfId="501" applyFont="1" applyFill="1"/>
    <xf numFmtId="0" fontId="39" fillId="29" borderId="0" xfId="502" applyFont="1" applyFill="1" applyAlignment="1">
      <alignment horizontal="center"/>
    </xf>
    <xf numFmtId="0" fontId="39" fillId="29" borderId="0" xfId="502" applyFont="1" applyFill="1"/>
    <xf numFmtId="0" fontId="142" fillId="29" borderId="0" xfId="483" applyFont="1" applyFill="1"/>
    <xf numFmtId="0" fontId="77" fillId="29" borderId="0" xfId="483" applyFont="1" applyFill="1"/>
    <xf numFmtId="0" fontId="62" fillId="29" borderId="0" xfId="483" applyFont="1" applyFill="1" applyAlignment="1">
      <alignment horizontal="right" vertical="center"/>
    </xf>
    <xf numFmtId="165" fontId="142" fillId="29" borderId="0" xfId="483" applyNumberFormat="1" applyFont="1" applyFill="1"/>
    <xf numFmtId="165" fontId="85" fillId="29" borderId="0" xfId="483" applyNumberFormat="1" applyFont="1" applyFill="1"/>
    <xf numFmtId="165" fontId="77" fillId="29" borderId="0" xfId="483" applyNumberFormat="1" applyFont="1" applyFill="1"/>
    <xf numFmtId="0" fontId="63" fillId="29" borderId="0" xfId="483" applyFont="1" applyFill="1" applyAlignment="1">
      <alignment horizontal="right" vertical="center"/>
    </xf>
    <xf numFmtId="0" fontId="155" fillId="29" borderId="62" xfId="502" applyFont="1" applyFill="1" applyBorder="1" applyAlignment="1">
      <alignment horizontal="center" vertical="center" wrapText="1"/>
    </xf>
    <xf numFmtId="0" fontId="66" fillId="29" borderId="62" xfId="502" applyFont="1" applyFill="1" applyBorder="1" applyAlignment="1">
      <alignment horizontal="center" vertical="center" wrapText="1"/>
    </xf>
    <xf numFmtId="0" fontId="155" fillId="29" borderId="63" xfId="483" applyFont="1" applyFill="1" applyBorder="1" applyAlignment="1">
      <alignment horizontal="center" vertical="center" wrapText="1"/>
    </xf>
    <xf numFmtId="165" fontId="155" fillId="29" borderId="22" xfId="483" applyNumberFormat="1" applyFont="1" applyFill="1" applyBorder="1" applyAlignment="1">
      <alignment horizontal="right" vertical="center" wrapText="1"/>
    </xf>
    <xf numFmtId="165" fontId="155" fillId="29" borderId="62" xfId="506" applyNumberFormat="1" applyFont="1" applyFill="1" applyBorder="1"/>
    <xf numFmtId="0" fontId="51" fillId="29" borderId="0" xfId="502" applyFont="1" applyFill="1"/>
    <xf numFmtId="0" fontId="155" fillId="29" borderId="62" xfId="483" applyFont="1" applyFill="1" applyBorder="1" applyAlignment="1">
      <alignment horizontal="center" vertical="center" wrapText="1"/>
    </xf>
    <xf numFmtId="0" fontId="155" fillId="29" borderId="62" xfId="483" applyFont="1" applyFill="1" applyBorder="1" applyAlignment="1">
      <alignment vertical="center" wrapText="1"/>
    </xf>
    <xf numFmtId="165" fontId="155" fillId="30" borderId="62" xfId="506" applyNumberFormat="1" applyFont="1" applyFill="1" applyBorder="1" applyAlignment="1">
      <alignment horizontal="right"/>
    </xf>
    <xf numFmtId="165" fontId="155" fillId="29" borderId="62" xfId="506" applyNumberFormat="1" applyFont="1" applyFill="1" applyBorder="1" applyAlignment="1">
      <alignment horizontal="right" wrapText="1"/>
    </xf>
    <xf numFmtId="240" fontId="85" fillId="0" borderId="68" xfId="504" applyNumberFormat="1" applyFont="1" applyFill="1" applyBorder="1" applyAlignment="1">
      <alignment horizontal="center" vertical="center"/>
    </xf>
    <xf numFmtId="165" fontId="78" fillId="0" borderId="68" xfId="504" applyNumberFormat="1" applyFont="1" applyFill="1" applyBorder="1" applyAlignment="1">
      <alignment shrinkToFit="1"/>
    </xf>
    <xf numFmtId="165" fontId="85" fillId="0" borderId="68" xfId="504" applyNumberFormat="1" applyFont="1" applyFill="1" applyBorder="1" applyAlignment="1">
      <alignment shrinkToFit="1"/>
    </xf>
    <xf numFmtId="165" fontId="43" fillId="0" borderId="68" xfId="504" applyNumberFormat="1" applyFont="1" applyFill="1" applyBorder="1" applyAlignment="1">
      <alignment shrinkToFit="1"/>
    </xf>
    <xf numFmtId="0" fontId="174" fillId="0" borderId="0" xfId="502" applyFill="1"/>
    <xf numFmtId="165" fontId="85" fillId="0" borderId="68" xfId="504" applyNumberFormat="1" applyFont="1" applyFill="1" applyBorder="1" applyAlignment="1">
      <alignment horizontal="right" vertical="center" shrinkToFit="1"/>
    </xf>
    <xf numFmtId="165" fontId="43" fillId="0" borderId="68" xfId="504" applyNumberFormat="1" applyFont="1" applyFill="1" applyBorder="1" applyAlignment="1">
      <alignment horizontal="right" vertical="center" shrinkToFit="1"/>
    </xf>
    <xf numFmtId="165" fontId="78" fillId="0" borderId="68" xfId="504" applyNumberFormat="1" applyFont="1" applyFill="1" applyBorder="1" applyAlignment="1">
      <alignment wrapText="1" shrinkToFit="1"/>
    </xf>
    <xf numFmtId="165" fontId="85" fillId="29" borderId="68" xfId="504" applyNumberFormat="1" applyFont="1" applyFill="1" applyBorder="1" applyAlignment="1">
      <alignment horizontal="right" vertical="center" shrinkToFit="1"/>
    </xf>
    <xf numFmtId="165" fontId="199" fillId="0" borderId="68" xfId="504" applyNumberFormat="1" applyFont="1" applyFill="1" applyBorder="1" applyAlignment="1">
      <alignment horizontal="right" vertical="center" shrinkToFit="1"/>
    </xf>
    <xf numFmtId="165" fontId="78" fillId="0" borderId="68" xfId="504" applyNumberFormat="1" applyFont="1" applyFill="1" applyBorder="1" applyAlignment="1">
      <alignment horizontal="left" vertical="top" wrapText="1" shrinkToFit="1"/>
    </xf>
    <xf numFmtId="165" fontId="200" fillId="0" borderId="68" xfId="504" applyNumberFormat="1" applyFont="1" applyFill="1" applyBorder="1" applyAlignment="1">
      <alignment shrinkToFit="1"/>
    </xf>
    <xf numFmtId="165" fontId="78" fillId="0" borderId="68" xfId="504" applyNumberFormat="1" applyFont="1" applyFill="1" applyBorder="1" applyAlignment="1">
      <alignment horizontal="left" vertical="center" wrapText="1" shrinkToFit="1"/>
    </xf>
    <xf numFmtId="165" fontId="78" fillId="0" borderId="68" xfId="504" applyNumberFormat="1" applyFont="1" applyFill="1" applyBorder="1" applyAlignment="1">
      <alignment horizontal="left" wrapText="1" shrinkToFit="1"/>
    </xf>
    <xf numFmtId="165" fontId="76" fillId="0" borderId="68" xfId="504" applyNumberFormat="1" applyFont="1" applyFill="1" applyBorder="1" applyAlignment="1">
      <alignment vertical="center" wrapText="1" shrinkToFit="1"/>
    </xf>
    <xf numFmtId="165" fontId="155" fillId="0" borderId="68" xfId="504" applyNumberFormat="1" applyFont="1" applyFill="1" applyBorder="1" applyAlignment="1">
      <alignment horizontal="right" vertical="center" shrinkToFit="1"/>
    </xf>
    <xf numFmtId="165" fontId="78" fillId="0" borderId="68" xfId="504" applyNumberFormat="1" applyFont="1" applyFill="1" applyBorder="1" applyAlignment="1">
      <alignment vertical="center" wrapText="1" shrinkToFit="1"/>
    </xf>
    <xf numFmtId="165" fontId="78" fillId="0" borderId="68" xfId="504" applyNumberFormat="1" applyFont="1" applyFill="1" applyBorder="1" applyAlignment="1">
      <alignment horizontal="justify" vertical="center" wrapText="1"/>
    </xf>
    <xf numFmtId="165" fontId="85" fillId="0" borderId="68" xfId="504" applyNumberFormat="1" applyFont="1" applyFill="1" applyBorder="1" applyAlignment="1">
      <alignment vertical="center" shrinkToFit="1"/>
    </xf>
    <xf numFmtId="0" fontId="201" fillId="0" borderId="68" xfId="502" applyNumberFormat="1" applyFont="1" applyFill="1" applyBorder="1" applyAlignment="1">
      <alignment horizontal="left" wrapText="1" shrinkToFit="1"/>
    </xf>
    <xf numFmtId="0" fontId="201" fillId="0" borderId="69" xfId="502" applyNumberFormat="1" applyFont="1" applyFill="1" applyBorder="1" applyAlignment="1">
      <alignment horizontal="left" wrapText="1" shrinkToFit="1"/>
    </xf>
    <xf numFmtId="0" fontId="201" fillId="0" borderId="68" xfId="502" applyFont="1" applyBorder="1" applyAlignment="1">
      <alignment horizontal="left" vertical="center" wrapText="1"/>
    </xf>
    <xf numFmtId="165" fontId="76" fillId="0" borderId="70" xfId="504" applyNumberFormat="1" applyFont="1" applyFill="1" applyBorder="1" applyAlignment="1">
      <alignment vertical="center" wrapText="1" shrinkToFit="1"/>
    </xf>
    <xf numFmtId="0" fontId="174" fillId="0" borderId="0" xfId="502" applyFont="1" applyFill="1"/>
    <xf numFmtId="165" fontId="169" fillId="29" borderId="62" xfId="506" applyNumberFormat="1" applyFont="1" applyFill="1" applyBorder="1" applyAlignment="1">
      <alignment horizontal="center"/>
    </xf>
    <xf numFmtId="165" fontId="155" fillId="0" borderId="62" xfId="506" applyNumberFormat="1" applyFont="1" applyFill="1" applyBorder="1" applyAlignment="1">
      <alignment horizontal="right" wrapText="1"/>
    </xf>
    <xf numFmtId="165" fontId="155" fillId="29" borderId="62" xfId="506" applyNumberFormat="1" applyFont="1" applyFill="1" applyBorder="1" applyAlignment="1">
      <alignment horizontal="right" vertical="center" wrapText="1"/>
    </xf>
    <xf numFmtId="165" fontId="155" fillId="0" borderId="62" xfId="506" applyNumberFormat="1" applyFont="1" applyFill="1" applyBorder="1" applyAlignment="1">
      <alignment horizontal="right" vertical="center" wrapText="1"/>
    </xf>
    <xf numFmtId="165" fontId="85" fillId="29" borderId="62" xfId="504" applyNumberFormat="1" applyFont="1" applyFill="1" applyBorder="1" applyAlignment="1">
      <alignment horizontal="right" vertical="center" wrapText="1"/>
    </xf>
    <xf numFmtId="0" fontId="4" fillId="29" borderId="0" xfId="502" applyFont="1" applyFill="1"/>
    <xf numFmtId="165" fontId="43" fillId="0" borderId="68" xfId="504" applyNumberFormat="1" applyFont="1" applyFill="1" applyBorder="1" applyAlignment="1">
      <alignment horizontal="center"/>
    </xf>
    <xf numFmtId="0" fontId="201" fillId="0" borderId="68" xfId="502" applyNumberFormat="1" applyFont="1" applyFill="1" applyBorder="1" applyAlignment="1">
      <alignment horizontal="left" shrinkToFit="1"/>
    </xf>
    <xf numFmtId="165" fontId="85" fillId="0" borderId="68" xfId="504" applyNumberFormat="1" applyFont="1" applyFill="1" applyBorder="1" applyAlignment="1">
      <alignment horizontal="right" vertical="center" wrapText="1" shrinkToFit="1"/>
    </xf>
    <xf numFmtId="37" fontId="85" fillId="0" borderId="68" xfId="504" applyNumberFormat="1" applyFont="1" applyFill="1" applyBorder="1" applyAlignment="1">
      <alignment horizontal="right" vertical="center" wrapText="1" shrinkToFit="1"/>
    </xf>
    <xf numFmtId="2" fontId="43" fillId="0" borderId="28" xfId="504" applyNumberFormat="1" applyFont="1" applyFill="1" applyBorder="1" applyAlignment="1">
      <alignment horizontal="center"/>
    </xf>
    <xf numFmtId="2" fontId="201" fillId="0" borderId="28" xfId="502" applyNumberFormat="1" applyFont="1" applyFill="1" applyBorder="1" applyAlignment="1">
      <alignment horizontal="left" shrinkToFit="1"/>
    </xf>
    <xf numFmtId="165" fontId="85" fillId="0" borderId="28" xfId="504" applyNumberFormat="1" applyFont="1" applyFill="1" applyBorder="1" applyAlignment="1">
      <alignment shrinkToFit="1"/>
    </xf>
    <xf numFmtId="165" fontId="85" fillId="0" borderId="28" xfId="504" applyNumberFormat="1" applyFont="1" applyFill="1" applyBorder="1" applyAlignment="1">
      <alignment horizontal="right" vertical="center" shrinkToFit="1"/>
    </xf>
    <xf numFmtId="2" fontId="85" fillId="0" borderId="28" xfId="504" applyNumberFormat="1" applyFont="1" applyFill="1" applyBorder="1" applyAlignment="1">
      <alignment horizontal="right" vertical="center" shrinkToFit="1"/>
    </xf>
    <xf numFmtId="3" fontId="85" fillId="29" borderId="0" xfId="502" applyNumberFormat="1" applyFont="1" applyFill="1"/>
    <xf numFmtId="3" fontId="71" fillId="29" borderId="0" xfId="502" applyNumberFormat="1" applyFont="1" applyFill="1" applyBorder="1" applyAlignment="1">
      <alignment horizontal="center"/>
    </xf>
    <xf numFmtId="3" fontId="63" fillId="29" borderId="0" xfId="502" applyNumberFormat="1" applyFont="1" applyFill="1" applyBorder="1" applyAlignment="1">
      <alignment horizontal="center"/>
    </xf>
    <xf numFmtId="3" fontId="70" fillId="29" borderId="0" xfId="502" applyNumberFormat="1" applyFont="1" applyFill="1" applyBorder="1" applyAlignment="1">
      <alignment horizontal="center"/>
    </xf>
    <xf numFmtId="3" fontId="62" fillId="29" borderId="0" xfId="502" applyNumberFormat="1" applyFont="1" applyFill="1" applyBorder="1" applyAlignment="1">
      <alignment horizontal="center"/>
    </xf>
    <xf numFmtId="165" fontId="5" fillId="29" borderId="0" xfId="501" applyNumberFormat="1" applyFont="1" applyFill="1"/>
    <xf numFmtId="165" fontId="5" fillId="29" borderId="0" xfId="502" applyNumberFormat="1" applyFont="1" applyFill="1"/>
    <xf numFmtId="165" fontId="85" fillId="29" borderId="0" xfId="502" applyNumberFormat="1" applyFont="1" applyFill="1"/>
    <xf numFmtId="0" fontId="74" fillId="29" borderId="0" xfId="502" applyFont="1" applyFill="1"/>
    <xf numFmtId="3" fontId="7" fillId="29" borderId="0" xfId="502" applyNumberFormat="1" applyFont="1" applyFill="1" applyBorder="1" applyAlignment="1">
      <alignment horizontal="center"/>
    </xf>
    <xf numFmtId="0" fontId="62" fillId="29" borderId="0" xfId="502" applyFont="1" applyFill="1" applyAlignment="1">
      <alignment horizontal="center"/>
    </xf>
    <xf numFmtId="0" fontId="77" fillId="29" borderId="0" xfId="502" applyFont="1" applyFill="1"/>
    <xf numFmtId="0" fontId="70" fillId="29" borderId="0" xfId="502" applyFont="1" applyFill="1" applyAlignment="1">
      <alignment horizontal="center"/>
    </xf>
    <xf numFmtId="0" fontId="3" fillId="0" borderId="0" xfId="500" applyFill="1"/>
    <xf numFmtId="0" fontId="5" fillId="0" borderId="0" xfId="500" applyFont="1" applyFill="1"/>
    <xf numFmtId="3" fontId="85" fillId="0" borderId="0" xfId="500" applyNumberFormat="1" applyFont="1" applyFill="1"/>
    <xf numFmtId="0" fontId="77" fillId="0" borderId="0" xfId="500" applyFont="1" applyFill="1" applyAlignment="1"/>
    <xf numFmtId="0" fontId="174" fillId="0" borderId="0" xfId="502"/>
    <xf numFmtId="3" fontId="85" fillId="0" borderId="0" xfId="501" applyNumberFormat="1" applyFont="1" applyFill="1"/>
    <xf numFmtId="0" fontId="2" fillId="0" borderId="0" xfId="481" applyFill="1"/>
    <xf numFmtId="165" fontId="2" fillId="0" borderId="0" xfId="481" applyNumberFormat="1" applyFill="1" applyAlignment="1">
      <alignment wrapText="1"/>
    </xf>
    <xf numFmtId="3" fontId="199" fillId="0" borderId="0" xfId="481" applyNumberFormat="1" applyFont="1" applyFill="1"/>
    <xf numFmtId="0" fontId="68" fillId="0" borderId="0" xfId="481" applyFont="1" applyFill="1" applyAlignment="1">
      <alignment horizontal="right" vertical="center"/>
    </xf>
    <xf numFmtId="3" fontId="199" fillId="0" borderId="0" xfId="502" applyNumberFormat="1" applyFont="1"/>
    <xf numFmtId="165" fontId="199" fillId="0" borderId="0" xfId="502" applyNumberFormat="1" applyFont="1"/>
    <xf numFmtId="3" fontId="155" fillId="0" borderId="62" xfId="481" applyNumberFormat="1" applyFont="1" applyFill="1" applyBorder="1" applyAlignment="1">
      <alignment horizontal="center" vertical="center" wrapText="1"/>
    </xf>
    <xf numFmtId="0" fontId="76" fillId="0" borderId="62" xfId="481" applyFont="1" applyFill="1" applyBorder="1" applyAlignment="1">
      <alignment horizontal="center" vertical="center" wrapText="1"/>
    </xf>
    <xf numFmtId="3" fontId="76" fillId="0" borderId="62" xfId="481" applyNumberFormat="1" applyFont="1" applyFill="1" applyBorder="1" applyAlignment="1">
      <alignment horizontal="center" vertical="center" wrapText="1"/>
    </xf>
    <xf numFmtId="0" fontId="203" fillId="0" borderId="62" xfId="481" applyFont="1" applyFill="1" applyBorder="1" applyAlignment="1">
      <alignment vertical="center" wrapText="1"/>
    </xf>
    <xf numFmtId="0" fontId="203" fillId="0" borderId="62" xfId="481" applyFont="1" applyFill="1" applyBorder="1" applyAlignment="1">
      <alignment horizontal="center" vertical="center" wrapText="1"/>
    </xf>
    <xf numFmtId="165" fontId="169" fillId="0" borderId="62" xfId="504" applyNumberFormat="1" applyFont="1" applyFill="1" applyBorder="1"/>
    <xf numFmtId="3" fontId="155" fillId="0" borderId="62" xfId="504" applyNumberFormat="1" applyFont="1" applyFill="1" applyBorder="1"/>
    <xf numFmtId="165" fontId="155" fillId="0" borderId="62" xfId="504" applyNumberFormat="1" applyFont="1" applyFill="1" applyBorder="1"/>
    <xf numFmtId="165" fontId="155" fillId="0" borderId="62" xfId="504" applyNumberFormat="1" applyFont="1" applyFill="1" applyBorder="1" applyAlignment="1">
      <alignment horizontal="right"/>
    </xf>
    <xf numFmtId="0" fontId="79" fillId="0" borderId="62" xfId="481" applyFont="1" applyFill="1" applyBorder="1" applyAlignment="1">
      <alignment horizontal="center" vertical="center" wrapText="1"/>
    </xf>
    <xf numFmtId="0" fontId="79" fillId="0" borderId="62" xfId="481" applyFont="1" applyFill="1" applyBorder="1" applyAlignment="1">
      <alignment vertical="center" wrapText="1"/>
    </xf>
    <xf numFmtId="3" fontId="155" fillId="30" borderId="62" xfId="504" applyNumberFormat="1" applyFont="1" applyFill="1" applyBorder="1"/>
    <xf numFmtId="3" fontId="174" fillId="0" borderId="0" xfId="502" applyNumberFormat="1"/>
    <xf numFmtId="165" fontId="85" fillId="0" borderId="73" xfId="504" applyNumberFormat="1" applyFont="1" applyFill="1" applyBorder="1" applyAlignment="1">
      <alignment horizontal="right" vertical="center"/>
    </xf>
    <xf numFmtId="3" fontId="85" fillId="0" borderId="73" xfId="504" applyNumberFormat="1" applyFont="1" applyFill="1" applyBorder="1" applyAlignment="1">
      <alignment horizontal="right" vertical="center"/>
    </xf>
    <xf numFmtId="165" fontId="85" fillId="0" borderId="73" xfId="504" applyNumberFormat="1" applyFont="1" applyFill="1" applyBorder="1" applyAlignment="1">
      <alignment horizontal="right"/>
    </xf>
    <xf numFmtId="165" fontId="85" fillId="0" borderId="73" xfId="504" applyNumberFormat="1" applyFont="1" applyFill="1" applyBorder="1"/>
    <xf numFmtId="165" fontId="85" fillId="0" borderId="68" xfId="504" applyNumberFormat="1" applyFont="1" applyFill="1" applyBorder="1" applyAlignment="1">
      <alignment horizontal="right" vertical="center"/>
    </xf>
    <xf numFmtId="3" fontId="85" fillId="0" borderId="68" xfId="504" applyNumberFormat="1" applyFont="1" applyFill="1" applyBorder="1" applyAlignment="1">
      <alignment horizontal="right" vertical="center"/>
    </xf>
    <xf numFmtId="165" fontId="85" fillId="0" borderId="68" xfId="504" applyNumberFormat="1" applyFont="1" applyFill="1" applyBorder="1" applyAlignment="1">
      <alignment horizontal="right"/>
    </xf>
    <xf numFmtId="165" fontId="85" fillId="0" borderId="68" xfId="504" applyNumberFormat="1" applyFont="1" applyFill="1" applyBorder="1"/>
    <xf numFmtId="3" fontId="199" fillId="0" borderId="68" xfId="502" applyNumberFormat="1" applyFont="1" applyBorder="1" applyAlignment="1">
      <alignment horizontal="right" vertical="center"/>
    </xf>
    <xf numFmtId="0" fontId="174" fillId="0" borderId="68" xfId="502" applyBorder="1" applyAlignment="1">
      <alignment horizontal="right" vertical="center"/>
    </xf>
    <xf numFmtId="0" fontId="174" fillId="0" borderId="68" xfId="502" applyBorder="1"/>
    <xf numFmtId="165" fontId="200" fillId="0" borderId="68" xfId="504" applyNumberFormat="1" applyFont="1" applyFill="1" applyBorder="1" applyAlignment="1">
      <alignment wrapText="1" shrinkToFit="1"/>
    </xf>
    <xf numFmtId="165" fontId="201" fillId="0" borderId="68" xfId="504" applyNumberFormat="1" applyFont="1" applyFill="1" applyBorder="1" applyAlignment="1">
      <alignment wrapText="1" shrinkToFit="1"/>
    </xf>
    <xf numFmtId="240" fontId="85" fillId="0" borderId="69" xfId="504" applyNumberFormat="1" applyFont="1" applyFill="1" applyBorder="1" applyAlignment="1">
      <alignment horizontal="center" vertical="center"/>
    </xf>
    <xf numFmtId="0" fontId="174" fillId="0" borderId="69" xfId="502" applyBorder="1" applyAlignment="1">
      <alignment horizontal="right" vertical="center"/>
    </xf>
    <xf numFmtId="3" fontId="199" fillId="0" borderId="69" xfId="502" applyNumberFormat="1" applyFont="1" applyBorder="1" applyAlignment="1">
      <alignment horizontal="right" vertical="center"/>
    </xf>
    <xf numFmtId="165" fontId="85" fillId="0" borderId="69" xfId="504" applyNumberFormat="1" applyFont="1" applyFill="1" applyBorder="1" applyAlignment="1">
      <alignment horizontal="right" vertical="center"/>
    </xf>
    <xf numFmtId="0" fontId="174" fillId="0" borderId="69" xfId="502" applyBorder="1"/>
    <xf numFmtId="165" fontId="78" fillId="0" borderId="70" xfId="504" applyNumberFormat="1" applyFont="1" applyFill="1" applyBorder="1" applyAlignment="1">
      <alignment vertical="center" wrapText="1" shrinkToFit="1"/>
    </xf>
    <xf numFmtId="0" fontId="204" fillId="0" borderId="69" xfId="502" applyFont="1" applyBorder="1" applyAlignment="1">
      <alignment horizontal="center" vertical="center"/>
    </xf>
    <xf numFmtId="165" fontId="155" fillId="0" borderId="69" xfId="504" applyNumberFormat="1" applyFont="1" applyFill="1" applyBorder="1" applyAlignment="1">
      <alignment vertical="center" wrapText="1" shrinkToFit="1"/>
    </xf>
    <xf numFmtId="165" fontId="155" fillId="0" borderId="69" xfId="504" applyNumberFormat="1" applyFont="1" applyFill="1" applyBorder="1" applyAlignment="1">
      <alignment horizontal="right" vertical="center"/>
    </xf>
    <xf numFmtId="0" fontId="204" fillId="0" borderId="28" xfId="502" applyFont="1" applyBorder="1" applyAlignment="1">
      <alignment horizontal="center" vertical="center"/>
    </xf>
    <xf numFmtId="165" fontId="155" fillId="0" borderId="28" xfId="504" applyNumberFormat="1" applyFont="1" applyFill="1" applyBorder="1" applyAlignment="1">
      <alignment vertical="center" wrapText="1" shrinkToFit="1"/>
    </xf>
    <xf numFmtId="0" fontId="174" fillId="0" borderId="28" xfId="502" applyBorder="1" applyAlignment="1">
      <alignment horizontal="right" vertical="center"/>
    </xf>
    <xf numFmtId="3" fontId="199" fillId="0" borderId="28" xfId="502" applyNumberFormat="1" applyFont="1" applyBorder="1" applyAlignment="1">
      <alignment horizontal="right" vertical="center"/>
    </xf>
    <xf numFmtId="165" fontId="155" fillId="0" borderId="28" xfId="504" applyNumberFormat="1" applyFont="1" applyFill="1" applyBorder="1" applyAlignment="1">
      <alignment horizontal="right" vertical="center"/>
    </xf>
    <xf numFmtId="0" fontId="174" fillId="0" borderId="28" xfId="502" applyBorder="1"/>
    <xf numFmtId="0" fontId="39" fillId="29" borderId="0" xfId="502" applyFont="1" applyFill="1" applyAlignment="1">
      <alignment vertical="center"/>
    </xf>
    <xf numFmtId="240" fontId="85" fillId="29" borderId="68" xfId="504" applyNumberFormat="1" applyFont="1" applyFill="1" applyBorder="1" applyAlignment="1">
      <alignment horizontal="center" vertical="center"/>
    </xf>
    <xf numFmtId="165" fontId="78" fillId="29" borderId="68" xfId="504" applyNumberFormat="1" applyFont="1" applyFill="1" applyBorder="1" applyAlignment="1">
      <alignment shrinkToFit="1"/>
    </xf>
    <xf numFmtId="0" fontId="174" fillId="29" borderId="0" xfId="502" applyFill="1"/>
    <xf numFmtId="165" fontId="85" fillId="29" borderId="68" xfId="504" applyNumberFormat="1" applyFont="1" applyFill="1" applyBorder="1" applyAlignment="1">
      <alignment horizontal="right" vertical="center" wrapText="1" shrinkToFit="1"/>
    </xf>
    <xf numFmtId="165" fontId="43" fillId="29" borderId="68" xfId="504" applyNumberFormat="1" applyFont="1" applyFill="1" applyBorder="1" applyAlignment="1">
      <alignment horizontal="right" vertical="center" wrapText="1" shrinkToFit="1"/>
    </xf>
    <xf numFmtId="0" fontId="174" fillId="0" borderId="0" xfId="502" applyFill="1" applyAlignment="1">
      <alignment vertical="center"/>
    </xf>
    <xf numFmtId="3" fontId="77" fillId="29" borderId="0" xfId="502" applyNumberFormat="1" applyFont="1" applyFill="1"/>
    <xf numFmtId="165" fontId="155" fillId="0" borderId="62" xfId="504" applyNumberFormat="1" applyFont="1" applyFill="1" applyBorder="1" applyAlignment="1">
      <alignment horizontal="right" wrapText="1"/>
    </xf>
    <xf numFmtId="0" fontId="80" fillId="0" borderId="0" xfId="507" applyFont="1"/>
    <xf numFmtId="0" fontId="51" fillId="0" borderId="0" xfId="507" applyFont="1"/>
    <xf numFmtId="165" fontId="51" fillId="0" borderId="0" xfId="508" applyNumberFormat="1" applyFont="1"/>
    <xf numFmtId="165" fontId="65" fillId="0" borderId="0" xfId="508" applyNumberFormat="1" applyFont="1"/>
    <xf numFmtId="0" fontId="182" fillId="0" borderId="0" xfId="507" applyFont="1"/>
    <xf numFmtId="0" fontId="182" fillId="0" borderId="62" xfId="507" applyFont="1" applyBorder="1"/>
    <xf numFmtId="0" fontId="182" fillId="0" borderId="64" xfId="507" applyFont="1" applyBorder="1" applyAlignment="1">
      <alignment horizontal="center" vertical="center" wrapText="1"/>
    </xf>
    <xf numFmtId="165" fontId="182" fillId="0" borderId="61" xfId="508" applyNumberFormat="1" applyFont="1" applyBorder="1" applyAlignment="1">
      <alignment horizontal="center" vertical="center" wrapText="1"/>
    </xf>
    <xf numFmtId="0" fontId="80" fillId="0" borderId="12" xfId="507" applyFont="1" applyBorder="1" applyAlignment="1">
      <alignment horizontal="center" vertical="center"/>
    </xf>
    <xf numFmtId="0" fontId="201" fillId="0" borderId="12" xfId="507" applyFont="1" applyBorder="1" applyAlignment="1">
      <alignment horizontal="left" vertical="center" wrapText="1"/>
    </xf>
    <xf numFmtId="165" fontId="80" fillId="0" borderId="12" xfId="508" applyNumberFormat="1" applyFont="1" applyBorder="1" applyAlignment="1">
      <alignment horizontal="right" vertical="center" wrapText="1"/>
    </xf>
    <xf numFmtId="3" fontId="201" fillId="0" borderId="12" xfId="507" applyNumberFormat="1" applyFont="1" applyBorder="1" applyAlignment="1">
      <alignment horizontal="right" vertical="center" wrapText="1"/>
    </xf>
    <xf numFmtId="3" fontId="201" fillId="0" borderId="12" xfId="507" applyNumberFormat="1" applyFont="1" applyBorder="1"/>
    <xf numFmtId="165" fontId="182" fillId="0" borderId="12" xfId="508" applyNumberFormat="1" applyFont="1" applyBorder="1" applyAlignment="1">
      <alignment horizontal="right" vertical="center" wrapText="1"/>
    </xf>
    <xf numFmtId="0" fontId="80" fillId="0" borderId="41" xfId="507" applyFont="1" applyBorder="1" applyAlignment="1">
      <alignment horizontal="center" vertical="center"/>
    </xf>
    <xf numFmtId="0" fontId="201" fillId="0" borderId="41" xfId="507" applyFont="1" applyBorder="1" applyAlignment="1">
      <alignment horizontal="left" vertical="center" wrapText="1"/>
    </xf>
    <xf numFmtId="165" fontId="80" fillId="0" borderId="41" xfId="508" applyNumberFormat="1" applyFont="1" applyBorder="1" applyAlignment="1">
      <alignment horizontal="right" vertical="center" wrapText="1"/>
    </xf>
    <xf numFmtId="3" fontId="201" fillId="0" borderId="41" xfId="507" applyNumberFormat="1" applyFont="1" applyBorder="1" applyAlignment="1">
      <alignment horizontal="right" vertical="center" wrapText="1"/>
    </xf>
    <xf numFmtId="3" fontId="201" fillId="0" borderId="41" xfId="507" applyNumberFormat="1" applyFont="1" applyBorder="1"/>
    <xf numFmtId="165" fontId="182" fillId="0" borderId="41" xfId="508" applyNumberFormat="1" applyFont="1" applyBorder="1" applyAlignment="1">
      <alignment horizontal="right" vertical="center" wrapText="1"/>
    </xf>
    <xf numFmtId="165" fontId="80" fillId="0" borderId="0" xfId="507" applyNumberFormat="1" applyFont="1"/>
    <xf numFmtId="165" fontId="80" fillId="0" borderId="41" xfId="508" applyNumberFormat="1" applyFont="1" applyBorder="1" applyAlignment="1">
      <alignment vertical="center" wrapText="1"/>
    </xf>
    <xf numFmtId="3" fontId="65" fillId="29" borderId="41" xfId="509" applyNumberFormat="1" applyFont="1" applyFill="1" applyBorder="1" applyAlignment="1">
      <alignment vertical="center"/>
    </xf>
    <xf numFmtId="0" fontId="80" fillId="0" borderId="42" xfId="507" applyFont="1" applyBorder="1" applyAlignment="1">
      <alignment horizontal="center" vertical="center"/>
    </xf>
    <xf numFmtId="0" fontId="201" fillId="0" borderId="42" xfId="507" applyFont="1" applyBorder="1" applyAlignment="1">
      <alignment horizontal="left" vertical="center" wrapText="1"/>
    </xf>
    <xf numFmtId="165" fontId="80" fillId="0" borderId="42" xfId="508" applyNumberFormat="1" applyFont="1" applyBorder="1" applyAlignment="1">
      <alignment horizontal="right" vertical="center" wrapText="1"/>
    </xf>
    <xf numFmtId="3" fontId="201" fillId="0" borderId="42" xfId="507" applyNumberFormat="1" applyFont="1" applyBorder="1" applyAlignment="1">
      <alignment horizontal="right" vertical="center" wrapText="1"/>
    </xf>
    <xf numFmtId="3" fontId="65" fillId="29" borderId="42" xfId="509" applyNumberFormat="1" applyFont="1" applyFill="1" applyBorder="1" applyAlignment="1">
      <alignment vertical="center"/>
    </xf>
    <xf numFmtId="3" fontId="201" fillId="0" borderId="42" xfId="507" applyNumberFormat="1" applyFont="1" applyBorder="1"/>
    <xf numFmtId="165" fontId="80" fillId="0" borderId="0" xfId="508" applyNumberFormat="1" applyFont="1"/>
    <xf numFmtId="0" fontId="3" fillId="0" borderId="0" xfId="500" applyFill="1" applyAlignment="1"/>
    <xf numFmtId="3" fontId="3" fillId="0" borderId="0" xfId="500" applyNumberFormat="1" applyFont="1" applyFill="1" applyAlignment="1"/>
    <xf numFmtId="0" fontId="133" fillId="0" borderId="0" xfId="500" applyFont="1" applyFill="1" applyAlignment="1">
      <alignment vertical="center"/>
    </xf>
    <xf numFmtId="3" fontId="3" fillId="0" borderId="0" xfId="500" applyNumberFormat="1" applyFont="1" applyFill="1"/>
    <xf numFmtId="0" fontId="4" fillId="0" borderId="0" xfId="500" applyFont="1" applyFill="1"/>
    <xf numFmtId="0" fontId="133" fillId="0" borderId="1" xfId="500" applyFont="1" applyFill="1" applyBorder="1" applyAlignment="1">
      <alignment horizontal="center" vertical="center" wrapText="1"/>
    </xf>
    <xf numFmtId="3" fontId="133" fillId="0" borderId="1" xfId="500" applyNumberFormat="1" applyFont="1" applyFill="1" applyBorder="1" applyAlignment="1">
      <alignment horizontal="center" vertical="center" wrapText="1"/>
    </xf>
    <xf numFmtId="0" fontId="133" fillId="0" borderId="1" xfId="500" applyFont="1" applyFill="1" applyBorder="1" applyAlignment="1">
      <alignment vertical="center" wrapText="1"/>
    </xf>
    <xf numFmtId="0" fontId="136" fillId="0" borderId="1" xfId="500" applyFont="1" applyFill="1" applyBorder="1" applyAlignment="1">
      <alignment horizontal="center" vertical="center" wrapText="1"/>
    </xf>
    <xf numFmtId="0" fontId="136" fillId="0" borderId="1" xfId="500" applyFont="1" applyFill="1" applyBorder="1" applyAlignment="1">
      <alignment vertical="center" wrapText="1"/>
    </xf>
    <xf numFmtId="0" fontId="134" fillId="0" borderId="1" xfId="500" applyFont="1" applyFill="1" applyBorder="1" applyAlignment="1">
      <alignment horizontal="center" vertical="center" wrapText="1"/>
    </xf>
    <xf numFmtId="0" fontId="61" fillId="0" borderId="0" xfId="500" applyFont="1" applyFill="1"/>
    <xf numFmtId="0" fontId="134" fillId="0" borderId="1" xfId="500" applyFont="1" applyFill="1" applyBorder="1" applyAlignment="1">
      <alignment vertical="center" wrapText="1"/>
    </xf>
    <xf numFmtId="3" fontId="135" fillId="0" borderId="1" xfId="500" applyNumberFormat="1" applyFont="1" applyFill="1" applyBorder="1" applyAlignment="1">
      <alignment horizontal="right" vertical="center" wrapText="1"/>
    </xf>
    <xf numFmtId="0" fontId="46" fillId="0" borderId="0" xfId="500" applyFont="1" applyFill="1"/>
    <xf numFmtId="0" fontId="207" fillId="0" borderId="1" xfId="500" applyFont="1" applyFill="1" applyBorder="1" applyAlignment="1">
      <alignment horizontal="center" vertical="center" wrapText="1"/>
    </xf>
    <xf numFmtId="0" fontId="207" fillId="0" borderId="1" xfId="500" applyFont="1" applyFill="1" applyBorder="1" applyAlignment="1">
      <alignment vertical="center" wrapText="1"/>
    </xf>
    <xf numFmtId="0" fontId="3" fillId="0" borderId="0" xfId="500" applyFont="1" applyFill="1"/>
    <xf numFmtId="3" fontId="61" fillId="0" borderId="0" xfId="500" applyNumberFormat="1" applyFont="1" applyFill="1"/>
    <xf numFmtId="0" fontId="208" fillId="0" borderId="1" xfId="500" applyFont="1" applyFill="1" applyBorder="1" applyAlignment="1">
      <alignment horizontal="center" vertical="center" wrapText="1"/>
    </xf>
    <xf numFmtId="0" fontId="208" fillId="0" borderId="1" xfId="500" applyFont="1" applyFill="1" applyBorder="1" applyAlignment="1">
      <alignment vertical="center" wrapText="1"/>
    </xf>
    <xf numFmtId="0" fontId="209" fillId="0" borderId="1" xfId="500" applyFont="1" applyFill="1" applyBorder="1" applyAlignment="1">
      <alignment horizontal="center" vertical="center" wrapText="1"/>
    </xf>
    <xf numFmtId="0" fontId="209" fillId="0" borderId="1" xfId="500" applyFont="1" applyFill="1" applyBorder="1" applyAlignment="1">
      <alignment vertical="center" wrapText="1"/>
    </xf>
    <xf numFmtId="0" fontId="135" fillId="0" borderId="1" xfId="500" applyFont="1" applyFill="1" applyBorder="1" applyAlignment="1">
      <alignment horizontal="center" vertical="center" wrapText="1"/>
    </xf>
    <xf numFmtId="0" fontId="135" fillId="0" borderId="1" xfId="500" applyFont="1" applyFill="1" applyBorder="1" applyAlignment="1">
      <alignment vertical="center" wrapText="1"/>
    </xf>
    <xf numFmtId="0" fontId="206" fillId="0" borderId="1" xfId="500" applyNumberFormat="1" applyFont="1" applyFill="1" applyBorder="1" applyAlignment="1">
      <alignment vertical="center" wrapText="1"/>
    </xf>
    <xf numFmtId="0" fontId="135" fillId="0" borderId="0" xfId="500" applyFont="1" applyFill="1" applyAlignment="1">
      <alignment vertical="center"/>
    </xf>
    <xf numFmtId="0" fontId="66" fillId="0" borderId="19" xfId="0" applyFont="1" applyFill="1" applyBorder="1" applyAlignment="1">
      <alignment horizontal="center" vertical="center" wrapText="1"/>
    </xf>
    <xf numFmtId="0" fontId="66" fillId="0" borderId="41" xfId="0" applyFont="1" applyFill="1" applyBorder="1" applyAlignment="1">
      <alignment horizontal="center" vertical="center" wrapText="1"/>
    </xf>
    <xf numFmtId="0" fontId="75" fillId="0" borderId="41" xfId="0" applyFont="1" applyFill="1" applyBorder="1" applyAlignment="1">
      <alignment horizontal="center" vertical="center" wrapText="1"/>
    </xf>
    <xf numFmtId="0" fontId="77" fillId="0" borderId="41" xfId="0" applyFont="1" applyFill="1" applyBorder="1" applyAlignment="1">
      <alignment horizontal="center" vertical="center" wrapText="1"/>
    </xf>
    <xf numFmtId="3" fontId="77" fillId="0" borderId="41" xfId="0" applyNumberFormat="1" applyFont="1" applyFill="1" applyBorder="1" applyAlignment="1">
      <alignment horizontal="center" vertical="center" wrapText="1"/>
    </xf>
    <xf numFmtId="0" fontId="65" fillId="0" borderId="41" xfId="0" applyFont="1" applyFill="1" applyBorder="1" applyAlignment="1">
      <alignment horizontal="center" vertical="center" wrapText="1"/>
    </xf>
    <xf numFmtId="0" fontId="66" fillId="0" borderId="42" xfId="0" applyFont="1" applyFill="1" applyBorder="1" applyAlignment="1">
      <alignment horizontal="center" vertical="center" wrapText="1"/>
    </xf>
    <xf numFmtId="0" fontId="62" fillId="0" borderId="0" xfId="500" applyFont="1" applyFill="1" applyAlignment="1">
      <alignment horizontal="center"/>
    </xf>
    <xf numFmtId="38" fontId="62" fillId="0" borderId="0" xfId="500" applyNumberFormat="1" applyFont="1" applyFill="1" applyBorder="1" applyAlignment="1">
      <alignment horizontal="center"/>
    </xf>
    <xf numFmtId="165" fontId="174" fillId="0" borderId="0" xfId="502" applyNumberFormat="1" applyFill="1"/>
    <xf numFmtId="165" fontId="85" fillId="0" borderId="28" xfId="504" applyNumberFormat="1" applyFont="1" applyFill="1" applyBorder="1" applyAlignment="1">
      <alignment horizontal="right" vertical="center" wrapText="1" shrinkToFit="1"/>
    </xf>
    <xf numFmtId="2" fontId="85" fillId="0" borderId="28" xfId="504" applyNumberFormat="1" applyFont="1" applyFill="1" applyBorder="1" applyAlignment="1">
      <alignment horizontal="right" vertical="center" wrapText="1" shrinkToFit="1"/>
    </xf>
    <xf numFmtId="165" fontId="43" fillId="0" borderId="68" xfId="504" applyNumberFormat="1" applyFont="1" applyFill="1" applyBorder="1" applyAlignment="1">
      <alignment horizontal="right" vertical="center" wrapText="1" shrinkToFit="1"/>
    </xf>
    <xf numFmtId="165" fontId="199" fillId="0" borderId="68" xfId="504" applyNumberFormat="1" applyFont="1" applyFill="1" applyBorder="1" applyAlignment="1">
      <alignment horizontal="right" vertical="center" wrapText="1" shrinkToFit="1"/>
    </xf>
    <xf numFmtId="165" fontId="205" fillId="0" borderId="68" xfId="504" applyNumberFormat="1" applyFont="1" applyFill="1" applyBorder="1" applyAlignment="1">
      <alignment horizontal="right" vertical="center" wrapText="1" shrinkToFit="1"/>
    </xf>
    <xf numFmtId="178" fontId="78" fillId="0" borderId="41" xfId="0" applyNumberFormat="1" applyFont="1" applyFill="1" applyBorder="1" applyAlignment="1">
      <alignment horizontal="right" vertical="center" wrapText="1"/>
    </xf>
    <xf numFmtId="178" fontId="76" fillId="0" borderId="19" xfId="0" applyNumberFormat="1" applyFont="1" applyFill="1" applyBorder="1" applyAlignment="1">
      <alignment horizontal="right" vertical="center" wrapText="1"/>
    </xf>
    <xf numFmtId="167" fontId="76" fillId="0" borderId="41" xfId="278" applyNumberFormat="1" applyFont="1" applyFill="1" applyBorder="1" applyAlignment="1">
      <alignment horizontal="right" vertical="center" wrapText="1"/>
    </xf>
    <xf numFmtId="178" fontId="76" fillId="0" borderId="41" xfId="0" applyNumberFormat="1" applyFont="1" applyFill="1" applyBorder="1" applyAlignment="1">
      <alignment horizontal="right" vertical="center" wrapText="1"/>
    </xf>
    <xf numFmtId="167" fontId="78" fillId="0" borderId="41" xfId="278" applyNumberFormat="1" applyFont="1" applyFill="1" applyBorder="1" applyAlignment="1">
      <alignment horizontal="right" vertical="center" wrapText="1"/>
    </xf>
    <xf numFmtId="3" fontId="78" fillId="0" borderId="41" xfId="0" applyNumberFormat="1" applyFont="1" applyFill="1" applyBorder="1" applyAlignment="1">
      <alignment horizontal="right" vertical="center" wrapText="1"/>
    </xf>
    <xf numFmtId="165" fontId="78" fillId="0" borderId="41" xfId="278" applyNumberFormat="1" applyFont="1" applyFill="1" applyBorder="1" applyAlignment="1">
      <alignment horizontal="right" vertical="center" wrapText="1"/>
    </xf>
    <xf numFmtId="178" fontId="76" fillId="0" borderId="41" xfId="0" quotePrefix="1" applyNumberFormat="1" applyFont="1" applyFill="1" applyBorder="1" applyAlignment="1">
      <alignment horizontal="right" vertical="center" wrapText="1"/>
    </xf>
    <xf numFmtId="37" fontId="78" fillId="0" borderId="41" xfId="278" applyNumberFormat="1" applyFont="1" applyFill="1" applyBorder="1" applyAlignment="1">
      <alignment horizontal="right" vertical="center" wrapText="1"/>
    </xf>
    <xf numFmtId="43" fontId="78" fillId="0" borderId="41" xfId="278" applyFont="1" applyFill="1" applyBorder="1" applyAlignment="1">
      <alignment horizontal="right" vertical="center" wrapText="1"/>
    </xf>
    <xf numFmtId="43" fontId="76" fillId="0" borderId="41" xfId="278" applyFont="1" applyFill="1" applyBorder="1" applyAlignment="1">
      <alignment horizontal="right" vertical="center" wrapText="1"/>
    </xf>
    <xf numFmtId="178" fontId="76" fillId="0" borderId="42" xfId="0" applyNumberFormat="1" applyFont="1" applyFill="1" applyBorder="1" applyAlignment="1">
      <alignment horizontal="right" vertical="center" wrapText="1"/>
    </xf>
    <xf numFmtId="167" fontId="76" fillId="0" borderId="42" xfId="278" applyNumberFormat="1" applyFont="1" applyFill="1" applyBorder="1" applyAlignment="1">
      <alignment horizontal="right" vertical="center" wrapText="1"/>
    </xf>
    <xf numFmtId="0" fontId="39" fillId="29" borderId="0" xfId="495" applyFont="1" applyFill="1" applyAlignment="1">
      <alignment horizontal="right"/>
    </xf>
    <xf numFmtId="0" fontId="63" fillId="29" borderId="0" xfId="495" applyFont="1" applyFill="1" applyAlignment="1">
      <alignment horizontal="right"/>
    </xf>
    <xf numFmtId="3" fontId="211" fillId="0" borderId="1" xfId="500" applyNumberFormat="1" applyFont="1" applyFill="1" applyBorder="1" applyAlignment="1">
      <alignment horizontal="right" vertical="center" wrapText="1"/>
    </xf>
    <xf numFmtId="3" fontId="161" fillId="0" borderId="1" xfId="500" applyNumberFormat="1" applyFont="1" applyFill="1" applyBorder="1" applyAlignment="1">
      <alignment horizontal="right" vertical="center" wrapText="1"/>
    </xf>
    <xf numFmtId="0" fontId="211" fillId="0" borderId="1" xfId="500" applyFont="1" applyFill="1" applyBorder="1" applyAlignment="1">
      <alignment horizontal="right" vertical="center" wrapText="1"/>
    </xf>
    <xf numFmtId="0" fontId="212" fillId="0" borderId="1" xfId="500" applyFont="1" applyFill="1" applyBorder="1" applyAlignment="1">
      <alignment horizontal="right" vertical="center" wrapText="1"/>
    </xf>
    <xf numFmtId="0" fontId="62" fillId="0" borderId="0" xfId="490" applyFont="1" applyFill="1" applyAlignment="1">
      <alignment horizontal="center"/>
    </xf>
    <xf numFmtId="38" fontId="72" fillId="0" borderId="62" xfId="490" applyNumberFormat="1" applyFont="1" applyFill="1" applyBorder="1" applyAlignment="1">
      <alignment horizontal="center" vertical="center" wrapText="1"/>
    </xf>
    <xf numFmtId="0" fontId="75" fillId="0" borderId="0" xfId="490" applyFont="1" applyFill="1" applyAlignment="1">
      <alignment horizontal="center"/>
    </xf>
    <xf numFmtId="38" fontId="75" fillId="0" borderId="62" xfId="490" applyNumberFormat="1" applyFont="1" applyFill="1" applyBorder="1" applyAlignment="1">
      <alignment horizontal="center" vertical="center" wrapText="1"/>
    </xf>
    <xf numFmtId="0" fontId="39" fillId="29" borderId="0" xfId="495" applyFont="1" applyFill="1" applyAlignment="1">
      <alignment horizontal="center" vertical="center" wrapText="1"/>
    </xf>
    <xf numFmtId="0" fontId="62" fillId="29" borderId="0" xfId="495" applyNumberFormat="1" applyFont="1" applyFill="1" applyAlignment="1">
      <alignment horizontal="center"/>
    </xf>
    <xf numFmtId="0" fontId="62" fillId="29" borderId="0" xfId="495" applyFont="1" applyFill="1" applyAlignment="1">
      <alignment horizontal="center"/>
    </xf>
    <xf numFmtId="38" fontId="62" fillId="29" borderId="0" xfId="495" applyNumberFormat="1" applyFont="1" applyFill="1" applyBorder="1" applyAlignment="1">
      <alignment horizontal="center"/>
    </xf>
    <xf numFmtId="3" fontId="142" fillId="29" borderId="0" xfId="0" applyNumberFormat="1" applyFont="1" applyFill="1"/>
    <xf numFmtId="165" fontId="77" fillId="30" borderId="0" xfId="278" applyNumberFormat="1" applyFont="1" applyFill="1"/>
    <xf numFmtId="41" fontId="76" fillId="0" borderId="42" xfId="0" applyNumberFormat="1" applyFont="1" applyFill="1" applyBorder="1" applyAlignment="1">
      <alignment horizontal="right" vertical="center" wrapText="1"/>
    </xf>
    <xf numFmtId="0" fontId="66" fillId="0" borderId="37" xfId="0" applyFont="1" applyFill="1" applyBorder="1" applyAlignment="1">
      <alignment horizontal="center" vertical="center"/>
    </xf>
    <xf numFmtId="0" fontId="66" fillId="0" borderId="36" xfId="0" applyFont="1" applyFill="1" applyBorder="1" applyAlignment="1">
      <alignment vertical="center" wrapText="1"/>
    </xf>
    <xf numFmtId="3" fontId="66" fillId="0" borderId="29" xfId="0" applyNumberFormat="1" applyFont="1" applyFill="1" applyBorder="1" applyAlignment="1">
      <alignment vertical="center" wrapText="1"/>
    </xf>
    <xf numFmtId="165" fontId="66" fillId="0" borderId="29" xfId="278" applyNumberFormat="1" applyFont="1" applyFill="1" applyBorder="1" applyAlignment="1">
      <alignment horizontal="right" vertical="center" wrapText="1"/>
    </xf>
    <xf numFmtId="0" fontId="66" fillId="0" borderId="32" xfId="0" applyFont="1" applyFill="1" applyBorder="1" applyAlignment="1">
      <alignment horizontal="center" vertical="center"/>
    </xf>
    <xf numFmtId="0" fontId="65" fillId="0" borderId="41" xfId="0" applyFont="1" applyFill="1" applyBorder="1" applyAlignment="1">
      <alignment horizontal="left" vertical="center" wrapText="1"/>
    </xf>
    <xf numFmtId="0" fontId="7" fillId="0" borderId="35" xfId="0" applyFont="1" applyFill="1" applyBorder="1" applyAlignment="1">
      <alignment horizontal="center" vertical="center"/>
    </xf>
    <xf numFmtId="0" fontId="66" fillId="0" borderId="41" xfId="0" applyFont="1" applyFill="1" applyBorder="1" applyAlignment="1">
      <alignment horizontal="left" vertical="center" wrapText="1"/>
    </xf>
    <xf numFmtId="0" fontId="47" fillId="0" borderId="17" xfId="0" applyFont="1" applyFill="1" applyBorder="1" applyAlignment="1">
      <alignment horizontal="right" vertical="center"/>
    </xf>
    <xf numFmtId="3" fontId="66" fillId="0" borderId="28" xfId="0" applyNumberFormat="1" applyFont="1" applyFill="1" applyBorder="1" applyAlignment="1">
      <alignment horizontal="right" vertical="center" wrapText="1"/>
    </xf>
    <xf numFmtId="3" fontId="66" fillId="0" borderId="12" xfId="0" applyNumberFormat="1" applyFont="1" applyFill="1" applyBorder="1" applyAlignment="1">
      <alignment horizontal="right" vertical="center" wrapText="1"/>
    </xf>
    <xf numFmtId="0" fontId="65" fillId="0" borderId="41" xfId="0" applyFont="1" applyFill="1" applyBorder="1" applyAlignment="1">
      <alignment horizontal="right" vertical="center" wrapText="1"/>
    </xf>
    <xf numFmtId="3" fontId="65" fillId="0" borderId="41" xfId="0" applyNumberFormat="1" applyFont="1" applyFill="1" applyBorder="1" applyAlignment="1">
      <alignment horizontal="right" vertical="center" wrapText="1"/>
    </xf>
    <xf numFmtId="0" fontId="7" fillId="0" borderId="41" xfId="0" applyFont="1" applyFill="1" applyBorder="1" applyAlignment="1">
      <alignment horizontal="right" vertical="center" wrapText="1"/>
    </xf>
    <xf numFmtId="0" fontId="66" fillId="0" borderId="12" xfId="0" applyFont="1" applyFill="1" applyBorder="1" applyAlignment="1">
      <alignment horizontal="left" vertical="center" wrapText="1"/>
    </xf>
    <xf numFmtId="0" fontId="65" fillId="0" borderId="41" xfId="0" quotePrefix="1" applyFont="1" applyFill="1" applyBorder="1" applyAlignment="1">
      <alignment horizontal="left" vertical="center" wrapText="1"/>
    </xf>
    <xf numFmtId="0" fontId="66" fillId="0" borderId="42" xfId="0" quotePrefix="1" applyFont="1" applyFill="1" applyBorder="1" applyAlignment="1">
      <alignment horizontal="left" vertical="center" wrapText="1"/>
    </xf>
    <xf numFmtId="0" fontId="66" fillId="0" borderId="31" xfId="0" applyFont="1" applyFill="1" applyBorder="1" applyAlignment="1">
      <alignment horizontal="left" vertical="center" wrapText="1"/>
    </xf>
    <xf numFmtId="165" fontId="66" fillId="0" borderId="28" xfId="278" applyNumberFormat="1" applyFont="1" applyFill="1" applyBorder="1" applyAlignment="1">
      <alignment horizontal="right" vertical="center" wrapText="1"/>
    </xf>
    <xf numFmtId="165" fontId="133" fillId="29" borderId="1" xfId="278" applyNumberFormat="1" applyFont="1" applyFill="1" applyBorder="1" applyAlignment="1">
      <alignment horizontal="right" vertical="center" wrapText="1"/>
    </xf>
    <xf numFmtId="165" fontId="134" fillId="29" borderId="1" xfId="278" applyNumberFormat="1" applyFont="1" applyFill="1" applyBorder="1" applyAlignment="1">
      <alignment horizontal="right" vertical="center" wrapText="1"/>
    </xf>
    <xf numFmtId="0" fontId="47" fillId="0" borderId="17" xfId="0" applyFont="1" applyFill="1" applyBorder="1" applyAlignment="1">
      <alignment horizontal="right" vertical="center" wrapText="1"/>
    </xf>
    <xf numFmtId="0" fontId="66" fillId="0" borderId="12" xfId="0" applyFont="1" applyFill="1" applyBorder="1" applyAlignment="1">
      <alignment horizontal="center" vertical="center" wrapText="1"/>
    </xf>
    <xf numFmtId="165" fontId="66" fillId="0" borderId="41" xfId="278" applyNumberFormat="1" applyFont="1" applyFill="1" applyBorder="1" applyAlignment="1">
      <alignment horizontal="right" vertical="center" wrapText="1"/>
    </xf>
    <xf numFmtId="3" fontId="66" fillId="0" borderId="41" xfId="0" applyNumberFormat="1" applyFont="1" applyFill="1" applyBorder="1" applyAlignment="1">
      <alignment horizontal="right" vertical="center" wrapText="1"/>
    </xf>
    <xf numFmtId="0" fontId="7" fillId="0" borderId="41" xfId="0" applyFont="1" applyFill="1" applyBorder="1" applyAlignment="1">
      <alignment horizontal="center" vertical="center" wrapText="1"/>
    </xf>
    <xf numFmtId="165" fontId="66" fillId="0" borderId="42" xfId="278" applyNumberFormat="1" applyFont="1" applyFill="1" applyBorder="1" applyAlignment="1">
      <alignment wrapText="1"/>
    </xf>
    <xf numFmtId="3" fontId="66" fillId="0" borderId="42" xfId="0" applyNumberFormat="1" applyFont="1" applyFill="1" applyBorder="1" applyAlignment="1">
      <alignment wrapText="1"/>
    </xf>
    <xf numFmtId="0" fontId="7" fillId="0" borderId="42" xfId="0" applyFont="1" applyFill="1" applyBorder="1" applyAlignment="1">
      <alignment horizontal="center" wrapText="1"/>
    </xf>
    <xf numFmtId="165" fontId="75" fillId="0" borderId="19" xfId="278" applyNumberFormat="1" applyFont="1" applyFill="1" applyBorder="1" applyAlignment="1">
      <alignment horizontal="right" vertical="center" wrapText="1"/>
    </xf>
    <xf numFmtId="165" fontId="84" fillId="0" borderId="41" xfId="278" applyNumberFormat="1" applyFont="1" applyFill="1" applyBorder="1" applyAlignment="1">
      <alignment horizontal="right" vertical="center" wrapText="1"/>
    </xf>
    <xf numFmtId="165" fontId="84" fillId="29" borderId="41" xfId="278" applyNumberFormat="1" applyFont="1" applyFill="1" applyBorder="1" applyAlignment="1">
      <alignment horizontal="right" vertical="center" wrapText="1"/>
    </xf>
    <xf numFmtId="165" fontId="84" fillId="0" borderId="19" xfId="278" applyNumberFormat="1" applyFont="1" applyFill="1" applyBorder="1" applyAlignment="1">
      <alignment horizontal="right" vertical="center" wrapText="1"/>
    </xf>
    <xf numFmtId="165" fontId="75" fillId="0" borderId="41" xfId="278" applyNumberFormat="1" applyFont="1" applyFill="1" applyBorder="1" applyAlignment="1">
      <alignment horizontal="right" vertical="center" wrapText="1"/>
    </xf>
    <xf numFmtId="165" fontId="75" fillId="29" borderId="41" xfId="278" applyNumberFormat="1" applyFont="1" applyFill="1" applyBorder="1" applyAlignment="1">
      <alignment horizontal="right" vertical="center" wrapText="1"/>
    </xf>
    <xf numFmtId="165" fontId="75" fillId="29" borderId="19" xfId="278" applyNumberFormat="1" applyFont="1" applyFill="1" applyBorder="1" applyAlignment="1">
      <alignment horizontal="right" vertical="center" wrapText="1"/>
    </xf>
    <xf numFmtId="3" fontId="75" fillId="0" borderId="42" xfId="490" applyNumberFormat="1" applyFont="1" applyFill="1" applyBorder="1" applyAlignment="1">
      <alignment horizontal="right" vertical="center" wrapText="1"/>
    </xf>
    <xf numFmtId="165" fontId="75" fillId="29" borderId="42" xfId="278" applyNumberFormat="1" applyFont="1" applyFill="1" applyBorder="1" applyAlignment="1">
      <alignment horizontal="right" vertical="center" wrapText="1"/>
    </xf>
    <xf numFmtId="165" fontId="75" fillId="0" borderId="42" xfId="278" applyNumberFormat="1" applyFont="1" applyFill="1" applyBorder="1" applyAlignment="1">
      <alignment horizontal="right" vertical="center" wrapText="1"/>
    </xf>
    <xf numFmtId="3" fontId="62" fillId="29" borderId="62" xfId="278" applyNumberFormat="1" applyFont="1" applyFill="1" applyBorder="1" applyAlignment="1">
      <alignment horizontal="right" vertical="center" wrapText="1"/>
    </xf>
    <xf numFmtId="3" fontId="39" fillId="29" borderId="62" xfId="278" applyNumberFormat="1" applyFont="1" applyFill="1" applyBorder="1" applyAlignment="1">
      <alignment horizontal="right" vertical="center" wrapText="1"/>
    </xf>
    <xf numFmtId="165" fontId="39" fillId="29" borderId="62" xfId="278" applyNumberFormat="1" applyFont="1" applyFill="1" applyBorder="1" applyAlignment="1">
      <alignment horizontal="right" vertical="center" wrapText="1"/>
    </xf>
    <xf numFmtId="165" fontId="62" fillId="29" borderId="62" xfId="278" applyNumberFormat="1" applyFont="1" applyFill="1" applyBorder="1" applyAlignment="1">
      <alignment horizontal="right" vertical="center" wrapText="1"/>
    </xf>
    <xf numFmtId="235" fontId="62" fillId="29" borderId="62" xfId="278" applyNumberFormat="1" applyFont="1" applyFill="1" applyBorder="1" applyAlignment="1">
      <alignment horizontal="right" vertical="center" wrapText="1"/>
    </xf>
    <xf numFmtId="235" fontId="39" fillId="29" borderId="62" xfId="278" applyNumberFormat="1" applyFont="1" applyFill="1" applyBorder="1" applyAlignment="1">
      <alignment horizontal="right" vertical="center" wrapText="1"/>
    </xf>
    <xf numFmtId="37" fontId="62" fillId="29" borderId="62" xfId="278" applyNumberFormat="1" applyFont="1" applyFill="1" applyBorder="1" applyAlignment="1">
      <alignment horizontal="right" vertical="center" wrapText="1"/>
    </xf>
    <xf numFmtId="165" fontId="62" fillId="29" borderId="12" xfId="278" applyNumberFormat="1" applyFont="1" applyFill="1" applyBorder="1" applyAlignment="1">
      <alignment horizontal="right" vertical="center" wrapText="1"/>
    </xf>
    <xf numFmtId="38" fontId="39" fillId="29" borderId="12" xfId="495" applyNumberFormat="1" applyFont="1" applyFill="1" applyBorder="1" applyAlignment="1">
      <alignment horizontal="right" vertical="center" wrapText="1"/>
    </xf>
    <xf numFmtId="165" fontId="62" fillId="29" borderId="41" xfId="278" applyNumberFormat="1" applyFont="1" applyFill="1" applyBorder="1" applyAlignment="1">
      <alignment horizontal="right" vertical="center" wrapText="1"/>
    </xf>
    <xf numFmtId="38" fontId="62" fillId="29" borderId="41" xfId="495" applyNumberFormat="1" applyFont="1" applyFill="1" applyBorder="1" applyAlignment="1">
      <alignment horizontal="right" vertical="center" wrapText="1"/>
    </xf>
    <xf numFmtId="165" fontId="39" fillId="29" borderId="41" xfId="278" applyNumberFormat="1" applyFont="1" applyFill="1" applyBorder="1" applyAlignment="1">
      <alignment horizontal="right" vertical="center" wrapText="1"/>
    </xf>
    <xf numFmtId="38" fontId="39" fillId="0" borderId="41" xfId="495" applyNumberFormat="1" applyFont="1" applyFill="1" applyBorder="1" applyAlignment="1">
      <alignment horizontal="right" vertical="center" wrapText="1"/>
    </xf>
    <xf numFmtId="165" fontId="62" fillId="29" borderId="42" xfId="278" applyNumberFormat="1" applyFont="1" applyFill="1" applyBorder="1" applyAlignment="1">
      <alignment horizontal="right" vertical="center" wrapText="1"/>
    </xf>
    <xf numFmtId="38" fontId="39" fillId="29" borderId="42" xfId="495" applyNumberFormat="1" applyFont="1" applyFill="1" applyBorder="1" applyAlignment="1">
      <alignment horizontal="right" vertical="center" wrapText="1"/>
    </xf>
    <xf numFmtId="165" fontId="39" fillId="0" borderId="19" xfId="278" applyNumberFormat="1" applyFont="1" applyBorder="1" applyAlignment="1">
      <alignment horizontal="right" vertical="center" wrapText="1"/>
    </xf>
    <xf numFmtId="10" fontId="39" fillId="0" borderId="19" xfId="278" applyNumberFormat="1" applyFont="1" applyBorder="1" applyAlignment="1">
      <alignment horizontal="right" vertical="center" wrapText="1"/>
    </xf>
    <xf numFmtId="165" fontId="39" fillId="0" borderId="41" xfId="278" applyNumberFormat="1" applyFont="1" applyBorder="1" applyAlignment="1">
      <alignment horizontal="right" vertical="center" wrapText="1"/>
    </xf>
    <xf numFmtId="165" fontId="39" fillId="0" borderId="42" xfId="278" applyNumberFormat="1" applyFont="1" applyBorder="1" applyAlignment="1">
      <alignment horizontal="right" vertical="center" wrapText="1"/>
    </xf>
    <xf numFmtId="10" fontId="39" fillId="0" borderId="42" xfId="278" applyNumberFormat="1" applyFont="1" applyBorder="1" applyAlignment="1">
      <alignment horizontal="right" vertical="center" wrapText="1"/>
    </xf>
    <xf numFmtId="165" fontId="66" fillId="0" borderId="0" xfId="0" applyNumberFormat="1" applyFont="1" applyFill="1" applyAlignment="1">
      <alignment horizontal="center"/>
    </xf>
    <xf numFmtId="3" fontId="66" fillId="29" borderId="0" xfId="0" applyNumberFormat="1" applyFont="1" applyFill="1" applyAlignment="1">
      <alignment horizontal="center"/>
    </xf>
    <xf numFmtId="3" fontId="7" fillId="0" borderId="0" xfId="0" applyNumberFormat="1" applyFont="1" applyFill="1" applyBorder="1" applyAlignment="1">
      <alignment wrapText="1"/>
    </xf>
    <xf numFmtId="9" fontId="48" fillId="0" borderId="0" xfId="278" applyNumberFormat="1" applyFont="1" applyFill="1" applyAlignment="1">
      <alignment wrapText="1"/>
    </xf>
    <xf numFmtId="0" fontId="66" fillId="0" borderId="0" xfId="0" applyFont="1" applyFill="1" applyAlignment="1">
      <alignment horizontal="center"/>
    </xf>
    <xf numFmtId="0" fontId="66" fillId="0" borderId="40" xfId="0" applyFont="1" applyFill="1" applyBorder="1" applyAlignment="1">
      <alignment horizontal="center" vertical="center" wrapText="1"/>
    </xf>
    <xf numFmtId="165" fontId="133" fillId="0" borderId="1" xfId="278" applyNumberFormat="1" applyFont="1" applyBorder="1" applyAlignment="1">
      <alignment horizontal="center" vertical="center" wrapText="1"/>
    </xf>
    <xf numFmtId="165" fontId="76" fillId="0" borderId="0" xfId="0" applyNumberFormat="1" applyFont="1" applyFill="1" applyAlignment="1"/>
    <xf numFmtId="165" fontId="213" fillId="0" borderId="0" xfId="278" applyNumberFormat="1" applyFont="1"/>
    <xf numFmtId="0" fontId="133" fillId="0" borderId="1" xfId="0" applyFont="1" applyBorder="1" applyAlignment="1">
      <alignment horizontal="center" vertical="center" wrapText="1"/>
    </xf>
    <xf numFmtId="165" fontId="51" fillId="0" borderId="0" xfId="278" applyNumberFormat="1" applyFont="1"/>
    <xf numFmtId="178" fontId="47" fillId="0" borderId="0" xfId="0" applyNumberFormat="1" applyFont="1" applyFill="1" applyAlignment="1">
      <alignment horizontal="center" wrapText="1"/>
    </xf>
    <xf numFmtId="0" fontId="133" fillId="0" borderId="74" xfId="0" applyFont="1" applyBorder="1" applyAlignment="1">
      <alignment horizontal="center" vertical="center" wrapText="1"/>
    </xf>
    <xf numFmtId="0" fontId="133" fillId="0" borderId="74" xfId="0" applyFont="1" applyBorder="1" applyAlignment="1">
      <alignment vertical="center" wrapText="1"/>
    </xf>
    <xf numFmtId="165" fontId="133" fillId="0" borderId="74" xfId="278" applyNumberFormat="1" applyFont="1" applyBorder="1" applyAlignment="1">
      <alignment horizontal="center" vertical="center" wrapText="1"/>
    </xf>
    <xf numFmtId="0" fontId="135" fillId="0" borderId="74" xfId="0" applyFont="1" applyBorder="1" applyAlignment="1">
      <alignment horizontal="center" vertical="center" wrapText="1"/>
    </xf>
    <xf numFmtId="9" fontId="135" fillId="0" borderId="74" xfId="0" applyNumberFormat="1" applyFont="1" applyBorder="1" applyAlignment="1">
      <alignment horizontal="center" vertical="center" wrapText="1"/>
    </xf>
    <xf numFmtId="37" fontId="65" fillId="0" borderId="41" xfId="278" applyNumberFormat="1" applyFont="1" applyFill="1" applyBorder="1" applyAlignment="1">
      <alignment vertical="center" wrapText="1"/>
    </xf>
    <xf numFmtId="241" fontId="5" fillId="0" borderId="0" xfId="278" applyNumberFormat="1" applyFont="1"/>
    <xf numFmtId="0" fontId="214" fillId="0" borderId="0" xfId="0" applyFont="1" applyFill="1"/>
    <xf numFmtId="3" fontId="214" fillId="0" borderId="0" xfId="0" applyNumberFormat="1" applyFont="1" applyFill="1"/>
    <xf numFmtId="165" fontId="17" fillId="0" borderId="0" xfId="0" applyNumberFormat="1" applyFont="1" applyFill="1" applyAlignment="1">
      <alignment horizontal="center" wrapText="1"/>
    </xf>
    <xf numFmtId="165" fontId="189" fillId="0" borderId="0" xfId="278" applyNumberFormat="1" applyFont="1"/>
    <xf numFmtId="0" fontId="189" fillId="0" borderId="0" xfId="0" applyFont="1"/>
    <xf numFmtId="9" fontId="133" fillId="29" borderId="0" xfId="498" applyFont="1" applyFill="1" applyAlignment="1">
      <alignment vertical="center" wrapText="1"/>
    </xf>
    <xf numFmtId="0" fontId="134" fillId="29" borderId="0" xfId="0" applyFont="1" applyFill="1" applyAlignment="1">
      <alignment vertical="center" wrapText="1"/>
    </xf>
    <xf numFmtId="0" fontId="134" fillId="29" borderId="33" xfId="0" applyFont="1" applyFill="1" applyBorder="1" applyAlignment="1">
      <alignment vertical="center"/>
    </xf>
    <xf numFmtId="9" fontId="134" fillId="29" borderId="0" xfId="498" applyFont="1" applyFill="1" applyAlignment="1">
      <alignment vertical="center" wrapText="1"/>
    </xf>
    <xf numFmtId="3" fontId="46" fillId="29" borderId="0" xfId="0" applyNumberFormat="1" applyFont="1" applyFill="1"/>
    <xf numFmtId="0" fontId="46" fillId="29" borderId="0" xfId="0" applyFont="1" applyFill="1"/>
    <xf numFmtId="0" fontId="215" fillId="0" borderId="0" xfId="0" applyFont="1"/>
    <xf numFmtId="0" fontId="133" fillId="0" borderId="0" xfId="0" applyFont="1" applyAlignment="1">
      <alignment vertical="center" wrapText="1"/>
    </xf>
    <xf numFmtId="0" fontId="134" fillId="0" borderId="0" xfId="0" applyFont="1" applyAlignment="1">
      <alignment vertical="center" wrapText="1"/>
    </xf>
    <xf numFmtId="0" fontId="211" fillId="0" borderId="41" xfId="0" applyFont="1" applyBorder="1" applyAlignment="1">
      <alignment horizontal="center" vertical="center" wrapText="1"/>
    </xf>
    <xf numFmtId="0" fontId="76" fillId="0" borderId="41" xfId="0" applyFont="1" applyBorder="1" applyAlignment="1">
      <alignment horizontal="center" vertical="center" wrapText="1"/>
    </xf>
    <xf numFmtId="0" fontId="161" fillId="0" borderId="41" xfId="0" applyFont="1" applyBorder="1" applyAlignment="1">
      <alignment horizontal="center" vertical="center" wrapText="1"/>
    </xf>
    <xf numFmtId="0" fontId="78" fillId="0" borderId="41" xfId="0" applyFont="1" applyBorder="1" applyAlignment="1">
      <alignment horizontal="center" vertical="center" wrapText="1"/>
    </xf>
    <xf numFmtId="3" fontId="161" fillId="0" borderId="41" xfId="0" applyNumberFormat="1" applyFont="1" applyBorder="1" applyAlignment="1">
      <alignment horizontal="center" vertical="center" wrapText="1"/>
    </xf>
    <xf numFmtId="0" fontId="161" fillId="0" borderId="41" xfId="0" applyFont="1" applyFill="1" applyBorder="1" applyAlignment="1">
      <alignment horizontal="center" vertical="center" wrapText="1"/>
    </xf>
    <xf numFmtId="0" fontId="163" fillId="0" borderId="41" xfId="0" applyFont="1" applyBorder="1" applyAlignment="1">
      <alignment horizontal="center" vertical="center" wrapText="1"/>
    </xf>
    <xf numFmtId="0" fontId="76" fillId="0" borderId="41" xfId="0" applyFont="1" applyBorder="1" applyAlignment="1">
      <alignment vertical="center" wrapText="1"/>
    </xf>
    <xf numFmtId="165" fontId="76" fillId="0" borderId="41" xfId="0" applyNumberFormat="1" applyFont="1" applyBorder="1" applyAlignment="1">
      <alignment vertical="center" wrapText="1"/>
    </xf>
    <xf numFmtId="165" fontId="76" fillId="0" borderId="41" xfId="278" applyNumberFormat="1" applyFont="1" applyFill="1" applyBorder="1" applyAlignment="1">
      <alignment vertical="center" wrapText="1"/>
    </xf>
    <xf numFmtId="179" fontId="76" fillId="0" borderId="41" xfId="0" applyNumberFormat="1" applyFont="1" applyBorder="1" applyAlignment="1">
      <alignment vertical="center" wrapText="1"/>
    </xf>
    <xf numFmtId="179" fontId="163" fillId="0" borderId="41" xfId="0" applyNumberFormat="1" applyFont="1" applyBorder="1" applyAlignment="1">
      <alignment vertical="center" wrapText="1"/>
    </xf>
    <xf numFmtId="0" fontId="78" fillId="0" borderId="41" xfId="0" applyNumberFormat="1" applyFont="1" applyFill="1" applyBorder="1" applyAlignment="1">
      <alignment horizontal="left"/>
    </xf>
    <xf numFmtId="165" fontId="78" fillId="0" borderId="41" xfId="0" applyNumberFormat="1" applyFont="1" applyBorder="1" applyAlignment="1">
      <alignment vertical="center" wrapText="1"/>
    </xf>
    <xf numFmtId="165" fontId="78" fillId="0" borderId="41" xfId="278" applyNumberFormat="1" applyFont="1" applyBorder="1" applyAlignment="1">
      <alignment vertical="center" wrapText="1"/>
    </xf>
    <xf numFmtId="0" fontId="78" fillId="0" borderId="41" xfId="0" applyFont="1" applyBorder="1" applyAlignment="1">
      <alignment vertical="center" wrapText="1"/>
    </xf>
    <xf numFmtId="3" fontId="78" fillId="0" borderId="41" xfId="278" applyNumberFormat="1" applyFont="1" applyFill="1" applyBorder="1" applyAlignment="1">
      <alignment vertical="center" wrapText="1"/>
    </xf>
    <xf numFmtId="165" fontId="78" fillId="0" borderId="41" xfId="278" applyNumberFormat="1" applyFont="1" applyFill="1" applyBorder="1" applyAlignment="1">
      <alignment vertical="center" wrapText="1"/>
    </xf>
    <xf numFmtId="179" fontId="78" fillId="0" borderId="41" xfId="0" applyNumberFormat="1" applyFont="1" applyBorder="1" applyAlignment="1">
      <alignment vertical="center" wrapText="1"/>
    </xf>
    <xf numFmtId="0" fontId="161" fillId="0" borderId="41" xfId="0" applyFont="1" applyBorder="1" applyAlignment="1">
      <alignment vertical="center" wrapText="1"/>
    </xf>
    <xf numFmtId="3" fontId="78" fillId="0" borderId="41" xfId="0" applyNumberFormat="1" applyFont="1" applyBorder="1"/>
    <xf numFmtId="3" fontId="78" fillId="0" borderId="41" xfId="278" applyNumberFormat="1" applyFont="1" applyBorder="1" applyAlignment="1">
      <alignment vertical="center" wrapText="1"/>
    </xf>
    <xf numFmtId="0" fontId="161" fillId="0" borderId="42" xfId="0" applyFont="1" applyBorder="1" applyAlignment="1">
      <alignment horizontal="center" vertical="center" wrapText="1"/>
    </xf>
    <xf numFmtId="0" fontId="78" fillId="0" borderId="42" xfId="0" applyNumberFormat="1" applyFont="1" applyFill="1" applyBorder="1" applyAlignment="1">
      <alignment horizontal="left"/>
    </xf>
    <xf numFmtId="165" fontId="78" fillId="0" borderId="42" xfId="0" applyNumberFormat="1" applyFont="1" applyBorder="1" applyAlignment="1">
      <alignment vertical="center" wrapText="1"/>
    </xf>
    <xf numFmtId="165" fontId="78" fillId="0" borderId="42" xfId="278" applyNumberFormat="1" applyFont="1" applyBorder="1" applyAlignment="1">
      <alignment vertical="center" wrapText="1"/>
    </xf>
    <xf numFmtId="0" fontId="78" fillId="0" borderId="42" xfId="0" applyFont="1" applyBorder="1" applyAlignment="1">
      <alignment vertical="center" wrapText="1"/>
    </xf>
    <xf numFmtId="165" fontId="78" fillId="0" borderId="42" xfId="278" applyNumberFormat="1" applyFont="1" applyFill="1" applyBorder="1" applyAlignment="1">
      <alignment vertical="center" wrapText="1"/>
    </xf>
    <xf numFmtId="179" fontId="78" fillId="0" borderId="42" xfId="0" applyNumberFormat="1" applyFont="1" applyBorder="1" applyAlignment="1">
      <alignment vertical="center" wrapText="1"/>
    </xf>
    <xf numFmtId="0" fontId="161" fillId="0" borderId="42" xfId="0" applyFont="1" applyBorder="1" applyAlignment="1">
      <alignment vertical="center" wrapText="1"/>
    </xf>
    <xf numFmtId="3" fontId="46" fillId="0" borderId="0" xfId="0" applyNumberFormat="1" applyFont="1"/>
    <xf numFmtId="0" fontId="65" fillId="0" borderId="0" xfId="0" applyFont="1" applyAlignment="1">
      <alignment vertical="center"/>
    </xf>
    <xf numFmtId="0" fontId="62" fillId="0" borderId="0" xfId="363" applyNumberFormat="1" applyFont="1" applyFill="1" applyAlignment="1"/>
    <xf numFmtId="0" fontId="216" fillId="0" borderId="0" xfId="363" applyFont="1" applyFill="1"/>
    <xf numFmtId="0" fontId="145" fillId="0" borderId="0" xfId="363" applyNumberFormat="1" applyFont="1" applyFill="1" applyAlignment="1">
      <alignment horizontal="center"/>
    </xf>
    <xf numFmtId="0" fontId="217" fillId="0" borderId="0" xfId="363" applyFont="1" applyFill="1"/>
    <xf numFmtId="0" fontId="145" fillId="0" borderId="0" xfId="363" applyNumberFormat="1" applyFont="1" applyFill="1" applyAlignment="1"/>
    <xf numFmtId="0" fontId="95" fillId="0" borderId="0" xfId="363" applyFont="1" applyFill="1"/>
    <xf numFmtId="0" fontId="136" fillId="0" borderId="34" xfId="0" applyFont="1" applyBorder="1" applyAlignment="1">
      <alignment horizontal="left"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3" fillId="0" borderId="1" xfId="0" applyFont="1" applyBorder="1" applyAlignment="1">
      <alignment horizontal="center" vertical="center" wrapText="1"/>
    </xf>
    <xf numFmtId="165" fontId="133" fillId="0" borderId="1" xfId="278" applyNumberFormat="1" applyFont="1" applyBorder="1" applyAlignment="1">
      <alignment horizontal="center" vertical="center" wrapText="1"/>
    </xf>
    <xf numFmtId="0" fontId="135" fillId="0" borderId="41" xfId="0" applyFont="1" applyBorder="1" applyAlignment="1">
      <alignment horizontal="center" vertical="center" wrapText="1"/>
    </xf>
    <xf numFmtId="0" fontId="134" fillId="0" borderId="0" xfId="0" applyFont="1" applyAlignment="1">
      <alignment horizontal="center" vertical="center"/>
    </xf>
    <xf numFmtId="9" fontId="133" fillId="0" borderId="1" xfId="0" applyNumberFormat="1" applyFont="1" applyBorder="1" applyAlignment="1">
      <alignment horizontal="center" vertical="center" wrapText="1"/>
    </xf>
    <xf numFmtId="0" fontId="136" fillId="0" borderId="0" xfId="0" applyFont="1" applyBorder="1" applyAlignment="1">
      <alignment horizontal="left" vertical="center" wrapText="1"/>
    </xf>
    <xf numFmtId="0" fontId="134" fillId="0" borderId="0" xfId="0" applyFont="1" applyAlignment="1">
      <alignment horizontal="left" vertical="center" wrapText="1"/>
    </xf>
    <xf numFmtId="0" fontId="62" fillId="0" borderId="0" xfId="0" applyFont="1" applyFill="1" applyAlignment="1">
      <alignment horizontal="center"/>
    </xf>
    <xf numFmtId="0" fontId="39" fillId="0" borderId="0" xfId="0" applyFont="1" applyFill="1" applyAlignment="1">
      <alignment horizontal="center"/>
    </xf>
    <xf numFmtId="0" fontId="39" fillId="0" borderId="0" xfId="0" applyFont="1" applyFill="1" applyAlignment="1">
      <alignment horizontal="right"/>
    </xf>
    <xf numFmtId="0" fontId="63" fillId="0" borderId="0" xfId="0" applyFont="1" applyFill="1" applyAlignment="1">
      <alignment horizontal="center"/>
    </xf>
    <xf numFmtId="0" fontId="62"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62" fillId="0" borderId="1" xfId="0" applyFont="1" applyFill="1" applyBorder="1" applyAlignment="1">
      <alignment horizontal="center"/>
    </xf>
    <xf numFmtId="0" fontId="67" fillId="0" borderId="33" xfId="0" applyFont="1" applyFill="1" applyBorder="1" applyAlignment="1">
      <alignment horizontal="center"/>
    </xf>
    <xf numFmtId="0" fontId="62" fillId="0" borderId="0" xfId="481" applyFont="1" applyFill="1" applyAlignment="1">
      <alignment horizontal="center" vertical="center" wrapText="1"/>
    </xf>
    <xf numFmtId="0" fontId="202" fillId="0" borderId="0" xfId="481" applyFont="1" applyFill="1" applyAlignment="1">
      <alignment horizontal="center" vertical="center" wrapText="1"/>
    </xf>
    <xf numFmtId="0" fontId="72" fillId="0" borderId="0" xfId="500" applyFont="1" applyFill="1" applyAlignment="1">
      <alignment horizontal="center"/>
    </xf>
    <xf numFmtId="0" fontId="39" fillId="0" borderId="0" xfId="500" applyFont="1" applyFill="1" applyAlignment="1">
      <alignment horizontal="center"/>
    </xf>
    <xf numFmtId="3" fontId="77" fillId="0" borderId="0" xfId="500" applyNumberFormat="1" applyFont="1" applyFill="1" applyAlignment="1">
      <alignment horizontal="center"/>
    </xf>
    <xf numFmtId="0" fontId="76" fillId="0" borderId="62" xfId="481" applyFont="1" applyFill="1" applyBorder="1" applyAlignment="1">
      <alignment horizontal="center" vertical="center" wrapText="1"/>
    </xf>
    <xf numFmtId="0" fontId="76" fillId="0" borderId="71" xfId="481" applyFont="1" applyFill="1" applyBorder="1" applyAlignment="1">
      <alignment horizontal="center" vertical="center" wrapText="1"/>
    </xf>
    <xf numFmtId="0" fontId="76" fillId="0" borderId="72" xfId="481" applyFont="1" applyFill="1" applyBorder="1" applyAlignment="1">
      <alignment horizontal="center" vertical="center" wrapText="1"/>
    </xf>
    <xf numFmtId="3" fontId="76" fillId="0" borderId="62" xfId="481" applyNumberFormat="1" applyFont="1" applyFill="1" applyBorder="1" applyAlignment="1">
      <alignment horizontal="center" vertical="center" wrapText="1"/>
    </xf>
    <xf numFmtId="3" fontId="155" fillId="0" borderId="62" xfId="481" applyNumberFormat="1" applyFont="1" applyFill="1" applyBorder="1" applyAlignment="1">
      <alignment horizontal="center" vertical="center" wrapText="1"/>
    </xf>
    <xf numFmtId="0" fontId="155" fillId="29" borderId="62" xfId="502" applyFont="1" applyFill="1" applyBorder="1" applyAlignment="1">
      <alignment horizontal="center" vertical="center" wrapText="1"/>
    </xf>
    <xf numFmtId="0" fontId="62" fillId="29" borderId="0" xfId="502" applyFont="1" applyFill="1" applyAlignment="1">
      <alignment horizontal="center"/>
    </xf>
    <xf numFmtId="0" fontId="39" fillId="29" borderId="0" xfId="502" applyFont="1" applyFill="1" applyAlignment="1">
      <alignment horizontal="center"/>
    </xf>
    <xf numFmtId="0" fontId="75" fillId="29" borderId="0" xfId="483" applyFont="1" applyFill="1" applyAlignment="1">
      <alignment horizontal="center" vertical="center"/>
    </xf>
    <xf numFmtId="0" fontId="62" fillId="29" borderId="0" xfId="483" applyFont="1" applyFill="1" applyAlignment="1">
      <alignment horizontal="center" vertical="center"/>
    </xf>
    <xf numFmtId="0" fontId="155" fillId="30" borderId="62" xfId="502" applyFont="1" applyFill="1" applyBorder="1" applyAlignment="1">
      <alignment horizontal="center" vertical="center" wrapText="1"/>
    </xf>
    <xf numFmtId="0" fontId="70" fillId="29" borderId="0" xfId="502" applyFont="1" applyFill="1" applyAlignment="1">
      <alignment horizontal="center"/>
    </xf>
    <xf numFmtId="165" fontId="182" fillId="0" borderId="56" xfId="508" applyNumberFormat="1" applyFont="1" applyBorder="1" applyAlignment="1">
      <alignment horizontal="center" vertical="center" wrapText="1"/>
    </xf>
    <xf numFmtId="165" fontId="182" fillId="0" borderId="47" xfId="508" applyNumberFormat="1" applyFont="1" applyBorder="1" applyAlignment="1">
      <alignment horizontal="center" vertical="center" wrapText="1"/>
    </xf>
    <xf numFmtId="165" fontId="182" fillId="0" borderId="0" xfId="508" applyNumberFormat="1" applyFont="1" applyAlignment="1">
      <alignment horizontal="center" vertical="center"/>
    </xf>
    <xf numFmtId="0" fontId="66" fillId="0" borderId="0" xfId="507" applyFont="1" applyAlignment="1">
      <alignment horizontal="center"/>
    </xf>
    <xf numFmtId="0" fontId="145" fillId="0" borderId="0" xfId="507" applyFont="1" applyAlignment="1">
      <alignment horizontal="center"/>
    </xf>
    <xf numFmtId="0" fontId="182" fillId="0" borderId="62" xfId="507" applyFont="1" applyBorder="1" applyAlignment="1">
      <alignment horizontal="center" vertical="center" wrapText="1"/>
    </xf>
    <xf numFmtId="0" fontId="182" fillId="0" borderId="44" xfId="507" applyFont="1" applyBorder="1" applyAlignment="1">
      <alignment horizontal="center" vertical="center" wrapText="1"/>
    </xf>
    <xf numFmtId="0" fontId="182" fillId="0" borderId="46" xfId="507" applyFont="1" applyBorder="1" applyAlignment="1">
      <alignment horizontal="center" vertical="center" wrapText="1"/>
    </xf>
    <xf numFmtId="165" fontId="182" fillId="0" borderId="57" xfId="508" applyNumberFormat="1" applyFont="1" applyBorder="1" applyAlignment="1">
      <alignment horizontal="center" vertical="center" wrapText="1"/>
    </xf>
    <xf numFmtId="165" fontId="182" fillId="0" borderId="58" xfId="508" applyNumberFormat="1" applyFont="1" applyBorder="1" applyAlignment="1">
      <alignment horizontal="center" vertical="center" wrapText="1"/>
    </xf>
    <xf numFmtId="165" fontId="182" fillId="0" borderId="59" xfId="508" applyNumberFormat="1" applyFont="1" applyBorder="1" applyAlignment="1">
      <alignment horizontal="center" vertical="center" wrapText="1"/>
    </xf>
    <xf numFmtId="165" fontId="182" fillId="0" borderId="43" xfId="508" applyNumberFormat="1" applyFont="1" applyBorder="1" applyAlignment="1">
      <alignment horizontal="center" vertical="center" wrapText="1"/>
    </xf>
    <xf numFmtId="165" fontId="66" fillId="0" borderId="45" xfId="508" applyNumberFormat="1" applyFont="1" applyBorder="1" applyAlignment="1">
      <alignment horizontal="center" vertical="center" wrapText="1"/>
    </xf>
    <xf numFmtId="165" fontId="66" fillId="0" borderId="60" xfId="508" applyNumberFormat="1" applyFont="1" applyBorder="1" applyAlignment="1">
      <alignment horizontal="center" vertical="center" wrapText="1"/>
    </xf>
    <xf numFmtId="9" fontId="133" fillId="29" borderId="0" xfId="498" applyFont="1" applyFill="1" applyAlignment="1">
      <alignment horizontal="center" vertical="center" wrapText="1"/>
    </xf>
    <xf numFmtId="0" fontId="134" fillId="29" borderId="0" xfId="0" applyFont="1" applyFill="1" applyAlignment="1">
      <alignment horizontal="center" vertical="center" wrapText="1"/>
    </xf>
    <xf numFmtId="9" fontId="134" fillId="29" borderId="0" xfId="498" applyFont="1" applyFill="1" applyAlignment="1">
      <alignment horizontal="center" vertical="center" wrapText="1"/>
    </xf>
    <xf numFmtId="3" fontId="179" fillId="0" borderId="0" xfId="0" applyNumberFormat="1" applyFont="1" applyBorder="1" applyAlignment="1">
      <alignment horizontal="right" vertical="top" wrapText="1"/>
    </xf>
    <xf numFmtId="165" fontId="49" fillId="29" borderId="0" xfId="485" applyNumberFormat="1" applyFont="1" applyFill="1" applyBorder="1" applyAlignment="1">
      <alignment horizontal="center"/>
    </xf>
    <xf numFmtId="233" fontId="49" fillId="29" borderId="0" xfId="486" applyNumberFormat="1" applyFont="1" applyFill="1" applyBorder="1" applyAlignment="1">
      <alignment horizontal="center"/>
    </xf>
    <xf numFmtId="0" fontId="134" fillId="29" borderId="33" xfId="0" applyFont="1" applyFill="1" applyBorder="1" applyAlignment="1">
      <alignment horizontal="right" vertical="center"/>
    </xf>
    <xf numFmtId="0" fontId="155" fillId="29" borderId="1" xfId="0" applyFont="1" applyFill="1" applyBorder="1" applyAlignment="1">
      <alignment horizontal="center" vertical="center" wrapText="1"/>
    </xf>
    <xf numFmtId="0" fontId="85" fillId="29" borderId="1" xfId="0" applyFont="1" applyFill="1" applyBorder="1" applyAlignment="1">
      <alignment horizontal="center" vertical="center" wrapText="1"/>
    </xf>
    <xf numFmtId="0" fontId="155" fillId="29" borderId="21" xfId="0" applyFont="1" applyFill="1" applyBorder="1" applyAlignment="1">
      <alignment horizontal="center" vertical="center" wrapText="1"/>
    </xf>
    <xf numFmtId="0" fontId="155" fillId="29" borderId="22" xfId="0" applyFont="1" applyFill="1" applyBorder="1" applyAlignment="1">
      <alignment horizontal="center" vertical="center" wrapText="1"/>
    </xf>
    <xf numFmtId="0" fontId="155" fillId="29" borderId="29" xfId="0" applyFont="1" applyFill="1" applyBorder="1" applyAlignment="1">
      <alignment horizontal="center" vertical="center" wrapText="1"/>
    </xf>
    <xf numFmtId="0" fontId="211" fillId="0" borderId="12" xfId="0" applyFont="1" applyBorder="1" applyAlignment="1">
      <alignment horizontal="center" vertical="center" wrapText="1"/>
    </xf>
    <xf numFmtId="0" fontId="211" fillId="0" borderId="41" xfId="0" applyFont="1" applyBorder="1" applyAlignment="1">
      <alignment horizontal="center" vertical="center" wrapText="1"/>
    </xf>
    <xf numFmtId="0" fontId="211" fillId="30" borderId="12" xfId="0" applyFont="1" applyFill="1" applyBorder="1" applyAlignment="1">
      <alignment horizontal="center" vertical="center" wrapText="1"/>
    </xf>
    <xf numFmtId="0" fontId="211" fillId="31" borderId="12" xfId="0" applyFont="1" applyFill="1" applyBorder="1" applyAlignment="1">
      <alignment horizontal="center" vertical="center" wrapText="1"/>
    </xf>
    <xf numFmtId="0" fontId="76" fillId="0" borderId="41" xfId="0" applyFont="1" applyBorder="1" applyAlignment="1">
      <alignment horizontal="center" vertical="center" wrapText="1"/>
    </xf>
    <xf numFmtId="0" fontId="72" fillId="0" borderId="0" xfId="0" applyFont="1" applyFill="1" applyAlignment="1">
      <alignment horizontal="center"/>
    </xf>
    <xf numFmtId="3" fontId="211" fillId="0" borderId="41" xfId="0" applyNumberFormat="1" applyFont="1" applyBorder="1" applyAlignment="1">
      <alignment horizontal="center" vertical="center" wrapText="1"/>
    </xf>
    <xf numFmtId="0" fontId="211" fillId="0" borderId="41" xfId="0" applyFont="1" applyFill="1" applyBorder="1" applyAlignment="1">
      <alignment horizontal="center" vertical="center" wrapText="1"/>
    </xf>
    <xf numFmtId="0" fontId="71" fillId="0" borderId="0" xfId="0" applyFont="1" applyFill="1" applyBorder="1" applyAlignment="1">
      <alignment horizontal="center"/>
    </xf>
    <xf numFmtId="0" fontId="56" fillId="0" borderId="0" xfId="0" applyFont="1" applyFill="1" applyBorder="1" applyAlignment="1">
      <alignment horizontal="center"/>
    </xf>
    <xf numFmtId="0" fontId="165" fillId="0" borderId="0" xfId="0" applyFont="1" applyAlignment="1">
      <alignment horizontal="center" vertical="center" wrapText="1"/>
    </xf>
    <xf numFmtId="0" fontId="134" fillId="0" borderId="33" xfId="0" applyFont="1" applyBorder="1" applyAlignment="1">
      <alignment horizontal="right" vertical="center"/>
    </xf>
    <xf numFmtId="0" fontId="166" fillId="0" borderId="1" xfId="0" applyFont="1" applyBorder="1" applyAlignment="1">
      <alignment horizontal="center" vertical="center" wrapText="1"/>
    </xf>
    <xf numFmtId="0" fontId="185" fillId="0" borderId="0" xfId="0" applyFont="1" applyAlignment="1">
      <alignment horizontal="center" vertical="center" wrapText="1"/>
    </xf>
    <xf numFmtId="0" fontId="62" fillId="0" borderId="0" xfId="363" applyNumberFormat="1" applyFont="1" applyFill="1" applyAlignment="1">
      <alignment horizontal="center"/>
    </xf>
    <xf numFmtId="0" fontId="145" fillId="0" borderId="0" xfId="363" applyNumberFormat="1" applyFont="1" applyFill="1" applyAlignment="1">
      <alignment horizontal="center"/>
    </xf>
    <xf numFmtId="0" fontId="62" fillId="0" borderId="0" xfId="363" applyNumberFormat="1" applyFont="1" applyFill="1" applyAlignment="1">
      <alignment horizontal="left"/>
    </xf>
    <xf numFmtId="0" fontId="44" fillId="0" borderId="0" xfId="363" applyFont="1" applyFill="1" applyAlignment="1">
      <alignment horizontal="left"/>
    </xf>
    <xf numFmtId="0" fontId="145" fillId="0" borderId="33" xfId="363" applyFont="1" applyFill="1" applyBorder="1" applyAlignment="1">
      <alignment horizontal="center"/>
    </xf>
    <xf numFmtId="0" fontId="75" fillId="0" borderId="21" xfId="363" applyFont="1" applyFill="1" applyBorder="1" applyAlignment="1">
      <alignment horizontal="center" vertical="center" wrapText="1"/>
    </xf>
    <xf numFmtId="0" fontId="75" fillId="0" borderId="22" xfId="363" applyFont="1" applyFill="1" applyBorder="1" applyAlignment="1">
      <alignment horizontal="center" vertical="center" wrapText="1"/>
    </xf>
    <xf numFmtId="0" fontId="75" fillId="0" borderId="29" xfId="363" applyFont="1" applyFill="1" applyBorder="1" applyAlignment="1">
      <alignment horizontal="center" vertical="center" wrapText="1"/>
    </xf>
    <xf numFmtId="0" fontId="75" fillId="0" borderId="21" xfId="363" applyNumberFormat="1" applyFont="1" applyFill="1" applyBorder="1" applyAlignment="1">
      <alignment horizontal="center" vertical="center" wrapText="1"/>
    </xf>
    <xf numFmtId="0" fontId="75" fillId="0" borderId="38" xfId="363" applyNumberFormat="1" applyFont="1" applyFill="1" applyBorder="1" applyAlignment="1">
      <alignment horizontal="center" vertical="center" wrapText="1"/>
    </xf>
    <xf numFmtId="0" fontId="75" fillId="0" borderId="34" xfId="363" applyNumberFormat="1" applyFont="1" applyFill="1" applyBorder="1" applyAlignment="1">
      <alignment horizontal="center" vertical="center" wrapText="1"/>
    </xf>
    <xf numFmtId="0" fontId="75" fillId="0" borderId="39" xfId="363" applyNumberFormat="1" applyFont="1" applyFill="1" applyBorder="1" applyAlignment="1">
      <alignment horizontal="center" vertical="center" wrapText="1"/>
    </xf>
    <xf numFmtId="0" fontId="75" fillId="0" borderId="1" xfId="363" applyNumberFormat="1" applyFont="1" applyFill="1" applyBorder="1" applyAlignment="1">
      <alignment horizontal="center" vertical="center" wrapText="1"/>
    </xf>
    <xf numFmtId="0" fontId="75" fillId="0" borderId="17" xfId="363" applyFont="1" applyFill="1" applyBorder="1" applyAlignment="1">
      <alignment horizontal="center" vertical="center"/>
    </xf>
    <xf numFmtId="0" fontId="75" fillId="0" borderId="6" xfId="363" applyFont="1" applyFill="1" applyBorder="1" applyAlignment="1">
      <alignment horizontal="center" vertical="center"/>
    </xf>
    <xf numFmtId="0" fontId="75" fillId="0" borderId="31" xfId="363" applyFont="1" applyFill="1" applyBorder="1" applyAlignment="1">
      <alignment horizontal="center" vertical="center"/>
    </xf>
    <xf numFmtId="0" fontId="75" fillId="0" borderId="1" xfId="363" applyFont="1" applyFill="1" applyBorder="1" applyAlignment="1">
      <alignment horizontal="center" vertical="center" wrapText="1"/>
    </xf>
    <xf numFmtId="0" fontId="56" fillId="0" borderId="0" xfId="0" applyFont="1" applyFill="1" applyAlignment="1">
      <alignment horizontal="center"/>
    </xf>
    <xf numFmtId="0" fontId="70" fillId="0" borderId="0" xfId="363" applyFont="1" applyFill="1" applyAlignment="1">
      <alignment horizontal="center"/>
    </xf>
    <xf numFmtId="0" fontId="75" fillId="0" borderId="17" xfId="363" applyNumberFormat="1" applyFont="1" applyFill="1" applyBorder="1" applyAlignment="1">
      <alignment horizontal="center" vertical="center" wrapText="1"/>
    </xf>
    <xf numFmtId="0" fontId="75" fillId="0" borderId="6" xfId="363" applyFont="1" applyFill="1" applyBorder="1" applyAlignment="1">
      <alignment horizontal="center" vertical="center" wrapText="1"/>
    </xf>
    <xf numFmtId="0" fontId="75" fillId="0" borderId="31" xfId="363" applyFont="1" applyFill="1" applyBorder="1" applyAlignment="1">
      <alignment horizontal="center" vertical="center" wrapText="1"/>
    </xf>
    <xf numFmtId="0" fontId="46" fillId="0" borderId="0" xfId="0" applyFont="1" applyFill="1" applyBorder="1" applyAlignment="1">
      <alignment horizontal="center"/>
    </xf>
    <xf numFmtId="0" fontId="76" fillId="0" borderId="0" xfId="492" applyFont="1" applyFill="1" applyAlignment="1">
      <alignment horizontal="center" vertical="center" wrapText="1"/>
    </xf>
    <xf numFmtId="0" fontId="148" fillId="0" borderId="0" xfId="492" applyFont="1" applyFill="1" applyAlignment="1">
      <alignment horizontal="center" vertical="center" wrapText="1"/>
    </xf>
    <xf numFmtId="0" fontId="76" fillId="0" borderId="62" xfId="492" applyFont="1" applyFill="1" applyBorder="1" applyAlignment="1">
      <alignment horizontal="center" vertical="center" wrapText="1"/>
    </xf>
    <xf numFmtId="0" fontId="76" fillId="0" borderId="66" xfId="492" applyFont="1" applyFill="1" applyBorder="1" applyAlignment="1">
      <alignment horizontal="center" vertical="center" wrapText="1"/>
    </xf>
    <xf numFmtId="0" fontId="76" fillId="0" borderId="65" xfId="492" applyFont="1" applyFill="1" applyBorder="1" applyAlignment="1">
      <alignment horizontal="center" vertical="center" wrapText="1"/>
    </xf>
    <xf numFmtId="0" fontId="76" fillId="0" borderId="67" xfId="492" applyFont="1" applyFill="1" applyBorder="1" applyAlignment="1">
      <alignment horizontal="center" vertical="center" wrapText="1"/>
    </xf>
    <xf numFmtId="0" fontId="76" fillId="0" borderId="40" xfId="492" applyFont="1" applyFill="1" applyBorder="1" applyAlignment="1">
      <alignment horizontal="center" vertical="center" wrapText="1"/>
    </xf>
    <xf numFmtId="0" fontId="76" fillId="0" borderId="33" xfId="492" applyFont="1" applyFill="1" applyBorder="1" applyAlignment="1">
      <alignment horizontal="center" vertical="center" wrapText="1"/>
    </xf>
    <xf numFmtId="0" fontId="76" fillId="0" borderId="36" xfId="492" applyFont="1" applyFill="1" applyBorder="1" applyAlignment="1">
      <alignment horizontal="center" vertical="center" wrapText="1"/>
    </xf>
    <xf numFmtId="165" fontId="76" fillId="0" borderId="62" xfId="501" applyNumberFormat="1" applyFont="1" applyFill="1" applyBorder="1" applyAlignment="1">
      <alignment horizontal="center" vertical="center" wrapText="1"/>
    </xf>
    <xf numFmtId="0" fontId="68" fillId="0" borderId="0" xfId="0" applyFont="1" applyAlignment="1">
      <alignment horizontal="center" vertical="center"/>
    </xf>
    <xf numFmtId="0" fontId="139" fillId="0" borderId="0" xfId="0" applyFont="1" applyAlignment="1">
      <alignment horizontal="center" vertical="center" wrapText="1"/>
    </xf>
    <xf numFmtId="0" fontId="139" fillId="0" borderId="0" xfId="0" applyFont="1" applyAlignment="1">
      <alignment horizontal="center" vertical="center"/>
    </xf>
    <xf numFmtId="0" fontId="66" fillId="0" borderId="0" xfId="0" applyFont="1" applyFill="1" applyAlignment="1">
      <alignment horizontal="center"/>
    </xf>
    <xf numFmtId="0" fontId="66" fillId="0" borderId="17" xfId="0" quotePrefix="1" applyFont="1" applyFill="1" applyBorder="1" applyAlignment="1">
      <alignment horizontal="center" wrapText="1"/>
    </xf>
    <xf numFmtId="0" fontId="66" fillId="0" borderId="31" xfId="0" quotePrefix="1" applyFont="1" applyFill="1" applyBorder="1" applyAlignment="1">
      <alignment horizontal="center" wrapText="1"/>
    </xf>
    <xf numFmtId="0" fontId="66" fillId="0" borderId="38" xfId="0" applyFont="1" applyFill="1" applyBorder="1" applyAlignment="1">
      <alignment horizontal="center" vertical="center" wrapText="1"/>
    </xf>
    <xf numFmtId="0" fontId="66" fillId="0" borderId="39" xfId="0" applyFont="1" applyFill="1" applyBorder="1" applyAlignment="1">
      <alignment horizontal="center" vertical="center" wrapText="1"/>
    </xf>
    <xf numFmtId="0" fontId="66" fillId="0" borderId="40" xfId="0" applyFont="1" applyFill="1" applyBorder="1" applyAlignment="1">
      <alignment horizontal="center" vertical="center" wrapText="1"/>
    </xf>
    <xf numFmtId="0" fontId="66" fillId="0" borderId="36"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66" fillId="0" borderId="29" xfId="0" applyFont="1" applyFill="1" applyBorder="1" applyAlignment="1">
      <alignment horizontal="center" vertical="center" wrapText="1"/>
    </xf>
    <xf numFmtId="0" fontId="65" fillId="0" borderId="0" xfId="0" applyFont="1" applyFill="1" applyBorder="1" applyAlignment="1">
      <alignment horizontal="center"/>
    </xf>
    <xf numFmtId="0" fontId="65" fillId="0" borderId="0" xfId="0" applyFont="1" applyFill="1" applyAlignment="1">
      <alignment horizontal="center"/>
    </xf>
    <xf numFmtId="0" fontId="145" fillId="0" borderId="0" xfId="0" applyFont="1" applyFill="1" applyBorder="1" applyAlignment="1">
      <alignment horizontal="left" wrapText="1"/>
    </xf>
    <xf numFmtId="0" fontId="145" fillId="0" borderId="0" xfId="0" applyFont="1" applyFill="1" applyBorder="1" applyAlignment="1">
      <alignment horizontal="center" wrapText="1"/>
    </xf>
    <xf numFmtId="0" fontId="63" fillId="0" borderId="0" xfId="0" applyFont="1" applyFill="1" applyBorder="1" applyAlignment="1">
      <alignment horizontal="center" wrapText="1"/>
    </xf>
    <xf numFmtId="0" fontId="133" fillId="29" borderId="1" xfId="0" applyFont="1" applyFill="1" applyBorder="1" applyAlignment="1">
      <alignment horizontal="center" vertical="center" wrapText="1"/>
    </xf>
    <xf numFmtId="9" fontId="133" fillId="29" borderId="1" xfId="0" applyNumberFormat="1" applyFont="1" applyFill="1" applyBorder="1" applyAlignment="1">
      <alignment horizontal="center" vertical="center" wrapText="1"/>
    </xf>
    <xf numFmtId="0" fontId="62" fillId="29" borderId="0" xfId="0" applyFont="1" applyFill="1" applyBorder="1" applyAlignment="1">
      <alignment horizontal="center" vertical="center"/>
    </xf>
    <xf numFmtId="0" fontId="175" fillId="0" borderId="0" xfId="493" applyFont="1" applyAlignment="1">
      <alignment horizontal="right" vertical="center" wrapText="1"/>
    </xf>
    <xf numFmtId="0" fontId="176" fillId="0" borderId="0" xfId="493" applyFont="1" applyAlignment="1">
      <alignment horizontal="center" vertical="top" wrapText="1"/>
    </xf>
    <xf numFmtId="0" fontId="177" fillId="0" borderId="0" xfId="493" applyFont="1" applyAlignment="1">
      <alignment horizontal="center" vertical="top" wrapText="1"/>
    </xf>
    <xf numFmtId="0" fontId="144" fillId="32" borderId="48" xfId="493" applyFont="1" applyFill="1" applyBorder="1" applyAlignment="1">
      <alignment horizontal="center" vertical="center" wrapText="1"/>
    </xf>
    <xf numFmtId="0" fontId="144" fillId="32" borderId="49" xfId="493" applyFont="1" applyFill="1" applyBorder="1" applyAlignment="1">
      <alignment horizontal="center" vertical="center" wrapText="1"/>
    </xf>
    <xf numFmtId="0" fontId="178" fillId="32" borderId="48" xfId="493" applyFont="1" applyFill="1" applyBorder="1" applyAlignment="1">
      <alignment horizontal="center" vertical="center" wrapText="1"/>
    </xf>
    <xf numFmtId="0" fontId="178" fillId="32" borderId="49" xfId="493" applyFont="1" applyFill="1" applyBorder="1" applyAlignment="1">
      <alignment horizontal="center" vertical="center" wrapText="1"/>
    </xf>
    <xf numFmtId="0" fontId="178" fillId="32" borderId="50" xfId="493" applyFont="1" applyFill="1" applyBorder="1" applyAlignment="1">
      <alignment horizontal="center" vertical="center" wrapText="1"/>
    </xf>
    <xf numFmtId="0" fontId="178" fillId="32" borderId="51" xfId="493" applyFont="1" applyFill="1" applyBorder="1" applyAlignment="1">
      <alignment horizontal="center" vertical="center" wrapText="1"/>
    </xf>
    <xf numFmtId="0" fontId="66" fillId="0" borderId="62" xfId="0" applyNumberFormat="1" applyFont="1" applyFill="1" applyBorder="1" applyAlignment="1">
      <alignment horizontal="center" vertical="center" wrapText="1"/>
    </xf>
    <xf numFmtId="0" fontId="50" fillId="0" borderId="62" xfId="0" applyFont="1" applyFill="1" applyBorder="1" applyAlignment="1">
      <alignment horizontal="center" vertical="center" wrapText="1"/>
    </xf>
    <xf numFmtId="0" fontId="66" fillId="0" borderId="12" xfId="0" applyNumberFormat="1" applyFont="1" applyFill="1" applyBorder="1" applyAlignment="1">
      <alignment horizontal="center" vertical="center" wrapText="1"/>
    </xf>
    <xf numFmtId="0" fontId="50" fillId="0" borderId="12" xfId="0" applyFont="1" applyFill="1" applyBorder="1" applyAlignment="1">
      <alignment horizontal="center" vertical="center" wrapText="1"/>
    </xf>
    <xf numFmtId="0" fontId="66" fillId="0" borderId="41" xfId="0" applyNumberFormat="1" applyFont="1" applyFill="1" applyBorder="1" applyAlignment="1">
      <alignment horizontal="center" vertical="center" wrapText="1"/>
    </xf>
    <xf numFmtId="0" fontId="50" fillId="0" borderId="41" xfId="0" applyFont="1" applyFill="1" applyBorder="1" applyAlignment="1">
      <alignment horizontal="center" vertical="center" wrapText="1"/>
    </xf>
    <xf numFmtId="0" fontId="70" fillId="0" borderId="0" xfId="0" applyFont="1" applyFill="1" applyAlignment="1">
      <alignment horizontal="center"/>
    </xf>
    <xf numFmtId="0" fontId="139" fillId="0" borderId="33" xfId="0" applyFont="1" applyFill="1" applyBorder="1" applyAlignment="1">
      <alignment horizontal="right"/>
    </xf>
    <xf numFmtId="0" fontId="4" fillId="0" borderId="0" xfId="0" applyFont="1" applyFill="1" applyAlignment="1">
      <alignment horizontal="left"/>
    </xf>
    <xf numFmtId="0" fontId="42" fillId="0" borderId="0" xfId="0" applyFont="1" applyFill="1" applyAlignment="1">
      <alignment horizontal="center"/>
    </xf>
    <xf numFmtId="0" fontId="63" fillId="0" borderId="0" xfId="0" applyFont="1" applyFill="1" applyBorder="1" applyAlignment="1">
      <alignment horizontal="center"/>
    </xf>
    <xf numFmtId="0" fontId="65" fillId="0" borderId="0" xfId="493" applyFont="1" applyFill="1" applyAlignment="1">
      <alignment horizontal="right"/>
    </xf>
    <xf numFmtId="0" fontId="62" fillId="0" borderId="0" xfId="493" applyFont="1" applyFill="1" applyAlignment="1">
      <alignment horizontal="center"/>
    </xf>
    <xf numFmtId="0" fontId="70" fillId="0" borderId="0" xfId="493" applyFont="1" applyFill="1" applyBorder="1" applyAlignment="1">
      <alignment horizontal="center" vertical="center"/>
    </xf>
    <xf numFmtId="0" fontId="196" fillId="0" borderId="0" xfId="493" applyFont="1" applyAlignment="1">
      <alignment horizontal="center" vertical="center"/>
    </xf>
    <xf numFmtId="0" fontId="174" fillId="0" borderId="0" xfId="493"/>
    <xf numFmtId="0" fontId="84" fillId="29" borderId="0" xfId="493" applyFont="1" applyFill="1" applyBorder="1" applyAlignment="1">
      <alignment horizontal="center"/>
    </xf>
    <xf numFmtId="0" fontId="84" fillId="29" borderId="0" xfId="493" applyFont="1" applyFill="1" applyBorder="1" applyAlignment="1">
      <alignment horizontal="center" wrapText="1"/>
    </xf>
    <xf numFmtId="0" fontId="75" fillId="29" borderId="0" xfId="493" applyFont="1" applyFill="1" applyAlignment="1">
      <alignment horizontal="center"/>
    </xf>
    <xf numFmtId="0" fontId="65" fillId="29" borderId="0" xfId="493" applyFont="1" applyFill="1" applyAlignment="1">
      <alignment horizontal="right"/>
    </xf>
    <xf numFmtId="0" fontId="62" fillId="29" borderId="0" xfId="493" applyFont="1" applyFill="1" applyAlignment="1">
      <alignment horizontal="center"/>
    </xf>
    <xf numFmtId="0" fontId="70" fillId="29" borderId="0" xfId="493" applyFont="1" applyFill="1" applyBorder="1" applyAlignment="1">
      <alignment horizontal="center" vertical="center" wrapText="1"/>
    </xf>
    <xf numFmtId="0" fontId="62" fillId="0" borderId="0" xfId="363" applyFont="1" applyFill="1" applyAlignment="1">
      <alignment horizontal="center"/>
    </xf>
    <xf numFmtId="49" fontId="65" fillId="0" borderId="0" xfId="489" applyNumberFormat="1" applyFont="1" applyBorder="1" applyAlignment="1">
      <alignment horizontal="right" vertical="center" wrapText="1"/>
    </xf>
    <xf numFmtId="49" fontId="70" fillId="0" borderId="0" xfId="489" applyNumberFormat="1" applyFont="1" applyBorder="1" applyAlignment="1">
      <alignment horizontal="center" vertical="center"/>
    </xf>
    <xf numFmtId="49" fontId="62" fillId="0" borderId="0" xfId="489" applyNumberFormat="1" applyFont="1" applyBorder="1" applyAlignment="1">
      <alignment horizontal="center" vertical="center"/>
    </xf>
    <xf numFmtId="0" fontId="65" fillId="0" borderId="41" xfId="363" applyFont="1" applyFill="1" applyBorder="1" applyAlignment="1">
      <alignment horizontal="left"/>
    </xf>
    <xf numFmtId="0" fontId="66" fillId="0" borderId="41" xfId="363" applyFont="1" applyFill="1" applyBorder="1" applyAlignment="1">
      <alignment horizontal="center"/>
    </xf>
    <xf numFmtId="49" fontId="66" fillId="0" borderId="41" xfId="489" applyNumberFormat="1" applyFont="1" applyBorder="1" applyAlignment="1">
      <alignment horizontal="center" vertical="center"/>
    </xf>
    <xf numFmtId="0" fontId="65" fillId="0" borderId="42" xfId="363" applyFont="1" applyFill="1" applyBorder="1" applyAlignment="1">
      <alignment horizontal="left"/>
    </xf>
    <xf numFmtId="49" fontId="63" fillId="0" borderId="0" xfId="489" applyNumberFormat="1" applyFont="1" applyBorder="1" applyAlignment="1">
      <alignment horizontal="center" vertical="center"/>
    </xf>
    <xf numFmtId="38" fontId="62" fillId="0" borderId="0" xfId="363" applyNumberFormat="1" applyFont="1" applyFill="1" applyBorder="1" applyAlignment="1">
      <alignment horizontal="center"/>
    </xf>
    <xf numFmtId="38" fontId="75" fillId="0" borderId="62" xfId="490" applyNumberFormat="1" applyFont="1" applyFill="1" applyBorder="1" applyAlignment="1">
      <alignment horizontal="center" vertical="center" wrapText="1"/>
    </xf>
    <xf numFmtId="38" fontId="63" fillId="0" borderId="0" xfId="490" applyNumberFormat="1" applyFont="1" applyFill="1" applyBorder="1" applyAlignment="1">
      <alignment horizontal="center"/>
    </xf>
    <xf numFmtId="38" fontId="62" fillId="0" borderId="0" xfId="490" applyNumberFormat="1" applyFont="1" applyFill="1" applyBorder="1" applyAlignment="1">
      <alignment horizontal="center"/>
    </xf>
    <xf numFmtId="38" fontId="75" fillId="0" borderId="0" xfId="490" applyNumberFormat="1" applyFont="1" applyFill="1" applyAlignment="1">
      <alignment horizontal="center"/>
    </xf>
    <xf numFmtId="0" fontId="75" fillId="0" borderId="0" xfId="490" applyFont="1" applyFill="1" applyAlignment="1">
      <alignment horizontal="center"/>
    </xf>
    <xf numFmtId="38" fontId="77" fillId="0" borderId="0" xfId="490" applyNumberFormat="1" applyFont="1" applyFill="1" applyBorder="1" applyAlignment="1">
      <alignment horizontal="center"/>
    </xf>
    <xf numFmtId="0" fontId="65" fillId="0" borderId="0" xfId="490" applyNumberFormat="1" applyFont="1" applyFill="1" applyAlignment="1">
      <alignment horizontal="right"/>
    </xf>
    <xf numFmtId="0" fontId="62" fillId="0" borderId="0" xfId="490" applyNumberFormat="1" applyFont="1" applyFill="1" applyAlignment="1">
      <alignment horizontal="center"/>
    </xf>
    <xf numFmtId="0" fontId="62" fillId="0" borderId="0" xfId="490" applyFont="1" applyFill="1" applyAlignment="1">
      <alignment horizontal="center"/>
    </xf>
    <xf numFmtId="38" fontId="84" fillId="0" borderId="33" xfId="490" applyNumberFormat="1" applyFont="1" applyFill="1" applyBorder="1" applyAlignment="1">
      <alignment horizontal="right"/>
    </xf>
    <xf numFmtId="38" fontId="70" fillId="0" borderId="62" xfId="490" applyNumberFormat="1" applyFont="1" applyFill="1" applyBorder="1" applyAlignment="1">
      <alignment horizontal="center" vertical="center" wrapText="1"/>
    </xf>
    <xf numFmtId="38" fontId="72" fillId="0" borderId="62" xfId="490" applyNumberFormat="1" applyFont="1" applyFill="1" applyBorder="1" applyAlignment="1">
      <alignment horizontal="center" vertical="center" wrapText="1"/>
    </xf>
    <xf numFmtId="0" fontId="39" fillId="29" borderId="0" xfId="495" applyFont="1" applyFill="1" applyAlignment="1">
      <alignment horizontal="center" vertical="center" wrapText="1"/>
    </xf>
    <xf numFmtId="0" fontId="62" fillId="29" borderId="0" xfId="495" applyFont="1" applyFill="1" applyAlignment="1">
      <alignment horizontal="center" vertical="center"/>
    </xf>
    <xf numFmtId="0" fontId="62" fillId="29" borderId="0" xfId="495" applyFont="1" applyFill="1" applyAlignment="1">
      <alignment horizontal="center" vertical="center" wrapText="1"/>
    </xf>
    <xf numFmtId="0" fontId="39" fillId="29" borderId="0" xfId="495" applyNumberFormat="1" applyFont="1" applyFill="1" applyAlignment="1">
      <alignment horizontal="center"/>
    </xf>
    <xf numFmtId="0" fontId="62" fillId="29" borderId="0" xfId="495" applyNumberFormat="1" applyFont="1" applyFill="1" applyAlignment="1">
      <alignment horizontal="center"/>
    </xf>
    <xf numFmtId="0" fontId="62" fillId="29" borderId="0" xfId="495" applyFont="1" applyFill="1" applyAlignment="1">
      <alignment horizontal="center"/>
    </xf>
    <xf numFmtId="0" fontId="62" fillId="29" borderId="63" xfId="495" applyNumberFormat="1" applyFont="1" applyFill="1" applyBorder="1" applyAlignment="1">
      <alignment horizontal="center" vertical="center" wrapText="1"/>
    </xf>
    <xf numFmtId="0" fontId="62" fillId="29" borderId="29" xfId="495" applyNumberFormat="1" applyFont="1" applyFill="1" applyBorder="1" applyAlignment="1">
      <alignment horizontal="center" vertical="center" wrapText="1"/>
    </xf>
    <xf numFmtId="0" fontId="62" fillId="29" borderId="63" xfId="495" applyFont="1" applyFill="1" applyBorder="1" applyAlignment="1">
      <alignment horizontal="center" vertical="center" wrapText="1"/>
    </xf>
    <xf numFmtId="38" fontId="62" fillId="29" borderId="0" xfId="495" applyNumberFormat="1" applyFont="1" applyFill="1" applyBorder="1" applyAlignment="1">
      <alignment horizontal="center"/>
    </xf>
    <xf numFmtId="0" fontId="62" fillId="0" borderId="63" xfId="495" applyNumberFormat="1" applyFont="1" applyFill="1" applyBorder="1" applyAlignment="1">
      <alignment horizontal="center" vertical="center" wrapText="1"/>
    </xf>
    <xf numFmtId="0" fontId="62" fillId="0" borderId="29" xfId="495" applyNumberFormat="1" applyFont="1" applyFill="1" applyBorder="1" applyAlignment="1">
      <alignment horizontal="center" vertical="center" wrapText="1"/>
    </xf>
    <xf numFmtId="0" fontId="62" fillId="0" borderId="63" xfId="495" applyFont="1" applyFill="1" applyBorder="1" applyAlignment="1">
      <alignment horizontal="center" vertical="center" wrapText="1"/>
    </xf>
    <xf numFmtId="38" fontId="83" fillId="0" borderId="0" xfId="500" applyNumberFormat="1" applyFont="1" applyFill="1" applyBorder="1" applyAlignment="1">
      <alignment horizontal="center"/>
    </xf>
    <xf numFmtId="0" fontId="62" fillId="0" borderId="0" xfId="500" applyFont="1" applyFill="1" applyAlignment="1">
      <alignment horizontal="center"/>
    </xf>
    <xf numFmtId="38" fontId="62" fillId="0" borderId="0" xfId="500" applyNumberFormat="1" applyFont="1" applyFill="1" applyBorder="1" applyAlignment="1">
      <alignment horizontal="center"/>
    </xf>
    <xf numFmtId="0" fontId="62" fillId="29" borderId="0" xfId="495" applyNumberFormat="1" applyFont="1" applyFill="1" applyAlignment="1">
      <alignment horizontal="left"/>
    </xf>
    <xf numFmtId="0" fontId="143" fillId="0" borderId="0" xfId="500" applyFont="1" applyFill="1" applyAlignment="1">
      <alignment horizontal="center" vertical="center"/>
    </xf>
    <xf numFmtId="0" fontId="133" fillId="0" borderId="0" xfId="500" applyFont="1" applyFill="1" applyAlignment="1">
      <alignment horizontal="center" vertical="center"/>
    </xf>
    <xf numFmtId="0" fontId="134" fillId="0" borderId="33" xfId="500" applyFont="1" applyFill="1" applyBorder="1" applyAlignment="1">
      <alignment horizontal="center" vertical="center"/>
    </xf>
    <xf numFmtId="0" fontId="133" fillId="0" borderId="1" xfId="500" applyFont="1" applyFill="1" applyBorder="1" applyAlignment="1">
      <alignment horizontal="center" vertical="center" wrapText="1"/>
    </xf>
    <xf numFmtId="0" fontId="62" fillId="0" borderId="62" xfId="490" applyFont="1" applyFill="1" applyBorder="1" applyAlignment="1">
      <alignment horizontal="center" vertical="center" wrapText="1"/>
    </xf>
    <xf numFmtId="0" fontId="62" fillId="0" borderId="0" xfId="490" applyFont="1" applyAlignment="1">
      <alignment horizontal="center" vertical="center"/>
    </xf>
    <xf numFmtId="0" fontId="62" fillId="0" borderId="62" xfId="490" applyFont="1" applyBorder="1" applyAlignment="1">
      <alignment horizontal="center" vertical="center" wrapText="1"/>
    </xf>
    <xf numFmtId="0" fontId="62" fillId="0" borderId="63" xfId="490" applyFont="1" applyFill="1" applyBorder="1" applyAlignment="1">
      <alignment horizontal="center" vertical="center" wrapText="1"/>
    </xf>
    <xf numFmtId="0" fontId="62" fillId="0" borderId="29" xfId="490" applyFont="1" applyFill="1" applyBorder="1" applyAlignment="1">
      <alignment horizontal="center" vertical="center" wrapText="1"/>
    </xf>
    <xf numFmtId="3" fontId="62" fillId="0" borderId="63" xfId="490" applyNumberFormat="1" applyFont="1" applyFill="1" applyBorder="1" applyAlignment="1">
      <alignment horizontal="center" vertical="center" wrapText="1"/>
    </xf>
    <xf numFmtId="3" fontId="62" fillId="0" borderId="29" xfId="490" applyNumberFormat="1" applyFont="1" applyFill="1" applyBorder="1" applyAlignment="1">
      <alignment horizontal="center" vertical="center" wrapText="1"/>
    </xf>
    <xf numFmtId="0" fontId="62" fillId="0" borderId="63" xfId="490" applyFont="1" applyBorder="1" applyAlignment="1">
      <alignment horizontal="center" vertical="center" wrapText="1"/>
    </xf>
    <xf numFmtId="0" fontId="62" fillId="0" borderId="29" xfId="490" applyFont="1" applyBorder="1" applyAlignment="1">
      <alignment horizontal="center" vertical="center" wrapText="1"/>
    </xf>
    <xf numFmtId="3" fontId="62" fillId="0" borderId="63" xfId="490" applyNumberFormat="1" applyFont="1" applyBorder="1" applyAlignment="1">
      <alignment horizontal="center" vertical="center" wrapText="1"/>
    </xf>
    <xf numFmtId="3" fontId="62" fillId="0" borderId="29" xfId="490" applyNumberFormat="1" applyFont="1" applyBorder="1" applyAlignment="1">
      <alignment horizontal="center" vertical="center" wrapText="1"/>
    </xf>
    <xf numFmtId="0" fontId="62" fillId="0" borderId="0" xfId="490" applyFont="1" applyAlignment="1">
      <alignment horizontal="center"/>
    </xf>
    <xf numFmtId="0" fontId="63" fillId="0" borderId="0" xfId="490" applyFont="1" applyAlignment="1">
      <alignment horizontal="left" vertical="center" wrapText="1"/>
    </xf>
    <xf numFmtId="0" fontId="63" fillId="0" borderId="0" xfId="490" applyFont="1" applyAlignment="1">
      <alignment horizontal="center"/>
    </xf>
  </cellXfs>
  <cellStyles count="513">
    <cellStyle name="_x0001_" xfId="1" xr:uid="{00000000-0005-0000-0000-000000000000}"/>
    <cellStyle name="          _x000d__x000a_shell=progman.exe_x000d__x000a_m" xfId="2" xr:uid="{00000000-0005-0000-0000-000001000000}"/>
    <cellStyle name="#,##0" xfId="3" xr:uid="{00000000-0005-0000-0000-000002000000}"/>
    <cellStyle name="??" xfId="4" xr:uid="{00000000-0005-0000-0000-000003000000}"/>
    <cellStyle name="?? [0.00]_      " xfId="5" xr:uid="{00000000-0005-0000-0000-000004000000}"/>
    <cellStyle name="?? [0]" xfId="6" xr:uid="{00000000-0005-0000-0000-000005000000}"/>
    <cellStyle name="???? [0.00]_      " xfId="7" xr:uid="{00000000-0005-0000-0000-000006000000}"/>
    <cellStyle name="????_      " xfId="8" xr:uid="{00000000-0005-0000-0000-000007000000}"/>
    <cellStyle name="???[0]_?? DI" xfId="9" xr:uid="{00000000-0005-0000-0000-000008000000}"/>
    <cellStyle name="???_?? DI" xfId="10" xr:uid="{00000000-0005-0000-0000-000009000000}"/>
    <cellStyle name="??[0]_BRE" xfId="11" xr:uid="{00000000-0005-0000-0000-00000A000000}"/>
    <cellStyle name="??_      " xfId="12" xr:uid="{00000000-0005-0000-0000-00000B000000}"/>
    <cellStyle name="??_kc-elec system check list" xfId="13" xr:uid="{00000000-0005-0000-0000-00000C000000}"/>
    <cellStyle name="_x0001_?¶æµ_x001b_ºß­ " xfId="14" xr:uid="{00000000-0005-0000-0000-00000D000000}"/>
    <cellStyle name="_x0001_?¶æµ_x001b_ºß­_" xfId="15" xr:uid="{00000000-0005-0000-0000-00000E000000}"/>
    <cellStyle name="_x0001_\Ô" xfId="16" xr:uid="{00000000-0005-0000-0000-00000F000000}"/>
    <cellStyle name="_Book1" xfId="17" xr:uid="{00000000-0005-0000-0000-000010000000}"/>
    <cellStyle name="_Book1_1" xfId="18" xr:uid="{00000000-0005-0000-0000-000011000000}"/>
    <cellStyle name="_Book1_Book1" xfId="19" xr:uid="{00000000-0005-0000-0000-000012000000}"/>
    <cellStyle name="_Book1_KIEM TOAN 2014" xfId="20" xr:uid="{00000000-0005-0000-0000-000013000000}"/>
    <cellStyle name="_Book1_THUY DIEN DA KHAI THAM DINH" xfId="21" xr:uid="{00000000-0005-0000-0000-000014000000}"/>
    <cellStyle name="_Goi 1 A tham tra" xfId="22" xr:uid="{00000000-0005-0000-0000-000015000000}"/>
    <cellStyle name="_KT (2)" xfId="23" xr:uid="{00000000-0005-0000-0000-000016000000}"/>
    <cellStyle name="_KT (2)_1" xfId="24" xr:uid="{00000000-0005-0000-0000-000017000000}"/>
    <cellStyle name="_KT (2)_2" xfId="25" xr:uid="{00000000-0005-0000-0000-000018000000}"/>
    <cellStyle name="_KT (2)_2_TG-TH" xfId="26" xr:uid="{00000000-0005-0000-0000-000019000000}"/>
    <cellStyle name="_KT (2)_2_TG-TH_Book1" xfId="27" xr:uid="{00000000-0005-0000-0000-00001A000000}"/>
    <cellStyle name="_KT (2)_2_TG-TH_THUY DIEN DA KHAI THAM DINH" xfId="28" xr:uid="{00000000-0005-0000-0000-00001B000000}"/>
    <cellStyle name="_KT (2)_3" xfId="29" xr:uid="{00000000-0005-0000-0000-00001C000000}"/>
    <cellStyle name="_KT (2)_3_TG-TH" xfId="30" xr:uid="{00000000-0005-0000-0000-00001D000000}"/>
    <cellStyle name="_KT (2)_3_TG-TH_Book1" xfId="31" xr:uid="{00000000-0005-0000-0000-00001E000000}"/>
    <cellStyle name="_KT (2)_3_TG-TH_THUY DIEN DA KHAI THAM DINH" xfId="32" xr:uid="{00000000-0005-0000-0000-00001F000000}"/>
    <cellStyle name="_KT (2)_4" xfId="33" xr:uid="{00000000-0005-0000-0000-000020000000}"/>
    <cellStyle name="_KT (2)_4_Book1" xfId="34" xr:uid="{00000000-0005-0000-0000-000021000000}"/>
    <cellStyle name="_KT (2)_4_TG-TH" xfId="35" xr:uid="{00000000-0005-0000-0000-000022000000}"/>
    <cellStyle name="_KT (2)_4_THUY DIEN DA KHAI THAM DINH" xfId="36" xr:uid="{00000000-0005-0000-0000-000023000000}"/>
    <cellStyle name="_KT (2)_5" xfId="37" xr:uid="{00000000-0005-0000-0000-000024000000}"/>
    <cellStyle name="_KT (2)_5_Book1" xfId="38" xr:uid="{00000000-0005-0000-0000-000025000000}"/>
    <cellStyle name="_KT (2)_5_THUY DIEN DA KHAI THAM DINH" xfId="39" xr:uid="{00000000-0005-0000-0000-000026000000}"/>
    <cellStyle name="_KT (2)_Book1" xfId="40" xr:uid="{00000000-0005-0000-0000-000027000000}"/>
    <cellStyle name="_KT (2)_TG-TH" xfId="41" xr:uid="{00000000-0005-0000-0000-000028000000}"/>
    <cellStyle name="_KT (2)_THUY DIEN DA KHAI THAM DINH" xfId="42" xr:uid="{00000000-0005-0000-0000-000029000000}"/>
    <cellStyle name="_KT_TG" xfId="43" xr:uid="{00000000-0005-0000-0000-00002A000000}"/>
    <cellStyle name="_KT_TG_1" xfId="44" xr:uid="{00000000-0005-0000-0000-00002B000000}"/>
    <cellStyle name="_KT_TG_1_Book1" xfId="45" xr:uid="{00000000-0005-0000-0000-00002C000000}"/>
    <cellStyle name="_KT_TG_1_THUY DIEN DA KHAI THAM DINH" xfId="46" xr:uid="{00000000-0005-0000-0000-00002D000000}"/>
    <cellStyle name="_KT_TG_2" xfId="47" xr:uid="{00000000-0005-0000-0000-00002E000000}"/>
    <cellStyle name="_KT_TG_2_Book1" xfId="48" xr:uid="{00000000-0005-0000-0000-00002F000000}"/>
    <cellStyle name="_KT_TG_2_THUY DIEN DA KHAI THAM DINH" xfId="49" xr:uid="{00000000-0005-0000-0000-000030000000}"/>
    <cellStyle name="_KT_TG_3" xfId="50" xr:uid="{00000000-0005-0000-0000-000031000000}"/>
    <cellStyle name="_KT_TG_4" xfId="51" xr:uid="{00000000-0005-0000-0000-000032000000}"/>
    <cellStyle name="_TG-TH" xfId="52" xr:uid="{00000000-0005-0000-0000-000033000000}"/>
    <cellStyle name="_TG-TH_1" xfId="53" xr:uid="{00000000-0005-0000-0000-000034000000}"/>
    <cellStyle name="_TG-TH_1_Book1" xfId="54" xr:uid="{00000000-0005-0000-0000-000035000000}"/>
    <cellStyle name="_TG-TH_1_THUY DIEN DA KHAI THAM DINH" xfId="55" xr:uid="{00000000-0005-0000-0000-000036000000}"/>
    <cellStyle name="_TG-TH_2" xfId="56" xr:uid="{00000000-0005-0000-0000-000037000000}"/>
    <cellStyle name="_TG-TH_2_Book1" xfId="57" xr:uid="{00000000-0005-0000-0000-000038000000}"/>
    <cellStyle name="_TG-TH_2_THUY DIEN DA KHAI THAM DINH" xfId="58" xr:uid="{00000000-0005-0000-0000-000039000000}"/>
    <cellStyle name="_TG-TH_3" xfId="59" xr:uid="{00000000-0005-0000-0000-00003A000000}"/>
    <cellStyle name="_TG-TH_4" xfId="60" xr:uid="{00000000-0005-0000-0000-00003B000000}"/>
    <cellStyle name="_THUY DIEN DA KHAI THAM DINH" xfId="61" xr:uid="{00000000-0005-0000-0000-00003C000000}"/>
    <cellStyle name="_ÿÿÿÿÿ" xfId="62" xr:uid="{00000000-0005-0000-0000-00003D000000}"/>
    <cellStyle name="_ÿÿÿÿÿ_KIEM TOAN 2014" xfId="63" xr:uid="{00000000-0005-0000-0000-00003E000000}"/>
    <cellStyle name="_x0001_¨c^ " xfId="64" xr:uid="{00000000-0005-0000-0000-00003F000000}"/>
    <cellStyle name="_x0001_¨c^[" xfId="65" xr:uid="{00000000-0005-0000-0000-000040000000}"/>
    <cellStyle name="_x0001_¨c^_" xfId="66" xr:uid="{00000000-0005-0000-0000-000041000000}"/>
    <cellStyle name="_x0001_¨Œc^ " xfId="67" xr:uid="{00000000-0005-0000-0000-000042000000}"/>
    <cellStyle name="_x0001_¨Œc^[" xfId="68" xr:uid="{00000000-0005-0000-0000-000043000000}"/>
    <cellStyle name="_x0001_¨Œc^_" xfId="69" xr:uid="{00000000-0005-0000-0000-000044000000}"/>
    <cellStyle name="_x0001_µÑTÖ " xfId="70" xr:uid="{00000000-0005-0000-0000-000045000000}"/>
    <cellStyle name="_x0001_µÑTÖ_" xfId="71" xr:uid="{00000000-0005-0000-0000-000046000000}"/>
    <cellStyle name="•W€_’·Šú‰p•¶" xfId="72" xr:uid="{00000000-0005-0000-0000-000047000000}"/>
    <cellStyle name="•W_’·Šú‰p•¶" xfId="73" xr:uid="{00000000-0005-0000-0000-000048000000}"/>
    <cellStyle name="W_MARINE" xfId="74" xr:uid="{00000000-0005-0000-0000-000049000000}"/>
    <cellStyle name="0.0" xfId="75" xr:uid="{00000000-0005-0000-0000-00004A000000}"/>
    <cellStyle name="0.00" xfId="76" xr:uid="{00000000-0005-0000-0000-00004B000000}"/>
    <cellStyle name="1" xfId="77" xr:uid="{00000000-0005-0000-0000-00004C000000}"/>
    <cellStyle name="1_Bang tong hop khoi luong" xfId="78" xr:uid="{00000000-0005-0000-0000-00004D000000}"/>
    <cellStyle name="1_Book1" xfId="79" xr:uid="{00000000-0005-0000-0000-00004E000000}"/>
    <cellStyle name="1_Book1_1" xfId="80" xr:uid="{00000000-0005-0000-0000-00004F000000}"/>
    <cellStyle name="1_Book1_Bang noi suy KL dao dat da" xfId="81" xr:uid="{00000000-0005-0000-0000-000050000000}"/>
    <cellStyle name="1_Book1_Book1" xfId="82" xr:uid="{00000000-0005-0000-0000-000051000000}"/>
    <cellStyle name="1_Cau Hua Trai (TT 04)" xfId="83" xr:uid="{00000000-0005-0000-0000-000052000000}"/>
    <cellStyle name="1_Cau thuy dien Ban La (Cu Anh)" xfId="84" xr:uid="{00000000-0005-0000-0000-000053000000}"/>
    <cellStyle name="1_DIEN" xfId="85" xr:uid="{00000000-0005-0000-0000-000054000000}"/>
    <cellStyle name="1_DT KT ngay 10-9-2005" xfId="86" xr:uid="{00000000-0005-0000-0000-000055000000}"/>
    <cellStyle name="1_DTXL goi 11(20-9-05)" xfId="87" xr:uid="{00000000-0005-0000-0000-000056000000}"/>
    <cellStyle name="1_Du toan (23-05-2005) Tham dinh" xfId="88" xr:uid="{00000000-0005-0000-0000-000057000000}"/>
    <cellStyle name="1_Du toan (5 - 04 - 2004)" xfId="89" xr:uid="{00000000-0005-0000-0000-000058000000}"/>
    <cellStyle name="1_Du toan 558 (Km17+508.12 - Km 22)" xfId="90" xr:uid="{00000000-0005-0000-0000-000059000000}"/>
    <cellStyle name="1_Du toan bo sung (11-2004)" xfId="91" xr:uid="{00000000-0005-0000-0000-00005A000000}"/>
    <cellStyle name="1_Du toan Goi 1" xfId="92" xr:uid="{00000000-0005-0000-0000-00005B000000}"/>
    <cellStyle name="1_Du toan Goi 2" xfId="93" xr:uid="{00000000-0005-0000-0000-00005C000000}"/>
    <cellStyle name="1_Du toan ngay 1-9-2004 (version 1)" xfId="94" xr:uid="{00000000-0005-0000-0000-00005D000000}"/>
    <cellStyle name="1_Duyet DT-KTTC(GDI)QD so 790" xfId="95" xr:uid="{00000000-0005-0000-0000-00005E000000}"/>
    <cellStyle name="1_Gia_VLQL48_duyet " xfId="96" xr:uid="{00000000-0005-0000-0000-00005F000000}"/>
    <cellStyle name="1_goi 1" xfId="97" xr:uid="{00000000-0005-0000-0000-000060000000}"/>
    <cellStyle name="1_Goi 1 (TT04)" xfId="98" xr:uid="{00000000-0005-0000-0000-000061000000}"/>
    <cellStyle name="1_Goi1N206" xfId="99" xr:uid="{00000000-0005-0000-0000-000062000000}"/>
    <cellStyle name="1_Goi2N206" xfId="100" xr:uid="{00000000-0005-0000-0000-000063000000}"/>
    <cellStyle name="1_Goi4N216" xfId="101" xr:uid="{00000000-0005-0000-0000-000064000000}"/>
    <cellStyle name="1_Goi5N216" xfId="102" xr:uid="{00000000-0005-0000-0000-000065000000}"/>
    <cellStyle name="1_Hoi Song" xfId="103" xr:uid="{00000000-0005-0000-0000-000066000000}"/>
    <cellStyle name="1_Kl6-6-05" xfId="104" xr:uid="{00000000-0005-0000-0000-000067000000}"/>
    <cellStyle name="1_KlQdinhduyet" xfId="105" xr:uid="{00000000-0005-0000-0000-000068000000}"/>
    <cellStyle name="1_Kltayth" xfId="106" xr:uid="{00000000-0005-0000-0000-000069000000}"/>
    <cellStyle name="1_Kluong4-2004" xfId="107" xr:uid="{00000000-0005-0000-0000-00006A000000}"/>
    <cellStyle name="1_TDT VINH - DUYET (CAU+DUONG)" xfId="108" xr:uid="{00000000-0005-0000-0000-00006B000000}"/>
    <cellStyle name="1_TRUNG PMU 5" xfId="109" xr:uid="{00000000-0005-0000-0000-00006C000000}"/>
    <cellStyle name="1_ÿÿÿÿÿ" xfId="110" xr:uid="{00000000-0005-0000-0000-00006D000000}"/>
    <cellStyle name="1_ÿÿÿÿÿ_Book1" xfId="111" xr:uid="{00000000-0005-0000-0000-00006E000000}"/>
    <cellStyle name="_x0001_1¼„½(" xfId="112" xr:uid="{00000000-0005-0000-0000-00006F000000}"/>
    <cellStyle name="_x0001_1¼½(" xfId="113" xr:uid="{00000000-0005-0000-0000-000070000000}"/>
    <cellStyle name="¹éºÐÀ²_      " xfId="114" xr:uid="{00000000-0005-0000-0000-000071000000}"/>
    <cellStyle name="2" xfId="115" xr:uid="{00000000-0005-0000-0000-000072000000}"/>
    <cellStyle name="2_Bang tong hop khoi luong" xfId="116" xr:uid="{00000000-0005-0000-0000-000073000000}"/>
    <cellStyle name="2_Book1" xfId="117" xr:uid="{00000000-0005-0000-0000-000074000000}"/>
    <cellStyle name="2_Book1_1" xfId="118" xr:uid="{00000000-0005-0000-0000-000075000000}"/>
    <cellStyle name="2_Book1_Bang noi suy KL dao dat da" xfId="119" xr:uid="{00000000-0005-0000-0000-000076000000}"/>
    <cellStyle name="2_Book1_Book1" xfId="120" xr:uid="{00000000-0005-0000-0000-000077000000}"/>
    <cellStyle name="2_Cau Hua Trai (TT 04)" xfId="121" xr:uid="{00000000-0005-0000-0000-000078000000}"/>
    <cellStyle name="2_Cau thuy dien Ban La (Cu Anh)" xfId="122" xr:uid="{00000000-0005-0000-0000-000079000000}"/>
    <cellStyle name="2_DIEN" xfId="123" xr:uid="{00000000-0005-0000-0000-00007A000000}"/>
    <cellStyle name="2_DT KT ngay 10-9-2005" xfId="124" xr:uid="{00000000-0005-0000-0000-00007B000000}"/>
    <cellStyle name="2_DTXL goi 11(20-9-05)" xfId="125" xr:uid="{00000000-0005-0000-0000-00007C000000}"/>
    <cellStyle name="2_Du toan (23-05-2005) Tham dinh" xfId="126" xr:uid="{00000000-0005-0000-0000-00007D000000}"/>
    <cellStyle name="2_Du toan (5 - 04 - 2004)" xfId="127" xr:uid="{00000000-0005-0000-0000-00007E000000}"/>
    <cellStyle name="2_Du toan 558 (Km17+508.12 - Km 22)" xfId="128" xr:uid="{00000000-0005-0000-0000-00007F000000}"/>
    <cellStyle name="2_Du toan bo sung (11-2004)" xfId="129" xr:uid="{00000000-0005-0000-0000-000080000000}"/>
    <cellStyle name="2_Du toan Goi 1" xfId="130" xr:uid="{00000000-0005-0000-0000-000081000000}"/>
    <cellStyle name="2_Du toan Goi 2" xfId="131" xr:uid="{00000000-0005-0000-0000-000082000000}"/>
    <cellStyle name="2_Du toan ngay 1-9-2004 (version 1)" xfId="132" xr:uid="{00000000-0005-0000-0000-000083000000}"/>
    <cellStyle name="2_Duyet DT-KTTC(GDI)QD so 790" xfId="133" xr:uid="{00000000-0005-0000-0000-000084000000}"/>
    <cellStyle name="2_Gia_VLQL48_duyet " xfId="134" xr:uid="{00000000-0005-0000-0000-000085000000}"/>
    <cellStyle name="2_goi 1" xfId="135" xr:uid="{00000000-0005-0000-0000-000086000000}"/>
    <cellStyle name="2_Goi 1 (TT04)" xfId="136" xr:uid="{00000000-0005-0000-0000-000087000000}"/>
    <cellStyle name="2_Goi1N206" xfId="137" xr:uid="{00000000-0005-0000-0000-000088000000}"/>
    <cellStyle name="2_Goi2N206" xfId="138" xr:uid="{00000000-0005-0000-0000-000089000000}"/>
    <cellStyle name="2_Goi4N216" xfId="139" xr:uid="{00000000-0005-0000-0000-00008A000000}"/>
    <cellStyle name="2_Goi5N216" xfId="140" xr:uid="{00000000-0005-0000-0000-00008B000000}"/>
    <cellStyle name="2_Hoi Song" xfId="141" xr:uid="{00000000-0005-0000-0000-00008C000000}"/>
    <cellStyle name="2_Kl6-6-05" xfId="142" xr:uid="{00000000-0005-0000-0000-00008D000000}"/>
    <cellStyle name="2_KlQdinhduyet" xfId="143" xr:uid="{00000000-0005-0000-0000-00008E000000}"/>
    <cellStyle name="2_Kltayth" xfId="144" xr:uid="{00000000-0005-0000-0000-00008F000000}"/>
    <cellStyle name="2_Kluong4-2004" xfId="145" xr:uid="{00000000-0005-0000-0000-000090000000}"/>
    <cellStyle name="2_TDT VINH - DUYET (CAU+DUONG)" xfId="146" xr:uid="{00000000-0005-0000-0000-000091000000}"/>
    <cellStyle name="2_TRUNG PMU 5" xfId="147" xr:uid="{00000000-0005-0000-0000-000092000000}"/>
    <cellStyle name="2_ÿÿÿÿÿ" xfId="148" xr:uid="{00000000-0005-0000-0000-000093000000}"/>
    <cellStyle name="2_ÿÿÿÿÿ_Book1" xfId="149" xr:uid="{00000000-0005-0000-0000-000094000000}"/>
    <cellStyle name="20" xfId="150" xr:uid="{00000000-0005-0000-0000-000095000000}"/>
    <cellStyle name="20% - Accent1" xfId="151" builtinId="30" customBuiltin="1"/>
    <cellStyle name="20% - Accent2" xfId="152" builtinId="34" customBuiltin="1"/>
    <cellStyle name="20% - Accent3" xfId="153" builtinId="38" customBuiltin="1"/>
    <cellStyle name="20% - Accent4" xfId="154" builtinId="42" customBuiltin="1"/>
    <cellStyle name="20% - Accent5" xfId="155" builtinId="46" customBuiltin="1"/>
    <cellStyle name="20% - Accent6" xfId="156" builtinId="50" customBuiltin="1"/>
    <cellStyle name="3" xfId="157" xr:uid="{00000000-0005-0000-0000-00009C000000}"/>
    <cellStyle name="3_Bang tong hop khoi luong" xfId="158" xr:uid="{00000000-0005-0000-0000-00009D000000}"/>
    <cellStyle name="3_Book1" xfId="159" xr:uid="{00000000-0005-0000-0000-00009E000000}"/>
    <cellStyle name="3_Book1_1" xfId="160" xr:uid="{00000000-0005-0000-0000-00009F000000}"/>
    <cellStyle name="3_Book1_Bang noi suy KL dao dat da" xfId="161" xr:uid="{00000000-0005-0000-0000-0000A0000000}"/>
    <cellStyle name="3_Book1_Book1" xfId="162" xr:uid="{00000000-0005-0000-0000-0000A1000000}"/>
    <cellStyle name="3_Cau Hua Trai (TT 04)" xfId="163" xr:uid="{00000000-0005-0000-0000-0000A2000000}"/>
    <cellStyle name="3_Cau thuy dien Ban La (Cu Anh)" xfId="164" xr:uid="{00000000-0005-0000-0000-0000A3000000}"/>
    <cellStyle name="3_DIEN" xfId="165" xr:uid="{00000000-0005-0000-0000-0000A4000000}"/>
    <cellStyle name="3_DT KT ngay 10-9-2005" xfId="166" xr:uid="{00000000-0005-0000-0000-0000A5000000}"/>
    <cellStyle name="3_DTXL goi 11(20-9-05)" xfId="167" xr:uid="{00000000-0005-0000-0000-0000A6000000}"/>
    <cellStyle name="3_Du toan (23-05-2005) Tham dinh" xfId="168" xr:uid="{00000000-0005-0000-0000-0000A7000000}"/>
    <cellStyle name="3_Du toan (5 - 04 - 2004)" xfId="169" xr:uid="{00000000-0005-0000-0000-0000A8000000}"/>
    <cellStyle name="3_Du toan 558 (Km17+508.12 - Km 22)" xfId="170" xr:uid="{00000000-0005-0000-0000-0000A9000000}"/>
    <cellStyle name="3_Du toan bo sung (11-2004)" xfId="171" xr:uid="{00000000-0005-0000-0000-0000AA000000}"/>
    <cellStyle name="3_Du toan Goi 1" xfId="172" xr:uid="{00000000-0005-0000-0000-0000AB000000}"/>
    <cellStyle name="3_Du toan Goi 2" xfId="173" xr:uid="{00000000-0005-0000-0000-0000AC000000}"/>
    <cellStyle name="3_Du toan ngay 1-9-2004 (version 1)" xfId="174" xr:uid="{00000000-0005-0000-0000-0000AD000000}"/>
    <cellStyle name="3_Duyet DT-KTTC(GDI)QD so 790" xfId="175" xr:uid="{00000000-0005-0000-0000-0000AE000000}"/>
    <cellStyle name="3_Gia_VLQL48_duyet " xfId="176" xr:uid="{00000000-0005-0000-0000-0000AF000000}"/>
    <cellStyle name="3_goi 1" xfId="177" xr:uid="{00000000-0005-0000-0000-0000B0000000}"/>
    <cellStyle name="3_Goi 1 (TT04)" xfId="178" xr:uid="{00000000-0005-0000-0000-0000B1000000}"/>
    <cellStyle name="3_Goi1N206" xfId="179" xr:uid="{00000000-0005-0000-0000-0000B2000000}"/>
    <cellStyle name="3_Goi2N206" xfId="180" xr:uid="{00000000-0005-0000-0000-0000B3000000}"/>
    <cellStyle name="3_Goi4N216" xfId="181" xr:uid="{00000000-0005-0000-0000-0000B4000000}"/>
    <cellStyle name="3_Goi5N216" xfId="182" xr:uid="{00000000-0005-0000-0000-0000B5000000}"/>
    <cellStyle name="3_Hoi Song" xfId="183" xr:uid="{00000000-0005-0000-0000-0000B6000000}"/>
    <cellStyle name="3_Kl6-6-05" xfId="184" xr:uid="{00000000-0005-0000-0000-0000B7000000}"/>
    <cellStyle name="3_KlQdinhduyet" xfId="185" xr:uid="{00000000-0005-0000-0000-0000B8000000}"/>
    <cellStyle name="3_Kltayth" xfId="186" xr:uid="{00000000-0005-0000-0000-0000B9000000}"/>
    <cellStyle name="3_Kluong4-2004" xfId="187" xr:uid="{00000000-0005-0000-0000-0000BA000000}"/>
    <cellStyle name="3_TDT VINH - DUYET (CAU+DUONG)" xfId="188" xr:uid="{00000000-0005-0000-0000-0000BB000000}"/>
    <cellStyle name="3_ÿÿÿÿÿ" xfId="189" xr:uid="{00000000-0005-0000-0000-0000BC000000}"/>
    <cellStyle name="4" xfId="190" xr:uid="{00000000-0005-0000-0000-0000BD000000}"/>
    <cellStyle name="4_Bang tong hop khoi luong" xfId="191" xr:uid="{00000000-0005-0000-0000-0000BE000000}"/>
    <cellStyle name="4_Book1" xfId="192" xr:uid="{00000000-0005-0000-0000-0000BF000000}"/>
    <cellStyle name="4_Book1_1" xfId="193" xr:uid="{00000000-0005-0000-0000-0000C0000000}"/>
    <cellStyle name="4_Book1_Bang noi suy KL dao dat da" xfId="194" xr:uid="{00000000-0005-0000-0000-0000C1000000}"/>
    <cellStyle name="4_Book1_Book1" xfId="195" xr:uid="{00000000-0005-0000-0000-0000C2000000}"/>
    <cellStyle name="4_Cau Hua Trai (TT 04)" xfId="196" xr:uid="{00000000-0005-0000-0000-0000C3000000}"/>
    <cellStyle name="4_Cau thuy dien Ban La (Cu Anh)" xfId="197" xr:uid="{00000000-0005-0000-0000-0000C4000000}"/>
    <cellStyle name="4_DIEN" xfId="198" xr:uid="{00000000-0005-0000-0000-0000C5000000}"/>
    <cellStyle name="4_DT KT ngay 10-9-2005" xfId="199" xr:uid="{00000000-0005-0000-0000-0000C6000000}"/>
    <cellStyle name="4_DTXL goi 11(20-9-05)" xfId="200" xr:uid="{00000000-0005-0000-0000-0000C7000000}"/>
    <cellStyle name="4_Du toan (23-05-2005) Tham dinh" xfId="201" xr:uid="{00000000-0005-0000-0000-0000C8000000}"/>
    <cellStyle name="4_Du toan (5 - 04 - 2004)" xfId="202" xr:uid="{00000000-0005-0000-0000-0000C9000000}"/>
    <cellStyle name="4_Du toan 558 (Km17+508.12 - Km 22)" xfId="203" xr:uid="{00000000-0005-0000-0000-0000CA000000}"/>
    <cellStyle name="4_Du toan bo sung (11-2004)" xfId="204" xr:uid="{00000000-0005-0000-0000-0000CB000000}"/>
    <cellStyle name="4_Du toan Goi 1" xfId="205" xr:uid="{00000000-0005-0000-0000-0000CC000000}"/>
    <cellStyle name="4_Du toan Goi 2" xfId="206" xr:uid="{00000000-0005-0000-0000-0000CD000000}"/>
    <cellStyle name="4_Du toan ngay 1-9-2004 (version 1)" xfId="207" xr:uid="{00000000-0005-0000-0000-0000CE000000}"/>
    <cellStyle name="4_Duyet DT-KTTC(GDI)QD so 790" xfId="208" xr:uid="{00000000-0005-0000-0000-0000CF000000}"/>
    <cellStyle name="4_Gia_VLQL48_duyet " xfId="209" xr:uid="{00000000-0005-0000-0000-0000D0000000}"/>
    <cellStyle name="4_goi 1" xfId="210" xr:uid="{00000000-0005-0000-0000-0000D1000000}"/>
    <cellStyle name="4_Goi 1 (TT04)" xfId="211" xr:uid="{00000000-0005-0000-0000-0000D2000000}"/>
    <cellStyle name="4_Goi1N206" xfId="212" xr:uid="{00000000-0005-0000-0000-0000D3000000}"/>
    <cellStyle name="4_Goi2N206" xfId="213" xr:uid="{00000000-0005-0000-0000-0000D4000000}"/>
    <cellStyle name="4_Goi4N216" xfId="214" xr:uid="{00000000-0005-0000-0000-0000D5000000}"/>
    <cellStyle name="4_Goi5N216" xfId="215" xr:uid="{00000000-0005-0000-0000-0000D6000000}"/>
    <cellStyle name="4_Hoi Song" xfId="216" xr:uid="{00000000-0005-0000-0000-0000D7000000}"/>
    <cellStyle name="4_Kl6-6-05" xfId="217" xr:uid="{00000000-0005-0000-0000-0000D8000000}"/>
    <cellStyle name="4_KlQdinhduyet" xfId="218" xr:uid="{00000000-0005-0000-0000-0000D9000000}"/>
    <cellStyle name="4_Kltayth" xfId="219" xr:uid="{00000000-0005-0000-0000-0000DA000000}"/>
    <cellStyle name="4_Kluong4-2004" xfId="220" xr:uid="{00000000-0005-0000-0000-0000DB000000}"/>
    <cellStyle name="4_TDT VINH - DUYET (CAU+DUONG)" xfId="221" xr:uid="{00000000-0005-0000-0000-0000DC000000}"/>
    <cellStyle name="4_ÿÿÿÿÿ" xfId="222" xr:uid="{00000000-0005-0000-0000-0000DD000000}"/>
    <cellStyle name="40% - Accent1" xfId="223" builtinId="31" customBuiltin="1"/>
    <cellStyle name="40% - Accent2" xfId="224" builtinId="35" customBuiltin="1"/>
    <cellStyle name="40% - Accent3" xfId="225" builtinId="39" customBuiltin="1"/>
    <cellStyle name="40% - Accent4" xfId="226" builtinId="43" customBuiltin="1"/>
    <cellStyle name="40% - Accent5" xfId="227" builtinId="47" customBuiltin="1"/>
    <cellStyle name="40% - Accent6" xfId="228" builtinId="51" customBuiltin="1"/>
    <cellStyle name="6" xfId="229" xr:uid="{00000000-0005-0000-0000-0000E4000000}"/>
    <cellStyle name="6_KIEM TOAN 2014" xfId="230" xr:uid="{00000000-0005-0000-0000-0000E5000000}"/>
    <cellStyle name="60% - Accent1" xfId="231" builtinId="32" customBuiltin="1"/>
    <cellStyle name="60% - Accent2" xfId="232" builtinId="36" customBuiltin="1"/>
    <cellStyle name="60% - Accent3" xfId="233" builtinId="40" customBuiltin="1"/>
    <cellStyle name="60% - Accent4" xfId="234" builtinId="44" customBuiltin="1"/>
    <cellStyle name="60% - Accent5" xfId="235" builtinId="48" customBuiltin="1"/>
    <cellStyle name="60% - Accent6" xfId="236" builtinId="52" customBuiltin="1"/>
    <cellStyle name="_x0001_Å»_x001e_´ " xfId="237" xr:uid="{00000000-0005-0000-0000-0000EC000000}"/>
    <cellStyle name="_x0001_Å»_x001e_´_" xfId="238" xr:uid="{00000000-0005-0000-0000-0000ED000000}"/>
    <cellStyle name="Accent1" xfId="239" builtinId="29" customBuiltin="1"/>
    <cellStyle name="Accent2" xfId="240" builtinId="33" customBuiltin="1"/>
    <cellStyle name="Accent3" xfId="241" builtinId="37" customBuiltin="1"/>
    <cellStyle name="Accent4" xfId="242" builtinId="41" customBuiltin="1"/>
    <cellStyle name="Accent5" xfId="243" builtinId="45" customBuiltin="1"/>
    <cellStyle name="Accent6" xfId="244" builtinId="49" customBuiltin="1"/>
    <cellStyle name="ÅëÈ­ [0]_      " xfId="245" xr:uid="{00000000-0005-0000-0000-0000F4000000}"/>
    <cellStyle name="AeE­ [0]_INQUIRY ¿?¾÷AßAø " xfId="246" xr:uid="{00000000-0005-0000-0000-0000F5000000}"/>
    <cellStyle name="ÅëÈ­ [0]_S" xfId="247" xr:uid="{00000000-0005-0000-0000-0000F6000000}"/>
    <cellStyle name="ÅëÈ­_      " xfId="248" xr:uid="{00000000-0005-0000-0000-0000F7000000}"/>
    <cellStyle name="AeE­_INQUIRY ¿?¾÷AßAø " xfId="249" xr:uid="{00000000-0005-0000-0000-0000F8000000}"/>
    <cellStyle name="ÅëÈ­_L601CPT" xfId="250" xr:uid="{00000000-0005-0000-0000-0000F9000000}"/>
    <cellStyle name="args.style" xfId="251" xr:uid="{00000000-0005-0000-0000-0000FA000000}"/>
    <cellStyle name="ÄÞ¸¶ [0]_      " xfId="252" xr:uid="{00000000-0005-0000-0000-0000FB000000}"/>
    <cellStyle name="AÞ¸¶ [0]_INQUIRY ¿?¾÷AßAø " xfId="253" xr:uid="{00000000-0005-0000-0000-0000FC000000}"/>
    <cellStyle name="ÄÞ¸¶ [0]_L601CPT" xfId="254" xr:uid="{00000000-0005-0000-0000-0000FD000000}"/>
    <cellStyle name="ÄÞ¸¶_      " xfId="255" xr:uid="{00000000-0005-0000-0000-0000FE000000}"/>
    <cellStyle name="AÞ¸¶_INQUIRY ¿?¾÷AßAø " xfId="256" xr:uid="{00000000-0005-0000-0000-0000FF000000}"/>
    <cellStyle name="ÄÞ¸¶_L601CPT" xfId="257" xr:uid="{00000000-0005-0000-0000-000000010000}"/>
    <cellStyle name="AutoFormat Options" xfId="258" xr:uid="{00000000-0005-0000-0000-000001010000}"/>
    <cellStyle name="Bad" xfId="259" builtinId="27" customBuiltin="1"/>
    <cellStyle name="Bình thường 3" xfId="509" xr:uid="{00000000-0005-0000-0000-000003010000}"/>
    <cellStyle name="Body" xfId="260" xr:uid="{00000000-0005-0000-0000-000004010000}"/>
    <cellStyle name="C?AØ_¿?¾÷CoE² " xfId="261" xr:uid="{00000000-0005-0000-0000-000005010000}"/>
    <cellStyle name="Ç¥ÁØ_      " xfId="262" xr:uid="{00000000-0005-0000-0000-000006010000}"/>
    <cellStyle name="C￥AØ_¿μ¾÷CoE² " xfId="263" xr:uid="{00000000-0005-0000-0000-000007010000}"/>
    <cellStyle name="Ç¥ÁØ_MARSHALL TEST" xfId="264" xr:uid="{00000000-0005-0000-0000-000008010000}"/>
    <cellStyle name="C￥AØ_Sheet1_¿μ¾÷CoE² " xfId="265" xr:uid="{00000000-0005-0000-0000-000009010000}"/>
    <cellStyle name="Calc Currency (0)" xfId="266" xr:uid="{00000000-0005-0000-0000-00000A010000}"/>
    <cellStyle name="Calc Currency (2)" xfId="267" xr:uid="{00000000-0005-0000-0000-00000B010000}"/>
    <cellStyle name="Calc Percent (0)" xfId="268" xr:uid="{00000000-0005-0000-0000-00000C010000}"/>
    <cellStyle name="Calc Percent (1)" xfId="269" xr:uid="{00000000-0005-0000-0000-00000D010000}"/>
    <cellStyle name="Calc Percent (2)" xfId="270" xr:uid="{00000000-0005-0000-0000-00000E010000}"/>
    <cellStyle name="Calc Units (0)" xfId="271" xr:uid="{00000000-0005-0000-0000-00000F010000}"/>
    <cellStyle name="Calc Units (1)" xfId="272" xr:uid="{00000000-0005-0000-0000-000010010000}"/>
    <cellStyle name="Calc Units (2)" xfId="273" xr:uid="{00000000-0005-0000-0000-000011010000}"/>
    <cellStyle name="Calculation" xfId="274" builtinId="22" customBuiltin="1"/>
    <cellStyle name="category" xfId="275" xr:uid="{00000000-0005-0000-0000-000013010000}"/>
    <cellStyle name="Cerrency_Sheet2_XANGDAU" xfId="276" xr:uid="{00000000-0005-0000-0000-000014010000}"/>
    <cellStyle name="Check Cell" xfId="277" builtinId="23" customBuiltin="1"/>
    <cellStyle name="Comma" xfId="278" builtinId="3"/>
    <cellStyle name="Comma  - Style1" xfId="279" xr:uid="{00000000-0005-0000-0000-000017010000}"/>
    <cellStyle name="Comma  - Style2" xfId="280" xr:uid="{00000000-0005-0000-0000-000018010000}"/>
    <cellStyle name="Comma  - Style3" xfId="281" xr:uid="{00000000-0005-0000-0000-000019010000}"/>
    <cellStyle name="Comma  - Style4" xfId="282" xr:uid="{00000000-0005-0000-0000-00001A010000}"/>
    <cellStyle name="Comma  - Style5" xfId="283" xr:uid="{00000000-0005-0000-0000-00001B010000}"/>
    <cellStyle name="Comma  - Style6" xfId="284" xr:uid="{00000000-0005-0000-0000-00001C010000}"/>
    <cellStyle name="Comma  - Style7" xfId="285" xr:uid="{00000000-0005-0000-0000-00001D010000}"/>
    <cellStyle name="Comma  - Style8" xfId="286" xr:uid="{00000000-0005-0000-0000-00001E010000}"/>
    <cellStyle name="Comma [00]" xfId="287" xr:uid="{00000000-0005-0000-0000-00001F010000}"/>
    <cellStyle name="Comma 10" xfId="510" xr:uid="{00000000-0005-0000-0000-000020010000}"/>
    <cellStyle name="Comma 2" xfId="482" xr:uid="{00000000-0005-0000-0000-000021010000}"/>
    <cellStyle name="Comma 2 2" xfId="504" xr:uid="{00000000-0005-0000-0000-000022010000}"/>
    <cellStyle name="Comma 2_62" xfId="499" xr:uid="{00000000-0005-0000-0000-000023010000}"/>
    <cellStyle name="Comma 3" xfId="484" xr:uid="{00000000-0005-0000-0000-000024010000}"/>
    <cellStyle name="Comma 3 2" xfId="506" xr:uid="{00000000-0005-0000-0000-000025010000}"/>
    <cellStyle name="Comma 4" xfId="486" xr:uid="{00000000-0005-0000-0000-000026010000}"/>
    <cellStyle name="Comma 5" xfId="501" xr:uid="{00000000-0005-0000-0000-000027010000}"/>
    <cellStyle name="Comma 6" xfId="508" xr:uid="{00000000-0005-0000-0000-000028010000}"/>
    <cellStyle name="comma zerodec" xfId="288" xr:uid="{00000000-0005-0000-0000-000029010000}"/>
    <cellStyle name="Comma0" xfId="289" xr:uid="{00000000-0005-0000-0000-00002A010000}"/>
    <cellStyle name="Copied" xfId="290" xr:uid="{00000000-0005-0000-0000-00002B010000}"/>
    <cellStyle name="Cࡵrrency_Sheet1_PRODUCTĠ" xfId="291" xr:uid="{00000000-0005-0000-0000-00002C010000}"/>
    <cellStyle name="_x0001_CS_x0006_RMO[" xfId="292" xr:uid="{00000000-0005-0000-0000-00002D010000}"/>
    <cellStyle name="_x0001_CS_x0006_RMO_" xfId="293" xr:uid="{00000000-0005-0000-0000-00002E010000}"/>
    <cellStyle name="Currency [00]" xfId="294" xr:uid="{00000000-0005-0000-0000-00002F010000}"/>
    <cellStyle name="Currency0" xfId="295" xr:uid="{00000000-0005-0000-0000-000030010000}"/>
    <cellStyle name="Currency1" xfId="296" xr:uid="{00000000-0005-0000-0000-000031010000}"/>
    <cellStyle name="D1" xfId="297" xr:uid="{00000000-0005-0000-0000-000032010000}"/>
    <cellStyle name="Date" xfId="298" xr:uid="{00000000-0005-0000-0000-000033010000}"/>
    <cellStyle name="Date Short" xfId="299" xr:uid="{00000000-0005-0000-0000-000034010000}"/>
    <cellStyle name="Date_Book1" xfId="300" xr:uid="{00000000-0005-0000-0000-000035010000}"/>
    <cellStyle name="Dezimal [0]_NEGS" xfId="301" xr:uid="{00000000-0005-0000-0000-000036010000}"/>
    <cellStyle name="Dezimal_NEGS" xfId="302" xr:uid="{00000000-0005-0000-0000-000037010000}"/>
    <cellStyle name="_x0001_dÏÈ¹ " xfId="303" xr:uid="{00000000-0005-0000-0000-000038010000}"/>
    <cellStyle name="_x0001_dÏÈ¹_" xfId="304" xr:uid="{00000000-0005-0000-0000-000039010000}"/>
    <cellStyle name="Dollar (zero dec)" xfId="305" xr:uid="{00000000-0005-0000-0000-00003A010000}"/>
    <cellStyle name="e" xfId="306" xr:uid="{00000000-0005-0000-0000-00003B010000}"/>
    <cellStyle name="Enter Currency (0)" xfId="307" xr:uid="{00000000-0005-0000-0000-00003C010000}"/>
    <cellStyle name="Enter Currency (2)" xfId="308" xr:uid="{00000000-0005-0000-0000-00003D010000}"/>
    <cellStyle name="Enter Units (0)" xfId="309" xr:uid="{00000000-0005-0000-0000-00003E010000}"/>
    <cellStyle name="Enter Units (1)" xfId="310" xr:uid="{00000000-0005-0000-0000-00003F010000}"/>
    <cellStyle name="Enter Units (2)" xfId="311" xr:uid="{00000000-0005-0000-0000-000040010000}"/>
    <cellStyle name="Entered" xfId="312" xr:uid="{00000000-0005-0000-0000-000041010000}"/>
    <cellStyle name="Explanatory Text" xfId="313" builtinId="53" customBuiltin="1"/>
    <cellStyle name="f" xfId="314" xr:uid="{00000000-0005-0000-0000-000043010000}"/>
    <cellStyle name="Fixed" xfId="315" xr:uid="{00000000-0005-0000-0000-000044010000}"/>
    <cellStyle name="Good" xfId="316" builtinId="26" customBuiltin="1"/>
    <cellStyle name="Grey" xfId="317" xr:uid="{00000000-0005-0000-0000-000046010000}"/>
    <cellStyle name="ha" xfId="318" xr:uid="{00000000-0005-0000-0000-000047010000}"/>
    <cellStyle name="Head 1" xfId="319" xr:uid="{00000000-0005-0000-0000-000048010000}"/>
    <cellStyle name="HEADER_Book1" xfId="320" xr:uid="{00000000-0005-0000-0000-000049010000}"/>
    <cellStyle name="Header1" xfId="321" xr:uid="{00000000-0005-0000-0000-00004A010000}"/>
    <cellStyle name="Header2" xfId="322" xr:uid="{00000000-0005-0000-0000-00004B010000}"/>
    <cellStyle name="Heading 1" xfId="323" builtinId="16" customBuiltin="1"/>
    <cellStyle name="Heading 2" xfId="324" builtinId="17" customBuiltin="1"/>
    <cellStyle name="Heading 3" xfId="325" builtinId="18" customBuiltin="1"/>
    <cellStyle name="Heading 4" xfId="326" builtinId="19" customBuiltin="1"/>
    <cellStyle name="HEADING1" xfId="327" xr:uid="{00000000-0005-0000-0000-000050010000}"/>
    <cellStyle name="HEADING2" xfId="328" xr:uid="{00000000-0005-0000-0000-000051010000}"/>
    <cellStyle name="HEADINGS" xfId="329" xr:uid="{00000000-0005-0000-0000-000052010000}"/>
    <cellStyle name="HEADINGSTOP" xfId="330" xr:uid="{00000000-0005-0000-0000-000053010000}"/>
    <cellStyle name="Hoa-Scholl" xfId="331" xr:uid="{00000000-0005-0000-0000-000054010000}"/>
    <cellStyle name="i·0" xfId="332" xr:uid="{00000000-0005-0000-0000-000055010000}"/>
    <cellStyle name="_x0001_í½?" xfId="333" xr:uid="{00000000-0005-0000-0000-000056010000}"/>
    <cellStyle name="_x0001_íå_x001b_ô " xfId="334" xr:uid="{00000000-0005-0000-0000-000057010000}"/>
    <cellStyle name="_x0001_íå_x001b_ô_" xfId="335" xr:uid="{00000000-0005-0000-0000-000058010000}"/>
    <cellStyle name="Input" xfId="336" builtinId="20" customBuiltin="1"/>
    <cellStyle name="Input [yellow]" xfId="337" xr:uid="{00000000-0005-0000-0000-00005A010000}"/>
    <cellStyle name="Ledger 17 x 11 in" xfId="511" xr:uid="{00000000-0005-0000-0000-00005B010000}"/>
    <cellStyle name="Link Currency (0)" xfId="338" xr:uid="{00000000-0005-0000-0000-00005C010000}"/>
    <cellStyle name="Link Currency (2)" xfId="339" xr:uid="{00000000-0005-0000-0000-00005D010000}"/>
    <cellStyle name="Link Units (0)" xfId="340" xr:uid="{00000000-0005-0000-0000-00005E010000}"/>
    <cellStyle name="Link Units (1)" xfId="341" xr:uid="{00000000-0005-0000-0000-00005F010000}"/>
    <cellStyle name="Link Units (2)" xfId="342" xr:uid="{00000000-0005-0000-0000-000060010000}"/>
    <cellStyle name="Linked Cell" xfId="343" builtinId="24" customBuiltin="1"/>
    <cellStyle name="Millares [0]_Well Timing" xfId="344" xr:uid="{00000000-0005-0000-0000-000062010000}"/>
    <cellStyle name="Millares_Well Timing" xfId="345" xr:uid="{00000000-0005-0000-0000-000063010000}"/>
    <cellStyle name="Milliers [0]_AR1194" xfId="346" xr:uid="{00000000-0005-0000-0000-000064010000}"/>
    <cellStyle name="Milliers_AR1194" xfId="347" xr:uid="{00000000-0005-0000-0000-000065010000}"/>
    <cellStyle name="Model" xfId="348" xr:uid="{00000000-0005-0000-0000-000066010000}"/>
    <cellStyle name="moi" xfId="349" xr:uid="{00000000-0005-0000-0000-000067010000}"/>
    <cellStyle name="Moneda [0]_Well Timing" xfId="350" xr:uid="{00000000-0005-0000-0000-000068010000}"/>
    <cellStyle name="Moneda_Well Timing" xfId="351" xr:uid="{00000000-0005-0000-0000-000069010000}"/>
    <cellStyle name="Monétaire [0]_AR1194" xfId="352" xr:uid="{00000000-0005-0000-0000-00006A010000}"/>
    <cellStyle name="Monétaire_AR1194" xfId="353" xr:uid="{00000000-0005-0000-0000-00006B010000}"/>
    <cellStyle name="n" xfId="354" xr:uid="{00000000-0005-0000-0000-00006C010000}"/>
    <cellStyle name="Neutral" xfId="355" builtinId="28" customBuiltin="1"/>
    <cellStyle name="New" xfId="356" xr:uid="{00000000-0005-0000-0000-00006E010000}"/>
    <cellStyle name="New Times Roman" xfId="357" xr:uid="{00000000-0005-0000-0000-00006F010000}"/>
    <cellStyle name="New_KIEM TOAN 2014" xfId="358" xr:uid="{00000000-0005-0000-0000-000070010000}"/>
    <cellStyle name="no dec" xfId="359" xr:uid="{00000000-0005-0000-0000-000071010000}"/>
    <cellStyle name="Normal" xfId="0" builtinId="0"/>
    <cellStyle name="Normal - Style1" xfId="360" xr:uid="{00000000-0005-0000-0000-000073010000}"/>
    <cellStyle name="Normal - 유형1" xfId="361" xr:uid="{00000000-0005-0000-0000-000074010000}"/>
    <cellStyle name="Normal 10" xfId="490" xr:uid="{00000000-0005-0000-0000-000075010000}"/>
    <cellStyle name="Normal 11" xfId="507" xr:uid="{00000000-0005-0000-0000-000076010000}"/>
    <cellStyle name="Normal 15" xfId="512" xr:uid="{00000000-0005-0000-0000-000077010000}"/>
    <cellStyle name="Normal 2" xfId="362" xr:uid="{00000000-0005-0000-0000-000078010000}"/>
    <cellStyle name="Normal 2 2" xfId="497" xr:uid="{00000000-0005-0000-0000-000079010000}"/>
    <cellStyle name="Normal 2 2 2" xfId="500" xr:uid="{00000000-0005-0000-0000-00007A010000}"/>
    <cellStyle name="Normal 2 3" xfId="502" xr:uid="{00000000-0005-0000-0000-00007B010000}"/>
    <cellStyle name="Normal 20" xfId="496" xr:uid="{00000000-0005-0000-0000-00007C010000}"/>
    <cellStyle name="Normal 3" xfId="481" xr:uid="{00000000-0005-0000-0000-00007D010000}"/>
    <cellStyle name="Normal 4" xfId="483" xr:uid="{00000000-0005-0000-0000-00007E010000}"/>
    <cellStyle name="Normal 5" xfId="485" xr:uid="{00000000-0005-0000-0000-00007F010000}"/>
    <cellStyle name="Normal 6" xfId="488" xr:uid="{00000000-0005-0000-0000-000080010000}"/>
    <cellStyle name="Normal 6 2" xfId="494" xr:uid="{00000000-0005-0000-0000-000081010000}"/>
    <cellStyle name="Normal 7" xfId="489" xr:uid="{00000000-0005-0000-0000-000082010000}"/>
    <cellStyle name="Normal 8" xfId="493" xr:uid="{00000000-0005-0000-0000-000083010000}"/>
    <cellStyle name="Normal 9" xfId="495" xr:uid="{00000000-0005-0000-0000-000084010000}"/>
    <cellStyle name="Normal_62 2" xfId="503" xr:uid="{00000000-0005-0000-0000-000085010000}"/>
    <cellStyle name="Normal_Bieu mau (CV )" xfId="491" xr:uid="{00000000-0005-0000-0000-000086010000}"/>
    <cellStyle name="Normal_PL6 Bieu 46, PL8 bieu 6 TT59" xfId="363" xr:uid="{00000000-0005-0000-0000-000087010000}"/>
    <cellStyle name="Normal_PL8-B6 (chi tiet CTMT)" xfId="487" xr:uid="{00000000-0005-0000-0000-000088010000}"/>
    <cellStyle name="Normal_Sheet1" xfId="505" xr:uid="{00000000-0005-0000-0000-000089010000}"/>
    <cellStyle name="Normal_Sheet3" xfId="492" xr:uid="{00000000-0005-0000-0000-00008A010000}"/>
    <cellStyle name="Normal1" xfId="364" xr:uid="{00000000-0005-0000-0000-00008B010000}"/>
    <cellStyle name="Note" xfId="365" builtinId="10" customBuiltin="1"/>
    <cellStyle name="Œ…‹æØ‚è [0.00]_laroux" xfId="366" xr:uid="{00000000-0005-0000-0000-00008D010000}"/>
    <cellStyle name="Œ…‹æØ‚è_laroux" xfId="367" xr:uid="{00000000-0005-0000-0000-00008E010000}"/>
    <cellStyle name="oft Excel]_x000d__x000a_Comment=open=/f ‚ðw’è‚·‚é‚ÆAƒ†[ƒU[’è‹`ŠÖ”‚ðŠÖ”“\‚è•t‚¯‚Ìˆê——‚É“o˜^‚·‚é‚±‚Æ‚ª‚Å‚«‚Ü‚·B_x000d__x000a_Maximized" xfId="368" xr:uid="{00000000-0005-0000-0000-00008F010000}"/>
    <cellStyle name="oft Excel]_x000d__x000a_Comment=The open=/f lines load custom functions into the Paste Function list._x000d__x000a_Maximized=2_x000d__x000a_Basics=1_x000d__x000a_A" xfId="369" xr:uid="{00000000-0005-0000-0000-000090010000}"/>
    <cellStyle name="oft Excel]_x000d__x000a_Comment=The open=/f lines load custom functions into the Paste Function list._x000d__x000a_Maximized=3_x000d__x000a_Basics=1_x000d__x000a_A" xfId="370" xr:uid="{00000000-0005-0000-0000-000091010000}"/>
    <cellStyle name="Output" xfId="371" builtinId="21" customBuiltin="1"/>
    <cellStyle name="per.style" xfId="372" xr:uid="{00000000-0005-0000-0000-000093010000}"/>
    <cellStyle name="Percent" xfId="498" builtinId="5"/>
    <cellStyle name="Percent [0]" xfId="373" xr:uid="{00000000-0005-0000-0000-000095010000}"/>
    <cellStyle name="Percent [00]" xfId="374" xr:uid="{00000000-0005-0000-0000-000096010000}"/>
    <cellStyle name="Percent [2]" xfId="375" xr:uid="{00000000-0005-0000-0000-000097010000}"/>
    <cellStyle name="PERCENTAGE" xfId="376" xr:uid="{00000000-0005-0000-0000-000098010000}"/>
    <cellStyle name="PrePop Currency (0)" xfId="377" xr:uid="{00000000-0005-0000-0000-000099010000}"/>
    <cellStyle name="PrePop Currency (2)" xfId="378" xr:uid="{00000000-0005-0000-0000-00009A010000}"/>
    <cellStyle name="PrePop Units (0)" xfId="379" xr:uid="{00000000-0005-0000-0000-00009B010000}"/>
    <cellStyle name="PrePop Units (1)" xfId="380" xr:uid="{00000000-0005-0000-0000-00009C010000}"/>
    <cellStyle name="PrePop Units (2)" xfId="381" xr:uid="{00000000-0005-0000-0000-00009D010000}"/>
    <cellStyle name="pricing" xfId="382" xr:uid="{00000000-0005-0000-0000-00009E010000}"/>
    <cellStyle name="PSChar" xfId="383" xr:uid="{00000000-0005-0000-0000-00009F010000}"/>
    <cellStyle name="PSHeading" xfId="384" xr:uid="{00000000-0005-0000-0000-0000A0010000}"/>
    <cellStyle name="regstoresfromspecstores" xfId="385" xr:uid="{00000000-0005-0000-0000-0000A1010000}"/>
    <cellStyle name="RevList" xfId="386" xr:uid="{00000000-0005-0000-0000-0000A2010000}"/>
    <cellStyle name="S—_x0008_" xfId="387" xr:uid="{00000000-0005-0000-0000-0000A3010000}"/>
    <cellStyle name="s]_x000d__x000a_spooler=yes_x000d__x000a_load=_x000d__x000a_Beep=yes_x000d__x000a_NullPort=None_x000d__x000a_BorderWidth=3_x000d__x000a_CursorBlinkRate=1200_x000d__x000a_DoubleClickSpeed=452_x000d__x000a_Programs=co" xfId="388" xr:uid="{00000000-0005-0000-0000-0000A4010000}"/>
    <cellStyle name="_x0001_sç?" xfId="389" xr:uid="{00000000-0005-0000-0000-0000A5010000}"/>
    <cellStyle name="serJet 1200 Series PCL 6" xfId="390" xr:uid="{00000000-0005-0000-0000-0000A6010000}"/>
    <cellStyle name="SHADEDSTORES" xfId="391" xr:uid="{00000000-0005-0000-0000-0000A7010000}"/>
    <cellStyle name="specstores" xfId="392" xr:uid="{00000000-0005-0000-0000-0000A8010000}"/>
    <cellStyle name="Standard_NEGS" xfId="393" xr:uid="{00000000-0005-0000-0000-0000A9010000}"/>
    <cellStyle name="Style 1" xfId="394" xr:uid="{00000000-0005-0000-0000-0000AA010000}"/>
    <cellStyle name="Style 10" xfId="395" xr:uid="{00000000-0005-0000-0000-0000AB010000}"/>
    <cellStyle name="Style 11" xfId="396" xr:uid="{00000000-0005-0000-0000-0000AC010000}"/>
    <cellStyle name="Style 12" xfId="397" xr:uid="{00000000-0005-0000-0000-0000AD010000}"/>
    <cellStyle name="Style 13" xfId="398" xr:uid="{00000000-0005-0000-0000-0000AE010000}"/>
    <cellStyle name="Style 14" xfId="399" xr:uid="{00000000-0005-0000-0000-0000AF010000}"/>
    <cellStyle name="Style 15" xfId="400" xr:uid="{00000000-0005-0000-0000-0000B0010000}"/>
    <cellStyle name="Style 16" xfId="401" xr:uid="{00000000-0005-0000-0000-0000B1010000}"/>
    <cellStyle name="Style 17" xfId="402" xr:uid="{00000000-0005-0000-0000-0000B2010000}"/>
    <cellStyle name="Style 18" xfId="403" xr:uid="{00000000-0005-0000-0000-0000B3010000}"/>
    <cellStyle name="Style 19" xfId="404" xr:uid="{00000000-0005-0000-0000-0000B4010000}"/>
    <cellStyle name="Style 2" xfId="405" xr:uid="{00000000-0005-0000-0000-0000B5010000}"/>
    <cellStyle name="Style 20" xfId="406" xr:uid="{00000000-0005-0000-0000-0000B6010000}"/>
    <cellStyle name="Style 21" xfId="407" xr:uid="{00000000-0005-0000-0000-0000B7010000}"/>
    <cellStyle name="Style 22" xfId="408" xr:uid="{00000000-0005-0000-0000-0000B8010000}"/>
    <cellStyle name="Style 23" xfId="409" xr:uid="{00000000-0005-0000-0000-0000B9010000}"/>
    <cellStyle name="Style 24" xfId="410" xr:uid="{00000000-0005-0000-0000-0000BA010000}"/>
    <cellStyle name="Style 25" xfId="411" xr:uid="{00000000-0005-0000-0000-0000BB010000}"/>
    <cellStyle name="Style 26" xfId="412" xr:uid="{00000000-0005-0000-0000-0000BC010000}"/>
    <cellStyle name="Style 27" xfId="413" xr:uid="{00000000-0005-0000-0000-0000BD010000}"/>
    <cellStyle name="Style 28" xfId="414" xr:uid="{00000000-0005-0000-0000-0000BE010000}"/>
    <cellStyle name="Style 3" xfId="415" xr:uid="{00000000-0005-0000-0000-0000BF010000}"/>
    <cellStyle name="Style 4" xfId="416" xr:uid="{00000000-0005-0000-0000-0000C0010000}"/>
    <cellStyle name="Style 5" xfId="417" xr:uid="{00000000-0005-0000-0000-0000C1010000}"/>
    <cellStyle name="Style 6" xfId="418" xr:uid="{00000000-0005-0000-0000-0000C2010000}"/>
    <cellStyle name="Style 7" xfId="419" xr:uid="{00000000-0005-0000-0000-0000C3010000}"/>
    <cellStyle name="Style 8" xfId="420" xr:uid="{00000000-0005-0000-0000-0000C4010000}"/>
    <cellStyle name="Style 9" xfId="421" xr:uid="{00000000-0005-0000-0000-0000C5010000}"/>
    <cellStyle name="subhead" xfId="422" xr:uid="{00000000-0005-0000-0000-0000C6010000}"/>
    <cellStyle name="Subtotal" xfId="423" xr:uid="{00000000-0005-0000-0000-0000C7010000}"/>
    <cellStyle name="T" xfId="424" xr:uid="{00000000-0005-0000-0000-0000C8010000}"/>
    <cellStyle name="T_Book1" xfId="425" xr:uid="{00000000-0005-0000-0000-0000C9010000}"/>
    <cellStyle name="T_Book1_1" xfId="426" xr:uid="{00000000-0005-0000-0000-0000CA010000}"/>
    <cellStyle name="T_Book1_1_KIEM TOAN 2014" xfId="427" xr:uid="{00000000-0005-0000-0000-0000CB010000}"/>
    <cellStyle name="T_Book1_Book1" xfId="428" xr:uid="{00000000-0005-0000-0000-0000CC010000}"/>
    <cellStyle name="T_Book1_Book1_KIEM TOAN 2014" xfId="429" xr:uid="{00000000-0005-0000-0000-0000CD010000}"/>
    <cellStyle name="T_denbu" xfId="430" xr:uid="{00000000-0005-0000-0000-0000CE010000}"/>
    <cellStyle name="T_denbu_KIEM TOAN 2014" xfId="431" xr:uid="{00000000-0005-0000-0000-0000CF010000}"/>
    <cellStyle name="Text Indent A" xfId="432" xr:uid="{00000000-0005-0000-0000-0000D0010000}"/>
    <cellStyle name="Text Indent B" xfId="433" xr:uid="{00000000-0005-0000-0000-0000D1010000}"/>
    <cellStyle name="Text Indent C" xfId="434" xr:uid="{00000000-0005-0000-0000-0000D2010000}"/>
    <cellStyle name="th" xfId="435" xr:uid="{00000000-0005-0000-0000-0000D3010000}"/>
    <cellStyle name="þ_x001d_ð¤_x000c_¯þ_x0014__x000d_¨þU_x0001_À_x0004_ _x0015__x000f__x0001__x0001_" xfId="436" xr:uid="{00000000-0005-0000-0000-0000D4010000}"/>
    <cellStyle name="þ_x001d_ð·_x000c_æþ'_x000d_ßþU_x0001_Ø_x0005_ü_x0014__x0007__x0001__x0001_" xfId="437" xr:uid="{00000000-0005-0000-0000-0000D5010000}"/>
    <cellStyle name="þ_x001d_ðK_x000c_Fý_x001b__x000d_9ýU_x0001_Ð_x0008_¦)_x0007__x0001__x0001_" xfId="438" xr:uid="{00000000-0005-0000-0000-0000D6010000}"/>
    <cellStyle name="Thuyet minh" xfId="439" xr:uid="{00000000-0005-0000-0000-0000D7010000}"/>
    <cellStyle name="Title" xfId="440" builtinId="15" customBuiltin="1"/>
    <cellStyle name="Total" xfId="441" builtinId="25" customBuiltin="1"/>
    <cellStyle name="viet" xfId="442" xr:uid="{00000000-0005-0000-0000-0000DA010000}"/>
    <cellStyle name="viet2" xfId="443" xr:uid="{00000000-0005-0000-0000-0000DB010000}"/>
    <cellStyle name="vnhead1" xfId="444" xr:uid="{00000000-0005-0000-0000-0000DC010000}"/>
    <cellStyle name="vnhead3" xfId="445" xr:uid="{00000000-0005-0000-0000-0000DD010000}"/>
    <cellStyle name="vntxt1" xfId="446" xr:uid="{00000000-0005-0000-0000-0000DE010000}"/>
    <cellStyle name="vntxt2" xfId="447" xr:uid="{00000000-0005-0000-0000-0000DF010000}"/>
    <cellStyle name="Warning Text" xfId="448" builtinId="11" customBuiltin="1"/>
    <cellStyle name="xuan" xfId="449" xr:uid="{00000000-0005-0000-0000-0000E1010000}"/>
    <cellStyle name=" [0.00]_ Att. 1- Cover" xfId="450" xr:uid="{00000000-0005-0000-0000-0000E2010000}"/>
    <cellStyle name="_ Att. 1- Cover" xfId="451" xr:uid="{00000000-0005-0000-0000-0000E3010000}"/>
    <cellStyle name="?_ Att. 1- Cover" xfId="452" xr:uid="{00000000-0005-0000-0000-0000E4010000}"/>
    <cellStyle name="똿뗦먛귟 [0.00]_PRODUCT DETAIL Q1" xfId="453" xr:uid="{00000000-0005-0000-0000-0000E5010000}"/>
    <cellStyle name="똿뗦먛귟_PRODUCT DETAIL Q1" xfId="454" xr:uid="{00000000-0005-0000-0000-0000E6010000}"/>
    <cellStyle name="믅됞 [0.00]_PRODUCT DETAIL Q1" xfId="455" xr:uid="{00000000-0005-0000-0000-0000E7010000}"/>
    <cellStyle name="믅됞_PRODUCT DETAIL Q1" xfId="456" xr:uid="{00000000-0005-0000-0000-0000E8010000}"/>
    <cellStyle name="백분율_95" xfId="457" xr:uid="{00000000-0005-0000-0000-0000E9010000}"/>
    <cellStyle name="뷭?_BOOKSHIP" xfId="458" xr:uid="{00000000-0005-0000-0000-0000EA010000}"/>
    <cellStyle name="안건회계법인" xfId="459" xr:uid="{00000000-0005-0000-0000-0000EB010000}"/>
    <cellStyle name="콤마 [ - 유형1" xfId="460" xr:uid="{00000000-0005-0000-0000-0000EC010000}"/>
    <cellStyle name="콤마 [ - 유형2" xfId="461" xr:uid="{00000000-0005-0000-0000-0000ED010000}"/>
    <cellStyle name="콤마 [ - 유형3" xfId="462" xr:uid="{00000000-0005-0000-0000-0000EE010000}"/>
    <cellStyle name="콤마 [ - 유형4" xfId="463" xr:uid="{00000000-0005-0000-0000-0000EF010000}"/>
    <cellStyle name="콤마 [ - 유형5" xfId="464" xr:uid="{00000000-0005-0000-0000-0000F0010000}"/>
    <cellStyle name="콤마 [ - 유형6" xfId="465" xr:uid="{00000000-0005-0000-0000-0000F1010000}"/>
    <cellStyle name="콤마 [ - 유형7" xfId="466" xr:uid="{00000000-0005-0000-0000-0000F2010000}"/>
    <cellStyle name="콤마 [ - 유형8" xfId="467" xr:uid="{00000000-0005-0000-0000-0000F3010000}"/>
    <cellStyle name="콤마 [0]_#3,4" xfId="468" xr:uid="{00000000-0005-0000-0000-0000F4010000}"/>
    <cellStyle name="콤마_#3,4" xfId="469" xr:uid="{00000000-0005-0000-0000-0000F5010000}"/>
    <cellStyle name="통화 [0]_1202" xfId="470" xr:uid="{00000000-0005-0000-0000-0000F6010000}"/>
    <cellStyle name="통화_1202" xfId="471" xr:uid="{00000000-0005-0000-0000-0000F7010000}"/>
    <cellStyle name="표준_(정보부문)월별인원계획" xfId="472" xr:uid="{00000000-0005-0000-0000-0000F8010000}"/>
    <cellStyle name="一般_00Q3902REV.1" xfId="473" xr:uid="{00000000-0005-0000-0000-0000F9010000}"/>
    <cellStyle name="千分位[0]_00Q3902REV.1" xfId="474" xr:uid="{00000000-0005-0000-0000-0000FA010000}"/>
    <cellStyle name="千分位_00Q3902REV.1" xfId="475" xr:uid="{00000000-0005-0000-0000-0000FB010000}"/>
    <cellStyle name="桁区切り_工費" xfId="476" xr:uid="{00000000-0005-0000-0000-0000FC010000}"/>
    <cellStyle name="標準_MARINE" xfId="477" xr:uid="{00000000-0005-0000-0000-0000FD010000}"/>
    <cellStyle name="貨幣 [0]_00Q3902REV.1" xfId="478" xr:uid="{00000000-0005-0000-0000-0000FE010000}"/>
    <cellStyle name="貨幣[0]_BRE" xfId="479" xr:uid="{00000000-0005-0000-0000-0000FF010000}"/>
    <cellStyle name="貨幣_00Q3902REV.1" xfId="480" xr:uid="{00000000-0005-0000-0000-000000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externalLink" Target="externalLinks/externalLink20.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twoCellAnchor>
    <xdr:from>
      <xdr:col>1</xdr:col>
      <xdr:colOff>47625</xdr:colOff>
      <xdr:row>2</xdr:row>
      <xdr:rowOff>0</xdr:rowOff>
    </xdr:from>
    <xdr:to>
      <xdr:col>1</xdr:col>
      <xdr:colOff>1171575</xdr:colOff>
      <xdr:row>2</xdr:row>
      <xdr:rowOff>0</xdr:rowOff>
    </xdr:to>
    <xdr:sp macro="" textlink="">
      <xdr:nvSpPr>
        <xdr:cNvPr id="6146" name="Line 2">
          <a:extLst>
            <a:ext uri="{FF2B5EF4-FFF2-40B4-BE49-F238E27FC236}">
              <a16:creationId xmlns:a16="http://schemas.microsoft.com/office/drawing/2014/main" id="{00000000-0008-0000-1100-000002180000}"/>
            </a:ext>
          </a:extLst>
        </xdr:cNvPr>
        <xdr:cNvSpPr>
          <a:spLocks noChangeShapeType="1"/>
        </xdr:cNvSpPr>
      </xdr:nvSpPr>
      <xdr:spPr bwMode="auto">
        <a:xfrm>
          <a:off x="276225" y="323850"/>
          <a:ext cx="11239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50800</xdr:colOff>
      <xdr:row>4</xdr:row>
      <xdr:rowOff>0</xdr:rowOff>
    </xdr:from>
    <xdr:to>
      <xdr:col>7</xdr:col>
      <xdr:colOff>584200</xdr:colOff>
      <xdr:row>4</xdr:row>
      <xdr:rowOff>0</xdr:rowOff>
    </xdr:to>
    <xdr:sp macro="" textlink="">
      <xdr:nvSpPr>
        <xdr:cNvPr id="6147" name="Line 3">
          <a:extLst>
            <a:ext uri="{FF2B5EF4-FFF2-40B4-BE49-F238E27FC236}">
              <a16:creationId xmlns:a16="http://schemas.microsoft.com/office/drawing/2014/main" id="{00000000-0008-0000-1100-000003180000}"/>
            </a:ext>
          </a:extLst>
        </xdr:cNvPr>
        <xdr:cNvSpPr>
          <a:spLocks noChangeShapeType="1"/>
        </xdr:cNvSpPr>
      </xdr:nvSpPr>
      <xdr:spPr bwMode="auto">
        <a:xfrm>
          <a:off x="4279900" y="933450"/>
          <a:ext cx="1714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4</xdr:row>
      <xdr:rowOff>0</xdr:rowOff>
    </xdr:from>
    <xdr:to>
      <xdr:col>4</xdr:col>
      <xdr:colOff>0</xdr:colOff>
      <xdr:row>4</xdr:row>
      <xdr:rowOff>0</xdr:rowOff>
    </xdr:to>
    <xdr:sp macro="" textlink="">
      <xdr:nvSpPr>
        <xdr:cNvPr id="1041" name="Line 17">
          <a:extLst>
            <a:ext uri="{FF2B5EF4-FFF2-40B4-BE49-F238E27FC236}">
              <a16:creationId xmlns:a16="http://schemas.microsoft.com/office/drawing/2014/main" id="{00000000-0008-0000-1400-000011040000}"/>
            </a:ext>
          </a:extLst>
        </xdr:cNvPr>
        <xdr:cNvSpPr>
          <a:spLocks noChangeShapeType="1"/>
        </xdr:cNvSpPr>
      </xdr:nvSpPr>
      <xdr:spPr bwMode="auto">
        <a:xfrm>
          <a:off x="4102100" y="1054100"/>
          <a:ext cx="1809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663575</xdr:colOff>
      <xdr:row>2</xdr:row>
      <xdr:rowOff>19050</xdr:rowOff>
    </xdr:from>
    <xdr:to>
      <xdr:col>1</xdr:col>
      <xdr:colOff>1806575</xdr:colOff>
      <xdr:row>2</xdr:row>
      <xdr:rowOff>19050</xdr:rowOff>
    </xdr:to>
    <xdr:sp macro="" textlink="">
      <xdr:nvSpPr>
        <xdr:cNvPr id="1044" name="Line 20">
          <a:extLst>
            <a:ext uri="{FF2B5EF4-FFF2-40B4-BE49-F238E27FC236}">
              <a16:creationId xmlns:a16="http://schemas.microsoft.com/office/drawing/2014/main" id="{00000000-0008-0000-1400-000014040000}"/>
            </a:ext>
          </a:extLst>
        </xdr:cNvPr>
        <xdr:cNvSpPr>
          <a:spLocks noChangeShapeType="1"/>
        </xdr:cNvSpPr>
      </xdr:nvSpPr>
      <xdr:spPr bwMode="auto">
        <a:xfrm>
          <a:off x="1073150" y="495300"/>
          <a:ext cx="1143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666750</xdr:colOff>
      <xdr:row>4</xdr:row>
      <xdr:rowOff>0</xdr:rowOff>
    </xdr:from>
    <xdr:to>
      <xdr:col>4</xdr:col>
      <xdr:colOff>0</xdr:colOff>
      <xdr:row>4</xdr:row>
      <xdr:rowOff>0</xdr:rowOff>
    </xdr:to>
    <xdr:sp macro="" textlink="">
      <xdr:nvSpPr>
        <xdr:cNvPr id="1045" name="Line 21">
          <a:extLst>
            <a:ext uri="{FF2B5EF4-FFF2-40B4-BE49-F238E27FC236}">
              <a16:creationId xmlns:a16="http://schemas.microsoft.com/office/drawing/2014/main" id="{00000000-0008-0000-1400-000015040000}"/>
            </a:ext>
          </a:extLst>
        </xdr:cNvPr>
        <xdr:cNvSpPr>
          <a:spLocks noChangeShapeType="1"/>
        </xdr:cNvSpPr>
      </xdr:nvSpPr>
      <xdr:spPr bwMode="auto">
        <a:xfrm>
          <a:off x="4102100" y="1054100"/>
          <a:ext cx="1809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69850</xdr:colOff>
      <xdr:row>2</xdr:row>
      <xdr:rowOff>9525</xdr:rowOff>
    </xdr:from>
    <xdr:to>
      <xdr:col>2</xdr:col>
      <xdr:colOff>485775</xdr:colOff>
      <xdr:row>2</xdr:row>
      <xdr:rowOff>9525</xdr:rowOff>
    </xdr:to>
    <xdr:sp macro="" textlink="">
      <xdr:nvSpPr>
        <xdr:cNvPr id="2" name="Line 1">
          <a:extLst>
            <a:ext uri="{FF2B5EF4-FFF2-40B4-BE49-F238E27FC236}">
              <a16:creationId xmlns:a16="http://schemas.microsoft.com/office/drawing/2014/main" id="{00000000-0008-0000-1600-000002000000}"/>
            </a:ext>
          </a:extLst>
        </xdr:cNvPr>
        <xdr:cNvSpPr>
          <a:spLocks noChangeShapeType="1"/>
        </xdr:cNvSpPr>
      </xdr:nvSpPr>
      <xdr:spPr bwMode="auto">
        <a:xfrm flipV="1">
          <a:off x="69850" y="409575"/>
          <a:ext cx="148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127000</xdr:colOff>
      <xdr:row>2</xdr:row>
      <xdr:rowOff>9525</xdr:rowOff>
    </xdr:from>
    <xdr:to>
      <xdr:col>4</xdr:col>
      <xdr:colOff>0</xdr:colOff>
      <xdr:row>2</xdr:row>
      <xdr:rowOff>9525</xdr:rowOff>
    </xdr:to>
    <xdr:sp macro="" textlink="">
      <xdr:nvSpPr>
        <xdr:cNvPr id="3" name="Line 1">
          <a:extLst>
            <a:ext uri="{FF2B5EF4-FFF2-40B4-BE49-F238E27FC236}">
              <a16:creationId xmlns:a16="http://schemas.microsoft.com/office/drawing/2014/main" id="{00000000-0008-0000-1600-000003000000}"/>
            </a:ext>
          </a:extLst>
        </xdr:cNvPr>
        <xdr:cNvSpPr>
          <a:spLocks noChangeShapeType="1"/>
        </xdr:cNvSpPr>
      </xdr:nvSpPr>
      <xdr:spPr bwMode="auto">
        <a:xfrm flipV="1">
          <a:off x="660400" y="409575"/>
          <a:ext cx="1673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dows/Downloads/MB_54_55_62_2020_D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Qu&#7843;ng%20Ninh.B&#225;o%20c&#225;o%20QTNS%20huy&#7879;n%20n&#259;m%202020%20g&#7917;i%20ST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L&#7879;%20Th&#7911;y.%20QUYET%20TOAN%20NGAN%20SACH%20NAM%202020_BC%20STC%2016.7.20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B.%20Ch&#7889;t%20Bi&#7875;u%20QT%20thu%202020%2066,67,68,7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Ba%20&#272;&#7891;n.S&#7888;%20LI&#7878;U%20BC%20T&#7892;NG%20QT%20N&#258;M%202020%20G&#7916;I%20A%20QUANG(&#273;i&#7873;u%20ch&#7881;nh%20ph&#7847;n%20ti&#7871;t%20ki&#7879;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MH.%20s&#7889;%20li&#7879;u%20BS%20CN%20%20n&#259;m%202020%20em%20bich.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Tuy&#234;n%20H&#243;a.%20Bi&#7875;u%2070%20NSX_20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20.9.Qu&#7843;ng%20Tr&#7841;ch%20ch&#7889;t%20bi&#7875;u%207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20.9.Ba%20&#272;&#7891;n%20ch&#7889;t.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16.9.Qu&#7843;ng%20Ninh.B&#225;o%20c&#225;o%20QTNS%20huy&#7879;n%20n&#259;m%202020%20g&#7917;i%20STC-&#273;&#227;%20s&#7917;a%20bi&#7875;u%2067,7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0.31.192.8\Users\huongNS\Documents\Zalo%20Received%20Files\quy&#7871;t%20to&#225;n%202019\Hu&#7925;en\LETHUY-QUYET%20TOAN%20NGAN%20SACH%20NAM%202019_25.5.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LLLAP12/Dropbox/Dao%202021/D&#7920;%20TO&#193;N%202021/CONG%20KHAI%20D&#7920;%20TO&#193;N%202021%20(VAN%20XA).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31.192.8\VIET%20HA\VAN%20BAN%20VIET%20HA\NAM%202021\ODA\bao%20cao%20n&#417;%202020\BAO%20CAO%20VAY%20NO%202020%20lam%20ngay%2013.09.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31.192.7\CacPhongBan\PhongQuanLyNganSach\DinhDuyQuang\kieu%20huong\TongQT2018_0410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31.192.8\SoTaiChinh\CACPHONG\PhongQuanLyNganSach\TranNgocBich\Quang%20g&#7917;i\TONGQUYETTOAN2020-QUANG-02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Minh%20H&#243;a.Bao%20cao%20quyet%20toan%20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Tuy&#234;n%20H&#243;a.%20Quyet%20toan%202020%20(TT34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Qu&#7843;ng%20Tr&#7841;ch.%20Tong%20quyet%20toan%202020_22.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B&#7889;%20Tr&#7841;ch.%20TONG%20QT%20CHI%20NS%202020%20TT%20342-BTC(MT%2023.08.202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272;&#7891;ng%20H&#7899;i.%20QUY&#7870;T%20TO&#193;N%202020%20TH&#192;NH%20PH&#7888;%20-%20CH&#205;NH%20TH&#7912;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B54-31-Hà"/>
      <sheetName val="B55-31Hà"/>
      <sheetName val="B62-31Hà"/>
      <sheetName val="B56-31"/>
    </sheetNames>
    <sheetDataSet>
      <sheetData sheetId="0" refreshError="1"/>
      <sheetData sheetId="1" refreshError="1"/>
      <sheetData sheetId="2">
        <row r="12">
          <cell r="D12">
            <v>42811.705691999996</v>
          </cell>
        </row>
        <row r="13">
          <cell r="D13">
            <v>5561.8936530000001</v>
          </cell>
        </row>
        <row r="14">
          <cell r="D14">
            <v>69.867000000000004</v>
          </cell>
        </row>
        <row r="16">
          <cell r="D16">
            <v>985.29</v>
          </cell>
        </row>
        <row r="17">
          <cell r="D17">
            <v>289593.13721399999</v>
          </cell>
        </row>
        <row r="18">
          <cell r="D18">
            <v>29944.403805999998</v>
          </cell>
        </row>
        <row r="19">
          <cell r="D19">
            <v>790</v>
          </cell>
        </row>
        <row r="20">
          <cell r="D20">
            <v>79531.242717999994</v>
          </cell>
        </row>
        <row r="21">
          <cell r="D21">
            <v>14516.198999999999</v>
          </cell>
        </row>
        <row r="22">
          <cell r="D22">
            <v>171372.288405</v>
          </cell>
        </row>
        <row r="23">
          <cell r="D23">
            <v>389620.24141299998</v>
          </cell>
        </row>
        <row r="24">
          <cell r="D24">
            <v>100701.620043</v>
          </cell>
        </row>
        <row r="25">
          <cell r="D25">
            <v>42098.546823999997</v>
          </cell>
        </row>
        <row r="26">
          <cell r="D26">
            <v>11308.901</v>
          </cell>
        </row>
        <row r="27">
          <cell r="D27">
            <v>66840.322052000003</v>
          </cell>
        </row>
        <row r="28">
          <cell r="D28">
            <v>9742.6229999999996</v>
          </cell>
        </row>
        <row r="29">
          <cell r="D29">
            <v>3302.6950000000002</v>
          </cell>
        </row>
        <row r="30">
          <cell r="D30">
            <v>18583.697700000001</v>
          </cell>
        </row>
        <row r="31">
          <cell r="D31">
            <v>8165.569493</v>
          </cell>
        </row>
        <row r="32">
          <cell r="D32">
            <v>2000</v>
          </cell>
        </row>
        <row r="33">
          <cell r="D33">
            <v>805.29700000000003</v>
          </cell>
        </row>
        <row r="34">
          <cell r="D34">
            <v>1347.56</v>
          </cell>
        </row>
        <row r="35">
          <cell r="D35">
            <v>4946.0695999999998</v>
          </cell>
        </row>
        <row r="36">
          <cell r="D36">
            <v>2568</v>
          </cell>
        </row>
        <row r="37">
          <cell r="D37">
            <v>425</v>
          </cell>
        </row>
        <row r="38">
          <cell r="D38">
            <v>300</v>
          </cell>
        </row>
        <row r="39">
          <cell r="D39">
            <v>600</v>
          </cell>
        </row>
        <row r="40">
          <cell r="D40">
            <v>100</v>
          </cell>
        </row>
        <row r="41">
          <cell r="D41">
            <v>15167.552987999999</v>
          </cell>
        </row>
        <row r="42">
          <cell r="D42">
            <v>4000</v>
          </cell>
        </row>
        <row r="43">
          <cell r="D43">
            <v>94053</v>
          </cell>
        </row>
        <row r="44">
          <cell r="D44">
            <v>171404.47058200004</v>
          </cell>
        </row>
        <row r="241">
          <cell r="D241">
            <v>9490.2559050000018</v>
          </cell>
        </row>
        <row r="255">
          <cell r="D255">
            <v>128453.71745400001</v>
          </cell>
        </row>
        <row r="262">
          <cell r="D262">
            <v>4917.1229999999996</v>
          </cell>
        </row>
        <row r="264">
          <cell r="D264">
            <v>102325.612683</v>
          </cell>
        </row>
        <row r="272">
          <cell r="D272">
            <v>693094.58158499992</v>
          </cell>
        </row>
        <row r="504">
          <cell r="D504">
            <v>28904.026361999997</v>
          </cell>
        </row>
        <row r="513">
          <cell r="D513">
            <v>890.72799999999995</v>
          </cell>
        </row>
      </sheetData>
      <sheetData sheetId="3" refreshError="1"/>
      <sheetData sheetId="4">
        <row r="12">
          <cell r="D12">
            <v>162551.67256000001</v>
          </cell>
        </row>
        <row r="13">
          <cell r="D13">
            <v>45485.885000000002</v>
          </cell>
        </row>
        <row r="14">
          <cell r="D14">
            <v>16050.248</v>
          </cell>
        </row>
        <row r="15">
          <cell r="D15">
            <v>29249.833999999999</v>
          </cell>
        </row>
        <row r="16">
          <cell r="D16">
            <v>3889.0425</v>
          </cell>
        </row>
        <row r="17">
          <cell r="D17">
            <v>179573.293397</v>
          </cell>
        </row>
        <row r="18">
          <cell r="D18">
            <v>16206.864691000001</v>
          </cell>
        </row>
        <row r="19">
          <cell r="D19">
            <v>18153.870999999999</v>
          </cell>
        </row>
        <row r="20">
          <cell r="D20">
            <v>17808.021000000001</v>
          </cell>
        </row>
        <row r="21">
          <cell r="D21">
            <v>25024.411</v>
          </cell>
        </row>
        <row r="22">
          <cell r="D22">
            <v>25157.956602999999</v>
          </cell>
        </row>
        <row r="23">
          <cell r="D23">
            <v>21332.664059999999</v>
          </cell>
        </row>
        <row r="24">
          <cell r="D24">
            <v>72185.501472999997</v>
          </cell>
        </row>
        <row r="25">
          <cell r="D25">
            <v>492274.25801400002</v>
          </cell>
        </row>
        <row r="26">
          <cell r="D26">
            <v>364071.616591</v>
          </cell>
        </row>
        <row r="27">
          <cell r="D27">
            <v>93492.682468999992</v>
          </cell>
        </row>
        <row r="28">
          <cell r="D28">
            <v>106200.6082</v>
          </cell>
        </row>
        <row r="29">
          <cell r="D29">
            <v>21655.123399</v>
          </cell>
        </row>
        <row r="30">
          <cell r="D30">
            <v>16408.212899999999</v>
          </cell>
        </row>
        <row r="31">
          <cell r="D31">
            <v>54788.333099999996</v>
          </cell>
        </row>
        <row r="32">
          <cell r="D32">
            <v>28405.320506999997</v>
          </cell>
        </row>
        <row r="33">
          <cell r="D33">
            <v>7157.7498619999997</v>
          </cell>
        </row>
        <row r="34">
          <cell r="D34">
            <v>29745</v>
          </cell>
        </row>
        <row r="35">
          <cell r="D35">
            <v>3819.4090000000001</v>
          </cell>
        </row>
        <row r="36">
          <cell r="D36">
            <v>8352.6380000000008</v>
          </cell>
        </row>
        <row r="37">
          <cell r="D37">
            <v>20638.228793000002</v>
          </cell>
        </row>
        <row r="38">
          <cell r="D38">
            <v>139822.91423200001</v>
          </cell>
        </row>
        <row r="39">
          <cell r="D39">
            <v>75758.13</v>
          </cell>
        </row>
        <row r="40">
          <cell r="D40">
            <v>21203.128803</v>
          </cell>
        </row>
        <row r="41">
          <cell r="D41">
            <v>6279</v>
          </cell>
        </row>
        <row r="42">
          <cell r="D42">
            <v>18881.760000000002</v>
          </cell>
        </row>
        <row r="43">
          <cell r="D43">
            <v>2840.8130000000001</v>
          </cell>
        </row>
        <row r="44">
          <cell r="D44">
            <v>2100</v>
          </cell>
        </row>
        <row r="45">
          <cell r="D45">
            <v>437</v>
          </cell>
        </row>
        <row r="46">
          <cell r="D46">
            <v>516</v>
          </cell>
        </row>
        <row r="47">
          <cell r="D47">
            <v>100</v>
          </cell>
        </row>
        <row r="48">
          <cell r="D48">
            <v>100</v>
          </cell>
        </row>
        <row r="49">
          <cell r="D49">
            <v>100</v>
          </cell>
        </row>
        <row r="50">
          <cell r="D50">
            <v>100</v>
          </cell>
        </row>
        <row r="51">
          <cell r="D51">
            <v>100</v>
          </cell>
        </row>
        <row r="52">
          <cell r="D52">
            <v>2130</v>
          </cell>
        </row>
        <row r="53">
          <cell r="D53">
            <v>1261.68</v>
          </cell>
        </row>
        <row r="54">
          <cell r="D54">
            <v>703</v>
          </cell>
        </row>
        <row r="55">
          <cell r="D55">
            <v>3794.4331179999999</v>
          </cell>
        </row>
        <row r="56">
          <cell r="D56">
            <v>621</v>
          </cell>
        </row>
        <row r="57">
          <cell r="D57">
            <v>1101</v>
          </cell>
        </row>
        <row r="58">
          <cell r="D58">
            <v>753.89599999999996</v>
          </cell>
        </row>
        <row r="59">
          <cell r="D59">
            <v>506</v>
          </cell>
        </row>
        <row r="60">
          <cell r="D60">
            <v>395</v>
          </cell>
        </row>
        <row r="61">
          <cell r="D61">
            <v>1740.681801</v>
          </cell>
        </row>
        <row r="62">
          <cell r="D62">
            <v>1027</v>
          </cell>
        </row>
        <row r="63">
          <cell r="D63">
            <v>1250</v>
          </cell>
        </row>
        <row r="64">
          <cell r="D64">
            <v>130</v>
          </cell>
        </row>
        <row r="65">
          <cell r="D65">
            <v>1010</v>
          </cell>
        </row>
        <row r="66">
          <cell r="D66">
            <v>225</v>
          </cell>
        </row>
        <row r="67">
          <cell r="D67">
            <v>528</v>
          </cell>
        </row>
        <row r="68">
          <cell r="D68">
            <v>109</v>
          </cell>
        </row>
        <row r="69">
          <cell r="D69">
            <v>93.061999999999998</v>
          </cell>
        </row>
        <row r="70">
          <cell r="D70">
            <v>100</v>
          </cell>
        </row>
        <row r="71">
          <cell r="D71">
            <v>100</v>
          </cell>
        </row>
        <row r="72">
          <cell r="D72">
            <v>92.55</v>
          </cell>
        </row>
        <row r="73">
          <cell r="D73">
            <v>20</v>
          </cell>
        </row>
        <row r="74">
          <cell r="D74">
            <v>8003.6989999999996</v>
          </cell>
        </row>
        <row r="75">
          <cell r="D75">
            <v>21314.486000000001</v>
          </cell>
        </row>
        <row r="76">
          <cell r="D76">
            <v>974.08680800000002</v>
          </cell>
        </row>
        <row r="77">
          <cell r="D77">
            <v>3093</v>
          </cell>
        </row>
        <row r="78">
          <cell r="D78">
            <v>500</v>
          </cell>
        </row>
        <row r="79">
          <cell r="D79">
            <v>1000</v>
          </cell>
        </row>
        <row r="80">
          <cell r="D80">
            <v>50</v>
          </cell>
        </row>
        <row r="81">
          <cell r="D81">
            <v>1250</v>
          </cell>
        </row>
        <row r="82">
          <cell r="D82">
            <v>500</v>
          </cell>
        </row>
        <row r="83">
          <cell r="D83">
            <v>1500</v>
          </cell>
        </row>
        <row r="84">
          <cell r="D84">
            <v>700</v>
          </cell>
        </row>
        <row r="85">
          <cell r="D85">
            <v>300</v>
          </cell>
        </row>
        <row r="86">
          <cell r="D86">
            <v>10000</v>
          </cell>
        </row>
        <row r="87">
          <cell r="D87">
            <v>35000</v>
          </cell>
        </row>
        <row r="88">
          <cell r="D88">
            <v>1000</v>
          </cell>
        </row>
        <row r="89">
          <cell r="D89">
            <v>5800</v>
          </cell>
        </row>
        <row r="90">
          <cell r="D90">
            <v>76.335999999999999</v>
          </cell>
        </row>
        <row r="91">
          <cell r="D91">
            <v>33.938000000000002</v>
          </cell>
        </row>
        <row r="92">
          <cell r="D92">
            <v>4447.9660000000003</v>
          </cell>
        </row>
        <row r="93">
          <cell r="D93">
            <v>9530.9179999999997</v>
          </cell>
        </row>
        <row r="94">
          <cell r="D94">
            <v>138.80000000000001</v>
          </cell>
        </row>
        <row r="95">
          <cell r="D95">
            <v>31176</v>
          </cell>
        </row>
        <row r="96">
          <cell r="D96">
            <v>13406.882104</v>
          </cell>
        </row>
        <row r="97">
          <cell r="D97">
            <v>3224.7929210000002</v>
          </cell>
        </row>
        <row r="98">
          <cell r="D98">
            <v>1107.513659</v>
          </cell>
        </row>
        <row r="99">
          <cell r="D99">
            <v>1943.6021270000001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2020"/>
      <sheetName val="Chi 2020"/>
      <sheetName val="NĐ 31-biểu 48"/>
      <sheetName val="NĐ 31-biểu 49"/>
      <sheetName val="NĐ 31-biểu 50"/>
      <sheetName val="NĐ 31-biểu 51"/>
      <sheetName val="NĐ 31-biểu 52 huyện"/>
      <sheetName val="NĐ 31-biểu 52 xã"/>
      <sheetName val="NĐ 31-biểu 53"/>
      <sheetName val="NĐ 31-biểu 54"/>
      <sheetName val="NĐ 31-biểu 55"/>
      <sheetName val="NĐ 31-biểu 56"/>
      <sheetName val="NĐ 31-biểu 57"/>
      <sheetName val="NĐ 31-biểu 58"/>
      <sheetName val="NĐ 31-biểu 59"/>
      <sheetName val="NĐ 31-biểu 61"/>
      <sheetName val="NĐ 31-biểu 62"/>
      <sheetName val="MB 60-Cân đối"/>
      <sheetName val="MB 61-Thu"/>
      <sheetName val="MB 62-Chi"/>
      <sheetName val="MB 63-Thu MLNS"/>
      <sheetName val="MB 63-Thu hợp mục"/>
      <sheetName val="MB 64-Chi MLNS"/>
      <sheetName val="MB64-Chi hợp mục"/>
      <sheetName val="MB 65-CTMTQG"/>
      <sheetName val="biểu 66"/>
      <sheetName val="biểu 67"/>
      <sheetName val="biểu 68"/>
      <sheetName val="biểu 69"/>
      <sheetName val="biểu 70"/>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v>41189.509999999995</v>
          </cell>
          <cell r="D9">
            <v>23827.66</v>
          </cell>
          <cell r="E9">
            <v>17361.849999999999</v>
          </cell>
        </row>
      </sheetData>
      <sheetData sheetId="26">
        <row r="10">
          <cell r="C10">
            <v>22994.989999999998</v>
          </cell>
        </row>
      </sheetData>
      <sheetData sheetId="27">
        <row r="11">
          <cell r="C11">
            <v>10989</v>
          </cell>
        </row>
        <row r="12">
          <cell r="C12">
            <v>9594.52</v>
          </cell>
        </row>
      </sheetData>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TIET THU"/>
      <sheetName val="BIEU 48_ND31"/>
      <sheetName val="BIEU 49_ND31"/>
      <sheetName val="BIEU 50_ND31"/>
      <sheetName val="BIEU 51_ND31"/>
      <sheetName val="BIEU 52_ND31"/>
      <sheetName val="BIEU 53_ND31"/>
      <sheetName val="BIEU 54_ND31"/>
      <sheetName val="BIEU55_ND31"/>
      <sheetName val="BIEU 56_ND31"/>
      <sheetName val="BIEU 57_ND 31"/>
      <sheetName val="BIEU 58_ND31"/>
      <sheetName val="BIEU 59_ND31"/>
      <sheetName val="BIEU 60_ND31"/>
      <sheetName val="BIEU 61_ND31"/>
      <sheetName val="BIEU 62_ND31"/>
      <sheetName val="BIEU 64_ND31"/>
      <sheetName val="MAU 60_TT342"/>
      <sheetName val="MAU 61_TT342"/>
      <sheetName val="MAU 62_TT342"/>
      <sheetName val="MAU 63_THU MLNS"/>
      <sheetName val="MAU 64_CHI ML"/>
      <sheetName val="MAU 65_TT342_CTCTMTQG"/>
      <sheetName val="MAU 66_TT342"/>
      <sheetName val="MAU 67_TT342"/>
      <sheetName val="MAU 68_TT342"/>
      <sheetName val="MAU 69_TT342"/>
      <sheetName val="MAU 70_TT342"/>
      <sheetName val="CHI KHAC"/>
      <sheetName val="CHI TIET NOP TRA TINH"/>
      <sheetName val="TINH CAP MT"/>
      <sheetName val="TINH CAP_UNG"/>
      <sheetName val="0000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2">
          <cell r="B22">
            <v>31747296473</v>
          </cell>
        </row>
      </sheetData>
      <sheetData sheetId="24">
        <row r="10">
          <cell r="C10">
            <v>67492025000</v>
          </cell>
        </row>
      </sheetData>
      <sheetData sheetId="25">
        <row r="9">
          <cell r="B9">
            <v>24997000000</v>
          </cell>
        </row>
        <row r="10">
          <cell r="B10">
            <v>24997000000</v>
          </cell>
          <cell r="C10">
            <v>12767000000</v>
          </cell>
          <cell r="D10">
            <v>3830000000</v>
          </cell>
          <cell r="E10">
            <v>8400000000</v>
          </cell>
        </row>
      </sheetData>
      <sheetData sheetId="26" refreshError="1"/>
      <sheetData sheetId="27">
        <row r="8">
          <cell r="D8">
            <v>280541842165</v>
          </cell>
        </row>
      </sheetData>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31"/>
      <sheetName val="49.31"/>
      <sheetName val="50.31"/>
      <sheetName val="51.31"/>
      <sheetName val="52.31"/>
      <sheetName val="53.31"/>
      <sheetName val="54.31"/>
      <sheetName val="55.31"/>
      <sheetName val="56.31"/>
      <sheetName val="57.31"/>
      <sheetName val="58.31"/>
      <sheetName val="59.31"/>
      <sheetName val="60.31"/>
      <sheetName val="61.31"/>
      <sheetName val="62.31"/>
      <sheetName val="63.31"/>
      <sheetName val="64.31"/>
      <sheetName val="60.342"/>
      <sheetName val="61.342"/>
      <sheetName val="CHITIETTHU"/>
      <sheetName val="62.342"/>
      <sheetName val="63."/>
      <sheetName val="64."/>
      <sheetName val="65."/>
      <sheetName val="66."/>
      <sheetName val="67."/>
      <sheetName val="68."/>
      <sheetName val="69."/>
      <sheetName val="70"/>
      <sheetName val="00000000"/>
      <sheetName val="vay"/>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sheetData sheetId="26">
        <row r="192">
          <cell r="C192">
            <v>18050000000</v>
          </cell>
        </row>
        <row r="199">
          <cell r="C199">
            <v>14190000000</v>
          </cell>
        </row>
        <row r="200">
          <cell r="C200">
            <v>3000000000</v>
          </cell>
        </row>
      </sheetData>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2016 "/>
      <sheetName val="PL 03"/>
      <sheetName val="Bieu 01 thu NS"/>
      <sheetName val="Bieu 03 CD.QTNS"/>
      <sheetName val="Biểu số 3.2"/>
      <sheetName val="Bieu 03,3 2019"/>
      <sheetName val="Tong hop"/>
      <sheetName val="thuy"/>
      <sheetName val="Bieu 03.03 2018"/>
      <sheetName val="Bieu so 01.TNS (2)"/>
      <sheetName val="Bieu so 01.TNS"/>
      <sheetName val="Kho Bac "/>
      <sheetName val="B 63"/>
      <sheetName val="Bieu 60"/>
      <sheetName val="Bieu 61"/>
      <sheetName val="Bieu 62"/>
      <sheetName val="Bieu 48 NĐ31"/>
      <sheetName val="Bieu 50 NĐ31"/>
      <sheetName val="Bieu 51 NĐ31"/>
      <sheetName val="B 51"/>
      <sheetName val="B 52"/>
      <sheetName val="Bieu 52 NĐ31"/>
      <sheetName val="Bieu 53 NĐ31"/>
      <sheetName val="Bieu 54 NĐ31 "/>
      <sheetName val="Bieu 54"/>
      <sheetName val="Bieu 54 (2)"/>
      <sheetName val="Bieu 58 NĐ31"/>
      <sheetName val="Bieu 59 NĐ31"/>
      <sheetName val="Bieu 61 NĐ31"/>
      <sheetName val="61"/>
      <sheetName val="Bieu 62 NĐ31"/>
      <sheetName val="GIAI NGAN"/>
      <sheetName val="Bieu 63 NĐ31"/>
      <sheetName val="Bieu 68 "/>
      <sheetName val="B 54"/>
      <sheetName val="Bieu 59"/>
      <sheetName val="B 61. MTQG"/>
      <sheetName val="Sheet14"/>
      <sheetName val="Tang thu 2019"/>
      <sheetName val="Sheet2"/>
      <sheetName val="Tinh BS 2019"/>
      <sheetName val="Du phong 2019"/>
      <sheetName val="Ho tro DV 2019"/>
      <sheetName val="Lenh chi tien 2019"/>
      <sheetName val="Lenh chi 2019 da hoan ung QSu  "/>
      <sheetName val="BIÊU 64 342 MLNS"/>
      <sheetName val="bieu 63 -tt 342"/>
      <sheetName val="Bieu 68-TT34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ow r="8">
          <cell r="C8">
            <v>11204</v>
          </cell>
        </row>
        <row r="9">
          <cell r="C9">
            <v>11184</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BIEU 61"/>
      <sheetName val="BIEU 62"/>
      <sheetName val="Biểu 63"/>
      <sheetName val="Biểu 64"/>
      <sheetName val="Biểu 65"/>
      <sheetName val="Bieu 66"/>
      <sheetName val="Bieu 67"/>
      <sheetName val="Bieu 68"/>
      <sheetName val="Bieu 69"/>
      <sheetName val="Bieu 70"/>
      <sheetName val="Bieu 70 (2020)"/>
      <sheetName val="Bieu 68 (ĐV Triệu đồng)"/>
      <sheetName val="CQTH-0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9">
          <cell r="C9">
            <v>12907790000</v>
          </cell>
        </row>
      </sheetData>
      <sheetData sheetId="8" refreshError="1"/>
      <sheetData sheetId="9" refreshError="1"/>
      <sheetData sheetId="10" refreshError="1"/>
      <sheetData sheetId="11">
        <row r="29">
          <cell r="F29">
            <v>73706386045</v>
          </cell>
          <cell r="G29">
            <v>69917898714</v>
          </cell>
          <cell r="H29">
            <v>3788487331</v>
          </cell>
        </row>
      </sheetData>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8">
          <cell r="D18">
            <v>18640281880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2.31 (kéo ngày 28.6.2021)"/>
      <sheetName val="BS NAM 2020"/>
      <sheetName val="Bieu 60"/>
      <sheetName val="Bieu 61"/>
      <sheetName val="Bieu 62"/>
      <sheetName val="Bieu 62_H+X"/>
      <sheetName val="Bieu 63_1"/>
      <sheetName val="Bieu 63_2"/>
      <sheetName val="Bieu 63_3"/>
      <sheetName val="Bieu 64_1"/>
      <sheetName val="Bieu 64_2"/>
      <sheetName val="Bieu 64_3"/>
      <sheetName val="Bieu 65_1"/>
      <sheetName val="Bieu 65_2"/>
      <sheetName val="Bieu 65_3"/>
      <sheetName val="Bieu 66"/>
      <sheetName val="Bieu 67"/>
      <sheetName val="Bieu 68"/>
      <sheetName val="Bieu 69"/>
      <sheetName val="Bieu 7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8">
          <cell r="K18">
            <v>164959673681</v>
          </cell>
          <cell r="L18">
            <v>30319775278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2016 "/>
      <sheetName val="PL 03"/>
      <sheetName val="Bieu 01 thu NS"/>
      <sheetName val="Bieu 03 CD.QTNS"/>
      <sheetName val="Biểu số 3.2"/>
      <sheetName val="Bieu 03,3 2019"/>
      <sheetName val="Tong hop"/>
      <sheetName val="thuy"/>
      <sheetName val="Bieu 03.03 2018"/>
      <sheetName val="Bieu so 01.TNS (2)"/>
      <sheetName val="Bieu so 01.TNS"/>
      <sheetName val="Kho Bac "/>
      <sheetName val="B 63"/>
      <sheetName val="Bieu 60-TT342"/>
      <sheetName val="Bieu 61-TT342"/>
      <sheetName val="Bieu 62-TT342"/>
      <sheetName val="Bieu 63-TT342"/>
      <sheetName val="Bieu 64-TT342"/>
      <sheetName val="Bieu 67-TT342"/>
      <sheetName val="Bieu 68-TT342"/>
      <sheetName val="Bieu 70-TT342"/>
      <sheetName val="Bieu 48 NĐ31"/>
      <sheetName val="Bieu 50 NĐ31"/>
      <sheetName val="Bieu 51 NĐ31"/>
      <sheetName val="B 51"/>
      <sheetName val="B 52"/>
      <sheetName val="Bieu 52 NĐ31"/>
      <sheetName val="Bieu 53 NĐ31"/>
      <sheetName val="Bieu 54 NĐ31 "/>
      <sheetName val="Bieu 54"/>
      <sheetName val="Bieu 54 (2)"/>
      <sheetName val="Bieu 58 NĐ31"/>
      <sheetName val="Bieu 59 NĐ31"/>
      <sheetName val="Bieu 61 NĐ31"/>
      <sheetName val="61"/>
      <sheetName val="Bieu 62 NĐ31"/>
      <sheetName val="GIAI NGAN"/>
      <sheetName val="Bieu 63 NĐ31"/>
      <sheetName val="Bieu 68 "/>
      <sheetName val="B 54"/>
      <sheetName val="Bieu 59"/>
      <sheetName val="B 61. MTQG"/>
      <sheetName val="Sheet14"/>
      <sheetName val="Tang thu 2019"/>
      <sheetName val="Sheet2"/>
      <sheetName val="Tinh BS 2019"/>
      <sheetName val="Du phong 2019"/>
      <sheetName val="Ho tro DV 2019"/>
      <sheetName val="Lenh chi tien 2019"/>
      <sheetName val="Lenh chi 2019 da hoan ung QSu  "/>
      <sheetName val="BIÊU 64 342 MLNS"/>
      <sheetName val="bieu 63 -tt 342"/>
      <sheetName val="Tỉnh tạm ứng"/>
      <sheetName val="Nộp trả NS tỉnh"/>
      <sheetName val="BSCMT tỉn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ow r="17">
          <cell r="F17">
            <v>183221161594</v>
          </cell>
          <cell r="G17">
            <v>136007141410</v>
          </cell>
          <cell r="H17">
            <v>47214020184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2020"/>
      <sheetName val="Chi 2020"/>
      <sheetName val="NĐ 31-biểu 48"/>
      <sheetName val="NĐ 31-biểu 49"/>
      <sheetName val="NĐ 31-biểu 50"/>
      <sheetName val="NĐ 31-biểu 51"/>
      <sheetName val="NĐ 31-biểu 52 huyện"/>
      <sheetName val="NĐ 31-biểu 52 xã"/>
      <sheetName val="NĐ 31-biểu 53"/>
      <sheetName val="NĐ 31-biểu 54"/>
      <sheetName val="NĐ 31-biểu 55"/>
      <sheetName val="NĐ 31-biểu 56"/>
      <sheetName val="NĐ 31-biểu 57"/>
      <sheetName val="NĐ 31-biểu 58"/>
      <sheetName val="NĐ 31-biểu 59"/>
      <sheetName val="NĐ 31-biểu 61"/>
      <sheetName val="NĐ 31-biểu 62"/>
      <sheetName val="MB 60-Cân đối"/>
      <sheetName val="MB 61-Thu"/>
      <sheetName val="MB 62-Chi"/>
      <sheetName val="MB 63-Thu MLNS"/>
      <sheetName val="MB 63-Thu hợp mục"/>
      <sheetName val="MB 64-Chi MLNS"/>
      <sheetName val="MB64-Chi hợp mục"/>
      <sheetName val="MB 65-CTMTQG"/>
      <sheetName val="biểu 66"/>
      <sheetName val="biểu 67-đã sửa"/>
      <sheetName val="biểu 68"/>
      <sheetName val="biểu 69"/>
      <sheetName val="biểu 70-đã sửa"/>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1">
          <cell r="G11">
            <v>32162950000</v>
          </cell>
        </row>
      </sheetData>
      <sheetData sheetId="27" refreshError="1"/>
      <sheetData sheetId="28" refreshError="1"/>
      <sheetData sheetId="29">
        <row r="10">
          <cell r="D10">
            <v>315889.37</v>
          </cell>
          <cell r="E10">
            <v>232817.85000000003</v>
          </cell>
          <cell r="F10">
            <v>83071.520000000004</v>
          </cell>
        </row>
      </sheetData>
      <sheetData sheetId="3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TIET THU"/>
      <sheetName val="BIEU 48_ND31"/>
      <sheetName val="BIEU 49_ND31"/>
      <sheetName val="BIEU 50_ND31"/>
      <sheetName val="BIEU 51_ND31"/>
      <sheetName val="BIEU 52_ND31"/>
      <sheetName val="BIEU 53_ND31"/>
      <sheetName val="BIEU 54_ND31"/>
      <sheetName val="BIEU55_ND31"/>
      <sheetName val="BIEU 56_ND31"/>
      <sheetName val="BIEU 57_ND 31"/>
      <sheetName val="BIEU 58_ND31"/>
      <sheetName val="BIEU 59_ND31"/>
      <sheetName val="BIEU 60_ND31"/>
      <sheetName val="BIEU 61_ND31"/>
      <sheetName val="BIEU 62_ND31"/>
      <sheetName val="BIEU 64_ND31"/>
      <sheetName val="MAU 60_TT342"/>
      <sheetName val="MAU 61_TT342"/>
      <sheetName val="MAU 62_TT342"/>
      <sheetName val="MAU 63_THU MLNS"/>
      <sheetName val="MAU 64_CHI ML"/>
      <sheetName val="MAU 65_TT342_CTCTMTQG"/>
      <sheetName val="MAU 66_TT342"/>
      <sheetName val="MAU 67_TT342"/>
      <sheetName val="MAU 68_TT342"/>
      <sheetName val="MAU 69_TT342"/>
      <sheetName val="MAU 70_TT342"/>
      <sheetName val="MAU 70_TT342_cap hx"/>
      <sheetName val="THU KHAC"/>
      <sheetName val="CHI KHAC"/>
      <sheetName val="CHI TIET NOP TRA TINH"/>
      <sheetName val="TINH CAP MT"/>
      <sheetName val="TINH CAP_UNG"/>
      <sheetName val="CTMTQG"/>
      <sheetName val="0000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8">
          <cell r="H18">
            <v>129950475997</v>
          </cell>
          <cell r="I18">
            <v>110720445625</v>
          </cell>
          <cell r="J18">
            <v>19230030372</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8 (VAN XA)"/>
      <sheetName val="40 (VAN XA)"/>
    </sheetNames>
    <sheetDataSet>
      <sheetData sheetId="0">
        <row r="24">
          <cell r="E24">
            <v>3497.27342404</v>
          </cell>
        </row>
        <row r="29">
          <cell r="E29">
            <v>6676.493730799999</v>
          </cell>
        </row>
        <row r="30">
          <cell r="E30">
            <v>14279.486839000001</v>
          </cell>
        </row>
        <row r="31">
          <cell r="E31">
            <v>21086.608559</v>
          </cell>
        </row>
        <row r="40">
          <cell r="E40">
            <v>9820.9645879999989</v>
          </cell>
        </row>
        <row r="49">
          <cell r="E49">
            <v>3828.3435999999997</v>
          </cell>
        </row>
        <row r="58">
          <cell r="E58">
            <v>1300</v>
          </cell>
        </row>
        <row r="80">
          <cell r="E80">
            <v>7389.5980939999999</v>
          </cell>
        </row>
        <row r="259">
          <cell r="E259">
            <v>3341.2840839999999</v>
          </cell>
        </row>
        <row r="296">
          <cell r="E296">
            <v>3645.2845649999999</v>
          </cell>
        </row>
        <row r="324">
          <cell r="E324">
            <v>1000</v>
          </cell>
        </row>
      </sheetData>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s>
    <sheetDataSet>
      <sheetData sheetId="0">
        <row r="11">
          <cell r="C11">
            <v>183271.10586000001</v>
          </cell>
          <cell r="E11">
            <v>43000</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U 60_TT342"/>
      <sheetName val="MAU 61_TT342"/>
      <sheetName val="CHITIETTHU"/>
      <sheetName val="MAU 62_TT342"/>
      <sheetName val="MAU63_THUMLNS"/>
      <sheetName val="MAU64_CHIMLNS"/>
      <sheetName val="MAU65_CTMT"/>
      <sheetName val="MAU 66_TT342"/>
      <sheetName val="MAU 67_TT342"/>
      <sheetName val="MAU 68_TT342"/>
      <sheetName val="MAU 69_TT342"/>
      <sheetName val="MAU 70_TT342"/>
      <sheetName val="00000000"/>
    </sheetNames>
    <sheetDataSet>
      <sheetData sheetId="0" refreshError="1"/>
      <sheetData sheetId="1">
        <row r="9">
          <cell r="E9">
            <v>4131416386654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31"/>
      <sheetName val="49.31"/>
      <sheetName val="50.31"/>
      <sheetName val="51.31"/>
      <sheetName val="52.31"/>
      <sheetName val="53.31"/>
      <sheetName val="54.31"/>
      <sheetName val="55.31"/>
      <sheetName val="56.31"/>
      <sheetName val="57.31"/>
      <sheetName val="58.31"/>
      <sheetName val="59.31"/>
      <sheetName val="60.31"/>
      <sheetName val="61.31"/>
      <sheetName val="62.31"/>
      <sheetName val="63.31"/>
      <sheetName val="64.31"/>
      <sheetName val="60.342"/>
      <sheetName val="61.342"/>
      <sheetName val="CHITIETTHU"/>
      <sheetName val="62.342"/>
      <sheetName val="63."/>
      <sheetName val="64."/>
      <sheetName val="65."/>
      <sheetName val="66."/>
      <sheetName val="66. B sửa"/>
      <sheetName val="67."/>
      <sheetName val="68."/>
      <sheetName val="00000000"/>
      <sheetName val="69."/>
      <sheetName val="70"/>
      <sheetName val="vay VH"/>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41">
          <cell r="D41">
            <v>1573640000000</v>
          </cell>
          <cell r="E41">
            <v>1778079276396</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BIEU 61"/>
      <sheetName val="BIEU 62"/>
      <sheetName val="Biểu 63"/>
      <sheetName val="Biểu 64"/>
      <sheetName val="Biểu 65"/>
      <sheetName val="Bieu 66"/>
      <sheetName val="Bieu 67"/>
      <sheetName val="Bieu 68"/>
      <sheetName val="Bieu 69"/>
      <sheetName val="Bieu 70"/>
      <sheetName val="Bieu 70 (2020)"/>
      <sheetName val="Bieu 68 (ĐV Triệu đồng)"/>
      <sheetName val="CQTH-01"/>
      <sheetName val="Sheet2"/>
    </sheetNames>
    <sheetDataSet>
      <sheetData sheetId="0" refreshError="1"/>
      <sheetData sheetId="1" refreshError="1"/>
      <sheetData sheetId="2"/>
      <sheetData sheetId="3" refreshError="1"/>
      <sheetData sheetId="4" refreshError="1"/>
      <sheetData sheetId="5" refreshError="1"/>
      <sheetData sheetId="6">
        <row r="11">
          <cell r="C11">
            <v>23746291827</v>
          </cell>
          <cell r="D11">
            <v>7782065044</v>
          </cell>
          <cell r="E11">
            <v>15964226783</v>
          </cell>
        </row>
      </sheetData>
      <sheetData sheetId="7" refreshError="1"/>
      <sheetData sheetId="8">
        <row r="10">
          <cell r="C10">
            <v>10073405203</v>
          </cell>
        </row>
        <row r="11">
          <cell r="C11">
            <v>9620405203</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P2018 (xong)"/>
      <sheetName val="Tinh thu 100, TL%"/>
      <sheetName val="B60 CĐ"/>
      <sheetName val="B61 thu (ok)"/>
      <sheetName val="B62 chi-ok"/>
      <sheetName val="B66-TM tang chi QLNNok"/>
      <sheetName val="B67- thiên tai 0k"/>
      <sheetName val="B68 DP-tang thu)-ok"/>
      <sheetName val="B69-ok"/>
      <sheetName val="B70- ok"/>
      <sheetName val="Biểu 70 xã"/>
      <sheetName val="TINH CAP (Roi)"/>
      <sheetName val="TU"/>
      <sheetName val="TU 1"/>
    </sheetNames>
    <sheetDataSet>
      <sheetData sheetId="0" refreshError="1"/>
      <sheetData sheetId="1" refreshError="1"/>
      <sheetData sheetId="2" refreshError="1"/>
      <sheetData sheetId="3" refreshError="1"/>
      <sheetData sheetId="4" refreshError="1"/>
      <sheetData sheetId="5">
        <row r="9">
          <cell r="C9">
            <v>20767794000</v>
          </cell>
          <cell r="D9">
            <v>18034205000</v>
          </cell>
          <cell r="E9">
            <v>2733589000</v>
          </cell>
        </row>
      </sheetData>
      <sheetData sheetId="6">
        <row r="8">
          <cell r="C8">
            <v>35454722000</v>
          </cell>
        </row>
      </sheetData>
      <sheetData sheetId="7">
        <row r="9">
          <cell r="C9">
            <v>11647000000</v>
          </cell>
        </row>
        <row r="10">
          <cell r="C10">
            <v>10799269200</v>
          </cell>
        </row>
      </sheetData>
      <sheetData sheetId="8" refreshError="1"/>
      <sheetData sheetId="9">
        <row r="18">
          <cell r="D18">
            <v>93278344899</v>
          </cell>
        </row>
      </sheetData>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2.31 (kéo ngày 28.6.2021)"/>
      <sheetName val="BS NAM 2020"/>
      <sheetName val="Bieu 60"/>
      <sheetName val="Bieu 61"/>
      <sheetName val="Bieu 62"/>
      <sheetName val="Bieu 62_H+X"/>
      <sheetName val="Bieu 63_1"/>
      <sheetName val="Bieu 63_2"/>
      <sheetName val="Bieu 63_3"/>
      <sheetName val="Bieu 64_1"/>
      <sheetName val="Bieu 64_2"/>
      <sheetName val="Bieu 64_3"/>
      <sheetName val="Bieu 65_1"/>
      <sheetName val="Bieu 65_2"/>
      <sheetName val="Bieu 65_3"/>
      <sheetName val="Bieu 66"/>
      <sheetName val="Bieu 67"/>
      <sheetName val="Bieu 68"/>
      <sheetName val="Bieu 69"/>
      <sheetName val="Bieu 7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9">
          <cell r="C9">
            <v>17029.353000000003</v>
          </cell>
          <cell r="D9">
            <v>4645.99</v>
          </cell>
          <cell r="E9">
            <v>12383.362999999999</v>
          </cell>
        </row>
      </sheetData>
      <sheetData sheetId="16">
        <row r="10">
          <cell r="C10">
            <v>25499.315999999999</v>
          </cell>
        </row>
      </sheetData>
      <sheetData sheetId="17">
        <row r="10">
          <cell r="C10">
            <v>31136</v>
          </cell>
        </row>
        <row r="11">
          <cell r="C11">
            <v>29907.830999999998</v>
          </cell>
          <cell r="D11">
            <v>10125.830999999998</v>
          </cell>
          <cell r="E11">
            <v>19782</v>
          </cell>
        </row>
      </sheetData>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tong hop"/>
      <sheetName val="60"/>
      <sheetName val="61 Thu"/>
      <sheetName val="62"/>
      <sheetName val="62HDND"/>
      <sheetName val="63 thu MLNS"/>
      <sheetName val="64 Chi MLNS C"/>
      <sheetName val="65 CTMT MLNS"/>
      <sheetName val="66"/>
      <sheetName val="67"/>
      <sheetName val="68"/>
      <sheetName val="69 Chua"/>
      <sheetName val="70h+x"/>
      <sheetName val="70X"/>
      <sheetName val="QT NGUON MT TINH CAP"/>
      <sheetName val="NOP TRA NS TINH"/>
    </sheetNames>
    <sheetDataSet>
      <sheetData sheetId="0"/>
      <sheetData sheetId="1"/>
      <sheetData sheetId="2"/>
      <sheetData sheetId="3"/>
      <sheetData sheetId="4"/>
      <sheetData sheetId="5"/>
      <sheetData sheetId="6"/>
      <sheetData sheetId="7"/>
      <sheetData sheetId="8">
        <row r="11">
          <cell r="C11">
            <v>31508740787</v>
          </cell>
          <cell r="D11">
            <v>14766323944</v>
          </cell>
          <cell r="E11">
            <v>16742416843</v>
          </cell>
        </row>
      </sheetData>
      <sheetData sheetId="9"/>
      <sheetData sheetId="10">
        <row r="11">
          <cell r="C11">
            <v>20823000000</v>
          </cell>
        </row>
        <row r="12">
          <cell r="C12">
            <v>14641879000</v>
          </cell>
        </row>
      </sheetData>
      <sheetData sheetId="11"/>
      <sheetData sheetId="12">
        <row r="9">
          <cell r="D9">
            <v>301409898854</v>
          </cell>
          <cell r="E9">
            <v>191655324309</v>
          </cell>
          <cell r="F9">
            <v>109754574545</v>
          </cell>
        </row>
      </sheetData>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62 có DP"/>
      <sheetName val="PL 62 tách DT"/>
      <sheetName val="CHỈ TIÊU QL 3.7.21"/>
      <sheetName val="MLNS ngày 12.7.21"/>
      <sheetName val="CTQL 12.7"/>
      <sheetName val="Mẩu biểu số 64"/>
      <sheetName val="CTMT Chính có xã"/>
      <sheetName val="CTMT"/>
      <sheetName val="Mẩu biểu số 66"/>
      <sheetName val="Mẩu biểu 68"/>
      <sheetName val="Mau biêu 70"/>
      <sheetName val="MB 70 chuyển nguồn có xã"/>
      <sheetName val="Biểu số 52 BC Hội Đồng"/>
      <sheetName val="Biểu số 51 BC Hội Đồng"/>
      <sheetName val="Biểu số 53 BC Hội đồng"/>
      <sheetName val="Biểu 61-BC hội đồng đã ĐC CTMT"/>
      <sheetName val="Biểu số 64 BC Hội đồng"/>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0">
          <cell r="C10">
            <v>37202</v>
          </cell>
          <cell r="E10">
            <v>16639</v>
          </cell>
          <cell r="F10">
            <v>20563</v>
          </cell>
        </row>
      </sheetData>
      <sheetData sheetId="9">
        <row r="9">
          <cell r="C9">
            <v>16790720000</v>
          </cell>
        </row>
        <row r="10">
          <cell r="C10">
            <v>16283844000</v>
          </cell>
        </row>
      </sheetData>
      <sheetData sheetId="10" refreshError="1"/>
      <sheetData sheetId="11">
        <row r="8">
          <cell r="D8">
            <v>631614100824</v>
          </cell>
        </row>
        <row r="9">
          <cell r="D9">
            <v>477270794063</v>
          </cell>
        </row>
        <row r="18">
          <cell r="D18">
            <v>154343306761</v>
          </cell>
        </row>
      </sheetData>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FF00"/>
  </sheetPr>
  <dimension ref="A1:H44"/>
  <sheetViews>
    <sheetView workbookViewId="0">
      <selection activeCell="C14" sqref="C14"/>
    </sheetView>
  </sheetViews>
  <sheetFormatPr defaultColWidth="8.765625" defaultRowHeight="15.6"/>
  <cols>
    <col min="1" max="1" width="4.3828125" style="221" customWidth="1"/>
    <col min="2" max="2" width="31.765625" style="221" customWidth="1"/>
    <col min="3" max="3" width="16" style="222" customWidth="1"/>
    <col min="4" max="4" width="15.07421875" style="222" customWidth="1"/>
    <col min="5" max="5" width="14.3828125" style="222" customWidth="1"/>
    <col min="6" max="6" width="6.765625" style="227" customWidth="1"/>
    <col min="7" max="7" width="16.61328125" style="222" bestFit="1" customWidth="1"/>
    <col min="8" max="8" width="14.61328125" style="221" bestFit="1" customWidth="1"/>
    <col min="9" max="16384" width="8.765625" style="221"/>
  </cols>
  <sheetData>
    <row r="1" spans="1:8">
      <c r="F1" s="119" t="s">
        <v>1280</v>
      </c>
    </row>
    <row r="2" spans="1:8">
      <c r="A2" s="1266" t="s">
        <v>2767</v>
      </c>
      <c r="B2" s="1266"/>
      <c r="C2" s="1266"/>
      <c r="D2" s="1266"/>
      <c r="E2" s="1266"/>
      <c r="F2" s="1266"/>
    </row>
    <row r="3" spans="1:8" hidden="1">
      <c r="A3" s="1267" t="s">
        <v>4014</v>
      </c>
      <c r="B3" s="1267"/>
      <c r="C3" s="1267"/>
      <c r="D3" s="1267"/>
      <c r="E3" s="1267"/>
      <c r="F3" s="1267"/>
    </row>
    <row r="4" spans="1:8" hidden="1">
      <c r="A4" s="1267" t="s">
        <v>4013</v>
      </c>
      <c r="B4" s="1267"/>
      <c r="C4" s="1267"/>
      <c r="D4" s="1267"/>
      <c r="E4" s="1267"/>
      <c r="F4" s="1267"/>
    </row>
    <row r="5" spans="1:8">
      <c r="A5" s="1267" t="s">
        <v>2777</v>
      </c>
      <c r="B5" s="1267"/>
      <c r="C5" s="1267"/>
      <c r="D5" s="1267"/>
      <c r="E5" s="1267"/>
      <c r="F5" s="1267"/>
    </row>
    <row r="6" spans="1:8">
      <c r="F6" s="120" t="s">
        <v>625</v>
      </c>
    </row>
    <row r="7" spans="1:8" ht="20.25" customHeight="1">
      <c r="A7" s="1268" t="s">
        <v>311</v>
      </c>
      <c r="B7" s="1268" t="s">
        <v>314</v>
      </c>
      <c r="C7" s="1269" t="s">
        <v>603</v>
      </c>
      <c r="D7" s="1269" t="s">
        <v>597</v>
      </c>
      <c r="E7" s="1268" t="s">
        <v>586</v>
      </c>
      <c r="F7" s="1268"/>
    </row>
    <row r="8" spans="1:8" ht="31.2">
      <c r="A8" s="1268"/>
      <c r="B8" s="1268"/>
      <c r="C8" s="1269"/>
      <c r="D8" s="1269"/>
      <c r="E8" s="132" t="s">
        <v>642</v>
      </c>
      <c r="F8" s="121" t="s">
        <v>1281</v>
      </c>
    </row>
    <row r="9" spans="1:8" s="223" customFormat="1" ht="18" customHeight="1">
      <c r="A9" s="58" t="s">
        <v>299</v>
      </c>
      <c r="B9" s="58" t="s">
        <v>300</v>
      </c>
      <c r="C9" s="58">
        <v>1</v>
      </c>
      <c r="D9" s="58">
        <v>2</v>
      </c>
      <c r="E9" s="63" t="s">
        <v>643</v>
      </c>
      <c r="F9" s="122" t="s">
        <v>1282</v>
      </c>
      <c r="G9" s="446"/>
    </row>
    <row r="10" spans="1:8" s="225" customFormat="1" ht="18" customHeight="1">
      <c r="A10" s="129" t="s">
        <v>299</v>
      </c>
      <c r="B10" s="57" t="s">
        <v>1283</v>
      </c>
      <c r="C10" s="132">
        <f>C11+C14+C18+C17+C19+C20+C21</f>
        <v>12685889000000</v>
      </c>
      <c r="D10" s="132">
        <f>D11+D14+D18+D17+D19+D20+D21</f>
        <v>18018154448935</v>
      </c>
      <c r="E10" s="132">
        <f t="shared" ref="E10" si="0">E11+E14</f>
        <v>754118267437</v>
      </c>
      <c r="F10" s="121">
        <f t="shared" ref="F10:F16" si="1">D10/C10</f>
        <v>1.4203304513333674</v>
      </c>
      <c r="G10" s="236">
        <f>'60.342'!C9</f>
        <v>25158606174741</v>
      </c>
      <c r="H10" s="224">
        <f>G10-D10</f>
        <v>7140451725806</v>
      </c>
    </row>
    <row r="11" spans="1:8" s="225" customFormat="1" ht="27.75" customHeight="1">
      <c r="A11" s="129" t="s">
        <v>304</v>
      </c>
      <c r="B11" s="57" t="s">
        <v>1284</v>
      </c>
      <c r="C11" s="132">
        <f>C12+C13</f>
        <v>4715300000000</v>
      </c>
      <c r="D11" s="132">
        <f t="shared" ref="D11:E11" si="2">D12+D13</f>
        <v>5404604482164</v>
      </c>
      <c r="E11" s="132">
        <f t="shared" si="2"/>
        <v>689304482164</v>
      </c>
      <c r="F11" s="121">
        <f t="shared" si="1"/>
        <v>1.1461846504281805</v>
      </c>
      <c r="G11" s="236">
        <v>10446203000000</v>
      </c>
      <c r="H11" s="458">
        <f>'60.342'!I18</f>
        <v>6987686585667</v>
      </c>
    </row>
    <row r="12" spans="1:8" ht="21" customHeight="1">
      <c r="A12" s="58" t="s">
        <v>609</v>
      </c>
      <c r="B12" s="59" t="s">
        <v>1285</v>
      </c>
      <c r="C12" s="222">
        <f>'61.342'!D9-'61.342'!D53-'61.342'!D56-'61.342'!D74-'61.342'!D77-'61.342'!D93-'61.342'!D113-C13+'61.342'!D113</f>
        <v>3467524000000</v>
      </c>
      <c r="D12" s="63">
        <f>'60.342'!C11</f>
        <v>4270621447064</v>
      </c>
      <c r="E12" s="63">
        <f>D12-C12</f>
        <v>803097447064</v>
      </c>
      <c r="F12" s="122">
        <f t="shared" si="1"/>
        <v>1.2316054473059164</v>
      </c>
      <c r="G12" s="222">
        <f>G11-C10</f>
        <v>-2239686000000</v>
      </c>
      <c r="H12" s="226">
        <f>H10-H11</f>
        <v>152765140139</v>
      </c>
    </row>
    <row r="13" spans="1:8" ht="21" customHeight="1">
      <c r="A13" s="58" t="s">
        <v>609</v>
      </c>
      <c r="B13" s="59" t="s">
        <v>1286</v>
      </c>
      <c r="C13" s="63">
        <f>'61.342'!D12+'61.342'!D14+'61.342'!D21+'61.342'!D22+'61.342'!D23+'61.342'!D28+'61.342'!D30+'61.342'!D41+'61.342'!D42+'61.342'!D43+'61.342'!D51+'61.342'!D54</f>
        <v>1247776000000</v>
      </c>
      <c r="D13" s="63">
        <f>'60.342'!C12</f>
        <v>1133983035100</v>
      </c>
      <c r="E13" s="63">
        <f>D13-C13</f>
        <v>-113792964900</v>
      </c>
      <c r="F13" s="122">
        <f t="shared" si="1"/>
        <v>0.90880337103775033</v>
      </c>
      <c r="G13" s="222">
        <f>D11-'50.31'!G11</f>
        <v>99272983169</v>
      </c>
      <c r="H13" s="221">
        <v>10735073000000</v>
      </c>
    </row>
    <row r="14" spans="1:8" s="225" customFormat="1" ht="21" customHeight="1">
      <c r="A14" s="129" t="s">
        <v>305</v>
      </c>
      <c r="B14" s="57" t="s">
        <v>1287</v>
      </c>
      <c r="C14" s="132">
        <f>C15+C16</f>
        <v>7970589000000</v>
      </c>
      <c r="D14" s="132">
        <f t="shared" ref="D14:E14" si="3">D15+D16</f>
        <v>8035402785273</v>
      </c>
      <c r="E14" s="132">
        <f t="shared" si="3"/>
        <v>64813785273</v>
      </c>
      <c r="F14" s="121">
        <f t="shared" si="1"/>
        <v>1.0081316180363835</v>
      </c>
      <c r="G14" s="236"/>
      <c r="H14" s="224">
        <f>D10-D22</f>
        <v>72807867435</v>
      </c>
    </row>
    <row r="15" spans="1:8" ht="34.5" customHeight="1">
      <c r="A15" s="58">
        <v>1</v>
      </c>
      <c r="B15" s="59" t="s">
        <v>1288</v>
      </c>
      <c r="C15" s="63">
        <f>'61.342'!D123</f>
        <v>4636742000000</v>
      </c>
      <c r="D15" s="63">
        <f>'60.342'!D19</f>
        <v>5012940000000</v>
      </c>
      <c r="E15" s="63">
        <f>D15-C15</f>
        <v>376198000000</v>
      </c>
      <c r="F15" s="122">
        <f t="shared" si="1"/>
        <v>1.0811341239171814</v>
      </c>
      <c r="H15" s="226">
        <f>H14-707295999994</f>
        <v>-634488132559</v>
      </c>
    </row>
    <row r="16" spans="1:8" ht="21" customHeight="1">
      <c r="A16" s="58">
        <v>2</v>
      </c>
      <c r="B16" s="59" t="s">
        <v>1289</v>
      </c>
      <c r="C16" s="63">
        <f>'61.342'!D124</f>
        <v>3333847000000</v>
      </c>
      <c r="D16" s="63">
        <f>'60.342'!D20</f>
        <v>3022462785273</v>
      </c>
      <c r="E16" s="63">
        <f>D16-C16</f>
        <v>-311384214727</v>
      </c>
      <c r="F16" s="122">
        <f t="shared" si="1"/>
        <v>0.90659912865617409</v>
      </c>
      <c r="G16" s="222" t="s">
        <v>2752</v>
      </c>
    </row>
    <row r="17" spans="1:8" s="225" customFormat="1" ht="21" customHeight="1">
      <c r="A17" s="129" t="s">
        <v>306</v>
      </c>
      <c r="B17" s="57" t="s">
        <v>64</v>
      </c>
      <c r="C17" s="132"/>
      <c r="D17" s="132">
        <f>'60.342'!C13</f>
        <v>70000000000</v>
      </c>
      <c r="E17" s="132"/>
      <c r="F17" s="121"/>
      <c r="G17" s="236"/>
    </row>
    <row r="18" spans="1:8" s="225" customFormat="1" ht="21" customHeight="1">
      <c r="A18" s="129" t="s">
        <v>307</v>
      </c>
      <c r="B18" s="57" t="s">
        <v>1290</v>
      </c>
      <c r="C18" s="132"/>
      <c r="D18" s="132">
        <f>'60.342'!C14</f>
        <v>707295999994</v>
      </c>
      <c r="E18" s="132"/>
      <c r="F18" s="121"/>
      <c r="G18" s="236"/>
    </row>
    <row r="19" spans="1:8" s="225" customFormat="1">
      <c r="A19" s="129" t="s">
        <v>308</v>
      </c>
      <c r="B19" s="57" t="s">
        <v>700</v>
      </c>
      <c r="C19" s="132"/>
      <c r="D19" s="132">
        <f>'60.342'!C15</f>
        <v>3602559941404</v>
      </c>
      <c r="E19" s="132"/>
      <c r="F19" s="121"/>
      <c r="G19" s="236"/>
    </row>
    <row r="20" spans="1:8" s="225" customFormat="1">
      <c r="A20" s="129" t="s">
        <v>309</v>
      </c>
      <c r="B20" s="57" t="s">
        <v>67</v>
      </c>
      <c r="C20" s="132"/>
      <c r="D20" s="132">
        <f>'60.342'!C16</f>
        <v>1197978788</v>
      </c>
      <c r="E20" s="132"/>
      <c r="F20" s="121"/>
      <c r="G20" s="236"/>
    </row>
    <row r="21" spans="1:8" s="225" customFormat="1">
      <c r="A21" s="129" t="s">
        <v>651</v>
      </c>
      <c r="B21" s="57" t="s">
        <v>915</v>
      </c>
      <c r="C21" s="132"/>
      <c r="D21" s="132">
        <f>'60.342'!C17</f>
        <v>197093261312</v>
      </c>
      <c r="E21" s="132"/>
      <c r="F21" s="121"/>
      <c r="G21" s="236">
        <f>D22-D21</f>
        <v>17748253320188</v>
      </c>
    </row>
    <row r="22" spans="1:8" s="225" customFormat="1">
      <c r="A22" s="129" t="s">
        <v>300</v>
      </c>
      <c r="B22" s="57" t="s">
        <v>587</v>
      </c>
      <c r="C22" s="132">
        <f>C23+C30</f>
        <v>12851389000000</v>
      </c>
      <c r="D22" s="132">
        <f>D23+D30+D33+D34+D35</f>
        <v>17945346581500</v>
      </c>
      <c r="E22" s="132">
        <f t="shared" ref="E22" si="4">E23+E30</f>
        <v>1377291573257</v>
      </c>
      <c r="F22" s="121">
        <f t="shared" ref="F22:F27" si="5">D22/C22</f>
        <v>1.396374086995577</v>
      </c>
      <c r="G22" s="236">
        <f>'60.342'!I9</f>
        <v>24976033167167</v>
      </c>
      <c r="H22" s="224">
        <f>G22-H11</f>
        <v>17988346581500</v>
      </c>
    </row>
    <row r="23" spans="1:8" s="225" customFormat="1">
      <c r="A23" s="129" t="s">
        <v>304</v>
      </c>
      <c r="B23" s="57" t="s">
        <v>1291</v>
      </c>
      <c r="C23" s="132">
        <f>SUM(C24:C29)</f>
        <v>10707036000000</v>
      </c>
      <c r="D23" s="132">
        <f>SUM(D24:D29)</f>
        <v>11831001573257</v>
      </c>
      <c r="E23" s="132">
        <f t="shared" ref="E23" si="6">SUM(E24:E29)</f>
        <v>1377291573257</v>
      </c>
      <c r="F23" s="121">
        <f t="shared" si="5"/>
        <v>1.1049744834384605</v>
      </c>
      <c r="G23" s="236">
        <f>G22-'60.342'!I9</f>
        <v>0</v>
      </c>
      <c r="H23" s="224">
        <f>H22-D22</f>
        <v>43000000000</v>
      </c>
    </row>
    <row r="24" spans="1:8">
      <c r="A24" s="58">
        <v>1</v>
      </c>
      <c r="B24" s="59" t="s">
        <v>356</v>
      </c>
      <c r="C24" s="63">
        <f>'62.342'!D13+'62.342'!D27</f>
        <v>2680658000000</v>
      </c>
      <c r="D24" s="63">
        <f>'60.342'!I11-'61.31'!J11</f>
        <v>4778673946148</v>
      </c>
      <c r="E24" s="63">
        <f>D24-C24</f>
        <v>2098015946148</v>
      </c>
      <c r="F24" s="122">
        <f>D24/C24</f>
        <v>1.782649612948761</v>
      </c>
      <c r="G24" s="476">
        <f>D24/(C24+C30)</f>
        <v>0.99039648741691988</v>
      </c>
    </row>
    <row r="25" spans="1:8">
      <c r="A25" s="58">
        <v>2</v>
      </c>
      <c r="B25" s="59" t="s">
        <v>360</v>
      </c>
      <c r="C25" s="63">
        <f>'62.342'!D30+'62.342'!D48</f>
        <v>7772052000000</v>
      </c>
      <c r="D25" s="63">
        <f>'60.342'!I15-'61.31'!M11</f>
        <v>7051327627109</v>
      </c>
      <c r="E25" s="63">
        <f>D25-C25</f>
        <v>-720724372891</v>
      </c>
      <c r="F25" s="122">
        <f t="shared" si="5"/>
        <v>0.90726717051159722</v>
      </c>
      <c r="G25" s="222">
        <f>D23-'52.31'!D10</f>
        <v>-2038719977967</v>
      </c>
    </row>
    <row r="26" spans="1:8" ht="31.2">
      <c r="A26" s="58">
        <v>3</v>
      </c>
      <c r="B26" s="59" t="s">
        <v>601</v>
      </c>
      <c r="C26" s="63">
        <f>'62.342'!D29</f>
        <v>0</v>
      </c>
      <c r="D26" s="63">
        <f>'60.342'!I14</f>
        <v>0</v>
      </c>
      <c r="E26" s="63">
        <f>D26-C26</f>
        <v>0</v>
      </c>
      <c r="F26" s="122"/>
    </row>
    <row r="27" spans="1:8">
      <c r="A27" s="58">
        <v>4</v>
      </c>
      <c r="B27" s="59" t="s">
        <v>68</v>
      </c>
      <c r="C27" s="63">
        <f>'62.342'!D45</f>
        <v>1000000000</v>
      </c>
      <c r="D27" s="63">
        <f>'60.342'!I16</f>
        <v>1000000000</v>
      </c>
      <c r="E27" s="63">
        <f>D27-C27</f>
        <v>0</v>
      </c>
      <c r="F27" s="122">
        <f t="shared" si="5"/>
        <v>1</v>
      </c>
      <c r="G27" s="222">
        <f>'60.342'!I11</f>
        <v>5315615838163</v>
      </c>
      <c r="H27" s="122">
        <f>G27/C24</f>
        <v>1.9829518865006279</v>
      </c>
    </row>
    <row r="28" spans="1:8">
      <c r="A28" s="58">
        <v>5</v>
      </c>
      <c r="B28" s="59" t="s">
        <v>536</v>
      </c>
      <c r="C28" s="63">
        <f>'62.342'!D44</f>
        <v>253326000000</v>
      </c>
      <c r="D28" s="63"/>
      <c r="E28" s="63"/>
      <c r="F28" s="122"/>
      <c r="G28" s="222">
        <f>'60.342'!I15</f>
        <v>7192381417897</v>
      </c>
      <c r="H28" s="122">
        <f>G28/C25</f>
        <v>0.92541601856202194</v>
      </c>
    </row>
    <row r="29" spans="1:8">
      <c r="A29" s="58">
        <v>6</v>
      </c>
      <c r="B29" s="59" t="s">
        <v>594</v>
      </c>
      <c r="C29" s="63"/>
      <c r="D29" s="63"/>
      <c r="E29" s="63"/>
      <c r="F29" s="122"/>
    </row>
    <row r="30" spans="1:8" s="225" customFormat="1">
      <c r="A30" s="129" t="s">
        <v>305</v>
      </c>
      <c r="B30" s="57" t="s">
        <v>593</v>
      </c>
      <c r="C30" s="132">
        <f>SUM(C31:C32)</f>
        <v>2144353000000</v>
      </c>
      <c r="D30" s="132">
        <f t="shared" ref="D30:E30" si="7">SUM(D31:D32)</f>
        <v>677995682803</v>
      </c>
      <c r="E30" s="132">
        <f t="shared" si="7"/>
        <v>0</v>
      </c>
      <c r="F30" s="121"/>
      <c r="G30" s="236"/>
    </row>
    <row r="31" spans="1:8">
      <c r="A31" s="58">
        <v>1</v>
      </c>
      <c r="B31" s="59" t="s">
        <v>595</v>
      </c>
      <c r="C31" s="63">
        <f>'61.31'!F11</f>
        <v>626457000000</v>
      </c>
      <c r="D31" s="63">
        <f>'61.31'!I11</f>
        <v>677995682803</v>
      </c>
      <c r="E31" s="63"/>
      <c r="F31" s="122"/>
    </row>
    <row r="32" spans="1:8">
      <c r="A32" s="58">
        <v>2</v>
      </c>
      <c r="B32" s="59" t="s">
        <v>596</v>
      </c>
      <c r="C32" s="63">
        <f>'62.342'!D28-C31</f>
        <v>1517896000000</v>
      </c>
      <c r="D32" s="63"/>
      <c r="E32" s="63"/>
      <c r="F32" s="122"/>
    </row>
    <row r="33" spans="1:8" s="225" customFormat="1">
      <c r="A33" s="129" t="s">
        <v>306</v>
      </c>
      <c r="B33" s="57" t="s">
        <v>72</v>
      </c>
      <c r="C33" s="132"/>
      <c r="D33" s="132">
        <f>'60.342'!I19</f>
        <v>5242984325692</v>
      </c>
      <c r="E33" s="132"/>
      <c r="F33" s="121"/>
      <c r="G33" s="236"/>
    </row>
    <row r="34" spans="1:8" s="225" customFormat="1">
      <c r="A34" s="129" t="s">
        <v>307</v>
      </c>
      <c r="B34" s="57" t="s">
        <v>75</v>
      </c>
      <c r="C34" s="132"/>
      <c r="D34" s="132">
        <f>'60.342'!I20</f>
        <v>192167020960</v>
      </c>
      <c r="E34" s="132"/>
      <c r="F34" s="121"/>
      <c r="G34" s="236"/>
    </row>
    <row r="35" spans="1:8" s="225" customFormat="1">
      <c r="A35" s="649" t="s">
        <v>308</v>
      </c>
      <c r="B35" s="650" t="s">
        <v>2677</v>
      </c>
      <c r="C35" s="651"/>
      <c r="D35" s="651">
        <f>'60.342'!I17</f>
        <v>1197978788</v>
      </c>
      <c r="E35" s="651"/>
      <c r="F35" s="652"/>
      <c r="G35" s="236"/>
    </row>
    <row r="36" spans="1:8" ht="31.2">
      <c r="A36" s="129" t="s">
        <v>301</v>
      </c>
      <c r="B36" s="57" t="s">
        <v>1292</v>
      </c>
      <c r="C36" s="1200">
        <f>C10-C22-C37</f>
        <v>-208500000000</v>
      </c>
      <c r="D36" s="132">
        <f>D10-D22+D40-D37</f>
        <v>182573007574</v>
      </c>
      <c r="E36" s="132">
        <f>D36-C36</f>
        <v>391073007574</v>
      </c>
      <c r="F36" s="121">
        <f>D36/C36</f>
        <v>-0.87564991642206236</v>
      </c>
      <c r="G36" s="222">
        <f>'60.342'!C21</f>
        <v>182573007574</v>
      </c>
      <c r="H36" s="226">
        <f>G36-D36</f>
        <v>0</v>
      </c>
    </row>
    <row r="37" spans="1:8">
      <c r="A37" s="129" t="s">
        <v>257</v>
      </c>
      <c r="B37" s="57" t="s">
        <v>1293</v>
      </c>
      <c r="C37" s="132">
        <f>C38</f>
        <v>43000000000</v>
      </c>
      <c r="D37" s="132">
        <f>SUM(D38:D39)</f>
        <v>43000000000</v>
      </c>
      <c r="E37" s="132">
        <f>D37-C37</f>
        <v>0</v>
      </c>
      <c r="F37" s="121">
        <f>D37/C37</f>
        <v>1</v>
      </c>
      <c r="G37" s="222">
        <f>D36-D37+D40</f>
        <v>292338147713</v>
      </c>
    </row>
    <row r="38" spans="1:8">
      <c r="A38" s="129" t="s">
        <v>304</v>
      </c>
      <c r="B38" s="57" t="s">
        <v>1294</v>
      </c>
      <c r="C38" s="63">
        <f>D38</f>
        <v>43000000000</v>
      </c>
      <c r="D38" s="63">
        <f>'60.342'!I23</f>
        <v>43000000000</v>
      </c>
      <c r="E38" s="63"/>
      <c r="F38" s="122"/>
    </row>
    <row r="39" spans="1:8" ht="31.2">
      <c r="A39" s="129" t="s">
        <v>305</v>
      </c>
      <c r="B39" s="57" t="s">
        <v>1295</v>
      </c>
      <c r="C39" s="63">
        <f>D39</f>
        <v>0</v>
      </c>
      <c r="D39" s="63"/>
      <c r="E39" s="63"/>
      <c r="F39" s="122"/>
    </row>
    <row r="40" spans="1:8">
      <c r="A40" s="129" t="s">
        <v>259</v>
      </c>
      <c r="B40" s="57" t="s">
        <v>1296</v>
      </c>
      <c r="C40" s="132">
        <f>C41+C42</f>
        <v>208500000000</v>
      </c>
      <c r="D40" s="402">
        <f>D41+D42</f>
        <v>152765140139</v>
      </c>
      <c r="E40" s="132">
        <f>D40-C40</f>
        <v>-55734859861</v>
      </c>
      <c r="F40" s="121">
        <f>D40/C40</f>
        <v>0.73268652344844121</v>
      </c>
      <c r="G40" s="222">
        <f>D36-D39+D42</f>
        <v>182573007574</v>
      </c>
    </row>
    <row r="41" spans="1:8">
      <c r="A41" s="129" t="s">
        <v>304</v>
      </c>
      <c r="B41" s="57" t="s">
        <v>1297</v>
      </c>
      <c r="C41" s="63">
        <f>208500000000</f>
        <v>208500000000</v>
      </c>
      <c r="D41" s="63">
        <f>'60.342'!C23</f>
        <v>152765140139</v>
      </c>
      <c r="E41" s="63"/>
      <c r="F41" s="122"/>
    </row>
    <row r="42" spans="1:8">
      <c r="A42" s="129" t="s">
        <v>305</v>
      </c>
      <c r="B42" s="57" t="s">
        <v>1298</v>
      </c>
      <c r="C42" s="63"/>
      <c r="D42" s="63"/>
      <c r="E42" s="63"/>
      <c r="F42" s="122"/>
    </row>
    <row r="43" spans="1:8" ht="31.2">
      <c r="A43" s="129" t="s">
        <v>905</v>
      </c>
      <c r="B43" s="57" t="s">
        <v>1299</v>
      </c>
      <c r="C43" s="132">
        <v>648303000000</v>
      </c>
      <c r="D43" s="132">
        <v>648303000000</v>
      </c>
      <c r="E43" s="132">
        <f>D43-C43</f>
        <v>0</v>
      </c>
      <c r="F43" s="121">
        <f>D43/C43</f>
        <v>1</v>
      </c>
    </row>
    <row r="44" spans="1:8" ht="16.2">
      <c r="A44" s="1265"/>
      <c r="B44" s="1265"/>
      <c r="C44" s="1265"/>
      <c r="D44" s="1265"/>
      <c r="E44" s="1265"/>
      <c r="F44" s="1265"/>
    </row>
  </sheetData>
  <mergeCells count="10">
    <mergeCell ref="A44:F44"/>
    <mergeCell ref="A2:F2"/>
    <mergeCell ref="A5:F5"/>
    <mergeCell ref="A7:A8"/>
    <mergeCell ref="B7:B8"/>
    <mergeCell ref="C7:C8"/>
    <mergeCell ref="D7:D8"/>
    <mergeCell ref="E7:F7"/>
    <mergeCell ref="A3:F3"/>
    <mergeCell ref="A4:F4"/>
  </mergeCells>
  <phoneticPr fontId="43" type="noConversion"/>
  <pageMargins left="0.55000000000000004" right="0.23622047244094499" top="0.61" bottom="0.62992125984252001" header="0.511811023622047" footer="0.511811023622047"/>
  <pageSetup paperSize="9"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32"/>
  <sheetViews>
    <sheetView workbookViewId="0">
      <selection activeCell="B4" sqref="B4"/>
    </sheetView>
  </sheetViews>
  <sheetFormatPr defaultColWidth="6.3828125" defaultRowHeight="13.2"/>
  <cols>
    <col min="1" max="1" width="4.69140625" style="1033" customWidth="1"/>
    <col min="2" max="2" width="28.23046875" style="1033" customWidth="1"/>
    <col min="3" max="11" width="9.07421875" style="1062" customWidth="1"/>
    <col min="12" max="16384" width="6.3828125" style="1033"/>
  </cols>
  <sheetData>
    <row r="1" spans="1:13">
      <c r="B1" s="1034"/>
      <c r="C1" s="1035"/>
      <c r="D1" s="1035"/>
      <c r="E1" s="1035"/>
      <c r="F1" s="1035"/>
      <c r="G1" s="1035"/>
      <c r="H1" s="1302" t="s">
        <v>1645</v>
      </c>
      <c r="I1" s="1302"/>
      <c r="J1" s="1302"/>
      <c r="K1" s="1302"/>
    </row>
    <row r="2" spans="1:13">
      <c r="B2" s="1303" t="s">
        <v>2778</v>
      </c>
      <c r="C2" s="1303"/>
      <c r="D2" s="1303"/>
      <c r="E2" s="1303"/>
      <c r="F2" s="1303"/>
      <c r="G2" s="1303"/>
      <c r="H2" s="1303"/>
      <c r="I2" s="1303"/>
      <c r="J2" s="1303"/>
      <c r="K2" s="1303"/>
      <c r="L2" s="1034"/>
      <c r="M2" s="1034"/>
    </row>
    <row r="3" spans="1:13">
      <c r="B3" s="1304" t="s">
        <v>2777</v>
      </c>
      <c r="C3" s="1304"/>
      <c r="D3" s="1304"/>
      <c r="E3" s="1304"/>
      <c r="F3" s="1304"/>
      <c r="G3" s="1304"/>
      <c r="H3" s="1304"/>
      <c r="I3" s="1304"/>
      <c r="J3" s="1304"/>
      <c r="K3" s="1304"/>
      <c r="L3" s="1034"/>
      <c r="M3" s="1034"/>
    </row>
    <row r="4" spans="1:13">
      <c r="B4" s="1034"/>
      <c r="C4" s="1035"/>
      <c r="D4" s="1035"/>
      <c r="E4" s="1035"/>
      <c r="F4" s="1035"/>
      <c r="G4" s="1035"/>
      <c r="H4" s="1035"/>
      <c r="I4" s="1035"/>
      <c r="J4" s="1036" t="s">
        <v>2244</v>
      </c>
      <c r="K4" s="1035"/>
      <c r="L4" s="1034"/>
      <c r="M4" s="1034"/>
    </row>
    <row r="5" spans="1:13" s="1037" customFormat="1">
      <c r="A5" s="1305" t="s">
        <v>298</v>
      </c>
      <c r="B5" s="1306" t="s">
        <v>2259</v>
      </c>
      <c r="C5" s="1308" t="s">
        <v>2260</v>
      </c>
      <c r="D5" s="1309"/>
      <c r="E5" s="1309"/>
      <c r="F5" s="1310"/>
      <c r="G5" s="1311" t="s">
        <v>2261</v>
      </c>
      <c r="H5" s="1308" t="s">
        <v>2262</v>
      </c>
      <c r="I5" s="1309"/>
      <c r="J5" s="1310"/>
      <c r="K5" s="1300" t="s">
        <v>2263</v>
      </c>
    </row>
    <row r="6" spans="1:13" s="1037" customFormat="1">
      <c r="A6" s="1305"/>
      <c r="B6" s="1307"/>
      <c r="C6" s="1300" t="s">
        <v>297</v>
      </c>
      <c r="D6" s="1308" t="s">
        <v>2264</v>
      </c>
      <c r="E6" s="1309"/>
      <c r="F6" s="1310"/>
      <c r="G6" s="1312"/>
      <c r="H6" s="1300" t="s">
        <v>297</v>
      </c>
      <c r="I6" s="1308" t="s">
        <v>2264</v>
      </c>
      <c r="J6" s="1310"/>
      <c r="K6" s="1301"/>
    </row>
    <row r="7" spans="1:13" s="1037" customFormat="1">
      <c r="A7" s="1305"/>
      <c r="B7" s="1307"/>
      <c r="C7" s="1301"/>
      <c r="D7" s="1300" t="s">
        <v>2265</v>
      </c>
      <c r="E7" s="1300" t="s">
        <v>1646</v>
      </c>
      <c r="F7" s="1300" t="s">
        <v>2266</v>
      </c>
      <c r="G7" s="1312"/>
      <c r="H7" s="1301"/>
      <c r="I7" s="1300" t="s">
        <v>2262</v>
      </c>
      <c r="J7" s="1300" t="s">
        <v>2267</v>
      </c>
      <c r="K7" s="1301"/>
    </row>
    <row r="8" spans="1:13" s="1037" customFormat="1">
      <c r="A8" s="1305"/>
      <c r="B8" s="1307"/>
      <c r="C8" s="1301"/>
      <c r="D8" s="1301"/>
      <c r="E8" s="1301"/>
      <c r="F8" s="1301"/>
      <c r="G8" s="1313"/>
      <c r="H8" s="1301"/>
      <c r="I8" s="1301"/>
      <c r="J8" s="1301"/>
      <c r="K8" s="1301"/>
    </row>
    <row r="9" spans="1:13" s="1037" customFormat="1">
      <c r="A9" s="1038"/>
      <c r="B9" s="1039" t="s">
        <v>676</v>
      </c>
      <c r="C9" s="1040">
        <f t="shared" ref="C9:K9" si="0">SUM(C10:C232)</f>
        <v>1949360.7760899994</v>
      </c>
      <c r="D9" s="1040">
        <f t="shared" si="0"/>
        <v>120583.09452699998</v>
      </c>
      <c r="E9" s="1040">
        <f t="shared" si="0"/>
        <v>1204248</v>
      </c>
      <c r="F9" s="1040">
        <f t="shared" si="0"/>
        <v>624529.68156300031</v>
      </c>
      <c r="G9" s="1040">
        <f t="shared" si="0"/>
        <v>1810975.399861</v>
      </c>
      <c r="H9" s="1040">
        <f t="shared" si="0"/>
        <v>0.127857304477</v>
      </c>
      <c r="I9" s="1040">
        <f t="shared" si="0"/>
        <v>127857.30447700001</v>
      </c>
      <c r="J9" s="1040">
        <f t="shared" si="0"/>
        <v>0</v>
      </c>
      <c r="K9" s="1040">
        <f t="shared" si="0"/>
        <v>10528.071751999996</v>
      </c>
    </row>
    <row r="10" spans="1:13" s="1037" customFormat="1" ht="24">
      <c r="A10" s="1041">
        <v>1</v>
      </c>
      <c r="B10" s="1042" t="s">
        <v>2383</v>
      </c>
      <c r="C10" s="1043">
        <f>D10+E10+F10</f>
        <v>2450</v>
      </c>
      <c r="D10" s="1044">
        <v>0</v>
      </c>
      <c r="E10" s="1044">
        <v>764</v>
      </c>
      <c r="F10" s="1044">
        <v>1686</v>
      </c>
      <c r="G10" s="1044">
        <v>2445.44</v>
      </c>
      <c r="H10" s="1043">
        <f t="shared" ref="H10:H73" si="1">(I10+J10)/1000000</f>
        <v>0</v>
      </c>
      <c r="I10" s="1045">
        <v>0</v>
      </c>
      <c r="J10" s="1046">
        <v>0</v>
      </c>
      <c r="K10" s="1045">
        <v>4.5599999999999996</v>
      </c>
    </row>
    <row r="11" spans="1:13" s="1037" customFormat="1" ht="24">
      <c r="A11" s="1047">
        <v>2</v>
      </c>
      <c r="B11" s="1048" t="s">
        <v>2374</v>
      </c>
      <c r="C11" s="1049">
        <f t="shared" ref="C11:C74" si="2">D11+E11+F11</f>
        <v>1121</v>
      </c>
      <c r="D11" s="1050">
        <v>0</v>
      </c>
      <c r="E11" s="1050">
        <v>1139</v>
      </c>
      <c r="F11" s="1050">
        <v>-18</v>
      </c>
      <c r="G11" s="1050">
        <v>1121</v>
      </c>
      <c r="H11" s="1049">
        <f t="shared" si="1"/>
        <v>0</v>
      </c>
      <c r="I11" s="1051">
        <v>0</v>
      </c>
      <c r="J11" s="1052">
        <v>0</v>
      </c>
      <c r="K11" s="1051">
        <v>0</v>
      </c>
    </row>
    <row r="12" spans="1:13">
      <c r="A12" s="1047">
        <v>3</v>
      </c>
      <c r="B12" s="1048" t="s">
        <v>2341</v>
      </c>
      <c r="C12" s="1049">
        <f t="shared" si="2"/>
        <v>13604</v>
      </c>
      <c r="D12" s="1050">
        <v>900</v>
      </c>
      <c r="E12" s="1050">
        <v>10487</v>
      </c>
      <c r="F12" s="1050">
        <v>2217</v>
      </c>
      <c r="G12" s="1050">
        <v>13592.03256</v>
      </c>
      <c r="H12" s="1049">
        <f t="shared" si="1"/>
        <v>0</v>
      </c>
      <c r="I12" s="1051">
        <v>0</v>
      </c>
      <c r="J12" s="1049">
        <v>0</v>
      </c>
      <c r="K12" s="1051">
        <v>11.96744</v>
      </c>
    </row>
    <row r="13" spans="1:13">
      <c r="A13" s="1047">
        <v>4</v>
      </c>
      <c r="B13" s="1048" t="s">
        <v>2342</v>
      </c>
      <c r="C13" s="1049">
        <f t="shared" si="2"/>
        <v>9706.2350000000006</v>
      </c>
      <c r="D13" s="1050">
        <v>26.074999999999999</v>
      </c>
      <c r="E13" s="1050">
        <v>9712</v>
      </c>
      <c r="F13" s="1050">
        <v>-31.84</v>
      </c>
      <c r="G13" s="1050">
        <v>9303.1290000000008</v>
      </c>
      <c r="H13" s="1049">
        <f t="shared" si="1"/>
        <v>4.0161599999999998E-4</v>
      </c>
      <c r="I13" s="1051">
        <v>401.61599999999999</v>
      </c>
      <c r="J13" s="1049">
        <v>0</v>
      </c>
      <c r="K13" s="1051">
        <v>1.49</v>
      </c>
    </row>
    <row r="14" spans="1:13">
      <c r="A14" s="1047">
        <v>5</v>
      </c>
      <c r="B14" s="1048" t="s">
        <v>2343</v>
      </c>
      <c r="C14" s="1049">
        <f t="shared" si="2"/>
        <v>10073.705</v>
      </c>
      <c r="D14" s="1050">
        <v>0</v>
      </c>
      <c r="E14" s="1050">
        <v>9183</v>
      </c>
      <c r="F14" s="1050">
        <v>890.70500000000004</v>
      </c>
      <c r="G14" s="1050">
        <v>10052.956200000001</v>
      </c>
      <c r="H14" s="1049">
        <f t="shared" si="1"/>
        <v>2.0248799999999998E-5</v>
      </c>
      <c r="I14" s="1051">
        <v>20.248799999999999</v>
      </c>
      <c r="J14" s="1049">
        <v>0</v>
      </c>
      <c r="K14" s="1051">
        <v>0.5</v>
      </c>
    </row>
    <row r="15" spans="1:13">
      <c r="A15" s="1047">
        <v>6</v>
      </c>
      <c r="B15" s="1048" t="s">
        <v>2344</v>
      </c>
      <c r="C15" s="1049">
        <f t="shared" si="2"/>
        <v>14789.326036999999</v>
      </c>
      <c r="D15" s="1050">
        <v>1000</v>
      </c>
      <c r="E15" s="1050">
        <v>7299</v>
      </c>
      <c r="F15" s="1050">
        <v>6490.3260369999998</v>
      </c>
      <c r="G15" s="1050">
        <v>14725.921037</v>
      </c>
      <c r="H15" s="1049">
        <f t="shared" si="1"/>
        <v>2.4805999999999999E-5</v>
      </c>
      <c r="I15" s="1051">
        <v>24.806000000000001</v>
      </c>
      <c r="J15" s="1049">
        <v>0</v>
      </c>
      <c r="K15" s="1051">
        <v>38.598999999999997</v>
      </c>
    </row>
    <row r="16" spans="1:13">
      <c r="A16" s="1047">
        <v>7</v>
      </c>
      <c r="B16" s="1048" t="s">
        <v>3939</v>
      </c>
      <c r="C16" s="1049">
        <f t="shared" si="2"/>
        <v>5331</v>
      </c>
      <c r="D16" s="1050">
        <v>0</v>
      </c>
      <c r="E16" s="1050">
        <v>4843</v>
      </c>
      <c r="F16" s="1050">
        <v>488</v>
      </c>
      <c r="G16" s="1050">
        <v>5328.0302000000001</v>
      </c>
      <c r="H16" s="1049">
        <f t="shared" si="1"/>
        <v>0</v>
      </c>
      <c r="I16" s="1051">
        <v>0</v>
      </c>
      <c r="J16" s="1049">
        <v>0</v>
      </c>
      <c r="K16" s="1051">
        <v>2.9698000000000002</v>
      </c>
    </row>
    <row r="17" spans="1:12">
      <c r="A17" s="1047">
        <v>8</v>
      </c>
      <c r="B17" s="1048" t="s">
        <v>2345</v>
      </c>
      <c r="C17" s="1049">
        <f t="shared" si="2"/>
        <v>9207</v>
      </c>
      <c r="D17" s="1050">
        <v>0</v>
      </c>
      <c r="E17" s="1050">
        <v>8317</v>
      </c>
      <c r="F17" s="1050">
        <v>890</v>
      </c>
      <c r="G17" s="1050">
        <v>9206.7720000000008</v>
      </c>
      <c r="H17" s="1049">
        <f t="shared" si="1"/>
        <v>0</v>
      </c>
      <c r="I17" s="1051">
        <v>0</v>
      </c>
      <c r="J17" s="1049">
        <v>0</v>
      </c>
      <c r="K17" s="1051">
        <v>0.22800000000000001</v>
      </c>
    </row>
    <row r="18" spans="1:12">
      <c r="A18" s="1047">
        <v>9</v>
      </c>
      <c r="B18" s="1048" t="s">
        <v>2373</v>
      </c>
      <c r="C18" s="1049">
        <f t="shared" si="2"/>
        <v>3701</v>
      </c>
      <c r="D18" s="1050">
        <v>0</v>
      </c>
      <c r="E18" s="1050">
        <v>2905</v>
      </c>
      <c r="F18" s="1050">
        <v>796</v>
      </c>
      <c r="G18" s="1050">
        <v>3698.15</v>
      </c>
      <c r="H18" s="1049">
        <f t="shared" si="1"/>
        <v>0</v>
      </c>
      <c r="I18" s="1051">
        <v>0</v>
      </c>
      <c r="J18" s="1049">
        <v>0</v>
      </c>
      <c r="K18" s="1051">
        <v>2.85</v>
      </c>
    </row>
    <row r="19" spans="1:12">
      <c r="A19" s="1047">
        <v>10</v>
      </c>
      <c r="B19" s="1048" t="s">
        <v>3940</v>
      </c>
      <c r="C19" s="1049">
        <f t="shared" si="2"/>
        <v>2500</v>
      </c>
      <c r="D19" s="1050">
        <v>1000</v>
      </c>
      <c r="E19" s="1050">
        <v>0</v>
      </c>
      <c r="F19" s="1050">
        <v>1500</v>
      </c>
      <c r="G19" s="1050">
        <v>2442.1010000000001</v>
      </c>
      <c r="H19" s="1049">
        <f t="shared" si="1"/>
        <v>0</v>
      </c>
      <c r="I19" s="1051">
        <v>0</v>
      </c>
      <c r="J19" s="1049">
        <v>0</v>
      </c>
      <c r="K19" s="1051">
        <v>57.899000000000001</v>
      </c>
      <c r="L19" s="1053"/>
    </row>
    <row r="20" spans="1:12">
      <c r="A20" s="1047">
        <v>11</v>
      </c>
      <c r="B20" s="1048" t="s">
        <v>2347</v>
      </c>
      <c r="C20" s="1049">
        <f t="shared" si="2"/>
        <v>17187.382999999998</v>
      </c>
      <c r="D20" s="1050">
        <v>3114.73</v>
      </c>
      <c r="E20" s="1050">
        <v>12546</v>
      </c>
      <c r="F20" s="1050">
        <v>1526.653</v>
      </c>
      <c r="G20" s="1050">
        <v>15594.511200000001</v>
      </c>
      <c r="H20" s="1049">
        <f t="shared" si="1"/>
        <v>9.2140200000000009E-4</v>
      </c>
      <c r="I20" s="1051">
        <v>921.40200000000004</v>
      </c>
      <c r="J20" s="1049">
        <v>0</v>
      </c>
      <c r="K20" s="1051">
        <v>671.46979999999996</v>
      </c>
    </row>
    <row r="21" spans="1:12">
      <c r="A21" s="1047">
        <v>12</v>
      </c>
      <c r="B21" s="1048" t="s">
        <v>2348</v>
      </c>
      <c r="C21" s="1049">
        <f t="shared" si="2"/>
        <v>15140.43</v>
      </c>
      <c r="D21" s="1050">
        <v>482.01499999999999</v>
      </c>
      <c r="E21" s="1050">
        <v>11520</v>
      </c>
      <c r="F21" s="1050">
        <v>3138.415</v>
      </c>
      <c r="G21" s="1050">
        <v>12935.834999999999</v>
      </c>
      <c r="H21" s="1049">
        <f t="shared" si="1"/>
        <v>2.1171289999999997E-3</v>
      </c>
      <c r="I21" s="1051">
        <v>2117.1289999999999</v>
      </c>
      <c r="J21" s="1049">
        <v>0</v>
      </c>
      <c r="K21" s="1051">
        <v>87.465999999999994</v>
      </c>
    </row>
    <row r="22" spans="1:12" ht="24">
      <c r="A22" s="1047">
        <v>13</v>
      </c>
      <c r="B22" s="1048" t="s">
        <v>2367</v>
      </c>
      <c r="C22" s="1049">
        <f t="shared" si="2"/>
        <v>9961.2937000000002</v>
      </c>
      <c r="D22" s="1050">
        <v>115.47499999999999</v>
      </c>
      <c r="E22" s="1050">
        <v>8510</v>
      </c>
      <c r="F22" s="1050">
        <v>1335.8187</v>
      </c>
      <c r="G22" s="1050">
        <v>9779.7311379999992</v>
      </c>
      <c r="H22" s="1049">
        <f t="shared" si="1"/>
        <v>1.10787562E-4</v>
      </c>
      <c r="I22" s="1051">
        <v>110.78756199999999</v>
      </c>
      <c r="J22" s="1049">
        <v>0</v>
      </c>
      <c r="K22" s="1051">
        <v>70.775000000000006</v>
      </c>
    </row>
    <row r="23" spans="1:12">
      <c r="A23" s="1047">
        <v>14</v>
      </c>
      <c r="B23" s="1048" t="s">
        <v>2368</v>
      </c>
      <c r="C23" s="1049">
        <f t="shared" si="2"/>
        <v>12481</v>
      </c>
      <c r="D23" s="1050">
        <v>1500</v>
      </c>
      <c r="E23" s="1050">
        <v>10116</v>
      </c>
      <c r="F23" s="1050">
        <v>865</v>
      </c>
      <c r="G23" s="1050">
        <v>12429.386</v>
      </c>
      <c r="H23" s="1049">
        <f t="shared" si="1"/>
        <v>0</v>
      </c>
      <c r="I23" s="1051">
        <v>0</v>
      </c>
      <c r="J23" s="1049">
        <v>0</v>
      </c>
      <c r="K23" s="1051">
        <v>51.613999999999997</v>
      </c>
    </row>
    <row r="24" spans="1:12">
      <c r="A24" s="1047">
        <v>15</v>
      </c>
      <c r="B24" s="1048" t="s">
        <v>2369</v>
      </c>
      <c r="C24" s="1049">
        <f t="shared" si="2"/>
        <v>16438.499701000001</v>
      </c>
      <c r="D24" s="1050">
        <v>1804.3607010000001</v>
      </c>
      <c r="E24" s="1050">
        <v>10586</v>
      </c>
      <c r="F24" s="1050">
        <v>4048.1390000000001</v>
      </c>
      <c r="G24" s="1050">
        <v>13959.356363999999</v>
      </c>
      <c r="H24" s="1049">
        <f t="shared" si="1"/>
        <v>2.479143337E-3</v>
      </c>
      <c r="I24" s="1051">
        <v>2479.143337</v>
      </c>
      <c r="J24" s="1049">
        <v>0</v>
      </c>
      <c r="K24" s="1051">
        <v>0</v>
      </c>
    </row>
    <row r="25" spans="1:12">
      <c r="A25" s="1047">
        <v>16</v>
      </c>
      <c r="B25" s="1048" t="s">
        <v>2370</v>
      </c>
      <c r="C25" s="1049">
        <f t="shared" si="2"/>
        <v>10567.875</v>
      </c>
      <c r="D25" s="1050">
        <v>22.35</v>
      </c>
      <c r="E25" s="1050">
        <v>9652</v>
      </c>
      <c r="F25" s="1050">
        <v>893.52499999999998</v>
      </c>
      <c r="G25" s="1050">
        <v>10504.625</v>
      </c>
      <c r="H25" s="1049">
        <f t="shared" si="1"/>
        <v>5.7816999999999999E-5</v>
      </c>
      <c r="I25" s="1051">
        <v>57.817</v>
      </c>
      <c r="J25" s="1049">
        <v>0</v>
      </c>
      <c r="K25" s="1051">
        <v>5.4329999999999998</v>
      </c>
    </row>
    <row r="26" spans="1:12">
      <c r="A26" s="1047">
        <v>17</v>
      </c>
      <c r="B26" s="1048" t="s">
        <v>3941</v>
      </c>
      <c r="C26" s="1049">
        <f t="shared" si="2"/>
        <v>1722.2897499999999</v>
      </c>
      <c r="D26" s="1050">
        <v>0</v>
      </c>
      <c r="E26" s="1050">
        <v>0</v>
      </c>
      <c r="F26" s="1050">
        <v>1722.2897499999999</v>
      </c>
      <c r="G26" s="1050">
        <v>13140.262275999999</v>
      </c>
      <c r="H26" s="1049">
        <f t="shared" si="1"/>
        <v>0</v>
      </c>
      <c r="I26" s="1051">
        <v>0</v>
      </c>
      <c r="J26" s="1049">
        <v>0</v>
      </c>
      <c r="K26" s="1051">
        <v>-11417.972526</v>
      </c>
    </row>
    <row r="27" spans="1:12">
      <c r="A27" s="1047">
        <v>18</v>
      </c>
      <c r="B27" s="1048" t="s">
        <v>2376</v>
      </c>
      <c r="C27" s="1049">
        <f t="shared" si="2"/>
        <v>13378</v>
      </c>
      <c r="D27" s="1050">
        <v>8000</v>
      </c>
      <c r="E27" s="1050">
        <v>5378</v>
      </c>
      <c r="F27" s="1050">
        <v>0</v>
      </c>
      <c r="G27" s="1050">
        <v>1772.257474</v>
      </c>
      <c r="H27" s="1049">
        <f t="shared" si="1"/>
        <v>0</v>
      </c>
      <c r="I27" s="1051">
        <v>0</v>
      </c>
      <c r="J27" s="1049">
        <v>0</v>
      </c>
      <c r="K27" s="1051">
        <v>11605.742526</v>
      </c>
    </row>
    <row r="28" spans="1:12">
      <c r="A28" s="1047">
        <v>19</v>
      </c>
      <c r="B28" s="1048" t="s">
        <v>2404</v>
      </c>
      <c r="C28" s="1049">
        <f t="shared" si="2"/>
        <v>394.16065000000003</v>
      </c>
      <c r="D28" s="1050">
        <v>0</v>
      </c>
      <c r="E28" s="1050">
        <v>2303</v>
      </c>
      <c r="F28" s="1050">
        <v>-1908.83935</v>
      </c>
      <c r="G28" s="1050">
        <v>394.16064999999998</v>
      </c>
      <c r="H28" s="1049">
        <f t="shared" si="1"/>
        <v>0</v>
      </c>
      <c r="I28" s="1051">
        <v>0</v>
      </c>
      <c r="J28" s="1049">
        <v>0</v>
      </c>
      <c r="K28" s="1051">
        <v>0</v>
      </c>
    </row>
    <row r="29" spans="1:12">
      <c r="A29" s="1047">
        <v>20</v>
      </c>
      <c r="B29" s="1048" t="s">
        <v>2355</v>
      </c>
      <c r="C29" s="1049">
        <f t="shared" si="2"/>
        <v>11151</v>
      </c>
      <c r="D29" s="1050">
        <v>0</v>
      </c>
      <c r="E29" s="1050">
        <v>7280</v>
      </c>
      <c r="F29" s="1050">
        <v>3871</v>
      </c>
      <c r="G29" s="1050">
        <v>8295.1309999999994</v>
      </c>
      <c r="H29" s="1049">
        <f t="shared" si="1"/>
        <v>2.8556979999999998E-3</v>
      </c>
      <c r="I29" s="1051">
        <v>2855.6979999999999</v>
      </c>
      <c r="J29" s="1049">
        <v>0</v>
      </c>
      <c r="K29" s="1051">
        <v>0.17100000000000001</v>
      </c>
    </row>
    <row r="30" spans="1:12" ht="24">
      <c r="A30" s="1047">
        <v>21</v>
      </c>
      <c r="B30" s="1048" t="s">
        <v>2400</v>
      </c>
      <c r="C30" s="1049">
        <f t="shared" si="2"/>
        <v>6765</v>
      </c>
      <c r="D30" s="1050">
        <v>0</v>
      </c>
      <c r="E30" s="1050">
        <v>4454</v>
      </c>
      <c r="F30" s="1050">
        <v>2311</v>
      </c>
      <c r="G30" s="1050">
        <v>6270.3303999999998</v>
      </c>
      <c r="H30" s="1049">
        <f t="shared" si="1"/>
        <v>4.9467000000000001E-4</v>
      </c>
      <c r="I30" s="1051">
        <v>494.67</v>
      </c>
      <c r="J30" s="1049">
        <v>0</v>
      </c>
      <c r="K30" s="1051">
        <v>-4.0000000000000002E-4</v>
      </c>
    </row>
    <row r="31" spans="1:12">
      <c r="A31" s="1047">
        <v>22</v>
      </c>
      <c r="B31" s="1048" t="s">
        <v>3942</v>
      </c>
      <c r="C31" s="1049">
        <f t="shared" si="2"/>
        <v>6429</v>
      </c>
      <c r="D31" s="1050">
        <v>0</v>
      </c>
      <c r="E31" s="1050">
        <v>5191</v>
      </c>
      <c r="F31" s="1050">
        <v>1238</v>
      </c>
      <c r="G31" s="1050">
        <v>6279</v>
      </c>
      <c r="H31" s="1049">
        <f t="shared" si="1"/>
        <v>1.4999999999999999E-4</v>
      </c>
      <c r="I31" s="1051">
        <v>150</v>
      </c>
      <c r="J31" s="1049">
        <v>0</v>
      </c>
      <c r="K31" s="1051">
        <v>0</v>
      </c>
    </row>
    <row r="32" spans="1:12">
      <c r="A32" s="1047">
        <v>23</v>
      </c>
      <c r="B32" s="1048" t="s">
        <v>3943</v>
      </c>
      <c r="C32" s="1049">
        <f t="shared" si="2"/>
        <v>29645</v>
      </c>
      <c r="D32" s="1050">
        <v>400</v>
      </c>
      <c r="E32" s="1050">
        <v>26449</v>
      </c>
      <c r="F32" s="1050">
        <v>2796</v>
      </c>
      <c r="G32" s="1050">
        <v>29645</v>
      </c>
      <c r="H32" s="1049">
        <f t="shared" si="1"/>
        <v>0</v>
      </c>
      <c r="I32" s="1051">
        <v>0</v>
      </c>
      <c r="J32" s="1049">
        <v>0</v>
      </c>
      <c r="K32" s="1051">
        <v>0</v>
      </c>
    </row>
    <row r="33" spans="1:11">
      <c r="A33" s="1047">
        <v>24</v>
      </c>
      <c r="B33" s="1048" t="s">
        <v>2317</v>
      </c>
      <c r="C33" s="1049">
        <f t="shared" si="2"/>
        <v>130</v>
      </c>
      <c r="D33" s="1050">
        <v>0</v>
      </c>
      <c r="E33" s="1050">
        <v>100</v>
      </c>
      <c r="F33" s="1050">
        <v>30</v>
      </c>
      <c r="G33" s="1050">
        <v>130</v>
      </c>
      <c r="H33" s="1049">
        <f t="shared" si="1"/>
        <v>0</v>
      </c>
      <c r="I33" s="1051">
        <v>0</v>
      </c>
      <c r="J33" s="1049">
        <v>0</v>
      </c>
      <c r="K33" s="1051">
        <v>0</v>
      </c>
    </row>
    <row r="34" spans="1:11">
      <c r="A34" s="1047">
        <v>25</v>
      </c>
      <c r="B34" s="1048" t="s">
        <v>2318</v>
      </c>
      <c r="C34" s="1049">
        <f t="shared" si="2"/>
        <v>621</v>
      </c>
      <c r="D34" s="1050">
        <v>0</v>
      </c>
      <c r="E34" s="1050">
        <v>557</v>
      </c>
      <c r="F34" s="1050">
        <v>64</v>
      </c>
      <c r="G34" s="1050">
        <v>621</v>
      </c>
      <c r="H34" s="1049">
        <f t="shared" si="1"/>
        <v>0</v>
      </c>
      <c r="I34" s="1051">
        <v>0</v>
      </c>
      <c r="J34" s="1049">
        <v>0</v>
      </c>
      <c r="K34" s="1051">
        <v>0</v>
      </c>
    </row>
    <row r="35" spans="1:11">
      <c r="A35" s="1047">
        <v>26</v>
      </c>
      <c r="B35" s="1048" t="s">
        <v>3944</v>
      </c>
      <c r="C35" s="1049">
        <f t="shared" si="2"/>
        <v>20321.205999999998</v>
      </c>
      <c r="D35" s="1050">
        <v>0</v>
      </c>
      <c r="E35" s="1050">
        <v>7267</v>
      </c>
      <c r="F35" s="1050">
        <v>13054.206</v>
      </c>
      <c r="G35" s="1050">
        <v>19919.825399000001</v>
      </c>
      <c r="H35" s="1049">
        <f t="shared" si="1"/>
        <v>0</v>
      </c>
      <c r="I35" s="1051">
        <v>0</v>
      </c>
      <c r="J35" s="1049">
        <v>0</v>
      </c>
      <c r="K35" s="1051">
        <v>401.38060100000001</v>
      </c>
    </row>
    <row r="36" spans="1:11">
      <c r="A36" s="1047">
        <v>27</v>
      </c>
      <c r="B36" s="1048" t="s">
        <v>3945</v>
      </c>
      <c r="C36" s="1049">
        <f t="shared" si="2"/>
        <v>1010</v>
      </c>
      <c r="D36" s="1050">
        <v>0</v>
      </c>
      <c r="E36" s="1050">
        <v>350</v>
      </c>
      <c r="F36" s="1050">
        <v>660</v>
      </c>
      <c r="G36" s="1050">
        <v>1010</v>
      </c>
      <c r="H36" s="1049">
        <f t="shared" si="1"/>
        <v>0</v>
      </c>
      <c r="I36" s="1051">
        <v>0</v>
      </c>
      <c r="J36" s="1049">
        <v>0</v>
      </c>
      <c r="K36" s="1051">
        <v>0</v>
      </c>
    </row>
    <row r="37" spans="1:11">
      <c r="A37" s="1047">
        <v>28</v>
      </c>
      <c r="B37" s="1048" t="s">
        <v>2268</v>
      </c>
      <c r="C37" s="1049">
        <f t="shared" si="2"/>
        <v>4487</v>
      </c>
      <c r="D37" s="1050">
        <v>0</v>
      </c>
      <c r="E37" s="1050">
        <v>4511</v>
      </c>
      <c r="F37" s="1050">
        <v>-24</v>
      </c>
      <c r="G37" s="1050">
        <v>3889.0425</v>
      </c>
      <c r="H37" s="1049">
        <f t="shared" si="1"/>
        <v>0</v>
      </c>
      <c r="I37" s="1051">
        <v>0</v>
      </c>
      <c r="J37" s="1049">
        <v>0</v>
      </c>
      <c r="K37" s="1051">
        <v>597.95749999999998</v>
      </c>
    </row>
    <row r="38" spans="1:11">
      <c r="A38" s="1047">
        <v>29</v>
      </c>
      <c r="B38" s="1048" t="s">
        <v>3946</v>
      </c>
      <c r="C38" s="1049">
        <f t="shared" si="2"/>
        <v>15043</v>
      </c>
      <c r="D38" s="1050">
        <v>0</v>
      </c>
      <c r="E38" s="1050">
        <v>2179</v>
      </c>
      <c r="F38" s="1050">
        <v>12864</v>
      </c>
      <c r="G38" s="1050">
        <v>14985.9545</v>
      </c>
      <c r="H38" s="1049">
        <f t="shared" si="1"/>
        <v>0</v>
      </c>
      <c r="I38" s="1051">
        <v>0</v>
      </c>
      <c r="J38" s="1049">
        <v>0</v>
      </c>
      <c r="K38" s="1051">
        <v>57.045499999999997</v>
      </c>
    </row>
    <row r="39" spans="1:11">
      <c r="A39" s="1047">
        <v>30</v>
      </c>
      <c r="B39" s="1048" t="s">
        <v>2325</v>
      </c>
      <c r="C39" s="1049">
        <f t="shared" si="2"/>
        <v>437</v>
      </c>
      <c r="D39" s="1050">
        <v>0</v>
      </c>
      <c r="E39" s="1050">
        <v>447</v>
      </c>
      <c r="F39" s="1050">
        <v>-10</v>
      </c>
      <c r="G39" s="1050">
        <v>437</v>
      </c>
      <c r="H39" s="1049">
        <f t="shared" si="1"/>
        <v>0</v>
      </c>
      <c r="I39" s="1051">
        <v>0</v>
      </c>
      <c r="J39" s="1049">
        <v>0</v>
      </c>
      <c r="K39" s="1051">
        <v>0</v>
      </c>
    </row>
    <row r="40" spans="1:11">
      <c r="A40" s="1047">
        <v>31</v>
      </c>
      <c r="B40" s="1048" t="s">
        <v>3947</v>
      </c>
      <c r="C40" s="1049">
        <f t="shared" si="2"/>
        <v>225</v>
      </c>
      <c r="D40" s="1050">
        <v>0</v>
      </c>
      <c r="E40" s="1050">
        <v>100</v>
      </c>
      <c r="F40" s="1050">
        <v>125</v>
      </c>
      <c r="G40" s="1050">
        <v>225</v>
      </c>
      <c r="H40" s="1049">
        <f t="shared" si="1"/>
        <v>0</v>
      </c>
      <c r="I40" s="1051">
        <v>0</v>
      </c>
      <c r="J40" s="1049">
        <v>0</v>
      </c>
      <c r="K40" s="1051">
        <v>0</v>
      </c>
    </row>
    <row r="41" spans="1:11">
      <c r="A41" s="1047">
        <v>32</v>
      </c>
      <c r="B41" s="1048" t="s">
        <v>2414</v>
      </c>
      <c r="C41" s="1049">
        <f t="shared" si="2"/>
        <v>1737.298</v>
      </c>
      <c r="D41" s="1050">
        <v>6.298</v>
      </c>
      <c r="E41" s="1050">
        <v>1194</v>
      </c>
      <c r="F41" s="1050">
        <v>537</v>
      </c>
      <c r="G41" s="1050">
        <v>1735.160948</v>
      </c>
      <c r="H41" s="1049">
        <f t="shared" si="1"/>
        <v>2.1370520000000002E-6</v>
      </c>
      <c r="I41" s="1051">
        <v>2.1370520000000002</v>
      </c>
      <c r="J41" s="1049">
        <v>0</v>
      </c>
      <c r="K41" s="1051">
        <v>0</v>
      </c>
    </row>
    <row r="42" spans="1:11">
      <c r="A42" s="1047">
        <v>33</v>
      </c>
      <c r="B42" s="1048" t="s">
        <v>2442</v>
      </c>
      <c r="C42" s="1049">
        <f t="shared" si="2"/>
        <v>6654</v>
      </c>
      <c r="D42" s="1050">
        <v>0</v>
      </c>
      <c r="E42" s="1050">
        <v>3606</v>
      </c>
      <c r="F42" s="1050">
        <v>3048</v>
      </c>
      <c r="G42" s="1050">
        <v>5652.7219999999998</v>
      </c>
      <c r="H42" s="1049">
        <f t="shared" si="1"/>
        <v>1E-3</v>
      </c>
      <c r="I42" s="1051">
        <v>1000</v>
      </c>
      <c r="J42" s="1049">
        <v>0</v>
      </c>
      <c r="K42" s="1051">
        <v>1.278</v>
      </c>
    </row>
    <row r="43" spans="1:11">
      <c r="A43" s="1047">
        <v>34</v>
      </c>
      <c r="B43" s="1048" t="s">
        <v>2319</v>
      </c>
      <c r="C43" s="1049">
        <f t="shared" si="2"/>
        <v>516</v>
      </c>
      <c r="D43" s="1050">
        <v>0</v>
      </c>
      <c r="E43" s="1050">
        <v>347</v>
      </c>
      <c r="F43" s="1050">
        <v>169</v>
      </c>
      <c r="G43" s="1050">
        <v>516</v>
      </c>
      <c r="H43" s="1049">
        <f t="shared" si="1"/>
        <v>0</v>
      </c>
      <c r="I43" s="1051">
        <v>0</v>
      </c>
      <c r="J43" s="1049">
        <v>0</v>
      </c>
      <c r="K43" s="1051">
        <v>0</v>
      </c>
    </row>
    <row r="44" spans="1:11">
      <c r="A44" s="1047">
        <v>35</v>
      </c>
      <c r="B44" s="1048" t="s">
        <v>2409</v>
      </c>
      <c r="C44" s="1049">
        <f t="shared" si="2"/>
        <v>611.37816700000008</v>
      </c>
      <c r="D44" s="1050">
        <v>0</v>
      </c>
      <c r="E44" s="1050">
        <v>1012</v>
      </c>
      <c r="F44" s="1050">
        <v>-400.62183299999998</v>
      </c>
      <c r="G44" s="1050">
        <v>611.37816699999996</v>
      </c>
      <c r="H44" s="1049">
        <f t="shared" si="1"/>
        <v>0</v>
      </c>
      <c r="I44" s="1051">
        <v>0</v>
      </c>
      <c r="J44" s="1049">
        <v>0</v>
      </c>
      <c r="K44" s="1051">
        <v>0</v>
      </c>
    </row>
    <row r="45" spans="1:11">
      <c r="A45" s="1047">
        <v>36</v>
      </c>
      <c r="B45" s="1048" t="s">
        <v>2326</v>
      </c>
      <c r="C45" s="1049">
        <f t="shared" si="2"/>
        <v>395</v>
      </c>
      <c r="D45" s="1050">
        <v>0</v>
      </c>
      <c r="E45" s="1050">
        <v>361</v>
      </c>
      <c r="F45" s="1050">
        <v>34</v>
      </c>
      <c r="G45" s="1050">
        <v>395</v>
      </c>
      <c r="H45" s="1049">
        <f t="shared" si="1"/>
        <v>0</v>
      </c>
      <c r="I45" s="1051">
        <v>0</v>
      </c>
      <c r="J45" s="1049">
        <v>0</v>
      </c>
      <c r="K45" s="1051">
        <v>0</v>
      </c>
    </row>
    <row r="46" spans="1:11">
      <c r="A46" s="1047">
        <v>37</v>
      </c>
      <c r="B46" s="1048" t="s">
        <v>2384</v>
      </c>
      <c r="C46" s="1049">
        <f t="shared" si="2"/>
        <v>971.86501699999997</v>
      </c>
      <c r="D46" s="1050">
        <v>920.25621699999999</v>
      </c>
      <c r="E46" s="1050">
        <v>0</v>
      </c>
      <c r="F46" s="1050">
        <v>51.608800000000002</v>
      </c>
      <c r="G46" s="1050">
        <v>971.86501699999997</v>
      </c>
      <c r="H46" s="1049">
        <f t="shared" si="1"/>
        <v>0</v>
      </c>
      <c r="I46" s="1051">
        <v>0</v>
      </c>
      <c r="J46" s="1049">
        <v>0</v>
      </c>
      <c r="K46" s="1051">
        <v>0</v>
      </c>
    </row>
    <row r="47" spans="1:11" ht="24">
      <c r="A47" s="1047">
        <v>38</v>
      </c>
      <c r="B47" s="1048" t="s">
        <v>2435</v>
      </c>
      <c r="C47" s="1049">
        <f t="shared" si="2"/>
        <v>1623</v>
      </c>
      <c r="D47" s="1050">
        <v>0</v>
      </c>
      <c r="E47" s="1050">
        <v>1223</v>
      </c>
      <c r="F47" s="1050">
        <v>400</v>
      </c>
      <c r="G47" s="1050">
        <v>1623</v>
      </c>
      <c r="H47" s="1049">
        <f t="shared" si="1"/>
        <v>0</v>
      </c>
      <c r="I47" s="1051">
        <v>0</v>
      </c>
      <c r="J47" s="1049">
        <v>0</v>
      </c>
      <c r="K47" s="1051">
        <v>0</v>
      </c>
    </row>
    <row r="48" spans="1:11">
      <c r="A48" s="1047">
        <v>39</v>
      </c>
      <c r="B48" s="1048" t="s">
        <v>2436</v>
      </c>
      <c r="C48" s="1049">
        <f t="shared" si="2"/>
        <v>3468.3274999999999</v>
      </c>
      <c r="D48" s="1050">
        <v>208.32749999999999</v>
      </c>
      <c r="E48" s="1050">
        <v>3260</v>
      </c>
      <c r="F48" s="1050">
        <v>0</v>
      </c>
      <c r="G48" s="1050">
        <v>3407.0781999999999</v>
      </c>
      <c r="H48" s="1049">
        <f t="shared" si="1"/>
        <v>0</v>
      </c>
      <c r="I48" s="1051">
        <v>0</v>
      </c>
      <c r="J48" s="1049">
        <v>0</v>
      </c>
      <c r="K48" s="1051">
        <v>61.249299999999998</v>
      </c>
    </row>
    <row r="49" spans="1:11">
      <c r="A49" s="1047">
        <v>40</v>
      </c>
      <c r="B49" s="1048" t="s">
        <v>2437</v>
      </c>
      <c r="C49" s="1049">
        <f t="shared" si="2"/>
        <v>1873</v>
      </c>
      <c r="D49" s="1050">
        <v>0</v>
      </c>
      <c r="E49" s="1050">
        <v>1873</v>
      </c>
      <c r="F49" s="1050">
        <v>0</v>
      </c>
      <c r="G49" s="1050">
        <v>1873</v>
      </c>
      <c r="H49" s="1049">
        <f t="shared" si="1"/>
        <v>0</v>
      </c>
      <c r="I49" s="1051">
        <v>0</v>
      </c>
      <c r="J49" s="1049">
        <v>0</v>
      </c>
      <c r="K49" s="1051">
        <v>0</v>
      </c>
    </row>
    <row r="50" spans="1:11">
      <c r="A50" s="1047">
        <v>41</v>
      </c>
      <c r="B50" s="1048" t="s">
        <v>2393</v>
      </c>
      <c r="C50" s="1049">
        <f t="shared" si="2"/>
        <v>19357.38</v>
      </c>
      <c r="D50" s="1050">
        <v>1534.9459999999999</v>
      </c>
      <c r="E50" s="1050">
        <v>16254</v>
      </c>
      <c r="F50" s="1050">
        <v>1568.434</v>
      </c>
      <c r="G50" s="1050">
        <v>19276.386200000001</v>
      </c>
      <c r="H50" s="1049">
        <f t="shared" si="1"/>
        <v>5.0000000000000002E-5</v>
      </c>
      <c r="I50" s="1051">
        <v>50</v>
      </c>
      <c r="J50" s="1049">
        <v>0</v>
      </c>
      <c r="K50" s="1051">
        <v>30.9938</v>
      </c>
    </row>
    <row r="51" spans="1:11">
      <c r="A51" s="1047">
        <v>42</v>
      </c>
      <c r="B51" s="1048" t="s">
        <v>2394</v>
      </c>
      <c r="C51" s="1049">
        <f t="shared" si="2"/>
        <v>24461.066999999999</v>
      </c>
      <c r="D51" s="1050">
        <v>100</v>
      </c>
      <c r="E51" s="1050">
        <v>23502</v>
      </c>
      <c r="F51" s="1050">
        <v>859.06700000000001</v>
      </c>
      <c r="G51" s="1050">
        <v>24411.066999999999</v>
      </c>
      <c r="H51" s="1049">
        <f t="shared" si="1"/>
        <v>5.0000000000000002E-5</v>
      </c>
      <c r="I51" s="1051">
        <v>50</v>
      </c>
      <c r="J51" s="1049">
        <v>0</v>
      </c>
      <c r="K51" s="1051">
        <v>0</v>
      </c>
    </row>
    <row r="52" spans="1:11">
      <c r="A52" s="1047">
        <v>43</v>
      </c>
      <c r="B52" s="1048" t="s">
        <v>2395</v>
      </c>
      <c r="C52" s="1049">
        <f t="shared" si="2"/>
        <v>15900.995000000001</v>
      </c>
      <c r="D52" s="1050">
        <v>0</v>
      </c>
      <c r="E52" s="1050">
        <v>15850</v>
      </c>
      <c r="F52" s="1050">
        <v>50.994999999999997</v>
      </c>
      <c r="G52" s="1050">
        <v>15845.978499999999</v>
      </c>
      <c r="H52" s="1049">
        <f t="shared" si="1"/>
        <v>5.0000000000000002E-5</v>
      </c>
      <c r="I52" s="1051">
        <v>50</v>
      </c>
      <c r="J52" s="1049">
        <v>0</v>
      </c>
      <c r="K52" s="1051">
        <v>5.0164999999999997</v>
      </c>
    </row>
    <row r="53" spans="1:11">
      <c r="A53" s="1047">
        <v>44</v>
      </c>
      <c r="B53" s="1048" t="s">
        <v>2396</v>
      </c>
      <c r="C53" s="1049">
        <f t="shared" si="2"/>
        <v>19711.695</v>
      </c>
      <c r="D53" s="1050">
        <v>0</v>
      </c>
      <c r="E53" s="1050">
        <v>19221</v>
      </c>
      <c r="F53" s="1050">
        <v>490.69499999999999</v>
      </c>
      <c r="G53" s="1050">
        <v>19661.695</v>
      </c>
      <c r="H53" s="1049">
        <f t="shared" si="1"/>
        <v>5.0000000000000002E-5</v>
      </c>
      <c r="I53" s="1051">
        <v>50</v>
      </c>
      <c r="J53" s="1049">
        <v>0</v>
      </c>
      <c r="K53" s="1051">
        <v>0</v>
      </c>
    </row>
    <row r="54" spans="1:11">
      <c r="A54" s="1047">
        <v>45</v>
      </c>
      <c r="B54" s="1048" t="s">
        <v>2397</v>
      </c>
      <c r="C54" s="1049">
        <f t="shared" si="2"/>
        <v>28045.744999999999</v>
      </c>
      <c r="D54" s="1050">
        <v>0</v>
      </c>
      <c r="E54" s="1050">
        <v>27512</v>
      </c>
      <c r="F54" s="1050">
        <v>533.745</v>
      </c>
      <c r="G54" s="1050">
        <v>27981.5092</v>
      </c>
      <c r="H54" s="1049">
        <f t="shared" si="1"/>
        <v>5.0000000000000002E-5</v>
      </c>
      <c r="I54" s="1051">
        <v>50</v>
      </c>
      <c r="J54" s="1049">
        <v>0</v>
      </c>
      <c r="K54" s="1051">
        <v>14.235799999999999</v>
      </c>
    </row>
    <row r="55" spans="1:11">
      <c r="A55" s="1047">
        <v>46</v>
      </c>
      <c r="B55" s="1048" t="s">
        <v>2398</v>
      </c>
      <c r="C55" s="1049">
        <f t="shared" si="2"/>
        <v>32189.477999999999</v>
      </c>
      <c r="D55" s="1050">
        <v>0</v>
      </c>
      <c r="E55" s="1050">
        <v>31111</v>
      </c>
      <c r="F55" s="1050">
        <v>1078.4780000000001</v>
      </c>
      <c r="G55" s="1050">
        <v>32171.067749999998</v>
      </c>
      <c r="H55" s="1049">
        <f t="shared" si="1"/>
        <v>8.235432E-6</v>
      </c>
      <c r="I55" s="1051">
        <v>8.2354319999999994</v>
      </c>
      <c r="J55" s="1049">
        <v>0</v>
      </c>
      <c r="K55" s="1051">
        <v>10.174818</v>
      </c>
    </row>
    <row r="56" spans="1:11">
      <c r="A56" s="1047">
        <v>47</v>
      </c>
      <c r="B56" s="1048" t="s">
        <v>2381</v>
      </c>
      <c r="C56" s="1049">
        <f t="shared" si="2"/>
        <v>40184.511027</v>
      </c>
      <c r="D56" s="1050">
        <v>1379.165027</v>
      </c>
      <c r="E56" s="1050">
        <v>24547</v>
      </c>
      <c r="F56" s="1050">
        <v>14258.346</v>
      </c>
      <c r="G56" s="1050">
        <v>39405.767748999999</v>
      </c>
      <c r="H56" s="1049">
        <f t="shared" si="1"/>
        <v>7.0012828100000002E-4</v>
      </c>
      <c r="I56" s="1051">
        <v>700.12828100000002</v>
      </c>
      <c r="J56" s="1049">
        <v>0</v>
      </c>
      <c r="K56" s="1051">
        <v>78.614997000000002</v>
      </c>
    </row>
    <row r="57" spans="1:11">
      <c r="A57" s="1047">
        <v>48</v>
      </c>
      <c r="B57" s="1048" t="s">
        <v>2399</v>
      </c>
      <c r="C57" s="1049">
        <f t="shared" si="2"/>
        <v>28095.279087999999</v>
      </c>
      <c r="D57" s="1050">
        <v>58.828088000000001</v>
      </c>
      <c r="E57" s="1050">
        <v>26425</v>
      </c>
      <c r="F57" s="1050">
        <v>1611.451</v>
      </c>
      <c r="G57" s="1050">
        <v>26702.14069</v>
      </c>
      <c r="H57" s="1049">
        <f t="shared" si="1"/>
        <v>1.3846533979999999E-3</v>
      </c>
      <c r="I57" s="1051">
        <v>1384.6533979999999</v>
      </c>
      <c r="J57" s="1049">
        <v>0</v>
      </c>
      <c r="K57" s="1051">
        <v>8.4849999999999994</v>
      </c>
    </row>
    <row r="58" spans="1:11">
      <c r="A58" s="1047">
        <v>49</v>
      </c>
      <c r="B58" s="1048" t="s">
        <v>2349</v>
      </c>
      <c r="C58" s="1049">
        <f t="shared" si="2"/>
        <v>9226.994999999999</v>
      </c>
      <c r="D58" s="1050">
        <v>129.63</v>
      </c>
      <c r="E58" s="1050">
        <v>8177</v>
      </c>
      <c r="F58" s="1050">
        <v>920.36500000000001</v>
      </c>
      <c r="G58" s="1050">
        <v>9132.0429999999997</v>
      </c>
      <c r="H58" s="1049">
        <f t="shared" si="1"/>
        <v>1.4452999999999999E-5</v>
      </c>
      <c r="I58" s="1051">
        <v>14.452999999999999</v>
      </c>
      <c r="J58" s="1049">
        <v>0</v>
      </c>
      <c r="K58" s="1051">
        <v>80.498999999999995</v>
      </c>
    </row>
    <row r="59" spans="1:11">
      <c r="A59" s="1047">
        <v>50</v>
      </c>
      <c r="B59" s="1048" t="s">
        <v>2350</v>
      </c>
      <c r="C59" s="1049">
        <f t="shared" si="2"/>
        <v>14617.645</v>
      </c>
      <c r="D59" s="1050">
        <v>74.5</v>
      </c>
      <c r="E59" s="1050">
        <v>13374</v>
      </c>
      <c r="F59" s="1050">
        <v>1169.145</v>
      </c>
      <c r="G59" s="1050">
        <v>14576.33</v>
      </c>
      <c r="H59" s="1049">
        <f t="shared" si="1"/>
        <v>4.1124999999999997E-5</v>
      </c>
      <c r="I59" s="1051">
        <v>41.125</v>
      </c>
      <c r="J59" s="1049">
        <v>0</v>
      </c>
      <c r="K59" s="1051">
        <v>0.19</v>
      </c>
    </row>
    <row r="60" spans="1:11">
      <c r="A60" s="1047">
        <v>51</v>
      </c>
      <c r="B60" s="1048" t="s">
        <v>2351</v>
      </c>
      <c r="C60" s="1049">
        <f t="shared" si="2"/>
        <v>892.67396300000019</v>
      </c>
      <c r="D60" s="1050">
        <v>800</v>
      </c>
      <c r="E60" s="1050">
        <v>5733</v>
      </c>
      <c r="F60" s="1050">
        <v>-5640.3260369999998</v>
      </c>
      <c r="G60" s="1050">
        <v>892.67396299999996</v>
      </c>
      <c r="H60" s="1049">
        <f t="shared" si="1"/>
        <v>0</v>
      </c>
      <c r="I60" s="1051">
        <v>0</v>
      </c>
      <c r="J60" s="1049">
        <v>0</v>
      </c>
      <c r="K60" s="1051">
        <v>0</v>
      </c>
    </row>
    <row r="61" spans="1:11">
      <c r="A61" s="1047">
        <v>52</v>
      </c>
      <c r="B61" s="1048" t="s">
        <v>2352</v>
      </c>
      <c r="C61" s="1049">
        <f t="shared" si="2"/>
        <v>12465.1</v>
      </c>
      <c r="D61" s="1050">
        <v>40.975000000000001</v>
      </c>
      <c r="E61" s="1050">
        <v>11427</v>
      </c>
      <c r="F61" s="1050">
        <v>997.125</v>
      </c>
      <c r="G61" s="1050">
        <v>12308.456709</v>
      </c>
      <c r="H61" s="1049">
        <f t="shared" si="1"/>
        <v>1.5664329100000001E-4</v>
      </c>
      <c r="I61" s="1051">
        <v>156.643291</v>
      </c>
      <c r="J61" s="1049">
        <v>0</v>
      </c>
      <c r="K61" s="1051">
        <v>0</v>
      </c>
    </row>
    <row r="62" spans="1:11">
      <c r="A62" s="1047">
        <v>53</v>
      </c>
      <c r="B62" s="1048" t="s">
        <v>2441</v>
      </c>
      <c r="C62" s="1049">
        <f t="shared" si="2"/>
        <v>1089</v>
      </c>
      <c r="D62" s="1050">
        <v>0</v>
      </c>
      <c r="E62" s="1050">
        <v>1105</v>
      </c>
      <c r="F62" s="1050">
        <v>-16</v>
      </c>
      <c r="G62" s="1050">
        <v>1089</v>
      </c>
      <c r="H62" s="1049">
        <f t="shared" si="1"/>
        <v>0</v>
      </c>
      <c r="I62" s="1051">
        <v>0</v>
      </c>
      <c r="J62" s="1049">
        <v>0</v>
      </c>
      <c r="K62" s="1051">
        <v>0</v>
      </c>
    </row>
    <row r="63" spans="1:11">
      <c r="A63" s="1047">
        <v>54</v>
      </c>
      <c r="B63" s="1048" t="s">
        <v>2353</v>
      </c>
      <c r="C63" s="1049">
        <f t="shared" si="2"/>
        <v>7139</v>
      </c>
      <c r="D63" s="1050">
        <v>1000</v>
      </c>
      <c r="E63" s="1050">
        <v>5356</v>
      </c>
      <c r="F63" s="1050">
        <v>783</v>
      </c>
      <c r="G63" s="1050">
        <v>7096.07</v>
      </c>
      <c r="H63" s="1049">
        <f t="shared" si="1"/>
        <v>0</v>
      </c>
      <c r="I63" s="1051">
        <v>0</v>
      </c>
      <c r="J63" s="1049">
        <v>0</v>
      </c>
      <c r="K63" s="1051">
        <v>42.93</v>
      </c>
    </row>
    <row r="64" spans="1:11">
      <c r="A64" s="1047">
        <v>55</v>
      </c>
      <c r="B64" s="1048" t="s">
        <v>2354</v>
      </c>
      <c r="C64" s="1049">
        <f t="shared" si="2"/>
        <v>9667.1149999999998</v>
      </c>
      <c r="D64" s="1050">
        <v>13.41</v>
      </c>
      <c r="E64" s="1050">
        <v>8784</v>
      </c>
      <c r="F64" s="1050">
        <v>869.70500000000004</v>
      </c>
      <c r="G64" s="1050">
        <v>9631.6689999999999</v>
      </c>
      <c r="H64" s="1049">
        <f t="shared" si="1"/>
        <v>2.7824999999999999E-5</v>
      </c>
      <c r="I64" s="1051">
        <v>27.824999999999999</v>
      </c>
      <c r="J64" s="1049">
        <v>0</v>
      </c>
      <c r="K64" s="1051">
        <v>7.6210000000000004</v>
      </c>
    </row>
    <row r="65" spans="1:11">
      <c r="A65" s="1047">
        <v>56</v>
      </c>
      <c r="B65" s="1048" t="s">
        <v>2423</v>
      </c>
      <c r="C65" s="1049">
        <f t="shared" si="2"/>
        <v>2102</v>
      </c>
      <c r="D65" s="1050">
        <v>0</v>
      </c>
      <c r="E65" s="1050">
        <v>1136</v>
      </c>
      <c r="F65" s="1050">
        <v>966</v>
      </c>
      <c r="G65" s="1050">
        <v>2101.81</v>
      </c>
      <c r="H65" s="1049">
        <f t="shared" si="1"/>
        <v>0</v>
      </c>
      <c r="I65" s="1051">
        <v>0</v>
      </c>
      <c r="J65" s="1049">
        <v>0</v>
      </c>
      <c r="K65" s="1051">
        <v>0.19</v>
      </c>
    </row>
    <row r="66" spans="1:11">
      <c r="A66" s="1047">
        <v>57</v>
      </c>
      <c r="B66" s="1048" t="s">
        <v>2309</v>
      </c>
      <c r="C66" s="1049">
        <f t="shared" si="2"/>
        <v>18734</v>
      </c>
      <c r="D66" s="1050">
        <v>0</v>
      </c>
      <c r="E66" s="1050">
        <v>16563</v>
      </c>
      <c r="F66" s="1050">
        <v>2171</v>
      </c>
      <c r="G66" s="1050">
        <v>18734</v>
      </c>
      <c r="H66" s="1049">
        <f t="shared" si="1"/>
        <v>0</v>
      </c>
      <c r="I66" s="1051">
        <v>0</v>
      </c>
      <c r="J66" s="1049">
        <f>((J67)/1000000)/1000000</f>
        <v>0</v>
      </c>
      <c r="K66" s="1051">
        <v>0</v>
      </c>
    </row>
    <row r="67" spans="1:11">
      <c r="A67" s="1047">
        <v>58</v>
      </c>
      <c r="B67" s="1048" t="s">
        <v>2320</v>
      </c>
      <c r="C67" s="1049">
        <f t="shared" si="2"/>
        <v>639</v>
      </c>
      <c r="D67" s="1050">
        <v>0</v>
      </c>
      <c r="E67" s="1050">
        <v>471</v>
      </c>
      <c r="F67" s="1050">
        <v>168</v>
      </c>
      <c r="G67" s="1050">
        <v>639</v>
      </c>
      <c r="H67" s="1049">
        <f t="shared" si="1"/>
        <v>0</v>
      </c>
      <c r="I67" s="1051">
        <v>0</v>
      </c>
      <c r="J67" s="1049">
        <v>0</v>
      </c>
      <c r="K67" s="1051">
        <v>0</v>
      </c>
    </row>
    <row r="68" spans="1:11">
      <c r="A68" s="1047">
        <v>59</v>
      </c>
      <c r="B68" s="1048" t="s">
        <v>2378</v>
      </c>
      <c r="C68" s="1049">
        <f t="shared" si="2"/>
        <v>11522</v>
      </c>
      <c r="D68" s="1050">
        <v>0</v>
      </c>
      <c r="E68" s="1050">
        <v>11068</v>
      </c>
      <c r="F68" s="1050">
        <v>454</v>
      </c>
      <c r="G68" s="1050">
        <v>11473.679904000001</v>
      </c>
      <c r="H68" s="1049">
        <f t="shared" si="1"/>
        <v>0</v>
      </c>
      <c r="I68" s="1051">
        <v>0</v>
      </c>
      <c r="J68" s="1049">
        <f>(J69+J70+J71+J72+J73+J74+J75+J76+J77+J78+J79+J80+J81+J82+J83+J84+J85+J86+J87+J88+J89+J90+J91+J92+J93+J94+J95+J96+J97+J98+J99+J100+J101+J102+J103+J104+J105+J106)/1000000</f>
        <v>0</v>
      </c>
      <c r="K68" s="1051">
        <v>48.320095999999999</v>
      </c>
    </row>
    <row r="69" spans="1:11" ht="24">
      <c r="A69" s="1047">
        <v>60</v>
      </c>
      <c r="B69" s="1048" t="s">
        <v>2418</v>
      </c>
      <c r="C69" s="1049">
        <f t="shared" si="2"/>
        <v>15238</v>
      </c>
      <c r="D69" s="1050">
        <v>0</v>
      </c>
      <c r="E69" s="1050">
        <v>485</v>
      </c>
      <c r="F69" s="1050">
        <v>14753</v>
      </c>
      <c r="G69" s="1050">
        <v>13964.536314999999</v>
      </c>
      <c r="H69" s="1049">
        <f t="shared" si="1"/>
        <v>1.2582093799999999E-3</v>
      </c>
      <c r="I69" s="1051">
        <v>1258.20938</v>
      </c>
      <c r="J69" s="1049">
        <v>0</v>
      </c>
      <c r="K69" s="1051">
        <v>15.254305</v>
      </c>
    </row>
    <row r="70" spans="1:11">
      <c r="A70" s="1047">
        <v>61</v>
      </c>
      <c r="B70" s="1048" t="s">
        <v>2275</v>
      </c>
      <c r="C70" s="1049">
        <f t="shared" si="2"/>
        <v>16537.863000000001</v>
      </c>
      <c r="D70" s="1050">
        <v>0</v>
      </c>
      <c r="E70" s="1050">
        <v>14762</v>
      </c>
      <c r="F70" s="1050">
        <v>1775.8630000000001</v>
      </c>
      <c r="G70" s="1050">
        <v>14750.248</v>
      </c>
      <c r="H70" s="1049">
        <f t="shared" si="1"/>
        <v>1.6479999999999999E-3</v>
      </c>
      <c r="I70" s="1051">
        <v>1648</v>
      </c>
      <c r="J70" s="1049">
        <v>0</v>
      </c>
      <c r="K70" s="1051">
        <v>139.61500000000001</v>
      </c>
    </row>
    <row r="71" spans="1:11">
      <c r="A71" s="1047">
        <v>62</v>
      </c>
      <c r="B71" s="1048" t="s">
        <v>2276</v>
      </c>
      <c r="C71" s="1049">
        <f t="shared" si="2"/>
        <v>27809.441999999999</v>
      </c>
      <c r="D71" s="1050">
        <v>16000</v>
      </c>
      <c r="E71" s="1050">
        <v>9089</v>
      </c>
      <c r="F71" s="1050">
        <v>2720.442</v>
      </c>
      <c r="G71" s="1050">
        <v>22244.018104999999</v>
      </c>
      <c r="H71" s="1049">
        <f t="shared" si="1"/>
        <v>4.4995149999999999E-3</v>
      </c>
      <c r="I71" s="1051">
        <v>4499.5150000000003</v>
      </c>
      <c r="J71" s="1049">
        <v>0</v>
      </c>
      <c r="K71" s="1051">
        <v>1065.908895</v>
      </c>
    </row>
    <row r="72" spans="1:11">
      <c r="A72" s="1047">
        <v>63</v>
      </c>
      <c r="B72" s="1048" t="s">
        <v>2287</v>
      </c>
      <c r="C72" s="1049">
        <f t="shared" si="2"/>
        <v>75153.391199999998</v>
      </c>
      <c r="D72" s="1050">
        <v>8190</v>
      </c>
      <c r="E72" s="1050">
        <v>10393</v>
      </c>
      <c r="F72" s="1050">
        <v>56570.391199999998</v>
      </c>
      <c r="G72" s="1050">
        <v>70554.982474999997</v>
      </c>
      <c r="H72" s="1049">
        <f t="shared" si="1"/>
        <v>4.5383159999999997E-3</v>
      </c>
      <c r="I72" s="1051">
        <v>4538.3159999999998</v>
      </c>
      <c r="J72" s="1049">
        <v>0</v>
      </c>
      <c r="K72" s="1051">
        <v>60.092725000000002</v>
      </c>
    </row>
    <row r="73" spans="1:11">
      <c r="A73" s="1047">
        <v>64</v>
      </c>
      <c r="B73" s="1048" t="s">
        <v>3948</v>
      </c>
      <c r="C73" s="1049">
        <f t="shared" si="2"/>
        <v>16530.883999999998</v>
      </c>
      <c r="D73" s="1050">
        <v>0</v>
      </c>
      <c r="E73" s="1050">
        <v>5013</v>
      </c>
      <c r="F73" s="1050">
        <v>11517.884</v>
      </c>
      <c r="G73" s="1050">
        <v>16430.713</v>
      </c>
      <c r="H73" s="1049">
        <f t="shared" si="1"/>
        <v>1E-4</v>
      </c>
      <c r="I73" s="1051">
        <v>100</v>
      </c>
      <c r="J73" s="1049">
        <v>0</v>
      </c>
      <c r="K73" s="1051">
        <v>0.17100000000000001</v>
      </c>
    </row>
    <row r="74" spans="1:11">
      <c r="A74" s="1047">
        <v>65</v>
      </c>
      <c r="B74" s="1048" t="s">
        <v>2382</v>
      </c>
      <c r="C74" s="1049">
        <f t="shared" si="2"/>
        <v>26767.93</v>
      </c>
      <c r="D74" s="1050">
        <v>1200</v>
      </c>
      <c r="E74" s="1050">
        <v>4507</v>
      </c>
      <c r="F74" s="1050">
        <v>21060.93</v>
      </c>
      <c r="G74" s="1050">
        <v>26751.905999999999</v>
      </c>
      <c r="H74" s="1049">
        <f t="shared" ref="H74:H137" si="3">(I74+J74)/1000000</f>
        <v>0</v>
      </c>
      <c r="I74" s="1051">
        <v>0</v>
      </c>
      <c r="J74" s="1049">
        <v>0</v>
      </c>
      <c r="K74" s="1051">
        <v>16.024000000000001</v>
      </c>
    </row>
    <row r="75" spans="1:11" ht="24">
      <c r="A75" s="1047">
        <v>66</v>
      </c>
      <c r="B75" s="1048" t="s">
        <v>3949</v>
      </c>
      <c r="C75" s="1049">
        <f t="shared" ref="C75:C138" si="4">D75+E75+F75</f>
        <v>6941</v>
      </c>
      <c r="D75" s="1050">
        <v>0</v>
      </c>
      <c r="E75" s="1050">
        <v>4104</v>
      </c>
      <c r="F75" s="1050">
        <v>2837</v>
      </c>
      <c r="G75" s="1050">
        <v>6941</v>
      </c>
      <c r="H75" s="1049">
        <f t="shared" si="3"/>
        <v>0</v>
      </c>
      <c r="I75" s="1051">
        <v>0</v>
      </c>
      <c r="J75" s="1049">
        <v>0</v>
      </c>
      <c r="K75" s="1051">
        <v>0</v>
      </c>
    </row>
    <row r="76" spans="1:11">
      <c r="A76" s="1047">
        <v>67</v>
      </c>
      <c r="B76" s="1048" t="s">
        <v>2327</v>
      </c>
      <c r="C76" s="1049">
        <f t="shared" si="4"/>
        <v>479</v>
      </c>
      <c r="D76" s="1050">
        <v>0</v>
      </c>
      <c r="E76" s="1050">
        <v>489</v>
      </c>
      <c r="F76" s="1050">
        <v>-10</v>
      </c>
      <c r="G76" s="1050">
        <v>479</v>
      </c>
      <c r="H76" s="1049">
        <f t="shared" si="3"/>
        <v>0</v>
      </c>
      <c r="I76" s="1051">
        <v>0</v>
      </c>
      <c r="J76" s="1049">
        <v>0</v>
      </c>
      <c r="K76" s="1051">
        <v>0</v>
      </c>
    </row>
    <row r="77" spans="1:11">
      <c r="A77" s="1047">
        <v>68</v>
      </c>
      <c r="B77" s="1048" t="s">
        <v>2288</v>
      </c>
      <c r="C77" s="1049">
        <f t="shared" si="4"/>
        <v>8730.5443759999998</v>
      </c>
      <c r="D77" s="1050">
        <v>201.544376</v>
      </c>
      <c r="E77" s="1050">
        <v>3172</v>
      </c>
      <c r="F77" s="1050">
        <v>5357</v>
      </c>
      <c r="G77" s="1050">
        <v>8352.6380000000008</v>
      </c>
      <c r="H77" s="1049">
        <f t="shared" si="3"/>
        <v>0</v>
      </c>
      <c r="I77" s="1051">
        <v>0</v>
      </c>
      <c r="J77" s="1049">
        <v>0</v>
      </c>
      <c r="K77" s="1051">
        <v>377.90637600000002</v>
      </c>
    </row>
    <row r="78" spans="1:11">
      <c r="A78" s="1047">
        <v>69</v>
      </c>
      <c r="B78" s="1048" t="s">
        <v>3950</v>
      </c>
      <c r="C78" s="1049">
        <f t="shared" si="4"/>
        <v>254</v>
      </c>
      <c r="D78" s="1050">
        <v>0</v>
      </c>
      <c r="E78" s="1050">
        <v>254</v>
      </c>
      <c r="F78" s="1050">
        <v>0</v>
      </c>
      <c r="G78" s="1050">
        <v>254</v>
      </c>
      <c r="H78" s="1049">
        <f t="shared" si="3"/>
        <v>0</v>
      </c>
      <c r="I78" s="1051">
        <v>0</v>
      </c>
      <c r="J78" s="1049">
        <v>0</v>
      </c>
      <c r="K78" s="1051">
        <v>0</v>
      </c>
    </row>
    <row r="79" spans="1:11">
      <c r="A79" s="1047">
        <v>70</v>
      </c>
      <c r="B79" s="1048" t="s">
        <v>2277</v>
      </c>
      <c r="C79" s="1049">
        <f t="shared" si="4"/>
        <v>5952.6419999999998</v>
      </c>
      <c r="D79" s="1050">
        <v>0</v>
      </c>
      <c r="E79" s="1050">
        <v>4779</v>
      </c>
      <c r="F79" s="1050">
        <v>1173.6420000000001</v>
      </c>
      <c r="G79" s="1050">
        <v>5952.6419999999998</v>
      </c>
      <c r="H79" s="1049">
        <f t="shared" si="3"/>
        <v>0</v>
      </c>
      <c r="I79" s="1051">
        <v>0</v>
      </c>
      <c r="J79" s="1049">
        <v>0</v>
      </c>
      <c r="K79" s="1051">
        <v>0</v>
      </c>
    </row>
    <row r="80" spans="1:11">
      <c r="A80" s="1047">
        <v>71</v>
      </c>
      <c r="B80" s="1048" t="s">
        <v>3951</v>
      </c>
      <c r="C80" s="1049">
        <f t="shared" si="4"/>
        <v>29224</v>
      </c>
      <c r="D80" s="1050">
        <v>950</v>
      </c>
      <c r="E80" s="1050">
        <v>21515</v>
      </c>
      <c r="F80" s="1050">
        <v>6759</v>
      </c>
      <c r="G80" s="1050">
        <v>25948.833999999999</v>
      </c>
      <c r="H80" s="1049">
        <f t="shared" si="3"/>
        <v>2.9499999999999999E-3</v>
      </c>
      <c r="I80" s="1051">
        <v>2950</v>
      </c>
      <c r="J80" s="1049">
        <v>0</v>
      </c>
      <c r="K80" s="1051">
        <v>325.166</v>
      </c>
    </row>
    <row r="81" spans="1:11" ht="24">
      <c r="A81" s="1047">
        <v>72</v>
      </c>
      <c r="B81" s="1048" t="s">
        <v>3952</v>
      </c>
      <c r="C81" s="1049">
        <f t="shared" si="4"/>
        <v>25363.663188999999</v>
      </c>
      <c r="D81" s="1050">
        <v>2371.6631889999999</v>
      </c>
      <c r="E81" s="1050">
        <v>48323</v>
      </c>
      <c r="F81" s="1050">
        <v>-25331</v>
      </c>
      <c r="G81" s="1050">
        <v>17365.411</v>
      </c>
      <c r="H81" s="1049">
        <f t="shared" si="3"/>
        <v>7.9982521890000005E-3</v>
      </c>
      <c r="I81" s="1051">
        <v>7998.2521889999998</v>
      </c>
      <c r="J81" s="1049">
        <v>0</v>
      </c>
      <c r="K81" s="1051">
        <v>0</v>
      </c>
    </row>
    <row r="82" spans="1:11">
      <c r="A82" s="1047">
        <v>73</v>
      </c>
      <c r="B82" s="1048" t="s">
        <v>2289</v>
      </c>
      <c r="C82" s="1049">
        <f t="shared" si="4"/>
        <v>19917.426500000001</v>
      </c>
      <c r="D82" s="1050">
        <v>19.239999999999998</v>
      </c>
      <c r="E82" s="1050">
        <v>9848.5570000000007</v>
      </c>
      <c r="F82" s="1050">
        <v>10049.629499999999</v>
      </c>
      <c r="G82" s="1050">
        <v>16791.347166</v>
      </c>
      <c r="H82" s="1049">
        <f t="shared" si="3"/>
        <v>4.5998000000000002E-4</v>
      </c>
      <c r="I82" s="1051">
        <v>459.98</v>
      </c>
      <c r="J82" s="1049">
        <v>0</v>
      </c>
      <c r="K82" s="1051">
        <v>2666.099334</v>
      </c>
    </row>
    <row r="83" spans="1:11">
      <c r="A83" s="1047">
        <v>74</v>
      </c>
      <c r="B83" s="1048" t="s">
        <v>2356</v>
      </c>
      <c r="C83" s="1049">
        <f t="shared" si="4"/>
        <v>26500.316999999999</v>
      </c>
      <c r="D83" s="1050">
        <v>500</v>
      </c>
      <c r="E83" s="1050">
        <v>23333</v>
      </c>
      <c r="F83" s="1050">
        <v>2667.317</v>
      </c>
      <c r="G83" s="1050">
        <v>26486.994999999999</v>
      </c>
      <c r="H83" s="1049">
        <f t="shared" si="3"/>
        <v>0</v>
      </c>
      <c r="I83" s="1051">
        <v>0</v>
      </c>
      <c r="J83" s="1049">
        <v>0</v>
      </c>
      <c r="K83" s="1051">
        <v>13.321999999999999</v>
      </c>
    </row>
    <row r="84" spans="1:11">
      <c r="A84" s="1047">
        <v>75</v>
      </c>
      <c r="B84" s="1048" t="s">
        <v>2357</v>
      </c>
      <c r="C84" s="1049">
        <f t="shared" si="4"/>
        <v>15316</v>
      </c>
      <c r="D84" s="1050">
        <v>500</v>
      </c>
      <c r="E84" s="1050">
        <v>12457</v>
      </c>
      <c r="F84" s="1050">
        <v>2359</v>
      </c>
      <c r="G84" s="1050">
        <v>15234.751</v>
      </c>
      <c r="H84" s="1049">
        <f t="shared" si="3"/>
        <v>0</v>
      </c>
      <c r="I84" s="1051">
        <v>0</v>
      </c>
      <c r="J84" s="1049">
        <v>0</v>
      </c>
      <c r="K84" s="1051">
        <v>81.248999999999995</v>
      </c>
    </row>
    <row r="85" spans="1:11">
      <c r="A85" s="1047">
        <v>76</v>
      </c>
      <c r="B85" s="1048" t="s">
        <v>2358</v>
      </c>
      <c r="C85" s="1049">
        <f t="shared" si="4"/>
        <v>11840</v>
      </c>
      <c r="D85" s="1050">
        <v>1200</v>
      </c>
      <c r="E85" s="1050">
        <v>9766</v>
      </c>
      <c r="F85" s="1050">
        <v>874</v>
      </c>
      <c r="G85" s="1050">
        <v>11834.218000000001</v>
      </c>
      <c r="H85" s="1049">
        <f t="shared" si="3"/>
        <v>0</v>
      </c>
      <c r="I85" s="1051">
        <v>0</v>
      </c>
      <c r="J85" s="1049">
        <v>0</v>
      </c>
      <c r="K85" s="1051">
        <v>5.782</v>
      </c>
    </row>
    <row r="86" spans="1:11">
      <c r="A86" s="1047">
        <v>77</v>
      </c>
      <c r="B86" s="1048" t="s">
        <v>2359</v>
      </c>
      <c r="C86" s="1049">
        <f t="shared" si="4"/>
        <v>15910.705</v>
      </c>
      <c r="D86" s="1050">
        <v>1700</v>
      </c>
      <c r="E86" s="1050">
        <v>13252</v>
      </c>
      <c r="F86" s="1050">
        <v>958.70500000000004</v>
      </c>
      <c r="G86" s="1050">
        <v>15895.544</v>
      </c>
      <c r="H86" s="1049">
        <f t="shared" si="3"/>
        <v>0</v>
      </c>
      <c r="I86" s="1051">
        <v>0</v>
      </c>
      <c r="J86" s="1049">
        <v>0</v>
      </c>
      <c r="K86" s="1051">
        <v>15.161</v>
      </c>
    </row>
    <row r="87" spans="1:11">
      <c r="A87" s="1047">
        <v>78</v>
      </c>
      <c r="B87" s="1048" t="s">
        <v>2360</v>
      </c>
      <c r="C87" s="1049">
        <f t="shared" si="4"/>
        <v>12244.545</v>
      </c>
      <c r="D87" s="1050">
        <v>118.455</v>
      </c>
      <c r="E87" s="1050">
        <v>11048</v>
      </c>
      <c r="F87" s="1050">
        <v>1078.0899999999999</v>
      </c>
      <c r="G87" s="1050">
        <v>12107.205973</v>
      </c>
      <c r="H87" s="1049">
        <f t="shared" si="3"/>
        <v>8.2901026999999998E-5</v>
      </c>
      <c r="I87" s="1051">
        <v>82.901026999999999</v>
      </c>
      <c r="J87" s="1049">
        <v>0</v>
      </c>
      <c r="K87" s="1051">
        <v>54.438000000000002</v>
      </c>
    </row>
    <row r="88" spans="1:11">
      <c r="A88" s="1047">
        <v>79</v>
      </c>
      <c r="B88" s="1048" t="s">
        <v>2290</v>
      </c>
      <c r="C88" s="1049">
        <f t="shared" si="4"/>
        <v>3255</v>
      </c>
      <c r="D88" s="1050">
        <v>0</v>
      </c>
      <c r="E88" s="1050">
        <v>3177</v>
      </c>
      <c r="F88" s="1050">
        <v>78</v>
      </c>
      <c r="G88" s="1050">
        <v>3255</v>
      </c>
      <c r="H88" s="1049">
        <f t="shared" si="3"/>
        <v>0</v>
      </c>
      <c r="I88" s="1051">
        <v>0</v>
      </c>
      <c r="J88" s="1049">
        <v>0</v>
      </c>
      <c r="K88" s="1051">
        <v>0</v>
      </c>
    </row>
    <row r="89" spans="1:11">
      <c r="A89" s="1047">
        <v>80</v>
      </c>
      <c r="B89" s="1048" t="s">
        <v>2321</v>
      </c>
      <c r="C89" s="1049">
        <f t="shared" si="4"/>
        <v>331</v>
      </c>
      <c r="D89" s="1050">
        <v>0</v>
      </c>
      <c r="E89" s="1050">
        <v>297</v>
      </c>
      <c r="F89" s="1050">
        <v>34</v>
      </c>
      <c r="G89" s="1050">
        <v>331</v>
      </c>
      <c r="H89" s="1049">
        <f t="shared" si="3"/>
        <v>0</v>
      </c>
      <c r="I89" s="1051">
        <v>0</v>
      </c>
      <c r="J89" s="1049">
        <v>0</v>
      </c>
      <c r="K89" s="1051">
        <v>0</v>
      </c>
    </row>
    <row r="90" spans="1:11">
      <c r="A90" s="1047">
        <v>81</v>
      </c>
      <c r="B90" s="1048" t="s">
        <v>2322</v>
      </c>
      <c r="C90" s="1049">
        <f t="shared" si="4"/>
        <v>1261.68</v>
      </c>
      <c r="D90" s="1050">
        <v>23.84</v>
      </c>
      <c r="E90" s="1050">
        <v>770</v>
      </c>
      <c r="F90" s="1050">
        <v>467.84</v>
      </c>
      <c r="G90" s="1050">
        <v>1261.68</v>
      </c>
      <c r="H90" s="1049">
        <f t="shared" si="3"/>
        <v>0</v>
      </c>
      <c r="I90" s="1051">
        <v>0</v>
      </c>
      <c r="J90" s="1049">
        <v>0</v>
      </c>
      <c r="K90" s="1051">
        <v>0</v>
      </c>
    </row>
    <row r="91" spans="1:11">
      <c r="A91" s="1047">
        <v>82</v>
      </c>
      <c r="B91" s="1048" t="s">
        <v>2323</v>
      </c>
      <c r="C91" s="1049">
        <f t="shared" si="4"/>
        <v>2840.8130000000001</v>
      </c>
      <c r="D91" s="1050">
        <v>0</v>
      </c>
      <c r="E91" s="1050">
        <v>2275</v>
      </c>
      <c r="F91" s="1050">
        <v>565.81299999999999</v>
      </c>
      <c r="G91" s="1050">
        <v>2840.8130000000001</v>
      </c>
      <c r="H91" s="1049">
        <f t="shared" si="3"/>
        <v>0</v>
      </c>
      <c r="I91" s="1051">
        <v>0</v>
      </c>
      <c r="J91" s="1049">
        <v>0</v>
      </c>
      <c r="K91" s="1051">
        <v>0</v>
      </c>
    </row>
    <row r="92" spans="1:11" ht="24">
      <c r="A92" s="1047">
        <v>83</v>
      </c>
      <c r="B92" s="1048" t="s">
        <v>2324</v>
      </c>
      <c r="C92" s="1049">
        <f t="shared" si="4"/>
        <v>542.70301300000006</v>
      </c>
      <c r="D92" s="1050">
        <v>14.703013</v>
      </c>
      <c r="E92" s="1050">
        <v>534</v>
      </c>
      <c r="F92" s="1050">
        <v>-6</v>
      </c>
      <c r="G92" s="1050">
        <v>542.70301300000006</v>
      </c>
      <c r="H92" s="1049">
        <f t="shared" si="3"/>
        <v>0</v>
      </c>
      <c r="I92" s="1051">
        <v>0</v>
      </c>
      <c r="J92" s="1049">
        <v>0</v>
      </c>
      <c r="K92" s="1051">
        <v>0</v>
      </c>
    </row>
    <row r="93" spans="1:11">
      <c r="A93" s="1047">
        <v>84</v>
      </c>
      <c r="B93" s="1048" t="s">
        <v>2291</v>
      </c>
      <c r="C93" s="1049">
        <f t="shared" si="4"/>
        <v>11660</v>
      </c>
      <c r="D93" s="1050">
        <v>0</v>
      </c>
      <c r="E93" s="1050">
        <v>8512</v>
      </c>
      <c r="F93" s="1050">
        <v>3148</v>
      </c>
      <c r="G93" s="1050">
        <v>9160</v>
      </c>
      <c r="H93" s="1049">
        <f t="shared" si="3"/>
        <v>2.5000000000000001E-3</v>
      </c>
      <c r="I93" s="1051">
        <v>2500</v>
      </c>
      <c r="J93" s="1049">
        <v>0</v>
      </c>
      <c r="K93" s="1051">
        <v>0</v>
      </c>
    </row>
    <row r="94" spans="1:11">
      <c r="A94" s="1047">
        <v>85</v>
      </c>
      <c r="B94" s="1048" t="s">
        <v>2292</v>
      </c>
      <c r="C94" s="1049">
        <f t="shared" si="4"/>
        <v>9843.7845610000004</v>
      </c>
      <c r="D94" s="1050">
        <v>77.214200000000005</v>
      </c>
      <c r="E94" s="1050">
        <v>6006</v>
      </c>
      <c r="F94" s="1050">
        <v>3760.570361</v>
      </c>
      <c r="G94" s="1050">
        <v>9023.6758609999997</v>
      </c>
      <c r="H94" s="1049">
        <f t="shared" si="3"/>
        <v>5.0000000000000001E-4</v>
      </c>
      <c r="I94" s="1051">
        <v>500</v>
      </c>
      <c r="J94" s="1049">
        <v>0</v>
      </c>
      <c r="K94" s="1051">
        <v>320.1087</v>
      </c>
    </row>
    <row r="95" spans="1:11">
      <c r="A95" s="1047">
        <v>86</v>
      </c>
      <c r="B95" s="1048" t="s">
        <v>2379</v>
      </c>
      <c r="C95" s="1049">
        <f t="shared" si="4"/>
        <v>5513</v>
      </c>
      <c r="D95" s="1050">
        <v>0</v>
      </c>
      <c r="E95" s="1050">
        <v>2565</v>
      </c>
      <c r="F95" s="1050">
        <v>2948</v>
      </c>
      <c r="G95" s="1050">
        <v>4207.942</v>
      </c>
      <c r="H95" s="1049">
        <f t="shared" si="3"/>
        <v>1.2999999999999999E-3</v>
      </c>
      <c r="I95" s="1051">
        <v>1300</v>
      </c>
      <c r="J95" s="1049">
        <v>0</v>
      </c>
      <c r="K95" s="1051">
        <v>5.0579999999999998</v>
      </c>
    </row>
    <row r="96" spans="1:11">
      <c r="A96" s="1047">
        <v>87</v>
      </c>
      <c r="B96" s="1048" t="s">
        <v>2380</v>
      </c>
      <c r="C96" s="1049">
        <f t="shared" si="4"/>
        <v>4351.8639999999996</v>
      </c>
      <c r="D96" s="1050">
        <v>100</v>
      </c>
      <c r="E96" s="1050">
        <v>3712</v>
      </c>
      <c r="F96" s="1050">
        <v>539.86400000000003</v>
      </c>
      <c r="G96" s="1050">
        <v>4299.96</v>
      </c>
      <c r="H96" s="1049">
        <f t="shared" si="3"/>
        <v>5.1904000000000003E-5</v>
      </c>
      <c r="I96" s="1051">
        <v>51.904000000000003</v>
      </c>
      <c r="J96" s="1049">
        <v>0</v>
      </c>
      <c r="K96" s="1051">
        <v>0</v>
      </c>
    </row>
    <row r="97" spans="1:11">
      <c r="A97" s="1047">
        <v>88</v>
      </c>
      <c r="B97" s="1048" t="s">
        <v>2361</v>
      </c>
      <c r="C97" s="1049">
        <f t="shared" si="4"/>
        <v>13037.451000000001</v>
      </c>
      <c r="D97" s="1050">
        <v>40.975000000000001</v>
      </c>
      <c r="E97" s="1050">
        <v>11939</v>
      </c>
      <c r="F97" s="1050">
        <v>1057.4760000000001</v>
      </c>
      <c r="G97" s="1050">
        <v>12907.112999999999</v>
      </c>
      <c r="H97" s="1049">
        <f t="shared" si="3"/>
        <v>1.08E-4</v>
      </c>
      <c r="I97" s="1051">
        <v>108</v>
      </c>
      <c r="J97" s="1049">
        <v>0</v>
      </c>
      <c r="K97" s="1051">
        <v>22.338000000000001</v>
      </c>
    </row>
    <row r="98" spans="1:11">
      <c r="A98" s="1047">
        <v>89</v>
      </c>
      <c r="B98" s="1048" t="s">
        <v>2278</v>
      </c>
      <c r="C98" s="1049">
        <f t="shared" si="4"/>
        <v>8094.9790000000003</v>
      </c>
      <c r="D98" s="1050">
        <v>0</v>
      </c>
      <c r="E98" s="1050">
        <v>7357</v>
      </c>
      <c r="F98" s="1050">
        <v>737.97900000000004</v>
      </c>
      <c r="G98" s="1050">
        <v>8092.3540000000003</v>
      </c>
      <c r="H98" s="1049">
        <f t="shared" si="3"/>
        <v>0</v>
      </c>
      <c r="I98" s="1051">
        <v>0</v>
      </c>
      <c r="J98" s="1049">
        <v>0</v>
      </c>
      <c r="K98" s="1051">
        <v>2.625</v>
      </c>
    </row>
    <row r="99" spans="1:11">
      <c r="A99" s="1047">
        <v>90</v>
      </c>
      <c r="B99" s="1048" t="s">
        <v>2279</v>
      </c>
      <c r="C99" s="1049">
        <f t="shared" si="4"/>
        <v>3271.654</v>
      </c>
      <c r="D99" s="1050">
        <v>0</v>
      </c>
      <c r="E99" s="1050">
        <v>3066</v>
      </c>
      <c r="F99" s="1050">
        <v>205.654</v>
      </c>
      <c r="G99" s="1050">
        <v>3271.654</v>
      </c>
      <c r="H99" s="1049">
        <f t="shared" si="3"/>
        <v>0</v>
      </c>
      <c r="I99" s="1051">
        <v>0</v>
      </c>
      <c r="J99" s="1049">
        <v>0</v>
      </c>
      <c r="K99" s="1051">
        <v>0</v>
      </c>
    </row>
    <row r="100" spans="1:11">
      <c r="A100" s="1047">
        <v>91</v>
      </c>
      <c r="B100" s="1048" t="s">
        <v>2293</v>
      </c>
      <c r="C100" s="1049">
        <f t="shared" si="4"/>
        <v>10734</v>
      </c>
      <c r="D100" s="1050">
        <v>80</v>
      </c>
      <c r="E100" s="1050">
        <v>9438</v>
      </c>
      <c r="F100" s="1050">
        <v>1216</v>
      </c>
      <c r="G100" s="1050">
        <v>10734</v>
      </c>
      <c r="H100" s="1049">
        <f t="shared" si="3"/>
        <v>0</v>
      </c>
      <c r="I100" s="1051">
        <v>0</v>
      </c>
      <c r="J100" s="1049">
        <v>0</v>
      </c>
      <c r="K100" s="1051">
        <v>0</v>
      </c>
    </row>
    <row r="101" spans="1:11">
      <c r="A101" s="1047">
        <v>92</v>
      </c>
      <c r="B101" s="1048" t="s">
        <v>2280</v>
      </c>
      <c r="C101" s="1049">
        <f t="shared" si="4"/>
        <v>7494.1900000000005</v>
      </c>
      <c r="D101" s="1050">
        <v>0</v>
      </c>
      <c r="E101" s="1050">
        <v>6747</v>
      </c>
      <c r="F101" s="1050">
        <v>747.19</v>
      </c>
      <c r="G101" s="1050">
        <v>7494.19</v>
      </c>
      <c r="H101" s="1049">
        <f t="shared" si="3"/>
        <v>0</v>
      </c>
      <c r="I101" s="1051">
        <v>0</v>
      </c>
      <c r="J101" s="1049">
        <v>0</v>
      </c>
      <c r="K101" s="1051">
        <v>0</v>
      </c>
    </row>
    <row r="102" spans="1:11">
      <c r="A102" s="1047">
        <v>93</v>
      </c>
      <c r="B102" s="1048" t="s">
        <v>2439</v>
      </c>
      <c r="C102" s="1049">
        <f t="shared" si="4"/>
        <v>10553.359</v>
      </c>
      <c r="D102" s="1050">
        <v>3000</v>
      </c>
      <c r="E102" s="1050">
        <v>2281</v>
      </c>
      <c r="F102" s="1050">
        <v>5272.3590000000004</v>
      </c>
      <c r="G102" s="1050">
        <v>8003.6989999999996</v>
      </c>
      <c r="H102" s="1049">
        <f t="shared" si="3"/>
        <v>2.4919999999999999E-3</v>
      </c>
      <c r="I102" s="1051">
        <v>2492</v>
      </c>
      <c r="J102" s="1049">
        <v>0</v>
      </c>
      <c r="K102" s="1051">
        <v>57.66</v>
      </c>
    </row>
    <row r="103" spans="1:11" ht="24">
      <c r="A103" s="1047">
        <v>94</v>
      </c>
      <c r="B103" s="1048" t="s">
        <v>2416</v>
      </c>
      <c r="C103" s="1049">
        <f t="shared" si="4"/>
        <v>1583</v>
      </c>
      <c r="D103" s="1050">
        <v>0</v>
      </c>
      <c r="E103" s="1050">
        <v>548</v>
      </c>
      <c r="F103" s="1050">
        <v>1035</v>
      </c>
      <c r="G103" s="1050">
        <v>1567.999</v>
      </c>
      <c r="H103" s="1049">
        <f t="shared" si="3"/>
        <v>1.5E-5</v>
      </c>
      <c r="I103" s="1051">
        <v>15</v>
      </c>
      <c r="J103" s="1049">
        <v>0</v>
      </c>
      <c r="K103" s="1051">
        <v>1E-3</v>
      </c>
    </row>
    <row r="104" spans="1:11">
      <c r="A104" s="1047">
        <v>95</v>
      </c>
      <c r="B104" s="1048" t="s">
        <v>2417</v>
      </c>
      <c r="C104" s="1049">
        <f t="shared" si="4"/>
        <v>7309</v>
      </c>
      <c r="D104" s="1050">
        <v>0</v>
      </c>
      <c r="E104" s="1050">
        <v>4599</v>
      </c>
      <c r="F104" s="1050">
        <v>2710</v>
      </c>
      <c r="G104" s="1050">
        <v>7309</v>
      </c>
      <c r="H104" s="1049">
        <f t="shared" si="3"/>
        <v>0</v>
      </c>
      <c r="I104" s="1051">
        <v>0</v>
      </c>
      <c r="J104" s="1049">
        <v>0</v>
      </c>
      <c r="K104" s="1051">
        <v>0</v>
      </c>
    </row>
    <row r="105" spans="1:11">
      <c r="A105" s="1047">
        <v>96</v>
      </c>
      <c r="B105" s="1048" t="s">
        <v>2269</v>
      </c>
      <c r="C105" s="1049">
        <f t="shared" si="4"/>
        <v>12208.26</v>
      </c>
      <c r="D105" s="1050">
        <v>0</v>
      </c>
      <c r="E105" s="1050">
        <v>4445</v>
      </c>
      <c r="F105" s="1050">
        <v>7763.26</v>
      </c>
      <c r="G105" s="1050">
        <v>11099.1754</v>
      </c>
      <c r="H105" s="1049">
        <f t="shared" si="3"/>
        <v>1.1011630000000001E-3</v>
      </c>
      <c r="I105" s="1051">
        <v>1101.163</v>
      </c>
      <c r="J105" s="1049">
        <v>0</v>
      </c>
      <c r="K105" s="1051">
        <v>7.9215999999999998</v>
      </c>
    </row>
    <row r="106" spans="1:11">
      <c r="A106" s="1047">
        <v>97</v>
      </c>
      <c r="B106" s="1048" t="s">
        <v>2270</v>
      </c>
      <c r="C106" s="1049">
        <f t="shared" si="4"/>
        <v>8911.1440000000002</v>
      </c>
      <c r="D106" s="1050">
        <v>1100</v>
      </c>
      <c r="E106" s="1050">
        <v>5810</v>
      </c>
      <c r="F106" s="1050">
        <v>2001.144</v>
      </c>
      <c r="G106" s="1050">
        <v>8012.1469779999998</v>
      </c>
      <c r="H106" s="1049">
        <f t="shared" si="3"/>
        <v>8.3560799999999995E-4</v>
      </c>
      <c r="I106" s="1051">
        <v>835.60799999999995</v>
      </c>
      <c r="J106" s="1049">
        <v>0</v>
      </c>
      <c r="K106" s="1051">
        <v>63.389021999999997</v>
      </c>
    </row>
    <row r="107" spans="1:11">
      <c r="A107" s="1047">
        <v>98</v>
      </c>
      <c r="B107" s="1048" t="s">
        <v>2375</v>
      </c>
      <c r="C107" s="1049">
        <f t="shared" si="4"/>
        <v>2244.1942939999999</v>
      </c>
      <c r="D107" s="1050">
        <v>0</v>
      </c>
      <c r="E107" s="1050">
        <v>5975</v>
      </c>
      <c r="F107" s="1050">
        <v>-3730.8057060000001</v>
      </c>
      <c r="G107" s="1050">
        <v>2244.1942939999999</v>
      </c>
      <c r="H107" s="1049">
        <f t="shared" si="3"/>
        <v>0</v>
      </c>
      <c r="I107" s="1051">
        <v>0</v>
      </c>
      <c r="J107" s="1054">
        <f>(J108+J145)/1000000</f>
        <v>0</v>
      </c>
      <c r="K107" s="1051">
        <v>0</v>
      </c>
    </row>
    <row r="108" spans="1:11">
      <c r="A108" s="1047">
        <v>99</v>
      </c>
      <c r="B108" s="1048" t="s">
        <v>3953</v>
      </c>
      <c r="C108" s="1049">
        <f t="shared" si="4"/>
        <v>96281.122608000005</v>
      </c>
      <c r="D108" s="1050">
        <v>4902.1226079999997</v>
      </c>
      <c r="E108" s="1050">
        <v>23658</v>
      </c>
      <c r="F108" s="1050">
        <v>67721</v>
      </c>
      <c r="G108" s="1050">
        <v>72191.557302000001</v>
      </c>
      <c r="H108" s="1049">
        <f t="shared" si="3"/>
        <v>2.3984995711999999E-2</v>
      </c>
      <c r="I108" s="1051">
        <v>23984.995712</v>
      </c>
      <c r="J108" s="1054">
        <f>(J109+J142)/1000000</f>
        <v>0</v>
      </c>
      <c r="K108" s="1051">
        <v>104.569594</v>
      </c>
    </row>
    <row r="109" spans="1:11">
      <c r="A109" s="1047">
        <v>100</v>
      </c>
      <c r="B109" s="1048" t="s">
        <v>2281</v>
      </c>
      <c r="C109" s="1049">
        <f t="shared" si="4"/>
        <v>5747.1549999999997</v>
      </c>
      <c r="D109" s="1050">
        <v>0</v>
      </c>
      <c r="E109" s="1050">
        <v>5452</v>
      </c>
      <c r="F109" s="1050">
        <v>295.15499999999997</v>
      </c>
      <c r="G109" s="1050">
        <v>5651.1549999999997</v>
      </c>
      <c r="H109" s="1049">
        <f t="shared" si="3"/>
        <v>0</v>
      </c>
      <c r="I109" s="1051">
        <v>0</v>
      </c>
      <c r="J109" s="1054">
        <f>(J110+J111+J112+J113+J114+J115+J116+J117+J118+J119+J120+J121+J122+J123+J124+J125+J126+J127+J128+J129+J130+J131+J132+J133+J134+J135+J136+J137+J138+J139+J140+J141)/1000000</f>
        <v>0</v>
      </c>
      <c r="K109" s="1051">
        <v>96</v>
      </c>
    </row>
    <row r="110" spans="1:11">
      <c r="A110" s="1047">
        <v>101</v>
      </c>
      <c r="B110" s="1048" t="s">
        <v>2282</v>
      </c>
      <c r="C110" s="1049">
        <f t="shared" si="4"/>
        <v>3117.7339999999999</v>
      </c>
      <c r="D110" s="1050">
        <v>0</v>
      </c>
      <c r="E110" s="1050">
        <v>3023</v>
      </c>
      <c r="F110" s="1050">
        <v>94.733999999999995</v>
      </c>
      <c r="G110" s="1050">
        <v>3117.7339999999999</v>
      </c>
      <c r="H110" s="1049">
        <f t="shared" si="3"/>
        <v>0</v>
      </c>
      <c r="I110" s="1051">
        <v>0</v>
      </c>
      <c r="J110" s="1049">
        <v>0</v>
      </c>
      <c r="K110" s="1051">
        <v>0</v>
      </c>
    </row>
    <row r="111" spans="1:11">
      <c r="A111" s="1047">
        <v>102</v>
      </c>
      <c r="B111" s="1048" t="s">
        <v>2283</v>
      </c>
      <c r="C111" s="1049">
        <f t="shared" si="4"/>
        <v>5144.8760000000002</v>
      </c>
      <c r="D111" s="1050">
        <v>0</v>
      </c>
      <c r="E111" s="1050">
        <v>5265</v>
      </c>
      <c r="F111" s="1050">
        <v>-120.124</v>
      </c>
      <c r="G111" s="1050">
        <v>5144.8760000000002</v>
      </c>
      <c r="H111" s="1049">
        <f t="shared" si="3"/>
        <v>0</v>
      </c>
      <c r="I111" s="1051">
        <v>0</v>
      </c>
      <c r="J111" s="1049">
        <v>0</v>
      </c>
      <c r="K111" s="1051">
        <v>0</v>
      </c>
    </row>
    <row r="112" spans="1:11">
      <c r="A112" s="1047">
        <v>103</v>
      </c>
      <c r="B112" s="1048" t="s">
        <v>2313</v>
      </c>
      <c r="C112" s="1049">
        <f t="shared" si="4"/>
        <v>614</v>
      </c>
      <c r="D112" s="1050">
        <v>0</v>
      </c>
      <c r="E112" s="1050">
        <v>424</v>
      </c>
      <c r="F112" s="1050">
        <v>190</v>
      </c>
      <c r="G112" s="1050">
        <v>614</v>
      </c>
      <c r="H112" s="1049">
        <f t="shared" si="3"/>
        <v>0</v>
      </c>
      <c r="I112" s="1051">
        <v>0</v>
      </c>
      <c r="J112" s="1049">
        <v>0</v>
      </c>
      <c r="K112" s="1051">
        <v>0</v>
      </c>
    </row>
    <row r="113" spans="1:11">
      <c r="A113" s="1047">
        <v>104</v>
      </c>
      <c r="B113" s="1048" t="s">
        <v>2405</v>
      </c>
      <c r="C113" s="1049">
        <f t="shared" si="4"/>
        <v>10747.852999999999</v>
      </c>
      <c r="D113" s="1050">
        <v>594.11099999999999</v>
      </c>
      <c r="E113" s="1050">
        <v>3784</v>
      </c>
      <c r="F113" s="1050">
        <v>6369.7420000000002</v>
      </c>
      <c r="G113" s="1050">
        <v>10176.742</v>
      </c>
      <c r="H113" s="1049">
        <f t="shared" si="3"/>
        <v>5.0000000000000001E-4</v>
      </c>
      <c r="I113" s="1051">
        <v>500</v>
      </c>
      <c r="J113" s="1049">
        <v>0</v>
      </c>
      <c r="K113" s="1051">
        <v>71.111000000000004</v>
      </c>
    </row>
    <row r="114" spans="1:11">
      <c r="A114" s="1047">
        <v>105</v>
      </c>
      <c r="B114" s="1048" t="s">
        <v>2271</v>
      </c>
      <c r="C114" s="1049">
        <f t="shared" si="4"/>
        <v>8507.0879999999997</v>
      </c>
      <c r="D114" s="1050">
        <v>0</v>
      </c>
      <c r="E114" s="1050">
        <v>4765.0879999999997</v>
      </c>
      <c r="F114" s="1050">
        <v>3742</v>
      </c>
      <c r="G114" s="1050">
        <v>7896.1940000000004</v>
      </c>
      <c r="H114" s="1049">
        <f t="shared" si="3"/>
        <v>5.9779499999999992E-4</v>
      </c>
      <c r="I114" s="1051">
        <v>597.79499999999996</v>
      </c>
      <c r="J114" s="1049">
        <v>0</v>
      </c>
      <c r="K114" s="1051">
        <v>13.099</v>
      </c>
    </row>
    <row r="115" spans="1:11">
      <c r="A115" s="1047">
        <v>106</v>
      </c>
      <c r="B115" s="1048" t="s">
        <v>2420</v>
      </c>
      <c r="C115" s="1049">
        <f t="shared" si="4"/>
        <v>4035</v>
      </c>
      <c r="D115" s="1050">
        <v>0</v>
      </c>
      <c r="E115" s="1050">
        <v>964</v>
      </c>
      <c r="F115" s="1050">
        <v>3071</v>
      </c>
      <c r="G115" s="1050">
        <v>3934.6010000000001</v>
      </c>
      <c r="H115" s="1049">
        <f t="shared" si="3"/>
        <v>1E-4</v>
      </c>
      <c r="I115" s="1051">
        <v>100</v>
      </c>
      <c r="J115" s="1049">
        <v>0</v>
      </c>
      <c r="K115" s="1051">
        <v>0.39900000000000002</v>
      </c>
    </row>
    <row r="116" spans="1:11">
      <c r="A116" s="1047">
        <v>107</v>
      </c>
      <c r="B116" s="1048" t="s">
        <v>2298</v>
      </c>
      <c r="C116" s="1049">
        <f t="shared" si="4"/>
        <v>3274</v>
      </c>
      <c r="D116" s="1050">
        <v>0</v>
      </c>
      <c r="E116" s="1050">
        <v>2290</v>
      </c>
      <c r="F116" s="1050">
        <v>984</v>
      </c>
      <c r="G116" s="1050">
        <v>3274</v>
      </c>
      <c r="H116" s="1049">
        <f t="shared" si="3"/>
        <v>0</v>
      </c>
      <c r="I116" s="1051">
        <v>0</v>
      </c>
      <c r="J116" s="1049">
        <v>0</v>
      </c>
      <c r="K116" s="1051">
        <v>0</v>
      </c>
    </row>
    <row r="117" spans="1:11">
      <c r="A117" s="1047">
        <v>108</v>
      </c>
      <c r="B117" s="1048" t="s">
        <v>2385</v>
      </c>
      <c r="C117" s="1049">
        <f t="shared" si="4"/>
        <v>4552</v>
      </c>
      <c r="D117" s="1050">
        <v>0</v>
      </c>
      <c r="E117" s="1050">
        <v>3052</v>
      </c>
      <c r="F117" s="1050">
        <v>1500</v>
      </c>
      <c r="G117" s="1050">
        <v>4466.848</v>
      </c>
      <c r="H117" s="1049">
        <f t="shared" si="3"/>
        <v>0</v>
      </c>
      <c r="I117" s="1051">
        <v>0</v>
      </c>
      <c r="J117" s="1049">
        <v>0</v>
      </c>
      <c r="K117" s="1051">
        <v>85.152000000000001</v>
      </c>
    </row>
    <row r="118" spans="1:11">
      <c r="A118" s="1047">
        <v>109</v>
      </c>
      <c r="B118" s="1048" t="s">
        <v>2365</v>
      </c>
      <c r="C118" s="1049">
        <f t="shared" si="4"/>
        <v>11284.67</v>
      </c>
      <c r="D118" s="1050">
        <v>26.074999999999999</v>
      </c>
      <c r="E118" s="1050">
        <v>10058</v>
      </c>
      <c r="F118" s="1050">
        <v>1200.595</v>
      </c>
      <c r="G118" s="1050">
        <v>11244.833000000001</v>
      </c>
      <c r="H118" s="1049">
        <f t="shared" si="3"/>
        <v>2.6075E-5</v>
      </c>
      <c r="I118" s="1051">
        <v>26.074999999999999</v>
      </c>
      <c r="J118" s="1049">
        <v>0</v>
      </c>
      <c r="K118" s="1051">
        <v>13.762</v>
      </c>
    </row>
    <row r="119" spans="1:11">
      <c r="A119" s="1047">
        <v>110</v>
      </c>
      <c r="B119" s="1048" t="s">
        <v>2366</v>
      </c>
      <c r="C119" s="1049">
        <f t="shared" si="4"/>
        <v>16872</v>
      </c>
      <c r="D119" s="1050">
        <v>0</v>
      </c>
      <c r="E119" s="1050">
        <v>14888</v>
      </c>
      <c r="F119" s="1050">
        <v>1984</v>
      </c>
      <c r="G119" s="1050">
        <v>16587.583976000002</v>
      </c>
      <c r="H119" s="1049">
        <f t="shared" si="3"/>
        <v>2.7144402400000004E-4</v>
      </c>
      <c r="I119" s="1051">
        <v>271.44402400000001</v>
      </c>
      <c r="J119" s="1049">
        <v>0</v>
      </c>
      <c r="K119" s="1051">
        <v>12.972</v>
      </c>
    </row>
    <row r="120" spans="1:11">
      <c r="A120" s="1047">
        <v>111</v>
      </c>
      <c r="B120" s="1048" t="s">
        <v>2377</v>
      </c>
      <c r="C120" s="1049">
        <f t="shared" si="4"/>
        <v>2424</v>
      </c>
      <c r="D120" s="1050">
        <v>0</v>
      </c>
      <c r="E120" s="1050">
        <v>1324</v>
      </c>
      <c r="F120" s="1050">
        <v>1100</v>
      </c>
      <c r="G120" s="1050">
        <v>2423.0079999999998</v>
      </c>
      <c r="H120" s="1049">
        <f t="shared" si="3"/>
        <v>0</v>
      </c>
      <c r="I120" s="1051">
        <v>0</v>
      </c>
      <c r="J120" s="1049">
        <v>0</v>
      </c>
      <c r="K120" s="1051">
        <v>0.99199999999999999</v>
      </c>
    </row>
    <row r="121" spans="1:11">
      <c r="A121" s="1047">
        <v>112</v>
      </c>
      <c r="B121" s="1048" t="s">
        <v>2386</v>
      </c>
      <c r="C121" s="1049">
        <f t="shared" si="4"/>
        <v>11608.6</v>
      </c>
      <c r="D121" s="1050">
        <v>0</v>
      </c>
      <c r="E121" s="1050">
        <v>3985</v>
      </c>
      <c r="F121" s="1050">
        <v>7623.6</v>
      </c>
      <c r="G121" s="1050">
        <v>11585.764999999999</v>
      </c>
      <c r="H121" s="1049">
        <f t="shared" si="3"/>
        <v>2.0000000000000002E-5</v>
      </c>
      <c r="I121" s="1051">
        <v>20</v>
      </c>
      <c r="J121" s="1049">
        <v>0</v>
      </c>
      <c r="K121" s="1051">
        <v>2.835</v>
      </c>
    </row>
    <row r="122" spans="1:11">
      <c r="A122" s="1047">
        <v>113</v>
      </c>
      <c r="B122" s="1048" t="s">
        <v>2401</v>
      </c>
      <c r="C122" s="1049">
        <f t="shared" si="4"/>
        <v>3987</v>
      </c>
      <c r="D122" s="1050">
        <v>0</v>
      </c>
      <c r="E122" s="1050">
        <v>2807</v>
      </c>
      <c r="F122" s="1050">
        <v>1180</v>
      </c>
      <c r="G122" s="1050">
        <v>3942.6619999999998</v>
      </c>
      <c r="H122" s="1049">
        <f t="shared" si="3"/>
        <v>1.0000000000000001E-5</v>
      </c>
      <c r="I122" s="1051">
        <v>10</v>
      </c>
      <c r="J122" s="1049">
        <v>0</v>
      </c>
      <c r="K122" s="1051">
        <v>34.338000000000001</v>
      </c>
    </row>
    <row r="123" spans="1:11">
      <c r="A123" s="1047">
        <v>114</v>
      </c>
      <c r="B123" s="1048" t="s">
        <v>2387</v>
      </c>
      <c r="C123" s="1049">
        <f t="shared" si="4"/>
        <v>6360</v>
      </c>
      <c r="D123" s="1050">
        <v>0</v>
      </c>
      <c r="E123" s="1050">
        <v>5127</v>
      </c>
      <c r="F123" s="1050">
        <v>1233</v>
      </c>
      <c r="G123" s="1050">
        <v>6328.3153689999999</v>
      </c>
      <c r="H123" s="1049">
        <f t="shared" si="3"/>
        <v>2.6139631000000001E-5</v>
      </c>
      <c r="I123" s="1051">
        <v>26.139631000000001</v>
      </c>
      <c r="J123" s="1049">
        <v>0</v>
      </c>
      <c r="K123" s="1051">
        <v>5.5449999999999999</v>
      </c>
    </row>
    <row r="124" spans="1:11">
      <c r="A124" s="1047">
        <v>115</v>
      </c>
      <c r="B124" s="1048" t="s">
        <v>2424</v>
      </c>
      <c r="C124" s="1049">
        <f t="shared" si="4"/>
        <v>1405.875</v>
      </c>
      <c r="D124" s="1050">
        <v>0</v>
      </c>
      <c r="E124" s="1050">
        <v>1397</v>
      </c>
      <c r="F124" s="1050">
        <v>8.875</v>
      </c>
      <c r="G124" s="1050">
        <v>1405.875</v>
      </c>
      <c r="H124" s="1049">
        <f t="shared" si="3"/>
        <v>0</v>
      </c>
      <c r="I124" s="1051">
        <v>0</v>
      </c>
      <c r="J124" s="1049">
        <v>0</v>
      </c>
      <c r="K124" s="1051">
        <v>0</v>
      </c>
    </row>
    <row r="125" spans="1:11" ht="24">
      <c r="A125" s="1047">
        <v>116</v>
      </c>
      <c r="B125" s="1048" t="s">
        <v>2440</v>
      </c>
      <c r="C125" s="1049">
        <f t="shared" si="4"/>
        <v>21314.486000000001</v>
      </c>
      <c r="D125" s="1050">
        <v>0</v>
      </c>
      <c r="E125" s="1050">
        <v>21318</v>
      </c>
      <c r="F125" s="1050">
        <v>-3.5139999999999998</v>
      </c>
      <c r="G125" s="1050">
        <v>21314.486000000001</v>
      </c>
      <c r="H125" s="1049">
        <f t="shared" si="3"/>
        <v>0</v>
      </c>
      <c r="I125" s="1051">
        <v>0</v>
      </c>
      <c r="J125" s="1049">
        <v>0</v>
      </c>
      <c r="K125" s="1051">
        <v>0</v>
      </c>
    </row>
    <row r="126" spans="1:11">
      <c r="A126" s="1047">
        <v>117</v>
      </c>
      <c r="B126" s="1048" t="s">
        <v>2314</v>
      </c>
      <c r="C126" s="1049">
        <f t="shared" si="4"/>
        <v>703</v>
      </c>
      <c r="D126" s="1050">
        <v>0</v>
      </c>
      <c r="E126" s="1050">
        <v>309</v>
      </c>
      <c r="F126" s="1050">
        <v>394</v>
      </c>
      <c r="G126" s="1050">
        <v>703</v>
      </c>
      <c r="H126" s="1049">
        <f t="shared" si="3"/>
        <v>0</v>
      </c>
      <c r="I126" s="1051">
        <v>0</v>
      </c>
      <c r="J126" s="1049">
        <v>0</v>
      </c>
      <c r="K126" s="1051">
        <v>0</v>
      </c>
    </row>
    <row r="127" spans="1:11">
      <c r="A127" s="1047">
        <v>118</v>
      </c>
      <c r="B127" s="1048" t="s">
        <v>2419</v>
      </c>
      <c r="C127" s="1049">
        <f t="shared" si="4"/>
        <v>3539.1289999999999</v>
      </c>
      <c r="D127" s="1050">
        <v>200</v>
      </c>
      <c r="E127" s="1050">
        <v>870</v>
      </c>
      <c r="F127" s="1050">
        <v>2469.1289999999999</v>
      </c>
      <c r="G127" s="1050">
        <v>3389.0140000000001</v>
      </c>
      <c r="H127" s="1049">
        <f t="shared" si="3"/>
        <v>1.4999999999999999E-4</v>
      </c>
      <c r="I127" s="1051">
        <v>150</v>
      </c>
      <c r="J127" s="1049">
        <v>0</v>
      </c>
      <c r="K127" s="1051">
        <v>0.115</v>
      </c>
    </row>
    <row r="128" spans="1:11">
      <c r="A128" s="1047">
        <v>119</v>
      </c>
      <c r="B128" s="1048" t="s">
        <v>2315</v>
      </c>
      <c r="C128" s="1049">
        <f t="shared" si="4"/>
        <v>10034</v>
      </c>
      <c r="D128" s="1050">
        <v>0</v>
      </c>
      <c r="E128" s="1050">
        <v>7172</v>
      </c>
      <c r="F128" s="1050">
        <v>2862</v>
      </c>
      <c r="G128" s="1050">
        <v>10034</v>
      </c>
      <c r="H128" s="1049">
        <f t="shared" si="3"/>
        <v>0</v>
      </c>
      <c r="I128" s="1051">
        <v>0</v>
      </c>
      <c r="J128" s="1049">
        <v>0</v>
      </c>
      <c r="K128" s="1051">
        <v>0</v>
      </c>
    </row>
    <row r="129" spans="1:11">
      <c r="A129" s="1047">
        <v>120</v>
      </c>
      <c r="B129" s="1048" t="s">
        <v>2410</v>
      </c>
      <c r="C129" s="1049">
        <f t="shared" si="4"/>
        <v>1159</v>
      </c>
      <c r="D129" s="1050">
        <v>0</v>
      </c>
      <c r="E129" s="1050">
        <v>971</v>
      </c>
      <c r="F129" s="1050">
        <v>188</v>
      </c>
      <c r="G129" s="1050">
        <v>1159</v>
      </c>
      <c r="H129" s="1049">
        <f t="shared" si="3"/>
        <v>0</v>
      </c>
      <c r="I129" s="1051">
        <v>0</v>
      </c>
      <c r="J129" s="1049">
        <v>0</v>
      </c>
      <c r="K129" s="1051">
        <v>0</v>
      </c>
    </row>
    <row r="130" spans="1:11">
      <c r="A130" s="1047">
        <v>121</v>
      </c>
      <c r="B130" s="1048" t="s">
        <v>2316</v>
      </c>
      <c r="C130" s="1049">
        <f t="shared" si="4"/>
        <v>3823</v>
      </c>
      <c r="D130" s="1050">
        <v>900</v>
      </c>
      <c r="E130" s="1050">
        <v>2358</v>
      </c>
      <c r="F130" s="1050">
        <v>565</v>
      </c>
      <c r="G130" s="1050">
        <v>3819.4090000000001</v>
      </c>
      <c r="H130" s="1049">
        <f t="shared" si="3"/>
        <v>0</v>
      </c>
      <c r="I130" s="1051">
        <v>0</v>
      </c>
      <c r="J130" s="1049">
        <v>0</v>
      </c>
      <c r="K130" s="1051">
        <v>3.5910000000000002</v>
      </c>
    </row>
    <row r="131" spans="1:11">
      <c r="A131" s="1047">
        <v>122</v>
      </c>
      <c r="B131" s="1048" t="s">
        <v>2300</v>
      </c>
      <c r="C131" s="1049">
        <f t="shared" si="4"/>
        <v>8295.2622929999998</v>
      </c>
      <c r="D131" s="1050">
        <v>425.327293</v>
      </c>
      <c r="E131" s="1050">
        <v>6255</v>
      </c>
      <c r="F131" s="1050">
        <v>1614.9349999999999</v>
      </c>
      <c r="G131" s="1050">
        <v>7157.7498619999997</v>
      </c>
      <c r="H131" s="1049">
        <f t="shared" si="3"/>
        <v>1.137512431E-3</v>
      </c>
      <c r="I131" s="1051">
        <v>1137.5124310000001</v>
      </c>
      <c r="J131" s="1049">
        <v>0</v>
      </c>
      <c r="K131" s="1051">
        <v>0</v>
      </c>
    </row>
    <row r="132" spans="1:11">
      <c r="A132" s="1047">
        <v>123</v>
      </c>
      <c r="B132" s="1048" t="s">
        <v>3954</v>
      </c>
      <c r="C132" s="1049">
        <f t="shared" si="4"/>
        <v>1000</v>
      </c>
      <c r="D132" s="1050">
        <v>0</v>
      </c>
      <c r="E132" s="1050">
        <v>0</v>
      </c>
      <c r="F132" s="1050">
        <v>1000</v>
      </c>
      <c r="G132" s="1050">
        <v>974.08680800000002</v>
      </c>
      <c r="H132" s="1049">
        <f t="shared" si="3"/>
        <v>2.5913191999999999E-5</v>
      </c>
      <c r="I132" s="1051">
        <v>25.913191999999999</v>
      </c>
      <c r="J132" s="1049">
        <v>0</v>
      </c>
      <c r="K132" s="1051">
        <v>0</v>
      </c>
    </row>
    <row r="133" spans="1:11">
      <c r="A133" s="1047">
        <v>124</v>
      </c>
      <c r="B133" s="1048" t="s">
        <v>2412</v>
      </c>
      <c r="C133" s="1049">
        <f t="shared" si="4"/>
        <v>3093</v>
      </c>
      <c r="D133" s="1050">
        <v>0</v>
      </c>
      <c r="E133" s="1050">
        <v>5748</v>
      </c>
      <c r="F133" s="1050">
        <v>-2655</v>
      </c>
      <c r="G133" s="1050">
        <v>3093</v>
      </c>
      <c r="H133" s="1049">
        <f t="shared" si="3"/>
        <v>0</v>
      </c>
      <c r="I133" s="1051">
        <v>0</v>
      </c>
      <c r="J133" s="1049">
        <v>0</v>
      </c>
      <c r="K133" s="1051">
        <v>0</v>
      </c>
    </row>
    <row r="134" spans="1:11">
      <c r="A134" s="1047">
        <v>125</v>
      </c>
      <c r="B134" s="1048" t="s">
        <v>2294</v>
      </c>
      <c r="C134" s="1049">
        <f t="shared" si="4"/>
        <v>20457.575148</v>
      </c>
      <c r="D134" s="1050">
        <v>2260.1991480000002</v>
      </c>
      <c r="E134" s="1050">
        <v>4995</v>
      </c>
      <c r="F134" s="1050">
        <v>13202.376</v>
      </c>
      <c r="G134" s="1050">
        <v>18321.744667999999</v>
      </c>
      <c r="H134" s="1049">
        <f t="shared" si="3"/>
        <v>3.5252675E-5</v>
      </c>
      <c r="I134" s="1051">
        <v>35.252675000000004</v>
      </c>
      <c r="J134" s="1049">
        <v>0</v>
      </c>
      <c r="K134" s="1051">
        <v>2100.5778049999999</v>
      </c>
    </row>
    <row r="135" spans="1:11">
      <c r="A135" s="1047">
        <v>126</v>
      </c>
      <c r="B135" s="1048" t="s">
        <v>2295</v>
      </c>
      <c r="C135" s="1049">
        <f t="shared" si="4"/>
        <v>73052.175059999994</v>
      </c>
      <c r="D135" s="1050">
        <v>30</v>
      </c>
      <c r="E135" s="1050">
        <v>4903</v>
      </c>
      <c r="F135" s="1050">
        <v>68119.175059999994</v>
      </c>
      <c r="G135" s="1050">
        <v>61842.342960000002</v>
      </c>
      <c r="H135" s="1049">
        <f t="shared" si="3"/>
        <v>1.1104095100000001E-2</v>
      </c>
      <c r="I135" s="1051">
        <v>11104.0951</v>
      </c>
      <c r="J135" s="1049">
        <v>0</v>
      </c>
      <c r="K135" s="1051">
        <v>105.73699999999999</v>
      </c>
    </row>
    <row r="136" spans="1:11">
      <c r="A136" s="1047">
        <v>127</v>
      </c>
      <c r="B136" s="1048" t="s">
        <v>2296</v>
      </c>
      <c r="C136" s="1049">
        <f t="shared" si="4"/>
        <v>11146.436</v>
      </c>
      <c r="D136" s="1050">
        <v>281.536</v>
      </c>
      <c r="E136" s="1050">
        <v>5840</v>
      </c>
      <c r="F136" s="1050">
        <v>5024.8999999999996</v>
      </c>
      <c r="G136" s="1050">
        <v>10867.021000000001</v>
      </c>
      <c r="H136" s="1049">
        <f t="shared" si="3"/>
        <v>2.5204900000000001E-4</v>
      </c>
      <c r="I136" s="1051">
        <v>252.04900000000001</v>
      </c>
      <c r="J136" s="1049">
        <v>0</v>
      </c>
      <c r="K136" s="1051">
        <v>27.366</v>
      </c>
    </row>
    <row r="137" spans="1:11">
      <c r="A137" s="1047">
        <v>128</v>
      </c>
      <c r="B137" s="1048" t="s">
        <v>2362</v>
      </c>
      <c r="C137" s="1049">
        <f t="shared" si="4"/>
        <v>7988.9949999999999</v>
      </c>
      <c r="D137" s="1050">
        <v>11.175000000000001</v>
      </c>
      <c r="E137" s="1050">
        <v>7026</v>
      </c>
      <c r="F137" s="1050">
        <v>951.82</v>
      </c>
      <c r="G137" s="1050">
        <v>7924.8050000000003</v>
      </c>
      <c r="H137" s="1049">
        <f t="shared" si="3"/>
        <v>5.4299999999999998E-5</v>
      </c>
      <c r="I137" s="1051">
        <v>54.3</v>
      </c>
      <c r="J137" s="1049">
        <v>0</v>
      </c>
      <c r="K137" s="1051">
        <v>9.89</v>
      </c>
    </row>
    <row r="138" spans="1:11">
      <c r="A138" s="1047">
        <v>129</v>
      </c>
      <c r="B138" s="1048" t="s">
        <v>2403</v>
      </c>
      <c r="C138" s="1049">
        <f t="shared" si="4"/>
        <v>6050</v>
      </c>
      <c r="D138" s="1050">
        <v>0</v>
      </c>
      <c r="E138" s="1050">
        <v>4888</v>
      </c>
      <c r="F138" s="1050">
        <v>1162</v>
      </c>
      <c r="G138" s="1050">
        <v>6050</v>
      </c>
      <c r="H138" s="1049">
        <f t="shared" ref="H138:H201" si="5">(I138+J138)/1000000</f>
        <v>0</v>
      </c>
      <c r="I138" s="1051">
        <v>0</v>
      </c>
      <c r="J138" s="1049">
        <v>0</v>
      </c>
      <c r="K138" s="1051">
        <v>0</v>
      </c>
    </row>
    <row r="139" spans="1:11">
      <c r="A139" s="1047">
        <v>130</v>
      </c>
      <c r="B139" s="1048" t="s">
        <v>3955</v>
      </c>
      <c r="C139" s="1049">
        <f t="shared" ref="C139:C202" si="6">D139+E139+F139</f>
        <v>-1602.984678</v>
      </c>
      <c r="D139" s="1050">
        <v>0</v>
      </c>
      <c r="E139" s="1050">
        <v>0</v>
      </c>
      <c r="F139" s="1050">
        <v>-1602.984678</v>
      </c>
      <c r="G139" s="1050">
        <v>0</v>
      </c>
      <c r="H139" s="1049">
        <f t="shared" si="5"/>
        <v>0</v>
      </c>
      <c r="I139" s="1051">
        <v>0</v>
      </c>
      <c r="J139" s="1049">
        <v>0</v>
      </c>
      <c r="K139" s="1051">
        <v>0</v>
      </c>
    </row>
    <row r="140" spans="1:11">
      <c r="A140" s="1047">
        <v>131</v>
      </c>
      <c r="B140" s="1048" t="s">
        <v>2406</v>
      </c>
      <c r="C140" s="1049">
        <f t="shared" si="6"/>
        <v>1971</v>
      </c>
      <c r="D140" s="1050">
        <v>0</v>
      </c>
      <c r="E140" s="1050">
        <v>1736</v>
      </c>
      <c r="F140" s="1050">
        <v>235</v>
      </c>
      <c r="G140" s="1050">
        <v>368.01532200000003</v>
      </c>
      <c r="H140" s="1049">
        <f t="shared" si="5"/>
        <v>0</v>
      </c>
      <c r="I140" s="1051">
        <v>0</v>
      </c>
      <c r="J140" s="1049">
        <v>0</v>
      </c>
      <c r="K140" s="1051">
        <v>0</v>
      </c>
    </row>
    <row r="141" spans="1:11">
      <c r="A141" s="1047">
        <v>132</v>
      </c>
      <c r="B141" s="1048" t="s">
        <v>2407</v>
      </c>
      <c r="C141" s="1049">
        <f t="shared" si="6"/>
        <v>2944</v>
      </c>
      <c r="D141" s="1050">
        <v>0</v>
      </c>
      <c r="E141" s="1050">
        <v>1746</v>
      </c>
      <c r="F141" s="1050">
        <v>1198</v>
      </c>
      <c r="G141" s="1050">
        <v>2944</v>
      </c>
      <c r="H141" s="1049">
        <f t="shared" si="5"/>
        <v>0</v>
      </c>
      <c r="I141" s="1051">
        <v>0</v>
      </c>
      <c r="J141" s="1049">
        <v>0</v>
      </c>
      <c r="K141" s="1051">
        <v>0</v>
      </c>
    </row>
    <row r="142" spans="1:11">
      <c r="A142" s="1047">
        <v>133</v>
      </c>
      <c r="B142" s="1048" t="s">
        <v>2408</v>
      </c>
      <c r="C142" s="1049">
        <f t="shared" si="6"/>
        <v>6063.6970000000001</v>
      </c>
      <c r="D142" s="1050">
        <v>148.9</v>
      </c>
      <c r="E142" s="1050">
        <v>4439</v>
      </c>
      <c r="F142" s="1050">
        <v>1475.797</v>
      </c>
      <c r="G142" s="1050">
        <v>6063.6970000000001</v>
      </c>
      <c r="H142" s="1049">
        <f t="shared" si="5"/>
        <v>0</v>
      </c>
      <c r="I142" s="1051">
        <v>0</v>
      </c>
      <c r="J142" s="1049">
        <f>(J143+J144)/1000000</f>
        <v>0</v>
      </c>
      <c r="K142" s="1051">
        <v>0</v>
      </c>
    </row>
    <row r="143" spans="1:11">
      <c r="A143" s="1047">
        <v>134</v>
      </c>
      <c r="B143" s="1048" t="s">
        <v>2297</v>
      </c>
      <c r="C143" s="1049">
        <f t="shared" si="6"/>
        <v>195.75849799999992</v>
      </c>
      <c r="D143" s="1050">
        <v>0</v>
      </c>
      <c r="E143" s="1050">
        <v>1502</v>
      </c>
      <c r="F143" s="1050">
        <v>-1306.2415020000001</v>
      </c>
      <c r="G143" s="1050">
        <v>195.758498</v>
      </c>
      <c r="H143" s="1049">
        <f t="shared" si="5"/>
        <v>0</v>
      </c>
      <c r="I143" s="1051">
        <v>0</v>
      </c>
      <c r="J143" s="1049">
        <v>0</v>
      </c>
      <c r="K143" s="1051">
        <v>0</v>
      </c>
    </row>
    <row r="144" spans="1:11">
      <c r="A144" s="1047">
        <v>135</v>
      </c>
      <c r="B144" s="1048" t="s">
        <v>2328</v>
      </c>
      <c r="C144" s="1049">
        <f t="shared" si="6"/>
        <v>11278.76</v>
      </c>
      <c r="D144" s="1050">
        <v>1130</v>
      </c>
      <c r="E144" s="1050">
        <v>4107</v>
      </c>
      <c r="F144" s="1050">
        <v>6041.76</v>
      </c>
      <c r="G144" s="1050">
        <v>11248.76</v>
      </c>
      <c r="H144" s="1049">
        <f t="shared" si="5"/>
        <v>3.0000000000000001E-5</v>
      </c>
      <c r="I144" s="1051">
        <v>30</v>
      </c>
      <c r="J144" s="1049">
        <v>0</v>
      </c>
      <c r="K144" s="1051">
        <v>0</v>
      </c>
    </row>
    <row r="145" spans="1:11">
      <c r="A145" s="1047">
        <v>136</v>
      </c>
      <c r="B145" s="1048" t="s">
        <v>3956</v>
      </c>
      <c r="C145" s="1049">
        <f t="shared" si="6"/>
        <v>13340.579000000002</v>
      </c>
      <c r="D145" s="1050">
        <v>19.12</v>
      </c>
      <c r="E145" s="1050">
        <v>9502</v>
      </c>
      <c r="F145" s="1050">
        <v>3819.4589999999998</v>
      </c>
      <c r="G145" s="1050">
        <v>13300.989691000001</v>
      </c>
      <c r="H145" s="1049">
        <f t="shared" si="5"/>
        <v>1.9172606999999999E-5</v>
      </c>
      <c r="I145" s="1051">
        <v>19.172606999999999</v>
      </c>
      <c r="J145" s="1049">
        <f>(J146+J147+J148+J149+J150+J151+J152+J153+J154+J155+J156+J157+J158)/1000000</f>
        <v>0</v>
      </c>
      <c r="K145" s="1051">
        <v>20.416702000000001</v>
      </c>
    </row>
    <row r="146" spans="1:11">
      <c r="A146" s="1047">
        <v>137</v>
      </c>
      <c r="B146" s="1048" t="s">
        <v>2329</v>
      </c>
      <c r="C146" s="1049">
        <f t="shared" si="6"/>
        <v>3821</v>
      </c>
      <c r="D146" s="1050">
        <v>1000</v>
      </c>
      <c r="E146" s="1050">
        <v>2509</v>
      </c>
      <c r="F146" s="1050">
        <v>312</v>
      </c>
      <c r="G146" s="1050">
        <v>3794.4331179999999</v>
      </c>
      <c r="H146" s="1049">
        <f t="shared" si="5"/>
        <v>2.6566881999999999E-5</v>
      </c>
      <c r="I146" s="1051">
        <v>26.566882</v>
      </c>
      <c r="J146" s="1049">
        <v>0</v>
      </c>
      <c r="K146" s="1051">
        <v>0</v>
      </c>
    </row>
    <row r="147" spans="1:11">
      <c r="A147" s="1047">
        <v>138</v>
      </c>
      <c r="B147" s="1048" t="s">
        <v>2330</v>
      </c>
      <c r="C147" s="1049">
        <f t="shared" si="6"/>
        <v>2430</v>
      </c>
      <c r="D147" s="1050">
        <v>0</v>
      </c>
      <c r="E147" s="1050">
        <v>975</v>
      </c>
      <c r="F147" s="1050">
        <v>1455</v>
      </c>
      <c r="G147" s="1050">
        <v>2130</v>
      </c>
      <c r="H147" s="1049">
        <f t="shared" si="5"/>
        <v>0</v>
      </c>
      <c r="I147" s="1051">
        <v>0</v>
      </c>
      <c r="J147" s="1049">
        <v>0</v>
      </c>
      <c r="K147" s="1051">
        <v>300</v>
      </c>
    </row>
    <row r="148" spans="1:11">
      <c r="A148" s="1047">
        <v>139</v>
      </c>
      <c r="B148" s="1048" t="s">
        <v>2302</v>
      </c>
      <c r="C148" s="1049">
        <f t="shared" si="6"/>
        <v>110460.463</v>
      </c>
      <c r="D148" s="1050">
        <v>35021.463000000003</v>
      </c>
      <c r="E148" s="1050">
        <v>26937</v>
      </c>
      <c r="F148" s="1050">
        <v>48502</v>
      </c>
      <c r="G148" s="1050">
        <v>86558.502999999997</v>
      </c>
      <c r="H148" s="1049">
        <f t="shared" si="5"/>
        <v>2.390196E-2</v>
      </c>
      <c r="I148" s="1051">
        <v>23901.96</v>
      </c>
      <c r="J148" s="1049">
        <v>0</v>
      </c>
      <c r="K148" s="1051">
        <v>0</v>
      </c>
    </row>
    <row r="149" spans="1:11" ht="24">
      <c r="A149" s="1047">
        <v>140</v>
      </c>
      <c r="B149" s="1048" t="s">
        <v>3957</v>
      </c>
      <c r="C149" s="1049">
        <f t="shared" si="6"/>
        <v>23606.963705999999</v>
      </c>
      <c r="D149" s="1050">
        <v>1000</v>
      </c>
      <c r="E149" s="1050">
        <v>3559</v>
      </c>
      <c r="F149" s="1050">
        <v>19047.963705999999</v>
      </c>
      <c r="G149" s="1050">
        <v>22407.664706</v>
      </c>
      <c r="H149" s="1049">
        <f t="shared" si="5"/>
        <v>1E-3</v>
      </c>
      <c r="I149" s="1051">
        <v>1000</v>
      </c>
      <c r="J149" s="1049">
        <v>0</v>
      </c>
      <c r="K149" s="1051">
        <v>199.29900000000001</v>
      </c>
    </row>
    <row r="150" spans="1:11">
      <c r="A150" s="1047">
        <v>141</v>
      </c>
      <c r="B150" s="1048" t="s">
        <v>2363</v>
      </c>
      <c r="C150" s="1049">
        <f t="shared" si="6"/>
        <v>12309.044</v>
      </c>
      <c r="D150" s="1050">
        <v>693.04399999999998</v>
      </c>
      <c r="E150" s="1050">
        <v>8246</v>
      </c>
      <c r="F150" s="1050">
        <v>3370</v>
      </c>
      <c r="G150" s="1050">
        <v>9913.9457650000004</v>
      </c>
      <c r="H150" s="1049">
        <f t="shared" si="5"/>
        <v>2.392533235E-3</v>
      </c>
      <c r="I150" s="1051">
        <v>2392.5332349999999</v>
      </c>
      <c r="J150" s="1049">
        <v>0</v>
      </c>
      <c r="K150" s="1051">
        <v>2.5649999999999999</v>
      </c>
    </row>
    <row r="151" spans="1:11" ht="24">
      <c r="A151" s="1047">
        <v>142</v>
      </c>
      <c r="B151" s="1048" t="s">
        <v>2425</v>
      </c>
      <c r="C151" s="1049">
        <f t="shared" si="6"/>
        <v>177</v>
      </c>
      <c r="D151" s="1050">
        <v>0</v>
      </c>
      <c r="E151" s="1050">
        <v>177</v>
      </c>
      <c r="F151" s="1050">
        <v>0</v>
      </c>
      <c r="G151" s="1050">
        <v>177</v>
      </c>
      <c r="H151" s="1049">
        <f t="shared" si="5"/>
        <v>0</v>
      </c>
      <c r="I151" s="1051">
        <v>0</v>
      </c>
      <c r="J151" s="1049">
        <v>0</v>
      </c>
      <c r="K151" s="1051">
        <v>0</v>
      </c>
    </row>
    <row r="152" spans="1:11">
      <c r="A152" s="1047">
        <v>143</v>
      </c>
      <c r="B152" s="1048" t="s">
        <v>2364</v>
      </c>
      <c r="C152" s="1049">
        <f t="shared" si="6"/>
        <v>14484</v>
      </c>
      <c r="D152" s="1050">
        <v>0</v>
      </c>
      <c r="E152" s="1050">
        <v>13629</v>
      </c>
      <c r="F152" s="1050">
        <v>855</v>
      </c>
      <c r="G152" s="1050">
        <v>14016.070400000001</v>
      </c>
      <c r="H152" s="1049">
        <f t="shared" si="5"/>
        <v>4.6775860000000002E-4</v>
      </c>
      <c r="I152" s="1051">
        <v>467.7586</v>
      </c>
      <c r="J152" s="1049">
        <v>0</v>
      </c>
      <c r="K152" s="1051">
        <v>0.17100000000000001</v>
      </c>
    </row>
    <row r="153" spans="1:11">
      <c r="A153" s="1047">
        <v>144</v>
      </c>
      <c r="B153" s="1048" t="s">
        <v>2303</v>
      </c>
      <c r="C153" s="1049">
        <f t="shared" si="6"/>
        <v>4837.7690569999995</v>
      </c>
      <c r="D153" s="1050">
        <v>1000</v>
      </c>
      <c r="E153" s="1050">
        <v>2754</v>
      </c>
      <c r="F153" s="1050">
        <v>1083.769057</v>
      </c>
      <c r="G153" s="1050">
        <v>4819.3840570000002</v>
      </c>
      <c r="H153" s="1049">
        <f t="shared" si="5"/>
        <v>0</v>
      </c>
      <c r="I153" s="1051">
        <v>0</v>
      </c>
      <c r="J153" s="1049">
        <v>0</v>
      </c>
      <c r="K153" s="1051">
        <v>18.385000000000002</v>
      </c>
    </row>
    <row r="154" spans="1:11">
      <c r="A154" s="1047">
        <v>145</v>
      </c>
      <c r="B154" s="1048" t="s">
        <v>2310</v>
      </c>
      <c r="C154" s="1049">
        <f t="shared" si="6"/>
        <v>9446.7710000000006</v>
      </c>
      <c r="D154" s="1050">
        <v>1400</v>
      </c>
      <c r="E154" s="1050">
        <v>5366</v>
      </c>
      <c r="F154" s="1050">
        <v>2680.7710000000002</v>
      </c>
      <c r="G154" s="1050">
        <v>9404.1258030000008</v>
      </c>
      <c r="H154" s="1049">
        <f t="shared" si="5"/>
        <v>1.0014971969999999E-3</v>
      </c>
      <c r="I154" s="1051">
        <v>1001.497197</v>
      </c>
      <c r="J154" s="1049">
        <v>0</v>
      </c>
      <c r="K154" s="1051">
        <v>-958.85199999999998</v>
      </c>
    </row>
    <row r="155" spans="1:11">
      <c r="A155" s="1047">
        <v>146</v>
      </c>
      <c r="B155" s="1048" t="s">
        <v>2311</v>
      </c>
      <c r="C155" s="1049">
        <f t="shared" si="6"/>
        <v>1101</v>
      </c>
      <c r="D155" s="1050">
        <v>0</v>
      </c>
      <c r="E155" s="1050">
        <v>769</v>
      </c>
      <c r="F155" s="1050">
        <v>332</v>
      </c>
      <c r="G155" s="1050">
        <v>1101</v>
      </c>
      <c r="H155" s="1049">
        <f t="shared" si="5"/>
        <v>0</v>
      </c>
      <c r="I155" s="1051">
        <v>0</v>
      </c>
      <c r="J155" s="1049">
        <v>0</v>
      </c>
      <c r="K155" s="1051">
        <v>0</v>
      </c>
    </row>
    <row r="156" spans="1:11">
      <c r="A156" s="1047">
        <v>147</v>
      </c>
      <c r="B156" s="1048" t="s">
        <v>2312</v>
      </c>
      <c r="C156" s="1049">
        <f t="shared" si="6"/>
        <v>878</v>
      </c>
      <c r="D156" s="1050">
        <v>0</v>
      </c>
      <c r="E156" s="1050">
        <v>508</v>
      </c>
      <c r="F156" s="1050">
        <v>370</v>
      </c>
      <c r="G156" s="1050">
        <v>528</v>
      </c>
      <c r="H156" s="1049">
        <f t="shared" si="5"/>
        <v>3.5E-4</v>
      </c>
      <c r="I156" s="1051">
        <v>350</v>
      </c>
      <c r="J156" s="1049">
        <v>0</v>
      </c>
      <c r="K156" s="1051">
        <v>0</v>
      </c>
    </row>
    <row r="157" spans="1:11">
      <c r="A157" s="1047">
        <v>148</v>
      </c>
      <c r="B157" s="1048" t="s">
        <v>2346</v>
      </c>
      <c r="C157" s="1049">
        <f t="shared" si="6"/>
        <v>8554.5550000000003</v>
      </c>
      <c r="D157" s="1050">
        <v>178.8</v>
      </c>
      <c r="E157" s="1050">
        <v>7436</v>
      </c>
      <c r="F157" s="1050">
        <v>939.755</v>
      </c>
      <c r="G157" s="1050">
        <v>8225.0049999999992</v>
      </c>
      <c r="H157" s="1049">
        <f t="shared" si="5"/>
        <v>1.96975E-4</v>
      </c>
      <c r="I157" s="1051">
        <v>196.97499999999999</v>
      </c>
      <c r="J157" s="1049">
        <v>0</v>
      </c>
      <c r="K157" s="1051">
        <v>132.57499999999999</v>
      </c>
    </row>
    <row r="158" spans="1:11">
      <c r="A158" s="1047">
        <v>149</v>
      </c>
      <c r="B158" s="1048" t="s">
        <v>2273</v>
      </c>
      <c r="C158" s="1049">
        <f t="shared" si="6"/>
        <v>5004</v>
      </c>
      <c r="D158" s="1050">
        <v>0</v>
      </c>
      <c r="E158" s="1050">
        <v>2792</v>
      </c>
      <c r="F158" s="1050">
        <v>2212</v>
      </c>
      <c r="G158" s="1050">
        <v>5004</v>
      </c>
      <c r="H158" s="1049">
        <f t="shared" si="5"/>
        <v>0</v>
      </c>
      <c r="I158" s="1051">
        <v>0</v>
      </c>
      <c r="J158" s="1049">
        <v>0</v>
      </c>
      <c r="K158" s="1051">
        <v>0</v>
      </c>
    </row>
    <row r="159" spans="1:11">
      <c r="A159" s="1047">
        <v>150</v>
      </c>
      <c r="B159" s="1048" t="s">
        <v>2371</v>
      </c>
      <c r="C159" s="1049">
        <f t="shared" si="6"/>
        <v>11904.135</v>
      </c>
      <c r="D159" s="1050">
        <v>1563.325</v>
      </c>
      <c r="E159" s="1050">
        <v>8171</v>
      </c>
      <c r="F159" s="1050">
        <v>2169.81</v>
      </c>
      <c r="G159" s="1050">
        <v>11623.364</v>
      </c>
      <c r="H159" s="1049">
        <f t="shared" si="5"/>
        <v>2.6398399999999999E-4</v>
      </c>
      <c r="I159" s="1051">
        <v>263.98399999999998</v>
      </c>
      <c r="J159" s="1049">
        <f>(J160+J188)/1000000</f>
        <v>0</v>
      </c>
      <c r="K159" s="1051">
        <v>16.786999999999999</v>
      </c>
    </row>
    <row r="160" spans="1:11">
      <c r="A160" s="1047">
        <v>151</v>
      </c>
      <c r="B160" s="1048" t="s">
        <v>2372</v>
      </c>
      <c r="C160" s="1049">
        <f t="shared" si="6"/>
        <v>13142.119999999999</v>
      </c>
      <c r="D160" s="1050">
        <v>908.71</v>
      </c>
      <c r="E160" s="1050">
        <v>8297</v>
      </c>
      <c r="F160" s="1050">
        <v>3936.41</v>
      </c>
      <c r="G160" s="1050">
        <v>10236.531999999999</v>
      </c>
      <c r="H160" s="1049">
        <f t="shared" si="5"/>
        <v>2.8911889999999997E-3</v>
      </c>
      <c r="I160" s="1051">
        <v>2891.1889999999999</v>
      </c>
      <c r="J160" s="1049">
        <f>(J161+J162+J163+J164+J165+J166+J167+J168+J169+J170+J171+J172+J173+J174+J175+J176+J177+J178+J179+J180+J181+J182+J183+J184+J185+J186+J187)/1000000</f>
        <v>0</v>
      </c>
      <c r="K160" s="1051">
        <v>14.398999999999999</v>
      </c>
    </row>
    <row r="161" spans="1:11">
      <c r="A161" s="1047">
        <v>152</v>
      </c>
      <c r="B161" s="1048" t="s">
        <v>2304</v>
      </c>
      <c r="C161" s="1049">
        <f t="shared" si="6"/>
        <v>16185.1934</v>
      </c>
      <c r="D161" s="1050">
        <v>14.3934</v>
      </c>
      <c r="E161" s="1050">
        <v>10118</v>
      </c>
      <c r="F161" s="1050">
        <v>6052.8</v>
      </c>
      <c r="G161" s="1050">
        <v>16124.953323</v>
      </c>
      <c r="H161" s="1049">
        <f t="shared" si="5"/>
        <v>0</v>
      </c>
      <c r="I161" s="1051">
        <v>0</v>
      </c>
      <c r="J161" s="1049">
        <v>0</v>
      </c>
      <c r="K161" s="1051">
        <v>60.240076999999999</v>
      </c>
    </row>
    <row r="162" spans="1:11">
      <c r="A162" s="1047">
        <v>153</v>
      </c>
      <c r="B162" s="1048" t="s">
        <v>2388</v>
      </c>
      <c r="C162" s="1049">
        <f t="shared" si="6"/>
        <v>58</v>
      </c>
      <c r="D162" s="1050">
        <v>0</v>
      </c>
      <c r="E162" s="1050">
        <v>0</v>
      </c>
      <c r="F162" s="1050">
        <v>58</v>
      </c>
      <c r="G162" s="1050">
        <v>8</v>
      </c>
      <c r="H162" s="1049">
        <f t="shared" si="5"/>
        <v>2.0500000000000002E-3</v>
      </c>
      <c r="I162" s="1051">
        <v>2050</v>
      </c>
      <c r="J162" s="1049">
        <v>0</v>
      </c>
      <c r="K162" s="1051">
        <v>-2000</v>
      </c>
    </row>
    <row r="163" spans="1:11">
      <c r="A163" s="1047">
        <v>154</v>
      </c>
      <c r="B163" s="1048" t="s">
        <v>2333</v>
      </c>
      <c r="C163" s="1049">
        <f t="shared" si="6"/>
        <v>1027</v>
      </c>
      <c r="D163" s="1050">
        <v>0</v>
      </c>
      <c r="E163" s="1050">
        <v>696</v>
      </c>
      <c r="F163" s="1050">
        <v>331</v>
      </c>
      <c r="G163" s="1050">
        <v>1027</v>
      </c>
      <c r="H163" s="1049">
        <f t="shared" si="5"/>
        <v>0</v>
      </c>
      <c r="I163" s="1051">
        <v>0</v>
      </c>
      <c r="J163" s="1049">
        <v>0</v>
      </c>
      <c r="K163" s="1051">
        <v>0</v>
      </c>
    </row>
    <row r="164" spans="1:11">
      <c r="A164" s="1047">
        <v>155</v>
      </c>
      <c r="B164" s="1048" t="s">
        <v>2389</v>
      </c>
      <c r="C164" s="1049">
        <f t="shared" si="6"/>
        <v>6119.8109999999997</v>
      </c>
      <c r="D164" s="1050">
        <v>5.8109999999999999</v>
      </c>
      <c r="E164" s="1050">
        <v>4904</v>
      </c>
      <c r="F164" s="1050">
        <v>1210</v>
      </c>
      <c r="G164" s="1050">
        <v>6053.98</v>
      </c>
      <c r="H164" s="1049">
        <f t="shared" si="5"/>
        <v>1.0000000000000001E-5</v>
      </c>
      <c r="I164" s="1051">
        <v>10</v>
      </c>
      <c r="J164" s="1049">
        <v>0</v>
      </c>
      <c r="K164" s="1051">
        <v>55.831000000000003</v>
      </c>
    </row>
    <row r="165" spans="1:11">
      <c r="A165" s="1047">
        <v>156</v>
      </c>
      <c r="B165" s="1048" t="s">
        <v>2390</v>
      </c>
      <c r="C165" s="1049">
        <f t="shared" si="6"/>
        <v>6562</v>
      </c>
      <c r="D165" s="1050">
        <v>0</v>
      </c>
      <c r="E165" s="1050">
        <v>4692</v>
      </c>
      <c r="F165" s="1050">
        <v>1870</v>
      </c>
      <c r="G165" s="1050">
        <v>6473.125</v>
      </c>
      <c r="H165" s="1049">
        <f t="shared" si="5"/>
        <v>6.9999999999999994E-5</v>
      </c>
      <c r="I165" s="1051">
        <v>70</v>
      </c>
      <c r="J165" s="1049">
        <v>0</v>
      </c>
      <c r="K165" s="1051">
        <v>18.875</v>
      </c>
    </row>
    <row r="166" spans="1:11">
      <c r="A166" s="1047">
        <v>157</v>
      </c>
      <c r="B166" s="1048" t="s">
        <v>2391</v>
      </c>
      <c r="C166" s="1049">
        <f t="shared" si="6"/>
        <v>3587</v>
      </c>
      <c r="D166" s="1050">
        <v>0</v>
      </c>
      <c r="E166" s="1050">
        <v>3517</v>
      </c>
      <c r="F166" s="1050">
        <v>70</v>
      </c>
      <c r="G166" s="1050">
        <v>3587</v>
      </c>
      <c r="H166" s="1049">
        <f t="shared" si="5"/>
        <v>0</v>
      </c>
      <c r="I166" s="1051">
        <v>0</v>
      </c>
      <c r="J166" s="1049">
        <v>0</v>
      </c>
      <c r="K166" s="1051">
        <v>0</v>
      </c>
    </row>
    <row r="167" spans="1:11">
      <c r="A167" s="1047">
        <v>158</v>
      </c>
      <c r="B167" s="1048" t="s">
        <v>2422</v>
      </c>
      <c r="C167" s="1049">
        <f t="shared" si="6"/>
        <v>1857.3558049999999</v>
      </c>
      <c r="D167" s="1050">
        <v>0</v>
      </c>
      <c r="E167" s="1050">
        <v>1392</v>
      </c>
      <c r="F167" s="1050">
        <v>465.35580499999998</v>
      </c>
      <c r="G167" s="1050">
        <v>1857.3555650000001</v>
      </c>
      <c r="H167" s="1049">
        <f t="shared" si="5"/>
        <v>0</v>
      </c>
      <c r="I167" s="1051">
        <v>0</v>
      </c>
      <c r="J167" s="1049">
        <v>0</v>
      </c>
      <c r="K167" s="1051">
        <v>2.4000000000000001E-4</v>
      </c>
    </row>
    <row r="168" spans="1:11">
      <c r="A168" s="1047">
        <v>159</v>
      </c>
      <c r="B168" s="1048" t="s">
        <v>3958</v>
      </c>
      <c r="C168" s="1049">
        <f t="shared" si="6"/>
        <v>1855</v>
      </c>
      <c r="D168" s="1050">
        <v>0</v>
      </c>
      <c r="E168" s="1050">
        <v>1855</v>
      </c>
      <c r="F168" s="1050">
        <v>0</v>
      </c>
      <c r="G168" s="1050">
        <v>1855</v>
      </c>
      <c r="H168" s="1049">
        <f t="shared" si="5"/>
        <v>0</v>
      </c>
      <c r="I168" s="1051">
        <v>0</v>
      </c>
      <c r="J168" s="1049">
        <v>0</v>
      </c>
      <c r="K168" s="1051">
        <v>0</v>
      </c>
    </row>
    <row r="169" spans="1:11">
      <c r="A169" s="1047">
        <v>160</v>
      </c>
      <c r="B169" s="1048" t="s">
        <v>3959</v>
      </c>
      <c r="C169" s="1049">
        <f t="shared" si="6"/>
        <v>5061.027</v>
      </c>
      <c r="D169" s="1050">
        <v>571.02700000000004</v>
      </c>
      <c r="E169" s="1050">
        <v>2780</v>
      </c>
      <c r="F169" s="1050">
        <v>1710</v>
      </c>
      <c r="G169" s="1050">
        <v>5061.027</v>
      </c>
      <c r="H169" s="1049">
        <f t="shared" si="5"/>
        <v>0</v>
      </c>
      <c r="I169" s="1051">
        <v>0</v>
      </c>
      <c r="J169" s="1049">
        <v>0</v>
      </c>
      <c r="K169" s="1051">
        <v>0</v>
      </c>
    </row>
    <row r="170" spans="1:11" ht="24">
      <c r="A170" s="1047">
        <v>161</v>
      </c>
      <c r="B170" s="1048" t="s">
        <v>2305</v>
      </c>
      <c r="C170" s="1049">
        <f t="shared" si="6"/>
        <v>6373.5540000000001</v>
      </c>
      <c r="D170" s="1050">
        <v>0</v>
      </c>
      <c r="E170" s="1050">
        <v>4333</v>
      </c>
      <c r="F170" s="1050">
        <v>2040.5540000000001</v>
      </c>
      <c r="G170" s="1050">
        <v>6315.4146000000001</v>
      </c>
      <c r="H170" s="1049">
        <f t="shared" si="5"/>
        <v>1.0000000000000001E-5</v>
      </c>
      <c r="I170" s="1051">
        <v>10</v>
      </c>
      <c r="J170" s="1049">
        <v>0</v>
      </c>
      <c r="K170" s="1051">
        <v>48.139400000000002</v>
      </c>
    </row>
    <row r="171" spans="1:11">
      <c r="A171" s="1047">
        <v>162</v>
      </c>
      <c r="B171" s="1048" t="s">
        <v>2426</v>
      </c>
      <c r="C171" s="1049">
        <f t="shared" si="6"/>
        <v>3210</v>
      </c>
      <c r="D171" s="1050">
        <v>0</v>
      </c>
      <c r="E171" s="1050">
        <v>2050</v>
      </c>
      <c r="F171" s="1050">
        <v>1160</v>
      </c>
      <c r="G171" s="1050">
        <v>3150.7260000000001</v>
      </c>
      <c r="H171" s="1049">
        <f t="shared" si="5"/>
        <v>0</v>
      </c>
      <c r="I171" s="1051">
        <v>0</v>
      </c>
      <c r="J171" s="1049">
        <v>0</v>
      </c>
      <c r="K171" s="1051">
        <v>59.274000000000001</v>
      </c>
    </row>
    <row r="172" spans="1:11">
      <c r="A172" s="1047">
        <v>163</v>
      </c>
      <c r="B172" s="1048" t="s">
        <v>2272</v>
      </c>
      <c r="C172" s="1049">
        <f t="shared" si="6"/>
        <v>16904.8</v>
      </c>
      <c r="D172" s="1050">
        <v>320</v>
      </c>
      <c r="E172" s="1050">
        <v>6804</v>
      </c>
      <c r="F172" s="1050">
        <v>9780.7999999999993</v>
      </c>
      <c r="G172" s="1050">
        <v>15258.475925999999</v>
      </c>
      <c r="H172" s="1049">
        <f t="shared" si="5"/>
        <v>1.563819364E-3</v>
      </c>
      <c r="I172" s="1051">
        <v>1563.819364</v>
      </c>
      <c r="J172" s="1049">
        <v>0</v>
      </c>
      <c r="K172" s="1051">
        <v>82.504710000000003</v>
      </c>
    </row>
    <row r="173" spans="1:11" ht="24">
      <c r="A173" s="1047">
        <v>164</v>
      </c>
      <c r="B173" s="1048" t="s">
        <v>3960</v>
      </c>
      <c r="C173" s="1049">
        <f t="shared" si="6"/>
        <v>3649.76</v>
      </c>
      <c r="D173" s="1050">
        <v>0</v>
      </c>
      <c r="E173" s="1050">
        <v>2747</v>
      </c>
      <c r="F173" s="1050">
        <v>902.76</v>
      </c>
      <c r="G173" s="1050">
        <v>3649.76</v>
      </c>
      <c r="H173" s="1049">
        <f t="shared" si="5"/>
        <v>0</v>
      </c>
      <c r="I173" s="1051">
        <v>0</v>
      </c>
      <c r="J173" s="1049">
        <v>0</v>
      </c>
      <c r="K173" s="1051">
        <v>0</v>
      </c>
    </row>
    <row r="174" spans="1:11">
      <c r="A174" s="1047">
        <v>165</v>
      </c>
      <c r="B174" s="1048" t="s">
        <v>3961</v>
      </c>
      <c r="C174" s="1049">
        <f t="shared" si="6"/>
        <v>16925.737999999998</v>
      </c>
      <c r="D174" s="1050">
        <v>2469.598</v>
      </c>
      <c r="E174" s="1050">
        <v>6210</v>
      </c>
      <c r="F174" s="1050">
        <v>8246.14</v>
      </c>
      <c r="G174" s="1050">
        <v>15005.551045</v>
      </c>
      <c r="H174" s="1049">
        <f t="shared" si="5"/>
        <v>1.809360686E-3</v>
      </c>
      <c r="I174" s="1051">
        <v>1809.360686</v>
      </c>
      <c r="J174" s="1049">
        <v>0</v>
      </c>
      <c r="K174" s="1051">
        <v>110.826269</v>
      </c>
    </row>
    <row r="175" spans="1:11">
      <c r="A175" s="1047">
        <v>166</v>
      </c>
      <c r="B175" s="1048" t="s">
        <v>2427</v>
      </c>
      <c r="C175" s="1049">
        <f t="shared" si="6"/>
        <v>4138.8999999999996</v>
      </c>
      <c r="D175" s="1050">
        <v>0</v>
      </c>
      <c r="E175" s="1050">
        <v>1758</v>
      </c>
      <c r="F175" s="1050">
        <v>2380.9</v>
      </c>
      <c r="G175" s="1050">
        <v>2444.4927480000001</v>
      </c>
      <c r="H175" s="1049">
        <f t="shared" si="5"/>
        <v>1.6930000000000001E-3</v>
      </c>
      <c r="I175" s="1051">
        <v>1693</v>
      </c>
      <c r="J175" s="1049">
        <v>0</v>
      </c>
      <c r="K175" s="1051">
        <v>1.4072519999999999</v>
      </c>
    </row>
    <row r="176" spans="1:11" ht="24">
      <c r="A176" s="1047">
        <v>167</v>
      </c>
      <c r="B176" s="1048" t="s">
        <v>2301</v>
      </c>
      <c r="C176" s="1049">
        <f t="shared" si="6"/>
        <v>1684.585</v>
      </c>
      <c r="D176" s="1050">
        <v>0</v>
      </c>
      <c r="E176" s="1050">
        <v>1495</v>
      </c>
      <c r="F176" s="1050">
        <v>189.58500000000001</v>
      </c>
      <c r="G176" s="1050">
        <v>1684.585</v>
      </c>
      <c r="H176" s="1049">
        <f t="shared" si="5"/>
        <v>0</v>
      </c>
      <c r="I176" s="1051">
        <v>0</v>
      </c>
      <c r="J176" s="1049">
        <v>0</v>
      </c>
      <c r="K176" s="1051">
        <v>0</v>
      </c>
    </row>
    <row r="177" spans="1:11">
      <c r="A177" s="1047">
        <v>168</v>
      </c>
      <c r="B177" s="1048" t="s">
        <v>2411</v>
      </c>
      <c r="C177" s="1049">
        <f t="shared" si="6"/>
        <v>5337.3359999999993</v>
      </c>
      <c r="D177" s="1050">
        <v>0</v>
      </c>
      <c r="E177" s="1050">
        <v>1317</v>
      </c>
      <c r="F177" s="1050">
        <v>4020.3359999999998</v>
      </c>
      <c r="G177" s="1050">
        <v>3837.3359999999998</v>
      </c>
      <c r="H177" s="1049">
        <f t="shared" si="5"/>
        <v>1.5E-3</v>
      </c>
      <c r="I177" s="1051">
        <v>1500</v>
      </c>
      <c r="J177" s="1049">
        <v>0</v>
      </c>
      <c r="K177" s="1051">
        <v>0</v>
      </c>
    </row>
    <row r="178" spans="1:11">
      <c r="A178" s="1047">
        <v>169</v>
      </c>
      <c r="B178" s="1048" t="s">
        <v>3962</v>
      </c>
      <c r="C178" s="1049">
        <f t="shared" si="6"/>
        <v>4385</v>
      </c>
      <c r="D178" s="1050">
        <v>0</v>
      </c>
      <c r="E178" s="1050">
        <v>2574</v>
      </c>
      <c r="F178" s="1050">
        <v>1811</v>
      </c>
      <c r="G178" s="1050">
        <v>4370</v>
      </c>
      <c r="H178" s="1049">
        <f t="shared" si="5"/>
        <v>1.5E-5</v>
      </c>
      <c r="I178" s="1051">
        <v>15</v>
      </c>
      <c r="J178" s="1049">
        <v>0</v>
      </c>
      <c r="K178" s="1051">
        <v>0</v>
      </c>
    </row>
    <row r="179" spans="1:11">
      <c r="A179" s="1047">
        <v>170</v>
      </c>
      <c r="B179" s="1048" t="s">
        <v>2340</v>
      </c>
      <c r="C179" s="1049">
        <f t="shared" si="6"/>
        <v>150</v>
      </c>
      <c r="D179" s="1050">
        <v>0</v>
      </c>
      <c r="E179" s="1050">
        <v>100</v>
      </c>
      <c r="F179" s="1050">
        <v>50</v>
      </c>
      <c r="G179" s="1050">
        <v>150</v>
      </c>
      <c r="H179" s="1049">
        <f t="shared" si="5"/>
        <v>0</v>
      </c>
      <c r="I179" s="1051">
        <v>0</v>
      </c>
      <c r="J179" s="1049">
        <v>0</v>
      </c>
      <c r="K179" s="1051">
        <v>0</v>
      </c>
    </row>
    <row r="180" spans="1:11">
      <c r="A180" s="1047">
        <v>171</v>
      </c>
      <c r="B180" s="1048" t="s">
        <v>2413</v>
      </c>
      <c r="C180" s="1049">
        <f t="shared" si="6"/>
        <v>600</v>
      </c>
      <c r="D180" s="1050">
        <v>0</v>
      </c>
      <c r="E180" s="1050">
        <v>600</v>
      </c>
      <c r="F180" s="1050">
        <v>0</v>
      </c>
      <c r="G180" s="1050">
        <v>600</v>
      </c>
      <c r="H180" s="1049">
        <f t="shared" si="5"/>
        <v>0</v>
      </c>
      <c r="I180" s="1051">
        <v>0</v>
      </c>
      <c r="J180" s="1049">
        <v>0</v>
      </c>
      <c r="K180" s="1051">
        <v>0</v>
      </c>
    </row>
    <row r="181" spans="1:11" ht="24">
      <c r="A181" s="1047">
        <v>172</v>
      </c>
      <c r="B181" s="1048" t="s">
        <v>3963</v>
      </c>
      <c r="C181" s="1049">
        <f t="shared" si="6"/>
        <v>2632.7180280000002</v>
      </c>
      <c r="D181" s="1050">
        <v>34.282027999999997</v>
      </c>
      <c r="E181" s="1050">
        <v>2004</v>
      </c>
      <c r="F181" s="1050">
        <v>594.43600000000004</v>
      </c>
      <c r="G181" s="1050">
        <v>2632.7180279999998</v>
      </c>
      <c r="H181" s="1049">
        <f t="shared" si="5"/>
        <v>0</v>
      </c>
      <c r="I181" s="1051">
        <v>0</v>
      </c>
      <c r="J181" s="1049">
        <v>0</v>
      </c>
      <c r="K181" s="1051">
        <v>0</v>
      </c>
    </row>
    <row r="182" spans="1:11" ht="24">
      <c r="A182" s="1047">
        <v>173</v>
      </c>
      <c r="B182" s="1048" t="s">
        <v>2274</v>
      </c>
      <c r="C182" s="1049">
        <f t="shared" si="6"/>
        <v>5943.2280000000001</v>
      </c>
      <c r="D182" s="1050">
        <v>0</v>
      </c>
      <c r="E182" s="1050">
        <v>1487</v>
      </c>
      <c r="F182" s="1050">
        <v>4456.2280000000001</v>
      </c>
      <c r="G182" s="1050">
        <v>5917.2190000000001</v>
      </c>
      <c r="H182" s="1049">
        <f t="shared" si="5"/>
        <v>0</v>
      </c>
      <c r="I182" s="1051">
        <v>0</v>
      </c>
      <c r="J182" s="1049">
        <v>0</v>
      </c>
      <c r="K182" s="1051">
        <v>26.009</v>
      </c>
    </row>
    <row r="183" spans="1:11">
      <c r="A183" s="1047">
        <v>174</v>
      </c>
      <c r="B183" s="1048" t="s">
        <v>2428</v>
      </c>
      <c r="C183" s="1049">
        <f t="shared" si="6"/>
        <v>6535</v>
      </c>
      <c r="D183" s="1050">
        <v>0</v>
      </c>
      <c r="E183" s="1050">
        <v>3292</v>
      </c>
      <c r="F183" s="1050">
        <v>3243</v>
      </c>
      <c r="G183" s="1050">
        <v>6507.3440000000001</v>
      </c>
      <c r="H183" s="1049">
        <f t="shared" si="5"/>
        <v>0</v>
      </c>
      <c r="I183" s="1051">
        <v>0</v>
      </c>
      <c r="J183" s="1049">
        <v>0</v>
      </c>
      <c r="K183" s="1051">
        <v>27.655999999999999</v>
      </c>
    </row>
    <row r="184" spans="1:11">
      <c r="A184" s="1047">
        <v>175</v>
      </c>
      <c r="B184" s="1048" t="s">
        <v>2336</v>
      </c>
      <c r="C184" s="1049">
        <f t="shared" si="6"/>
        <v>142.88626199999999</v>
      </c>
      <c r="D184" s="1050">
        <v>42.886262000000002</v>
      </c>
      <c r="E184" s="1050">
        <v>100</v>
      </c>
      <c r="F184" s="1050">
        <v>0</v>
      </c>
      <c r="G184" s="1050">
        <v>114.896</v>
      </c>
      <c r="H184" s="1049">
        <f t="shared" si="5"/>
        <v>2.7990262000000001E-5</v>
      </c>
      <c r="I184" s="1051">
        <v>27.990262000000001</v>
      </c>
      <c r="J184" s="1049">
        <v>0</v>
      </c>
      <c r="K184" s="1051">
        <v>0</v>
      </c>
    </row>
    <row r="185" spans="1:11" ht="24">
      <c r="A185" s="1047">
        <v>176</v>
      </c>
      <c r="B185" s="1048" t="s">
        <v>3964</v>
      </c>
      <c r="C185" s="1049">
        <f t="shared" si="6"/>
        <v>5882.3855000000003</v>
      </c>
      <c r="D185" s="1050">
        <v>0</v>
      </c>
      <c r="E185" s="1050">
        <v>3989.4430000000002</v>
      </c>
      <c r="F185" s="1050">
        <v>1892.9425000000001</v>
      </c>
      <c r="G185" s="1050">
        <v>5370.322803</v>
      </c>
      <c r="H185" s="1049">
        <f t="shared" si="5"/>
        <v>5.0677169699999997E-4</v>
      </c>
      <c r="I185" s="1051">
        <v>506.77169700000002</v>
      </c>
      <c r="J185" s="1049">
        <v>0</v>
      </c>
      <c r="K185" s="1051">
        <v>5.2910000000000004</v>
      </c>
    </row>
    <row r="186" spans="1:11">
      <c r="A186" s="1047">
        <v>177</v>
      </c>
      <c r="B186" s="1048" t="s">
        <v>2415</v>
      </c>
      <c r="C186" s="1049">
        <f t="shared" si="6"/>
        <v>3301</v>
      </c>
      <c r="D186" s="1050">
        <v>0</v>
      </c>
      <c r="E186" s="1050">
        <v>3193</v>
      </c>
      <c r="F186" s="1050">
        <v>108</v>
      </c>
      <c r="G186" s="1050">
        <v>3301</v>
      </c>
      <c r="H186" s="1049">
        <f t="shared" si="5"/>
        <v>0</v>
      </c>
      <c r="I186" s="1051">
        <v>0</v>
      </c>
      <c r="J186" s="1049">
        <v>0</v>
      </c>
      <c r="K186" s="1051">
        <v>0</v>
      </c>
    </row>
    <row r="187" spans="1:11" ht="24">
      <c r="A187" s="1047">
        <v>178</v>
      </c>
      <c r="B187" s="1048" t="s">
        <v>3965</v>
      </c>
      <c r="C187" s="1049">
        <f t="shared" si="6"/>
        <v>3700</v>
      </c>
      <c r="D187" s="1050">
        <v>0</v>
      </c>
      <c r="E187" s="1050">
        <v>1500</v>
      </c>
      <c r="F187" s="1050">
        <v>2200</v>
      </c>
      <c r="G187" s="1050">
        <v>3224.7929210000002</v>
      </c>
      <c r="H187" s="1049">
        <f t="shared" si="5"/>
        <v>0</v>
      </c>
      <c r="I187" s="1051">
        <v>0</v>
      </c>
      <c r="J187" s="1049">
        <v>0</v>
      </c>
      <c r="K187" s="1051">
        <v>475.20707900000002</v>
      </c>
    </row>
    <row r="188" spans="1:11">
      <c r="A188" s="1047">
        <v>179</v>
      </c>
      <c r="B188" s="1048" t="s">
        <v>2286</v>
      </c>
      <c r="C188" s="1049">
        <f t="shared" si="6"/>
        <v>2068.7739999999999</v>
      </c>
      <c r="D188" s="1050">
        <v>0</v>
      </c>
      <c r="E188" s="1050">
        <v>1942</v>
      </c>
      <c r="F188" s="1050">
        <v>126.774</v>
      </c>
      <c r="G188" s="1050">
        <v>2064.6019999999999</v>
      </c>
      <c r="H188" s="1049">
        <f t="shared" si="5"/>
        <v>4.172E-6</v>
      </c>
      <c r="I188" s="1051">
        <v>4.1719999999999997</v>
      </c>
      <c r="J188" s="1049">
        <f>(J189)/1000000</f>
        <v>0</v>
      </c>
      <c r="K188" s="1051">
        <v>0</v>
      </c>
    </row>
    <row r="189" spans="1:11">
      <c r="A189" s="1047">
        <v>180</v>
      </c>
      <c r="B189" s="1048" t="s">
        <v>2392</v>
      </c>
      <c r="C189" s="1049">
        <f t="shared" si="6"/>
        <v>16913.594000000001</v>
      </c>
      <c r="D189" s="1050">
        <v>0</v>
      </c>
      <c r="E189" s="1050">
        <v>16368</v>
      </c>
      <c r="F189" s="1050">
        <v>545.59400000000005</v>
      </c>
      <c r="G189" s="1050">
        <v>16863.594000000001</v>
      </c>
      <c r="H189" s="1049">
        <f t="shared" si="5"/>
        <v>5.0000000000000002E-5</v>
      </c>
      <c r="I189" s="1051">
        <v>50</v>
      </c>
      <c r="J189" s="1049">
        <v>0</v>
      </c>
      <c r="K189" s="1051">
        <v>0</v>
      </c>
    </row>
    <row r="190" spans="1:11">
      <c r="A190" s="1047">
        <v>181</v>
      </c>
      <c r="B190" s="1048" t="s">
        <v>2308</v>
      </c>
      <c r="C190" s="1049">
        <f t="shared" si="6"/>
        <v>1744.8899999999999</v>
      </c>
      <c r="D190" s="1050">
        <v>0</v>
      </c>
      <c r="E190" s="1050">
        <v>1376</v>
      </c>
      <c r="F190" s="1050">
        <v>368.89</v>
      </c>
      <c r="G190" s="1050">
        <v>1742.652</v>
      </c>
      <c r="H190" s="1049">
        <f t="shared" si="5"/>
        <v>0</v>
      </c>
      <c r="I190" s="1051">
        <v>0</v>
      </c>
      <c r="J190" s="1049">
        <v>0</v>
      </c>
      <c r="K190" s="1051">
        <v>2.238</v>
      </c>
    </row>
    <row r="191" spans="1:11">
      <c r="A191" s="1047">
        <v>182</v>
      </c>
      <c r="B191" s="1048" t="s">
        <v>3966</v>
      </c>
      <c r="C191" s="1049">
        <f t="shared" si="6"/>
        <v>5178.2241480000002</v>
      </c>
      <c r="D191" s="1050">
        <v>46.835006999999997</v>
      </c>
      <c r="E191" s="1050">
        <v>3684</v>
      </c>
      <c r="F191" s="1050">
        <v>1447.3891410000001</v>
      </c>
      <c r="G191" s="1050">
        <v>5178.2241480000002</v>
      </c>
      <c r="H191" s="1049">
        <f t="shared" si="5"/>
        <v>0</v>
      </c>
      <c r="I191" s="1051">
        <v>0</v>
      </c>
      <c r="J191" s="1049">
        <v>0</v>
      </c>
      <c r="K191" s="1051">
        <v>0</v>
      </c>
    </row>
    <row r="192" spans="1:11">
      <c r="A192" s="1047">
        <v>183</v>
      </c>
      <c r="B192" s="1048" t="s">
        <v>3967</v>
      </c>
      <c r="C192" s="1049">
        <f t="shared" si="6"/>
        <v>1632</v>
      </c>
      <c r="D192" s="1050">
        <v>0</v>
      </c>
      <c r="E192" s="1050">
        <v>1660</v>
      </c>
      <c r="F192" s="1050">
        <v>-28</v>
      </c>
      <c r="G192" s="1050">
        <v>1632</v>
      </c>
      <c r="H192" s="1049">
        <f t="shared" si="5"/>
        <v>0</v>
      </c>
      <c r="I192" s="1051">
        <v>0</v>
      </c>
      <c r="J192" s="1049">
        <v>0</v>
      </c>
      <c r="K192" s="1051">
        <v>0</v>
      </c>
    </row>
    <row r="193" spans="1:11">
      <c r="A193" s="1047">
        <v>184</v>
      </c>
      <c r="B193" s="1048" t="s">
        <v>3968</v>
      </c>
      <c r="C193" s="1049">
        <f t="shared" si="6"/>
        <v>2345</v>
      </c>
      <c r="D193" s="1050">
        <v>0</v>
      </c>
      <c r="E193" s="1050">
        <v>3087</v>
      </c>
      <c r="F193" s="1050">
        <v>-742</v>
      </c>
      <c r="G193" s="1050">
        <v>2345</v>
      </c>
      <c r="H193" s="1049">
        <f t="shared" si="5"/>
        <v>0</v>
      </c>
      <c r="I193" s="1051">
        <v>0</v>
      </c>
      <c r="J193" s="1049">
        <v>0</v>
      </c>
      <c r="K193" s="1051">
        <v>0</v>
      </c>
    </row>
    <row r="194" spans="1:11">
      <c r="A194" s="1047">
        <v>185</v>
      </c>
      <c r="B194" s="1048" t="s">
        <v>2299</v>
      </c>
      <c r="C194" s="1049">
        <f t="shared" si="6"/>
        <v>12352.45</v>
      </c>
      <c r="D194" s="1050">
        <v>0</v>
      </c>
      <c r="E194" s="1050">
        <v>2641</v>
      </c>
      <c r="F194" s="1050">
        <v>9711.4500000000007</v>
      </c>
      <c r="G194" s="1050">
        <v>12320.876899999999</v>
      </c>
      <c r="H194" s="1049">
        <f t="shared" si="5"/>
        <v>0</v>
      </c>
      <c r="I194" s="1051">
        <v>0</v>
      </c>
      <c r="J194" s="1049">
        <v>0</v>
      </c>
      <c r="K194" s="1051">
        <v>31.5731</v>
      </c>
    </row>
    <row r="195" spans="1:11">
      <c r="A195" s="1047">
        <v>186</v>
      </c>
      <c r="B195" s="1048" t="s">
        <v>2421</v>
      </c>
      <c r="C195" s="1049">
        <f t="shared" si="6"/>
        <v>296.91199999999998</v>
      </c>
      <c r="D195" s="1050">
        <v>0</v>
      </c>
      <c r="E195" s="1050">
        <v>300.91199999999998</v>
      </c>
      <c r="F195" s="1050">
        <v>-4</v>
      </c>
      <c r="G195" s="1050">
        <v>296.91199999999998</v>
      </c>
      <c r="H195" s="1049">
        <f t="shared" si="5"/>
        <v>0</v>
      </c>
      <c r="I195" s="1051">
        <v>0</v>
      </c>
      <c r="J195" s="1049">
        <v>0</v>
      </c>
      <c r="K195" s="1051">
        <v>0</v>
      </c>
    </row>
    <row r="196" spans="1:11" ht="24">
      <c r="A196" s="1047">
        <v>187</v>
      </c>
      <c r="B196" s="1048" t="s">
        <v>3969</v>
      </c>
      <c r="C196" s="1049">
        <f t="shared" si="6"/>
        <v>100</v>
      </c>
      <c r="D196" s="1050">
        <v>0</v>
      </c>
      <c r="E196" s="1050">
        <v>100</v>
      </c>
      <c r="F196" s="1050">
        <v>0</v>
      </c>
      <c r="G196" s="1050">
        <v>100</v>
      </c>
      <c r="H196" s="1049">
        <f t="shared" si="5"/>
        <v>0</v>
      </c>
      <c r="I196" s="1051">
        <v>0</v>
      </c>
      <c r="J196" s="1049">
        <v>0</v>
      </c>
      <c r="K196" s="1051">
        <v>0</v>
      </c>
    </row>
    <row r="197" spans="1:11" ht="24">
      <c r="A197" s="1047">
        <v>188</v>
      </c>
      <c r="B197" s="1048" t="s">
        <v>3970</v>
      </c>
      <c r="C197" s="1049">
        <f t="shared" si="6"/>
        <v>1670</v>
      </c>
      <c r="D197" s="1050">
        <v>0</v>
      </c>
      <c r="E197" s="1050">
        <v>0</v>
      </c>
      <c r="F197" s="1050">
        <v>1670</v>
      </c>
      <c r="G197" s="1050">
        <v>796.07</v>
      </c>
      <c r="H197" s="1049">
        <f t="shared" si="5"/>
        <v>0</v>
      </c>
      <c r="I197" s="1051">
        <v>0</v>
      </c>
      <c r="J197" s="1049">
        <v>0</v>
      </c>
      <c r="K197" s="1051">
        <v>873.93</v>
      </c>
    </row>
    <row r="198" spans="1:11">
      <c r="A198" s="1047">
        <v>189</v>
      </c>
      <c r="B198" s="1048" t="s">
        <v>3971</v>
      </c>
      <c r="C198" s="1049">
        <f t="shared" si="6"/>
        <v>109</v>
      </c>
      <c r="D198" s="1050">
        <v>0</v>
      </c>
      <c r="E198" s="1050">
        <v>100</v>
      </c>
      <c r="F198" s="1050">
        <v>9</v>
      </c>
      <c r="G198" s="1050">
        <v>109</v>
      </c>
      <c r="H198" s="1049">
        <f t="shared" si="5"/>
        <v>0</v>
      </c>
      <c r="I198" s="1051">
        <v>0</v>
      </c>
      <c r="J198" s="1049">
        <v>0</v>
      </c>
      <c r="K198" s="1051">
        <v>0</v>
      </c>
    </row>
    <row r="199" spans="1:11">
      <c r="A199" s="1047">
        <v>190</v>
      </c>
      <c r="B199" s="1048" t="s">
        <v>3972</v>
      </c>
      <c r="C199" s="1049">
        <f t="shared" si="6"/>
        <v>400</v>
      </c>
      <c r="D199" s="1050">
        <v>0</v>
      </c>
      <c r="E199" s="1050">
        <v>400</v>
      </c>
      <c r="F199" s="1050">
        <v>0</v>
      </c>
      <c r="G199" s="1050">
        <v>400</v>
      </c>
      <c r="H199" s="1049">
        <f t="shared" si="5"/>
        <v>0</v>
      </c>
      <c r="I199" s="1051">
        <v>0</v>
      </c>
      <c r="J199" s="1049">
        <v>0</v>
      </c>
      <c r="K199" s="1051">
        <v>0</v>
      </c>
    </row>
    <row r="200" spans="1:11" ht="24">
      <c r="A200" s="1047">
        <v>191</v>
      </c>
      <c r="B200" s="1048" t="s">
        <v>2430</v>
      </c>
      <c r="C200" s="1049">
        <f t="shared" si="6"/>
        <v>1500</v>
      </c>
      <c r="D200" s="1050">
        <v>0</v>
      </c>
      <c r="E200" s="1050">
        <v>1500</v>
      </c>
      <c r="F200" s="1050">
        <v>0</v>
      </c>
      <c r="G200" s="1050">
        <v>1500</v>
      </c>
      <c r="H200" s="1049">
        <f t="shared" si="5"/>
        <v>0</v>
      </c>
      <c r="I200" s="1051">
        <v>0</v>
      </c>
      <c r="J200" s="1049">
        <v>0</v>
      </c>
      <c r="K200" s="1051">
        <v>0</v>
      </c>
    </row>
    <row r="201" spans="1:11">
      <c r="A201" s="1047">
        <v>192</v>
      </c>
      <c r="B201" s="1048" t="s">
        <v>3973</v>
      </c>
      <c r="C201" s="1049">
        <f t="shared" si="6"/>
        <v>2925</v>
      </c>
      <c r="D201" s="1050">
        <v>0</v>
      </c>
      <c r="E201" s="1050">
        <v>2287</v>
      </c>
      <c r="F201" s="1050">
        <v>638</v>
      </c>
      <c r="G201" s="1050">
        <v>2701.165</v>
      </c>
      <c r="H201" s="1049">
        <f t="shared" si="5"/>
        <v>2.23835E-4</v>
      </c>
      <c r="I201" s="1051">
        <v>223.83500000000001</v>
      </c>
      <c r="J201" s="1049">
        <v>0</v>
      </c>
      <c r="K201" s="1051">
        <v>0</v>
      </c>
    </row>
    <row r="202" spans="1:11">
      <c r="A202" s="1047">
        <v>193</v>
      </c>
      <c r="B202" s="1048" t="s">
        <v>2438</v>
      </c>
      <c r="C202" s="1049">
        <f t="shared" si="6"/>
        <v>1846</v>
      </c>
      <c r="D202" s="1050">
        <v>0</v>
      </c>
      <c r="E202" s="1050">
        <v>1846</v>
      </c>
      <c r="F202" s="1050">
        <v>0</v>
      </c>
      <c r="G202" s="1050">
        <v>1846</v>
      </c>
      <c r="H202" s="1049">
        <f t="shared" ref="H202:H232" si="7">(I202+J202)/1000000</f>
        <v>0</v>
      </c>
      <c r="I202" s="1051">
        <v>0</v>
      </c>
      <c r="J202" s="1049">
        <v>0</v>
      </c>
      <c r="K202" s="1051">
        <v>0</v>
      </c>
    </row>
    <row r="203" spans="1:11">
      <c r="A203" s="1047">
        <v>194</v>
      </c>
      <c r="B203" s="1048" t="s">
        <v>3974</v>
      </c>
      <c r="C203" s="1049">
        <f t="shared" ref="C203:C232" si="8">D203+E203+F203</f>
        <v>100</v>
      </c>
      <c r="D203" s="1050">
        <v>0</v>
      </c>
      <c r="E203" s="1050">
        <v>100</v>
      </c>
      <c r="F203" s="1050">
        <v>0</v>
      </c>
      <c r="G203" s="1050">
        <v>93.061999999999998</v>
      </c>
      <c r="H203" s="1049">
        <f t="shared" si="7"/>
        <v>6.9379999999999995E-6</v>
      </c>
      <c r="I203" s="1051">
        <v>6.9379999999999997</v>
      </c>
      <c r="J203" s="1049">
        <v>0</v>
      </c>
      <c r="K203" s="1051">
        <v>0</v>
      </c>
    </row>
    <row r="204" spans="1:11" ht="24">
      <c r="A204" s="1047">
        <v>195</v>
      </c>
      <c r="B204" s="1048" t="s">
        <v>3975</v>
      </c>
      <c r="C204" s="1049">
        <f t="shared" si="8"/>
        <v>3804</v>
      </c>
      <c r="D204" s="1050">
        <v>0</v>
      </c>
      <c r="E204" s="1050">
        <v>3854</v>
      </c>
      <c r="F204" s="1050">
        <v>-50</v>
      </c>
      <c r="G204" s="1050">
        <v>3804</v>
      </c>
      <c r="H204" s="1049">
        <f t="shared" si="7"/>
        <v>0</v>
      </c>
      <c r="I204" s="1051">
        <v>0</v>
      </c>
      <c r="J204" s="1049">
        <v>0</v>
      </c>
      <c r="K204" s="1051">
        <v>0</v>
      </c>
    </row>
    <row r="205" spans="1:11" ht="24">
      <c r="A205" s="1047">
        <v>196</v>
      </c>
      <c r="B205" s="1048" t="s">
        <v>3976</v>
      </c>
      <c r="C205" s="1049">
        <f t="shared" si="8"/>
        <v>11563.672</v>
      </c>
      <c r="D205" s="1050">
        <v>800</v>
      </c>
      <c r="E205" s="1050">
        <v>10458</v>
      </c>
      <c r="F205" s="1050">
        <v>305.67200000000003</v>
      </c>
      <c r="G205" s="1050">
        <v>11560.1621</v>
      </c>
      <c r="H205" s="1049">
        <f t="shared" si="7"/>
        <v>0</v>
      </c>
      <c r="I205" s="1051">
        <v>0</v>
      </c>
      <c r="J205" s="1049">
        <v>0</v>
      </c>
      <c r="K205" s="1051">
        <v>3.5099</v>
      </c>
    </row>
    <row r="206" spans="1:11">
      <c r="A206" s="1047">
        <v>197</v>
      </c>
      <c r="B206" s="1048" t="s">
        <v>3977</v>
      </c>
      <c r="C206" s="1049">
        <f t="shared" si="8"/>
        <v>250</v>
      </c>
      <c r="D206" s="1050">
        <v>150</v>
      </c>
      <c r="E206" s="1050">
        <v>100</v>
      </c>
      <c r="F206" s="1050">
        <v>0</v>
      </c>
      <c r="G206" s="1050">
        <v>250</v>
      </c>
      <c r="H206" s="1049">
        <f t="shared" si="7"/>
        <v>0</v>
      </c>
      <c r="I206" s="1051">
        <v>0</v>
      </c>
      <c r="J206" s="1049">
        <v>0</v>
      </c>
      <c r="K206" s="1051">
        <v>0</v>
      </c>
    </row>
    <row r="207" spans="1:11">
      <c r="A207" s="1047">
        <v>198</v>
      </c>
      <c r="B207" s="1048" t="s">
        <v>3978</v>
      </c>
      <c r="C207" s="1049">
        <f t="shared" si="8"/>
        <v>5282</v>
      </c>
      <c r="D207" s="1050">
        <v>0</v>
      </c>
      <c r="E207" s="1050">
        <v>5188</v>
      </c>
      <c r="F207" s="1050">
        <v>94</v>
      </c>
      <c r="G207" s="1050">
        <v>5282</v>
      </c>
      <c r="H207" s="1049">
        <f t="shared" si="7"/>
        <v>0</v>
      </c>
      <c r="I207" s="1051">
        <v>0</v>
      </c>
      <c r="J207" s="1049">
        <v>0</v>
      </c>
      <c r="K207" s="1051">
        <v>0</v>
      </c>
    </row>
    <row r="208" spans="1:11">
      <c r="A208" s="1047">
        <v>199</v>
      </c>
      <c r="B208" s="1048" t="s">
        <v>3979</v>
      </c>
      <c r="C208" s="1049">
        <f t="shared" si="8"/>
        <v>28423</v>
      </c>
      <c r="D208" s="1050">
        <v>0</v>
      </c>
      <c r="E208" s="1050">
        <v>19693</v>
      </c>
      <c r="F208" s="1050">
        <v>8730</v>
      </c>
      <c r="G208" s="1050">
        <v>28242.94499</v>
      </c>
      <c r="H208" s="1049">
        <f t="shared" si="7"/>
        <v>1.4885900000000002E-4</v>
      </c>
      <c r="I208" s="1051">
        <v>148.85900000000001</v>
      </c>
      <c r="J208" s="1049">
        <v>0</v>
      </c>
      <c r="K208" s="1051">
        <v>31.196010000000001</v>
      </c>
    </row>
    <row r="209" spans="1:11">
      <c r="A209" s="1047">
        <v>200</v>
      </c>
      <c r="B209" s="1048" t="s">
        <v>3980</v>
      </c>
      <c r="C209" s="1049">
        <f t="shared" si="8"/>
        <v>5080.4648610000004</v>
      </c>
      <c r="D209" s="1050">
        <v>0</v>
      </c>
      <c r="E209" s="1050">
        <v>43</v>
      </c>
      <c r="F209" s="1050">
        <v>5037.4648610000004</v>
      </c>
      <c r="G209" s="1050">
        <v>5080.4648610000004</v>
      </c>
      <c r="H209" s="1049">
        <f t="shared" si="7"/>
        <v>0</v>
      </c>
      <c r="I209" s="1051">
        <v>0</v>
      </c>
      <c r="J209" s="1049">
        <v>0</v>
      </c>
      <c r="K209" s="1051">
        <v>0</v>
      </c>
    </row>
    <row r="210" spans="1:11" ht="36">
      <c r="A210" s="1047">
        <v>201</v>
      </c>
      <c r="B210" s="1048" t="s">
        <v>3981</v>
      </c>
      <c r="C210" s="1049">
        <f t="shared" si="8"/>
        <v>250</v>
      </c>
      <c r="D210" s="1050">
        <v>0</v>
      </c>
      <c r="E210" s="1050">
        <v>0</v>
      </c>
      <c r="F210" s="1050">
        <v>250</v>
      </c>
      <c r="G210" s="1050">
        <v>250</v>
      </c>
      <c r="H210" s="1049">
        <f t="shared" si="7"/>
        <v>0</v>
      </c>
      <c r="I210" s="1051">
        <v>0</v>
      </c>
      <c r="J210" s="1049">
        <v>0</v>
      </c>
      <c r="K210" s="1051">
        <v>0</v>
      </c>
    </row>
    <row r="211" spans="1:11">
      <c r="A211" s="1047">
        <v>202</v>
      </c>
      <c r="B211" s="1048" t="s">
        <v>3982</v>
      </c>
      <c r="C211" s="1049">
        <f t="shared" si="8"/>
        <v>1359.055883</v>
      </c>
      <c r="D211" s="1050">
        <v>0</v>
      </c>
      <c r="E211" s="1050">
        <v>0</v>
      </c>
      <c r="F211" s="1050">
        <v>1359.055883</v>
      </c>
      <c r="G211" s="1050">
        <v>1359.055883</v>
      </c>
      <c r="H211" s="1049">
        <f t="shared" si="7"/>
        <v>0</v>
      </c>
      <c r="I211" s="1051">
        <v>0</v>
      </c>
      <c r="J211" s="1049">
        <f>(J212+J223)/1000000</f>
        <v>0</v>
      </c>
      <c r="K211" s="1051">
        <v>0</v>
      </c>
    </row>
    <row r="212" spans="1:11" ht="24">
      <c r="A212" s="1047">
        <v>203</v>
      </c>
      <c r="B212" s="1048" t="s">
        <v>3983</v>
      </c>
      <c r="C212" s="1049">
        <f t="shared" si="8"/>
        <v>2858.1923080000001</v>
      </c>
      <c r="D212" s="1050">
        <v>0</v>
      </c>
      <c r="E212" s="1050">
        <v>0</v>
      </c>
      <c r="F212" s="1050">
        <v>2858.1923080000001</v>
      </c>
      <c r="G212" s="1050">
        <v>2794.1083079999999</v>
      </c>
      <c r="H212" s="1049">
        <f t="shared" si="7"/>
        <v>6.4084000000000005E-5</v>
      </c>
      <c r="I212" s="1051">
        <v>64.084000000000003</v>
      </c>
      <c r="J212" s="1049">
        <f>(J213+J214+J215+J216+J217+J218+J219+J220+J221+J222)/1000000</f>
        <v>0</v>
      </c>
      <c r="K212" s="1051">
        <v>0</v>
      </c>
    </row>
    <row r="213" spans="1:11">
      <c r="A213" s="1047">
        <v>204</v>
      </c>
      <c r="B213" s="1048" t="s">
        <v>2331</v>
      </c>
      <c r="C213" s="1049">
        <f t="shared" si="8"/>
        <v>100</v>
      </c>
      <c r="D213" s="1050">
        <v>0</v>
      </c>
      <c r="E213" s="1050">
        <v>100</v>
      </c>
      <c r="F213" s="1050">
        <v>0</v>
      </c>
      <c r="G213" s="1050">
        <v>100</v>
      </c>
      <c r="H213" s="1049">
        <f t="shared" si="7"/>
        <v>0</v>
      </c>
      <c r="I213" s="1051">
        <v>0</v>
      </c>
      <c r="J213" s="1049">
        <v>0</v>
      </c>
      <c r="K213" s="1051">
        <v>0</v>
      </c>
    </row>
    <row r="214" spans="1:11">
      <c r="A214" s="1047">
        <v>205</v>
      </c>
      <c r="B214" s="1048" t="s">
        <v>2332</v>
      </c>
      <c r="C214" s="1049">
        <f t="shared" si="8"/>
        <v>100</v>
      </c>
      <c r="D214" s="1050">
        <v>0</v>
      </c>
      <c r="E214" s="1050">
        <v>100</v>
      </c>
      <c r="F214" s="1050">
        <v>0</v>
      </c>
      <c r="G214" s="1050">
        <v>100</v>
      </c>
      <c r="H214" s="1049">
        <f t="shared" si="7"/>
        <v>0</v>
      </c>
      <c r="I214" s="1051">
        <v>0</v>
      </c>
      <c r="J214" s="1049">
        <v>0</v>
      </c>
      <c r="K214" s="1051">
        <v>0</v>
      </c>
    </row>
    <row r="215" spans="1:11" ht="24">
      <c r="A215" s="1047">
        <v>206</v>
      </c>
      <c r="B215" s="1048" t="s">
        <v>3984</v>
      </c>
      <c r="C215" s="1049">
        <f t="shared" si="8"/>
        <v>506</v>
      </c>
      <c r="D215" s="1050">
        <v>0</v>
      </c>
      <c r="E215" s="1050">
        <v>440</v>
      </c>
      <c r="F215" s="1050">
        <v>66</v>
      </c>
      <c r="G215" s="1050">
        <v>506</v>
      </c>
      <c r="H215" s="1049">
        <f t="shared" si="7"/>
        <v>0</v>
      </c>
      <c r="I215" s="1051">
        <v>0</v>
      </c>
      <c r="J215" s="1049">
        <v>0</v>
      </c>
      <c r="K215" s="1051">
        <v>0</v>
      </c>
    </row>
    <row r="216" spans="1:11">
      <c r="A216" s="1047">
        <v>207</v>
      </c>
      <c r="B216" s="1048" t="s">
        <v>3985</v>
      </c>
      <c r="C216" s="1049">
        <f t="shared" si="8"/>
        <v>1250</v>
      </c>
      <c r="D216" s="1050">
        <v>0</v>
      </c>
      <c r="E216" s="1050">
        <v>1160</v>
      </c>
      <c r="F216" s="1050">
        <v>90</v>
      </c>
      <c r="G216" s="1050">
        <v>1250</v>
      </c>
      <c r="H216" s="1049">
        <f t="shared" si="7"/>
        <v>0</v>
      </c>
      <c r="I216" s="1051">
        <v>0</v>
      </c>
      <c r="J216" s="1049">
        <v>0</v>
      </c>
      <c r="K216" s="1051">
        <v>0</v>
      </c>
    </row>
    <row r="217" spans="1:11" ht="24">
      <c r="A217" s="1047">
        <v>208</v>
      </c>
      <c r="B217" s="1048" t="s">
        <v>2284</v>
      </c>
      <c r="C217" s="1049">
        <f t="shared" si="8"/>
        <v>2111.4</v>
      </c>
      <c r="D217" s="1050">
        <v>0</v>
      </c>
      <c r="E217" s="1050">
        <v>2010</v>
      </c>
      <c r="F217" s="1050">
        <v>101.4</v>
      </c>
      <c r="G217" s="1050">
        <v>2111.4</v>
      </c>
      <c r="H217" s="1049">
        <f t="shared" si="7"/>
        <v>0</v>
      </c>
      <c r="I217" s="1051">
        <v>0</v>
      </c>
      <c r="J217" s="1049">
        <v>0</v>
      </c>
      <c r="K217" s="1051">
        <v>0</v>
      </c>
    </row>
    <row r="218" spans="1:11" ht="24">
      <c r="A218" s="1047">
        <v>209</v>
      </c>
      <c r="B218" s="1048" t="s">
        <v>2285</v>
      </c>
      <c r="C218" s="1049">
        <f t="shared" si="8"/>
        <v>2189.8000000000002</v>
      </c>
      <c r="D218" s="1050">
        <v>0</v>
      </c>
      <c r="E218" s="1050">
        <v>2115</v>
      </c>
      <c r="F218" s="1050">
        <v>74.8</v>
      </c>
      <c r="G218" s="1050">
        <v>2189.8000000000002</v>
      </c>
      <c r="H218" s="1049">
        <f t="shared" si="7"/>
        <v>0</v>
      </c>
      <c r="I218" s="1051">
        <v>0</v>
      </c>
      <c r="J218" s="1049">
        <v>0</v>
      </c>
      <c r="K218" s="1051">
        <v>0</v>
      </c>
    </row>
    <row r="219" spans="1:11">
      <c r="A219" s="1047">
        <v>210</v>
      </c>
      <c r="B219" s="1048" t="s">
        <v>2306</v>
      </c>
      <c r="C219" s="1049">
        <f t="shared" si="8"/>
        <v>2619</v>
      </c>
      <c r="D219" s="1050">
        <v>300</v>
      </c>
      <c r="E219" s="1050">
        <v>1241</v>
      </c>
      <c r="F219" s="1050">
        <v>1078</v>
      </c>
      <c r="G219" s="1050">
        <v>1503.6</v>
      </c>
      <c r="H219" s="1049">
        <f t="shared" si="7"/>
        <v>1.1000000000000001E-3</v>
      </c>
      <c r="I219" s="1051">
        <v>1100</v>
      </c>
      <c r="J219" s="1049">
        <v>0</v>
      </c>
      <c r="K219" s="1051">
        <v>15.4</v>
      </c>
    </row>
    <row r="220" spans="1:11">
      <c r="A220" s="1047">
        <v>211</v>
      </c>
      <c r="B220" s="1048" t="s">
        <v>2307</v>
      </c>
      <c r="C220" s="1049">
        <f t="shared" si="8"/>
        <v>2809.8474700000002</v>
      </c>
      <c r="D220" s="1050">
        <v>112.84747</v>
      </c>
      <c r="E220" s="1050">
        <v>230</v>
      </c>
      <c r="F220" s="1050">
        <v>2467</v>
      </c>
      <c r="G220" s="1050">
        <v>2695.9795730000001</v>
      </c>
      <c r="H220" s="1049">
        <f t="shared" si="7"/>
        <v>1.1386789699999999E-4</v>
      </c>
      <c r="I220" s="1051">
        <v>113.867897</v>
      </c>
      <c r="J220" s="1049">
        <v>0</v>
      </c>
      <c r="K220" s="1051">
        <v>0</v>
      </c>
    </row>
    <row r="221" spans="1:11" ht="36">
      <c r="A221" s="1047">
        <v>212</v>
      </c>
      <c r="B221" s="1048" t="s">
        <v>2429</v>
      </c>
      <c r="C221" s="1049">
        <f t="shared" si="8"/>
        <v>2521</v>
      </c>
      <c r="D221" s="1050">
        <v>0</v>
      </c>
      <c r="E221" s="1050">
        <v>664</v>
      </c>
      <c r="F221" s="1050">
        <v>1857</v>
      </c>
      <c r="G221" s="1050">
        <v>2462.7620000000002</v>
      </c>
      <c r="H221" s="1049">
        <f t="shared" si="7"/>
        <v>4.35E-5</v>
      </c>
      <c r="I221" s="1051">
        <v>43.5</v>
      </c>
      <c r="J221" s="1049">
        <v>0</v>
      </c>
      <c r="K221" s="1051">
        <v>14.738</v>
      </c>
    </row>
    <row r="222" spans="1:11" ht="24">
      <c r="A222" s="1047">
        <v>213</v>
      </c>
      <c r="B222" s="1048" t="s">
        <v>2431</v>
      </c>
      <c r="C222" s="1049">
        <f t="shared" si="8"/>
        <v>1450</v>
      </c>
      <c r="D222" s="1050">
        <v>0</v>
      </c>
      <c r="E222" s="1050">
        <v>1000</v>
      </c>
      <c r="F222" s="1050">
        <v>450</v>
      </c>
      <c r="G222" s="1050">
        <v>1107.513659</v>
      </c>
      <c r="H222" s="1049">
        <f t="shared" si="7"/>
        <v>3.4155153600000002E-4</v>
      </c>
      <c r="I222" s="1051">
        <v>341.551536</v>
      </c>
      <c r="J222" s="1049">
        <v>0</v>
      </c>
      <c r="K222" s="1051">
        <v>0.934805</v>
      </c>
    </row>
    <row r="223" spans="1:11">
      <c r="A223" s="1047">
        <v>214</v>
      </c>
      <c r="B223" s="1048" t="s">
        <v>2339</v>
      </c>
      <c r="C223" s="1049">
        <f t="shared" si="8"/>
        <v>102.53</v>
      </c>
      <c r="D223" s="1050">
        <v>2.5299999999999998</v>
      </c>
      <c r="E223" s="1050">
        <v>100</v>
      </c>
      <c r="F223" s="1050">
        <v>0</v>
      </c>
      <c r="G223" s="1050">
        <v>92.55</v>
      </c>
      <c r="H223" s="1049">
        <f t="shared" si="7"/>
        <v>9.980000000000001E-6</v>
      </c>
      <c r="I223" s="1051">
        <v>9.98</v>
      </c>
      <c r="J223" s="1049"/>
      <c r="K223" s="1051">
        <v>0</v>
      </c>
    </row>
    <row r="224" spans="1:11">
      <c r="A224" s="1047">
        <v>215</v>
      </c>
      <c r="B224" s="1048" t="s">
        <v>2432</v>
      </c>
      <c r="C224" s="1049">
        <f t="shared" si="8"/>
        <v>900</v>
      </c>
      <c r="D224" s="1050">
        <v>0</v>
      </c>
      <c r="E224" s="1050">
        <v>900</v>
      </c>
      <c r="F224" s="1050">
        <v>0</v>
      </c>
      <c r="G224" s="1050">
        <v>900</v>
      </c>
      <c r="H224" s="1049">
        <f t="shared" si="7"/>
        <v>0</v>
      </c>
      <c r="I224" s="1051">
        <v>0</v>
      </c>
      <c r="J224" s="1049">
        <v>0</v>
      </c>
      <c r="K224" s="1051">
        <v>0</v>
      </c>
    </row>
    <row r="225" spans="1:11">
      <c r="A225" s="1047">
        <v>216</v>
      </c>
      <c r="B225" s="1048" t="s">
        <v>2337</v>
      </c>
      <c r="C225" s="1049">
        <f t="shared" si="8"/>
        <v>100</v>
      </c>
      <c r="D225" s="1050">
        <v>0</v>
      </c>
      <c r="E225" s="1050">
        <v>100</v>
      </c>
      <c r="F225" s="1050">
        <v>0</v>
      </c>
      <c r="G225" s="1050">
        <v>100</v>
      </c>
      <c r="H225" s="1049">
        <f t="shared" si="7"/>
        <v>0</v>
      </c>
      <c r="I225" s="1051">
        <v>0</v>
      </c>
      <c r="J225" s="1049">
        <v>0</v>
      </c>
      <c r="K225" s="1051">
        <v>0</v>
      </c>
    </row>
    <row r="226" spans="1:11">
      <c r="A226" s="1047">
        <v>217</v>
      </c>
      <c r="B226" s="1048" t="s">
        <v>2338</v>
      </c>
      <c r="C226" s="1049">
        <f t="shared" si="8"/>
        <v>100</v>
      </c>
      <c r="D226" s="1050">
        <v>0</v>
      </c>
      <c r="E226" s="1050">
        <v>100</v>
      </c>
      <c r="F226" s="1050">
        <v>0</v>
      </c>
      <c r="G226" s="1050">
        <v>100</v>
      </c>
      <c r="H226" s="1049">
        <f t="shared" si="7"/>
        <v>0</v>
      </c>
      <c r="I226" s="1055">
        <v>0</v>
      </c>
      <c r="J226" s="1049">
        <v>0</v>
      </c>
      <c r="K226" s="1051">
        <v>0</v>
      </c>
    </row>
    <row r="227" spans="1:11">
      <c r="A227" s="1047">
        <v>218</v>
      </c>
      <c r="B227" s="1048" t="s">
        <v>2335</v>
      </c>
      <c r="C227" s="1049">
        <f t="shared" si="8"/>
        <v>100</v>
      </c>
      <c r="D227" s="1050">
        <v>0</v>
      </c>
      <c r="E227" s="1050">
        <v>100</v>
      </c>
      <c r="F227" s="1050">
        <v>0</v>
      </c>
      <c r="G227" s="1050">
        <v>100</v>
      </c>
      <c r="H227" s="1049">
        <f t="shared" si="7"/>
        <v>0</v>
      </c>
      <c r="I227" s="1055">
        <v>0</v>
      </c>
      <c r="J227" s="1049">
        <v>0</v>
      </c>
      <c r="K227" s="1051">
        <v>0</v>
      </c>
    </row>
    <row r="228" spans="1:11">
      <c r="A228" s="1047">
        <v>219</v>
      </c>
      <c r="B228" s="1048" t="s">
        <v>2433</v>
      </c>
      <c r="C228" s="1049">
        <f t="shared" si="8"/>
        <v>200</v>
      </c>
      <c r="D228" s="1050">
        <v>0</v>
      </c>
      <c r="E228" s="1050">
        <v>200</v>
      </c>
      <c r="F228" s="1050">
        <v>0</v>
      </c>
      <c r="G228" s="1050">
        <v>103.24930000000001</v>
      </c>
      <c r="H228" s="1049">
        <f t="shared" si="7"/>
        <v>0</v>
      </c>
      <c r="I228" s="1055">
        <v>0</v>
      </c>
      <c r="J228" s="1049">
        <v>0</v>
      </c>
      <c r="K228" s="1051">
        <v>96.750699999999995</v>
      </c>
    </row>
    <row r="229" spans="1:11">
      <c r="A229" s="1047">
        <v>220</v>
      </c>
      <c r="B229" s="1048" t="s">
        <v>2334</v>
      </c>
      <c r="C229" s="1049">
        <f t="shared" si="8"/>
        <v>100</v>
      </c>
      <c r="D229" s="1050">
        <v>0</v>
      </c>
      <c r="E229" s="1050">
        <v>100</v>
      </c>
      <c r="F229" s="1050">
        <v>0</v>
      </c>
      <c r="G229" s="1050">
        <v>100</v>
      </c>
      <c r="H229" s="1049">
        <f t="shared" si="7"/>
        <v>0</v>
      </c>
      <c r="I229" s="1055">
        <v>0</v>
      </c>
      <c r="J229" s="1049">
        <v>0</v>
      </c>
      <c r="K229" s="1051">
        <v>0</v>
      </c>
    </row>
    <row r="230" spans="1:11" ht="24">
      <c r="A230" s="1047">
        <v>221</v>
      </c>
      <c r="B230" s="1048" t="s">
        <v>2434</v>
      </c>
      <c r="C230" s="1049">
        <f t="shared" si="8"/>
        <v>966.64800000000002</v>
      </c>
      <c r="D230" s="1050">
        <v>0</v>
      </c>
      <c r="E230" s="1050">
        <v>0</v>
      </c>
      <c r="F230" s="1050">
        <v>966.64800000000002</v>
      </c>
      <c r="G230" s="1050">
        <v>871.14</v>
      </c>
      <c r="H230" s="1049">
        <f t="shared" si="7"/>
        <v>0</v>
      </c>
      <c r="I230" s="1055">
        <v>0</v>
      </c>
      <c r="J230" s="1049">
        <v>0</v>
      </c>
      <c r="K230" s="1051">
        <v>95.507999999999996</v>
      </c>
    </row>
    <row r="231" spans="1:11" ht="24">
      <c r="A231" s="1047">
        <v>222</v>
      </c>
      <c r="B231" s="1048" t="s">
        <v>2402</v>
      </c>
      <c r="C231" s="1049">
        <f t="shared" si="8"/>
        <v>260</v>
      </c>
      <c r="D231" s="1050">
        <v>0</v>
      </c>
      <c r="E231" s="1050">
        <v>0</v>
      </c>
      <c r="F231" s="1050">
        <v>260</v>
      </c>
      <c r="G231" s="1050">
        <v>259.99939999999998</v>
      </c>
      <c r="H231" s="1049">
        <f t="shared" si="7"/>
        <v>0</v>
      </c>
      <c r="I231" s="1055">
        <v>0</v>
      </c>
      <c r="J231" s="1049">
        <v>0</v>
      </c>
      <c r="K231" s="1051">
        <v>5.9999999999999995E-4</v>
      </c>
    </row>
    <row r="232" spans="1:11" ht="36">
      <c r="A232" s="1056">
        <v>223</v>
      </c>
      <c r="B232" s="1057" t="s">
        <v>3986</v>
      </c>
      <c r="C232" s="1058">
        <f t="shared" si="8"/>
        <v>1385</v>
      </c>
      <c r="D232" s="1059">
        <v>0</v>
      </c>
      <c r="E232" s="1059">
        <v>0</v>
      </c>
      <c r="F232" s="1059">
        <v>1385</v>
      </c>
      <c r="G232" s="1059">
        <v>1385</v>
      </c>
      <c r="H232" s="1058">
        <f t="shared" si="7"/>
        <v>0</v>
      </c>
      <c r="I232" s="1060">
        <v>0</v>
      </c>
      <c r="J232" s="1058">
        <v>0</v>
      </c>
      <c r="K232" s="1061">
        <v>0</v>
      </c>
    </row>
  </sheetData>
  <mergeCells count="18">
    <mergeCell ref="A5:A8"/>
    <mergeCell ref="B5:B8"/>
    <mergeCell ref="C5:F5"/>
    <mergeCell ref="G5:G8"/>
    <mergeCell ref="H5:J5"/>
    <mergeCell ref="C6:C8"/>
    <mergeCell ref="D6:F6"/>
    <mergeCell ref="H6:H8"/>
    <mergeCell ref="I6:J6"/>
    <mergeCell ref="D7:D8"/>
    <mergeCell ref="E7:E8"/>
    <mergeCell ref="F7:F8"/>
    <mergeCell ref="I7:I8"/>
    <mergeCell ref="J7:J8"/>
    <mergeCell ref="H1:K1"/>
    <mergeCell ref="B2:K2"/>
    <mergeCell ref="B3:K3"/>
    <mergeCell ref="K5:K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U37"/>
  <sheetViews>
    <sheetView workbookViewId="0">
      <selection activeCell="A4" sqref="A4:XFD5"/>
    </sheetView>
  </sheetViews>
  <sheetFormatPr defaultColWidth="8.765625" defaultRowHeight="17.399999999999999"/>
  <cols>
    <col min="1" max="1" width="3.3828125" style="80" customWidth="1"/>
    <col min="2" max="2" width="11.921875" style="80" customWidth="1"/>
    <col min="3" max="5" width="9.69140625" style="80" customWidth="1"/>
    <col min="6" max="6" width="9.69140625" style="84" customWidth="1"/>
    <col min="7" max="7" width="9.69140625" style="81" customWidth="1"/>
    <col min="8" max="8" width="9.69140625" style="80" customWidth="1"/>
    <col min="9" max="9" width="9.23046875" style="80" customWidth="1"/>
    <col min="10" max="10" width="9.69140625" style="82" customWidth="1"/>
    <col min="11" max="12" width="9.69140625" style="80" customWidth="1"/>
    <col min="13" max="13" width="9.69140625" style="83" customWidth="1"/>
    <col min="14" max="17" width="9.69140625" style="80" customWidth="1"/>
    <col min="18" max="19" width="6.23046875" style="80" customWidth="1"/>
    <col min="20" max="20" width="6.69140625" style="80" customWidth="1"/>
    <col min="21" max="21" width="8.765625" style="390"/>
    <col min="22" max="16384" width="8.765625" style="80"/>
  </cols>
  <sheetData>
    <row r="1" spans="1:21" s="71" customFormat="1" ht="16.5" customHeight="1">
      <c r="A1" s="35"/>
      <c r="B1" s="268"/>
      <c r="C1" s="269"/>
      <c r="D1" s="270"/>
      <c r="E1" s="271"/>
      <c r="F1" s="271"/>
      <c r="G1" s="272"/>
      <c r="H1" s="272"/>
      <c r="I1" s="272"/>
      <c r="J1" s="272"/>
      <c r="K1" s="272"/>
      <c r="L1" s="273"/>
      <c r="M1" s="273"/>
      <c r="N1" s="273"/>
      <c r="O1" s="273"/>
      <c r="P1" s="1258" t="s">
        <v>1692</v>
      </c>
      <c r="Q1" s="272"/>
      <c r="R1" s="272"/>
      <c r="S1" s="272"/>
      <c r="U1" s="661"/>
    </row>
    <row r="2" spans="1:21" s="71" customFormat="1" ht="16.5" customHeight="1">
      <c r="A2" s="35"/>
      <c r="B2" s="268"/>
      <c r="C2" s="274"/>
      <c r="D2" s="270"/>
      <c r="E2" s="271"/>
      <c r="F2" s="271"/>
      <c r="G2" s="275"/>
      <c r="H2" s="276"/>
      <c r="I2" s="276"/>
      <c r="J2" s="276"/>
      <c r="K2" s="276"/>
      <c r="L2" s="1318"/>
      <c r="M2" s="1318"/>
      <c r="N2" s="1319"/>
      <c r="O2" s="1319"/>
      <c r="P2" s="277"/>
      <c r="Q2" s="272"/>
      <c r="R2" s="272"/>
      <c r="S2" s="272"/>
      <c r="U2" s="661"/>
    </row>
    <row r="3" spans="1:21" ht="18" customHeight="1">
      <c r="A3" s="1314" t="s">
        <v>2776</v>
      </c>
      <c r="B3" s="1314"/>
      <c r="C3" s="1314"/>
      <c r="D3" s="1314"/>
      <c r="E3" s="1314"/>
      <c r="F3" s="1314"/>
      <c r="G3" s="1314"/>
      <c r="H3" s="1314"/>
      <c r="I3" s="1314"/>
      <c r="J3" s="1314"/>
      <c r="K3" s="1314"/>
      <c r="L3" s="1314"/>
      <c r="M3" s="1218"/>
      <c r="N3" s="1218"/>
      <c r="O3" s="1218"/>
      <c r="P3" s="1218"/>
      <c r="Q3" s="1218"/>
      <c r="R3" s="1218"/>
      <c r="S3" s="1218"/>
      <c r="T3" s="1218"/>
    </row>
    <row r="4" spans="1:21" s="1223" customFormat="1" ht="18" hidden="1" customHeight="1">
      <c r="A4" s="1316" t="s">
        <v>4014</v>
      </c>
      <c r="B4" s="1316"/>
      <c r="C4" s="1316"/>
      <c r="D4" s="1316"/>
      <c r="E4" s="1316"/>
      <c r="F4" s="1316"/>
      <c r="G4" s="1316"/>
      <c r="H4" s="1316"/>
      <c r="I4" s="1316"/>
      <c r="J4" s="1316"/>
      <c r="K4" s="1316"/>
      <c r="L4" s="1316"/>
      <c r="M4" s="1221"/>
      <c r="N4" s="1221"/>
      <c r="O4" s="1221"/>
      <c r="P4" s="1221"/>
      <c r="Q4" s="1221"/>
      <c r="R4" s="1221"/>
      <c r="S4" s="1221"/>
      <c r="T4" s="1221"/>
      <c r="U4" s="1222"/>
    </row>
    <row r="5" spans="1:21" s="1223" customFormat="1" ht="18" hidden="1" customHeight="1">
      <c r="A5" s="1316" t="s">
        <v>4013</v>
      </c>
      <c r="B5" s="1316"/>
      <c r="C5" s="1316"/>
      <c r="D5" s="1316"/>
      <c r="E5" s="1316"/>
      <c r="F5" s="1316"/>
      <c r="G5" s="1316"/>
      <c r="H5" s="1316"/>
      <c r="I5" s="1316"/>
      <c r="J5" s="1316"/>
      <c r="K5" s="1316"/>
      <c r="L5" s="1316"/>
      <c r="M5" s="1221"/>
      <c r="N5" s="1221"/>
      <c r="O5" s="1221"/>
      <c r="P5" s="1221"/>
      <c r="Q5" s="1221"/>
      <c r="R5" s="1221"/>
      <c r="S5" s="1221"/>
      <c r="T5" s="1221"/>
      <c r="U5" s="1222"/>
    </row>
    <row r="6" spans="1:21" ht="18" customHeight="1">
      <c r="A6" s="1315" t="s">
        <v>2777</v>
      </c>
      <c r="B6" s="1315"/>
      <c r="C6" s="1315"/>
      <c r="D6" s="1315"/>
      <c r="E6" s="1315"/>
      <c r="F6" s="1315"/>
      <c r="G6" s="1315"/>
      <c r="H6" s="1315"/>
      <c r="I6" s="1315"/>
      <c r="J6" s="1315"/>
      <c r="K6" s="1315"/>
      <c r="L6" s="1315"/>
      <c r="M6" s="1219"/>
      <c r="N6" s="1219"/>
      <c r="O6" s="1219"/>
      <c r="P6" s="1219"/>
      <c r="Q6" s="1219"/>
      <c r="R6" s="1219"/>
      <c r="S6" s="1219"/>
      <c r="T6" s="1219"/>
    </row>
    <row r="7" spans="1:21">
      <c r="F7" s="278"/>
      <c r="K7" s="1220" t="s">
        <v>698</v>
      </c>
      <c r="L7" s="1220"/>
      <c r="M7" s="1220"/>
      <c r="R7" s="1320" t="s">
        <v>698</v>
      </c>
      <c r="S7" s="1320"/>
      <c r="T7" s="1320"/>
    </row>
    <row r="8" spans="1:21" s="279" customFormat="1" ht="18" customHeight="1">
      <c r="A8" s="1321" t="s">
        <v>311</v>
      </c>
      <c r="B8" s="1321" t="s">
        <v>1693</v>
      </c>
      <c r="C8" s="1321" t="s">
        <v>603</v>
      </c>
      <c r="D8" s="1321"/>
      <c r="E8" s="1321"/>
      <c r="F8" s="1321" t="s">
        <v>597</v>
      </c>
      <c r="G8" s="1321"/>
      <c r="H8" s="1321"/>
      <c r="I8" s="1321"/>
      <c r="J8" s="1321"/>
      <c r="K8" s="1321"/>
      <c r="L8" s="1321"/>
      <c r="M8" s="1321"/>
      <c r="N8" s="1321"/>
      <c r="O8" s="1321"/>
      <c r="P8" s="1321"/>
      <c r="Q8" s="1321"/>
      <c r="R8" s="1321" t="s">
        <v>598</v>
      </c>
      <c r="S8" s="1321"/>
      <c r="T8" s="1321"/>
      <c r="U8" s="662"/>
    </row>
    <row r="9" spans="1:21" s="279" customFormat="1" ht="17.25" customHeight="1">
      <c r="A9" s="1321"/>
      <c r="B9" s="1321"/>
      <c r="C9" s="1321" t="s">
        <v>297</v>
      </c>
      <c r="D9" s="1321" t="s">
        <v>356</v>
      </c>
      <c r="E9" s="1321" t="s">
        <v>360</v>
      </c>
      <c r="F9" s="1322" t="s">
        <v>297</v>
      </c>
      <c r="G9" s="1321" t="s">
        <v>356</v>
      </c>
      <c r="H9" s="1321"/>
      <c r="I9" s="1321"/>
      <c r="J9" s="1321" t="s">
        <v>360</v>
      </c>
      <c r="K9" s="1321"/>
      <c r="L9" s="1321"/>
      <c r="M9" s="1321" t="s">
        <v>1694</v>
      </c>
      <c r="N9" s="1321"/>
      <c r="O9" s="1321"/>
      <c r="P9" s="1323" t="s">
        <v>1695</v>
      </c>
      <c r="Q9" s="1321" t="s">
        <v>72</v>
      </c>
      <c r="R9" s="1321" t="s">
        <v>297</v>
      </c>
      <c r="S9" s="1321" t="s">
        <v>356</v>
      </c>
      <c r="T9" s="1321" t="s">
        <v>360</v>
      </c>
      <c r="U9" s="662"/>
    </row>
    <row r="10" spans="1:21" s="279" customFormat="1" ht="15.75" customHeight="1">
      <c r="A10" s="1321"/>
      <c r="B10" s="1321"/>
      <c r="C10" s="1321"/>
      <c r="D10" s="1321"/>
      <c r="E10" s="1321"/>
      <c r="F10" s="1322"/>
      <c r="G10" s="1321" t="s">
        <v>297</v>
      </c>
      <c r="H10" s="1321" t="s">
        <v>448</v>
      </c>
      <c r="I10" s="1321"/>
      <c r="J10" s="1321" t="s">
        <v>297</v>
      </c>
      <c r="K10" s="1321" t="s">
        <v>448</v>
      </c>
      <c r="L10" s="1321"/>
      <c r="M10" s="1321" t="s">
        <v>297</v>
      </c>
      <c r="N10" s="1321" t="s">
        <v>448</v>
      </c>
      <c r="O10" s="1321"/>
      <c r="P10" s="1324"/>
      <c r="Q10" s="1321"/>
      <c r="R10" s="1321"/>
      <c r="S10" s="1321"/>
      <c r="T10" s="1321"/>
      <c r="U10" s="662"/>
    </row>
    <row r="11" spans="1:21" s="279" customFormat="1" ht="64.5" customHeight="1">
      <c r="A11" s="1321"/>
      <c r="B11" s="1321"/>
      <c r="C11" s="1321"/>
      <c r="D11" s="1321"/>
      <c r="E11" s="1321"/>
      <c r="F11" s="1322"/>
      <c r="G11" s="1321"/>
      <c r="H11" s="280" t="s">
        <v>1696</v>
      </c>
      <c r="I11" s="280" t="s">
        <v>677</v>
      </c>
      <c r="J11" s="1321"/>
      <c r="K11" s="280" t="s">
        <v>1696</v>
      </c>
      <c r="L11" s="280" t="s">
        <v>1697</v>
      </c>
      <c r="M11" s="1321"/>
      <c r="N11" s="280" t="s">
        <v>356</v>
      </c>
      <c r="O11" s="280" t="s">
        <v>360</v>
      </c>
      <c r="P11" s="1325"/>
      <c r="Q11" s="1321"/>
      <c r="R11" s="1321"/>
      <c r="S11" s="1321"/>
      <c r="T11" s="1321"/>
      <c r="U11" s="662"/>
    </row>
    <row r="12" spans="1:21" s="279" customFormat="1" ht="15" customHeight="1">
      <c r="A12" s="280" t="s">
        <v>299</v>
      </c>
      <c r="B12" s="280" t="s">
        <v>300</v>
      </c>
      <c r="C12" s="280">
        <v>1</v>
      </c>
      <c r="D12" s="280">
        <v>2</v>
      </c>
      <c r="E12" s="280">
        <v>3</v>
      </c>
      <c r="F12" s="281">
        <v>4</v>
      </c>
      <c r="G12" s="280">
        <v>5</v>
      </c>
      <c r="H12" s="280">
        <v>6</v>
      </c>
      <c r="I12" s="280">
        <v>7</v>
      </c>
      <c r="J12" s="280">
        <v>8</v>
      </c>
      <c r="K12" s="280">
        <v>9</v>
      </c>
      <c r="L12" s="280">
        <v>10</v>
      </c>
      <c r="M12" s="280">
        <v>11</v>
      </c>
      <c r="N12" s="280">
        <v>12</v>
      </c>
      <c r="O12" s="280">
        <v>13</v>
      </c>
      <c r="P12" s="280">
        <v>14</v>
      </c>
      <c r="Q12" s="280">
        <v>15</v>
      </c>
      <c r="R12" s="280" t="s">
        <v>1698</v>
      </c>
      <c r="S12" s="280" t="s">
        <v>1699</v>
      </c>
      <c r="T12" s="280" t="s">
        <v>1700</v>
      </c>
      <c r="U12" s="662"/>
    </row>
    <row r="13" spans="1:21" s="284" customFormat="1" ht="21.75" customHeight="1">
      <c r="A13" s="282"/>
      <c r="B13" s="282" t="s">
        <v>676</v>
      </c>
      <c r="C13" s="283">
        <f>SUM(C14:C21)</f>
        <v>5610470000000</v>
      </c>
      <c r="D13" s="283">
        <f>SUM(D14:D21)</f>
        <v>1101577000000</v>
      </c>
      <c r="E13" s="283">
        <f>SUM(E14:E21)</f>
        <v>4508893000000</v>
      </c>
      <c r="F13" s="283">
        <f>G13+J13+M13+Q13</f>
        <v>9732688420922</v>
      </c>
      <c r="G13" s="283">
        <f t="shared" ref="G13:L13" si="0">SUM(G14:G21)</f>
        <v>2261809614310</v>
      </c>
      <c r="H13" s="283">
        <f t="shared" si="0"/>
        <v>596007792667</v>
      </c>
      <c r="I13" s="283">
        <f t="shared" si="0"/>
        <v>83201910894</v>
      </c>
      <c r="J13" s="283">
        <f t="shared" si="0"/>
        <v>4750675013756</v>
      </c>
      <c r="K13" s="283">
        <f t="shared" si="0"/>
        <v>2155086438854</v>
      </c>
      <c r="L13" s="283">
        <f t="shared" si="0"/>
        <v>0</v>
      </c>
      <c r="M13" s="283">
        <f>SUM(N13:O13)</f>
        <v>619172732266</v>
      </c>
      <c r="N13" s="283">
        <f>SUM(N14:N21)</f>
        <v>531131892015</v>
      </c>
      <c r="O13" s="283">
        <f>SUM(O14:O21)</f>
        <v>88040840251</v>
      </c>
      <c r="P13" s="283">
        <f>SUM(P14:P21)</f>
        <v>145362075948</v>
      </c>
      <c r="Q13" s="283">
        <f>SUM(Q14:Q21)</f>
        <v>2101031060590</v>
      </c>
      <c r="R13" s="283">
        <f t="shared" ref="R13:S21" si="1">F13/C13*100</f>
        <v>173.47367370152588</v>
      </c>
      <c r="S13" s="283">
        <f t="shared" si="1"/>
        <v>205.32469489740618</v>
      </c>
      <c r="T13" s="283">
        <f t="shared" ref="T13:T21" si="2">J13/E13*100</f>
        <v>105.36233647052613</v>
      </c>
      <c r="U13" s="663"/>
    </row>
    <row r="14" spans="1:21" s="279" customFormat="1" ht="21.75" customHeight="1">
      <c r="A14" s="285">
        <v>1</v>
      </c>
      <c r="B14" s="286" t="s">
        <v>1701</v>
      </c>
      <c r="C14" s="283">
        <f>SUM(D14:E14)</f>
        <v>560498000000</v>
      </c>
      <c r="D14" s="287">
        <v>23120000000</v>
      </c>
      <c r="E14" s="287">
        <f>523857000000+11158000000+2363000000</f>
        <v>537378000000</v>
      </c>
      <c r="F14" s="287">
        <f>G14+J14+M14+Q14</f>
        <v>887358941478</v>
      </c>
      <c r="G14" s="287">
        <f>232576689522-N14</f>
        <v>90324356497</v>
      </c>
      <c r="H14" s="287">
        <v>32321923875</v>
      </c>
      <c r="I14" s="287">
        <f>80956310894+2245600000</f>
        <v>83201910894</v>
      </c>
      <c r="J14" s="287">
        <f>581075865911-O14</f>
        <v>556352580145</v>
      </c>
      <c r="K14" s="287">
        <v>277979780122</v>
      </c>
      <c r="L14" s="287"/>
      <c r="M14" s="283">
        <f>SUM(N14:O14)</f>
        <v>166975618791</v>
      </c>
      <c r="N14" s="287">
        <v>142252333025</v>
      </c>
      <c r="O14" s="287">
        <v>24723285766</v>
      </c>
      <c r="P14" s="287">
        <v>30834615236</v>
      </c>
      <c r="Q14" s="287">
        <v>73706386045</v>
      </c>
      <c r="R14" s="287">
        <f>F14/C14*100</f>
        <v>158.31616553100994</v>
      </c>
      <c r="S14" s="287">
        <f t="shared" si="1"/>
        <v>390.67628242647061</v>
      </c>
      <c r="T14" s="287">
        <f t="shared" si="2"/>
        <v>103.53095589045327</v>
      </c>
      <c r="U14" s="662"/>
    </row>
    <row r="15" spans="1:21" s="279" customFormat="1" ht="21.75" customHeight="1">
      <c r="A15" s="285">
        <v>2</v>
      </c>
      <c r="B15" s="286" t="s">
        <v>1702</v>
      </c>
      <c r="C15" s="283">
        <f t="shared" ref="C15:C20" si="3">SUM(D15:E15)</f>
        <v>559326000000</v>
      </c>
      <c r="D15" s="287">
        <v>29408000000</v>
      </c>
      <c r="E15" s="287">
        <f>515522000000+11647000000+2749000000</f>
        <v>529918000000</v>
      </c>
      <c r="F15" s="287">
        <f t="shared" ref="F15:F21" si="4">G15+J15+M15+Q15</f>
        <v>869984863127</v>
      </c>
      <c r="G15" s="287">
        <f>198585303899-N15</f>
        <v>112257539139</v>
      </c>
      <c r="H15" s="287">
        <v>29373775712</v>
      </c>
      <c r="I15" s="287"/>
      <c r="J15" s="287">
        <f>552030700630-O15</f>
        <v>538954650630</v>
      </c>
      <c r="K15" s="287">
        <v>267648432261</v>
      </c>
      <c r="L15" s="287"/>
      <c r="M15" s="283">
        <f t="shared" ref="M15:M21" si="5">SUM(N15:O15)</f>
        <v>99403814760</v>
      </c>
      <c r="N15" s="287">
        <v>86327764760</v>
      </c>
      <c r="O15" s="287">
        <v>13076050000</v>
      </c>
      <c r="P15" s="287">
        <v>34971796055</v>
      </c>
      <c r="Q15" s="287">
        <v>119368858598</v>
      </c>
      <c r="R15" s="287">
        <f t="shared" si="1"/>
        <v>155.54164532437255</v>
      </c>
      <c r="S15" s="287">
        <f t="shared" si="1"/>
        <v>381.72449380780739</v>
      </c>
      <c r="T15" s="287">
        <f t="shared" si="2"/>
        <v>101.70529225842489</v>
      </c>
      <c r="U15" s="662"/>
    </row>
    <row r="16" spans="1:21" s="279" customFormat="1" ht="21.75" customHeight="1">
      <c r="A16" s="285">
        <v>3</v>
      </c>
      <c r="B16" s="286" t="s">
        <v>1703</v>
      </c>
      <c r="C16" s="283">
        <f>SUM(D16:E16)</f>
        <v>647778000000</v>
      </c>
      <c r="D16" s="287">
        <v>112046000000</v>
      </c>
      <c r="E16" s="287">
        <f>520224000000+12679000000+2829000000</f>
        <v>535732000000</v>
      </c>
      <c r="F16" s="287">
        <f t="shared" si="4"/>
        <v>1115447244361</v>
      </c>
      <c r="G16" s="287">
        <f>374432446178-N16</f>
        <v>314138308491</v>
      </c>
      <c r="H16" s="287">
        <v>62261317357</v>
      </c>
      <c r="I16" s="287"/>
      <c r="J16" s="287">
        <f>545735349224-O16</f>
        <v>535226890464</v>
      </c>
      <c r="K16" s="287">
        <v>241953300062</v>
      </c>
      <c r="L16" s="287"/>
      <c r="M16" s="283">
        <f t="shared" si="5"/>
        <v>70802596447</v>
      </c>
      <c r="N16" s="287">
        <v>60294137687</v>
      </c>
      <c r="O16" s="287">
        <v>10508458760</v>
      </c>
      <c r="P16" s="287">
        <v>16056415955</v>
      </c>
      <c r="Q16" s="287">
        <v>195279448959</v>
      </c>
      <c r="R16" s="287">
        <f t="shared" si="1"/>
        <v>172.19591347050996</v>
      </c>
      <c r="S16" s="287">
        <f t="shared" si="1"/>
        <v>280.36548247237738</v>
      </c>
      <c r="T16" s="287">
        <f t="shared" si="2"/>
        <v>99.905716004270801</v>
      </c>
      <c r="U16" s="662"/>
    </row>
    <row r="17" spans="1:21" s="279" customFormat="1" ht="21.75" customHeight="1">
      <c r="A17" s="285">
        <v>4</v>
      </c>
      <c r="B17" s="286" t="s">
        <v>1704</v>
      </c>
      <c r="C17" s="283">
        <f t="shared" si="3"/>
        <v>648494000000</v>
      </c>
      <c r="D17" s="287">
        <v>229759000000</v>
      </c>
      <c r="E17" s="287">
        <f>405082000000+11204000000+2449000000</f>
        <v>418735000000</v>
      </c>
      <c r="F17" s="287">
        <f t="shared" si="4"/>
        <v>1133481965316</v>
      </c>
      <c r="G17" s="287">
        <f>444820320503-N17</f>
        <v>416337698497</v>
      </c>
      <c r="H17" s="287">
        <v>60568598900</v>
      </c>
      <c r="I17" s="287"/>
      <c r="J17" s="287">
        <f>505440483219-O17</f>
        <v>499707085219</v>
      </c>
      <c r="K17" s="287">
        <v>188911294034</v>
      </c>
      <c r="L17" s="287"/>
      <c r="M17" s="283">
        <f t="shared" si="5"/>
        <v>34216020006</v>
      </c>
      <c r="N17" s="287">
        <v>28482622006</v>
      </c>
      <c r="O17" s="287">
        <v>5733398000</v>
      </c>
      <c r="P17" s="287">
        <v>17271274000</v>
      </c>
      <c r="Q17" s="287">
        <v>183221161594</v>
      </c>
      <c r="R17" s="287">
        <f t="shared" si="1"/>
        <v>174.78680840778787</v>
      </c>
      <c r="S17" s="287">
        <f t="shared" si="1"/>
        <v>181.20626330067594</v>
      </c>
      <c r="T17" s="287">
        <f t="shared" si="2"/>
        <v>119.33731004549418</v>
      </c>
      <c r="U17" s="662"/>
    </row>
    <row r="18" spans="1:21" s="279" customFormat="1" ht="21.75" customHeight="1">
      <c r="A18" s="285">
        <v>5</v>
      </c>
      <c r="B18" s="286" t="s">
        <v>1705</v>
      </c>
      <c r="C18" s="283">
        <f t="shared" si="3"/>
        <v>982521000000</v>
      </c>
      <c r="D18" s="287">
        <v>215805000000</v>
      </c>
      <c r="E18" s="287">
        <f>742231000000+20823000000+3662000000</f>
        <v>766716000000</v>
      </c>
      <c r="F18" s="287">
        <f t="shared" si="4"/>
        <v>1632769511509</v>
      </c>
      <c r="G18" s="287">
        <f>479235873229-N18</f>
        <v>397454615399</v>
      </c>
      <c r="H18" s="287">
        <v>160795445643</v>
      </c>
      <c r="I18" s="287"/>
      <c r="J18" s="287">
        <f>852123739426-O18</f>
        <v>836915337030</v>
      </c>
      <c r="K18" s="287">
        <v>408178659616</v>
      </c>
      <c r="L18" s="287"/>
      <c r="M18" s="283">
        <f t="shared" si="5"/>
        <v>96989660226</v>
      </c>
      <c r="N18" s="287">
        <v>81781257830</v>
      </c>
      <c r="O18" s="287">
        <v>15208402396</v>
      </c>
      <c r="P18" s="287">
        <v>24027643672</v>
      </c>
      <c r="Q18" s="287">
        <v>301409898854</v>
      </c>
      <c r="R18" s="287">
        <f t="shared" si="1"/>
        <v>166.18164003710862</v>
      </c>
      <c r="S18" s="287">
        <f t="shared" si="1"/>
        <v>184.17303371052571</v>
      </c>
      <c r="T18" s="287">
        <f t="shared" si="2"/>
        <v>109.1558461059897</v>
      </c>
      <c r="U18" s="662"/>
    </row>
    <row r="19" spans="1:21" s="279" customFormat="1" ht="21.75" customHeight="1">
      <c r="A19" s="285">
        <v>6</v>
      </c>
      <c r="B19" s="286" t="s">
        <v>1706</v>
      </c>
      <c r="C19" s="283">
        <f t="shared" si="3"/>
        <v>868247000000</v>
      </c>
      <c r="D19" s="287">
        <v>282686000000</v>
      </c>
      <c r="E19" s="287">
        <f>565889000000+18129000000+1543000000</f>
        <v>585561000000</v>
      </c>
      <c r="F19" s="287">
        <f t="shared" si="4"/>
        <v>1647176775403</v>
      </c>
      <c r="G19" s="287">
        <f>397785429893-N19</f>
        <v>386682876493</v>
      </c>
      <c r="H19" s="287">
        <v>110086777963</v>
      </c>
      <c r="I19" s="287"/>
      <c r="J19" s="287">
        <f>617777244686-O19</f>
        <v>614242359186</v>
      </c>
      <c r="K19" s="287">
        <v>235187004614</v>
      </c>
      <c r="L19" s="287"/>
      <c r="M19" s="283">
        <f t="shared" si="5"/>
        <v>14637438900</v>
      </c>
      <c r="N19" s="287">
        <v>11102553400</v>
      </c>
      <c r="O19" s="287">
        <v>3534885500</v>
      </c>
      <c r="P19" s="287">
        <v>2943784000</v>
      </c>
      <c r="Q19" s="287">
        <v>631614100824</v>
      </c>
      <c r="R19" s="287">
        <f t="shared" si="1"/>
        <v>189.71292447920928</v>
      </c>
      <c r="S19" s="287">
        <f t="shared" si="1"/>
        <v>136.78883159866425</v>
      </c>
      <c r="T19" s="287">
        <f t="shared" si="2"/>
        <v>104.89809929042406</v>
      </c>
      <c r="U19" s="662"/>
    </row>
    <row r="20" spans="1:21" s="279" customFormat="1" ht="21.75" customHeight="1">
      <c r="A20" s="285">
        <v>7</v>
      </c>
      <c r="B20" s="286" t="s">
        <v>1707</v>
      </c>
      <c r="C20" s="283">
        <f t="shared" si="3"/>
        <v>531096000000</v>
      </c>
      <c r="D20" s="287">
        <v>99612000000</v>
      </c>
      <c r="E20" s="287">
        <f>417926000000+10989000000+2569000000</f>
        <v>431484000000</v>
      </c>
      <c r="F20" s="287">
        <f t="shared" si="4"/>
        <v>1048707440971</v>
      </c>
      <c r="G20" s="287">
        <f>245609246310-N20</f>
        <v>202893176951</v>
      </c>
      <c r="H20" s="287">
        <v>56980640841</v>
      </c>
      <c r="I20" s="287"/>
      <c r="J20" s="287">
        <f>487208831110-O20</f>
        <v>480101739881</v>
      </c>
      <c r="K20" s="287">
        <v>212147655911</v>
      </c>
      <c r="L20" s="287"/>
      <c r="M20" s="283">
        <f t="shared" si="5"/>
        <v>49823160588</v>
      </c>
      <c r="N20" s="287">
        <v>42716069359</v>
      </c>
      <c r="O20" s="287">
        <v>7107091229</v>
      </c>
      <c r="P20" s="287">
        <v>7916149208</v>
      </c>
      <c r="Q20" s="287">
        <v>315889363551</v>
      </c>
      <c r="R20" s="287">
        <f t="shared" si="1"/>
        <v>197.46099405211112</v>
      </c>
      <c r="S20" s="287">
        <f t="shared" si="1"/>
        <v>203.68346880998271</v>
      </c>
      <c r="T20" s="287">
        <f t="shared" si="2"/>
        <v>111.26756493427334</v>
      </c>
      <c r="U20" s="662"/>
    </row>
    <row r="21" spans="1:21" s="279" customFormat="1" ht="21.75" customHeight="1">
      <c r="A21" s="285">
        <v>8</v>
      </c>
      <c r="B21" s="286" t="s">
        <v>1708</v>
      </c>
      <c r="C21" s="283">
        <f>SUM(D21:E21)</f>
        <v>812510000000</v>
      </c>
      <c r="D21" s="287">
        <v>109141000000</v>
      </c>
      <c r="E21" s="287">
        <f>683436000000+16597000000+3336000000</f>
        <v>703369000000</v>
      </c>
      <c r="F21" s="287">
        <f t="shared" si="4"/>
        <v>1397761678757</v>
      </c>
      <c r="G21" s="287">
        <f>419896196791-N21</f>
        <v>341721042843</v>
      </c>
      <c r="H21" s="287">
        <v>83619312376</v>
      </c>
      <c r="I21" s="287"/>
      <c r="J21" s="287">
        <f>697323639801-O21</f>
        <v>689174371201</v>
      </c>
      <c r="K21" s="287">
        <v>323080312234</v>
      </c>
      <c r="L21" s="287"/>
      <c r="M21" s="283">
        <f t="shared" si="5"/>
        <v>86324422548</v>
      </c>
      <c r="N21" s="287">
        <v>78175153948</v>
      </c>
      <c r="O21" s="287">
        <v>8149268600</v>
      </c>
      <c r="P21" s="287">
        <v>11340397822</v>
      </c>
      <c r="Q21" s="287">
        <v>280541842165</v>
      </c>
      <c r="R21" s="287">
        <f t="shared" si="1"/>
        <v>172.0300893228391</v>
      </c>
      <c r="S21" s="287">
        <f t="shared" si="1"/>
        <v>313.10052394883684</v>
      </c>
      <c r="T21" s="287">
        <f t="shared" si="2"/>
        <v>97.981908671124259</v>
      </c>
      <c r="U21" s="662"/>
    </row>
    <row r="22" spans="1:21" s="290" customFormat="1" ht="12">
      <c r="A22" s="288"/>
      <c r="B22" s="289"/>
      <c r="C22" s="288"/>
      <c r="D22" s="288"/>
      <c r="E22" s="288"/>
      <c r="F22" s="288"/>
      <c r="G22" s="288"/>
      <c r="H22" s="288"/>
      <c r="I22" s="288"/>
      <c r="J22" s="288"/>
      <c r="K22" s="288"/>
      <c r="L22" s="288"/>
      <c r="M22" s="288"/>
      <c r="N22" s="288"/>
      <c r="O22" s="288"/>
      <c r="P22" s="288"/>
      <c r="Q22" s="288"/>
      <c r="R22" s="288"/>
      <c r="S22" s="288"/>
      <c r="T22" s="288"/>
      <c r="U22" s="664"/>
    </row>
    <row r="23" spans="1:21" ht="18">
      <c r="A23" s="291"/>
      <c r="E23" s="638"/>
      <c r="F23" s="637"/>
      <c r="G23" s="640"/>
      <c r="H23" s="660"/>
      <c r="I23" s="638"/>
      <c r="J23" s="658"/>
      <c r="K23" s="638"/>
      <c r="M23" s="1317"/>
      <c r="N23" s="1317"/>
      <c r="P23" s="636"/>
      <c r="Q23" s="292"/>
    </row>
    <row r="24" spans="1:21">
      <c r="A24" s="291"/>
      <c r="F24" s="659"/>
      <c r="G24" s="640"/>
      <c r="H24" s="638"/>
      <c r="I24" s="638"/>
      <c r="J24" s="658"/>
      <c r="K24" s="638"/>
      <c r="M24" s="1317"/>
      <c r="N24" s="1317"/>
      <c r="P24" s="639"/>
      <c r="Q24" s="639"/>
    </row>
    <row r="25" spans="1:21">
      <c r="A25" s="291"/>
      <c r="F25" s="638"/>
      <c r="G25" s="640"/>
      <c r="H25" s="638"/>
      <c r="I25" s="638"/>
      <c r="J25" s="658"/>
      <c r="K25" s="658"/>
      <c r="Q25" s="293"/>
    </row>
    <row r="26" spans="1:21">
      <c r="A26" s="291"/>
      <c r="F26" s="638"/>
      <c r="G26" s="640"/>
      <c r="H26" s="638"/>
      <c r="I26" s="638"/>
      <c r="J26" s="658"/>
      <c r="K26" s="659"/>
      <c r="M26" s="1132"/>
      <c r="Q26" s="294"/>
    </row>
    <row r="27" spans="1:21">
      <c r="A27" s="291"/>
      <c r="F27" s="638"/>
      <c r="G27" s="640"/>
      <c r="H27" s="638"/>
      <c r="I27" s="638"/>
      <c r="J27" s="658"/>
      <c r="K27" s="659"/>
      <c r="Q27" s="294"/>
    </row>
    <row r="28" spans="1:21">
      <c r="A28" s="291"/>
      <c r="F28" s="659"/>
      <c r="G28" s="640"/>
      <c r="H28" s="638"/>
      <c r="I28" s="638"/>
      <c r="J28" s="658"/>
      <c r="K28" s="638"/>
      <c r="Q28" s="294"/>
    </row>
    <row r="29" spans="1:21">
      <c r="F29" s="638"/>
      <c r="G29" s="640"/>
      <c r="H29" s="391"/>
      <c r="Q29" s="294"/>
    </row>
    <row r="30" spans="1:21">
      <c r="F30" s="638"/>
      <c r="G30" s="640"/>
      <c r="H30" s="391"/>
      <c r="Q30" s="9"/>
    </row>
    <row r="31" spans="1:21">
      <c r="F31" s="638"/>
      <c r="G31" s="640"/>
      <c r="H31" s="391"/>
      <c r="Q31" s="9"/>
    </row>
    <row r="32" spans="1:21">
      <c r="F32" s="638"/>
      <c r="G32" s="640"/>
      <c r="H32" s="391"/>
      <c r="Q32" s="267"/>
    </row>
    <row r="33" spans="6:8">
      <c r="F33" s="638"/>
      <c r="G33" s="640"/>
      <c r="H33" s="391"/>
    </row>
    <row r="34" spans="6:8">
      <c r="F34" s="638"/>
      <c r="H34" s="391"/>
    </row>
    <row r="35" spans="6:8">
      <c r="F35" s="638"/>
      <c r="H35" s="390"/>
    </row>
    <row r="36" spans="6:8">
      <c r="F36" s="638"/>
      <c r="H36" s="390"/>
    </row>
    <row r="37" spans="6:8">
      <c r="H37" s="390"/>
    </row>
  </sheetData>
  <mergeCells count="32">
    <mergeCell ref="P9:P11"/>
    <mergeCell ref="Q9:Q11"/>
    <mergeCell ref="R9:R11"/>
    <mergeCell ref="S9:S11"/>
    <mergeCell ref="M9:O9"/>
    <mergeCell ref="N10:O10"/>
    <mergeCell ref="N23:N24"/>
    <mergeCell ref="L2:M2"/>
    <mergeCell ref="N2:O2"/>
    <mergeCell ref="R7:T7"/>
    <mergeCell ref="A8:A11"/>
    <mergeCell ref="B8:B11"/>
    <mergeCell ref="C8:E8"/>
    <mergeCell ref="F8:Q8"/>
    <mergeCell ref="R8:T8"/>
    <mergeCell ref="C9:C11"/>
    <mergeCell ref="D9:D11"/>
    <mergeCell ref="E9:E11"/>
    <mergeCell ref="F9:F11"/>
    <mergeCell ref="G9:I9"/>
    <mergeCell ref="T9:T11"/>
    <mergeCell ref="M10:M11"/>
    <mergeCell ref="A3:L3"/>
    <mergeCell ref="A6:L6"/>
    <mergeCell ref="A4:L4"/>
    <mergeCell ref="A5:L5"/>
    <mergeCell ref="M23:M24"/>
    <mergeCell ref="J9:L9"/>
    <mergeCell ref="G10:G11"/>
    <mergeCell ref="H10:I10"/>
    <mergeCell ref="J10:J11"/>
    <mergeCell ref="K10:L10"/>
  </mergeCells>
  <pageMargins left="0.35433070866141703" right="0.196850393700787" top="0.7" bottom="0.55118110236220497" header="0.31496062992126" footer="0.31496062992126"/>
  <pageSetup paperSize="8"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XFD25"/>
  <sheetViews>
    <sheetView workbookViewId="0">
      <selection activeCell="A4" sqref="A4:XFD5"/>
    </sheetView>
  </sheetViews>
  <sheetFormatPr defaultRowHeight="18"/>
  <cols>
    <col min="1" max="1" width="3.4609375" style="8" customWidth="1"/>
    <col min="2" max="2" width="11.69140625" customWidth="1"/>
    <col min="3" max="3" width="11.07421875" customWidth="1"/>
    <col min="4" max="4" width="10.921875" customWidth="1"/>
    <col min="5" max="5" width="10.07421875" customWidth="1"/>
    <col min="6" max="6" width="3.3046875" customWidth="1"/>
    <col min="7" max="7" width="10" customWidth="1"/>
    <col min="8" max="8" width="4.3046875" customWidth="1"/>
    <col min="9" max="9" width="9.69140625" customWidth="1"/>
    <col min="10" max="10" width="4.4609375" customWidth="1"/>
    <col min="11" max="11" width="11.23046875" customWidth="1"/>
    <col min="12" max="12" width="11" customWidth="1"/>
    <col min="13" max="13" width="10.765625" customWidth="1"/>
    <col min="14" max="14" width="3.765625" customWidth="1"/>
    <col min="15" max="15" width="10.765625" style="70" customWidth="1"/>
    <col min="16" max="16" width="4.4609375" customWidth="1"/>
    <col min="17" max="17" width="11" style="302" customWidth="1"/>
    <col min="18" max="18" width="10.4609375" style="64" customWidth="1"/>
    <col min="19" max="19" width="4.3828125" customWidth="1"/>
    <col min="20" max="20" width="5.69140625" customWidth="1"/>
    <col min="21" max="21" width="5.3046875" customWidth="1"/>
    <col min="22" max="22" width="5" customWidth="1"/>
    <col min="23" max="23" width="4.69140625" customWidth="1"/>
    <col min="24" max="24" width="5.23046875" customWidth="1"/>
    <col min="25" max="25" width="5.61328125" customWidth="1"/>
    <col min="26" max="26" width="5.23046875" customWidth="1"/>
  </cols>
  <sheetData>
    <row r="1" spans="1:16384" ht="17.399999999999999">
      <c r="A1" s="35"/>
      <c r="B1" s="294"/>
      <c r="C1" s="295"/>
      <c r="D1" s="296"/>
      <c r="E1" s="297"/>
      <c r="F1" s="296"/>
      <c r="G1" s="297"/>
      <c r="H1" s="296"/>
      <c r="I1" s="297"/>
      <c r="J1" s="296"/>
      <c r="K1" s="297"/>
      <c r="L1" s="296"/>
      <c r="M1" s="297"/>
      <c r="N1" s="296"/>
      <c r="O1" s="297"/>
      <c r="P1" s="296"/>
      <c r="Q1" s="298"/>
      <c r="R1" s="296"/>
      <c r="S1" s="297"/>
      <c r="T1" s="1258" t="s">
        <v>1709</v>
      </c>
      <c r="V1" s="296"/>
      <c r="W1" s="297"/>
      <c r="X1" s="296"/>
      <c r="Y1" s="297"/>
      <c r="Z1" s="296"/>
      <c r="AA1" s="297"/>
      <c r="AB1" s="296"/>
      <c r="AC1" s="297"/>
      <c r="AD1" s="296"/>
      <c r="AE1" s="297"/>
      <c r="AF1" s="296"/>
      <c r="AG1" s="297"/>
      <c r="AH1" s="296"/>
      <c r="AI1" s="297"/>
      <c r="AJ1" s="296"/>
      <c r="AK1" s="297"/>
      <c r="AL1" s="296"/>
      <c r="AM1" s="297"/>
      <c r="AN1" s="296"/>
      <c r="AO1" s="297"/>
      <c r="AP1" s="296"/>
      <c r="AQ1" s="297"/>
      <c r="AR1" s="296"/>
      <c r="AS1" s="297"/>
      <c r="AT1" s="296"/>
      <c r="AU1" s="297"/>
      <c r="AV1" s="296"/>
      <c r="AW1" s="297"/>
      <c r="AX1" s="296"/>
      <c r="AY1" s="297"/>
      <c r="AZ1" s="296"/>
      <c r="BA1" s="297"/>
      <c r="BB1" s="296"/>
      <c r="BC1" s="297"/>
      <c r="BD1" s="296"/>
      <c r="BE1" s="297"/>
      <c r="BF1" s="296"/>
      <c r="BG1" s="297"/>
      <c r="BH1" s="296"/>
      <c r="BI1" s="297"/>
      <c r="BJ1" s="296"/>
      <c r="BK1" s="297"/>
      <c r="BL1" s="296"/>
      <c r="BM1" s="297"/>
      <c r="BN1" s="296"/>
      <c r="BO1" s="297"/>
      <c r="BP1" s="296"/>
      <c r="BQ1" s="297"/>
      <c r="BR1" s="296"/>
      <c r="BS1" s="297"/>
      <c r="BT1" s="296"/>
      <c r="BU1" s="297"/>
      <c r="BV1" s="296"/>
      <c r="BW1" s="297"/>
      <c r="BX1" s="296"/>
      <c r="BY1" s="297"/>
      <c r="BZ1" s="296"/>
      <c r="CA1" s="297"/>
      <c r="CB1" s="296"/>
      <c r="CC1" s="297"/>
      <c r="CD1" s="296"/>
      <c r="CE1" s="297"/>
      <c r="CF1" s="296"/>
      <c r="CG1" s="297"/>
      <c r="CH1" s="296"/>
      <c r="CI1" s="297"/>
      <c r="CJ1" s="296"/>
      <c r="CK1" s="297"/>
      <c r="CL1" s="296"/>
      <c r="CM1" s="297"/>
      <c r="CN1" s="296"/>
      <c r="CO1" s="297"/>
      <c r="CP1" s="296"/>
      <c r="CQ1" s="297"/>
      <c r="CR1" s="296"/>
      <c r="CS1" s="297"/>
      <c r="CT1" s="296"/>
      <c r="CU1" s="297"/>
      <c r="CV1" s="296"/>
      <c r="CW1" s="297"/>
      <c r="CX1" s="296"/>
      <c r="CY1" s="297"/>
      <c r="CZ1" s="296"/>
      <c r="DA1" s="297"/>
      <c r="DB1" s="296"/>
      <c r="DC1" s="297"/>
      <c r="DD1" s="296"/>
      <c r="DE1" s="297"/>
      <c r="DF1" s="296"/>
      <c r="DG1" s="297"/>
      <c r="DH1" s="296"/>
      <c r="DI1" s="297"/>
      <c r="DJ1" s="296"/>
      <c r="DK1" s="297"/>
      <c r="DL1" s="296"/>
      <c r="DM1" s="297"/>
      <c r="DN1" s="296"/>
      <c r="DO1" s="297"/>
      <c r="DP1" s="296"/>
      <c r="DQ1" s="297"/>
      <c r="DR1" s="296"/>
      <c r="DS1" s="297"/>
      <c r="DT1" s="296"/>
      <c r="DU1" s="297"/>
      <c r="DV1" s="296"/>
      <c r="DW1" s="297"/>
      <c r="DX1" s="296"/>
      <c r="DY1" s="297"/>
      <c r="DZ1" s="296"/>
      <c r="EA1" s="297"/>
      <c r="EB1" s="296"/>
      <c r="EC1" s="297"/>
      <c r="ED1" s="296"/>
      <c r="EE1" s="297"/>
      <c r="EF1" s="296"/>
      <c r="EG1" s="297"/>
      <c r="EH1" s="296"/>
      <c r="EI1" s="297"/>
      <c r="EJ1" s="296"/>
      <c r="EK1" s="297"/>
      <c r="EL1" s="296"/>
      <c r="EM1" s="297"/>
      <c r="EN1" s="296"/>
      <c r="EO1" s="297"/>
      <c r="EP1" s="296"/>
      <c r="EQ1" s="297"/>
      <c r="ER1" s="296"/>
      <c r="ES1" s="297"/>
      <c r="ET1" s="296"/>
      <c r="EU1" s="297"/>
      <c r="EV1" s="296"/>
      <c r="EW1" s="297"/>
      <c r="EX1" s="296"/>
      <c r="EY1" s="297"/>
      <c r="EZ1" s="296"/>
      <c r="FA1" s="297"/>
      <c r="FB1" s="296"/>
      <c r="FC1" s="297"/>
      <c r="FD1" s="296"/>
      <c r="FE1" s="297"/>
      <c r="FF1" s="296"/>
      <c r="FG1" s="297"/>
      <c r="FH1" s="296"/>
      <c r="FI1" s="297"/>
      <c r="FJ1" s="296"/>
      <c r="FK1" s="297"/>
      <c r="FL1" s="296"/>
      <c r="FM1" s="297"/>
      <c r="FN1" s="296"/>
      <c r="FO1" s="297"/>
      <c r="FP1" s="296"/>
      <c r="FQ1" s="297"/>
      <c r="FR1" s="296"/>
      <c r="FS1" s="297"/>
      <c r="FT1" s="296"/>
      <c r="FU1" s="297"/>
      <c r="FV1" s="296"/>
      <c r="FW1" s="297"/>
      <c r="FX1" s="296"/>
      <c r="FY1" s="297"/>
      <c r="FZ1" s="296"/>
      <c r="GA1" s="297"/>
      <c r="GB1" s="296"/>
      <c r="GC1" s="297"/>
      <c r="GD1" s="296"/>
      <c r="GE1" s="297"/>
      <c r="GF1" s="296"/>
      <c r="GG1" s="297"/>
      <c r="GH1" s="296"/>
      <c r="GI1" s="297"/>
      <c r="GJ1" s="296"/>
      <c r="GK1" s="297"/>
      <c r="GL1" s="296"/>
      <c r="GM1" s="297"/>
      <c r="GN1" s="296"/>
      <c r="GO1" s="297"/>
      <c r="GP1" s="296"/>
      <c r="GQ1" s="297"/>
      <c r="GR1" s="296"/>
      <c r="GS1" s="297"/>
      <c r="GT1" s="296"/>
      <c r="GU1" s="297"/>
      <c r="GV1" s="296"/>
      <c r="GW1" s="297"/>
      <c r="GX1" s="296"/>
      <c r="GY1" s="297"/>
      <c r="GZ1" s="296"/>
      <c r="HA1" s="297"/>
      <c r="HB1" s="296"/>
      <c r="HC1" s="297"/>
      <c r="HD1" s="296"/>
      <c r="HE1" s="297"/>
      <c r="HF1" s="296"/>
      <c r="HG1" s="297"/>
      <c r="HH1" s="296"/>
      <c r="HI1" s="297"/>
      <c r="HJ1" s="296"/>
      <c r="HK1" s="297"/>
      <c r="HL1" s="296"/>
      <c r="HM1" s="297"/>
      <c r="HN1" s="296"/>
      <c r="HO1" s="297"/>
      <c r="HP1" s="296"/>
      <c r="HQ1" s="297"/>
      <c r="HR1" s="296"/>
      <c r="HS1" s="297"/>
      <c r="HT1" s="296"/>
      <c r="HU1" s="297"/>
      <c r="HV1" s="296"/>
      <c r="HW1" s="297"/>
      <c r="HX1" s="296"/>
      <c r="HY1" s="297"/>
      <c r="HZ1" s="296"/>
      <c r="IA1" s="297"/>
      <c r="IB1" s="296"/>
      <c r="IC1" s="297"/>
      <c r="ID1" s="296"/>
      <c r="IE1" s="297"/>
      <c r="IF1" s="296"/>
      <c r="IG1" s="297"/>
      <c r="IH1" s="296"/>
      <c r="II1" s="297"/>
      <c r="IJ1" s="296"/>
      <c r="IK1" s="297"/>
      <c r="IL1" s="296"/>
      <c r="IM1" s="297"/>
      <c r="IN1" s="296"/>
      <c r="IO1" s="297"/>
      <c r="IP1" s="296"/>
      <c r="IQ1" s="297"/>
      <c r="IR1" s="296"/>
      <c r="IS1" s="297"/>
      <c r="IT1" s="296"/>
      <c r="IU1" s="297"/>
      <c r="IV1" s="296"/>
      <c r="IW1" s="297"/>
      <c r="IX1" s="296"/>
      <c r="IY1" s="297"/>
      <c r="IZ1" s="296"/>
      <c r="JA1" s="297"/>
      <c r="JB1" s="296"/>
      <c r="JC1" s="297"/>
      <c r="JD1" s="296"/>
      <c r="JE1" s="297"/>
      <c r="JF1" s="296"/>
      <c r="JG1" s="297"/>
      <c r="JH1" s="296"/>
      <c r="JI1" s="297"/>
      <c r="JJ1" s="296"/>
      <c r="JK1" s="297"/>
      <c r="JL1" s="296"/>
      <c r="JM1" s="297"/>
      <c r="JN1" s="296"/>
      <c r="JO1" s="297"/>
      <c r="JP1" s="296"/>
      <c r="JQ1" s="297"/>
      <c r="JR1" s="296"/>
      <c r="JS1" s="297"/>
      <c r="JT1" s="296"/>
      <c r="JU1" s="297"/>
      <c r="JV1" s="296"/>
      <c r="JW1" s="297"/>
      <c r="JX1" s="296"/>
      <c r="JY1" s="297"/>
      <c r="JZ1" s="296"/>
      <c r="KA1" s="297"/>
      <c r="KB1" s="296"/>
      <c r="KC1" s="297"/>
      <c r="KD1" s="296"/>
      <c r="KE1" s="297"/>
      <c r="KF1" s="296"/>
      <c r="KG1" s="297"/>
      <c r="KH1" s="296"/>
      <c r="KI1" s="297"/>
      <c r="KJ1" s="296"/>
      <c r="KK1" s="297"/>
      <c r="KL1" s="296"/>
      <c r="KM1" s="297"/>
      <c r="KN1" s="296"/>
      <c r="KO1" s="297"/>
      <c r="KP1" s="296"/>
      <c r="KQ1" s="297"/>
      <c r="KR1" s="296"/>
      <c r="KS1" s="297"/>
      <c r="KT1" s="296"/>
      <c r="KU1" s="297"/>
      <c r="KV1" s="296"/>
      <c r="KW1" s="297"/>
      <c r="KX1" s="296"/>
      <c r="KY1" s="297"/>
      <c r="KZ1" s="296"/>
      <c r="LA1" s="297"/>
      <c r="LB1" s="296"/>
      <c r="LC1" s="297"/>
      <c r="LD1" s="296"/>
      <c r="LE1" s="297"/>
      <c r="LF1" s="296"/>
      <c r="LG1" s="297"/>
      <c r="LH1" s="296"/>
      <c r="LI1" s="297"/>
      <c r="LJ1" s="296"/>
      <c r="LK1" s="297"/>
      <c r="LL1" s="296"/>
      <c r="LM1" s="297"/>
      <c r="LN1" s="296"/>
      <c r="LO1" s="297"/>
      <c r="LP1" s="296"/>
      <c r="LQ1" s="297"/>
      <c r="LR1" s="296"/>
      <c r="LS1" s="297"/>
      <c r="LT1" s="296"/>
      <c r="LU1" s="297"/>
      <c r="LV1" s="296"/>
      <c r="LW1" s="297"/>
      <c r="LX1" s="296"/>
      <c r="LY1" s="297"/>
      <c r="LZ1" s="296"/>
      <c r="MA1" s="297"/>
      <c r="MB1" s="296"/>
      <c r="MC1" s="297"/>
      <c r="MD1" s="296"/>
      <c r="ME1" s="297"/>
      <c r="MF1" s="296"/>
      <c r="MG1" s="297"/>
      <c r="MH1" s="296"/>
      <c r="MI1" s="297"/>
      <c r="MJ1" s="296"/>
      <c r="MK1" s="297"/>
      <c r="ML1" s="296"/>
      <c r="MM1" s="297"/>
      <c r="MN1" s="296"/>
      <c r="MO1" s="297"/>
      <c r="MP1" s="296"/>
      <c r="MQ1" s="297"/>
      <c r="MR1" s="296"/>
      <c r="MS1" s="297"/>
      <c r="MT1" s="296"/>
      <c r="MU1" s="297"/>
      <c r="MV1" s="296"/>
      <c r="MW1" s="297"/>
      <c r="MX1" s="296"/>
      <c r="MY1" s="297"/>
      <c r="MZ1" s="296"/>
      <c r="NA1" s="297"/>
      <c r="NB1" s="296"/>
      <c r="NC1" s="297"/>
      <c r="ND1" s="296"/>
      <c r="NE1" s="297"/>
      <c r="NF1" s="296"/>
      <c r="NG1" s="297"/>
      <c r="NH1" s="296"/>
      <c r="NI1" s="297"/>
      <c r="NJ1" s="296"/>
      <c r="NK1" s="297"/>
      <c r="NL1" s="296"/>
      <c r="NM1" s="297"/>
      <c r="NN1" s="296"/>
      <c r="NO1" s="297"/>
      <c r="NP1" s="296"/>
      <c r="NQ1" s="297"/>
      <c r="NR1" s="296"/>
      <c r="NS1" s="297"/>
      <c r="NT1" s="296"/>
      <c r="NU1" s="297"/>
      <c r="NV1" s="296"/>
      <c r="NW1" s="297"/>
      <c r="NX1" s="296"/>
      <c r="NY1" s="297"/>
      <c r="NZ1" s="296"/>
      <c r="OA1" s="297"/>
      <c r="OB1" s="296"/>
      <c r="OC1" s="297"/>
      <c r="OD1" s="296"/>
      <c r="OE1" s="297"/>
      <c r="OF1" s="296"/>
      <c r="OG1" s="297"/>
      <c r="OH1" s="296"/>
      <c r="OI1" s="297"/>
      <c r="OJ1" s="296"/>
      <c r="OK1" s="297"/>
      <c r="OL1" s="296"/>
      <c r="OM1" s="297"/>
      <c r="ON1" s="296"/>
      <c r="OO1" s="297"/>
      <c r="OP1" s="296"/>
      <c r="OQ1" s="297"/>
      <c r="OR1" s="296"/>
      <c r="OS1" s="297"/>
      <c r="OT1" s="296"/>
      <c r="OU1" s="297"/>
      <c r="OV1" s="296"/>
      <c r="OW1" s="297"/>
      <c r="OX1" s="296"/>
      <c r="OY1" s="297"/>
      <c r="OZ1" s="296"/>
      <c r="PA1" s="297"/>
      <c r="PB1" s="296"/>
      <c r="PC1" s="297"/>
      <c r="PD1" s="296"/>
      <c r="PE1" s="297"/>
      <c r="PF1" s="296"/>
      <c r="PG1" s="297"/>
      <c r="PH1" s="296"/>
      <c r="PI1" s="297"/>
      <c r="PJ1" s="296"/>
      <c r="PK1" s="297"/>
      <c r="PL1" s="296"/>
      <c r="PM1" s="297"/>
      <c r="PN1" s="296"/>
      <c r="PO1" s="297"/>
      <c r="PP1" s="296"/>
      <c r="PQ1" s="297"/>
      <c r="PR1" s="296"/>
      <c r="PS1" s="297"/>
      <c r="PT1" s="296"/>
      <c r="PU1" s="297"/>
      <c r="PV1" s="296"/>
      <c r="PW1" s="297"/>
      <c r="PX1" s="296"/>
      <c r="PY1" s="297"/>
      <c r="PZ1" s="296"/>
      <c r="QA1" s="297"/>
      <c r="QB1" s="296"/>
      <c r="QC1" s="297"/>
      <c r="QD1" s="296"/>
      <c r="QE1" s="297"/>
      <c r="QF1" s="296"/>
      <c r="QG1" s="297"/>
      <c r="QH1" s="296"/>
      <c r="QI1" s="297"/>
      <c r="QJ1" s="296"/>
      <c r="QK1" s="297"/>
      <c r="QL1" s="296"/>
      <c r="QM1" s="297"/>
      <c r="QN1" s="296"/>
      <c r="QO1" s="297"/>
      <c r="QP1" s="296"/>
      <c r="QQ1" s="297"/>
      <c r="QR1" s="296"/>
      <c r="QS1" s="297"/>
      <c r="QT1" s="296"/>
      <c r="QU1" s="297"/>
      <c r="QV1" s="296"/>
      <c r="QW1" s="297"/>
      <c r="QX1" s="296"/>
      <c r="QY1" s="297"/>
      <c r="QZ1" s="296"/>
      <c r="RA1" s="297"/>
      <c r="RB1" s="296"/>
      <c r="RC1" s="297"/>
      <c r="RD1" s="296"/>
      <c r="RE1" s="297"/>
      <c r="RF1" s="296"/>
      <c r="RG1" s="297"/>
      <c r="RH1" s="296"/>
      <c r="RI1" s="297"/>
      <c r="RJ1" s="296"/>
      <c r="RK1" s="297"/>
      <c r="RL1" s="296"/>
      <c r="RM1" s="297"/>
      <c r="RN1" s="296"/>
      <c r="RO1" s="297"/>
      <c r="RP1" s="296"/>
      <c r="RQ1" s="297"/>
      <c r="RR1" s="296"/>
      <c r="RS1" s="297"/>
      <c r="RT1" s="296"/>
      <c r="RU1" s="297"/>
      <c r="RV1" s="296"/>
      <c r="RW1" s="297"/>
      <c r="RX1" s="296"/>
      <c r="RY1" s="297"/>
      <c r="RZ1" s="296"/>
      <c r="SA1" s="297"/>
      <c r="SB1" s="296"/>
      <c r="SC1" s="297"/>
      <c r="SD1" s="296"/>
      <c r="SE1" s="297"/>
      <c r="SF1" s="296"/>
      <c r="SG1" s="297"/>
      <c r="SH1" s="296"/>
      <c r="SI1" s="297"/>
      <c r="SJ1" s="296"/>
      <c r="SK1" s="297"/>
      <c r="SL1" s="296"/>
      <c r="SM1" s="297"/>
      <c r="SN1" s="296"/>
      <c r="SO1" s="297"/>
      <c r="SP1" s="296"/>
      <c r="SQ1" s="297"/>
      <c r="SR1" s="296"/>
      <c r="SS1" s="297"/>
      <c r="ST1" s="296"/>
      <c r="SU1" s="297"/>
      <c r="SV1" s="296"/>
      <c r="SW1" s="297"/>
      <c r="SX1" s="296"/>
      <c r="SY1" s="297"/>
      <c r="SZ1" s="296"/>
      <c r="TA1" s="297"/>
      <c r="TB1" s="296"/>
      <c r="TC1" s="297"/>
      <c r="TD1" s="296"/>
      <c r="TE1" s="297"/>
      <c r="TF1" s="296"/>
      <c r="TG1" s="297"/>
      <c r="TH1" s="296"/>
      <c r="TI1" s="297"/>
      <c r="TJ1" s="296"/>
      <c r="TK1" s="297"/>
      <c r="TL1" s="296"/>
      <c r="TM1" s="297"/>
      <c r="TN1" s="296"/>
      <c r="TO1" s="297"/>
      <c r="TP1" s="296"/>
      <c r="TQ1" s="297"/>
      <c r="TR1" s="296"/>
      <c r="TS1" s="297"/>
      <c r="TT1" s="296"/>
      <c r="TU1" s="297"/>
      <c r="TV1" s="296"/>
      <c r="TW1" s="297"/>
      <c r="TX1" s="296"/>
      <c r="TY1" s="297"/>
      <c r="TZ1" s="296"/>
      <c r="UA1" s="297"/>
      <c r="UB1" s="296"/>
      <c r="UC1" s="297"/>
      <c r="UD1" s="296"/>
      <c r="UE1" s="297"/>
      <c r="UF1" s="296"/>
      <c r="UG1" s="297"/>
      <c r="UH1" s="296"/>
      <c r="UI1" s="297"/>
      <c r="UJ1" s="296"/>
      <c r="UK1" s="297"/>
      <c r="UL1" s="296"/>
      <c r="UM1" s="297"/>
      <c r="UN1" s="296"/>
      <c r="UO1" s="297"/>
      <c r="UP1" s="296"/>
      <c r="UQ1" s="297"/>
      <c r="UR1" s="296"/>
      <c r="US1" s="297"/>
      <c r="UT1" s="296"/>
      <c r="UU1" s="297"/>
      <c r="UV1" s="296"/>
      <c r="UW1" s="297"/>
      <c r="UX1" s="296"/>
      <c r="UY1" s="297"/>
      <c r="UZ1" s="296"/>
      <c r="VA1" s="297"/>
      <c r="VB1" s="296"/>
      <c r="VC1" s="297"/>
      <c r="VD1" s="296"/>
      <c r="VE1" s="297"/>
      <c r="VF1" s="296"/>
      <c r="VG1" s="297"/>
      <c r="VH1" s="296"/>
      <c r="VI1" s="297"/>
      <c r="VJ1" s="296"/>
      <c r="VK1" s="297"/>
      <c r="VL1" s="296"/>
      <c r="VM1" s="297"/>
      <c r="VN1" s="296"/>
      <c r="VO1" s="297"/>
      <c r="VP1" s="296"/>
      <c r="VQ1" s="297"/>
      <c r="VR1" s="296"/>
      <c r="VS1" s="297"/>
      <c r="VT1" s="296"/>
      <c r="VU1" s="297"/>
      <c r="VV1" s="296"/>
      <c r="VW1" s="297"/>
      <c r="VX1" s="296"/>
      <c r="VY1" s="297"/>
      <c r="VZ1" s="296"/>
      <c r="WA1" s="297"/>
      <c r="WB1" s="296"/>
      <c r="WC1" s="297"/>
      <c r="WD1" s="296"/>
      <c r="WE1" s="297"/>
      <c r="WF1" s="296"/>
      <c r="WG1" s="297"/>
      <c r="WH1" s="296"/>
      <c r="WI1" s="297"/>
      <c r="WJ1" s="296"/>
      <c r="WK1" s="297"/>
      <c r="WL1" s="296"/>
      <c r="WM1" s="297"/>
      <c r="WN1" s="296"/>
      <c r="WO1" s="297"/>
      <c r="WP1" s="296"/>
      <c r="WQ1" s="297"/>
      <c r="WR1" s="296"/>
      <c r="WS1" s="297"/>
      <c r="WT1" s="296"/>
      <c r="WU1" s="297"/>
      <c r="WV1" s="296"/>
      <c r="WW1" s="297"/>
      <c r="WX1" s="296"/>
      <c r="WY1" s="297"/>
      <c r="WZ1" s="296"/>
      <c r="XA1" s="297"/>
      <c r="XB1" s="296"/>
      <c r="XC1" s="297"/>
      <c r="XD1" s="296"/>
      <c r="XE1" s="297"/>
      <c r="XF1" s="296"/>
      <c r="XG1" s="297"/>
      <c r="XH1" s="296"/>
      <c r="XI1" s="297"/>
      <c r="XJ1" s="296"/>
      <c r="XK1" s="297"/>
      <c r="XL1" s="296"/>
      <c r="XM1" s="297"/>
      <c r="XN1" s="296"/>
      <c r="XO1" s="297"/>
      <c r="XP1" s="296"/>
      <c r="XQ1" s="297"/>
      <c r="XR1" s="296"/>
      <c r="XS1" s="297"/>
      <c r="XT1" s="296"/>
      <c r="XU1" s="297"/>
      <c r="XV1" s="296"/>
      <c r="XW1" s="297"/>
      <c r="XX1" s="296"/>
      <c r="XY1" s="297"/>
      <c r="XZ1" s="296"/>
      <c r="YA1" s="297"/>
      <c r="YB1" s="296"/>
      <c r="YC1" s="297"/>
      <c r="YD1" s="296"/>
      <c r="YE1" s="297"/>
      <c r="YF1" s="296"/>
      <c r="YG1" s="297"/>
      <c r="YH1" s="296"/>
      <c r="YI1" s="297"/>
      <c r="YJ1" s="296"/>
      <c r="YK1" s="297"/>
      <c r="YL1" s="296"/>
      <c r="YM1" s="297"/>
      <c r="YN1" s="296"/>
      <c r="YO1" s="297"/>
      <c r="YP1" s="296"/>
      <c r="YQ1" s="297"/>
      <c r="YR1" s="296"/>
      <c r="YS1" s="297"/>
      <c r="YT1" s="296"/>
      <c r="YU1" s="297"/>
      <c r="YV1" s="296"/>
      <c r="YW1" s="297"/>
      <c r="YX1" s="296"/>
      <c r="YY1" s="297"/>
      <c r="YZ1" s="296"/>
      <c r="ZA1" s="297"/>
      <c r="ZB1" s="296"/>
      <c r="ZC1" s="297"/>
      <c r="ZD1" s="296"/>
      <c r="ZE1" s="297"/>
      <c r="ZF1" s="296"/>
      <c r="ZG1" s="297"/>
      <c r="ZH1" s="296"/>
      <c r="ZI1" s="297"/>
      <c r="ZJ1" s="296"/>
      <c r="ZK1" s="297"/>
      <c r="ZL1" s="296"/>
      <c r="ZM1" s="297"/>
      <c r="ZN1" s="296"/>
      <c r="ZO1" s="297"/>
      <c r="ZP1" s="296"/>
      <c r="ZQ1" s="297"/>
      <c r="ZR1" s="296"/>
      <c r="ZS1" s="297"/>
      <c r="ZT1" s="296"/>
      <c r="ZU1" s="297"/>
      <c r="ZV1" s="296"/>
      <c r="ZW1" s="297"/>
      <c r="ZX1" s="296"/>
      <c r="ZY1" s="297"/>
      <c r="ZZ1" s="296"/>
      <c r="AAA1" s="297"/>
      <c r="AAB1" s="296"/>
      <c r="AAC1" s="297"/>
      <c r="AAD1" s="296"/>
      <c r="AAE1" s="297"/>
      <c r="AAF1" s="296"/>
      <c r="AAG1" s="297"/>
      <c r="AAH1" s="296"/>
      <c r="AAI1" s="297"/>
      <c r="AAJ1" s="296"/>
      <c r="AAK1" s="297"/>
      <c r="AAL1" s="296"/>
      <c r="AAM1" s="297"/>
      <c r="AAN1" s="296"/>
      <c r="AAO1" s="297"/>
      <c r="AAP1" s="296"/>
      <c r="AAQ1" s="297"/>
      <c r="AAR1" s="296"/>
      <c r="AAS1" s="297"/>
      <c r="AAT1" s="296"/>
      <c r="AAU1" s="297"/>
      <c r="AAV1" s="296"/>
      <c r="AAW1" s="297"/>
      <c r="AAX1" s="296"/>
      <c r="AAY1" s="297"/>
      <c r="AAZ1" s="296"/>
      <c r="ABA1" s="297"/>
      <c r="ABB1" s="296"/>
      <c r="ABC1" s="297"/>
      <c r="ABD1" s="296"/>
      <c r="ABE1" s="297"/>
      <c r="ABF1" s="296"/>
      <c r="ABG1" s="297"/>
      <c r="ABH1" s="296"/>
      <c r="ABI1" s="297"/>
      <c r="ABJ1" s="296"/>
      <c r="ABK1" s="297"/>
      <c r="ABL1" s="296"/>
      <c r="ABM1" s="297"/>
      <c r="ABN1" s="296"/>
      <c r="ABO1" s="297"/>
      <c r="ABP1" s="296"/>
      <c r="ABQ1" s="297"/>
      <c r="ABR1" s="296"/>
      <c r="ABS1" s="297"/>
      <c r="ABT1" s="296"/>
      <c r="ABU1" s="297"/>
      <c r="ABV1" s="296"/>
      <c r="ABW1" s="297"/>
      <c r="ABX1" s="296"/>
      <c r="ABY1" s="297"/>
      <c r="ABZ1" s="296"/>
      <c r="ACA1" s="297"/>
      <c r="ACB1" s="296"/>
      <c r="ACC1" s="297"/>
      <c r="ACD1" s="296"/>
      <c r="ACE1" s="297"/>
      <c r="ACF1" s="296"/>
      <c r="ACG1" s="297"/>
      <c r="ACH1" s="296"/>
      <c r="ACI1" s="297"/>
      <c r="ACJ1" s="296"/>
      <c r="ACK1" s="297"/>
      <c r="ACL1" s="296"/>
      <c r="ACM1" s="297"/>
      <c r="ACN1" s="296"/>
      <c r="ACO1" s="297"/>
      <c r="ACP1" s="296"/>
      <c r="ACQ1" s="297"/>
      <c r="ACR1" s="296"/>
      <c r="ACS1" s="297"/>
      <c r="ACT1" s="296"/>
      <c r="ACU1" s="297"/>
      <c r="ACV1" s="296"/>
      <c r="ACW1" s="297"/>
      <c r="ACX1" s="296"/>
      <c r="ACY1" s="297"/>
      <c r="ACZ1" s="296"/>
      <c r="ADA1" s="297"/>
      <c r="ADB1" s="296"/>
      <c r="ADC1" s="297"/>
      <c r="ADD1" s="296"/>
      <c r="ADE1" s="297"/>
      <c r="ADF1" s="296"/>
      <c r="ADG1" s="297"/>
      <c r="ADH1" s="296"/>
      <c r="ADI1" s="297"/>
      <c r="ADJ1" s="296"/>
      <c r="ADK1" s="297"/>
      <c r="ADL1" s="296"/>
      <c r="ADM1" s="297"/>
      <c r="ADN1" s="296"/>
      <c r="ADO1" s="297"/>
      <c r="ADP1" s="296"/>
      <c r="ADQ1" s="297"/>
      <c r="ADR1" s="296"/>
      <c r="ADS1" s="297"/>
      <c r="ADT1" s="296"/>
      <c r="ADU1" s="297"/>
      <c r="ADV1" s="296"/>
      <c r="ADW1" s="297"/>
      <c r="ADX1" s="296"/>
      <c r="ADY1" s="297"/>
      <c r="ADZ1" s="296"/>
      <c r="AEA1" s="297"/>
      <c r="AEB1" s="296"/>
      <c r="AEC1" s="297"/>
      <c r="AED1" s="296"/>
      <c r="AEE1" s="297"/>
      <c r="AEF1" s="296"/>
      <c r="AEG1" s="297"/>
      <c r="AEH1" s="296"/>
      <c r="AEI1" s="297"/>
      <c r="AEJ1" s="296"/>
      <c r="AEK1" s="297"/>
      <c r="AEL1" s="296"/>
      <c r="AEM1" s="297"/>
      <c r="AEN1" s="296"/>
      <c r="AEO1" s="297"/>
      <c r="AEP1" s="296"/>
      <c r="AEQ1" s="297"/>
      <c r="AER1" s="296"/>
      <c r="AES1" s="297"/>
      <c r="AET1" s="296"/>
      <c r="AEU1" s="297"/>
      <c r="AEV1" s="296"/>
      <c r="AEW1" s="297"/>
      <c r="AEX1" s="296"/>
      <c r="AEY1" s="297"/>
      <c r="AEZ1" s="296"/>
      <c r="AFA1" s="297"/>
      <c r="AFB1" s="296"/>
      <c r="AFC1" s="297"/>
      <c r="AFD1" s="296"/>
      <c r="AFE1" s="297"/>
      <c r="AFF1" s="296"/>
      <c r="AFG1" s="297"/>
      <c r="AFH1" s="296"/>
      <c r="AFI1" s="297"/>
      <c r="AFJ1" s="296"/>
      <c r="AFK1" s="297"/>
      <c r="AFL1" s="296"/>
      <c r="AFM1" s="297"/>
      <c r="AFN1" s="296"/>
      <c r="AFO1" s="297"/>
      <c r="AFP1" s="296"/>
      <c r="AFQ1" s="297"/>
      <c r="AFR1" s="296"/>
      <c r="AFS1" s="297"/>
      <c r="AFT1" s="296"/>
      <c r="AFU1" s="297"/>
      <c r="AFV1" s="296"/>
      <c r="AFW1" s="297"/>
      <c r="AFX1" s="296"/>
      <c r="AFY1" s="297"/>
      <c r="AFZ1" s="296"/>
      <c r="AGA1" s="297"/>
      <c r="AGB1" s="296"/>
      <c r="AGC1" s="297"/>
      <c r="AGD1" s="296"/>
      <c r="AGE1" s="297"/>
      <c r="AGF1" s="296"/>
      <c r="AGG1" s="297"/>
      <c r="AGH1" s="296"/>
      <c r="AGI1" s="297"/>
      <c r="AGJ1" s="296"/>
      <c r="AGK1" s="297"/>
      <c r="AGL1" s="296"/>
      <c r="AGM1" s="297"/>
      <c r="AGN1" s="296"/>
      <c r="AGO1" s="297"/>
      <c r="AGP1" s="296"/>
      <c r="AGQ1" s="297"/>
      <c r="AGR1" s="296"/>
      <c r="AGS1" s="297"/>
      <c r="AGT1" s="296"/>
      <c r="AGU1" s="297"/>
      <c r="AGV1" s="296"/>
      <c r="AGW1" s="297"/>
      <c r="AGX1" s="296"/>
      <c r="AGY1" s="297"/>
      <c r="AGZ1" s="296"/>
      <c r="AHA1" s="297"/>
      <c r="AHB1" s="296"/>
      <c r="AHC1" s="297"/>
      <c r="AHD1" s="296"/>
      <c r="AHE1" s="297"/>
      <c r="AHF1" s="296"/>
      <c r="AHG1" s="297"/>
      <c r="AHH1" s="296"/>
      <c r="AHI1" s="297"/>
      <c r="AHJ1" s="296"/>
      <c r="AHK1" s="297"/>
      <c r="AHL1" s="296"/>
      <c r="AHM1" s="297"/>
      <c r="AHN1" s="296"/>
      <c r="AHO1" s="297"/>
      <c r="AHP1" s="296"/>
      <c r="AHQ1" s="297"/>
      <c r="AHR1" s="296"/>
      <c r="AHS1" s="297"/>
      <c r="AHT1" s="296"/>
      <c r="AHU1" s="297"/>
      <c r="AHV1" s="296"/>
      <c r="AHW1" s="297"/>
      <c r="AHX1" s="296"/>
      <c r="AHY1" s="297"/>
      <c r="AHZ1" s="296"/>
      <c r="AIA1" s="297"/>
      <c r="AIB1" s="296"/>
      <c r="AIC1" s="297"/>
      <c r="AID1" s="296"/>
      <c r="AIE1" s="297"/>
      <c r="AIF1" s="296"/>
      <c r="AIG1" s="297"/>
      <c r="AIH1" s="296"/>
      <c r="AII1" s="297"/>
      <c r="AIJ1" s="296"/>
      <c r="AIK1" s="297"/>
      <c r="AIL1" s="296"/>
      <c r="AIM1" s="297"/>
      <c r="AIN1" s="296"/>
      <c r="AIO1" s="297"/>
      <c r="AIP1" s="296"/>
      <c r="AIQ1" s="297"/>
      <c r="AIR1" s="296"/>
      <c r="AIS1" s="297"/>
      <c r="AIT1" s="296"/>
      <c r="AIU1" s="297"/>
      <c r="AIV1" s="296"/>
      <c r="AIW1" s="297"/>
      <c r="AIX1" s="296"/>
      <c r="AIY1" s="297"/>
      <c r="AIZ1" s="296"/>
      <c r="AJA1" s="297"/>
      <c r="AJB1" s="296"/>
      <c r="AJC1" s="297"/>
      <c r="AJD1" s="296"/>
      <c r="AJE1" s="297"/>
      <c r="AJF1" s="296"/>
      <c r="AJG1" s="297"/>
      <c r="AJH1" s="296"/>
      <c r="AJI1" s="297"/>
      <c r="AJJ1" s="296"/>
      <c r="AJK1" s="297"/>
      <c r="AJL1" s="296"/>
      <c r="AJM1" s="297"/>
      <c r="AJN1" s="296"/>
      <c r="AJO1" s="297"/>
      <c r="AJP1" s="296"/>
      <c r="AJQ1" s="297"/>
      <c r="AJR1" s="296"/>
      <c r="AJS1" s="297"/>
      <c r="AJT1" s="296"/>
      <c r="AJU1" s="297"/>
      <c r="AJV1" s="296"/>
      <c r="AJW1" s="297"/>
      <c r="AJX1" s="296"/>
      <c r="AJY1" s="297"/>
      <c r="AJZ1" s="296"/>
      <c r="AKA1" s="297"/>
      <c r="AKB1" s="296"/>
      <c r="AKC1" s="297"/>
      <c r="AKD1" s="296"/>
      <c r="AKE1" s="297"/>
      <c r="AKF1" s="296"/>
      <c r="AKG1" s="297"/>
      <c r="AKH1" s="296"/>
      <c r="AKI1" s="297"/>
      <c r="AKJ1" s="296"/>
      <c r="AKK1" s="297"/>
      <c r="AKL1" s="296"/>
      <c r="AKM1" s="297"/>
      <c r="AKN1" s="296"/>
      <c r="AKO1" s="297"/>
      <c r="AKP1" s="296"/>
      <c r="AKQ1" s="297"/>
      <c r="AKR1" s="296"/>
      <c r="AKS1" s="297"/>
      <c r="AKT1" s="296"/>
      <c r="AKU1" s="297"/>
      <c r="AKV1" s="296"/>
      <c r="AKW1" s="297"/>
      <c r="AKX1" s="296"/>
      <c r="AKY1" s="297"/>
      <c r="AKZ1" s="296"/>
      <c r="ALA1" s="297"/>
      <c r="ALB1" s="296"/>
      <c r="ALC1" s="297"/>
      <c r="ALD1" s="296"/>
      <c r="ALE1" s="297"/>
      <c r="ALF1" s="296"/>
      <c r="ALG1" s="297"/>
      <c r="ALH1" s="296"/>
      <c r="ALI1" s="297"/>
      <c r="ALJ1" s="296"/>
      <c r="ALK1" s="297"/>
      <c r="ALL1" s="296"/>
      <c r="ALM1" s="297"/>
      <c r="ALN1" s="296"/>
      <c r="ALO1" s="297"/>
      <c r="ALP1" s="296"/>
      <c r="ALQ1" s="297"/>
      <c r="ALR1" s="296"/>
      <c r="ALS1" s="297"/>
      <c r="ALT1" s="296"/>
      <c r="ALU1" s="297"/>
      <c r="ALV1" s="296"/>
      <c r="ALW1" s="297"/>
      <c r="ALX1" s="296"/>
      <c r="ALY1" s="297"/>
      <c r="ALZ1" s="296"/>
      <c r="AMA1" s="297"/>
      <c r="AMB1" s="296"/>
      <c r="AMC1" s="297"/>
      <c r="AMD1" s="296"/>
      <c r="AME1" s="297"/>
      <c r="AMF1" s="296"/>
      <c r="AMG1" s="297"/>
      <c r="AMH1" s="296"/>
      <c r="AMI1" s="297"/>
      <c r="AMJ1" s="296"/>
      <c r="AMK1" s="297"/>
      <c r="AML1" s="296"/>
      <c r="AMM1" s="297"/>
      <c r="AMN1" s="296"/>
      <c r="AMO1" s="297"/>
      <c r="AMP1" s="296"/>
      <c r="AMQ1" s="297"/>
      <c r="AMR1" s="296"/>
      <c r="AMS1" s="297"/>
      <c r="AMT1" s="296"/>
      <c r="AMU1" s="297"/>
      <c r="AMV1" s="296"/>
      <c r="AMW1" s="297"/>
      <c r="AMX1" s="296"/>
      <c r="AMY1" s="297"/>
      <c r="AMZ1" s="296"/>
      <c r="ANA1" s="297"/>
      <c r="ANB1" s="296"/>
      <c r="ANC1" s="297"/>
      <c r="AND1" s="296"/>
      <c r="ANE1" s="297"/>
      <c r="ANF1" s="296"/>
      <c r="ANG1" s="297"/>
      <c r="ANH1" s="296"/>
      <c r="ANI1" s="297"/>
      <c r="ANJ1" s="296"/>
      <c r="ANK1" s="297"/>
      <c r="ANL1" s="296"/>
      <c r="ANM1" s="297"/>
      <c r="ANN1" s="296"/>
      <c r="ANO1" s="297"/>
      <c r="ANP1" s="296"/>
      <c r="ANQ1" s="297"/>
      <c r="ANR1" s="296"/>
      <c r="ANS1" s="297"/>
      <c r="ANT1" s="296"/>
      <c r="ANU1" s="297"/>
      <c r="ANV1" s="296"/>
      <c r="ANW1" s="297"/>
      <c r="ANX1" s="296"/>
      <c r="ANY1" s="297"/>
      <c r="ANZ1" s="296"/>
      <c r="AOA1" s="297"/>
      <c r="AOB1" s="296"/>
      <c r="AOC1" s="297"/>
      <c r="AOD1" s="296"/>
      <c r="AOE1" s="297"/>
      <c r="AOF1" s="296"/>
      <c r="AOG1" s="297"/>
      <c r="AOH1" s="296"/>
      <c r="AOI1" s="297"/>
      <c r="AOJ1" s="296"/>
      <c r="AOK1" s="297"/>
      <c r="AOL1" s="296"/>
      <c r="AOM1" s="297"/>
      <c r="AON1" s="296"/>
      <c r="AOO1" s="297"/>
      <c r="AOP1" s="296"/>
      <c r="AOQ1" s="297"/>
      <c r="AOR1" s="296"/>
      <c r="AOS1" s="297"/>
      <c r="AOT1" s="296"/>
      <c r="AOU1" s="297"/>
      <c r="AOV1" s="296"/>
      <c r="AOW1" s="297"/>
      <c r="AOX1" s="296"/>
      <c r="AOY1" s="297"/>
      <c r="AOZ1" s="296"/>
      <c r="APA1" s="297"/>
      <c r="APB1" s="296"/>
      <c r="APC1" s="297"/>
      <c r="APD1" s="296"/>
      <c r="APE1" s="297"/>
      <c r="APF1" s="296"/>
      <c r="APG1" s="297"/>
      <c r="APH1" s="296"/>
      <c r="API1" s="297"/>
      <c r="APJ1" s="296"/>
      <c r="APK1" s="297"/>
      <c r="APL1" s="296"/>
      <c r="APM1" s="297"/>
      <c r="APN1" s="296"/>
      <c r="APO1" s="297"/>
      <c r="APP1" s="296"/>
      <c r="APQ1" s="297"/>
      <c r="APR1" s="296"/>
      <c r="APS1" s="297"/>
      <c r="APT1" s="296"/>
      <c r="APU1" s="297"/>
      <c r="APV1" s="296"/>
      <c r="APW1" s="297"/>
      <c r="APX1" s="296"/>
      <c r="APY1" s="297"/>
      <c r="APZ1" s="296"/>
      <c r="AQA1" s="297"/>
      <c r="AQB1" s="296"/>
      <c r="AQC1" s="297"/>
      <c r="AQD1" s="296"/>
      <c r="AQE1" s="297"/>
      <c r="AQF1" s="296"/>
      <c r="AQG1" s="297"/>
      <c r="AQH1" s="296"/>
      <c r="AQI1" s="297"/>
      <c r="AQJ1" s="296"/>
      <c r="AQK1" s="297"/>
      <c r="AQL1" s="296"/>
      <c r="AQM1" s="297"/>
      <c r="AQN1" s="296"/>
      <c r="AQO1" s="297"/>
      <c r="AQP1" s="296"/>
      <c r="AQQ1" s="297"/>
      <c r="AQR1" s="296"/>
      <c r="AQS1" s="297"/>
      <c r="AQT1" s="296"/>
      <c r="AQU1" s="297"/>
      <c r="AQV1" s="296"/>
      <c r="AQW1" s="297"/>
      <c r="AQX1" s="296"/>
      <c r="AQY1" s="297"/>
      <c r="AQZ1" s="296"/>
      <c r="ARA1" s="297"/>
      <c r="ARB1" s="296"/>
      <c r="ARC1" s="297"/>
      <c r="ARD1" s="296"/>
      <c r="ARE1" s="297"/>
      <c r="ARF1" s="296"/>
      <c r="ARG1" s="297"/>
      <c r="ARH1" s="296"/>
      <c r="ARI1" s="297"/>
      <c r="ARJ1" s="296"/>
      <c r="ARK1" s="297"/>
      <c r="ARL1" s="296"/>
      <c r="ARM1" s="297"/>
      <c r="ARN1" s="296"/>
      <c r="ARO1" s="297"/>
      <c r="ARP1" s="296"/>
      <c r="ARQ1" s="297"/>
      <c r="ARR1" s="296"/>
      <c r="ARS1" s="297"/>
      <c r="ART1" s="296"/>
      <c r="ARU1" s="297"/>
      <c r="ARV1" s="296"/>
      <c r="ARW1" s="297"/>
      <c r="ARX1" s="296"/>
      <c r="ARY1" s="297"/>
      <c r="ARZ1" s="296"/>
      <c r="ASA1" s="297"/>
      <c r="ASB1" s="296"/>
      <c r="ASC1" s="297"/>
      <c r="ASD1" s="296"/>
      <c r="ASE1" s="297"/>
      <c r="ASF1" s="296"/>
      <c r="ASG1" s="297"/>
      <c r="ASH1" s="296"/>
      <c r="ASI1" s="297"/>
      <c r="ASJ1" s="296"/>
      <c r="ASK1" s="297"/>
      <c r="ASL1" s="296"/>
      <c r="ASM1" s="297"/>
      <c r="ASN1" s="296"/>
      <c r="ASO1" s="297"/>
      <c r="ASP1" s="296"/>
      <c r="ASQ1" s="297"/>
      <c r="ASR1" s="296"/>
      <c r="ASS1" s="297"/>
      <c r="AST1" s="296"/>
      <c r="ASU1" s="297"/>
      <c r="ASV1" s="296"/>
      <c r="ASW1" s="297"/>
      <c r="ASX1" s="296"/>
      <c r="ASY1" s="297"/>
      <c r="ASZ1" s="296"/>
      <c r="ATA1" s="297"/>
      <c r="ATB1" s="296"/>
      <c r="ATC1" s="297"/>
      <c r="ATD1" s="296"/>
      <c r="ATE1" s="297"/>
      <c r="ATF1" s="296"/>
      <c r="ATG1" s="297"/>
      <c r="ATH1" s="296"/>
      <c r="ATI1" s="297"/>
      <c r="ATJ1" s="296"/>
      <c r="ATK1" s="297"/>
      <c r="ATL1" s="296"/>
      <c r="ATM1" s="297"/>
      <c r="ATN1" s="296"/>
      <c r="ATO1" s="297"/>
      <c r="ATP1" s="296"/>
      <c r="ATQ1" s="297"/>
      <c r="ATR1" s="296"/>
      <c r="ATS1" s="297"/>
      <c r="ATT1" s="296"/>
      <c r="ATU1" s="297"/>
      <c r="ATV1" s="296"/>
      <c r="ATW1" s="297"/>
      <c r="ATX1" s="296"/>
      <c r="ATY1" s="297"/>
      <c r="ATZ1" s="296"/>
      <c r="AUA1" s="297"/>
      <c r="AUB1" s="296"/>
      <c r="AUC1" s="297"/>
      <c r="AUD1" s="296"/>
      <c r="AUE1" s="297"/>
      <c r="AUF1" s="296"/>
      <c r="AUG1" s="297"/>
      <c r="AUH1" s="296"/>
      <c r="AUI1" s="297"/>
      <c r="AUJ1" s="296"/>
      <c r="AUK1" s="297"/>
      <c r="AUL1" s="296"/>
      <c r="AUM1" s="297"/>
      <c r="AUN1" s="296"/>
      <c r="AUO1" s="297"/>
      <c r="AUP1" s="296"/>
      <c r="AUQ1" s="297"/>
      <c r="AUR1" s="296"/>
      <c r="AUS1" s="297"/>
      <c r="AUT1" s="296"/>
      <c r="AUU1" s="297"/>
      <c r="AUV1" s="296"/>
      <c r="AUW1" s="297"/>
      <c r="AUX1" s="296"/>
      <c r="AUY1" s="297"/>
      <c r="AUZ1" s="296"/>
      <c r="AVA1" s="297"/>
      <c r="AVB1" s="296"/>
      <c r="AVC1" s="297"/>
      <c r="AVD1" s="296"/>
      <c r="AVE1" s="297"/>
      <c r="AVF1" s="296"/>
      <c r="AVG1" s="297"/>
      <c r="AVH1" s="296"/>
      <c r="AVI1" s="297"/>
      <c r="AVJ1" s="296"/>
      <c r="AVK1" s="297"/>
      <c r="AVL1" s="296"/>
      <c r="AVM1" s="297"/>
      <c r="AVN1" s="296"/>
      <c r="AVO1" s="297"/>
      <c r="AVP1" s="296"/>
      <c r="AVQ1" s="297"/>
      <c r="AVR1" s="296"/>
      <c r="AVS1" s="297"/>
      <c r="AVT1" s="296"/>
      <c r="AVU1" s="297"/>
      <c r="AVV1" s="296"/>
      <c r="AVW1" s="297"/>
      <c r="AVX1" s="296"/>
      <c r="AVY1" s="297"/>
      <c r="AVZ1" s="296"/>
      <c r="AWA1" s="297"/>
      <c r="AWB1" s="296"/>
      <c r="AWC1" s="297"/>
      <c r="AWD1" s="296"/>
      <c r="AWE1" s="297"/>
      <c r="AWF1" s="296"/>
      <c r="AWG1" s="297"/>
      <c r="AWH1" s="296"/>
      <c r="AWI1" s="297"/>
      <c r="AWJ1" s="296"/>
      <c r="AWK1" s="297"/>
      <c r="AWL1" s="296"/>
      <c r="AWM1" s="297"/>
      <c r="AWN1" s="296"/>
      <c r="AWO1" s="297"/>
      <c r="AWP1" s="296"/>
      <c r="AWQ1" s="297"/>
      <c r="AWR1" s="296"/>
      <c r="AWS1" s="297"/>
      <c r="AWT1" s="296"/>
      <c r="AWU1" s="297"/>
      <c r="AWV1" s="296"/>
      <c r="AWW1" s="297"/>
      <c r="AWX1" s="296"/>
      <c r="AWY1" s="297"/>
      <c r="AWZ1" s="296"/>
      <c r="AXA1" s="297"/>
      <c r="AXB1" s="296"/>
      <c r="AXC1" s="297"/>
      <c r="AXD1" s="296"/>
      <c r="AXE1" s="297"/>
      <c r="AXF1" s="296"/>
      <c r="AXG1" s="297"/>
      <c r="AXH1" s="296"/>
      <c r="AXI1" s="297"/>
      <c r="AXJ1" s="296"/>
      <c r="AXK1" s="297"/>
      <c r="AXL1" s="296"/>
      <c r="AXM1" s="297"/>
      <c r="AXN1" s="296"/>
      <c r="AXO1" s="297"/>
      <c r="AXP1" s="296"/>
      <c r="AXQ1" s="297"/>
      <c r="AXR1" s="296"/>
      <c r="AXS1" s="297"/>
      <c r="AXT1" s="296"/>
      <c r="AXU1" s="297"/>
      <c r="AXV1" s="296"/>
      <c r="AXW1" s="297"/>
      <c r="AXX1" s="296"/>
      <c r="AXY1" s="297"/>
      <c r="AXZ1" s="296"/>
      <c r="AYA1" s="297"/>
      <c r="AYB1" s="296"/>
      <c r="AYC1" s="297"/>
      <c r="AYD1" s="296"/>
      <c r="AYE1" s="297"/>
      <c r="AYF1" s="296"/>
      <c r="AYG1" s="297"/>
      <c r="AYH1" s="296"/>
      <c r="AYI1" s="297"/>
      <c r="AYJ1" s="296"/>
      <c r="AYK1" s="297"/>
      <c r="AYL1" s="296"/>
      <c r="AYM1" s="297"/>
      <c r="AYN1" s="296"/>
      <c r="AYO1" s="297"/>
      <c r="AYP1" s="296"/>
      <c r="AYQ1" s="297"/>
      <c r="AYR1" s="296"/>
      <c r="AYS1" s="297"/>
      <c r="AYT1" s="296"/>
      <c r="AYU1" s="297"/>
      <c r="AYV1" s="296"/>
      <c r="AYW1" s="297"/>
      <c r="AYX1" s="296"/>
      <c r="AYY1" s="297"/>
      <c r="AYZ1" s="296"/>
      <c r="AZA1" s="297"/>
      <c r="AZB1" s="296"/>
      <c r="AZC1" s="297"/>
      <c r="AZD1" s="296"/>
      <c r="AZE1" s="297"/>
      <c r="AZF1" s="296"/>
      <c r="AZG1" s="297"/>
      <c r="AZH1" s="296"/>
      <c r="AZI1" s="297"/>
      <c r="AZJ1" s="296"/>
      <c r="AZK1" s="297"/>
      <c r="AZL1" s="296"/>
      <c r="AZM1" s="297"/>
      <c r="AZN1" s="296"/>
      <c r="AZO1" s="297"/>
      <c r="AZP1" s="296"/>
      <c r="AZQ1" s="297"/>
      <c r="AZR1" s="296"/>
      <c r="AZS1" s="297"/>
      <c r="AZT1" s="296"/>
      <c r="AZU1" s="297"/>
      <c r="AZV1" s="296"/>
      <c r="AZW1" s="297"/>
      <c r="AZX1" s="296"/>
      <c r="AZY1" s="297"/>
      <c r="AZZ1" s="296"/>
      <c r="BAA1" s="297"/>
      <c r="BAB1" s="296"/>
      <c r="BAC1" s="297"/>
      <c r="BAD1" s="296"/>
      <c r="BAE1" s="297"/>
      <c r="BAF1" s="296"/>
      <c r="BAG1" s="297"/>
      <c r="BAH1" s="296"/>
      <c r="BAI1" s="297"/>
      <c r="BAJ1" s="296"/>
      <c r="BAK1" s="297"/>
      <c r="BAL1" s="296"/>
      <c r="BAM1" s="297"/>
      <c r="BAN1" s="296"/>
      <c r="BAO1" s="297"/>
      <c r="BAP1" s="296"/>
      <c r="BAQ1" s="297"/>
      <c r="BAR1" s="296"/>
      <c r="BAS1" s="297"/>
      <c r="BAT1" s="296"/>
      <c r="BAU1" s="297"/>
      <c r="BAV1" s="296"/>
      <c r="BAW1" s="297"/>
      <c r="BAX1" s="296"/>
      <c r="BAY1" s="297"/>
      <c r="BAZ1" s="296"/>
      <c r="BBA1" s="297"/>
      <c r="BBB1" s="296"/>
      <c r="BBC1" s="297"/>
      <c r="BBD1" s="296"/>
      <c r="BBE1" s="297"/>
      <c r="BBF1" s="296"/>
      <c r="BBG1" s="297"/>
      <c r="BBH1" s="296"/>
      <c r="BBI1" s="297"/>
      <c r="BBJ1" s="296"/>
      <c r="BBK1" s="297"/>
      <c r="BBL1" s="296"/>
      <c r="BBM1" s="297"/>
      <c r="BBN1" s="296"/>
      <c r="BBO1" s="297"/>
      <c r="BBP1" s="296"/>
      <c r="BBQ1" s="297"/>
      <c r="BBR1" s="296"/>
      <c r="BBS1" s="297"/>
      <c r="BBT1" s="296"/>
      <c r="BBU1" s="297"/>
      <c r="BBV1" s="296"/>
      <c r="BBW1" s="297"/>
      <c r="BBX1" s="296"/>
      <c r="BBY1" s="297"/>
      <c r="BBZ1" s="296"/>
      <c r="BCA1" s="297"/>
      <c r="BCB1" s="296"/>
      <c r="BCC1" s="297"/>
      <c r="BCD1" s="296"/>
      <c r="BCE1" s="297"/>
      <c r="BCF1" s="296"/>
      <c r="BCG1" s="297"/>
      <c r="BCH1" s="296"/>
      <c r="BCI1" s="297"/>
      <c r="BCJ1" s="296"/>
      <c r="BCK1" s="297"/>
      <c r="BCL1" s="296"/>
      <c r="BCM1" s="297"/>
      <c r="BCN1" s="296"/>
      <c r="BCO1" s="297"/>
      <c r="BCP1" s="296"/>
      <c r="BCQ1" s="297"/>
      <c r="BCR1" s="296"/>
      <c r="BCS1" s="297"/>
      <c r="BCT1" s="296"/>
      <c r="BCU1" s="297"/>
      <c r="BCV1" s="296"/>
      <c r="BCW1" s="297"/>
      <c r="BCX1" s="296"/>
      <c r="BCY1" s="297"/>
      <c r="BCZ1" s="296"/>
      <c r="BDA1" s="297"/>
      <c r="BDB1" s="296"/>
      <c r="BDC1" s="297"/>
      <c r="BDD1" s="296"/>
      <c r="BDE1" s="297"/>
      <c r="BDF1" s="296"/>
      <c r="BDG1" s="297"/>
      <c r="BDH1" s="296"/>
      <c r="BDI1" s="297"/>
      <c r="BDJ1" s="296"/>
      <c r="BDK1" s="297"/>
      <c r="BDL1" s="296"/>
      <c r="BDM1" s="297"/>
      <c r="BDN1" s="296"/>
      <c r="BDO1" s="297"/>
      <c r="BDP1" s="296"/>
      <c r="BDQ1" s="297"/>
      <c r="BDR1" s="296"/>
      <c r="BDS1" s="297"/>
      <c r="BDT1" s="296"/>
      <c r="BDU1" s="297"/>
      <c r="BDV1" s="296"/>
      <c r="BDW1" s="297"/>
      <c r="BDX1" s="296"/>
      <c r="BDY1" s="297"/>
      <c r="BDZ1" s="296"/>
      <c r="BEA1" s="297"/>
      <c r="BEB1" s="296"/>
      <c r="BEC1" s="297"/>
      <c r="BED1" s="296"/>
      <c r="BEE1" s="297"/>
      <c r="BEF1" s="296"/>
      <c r="BEG1" s="297"/>
      <c r="BEH1" s="296"/>
      <c r="BEI1" s="297"/>
      <c r="BEJ1" s="296"/>
      <c r="BEK1" s="297"/>
      <c r="BEL1" s="296"/>
      <c r="BEM1" s="297"/>
      <c r="BEN1" s="296"/>
      <c r="BEO1" s="297"/>
      <c r="BEP1" s="296"/>
      <c r="BEQ1" s="297"/>
      <c r="BER1" s="296"/>
      <c r="BES1" s="297"/>
      <c r="BET1" s="296"/>
      <c r="BEU1" s="297"/>
      <c r="BEV1" s="296"/>
      <c r="BEW1" s="297"/>
      <c r="BEX1" s="296"/>
      <c r="BEY1" s="297"/>
      <c r="BEZ1" s="296"/>
      <c r="BFA1" s="297"/>
      <c r="BFB1" s="296"/>
      <c r="BFC1" s="297"/>
      <c r="BFD1" s="296"/>
      <c r="BFE1" s="297"/>
      <c r="BFF1" s="296"/>
      <c r="BFG1" s="297"/>
      <c r="BFH1" s="296"/>
      <c r="BFI1" s="297"/>
      <c r="BFJ1" s="296"/>
      <c r="BFK1" s="297"/>
      <c r="BFL1" s="296"/>
      <c r="BFM1" s="297"/>
      <c r="BFN1" s="296"/>
      <c r="BFO1" s="297"/>
      <c r="BFP1" s="296"/>
      <c r="BFQ1" s="297"/>
      <c r="BFR1" s="296"/>
      <c r="BFS1" s="297"/>
      <c r="BFT1" s="296"/>
      <c r="BFU1" s="297"/>
      <c r="BFV1" s="296"/>
      <c r="BFW1" s="297"/>
      <c r="BFX1" s="296"/>
      <c r="BFY1" s="297"/>
      <c r="BFZ1" s="296"/>
      <c r="BGA1" s="297"/>
      <c r="BGB1" s="296"/>
      <c r="BGC1" s="297"/>
      <c r="BGD1" s="296"/>
      <c r="BGE1" s="297"/>
      <c r="BGF1" s="296"/>
      <c r="BGG1" s="297"/>
      <c r="BGH1" s="296"/>
      <c r="BGI1" s="297"/>
      <c r="BGJ1" s="296"/>
      <c r="BGK1" s="297"/>
      <c r="BGL1" s="296"/>
      <c r="BGM1" s="297"/>
      <c r="BGN1" s="296"/>
      <c r="BGO1" s="297"/>
      <c r="BGP1" s="296"/>
      <c r="BGQ1" s="297"/>
      <c r="BGR1" s="296"/>
      <c r="BGS1" s="297"/>
      <c r="BGT1" s="296"/>
      <c r="BGU1" s="297"/>
      <c r="BGV1" s="296"/>
      <c r="BGW1" s="297"/>
      <c r="BGX1" s="296"/>
      <c r="BGY1" s="297"/>
      <c r="BGZ1" s="296"/>
      <c r="BHA1" s="297"/>
      <c r="BHB1" s="296"/>
      <c r="BHC1" s="297"/>
      <c r="BHD1" s="296"/>
      <c r="BHE1" s="297"/>
      <c r="BHF1" s="296"/>
      <c r="BHG1" s="297"/>
      <c r="BHH1" s="296"/>
      <c r="BHI1" s="297"/>
      <c r="BHJ1" s="296"/>
      <c r="BHK1" s="297"/>
      <c r="BHL1" s="296"/>
      <c r="BHM1" s="297"/>
      <c r="BHN1" s="296"/>
      <c r="BHO1" s="297"/>
      <c r="BHP1" s="296"/>
      <c r="BHQ1" s="297"/>
      <c r="BHR1" s="296"/>
      <c r="BHS1" s="297"/>
      <c r="BHT1" s="296"/>
      <c r="BHU1" s="297"/>
      <c r="BHV1" s="296"/>
      <c r="BHW1" s="297"/>
      <c r="BHX1" s="296"/>
      <c r="BHY1" s="297"/>
      <c r="BHZ1" s="296"/>
      <c r="BIA1" s="297"/>
      <c r="BIB1" s="296"/>
      <c r="BIC1" s="297"/>
      <c r="BID1" s="296"/>
      <c r="BIE1" s="297"/>
      <c r="BIF1" s="296"/>
      <c r="BIG1" s="297"/>
      <c r="BIH1" s="296"/>
      <c r="BII1" s="297"/>
      <c r="BIJ1" s="296"/>
      <c r="BIK1" s="297"/>
      <c r="BIL1" s="296"/>
      <c r="BIM1" s="297"/>
      <c r="BIN1" s="296"/>
      <c r="BIO1" s="297"/>
      <c r="BIP1" s="296"/>
      <c r="BIQ1" s="297"/>
      <c r="BIR1" s="296"/>
      <c r="BIS1" s="297"/>
      <c r="BIT1" s="296"/>
      <c r="BIU1" s="297"/>
      <c r="BIV1" s="296"/>
      <c r="BIW1" s="297"/>
      <c r="BIX1" s="296"/>
      <c r="BIY1" s="297"/>
      <c r="BIZ1" s="296"/>
      <c r="BJA1" s="297"/>
      <c r="BJB1" s="296"/>
      <c r="BJC1" s="297"/>
      <c r="BJD1" s="296"/>
      <c r="BJE1" s="297"/>
      <c r="BJF1" s="296"/>
      <c r="BJG1" s="297"/>
      <c r="BJH1" s="296"/>
      <c r="BJI1" s="297"/>
      <c r="BJJ1" s="296"/>
      <c r="BJK1" s="297"/>
      <c r="BJL1" s="296"/>
      <c r="BJM1" s="297"/>
      <c r="BJN1" s="296"/>
      <c r="BJO1" s="297"/>
      <c r="BJP1" s="296"/>
      <c r="BJQ1" s="297"/>
      <c r="BJR1" s="296"/>
      <c r="BJS1" s="297"/>
      <c r="BJT1" s="296"/>
      <c r="BJU1" s="297"/>
      <c r="BJV1" s="296"/>
      <c r="BJW1" s="297"/>
      <c r="BJX1" s="296"/>
      <c r="BJY1" s="297"/>
      <c r="BJZ1" s="296"/>
      <c r="BKA1" s="297"/>
      <c r="BKB1" s="296"/>
      <c r="BKC1" s="297"/>
      <c r="BKD1" s="296"/>
      <c r="BKE1" s="297"/>
      <c r="BKF1" s="296"/>
      <c r="BKG1" s="297"/>
      <c r="BKH1" s="296"/>
      <c r="BKI1" s="297"/>
      <c r="BKJ1" s="296"/>
      <c r="BKK1" s="297"/>
      <c r="BKL1" s="296"/>
      <c r="BKM1" s="297"/>
      <c r="BKN1" s="296"/>
      <c r="BKO1" s="297"/>
      <c r="BKP1" s="296"/>
      <c r="BKQ1" s="297"/>
      <c r="BKR1" s="296"/>
      <c r="BKS1" s="297"/>
      <c r="BKT1" s="296"/>
      <c r="BKU1" s="297"/>
      <c r="BKV1" s="296"/>
      <c r="BKW1" s="297"/>
      <c r="BKX1" s="296"/>
      <c r="BKY1" s="297"/>
      <c r="BKZ1" s="296"/>
      <c r="BLA1" s="297"/>
      <c r="BLB1" s="296"/>
      <c r="BLC1" s="297"/>
      <c r="BLD1" s="296"/>
      <c r="BLE1" s="297"/>
      <c r="BLF1" s="296"/>
      <c r="BLG1" s="297"/>
      <c r="BLH1" s="296"/>
      <c r="BLI1" s="297"/>
      <c r="BLJ1" s="296"/>
      <c r="BLK1" s="297"/>
      <c r="BLL1" s="296"/>
      <c r="BLM1" s="297"/>
      <c r="BLN1" s="296"/>
      <c r="BLO1" s="297"/>
      <c r="BLP1" s="296"/>
      <c r="BLQ1" s="297"/>
      <c r="BLR1" s="296"/>
      <c r="BLS1" s="297"/>
      <c r="BLT1" s="296"/>
      <c r="BLU1" s="297"/>
      <c r="BLV1" s="296"/>
      <c r="BLW1" s="297"/>
      <c r="BLX1" s="296"/>
      <c r="BLY1" s="297"/>
      <c r="BLZ1" s="296"/>
      <c r="BMA1" s="297"/>
      <c r="BMB1" s="296"/>
      <c r="BMC1" s="297"/>
      <c r="BMD1" s="296"/>
      <c r="BME1" s="297"/>
      <c r="BMF1" s="296"/>
      <c r="BMG1" s="297"/>
      <c r="BMH1" s="296"/>
      <c r="BMI1" s="297"/>
      <c r="BMJ1" s="296"/>
      <c r="BMK1" s="297"/>
      <c r="BML1" s="296"/>
      <c r="BMM1" s="297"/>
      <c r="BMN1" s="296"/>
      <c r="BMO1" s="297"/>
      <c r="BMP1" s="296"/>
      <c r="BMQ1" s="297"/>
      <c r="BMR1" s="296"/>
      <c r="BMS1" s="297"/>
      <c r="BMT1" s="296"/>
      <c r="BMU1" s="297"/>
      <c r="BMV1" s="296"/>
      <c r="BMW1" s="297"/>
      <c r="BMX1" s="296"/>
      <c r="BMY1" s="297"/>
      <c r="BMZ1" s="296"/>
      <c r="BNA1" s="297"/>
      <c r="BNB1" s="296"/>
      <c r="BNC1" s="297"/>
      <c r="BND1" s="296"/>
      <c r="BNE1" s="297"/>
      <c r="BNF1" s="296"/>
      <c r="BNG1" s="297"/>
      <c r="BNH1" s="296"/>
      <c r="BNI1" s="297"/>
      <c r="BNJ1" s="296"/>
      <c r="BNK1" s="297"/>
      <c r="BNL1" s="296"/>
      <c r="BNM1" s="297"/>
      <c r="BNN1" s="296"/>
      <c r="BNO1" s="297"/>
      <c r="BNP1" s="296"/>
      <c r="BNQ1" s="297"/>
      <c r="BNR1" s="296"/>
      <c r="BNS1" s="297"/>
      <c r="BNT1" s="296"/>
      <c r="BNU1" s="297"/>
      <c r="BNV1" s="296"/>
      <c r="BNW1" s="297"/>
      <c r="BNX1" s="296"/>
      <c r="BNY1" s="297"/>
      <c r="BNZ1" s="296"/>
      <c r="BOA1" s="297"/>
      <c r="BOB1" s="296"/>
      <c r="BOC1" s="297"/>
      <c r="BOD1" s="296"/>
      <c r="BOE1" s="297"/>
      <c r="BOF1" s="296"/>
      <c r="BOG1" s="297"/>
      <c r="BOH1" s="296"/>
      <c r="BOI1" s="297"/>
      <c r="BOJ1" s="296"/>
      <c r="BOK1" s="297"/>
      <c r="BOL1" s="296"/>
      <c r="BOM1" s="297"/>
      <c r="BON1" s="296"/>
      <c r="BOO1" s="297"/>
      <c r="BOP1" s="296"/>
      <c r="BOQ1" s="297"/>
      <c r="BOR1" s="296"/>
      <c r="BOS1" s="297"/>
      <c r="BOT1" s="296"/>
      <c r="BOU1" s="297"/>
      <c r="BOV1" s="296"/>
      <c r="BOW1" s="297"/>
      <c r="BOX1" s="296"/>
      <c r="BOY1" s="297"/>
      <c r="BOZ1" s="296"/>
      <c r="BPA1" s="297"/>
      <c r="BPB1" s="296"/>
      <c r="BPC1" s="297"/>
      <c r="BPD1" s="296"/>
      <c r="BPE1" s="297"/>
      <c r="BPF1" s="296"/>
      <c r="BPG1" s="297"/>
      <c r="BPH1" s="296"/>
      <c r="BPI1" s="297"/>
      <c r="BPJ1" s="296"/>
      <c r="BPK1" s="297"/>
      <c r="BPL1" s="296"/>
      <c r="BPM1" s="297"/>
      <c r="BPN1" s="296"/>
      <c r="BPO1" s="297"/>
      <c r="BPP1" s="296"/>
      <c r="BPQ1" s="297"/>
      <c r="BPR1" s="296"/>
      <c r="BPS1" s="297"/>
      <c r="BPT1" s="296"/>
      <c r="BPU1" s="297"/>
      <c r="BPV1" s="296"/>
      <c r="BPW1" s="297"/>
      <c r="BPX1" s="296"/>
      <c r="BPY1" s="297"/>
      <c r="BPZ1" s="296"/>
      <c r="BQA1" s="297"/>
      <c r="BQB1" s="296"/>
      <c r="BQC1" s="297"/>
      <c r="BQD1" s="296"/>
      <c r="BQE1" s="297"/>
      <c r="BQF1" s="296"/>
      <c r="BQG1" s="297"/>
      <c r="BQH1" s="296"/>
      <c r="BQI1" s="297"/>
      <c r="BQJ1" s="296"/>
      <c r="BQK1" s="297"/>
      <c r="BQL1" s="296"/>
      <c r="BQM1" s="297"/>
      <c r="BQN1" s="296"/>
      <c r="BQO1" s="297"/>
      <c r="BQP1" s="296"/>
      <c r="BQQ1" s="297"/>
      <c r="BQR1" s="296"/>
      <c r="BQS1" s="297"/>
      <c r="BQT1" s="296"/>
      <c r="BQU1" s="297"/>
      <c r="BQV1" s="296"/>
      <c r="BQW1" s="297"/>
      <c r="BQX1" s="296"/>
      <c r="BQY1" s="297"/>
      <c r="BQZ1" s="296"/>
      <c r="BRA1" s="297"/>
      <c r="BRB1" s="296"/>
      <c r="BRC1" s="297"/>
      <c r="BRD1" s="296"/>
      <c r="BRE1" s="297"/>
      <c r="BRF1" s="296"/>
      <c r="BRG1" s="297"/>
      <c r="BRH1" s="296"/>
      <c r="BRI1" s="297"/>
      <c r="BRJ1" s="296"/>
      <c r="BRK1" s="297"/>
      <c r="BRL1" s="296"/>
      <c r="BRM1" s="297"/>
      <c r="BRN1" s="296"/>
      <c r="BRO1" s="297"/>
      <c r="BRP1" s="296"/>
      <c r="BRQ1" s="297"/>
      <c r="BRR1" s="296"/>
      <c r="BRS1" s="297"/>
      <c r="BRT1" s="296"/>
      <c r="BRU1" s="297"/>
      <c r="BRV1" s="296"/>
      <c r="BRW1" s="297"/>
      <c r="BRX1" s="296"/>
      <c r="BRY1" s="297"/>
      <c r="BRZ1" s="296"/>
      <c r="BSA1" s="297"/>
      <c r="BSB1" s="296"/>
      <c r="BSC1" s="297"/>
      <c r="BSD1" s="296"/>
      <c r="BSE1" s="297"/>
      <c r="BSF1" s="296"/>
      <c r="BSG1" s="297"/>
      <c r="BSH1" s="296"/>
      <c r="BSI1" s="297"/>
      <c r="BSJ1" s="296"/>
      <c r="BSK1" s="297"/>
      <c r="BSL1" s="296"/>
      <c r="BSM1" s="297"/>
      <c r="BSN1" s="296"/>
      <c r="BSO1" s="297"/>
      <c r="BSP1" s="296"/>
      <c r="BSQ1" s="297"/>
      <c r="BSR1" s="296"/>
      <c r="BSS1" s="297"/>
      <c r="BST1" s="296"/>
      <c r="BSU1" s="297"/>
      <c r="BSV1" s="296"/>
      <c r="BSW1" s="297"/>
      <c r="BSX1" s="296"/>
      <c r="BSY1" s="297"/>
      <c r="BSZ1" s="296"/>
      <c r="BTA1" s="297"/>
      <c r="BTB1" s="296"/>
      <c r="BTC1" s="297"/>
      <c r="BTD1" s="296"/>
      <c r="BTE1" s="297"/>
      <c r="BTF1" s="296"/>
      <c r="BTG1" s="297"/>
      <c r="BTH1" s="296"/>
      <c r="BTI1" s="297"/>
      <c r="BTJ1" s="296"/>
      <c r="BTK1" s="297"/>
      <c r="BTL1" s="296"/>
      <c r="BTM1" s="297"/>
      <c r="BTN1" s="296"/>
      <c r="BTO1" s="297"/>
      <c r="BTP1" s="296"/>
      <c r="BTQ1" s="297"/>
      <c r="BTR1" s="296"/>
      <c r="BTS1" s="297"/>
      <c r="BTT1" s="296"/>
      <c r="BTU1" s="297"/>
      <c r="BTV1" s="296"/>
      <c r="BTW1" s="297"/>
      <c r="BTX1" s="296"/>
      <c r="BTY1" s="297"/>
      <c r="BTZ1" s="296"/>
      <c r="BUA1" s="297"/>
      <c r="BUB1" s="296"/>
      <c r="BUC1" s="297"/>
      <c r="BUD1" s="296"/>
      <c r="BUE1" s="297"/>
      <c r="BUF1" s="296"/>
      <c r="BUG1" s="297"/>
      <c r="BUH1" s="296"/>
      <c r="BUI1" s="297"/>
      <c r="BUJ1" s="296"/>
      <c r="BUK1" s="297"/>
      <c r="BUL1" s="296"/>
      <c r="BUM1" s="297"/>
      <c r="BUN1" s="296"/>
      <c r="BUO1" s="297"/>
      <c r="BUP1" s="296"/>
      <c r="BUQ1" s="297"/>
      <c r="BUR1" s="296"/>
      <c r="BUS1" s="297"/>
      <c r="BUT1" s="296"/>
      <c r="BUU1" s="297"/>
      <c r="BUV1" s="296"/>
      <c r="BUW1" s="297"/>
      <c r="BUX1" s="296"/>
      <c r="BUY1" s="297"/>
      <c r="BUZ1" s="296"/>
      <c r="BVA1" s="297"/>
      <c r="BVB1" s="296"/>
      <c r="BVC1" s="297"/>
      <c r="BVD1" s="296"/>
      <c r="BVE1" s="297"/>
      <c r="BVF1" s="296"/>
      <c r="BVG1" s="297"/>
      <c r="BVH1" s="296"/>
      <c r="BVI1" s="297"/>
      <c r="BVJ1" s="296"/>
      <c r="BVK1" s="297"/>
      <c r="BVL1" s="296"/>
      <c r="BVM1" s="297"/>
      <c r="BVN1" s="296"/>
      <c r="BVO1" s="297"/>
      <c r="BVP1" s="296"/>
      <c r="BVQ1" s="297"/>
      <c r="BVR1" s="296"/>
      <c r="BVS1" s="297"/>
      <c r="BVT1" s="296"/>
      <c r="BVU1" s="297"/>
      <c r="BVV1" s="296"/>
      <c r="BVW1" s="297"/>
      <c r="BVX1" s="296"/>
      <c r="BVY1" s="297"/>
      <c r="BVZ1" s="296"/>
      <c r="BWA1" s="297"/>
      <c r="BWB1" s="296"/>
      <c r="BWC1" s="297"/>
      <c r="BWD1" s="296"/>
      <c r="BWE1" s="297"/>
      <c r="BWF1" s="296"/>
      <c r="BWG1" s="297"/>
      <c r="BWH1" s="296"/>
      <c r="BWI1" s="297"/>
      <c r="BWJ1" s="296"/>
      <c r="BWK1" s="297"/>
      <c r="BWL1" s="296"/>
      <c r="BWM1" s="297"/>
      <c r="BWN1" s="296"/>
      <c r="BWO1" s="297"/>
      <c r="BWP1" s="296"/>
      <c r="BWQ1" s="297"/>
      <c r="BWR1" s="296"/>
      <c r="BWS1" s="297"/>
      <c r="BWT1" s="296"/>
      <c r="BWU1" s="297"/>
      <c r="BWV1" s="296"/>
      <c r="BWW1" s="297"/>
      <c r="BWX1" s="296"/>
      <c r="BWY1" s="297"/>
      <c r="BWZ1" s="296"/>
      <c r="BXA1" s="297"/>
      <c r="BXB1" s="296"/>
      <c r="BXC1" s="297"/>
      <c r="BXD1" s="296"/>
      <c r="BXE1" s="297"/>
      <c r="BXF1" s="296"/>
      <c r="BXG1" s="297"/>
      <c r="BXH1" s="296"/>
      <c r="BXI1" s="297"/>
      <c r="BXJ1" s="296"/>
      <c r="BXK1" s="297"/>
      <c r="BXL1" s="296"/>
      <c r="BXM1" s="297"/>
      <c r="BXN1" s="296"/>
      <c r="BXO1" s="297"/>
      <c r="BXP1" s="296"/>
      <c r="BXQ1" s="297"/>
      <c r="BXR1" s="296"/>
      <c r="BXS1" s="297"/>
      <c r="BXT1" s="296"/>
      <c r="BXU1" s="297"/>
      <c r="BXV1" s="296"/>
      <c r="BXW1" s="297"/>
      <c r="BXX1" s="296"/>
      <c r="BXY1" s="297"/>
      <c r="BXZ1" s="296"/>
      <c r="BYA1" s="297"/>
      <c r="BYB1" s="296"/>
      <c r="BYC1" s="297"/>
      <c r="BYD1" s="296"/>
      <c r="BYE1" s="297"/>
      <c r="BYF1" s="296"/>
      <c r="BYG1" s="297"/>
      <c r="BYH1" s="296"/>
      <c r="BYI1" s="297"/>
      <c r="BYJ1" s="296"/>
      <c r="BYK1" s="297"/>
      <c r="BYL1" s="296"/>
      <c r="BYM1" s="297"/>
      <c r="BYN1" s="296"/>
      <c r="BYO1" s="297"/>
      <c r="BYP1" s="296"/>
      <c r="BYQ1" s="297"/>
      <c r="BYR1" s="296"/>
      <c r="BYS1" s="297"/>
      <c r="BYT1" s="296"/>
      <c r="BYU1" s="297"/>
      <c r="BYV1" s="296"/>
      <c r="BYW1" s="297"/>
      <c r="BYX1" s="296"/>
      <c r="BYY1" s="297"/>
      <c r="BYZ1" s="296"/>
      <c r="BZA1" s="297"/>
      <c r="BZB1" s="296"/>
      <c r="BZC1" s="297"/>
      <c r="BZD1" s="296"/>
      <c r="BZE1" s="297"/>
      <c r="BZF1" s="296"/>
      <c r="BZG1" s="297"/>
      <c r="BZH1" s="296"/>
      <c r="BZI1" s="297"/>
      <c r="BZJ1" s="296"/>
      <c r="BZK1" s="297"/>
      <c r="BZL1" s="296"/>
      <c r="BZM1" s="297"/>
      <c r="BZN1" s="296"/>
      <c r="BZO1" s="297"/>
      <c r="BZP1" s="296"/>
      <c r="BZQ1" s="297"/>
      <c r="BZR1" s="296"/>
      <c r="BZS1" s="297"/>
      <c r="BZT1" s="296"/>
      <c r="BZU1" s="297"/>
      <c r="BZV1" s="296"/>
      <c r="BZW1" s="297"/>
      <c r="BZX1" s="296"/>
      <c r="BZY1" s="297"/>
      <c r="BZZ1" s="296"/>
      <c r="CAA1" s="297"/>
      <c r="CAB1" s="296"/>
      <c r="CAC1" s="297"/>
      <c r="CAD1" s="296"/>
      <c r="CAE1" s="297"/>
      <c r="CAF1" s="296"/>
      <c r="CAG1" s="297"/>
      <c r="CAH1" s="296"/>
      <c r="CAI1" s="297"/>
      <c r="CAJ1" s="296"/>
      <c r="CAK1" s="297"/>
      <c r="CAL1" s="296"/>
      <c r="CAM1" s="297"/>
      <c r="CAN1" s="296"/>
      <c r="CAO1" s="297"/>
      <c r="CAP1" s="296"/>
      <c r="CAQ1" s="297"/>
      <c r="CAR1" s="296"/>
      <c r="CAS1" s="297"/>
      <c r="CAT1" s="296"/>
      <c r="CAU1" s="297"/>
      <c r="CAV1" s="296"/>
      <c r="CAW1" s="297"/>
      <c r="CAX1" s="296"/>
      <c r="CAY1" s="297"/>
      <c r="CAZ1" s="296"/>
      <c r="CBA1" s="297"/>
      <c r="CBB1" s="296"/>
      <c r="CBC1" s="297"/>
      <c r="CBD1" s="296"/>
      <c r="CBE1" s="297"/>
      <c r="CBF1" s="296"/>
      <c r="CBG1" s="297"/>
      <c r="CBH1" s="296"/>
      <c r="CBI1" s="297"/>
      <c r="CBJ1" s="296"/>
      <c r="CBK1" s="297"/>
      <c r="CBL1" s="296"/>
      <c r="CBM1" s="297"/>
      <c r="CBN1" s="296"/>
      <c r="CBO1" s="297"/>
      <c r="CBP1" s="296"/>
      <c r="CBQ1" s="297"/>
      <c r="CBR1" s="296"/>
      <c r="CBS1" s="297"/>
      <c r="CBT1" s="296"/>
      <c r="CBU1" s="297"/>
      <c r="CBV1" s="296"/>
      <c r="CBW1" s="297"/>
      <c r="CBX1" s="296"/>
      <c r="CBY1" s="297"/>
      <c r="CBZ1" s="296"/>
      <c r="CCA1" s="297"/>
      <c r="CCB1" s="296"/>
      <c r="CCC1" s="297"/>
      <c r="CCD1" s="296"/>
      <c r="CCE1" s="297"/>
      <c r="CCF1" s="296"/>
      <c r="CCG1" s="297"/>
      <c r="CCH1" s="296"/>
      <c r="CCI1" s="297"/>
      <c r="CCJ1" s="296"/>
      <c r="CCK1" s="297"/>
      <c r="CCL1" s="296"/>
      <c r="CCM1" s="297"/>
      <c r="CCN1" s="296"/>
      <c r="CCO1" s="297"/>
      <c r="CCP1" s="296"/>
      <c r="CCQ1" s="297"/>
      <c r="CCR1" s="296"/>
      <c r="CCS1" s="297"/>
      <c r="CCT1" s="296"/>
      <c r="CCU1" s="297"/>
      <c r="CCV1" s="296"/>
      <c r="CCW1" s="297"/>
      <c r="CCX1" s="296"/>
      <c r="CCY1" s="297"/>
      <c r="CCZ1" s="296"/>
      <c r="CDA1" s="297"/>
      <c r="CDB1" s="296"/>
      <c r="CDC1" s="297"/>
      <c r="CDD1" s="296"/>
      <c r="CDE1" s="297"/>
      <c r="CDF1" s="296"/>
      <c r="CDG1" s="297"/>
      <c r="CDH1" s="296"/>
      <c r="CDI1" s="297"/>
      <c r="CDJ1" s="296"/>
      <c r="CDK1" s="297"/>
      <c r="CDL1" s="296"/>
      <c r="CDM1" s="297"/>
      <c r="CDN1" s="296"/>
      <c r="CDO1" s="297"/>
      <c r="CDP1" s="296"/>
      <c r="CDQ1" s="297"/>
      <c r="CDR1" s="296"/>
      <c r="CDS1" s="297"/>
      <c r="CDT1" s="296"/>
      <c r="CDU1" s="297"/>
      <c r="CDV1" s="296"/>
      <c r="CDW1" s="297"/>
      <c r="CDX1" s="296"/>
      <c r="CDY1" s="297"/>
      <c r="CDZ1" s="296"/>
      <c r="CEA1" s="297"/>
      <c r="CEB1" s="296"/>
      <c r="CEC1" s="297"/>
      <c r="CED1" s="296"/>
      <c r="CEE1" s="297"/>
      <c r="CEF1" s="296"/>
      <c r="CEG1" s="297"/>
      <c r="CEH1" s="296"/>
      <c r="CEI1" s="297"/>
      <c r="CEJ1" s="296"/>
      <c r="CEK1" s="297"/>
      <c r="CEL1" s="296"/>
      <c r="CEM1" s="297"/>
      <c r="CEN1" s="296"/>
      <c r="CEO1" s="297"/>
      <c r="CEP1" s="296"/>
      <c r="CEQ1" s="297"/>
      <c r="CER1" s="296"/>
      <c r="CES1" s="297"/>
      <c r="CET1" s="296"/>
      <c r="CEU1" s="297"/>
      <c r="CEV1" s="296"/>
      <c r="CEW1" s="297"/>
      <c r="CEX1" s="296"/>
      <c r="CEY1" s="297"/>
      <c r="CEZ1" s="296"/>
      <c r="CFA1" s="297"/>
      <c r="CFB1" s="296"/>
      <c r="CFC1" s="297"/>
      <c r="CFD1" s="296"/>
      <c r="CFE1" s="297"/>
      <c r="CFF1" s="296"/>
      <c r="CFG1" s="297"/>
      <c r="CFH1" s="296"/>
      <c r="CFI1" s="297"/>
      <c r="CFJ1" s="296"/>
      <c r="CFK1" s="297"/>
      <c r="CFL1" s="296"/>
      <c r="CFM1" s="297"/>
      <c r="CFN1" s="296"/>
      <c r="CFO1" s="297"/>
      <c r="CFP1" s="296"/>
      <c r="CFQ1" s="297"/>
      <c r="CFR1" s="296"/>
      <c r="CFS1" s="297"/>
      <c r="CFT1" s="296"/>
      <c r="CFU1" s="297"/>
      <c r="CFV1" s="296"/>
      <c r="CFW1" s="297"/>
      <c r="CFX1" s="296"/>
      <c r="CFY1" s="297"/>
      <c r="CFZ1" s="296"/>
      <c r="CGA1" s="297"/>
      <c r="CGB1" s="296"/>
      <c r="CGC1" s="297"/>
      <c r="CGD1" s="296"/>
      <c r="CGE1" s="297"/>
      <c r="CGF1" s="296"/>
      <c r="CGG1" s="297"/>
      <c r="CGH1" s="296"/>
      <c r="CGI1" s="297"/>
      <c r="CGJ1" s="296"/>
      <c r="CGK1" s="297"/>
      <c r="CGL1" s="296"/>
      <c r="CGM1" s="297"/>
      <c r="CGN1" s="296"/>
      <c r="CGO1" s="297"/>
      <c r="CGP1" s="296"/>
      <c r="CGQ1" s="297"/>
      <c r="CGR1" s="296"/>
      <c r="CGS1" s="297"/>
      <c r="CGT1" s="296"/>
      <c r="CGU1" s="297"/>
      <c r="CGV1" s="296"/>
      <c r="CGW1" s="297"/>
      <c r="CGX1" s="296"/>
      <c r="CGY1" s="297"/>
      <c r="CGZ1" s="296"/>
      <c r="CHA1" s="297"/>
      <c r="CHB1" s="296"/>
      <c r="CHC1" s="297"/>
      <c r="CHD1" s="296"/>
      <c r="CHE1" s="297"/>
      <c r="CHF1" s="296"/>
      <c r="CHG1" s="297"/>
      <c r="CHH1" s="296"/>
      <c r="CHI1" s="297"/>
      <c r="CHJ1" s="296"/>
      <c r="CHK1" s="297"/>
      <c r="CHL1" s="296"/>
      <c r="CHM1" s="297"/>
      <c r="CHN1" s="296"/>
      <c r="CHO1" s="297"/>
      <c r="CHP1" s="296"/>
      <c r="CHQ1" s="297"/>
      <c r="CHR1" s="296"/>
      <c r="CHS1" s="297"/>
      <c r="CHT1" s="296"/>
      <c r="CHU1" s="297"/>
      <c r="CHV1" s="296"/>
      <c r="CHW1" s="297"/>
      <c r="CHX1" s="296"/>
      <c r="CHY1" s="297"/>
      <c r="CHZ1" s="296"/>
      <c r="CIA1" s="297"/>
      <c r="CIB1" s="296"/>
      <c r="CIC1" s="297"/>
      <c r="CID1" s="296"/>
      <c r="CIE1" s="297"/>
      <c r="CIF1" s="296"/>
      <c r="CIG1" s="297"/>
      <c r="CIH1" s="296"/>
      <c r="CII1" s="297"/>
      <c r="CIJ1" s="296"/>
      <c r="CIK1" s="297"/>
      <c r="CIL1" s="296"/>
      <c r="CIM1" s="297"/>
      <c r="CIN1" s="296"/>
      <c r="CIO1" s="297"/>
      <c r="CIP1" s="296"/>
      <c r="CIQ1" s="297"/>
      <c r="CIR1" s="296"/>
      <c r="CIS1" s="297"/>
      <c r="CIT1" s="296"/>
      <c r="CIU1" s="297"/>
      <c r="CIV1" s="296"/>
      <c r="CIW1" s="297"/>
      <c r="CIX1" s="296"/>
      <c r="CIY1" s="297"/>
      <c r="CIZ1" s="296"/>
      <c r="CJA1" s="297"/>
      <c r="CJB1" s="296"/>
      <c r="CJC1" s="297"/>
      <c r="CJD1" s="296"/>
      <c r="CJE1" s="297"/>
      <c r="CJF1" s="296"/>
      <c r="CJG1" s="297"/>
      <c r="CJH1" s="296"/>
      <c r="CJI1" s="297"/>
      <c r="CJJ1" s="296"/>
      <c r="CJK1" s="297"/>
      <c r="CJL1" s="296"/>
      <c r="CJM1" s="297"/>
      <c r="CJN1" s="296"/>
      <c r="CJO1" s="297"/>
      <c r="CJP1" s="296"/>
      <c r="CJQ1" s="297"/>
      <c r="CJR1" s="296"/>
      <c r="CJS1" s="297"/>
      <c r="CJT1" s="296"/>
      <c r="CJU1" s="297"/>
      <c r="CJV1" s="296"/>
      <c r="CJW1" s="297"/>
      <c r="CJX1" s="296"/>
      <c r="CJY1" s="297"/>
      <c r="CJZ1" s="296"/>
      <c r="CKA1" s="297"/>
      <c r="CKB1" s="296"/>
      <c r="CKC1" s="297"/>
      <c r="CKD1" s="296"/>
      <c r="CKE1" s="297"/>
      <c r="CKF1" s="296"/>
      <c r="CKG1" s="297"/>
      <c r="CKH1" s="296"/>
      <c r="CKI1" s="297"/>
      <c r="CKJ1" s="296"/>
      <c r="CKK1" s="297"/>
      <c r="CKL1" s="296"/>
      <c r="CKM1" s="297"/>
      <c r="CKN1" s="296"/>
      <c r="CKO1" s="297"/>
      <c r="CKP1" s="296"/>
      <c r="CKQ1" s="297"/>
      <c r="CKR1" s="296"/>
      <c r="CKS1" s="297"/>
      <c r="CKT1" s="296"/>
      <c r="CKU1" s="297"/>
      <c r="CKV1" s="296"/>
      <c r="CKW1" s="297"/>
      <c r="CKX1" s="296"/>
      <c r="CKY1" s="297"/>
      <c r="CKZ1" s="296"/>
      <c r="CLA1" s="297"/>
      <c r="CLB1" s="296"/>
      <c r="CLC1" s="297"/>
      <c r="CLD1" s="296"/>
      <c r="CLE1" s="297"/>
      <c r="CLF1" s="296"/>
      <c r="CLG1" s="297"/>
      <c r="CLH1" s="296"/>
      <c r="CLI1" s="297"/>
      <c r="CLJ1" s="296"/>
      <c r="CLK1" s="297"/>
      <c r="CLL1" s="296"/>
      <c r="CLM1" s="297"/>
      <c r="CLN1" s="296"/>
      <c r="CLO1" s="297"/>
      <c r="CLP1" s="296"/>
      <c r="CLQ1" s="297"/>
      <c r="CLR1" s="296"/>
      <c r="CLS1" s="297"/>
      <c r="CLT1" s="296"/>
      <c r="CLU1" s="297"/>
      <c r="CLV1" s="296"/>
      <c r="CLW1" s="297"/>
      <c r="CLX1" s="296"/>
      <c r="CLY1" s="297"/>
      <c r="CLZ1" s="296"/>
      <c r="CMA1" s="297"/>
      <c r="CMB1" s="296"/>
      <c r="CMC1" s="297"/>
      <c r="CMD1" s="296"/>
      <c r="CME1" s="297"/>
      <c r="CMF1" s="296"/>
      <c r="CMG1" s="297"/>
      <c r="CMH1" s="296"/>
      <c r="CMI1" s="297"/>
      <c r="CMJ1" s="296"/>
      <c r="CMK1" s="297"/>
      <c r="CML1" s="296"/>
      <c r="CMM1" s="297"/>
      <c r="CMN1" s="296"/>
      <c r="CMO1" s="297"/>
      <c r="CMP1" s="296"/>
      <c r="CMQ1" s="297"/>
      <c r="CMR1" s="296"/>
      <c r="CMS1" s="297"/>
      <c r="CMT1" s="296"/>
      <c r="CMU1" s="297"/>
      <c r="CMV1" s="296"/>
      <c r="CMW1" s="297"/>
      <c r="CMX1" s="296"/>
      <c r="CMY1" s="297"/>
      <c r="CMZ1" s="296"/>
      <c r="CNA1" s="297"/>
      <c r="CNB1" s="296"/>
      <c r="CNC1" s="297"/>
      <c r="CND1" s="296"/>
      <c r="CNE1" s="297"/>
      <c r="CNF1" s="296"/>
      <c r="CNG1" s="297"/>
      <c r="CNH1" s="296"/>
      <c r="CNI1" s="297"/>
      <c r="CNJ1" s="296"/>
      <c r="CNK1" s="297"/>
      <c r="CNL1" s="296"/>
      <c r="CNM1" s="297"/>
      <c r="CNN1" s="296"/>
      <c r="CNO1" s="297"/>
      <c r="CNP1" s="296"/>
      <c r="CNQ1" s="297"/>
      <c r="CNR1" s="296"/>
      <c r="CNS1" s="297"/>
      <c r="CNT1" s="296"/>
      <c r="CNU1" s="297"/>
      <c r="CNV1" s="296"/>
      <c r="CNW1" s="297"/>
      <c r="CNX1" s="296"/>
      <c r="CNY1" s="297"/>
      <c r="CNZ1" s="296"/>
      <c r="COA1" s="297"/>
      <c r="COB1" s="296"/>
      <c r="COC1" s="297"/>
      <c r="COD1" s="296"/>
      <c r="COE1" s="297"/>
      <c r="COF1" s="296"/>
      <c r="COG1" s="297"/>
      <c r="COH1" s="296"/>
      <c r="COI1" s="297"/>
      <c r="COJ1" s="296"/>
      <c r="COK1" s="297"/>
      <c r="COL1" s="296"/>
      <c r="COM1" s="297"/>
      <c r="CON1" s="296"/>
      <c r="COO1" s="297"/>
      <c r="COP1" s="296"/>
      <c r="COQ1" s="297"/>
      <c r="COR1" s="296"/>
      <c r="COS1" s="297"/>
      <c r="COT1" s="296"/>
      <c r="COU1" s="297"/>
      <c r="COV1" s="296"/>
      <c r="COW1" s="297"/>
      <c r="COX1" s="296"/>
      <c r="COY1" s="297"/>
      <c r="COZ1" s="296"/>
      <c r="CPA1" s="297"/>
      <c r="CPB1" s="296"/>
      <c r="CPC1" s="297"/>
      <c r="CPD1" s="296"/>
      <c r="CPE1" s="297"/>
      <c r="CPF1" s="296"/>
      <c r="CPG1" s="297"/>
      <c r="CPH1" s="296"/>
      <c r="CPI1" s="297"/>
      <c r="CPJ1" s="296"/>
      <c r="CPK1" s="297"/>
      <c r="CPL1" s="296"/>
      <c r="CPM1" s="297"/>
      <c r="CPN1" s="296"/>
      <c r="CPO1" s="297"/>
      <c r="CPP1" s="296"/>
      <c r="CPQ1" s="297"/>
      <c r="CPR1" s="296"/>
      <c r="CPS1" s="297"/>
      <c r="CPT1" s="296"/>
      <c r="CPU1" s="297"/>
      <c r="CPV1" s="296"/>
      <c r="CPW1" s="297"/>
      <c r="CPX1" s="296"/>
      <c r="CPY1" s="297"/>
      <c r="CPZ1" s="296"/>
      <c r="CQA1" s="297"/>
      <c r="CQB1" s="296"/>
      <c r="CQC1" s="297"/>
      <c r="CQD1" s="296"/>
      <c r="CQE1" s="297"/>
      <c r="CQF1" s="296"/>
      <c r="CQG1" s="297"/>
      <c r="CQH1" s="296"/>
      <c r="CQI1" s="297"/>
      <c r="CQJ1" s="296"/>
      <c r="CQK1" s="297"/>
      <c r="CQL1" s="296"/>
      <c r="CQM1" s="297"/>
      <c r="CQN1" s="296"/>
      <c r="CQO1" s="297"/>
      <c r="CQP1" s="296"/>
      <c r="CQQ1" s="297"/>
      <c r="CQR1" s="296"/>
      <c r="CQS1" s="297"/>
      <c r="CQT1" s="296"/>
      <c r="CQU1" s="297"/>
      <c r="CQV1" s="296"/>
      <c r="CQW1" s="297"/>
      <c r="CQX1" s="296"/>
      <c r="CQY1" s="297"/>
      <c r="CQZ1" s="296"/>
      <c r="CRA1" s="297"/>
      <c r="CRB1" s="296"/>
      <c r="CRC1" s="297"/>
      <c r="CRD1" s="296"/>
      <c r="CRE1" s="297"/>
      <c r="CRF1" s="296"/>
      <c r="CRG1" s="297"/>
      <c r="CRH1" s="296"/>
      <c r="CRI1" s="297"/>
      <c r="CRJ1" s="296"/>
      <c r="CRK1" s="297"/>
      <c r="CRL1" s="296"/>
      <c r="CRM1" s="297"/>
      <c r="CRN1" s="296"/>
      <c r="CRO1" s="297"/>
      <c r="CRP1" s="296"/>
      <c r="CRQ1" s="297"/>
      <c r="CRR1" s="296"/>
      <c r="CRS1" s="297"/>
      <c r="CRT1" s="296"/>
      <c r="CRU1" s="297"/>
      <c r="CRV1" s="296"/>
      <c r="CRW1" s="297"/>
      <c r="CRX1" s="296"/>
      <c r="CRY1" s="297"/>
      <c r="CRZ1" s="296"/>
      <c r="CSA1" s="297"/>
      <c r="CSB1" s="296"/>
      <c r="CSC1" s="297"/>
      <c r="CSD1" s="296"/>
      <c r="CSE1" s="297"/>
      <c r="CSF1" s="296"/>
      <c r="CSG1" s="297"/>
      <c r="CSH1" s="296"/>
      <c r="CSI1" s="297"/>
      <c r="CSJ1" s="296"/>
      <c r="CSK1" s="297"/>
      <c r="CSL1" s="296"/>
      <c r="CSM1" s="297"/>
      <c r="CSN1" s="296"/>
      <c r="CSO1" s="297"/>
      <c r="CSP1" s="296"/>
      <c r="CSQ1" s="297"/>
      <c r="CSR1" s="296"/>
      <c r="CSS1" s="297"/>
      <c r="CST1" s="296"/>
      <c r="CSU1" s="297"/>
      <c r="CSV1" s="296"/>
      <c r="CSW1" s="297"/>
      <c r="CSX1" s="296"/>
      <c r="CSY1" s="297"/>
      <c r="CSZ1" s="296"/>
      <c r="CTA1" s="297"/>
      <c r="CTB1" s="296"/>
      <c r="CTC1" s="297"/>
      <c r="CTD1" s="296"/>
      <c r="CTE1" s="297"/>
      <c r="CTF1" s="296"/>
      <c r="CTG1" s="297"/>
      <c r="CTH1" s="296"/>
      <c r="CTI1" s="297"/>
      <c r="CTJ1" s="296"/>
      <c r="CTK1" s="297"/>
      <c r="CTL1" s="296"/>
      <c r="CTM1" s="297"/>
      <c r="CTN1" s="296"/>
      <c r="CTO1" s="297"/>
      <c r="CTP1" s="296"/>
      <c r="CTQ1" s="297"/>
      <c r="CTR1" s="296"/>
      <c r="CTS1" s="297"/>
      <c r="CTT1" s="296"/>
      <c r="CTU1" s="297"/>
      <c r="CTV1" s="296"/>
      <c r="CTW1" s="297"/>
      <c r="CTX1" s="296"/>
      <c r="CTY1" s="297"/>
      <c r="CTZ1" s="296"/>
      <c r="CUA1" s="297"/>
      <c r="CUB1" s="296"/>
      <c r="CUC1" s="297"/>
      <c r="CUD1" s="296"/>
      <c r="CUE1" s="297"/>
      <c r="CUF1" s="296"/>
      <c r="CUG1" s="297"/>
      <c r="CUH1" s="296"/>
      <c r="CUI1" s="297"/>
      <c r="CUJ1" s="296"/>
      <c r="CUK1" s="297"/>
      <c r="CUL1" s="296"/>
      <c r="CUM1" s="297"/>
      <c r="CUN1" s="296"/>
      <c r="CUO1" s="297"/>
      <c r="CUP1" s="296"/>
      <c r="CUQ1" s="297"/>
      <c r="CUR1" s="296"/>
      <c r="CUS1" s="297"/>
      <c r="CUT1" s="296"/>
      <c r="CUU1" s="297"/>
      <c r="CUV1" s="296"/>
      <c r="CUW1" s="297"/>
      <c r="CUX1" s="296"/>
      <c r="CUY1" s="297"/>
      <c r="CUZ1" s="296"/>
      <c r="CVA1" s="297"/>
      <c r="CVB1" s="296"/>
      <c r="CVC1" s="297"/>
      <c r="CVD1" s="296"/>
      <c r="CVE1" s="297"/>
      <c r="CVF1" s="296"/>
      <c r="CVG1" s="297"/>
      <c r="CVH1" s="296"/>
      <c r="CVI1" s="297"/>
      <c r="CVJ1" s="296"/>
      <c r="CVK1" s="297"/>
      <c r="CVL1" s="296"/>
      <c r="CVM1" s="297"/>
      <c r="CVN1" s="296"/>
      <c r="CVO1" s="297"/>
      <c r="CVP1" s="296"/>
      <c r="CVQ1" s="297"/>
      <c r="CVR1" s="296"/>
      <c r="CVS1" s="297"/>
      <c r="CVT1" s="296"/>
      <c r="CVU1" s="297"/>
      <c r="CVV1" s="296"/>
      <c r="CVW1" s="297"/>
      <c r="CVX1" s="296"/>
      <c r="CVY1" s="297"/>
      <c r="CVZ1" s="296"/>
      <c r="CWA1" s="297"/>
      <c r="CWB1" s="296"/>
      <c r="CWC1" s="297"/>
      <c r="CWD1" s="296"/>
      <c r="CWE1" s="297"/>
      <c r="CWF1" s="296"/>
      <c r="CWG1" s="297"/>
      <c r="CWH1" s="296"/>
      <c r="CWI1" s="297"/>
      <c r="CWJ1" s="296"/>
      <c r="CWK1" s="297"/>
      <c r="CWL1" s="296"/>
      <c r="CWM1" s="297"/>
      <c r="CWN1" s="296"/>
      <c r="CWO1" s="297"/>
      <c r="CWP1" s="296"/>
      <c r="CWQ1" s="297"/>
      <c r="CWR1" s="296"/>
      <c r="CWS1" s="297"/>
      <c r="CWT1" s="296"/>
      <c r="CWU1" s="297"/>
      <c r="CWV1" s="296"/>
      <c r="CWW1" s="297"/>
      <c r="CWX1" s="296"/>
      <c r="CWY1" s="297"/>
      <c r="CWZ1" s="296"/>
      <c r="CXA1" s="297"/>
      <c r="CXB1" s="296"/>
      <c r="CXC1" s="297"/>
      <c r="CXD1" s="296"/>
      <c r="CXE1" s="297"/>
      <c r="CXF1" s="296"/>
      <c r="CXG1" s="297"/>
      <c r="CXH1" s="296"/>
      <c r="CXI1" s="297"/>
      <c r="CXJ1" s="296"/>
      <c r="CXK1" s="297"/>
      <c r="CXL1" s="296"/>
      <c r="CXM1" s="297"/>
      <c r="CXN1" s="296"/>
      <c r="CXO1" s="297"/>
      <c r="CXP1" s="296"/>
      <c r="CXQ1" s="297"/>
      <c r="CXR1" s="296"/>
      <c r="CXS1" s="297"/>
      <c r="CXT1" s="296"/>
      <c r="CXU1" s="297"/>
      <c r="CXV1" s="296"/>
      <c r="CXW1" s="297"/>
      <c r="CXX1" s="296"/>
      <c r="CXY1" s="297"/>
      <c r="CXZ1" s="296"/>
      <c r="CYA1" s="297"/>
      <c r="CYB1" s="296"/>
      <c r="CYC1" s="297"/>
      <c r="CYD1" s="296"/>
      <c r="CYE1" s="297"/>
      <c r="CYF1" s="296"/>
      <c r="CYG1" s="297"/>
      <c r="CYH1" s="296"/>
      <c r="CYI1" s="297"/>
      <c r="CYJ1" s="296"/>
      <c r="CYK1" s="297"/>
      <c r="CYL1" s="296"/>
      <c r="CYM1" s="297"/>
      <c r="CYN1" s="296"/>
      <c r="CYO1" s="297"/>
      <c r="CYP1" s="296"/>
      <c r="CYQ1" s="297"/>
      <c r="CYR1" s="296"/>
      <c r="CYS1" s="297"/>
      <c r="CYT1" s="296"/>
      <c r="CYU1" s="297"/>
      <c r="CYV1" s="296"/>
      <c r="CYW1" s="297"/>
      <c r="CYX1" s="296"/>
      <c r="CYY1" s="297"/>
      <c r="CYZ1" s="296"/>
      <c r="CZA1" s="297"/>
      <c r="CZB1" s="296"/>
      <c r="CZC1" s="297"/>
      <c r="CZD1" s="296"/>
      <c r="CZE1" s="297"/>
      <c r="CZF1" s="296"/>
      <c r="CZG1" s="297"/>
      <c r="CZH1" s="296"/>
      <c r="CZI1" s="297"/>
      <c r="CZJ1" s="296"/>
      <c r="CZK1" s="297"/>
      <c r="CZL1" s="296"/>
      <c r="CZM1" s="297"/>
      <c r="CZN1" s="296"/>
      <c r="CZO1" s="297"/>
      <c r="CZP1" s="296"/>
      <c r="CZQ1" s="297"/>
      <c r="CZR1" s="296"/>
      <c r="CZS1" s="297"/>
      <c r="CZT1" s="296"/>
      <c r="CZU1" s="297"/>
      <c r="CZV1" s="296"/>
      <c r="CZW1" s="297"/>
      <c r="CZX1" s="296"/>
      <c r="CZY1" s="297"/>
      <c r="CZZ1" s="296"/>
      <c r="DAA1" s="297"/>
      <c r="DAB1" s="296"/>
      <c r="DAC1" s="297"/>
      <c r="DAD1" s="296"/>
      <c r="DAE1" s="297"/>
      <c r="DAF1" s="296"/>
      <c r="DAG1" s="297"/>
      <c r="DAH1" s="296"/>
      <c r="DAI1" s="297"/>
      <c r="DAJ1" s="296"/>
      <c r="DAK1" s="297"/>
      <c r="DAL1" s="296"/>
      <c r="DAM1" s="297"/>
      <c r="DAN1" s="296"/>
      <c r="DAO1" s="297"/>
      <c r="DAP1" s="296"/>
      <c r="DAQ1" s="297"/>
      <c r="DAR1" s="296"/>
      <c r="DAS1" s="297"/>
      <c r="DAT1" s="296"/>
      <c r="DAU1" s="297"/>
      <c r="DAV1" s="296"/>
      <c r="DAW1" s="297"/>
      <c r="DAX1" s="296"/>
      <c r="DAY1" s="297"/>
      <c r="DAZ1" s="296"/>
      <c r="DBA1" s="297"/>
      <c r="DBB1" s="296"/>
      <c r="DBC1" s="297"/>
      <c r="DBD1" s="296"/>
      <c r="DBE1" s="297"/>
      <c r="DBF1" s="296"/>
      <c r="DBG1" s="297"/>
      <c r="DBH1" s="296"/>
      <c r="DBI1" s="297"/>
      <c r="DBJ1" s="296"/>
      <c r="DBK1" s="297"/>
      <c r="DBL1" s="296"/>
      <c r="DBM1" s="297"/>
      <c r="DBN1" s="296"/>
      <c r="DBO1" s="297"/>
      <c r="DBP1" s="296"/>
      <c r="DBQ1" s="297"/>
      <c r="DBR1" s="296"/>
      <c r="DBS1" s="297"/>
      <c r="DBT1" s="296"/>
      <c r="DBU1" s="297"/>
      <c r="DBV1" s="296"/>
      <c r="DBW1" s="297"/>
      <c r="DBX1" s="296"/>
      <c r="DBY1" s="297"/>
      <c r="DBZ1" s="296"/>
      <c r="DCA1" s="297"/>
      <c r="DCB1" s="296"/>
      <c r="DCC1" s="297"/>
      <c r="DCD1" s="296"/>
      <c r="DCE1" s="297"/>
      <c r="DCF1" s="296"/>
      <c r="DCG1" s="297"/>
      <c r="DCH1" s="296"/>
      <c r="DCI1" s="297"/>
      <c r="DCJ1" s="296"/>
      <c r="DCK1" s="297"/>
      <c r="DCL1" s="296"/>
      <c r="DCM1" s="297"/>
      <c r="DCN1" s="296"/>
      <c r="DCO1" s="297"/>
      <c r="DCP1" s="296"/>
      <c r="DCQ1" s="297"/>
      <c r="DCR1" s="296"/>
      <c r="DCS1" s="297"/>
      <c r="DCT1" s="296"/>
      <c r="DCU1" s="297"/>
      <c r="DCV1" s="296"/>
      <c r="DCW1" s="297"/>
      <c r="DCX1" s="296"/>
      <c r="DCY1" s="297"/>
      <c r="DCZ1" s="296"/>
      <c r="DDA1" s="297"/>
      <c r="DDB1" s="296"/>
      <c r="DDC1" s="297"/>
      <c r="DDD1" s="296"/>
      <c r="DDE1" s="297"/>
      <c r="DDF1" s="296"/>
      <c r="DDG1" s="297"/>
      <c r="DDH1" s="296"/>
      <c r="DDI1" s="297"/>
      <c r="DDJ1" s="296"/>
      <c r="DDK1" s="297"/>
      <c r="DDL1" s="296"/>
      <c r="DDM1" s="297"/>
      <c r="DDN1" s="296"/>
      <c r="DDO1" s="297"/>
      <c r="DDP1" s="296"/>
      <c r="DDQ1" s="297"/>
      <c r="DDR1" s="296"/>
      <c r="DDS1" s="297"/>
      <c r="DDT1" s="296"/>
      <c r="DDU1" s="297"/>
      <c r="DDV1" s="296"/>
      <c r="DDW1" s="297"/>
      <c r="DDX1" s="296"/>
      <c r="DDY1" s="297"/>
      <c r="DDZ1" s="296"/>
      <c r="DEA1" s="297"/>
      <c r="DEB1" s="296"/>
      <c r="DEC1" s="297"/>
      <c r="DED1" s="296"/>
      <c r="DEE1" s="297"/>
      <c r="DEF1" s="296"/>
      <c r="DEG1" s="297"/>
      <c r="DEH1" s="296"/>
      <c r="DEI1" s="297"/>
      <c r="DEJ1" s="296"/>
      <c r="DEK1" s="297"/>
      <c r="DEL1" s="296"/>
      <c r="DEM1" s="297"/>
      <c r="DEN1" s="296"/>
      <c r="DEO1" s="297"/>
      <c r="DEP1" s="296"/>
      <c r="DEQ1" s="297"/>
      <c r="DER1" s="296"/>
      <c r="DES1" s="297"/>
      <c r="DET1" s="296"/>
      <c r="DEU1" s="297"/>
      <c r="DEV1" s="296"/>
      <c r="DEW1" s="297"/>
      <c r="DEX1" s="296"/>
      <c r="DEY1" s="297"/>
      <c r="DEZ1" s="296"/>
      <c r="DFA1" s="297"/>
      <c r="DFB1" s="296"/>
      <c r="DFC1" s="297"/>
      <c r="DFD1" s="296"/>
      <c r="DFE1" s="297"/>
      <c r="DFF1" s="296"/>
      <c r="DFG1" s="297"/>
      <c r="DFH1" s="296"/>
      <c r="DFI1" s="297"/>
      <c r="DFJ1" s="296"/>
      <c r="DFK1" s="297"/>
      <c r="DFL1" s="296"/>
      <c r="DFM1" s="297"/>
      <c r="DFN1" s="296"/>
      <c r="DFO1" s="297"/>
      <c r="DFP1" s="296"/>
      <c r="DFQ1" s="297"/>
      <c r="DFR1" s="296"/>
      <c r="DFS1" s="297"/>
      <c r="DFT1" s="296"/>
      <c r="DFU1" s="297"/>
      <c r="DFV1" s="296"/>
      <c r="DFW1" s="297"/>
      <c r="DFX1" s="296"/>
      <c r="DFY1" s="297"/>
      <c r="DFZ1" s="296"/>
      <c r="DGA1" s="297"/>
      <c r="DGB1" s="296"/>
      <c r="DGC1" s="297"/>
      <c r="DGD1" s="296"/>
      <c r="DGE1" s="297"/>
      <c r="DGF1" s="296"/>
      <c r="DGG1" s="297"/>
      <c r="DGH1" s="296"/>
      <c r="DGI1" s="297"/>
      <c r="DGJ1" s="296"/>
      <c r="DGK1" s="297"/>
      <c r="DGL1" s="296"/>
      <c r="DGM1" s="297"/>
      <c r="DGN1" s="296"/>
      <c r="DGO1" s="297"/>
      <c r="DGP1" s="296"/>
      <c r="DGQ1" s="297"/>
      <c r="DGR1" s="296"/>
      <c r="DGS1" s="297"/>
      <c r="DGT1" s="296"/>
      <c r="DGU1" s="297"/>
      <c r="DGV1" s="296"/>
      <c r="DGW1" s="297"/>
      <c r="DGX1" s="296"/>
      <c r="DGY1" s="297"/>
      <c r="DGZ1" s="296"/>
      <c r="DHA1" s="297"/>
      <c r="DHB1" s="296"/>
      <c r="DHC1" s="297"/>
      <c r="DHD1" s="296"/>
      <c r="DHE1" s="297"/>
      <c r="DHF1" s="296"/>
      <c r="DHG1" s="297"/>
      <c r="DHH1" s="296"/>
      <c r="DHI1" s="297"/>
      <c r="DHJ1" s="296"/>
      <c r="DHK1" s="297"/>
      <c r="DHL1" s="296"/>
      <c r="DHM1" s="297"/>
      <c r="DHN1" s="296"/>
      <c r="DHO1" s="297"/>
      <c r="DHP1" s="296"/>
      <c r="DHQ1" s="297"/>
      <c r="DHR1" s="296"/>
      <c r="DHS1" s="297"/>
      <c r="DHT1" s="296"/>
      <c r="DHU1" s="297"/>
      <c r="DHV1" s="296"/>
      <c r="DHW1" s="297"/>
      <c r="DHX1" s="296"/>
      <c r="DHY1" s="297"/>
      <c r="DHZ1" s="296"/>
      <c r="DIA1" s="297"/>
      <c r="DIB1" s="296"/>
      <c r="DIC1" s="297"/>
      <c r="DID1" s="296"/>
      <c r="DIE1" s="297"/>
      <c r="DIF1" s="296"/>
      <c r="DIG1" s="297"/>
      <c r="DIH1" s="296"/>
      <c r="DII1" s="297"/>
      <c r="DIJ1" s="296"/>
      <c r="DIK1" s="297"/>
      <c r="DIL1" s="296"/>
      <c r="DIM1" s="297"/>
      <c r="DIN1" s="296"/>
      <c r="DIO1" s="297"/>
      <c r="DIP1" s="296"/>
      <c r="DIQ1" s="297"/>
      <c r="DIR1" s="296"/>
      <c r="DIS1" s="297"/>
      <c r="DIT1" s="296"/>
      <c r="DIU1" s="297"/>
      <c r="DIV1" s="296"/>
      <c r="DIW1" s="297"/>
      <c r="DIX1" s="296"/>
      <c r="DIY1" s="297"/>
      <c r="DIZ1" s="296"/>
      <c r="DJA1" s="297"/>
      <c r="DJB1" s="296"/>
      <c r="DJC1" s="297"/>
      <c r="DJD1" s="296"/>
      <c r="DJE1" s="297"/>
      <c r="DJF1" s="296"/>
      <c r="DJG1" s="297"/>
      <c r="DJH1" s="296"/>
      <c r="DJI1" s="297"/>
      <c r="DJJ1" s="296"/>
      <c r="DJK1" s="297"/>
      <c r="DJL1" s="296"/>
      <c r="DJM1" s="297"/>
      <c r="DJN1" s="296"/>
      <c r="DJO1" s="297"/>
      <c r="DJP1" s="296"/>
      <c r="DJQ1" s="297"/>
      <c r="DJR1" s="296"/>
      <c r="DJS1" s="297"/>
      <c r="DJT1" s="296"/>
      <c r="DJU1" s="297"/>
      <c r="DJV1" s="296"/>
      <c r="DJW1" s="297"/>
      <c r="DJX1" s="296"/>
      <c r="DJY1" s="297"/>
      <c r="DJZ1" s="296"/>
      <c r="DKA1" s="297"/>
      <c r="DKB1" s="296"/>
      <c r="DKC1" s="297"/>
      <c r="DKD1" s="296"/>
      <c r="DKE1" s="297"/>
      <c r="DKF1" s="296"/>
      <c r="DKG1" s="297"/>
      <c r="DKH1" s="296"/>
      <c r="DKI1" s="297"/>
      <c r="DKJ1" s="296"/>
      <c r="DKK1" s="297"/>
      <c r="DKL1" s="296"/>
      <c r="DKM1" s="297"/>
      <c r="DKN1" s="296"/>
      <c r="DKO1" s="297"/>
      <c r="DKP1" s="296"/>
      <c r="DKQ1" s="297"/>
      <c r="DKR1" s="296"/>
      <c r="DKS1" s="297"/>
      <c r="DKT1" s="296"/>
      <c r="DKU1" s="297"/>
      <c r="DKV1" s="296"/>
      <c r="DKW1" s="297"/>
      <c r="DKX1" s="296"/>
      <c r="DKY1" s="297"/>
      <c r="DKZ1" s="296"/>
      <c r="DLA1" s="297"/>
      <c r="DLB1" s="296"/>
      <c r="DLC1" s="297"/>
      <c r="DLD1" s="296"/>
      <c r="DLE1" s="297"/>
      <c r="DLF1" s="296"/>
      <c r="DLG1" s="297"/>
      <c r="DLH1" s="296"/>
      <c r="DLI1" s="297"/>
      <c r="DLJ1" s="296"/>
      <c r="DLK1" s="297"/>
      <c r="DLL1" s="296"/>
      <c r="DLM1" s="297"/>
      <c r="DLN1" s="296"/>
      <c r="DLO1" s="297"/>
      <c r="DLP1" s="296"/>
      <c r="DLQ1" s="297"/>
      <c r="DLR1" s="296"/>
      <c r="DLS1" s="297"/>
      <c r="DLT1" s="296"/>
      <c r="DLU1" s="297"/>
      <c r="DLV1" s="296"/>
      <c r="DLW1" s="297"/>
      <c r="DLX1" s="296"/>
      <c r="DLY1" s="297"/>
      <c r="DLZ1" s="296"/>
      <c r="DMA1" s="297"/>
      <c r="DMB1" s="296"/>
      <c r="DMC1" s="297"/>
      <c r="DMD1" s="296"/>
      <c r="DME1" s="297"/>
      <c r="DMF1" s="296"/>
      <c r="DMG1" s="297"/>
      <c r="DMH1" s="296"/>
      <c r="DMI1" s="297"/>
      <c r="DMJ1" s="296"/>
      <c r="DMK1" s="297"/>
      <c r="DML1" s="296"/>
      <c r="DMM1" s="297"/>
      <c r="DMN1" s="296"/>
      <c r="DMO1" s="297"/>
      <c r="DMP1" s="296"/>
      <c r="DMQ1" s="297"/>
      <c r="DMR1" s="296"/>
      <c r="DMS1" s="297"/>
      <c r="DMT1" s="296"/>
      <c r="DMU1" s="297"/>
      <c r="DMV1" s="296"/>
      <c r="DMW1" s="297"/>
      <c r="DMX1" s="296"/>
      <c r="DMY1" s="297"/>
      <c r="DMZ1" s="296"/>
      <c r="DNA1" s="297"/>
      <c r="DNB1" s="296"/>
      <c r="DNC1" s="297"/>
      <c r="DND1" s="296"/>
      <c r="DNE1" s="297"/>
      <c r="DNF1" s="296"/>
      <c r="DNG1" s="297"/>
      <c r="DNH1" s="296"/>
      <c r="DNI1" s="297"/>
      <c r="DNJ1" s="296"/>
      <c r="DNK1" s="297"/>
      <c r="DNL1" s="296"/>
      <c r="DNM1" s="297"/>
      <c r="DNN1" s="296"/>
      <c r="DNO1" s="297"/>
      <c r="DNP1" s="296"/>
      <c r="DNQ1" s="297"/>
      <c r="DNR1" s="296"/>
      <c r="DNS1" s="297"/>
      <c r="DNT1" s="296"/>
      <c r="DNU1" s="297"/>
      <c r="DNV1" s="296"/>
      <c r="DNW1" s="297"/>
      <c r="DNX1" s="296"/>
      <c r="DNY1" s="297"/>
      <c r="DNZ1" s="296"/>
      <c r="DOA1" s="297"/>
      <c r="DOB1" s="296"/>
      <c r="DOC1" s="297"/>
      <c r="DOD1" s="296"/>
      <c r="DOE1" s="297"/>
      <c r="DOF1" s="296"/>
      <c r="DOG1" s="297"/>
      <c r="DOH1" s="296"/>
      <c r="DOI1" s="297"/>
      <c r="DOJ1" s="296"/>
      <c r="DOK1" s="297"/>
      <c r="DOL1" s="296"/>
      <c r="DOM1" s="297"/>
      <c r="DON1" s="296"/>
      <c r="DOO1" s="297"/>
      <c r="DOP1" s="296"/>
      <c r="DOQ1" s="297"/>
      <c r="DOR1" s="296"/>
      <c r="DOS1" s="297"/>
      <c r="DOT1" s="296"/>
      <c r="DOU1" s="297"/>
      <c r="DOV1" s="296"/>
      <c r="DOW1" s="297"/>
      <c r="DOX1" s="296"/>
      <c r="DOY1" s="297"/>
      <c r="DOZ1" s="296"/>
      <c r="DPA1" s="297"/>
      <c r="DPB1" s="296"/>
      <c r="DPC1" s="297"/>
      <c r="DPD1" s="296"/>
      <c r="DPE1" s="297"/>
      <c r="DPF1" s="296"/>
      <c r="DPG1" s="297"/>
      <c r="DPH1" s="296"/>
      <c r="DPI1" s="297"/>
      <c r="DPJ1" s="296"/>
      <c r="DPK1" s="297"/>
      <c r="DPL1" s="296"/>
      <c r="DPM1" s="297"/>
      <c r="DPN1" s="296"/>
      <c r="DPO1" s="297"/>
      <c r="DPP1" s="296"/>
      <c r="DPQ1" s="297"/>
      <c r="DPR1" s="296"/>
      <c r="DPS1" s="297"/>
      <c r="DPT1" s="296"/>
      <c r="DPU1" s="297"/>
      <c r="DPV1" s="296"/>
      <c r="DPW1" s="297"/>
      <c r="DPX1" s="296"/>
      <c r="DPY1" s="297"/>
      <c r="DPZ1" s="296"/>
      <c r="DQA1" s="297"/>
      <c r="DQB1" s="296"/>
      <c r="DQC1" s="297"/>
      <c r="DQD1" s="296"/>
      <c r="DQE1" s="297"/>
      <c r="DQF1" s="296"/>
      <c r="DQG1" s="297"/>
      <c r="DQH1" s="296"/>
      <c r="DQI1" s="297"/>
      <c r="DQJ1" s="296"/>
      <c r="DQK1" s="297"/>
      <c r="DQL1" s="296"/>
      <c r="DQM1" s="297"/>
      <c r="DQN1" s="296"/>
      <c r="DQO1" s="297"/>
      <c r="DQP1" s="296"/>
      <c r="DQQ1" s="297"/>
      <c r="DQR1" s="296"/>
      <c r="DQS1" s="297"/>
      <c r="DQT1" s="296"/>
      <c r="DQU1" s="297"/>
      <c r="DQV1" s="296"/>
      <c r="DQW1" s="297"/>
      <c r="DQX1" s="296"/>
      <c r="DQY1" s="297"/>
      <c r="DQZ1" s="296"/>
      <c r="DRA1" s="297"/>
      <c r="DRB1" s="296"/>
      <c r="DRC1" s="297"/>
      <c r="DRD1" s="296"/>
      <c r="DRE1" s="297"/>
      <c r="DRF1" s="296"/>
      <c r="DRG1" s="297"/>
      <c r="DRH1" s="296"/>
      <c r="DRI1" s="297"/>
      <c r="DRJ1" s="296"/>
      <c r="DRK1" s="297"/>
      <c r="DRL1" s="296"/>
      <c r="DRM1" s="297"/>
      <c r="DRN1" s="296"/>
      <c r="DRO1" s="297"/>
      <c r="DRP1" s="296"/>
      <c r="DRQ1" s="297"/>
      <c r="DRR1" s="296"/>
      <c r="DRS1" s="297"/>
      <c r="DRT1" s="296"/>
      <c r="DRU1" s="297"/>
      <c r="DRV1" s="296"/>
      <c r="DRW1" s="297"/>
      <c r="DRX1" s="296"/>
      <c r="DRY1" s="297"/>
      <c r="DRZ1" s="296"/>
      <c r="DSA1" s="297"/>
      <c r="DSB1" s="296"/>
      <c r="DSC1" s="297"/>
      <c r="DSD1" s="296"/>
      <c r="DSE1" s="297"/>
      <c r="DSF1" s="296"/>
      <c r="DSG1" s="297"/>
      <c r="DSH1" s="296"/>
      <c r="DSI1" s="297"/>
      <c r="DSJ1" s="296"/>
      <c r="DSK1" s="297"/>
      <c r="DSL1" s="296"/>
      <c r="DSM1" s="297"/>
      <c r="DSN1" s="296"/>
      <c r="DSO1" s="297"/>
      <c r="DSP1" s="296"/>
      <c r="DSQ1" s="297"/>
      <c r="DSR1" s="296"/>
      <c r="DSS1" s="297"/>
      <c r="DST1" s="296"/>
      <c r="DSU1" s="297"/>
      <c r="DSV1" s="296"/>
      <c r="DSW1" s="297"/>
      <c r="DSX1" s="296"/>
      <c r="DSY1" s="297"/>
      <c r="DSZ1" s="296"/>
      <c r="DTA1" s="297"/>
      <c r="DTB1" s="296"/>
      <c r="DTC1" s="297"/>
      <c r="DTD1" s="296"/>
      <c r="DTE1" s="297"/>
      <c r="DTF1" s="296"/>
      <c r="DTG1" s="297"/>
      <c r="DTH1" s="296"/>
      <c r="DTI1" s="297"/>
      <c r="DTJ1" s="296"/>
      <c r="DTK1" s="297"/>
      <c r="DTL1" s="296"/>
      <c r="DTM1" s="297"/>
      <c r="DTN1" s="296"/>
      <c r="DTO1" s="297"/>
      <c r="DTP1" s="296"/>
      <c r="DTQ1" s="297"/>
      <c r="DTR1" s="296"/>
      <c r="DTS1" s="297"/>
      <c r="DTT1" s="296"/>
      <c r="DTU1" s="297"/>
      <c r="DTV1" s="296"/>
      <c r="DTW1" s="297"/>
      <c r="DTX1" s="296"/>
      <c r="DTY1" s="297"/>
      <c r="DTZ1" s="296"/>
      <c r="DUA1" s="297"/>
      <c r="DUB1" s="296"/>
      <c r="DUC1" s="297"/>
      <c r="DUD1" s="296"/>
      <c r="DUE1" s="297"/>
      <c r="DUF1" s="296"/>
      <c r="DUG1" s="297"/>
      <c r="DUH1" s="296"/>
      <c r="DUI1" s="297"/>
      <c r="DUJ1" s="296"/>
      <c r="DUK1" s="297"/>
      <c r="DUL1" s="296"/>
      <c r="DUM1" s="297"/>
      <c r="DUN1" s="296"/>
      <c r="DUO1" s="297"/>
      <c r="DUP1" s="296"/>
      <c r="DUQ1" s="297"/>
      <c r="DUR1" s="296"/>
      <c r="DUS1" s="297"/>
      <c r="DUT1" s="296"/>
      <c r="DUU1" s="297"/>
      <c r="DUV1" s="296"/>
      <c r="DUW1" s="297"/>
      <c r="DUX1" s="296"/>
      <c r="DUY1" s="297"/>
      <c r="DUZ1" s="296"/>
      <c r="DVA1" s="297"/>
      <c r="DVB1" s="296"/>
      <c r="DVC1" s="297"/>
      <c r="DVD1" s="296"/>
      <c r="DVE1" s="297"/>
      <c r="DVF1" s="296"/>
      <c r="DVG1" s="297"/>
      <c r="DVH1" s="296"/>
      <c r="DVI1" s="297"/>
      <c r="DVJ1" s="296"/>
      <c r="DVK1" s="297"/>
      <c r="DVL1" s="296"/>
      <c r="DVM1" s="297"/>
      <c r="DVN1" s="296"/>
      <c r="DVO1" s="297"/>
      <c r="DVP1" s="296"/>
      <c r="DVQ1" s="297"/>
      <c r="DVR1" s="296"/>
      <c r="DVS1" s="297"/>
      <c r="DVT1" s="296"/>
      <c r="DVU1" s="297"/>
      <c r="DVV1" s="296"/>
      <c r="DVW1" s="297"/>
      <c r="DVX1" s="296"/>
      <c r="DVY1" s="297"/>
      <c r="DVZ1" s="296"/>
      <c r="DWA1" s="297"/>
      <c r="DWB1" s="296"/>
      <c r="DWC1" s="297"/>
      <c r="DWD1" s="296"/>
      <c r="DWE1" s="297"/>
      <c r="DWF1" s="296"/>
      <c r="DWG1" s="297"/>
      <c r="DWH1" s="296"/>
      <c r="DWI1" s="297"/>
      <c r="DWJ1" s="296"/>
      <c r="DWK1" s="297"/>
      <c r="DWL1" s="296"/>
      <c r="DWM1" s="297"/>
      <c r="DWN1" s="296"/>
      <c r="DWO1" s="297"/>
      <c r="DWP1" s="296"/>
      <c r="DWQ1" s="297"/>
      <c r="DWR1" s="296"/>
      <c r="DWS1" s="297"/>
      <c r="DWT1" s="296"/>
      <c r="DWU1" s="297"/>
      <c r="DWV1" s="296"/>
      <c r="DWW1" s="297"/>
      <c r="DWX1" s="296"/>
      <c r="DWY1" s="297"/>
      <c r="DWZ1" s="296"/>
      <c r="DXA1" s="297"/>
      <c r="DXB1" s="296"/>
      <c r="DXC1" s="297"/>
      <c r="DXD1" s="296"/>
      <c r="DXE1" s="297"/>
      <c r="DXF1" s="296"/>
      <c r="DXG1" s="297"/>
      <c r="DXH1" s="296"/>
      <c r="DXI1" s="297"/>
      <c r="DXJ1" s="296"/>
      <c r="DXK1" s="297"/>
      <c r="DXL1" s="296"/>
      <c r="DXM1" s="297"/>
      <c r="DXN1" s="296"/>
      <c r="DXO1" s="297"/>
      <c r="DXP1" s="296"/>
      <c r="DXQ1" s="297"/>
      <c r="DXR1" s="296"/>
      <c r="DXS1" s="297"/>
      <c r="DXT1" s="296"/>
      <c r="DXU1" s="297"/>
      <c r="DXV1" s="296"/>
      <c r="DXW1" s="297"/>
      <c r="DXX1" s="296"/>
      <c r="DXY1" s="297"/>
      <c r="DXZ1" s="296"/>
      <c r="DYA1" s="297"/>
      <c r="DYB1" s="296"/>
      <c r="DYC1" s="297"/>
      <c r="DYD1" s="296"/>
      <c r="DYE1" s="297"/>
      <c r="DYF1" s="296"/>
      <c r="DYG1" s="297"/>
      <c r="DYH1" s="296"/>
      <c r="DYI1" s="297"/>
      <c r="DYJ1" s="296"/>
      <c r="DYK1" s="297"/>
      <c r="DYL1" s="296"/>
      <c r="DYM1" s="297"/>
      <c r="DYN1" s="296"/>
      <c r="DYO1" s="297"/>
      <c r="DYP1" s="296"/>
      <c r="DYQ1" s="297"/>
      <c r="DYR1" s="296"/>
      <c r="DYS1" s="297"/>
      <c r="DYT1" s="296"/>
      <c r="DYU1" s="297"/>
      <c r="DYV1" s="296"/>
      <c r="DYW1" s="297"/>
      <c r="DYX1" s="296"/>
      <c r="DYY1" s="297"/>
      <c r="DYZ1" s="296"/>
      <c r="DZA1" s="297"/>
      <c r="DZB1" s="296"/>
      <c r="DZC1" s="297"/>
      <c r="DZD1" s="296"/>
      <c r="DZE1" s="297"/>
      <c r="DZF1" s="296"/>
      <c r="DZG1" s="297"/>
      <c r="DZH1" s="296"/>
      <c r="DZI1" s="297"/>
      <c r="DZJ1" s="296"/>
      <c r="DZK1" s="297"/>
      <c r="DZL1" s="296"/>
      <c r="DZM1" s="297"/>
      <c r="DZN1" s="296"/>
      <c r="DZO1" s="297"/>
      <c r="DZP1" s="296"/>
      <c r="DZQ1" s="297"/>
      <c r="DZR1" s="296"/>
      <c r="DZS1" s="297"/>
      <c r="DZT1" s="296"/>
      <c r="DZU1" s="297"/>
      <c r="DZV1" s="296"/>
      <c r="DZW1" s="297"/>
      <c r="DZX1" s="296"/>
      <c r="DZY1" s="297"/>
      <c r="DZZ1" s="296"/>
      <c r="EAA1" s="297"/>
      <c r="EAB1" s="296"/>
      <c r="EAC1" s="297"/>
      <c r="EAD1" s="296"/>
      <c r="EAE1" s="297"/>
      <c r="EAF1" s="296"/>
      <c r="EAG1" s="297"/>
      <c r="EAH1" s="296"/>
      <c r="EAI1" s="297"/>
      <c r="EAJ1" s="296"/>
      <c r="EAK1" s="297"/>
      <c r="EAL1" s="296"/>
      <c r="EAM1" s="297"/>
      <c r="EAN1" s="296"/>
      <c r="EAO1" s="297"/>
      <c r="EAP1" s="296"/>
      <c r="EAQ1" s="297"/>
      <c r="EAR1" s="296"/>
      <c r="EAS1" s="297"/>
      <c r="EAT1" s="296"/>
      <c r="EAU1" s="297"/>
      <c r="EAV1" s="296"/>
      <c r="EAW1" s="297"/>
      <c r="EAX1" s="296"/>
      <c r="EAY1" s="297"/>
      <c r="EAZ1" s="296"/>
      <c r="EBA1" s="297"/>
      <c r="EBB1" s="296"/>
      <c r="EBC1" s="297"/>
      <c r="EBD1" s="296"/>
      <c r="EBE1" s="297"/>
      <c r="EBF1" s="296"/>
      <c r="EBG1" s="297"/>
      <c r="EBH1" s="296"/>
      <c r="EBI1" s="297"/>
      <c r="EBJ1" s="296"/>
      <c r="EBK1" s="297"/>
      <c r="EBL1" s="296"/>
      <c r="EBM1" s="297"/>
      <c r="EBN1" s="296"/>
      <c r="EBO1" s="297"/>
      <c r="EBP1" s="296"/>
      <c r="EBQ1" s="297"/>
      <c r="EBR1" s="296"/>
      <c r="EBS1" s="297"/>
      <c r="EBT1" s="296"/>
      <c r="EBU1" s="297"/>
      <c r="EBV1" s="296"/>
      <c r="EBW1" s="297"/>
      <c r="EBX1" s="296"/>
      <c r="EBY1" s="297"/>
      <c r="EBZ1" s="296"/>
      <c r="ECA1" s="297"/>
      <c r="ECB1" s="296"/>
      <c r="ECC1" s="297"/>
      <c r="ECD1" s="296"/>
      <c r="ECE1" s="297"/>
      <c r="ECF1" s="296"/>
      <c r="ECG1" s="297"/>
      <c r="ECH1" s="296"/>
      <c r="ECI1" s="297"/>
      <c r="ECJ1" s="296"/>
      <c r="ECK1" s="297"/>
      <c r="ECL1" s="296"/>
      <c r="ECM1" s="297"/>
      <c r="ECN1" s="296"/>
      <c r="ECO1" s="297"/>
      <c r="ECP1" s="296"/>
      <c r="ECQ1" s="297"/>
      <c r="ECR1" s="296"/>
      <c r="ECS1" s="297"/>
      <c r="ECT1" s="296"/>
      <c r="ECU1" s="297"/>
      <c r="ECV1" s="296"/>
      <c r="ECW1" s="297"/>
      <c r="ECX1" s="296"/>
      <c r="ECY1" s="297"/>
      <c r="ECZ1" s="296"/>
      <c r="EDA1" s="297"/>
      <c r="EDB1" s="296"/>
      <c r="EDC1" s="297"/>
      <c r="EDD1" s="296"/>
      <c r="EDE1" s="297"/>
      <c r="EDF1" s="296"/>
      <c r="EDG1" s="297"/>
      <c r="EDH1" s="296"/>
      <c r="EDI1" s="297"/>
      <c r="EDJ1" s="296"/>
      <c r="EDK1" s="297"/>
      <c r="EDL1" s="296"/>
      <c r="EDM1" s="297"/>
      <c r="EDN1" s="296"/>
      <c r="EDO1" s="297"/>
      <c r="EDP1" s="296"/>
      <c r="EDQ1" s="297"/>
      <c r="EDR1" s="296"/>
      <c r="EDS1" s="297"/>
      <c r="EDT1" s="296"/>
      <c r="EDU1" s="297"/>
      <c r="EDV1" s="296"/>
      <c r="EDW1" s="297"/>
      <c r="EDX1" s="296"/>
      <c r="EDY1" s="297"/>
      <c r="EDZ1" s="296"/>
      <c r="EEA1" s="297"/>
      <c r="EEB1" s="296"/>
      <c r="EEC1" s="297"/>
      <c r="EED1" s="296"/>
      <c r="EEE1" s="297"/>
      <c r="EEF1" s="296"/>
      <c r="EEG1" s="297"/>
      <c r="EEH1" s="296"/>
      <c r="EEI1" s="297"/>
      <c r="EEJ1" s="296"/>
      <c r="EEK1" s="297"/>
      <c r="EEL1" s="296"/>
      <c r="EEM1" s="297"/>
      <c r="EEN1" s="296"/>
      <c r="EEO1" s="297"/>
      <c r="EEP1" s="296"/>
      <c r="EEQ1" s="297"/>
      <c r="EER1" s="296"/>
      <c r="EES1" s="297"/>
      <c r="EET1" s="296"/>
      <c r="EEU1" s="297"/>
      <c r="EEV1" s="296"/>
      <c r="EEW1" s="297"/>
      <c r="EEX1" s="296"/>
      <c r="EEY1" s="297"/>
      <c r="EEZ1" s="296"/>
      <c r="EFA1" s="297"/>
      <c r="EFB1" s="296"/>
      <c r="EFC1" s="297"/>
      <c r="EFD1" s="296"/>
      <c r="EFE1" s="297"/>
      <c r="EFF1" s="296"/>
      <c r="EFG1" s="297"/>
      <c r="EFH1" s="296"/>
      <c r="EFI1" s="297"/>
      <c r="EFJ1" s="296"/>
      <c r="EFK1" s="297"/>
      <c r="EFL1" s="296"/>
      <c r="EFM1" s="297"/>
      <c r="EFN1" s="296"/>
      <c r="EFO1" s="297"/>
      <c r="EFP1" s="296"/>
      <c r="EFQ1" s="297"/>
      <c r="EFR1" s="296"/>
      <c r="EFS1" s="297"/>
      <c r="EFT1" s="296"/>
      <c r="EFU1" s="297"/>
      <c r="EFV1" s="296"/>
      <c r="EFW1" s="297"/>
      <c r="EFX1" s="296"/>
      <c r="EFY1" s="297"/>
      <c r="EFZ1" s="296"/>
      <c r="EGA1" s="297"/>
      <c r="EGB1" s="296"/>
      <c r="EGC1" s="297"/>
      <c r="EGD1" s="296"/>
      <c r="EGE1" s="297"/>
      <c r="EGF1" s="296"/>
      <c r="EGG1" s="297"/>
      <c r="EGH1" s="296"/>
      <c r="EGI1" s="297"/>
      <c r="EGJ1" s="296"/>
      <c r="EGK1" s="297"/>
      <c r="EGL1" s="296"/>
      <c r="EGM1" s="297"/>
      <c r="EGN1" s="296"/>
      <c r="EGO1" s="297"/>
      <c r="EGP1" s="296"/>
      <c r="EGQ1" s="297"/>
      <c r="EGR1" s="296"/>
      <c r="EGS1" s="297"/>
      <c r="EGT1" s="296"/>
      <c r="EGU1" s="297"/>
      <c r="EGV1" s="296"/>
      <c r="EGW1" s="297"/>
      <c r="EGX1" s="296"/>
      <c r="EGY1" s="297"/>
      <c r="EGZ1" s="296"/>
      <c r="EHA1" s="297"/>
      <c r="EHB1" s="296"/>
      <c r="EHC1" s="297"/>
      <c r="EHD1" s="296"/>
      <c r="EHE1" s="297"/>
      <c r="EHF1" s="296"/>
      <c r="EHG1" s="297"/>
      <c r="EHH1" s="296"/>
      <c r="EHI1" s="297"/>
      <c r="EHJ1" s="296"/>
      <c r="EHK1" s="297"/>
      <c r="EHL1" s="296"/>
      <c r="EHM1" s="297"/>
      <c r="EHN1" s="296"/>
      <c r="EHO1" s="297"/>
      <c r="EHP1" s="296"/>
      <c r="EHQ1" s="297"/>
      <c r="EHR1" s="296"/>
      <c r="EHS1" s="297"/>
      <c r="EHT1" s="296"/>
      <c r="EHU1" s="297"/>
      <c r="EHV1" s="296"/>
      <c r="EHW1" s="297"/>
      <c r="EHX1" s="296"/>
      <c r="EHY1" s="297"/>
      <c r="EHZ1" s="296"/>
      <c r="EIA1" s="297"/>
      <c r="EIB1" s="296"/>
      <c r="EIC1" s="297"/>
      <c r="EID1" s="296"/>
      <c r="EIE1" s="297"/>
      <c r="EIF1" s="296"/>
      <c r="EIG1" s="297"/>
      <c r="EIH1" s="296"/>
      <c r="EII1" s="297"/>
      <c r="EIJ1" s="296"/>
      <c r="EIK1" s="297"/>
      <c r="EIL1" s="296"/>
      <c r="EIM1" s="297"/>
      <c r="EIN1" s="296"/>
      <c r="EIO1" s="297"/>
      <c r="EIP1" s="296"/>
      <c r="EIQ1" s="297"/>
      <c r="EIR1" s="296"/>
      <c r="EIS1" s="297"/>
      <c r="EIT1" s="296"/>
      <c r="EIU1" s="297"/>
      <c r="EIV1" s="296"/>
      <c r="EIW1" s="297"/>
      <c r="EIX1" s="296"/>
      <c r="EIY1" s="297"/>
      <c r="EIZ1" s="296"/>
      <c r="EJA1" s="297"/>
      <c r="EJB1" s="296"/>
      <c r="EJC1" s="297"/>
      <c r="EJD1" s="296"/>
      <c r="EJE1" s="297"/>
      <c r="EJF1" s="296"/>
      <c r="EJG1" s="297"/>
      <c r="EJH1" s="296"/>
      <c r="EJI1" s="297"/>
      <c r="EJJ1" s="296"/>
      <c r="EJK1" s="297"/>
      <c r="EJL1" s="296"/>
      <c r="EJM1" s="297"/>
      <c r="EJN1" s="296"/>
      <c r="EJO1" s="297"/>
      <c r="EJP1" s="296"/>
      <c r="EJQ1" s="297"/>
      <c r="EJR1" s="296"/>
      <c r="EJS1" s="297"/>
      <c r="EJT1" s="296"/>
      <c r="EJU1" s="297"/>
      <c r="EJV1" s="296"/>
      <c r="EJW1" s="297"/>
      <c r="EJX1" s="296"/>
      <c r="EJY1" s="297"/>
      <c r="EJZ1" s="296"/>
      <c r="EKA1" s="297"/>
      <c r="EKB1" s="296"/>
      <c r="EKC1" s="297"/>
      <c r="EKD1" s="296"/>
      <c r="EKE1" s="297"/>
      <c r="EKF1" s="296"/>
      <c r="EKG1" s="297"/>
      <c r="EKH1" s="296"/>
      <c r="EKI1" s="297"/>
      <c r="EKJ1" s="296"/>
      <c r="EKK1" s="297"/>
      <c r="EKL1" s="296"/>
      <c r="EKM1" s="297"/>
      <c r="EKN1" s="296"/>
      <c r="EKO1" s="297"/>
      <c r="EKP1" s="296"/>
      <c r="EKQ1" s="297"/>
      <c r="EKR1" s="296"/>
      <c r="EKS1" s="297"/>
      <c r="EKT1" s="296"/>
      <c r="EKU1" s="297"/>
      <c r="EKV1" s="296"/>
      <c r="EKW1" s="297"/>
      <c r="EKX1" s="296"/>
      <c r="EKY1" s="297"/>
      <c r="EKZ1" s="296"/>
      <c r="ELA1" s="297"/>
      <c r="ELB1" s="296"/>
      <c r="ELC1" s="297"/>
      <c r="ELD1" s="296"/>
      <c r="ELE1" s="297"/>
      <c r="ELF1" s="296"/>
      <c r="ELG1" s="297"/>
      <c r="ELH1" s="296"/>
      <c r="ELI1" s="297"/>
      <c r="ELJ1" s="296"/>
      <c r="ELK1" s="297"/>
      <c r="ELL1" s="296"/>
      <c r="ELM1" s="297"/>
      <c r="ELN1" s="296"/>
      <c r="ELO1" s="297"/>
      <c r="ELP1" s="296"/>
      <c r="ELQ1" s="297"/>
      <c r="ELR1" s="296"/>
      <c r="ELS1" s="297"/>
      <c r="ELT1" s="296"/>
      <c r="ELU1" s="297"/>
      <c r="ELV1" s="296"/>
      <c r="ELW1" s="297"/>
      <c r="ELX1" s="296"/>
      <c r="ELY1" s="297"/>
      <c r="ELZ1" s="296"/>
      <c r="EMA1" s="297"/>
      <c r="EMB1" s="296"/>
      <c r="EMC1" s="297"/>
      <c r="EMD1" s="296"/>
      <c r="EME1" s="297"/>
      <c r="EMF1" s="296"/>
      <c r="EMG1" s="297"/>
      <c r="EMH1" s="296"/>
      <c r="EMI1" s="297"/>
      <c r="EMJ1" s="296"/>
      <c r="EMK1" s="297"/>
      <c r="EML1" s="296"/>
      <c r="EMM1" s="297"/>
      <c r="EMN1" s="296"/>
      <c r="EMO1" s="297"/>
      <c r="EMP1" s="296"/>
      <c r="EMQ1" s="297"/>
      <c r="EMR1" s="296"/>
      <c r="EMS1" s="297"/>
      <c r="EMT1" s="296"/>
      <c r="EMU1" s="297"/>
      <c r="EMV1" s="296"/>
      <c r="EMW1" s="297"/>
      <c r="EMX1" s="296"/>
      <c r="EMY1" s="297"/>
      <c r="EMZ1" s="296"/>
      <c r="ENA1" s="297"/>
      <c r="ENB1" s="296"/>
      <c r="ENC1" s="297"/>
      <c r="END1" s="296"/>
      <c r="ENE1" s="297"/>
      <c r="ENF1" s="296"/>
      <c r="ENG1" s="297"/>
      <c r="ENH1" s="296"/>
      <c r="ENI1" s="297"/>
      <c r="ENJ1" s="296"/>
      <c r="ENK1" s="297"/>
      <c r="ENL1" s="296"/>
      <c r="ENM1" s="297"/>
      <c r="ENN1" s="296"/>
      <c r="ENO1" s="297"/>
      <c r="ENP1" s="296"/>
      <c r="ENQ1" s="297"/>
      <c r="ENR1" s="296"/>
      <c r="ENS1" s="297"/>
      <c r="ENT1" s="296"/>
      <c r="ENU1" s="297"/>
      <c r="ENV1" s="296"/>
      <c r="ENW1" s="297"/>
      <c r="ENX1" s="296"/>
      <c r="ENY1" s="297"/>
      <c r="ENZ1" s="296"/>
      <c r="EOA1" s="297"/>
      <c r="EOB1" s="296"/>
      <c r="EOC1" s="297"/>
      <c r="EOD1" s="296"/>
      <c r="EOE1" s="297"/>
      <c r="EOF1" s="296"/>
      <c r="EOG1" s="297"/>
      <c r="EOH1" s="296"/>
      <c r="EOI1" s="297"/>
      <c r="EOJ1" s="296"/>
      <c r="EOK1" s="297"/>
      <c r="EOL1" s="296"/>
      <c r="EOM1" s="297"/>
      <c r="EON1" s="296"/>
      <c r="EOO1" s="297"/>
      <c r="EOP1" s="296"/>
      <c r="EOQ1" s="297"/>
      <c r="EOR1" s="296"/>
      <c r="EOS1" s="297"/>
      <c r="EOT1" s="296"/>
      <c r="EOU1" s="297"/>
      <c r="EOV1" s="296"/>
      <c r="EOW1" s="297"/>
      <c r="EOX1" s="296"/>
      <c r="EOY1" s="297"/>
      <c r="EOZ1" s="296"/>
      <c r="EPA1" s="297"/>
      <c r="EPB1" s="296"/>
      <c r="EPC1" s="297"/>
      <c r="EPD1" s="296"/>
      <c r="EPE1" s="297"/>
      <c r="EPF1" s="296"/>
      <c r="EPG1" s="297"/>
      <c r="EPH1" s="296"/>
      <c r="EPI1" s="297"/>
      <c r="EPJ1" s="296"/>
      <c r="EPK1" s="297"/>
      <c r="EPL1" s="296"/>
      <c r="EPM1" s="297"/>
      <c r="EPN1" s="296"/>
      <c r="EPO1" s="297"/>
      <c r="EPP1" s="296"/>
      <c r="EPQ1" s="297"/>
      <c r="EPR1" s="296"/>
      <c r="EPS1" s="297"/>
      <c r="EPT1" s="296"/>
      <c r="EPU1" s="297"/>
      <c r="EPV1" s="296"/>
      <c r="EPW1" s="297"/>
      <c r="EPX1" s="296"/>
      <c r="EPY1" s="297"/>
      <c r="EPZ1" s="296"/>
      <c r="EQA1" s="297"/>
      <c r="EQB1" s="296"/>
      <c r="EQC1" s="297"/>
      <c r="EQD1" s="296"/>
      <c r="EQE1" s="297"/>
      <c r="EQF1" s="296"/>
      <c r="EQG1" s="297"/>
      <c r="EQH1" s="296"/>
      <c r="EQI1" s="297"/>
      <c r="EQJ1" s="296"/>
      <c r="EQK1" s="297"/>
      <c r="EQL1" s="296"/>
      <c r="EQM1" s="297"/>
      <c r="EQN1" s="296"/>
      <c r="EQO1" s="297"/>
      <c r="EQP1" s="296"/>
      <c r="EQQ1" s="297"/>
      <c r="EQR1" s="296"/>
      <c r="EQS1" s="297"/>
      <c r="EQT1" s="296"/>
      <c r="EQU1" s="297"/>
      <c r="EQV1" s="296"/>
      <c r="EQW1" s="297"/>
      <c r="EQX1" s="296"/>
      <c r="EQY1" s="297"/>
      <c r="EQZ1" s="296"/>
      <c r="ERA1" s="297"/>
      <c r="ERB1" s="296"/>
      <c r="ERC1" s="297"/>
      <c r="ERD1" s="296"/>
      <c r="ERE1" s="297"/>
      <c r="ERF1" s="296"/>
      <c r="ERG1" s="297"/>
      <c r="ERH1" s="296"/>
      <c r="ERI1" s="297"/>
      <c r="ERJ1" s="296"/>
      <c r="ERK1" s="297"/>
      <c r="ERL1" s="296"/>
      <c r="ERM1" s="297"/>
      <c r="ERN1" s="296"/>
      <c r="ERO1" s="297"/>
      <c r="ERP1" s="296"/>
      <c r="ERQ1" s="297"/>
      <c r="ERR1" s="296"/>
      <c r="ERS1" s="297"/>
      <c r="ERT1" s="296"/>
      <c r="ERU1" s="297"/>
      <c r="ERV1" s="296"/>
      <c r="ERW1" s="297"/>
      <c r="ERX1" s="296"/>
      <c r="ERY1" s="297"/>
      <c r="ERZ1" s="296"/>
      <c r="ESA1" s="297"/>
      <c r="ESB1" s="296"/>
      <c r="ESC1" s="297"/>
      <c r="ESD1" s="296"/>
      <c r="ESE1" s="297"/>
      <c r="ESF1" s="296"/>
      <c r="ESG1" s="297"/>
      <c r="ESH1" s="296"/>
      <c r="ESI1" s="297"/>
      <c r="ESJ1" s="296"/>
      <c r="ESK1" s="297"/>
      <c r="ESL1" s="296"/>
      <c r="ESM1" s="297"/>
      <c r="ESN1" s="296"/>
      <c r="ESO1" s="297"/>
      <c r="ESP1" s="296"/>
      <c r="ESQ1" s="297"/>
      <c r="ESR1" s="296"/>
      <c r="ESS1" s="297"/>
      <c r="EST1" s="296"/>
      <c r="ESU1" s="297"/>
      <c r="ESV1" s="296"/>
      <c r="ESW1" s="297"/>
      <c r="ESX1" s="296"/>
      <c r="ESY1" s="297"/>
      <c r="ESZ1" s="296"/>
      <c r="ETA1" s="297"/>
      <c r="ETB1" s="296"/>
      <c r="ETC1" s="297"/>
      <c r="ETD1" s="296"/>
      <c r="ETE1" s="297"/>
      <c r="ETF1" s="296"/>
      <c r="ETG1" s="297"/>
      <c r="ETH1" s="296"/>
      <c r="ETI1" s="297"/>
      <c r="ETJ1" s="296"/>
      <c r="ETK1" s="297"/>
      <c r="ETL1" s="296"/>
      <c r="ETM1" s="297"/>
      <c r="ETN1" s="296"/>
      <c r="ETO1" s="297"/>
      <c r="ETP1" s="296"/>
      <c r="ETQ1" s="297"/>
      <c r="ETR1" s="296"/>
      <c r="ETS1" s="297"/>
      <c r="ETT1" s="296"/>
      <c r="ETU1" s="297"/>
      <c r="ETV1" s="296"/>
      <c r="ETW1" s="297"/>
      <c r="ETX1" s="296"/>
      <c r="ETY1" s="297"/>
      <c r="ETZ1" s="296"/>
      <c r="EUA1" s="297"/>
      <c r="EUB1" s="296"/>
      <c r="EUC1" s="297"/>
      <c r="EUD1" s="296"/>
      <c r="EUE1" s="297"/>
      <c r="EUF1" s="296"/>
      <c r="EUG1" s="297"/>
      <c r="EUH1" s="296"/>
      <c r="EUI1" s="297"/>
      <c r="EUJ1" s="296"/>
      <c r="EUK1" s="297"/>
      <c r="EUL1" s="296"/>
      <c r="EUM1" s="297"/>
      <c r="EUN1" s="296"/>
      <c r="EUO1" s="297"/>
      <c r="EUP1" s="296"/>
      <c r="EUQ1" s="297"/>
      <c r="EUR1" s="296"/>
      <c r="EUS1" s="297"/>
      <c r="EUT1" s="296"/>
      <c r="EUU1" s="297"/>
      <c r="EUV1" s="296"/>
      <c r="EUW1" s="297"/>
      <c r="EUX1" s="296"/>
      <c r="EUY1" s="297"/>
      <c r="EUZ1" s="296"/>
      <c r="EVA1" s="297"/>
      <c r="EVB1" s="296"/>
      <c r="EVC1" s="297"/>
      <c r="EVD1" s="296"/>
      <c r="EVE1" s="297"/>
      <c r="EVF1" s="296"/>
      <c r="EVG1" s="297"/>
      <c r="EVH1" s="296"/>
      <c r="EVI1" s="297"/>
      <c r="EVJ1" s="296"/>
      <c r="EVK1" s="297"/>
      <c r="EVL1" s="296"/>
      <c r="EVM1" s="297"/>
      <c r="EVN1" s="296"/>
      <c r="EVO1" s="297"/>
      <c r="EVP1" s="296"/>
      <c r="EVQ1" s="297"/>
      <c r="EVR1" s="296"/>
      <c r="EVS1" s="297"/>
      <c r="EVT1" s="296"/>
      <c r="EVU1" s="297"/>
      <c r="EVV1" s="296"/>
      <c r="EVW1" s="297"/>
      <c r="EVX1" s="296"/>
      <c r="EVY1" s="297"/>
      <c r="EVZ1" s="296"/>
      <c r="EWA1" s="297"/>
      <c r="EWB1" s="296"/>
      <c r="EWC1" s="297"/>
      <c r="EWD1" s="296"/>
      <c r="EWE1" s="297"/>
      <c r="EWF1" s="296"/>
      <c r="EWG1" s="297"/>
      <c r="EWH1" s="296"/>
      <c r="EWI1" s="297"/>
      <c r="EWJ1" s="296"/>
      <c r="EWK1" s="297"/>
      <c r="EWL1" s="296"/>
      <c r="EWM1" s="297"/>
      <c r="EWN1" s="296"/>
      <c r="EWO1" s="297"/>
      <c r="EWP1" s="296"/>
      <c r="EWQ1" s="297"/>
      <c r="EWR1" s="296"/>
      <c r="EWS1" s="297"/>
      <c r="EWT1" s="296"/>
      <c r="EWU1" s="297"/>
      <c r="EWV1" s="296"/>
      <c r="EWW1" s="297"/>
      <c r="EWX1" s="296"/>
      <c r="EWY1" s="297"/>
      <c r="EWZ1" s="296"/>
      <c r="EXA1" s="297"/>
      <c r="EXB1" s="296"/>
      <c r="EXC1" s="297"/>
      <c r="EXD1" s="296"/>
      <c r="EXE1" s="297"/>
      <c r="EXF1" s="296"/>
      <c r="EXG1" s="297"/>
      <c r="EXH1" s="296"/>
      <c r="EXI1" s="297"/>
      <c r="EXJ1" s="296"/>
      <c r="EXK1" s="297"/>
      <c r="EXL1" s="296"/>
      <c r="EXM1" s="297"/>
      <c r="EXN1" s="296"/>
      <c r="EXO1" s="297"/>
      <c r="EXP1" s="296"/>
      <c r="EXQ1" s="297"/>
      <c r="EXR1" s="296"/>
      <c r="EXS1" s="297"/>
      <c r="EXT1" s="296"/>
      <c r="EXU1" s="297"/>
      <c r="EXV1" s="296"/>
      <c r="EXW1" s="297"/>
      <c r="EXX1" s="296"/>
      <c r="EXY1" s="297"/>
      <c r="EXZ1" s="296"/>
      <c r="EYA1" s="297"/>
      <c r="EYB1" s="296"/>
      <c r="EYC1" s="297"/>
      <c r="EYD1" s="296"/>
      <c r="EYE1" s="297"/>
      <c r="EYF1" s="296"/>
      <c r="EYG1" s="297"/>
      <c r="EYH1" s="296"/>
      <c r="EYI1" s="297"/>
      <c r="EYJ1" s="296"/>
      <c r="EYK1" s="297"/>
      <c r="EYL1" s="296"/>
      <c r="EYM1" s="297"/>
      <c r="EYN1" s="296"/>
      <c r="EYO1" s="297"/>
      <c r="EYP1" s="296"/>
      <c r="EYQ1" s="297"/>
      <c r="EYR1" s="296"/>
      <c r="EYS1" s="297"/>
      <c r="EYT1" s="296"/>
      <c r="EYU1" s="297"/>
      <c r="EYV1" s="296"/>
      <c r="EYW1" s="297"/>
      <c r="EYX1" s="296"/>
      <c r="EYY1" s="297"/>
      <c r="EYZ1" s="296"/>
      <c r="EZA1" s="297"/>
      <c r="EZB1" s="296"/>
      <c r="EZC1" s="297"/>
      <c r="EZD1" s="296"/>
      <c r="EZE1" s="297"/>
      <c r="EZF1" s="296"/>
      <c r="EZG1" s="297"/>
      <c r="EZH1" s="296"/>
      <c r="EZI1" s="297"/>
      <c r="EZJ1" s="296"/>
      <c r="EZK1" s="297"/>
      <c r="EZL1" s="296"/>
      <c r="EZM1" s="297"/>
      <c r="EZN1" s="296"/>
      <c r="EZO1" s="297"/>
      <c r="EZP1" s="296"/>
      <c r="EZQ1" s="297"/>
      <c r="EZR1" s="296"/>
      <c r="EZS1" s="297"/>
      <c r="EZT1" s="296"/>
      <c r="EZU1" s="297"/>
      <c r="EZV1" s="296"/>
      <c r="EZW1" s="297"/>
      <c r="EZX1" s="296"/>
      <c r="EZY1" s="297"/>
      <c r="EZZ1" s="296"/>
      <c r="FAA1" s="297"/>
      <c r="FAB1" s="296"/>
      <c r="FAC1" s="297"/>
      <c r="FAD1" s="296"/>
      <c r="FAE1" s="297"/>
      <c r="FAF1" s="296"/>
      <c r="FAG1" s="297"/>
      <c r="FAH1" s="296"/>
      <c r="FAI1" s="297"/>
      <c r="FAJ1" s="296"/>
      <c r="FAK1" s="297"/>
      <c r="FAL1" s="296"/>
      <c r="FAM1" s="297"/>
      <c r="FAN1" s="296"/>
      <c r="FAO1" s="297"/>
      <c r="FAP1" s="296"/>
      <c r="FAQ1" s="297"/>
      <c r="FAR1" s="296"/>
      <c r="FAS1" s="297"/>
      <c r="FAT1" s="296"/>
      <c r="FAU1" s="297"/>
      <c r="FAV1" s="296"/>
      <c r="FAW1" s="297"/>
      <c r="FAX1" s="296"/>
      <c r="FAY1" s="297"/>
      <c r="FAZ1" s="296"/>
      <c r="FBA1" s="297"/>
      <c r="FBB1" s="296"/>
      <c r="FBC1" s="297"/>
      <c r="FBD1" s="296"/>
      <c r="FBE1" s="297"/>
      <c r="FBF1" s="296"/>
      <c r="FBG1" s="297"/>
      <c r="FBH1" s="296"/>
      <c r="FBI1" s="297"/>
      <c r="FBJ1" s="296"/>
      <c r="FBK1" s="297"/>
      <c r="FBL1" s="296"/>
      <c r="FBM1" s="297"/>
      <c r="FBN1" s="296"/>
      <c r="FBO1" s="297"/>
      <c r="FBP1" s="296"/>
      <c r="FBQ1" s="297"/>
      <c r="FBR1" s="296"/>
      <c r="FBS1" s="297"/>
      <c r="FBT1" s="296"/>
      <c r="FBU1" s="297"/>
      <c r="FBV1" s="296"/>
      <c r="FBW1" s="297"/>
      <c r="FBX1" s="296"/>
      <c r="FBY1" s="297"/>
      <c r="FBZ1" s="296"/>
      <c r="FCA1" s="297"/>
      <c r="FCB1" s="296"/>
      <c r="FCC1" s="297"/>
      <c r="FCD1" s="296"/>
      <c r="FCE1" s="297"/>
      <c r="FCF1" s="296"/>
      <c r="FCG1" s="297"/>
      <c r="FCH1" s="296"/>
      <c r="FCI1" s="297"/>
      <c r="FCJ1" s="296"/>
      <c r="FCK1" s="297"/>
      <c r="FCL1" s="296"/>
      <c r="FCM1" s="297"/>
      <c r="FCN1" s="296"/>
      <c r="FCO1" s="297"/>
      <c r="FCP1" s="296"/>
      <c r="FCQ1" s="297"/>
      <c r="FCR1" s="296"/>
      <c r="FCS1" s="297"/>
      <c r="FCT1" s="296"/>
      <c r="FCU1" s="297"/>
      <c r="FCV1" s="296"/>
      <c r="FCW1" s="297"/>
      <c r="FCX1" s="296"/>
      <c r="FCY1" s="297"/>
      <c r="FCZ1" s="296"/>
      <c r="FDA1" s="297"/>
      <c r="FDB1" s="296"/>
      <c r="FDC1" s="297"/>
      <c r="FDD1" s="296"/>
      <c r="FDE1" s="297"/>
      <c r="FDF1" s="296"/>
      <c r="FDG1" s="297"/>
      <c r="FDH1" s="296"/>
      <c r="FDI1" s="297"/>
      <c r="FDJ1" s="296"/>
      <c r="FDK1" s="297"/>
      <c r="FDL1" s="296"/>
      <c r="FDM1" s="297"/>
      <c r="FDN1" s="296"/>
      <c r="FDO1" s="297"/>
      <c r="FDP1" s="296"/>
      <c r="FDQ1" s="297"/>
      <c r="FDR1" s="296"/>
      <c r="FDS1" s="297"/>
      <c r="FDT1" s="296"/>
      <c r="FDU1" s="297"/>
      <c r="FDV1" s="296"/>
      <c r="FDW1" s="297"/>
      <c r="FDX1" s="296"/>
      <c r="FDY1" s="297"/>
      <c r="FDZ1" s="296"/>
      <c r="FEA1" s="297"/>
      <c r="FEB1" s="296"/>
      <c r="FEC1" s="297"/>
      <c r="FED1" s="296"/>
      <c r="FEE1" s="297"/>
      <c r="FEF1" s="296"/>
      <c r="FEG1" s="297"/>
      <c r="FEH1" s="296"/>
      <c r="FEI1" s="297"/>
      <c r="FEJ1" s="296"/>
      <c r="FEK1" s="297"/>
      <c r="FEL1" s="296"/>
      <c r="FEM1" s="297"/>
      <c r="FEN1" s="296"/>
      <c r="FEO1" s="297"/>
      <c r="FEP1" s="296"/>
      <c r="FEQ1" s="297"/>
      <c r="FER1" s="296"/>
      <c r="FES1" s="297"/>
      <c r="FET1" s="296"/>
      <c r="FEU1" s="297"/>
      <c r="FEV1" s="296"/>
      <c r="FEW1" s="297"/>
      <c r="FEX1" s="296"/>
      <c r="FEY1" s="297"/>
      <c r="FEZ1" s="296"/>
      <c r="FFA1" s="297"/>
      <c r="FFB1" s="296"/>
      <c r="FFC1" s="297"/>
      <c r="FFD1" s="296"/>
      <c r="FFE1" s="297"/>
      <c r="FFF1" s="296"/>
      <c r="FFG1" s="297"/>
      <c r="FFH1" s="296"/>
      <c r="FFI1" s="297"/>
      <c r="FFJ1" s="296"/>
      <c r="FFK1" s="297"/>
      <c r="FFL1" s="296"/>
      <c r="FFM1" s="297"/>
      <c r="FFN1" s="296"/>
      <c r="FFO1" s="297"/>
      <c r="FFP1" s="296"/>
      <c r="FFQ1" s="297"/>
      <c r="FFR1" s="296"/>
      <c r="FFS1" s="297"/>
      <c r="FFT1" s="296"/>
      <c r="FFU1" s="297"/>
      <c r="FFV1" s="296"/>
      <c r="FFW1" s="297"/>
      <c r="FFX1" s="296"/>
      <c r="FFY1" s="297"/>
      <c r="FFZ1" s="296"/>
      <c r="FGA1" s="297"/>
      <c r="FGB1" s="296"/>
      <c r="FGC1" s="297"/>
      <c r="FGD1" s="296"/>
      <c r="FGE1" s="297"/>
      <c r="FGF1" s="296"/>
      <c r="FGG1" s="297"/>
      <c r="FGH1" s="296"/>
      <c r="FGI1" s="297"/>
      <c r="FGJ1" s="296"/>
      <c r="FGK1" s="297"/>
      <c r="FGL1" s="296"/>
      <c r="FGM1" s="297"/>
      <c r="FGN1" s="296"/>
      <c r="FGO1" s="297"/>
      <c r="FGP1" s="296"/>
      <c r="FGQ1" s="297"/>
      <c r="FGR1" s="296"/>
      <c r="FGS1" s="297"/>
      <c r="FGT1" s="296"/>
      <c r="FGU1" s="297"/>
      <c r="FGV1" s="296"/>
      <c r="FGW1" s="297"/>
      <c r="FGX1" s="296"/>
      <c r="FGY1" s="297"/>
      <c r="FGZ1" s="296"/>
      <c r="FHA1" s="297"/>
      <c r="FHB1" s="296"/>
      <c r="FHC1" s="297"/>
      <c r="FHD1" s="296"/>
      <c r="FHE1" s="297"/>
      <c r="FHF1" s="296"/>
      <c r="FHG1" s="297"/>
      <c r="FHH1" s="296"/>
      <c r="FHI1" s="297"/>
      <c r="FHJ1" s="296"/>
      <c r="FHK1" s="297"/>
      <c r="FHL1" s="296"/>
      <c r="FHM1" s="297"/>
      <c r="FHN1" s="296"/>
      <c r="FHO1" s="297"/>
      <c r="FHP1" s="296"/>
      <c r="FHQ1" s="297"/>
      <c r="FHR1" s="296"/>
      <c r="FHS1" s="297"/>
      <c r="FHT1" s="296"/>
      <c r="FHU1" s="297"/>
      <c r="FHV1" s="296"/>
      <c r="FHW1" s="297"/>
      <c r="FHX1" s="296"/>
      <c r="FHY1" s="297"/>
      <c r="FHZ1" s="296"/>
      <c r="FIA1" s="297"/>
      <c r="FIB1" s="296"/>
      <c r="FIC1" s="297"/>
      <c r="FID1" s="296"/>
      <c r="FIE1" s="297"/>
      <c r="FIF1" s="296"/>
      <c r="FIG1" s="297"/>
      <c r="FIH1" s="296"/>
      <c r="FII1" s="297"/>
      <c r="FIJ1" s="296"/>
      <c r="FIK1" s="297"/>
      <c r="FIL1" s="296"/>
      <c r="FIM1" s="297"/>
      <c r="FIN1" s="296"/>
      <c r="FIO1" s="297"/>
      <c r="FIP1" s="296"/>
      <c r="FIQ1" s="297"/>
      <c r="FIR1" s="296"/>
      <c r="FIS1" s="297"/>
      <c r="FIT1" s="296"/>
      <c r="FIU1" s="297"/>
      <c r="FIV1" s="296"/>
      <c r="FIW1" s="297"/>
      <c r="FIX1" s="296"/>
      <c r="FIY1" s="297"/>
      <c r="FIZ1" s="296"/>
      <c r="FJA1" s="297"/>
      <c r="FJB1" s="296"/>
      <c r="FJC1" s="297"/>
      <c r="FJD1" s="296"/>
      <c r="FJE1" s="297"/>
      <c r="FJF1" s="296"/>
      <c r="FJG1" s="297"/>
      <c r="FJH1" s="296"/>
      <c r="FJI1" s="297"/>
      <c r="FJJ1" s="296"/>
      <c r="FJK1" s="297"/>
      <c r="FJL1" s="296"/>
      <c r="FJM1" s="297"/>
      <c r="FJN1" s="296"/>
      <c r="FJO1" s="297"/>
      <c r="FJP1" s="296"/>
      <c r="FJQ1" s="297"/>
      <c r="FJR1" s="296"/>
      <c r="FJS1" s="297"/>
      <c r="FJT1" s="296"/>
      <c r="FJU1" s="297"/>
      <c r="FJV1" s="296"/>
      <c r="FJW1" s="297"/>
      <c r="FJX1" s="296"/>
      <c r="FJY1" s="297"/>
      <c r="FJZ1" s="296"/>
      <c r="FKA1" s="297"/>
      <c r="FKB1" s="296"/>
      <c r="FKC1" s="297"/>
      <c r="FKD1" s="296"/>
      <c r="FKE1" s="297"/>
      <c r="FKF1" s="296"/>
      <c r="FKG1" s="297"/>
      <c r="FKH1" s="296"/>
      <c r="FKI1" s="297"/>
      <c r="FKJ1" s="296"/>
      <c r="FKK1" s="297"/>
      <c r="FKL1" s="296"/>
      <c r="FKM1" s="297"/>
      <c r="FKN1" s="296"/>
      <c r="FKO1" s="297"/>
      <c r="FKP1" s="296"/>
      <c r="FKQ1" s="297"/>
      <c r="FKR1" s="296"/>
      <c r="FKS1" s="297"/>
      <c r="FKT1" s="296"/>
      <c r="FKU1" s="297"/>
      <c r="FKV1" s="296"/>
      <c r="FKW1" s="297"/>
      <c r="FKX1" s="296"/>
      <c r="FKY1" s="297"/>
      <c r="FKZ1" s="296"/>
      <c r="FLA1" s="297"/>
      <c r="FLB1" s="296"/>
      <c r="FLC1" s="297"/>
      <c r="FLD1" s="296"/>
      <c r="FLE1" s="297"/>
      <c r="FLF1" s="296"/>
      <c r="FLG1" s="297"/>
      <c r="FLH1" s="296"/>
      <c r="FLI1" s="297"/>
      <c r="FLJ1" s="296"/>
      <c r="FLK1" s="297"/>
      <c r="FLL1" s="296"/>
      <c r="FLM1" s="297"/>
      <c r="FLN1" s="296"/>
      <c r="FLO1" s="297"/>
      <c r="FLP1" s="296"/>
      <c r="FLQ1" s="297"/>
      <c r="FLR1" s="296"/>
      <c r="FLS1" s="297"/>
      <c r="FLT1" s="296"/>
      <c r="FLU1" s="297"/>
      <c r="FLV1" s="296"/>
      <c r="FLW1" s="297"/>
      <c r="FLX1" s="296"/>
      <c r="FLY1" s="297"/>
      <c r="FLZ1" s="296"/>
      <c r="FMA1" s="297"/>
      <c r="FMB1" s="296"/>
      <c r="FMC1" s="297"/>
      <c r="FMD1" s="296"/>
      <c r="FME1" s="297"/>
      <c r="FMF1" s="296"/>
      <c r="FMG1" s="297"/>
      <c r="FMH1" s="296"/>
      <c r="FMI1" s="297"/>
      <c r="FMJ1" s="296"/>
      <c r="FMK1" s="297"/>
      <c r="FML1" s="296"/>
      <c r="FMM1" s="297"/>
      <c r="FMN1" s="296"/>
      <c r="FMO1" s="297"/>
      <c r="FMP1" s="296"/>
      <c r="FMQ1" s="297"/>
      <c r="FMR1" s="296"/>
      <c r="FMS1" s="297"/>
      <c r="FMT1" s="296"/>
      <c r="FMU1" s="297"/>
      <c r="FMV1" s="296"/>
      <c r="FMW1" s="297"/>
      <c r="FMX1" s="296"/>
      <c r="FMY1" s="297"/>
      <c r="FMZ1" s="296"/>
      <c r="FNA1" s="297"/>
      <c r="FNB1" s="296"/>
      <c r="FNC1" s="297"/>
      <c r="FND1" s="296"/>
      <c r="FNE1" s="297"/>
      <c r="FNF1" s="296"/>
      <c r="FNG1" s="297"/>
      <c r="FNH1" s="296"/>
      <c r="FNI1" s="297"/>
      <c r="FNJ1" s="296"/>
      <c r="FNK1" s="297"/>
      <c r="FNL1" s="296"/>
      <c r="FNM1" s="297"/>
      <c r="FNN1" s="296"/>
      <c r="FNO1" s="297"/>
      <c r="FNP1" s="296"/>
      <c r="FNQ1" s="297"/>
      <c r="FNR1" s="296"/>
      <c r="FNS1" s="297"/>
      <c r="FNT1" s="296"/>
      <c r="FNU1" s="297"/>
      <c r="FNV1" s="296"/>
      <c r="FNW1" s="297"/>
      <c r="FNX1" s="296"/>
      <c r="FNY1" s="297"/>
      <c r="FNZ1" s="296"/>
      <c r="FOA1" s="297"/>
      <c r="FOB1" s="296"/>
      <c r="FOC1" s="297"/>
      <c r="FOD1" s="296"/>
      <c r="FOE1" s="297"/>
      <c r="FOF1" s="296"/>
      <c r="FOG1" s="297"/>
      <c r="FOH1" s="296"/>
      <c r="FOI1" s="297"/>
      <c r="FOJ1" s="296"/>
      <c r="FOK1" s="297"/>
      <c r="FOL1" s="296"/>
      <c r="FOM1" s="297"/>
      <c r="FON1" s="296"/>
      <c r="FOO1" s="297"/>
      <c r="FOP1" s="296"/>
      <c r="FOQ1" s="297"/>
      <c r="FOR1" s="296"/>
      <c r="FOS1" s="297"/>
      <c r="FOT1" s="296"/>
      <c r="FOU1" s="297"/>
      <c r="FOV1" s="296"/>
      <c r="FOW1" s="297"/>
      <c r="FOX1" s="296"/>
      <c r="FOY1" s="297"/>
      <c r="FOZ1" s="296"/>
      <c r="FPA1" s="297"/>
      <c r="FPB1" s="296"/>
      <c r="FPC1" s="297"/>
      <c r="FPD1" s="296"/>
      <c r="FPE1" s="297"/>
      <c r="FPF1" s="296"/>
      <c r="FPG1" s="297"/>
      <c r="FPH1" s="296"/>
      <c r="FPI1" s="297"/>
      <c r="FPJ1" s="296"/>
      <c r="FPK1" s="297"/>
      <c r="FPL1" s="296"/>
      <c r="FPM1" s="297"/>
      <c r="FPN1" s="296"/>
      <c r="FPO1" s="297"/>
      <c r="FPP1" s="296"/>
      <c r="FPQ1" s="297"/>
      <c r="FPR1" s="296"/>
      <c r="FPS1" s="297"/>
      <c r="FPT1" s="296"/>
      <c r="FPU1" s="297"/>
      <c r="FPV1" s="296"/>
      <c r="FPW1" s="297"/>
      <c r="FPX1" s="296"/>
      <c r="FPY1" s="297"/>
      <c r="FPZ1" s="296"/>
      <c r="FQA1" s="297"/>
      <c r="FQB1" s="296"/>
      <c r="FQC1" s="297"/>
      <c r="FQD1" s="296"/>
      <c r="FQE1" s="297"/>
      <c r="FQF1" s="296"/>
      <c r="FQG1" s="297"/>
      <c r="FQH1" s="296"/>
      <c r="FQI1" s="297"/>
      <c r="FQJ1" s="296"/>
      <c r="FQK1" s="297"/>
      <c r="FQL1" s="296"/>
      <c r="FQM1" s="297"/>
      <c r="FQN1" s="296"/>
      <c r="FQO1" s="297"/>
      <c r="FQP1" s="296"/>
      <c r="FQQ1" s="297"/>
      <c r="FQR1" s="296"/>
      <c r="FQS1" s="297"/>
      <c r="FQT1" s="296"/>
      <c r="FQU1" s="297"/>
      <c r="FQV1" s="296"/>
      <c r="FQW1" s="297"/>
      <c r="FQX1" s="296"/>
      <c r="FQY1" s="297"/>
      <c r="FQZ1" s="296"/>
      <c r="FRA1" s="297"/>
      <c r="FRB1" s="296"/>
      <c r="FRC1" s="297"/>
      <c r="FRD1" s="296"/>
      <c r="FRE1" s="297"/>
      <c r="FRF1" s="296"/>
      <c r="FRG1" s="297"/>
      <c r="FRH1" s="296"/>
      <c r="FRI1" s="297"/>
      <c r="FRJ1" s="296"/>
      <c r="FRK1" s="297"/>
      <c r="FRL1" s="296"/>
      <c r="FRM1" s="297"/>
      <c r="FRN1" s="296"/>
      <c r="FRO1" s="297"/>
      <c r="FRP1" s="296"/>
      <c r="FRQ1" s="297"/>
      <c r="FRR1" s="296"/>
      <c r="FRS1" s="297"/>
      <c r="FRT1" s="296"/>
      <c r="FRU1" s="297"/>
      <c r="FRV1" s="296"/>
      <c r="FRW1" s="297"/>
      <c r="FRX1" s="296"/>
      <c r="FRY1" s="297"/>
      <c r="FRZ1" s="296"/>
      <c r="FSA1" s="297"/>
      <c r="FSB1" s="296"/>
      <c r="FSC1" s="297"/>
      <c r="FSD1" s="296"/>
      <c r="FSE1" s="297"/>
      <c r="FSF1" s="296"/>
      <c r="FSG1" s="297"/>
      <c r="FSH1" s="296"/>
      <c r="FSI1" s="297"/>
      <c r="FSJ1" s="296"/>
      <c r="FSK1" s="297"/>
      <c r="FSL1" s="296"/>
      <c r="FSM1" s="297"/>
      <c r="FSN1" s="296"/>
      <c r="FSO1" s="297"/>
      <c r="FSP1" s="296"/>
      <c r="FSQ1" s="297"/>
      <c r="FSR1" s="296"/>
      <c r="FSS1" s="297"/>
      <c r="FST1" s="296"/>
      <c r="FSU1" s="297"/>
      <c r="FSV1" s="296"/>
      <c r="FSW1" s="297"/>
      <c r="FSX1" s="296"/>
      <c r="FSY1" s="297"/>
      <c r="FSZ1" s="296"/>
      <c r="FTA1" s="297"/>
      <c r="FTB1" s="296"/>
      <c r="FTC1" s="297"/>
      <c r="FTD1" s="296"/>
      <c r="FTE1" s="297"/>
      <c r="FTF1" s="296"/>
      <c r="FTG1" s="297"/>
      <c r="FTH1" s="296"/>
      <c r="FTI1" s="297"/>
      <c r="FTJ1" s="296"/>
      <c r="FTK1" s="297"/>
      <c r="FTL1" s="296"/>
      <c r="FTM1" s="297"/>
      <c r="FTN1" s="296"/>
      <c r="FTO1" s="297"/>
      <c r="FTP1" s="296"/>
      <c r="FTQ1" s="297"/>
      <c r="FTR1" s="296"/>
      <c r="FTS1" s="297"/>
      <c r="FTT1" s="296"/>
      <c r="FTU1" s="297"/>
      <c r="FTV1" s="296"/>
      <c r="FTW1" s="297"/>
      <c r="FTX1" s="296"/>
      <c r="FTY1" s="297"/>
      <c r="FTZ1" s="296"/>
      <c r="FUA1" s="297"/>
      <c r="FUB1" s="296"/>
      <c r="FUC1" s="297"/>
      <c r="FUD1" s="296"/>
      <c r="FUE1" s="297"/>
      <c r="FUF1" s="296"/>
      <c r="FUG1" s="297"/>
      <c r="FUH1" s="296"/>
      <c r="FUI1" s="297"/>
      <c r="FUJ1" s="296"/>
      <c r="FUK1" s="297"/>
      <c r="FUL1" s="296"/>
      <c r="FUM1" s="297"/>
      <c r="FUN1" s="296"/>
      <c r="FUO1" s="297"/>
      <c r="FUP1" s="296"/>
      <c r="FUQ1" s="297"/>
      <c r="FUR1" s="296"/>
      <c r="FUS1" s="297"/>
      <c r="FUT1" s="296"/>
      <c r="FUU1" s="297"/>
      <c r="FUV1" s="296"/>
      <c r="FUW1" s="297"/>
      <c r="FUX1" s="296"/>
      <c r="FUY1" s="297"/>
      <c r="FUZ1" s="296"/>
      <c r="FVA1" s="297"/>
      <c r="FVB1" s="296"/>
      <c r="FVC1" s="297"/>
      <c r="FVD1" s="296"/>
      <c r="FVE1" s="297"/>
      <c r="FVF1" s="296"/>
      <c r="FVG1" s="297"/>
      <c r="FVH1" s="296"/>
      <c r="FVI1" s="297"/>
      <c r="FVJ1" s="296"/>
      <c r="FVK1" s="297"/>
      <c r="FVL1" s="296"/>
      <c r="FVM1" s="297"/>
      <c r="FVN1" s="296"/>
      <c r="FVO1" s="297"/>
      <c r="FVP1" s="296"/>
      <c r="FVQ1" s="297"/>
      <c r="FVR1" s="296"/>
      <c r="FVS1" s="297"/>
      <c r="FVT1" s="296"/>
      <c r="FVU1" s="297"/>
      <c r="FVV1" s="296"/>
      <c r="FVW1" s="297"/>
      <c r="FVX1" s="296"/>
      <c r="FVY1" s="297"/>
      <c r="FVZ1" s="296"/>
      <c r="FWA1" s="297"/>
      <c r="FWB1" s="296"/>
      <c r="FWC1" s="297"/>
      <c r="FWD1" s="296"/>
      <c r="FWE1" s="297"/>
      <c r="FWF1" s="296"/>
      <c r="FWG1" s="297"/>
      <c r="FWH1" s="296"/>
      <c r="FWI1" s="297"/>
      <c r="FWJ1" s="296"/>
      <c r="FWK1" s="297"/>
      <c r="FWL1" s="296"/>
      <c r="FWM1" s="297"/>
      <c r="FWN1" s="296"/>
      <c r="FWO1" s="297"/>
      <c r="FWP1" s="296"/>
      <c r="FWQ1" s="297"/>
      <c r="FWR1" s="296"/>
      <c r="FWS1" s="297"/>
      <c r="FWT1" s="296"/>
      <c r="FWU1" s="297"/>
      <c r="FWV1" s="296"/>
      <c r="FWW1" s="297"/>
      <c r="FWX1" s="296"/>
      <c r="FWY1" s="297"/>
      <c r="FWZ1" s="296"/>
      <c r="FXA1" s="297"/>
      <c r="FXB1" s="296"/>
      <c r="FXC1" s="297"/>
      <c r="FXD1" s="296"/>
      <c r="FXE1" s="297"/>
      <c r="FXF1" s="296"/>
      <c r="FXG1" s="297"/>
      <c r="FXH1" s="296"/>
      <c r="FXI1" s="297"/>
      <c r="FXJ1" s="296"/>
      <c r="FXK1" s="297"/>
      <c r="FXL1" s="296"/>
      <c r="FXM1" s="297"/>
      <c r="FXN1" s="296"/>
      <c r="FXO1" s="297"/>
      <c r="FXP1" s="296"/>
      <c r="FXQ1" s="297"/>
      <c r="FXR1" s="296"/>
      <c r="FXS1" s="297"/>
      <c r="FXT1" s="296"/>
      <c r="FXU1" s="297"/>
      <c r="FXV1" s="296"/>
      <c r="FXW1" s="297"/>
      <c r="FXX1" s="296"/>
      <c r="FXY1" s="297"/>
      <c r="FXZ1" s="296"/>
      <c r="FYA1" s="297"/>
      <c r="FYB1" s="296"/>
      <c r="FYC1" s="297"/>
      <c r="FYD1" s="296"/>
      <c r="FYE1" s="297"/>
      <c r="FYF1" s="296"/>
      <c r="FYG1" s="297"/>
      <c r="FYH1" s="296"/>
      <c r="FYI1" s="297"/>
      <c r="FYJ1" s="296"/>
      <c r="FYK1" s="297"/>
      <c r="FYL1" s="296"/>
      <c r="FYM1" s="297"/>
      <c r="FYN1" s="296"/>
      <c r="FYO1" s="297"/>
      <c r="FYP1" s="296"/>
      <c r="FYQ1" s="297"/>
      <c r="FYR1" s="296"/>
      <c r="FYS1" s="297"/>
      <c r="FYT1" s="296"/>
      <c r="FYU1" s="297"/>
      <c r="FYV1" s="296"/>
      <c r="FYW1" s="297"/>
      <c r="FYX1" s="296"/>
      <c r="FYY1" s="297"/>
      <c r="FYZ1" s="296"/>
      <c r="FZA1" s="297"/>
      <c r="FZB1" s="296"/>
      <c r="FZC1" s="297"/>
      <c r="FZD1" s="296"/>
      <c r="FZE1" s="297"/>
      <c r="FZF1" s="296"/>
      <c r="FZG1" s="297"/>
      <c r="FZH1" s="296"/>
      <c r="FZI1" s="297"/>
      <c r="FZJ1" s="296"/>
      <c r="FZK1" s="297"/>
      <c r="FZL1" s="296"/>
      <c r="FZM1" s="297"/>
      <c r="FZN1" s="296"/>
      <c r="FZO1" s="297"/>
      <c r="FZP1" s="296"/>
      <c r="FZQ1" s="297"/>
      <c r="FZR1" s="296"/>
      <c r="FZS1" s="297"/>
      <c r="FZT1" s="296"/>
      <c r="FZU1" s="297"/>
      <c r="FZV1" s="296"/>
      <c r="FZW1" s="297"/>
      <c r="FZX1" s="296"/>
      <c r="FZY1" s="297"/>
      <c r="FZZ1" s="296"/>
      <c r="GAA1" s="297"/>
      <c r="GAB1" s="296"/>
      <c r="GAC1" s="297"/>
      <c r="GAD1" s="296"/>
      <c r="GAE1" s="297"/>
      <c r="GAF1" s="296"/>
      <c r="GAG1" s="297"/>
      <c r="GAH1" s="296"/>
      <c r="GAI1" s="297"/>
      <c r="GAJ1" s="296"/>
      <c r="GAK1" s="297"/>
      <c r="GAL1" s="296"/>
      <c r="GAM1" s="297"/>
      <c r="GAN1" s="296"/>
      <c r="GAO1" s="297"/>
      <c r="GAP1" s="296"/>
      <c r="GAQ1" s="297"/>
      <c r="GAR1" s="296"/>
      <c r="GAS1" s="297"/>
      <c r="GAT1" s="296"/>
      <c r="GAU1" s="297"/>
      <c r="GAV1" s="296"/>
      <c r="GAW1" s="297"/>
      <c r="GAX1" s="296"/>
      <c r="GAY1" s="297"/>
      <c r="GAZ1" s="296"/>
      <c r="GBA1" s="297"/>
      <c r="GBB1" s="296"/>
      <c r="GBC1" s="297"/>
      <c r="GBD1" s="296"/>
      <c r="GBE1" s="297"/>
      <c r="GBF1" s="296"/>
      <c r="GBG1" s="297"/>
      <c r="GBH1" s="296"/>
      <c r="GBI1" s="297"/>
      <c r="GBJ1" s="296"/>
      <c r="GBK1" s="297"/>
      <c r="GBL1" s="296"/>
      <c r="GBM1" s="297"/>
      <c r="GBN1" s="296"/>
      <c r="GBO1" s="297"/>
      <c r="GBP1" s="296"/>
      <c r="GBQ1" s="297"/>
      <c r="GBR1" s="296"/>
      <c r="GBS1" s="297"/>
      <c r="GBT1" s="296"/>
      <c r="GBU1" s="297"/>
      <c r="GBV1" s="296"/>
      <c r="GBW1" s="297"/>
      <c r="GBX1" s="296"/>
      <c r="GBY1" s="297"/>
      <c r="GBZ1" s="296"/>
      <c r="GCA1" s="297"/>
      <c r="GCB1" s="296"/>
      <c r="GCC1" s="297"/>
      <c r="GCD1" s="296"/>
      <c r="GCE1" s="297"/>
      <c r="GCF1" s="296"/>
      <c r="GCG1" s="297"/>
      <c r="GCH1" s="296"/>
      <c r="GCI1" s="297"/>
      <c r="GCJ1" s="296"/>
      <c r="GCK1" s="297"/>
      <c r="GCL1" s="296"/>
      <c r="GCM1" s="297"/>
      <c r="GCN1" s="296"/>
      <c r="GCO1" s="297"/>
      <c r="GCP1" s="296"/>
      <c r="GCQ1" s="297"/>
      <c r="GCR1" s="296"/>
      <c r="GCS1" s="297"/>
      <c r="GCT1" s="296"/>
      <c r="GCU1" s="297"/>
      <c r="GCV1" s="296"/>
      <c r="GCW1" s="297"/>
      <c r="GCX1" s="296"/>
      <c r="GCY1" s="297"/>
      <c r="GCZ1" s="296"/>
      <c r="GDA1" s="297"/>
      <c r="GDB1" s="296"/>
      <c r="GDC1" s="297"/>
      <c r="GDD1" s="296"/>
      <c r="GDE1" s="297"/>
      <c r="GDF1" s="296"/>
      <c r="GDG1" s="297"/>
      <c r="GDH1" s="296"/>
      <c r="GDI1" s="297"/>
      <c r="GDJ1" s="296"/>
      <c r="GDK1" s="297"/>
      <c r="GDL1" s="296"/>
      <c r="GDM1" s="297"/>
      <c r="GDN1" s="296"/>
      <c r="GDO1" s="297"/>
      <c r="GDP1" s="296"/>
      <c r="GDQ1" s="297"/>
      <c r="GDR1" s="296"/>
      <c r="GDS1" s="297"/>
      <c r="GDT1" s="296"/>
      <c r="GDU1" s="297"/>
      <c r="GDV1" s="296"/>
      <c r="GDW1" s="297"/>
      <c r="GDX1" s="296"/>
      <c r="GDY1" s="297"/>
      <c r="GDZ1" s="296"/>
      <c r="GEA1" s="297"/>
      <c r="GEB1" s="296"/>
      <c r="GEC1" s="297"/>
      <c r="GED1" s="296"/>
      <c r="GEE1" s="297"/>
      <c r="GEF1" s="296"/>
      <c r="GEG1" s="297"/>
      <c r="GEH1" s="296"/>
      <c r="GEI1" s="297"/>
      <c r="GEJ1" s="296"/>
      <c r="GEK1" s="297"/>
      <c r="GEL1" s="296"/>
      <c r="GEM1" s="297"/>
      <c r="GEN1" s="296"/>
      <c r="GEO1" s="297"/>
      <c r="GEP1" s="296"/>
      <c r="GEQ1" s="297"/>
      <c r="GER1" s="296"/>
      <c r="GES1" s="297"/>
      <c r="GET1" s="296"/>
      <c r="GEU1" s="297"/>
      <c r="GEV1" s="296"/>
      <c r="GEW1" s="297"/>
      <c r="GEX1" s="296"/>
      <c r="GEY1" s="297"/>
      <c r="GEZ1" s="296"/>
      <c r="GFA1" s="297"/>
      <c r="GFB1" s="296"/>
      <c r="GFC1" s="297"/>
      <c r="GFD1" s="296"/>
      <c r="GFE1" s="297"/>
      <c r="GFF1" s="296"/>
      <c r="GFG1" s="297"/>
      <c r="GFH1" s="296"/>
      <c r="GFI1" s="297"/>
      <c r="GFJ1" s="296"/>
      <c r="GFK1" s="297"/>
      <c r="GFL1" s="296"/>
      <c r="GFM1" s="297"/>
      <c r="GFN1" s="296"/>
      <c r="GFO1" s="297"/>
      <c r="GFP1" s="296"/>
      <c r="GFQ1" s="297"/>
      <c r="GFR1" s="296"/>
      <c r="GFS1" s="297"/>
      <c r="GFT1" s="296"/>
      <c r="GFU1" s="297"/>
      <c r="GFV1" s="296"/>
      <c r="GFW1" s="297"/>
      <c r="GFX1" s="296"/>
      <c r="GFY1" s="297"/>
      <c r="GFZ1" s="296"/>
      <c r="GGA1" s="297"/>
      <c r="GGB1" s="296"/>
      <c r="GGC1" s="297"/>
      <c r="GGD1" s="296"/>
      <c r="GGE1" s="297"/>
      <c r="GGF1" s="296"/>
      <c r="GGG1" s="297"/>
      <c r="GGH1" s="296"/>
      <c r="GGI1" s="297"/>
      <c r="GGJ1" s="296"/>
      <c r="GGK1" s="297"/>
      <c r="GGL1" s="296"/>
      <c r="GGM1" s="297"/>
      <c r="GGN1" s="296"/>
      <c r="GGO1" s="297"/>
      <c r="GGP1" s="296"/>
      <c r="GGQ1" s="297"/>
      <c r="GGR1" s="296"/>
      <c r="GGS1" s="297"/>
      <c r="GGT1" s="296"/>
      <c r="GGU1" s="297"/>
      <c r="GGV1" s="296"/>
      <c r="GGW1" s="297"/>
      <c r="GGX1" s="296"/>
      <c r="GGY1" s="297"/>
      <c r="GGZ1" s="296"/>
      <c r="GHA1" s="297"/>
      <c r="GHB1" s="296"/>
      <c r="GHC1" s="297"/>
      <c r="GHD1" s="296"/>
      <c r="GHE1" s="297"/>
      <c r="GHF1" s="296"/>
      <c r="GHG1" s="297"/>
      <c r="GHH1" s="296"/>
      <c r="GHI1" s="297"/>
      <c r="GHJ1" s="296"/>
      <c r="GHK1" s="297"/>
      <c r="GHL1" s="296"/>
      <c r="GHM1" s="297"/>
      <c r="GHN1" s="296"/>
      <c r="GHO1" s="297"/>
      <c r="GHP1" s="296"/>
      <c r="GHQ1" s="297"/>
      <c r="GHR1" s="296"/>
      <c r="GHS1" s="297"/>
      <c r="GHT1" s="296"/>
      <c r="GHU1" s="297"/>
      <c r="GHV1" s="296"/>
      <c r="GHW1" s="297"/>
      <c r="GHX1" s="296"/>
      <c r="GHY1" s="297"/>
      <c r="GHZ1" s="296"/>
      <c r="GIA1" s="297"/>
      <c r="GIB1" s="296"/>
      <c r="GIC1" s="297"/>
      <c r="GID1" s="296"/>
      <c r="GIE1" s="297"/>
      <c r="GIF1" s="296"/>
      <c r="GIG1" s="297"/>
      <c r="GIH1" s="296"/>
      <c r="GII1" s="297"/>
      <c r="GIJ1" s="296"/>
      <c r="GIK1" s="297"/>
      <c r="GIL1" s="296"/>
      <c r="GIM1" s="297"/>
      <c r="GIN1" s="296"/>
      <c r="GIO1" s="297"/>
      <c r="GIP1" s="296"/>
      <c r="GIQ1" s="297"/>
      <c r="GIR1" s="296"/>
      <c r="GIS1" s="297"/>
      <c r="GIT1" s="296"/>
      <c r="GIU1" s="297"/>
      <c r="GIV1" s="296"/>
      <c r="GIW1" s="297"/>
      <c r="GIX1" s="296"/>
      <c r="GIY1" s="297"/>
      <c r="GIZ1" s="296"/>
      <c r="GJA1" s="297"/>
      <c r="GJB1" s="296"/>
      <c r="GJC1" s="297"/>
      <c r="GJD1" s="296"/>
      <c r="GJE1" s="297"/>
      <c r="GJF1" s="296"/>
      <c r="GJG1" s="297"/>
      <c r="GJH1" s="296"/>
      <c r="GJI1" s="297"/>
      <c r="GJJ1" s="296"/>
      <c r="GJK1" s="297"/>
      <c r="GJL1" s="296"/>
      <c r="GJM1" s="297"/>
      <c r="GJN1" s="296"/>
      <c r="GJO1" s="297"/>
      <c r="GJP1" s="296"/>
      <c r="GJQ1" s="297"/>
      <c r="GJR1" s="296"/>
      <c r="GJS1" s="297"/>
      <c r="GJT1" s="296"/>
      <c r="GJU1" s="297"/>
      <c r="GJV1" s="296"/>
      <c r="GJW1" s="297"/>
      <c r="GJX1" s="296"/>
      <c r="GJY1" s="297"/>
      <c r="GJZ1" s="296"/>
      <c r="GKA1" s="297"/>
      <c r="GKB1" s="296"/>
      <c r="GKC1" s="297"/>
      <c r="GKD1" s="296"/>
      <c r="GKE1" s="297"/>
      <c r="GKF1" s="296"/>
      <c r="GKG1" s="297"/>
      <c r="GKH1" s="296"/>
      <c r="GKI1" s="297"/>
      <c r="GKJ1" s="296"/>
      <c r="GKK1" s="297"/>
      <c r="GKL1" s="296"/>
      <c r="GKM1" s="297"/>
      <c r="GKN1" s="296"/>
      <c r="GKO1" s="297"/>
      <c r="GKP1" s="296"/>
      <c r="GKQ1" s="297"/>
      <c r="GKR1" s="296"/>
      <c r="GKS1" s="297"/>
      <c r="GKT1" s="296"/>
      <c r="GKU1" s="297"/>
      <c r="GKV1" s="296"/>
      <c r="GKW1" s="297"/>
      <c r="GKX1" s="296"/>
      <c r="GKY1" s="297"/>
      <c r="GKZ1" s="296"/>
      <c r="GLA1" s="297"/>
      <c r="GLB1" s="296"/>
      <c r="GLC1" s="297"/>
      <c r="GLD1" s="296"/>
      <c r="GLE1" s="297"/>
      <c r="GLF1" s="296"/>
      <c r="GLG1" s="297"/>
      <c r="GLH1" s="296"/>
      <c r="GLI1" s="297"/>
      <c r="GLJ1" s="296"/>
      <c r="GLK1" s="297"/>
      <c r="GLL1" s="296"/>
      <c r="GLM1" s="297"/>
      <c r="GLN1" s="296"/>
      <c r="GLO1" s="297"/>
      <c r="GLP1" s="296"/>
      <c r="GLQ1" s="297"/>
      <c r="GLR1" s="296"/>
      <c r="GLS1" s="297"/>
      <c r="GLT1" s="296"/>
      <c r="GLU1" s="297"/>
      <c r="GLV1" s="296"/>
      <c r="GLW1" s="297"/>
      <c r="GLX1" s="296"/>
      <c r="GLY1" s="297"/>
      <c r="GLZ1" s="296"/>
      <c r="GMA1" s="297"/>
      <c r="GMB1" s="296"/>
      <c r="GMC1" s="297"/>
      <c r="GMD1" s="296"/>
      <c r="GME1" s="297"/>
      <c r="GMF1" s="296"/>
      <c r="GMG1" s="297"/>
      <c r="GMH1" s="296"/>
      <c r="GMI1" s="297"/>
      <c r="GMJ1" s="296"/>
      <c r="GMK1" s="297"/>
      <c r="GML1" s="296"/>
      <c r="GMM1" s="297"/>
      <c r="GMN1" s="296"/>
      <c r="GMO1" s="297"/>
      <c r="GMP1" s="296"/>
      <c r="GMQ1" s="297"/>
      <c r="GMR1" s="296"/>
      <c r="GMS1" s="297"/>
      <c r="GMT1" s="296"/>
      <c r="GMU1" s="297"/>
      <c r="GMV1" s="296"/>
      <c r="GMW1" s="297"/>
      <c r="GMX1" s="296"/>
      <c r="GMY1" s="297"/>
      <c r="GMZ1" s="296"/>
      <c r="GNA1" s="297"/>
      <c r="GNB1" s="296"/>
      <c r="GNC1" s="297"/>
      <c r="GND1" s="296"/>
      <c r="GNE1" s="297"/>
      <c r="GNF1" s="296"/>
      <c r="GNG1" s="297"/>
      <c r="GNH1" s="296"/>
      <c r="GNI1" s="297"/>
      <c r="GNJ1" s="296"/>
      <c r="GNK1" s="297"/>
      <c r="GNL1" s="296"/>
      <c r="GNM1" s="297"/>
      <c r="GNN1" s="296"/>
      <c r="GNO1" s="297"/>
      <c r="GNP1" s="296"/>
      <c r="GNQ1" s="297"/>
      <c r="GNR1" s="296"/>
      <c r="GNS1" s="297"/>
      <c r="GNT1" s="296"/>
      <c r="GNU1" s="297"/>
      <c r="GNV1" s="296"/>
      <c r="GNW1" s="297"/>
      <c r="GNX1" s="296"/>
      <c r="GNY1" s="297"/>
      <c r="GNZ1" s="296"/>
      <c r="GOA1" s="297"/>
      <c r="GOB1" s="296"/>
      <c r="GOC1" s="297"/>
      <c r="GOD1" s="296"/>
      <c r="GOE1" s="297"/>
      <c r="GOF1" s="296"/>
      <c r="GOG1" s="297"/>
      <c r="GOH1" s="296"/>
      <c r="GOI1" s="297"/>
      <c r="GOJ1" s="296"/>
      <c r="GOK1" s="297"/>
      <c r="GOL1" s="296"/>
      <c r="GOM1" s="297"/>
      <c r="GON1" s="296"/>
      <c r="GOO1" s="297"/>
      <c r="GOP1" s="296"/>
      <c r="GOQ1" s="297"/>
      <c r="GOR1" s="296"/>
      <c r="GOS1" s="297"/>
      <c r="GOT1" s="296"/>
      <c r="GOU1" s="297"/>
      <c r="GOV1" s="296"/>
      <c r="GOW1" s="297"/>
      <c r="GOX1" s="296"/>
      <c r="GOY1" s="297"/>
      <c r="GOZ1" s="296"/>
      <c r="GPA1" s="297"/>
      <c r="GPB1" s="296"/>
      <c r="GPC1" s="297"/>
      <c r="GPD1" s="296"/>
      <c r="GPE1" s="297"/>
      <c r="GPF1" s="296"/>
      <c r="GPG1" s="297"/>
      <c r="GPH1" s="296"/>
      <c r="GPI1" s="297"/>
      <c r="GPJ1" s="296"/>
      <c r="GPK1" s="297"/>
      <c r="GPL1" s="296"/>
      <c r="GPM1" s="297"/>
      <c r="GPN1" s="296"/>
      <c r="GPO1" s="297"/>
      <c r="GPP1" s="296"/>
      <c r="GPQ1" s="297"/>
      <c r="GPR1" s="296"/>
      <c r="GPS1" s="297"/>
      <c r="GPT1" s="296"/>
      <c r="GPU1" s="297"/>
      <c r="GPV1" s="296"/>
      <c r="GPW1" s="297"/>
      <c r="GPX1" s="296"/>
      <c r="GPY1" s="297"/>
      <c r="GPZ1" s="296"/>
      <c r="GQA1" s="297"/>
      <c r="GQB1" s="296"/>
      <c r="GQC1" s="297"/>
      <c r="GQD1" s="296"/>
      <c r="GQE1" s="297"/>
      <c r="GQF1" s="296"/>
      <c r="GQG1" s="297"/>
      <c r="GQH1" s="296"/>
      <c r="GQI1" s="297"/>
      <c r="GQJ1" s="296"/>
      <c r="GQK1" s="297"/>
      <c r="GQL1" s="296"/>
      <c r="GQM1" s="297"/>
      <c r="GQN1" s="296"/>
      <c r="GQO1" s="297"/>
      <c r="GQP1" s="296"/>
      <c r="GQQ1" s="297"/>
      <c r="GQR1" s="296"/>
      <c r="GQS1" s="297"/>
      <c r="GQT1" s="296"/>
      <c r="GQU1" s="297"/>
      <c r="GQV1" s="296"/>
      <c r="GQW1" s="297"/>
      <c r="GQX1" s="296"/>
      <c r="GQY1" s="297"/>
      <c r="GQZ1" s="296"/>
      <c r="GRA1" s="297"/>
      <c r="GRB1" s="296"/>
      <c r="GRC1" s="297"/>
      <c r="GRD1" s="296"/>
      <c r="GRE1" s="297"/>
      <c r="GRF1" s="296"/>
      <c r="GRG1" s="297"/>
      <c r="GRH1" s="296"/>
      <c r="GRI1" s="297"/>
      <c r="GRJ1" s="296"/>
      <c r="GRK1" s="297"/>
      <c r="GRL1" s="296"/>
      <c r="GRM1" s="297"/>
      <c r="GRN1" s="296"/>
      <c r="GRO1" s="297"/>
      <c r="GRP1" s="296"/>
      <c r="GRQ1" s="297"/>
      <c r="GRR1" s="296"/>
      <c r="GRS1" s="297"/>
      <c r="GRT1" s="296"/>
      <c r="GRU1" s="297"/>
      <c r="GRV1" s="296"/>
      <c r="GRW1" s="297"/>
      <c r="GRX1" s="296"/>
      <c r="GRY1" s="297"/>
      <c r="GRZ1" s="296"/>
      <c r="GSA1" s="297"/>
      <c r="GSB1" s="296"/>
      <c r="GSC1" s="297"/>
      <c r="GSD1" s="296"/>
      <c r="GSE1" s="297"/>
      <c r="GSF1" s="296"/>
      <c r="GSG1" s="297"/>
      <c r="GSH1" s="296"/>
      <c r="GSI1" s="297"/>
      <c r="GSJ1" s="296"/>
      <c r="GSK1" s="297"/>
      <c r="GSL1" s="296"/>
      <c r="GSM1" s="297"/>
      <c r="GSN1" s="296"/>
      <c r="GSO1" s="297"/>
      <c r="GSP1" s="296"/>
      <c r="GSQ1" s="297"/>
      <c r="GSR1" s="296"/>
      <c r="GSS1" s="297"/>
      <c r="GST1" s="296"/>
      <c r="GSU1" s="297"/>
      <c r="GSV1" s="296"/>
      <c r="GSW1" s="297"/>
      <c r="GSX1" s="296"/>
      <c r="GSY1" s="297"/>
      <c r="GSZ1" s="296"/>
      <c r="GTA1" s="297"/>
      <c r="GTB1" s="296"/>
      <c r="GTC1" s="297"/>
      <c r="GTD1" s="296"/>
      <c r="GTE1" s="297"/>
      <c r="GTF1" s="296"/>
      <c r="GTG1" s="297"/>
      <c r="GTH1" s="296"/>
      <c r="GTI1" s="297"/>
      <c r="GTJ1" s="296"/>
      <c r="GTK1" s="297"/>
      <c r="GTL1" s="296"/>
      <c r="GTM1" s="297"/>
      <c r="GTN1" s="296"/>
      <c r="GTO1" s="297"/>
      <c r="GTP1" s="296"/>
      <c r="GTQ1" s="297"/>
      <c r="GTR1" s="296"/>
      <c r="GTS1" s="297"/>
      <c r="GTT1" s="296"/>
      <c r="GTU1" s="297"/>
      <c r="GTV1" s="296"/>
      <c r="GTW1" s="297"/>
      <c r="GTX1" s="296"/>
      <c r="GTY1" s="297"/>
      <c r="GTZ1" s="296"/>
      <c r="GUA1" s="297"/>
      <c r="GUB1" s="296"/>
      <c r="GUC1" s="297"/>
      <c r="GUD1" s="296"/>
      <c r="GUE1" s="297"/>
      <c r="GUF1" s="296"/>
      <c r="GUG1" s="297"/>
      <c r="GUH1" s="296"/>
      <c r="GUI1" s="297"/>
      <c r="GUJ1" s="296"/>
      <c r="GUK1" s="297"/>
      <c r="GUL1" s="296"/>
      <c r="GUM1" s="297"/>
      <c r="GUN1" s="296"/>
      <c r="GUO1" s="297"/>
      <c r="GUP1" s="296"/>
      <c r="GUQ1" s="297"/>
      <c r="GUR1" s="296"/>
      <c r="GUS1" s="297"/>
      <c r="GUT1" s="296"/>
      <c r="GUU1" s="297"/>
      <c r="GUV1" s="296"/>
      <c r="GUW1" s="297"/>
      <c r="GUX1" s="296"/>
      <c r="GUY1" s="297"/>
      <c r="GUZ1" s="296"/>
      <c r="GVA1" s="297"/>
      <c r="GVB1" s="296"/>
      <c r="GVC1" s="297"/>
      <c r="GVD1" s="296"/>
      <c r="GVE1" s="297"/>
      <c r="GVF1" s="296"/>
      <c r="GVG1" s="297"/>
      <c r="GVH1" s="296"/>
      <c r="GVI1" s="297"/>
      <c r="GVJ1" s="296"/>
      <c r="GVK1" s="297"/>
      <c r="GVL1" s="296"/>
      <c r="GVM1" s="297"/>
      <c r="GVN1" s="296"/>
      <c r="GVO1" s="297"/>
      <c r="GVP1" s="296"/>
      <c r="GVQ1" s="297"/>
      <c r="GVR1" s="296"/>
      <c r="GVS1" s="297"/>
      <c r="GVT1" s="296"/>
      <c r="GVU1" s="297"/>
      <c r="GVV1" s="296"/>
      <c r="GVW1" s="297"/>
      <c r="GVX1" s="296"/>
      <c r="GVY1" s="297"/>
      <c r="GVZ1" s="296"/>
      <c r="GWA1" s="297"/>
      <c r="GWB1" s="296"/>
      <c r="GWC1" s="297"/>
      <c r="GWD1" s="296"/>
      <c r="GWE1" s="297"/>
      <c r="GWF1" s="296"/>
      <c r="GWG1" s="297"/>
      <c r="GWH1" s="296"/>
      <c r="GWI1" s="297"/>
      <c r="GWJ1" s="296"/>
      <c r="GWK1" s="297"/>
      <c r="GWL1" s="296"/>
      <c r="GWM1" s="297"/>
      <c r="GWN1" s="296"/>
      <c r="GWO1" s="297"/>
      <c r="GWP1" s="296"/>
      <c r="GWQ1" s="297"/>
      <c r="GWR1" s="296"/>
      <c r="GWS1" s="297"/>
      <c r="GWT1" s="296"/>
      <c r="GWU1" s="297"/>
      <c r="GWV1" s="296"/>
      <c r="GWW1" s="297"/>
      <c r="GWX1" s="296"/>
      <c r="GWY1" s="297"/>
      <c r="GWZ1" s="296"/>
      <c r="GXA1" s="297"/>
      <c r="GXB1" s="296"/>
      <c r="GXC1" s="297"/>
      <c r="GXD1" s="296"/>
      <c r="GXE1" s="297"/>
      <c r="GXF1" s="296"/>
      <c r="GXG1" s="297"/>
      <c r="GXH1" s="296"/>
      <c r="GXI1" s="297"/>
      <c r="GXJ1" s="296"/>
      <c r="GXK1" s="297"/>
      <c r="GXL1" s="296"/>
      <c r="GXM1" s="297"/>
      <c r="GXN1" s="296"/>
      <c r="GXO1" s="297"/>
      <c r="GXP1" s="296"/>
      <c r="GXQ1" s="297"/>
      <c r="GXR1" s="296"/>
      <c r="GXS1" s="297"/>
      <c r="GXT1" s="296"/>
      <c r="GXU1" s="297"/>
      <c r="GXV1" s="296"/>
      <c r="GXW1" s="297"/>
      <c r="GXX1" s="296"/>
      <c r="GXY1" s="297"/>
      <c r="GXZ1" s="296"/>
      <c r="GYA1" s="297"/>
      <c r="GYB1" s="296"/>
      <c r="GYC1" s="297"/>
      <c r="GYD1" s="296"/>
      <c r="GYE1" s="297"/>
      <c r="GYF1" s="296"/>
      <c r="GYG1" s="297"/>
      <c r="GYH1" s="296"/>
      <c r="GYI1" s="297"/>
      <c r="GYJ1" s="296"/>
      <c r="GYK1" s="297"/>
      <c r="GYL1" s="296"/>
      <c r="GYM1" s="297"/>
      <c r="GYN1" s="296"/>
      <c r="GYO1" s="297"/>
      <c r="GYP1" s="296"/>
      <c r="GYQ1" s="297"/>
      <c r="GYR1" s="296"/>
      <c r="GYS1" s="297"/>
      <c r="GYT1" s="296"/>
      <c r="GYU1" s="297"/>
      <c r="GYV1" s="296"/>
      <c r="GYW1" s="297"/>
      <c r="GYX1" s="296"/>
      <c r="GYY1" s="297"/>
      <c r="GYZ1" s="296"/>
      <c r="GZA1" s="297"/>
      <c r="GZB1" s="296"/>
      <c r="GZC1" s="297"/>
      <c r="GZD1" s="296"/>
      <c r="GZE1" s="297"/>
      <c r="GZF1" s="296"/>
      <c r="GZG1" s="297"/>
      <c r="GZH1" s="296"/>
      <c r="GZI1" s="297"/>
      <c r="GZJ1" s="296"/>
      <c r="GZK1" s="297"/>
      <c r="GZL1" s="296"/>
      <c r="GZM1" s="297"/>
      <c r="GZN1" s="296"/>
      <c r="GZO1" s="297"/>
      <c r="GZP1" s="296"/>
      <c r="GZQ1" s="297"/>
      <c r="GZR1" s="296"/>
      <c r="GZS1" s="297"/>
      <c r="GZT1" s="296"/>
      <c r="GZU1" s="297"/>
      <c r="GZV1" s="296"/>
      <c r="GZW1" s="297"/>
      <c r="GZX1" s="296"/>
      <c r="GZY1" s="297"/>
      <c r="GZZ1" s="296"/>
      <c r="HAA1" s="297"/>
      <c r="HAB1" s="296"/>
      <c r="HAC1" s="297"/>
      <c r="HAD1" s="296"/>
      <c r="HAE1" s="297"/>
      <c r="HAF1" s="296"/>
      <c r="HAG1" s="297"/>
      <c r="HAH1" s="296"/>
      <c r="HAI1" s="297"/>
      <c r="HAJ1" s="296"/>
      <c r="HAK1" s="297"/>
      <c r="HAL1" s="296"/>
      <c r="HAM1" s="297"/>
      <c r="HAN1" s="296"/>
      <c r="HAO1" s="297"/>
      <c r="HAP1" s="296"/>
      <c r="HAQ1" s="297"/>
      <c r="HAR1" s="296"/>
      <c r="HAS1" s="297"/>
      <c r="HAT1" s="296"/>
      <c r="HAU1" s="297"/>
      <c r="HAV1" s="296"/>
      <c r="HAW1" s="297"/>
      <c r="HAX1" s="296"/>
      <c r="HAY1" s="297"/>
      <c r="HAZ1" s="296"/>
      <c r="HBA1" s="297"/>
      <c r="HBB1" s="296"/>
      <c r="HBC1" s="297"/>
      <c r="HBD1" s="296"/>
      <c r="HBE1" s="297"/>
      <c r="HBF1" s="296"/>
      <c r="HBG1" s="297"/>
      <c r="HBH1" s="296"/>
      <c r="HBI1" s="297"/>
      <c r="HBJ1" s="296"/>
      <c r="HBK1" s="297"/>
      <c r="HBL1" s="296"/>
      <c r="HBM1" s="297"/>
      <c r="HBN1" s="296"/>
      <c r="HBO1" s="297"/>
      <c r="HBP1" s="296"/>
      <c r="HBQ1" s="297"/>
      <c r="HBR1" s="296"/>
      <c r="HBS1" s="297"/>
      <c r="HBT1" s="296"/>
      <c r="HBU1" s="297"/>
      <c r="HBV1" s="296"/>
      <c r="HBW1" s="297"/>
      <c r="HBX1" s="296"/>
      <c r="HBY1" s="297"/>
      <c r="HBZ1" s="296"/>
      <c r="HCA1" s="297"/>
      <c r="HCB1" s="296"/>
      <c r="HCC1" s="297"/>
      <c r="HCD1" s="296"/>
      <c r="HCE1" s="297"/>
      <c r="HCF1" s="296"/>
      <c r="HCG1" s="297"/>
      <c r="HCH1" s="296"/>
      <c r="HCI1" s="297"/>
      <c r="HCJ1" s="296"/>
      <c r="HCK1" s="297"/>
      <c r="HCL1" s="296"/>
      <c r="HCM1" s="297"/>
      <c r="HCN1" s="296"/>
      <c r="HCO1" s="297"/>
      <c r="HCP1" s="296"/>
      <c r="HCQ1" s="297"/>
      <c r="HCR1" s="296"/>
      <c r="HCS1" s="297"/>
      <c r="HCT1" s="296"/>
      <c r="HCU1" s="297"/>
      <c r="HCV1" s="296"/>
      <c r="HCW1" s="297"/>
      <c r="HCX1" s="296"/>
      <c r="HCY1" s="297"/>
      <c r="HCZ1" s="296"/>
      <c r="HDA1" s="297"/>
      <c r="HDB1" s="296"/>
      <c r="HDC1" s="297"/>
      <c r="HDD1" s="296"/>
      <c r="HDE1" s="297"/>
      <c r="HDF1" s="296"/>
      <c r="HDG1" s="297"/>
      <c r="HDH1" s="296"/>
      <c r="HDI1" s="297"/>
      <c r="HDJ1" s="296"/>
      <c r="HDK1" s="297"/>
      <c r="HDL1" s="296"/>
      <c r="HDM1" s="297"/>
      <c r="HDN1" s="296"/>
      <c r="HDO1" s="297"/>
      <c r="HDP1" s="296"/>
      <c r="HDQ1" s="297"/>
      <c r="HDR1" s="296"/>
      <c r="HDS1" s="297"/>
      <c r="HDT1" s="296"/>
      <c r="HDU1" s="297"/>
      <c r="HDV1" s="296"/>
      <c r="HDW1" s="297"/>
      <c r="HDX1" s="296"/>
      <c r="HDY1" s="297"/>
      <c r="HDZ1" s="296"/>
      <c r="HEA1" s="297"/>
      <c r="HEB1" s="296"/>
      <c r="HEC1" s="297"/>
      <c r="HED1" s="296"/>
      <c r="HEE1" s="297"/>
      <c r="HEF1" s="296"/>
      <c r="HEG1" s="297"/>
      <c r="HEH1" s="296"/>
      <c r="HEI1" s="297"/>
      <c r="HEJ1" s="296"/>
      <c r="HEK1" s="297"/>
      <c r="HEL1" s="296"/>
      <c r="HEM1" s="297"/>
      <c r="HEN1" s="296"/>
      <c r="HEO1" s="297"/>
      <c r="HEP1" s="296"/>
      <c r="HEQ1" s="297"/>
      <c r="HER1" s="296"/>
      <c r="HES1" s="297"/>
      <c r="HET1" s="296"/>
      <c r="HEU1" s="297"/>
      <c r="HEV1" s="296"/>
      <c r="HEW1" s="297"/>
      <c r="HEX1" s="296"/>
      <c r="HEY1" s="297"/>
      <c r="HEZ1" s="296"/>
      <c r="HFA1" s="297"/>
      <c r="HFB1" s="296"/>
      <c r="HFC1" s="297"/>
      <c r="HFD1" s="296"/>
      <c r="HFE1" s="297"/>
      <c r="HFF1" s="296"/>
      <c r="HFG1" s="297"/>
      <c r="HFH1" s="296"/>
      <c r="HFI1" s="297"/>
      <c r="HFJ1" s="296"/>
      <c r="HFK1" s="297"/>
      <c r="HFL1" s="296"/>
      <c r="HFM1" s="297"/>
      <c r="HFN1" s="296"/>
      <c r="HFO1" s="297"/>
      <c r="HFP1" s="296"/>
      <c r="HFQ1" s="297"/>
      <c r="HFR1" s="296"/>
      <c r="HFS1" s="297"/>
      <c r="HFT1" s="296"/>
      <c r="HFU1" s="297"/>
      <c r="HFV1" s="296"/>
      <c r="HFW1" s="297"/>
      <c r="HFX1" s="296"/>
      <c r="HFY1" s="297"/>
      <c r="HFZ1" s="296"/>
      <c r="HGA1" s="297"/>
      <c r="HGB1" s="296"/>
      <c r="HGC1" s="297"/>
      <c r="HGD1" s="296"/>
      <c r="HGE1" s="297"/>
      <c r="HGF1" s="296"/>
      <c r="HGG1" s="297"/>
      <c r="HGH1" s="296"/>
      <c r="HGI1" s="297"/>
      <c r="HGJ1" s="296"/>
      <c r="HGK1" s="297"/>
      <c r="HGL1" s="296"/>
      <c r="HGM1" s="297"/>
      <c r="HGN1" s="296"/>
      <c r="HGO1" s="297"/>
      <c r="HGP1" s="296"/>
      <c r="HGQ1" s="297"/>
      <c r="HGR1" s="296"/>
      <c r="HGS1" s="297"/>
      <c r="HGT1" s="296"/>
      <c r="HGU1" s="297"/>
      <c r="HGV1" s="296"/>
      <c r="HGW1" s="297"/>
      <c r="HGX1" s="296"/>
      <c r="HGY1" s="297"/>
      <c r="HGZ1" s="296"/>
      <c r="HHA1" s="297"/>
      <c r="HHB1" s="296"/>
      <c r="HHC1" s="297"/>
      <c r="HHD1" s="296"/>
      <c r="HHE1" s="297"/>
      <c r="HHF1" s="296"/>
      <c r="HHG1" s="297"/>
      <c r="HHH1" s="296"/>
      <c r="HHI1" s="297"/>
      <c r="HHJ1" s="296"/>
      <c r="HHK1" s="297"/>
      <c r="HHL1" s="296"/>
      <c r="HHM1" s="297"/>
      <c r="HHN1" s="296"/>
      <c r="HHO1" s="297"/>
      <c r="HHP1" s="296"/>
      <c r="HHQ1" s="297"/>
      <c r="HHR1" s="296"/>
      <c r="HHS1" s="297"/>
      <c r="HHT1" s="296"/>
      <c r="HHU1" s="297"/>
      <c r="HHV1" s="296"/>
      <c r="HHW1" s="297"/>
      <c r="HHX1" s="296"/>
      <c r="HHY1" s="297"/>
      <c r="HHZ1" s="296"/>
      <c r="HIA1" s="297"/>
      <c r="HIB1" s="296"/>
      <c r="HIC1" s="297"/>
      <c r="HID1" s="296"/>
      <c r="HIE1" s="297"/>
      <c r="HIF1" s="296"/>
      <c r="HIG1" s="297"/>
      <c r="HIH1" s="296"/>
      <c r="HII1" s="297"/>
      <c r="HIJ1" s="296"/>
      <c r="HIK1" s="297"/>
      <c r="HIL1" s="296"/>
      <c r="HIM1" s="297"/>
      <c r="HIN1" s="296"/>
      <c r="HIO1" s="297"/>
      <c r="HIP1" s="296"/>
      <c r="HIQ1" s="297"/>
      <c r="HIR1" s="296"/>
      <c r="HIS1" s="297"/>
      <c r="HIT1" s="296"/>
      <c r="HIU1" s="297"/>
      <c r="HIV1" s="296"/>
      <c r="HIW1" s="297"/>
      <c r="HIX1" s="296"/>
      <c r="HIY1" s="297"/>
      <c r="HIZ1" s="296"/>
      <c r="HJA1" s="297"/>
      <c r="HJB1" s="296"/>
      <c r="HJC1" s="297"/>
      <c r="HJD1" s="296"/>
      <c r="HJE1" s="297"/>
      <c r="HJF1" s="296"/>
      <c r="HJG1" s="297"/>
      <c r="HJH1" s="296"/>
      <c r="HJI1" s="297"/>
      <c r="HJJ1" s="296"/>
      <c r="HJK1" s="297"/>
      <c r="HJL1" s="296"/>
      <c r="HJM1" s="297"/>
      <c r="HJN1" s="296"/>
      <c r="HJO1" s="297"/>
      <c r="HJP1" s="296"/>
      <c r="HJQ1" s="297"/>
      <c r="HJR1" s="296"/>
      <c r="HJS1" s="297"/>
      <c r="HJT1" s="296"/>
      <c r="HJU1" s="297"/>
      <c r="HJV1" s="296"/>
      <c r="HJW1" s="297"/>
      <c r="HJX1" s="296"/>
      <c r="HJY1" s="297"/>
      <c r="HJZ1" s="296"/>
      <c r="HKA1" s="297"/>
      <c r="HKB1" s="296"/>
      <c r="HKC1" s="297"/>
      <c r="HKD1" s="296"/>
      <c r="HKE1" s="297"/>
      <c r="HKF1" s="296"/>
      <c r="HKG1" s="297"/>
      <c r="HKH1" s="296"/>
      <c r="HKI1" s="297"/>
      <c r="HKJ1" s="296"/>
      <c r="HKK1" s="297"/>
      <c r="HKL1" s="296"/>
      <c r="HKM1" s="297"/>
      <c r="HKN1" s="296"/>
      <c r="HKO1" s="297"/>
      <c r="HKP1" s="296"/>
      <c r="HKQ1" s="297"/>
      <c r="HKR1" s="296"/>
      <c r="HKS1" s="297"/>
      <c r="HKT1" s="296"/>
      <c r="HKU1" s="297"/>
      <c r="HKV1" s="296"/>
      <c r="HKW1" s="297"/>
      <c r="HKX1" s="296"/>
      <c r="HKY1" s="297"/>
      <c r="HKZ1" s="296"/>
      <c r="HLA1" s="297"/>
      <c r="HLB1" s="296"/>
      <c r="HLC1" s="297"/>
      <c r="HLD1" s="296"/>
      <c r="HLE1" s="297"/>
      <c r="HLF1" s="296"/>
      <c r="HLG1" s="297"/>
      <c r="HLH1" s="296"/>
      <c r="HLI1" s="297"/>
      <c r="HLJ1" s="296"/>
      <c r="HLK1" s="297"/>
      <c r="HLL1" s="296"/>
      <c r="HLM1" s="297"/>
      <c r="HLN1" s="296"/>
      <c r="HLO1" s="297"/>
      <c r="HLP1" s="296"/>
      <c r="HLQ1" s="297"/>
      <c r="HLR1" s="296"/>
      <c r="HLS1" s="297"/>
      <c r="HLT1" s="296"/>
      <c r="HLU1" s="297"/>
      <c r="HLV1" s="296"/>
      <c r="HLW1" s="297"/>
      <c r="HLX1" s="296"/>
      <c r="HLY1" s="297"/>
      <c r="HLZ1" s="296"/>
      <c r="HMA1" s="297"/>
      <c r="HMB1" s="296"/>
      <c r="HMC1" s="297"/>
      <c r="HMD1" s="296"/>
      <c r="HME1" s="297"/>
      <c r="HMF1" s="296"/>
      <c r="HMG1" s="297"/>
      <c r="HMH1" s="296"/>
      <c r="HMI1" s="297"/>
      <c r="HMJ1" s="296"/>
      <c r="HMK1" s="297"/>
      <c r="HML1" s="296"/>
      <c r="HMM1" s="297"/>
      <c r="HMN1" s="296"/>
      <c r="HMO1" s="297"/>
      <c r="HMP1" s="296"/>
      <c r="HMQ1" s="297"/>
      <c r="HMR1" s="296"/>
      <c r="HMS1" s="297"/>
      <c r="HMT1" s="296"/>
      <c r="HMU1" s="297"/>
      <c r="HMV1" s="296"/>
      <c r="HMW1" s="297"/>
      <c r="HMX1" s="296"/>
      <c r="HMY1" s="297"/>
      <c r="HMZ1" s="296"/>
      <c r="HNA1" s="297"/>
      <c r="HNB1" s="296"/>
      <c r="HNC1" s="297"/>
      <c r="HND1" s="296"/>
      <c r="HNE1" s="297"/>
      <c r="HNF1" s="296"/>
      <c r="HNG1" s="297"/>
      <c r="HNH1" s="296"/>
      <c r="HNI1" s="297"/>
      <c r="HNJ1" s="296"/>
      <c r="HNK1" s="297"/>
      <c r="HNL1" s="296"/>
      <c r="HNM1" s="297"/>
      <c r="HNN1" s="296"/>
      <c r="HNO1" s="297"/>
      <c r="HNP1" s="296"/>
      <c r="HNQ1" s="297"/>
      <c r="HNR1" s="296"/>
      <c r="HNS1" s="297"/>
      <c r="HNT1" s="296"/>
      <c r="HNU1" s="297"/>
      <c r="HNV1" s="296"/>
      <c r="HNW1" s="297"/>
      <c r="HNX1" s="296"/>
      <c r="HNY1" s="297"/>
      <c r="HNZ1" s="296"/>
      <c r="HOA1" s="297"/>
      <c r="HOB1" s="296"/>
      <c r="HOC1" s="297"/>
      <c r="HOD1" s="296"/>
      <c r="HOE1" s="297"/>
      <c r="HOF1" s="296"/>
      <c r="HOG1" s="297"/>
      <c r="HOH1" s="296"/>
      <c r="HOI1" s="297"/>
      <c r="HOJ1" s="296"/>
      <c r="HOK1" s="297"/>
      <c r="HOL1" s="296"/>
      <c r="HOM1" s="297"/>
      <c r="HON1" s="296"/>
      <c r="HOO1" s="297"/>
      <c r="HOP1" s="296"/>
      <c r="HOQ1" s="297"/>
      <c r="HOR1" s="296"/>
      <c r="HOS1" s="297"/>
      <c r="HOT1" s="296"/>
      <c r="HOU1" s="297"/>
      <c r="HOV1" s="296"/>
      <c r="HOW1" s="297"/>
      <c r="HOX1" s="296"/>
      <c r="HOY1" s="297"/>
      <c r="HOZ1" s="296"/>
      <c r="HPA1" s="297"/>
      <c r="HPB1" s="296"/>
      <c r="HPC1" s="297"/>
      <c r="HPD1" s="296"/>
      <c r="HPE1" s="297"/>
      <c r="HPF1" s="296"/>
      <c r="HPG1" s="297"/>
      <c r="HPH1" s="296"/>
      <c r="HPI1" s="297"/>
      <c r="HPJ1" s="296"/>
      <c r="HPK1" s="297"/>
      <c r="HPL1" s="296"/>
      <c r="HPM1" s="297"/>
      <c r="HPN1" s="296"/>
      <c r="HPO1" s="297"/>
      <c r="HPP1" s="296"/>
      <c r="HPQ1" s="297"/>
      <c r="HPR1" s="296"/>
      <c r="HPS1" s="297"/>
      <c r="HPT1" s="296"/>
      <c r="HPU1" s="297"/>
      <c r="HPV1" s="296"/>
      <c r="HPW1" s="297"/>
      <c r="HPX1" s="296"/>
      <c r="HPY1" s="297"/>
      <c r="HPZ1" s="296"/>
      <c r="HQA1" s="297"/>
      <c r="HQB1" s="296"/>
      <c r="HQC1" s="297"/>
      <c r="HQD1" s="296"/>
      <c r="HQE1" s="297"/>
      <c r="HQF1" s="296"/>
      <c r="HQG1" s="297"/>
      <c r="HQH1" s="296"/>
      <c r="HQI1" s="297"/>
      <c r="HQJ1" s="296"/>
      <c r="HQK1" s="297"/>
      <c r="HQL1" s="296"/>
      <c r="HQM1" s="297"/>
      <c r="HQN1" s="296"/>
      <c r="HQO1" s="297"/>
      <c r="HQP1" s="296"/>
      <c r="HQQ1" s="297"/>
      <c r="HQR1" s="296"/>
      <c r="HQS1" s="297"/>
      <c r="HQT1" s="296"/>
      <c r="HQU1" s="297"/>
      <c r="HQV1" s="296"/>
      <c r="HQW1" s="297"/>
      <c r="HQX1" s="296"/>
      <c r="HQY1" s="297"/>
      <c r="HQZ1" s="296"/>
      <c r="HRA1" s="297"/>
      <c r="HRB1" s="296"/>
      <c r="HRC1" s="297"/>
      <c r="HRD1" s="296"/>
      <c r="HRE1" s="297"/>
      <c r="HRF1" s="296"/>
      <c r="HRG1" s="297"/>
      <c r="HRH1" s="296"/>
      <c r="HRI1" s="297"/>
      <c r="HRJ1" s="296"/>
      <c r="HRK1" s="297"/>
      <c r="HRL1" s="296"/>
      <c r="HRM1" s="297"/>
      <c r="HRN1" s="296"/>
      <c r="HRO1" s="297"/>
      <c r="HRP1" s="296"/>
      <c r="HRQ1" s="297"/>
      <c r="HRR1" s="296"/>
      <c r="HRS1" s="297"/>
      <c r="HRT1" s="296"/>
      <c r="HRU1" s="297"/>
      <c r="HRV1" s="296"/>
      <c r="HRW1" s="297"/>
      <c r="HRX1" s="296"/>
      <c r="HRY1" s="297"/>
      <c r="HRZ1" s="296"/>
      <c r="HSA1" s="297"/>
      <c r="HSB1" s="296"/>
      <c r="HSC1" s="297"/>
      <c r="HSD1" s="296"/>
      <c r="HSE1" s="297"/>
      <c r="HSF1" s="296"/>
      <c r="HSG1" s="297"/>
      <c r="HSH1" s="296"/>
      <c r="HSI1" s="297"/>
      <c r="HSJ1" s="296"/>
      <c r="HSK1" s="297"/>
      <c r="HSL1" s="296"/>
      <c r="HSM1" s="297"/>
      <c r="HSN1" s="296"/>
      <c r="HSO1" s="297"/>
      <c r="HSP1" s="296"/>
      <c r="HSQ1" s="297"/>
      <c r="HSR1" s="296"/>
      <c r="HSS1" s="297"/>
      <c r="HST1" s="296"/>
      <c r="HSU1" s="297"/>
      <c r="HSV1" s="296"/>
      <c r="HSW1" s="297"/>
      <c r="HSX1" s="296"/>
      <c r="HSY1" s="297"/>
      <c r="HSZ1" s="296"/>
      <c r="HTA1" s="297"/>
      <c r="HTB1" s="296"/>
      <c r="HTC1" s="297"/>
      <c r="HTD1" s="296"/>
      <c r="HTE1" s="297"/>
      <c r="HTF1" s="296"/>
      <c r="HTG1" s="297"/>
      <c r="HTH1" s="296"/>
      <c r="HTI1" s="297"/>
      <c r="HTJ1" s="296"/>
      <c r="HTK1" s="297"/>
      <c r="HTL1" s="296"/>
      <c r="HTM1" s="297"/>
      <c r="HTN1" s="296"/>
      <c r="HTO1" s="297"/>
      <c r="HTP1" s="296"/>
      <c r="HTQ1" s="297"/>
      <c r="HTR1" s="296"/>
      <c r="HTS1" s="297"/>
      <c r="HTT1" s="296"/>
      <c r="HTU1" s="297"/>
      <c r="HTV1" s="296"/>
      <c r="HTW1" s="297"/>
      <c r="HTX1" s="296"/>
      <c r="HTY1" s="297"/>
      <c r="HTZ1" s="296"/>
      <c r="HUA1" s="297"/>
      <c r="HUB1" s="296"/>
      <c r="HUC1" s="297"/>
      <c r="HUD1" s="296"/>
      <c r="HUE1" s="297"/>
      <c r="HUF1" s="296"/>
      <c r="HUG1" s="297"/>
      <c r="HUH1" s="296"/>
      <c r="HUI1" s="297"/>
      <c r="HUJ1" s="296"/>
      <c r="HUK1" s="297"/>
      <c r="HUL1" s="296"/>
      <c r="HUM1" s="297"/>
      <c r="HUN1" s="296"/>
      <c r="HUO1" s="297"/>
      <c r="HUP1" s="296"/>
      <c r="HUQ1" s="297"/>
      <c r="HUR1" s="296"/>
      <c r="HUS1" s="297"/>
      <c r="HUT1" s="296"/>
      <c r="HUU1" s="297"/>
      <c r="HUV1" s="296"/>
      <c r="HUW1" s="297"/>
      <c r="HUX1" s="296"/>
      <c r="HUY1" s="297"/>
      <c r="HUZ1" s="296"/>
      <c r="HVA1" s="297"/>
      <c r="HVB1" s="296"/>
      <c r="HVC1" s="297"/>
      <c r="HVD1" s="296"/>
      <c r="HVE1" s="297"/>
      <c r="HVF1" s="296"/>
      <c r="HVG1" s="297"/>
      <c r="HVH1" s="296"/>
      <c r="HVI1" s="297"/>
      <c r="HVJ1" s="296"/>
      <c r="HVK1" s="297"/>
      <c r="HVL1" s="296"/>
      <c r="HVM1" s="297"/>
      <c r="HVN1" s="296"/>
      <c r="HVO1" s="297"/>
      <c r="HVP1" s="296"/>
      <c r="HVQ1" s="297"/>
      <c r="HVR1" s="296"/>
      <c r="HVS1" s="297"/>
      <c r="HVT1" s="296"/>
      <c r="HVU1" s="297"/>
      <c r="HVV1" s="296"/>
      <c r="HVW1" s="297"/>
      <c r="HVX1" s="296"/>
      <c r="HVY1" s="297"/>
      <c r="HVZ1" s="296"/>
      <c r="HWA1" s="297"/>
      <c r="HWB1" s="296"/>
      <c r="HWC1" s="297"/>
      <c r="HWD1" s="296"/>
      <c r="HWE1" s="297"/>
      <c r="HWF1" s="296"/>
      <c r="HWG1" s="297"/>
      <c r="HWH1" s="296"/>
      <c r="HWI1" s="297"/>
      <c r="HWJ1" s="296"/>
      <c r="HWK1" s="297"/>
      <c r="HWL1" s="296"/>
      <c r="HWM1" s="297"/>
      <c r="HWN1" s="296"/>
      <c r="HWO1" s="297"/>
      <c r="HWP1" s="296"/>
      <c r="HWQ1" s="297"/>
      <c r="HWR1" s="296"/>
      <c r="HWS1" s="297"/>
      <c r="HWT1" s="296"/>
      <c r="HWU1" s="297"/>
      <c r="HWV1" s="296"/>
      <c r="HWW1" s="297"/>
      <c r="HWX1" s="296"/>
      <c r="HWY1" s="297"/>
      <c r="HWZ1" s="296"/>
      <c r="HXA1" s="297"/>
      <c r="HXB1" s="296"/>
      <c r="HXC1" s="297"/>
      <c r="HXD1" s="296"/>
      <c r="HXE1" s="297"/>
      <c r="HXF1" s="296"/>
      <c r="HXG1" s="297"/>
      <c r="HXH1" s="296"/>
      <c r="HXI1" s="297"/>
      <c r="HXJ1" s="296"/>
      <c r="HXK1" s="297"/>
      <c r="HXL1" s="296"/>
      <c r="HXM1" s="297"/>
      <c r="HXN1" s="296"/>
      <c r="HXO1" s="297"/>
      <c r="HXP1" s="296"/>
      <c r="HXQ1" s="297"/>
      <c r="HXR1" s="296"/>
      <c r="HXS1" s="297"/>
      <c r="HXT1" s="296"/>
      <c r="HXU1" s="297"/>
      <c r="HXV1" s="296"/>
      <c r="HXW1" s="297"/>
      <c r="HXX1" s="296"/>
      <c r="HXY1" s="297"/>
      <c r="HXZ1" s="296"/>
      <c r="HYA1" s="297"/>
      <c r="HYB1" s="296"/>
      <c r="HYC1" s="297"/>
      <c r="HYD1" s="296"/>
      <c r="HYE1" s="297"/>
      <c r="HYF1" s="296"/>
      <c r="HYG1" s="297"/>
      <c r="HYH1" s="296"/>
      <c r="HYI1" s="297"/>
      <c r="HYJ1" s="296"/>
      <c r="HYK1" s="297"/>
      <c r="HYL1" s="296"/>
      <c r="HYM1" s="297"/>
      <c r="HYN1" s="296"/>
      <c r="HYO1" s="297"/>
      <c r="HYP1" s="296"/>
      <c r="HYQ1" s="297"/>
      <c r="HYR1" s="296"/>
      <c r="HYS1" s="297"/>
      <c r="HYT1" s="296"/>
      <c r="HYU1" s="297"/>
      <c r="HYV1" s="296"/>
      <c r="HYW1" s="297"/>
      <c r="HYX1" s="296"/>
      <c r="HYY1" s="297"/>
      <c r="HYZ1" s="296"/>
      <c r="HZA1" s="297"/>
      <c r="HZB1" s="296"/>
      <c r="HZC1" s="297"/>
      <c r="HZD1" s="296"/>
      <c r="HZE1" s="297"/>
      <c r="HZF1" s="296"/>
      <c r="HZG1" s="297"/>
      <c r="HZH1" s="296"/>
      <c r="HZI1" s="297"/>
      <c r="HZJ1" s="296"/>
      <c r="HZK1" s="297"/>
      <c r="HZL1" s="296"/>
      <c r="HZM1" s="297"/>
      <c r="HZN1" s="296"/>
      <c r="HZO1" s="297"/>
      <c r="HZP1" s="296"/>
      <c r="HZQ1" s="297"/>
      <c r="HZR1" s="296"/>
      <c r="HZS1" s="297"/>
      <c r="HZT1" s="296"/>
      <c r="HZU1" s="297"/>
      <c r="HZV1" s="296"/>
      <c r="HZW1" s="297"/>
      <c r="HZX1" s="296"/>
      <c r="HZY1" s="297"/>
      <c r="HZZ1" s="296"/>
      <c r="IAA1" s="297"/>
      <c r="IAB1" s="296"/>
      <c r="IAC1" s="297"/>
      <c r="IAD1" s="296"/>
      <c r="IAE1" s="297"/>
      <c r="IAF1" s="296"/>
      <c r="IAG1" s="297"/>
      <c r="IAH1" s="296"/>
      <c r="IAI1" s="297"/>
      <c r="IAJ1" s="296"/>
      <c r="IAK1" s="297"/>
      <c r="IAL1" s="296"/>
      <c r="IAM1" s="297"/>
      <c r="IAN1" s="296"/>
      <c r="IAO1" s="297"/>
      <c r="IAP1" s="296"/>
      <c r="IAQ1" s="297"/>
      <c r="IAR1" s="296"/>
      <c r="IAS1" s="297"/>
      <c r="IAT1" s="296"/>
      <c r="IAU1" s="297"/>
      <c r="IAV1" s="296"/>
      <c r="IAW1" s="297"/>
      <c r="IAX1" s="296"/>
      <c r="IAY1" s="297"/>
      <c r="IAZ1" s="296"/>
      <c r="IBA1" s="297"/>
      <c r="IBB1" s="296"/>
      <c r="IBC1" s="297"/>
      <c r="IBD1" s="296"/>
      <c r="IBE1" s="297"/>
      <c r="IBF1" s="296"/>
      <c r="IBG1" s="297"/>
      <c r="IBH1" s="296"/>
      <c r="IBI1" s="297"/>
      <c r="IBJ1" s="296"/>
      <c r="IBK1" s="297"/>
      <c r="IBL1" s="296"/>
      <c r="IBM1" s="297"/>
      <c r="IBN1" s="296"/>
      <c r="IBO1" s="297"/>
      <c r="IBP1" s="296"/>
      <c r="IBQ1" s="297"/>
      <c r="IBR1" s="296"/>
      <c r="IBS1" s="297"/>
      <c r="IBT1" s="296"/>
      <c r="IBU1" s="297"/>
      <c r="IBV1" s="296"/>
      <c r="IBW1" s="297"/>
      <c r="IBX1" s="296"/>
      <c r="IBY1" s="297"/>
      <c r="IBZ1" s="296"/>
      <c r="ICA1" s="297"/>
      <c r="ICB1" s="296"/>
      <c r="ICC1" s="297"/>
      <c r="ICD1" s="296"/>
      <c r="ICE1" s="297"/>
      <c r="ICF1" s="296"/>
      <c r="ICG1" s="297"/>
      <c r="ICH1" s="296"/>
      <c r="ICI1" s="297"/>
      <c r="ICJ1" s="296"/>
      <c r="ICK1" s="297"/>
      <c r="ICL1" s="296"/>
      <c r="ICM1" s="297"/>
      <c r="ICN1" s="296"/>
      <c r="ICO1" s="297"/>
      <c r="ICP1" s="296"/>
      <c r="ICQ1" s="297"/>
      <c r="ICR1" s="296"/>
      <c r="ICS1" s="297"/>
      <c r="ICT1" s="296"/>
      <c r="ICU1" s="297"/>
      <c r="ICV1" s="296"/>
      <c r="ICW1" s="297"/>
      <c r="ICX1" s="296"/>
      <c r="ICY1" s="297"/>
      <c r="ICZ1" s="296"/>
      <c r="IDA1" s="297"/>
      <c r="IDB1" s="296"/>
      <c r="IDC1" s="297"/>
      <c r="IDD1" s="296"/>
      <c r="IDE1" s="297"/>
      <c r="IDF1" s="296"/>
      <c r="IDG1" s="297"/>
      <c r="IDH1" s="296"/>
      <c r="IDI1" s="297"/>
      <c r="IDJ1" s="296"/>
      <c r="IDK1" s="297"/>
      <c r="IDL1" s="296"/>
      <c r="IDM1" s="297"/>
      <c r="IDN1" s="296"/>
      <c r="IDO1" s="297"/>
      <c r="IDP1" s="296"/>
      <c r="IDQ1" s="297"/>
      <c r="IDR1" s="296"/>
      <c r="IDS1" s="297"/>
      <c r="IDT1" s="296"/>
      <c r="IDU1" s="297"/>
      <c r="IDV1" s="296"/>
      <c r="IDW1" s="297"/>
      <c r="IDX1" s="296"/>
      <c r="IDY1" s="297"/>
      <c r="IDZ1" s="296"/>
      <c r="IEA1" s="297"/>
      <c r="IEB1" s="296"/>
      <c r="IEC1" s="297"/>
      <c r="IED1" s="296"/>
      <c r="IEE1" s="297"/>
      <c r="IEF1" s="296"/>
      <c r="IEG1" s="297"/>
      <c r="IEH1" s="296"/>
      <c r="IEI1" s="297"/>
      <c r="IEJ1" s="296"/>
      <c r="IEK1" s="297"/>
      <c r="IEL1" s="296"/>
      <c r="IEM1" s="297"/>
      <c r="IEN1" s="296"/>
      <c r="IEO1" s="297"/>
      <c r="IEP1" s="296"/>
      <c r="IEQ1" s="297"/>
      <c r="IER1" s="296"/>
      <c r="IES1" s="297"/>
      <c r="IET1" s="296"/>
      <c r="IEU1" s="297"/>
      <c r="IEV1" s="296"/>
      <c r="IEW1" s="297"/>
      <c r="IEX1" s="296"/>
      <c r="IEY1" s="297"/>
      <c r="IEZ1" s="296"/>
      <c r="IFA1" s="297"/>
      <c r="IFB1" s="296"/>
      <c r="IFC1" s="297"/>
      <c r="IFD1" s="296"/>
      <c r="IFE1" s="297"/>
      <c r="IFF1" s="296"/>
      <c r="IFG1" s="297"/>
      <c r="IFH1" s="296"/>
      <c r="IFI1" s="297"/>
      <c r="IFJ1" s="296"/>
      <c r="IFK1" s="297"/>
      <c r="IFL1" s="296"/>
      <c r="IFM1" s="297"/>
      <c r="IFN1" s="296"/>
      <c r="IFO1" s="297"/>
      <c r="IFP1" s="296"/>
      <c r="IFQ1" s="297"/>
      <c r="IFR1" s="296"/>
      <c r="IFS1" s="297"/>
      <c r="IFT1" s="296"/>
      <c r="IFU1" s="297"/>
      <c r="IFV1" s="296"/>
      <c r="IFW1" s="297"/>
      <c r="IFX1" s="296"/>
      <c r="IFY1" s="297"/>
      <c r="IFZ1" s="296"/>
      <c r="IGA1" s="297"/>
      <c r="IGB1" s="296"/>
      <c r="IGC1" s="297"/>
      <c r="IGD1" s="296"/>
      <c r="IGE1" s="297"/>
      <c r="IGF1" s="296"/>
      <c r="IGG1" s="297"/>
      <c r="IGH1" s="296"/>
      <c r="IGI1" s="297"/>
      <c r="IGJ1" s="296"/>
      <c r="IGK1" s="297"/>
      <c r="IGL1" s="296"/>
      <c r="IGM1" s="297"/>
      <c r="IGN1" s="296"/>
      <c r="IGO1" s="297"/>
      <c r="IGP1" s="296"/>
      <c r="IGQ1" s="297"/>
      <c r="IGR1" s="296"/>
      <c r="IGS1" s="297"/>
      <c r="IGT1" s="296"/>
      <c r="IGU1" s="297"/>
      <c r="IGV1" s="296"/>
      <c r="IGW1" s="297"/>
      <c r="IGX1" s="296"/>
      <c r="IGY1" s="297"/>
      <c r="IGZ1" s="296"/>
      <c r="IHA1" s="297"/>
      <c r="IHB1" s="296"/>
      <c r="IHC1" s="297"/>
      <c r="IHD1" s="296"/>
      <c r="IHE1" s="297"/>
      <c r="IHF1" s="296"/>
      <c r="IHG1" s="297"/>
      <c r="IHH1" s="296"/>
      <c r="IHI1" s="297"/>
      <c r="IHJ1" s="296"/>
      <c r="IHK1" s="297"/>
      <c r="IHL1" s="296"/>
      <c r="IHM1" s="297"/>
      <c r="IHN1" s="296"/>
      <c r="IHO1" s="297"/>
      <c r="IHP1" s="296"/>
      <c r="IHQ1" s="297"/>
      <c r="IHR1" s="296"/>
      <c r="IHS1" s="297"/>
      <c r="IHT1" s="296"/>
      <c r="IHU1" s="297"/>
      <c r="IHV1" s="296"/>
      <c r="IHW1" s="297"/>
      <c r="IHX1" s="296"/>
      <c r="IHY1" s="297"/>
      <c r="IHZ1" s="296"/>
      <c r="IIA1" s="297"/>
      <c r="IIB1" s="296"/>
      <c r="IIC1" s="297"/>
      <c r="IID1" s="296"/>
      <c r="IIE1" s="297"/>
      <c r="IIF1" s="296"/>
      <c r="IIG1" s="297"/>
      <c r="IIH1" s="296"/>
      <c r="III1" s="297"/>
      <c r="IIJ1" s="296"/>
      <c r="IIK1" s="297"/>
      <c r="IIL1" s="296"/>
      <c r="IIM1" s="297"/>
      <c r="IIN1" s="296"/>
      <c r="IIO1" s="297"/>
      <c r="IIP1" s="296"/>
      <c r="IIQ1" s="297"/>
      <c r="IIR1" s="296"/>
      <c r="IIS1" s="297"/>
      <c r="IIT1" s="296"/>
      <c r="IIU1" s="297"/>
      <c r="IIV1" s="296"/>
      <c r="IIW1" s="297"/>
      <c r="IIX1" s="296"/>
      <c r="IIY1" s="297"/>
      <c r="IIZ1" s="296"/>
      <c r="IJA1" s="297"/>
      <c r="IJB1" s="296"/>
      <c r="IJC1" s="297"/>
      <c r="IJD1" s="296"/>
      <c r="IJE1" s="297"/>
      <c r="IJF1" s="296"/>
      <c r="IJG1" s="297"/>
      <c r="IJH1" s="296"/>
      <c r="IJI1" s="297"/>
      <c r="IJJ1" s="296"/>
      <c r="IJK1" s="297"/>
      <c r="IJL1" s="296"/>
      <c r="IJM1" s="297"/>
      <c r="IJN1" s="296"/>
      <c r="IJO1" s="297"/>
      <c r="IJP1" s="296"/>
      <c r="IJQ1" s="297"/>
      <c r="IJR1" s="296"/>
      <c r="IJS1" s="297"/>
      <c r="IJT1" s="296"/>
      <c r="IJU1" s="297"/>
      <c r="IJV1" s="296"/>
      <c r="IJW1" s="297"/>
      <c r="IJX1" s="296"/>
      <c r="IJY1" s="297"/>
      <c r="IJZ1" s="296"/>
      <c r="IKA1" s="297"/>
      <c r="IKB1" s="296"/>
      <c r="IKC1" s="297"/>
      <c r="IKD1" s="296"/>
      <c r="IKE1" s="297"/>
      <c r="IKF1" s="296"/>
      <c r="IKG1" s="297"/>
      <c r="IKH1" s="296"/>
      <c r="IKI1" s="297"/>
      <c r="IKJ1" s="296"/>
      <c r="IKK1" s="297"/>
      <c r="IKL1" s="296"/>
      <c r="IKM1" s="297"/>
      <c r="IKN1" s="296"/>
      <c r="IKO1" s="297"/>
      <c r="IKP1" s="296"/>
      <c r="IKQ1" s="297"/>
      <c r="IKR1" s="296"/>
      <c r="IKS1" s="297"/>
      <c r="IKT1" s="296"/>
      <c r="IKU1" s="297"/>
      <c r="IKV1" s="296"/>
      <c r="IKW1" s="297"/>
      <c r="IKX1" s="296"/>
      <c r="IKY1" s="297"/>
      <c r="IKZ1" s="296"/>
      <c r="ILA1" s="297"/>
      <c r="ILB1" s="296"/>
      <c r="ILC1" s="297"/>
      <c r="ILD1" s="296"/>
      <c r="ILE1" s="297"/>
      <c r="ILF1" s="296"/>
      <c r="ILG1" s="297"/>
      <c r="ILH1" s="296"/>
      <c r="ILI1" s="297"/>
      <c r="ILJ1" s="296"/>
      <c r="ILK1" s="297"/>
      <c r="ILL1" s="296"/>
      <c r="ILM1" s="297"/>
      <c r="ILN1" s="296"/>
      <c r="ILO1" s="297"/>
      <c r="ILP1" s="296"/>
      <c r="ILQ1" s="297"/>
      <c r="ILR1" s="296"/>
      <c r="ILS1" s="297"/>
      <c r="ILT1" s="296"/>
      <c r="ILU1" s="297"/>
      <c r="ILV1" s="296"/>
      <c r="ILW1" s="297"/>
      <c r="ILX1" s="296"/>
      <c r="ILY1" s="297"/>
      <c r="ILZ1" s="296"/>
      <c r="IMA1" s="297"/>
      <c r="IMB1" s="296"/>
      <c r="IMC1" s="297"/>
      <c r="IMD1" s="296"/>
      <c r="IME1" s="297"/>
      <c r="IMF1" s="296"/>
      <c r="IMG1" s="297"/>
      <c r="IMH1" s="296"/>
      <c r="IMI1" s="297"/>
      <c r="IMJ1" s="296"/>
      <c r="IMK1" s="297"/>
      <c r="IML1" s="296"/>
      <c r="IMM1" s="297"/>
      <c r="IMN1" s="296"/>
      <c r="IMO1" s="297"/>
      <c r="IMP1" s="296"/>
      <c r="IMQ1" s="297"/>
      <c r="IMR1" s="296"/>
      <c r="IMS1" s="297"/>
      <c r="IMT1" s="296"/>
      <c r="IMU1" s="297"/>
      <c r="IMV1" s="296"/>
      <c r="IMW1" s="297"/>
      <c r="IMX1" s="296"/>
      <c r="IMY1" s="297"/>
      <c r="IMZ1" s="296"/>
      <c r="INA1" s="297"/>
      <c r="INB1" s="296"/>
      <c r="INC1" s="297"/>
      <c r="IND1" s="296"/>
      <c r="INE1" s="297"/>
      <c r="INF1" s="296"/>
      <c r="ING1" s="297"/>
      <c r="INH1" s="296"/>
      <c r="INI1" s="297"/>
      <c r="INJ1" s="296"/>
      <c r="INK1" s="297"/>
      <c r="INL1" s="296"/>
      <c r="INM1" s="297"/>
      <c r="INN1" s="296"/>
      <c r="INO1" s="297"/>
      <c r="INP1" s="296"/>
      <c r="INQ1" s="297"/>
      <c r="INR1" s="296"/>
      <c r="INS1" s="297"/>
      <c r="INT1" s="296"/>
      <c r="INU1" s="297"/>
      <c r="INV1" s="296"/>
      <c r="INW1" s="297"/>
      <c r="INX1" s="296"/>
      <c r="INY1" s="297"/>
      <c r="INZ1" s="296"/>
      <c r="IOA1" s="297"/>
      <c r="IOB1" s="296"/>
      <c r="IOC1" s="297"/>
      <c r="IOD1" s="296"/>
      <c r="IOE1" s="297"/>
      <c r="IOF1" s="296"/>
      <c r="IOG1" s="297"/>
      <c r="IOH1" s="296"/>
      <c r="IOI1" s="297"/>
      <c r="IOJ1" s="296"/>
      <c r="IOK1" s="297"/>
      <c r="IOL1" s="296"/>
      <c r="IOM1" s="297"/>
      <c r="ION1" s="296"/>
      <c r="IOO1" s="297"/>
      <c r="IOP1" s="296"/>
      <c r="IOQ1" s="297"/>
      <c r="IOR1" s="296"/>
      <c r="IOS1" s="297"/>
      <c r="IOT1" s="296"/>
      <c r="IOU1" s="297"/>
      <c r="IOV1" s="296"/>
      <c r="IOW1" s="297"/>
      <c r="IOX1" s="296"/>
      <c r="IOY1" s="297"/>
      <c r="IOZ1" s="296"/>
      <c r="IPA1" s="297"/>
      <c r="IPB1" s="296"/>
      <c r="IPC1" s="297"/>
      <c r="IPD1" s="296"/>
      <c r="IPE1" s="297"/>
      <c r="IPF1" s="296"/>
      <c r="IPG1" s="297"/>
      <c r="IPH1" s="296"/>
      <c r="IPI1" s="297"/>
      <c r="IPJ1" s="296"/>
      <c r="IPK1" s="297"/>
      <c r="IPL1" s="296"/>
      <c r="IPM1" s="297"/>
      <c r="IPN1" s="296"/>
      <c r="IPO1" s="297"/>
      <c r="IPP1" s="296"/>
      <c r="IPQ1" s="297"/>
      <c r="IPR1" s="296"/>
      <c r="IPS1" s="297"/>
      <c r="IPT1" s="296"/>
      <c r="IPU1" s="297"/>
      <c r="IPV1" s="296"/>
      <c r="IPW1" s="297"/>
      <c r="IPX1" s="296"/>
      <c r="IPY1" s="297"/>
      <c r="IPZ1" s="296"/>
      <c r="IQA1" s="297"/>
      <c r="IQB1" s="296"/>
      <c r="IQC1" s="297"/>
      <c r="IQD1" s="296"/>
      <c r="IQE1" s="297"/>
      <c r="IQF1" s="296"/>
      <c r="IQG1" s="297"/>
      <c r="IQH1" s="296"/>
      <c r="IQI1" s="297"/>
      <c r="IQJ1" s="296"/>
      <c r="IQK1" s="297"/>
      <c r="IQL1" s="296"/>
      <c r="IQM1" s="297"/>
      <c r="IQN1" s="296"/>
      <c r="IQO1" s="297"/>
      <c r="IQP1" s="296"/>
      <c r="IQQ1" s="297"/>
      <c r="IQR1" s="296"/>
      <c r="IQS1" s="297"/>
      <c r="IQT1" s="296"/>
      <c r="IQU1" s="297"/>
      <c r="IQV1" s="296"/>
      <c r="IQW1" s="297"/>
      <c r="IQX1" s="296"/>
      <c r="IQY1" s="297"/>
      <c r="IQZ1" s="296"/>
      <c r="IRA1" s="297"/>
      <c r="IRB1" s="296"/>
      <c r="IRC1" s="297"/>
      <c r="IRD1" s="296"/>
      <c r="IRE1" s="297"/>
      <c r="IRF1" s="296"/>
      <c r="IRG1" s="297"/>
      <c r="IRH1" s="296"/>
      <c r="IRI1" s="297"/>
      <c r="IRJ1" s="296"/>
      <c r="IRK1" s="297"/>
      <c r="IRL1" s="296"/>
      <c r="IRM1" s="297"/>
      <c r="IRN1" s="296"/>
      <c r="IRO1" s="297"/>
      <c r="IRP1" s="296"/>
      <c r="IRQ1" s="297"/>
      <c r="IRR1" s="296"/>
      <c r="IRS1" s="297"/>
      <c r="IRT1" s="296"/>
      <c r="IRU1" s="297"/>
      <c r="IRV1" s="296"/>
      <c r="IRW1" s="297"/>
      <c r="IRX1" s="296"/>
      <c r="IRY1" s="297"/>
      <c r="IRZ1" s="296"/>
      <c r="ISA1" s="297"/>
      <c r="ISB1" s="296"/>
      <c r="ISC1" s="297"/>
      <c r="ISD1" s="296"/>
      <c r="ISE1" s="297"/>
      <c r="ISF1" s="296"/>
      <c r="ISG1" s="297"/>
      <c r="ISH1" s="296"/>
      <c r="ISI1" s="297"/>
      <c r="ISJ1" s="296"/>
      <c r="ISK1" s="297"/>
      <c r="ISL1" s="296"/>
      <c r="ISM1" s="297"/>
      <c r="ISN1" s="296"/>
      <c r="ISO1" s="297"/>
      <c r="ISP1" s="296"/>
      <c r="ISQ1" s="297"/>
      <c r="ISR1" s="296"/>
      <c r="ISS1" s="297"/>
      <c r="IST1" s="296"/>
      <c r="ISU1" s="297"/>
      <c r="ISV1" s="296"/>
      <c r="ISW1" s="297"/>
      <c r="ISX1" s="296"/>
      <c r="ISY1" s="297"/>
      <c r="ISZ1" s="296"/>
      <c r="ITA1" s="297"/>
      <c r="ITB1" s="296"/>
      <c r="ITC1" s="297"/>
      <c r="ITD1" s="296"/>
      <c r="ITE1" s="297"/>
      <c r="ITF1" s="296"/>
      <c r="ITG1" s="297"/>
      <c r="ITH1" s="296"/>
      <c r="ITI1" s="297"/>
      <c r="ITJ1" s="296"/>
      <c r="ITK1" s="297"/>
      <c r="ITL1" s="296"/>
      <c r="ITM1" s="297"/>
      <c r="ITN1" s="296"/>
      <c r="ITO1" s="297"/>
      <c r="ITP1" s="296"/>
      <c r="ITQ1" s="297"/>
      <c r="ITR1" s="296"/>
      <c r="ITS1" s="297"/>
      <c r="ITT1" s="296"/>
      <c r="ITU1" s="297"/>
      <c r="ITV1" s="296"/>
      <c r="ITW1" s="297"/>
      <c r="ITX1" s="296"/>
      <c r="ITY1" s="297"/>
      <c r="ITZ1" s="296"/>
      <c r="IUA1" s="297"/>
      <c r="IUB1" s="296"/>
      <c r="IUC1" s="297"/>
      <c r="IUD1" s="296"/>
      <c r="IUE1" s="297"/>
      <c r="IUF1" s="296"/>
      <c r="IUG1" s="297"/>
      <c r="IUH1" s="296"/>
      <c r="IUI1" s="297"/>
      <c r="IUJ1" s="296"/>
      <c r="IUK1" s="297"/>
      <c r="IUL1" s="296"/>
      <c r="IUM1" s="297"/>
      <c r="IUN1" s="296"/>
      <c r="IUO1" s="297"/>
      <c r="IUP1" s="296"/>
      <c r="IUQ1" s="297"/>
      <c r="IUR1" s="296"/>
      <c r="IUS1" s="297"/>
      <c r="IUT1" s="296"/>
      <c r="IUU1" s="297"/>
      <c r="IUV1" s="296"/>
      <c r="IUW1" s="297"/>
      <c r="IUX1" s="296"/>
      <c r="IUY1" s="297"/>
      <c r="IUZ1" s="296"/>
      <c r="IVA1" s="297"/>
      <c r="IVB1" s="296"/>
      <c r="IVC1" s="297"/>
      <c r="IVD1" s="296"/>
      <c r="IVE1" s="297"/>
      <c r="IVF1" s="296"/>
      <c r="IVG1" s="297"/>
      <c r="IVH1" s="296"/>
      <c r="IVI1" s="297"/>
      <c r="IVJ1" s="296"/>
      <c r="IVK1" s="297"/>
      <c r="IVL1" s="296"/>
      <c r="IVM1" s="297"/>
      <c r="IVN1" s="296"/>
      <c r="IVO1" s="297"/>
      <c r="IVP1" s="296"/>
      <c r="IVQ1" s="297"/>
      <c r="IVR1" s="296"/>
      <c r="IVS1" s="297"/>
      <c r="IVT1" s="296"/>
      <c r="IVU1" s="297"/>
      <c r="IVV1" s="296"/>
      <c r="IVW1" s="297"/>
      <c r="IVX1" s="296"/>
      <c r="IVY1" s="297"/>
      <c r="IVZ1" s="296"/>
      <c r="IWA1" s="297"/>
      <c r="IWB1" s="296"/>
      <c r="IWC1" s="297"/>
      <c r="IWD1" s="296"/>
      <c r="IWE1" s="297"/>
      <c r="IWF1" s="296"/>
      <c r="IWG1" s="297"/>
      <c r="IWH1" s="296"/>
      <c r="IWI1" s="297"/>
      <c r="IWJ1" s="296"/>
      <c r="IWK1" s="297"/>
      <c r="IWL1" s="296"/>
      <c r="IWM1" s="297"/>
      <c r="IWN1" s="296"/>
      <c r="IWO1" s="297"/>
      <c r="IWP1" s="296"/>
      <c r="IWQ1" s="297"/>
      <c r="IWR1" s="296"/>
      <c r="IWS1" s="297"/>
      <c r="IWT1" s="296"/>
      <c r="IWU1" s="297"/>
      <c r="IWV1" s="296"/>
      <c r="IWW1" s="297"/>
      <c r="IWX1" s="296"/>
      <c r="IWY1" s="297"/>
      <c r="IWZ1" s="296"/>
      <c r="IXA1" s="297"/>
      <c r="IXB1" s="296"/>
      <c r="IXC1" s="297"/>
      <c r="IXD1" s="296"/>
      <c r="IXE1" s="297"/>
      <c r="IXF1" s="296"/>
      <c r="IXG1" s="297"/>
      <c r="IXH1" s="296"/>
      <c r="IXI1" s="297"/>
      <c r="IXJ1" s="296"/>
      <c r="IXK1" s="297"/>
      <c r="IXL1" s="296"/>
      <c r="IXM1" s="297"/>
      <c r="IXN1" s="296"/>
      <c r="IXO1" s="297"/>
      <c r="IXP1" s="296"/>
      <c r="IXQ1" s="297"/>
      <c r="IXR1" s="296"/>
      <c r="IXS1" s="297"/>
      <c r="IXT1" s="296"/>
      <c r="IXU1" s="297"/>
      <c r="IXV1" s="296"/>
      <c r="IXW1" s="297"/>
      <c r="IXX1" s="296"/>
      <c r="IXY1" s="297"/>
      <c r="IXZ1" s="296"/>
      <c r="IYA1" s="297"/>
      <c r="IYB1" s="296"/>
      <c r="IYC1" s="297"/>
      <c r="IYD1" s="296"/>
      <c r="IYE1" s="297"/>
      <c r="IYF1" s="296"/>
      <c r="IYG1" s="297"/>
      <c r="IYH1" s="296"/>
      <c r="IYI1" s="297"/>
      <c r="IYJ1" s="296"/>
      <c r="IYK1" s="297"/>
      <c r="IYL1" s="296"/>
      <c r="IYM1" s="297"/>
      <c r="IYN1" s="296"/>
      <c r="IYO1" s="297"/>
      <c r="IYP1" s="296"/>
      <c r="IYQ1" s="297"/>
      <c r="IYR1" s="296"/>
      <c r="IYS1" s="297"/>
      <c r="IYT1" s="296"/>
      <c r="IYU1" s="297"/>
      <c r="IYV1" s="296"/>
      <c r="IYW1" s="297"/>
      <c r="IYX1" s="296"/>
      <c r="IYY1" s="297"/>
      <c r="IYZ1" s="296"/>
      <c r="IZA1" s="297"/>
      <c r="IZB1" s="296"/>
      <c r="IZC1" s="297"/>
      <c r="IZD1" s="296"/>
      <c r="IZE1" s="297"/>
      <c r="IZF1" s="296"/>
      <c r="IZG1" s="297"/>
      <c r="IZH1" s="296"/>
      <c r="IZI1" s="297"/>
      <c r="IZJ1" s="296"/>
      <c r="IZK1" s="297"/>
      <c r="IZL1" s="296"/>
      <c r="IZM1" s="297"/>
      <c r="IZN1" s="296"/>
      <c r="IZO1" s="297"/>
      <c r="IZP1" s="296"/>
      <c r="IZQ1" s="297"/>
      <c r="IZR1" s="296"/>
      <c r="IZS1" s="297"/>
      <c r="IZT1" s="296"/>
      <c r="IZU1" s="297"/>
      <c r="IZV1" s="296"/>
      <c r="IZW1" s="297"/>
      <c r="IZX1" s="296"/>
      <c r="IZY1" s="297"/>
      <c r="IZZ1" s="296"/>
      <c r="JAA1" s="297"/>
      <c r="JAB1" s="296"/>
      <c r="JAC1" s="297"/>
      <c r="JAD1" s="296"/>
      <c r="JAE1" s="297"/>
      <c r="JAF1" s="296"/>
      <c r="JAG1" s="297"/>
      <c r="JAH1" s="296"/>
      <c r="JAI1" s="297"/>
      <c r="JAJ1" s="296"/>
      <c r="JAK1" s="297"/>
      <c r="JAL1" s="296"/>
      <c r="JAM1" s="297"/>
      <c r="JAN1" s="296"/>
      <c r="JAO1" s="297"/>
      <c r="JAP1" s="296"/>
      <c r="JAQ1" s="297"/>
      <c r="JAR1" s="296"/>
      <c r="JAS1" s="297"/>
      <c r="JAT1" s="296"/>
      <c r="JAU1" s="297"/>
      <c r="JAV1" s="296"/>
      <c r="JAW1" s="297"/>
      <c r="JAX1" s="296"/>
      <c r="JAY1" s="297"/>
      <c r="JAZ1" s="296"/>
      <c r="JBA1" s="297"/>
      <c r="JBB1" s="296"/>
      <c r="JBC1" s="297"/>
      <c r="JBD1" s="296"/>
      <c r="JBE1" s="297"/>
      <c r="JBF1" s="296"/>
      <c r="JBG1" s="297"/>
      <c r="JBH1" s="296"/>
      <c r="JBI1" s="297"/>
      <c r="JBJ1" s="296"/>
      <c r="JBK1" s="297"/>
      <c r="JBL1" s="296"/>
      <c r="JBM1" s="297"/>
      <c r="JBN1" s="296"/>
      <c r="JBO1" s="297"/>
      <c r="JBP1" s="296"/>
      <c r="JBQ1" s="297"/>
      <c r="JBR1" s="296"/>
      <c r="JBS1" s="297"/>
      <c r="JBT1" s="296"/>
      <c r="JBU1" s="297"/>
      <c r="JBV1" s="296"/>
      <c r="JBW1" s="297"/>
      <c r="JBX1" s="296"/>
      <c r="JBY1" s="297"/>
      <c r="JBZ1" s="296"/>
      <c r="JCA1" s="297"/>
      <c r="JCB1" s="296"/>
      <c r="JCC1" s="297"/>
      <c r="JCD1" s="296"/>
      <c r="JCE1" s="297"/>
      <c r="JCF1" s="296"/>
      <c r="JCG1" s="297"/>
      <c r="JCH1" s="296"/>
      <c r="JCI1" s="297"/>
      <c r="JCJ1" s="296"/>
      <c r="JCK1" s="297"/>
      <c r="JCL1" s="296"/>
      <c r="JCM1" s="297"/>
      <c r="JCN1" s="296"/>
      <c r="JCO1" s="297"/>
      <c r="JCP1" s="296"/>
      <c r="JCQ1" s="297"/>
      <c r="JCR1" s="296"/>
      <c r="JCS1" s="297"/>
      <c r="JCT1" s="296"/>
      <c r="JCU1" s="297"/>
      <c r="JCV1" s="296"/>
      <c r="JCW1" s="297"/>
      <c r="JCX1" s="296"/>
      <c r="JCY1" s="297"/>
      <c r="JCZ1" s="296"/>
      <c r="JDA1" s="297"/>
      <c r="JDB1" s="296"/>
      <c r="JDC1" s="297"/>
      <c r="JDD1" s="296"/>
      <c r="JDE1" s="297"/>
      <c r="JDF1" s="296"/>
      <c r="JDG1" s="297"/>
      <c r="JDH1" s="296"/>
      <c r="JDI1" s="297"/>
      <c r="JDJ1" s="296"/>
      <c r="JDK1" s="297"/>
      <c r="JDL1" s="296"/>
      <c r="JDM1" s="297"/>
      <c r="JDN1" s="296"/>
      <c r="JDO1" s="297"/>
      <c r="JDP1" s="296"/>
      <c r="JDQ1" s="297"/>
      <c r="JDR1" s="296"/>
      <c r="JDS1" s="297"/>
      <c r="JDT1" s="296"/>
      <c r="JDU1" s="297"/>
      <c r="JDV1" s="296"/>
      <c r="JDW1" s="297"/>
      <c r="JDX1" s="296"/>
      <c r="JDY1" s="297"/>
      <c r="JDZ1" s="296"/>
      <c r="JEA1" s="297"/>
      <c r="JEB1" s="296"/>
      <c r="JEC1" s="297"/>
      <c r="JED1" s="296"/>
      <c r="JEE1" s="297"/>
      <c r="JEF1" s="296"/>
      <c r="JEG1" s="297"/>
      <c r="JEH1" s="296"/>
      <c r="JEI1" s="297"/>
      <c r="JEJ1" s="296"/>
      <c r="JEK1" s="297"/>
      <c r="JEL1" s="296"/>
      <c r="JEM1" s="297"/>
      <c r="JEN1" s="296"/>
      <c r="JEO1" s="297"/>
      <c r="JEP1" s="296"/>
      <c r="JEQ1" s="297"/>
      <c r="JER1" s="296"/>
      <c r="JES1" s="297"/>
      <c r="JET1" s="296"/>
      <c r="JEU1" s="297"/>
      <c r="JEV1" s="296"/>
      <c r="JEW1" s="297"/>
      <c r="JEX1" s="296"/>
      <c r="JEY1" s="297"/>
      <c r="JEZ1" s="296"/>
      <c r="JFA1" s="297"/>
      <c r="JFB1" s="296"/>
      <c r="JFC1" s="297"/>
      <c r="JFD1" s="296"/>
      <c r="JFE1" s="297"/>
      <c r="JFF1" s="296"/>
      <c r="JFG1" s="297"/>
      <c r="JFH1" s="296"/>
      <c r="JFI1" s="297"/>
      <c r="JFJ1" s="296"/>
      <c r="JFK1" s="297"/>
      <c r="JFL1" s="296"/>
      <c r="JFM1" s="297"/>
      <c r="JFN1" s="296"/>
      <c r="JFO1" s="297"/>
      <c r="JFP1" s="296"/>
      <c r="JFQ1" s="297"/>
      <c r="JFR1" s="296"/>
      <c r="JFS1" s="297"/>
      <c r="JFT1" s="296"/>
      <c r="JFU1" s="297"/>
      <c r="JFV1" s="296"/>
      <c r="JFW1" s="297"/>
      <c r="JFX1" s="296"/>
      <c r="JFY1" s="297"/>
      <c r="JFZ1" s="296"/>
      <c r="JGA1" s="297"/>
      <c r="JGB1" s="296"/>
      <c r="JGC1" s="297"/>
      <c r="JGD1" s="296"/>
      <c r="JGE1" s="297"/>
      <c r="JGF1" s="296"/>
      <c r="JGG1" s="297"/>
      <c r="JGH1" s="296"/>
      <c r="JGI1" s="297"/>
      <c r="JGJ1" s="296"/>
      <c r="JGK1" s="297"/>
      <c r="JGL1" s="296"/>
      <c r="JGM1" s="297"/>
      <c r="JGN1" s="296"/>
      <c r="JGO1" s="297"/>
      <c r="JGP1" s="296"/>
      <c r="JGQ1" s="297"/>
      <c r="JGR1" s="296"/>
      <c r="JGS1" s="297"/>
      <c r="JGT1" s="296"/>
      <c r="JGU1" s="297"/>
      <c r="JGV1" s="296"/>
      <c r="JGW1" s="297"/>
      <c r="JGX1" s="296"/>
      <c r="JGY1" s="297"/>
      <c r="JGZ1" s="296"/>
      <c r="JHA1" s="297"/>
      <c r="JHB1" s="296"/>
      <c r="JHC1" s="297"/>
      <c r="JHD1" s="296"/>
      <c r="JHE1" s="297"/>
      <c r="JHF1" s="296"/>
      <c r="JHG1" s="297"/>
      <c r="JHH1" s="296"/>
      <c r="JHI1" s="297"/>
      <c r="JHJ1" s="296"/>
      <c r="JHK1" s="297"/>
      <c r="JHL1" s="296"/>
      <c r="JHM1" s="297"/>
      <c r="JHN1" s="296"/>
      <c r="JHO1" s="297"/>
      <c r="JHP1" s="296"/>
      <c r="JHQ1" s="297"/>
      <c r="JHR1" s="296"/>
      <c r="JHS1" s="297"/>
      <c r="JHT1" s="296"/>
      <c r="JHU1" s="297"/>
      <c r="JHV1" s="296"/>
      <c r="JHW1" s="297"/>
      <c r="JHX1" s="296"/>
      <c r="JHY1" s="297"/>
      <c r="JHZ1" s="296"/>
      <c r="JIA1" s="297"/>
      <c r="JIB1" s="296"/>
      <c r="JIC1" s="297"/>
      <c r="JID1" s="296"/>
      <c r="JIE1" s="297"/>
      <c r="JIF1" s="296"/>
      <c r="JIG1" s="297"/>
      <c r="JIH1" s="296"/>
      <c r="JII1" s="297"/>
      <c r="JIJ1" s="296"/>
      <c r="JIK1" s="297"/>
      <c r="JIL1" s="296"/>
      <c r="JIM1" s="297"/>
      <c r="JIN1" s="296"/>
      <c r="JIO1" s="297"/>
      <c r="JIP1" s="296"/>
      <c r="JIQ1" s="297"/>
      <c r="JIR1" s="296"/>
      <c r="JIS1" s="297"/>
      <c r="JIT1" s="296"/>
      <c r="JIU1" s="297"/>
      <c r="JIV1" s="296"/>
      <c r="JIW1" s="297"/>
      <c r="JIX1" s="296"/>
      <c r="JIY1" s="297"/>
      <c r="JIZ1" s="296"/>
      <c r="JJA1" s="297"/>
      <c r="JJB1" s="296"/>
      <c r="JJC1" s="297"/>
      <c r="JJD1" s="296"/>
      <c r="JJE1" s="297"/>
      <c r="JJF1" s="296"/>
      <c r="JJG1" s="297"/>
      <c r="JJH1" s="296"/>
      <c r="JJI1" s="297"/>
      <c r="JJJ1" s="296"/>
      <c r="JJK1" s="297"/>
      <c r="JJL1" s="296"/>
      <c r="JJM1" s="297"/>
      <c r="JJN1" s="296"/>
      <c r="JJO1" s="297"/>
      <c r="JJP1" s="296"/>
      <c r="JJQ1" s="297"/>
      <c r="JJR1" s="296"/>
      <c r="JJS1" s="297"/>
      <c r="JJT1" s="296"/>
      <c r="JJU1" s="297"/>
      <c r="JJV1" s="296"/>
      <c r="JJW1" s="297"/>
      <c r="JJX1" s="296"/>
      <c r="JJY1" s="297"/>
      <c r="JJZ1" s="296"/>
      <c r="JKA1" s="297"/>
      <c r="JKB1" s="296"/>
      <c r="JKC1" s="297"/>
      <c r="JKD1" s="296"/>
      <c r="JKE1" s="297"/>
      <c r="JKF1" s="296"/>
      <c r="JKG1" s="297"/>
      <c r="JKH1" s="296"/>
      <c r="JKI1" s="297"/>
      <c r="JKJ1" s="296"/>
      <c r="JKK1" s="297"/>
      <c r="JKL1" s="296"/>
      <c r="JKM1" s="297"/>
      <c r="JKN1" s="296"/>
      <c r="JKO1" s="297"/>
      <c r="JKP1" s="296"/>
      <c r="JKQ1" s="297"/>
      <c r="JKR1" s="296"/>
      <c r="JKS1" s="297"/>
      <c r="JKT1" s="296"/>
      <c r="JKU1" s="297"/>
      <c r="JKV1" s="296"/>
      <c r="JKW1" s="297"/>
      <c r="JKX1" s="296"/>
      <c r="JKY1" s="297"/>
      <c r="JKZ1" s="296"/>
      <c r="JLA1" s="297"/>
      <c r="JLB1" s="296"/>
      <c r="JLC1" s="297"/>
      <c r="JLD1" s="296"/>
      <c r="JLE1" s="297"/>
      <c r="JLF1" s="296"/>
      <c r="JLG1" s="297"/>
      <c r="JLH1" s="296"/>
      <c r="JLI1" s="297"/>
      <c r="JLJ1" s="296"/>
      <c r="JLK1" s="297"/>
      <c r="JLL1" s="296"/>
      <c r="JLM1" s="297"/>
      <c r="JLN1" s="296"/>
      <c r="JLO1" s="297"/>
      <c r="JLP1" s="296"/>
      <c r="JLQ1" s="297"/>
      <c r="JLR1" s="296"/>
      <c r="JLS1" s="297"/>
      <c r="JLT1" s="296"/>
      <c r="JLU1" s="297"/>
      <c r="JLV1" s="296"/>
      <c r="JLW1" s="297"/>
      <c r="JLX1" s="296"/>
      <c r="JLY1" s="297"/>
      <c r="JLZ1" s="296"/>
      <c r="JMA1" s="297"/>
      <c r="JMB1" s="296"/>
      <c r="JMC1" s="297"/>
      <c r="JMD1" s="296"/>
      <c r="JME1" s="297"/>
      <c r="JMF1" s="296"/>
      <c r="JMG1" s="297"/>
      <c r="JMH1" s="296"/>
      <c r="JMI1" s="297"/>
      <c r="JMJ1" s="296"/>
      <c r="JMK1" s="297"/>
      <c r="JML1" s="296"/>
      <c r="JMM1" s="297"/>
      <c r="JMN1" s="296"/>
      <c r="JMO1" s="297"/>
      <c r="JMP1" s="296"/>
      <c r="JMQ1" s="297"/>
      <c r="JMR1" s="296"/>
      <c r="JMS1" s="297"/>
      <c r="JMT1" s="296"/>
      <c r="JMU1" s="297"/>
      <c r="JMV1" s="296"/>
      <c r="JMW1" s="297"/>
      <c r="JMX1" s="296"/>
      <c r="JMY1" s="297"/>
      <c r="JMZ1" s="296"/>
      <c r="JNA1" s="297"/>
      <c r="JNB1" s="296"/>
      <c r="JNC1" s="297"/>
      <c r="JND1" s="296"/>
      <c r="JNE1" s="297"/>
      <c r="JNF1" s="296"/>
      <c r="JNG1" s="297"/>
      <c r="JNH1" s="296"/>
      <c r="JNI1" s="297"/>
      <c r="JNJ1" s="296"/>
      <c r="JNK1" s="297"/>
      <c r="JNL1" s="296"/>
      <c r="JNM1" s="297"/>
      <c r="JNN1" s="296"/>
      <c r="JNO1" s="297"/>
      <c r="JNP1" s="296"/>
      <c r="JNQ1" s="297"/>
      <c r="JNR1" s="296"/>
      <c r="JNS1" s="297"/>
      <c r="JNT1" s="296"/>
      <c r="JNU1" s="297"/>
      <c r="JNV1" s="296"/>
      <c r="JNW1" s="297"/>
      <c r="JNX1" s="296"/>
      <c r="JNY1" s="297"/>
      <c r="JNZ1" s="296"/>
      <c r="JOA1" s="297"/>
      <c r="JOB1" s="296"/>
      <c r="JOC1" s="297"/>
      <c r="JOD1" s="296"/>
      <c r="JOE1" s="297"/>
      <c r="JOF1" s="296"/>
      <c r="JOG1" s="297"/>
      <c r="JOH1" s="296"/>
      <c r="JOI1" s="297"/>
      <c r="JOJ1" s="296"/>
      <c r="JOK1" s="297"/>
      <c r="JOL1" s="296"/>
      <c r="JOM1" s="297"/>
      <c r="JON1" s="296"/>
      <c r="JOO1" s="297"/>
      <c r="JOP1" s="296"/>
      <c r="JOQ1" s="297"/>
      <c r="JOR1" s="296"/>
      <c r="JOS1" s="297"/>
      <c r="JOT1" s="296"/>
      <c r="JOU1" s="297"/>
      <c r="JOV1" s="296"/>
      <c r="JOW1" s="297"/>
      <c r="JOX1" s="296"/>
      <c r="JOY1" s="297"/>
      <c r="JOZ1" s="296"/>
      <c r="JPA1" s="297"/>
      <c r="JPB1" s="296"/>
      <c r="JPC1" s="297"/>
      <c r="JPD1" s="296"/>
      <c r="JPE1" s="297"/>
      <c r="JPF1" s="296"/>
      <c r="JPG1" s="297"/>
      <c r="JPH1" s="296"/>
      <c r="JPI1" s="297"/>
      <c r="JPJ1" s="296"/>
      <c r="JPK1" s="297"/>
      <c r="JPL1" s="296"/>
      <c r="JPM1" s="297"/>
      <c r="JPN1" s="296"/>
      <c r="JPO1" s="297"/>
      <c r="JPP1" s="296"/>
      <c r="JPQ1" s="297"/>
      <c r="JPR1" s="296"/>
      <c r="JPS1" s="297"/>
      <c r="JPT1" s="296"/>
      <c r="JPU1" s="297"/>
      <c r="JPV1" s="296"/>
      <c r="JPW1" s="297"/>
      <c r="JPX1" s="296"/>
      <c r="JPY1" s="297"/>
      <c r="JPZ1" s="296"/>
      <c r="JQA1" s="297"/>
      <c r="JQB1" s="296"/>
      <c r="JQC1" s="297"/>
      <c r="JQD1" s="296"/>
      <c r="JQE1" s="297"/>
      <c r="JQF1" s="296"/>
      <c r="JQG1" s="297"/>
      <c r="JQH1" s="296"/>
      <c r="JQI1" s="297"/>
      <c r="JQJ1" s="296"/>
      <c r="JQK1" s="297"/>
      <c r="JQL1" s="296"/>
      <c r="JQM1" s="297"/>
      <c r="JQN1" s="296"/>
      <c r="JQO1" s="297"/>
      <c r="JQP1" s="296"/>
      <c r="JQQ1" s="297"/>
      <c r="JQR1" s="296"/>
      <c r="JQS1" s="297"/>
      <c r="JQT1" s="296"/>
      <c r="JQU1" s="297"/>
      <c r="JQV1" s="296"/>
      <c r="JQW1" s="297"/>
      <c r="JQX1" s="296"/>
      <c r="JQY1" s="297"/>
      <c r="JQZ1" s="296"/>
      <c r="JRA1" s="297"/>
      <c r="JRB1" s="296"/>
      <c r="JRC1" s="297"/>
      <c r="JRD1" s="296"/>
      <c r="JRE1" s="297"/>
      <c r="JRF1" s="296"/>
      <c r="JRG1" s="297"/>
      <c r="JRH1" s="296"/>
      <c r="JRI1" s="297"/>
      <c r="JRJ1" s="296"/>
      <c r="JRK1" s="297"/>
      <c r="JRL1" s="296"/>
      <c r="JRM1" s="297"/>
      <c r="JRN1" s="296"/>
      <c r="JRO1" s="297"/>
      <c r="JRP1" s="296"/>
      <c r="JRQ1" s="297"/>
      <c r="JRR1" s="296"/>
      <c r="JRS1" s="297"/>
      <c r="JRT1" s="296"/>
      <c r="JRU1" s="297"/>
      <c r="JRV1" s="296"/>
      <c r="JRW1" s="297"/>
      <c r="JRX1" s="296"/>
      <c r="JRY1" s="297"/>
      <c r="JRZ1" s="296"/>
      <c r="JSA1" s="297"/>
      <c r="JSB1" s="296"/>
      <c r="JSC1" s="297"/>
      <c r="JSD1" s="296"/>
      <c r="JSE1" s="297"/>
      <c r="JSF1" s="296"/>
      <c r="JSG1" s="297"/>
      <c r="JSH1" s="296"/>
      <c r="JSI1" s="297"/>
      <c r="JSJ1" s="296"/>
      <c r="JSK1" s="297"/>
      <c r="JSL1" s="296"/>
      <c r="JSM1" s="297"/>
      <c r="JSN1" s="296"/>
      <c r="JSO1" s="297"/>
      <c r="JSP1" s="296"/>
      <c r="JSQ1" s="297"/>
      <c r="JSR1" s="296"/>
      <c r="JSS1" s="297"/>
      <c r="JST1" s="296"/>
      <c r="JSU1" s="297"/>
      <c r="JSV1" s="296"/>
      <c r="JSW1" s="297"/>
      <c r="JSX1" s="296"/>
      <c r="JSY1" s="297"/>
      <c r="JSZ1" s="296"/>
      <c r="JTA1" s="297"/>
      <c r="JTB1" s="296"/>
      <c r="JTC1" s="297"/>
      <c r="JTD1" s="296"/>
      <c r="JTE1" s="297"/>
      <c r="JTF1" s="296"/>
      <c r="JTG1" s="297"/>
      <c r="JTH1" s="296"/>
      <c r="JTI1" s="297"/>
      <c r="JTJ1" s="296"/>
      <c r="JTK1" s="297"/>
      <c r="JTL1" s="296"/>
      <c r="JTM1" s="297"/>
      <c r="JTN1" s="296"/>
      <c r="JTO1" s="297"/>
      <c r="JTP1" s="296"/>
      <c r="JTQ1" s="297"/>
      <c r="JTR1" s="296"/>
      <c r="JTS1" s="297"/>
      <c r="JTT1" s="296"/>
      <c r="JTU1" s="297"/>
      <c r="JTV1" s="296"/>
      <c r="JTW1" s="297"/>
      <c r="JTX1" s="296"/>
      <c r="JTY1" s="297"/>
      <c r="JTZ1" s="296"/>
      <c r="JUA1" s="297"/>
      <c r="JUB1" s="296"/>
      <c r="JUC1" s="297"/>
      <c r="JUD1" s="296"/>
      <c r="JUE1" s="297"/>
      <c r="JUF1" s="296"/>
      <c r="JUG1" s="297"/>
      <c r="JUH1" s="296"/>
      <c r="JUI1" s="297"/>
      <c r="JUJ1" s="296"/>
      <c r="JUK1" s="297"/>
      <c r="JUL1" s="296"/>
      <c r="JUM1" s="297"/>
      <c r="JUN1" s="296"/>
      <c r="JUO1" s="297"/>
      <c r="JUP1" s="296"/>
      <c r="JUQ1" s="297"/>
      <c r="JUR1" s="296"/>
      <c r="JUS1" s="297"/>
      <c r="JUT1" s="296"/>
      <c r="JUU1" s="297"/>
      <c r="JUV1" s="296"/>
      <c r="JUW1" s="297"/>
      <c r="JUX1" s="296"/>
      <c r="JUY1" s="297"/>
      <c r="JUZ1" s="296"/>
      <c r="JVA1" s="297"/>
      <c r="JVB1" s="296"/>
      <c r="JVC1" s="297"/>
      <c r="JVD1" s="296"/>
      <c r="JVE1" s="297"/>
      <c r="JVF1" s="296"/>
      <c r="JVG1" s="297"/>
      <c r="JVH1" s="296"/>
      <c r="JVI1" s="297"/>
      <c r="JVJ1" s="296"/>
      <c r="JVK1" s="297"/>
      <c r="JVL1" s="296"/>
      <c r="JVM1" s="297"/>
      <c r="JVN1" s="296"/>
      <c r="JVO1" s="297"/>
      <c r="JVP1" s="296"/>
      <c r="JVQ1" s="297"/>
      <c r="JVR1" s="296"/>
      <c r="JVS1" s="297"/>
      <c r="JVT1" s="296"/>
      <c r="JVU1" s="297"/>
      <c r="JVV1" s="296"/>
      <c r="JVW1" s="297"/>
      <c r="JVX1" s="296"/>
      <c r="JVY1" s="297"/>
      <c r="JVZ1" s="296"/>
      <c r="JWA1" s="297"/>
      <c r="JWB1" s="296"/>
      <c r="JWC1" s="297"/>
      <c r="JWD1" s="296"/>
      <c r="JWE1" s="297"/>
      <c r="JWF1" s="296"/>
      <c r="JWG1" s="297"/>
      <c r="JWH1" s="296"/>
      <c r="JWI1" s="297"/>
      <c r="JWJ1" s="296"/>
      <c r="JWK1" s="297"/>
      <c r="JWL1" s="296"/>
      <c r="JWM1" s="297"/>
      <c r="JWN1" s="296"/>
      <c r="JWO1" s="297"/>
      <c r="JWP1" s="296"/>
      <c r="JWQ1" s="297"/>
      <c r="JWR1" s="296"/>
      <c r="JWS1" s="297"/>
      <c r="JWT1" s="296"/>
      <c r="JWU1" s="297"/>
      <c r="JWV1" s="296"/>
      <c r="JWW1" s="297"/>
      <c r="JWX1" s="296"/>
      <c r="JWY1" s="297"/>
      <c r="JWZ1" s="296"/>
      <c r="JXA1" s="297"/>
      <c r="JXB1" s="296"/>
      <c r="JXC1" s="297"/>
      <c r="JXD1" s="296"/>
      <c r="JXE1" s="297"/>
      <c r="JXF1" s="296"/>
      <c r="JXG1" s="297"/>
      <c r="JXH1" s="296"/>
      <c r="JXI1" s="297"/>
      <c r="JXJ1" s="296"/>
      <c r="JXK1" s="297"/>
      <c r="JXL1" s="296"/>
      <c r="JXM1" s="297"/>
      <c r="JXN1" s="296"/>
      <c r="JXO1" s="297"/>
      <c r="JXP1" s="296"/>
      <c r="JXQ1" s="297"/>
      <c r="JXR1" s="296"/>
      <c r="JXS1" s="297"/>
      <c r="JXT1" s="296"/>
      <c r="JXU1" s="297"/>
      <c r="JXV1" s="296"/>
      <c r="JXW1" s="297"/>
      <c r="JXX1" s="296"/>
      <c r="JXY1" s="297"/>
      <c r="JXZ1" s="296"/>
      <c r="JYA1" s="297"/>
      <c r="JYB1" s="296"/>
      <c r="JYC1" s="297"/>
      <c r="JYD1" s="296"/>
      <c r="JYE1" s="297"/>
      <c r="JYF1" s="296"/>
      <c r="JYG1" s="297"/>
      <c r="JYH1" s="296"/>
      <c r="JYI1" s="297"/>
      <c r="JYJ1" s="296"/>
      <c r="JYK1" s="297"/>
      <c r="JYL1" s="296"/>
      <c r="JYM1" s="297"/>
      <c r="JYN1" s="296"/>
      <c r="JYO1" s="297"/>
      <c r="JYP1" s="296"/>
      <c r="JYQ1" s="297"/>
      <c r="JYR1" s="296"/>
      <c r="JYS1" s="297"/>
      <c r="JYT1" s="296"/>
      <c r="JYU1" s="297"/>
      <c r="JYV1" s="296"/>
      <c r="JYW1" s="297"/>
      <c r="JYX1" s="296"/>
      <c r="JYY1" s="297"/>
      <c r="JYZ1" s="296"/>
      <c r="JZA1" s="297"/>
      <c r="JZB1" s="296"/>
      <c r="JZC1" s="297"/>
      <c r="JZD1" s="296"/>
      <c r="JZE1" s="297"/>
      <c r="JZF1" s="296"/>
      <c r="JZG1" s="297"/>
      <c r="JZH1" s="296"/>
      <c r="JZI1" s="297"/>
      <c r="JZJ1" s="296"/>
      <c r="JZK1" s="297"/>
      <c r="JZL1" s="296"/>
      <c r="JZM1" s="297"/>
      <c r="JZN1" s="296"/>
      <c r="JZO1" s="297"/>
      <c r="JZP1" s="296"/>
      <c r="JZQ1" s="297"/>
      <c r="JZR1" s="296"/>
      <c r="JZS1" s="297"/>
      <c r="JZT1" s="296"/>
      <c r="JZU1" s="297"/>
      <c r="JZV1" s="296"/>
      <c r="JZW1" s="297"/>
      <c r="JZX1" s="296"/>
      <c r="JZY1" s="297"/>
      <c r="JZZ1" s="296"/>
      <c r="KAA1" s="297"/>
      <c r="KAB1" s="296"/>
      <c r="KAC1" s="297"/>
      <c r="KAD1" s="296"/>
      <c r="KAE1" s="297"/>
      <c r="KAF1" s="296"/>
      <c r="KAG1" s="297"/>
      <c r="KAH1" s="296"/>
      <c r="KAI1" s="297"/>
      <c r="KAJ1" s="296"/>
      <c r="KAK1" s="297"/>
      <c r="KAL1" s="296"/>
      <c r="KAM1" s="297"/>
      <c r="KAN1" s="296"/>
      <c r="KAO1" s="297"/>
      <c r="KAP1" s="296"/>
      <c r="KAQ1" s="297"/>
      <c r="KAR1" s="296"/>
      <c r="KAS1" s="297"/>
      <c r="KAT1" s="296"/>
      <c r="KAU1" s="297"/>
      <c r="KAV1" s="296"/>
      <c r="KAW1" s="297"/>
      <c r="KAX1" s="296"/>
      <c r="KAY1" s="297"/>
      <c r="KAZ1" s="296"/>
      <c r="KBA1" s="297"/>
      <c r="KBB1" s="296"/>
      <c r="KBC1" s="297"/>
      <c r="KBD1" s="296"/>
      <c r="KBE1" s="297"/>
      <c r="KBF1" s="296"/>
      <c r="KBG1" s="297"/>
      <c r="KBH1" s="296"/>
      <c r="KBI1" s="297"/>
      <c r="KBJ1" s="296"/>
      <c r="KBK1" s="297"/>
      <c r="KBL1" s="296"/>
      <c r="KBM1" s="297"/>
      <c r="KBN1" s="296"/>
      <c r="KBO1" s="297"/>
      <c r="KBP1" s="296"/>
      <c r="KBQ1" s="297"/>
      <c r="KBR1" s="296"/>
      <c r="KBS1" s="297"/>
      <c r="KBT1" s="296"/>
      <c r="KBU1" s="297"/>
      <c r="KBV1" s="296"/>
      <c r="KBW1" s="297"/>
      <c r="KBX1" s="296"/>
      <c r="KBY1" s="297"/>
      <c r="KBZ1" s="296"/>
      <c r="KCA1" s="297"/>
      <c r="KCB1" s="296"/>
      <c r="KCC1" s="297"/>
      <c r="KCD1" s="296"/>
      <c r="KCE1" s="297"/>
      <c r="KCF1" s="296"/>
      <c r="KCG1" s="297"/>
      <c r="KCH1" s="296"/>
      <c r="KCI1" s="297"/>
      <c r="KCJ1" s="296"/>
      <c r="KCK1" s="297"/>
      <c r="KCL1" s="296"/>
      <c r="KCM1" s="297"/>
      <c r="KCN1" s="296"/>
      <c r="KCO1" s="297"/>
      <c r="KCP1" s="296"/>
      <c r="KCQ1" s="297"/>
      <c r="KCR1" s="296"/>
      <c r="KCS1" s="297"/>
      <c r="KCT1" s="296"/>
      <c r="KCU1" s="297"/>
      <c r="KCV1" s="296"/>
      <c r="KCW1" s="297"/>
      <c r="KCX1" s="296"/>
      <c r="KCY1" s="297"/>
      <c r="KCZ1" s="296"/>
      <c r="KDA1" s="297"/>
      <c r="KDB1" s="296"/>
      <c r="KDC1" s="297"/>
      <c r="KDD1" s="296"/>
      <c r="KDE1" s="297"/>
      <c r="KDF1" s="296"/>
      <c r="KDG1" s="297"/>
      <c r="KDH1" s="296"/>
      <c r="KDI1" s="297"/>
      <c r="KDJ1" s="296"/>
      <c r="KDK1" s="297"/>
      <c r="KDL1" s="296"/>
      <c r="KDM1" s="297"/>
      <c r="KDN1" s="296"/>
      <c r="KDO1" s="297"/>
      <c r="KDP1" s="296"/>
      <c r="KDQ1" s="297"/>
      <c r="KDR1" s="296"/>
      <c r="KDS1" s="297"/>
      <c r="KDT1" s="296"/>
      <c r="KDU1" s="297"/>
      <c r="KDV1" s="296"/>
      <c r="KDW1" s="297"/>
      <c r="KDX1" s="296"/>
      <c r="KDY1" s="297"/>
      <c r="KDZ1" s="296"/>
      <c r="KEA1" s="297"/>
      <c r="KEB1" s="296"/>
      <c r="KEC1" s="297"/>
      <c r="KED1" s="296"/>
      <c r="KEE1" s="297"/>
      <c r="KEF1" s="296"/>
      <c r="KEG1" s="297"/>
      <c r="KEH1" s="296"/>
      <c r="KEI1" s="297"/>
      <c r="KEJ1" s="296"/>
      <c r="KEK1" s="297"/>
      <c r="KEL1" s="296"/>
      <c r="KEM1" s="297"/>
      <c r="KEN1" s="296"/>
      <c r="KEO1" s="297"/>
      <c r="KEP1" s="296"/>
      <c r="KEQ1" s="297"/>
      <c r="KER1" s="296"/>
      <c r="KES1" s="297"/>
      <c r="KET1" s="296"/>
      <c r="KEU1" s="297"/>
      <c r="KEV1" s="296"/>
      <c r="KEW1" s="297"/>
      <c r="KEX1" s="296"/>
      <c r="KEY1" s="297"/>
      <c r="KEZ1" s="296"/>
      <c r="KFA1" s="297"/>
      <c r="KFB1" s="296"/>
      <c r="KFC1" s="297"/>
      <c r="KFD1" s="296"/>
      <c r="KFE1" s="297"/>
      <c r="KFF1" s="296"/>
      <c r="KFG1" s="297"/>
      <c r="KFH1" s="296"/>
      <c r="KFI1" s="297"/>
      <c r="KFJ1" s="296"/>
      <c r="KFK1" s="297"/>
      <c r="KFL1" s="296"/>
      <c r="KFM1" s="297"/>
      <c r="KFN1" s="296"/>
      <c r="KFO1" s="297"/>
      <c r="KFP1" s="296"/>
      <c r="KFQ1" s="297"/>
      <c r="KFR1" s="296"/>
      <c r="KFS1" s="297"/>
      <c r="KFT1" s="296"/>
      <c r="KFU1" s="297"/>
      <c r="KFV1" s="296"/>
      <c r="KFW1" s="297"/>
      <c r="KFX1" s="296"/>
      <c r="KFY1" s="297"/>
      <c r="KFZ1" s="296"/>
      <c r="KGA1" s="297"/>
      <c r="KGB1" s="296"/>
      <c r="KGC1" s="297"/>
      <c r="KGD1" s="296"/>
      <c r="KGE1" s="297"/>
      <c r="KGF1" s="296"/>
      <c r="KGG1" s="297"/>
      <c r="KGH1" s="296"/>
      <c r="KGI1" s="297"/>
      <c r="KGJ1" s="296"/>
      <c r="KGK1" s="297"/>
      <c r="KGL1" s="296"/>
      <c r="KGM1" s="297"/>
      <c r="KGN1" s="296"/>
      <c r="KGO1" s="297"/>
      <c r="KGP1" s="296"/>
      <c r="KGQ1" s="297"/>
      <c r="KGR1" s="296"/>
      <c r="KGS1" s="297"/>
      <c r="KGT1" s="296"/>
      <c r="KGU1" s="297"/>
      <c r="KGV1" s="296"/>
      <c r="KGW1" s="297"/>
      <c r="KGX1" s="296"/>
      <c r="KGY1" s="297"/>
      <c r="KGZ1" s="296"/>
      <c r="KHA1" s="297"/>
      <c r="KHB1" s="296"/>
      <c r="KHC1" s="297"/>
      <c r="KHD1" s="296"/>
      <c r="KHE1" s="297"/>
      <c r="KHF1" s="296"/>
      <c r="KHG1" s="297"/>
      <c r="KHH1" s="296"/>
      <c r="KHI1" s="297"/>
      <c r="KHJ1" s="296"/>
      <c r="KHK1" s="297"/>
      <c r="KHL1" s="296"/>
      <c r="KHM1" s="297"/>
      <c r="KHN1" s="296"/>
      <c r="KHO1" s="297"/>
      <c r="KHP1" s="296"/>
      <c r="KHQ1" s="297"/>
      <c r="KHR1" s="296"/>
      <c r="KHS1" s="297"/>
      <c r="KHT1" s="296"/>
      <c r="KHU1" s="297"/>
      <c r="KHV1" s="296"/>
      <c r="KHW1" s="297"/>
      <c r="KHX1" s="296"/>
      <c r="KHY1" s="297"/>
      <c r="KHZ1" s="296"/>
      <c r="KIA1" s="297"/>
      <c r="KIB1" s="296"/>
      <c r="KIC1" s="297"/>
      <c r="KID1" s="296"/>
      <c r="KIE1" s="297"/>
      <c r="KIF1" s="296"/>
      <c r="KIG1" s="297"/>
      <c r="KIH1" s="296"/>
      <c r="KII1" s="297"/>
      <c r="KIJ1" s="296"/>
      <c r="KIK1" s="297"/>
      <c r="KIL1" s="296"/>
      <c r="KIM1" s="297"/>
      <c r="KIN1" s="296"/>
      <c r="KIO1" s="297"/>
      <c r="KIP1" s="296"/>
      <c r="KIQ1" s="297"/>
      <c r="KIR1" s="296"/>
      <c r="KIS1" s="297"/>
      <c r="KIT1" s="296"/>
      <c r="KIU1" s="297"/>
      <c r="KIV1" s="296"/>
      <c r="KIW1" s="297"/>
      <c r="KIX1" s="296"/>
      <c r="KIY1" s="297"/>
      <c r="KIZ1" s="296"/>
      <c r="KJA1" s="297"/>
      <c r="KJB1" s="296"/>
      <c r="KJC1" s="297"/>
      <c r="KJD1" s="296"/>
      <c r="KJE1" s="297"/>
      <c r="KJF1" s="296"/>
      <c r="KJG1" s="297"/>
      <c r="KJH1" s="296"/>
      <c r="KJI1" s="297"/>
      <c r="KJJ1" s="296"/>
      <c r="KJK1" s="297"/>
      <c r="KJL1" s="296"/>
      <c r="KJM1" s="297"/>
      <c r="KJN1" s="296"/>
      <c r="KJO1" s="297"/>
      <c r="KJP1" s="296"/>
      <c r="KJQ1" s="297"/>
      <c r="KJR1" s="296"/>
      <c r="KJS1" s="297"/>
      <c r="KJT1" s="296"/>
      <c r="KJU1" s="297"/>
      <c r="KJV1" s="296"/>
      <c r="KJW1" s="297"/>
      <c r="KJX1" s="296"/>
      <c r="KJY1" s="297"/>
      <c r="KJZ1" s="296"/>
      <c r="KKA1" s="297"/>
      <c r="KKB1" s="296"/>
      <c r="KKC1" s="297"/>
      <c r="KKD1" s="296"/>
      <c r="KKE1" s="297"/>
      <c r="KKF1" s="296"/>
      <c r="KKG1" s="297"/>
      <c r="KKH1" s="296"/>
      <c r="KKI1" s="297"/>
      <c r="KKJ1" s="296"/>
      <c r="KKK1" s="297"/>
      <c r="KKL1" s="296"/>
      <c r="KKM1" s="297"/>
      <c r="KKN1" s="296"/>
      <c r="KKO1" s="297"/>
      <c r="KKP1" s="296"/>
      <c r="KKQ1" s="297"/>
      <c r="KKR1" s="296"/>
      <c r="KKS1" s="297"/>
      <c r="KKT1" s="296"/>
      <c r="KKU1" s="297"/>
      <c r="KKV1" s="296"/>
      <c r="KKW1" s="297"/>
      <c r="KKX1" s="296"/>
      <c r="KKY1" s="297"/>
      <c r="KKZ1" s="296"/>
      <c r="KLA1" s="297"/>
      <c r="KLB1" s="296"/>
      <c r="KLC1" s="297"/>
      <c r="KLD1" s="296"/>
      <c r="KLE1" s="297"/>
      <c r="KLF1" s="296"/>
      <c r="KLG1" s="297"/>
      <c r="KLH1" s="296"/>
      <c r="KLI1" s="297"/>
      <c r="KLJ1" s="296"/>
      <c r="KLK1" s="297"/>
      <c r="KLL1" s="296"/>
      <c r="KLM1" s="297"/>
      <c r="KLN1" s="296"/>
      <c r="KLO1" s="297"/>
      <c r="KLP1" s="296"/>
      <c r="KLQ1" s="297"/>
      <c r="KLR1" s="296"/>
      <c r="KLS1" s="297"/>
      <c r="KLT1" s="296"/>
      <c r="KLU1" s="297"/>
      <c r="KLV1" s="296"/>
      <c r="KLW1" s="297"/>
      <c r="KLX1" s="296"/>
      <c r="KLY1" s="297"/>
      <c r="KLZ1" s="296"/>
      <c r="KMA1" s="297"/>
      <c r="KMB1" s="296"/>
      <c r="KMC1" s="297"/>
      <c r="KMD1" s="296"/>
      <c r="KME1" s="297"/>
      <c r="KMF1" s="296"/>
      <c r="KMG1" s="297"/>
      <c r="KMH1" s="296"/>
      <c r="KMI1" s="297"/>
      <c r="KMJ1" s="296"/>
      <c r="KMK1" s="297"/>
      <c r="KML1" s="296"/>
      <c r="KMM1" s="297"/>
      <c r="KMN1" s="296"/>
      <c r="KMO1" s="297"/>
      <c r="KMP1" s="296"/>
      <c r="KMQ1" s="297"/>
      <c r="KMR1" s="296"/>
      <c r="KMS1" s="297"/>
      <c r="KMT1" s="296"/>
      <c r="KMU1" s="297"/>
      <c r="KMV1" s="296"/>
      <c r="KMW1" s="297"/>
      <c r="KMX1" s="296"/>
      <c r="KMY1" s="297"/>
      <c r="KMZ1" s="296"/>
      <c r="KNA1" s="297"/>
      <c r="KNB1" s="296"/>
      <c r="KNC1" s="297"/>
      <c r="KND1" s="296"/>
      <c r="KNE1" s="297"/>
      <c r="KNF1" s="296"/>
      <c r="KNG1" s="297"/>
      <c r="KNH1" s="296"/>
      <c r="KNI1" s="297"/>
      <c r="KNJ1" s="296"/>
      <c r="KNK1" s="297"/>
      <c r="KNL1" s="296"/>
      <c r="KNM1" s="297"/>
      <c r="KNN1" s="296"/>
      <c r="KNO1" s="297"/>
      <c r="KNP1" s="296"/>
      <c r="KNQ1" s="297"/>
      <c r="KNR1" s="296"/>
      <c r="KNS1" s="297"/>
      <c r="KNT1" s="296"/>
      <c r="KNU1" s="297"/>
      <c r="KNV1" s="296"/>
      <c r="KNW1" s="297"/>
      <c r="KNX1" s="296"/>
      <c r="KNY1" s="297"/>
      <c r="KNZ1" s="296"/>
      <c r="KOA1" s="297"/>
      <c r="KOB1" s="296"/>
      <c r="KOC1" s="297"/>
      <c r="KOD1" s="296"/>
      <c r="KOE1" s="297"/>
      <c r="KOF1" s="296"/>
      <c r="KOG1" s="297"/>
      <c r="KOH1" s="296"/>
      <c r="KOI1" s="297"/>
      <c r="KOJ1" s="296"/>
      <c r="KOK1" s="297"/>
      <c r="KOL1" s="296"/>
      <c r="KOM1" s="297"/>
      <c r="KON1" s="296"/>
      <c r="KOO1" s="297"/>
      <c r="KOP1" s="296"/>
      <c r="KOQ1" s="297"/>
      <c r="KOR1" s="296"/>
      <c r="KOS1" s="297"/>
      <c r="KOT1" s="296"/>
      <c r="KOU1" s="297"/>
      <c r="KOV1" s="296"/>
      <c r="KOW1" s="297"/>
      <c r="KOX1" s="296"/>
      <c r="KOY1" s="297"/>
      <c r="KOZ1" s="296"/>
      <c r="KPA1" s="297"/>
      <c r="KPB1" s="296"/>
      <c r="KPC1" s="297"/>
      <c r="KPD1" s="296"/>
      <c r="KPE1" s="297"/>
      <c r="KPF1" s="296"/>
      <c r="KPG1" s="297"/>
      <c r="KPH1" s="296"/>
      <c r="KPI1" s="297"/>
      <c r="KPJ1" s="296"/>
      <c r="KPK1" s="297"/>
      <c r="KPL1" s="296"/>
      <c r="KPM1" s="297"/>
      <c r="KPN1" s="296"/>
      <c r="KPO1" s="297"/>
      <c r="KPP1" s="296"/>
      <c r="KPQ1" s="297"/>
      <c r="KPR1" s="296"/>
      <c r="KPS1" s="297"/>
      <c r="KPT1" s="296"/>
      <c r="KPU1" s="297"/>
      <c r="KPV1" s="296"/>
      <c r="KPW1" s="297"/>
      <c r="KPX1" s="296"/>
      <c r="KPY1" s="297"/>
      <c r="KPZ1" s="296"/>
      <c r="KQA1" s="297"/>
      <c r="KQB1" s="296"/>
      <c r="KQC1" s="297"/>
      <c r="KQD1" s="296"/>
      <c r="KQE1" s="297"/>
      <c r="KQF1" s="296"/>
      <c r="KQG1" s="297"/>
      <c r="KQH1" s="296"/>
      <c r="KQI1" s="297"/>
      <c r="KQJ1" s="296"/>
      <c r="KQK1" s="297"/>
      <c r="KQL1" s="296"/>
      <c r="KQM1" s="297"/>
      <c r="KQN1" s="296"/>
      <c r="KQO1" s="297"/>
      <c r="KQP1" s="296"/>
      <c r="KQQ1" s="297"/>
      <c r="KQR1" s="296"/>
      <c r="KQS1" s="297"/>
      <c r="KQT1" s="296"/>
      <c r="KQU1" s="297"/>
      <c r="KQV1" s="296"/>
      <c r="KQW1" s="297"/>
      <c r="KQX1" s="296"/>
      <c r="KQY1" s="297"/>
      <c r="KQZ1" s="296"/>
      <c r="KRA1" s="297"/>
      <c r="KRB1" s="296"/>
      <c r="KRC1" s="297"/>
      <c r="KRD1" s="296"/>
      <c r="KRE1" s="297"/>
      <c r="KRF1" s="296"/>
      <c r="KRG1" s="297"/>
      <c r="KRH1" s="296"/>
      <c r="KRI1" s="297"/>
      <c r="KRJ1" s="296"/>
      <c r="KRK1" s="297"/>
      <c r="KRL1" s="296"/>
      <c r="KRM1" s="297"/>
      <c r="KRN1" s="296"/>
      <c r="KRO1" s="297"/>
      <c r="KRP1" s="296"/>
      <c r="KRQ1" s="297"/>
      <c r="KRR1" s="296"/>
      <c r="KRS1" s="297"/>
      <c r="KRT1" s="296"/>
      <c r="KRU1" s="297"/>
      <c r="KRV1" s="296"/>
      <c r="KRW1" s="297"/>
      <c r="KRX1" s="296"/>
      <c r="KRY1" s="297"/>
      <c r="KRZ1" s="296"/>
      <c r="KSA1" s="297"/>
      <c r="KSB1" s="296"/>
      <c r="KSC1" s="297"/>
      <c r="KSD1" s="296"/>
      <c r="KSE1" s="297"/>
      <c r="KSF1" s="296"/>
      <c r="KSG1" s="297"/>
      <c r="KSH1" s="296"/>
      <c r="KSI1" s="297"/>
      <c r="KSJ1" s="296"/>
      <c r="KSK1" s="297"/>
      <c r="KSL1" s="296"/>
      <c r="KSM1" s="297"/>
      <c r="KSN1" s="296"/>
      <c r="KSO1" s="297"/>
      <c r="KSP1" s="296"/>
      <c r="KSQ1" s="297"/>
      <c r="KSR1" s="296"/>
      <c r="KSS1" s="297"/>
      <c r="KST1" s="296"/>
      <c r="KSU1" s="297"/>
      <c r="KSV1" s="296"/>
      <c r="KSW1" s="297"/>
      <c r="KSX1" s="296"/>
      <c r="KSY1" s="297"/>
      <c r="KSZ1" s="296"/>
      <c r="KTA1" s="297"/>
      <c r="KTB1" s="296"/>
      <c r="KTC1" s="297"/>
      <c r="KTD1" s="296"/>
      <c r="KTE1" s="297"/>
      <c r="KTF1" s="296"/>
      <c r="KTG1" s="297"/>
      <c r="KTH1" s="296"/>
      <c r="KTI1" s="297"/>
      <c r="KTJ1" s="296"/>
      <c r="KTK1" s="297"/>
      <c r="KTL1" s="296"/>
      <c r="KTM1" s="297"/>
      <c r="KTN1" s="296"/>
      <c r="KTO1" s="297"/>
      <c r="KTP1" s="296"/>
      <c r="KTQ1" s="297"/>
      <c r="KTR1" s="296"/>
      <c r="KTS1" s="297"/>
      <c r="KTT1" s="296"/>
      <c r="KTU1" s="297"/>
      <c r="KTV1" s="296"/>
      <c r="KTW1" s="297"/>
      <c r="KTX1" s="296"/>
      <c r="KTY1" s="297"/>
      <c r="KTZ1" s="296"/>
      <c r="KUA1" s="297"/>
      <c r="KUB1" s="296"/>
      <c r="KUC1" s="297"/>
      <c r="KUD1" s="296"/>
      <c r="KUE1" s="297"/>
      <c r="KUF1" s="296"/>
      <c r="KUG1" s="297"/>
      <c r="KUH1" s="296"/>
      <c r="KUI1" s="297"/>
      <c r="KUJ1" s="296"/>
      <c r="KUK1" s="297"/>
      <c r="KUL1" s="296"/>
      <c r="KUM1" s="297"/>
      <c r="KUN1" s="296"/>
      <c r="KUO1" s="297"/>
      <c r="KUP1" s="296"/>
      <c r="KUQ1" s="297"/>
      <c r="KUR1" s="296"/>
      <c r="KUS1" s="297"/>
      <c r="KUT1" s="296"/>
      <c r="KUU1" s="297"/>
      <c r="KUV1" s="296"/>
      <c r="KUW1" s="297"/>
      <c r="KUX1" s="296"/>
      <c r="KUY1" s="297"/>
      <c r="KUZ1" s="296"/>
      <c r="KVA1" s="297"/>
      <c r="KVB1" s="296"/>
      <c r="KVC1" s="297"/>
      <c r="KVD1" s="296"/>
      <c r="KVE1" s="297"/>
      <c r="KVF1" s="296"/>
      <c r="KVG1" s="297"/>
      <c r="KVH1" s="296"/>
      <c r="KVI1" s="297"/>
      <c r="KVJ1" s="296"/>
      <c r="KVK1" s="297"/>
      <c r="KVL1" s="296"/>
      <c r="KVM1" s="297"/>
      <c r="KVN1" s="296"/>
      <c r="KVO1" s="297"/>
      <c r="KVP1" s="296"/>
      <c r="KVQ1" s="297"/>
      <c r="KVR1" s="296"/>
      <c r="KVS1" s="297"/>
      <c r="KVT1" s="296"/>
      <c r="KVU1" s="297"/>
      <c r="KVV1" s="296"/>
      <c r="KVW1" s="297"/>
      <c r="KVX1" s="296"/>
      <c r="KVY1" s="297"/>
      <c r="KVZ1" s="296"/>
      <c r="KWA1" s="297"/>
      <c r="KWB1" s="296"/>
      <c r="KWC1" s="297"/>
      <c r="KWD1" s="296"/>
      <c r="KWE1" s="297"/>
      <c r="KWF1" s="296"/>
      <c r="KWG1" s="297"/>
      <c r="KWH1" s="296"/>
      <c r="KWI1" s="297"/>
      <c r="KWJ1" s="296"/>
      <c r="KWK1" s="297"/>
      <c r="KWL1" s="296"/>
      <c r="KWM1" s="297"/>
      <c r="KWN1" s="296"/>
      <c r="KWO1" s="297"/>
      <c r="KWP1" s="296"/>
      <c r="KWQ1" s="297"/>
      <c r="KWR1" s="296"/>
      <c r="KWS1" s="297"/>
      <c r="KWT1" s="296"/>
      <c r="KWU1" s="297"/>
      <c r="KWV1" s="296"/>
      <c r="KWW1" s="297"/>
      <c r="KWX1" s="296"/>
      <c r="KWY1" s="297"/>
      <c r="KWZ1" s="296"/>
      <c r="KXA1" s="297"/>
      <c r="KXB1" s="296"/>
      <c r="KXC1" s="297"/>
      <c r="KXD1" s="296"/>
      <c r="KXE1" s="297"/>
      <c r="KXF1" s="296"/>
      <c r="KXG1" s="297"/>
      <c r="KXH1" s="296"/>
      <c r="KXI1" s="297"/>
      <c r="KXJ1" s="296"/>
      <c r="KXK1" s="297"/>
      <c r="KXL1" s="296"/>
      <c r="KXM1" s="297"/>
      <c r="KXN1" s="296"/>
      <c r="KXO1" s="297"/>
      <c r="KXP1" s="296"/>
      <c r="KXQ1" s="297"/>
      <c r="KXR1" s="296"/>
      <c r="KXS1" s="297"/>
      <c r="KXT1" s="296"/>
      <c r="KXU1" s="297"/>
      <c r="KXV1" s="296"/>
      <c r="KXW1" s="297"/>
      <c r="KXX1" s="296"/>
      <c r="KXY1" s="297"/>
      <c r="KXZ1" s="296"/>
      <c r="KYA1" s="297"/>
      <c r="KYB1" s="296"/>
      <c r="KYC1" s="297"/>
      <c r="KYD1" s="296"/>
      <c r="KYE1" s="297"/>
      <c r="KYF1" s="296"/>
      <c r="KYG1" s="297"/>
      <c r="KYH1" s="296"/>
      <c r="KYI1" s="297"/>
      <c r="KYJ1" s="296"/>
      <c r="KYK1" s="297"/>
      <c r="KYL1" s="296"/>
      <c r="KYM1" s="297"/>
      <c r="KYN1" s="296"/>
      <c r="KYO1" s="297"/>
      <c r="KYP1" s="296"/>
      <c r="KYQ1" s="297"/>
      <c r="KYR1" s="296"/>
      <c r="KYS1" s="297"/>
      <c r="KYT1" s="296"/>
      <c r="KYU1" s="297"/>
      <c r="KYV1" s="296"/>
      <c r="KYW1" s="297"/>
      <c r="KYX1" s="296"/>
      <c r="KYY1" s="297"/>
      <c r="KYZ1" s="296"/>
      <c r="KZA1" s="297"/>
      <c r="KZB1" s="296"/>
      <c r="KZC1" s="297"/>
      <c r="KZD1" s="296"/>
      <c r="KZE1" s="297"/>
      <c r="KZF1" s="296"/>
      <c r="KZG1" s="297"/>
      <c r="KZH1" s="296"/>
      <c r="KZI1" s="297"/>
      <c r="KZJ1" s="296"/>
      <c r="KZK1" s="297"/>
      <c r="KZL1" s="296"/>
      <c r="KZM1" s="297"/>
      <c r="KZN1" s="296"/>
      <c r="KZO1" s="297"/>
      <c r="KZP1" s="296"/>
      <c r="KZQ1" s="297"/>
      <c r="KZR1" s="296"/>
      <c r="KZS1" s="297"/>
      <c r="KZT1" s="296"/>
      <c r="KZU1" s="297"/>
      <c r="KZV1" s="296"/>
      <c r="KZW1" s="297"/>
      <c r="KZX1" s="296"/>
      <c r="KZY1" s="297"/>
      <c r="KZZ1" s="296"/>
      <c r="LAA1" s="297"/>
      <c r="LAB1" s="296"/>
      <c r="LAC1" s="297"/>
      <c r="LAD1" s="296"/>
      <c r="LAE1" s="297"/>
      <c r="LAF1" s="296"/>
      <c r="LAG1" s="297"/>
      <c r="LAH1" s="296"/>
      <c r="LAI1" s="297"/>
      <c r="LAJ1" s="296"/>
      <c r="LAK1" s="297"/>
      <c r="LAL1" s="296"/>
      <c r="LAM1" s="297"/>
      <c r="LAN1" s="296"/>
      <c r="LAO1" s="297"/>
      <c r="LAP1" s="296"/>
      <c r="LAQ1" s="297"/>
      <c r="LAR1" s="296"/>
      <c r="LAS1" s="297"/>
      <c r="LAT1" s="296"/>
      <c r="LAU1" s="297"/>
      <c r="LAV1" s="296"/>
      <c r="LAW1" s="297"/>
      <c r="LAX1" s="296"/>
      <c r="LAY1" s="297"/>
      <c r="LAZ1" s="296"/>
      <c r="LBA1" s="297"/>
      <c r="LBB1" s="296"/>
      <c r="LBC1" s="297"/>
      <c r="LBD1" s="296"/>
      <c r="LBE1" s="297"/>
      <c r="LBF1" s="296"/>
      <c r="LBG1" s="297"/>
      <c r="LBH1" s="296"/>
      <c r="LBI1" s="297"/>
      <c r="LBJ1" s="296"/>
      <c r="LBK1" s="297"/>
      <c r="LBL1" s="296"/>
      <c r="LBM1" s="297"/>
      <c r="LBN1" s="296"/>
      <c r="LBO1" s="297"/>
      <c r="LBP1" s="296"/>
      <c r="LBQ1" s="297"/>
      <c r="LBR1" s="296"/>
      <c r="LBS1" s="297"/>
      <c r="LBT1" s="296"/>
      <c r="LBU1" s="297"/>
      <c r="LBV1" s="296"/>
      <c r="LBW1" s="297"/>
      <c r="LBX1" s="296"/>
      <c r="LBY1" s="297"/>
      <c r="LBZ1" s="296"/>
      <c r="LCA1" s="297"/>
      <c r="LCB1" s="296"/>
      <c r="LCC1" s="297"/>
      <c r="LCD1" s="296"/>
      <c r="LCE1" s="297"/>
      <c r="LCF1" s="296"/>
      <c r="LCG1" s="297"/>
      <c r="LCH1" s="296"/>
      <c r="LCI1" s="297"/>
      <c r="LCJ1" s="296"/>
      <c r="LCK1" s="297"/>
      <c r="LCL1" s="296"/>
      <c r="LCM1" s="297"/>
      <c r="LCN1" s="296"/>
      <c r="LCO1" s="297"/>
      <c r="LCP1" s="296"/>
      <c r="LCQ1" s="297"/>
      <c r="LCR1" s="296"/>
      <c r="LCS1" s="297"/>
      <c r="LCT1" s="296"/>
      <c r="LCU1" s="297"/>
      <c r="LCV1" s="296"/>
      <c r="LCW1" s="297"/>
      <c r="LCX1" s="296"/>
      <c r="LCY1" s="297"/>
      <c r="LCZ1" s="296"/>
      <c r="LDA1" s="297"/>
      <c r="LDB1" s="296"/>
      <c r="LDC1" s="297"/>
      <c r="LDD1" s="296"/>
      <c r="LDE1" s="297"/>
      <c r="LDF1" s="296"/>
      <c r="LDG1" s="297"/>
      <c r="LDH1" s="296"/>
      <c r="LDI1" s="297"/>
      <c r="LDJ1" s="296"/>
      <c r="LDK1" s="297"/>
      <c r="LDL1" s="296"/>
      <c r="LDM1" s="297"/>
      <c r="LDN1" s="296"/>
      <c r="LDO1" s="297"/>
      <c r="LDP1" s="296"/>
      <c r="LDQ1" s="297"/>
      <c r="LDR1" s="296"/>
      <c r="LDS1" s="297"/>
      <c r="LDT1" s="296"/>
      <c r="LDU1" s="297"/>
      <c r="LDV1" s="296"/>
      <c r="LDW1" s="297"/>
      <c r="LDX1" s="296"/>
      <c r="LDY1" s="297"/>
      <c r="LDZ1" s="296"/>
      <c r="LEA1" s="297"/>
      <c r="LEB1" s="296"/>
      <c r="LEC1" s="297"/>
      <c r="LED1" s="296"/>
      <c r="LEE1" s="297"/>
      <c r="LEF1" s="296"/>
      <c r="LEG1" s="297"/>
      <c r="LEH1" s="296"/>
      <c r="LEI1" s="297"/>
      <c r="LEJ1" s="296"/>
      <c r="LEK1" s="297"/>
      <c r="LEL1" s="296"/>
      <c r="LEM1" s="297"/>
      <c r="LEN1" s="296"/>
      <c r="LEO1" s="297"/>
      <c r="LEP1" s="296"/>
      <c r="LEQ1" s="297"/>
      <c r="LER1" s="296"/>
      <c r="LES1" s="297"/>
      <c r="LET1" s="296"/>
      <c r="LEU1" s="297"/>
      <c r="LEV1" s="296"/>
      <c r="LEW1" s="297"/>
      <c r="LEX1" s="296"/>
      <c r="LEY1" s="297"/>
      <c r="LEZ1" s="296"/>
      <c r="LFA1" s="297"/>
      <c r="LFB1" s="296"/>
      <c r="LFC1" s="297"/>
      <c r="LFD1" s="296"/>
      <c r="LFE1" s="297"/>
      <c r="LFF1" s="296"/>
      <c r="LFG1" s="297"/>
      <c r="LFH1" s="296"/>
      <c r="LFI1" s="297"/>
      <c r="LFJ1" s="296"/>
      <c r="LFK1" s="297"/>
      <c r="LFL1" s="296"/>
      <c r="LFM1" s="297"/>
      <c r="LFN1" s="296"/>
      <c r="LFO1" s="297"/>
      <c r="LFP1" s="296"/>
      <c r="LFQ1" s="297"/>
      <c r="LFR1" s="296"/>
      <c r="LFS1" s="297"/>
      <c r="LFT1" s="296"/>
      <c r="LFU1" s="297"/>
      <c r="LFV1" s="296"/>
      <c r="LFW1" s="297"/>
      <c r="LFX1" s="296"/>
      <c r="LFY1" s="297"/>
      <c r="LFZ1" s="296"/>
      <c r="LGA1" s="297"/>
      <c r="LGB1" s="296"/>
      <c r="LGC1" s="297"/>
      <c r="LGD1" s="296"/>
      <c r="LGE1" s="297"/>
      <c r="LGF1" s="296"/>
      <c r="LGG1" s="297"/>
      <c r="LGH1" s="296"/>
      <c r="LGI1" s="297"/>
      <c r="LGJ1" s="296"/>
      <c r="LGK1" s="297"/>
      <c r="LGL1" s="296"/>
      <c r="LGM1" s="297"/>
      <c r="LGN1" s="296"/>
      <c r="LGO1" s="297"/>
      <c r="LGP1" s="296"/>
      <c r="LGQ1" s="297"/>
      <c r="LGR1" s="296"/>
      <c r="LGS1" s="297"/>
      <c r="LGT1" s="296"/>
      <c r="LGU1" s="297"/>
      <c r="LGV1" s="296"/>
      <c r="LGW1" s="297"/>
      <c r="LGX1" s="296"/>
      <c r="LGY1" s="297"/>
      <c r="LGZ1" s="296"/>
      <c r="LHA1" s="297"/>
      <c r="LHB1" s="296"/>
      <c r="LHC1" s="297"/>
      <c r="LHD1" s="296"/>
      <c r="LHE1" s="297"/>
      <c r="LHF1" s="296"/>
      <c r="LHG1" s="297"/>
      <c r="LHH1" s="296"/>
      <c r="LHI1" s="297"/>
      <c r="LHJ1" s="296"/>
      <c r="LHK1" s="297"/>
      <c r="LHL1" s="296"/>
      <c r="LHM1" s="297"/>
      <c r="LHN1" s="296"/>
      <c r="LHO1" s="297"/>
      <c r="LHP1" s="296"/>
      <c r="LHQ1" s="297"/>
      <c r="LHR1" s="296"/>
      <c r="LHS1" s="297"/>
      <c r="LHT1" s="296"/>
      <c r="LHU1" s="297"/>
      <c r="LHV1" s="296"/>
      <c r="LHW1" s="297"/>
      <c r="LHX1" s="296"/>
      <c r="LHY1" s="297"/>
      <c r="LHZ1" s="296"/>
      <c r="LIA1" s="297"/>
      <c r="LIB1" s="296"/>
      <c r="LIC1" s="297"/>
      <c r="LID1" s="296"/>
      <c r="LIE1" s="297"/>
      <c r="LIF1" s="296"/>
      <c r="LIG1" s="297"/>
      <c r="LIH1" s="296"/>
      <c r="LII1" s="297"/>
      <c r="LIJ1" s="296"/>
      <c r="LIK1" s="297"/>
      <c r="LIL1" s="296"/>
      <c r="LIM1" s="297"/>
      <c r="LIN1" s="296"/>
      <c r="LIO1" s="297"/>
      <c r="LIP1" s="296"/>
      <c r="LIQ1" s="297"/>
      <c r="LIR1" s="296"/>
      <c r="LIS1" s="297"/>
      <c r="LIT1" s="296"/>
      <c r="LIU1" s="297"/>
      <c r="LIV1" s="296"/>
      <c r="LIW1" s="297"/>
      <c r="LIX1" s="296"/>
      <c r="LIY1" s="297"/>
      <c r="LIZ1" s="296"/>
      <c r="LJA1" s="297"/>
      <c r="LJB1" s="296"/>
      <c r="LJC1" s="297"/>
      <c r="LJD1" s="296"/>
      <c r="LJE1" s="297"/>
      <c r="LJF1" s="296"/>
      <c r="LJG1" s="297"/>
      <c r="LJH1" s="296"/>
      <c r="LJI1" s="297"/>
      <c r="LJJ1" s="296"/>
      <c r="LJK1" s="297"/>
      <c r="LJL1" s="296"/>
      <c r="LJM1" s="297"/>
      <c r="LJN1" s="296"/>
      <c r="LJO1" s="297"/>
      <c r="LJP1" s="296"/>
      <c r="LJQ1" s="297"/>
      <c r="LJR1" s="296"/>
      <c r="LJS1" s="297"/>
      <c r="LJT1" s="296"/>
      <c r="LJU1" s="297"/>
      <c r="LJV1" s="296"/>
      <c r="LJW1" s="297"/>
      <c r="LJX1" s="296"/>
      <c r="LJY1" s="297"/>
      <c r="LJZ1" s="296"/>
      <c r="LKA1" s="297"/>
      <c r="LKB1" s="296"/>
      <c r="LKC1" s="297"/>
      <c r="LKD1" s="296"/>
      <c r="LKE1" s="297"/>
      <c r="LKF1" s="296"/>
      <c r="LKG1" s="297"/>
      <c r="LKH1" s="296"/>
      <c r="LKI1" s="297"/>
      <c r="LKJ1" s="296"/>
      <c r="LKK1" s="297"/>
      <c r="LKL1" s="296"/>
      <c r="LKM1" s="297"/>
      <c r="LKN1" s="296"/>
      <c r="LKO1" s="297"/>
      <c r="LKP1" s="296"/>
      <c r="LKQ1" s="297"/>
      <c r="LKR1" s="296"/>
      <c r="LKS1" s="297"/>
      <c r="LKT1" s="296"/>
      <c r="LKU1" s="297"/>
      <c r="LKV1" s="296"/>
      <c r="LKW1" s="297"/>
      <c r="LKX1" s="296"/>
      <c r="LKY1" s="297"/>
      <c r="LKZ1" s="296"/>
      <c r="LLA1" s="297"/>
      <c r="LLB1" s="296"/>
      <c r="LLC1" s="297"/>
      <c r="LLD1" s="296"/>
      <c r="LLE1" s="297"/>
      <c r="LLF1" s="296"/>
      <c r="LLG1" s="297"/>
      <c r="LLH1" s="296"/>
      <c r="LLI1" s="297"/>
      <c r="LLJ1" s="296"/>
      <c r="LLK1" s="297"/>
      <c r="LLL1" s="296"/>
      <c r="LLM1" s="297"/>
      <c r="LLN1" s="296"/>
      <c r="LLO1" s="297"/>
      <c r="LLP1" s="296"/>
      <c r="LLQ1" s="297"/>
      <c r="LLR1" s="296"/>
      <c r="LLS1" s="297"/>
      <c r="LLT1" s="296"/>
      <c r="LLU1" s="297"/>
      <c r="LLV1" s="296"/>
      <c r="LLW1" s="297"/>
      <c r="LLX1" s="296"/>
      <c r="LLY1" s="297"/>
      <c r="LLZ1" s="296"/>
      <c r="LMA1" s="297"/>
      <c r="LMB1" s="296"/>
      <c r="LMC1" s="297"/>
      <c r="LMD1" s="296"/>
      <c r="LME1" s="297"/>
      <c r="LMF1" s="296"/>
      <c r="LMG1" s="297"/>
      <c r="LMH1" s="296"/>
      <c r="LMI1" s="297"/>
      <c r="LMJ1" s="296"/>
      <c r="LMK1" s="297"/>
      <c r="LML1" s="296"/>
      <c r="LMM1" s="297"/>
      <c r="LMN1" s="296"/>
      <c r="LMO1" s="297"/>
      <c r="LMP1" s="296"/>
      <c r="LMQ1" s="297"/>
      <c r="LMR1" s="296"/>
      <c r="LMS1" s="297"/>
      <c r="LMT1" s="296"/>
      <c r="LMU1" s="297"/>
      <c r="LMV1" s="296"/>
      <c r="LMW1" s="297"/>
      <c r="LMX1" s="296"/>
      <c r="LMY1" s="297"/>
      <c r="LMZ1" s="296"/>
      <c r="LNA1" s="297"/>
      <c r="LNB1" s="296"/>
      <c r="LNC1" s="297"/>
      <c r="LND1" s="296"/>
      <c r="LNE1" s="297"/>
      <c r="LNF1" s="296"/>
      <c r="LNG1" s="297"/>
      <c r="LNH1" s="296"/>
      <c r="LNI1" s="297"/>
      <c r="LNJ1" s="296"/>
      <c r="LNK1" s="297"/>
      <c r="LNL1" s="296"/>
      <c r="LNM1" s="297"/>
      <c r="LNN1" s="296"/>
      <c r="LNO1" s="297"/>
      <c r="LNP1" s="296"/>
      <c r="LNQ1" s="297"/>
      <c r="LNR1" s="296"/>
      <c r="LNS1" s="297"/>
      <c r="LNT1" s="296"/>
      <c r="LNU1" s="297"/>
      <c r="LNV1" s="296"/>
      <c r="LNW1" s="297"/>
      <c r="LNX1" s="296"/>
      <c r="LNY1" s="297"/>
      <c r="LNZ1" s="296"/>
      <c r="LOA1" s="297"/>
      <c r="LOB1" s="296"/>
      <c r="LOC1" s="297"/>
      <c r="LOD1" s="296"/>
      <c r="LOE1" s="297"/>
      <c r="LOF1" s="296"/>
      <c r="LOG1" s="297"/>
      <c r="LOH1" s="296"/>
      <c r="LOI1" s="297"/>
      <c r="LOJ1" s="296"/>
      <c r="LOK1" s="297"/>
      <c r="LOL1" s="296"/>
      <c r="LOM1" s="297"/>
      <c r="LON1" s="296"/>
      <c r="LOO1" s="297"/>
      <c r="LOP1" s="296"/>
      <c r="LOQ1" s="297"/>
      <c r="LOR1" s="296"/>
      <c r="LOS1" s="297"/>
      <c r="LOT1" s="296"/>
      <c r="LOU1" s="297"/>
      <c r="LOV1" s="296"/>
      <c r="LOW1" s="297"/>
      <c r="LOX1" s="296"/>
      <c r="LOY1" s="297"/>
      <c r="LOZ1" s="296"/>
      <c r="LPA1" s="297"/>
      <c r="LPB1" s="296"/>
      <c r="LPC1" s="297"/>
      <c r="LPD1" s="296"/>
      <c r="LPE1" s="297"/>
      <c r="LPF1" s="296"/>
      <c r="LPG1" s="297"/>
      <c r="LPH1" s="296"/>
      <c r="LPI1" s="297"/>
      <c r="LPJ1" s="296"/>
      <c r="LPK1" s="297"/>
      <c r="LPL1" s="296"/>
      <c r="LPM1" s="297"/>
      <c r="LPN1" s="296"/>
      <c r="LPO1" s="297"/>
      <c r="LPP1" s="296"/>
      <c r="LPQ1" s="297"/>
      <c r="LPR1" s="296"/>
      <c r="LPS1" s="297"/>
      <c r="LPT1" s="296"/>
      <c r="LPU1" s="297"/>
      <c r="LPV1" s="296"/>
      <c r="LPW1" s="297"/>
      <c r="LPX1" s="296"/>
      <c r="LPY1" s="297"/>
      <c r="LPZ1" s="296"/>
      <c r="LQA1" s="297"/>
      <c r="LQB1" s="296"/>
      <c r="LQC1" s="297"/>
      <c r="LQD1" s="296"/>
      <c r="LQE1" s="297"/>
      <c r="LQF1" s="296"/>
      <c r="LQG1" s="297"/>
      <c r="LQH1" s="296"/>
      <c r="LQI1" s="297"/>
      <c r="LQJ1" s="296"/>
      <c r="LQK1" s="297"/>
      <c r="LQL1" s="296"/>
      <c r="LQM1" s="297"/>
      <c r="LQN1" s="296"/>
      <c r="LQO1" s="297"/>
      <c r="LQP1" s="296"/>
      <c r="LQQ1" s="297"/>
      <c r="LQR1" s="296"/>
      <c r="LQS1" s="297"/>
      <c r="LQT1" s="296"/>
      <c r="LQU1" s="297"/>
      <c r="LQV1" s="296"/>
      <c r="LQW1" s="297"/>
      <c r="LQX1" s="296"/>
      <c r="LQY1" s="297"/>
      <c r="LQZ1" s="296"/>
      <c r="LRA1" s="297"/>
      <c r="LRB1" s="296"/>
      <c r="LRC1" s="297"/>
      <c r="LRD1" s="296"/>
      <c r="LRE1" s="297"/>
      <c r="LRF1" s="296"/>
      <c r="LRG1" s="297"/>
      <c r="LRH1" s="296"/>
      <c r="LRI1" s="297"/>
      <c r="LRJ1" s="296"/>
      <c r="LRK1" s="297"/>
      <c r="LRL1" s="296"/>
      <c r="LRM1" s="297"/>
      <c r="LRN1" s="296"/>
      <c r="LRO1" s="297"/>
      <c r="LRP1" s="296"/>
      <c r="LRQ1" s="297"/>
      <c r="LRR1" s="296"/>
      <c r="LRS1" s="297"/>
      <c r="LRT1" s="296"/>
      <c r="LRU1" s="297"/>
      <c r="LRV1" s="296"/>
      <c r="LRW1" s="297"/>
      <c r="LRX1" s="296"/>
      <c r="LRY1" s="297"/>
      <c r="LRZ1" s="296"/>
      <c r="LSA1" s="297"/>
      <c r="LSB1" s="296"/>
      <c r="LSC1" s="297"/>
      <c r="LSD1" s="296"/>
      <c r="LSE1" s="297"/>
      <c r="LSF1" s="296"/>
      <c r="LSG1" s="297"/>
      <c r="LSH1" s="296"/>
      <c r="LSI1" s="297"/>
      <c r="LSJ1" s="296"/>
      <c r="LSK1" s="297"/>
      <c r="LSL1" s="296"/>
      <c r="LSM1" s="297"/>
      <c r="LSN1" s="296"/>
      <c r="LSO1" s="297"/>
      <c r="LSP1" s="296"/>
      <c r="LSQ1" s="297"/>
      <c r="LSR1" s="296"/>
      <c r="LSS1" s="297"/>
      <c r="LST1" s="296"/>
      <c r="LSU1" s="297"/>
      <c r="LSV1" s="296"/>
      <c r="LSW1" s="297"/>
      <c r="LSX1" s="296"/>
      <c r="LSY1" s="297"/>
      <c r="LSZ1" s="296"/>
      <c r="LTA1" s="297"/>
      <c r="LTB1" s="296"/>
      <c r="LTC1" s="297"/>
      <c r="LTD1" s="296"/>
      <c r="LTE1" s="297"/>
      <c r="LTF1" s="296"/>
      <c r="LTG1" s="297"/>
      <c r="LTH1" s="296"/>
      <c r="LTI1" s="297"/>
      <c r="LTJ1" s="296"/>
      <c r="LTK1" s="297"/>
      <c r="LTL1" s="296"/>
      <c r="LTM1" s="297"/>
      <c r="LTN1" s="296"/>
      <c r="LTO1" s="297"/>
      <c r="LTP1" s="296"/>
      <c r="LTQ1" s="297"/>
      <c r="LTR1" s="296"/>
      <c r="LTS1" s="297"/>
      <c r="LTT1" s="296"/>
      <c r="LTU1" s="297"/>
      <c r="LTV1" s="296"/>
      <c r="LTW1" s="297"/>
      <c r="LTX1" s="296"/>
      <c r="LTY1" s="297"/>
      <c r="LTZ1" s="296"/>
      <c r="LUA1" s="297"/>
      <c r="LUB1" s="296"/>
      <c r="LUC1" s="297"/>
      <c r="LUD1" s="296"/>
      <c r="LUE1" s="297"/>
      <c r="LUF1" s="296"/>
      <c r="LUG1" s="297"/>
      <c r="LUH1" s="296"/>
      <c r="LUI1" s="297"/>
      <c r="LUJ1" s="296"/>
      <c r="LUK1" s="297"/>
      <c r="LUL1" s="296"/>
      <c r="LUM1" s="297"/>
      <c r="LUN1" s="296"/>
      <c r="LUO1" s="297"/>
      <c r="LUP1" s="296"/>
      <c r="LUQ1" s="297"/>
      <c r="LUR1" s="296"/>
      <c r="LUS1" s="297"/>
      <c r="LUT1" s="296"/>
      <c r="LUU1" s="297"/>
      <c r="LUV1" s="296"/>
      <c r="LUW1" s="297"/>
      <c r="LUX1" s="296"/>
      <c r="LUY1" s="297"/>
      <c r="LUZ1" s="296"/>
      <c r="LVA1" s="297"/>
      <c r="LVB1" s="296"/>
      <c r="LVC1" s="297"/>
      <c r="LVD1" s="296"/>
      <c r="LVE1" s="297"/>
      <c r="LVF1" s="296"/>
      <c r="LVG1" s="297"/>
      <c r="LVH1" s="296"/>
      <c r="LVI1" s="297"/>
      <c r="LVJ1" s="296"/>
      <c r="LVK1" s="297"/>
      <c r="LVL1" s="296"/>
      <c r="LVM1" s="297"/>
      <c r="LVN1" s="296"/>
      <c r="LVO1" s="297"/>
      <c r="LVP1" s="296"/>
      <c r="LVQ1" s="297"/>
      <c r="LVR1" s="296"/>
      <c r="LVS1" s="297"/>
      <c r="LVT1" s="296"/>
      <c r="LVU1" s="297"/>
      <c r="LVV1" s="296"/>
      <c r="LVW1" s="297"/>
      <c r="LVX1" s="296"/>
      <c r="LVY1" s="297"/>
      <c r="LVZ1" s="296"/>
      <c r="LWA1" s="297"/>
      <c r="LWB1" s="296"/>
      <c r="LWC1" s="297"/>
      <c r="LWD1" s="296"/>
      <c r="LWE1" s="297"/>
      <c r="LWF1" s="296"/>
      <c r="LWG1" s="297"/>
      <c r="LWH1" s="296"/>
      <c r="LWI1" s="297"/>
      <c r="LWJ1" s="296"/>
      <c r="LWK1" s="297"/>
      <c r="LWL1" s="296"/>
      <c r="LWM1" s="297"/>
      <c r="LWN1" s="296"/>
      <c r="LWO1" s="297"/>
      <c r="LWP1" s="296"/>
      <c r="LWQ1" s="297"/>
      <c r="LWR1" s="296"/>
      <c r="LWS1" s="297"/>
      <c r="LWT1" s="296"/>
      <c r="LWU1" s="297"/>
      <c r="LWV1" s="296"/>
      <c r="LWW1" s="297"/>
      <c r="LWX1" s="296"/>
      <c r="LWY1" s="297"/>
      <c r="LWZ1" s="296"/>
      <c r="LXA1" s="297"/>
      <c r="LXB1" s="296"/>
      <c r="LXC1" s="297"/>
      <c r="LXD1" s="296"/>
      <c r="LXE1" s="297"/>
      <c r="LXF1" s="296"/>
      <c r="LXG1" s="297"/>
      <c r="LXH1" s="296"/>
      <c r="LXI1" s="297"/>
      <c r="LXJ1" s="296"/>
      <c r="LXK1" s="297"/>
      <c r="LXL1" s="296"/>
      <c r="LXM1" s="297"/>
      <c r="LXN1" s="296"/>
      <c r="LXO1" s="297"/>
      <c r="LXP1" s="296"/>
      <c r="LXQ1" s="297"/>
      <c r="LXR1" s="296"/>
      <c r="LXS1" s="297"/>
      <c r="LXT1" s="296"/>
      <c r="LXU1" s="297"/>
      <c r="LXV1" s="296"/>
      <c r="LXW1" s="297"/>
      <c r="LXX1" s="296"/>
      <c r="LXY1" s="297"/>
      <c r="LXZ1" s="296"/>
      <c r="LYA1" s="297"/>
      <c r="LYB1" s="296"/>
      <c r="LYC1" s="297"/>
      <c r="LYD1" s="296"/>
      <c r="LYE1" s="297"/>
      <c r="LYF1" s="296"/>
      <c r="LYG1" s="297"/>
      <c r="LYH1" s="296"/>
      <c r="LYI1" s="297"/>
      <c r="LYJ1" s="296"/>
      <c r="LYK1" s="297"/>
      <c r="LYL1" s="296"/>
      <c r="LYM1" s="297"/>
      <c r="LYN1" s="296"/>
      <c r="LYO1" s="297"/>
      <c r="LYP1" s="296"/>
      <c r="LYQ1" s="297"/>
      <c r="LYR1" s="296"/>
      <c r="LYS1" s="297"/>
      <c r="LYT1" s="296"/>
      <c r="LYU1" s="297"/>
      <c r="LYV1" s="296"/>
      <c r="LYW1" s="297"/>
      <c r="LYX1" s="296"/>
      <c r="LYY1" s="297"/>
      <c r="LYZ1" s="296"/>
      <c r="LZA1" s="297"/>
      <c r="LZB1" s="296"/>
      <c r="LZC1" s="297"/>
      <c r="LZD1" s="296"/>
      <c r="LZE1" s="297"/>
      <c r="LZF1" s="296"/>
      <c r="LZG1" s="297"/>
      <c r="LZH1" s="296"/>
      <c r="LZI1" s="297"/>
      <c r="LZJ1" s="296"/>
      <c r="LZK1" s="297"/>
      <c r="LZL1" s="296"/>
      <c r="LZM1" s="297"/>
      <c r="LZN1" s="296"/>
      <c r="LZO1" s="297"/>
      <c r="LZP1" s="296"/>
      <c r="LZQ1" s="297"/>
      <c r="LZR1" s="296"/>
      <c r="LZS1" s="297"/>
      <c r="LZT1" s="296"/>
      <c r="LZU1" s="297"/>
      <c r="LZV1" s="296"/>
      <c r="LZW1" s="297"/>
      <c r="LZX1" s="296"/>
      <c r="LZY1" s="297"/>
      <c r="LZZ1" s="296"/>
      <c r="MAA1" s="297"/>
      <c r="MAB1" s="296"/>
      <c r="MAC1" s="297"/>
      <c r="MAD1" s="296"/>
      <c r="MAE1" s="297"/>
      <c r="MAF1" s="296"/>
      <c r="MAG1" s="297"/>
      <c r="MAH1" s="296"/>
      <c r="MAI1" s="297"/>
      <c r="MAJ1" s="296"/>
      <c r="MAK1" s="297"/>
      <c r="MAL1" s="296"/>
      <c r="MAM1" s="297"/>
      <c r="MAN1" s="296"/>
      <c r="MAO1" s="297"/>
      <c r="MAP1" s="296"/>
      <c r="MAQ1" s="297"/>
      <c r="MAR1" s="296"/>
      <c r="MAS1" s="297"/>
      <c r="MAT1" s="296"/>
      <c r="MAU1" s="297"/>
      <c r="MAV1" s="296"/>
      <c r="MAW1" s="297"/>
      <c r="MAX1" s="296"/>
      <c r="MAY1" s="297"/>
      <c r="MAZ1" s="296"/>
      <c r="MBA1" s="297"/>
      <c r="MBB1" s="296"/>
      <c r="MBC1" s="297"/>
      <c r="MBD1" s="296"/>
      <c r="MBE1" s="297"/>
      <c r="MBF1" s="296"/>
      <c r="MBG1" s="297"/>
      <c r="MBH1" s="296"/>
      <c r="MBI1" s="297"/>
      <c r="MBJ1" s="296"/>
      <c r="MBK1" s="297"/>
      <c r="MBL1" s="296"/>
      <c r="MBM1" s="297"/>
      <c r="MBN1" s="296"/>
      <c r="MBO1" s="297"/>
      <c r="MBP1" s="296"/>
      <c r="MBQ1" s="297"/>
      <c r="MBR1" s="296"/>
      <c r="MBS1" s="297"/>
      <c r="MBT1" s="296"/>
      <c r="MBU1" s="297"/>
      <c r="MBV1" s="296"/>
      <c r="MBW1" s="297"/>
      <c r="MBX1" s="296"/>
      <c r="MBY1" s="297"/>
      <c r="MBZ1" s="296"/>
      <c r="MCA1" s="297"/>
      <c r="MCB1" s="296"/>
      <c r="MCC1" s="297"/>
      <c r="MCD1" s="296"/>
      <c r="MCE1" s="297"/>
      <c r="MCF1" s="296"/>
      <c r="MCG1" s="297"/>
      <c r="MCH1" s="296"/>
      <c r="MCI1" s="297"/>
      <c r="MCJ1" s="296"/>
      <c r="MCK1" s="297"/>
      <c r="MCL1" s="296"/>
      <c r="MCM1" s="297"/>
      <c r="MCN1" s="296"/>
      <c r="MCO1" s="297"/>
      <c r="MCP1" s="296"/>
      <c r="MCQ1" s="297"/>
      <c r="MCR1" s="296"/>
      <c r="MCS1" s="297"/>
      <c r="MCT1" s="296"/>
      <c r="MCU1" s="297"/>
      <c r="MCV1" s="296"/>
      <c r="MCW1" s="297"/>
      <c r="MCX1" s="296"/>
      <c r="MCY1" s="297"/>
      <c r="MCZ1" s="296"/>
      <c r="MDA1" s="297"/>
      <c r="MDB1" s="296"/>
      <c r="MDC1" s="297"/>
      <c r="MDD1" s="296"/>
      <c r="MDE1" s="297"/>
      <c r="MDF1" s="296"/>
      <c r="MDG1" s="297"/>
      <c r="MDH1" s="296"/>
      <c r="MDI1" s="297"/>
      <c r="MDJ1" s="296"/>
      <c r="MDK1" s="297"/>
      <c r="MDL1" s="296"/>
      <c r="MDM1" s="297"/>
      <c r="MDN1" s="296"/>
      <c r="MDO1" s="297"/>
      <c r="MDP1" s="296"/>
      <c r="MDQ1" s="297"/>
      <c r="MDR1" s="296"/>
      <c r="MDS1" s="297"/>
      <c r="MDT1" s="296"/>
      <c r="MDU1" s="297"/>
      <c r="MDV1" s="296"/>
      <c r="MDW1" s="297"/>
      <c r="MDX1" s="296"/>
      <c r="MDY1" s="297"/>
      <c r="MDZ1" s="296"/>
      <c r="MEA1" s="297"/>
      <c r="MEB1" s="296"/>
      <c r="MEC1" s="297"/>
      <c r="MED1" s="296"/>
      <c r="MEE1" s="297"/>
      <c r="MEF1" s="296"/>
      <c r="MEG1" s="297"/>
      <c r="MEH1" s="296"/>
      <c r="MEI1" s="297"/>
      <c r="MEJ1" s="296"/>
      <c r="MEK1" s="297"/>
      <c r="MEL1" s="296"/>
      <c r="MEM1" s="297"/>
      <c r="MEN1" s="296"/>
      <c r="MEO1" s="297"/>
      <c r="MEP1" s="296"/>
      <c r="MEQ1" s="297"/>
      <c r="MER1" s="296"/>
      <c r="MES1" s="297"/>
      <c r="MET1" s="296"/>
      <c r="MEU1" s="297"/>
      <c r="MEV1" s="296"/>
      <c r="MEW1" s="297"/>
      <c r="MEX1" s="296"/>
      <c r="MEY1" s="297"/>
      <c r="MEZ1" s="296"/>
      <c r="MFA1" s="297"/>
      <c r="MFB1" s="296"/>
      <c r="MFC1" s="297"/>
      <c r="MFD1" s="296"/>
      <c r="MFE1" s="297"/>
      <c r="MFF1" s="296"/>
      <c r="MFG1" s="297"/>
      <c r="MFH1" s="296"/>
      <c r="MFI1" s="297"/>
      <c r="MFJ1" s="296"/>
      <c r="MFK1" s="297"/>
      <c r="MFL1" s="296"/>
      <c r="MFM1" s="297"/>
      <c r="MFN1" s="296"/>
      <c r="MFO1" s="297"/>
      <c r="MFP1" s="296"/>
      <c r="MFQ1" s="297"/>
      <c r="MFR1" s="296"/>
      <c r="MFS1" s="297"/>
      <c r="MFT1" s="296"/>
      <c r="MFU1" s="297"/>
      <c r="MFV1" s="296"/>
      <c r="MFW1" s="297"/>
      <c r="MFX1" s="296"/>
      <c r="MFY1" s="297"/>
      <c r="MFZ1" s="296"/>
      <c r="MGA1" s="297"/>
      <c r="MGB1" s="296"/>
      <c r="MGC1" s="297"/>
      <c r="MGD1" s="296"/>
      <c r="MGE1" s="297"/>
      <c r="MGF1" s="296"/>
      <c r="MGG1" s="297"/>
      <c r="MGH1" s="296"/>
      <c r="MGI1" s="297"/>
      <c r="MGJ1" s="296"/>
      <c r="MGK1" s="297"/>
      <c r="MGL1" s="296"/>
      <c r="MGM1" s="297"/>
      <c r="MGN1" s="296"/>
      <c r="MGO1" s="297"/>
      <c r="MGP1" s="296"/>
      <c r="MGQ1" s="297"/>
      <c r="MGR1" s="296"/>
      <c r="MGS1" s="297"/>
      <c r="MGT1" s="296"/>
      <c r="MGU1" s="297"/>
      <c r="MGV1" s="296"/>
      <c r="MGW1" s="297"/>
      <c r="MGX1" s="296"/>
      <c r="MGY1" s="297"/>
      <c r="MGZ1" s="296"/>
      <c r="MHA1" s="297"/>
      <c r="MHB1" s="296"/>
      <c r="MHC1" s="297"/>
      <c r="MHD1" s="296"/>
      <c r="MHE1" s="297"/>
      <c r="MHF1" s="296"/>
      <c r="MHG1" s="297"/>
      <c r="MHH1" s="296"/>
      <c r="MHI1" s="297"/>
      <c r="MHJ1" s="296"/>
      <c r="MHK1" s="297"/>
      <c r="MHL1" s="296"/>
      <c r="MHM1" s="297"/>
      <c r="MHN1" s="296"/>
      <c r="MHO1" s="297"/>
      <c r="MHP1" s="296"/>
      <c r="MHQ1" s="297"/>
      <c r="MHR1" s="296"/>
      <c r="MHS1" s="297"/>
      <c r="MHT1" s="296"/>
      <c r="MHU1" s="297"/>
      <c r="MHV1" s="296"/>
      <c r="MHW1" s="297"/>
      <c r="MHX1" s="296"/>
      <c r="MHY1" s="297"/>
      <c r="MHZ1" s="296"/>
      <c r="MIA1" s="297"/>
      <c r="MIB1" s="296"/>
      <c r="MIC1" s="297"/>
      <c r="MID1" s="296"/>
      <c r="MIE1" s="297"/>
      <c r="MIF1" s="296"/>
      <c r="MIG1" s="297"/>
      <c r="MIH1" s="296"/>
      <c r="MII1" s="297"/>
      <c r="MIJ1" s="296"/>
      <c r="MIK1" s="297"/>
      <c r="MIL1" s="296"/>
      <c r="MIM1" s="297"/>
      <c r="MIN1" s="296"/>
      <c r="MIO1" s="297"/>
      <c r="MIP1" s="296"/>
      <c r="MIQ1" s="297"/>
      <c r="MIR1" s="296"/>
      <c r="MIS1" s="297"/>
      <c r="MIT1" s="296"/>
      <c r="MIU1" s="297"/>
      <c r="MIV1" s="296"/>
      <c r="MIW1" s="297"/>
      <c r="MIX1" s="296"/>
      <c r="MIY1" s="297"/>
      <c r="MIZ1" s="296"/>
      <c r="MJA1" s="297"/>
      <c r="MJB1" s="296"/>
      <c r="MJC1" s="297"/>
      <c r="MJD1" s="296"/>
      <c r="MJE1" s="297"/>
      <c r="MJF1" s="296"/>
      <c r="MJG1" s="297"/>
      <c r="MJH1" s="296"/>
      <c r="MJI1" s="297"/>
      <c r="MJJ1" s="296"/>
      <c r="MJK1" s="297"/>
      <c r="MJL1" s="296"/>
      <c r="MJM1" s="297"/>
      <c r="MJN1" s="296"/>
      <c r="MJO1" s="297"/>
      <c r="MJP1" s="296"/>
      <c r="MJQ1" s="297"/>
      <c r="MJR1" s="296"/>
      <c r="MJS1" s="297"/>
      <c r="MJT1" s="296"/>
      <c r="MJU1" s="297"/>
      <c r="MJV1" s="296"/>
      <c r="MJW1" s="297"/>
      <c r="MJX1" s="296"/>
      <c r="MJY1" s="297"/>
      <c r="MJZ1" s="296"/>
      <c r="MKA1" s="297"/>
      <c r="MKB1" s="296"/>
      <c r="MKC1" s="297"/>
      <c r="MKD1" s="296"/>
      <c r="MKE1" s="297"/>
      <c r="MKF1" s="296"/>
      <c r="MKG1" s="297"/>
      <c r="MKH1" s="296"/>
      <c r="MKI1" s="297"/>
      <c r="MKJ1" s="296"/>
      <c r="MKK1" s="297"/>
      <c r="MKL1" s="296"/>
      <c r="MKM1" s="297"/>
      <c r="MKN1" s="296"/>
      <c r="MKO1" s="297"/>
      <c r="MKP1" s="296"/>
      <c r="MKQ1" s="297"/>
      <c r="MKR1" s="296"/>
      <c r="MKS1" s="297"/>
      <c r="MKT1" s="296"/>
      <c r="MKU1" s="297"/>
      <c r="MKV1" s="296"/>
      <c r="MKW1" s="297"/>
      <c r="MKX1" s="296"/>
      <c r="MKY1" s="297"/>
      <c r="MKZ1" s="296"/>
      <c r="MLA1" s="297"/>
      <c r="MLB1" s="296"/>
      <c r="MLC1" s="297"/>
      <c r="MLD1" s="296"/>
      <c r="MLE1" s="297"/>
      <c r="MLF1" s="296"/>
      <c r="MLG1" s="297"/>
      <c r="MLH1" s="296"/>
      <c r="MLI1" s="297"/>
      <c r="MLJ1" s="296"/>
      <c r="MLK1" s="297"/>
      <c r="MLL1" s="296"/>
      <c r="MLM1" s="297"/>
      <c r="MLN1" s="296"/>
      <c r="MLO1" s="297"/>
      <c r="MLP1" s="296"/>
      <c r="MLQ1" s="297"/>
      <c r="MLR1" s="296"/>
      <c r="MLS1" s="297"/>
      <c r="MLT1" s="296"/>
      <c r="MLU1" s="297"/>
      <c r="MLV1" s="296"/>
      <c r="MLW1" s="297"/>
      <c r="MLX1" s="296"/>
      <c r="MLY1" s="297"/>
      <c r="MLZ1" s="296"/>
      <c r="MMA1" s="297"/>
      <c r="MMB1" s="296"/>
      <c r="MMC1" s="297"/>
      <c r="MMD1" s="296"/>
      <c r="MME1" s="297"/>
      <c r="MMF1" s="296"/>
      <c r="MMG1" s="297"/>
      <c r="MMH1" s="296"/>
      <c r="MMI1" s="297"/>
      <c r="MMJ1" s="296"/>
      <c r="MMK1" s="297"/>
      <c r="MML1" s="296"/>
      <c r="MMM1" s="297"/>
      <c r="MMN1" s="296"/>
      <c r="MMO1" s="297"/>
      <c r="MMP1" s="296"/>
      <c r="MMQ1" s="297"/>
      <c r="MMR1" s="296"/>
      <c r="MMS1" s="297"/>
      <c r="MMT1" s="296"/>
      <c r="MMU1" s="297"/>
      <c r="MMV1" s="296"/>
      <c r="MMW1" s="297"/>
      <c r="MMX1" s="296"/>
      <c r="MMY1" s="297"/>
      <c r="MMZ1" s="296"/>
      <c r="MNA1" s="297"/>
      <c r="MNB1" s="296"/>
      <c r="MNC1" s="297"/>
      <c r="MND1" s="296"/>
      <c r="MNE1" s="297"/>
      <c r="MNF1" s="296"/>
      <c r="MNG1" s="297"/>
      <c r="MNH1" s="296"/>
      <c r="MNI1" s="297"/>
      <c r="MNJ1" s="296"/>
      <c r="MNK1" s="297"/>
      <c r="MNL1" s="296"/>
      <c r="MNM1" s="297"/>
      <c r="MNN1" s="296"/>
      <c r="MNO1" s="297"/>
      <c r="MNP1" s="296"/>
      <c r="MNQ1" s="297"/>
      <c r="MNR1" s="296"/>
      <c r="MNS1" s="297"/>
      <c r="MNT1" s="296"/>
      <c r="MNU1" s="297"/>
      <c r="MNV1" s="296"/>
      <c r="MNW1" s="297"/>
      <c r="MNX1" s="296"/>
      <c r="MNY1" s="297"/>
      <c r="MNZ1" s="296"/>
      <c r="MOA1" s="297"/>
      <c r="MOB1" s="296"/>
      <c r="MOC1" s="297"/>
      <c r="MOD1" s="296"/>
      <c r="MOE1" s="297"/>
      <c r="MOF1" s="296"/>
      <c r="MOG1" s="297"/>
      <c r="MOH1" s="296"/>
      <c r="MOI1" s="297"/>
      <c r="MOJ1" s="296"/>
      <c r="MOK1" s="297"/>
      <c r="MOL1" s="296"/>
      <c r="MOM1" s="297"/>
      <c r="MON1" s="296"/>
      <c r="MOO1" s="297"/>
      <c r="MOP1" s="296"/>
      <c r="MOQ1" s="297"/>
      <c r="MOR1" s="296"/>
      <c r="MOS1" s="297"/>
      <c r="MOT1" s="296"/>
      <c r="MOU1" s="297"/>
      <c r="MOV1" s="296"/>
      <c r="MOW1" s="297"/>
      <c r="MOX1" s="296"/>
      <c r="MOY1" s="297"/>
      <c r="MOZ1" s="296"/>
      <c r="MPA1" s="297"/>
      <c r="MPB1" s="296"/>
      <c r="MPC1" s="297"/>
      <c r="MPD1" s="296"/>
      <c r="MPE1" s="297"/>
      <c r="MPF1" s="296"/>
      <c r="MPG1" s="297"/>
      <c r="MPH1" s="296"/>
      <c r="MPI1" s="297"/>
      <c r="MPJ1" s="296"/>
      <c r="MPK1" s="297"/>
      <c r="MPL1" s="296"/>
      <c r="MPM1" s="297"/>
      <c r="MPN1" s="296"/>
      <c r="MPO1" s="297"/>
      <c r="MPP1" s="296"/>
      <c r="MPQ1" s="297"/>
      <c r="MPR1" s="296"/>
      <c r="MPS1" s="297"/>
      <c r="MPT1" s="296"/>
      <c r="MPU1" s="297"/>
      <c r="MPV1" s="296"/>
      <c r="MPW1" s="297"/>
      <c r="MPX1" s="296"/>
      <c r="MPY1" s="297"/>
      <c r="MPZ1" s="296"/>
      <c r="MQA1" s="297"/>
      <c r="MQB1" s="296"/>
      <c r="MQC1" s="297"/>
      <c r="MQD1" s="296"/>
      <c r="MQE1" s="297"/>
      <c r="MQF1" s="296"/>
      <c r="MQG1" s="297"/>
      <c r="MQH1" s="296"/>
      <c r="MQI1" s="297"/>
      <c r="MQJ1" s="296"/>
      <c r="MQK1" s="297"/>
      <c r="MQL1" s="296"/>
      <c r="MQM1" s="297"/>
      <c r="MQN1" s="296"/>
      <c r="MQO1" s="297"/>
      <c r="MQP1" s="296"/>
      <c r="MQQ1" s="297"/>
      <c r="MQR1" s="296"/>
      <c r="MQS1" s="297"/>
      <c r="MQT1" s="296"/>
      <c r="MQU1" s="297"/>
      <c r="MQV1" s="296"/>
      <c r="MQW1" s="297"/>
      <c r="MQX1" s="296"/>
      <c r="MQY1" s="297"/>
      <c r="MQZ1" s="296"/>
      <c r="MRA1" s="297"/>
      <c r="MRB1" s="296"/>
      <c r="MRC1" s="297"/>
      <c r="MRD1" s="296"/>
      <c r="MRE1" s="297"/>
      <c r="MRF1" s="296"/>
      <c r="MRG1" s="297"/>
      <c r="MRH1" s="296"/>
      <c r="MRI1" s="297"/>
      <c r="MRJ1" s="296"/>
      <c r="MRK1" s="297"/>
      <c r="MRL1" s="296"/>
      <c r="MRM1" s="297"/>
      <c r="MRN1" s="296"/>
      <c r="MRO1" s="297"/>
      <c r="MRP1" s="296"/>
      <c r="MRQ1" s="297"/>
      <c r="MRR1" s="296"/>
      <c r="MRS1" s="297"/>
      <c r="MRT1" s="296"/>
      <c r="MRU1" s="297"/>
      <c r="MRV1" s="296"/>
      <c r="MRW1" s="297"/>
      <c r="MRX1" s="296"/>
      <c r="MRY1" s="297"/>
      <c r="MRZ1" s="296"/>
      <c r="MSA1" s="297"/>
      <c r="MSB1" s="296"/>
      <c r="MSC1" s="297"/>
      <c r="MSD1" s="296"/>
      <c r="MSE1" s="297"/>
      <c r="MSF1" s="296"/>
      <c r="MSG1" s="297"/>
      <c r="MSH1" s="296"/>
      <c r="MSI1" s="297"/>
      <c r="MSJ1" s="296"/>
      <c r="MSK1" s="297"/>
      <c r="MSL1" s="296"/>
      <c r="MSM1" s="297"/>
      <c r="MSN1" s="296"/>
      <c r="MSO1" s="297"/>
      <c r="MSP1" s="296"/>
      <c r="MSQ1" s="297"/>
      <c r="MSR1" s="296"/>
      <c r="MSS1" s="297"/>
      <c r="MST1" s="296"/>
      <c r="MSU1" s="297"/>
      <c r="MSV1" s="296"/>
      <c r="MSW1" s="297"/>
      <c r="MSX1" s="296"/>
      <c r="MSY1" s="297"/>
      <c r="MSZ1" s="296"/>
      <c r="MTA1" s="297"/>
      <c r="MTB1" s="296"/>
      <c r="MTC1" s="297"/>
      <c r="MTD1" s="296"/>
      <c r="MTE1" s="297"/>
      <c r="MTF1" s="296"/>
      <c r="MTG1" s="297"/>
      <c r="MTH1" s="296"/>
      <c r="MTI1" s="297"/>
      <c r="MTJ1" s="296"/>
      <c r="MTK1" s="297"/>
      <c r="MTL1" s="296"/>
      <c r="MTM1" s="297"/>
      <c r="MTN1" s="296"/>
      <c r="MTO1" s="297"/>
      <c r="MTP1" s="296"/>
      <c r="MTQ1" s="297"/>
      <c r="MTR1" s="296"/>
      <c r="MTS1" s="297"/>
      <c r="MTT1" s="296"/>
      <c r="MTU1" s="297"/>
      <c r="MTV1" s="296"/>
      <c r="MTW1" s="297"/>
      <c r="MTX1" s="296"/>
      <c r="MTY1" s="297"/>
      <c r="MTZ1" s="296"/>
      <c r="MUA1" s="297"/>
      <c r="MUB1" s="296"/>
      <c r="MUC1" s="297"/>
      <c r="MUD1" s="296"/>
      <c r="MUE1" s="297"/>
      <c r="MUF1" s="296"/>
      <c r="MUG1" s="297"/>
      <c r="MUH1" s="296"/>
      <c r="MUI1" s="297"/>
      <c r="MUJ1" s="296"/>
      <c r="MUK1" s="297"/>
      <c r="MUL1" s="296"/>
      <c r="MUM1" s="297"/>
      <c r="MUN1" s="296"/>
      <c r="MUO1" s="297"/>
      <c r="MUP1" s="296"/>
      <c r="MUQ1" s="297"/>
      <c r="MUR1" s="296"/>
      <c r="MUS1" s="297"/>
      <c r="MUT1" s="296"/>
      <c r="MUU1" s="297"/>
      <c r="MUV1" s="296"/>
      <c r="MUW1" s="297"/>
      <c r="MUX1" s="296"/>
      <c r="MUY1" s="297"/>
      <c r="MUZ1" s="296"/>
      <c r="MVA1" s="297"/>
      <c r="MVB1" s="296"/>
      <c r="MVC1" s="297"/>
      <c r="MVD1" s="296"/>
      <c r="MVE1" s="297"/>
      <c r="MVF1" s="296"/>
      <c r="MVG1" s="297"/>
      <c r="MVH1" s="296"/>
      <c r="MVI1" s="297"/>
      <c r="MVJ1" s="296"/>
      <c r="MVK1" s="297"/>
      <c r="MVL1" s="296"/>
      <c r="MVM1" s="297"/>
      <c r="MVN1" s="296"/>
      <c r="MVO1" s="297"/>
      <c r="MVP1" s="296"/>
      <c r="MVQ1" s="297"/>
      <c r="MVR1" s="296"/>
      <c r="MVS1" s="297"/>
      <c r="MVT1" s="296"/>
      <c r="MVU1" s="297"/>
      <c r="MVV1" s="296"/>
      <c r="MVW1" s="297"/>
      <c r="MVX1" s="296"/>
      <c r="MVY1" s="297"/>
      <c r="MVZ1" s="296"/>
      <c r="MWA1" s="297"/>
      <c r="MWB1" s="296"/>
      <c r="MWC1" s="297"/>
      <c r="MWD1" s="296"/>
      <c r="MWE1" s="297"/>
      <c r="MWF1" s="296"/>
      <c r="MWG1" s="297"/>
      <c r="MWH1" s="296"/>
      <c r="MWI1" s="297"/>
      <c r="MWJ1" s="296"/>
      <c r="MWK1" s="297"/>
      <c r="MWL1" s="296"/>
      <c r="MWM1" s="297"/>
      <c r="MWN1" s="296"/>
      <c r="MWO1" s="297"/>
      <c r="MWP1" s="296"/>
      <c r="MWQ1" s="297"/>
      <c r="MWR1" s="296"/>
      <c r="MWS1" s="297"/>
      <c r="MWT1" s="296"/>
      <c r="MWU1" s="297"/>
      <c r="MWV1" s="296"/>
      <c r="MWW1" s="297"/>
      <c r="MWX1" s="296"/>
      <c r="MWY1" s="297"/>
      <c r="MWZ1" s="296"/>
      <c r="MXA1" s="297"/>
      <c r="MXB1" s="296"/>
      <c r="MXC1" s="297"/>
      <c r="MXD1" s="296"/>
      <c r="MXE1" s="297"/>
      <c r="MXF1" s="296"/>
      <c r="MXG1" s="297"/>
      <c r="MXH1" s="296"/>
      <c r="MXI1" s="297"/>
      <c r="MXJ1" s="296"/>
      <c r="MXK1" s="297"/>
      <c r="MXL1" s="296"/>
      <c r="MXM1" s="297"/>
      <c r="MXN1" s="296"/>
      <c r="MXO1" s="297"/>
      <c r="MXP1" s="296"/>
      <c r="MXQ1" s="297"/>
      <c r="MXR1" s="296"/>
      <c r="MXS1" s="297"/>
      <c r="MXT1" s="296"/>
      <c r="MXU1" s="297"/>
      <c r="MXV1" s="296"/>
      <c r="MXW1" s="297"/>
      <c r="MXX1" s="296"/>
      <c r="MXY1" s="297"/>
      <c r="MXZ1" s="296"/>
      <c r="MYA1" s="297"/>
      <c r="MYB1" s="296"/>
      <c r="MYC1" s="297"/>
      <c r="MYD1" s="296"/>
      <c r="MYE1" s="297"/>
      <c r="MYF1" s="296"/>
      <c r="MYG1" s="297"/>
      <c r="MYH1" s="296"/>
      <c r="MYI1" s="297"/>
      <c r="MYJ1" s="296"/>
      <c r="MYK1" s="297"/>
      <c r="MYL1" s="296"/>
      <c r="MYM1" s="297"/>
      <c r="MYN1" s="296"/>
      <c r="MYO1" s="297"/>
      <c r="MYP1" s="296"/>
      <c r="MYQ1" s="297"/>
      <c r="MYR1" s="296"/>
      <c r="MYS1" s="297"/>
      <c r="MYT1" s="296"/>
      <c r="MYU1" s="297"/>
      <c r="MYV1" s="296"/>
      <c r="MYW1" s="297"/>
      <c r="MYX1" s="296"/>
      <c r="MYY1" s="297"/>
      <c r="MYZ1" s="296"/>
      <c r="MZA1" s="297"/>
      <c r="MZB1" s="296"/>
      <c r="MZC1" s="297"/>
      <c r="MZD1" s="296"/>
      <c r="MZE1" s="297"/>
      <c r="MZF1" s="296"/>
      <c r="MZG1" s="297"/>
      <c r="MZH1" s="296"/>
      <c r="MZI1" s="297"/>
      <c r="MZJ1" s="296"/>
      <c r="MZK1" s="297"/>
      <c r="MZL1" s="296"/>
      <c r="MZM1" s="297"/>
      <c r="MZN1" s="296"/>
      <c r="MZO1" s="297"/>
      <c r="MZP1" s="296"/>
      <c r="MZQ1" s="297"/>
      <c r="MZR1" s="296"/>
      <c r="MZS1" s="297"/>
      <c r="MZT1" s="296"/>
      <c r="MZU1" s="297"/>
      <c r="MZV1" s="296"/>
      <c r="MZW1" s="297"/>
      <c r="MZX1" s="296"/>
      <c r="MZY1" s="297"/>
      <c r="MZZ1" s="296"/>
      <c r="NAA1" s="297"/>
      <c r="NAB1" s="296"/>
      <c r="NAC1" s="297"/>
      <c r="NAD1" s="296"/>
      <c r="NAE1" s="297"/>
      <c r="NAF1" s="296"/>
      <c r="NAG1" s="297"/>
      <c r="NAH1" s="296"/>
      <c r="NAI1" s="297"/>
      <c r="NAJ1" s="296"/>
      <c r="NAK1" s="297"/>
      <c r="NAL1" s="296"/>
      <c r="NAM1" s="297"/>
      <c r="NAN1" s="296"/>
      <c r="NAO1" s="297"/>
      <c r="NAP1" s="296"/>
      <c r="NAQ1" s="297"/>
      <c r="NAR1" s="296"/>
      <c r="NAS1" s="297"/>
      <c r="NAT1" s="296"/>
      <c r="NAU1" s="297"/>
      <c r="NAV1" s="296"/>
      <c r="NAW1" s="297"/>
      <c r="NAX1" s="296"/>
      <c r="NAY1" s="297"/>
      <c r="NAZ1" s="296"/>
      <c r="NBA1" s="297"/>
      <c r="NBB1" s="296"/>
      <c r="NBC1" s="297"/>
      <c r="NBD1" s="296"/>
      <c r="NBE1" s="297"/>
      <c r="NBF1" s="296"/>
      <c r="NBG1" s="297"/>
      <c r="NBH1" s="296"/>
      <c r="NBI1" s="297"/>
      <c r="NBJ1" s="296"/>
      <c r="NBK1" s="297"/>
      <c r="NBL1" s="296"/>
      <c r="NBM1" s="297"/>
      <c r="NBN1" s="296"/>
      <c r="NBO1" s="297"/>
      <c r="NBP1" s="296"/>
      <c r="NBQ1" s="297"/>
      <c r="NBR1" s="296"/>
      <c r="NBS1" s="297"/>
      <c r="NBT1" s="296"/>
      <c r="NBU1" s="297"/>
      <c r="NBV1" s="296"/>
      <c r="NBW1" s="297"/>
      <c r="NBX1" s="296"/>
      <c r="NBY1" s="297"/>
      <c r="NBZ1" s="296"/>
      <c r="NCA1" s="297"/>
      <c r="NCB1" s="296"/>
      <c r="NCC1" s="297"/>
      <c r="NCD1" s="296"/>
      <c r="NCE1" s="297"/>
      <c r="NCF1" s="296"/>
      <c r="NCG1" s="297"/>
      <c r="NCH1" s="296"/>
      <c r="NCI1" s="297"/>
      <c r="NCJ1" s="296"/>
      <c r="NCK1" s="297"/>
      <c r="NCL1" s="296"/>
      <c r="NCM1" s="297"/>
      <c r="NCN1" s="296"/>
      <c r="NCO1" s="297"/>
      <c r="NCP1" s="296"/>
      <c r="NCQ1" s="297"/>
      <c r="NCR1" s="296"/>
      <c r="NCS1" s="297"/>
      <c r="NCT1" s="296"/>
      <c r="NCU1" s="297"/>
      <c r="NCV1" s="296"/>
      <c r="NCW1" s="297"/>
      <c r="NCX1" s="296"/>
      <c r="NCY1" s="297"/>
      <c r="NCZ1" s="296"/>
      <c r="NDA1" s="297"/>
      <c r="NDB1" s="296"/>
      <c r="NDC1" s="297"/>
      <c r="NDD1" s="296"/>
      <c r="NDE1" s="297"/>
      <c r="NDF1" s="296"/>
      <c r="NDG1" s="297"/>
      <c r="NDH1" s="296"/>
      <c r="NDI1" s="297"/>
      <c r="NDJ1" s="296"/>
      <c r="NDK1" s="297"/>
      <c r="NDL1" s="296"/>
      <c r="NDM1" s="297"/>
      <c r="NDN1" s="296"/>
      <c r="NDO1" s="297"/>
      <c r="NDP1" s="296"/>
      <c r="NDQ1" s="297"/>
      <c r="NDR1" s="296"/>
      <c r="NDS1" s="297"/>
      <c r="NDT1" s="296"/>
      <c r="NDU1" s="297"/>
      <c r="NDV1" s="296"/>
      <c r="NDW1" s="297"/>
      <c r="NDX1" s="296"/>
      <c r="NDY1" s="297"/>
      <c r="NDZ1" s="296"/>
      <c r="NEA1" s="297"/>
      <c r="NEB1" s="296"/>
      <c r="NEC1" s="297"/>
      <c r="NED1" s="296"/>
      <c r="NEE1" s="297"/>
      <c r="NEF1" s="296"/>
      <c r="NEG1" s="297"/>
      <c r="NEH1" s="296"/>
      <c r="NEI1" s="297"/>
      <c r="NEJ1" s="296"/>
      <c r="NEK1" s="297"/>
      <c r="NEL1" s="296"/>
      <c r="NEM1" s="297"/>
      <c r="NEN1" s="296"/>
      <c r="NEO1" s="297"/>
      <c r="NEP1" s="296"/>
      <c r="NEQ1" s="297"/>
      <c r="NER1" s="296"/>
      <c r="NES1" s="297"/>
      <c r="NET1" s="296"/>
      <c r="NEU1" s="297"/>
      <c r="NEV1" s="296"/>
      <c r="NEW1" s="297"/>
      <c r="NEX1" s="296"/>
      <c r="NEY1" s="297"/>
      <c r="NEZ1" s="296"/>
      <c r="NFA1" s="297"/>
      <c r="NFB1" s="296"/>
      <c r="NFC1" s="297"/>
      <c r="NFD1" s="296"/>
      <c r="NFE1" s="297"/>
      <c r="NFF1" s="296"/>
      <c r="NFG1" s="297"/>
      <c r="NFH1" s="296"/>
      <c r="NFI1" s="297"/>
      <c r="NFJ1" s="296"/>
      <c r="NFK1" s="297"/>
      <c r="NFL1" s="296"/>
      <c r="NFM1" s="297"/>
      <c r="NFN1" s="296"/>
      <c r="NFO1" s="297"/>
      <c r="NFP1" s="296"/>
      <c r="NFQ1" s="297"/>
      <c r="NFR1" s="296"/>
      <c r="NFS1" s="297"/>
      <c r="NFT1" s="296"/>
      <c r="NFU1" s="297"/>
      <c r="NFV1" s="296"/>
      <c r="NFW1" s="297"/>
      <c r="NFX1" s="296"/>
      <c r="NFY1" s="297"/>
      <c r="NFZ1" s="296"/>
      <c r="NGA1" s="297"/>
      <c r="NGB1" s="296"/>
      <c r="NGC1" s="297"/>
      <c r="NGD1" s="296"/>
      <c r="NGE1" s="297"/>
      <c r="NGF1" s="296"/>
      <c r="NGG1" s="297"/>
      <c r="NGH1" s="296"/>
      <c r="NGI1" s="297"/>
      <c r="NGJ1" s="296"/>
      <c r="NGK1" s="297"/>
      <c r="NGL1" s="296"/>
      <c r="NGM1" s="297"/>
      <c r="NGN1" s="296"/>
      <c r="NGO1" s="297"/>
      <c r="NGP1" s="296"/>
      <c r="NGQ1" s="297"/>
      <c r="NGR1" s="296"/>
      <c r="NGS1" s="297"/>
      <c r="NGT1" s="296"/>
      <c r="NGU1" s="297"/>
      <c r="NGV1" s="296"/>
      <c r="NGW1" s="297"/>
      <c r="NGX1" s="296"/>
      <c r="NGY1" s="297"/>
      <c r="NGZ1" s="296"/>
      <c r="NHA1" s="297"/>
      <c r="NHB1" s="296"/>
      <c r="NHC1" s="297"/>
      <c r="NHD1" s="296"/>
      <c r="NHE1" s="297"/>
      <c r="NHF1" s="296"/>
      <c r="NHG1" s="297"/>
      <c r="NHH1" s="296"/>
      <c r="NHI1" s="297"/>
      <c r="NHJ1" s="296"/>
      <c r="NHK1" s="297"/>
      <c r="NHL1" s="296"/>
      <c r="NHM1" s="297"/>
      <c r="NHN1" s="296"/>
      <c r="NHO1" s="297"/>
      <c r="NHP1" s="296"/>
      <c r="NHQ1" s="297"/>
      <c r="NHR1" s="296"/>
      <c r="NHS1" s="297"/>
      <c r="NHT1" s="296"/>
      <c r="NHU1" s="297"/>
      <c r="NHV1" s="296"/>
      <c r="NHW1" s="297"/>
      <c r="NHX1" s="296"/>
      <c r="NHY1" s="297"/>
      <c r="NHZ1" s="296"/>
      <c r="NIA1" s="297"/>
      <c r="NIB1" s="296"/>
      <c r="NIC1" s="297"/>
      <c r="NID1" s="296"/>
      <c r="NIE1" s="297"/>
      <c r="NIF1" s="296"/>
      <c r="NIG1" s="297"/>
      <c r="NIH1" s="296"/>
      <c r="NII1" s="297"/>
      <c r="NIJ1" s="296"/>
      <c r="NIK1" s="297"/>
      <c r="NIL1" s="296"/>
      <c r="NIM1" s="297"/>
      <c r="NIN1" s="296"/>
      <c r="NIO1" s="297"/>
      <c r="NIP1" s="296"/>
      <c r="NIQ1" s="297"/>
      <c r="NIR1" s="296"/>
      <c r="NIS1" s="297"/>
      <c r="NIT1" s="296"/>
      <c r="NIU1" s="297"/>
      <c r="NIV1" s="296"/>
      <c r="NIW1" s="297"/>
      <c r="NIX1" s="296"/>
      <c r="NIY1" s="297"/>
      <c r="NIZ1" s="296"/>
      <c r="NJA1" s="297"/>
      <c r="NJB1" s="296"/>
      <c r="NJC1" s="297"/>
      <c r="NJD1" s="296"/>
      <c r="NJE1" s="297"/>
      <c r="NJF1" s="296"/>
      <c r="NJG1" s="297"/>
      <c r="NJH1" s="296"/>
      <c r="NJI1" s="297"/>
      <c r="NJJ1" s="296"/>
      <c r="NJK1" s="297"/>
      <c r="NJL1" s="296"/>
      <c r="NJM1" s="297"/>
      <c r="NJN1" s="296"/>
      <c r="NJO1" s="297"/>
      <c r="NJP1" s="296"/>
      <c r="NJQ1" s="297"/>
      <c r="NJR1" s="296"/>
      <c r="NJS1" s="297"/>
      <c r="NJT1" s="296"/>
      <c r="NJU1" s="297"/>
      <c r="NJV1" s="296"/>
      <c r="NJW1" s="297"/>
      <c r="NJX1" s="296"/>
      <c r="NJY1" s="297"/>
      <c r="NJZ1" s="296"/>
      <c r="NKA1" s="297"/>
      <c r="NKB1" s="296"/>
      <c r="NKC1" s="297"/>
      <c r="NKD1" s="296"/>
      <c r="NKE1" s="297"/>
      <c r="NKF1" s="296"/>
      <c r="NKG1" s="297"/>
      <c r="NKH1" s="296"/>
      <c r="NKI1" s="297"/>
      <c r="NKJ1" s="296"/>
      <c r="NKK1" s="297"/>
      <c r="NKL1" s="296"/>
      <c r="NKM1" s="297"/>
      <c r="NKN1" s="296"/>
      <c r="NKO1" s="297"/>
      <c r="NKP1" s="296"/>
      <c r="NKQ1" s="297"/>
      <c r="NKR1" s="296"/>
      <c r="NKS1" s="297"/>
      <c r="NKT1" s="296"/>
      <c r="NKU1" s="297"/>
      <c r="NKV1" s="296"/>
      <c r="NKW1" s="297"/>
      <c r="NKX1" s="296"/>
      <c r="NKY1" s="297"/>
      <c r="NKZ1" s="296"/>
      <c r="NLA1" s="297"/>
      <c r="NLB1" s="296"/>
      <c r="NLC1" s="297"/>
      <c r="NLD1" s="296"/>
      <c r="NLE1" s="297"/>
      <c r="NLF1" s="296"/>
      <c r="NLG1" s="297"/>
      <c r="NLH1" s="296"/>
      <c r="NLI1" s="297"/>
      <c r="NLJ1" s="296"/>
      <c r="NLK1" s="297"/>
      <c r="NLL1" s="296"/>
      <c r="NLM1" s="297"/>
      <c r="NLN1" s="296"/>
      <c r="NLO1" s="297"/>
      <c r="NLP1" s="296"/>
      <c r="NLQ1" s="297"/>
      <c r="NLR1" s="296"/>
      <c r="NLS1" s="297"/>
      <c r="NLT1" s="296"/>
      <c r="NLU1" s="297"/>
      <c r="NLV1" s="296"/>
      <c r="NLW1" s="297"/>
      <c r="NLX1" s="296"/>
      <c r="NLY1" s="297"/>
      <c r="NLZ1" s="296"/>
      <c r="NMA1" s="297"/>
      <c r="NMB1" s="296"/>
      <c r="NMC1" s="297"/>
      <c r="NMD1" s="296"/>
      <c r="NME1" s="297"/>
      <c r="NMF1" s="296"/>
      <c r="NMG1" s="297"/>
      <c r="NMH1" s="296"/>
      <c r="NMI1" s="297"/>
      <c r="NMJ1" s="296"/>
      <c r="NMK1" s="297"/>
      <c r="NML1" s="296"/>
      <c r="NMM1" s="297"/>
      <c r="NMN1" s="296"/>
      <c r="NMO1" s="297"/>
      <c r="NMP1" s="296"/>
      <c r="NMQ1" s="297"/>
      <c r="NMR1" s="296"/>
      <c r="NMS1" s="297"/>
      <c r="NMT1" s="296"/>
      <c r="NMU1" s="297"/>
      <c r="NMV1" s="296"/>
      <c r="NMW1" s="297"/>
      <c r="NMX1" s="296"/>
      <c r="NMY1" s="297"/>
      <c r="NMZ1" s="296"/>
      <c r="NNA1" s="297"/>
      <c r="NNB1" s="296"/>
      <c r="NNC1" s="297"/>
      <c r="NND1" s="296"/>
      <c r="NNE1" s="297"/>
      <c r="NNF1" s="296"/>
      <c r="NNG1" s="297"/>
      <c r="NNH1" s="296"/>
      <c r="NNI1" s="297"/>
      <c r="NNJ1" s="296"/>
      <c r="NNK1" s="297"/>
      <c r="NNL1" s="296"/>
      <c r="NNM1" s="297"/>
      <c r="NNN1" s="296"/>
      <c r="NNO1" s="297"/>
      <c r="NNP1" s="296"/>
      <c r="NNQ1" s="297"/>
      <c r="NNR1" s="296"/>
      <c r="NNS1" s="297"/>
      <c r="NNT1" s="296"/>
      <c r="NNU1" s="297"/>
      <c r="NNV1" s="296"/>
      <c r="NNW1" s="297"/>
      <c r="NNX1" s="296"/>
      <c r="NNY1" s="297"/>
      <c r="NNZ1" s="296"/>
      <c r="NOA1" s="297"/>
      <c r="NOB1" s="296"/>
      <c r="NOC1" s="297"/>
      <c r="NOD1" s="296"/>
      <c r="NOE1" s="297"/>
      <c r="NOF1" s="296"/>
      <c r="NOG1" s="297"/>
      <c r="NOH1" s="296"/>
      <c r="NOI1" s="297"/>
      <c r="NOJ1" s="296"/>
      <c r="NOK1" s="297"/>
      <c r="NOL1" s="296"/>
      <c r="NOM1" s="297"/>
      <c r="NON1" s="296"/>
      <c r="NOO1" s="297"/>
      <c r="NOP1" s="296"/>
      <c r="NOQ1" s="297"/>
      <c r="NOR1" s="296"/>
      <c r="NOS1" s="297"/>
      <c r="NOT1" s="296"/>
      <c r="NOU1" s="297"/>
      <c r="NOV1" s="296"/>
      <c r="NOW1" s="297"/>
      <c r="NOX1" s="296"/>
      <c r="NOY1" s="297"/>
      <c r="NOZ1" s="296"/>
      <c r="NPA1" s="297"/>
      <c r="NPB1" s="296"/>
      <c r="NPC1" s="297"/>
      <c r="NPD1" s="296"/>
      <c r="NPE1" s="297"/>
      <c r="NPF1" s="296"/>
      <c r="NPG1" s="297"/>
      <c r="NPH1" s="296"/>
      <c r="NPI1" s="297"/>
      <c r="NPJ1" s="296"/>
      <c r="NPK1" s="297"/>
      <c r="NPL1" s="296"/>
      <c r="NPM1" s="297"/>
      <c r="NPN1" s="296"/>
      <c r="NPO1" s="297"/>
      <c r="NPP1" s="296"/>
      <c r="NPQ1" s="297"/>
      <c r="NPR1" s="296"/>
      <c r="NPS1" s="297"/>
      <c r="NPT1" s="296"/>
      <c r="NPU1" s="297"/>
      <c r="NPV1" s="296"/>
      <c r="NPW1" s="297"/>
      <c r="NPX1" s="296"/>
      <c r="NPY1" s="297"/>
      <c r="NPZ1" s="296"/>
      <c r="NQA1" s="297"/>
      <c r="NQB1" s="296"/>
      <c r="NQC1" s="297"/>
      <c r="NQD1" s="296"/>
      <c r="NQE1" s="297"/>
      <c r="NQF1" s="296"/>
      <c r="NQG1" s="297"/>
      <c r="NQH1" s="296"/>
      <c r="NQI1" s="297"/>
      <c r="NQJ1" s="296"/>
      <c r="NQK1" s="297"/>
      <c r="NQL1" s="296"/>
      <c r="NQM1" s="297"/>
      <c r="NQN1" s="296"/>
      <c r="NQO1" s="297"/>
      <c r="NQP1" s="296"/>
      <c r="NQQ1" s="297"/>
      <c r="NQR1" s="296"/>
      <c r="NQS1" s="297"/>
      <c r="NQT1" s="296"/>
      <c r="NQU1" s="297"/>
      <c r="NQV1" s="296"/>
      <c r="NQW1" s="297"/>
      <c r="NQX1" s="296"/>
      <c r="NQY1" s="297"/>
      <c r="NQZ1" s="296"/>
      <c r="NRA1" s="297"/>
      <c r="NRB1" s="296"/>
      <c r="NRC1" s="297"/>
      <c r="NRD1" s="296"/>
      <c r="NRE1" s="297"/>
      <c r="NRF1" s="296"/>
      <c r="NRG1" s="297"/>
      <c r="NRH1" s="296"/>
      <c r="NRI1" s="297"/>
      <c r="NRJ1" s="296"/>
      <c r="NRK1" s="297"/>
      <c r="NRL1" s="296"/>
      <c r="NRM1" s="297"/>
      <c r="NRN1" s="296"/>
      <c r="NRO1" s="297"/>
      <c r="NRP1" s="296"/>
      <c r="NRQ1" s="297"/>
      <c r="NRR1" s="296"/>
      <c r="NRS1" s="297"/>
      <c r="NRT1" s="296"/>
      <c r="NRU1" s="297"/>
      <c r="NRV1" s="296"/>
      <c r="NRW1" s="297"/>
      <c r="NRX1" s="296"/>
      <c r="NRY1" s="297"/>
      <c r="NRZ1" s="296"/>
      <c r="NSA1" s="297"/>
      <c r="NSB1" s="296"/>
      <c r="NSC1" s="297"/>
      <c r="NSD1" s="296"/>
      <c r="NSE1" s="297"/>
      <c r="NSF1" s="296"/>
      <c r="NSG1" s="297"/>
      <c r="NSH1" s="296"/>
      <c r="NSI1" s="297"/>
      <c r="NSJ1" s="296"/>
      <c r="NSK1" s="297"/>
      <c r="NSL1" s="296"/>
      <c r="NSM1" s="297"/>
      <c r="NSN1" s="296"/>
      <c r="NSO1" s="297"/>
      <c r="NSP1" s="296"/>
      <c r="NSQ1" s="297"/>
      <c r="NSR1" s="296"/>
      <c r="NSS1" s="297"/>
      <c r="NST1" s="296"/>
      <c r="NSU1" s="297"/>
      <c r="NSV1" s="296"/>
      <c r="NSW1" s="297"/>
      <c r="NSX1" s="296"/>
      <c r="NSY1" s="297"/>
      <c r="NSZ1" s="296"/>
      <c r="NTA1" s="297"/>
      <c r="NTB1" s="296"/>
      <c r="NTC1" s="297"/>
      <c r="NTD1" s="296"/>
      <c r="NTE1" s="297"/>
      <c r="NTF1" s="296"/>
      <c r="NTG1" s="297"/>
      <c r="NTH1" s="296"/>
      <c r="NTI1" s="297"/>
      <c r="NTJ1" s="296"/>
      <c r="NTK1" s="297"/>
      <c r="NTL1" s="296"/>
      <c r="NTM1" s="297"/>
      <c r="NTN1" s="296"/>
      <c r="NTO1" s="297"/>
      <c r="NTP1" s="296"/>
      <c r="NTQ1" s="297"/>
      <c r="NTR1" s="296"/>
      <c r="NTS1" s="297"/>
      <c r="NTT1" s="296"/>
      <c r="NTU1" s="297"/>
      <c r="NTV1" s="296"/>
      <c r="NTW1" s="297"/>
      <c r="NTX1" s="296"/>
      <c r="NTY1" s="297"/>
      <c r="NTZ1" s="296"/>
      <c r="NUA1" s="297"/>
      <c r="NUB1" s="296"/>
      <c r="NUC1" s="297"/>
      <c r="NUD1" s="296"/>
      <c r="NUE1" s="297"/>
      <c r="NUF1" s="296"/>
      <c r="NUG1" s="297"/>
      <c r="NUH1" s="296"/>
      <c r="NUI1" s="297"/>
      <c r="NUJ1" s="296"/>
      <c r="NUK1" s="297"/>
      <c r="NUL1" s="296"/>
      <c r="NUM1" s="297"/>
      <c r="NUN1" s="296"/>
      <c r="NUO1" s="297"/>
      <c r="NUP1" s="296"/>
      <c r="NUQ1" s="297"/>
      <c r="NUR1" s="296"/>
      <c r="NUS1" s="297"/>
      <c r="NUT1" s="296"/>
      <c r="NUU1" s="297"/>
      <c r="NUV1" s="296"/>
      <c r="NUW1" s="297"/>
      <c r="NUX1" s="296"/>
      <c r="NUY1" s="297"/>
      <c r="NUZ1" s="296"/>
      <c r="NVA1" s="297"/>
      <c r="NVB1" s="296"/>
      <c r="NVC1" s="297"/>
      <c r="NVD1" s="296"/>
      <c r="NVE1" s="297"/>
      <c r="NVF1" s="296"/>
      <c r="NVG1" s="297"/>
      <c r="NVH1" s="296"/>
      <c r="NVI1" s="297"/>
      <c r="NVJ1" s="296"/>
      <c r="NVK1" s="297"/>
      <c r="NVL1" s="296"/>
      <c r="NVM1" s="297"/>
      <c r="NVN1" s="296"/>
      <c r="NVO1" s="297"/>
      <c r="NVP1" s="296"/>
      <c r="NVQ1" s="297"/>
      <c r="NVR1" s="296"/>
      <c r="NVS1" s="297"/>
      <c r="NVT1" s="296"/>
      <c r="NVU1" s="297"/>
      <c r="NVV1" s="296"/>
      <c r="NVW1" s="297"/>
      <c r="NVX1" s="296"/>
      <c r="NVY1" s="297"/>
      <c r="NVZ1" s="296"/>
      <c r="NWA1" s="297"/>
      <c r="NWB1" s="296"/>
      <c r="NWC1" s="297"/>
      <c r="NWD1" s="296"/>
      <c r="NWE1" s="297"/>
      <c r="NWF1" s="296"/>
      <c r="NWG1" s="297"/>
      <c r="NWH1" s="296"/>
      <c r="NWI1" s="297"/>
      <c r="NWJ1" s="296"/>
      <c r="NWK1" s="297"/>
      <c r="NWL1" s="296"/>
      <c r="NWM1" s="297"/>
      <c r="NWN1" s="296"/>
      <c r="NWO1" s="297"/>
      <c r="NWP1" s="296"/>
      <c r="NWQ1" s="297"/>
      <c r="NWR1" s="296"/>
      <c r="NWS1" s="297"/>
      <c r="NWT1" s="296"/>
      <c r="NWU1" s="297"/>
      <c r="NWV1" s="296"/>
      <c r="NWW1" s="297"/>
      <c r="NWX1" s="296"/>
      <c r="NWY1" s="297"/>
      <c r="NWZ1" s="296"/>
      <c r="NXA1" s="297"/>
      <c r="NXB1" s="296"/>
      <c r="NXC1" s="297"/>
      <c r="NXD1" s="296"/>
      <c r="NXE1" s="297"/>
      <c r="NXF1" s="296"/>
      <c r="NXG1" s="297"/>
      <c r="NXH1" s="296"/>
      <c r="NXI1" s="297"/>
      <c r="NXJ1" s="296"/>
      <c r="NXK1" s="297"/>
      <c r="NXL1" s="296"/>
      <c r="NXM1" s="297"/>
      <c r="NXN1" s="296"/>
      <c r="NXO1" s="297"/>
      <c r="NXP1" s="296"/>
      <c r="NXQ1" s="297"/>
      <c r="NXR1" s="296"/>
      <c r="NXS1" s="297"/>
      <c r="NXT1" s="296"/>
      <c r="NXU1" s="297"/>
      <c r="NXV1" s="296"/>
      <c r="NXW1" s="297"/>
      <c r="NXX1" s="296"/>
      <c r="NXY1" s="297"/>
      <c r="NXZ1" s="296"/>
      <c r="NYA1" s="297"/>
      <c r="NYB1" s="296"/>
      <c r="NYC1" s="297"/>
      <c r="NYD1" s="296"/>
      <c r="NYE1" s="297"/>
      <c r="NYF1" s="296"/>
      <c r="NYG1" s="297"/>
      <c r="NYH1" s="296"/>
      <c r="NYI1" s="297"/>
      <c r="NYJ1" s="296"/>
      <c r="NYK1" s="297"/>
      <c r="NYL1" s="296"/>
      <c r="NYM1" s="297"/>
      <c r="NYN1" s="296"/>
      <c r="NYO1" s="297"/>
      <c r="NYP1" s="296"/>
      <c r="NYQ1" s="297"/>
      <c r="NYR1" s="296"/>
      <c r="NYS1" s="297"/>
      <c r="NYT1" s="296"/>
      <c r="NYU1" s="297"/>
      <c r="NYV1" s="296"/>
      <c r="NYW1" s="297"/>
      <c r="NYX1" s="296"/>
      <c r="NYY1" s="297"/>
      <c r="NYZ1" s="296"/>
      <c r="NZA1" s="297"/>
      <c r="NZB1" s="296"/>
      <c r="NZC1" s="297"/>
      <c r="NZD1" s="296"/>
      <c r="NZE1" s="297"/>
      <c r="NZF1" s="296"/>
      <c r="NZG1" s="297"/>
      <c r="NZH1" s="296"/>
      <c r="NZI1" s="297"/>
      <c r="NZJ1" s="296"/>
      <c r="NZK1" s="297"/>
      <c r="NZL1" s="296"/>
      <c r="NZM1" s="297"/>
      <c r="NZN1" s="296"/>
      <c r="NZO1" s="297"/>
      <c r="NZP1" s="296"/>
      <c r="NZQ1" s="297"/>
      <c r="NZR1" s="296"/>
      <c r="NZS1" s="297"/>
      <c r="NZT1" s="296"/>
      <c r="NZU1" s="297"/>
      <c r="NZV1" s="296"/>
      <c r="NZW1" s="297"/>
      <c r="NZX1" s="296"/>
      <c r="NZY1" s="297"/>
      <c r="NZZ1" s="296"/>
      <c r="OAA1" s="297"/>
      <c r="OAB1" s="296"/>
      <c r="OAC1" s="297"/>
      <c r="OAD1" s="296"/>
      <c r="OAE1" s="297"/>
      <c r="OAF1" s="296"/>
      <c r="OAG1" s="297"/>
      <c r="OAH1" s="296"/>
      <c r="OAI1" s="297"/>
      <c r="OAJ1" s="296"/>
      <c r="OAK1" s="297"/>
      <c r="OAL1" s="296"/>
      <c r="OAM1" s="297"/>
      <c r="OAN1" s="296"/>
      <c r="OAO1" s="297"/>
      <c r="OAP1" s="296"/>
      <c r="OAQ1" s="297"/>
      <c r="OAR1" s="296"/>
      <c r="OAS1" s="297"/>
      <c r="OAT1" s="296"/>
      <c r="OAU1" s="297"/>
      <c r="OAV1" s="296"/>
      <c r="OAW1" s="297"/>
      <c r="OAX1" s="296"/>
      <c r="OAY1" s="297"/>
      <c r="OAZ1" s="296"/>
      <c r="OBA1" s="297"/>
      <c r="OBB1" s="296"/>
      <c r="OBC1" s="297"/>
      <c r="OBD1" s="296"/>
      <c r="OBE1" s="297"/>
      <c r="OBF1" s="296"/>
      <c r="OBG1" s="297"/>
      <c r="OBH1" s="296"/>
      <c r="OBI1" s="297"/>
      <c r="OBJ1" s="296"/>
      <c r="OBK1" s="297"/>
      <c r="OBL1" s="296"/>
      <c r="OBM1" s="297"/>
      <c r="OBN1" s="296"/>
      <c r="OBO1" s="297"/>
      <c r="OBP1" s="296"/>
      <c r="OBQ1" s="297"/>
      <c r="OBR1" s="296"/>
      <c r="OBS1" s="297"/>
      <c r="OBT1" s="296"/>
      <c r="OBU1" s="297"/>
      <c r="OBV1" s="296"/>
      <c r="OBW1" s="297"/>
      <c r="OBX1" s="296"/>
      <c r="OBY1" s="297"/>
      <c r="OBZ1" s="296"/>
      <c r="OCA1" s="297"/>
      <c r="OCB1" s="296"/>
      <c r="OCC1" s="297"/>
      <c r="OCD1" s="296"/>
      <c r="OCE1" s="297"/>
      <c r="OCF1" s="296"/>
      <c r="OCG1" s="297"/>
      <c r="OCH1" s="296"/>
      <c r="OCI1" s="297"/>
      <c r="OCJ1" s="296"/>
      <c r="OCK1" s="297"/>
      <c r="OCL1" s="296"/>
      <c r="OCM1" s="297"/>
      <c r="OCN1" s="296"/>
      <c r="OCO1" s="297"/>
      <c r="OCP1" s="296"/>
      <c r="OCQ1" s="297"/>
      <c r="OCR1" s="296"/>
      <c r="OCS1" s="297"/>
      <c r="OCT1" s="296"/>
      <c r="OCU1" s="297"/>
      <c r="OCV1" s="296"/>
      <c r="OCW1" s="297"/>
      <c r="OCX1" s="296"/>
      <c r="OCY1" s="297"/>
      <c r="OCZ1" s="296"/>
      <c r="ODA1" s="297"/>
      <c r="ODB1" s="296"/>
      <c r="ODC1" s="297"/>
      <c r="ODD1" s="296"/>
      <c r="ODE1" s="297"/>
      <c r="ODF1" s="296"/>
      <c r="ODG1" s="297"/>
      <c r="ODH1" s="296"/>
      <c r="ODI1" s="297"/>
      <c r="ODJ1" s="296"/>
      <c r="ODK1" s="297"/>
      <c r="ODL1" s="296"/>
      <c r="ODM1" s="297"/>
      <c r="ODN1" s="296"/>
      <c r="ODO1" s="297"/>
      <c r="ODP1" s="296"/>
      <c r="ODQ1" s="297"/>
      <c r="ODR1" s="296"/>
      <c r="ODS1" s="297"/>
      <c r="ODT1" s="296"/>
      <c r="ODU1" s="297"/>
      <c r="ODV1" s="296"/>
      <c r="ODW1" s="297"/>
      <c r="ODX1" s="296"/>
      <c r="ODY1" s="297"/>
      <c r="ODZ1" s="296"/>
      <c r="OEA1" s="297"/>
      <c r="OEB1" s="296"/>
      <c r="OEC1" s="297"/>
      <c r="OED1" s="296"/>
      <c r="OEE1" s="297"/>
      <c r="OEF1" s="296"/>
      <c r="OEG1" s="297"/>
      <c r="OEH1" s="296"/>
      <c r="OEI1" s="297"/>
      <c r="OEJ1" s="296"/>
      <c r="OEK1" s="297"/>
      <c r="OEL1" s="296"/>
      <c r="OEM1" s="297"/>
      <c r="OEN1" s="296"/>
      <c r="OEO1" s="297"/>
      <c r="OEP1" s="296"/>
      <c r="OEQ1" s="297"/>
      <c r="OER1" s="296"/>
      <c r="OES1" s="297"/>
      <c r="OET1" s="296"/>
      <c r="OEU1" s="297"/>
      <c r="OEV1" s="296"/>
      <c r="OEW1" s="297"/>
      <c r="OEX1" s="296"/>
      <c r="OEY1" s="297"/>
      <c r="OEZ1" s="296"/>
      <c r="OFA1" s="297"/>
      <c r="OFB1" s="296"/>
      <c r="OFC1" s="297"/>
      <c r="OFD1" s="296"/>
      <c r="OFE1" s="297"/>
      <c r="OFF1" s="296"/>
      <c r="OFG1" s="297"/>
      <c r="OFH1" s="296"/>
      <c r="OFI1" s="297"/>
      <c r="OFJ1" s="296"/>
      <c r="OFK1" s="297"/>
      <c r="OFL1" s="296"/>
      <c r="OFM1" s="297"/>
      <c r="OFN1" s="296"/>
      <c r="OFO1" s="297"/>
      <c r="OFP1" s="296"/>
      <c r="OFQ1" s="297"/>
      <c r="OFR1" s="296"/>
      <c r="OFS1" s="297"/>
      <c r="OFT1" s="296"/>
      <c r="OFU1" s="297"/>
      <c r="OFV1" s="296"/>
      <c r="OFW1" s="297"/>
      <c r="OFX1" s="296"/>
      <c r="OFY1" s="297"/>
      <c r="OFZ1" s="296"/>
      <c r="OGA1" s="297"/>
      <c r="OGB1" s="296"/>
      <c r="OGC1" s="297"/>
      <c r="OGD1" s="296"/>
      <c r="OGE1" s="297"/>
      <c r="OGF1" s="296"/>
      <c r="OGG1" s="297"/>
      <c r="OGH1" s="296"/>
      <c r="OGI1" s="297"/>
      <c r="OGJ1" s="296"/>
      <c r="OGK1" s="297"/>
      <c r="OGL1" s="296"/>
      <c r="OGM1" s="297"/>
      <c r="OGN1" s="296"/>
      <c r="OGO1" s="297"/>
      <c r="OGP1" s="296"/>
      <c r="OGQ1" s="297"/>
      <c r="OGR1" s="296"/>
      <c r="OGS1" s="297"/>
      <c r="OGT1" s="296"/>
      <c r="OGU1" s="297"/>
      <c r="OGV1" s="296"/>
      <c r="OGW1" s="297"/>
      <c r="OGX1" s="296"/>
      <c r="OGY1" s="297"/>
      <c r="OGZ1" s="296"/>
      <c r="OHA1" s="297"/>
      <c r="OHB1" s="296"/>
      <c r="OHC1" s="297"/>
      <c r="OHD1" s="296"/>
      <c r="OHE1" s="297"/>
      <c r="OHF1" s="296"/>
      <c r="OHG1" s="297"/>
      <c r="OHH1" s="296"/>
      <c r="OHI1" s="297"/>
      <c r="OHJ1" s="296"/>
      <c r="OHK1" s="297"/>
      <c r="OHL1" s="296"/>
      <c r="OHM1" s="297"/>
      <c r="OHN1" s="296"/>
      <c r="OHO1" s="297"/>
      <c r="OHP1" s="296"/>
      <c r="OHQ1" s="297"/>
      <c r="OHR1" s="296"/>
      <c r="OHS1" s="297"/>
      <c r="OHT1" s="296"/>
      <c r="OHU1" s="297"/>
      <c r="OHV1" s="296"/>
      <c r="OHW1" s="297"/>
      <c r="OHX1" s="296"/>
      <c r="OHY1" s="297"/>
      <c r="OHZ1" s="296"/>
      <c r="OIA1" s="297"/>
      <c r="OIB1" s="296"/>
      <c r="OIC1" s="297"/>
      <c r="OID1" s="296"/>
      <c r="OIE1" s="297"/>
      <c r="OIF1" s="296"/>
      <c r="OIG1" s="297"/>
      <c r="OIH1" s="296"/>
      <c r="OII1" s="297"/>
      <c r="OIJ1" s="296"/>
      <c r="OIK1" s="297"/>
      <c r="OIL1" s="296"/>
      <c r="OIM1" s="297"/>
      <c r="OIN1" s="296"/>
      <c r="OIO1" s="297"/>
      <c r="OIP1" s="296"/>
      <c r="OIQ1" s="297"/>
      <c r="OIR1" s="296"/>
      <c r="OIS1" s="297"/>
      <c r="OIT1" s="296"/>
      <c r="OIU1" s="297"/>
      <c r="OIV1" s="296"/>
      <c r="OIW1" s="297"/>
      <c r="OIX1" s="296"/>
      <c r="OIY1" s="297"/>
      <c r="OIZ1" s="296"/>
      <c r="OJA1" s="297"/>
      <c r="OJB1" s="296"/>
      <c r="OJC1" s="297"/>
      <c r="OJD1" s="296"/>
      <c r="OJE1" s="297"/>
      <c r="OJF1" s="296"/>
      <c r="OJG1" s="297"/>
      <c r="OJH1" s="296"/>
      <c r="OJI1" s="297"/>
      <c r="OJJ1" s="296"/>
      <c r="OJK1" s="297"/>
      <c r="OJL1" s="296"/>
      <c r="OJM1" s="297"/>
      <c r="OJN1" s="296"/>
      <c r="OJO1" s="297"/>
      <c r="OJP1" s="296"/>
      <c r="OJQ1" s="297"/>
      <c r="OJR1" s="296"/>
      <c r="OJS1" s="297"/>
      <c r="OJT1" s="296"/>
      <c r="OJU1" s="297"/>
      <c r="OJV1" s="296"/>
      <c r="OJW1" s="297"/>
      <c r="OJX1" s="296"/>
      <c r="OJY1" s="297"/>
      <c r="OJZ1" s="296"/>
      <c r="OKA1" s="297"/>
      <c r="OKB1" s="296"/>
      <c r="OKC1" s="297"/>
      <c r="OKD1" s="296"/>
      <c r="OKE1" s="297"/>
      <c r="OKF1" s="296"/>
      <c r="OKG1" s="297"/>
      <c r="OKH1" s="296"/>
      <c r="OKI1" s="297"/>
      <c r="OKJ1" s="296"/>
      <c r="OKK1" s="297"/>
      <c r="OKL1" s="296"/>
      <c r="OKM1" s="297"/>
      <c r="OKN1" s="296"/>
      <c r="OKO1" s="297"/>
      <c r="OKP1" s="296"/>
      <c r="OKQ1" s="297"/>
      <c r="OKR1" s="296"/>
      <c r="OKS1" s="297"/>
      <c r="OKT1" s="296"/>
      <c r="OKU1" s="297"/>
      <c r="OKV1" s="296"/>
      <c r="OKW1" s="297"/>
      <c r="OKX1" s="296"/>
      <c r="OKY1" s="297"/>
      <c r="OKZ1" s="296"/>
      <c r="OLA1" s="297"/>
      <c r="OLB1" s="296"/>
      <c r="OLC1" s="297"/>
      <c r="OLD1" s="296"/>
      <c r="OLE1" s="297"/>
      <c r="OLF1" s="296"/>
      <c r="OLG1" s="297"/>
      <c r="OLH1" s="296"/>
      <c r="OLI1" s="297"/>
      <c r="OLJ1" s="296"/>
      <c r="OLK1" s="297"/>
      <c r="OLL1" s="296"/>
      <c r="OLM1" s="297"/>
      <c r="OLN1" s="296"/>
      <c r="OLO1" s="297"/>
      <c r="OLP1" s="296"/>
      <c r="OLQ1" s="297"/>
      <c r="OLR1" s="296"/>
      <c r="OLS1" s="297"/>
      <c r="OLT1" s="296"/>
      <c r="OLU1" s="297"/>
      <c r="OLV1" s="296"/>
      <c r="OLW1" s="297"/>
      <c r="OLX1" s="296"/>
      <c r="OLY1" s="297"/>
      <c r="OLZ1" s="296"/>
      <c r="OMA1" s="297"/>
      <c r="OMB1" s="296"/>
      <c r="OMC1" s="297"/>
      <c r="OMD1" s="296"/>
      <c r="OME1" s="297"/>
      <c r="OMF1" s="296"/>
      <c r="OMG1" s="297"/>
      <c r="OMH1" s="296"/>
      <c r="OMI1" s="297"/>
      <c r="OMJ1" s="296"/>
      <c r="OMK1" s="297"/>
      <c r="OML1" s="296"/>
      <c r="OMM1" s="297"/>
      <c r="OMN1" s="296"/>
      <c r="OMO1" s="297"/>
      <c r="OMP1" s="296"/>
      <c r="OMQ1" s="297"/>
      <c r="OMR1" s="296"/>
      <c r="OMS1" s="297"/>
      <c r="OMT1" s="296"/>
      <c r="OMU1" s="297"/>
      <c r="OMV1" s="296"/>
      <c r="OMW1" s="297"/>
      <c r="OMX1" s="296"/>
      <c r="OMY1" s="297"/>
      <c r="OMZ1" s="296"/>
      <c r="ONA1" s="297"/>
      <c r="ONB1" s="296"/>
      <c r="ONC1" s="297"/>
      <c r="OND1" s="296"/>
      <c r="ONE1" s="297"/>
      <c r="ONF1" s="296"/>
      <c r="ONG1" s="297"/>
      <c r="ONH1" s="296"/>
      <c r="ONI1" s="297"/>
      <c r="ONJ1" s="296"/>
      <c r="ONK1" s="297"/>
      <c r="ONL1" s="296"/>
      <c r="ONM1" s="297"/>
      <c r="ONN1" s="296"/>
      <c r="ONO1" s="297"/>
      <c r="ONP1" s="296"/>
      <c r="ONQ1" s="297"/>
      <c r="ONR1" s="296"/>
      <c r="ONS1" s="297"/>
      <c r="ONT1" s="296"/>
      <c r="ONU1" s="297"/>
      <c r="ONV1" s="296"/>
      <c r="ONW1" s="297"/>
      <c r="ONX1" s="296"/>
      <c r="ONY1" s="297"/>
      <c r="ONZ1" s="296"/>
      <c r="OOA1" s="297"/>
      <c r="OOB1" s="296"/>
      <c r="OOC1" s="297"/>
      <c r="OOD1" s="296"/>
      <c r="OOE1" s="297"/>
      <c r="OOF1" s="296"/>
      <c r="OOG1" s="297"/>
      <c r="OOH1" s="296"/>
      <c r="OOI1" s="297"/>
      <c r="OOJ1" s="296"/>
      <c r="OOK1" s="297"/>
      <c r="OOL1" s="296"/>
      <c r="OOM1" s="297"/>
      <c r="OON1" s="296"/>
      <c r="OOO1" s="297"/>
      <c r="OOP1" s="296"/>
      <c r="OOQ1" s="297"/>
      <c r="OOR1" s="296"/>
      <c r="OOS1" s="297"/>
      <c r="OOT1" s="296"/>
      <c r="OOU1" s="297"/>
      <c r="OOV1" s="296"/>
      <c r="OOW1" s="297"/>
      <c r="OOX1" s="296"/>
      <c r="OOY1" s="297"/>
      <c r="OOZ1" s="296"/>
      <c r="OPA1" s="297"/>
      <c r="OPB1" s="296"/>
      <c r="OPC1" s="297"/>
      <c r="OPD1" s="296"/>
      <c r="OPE1" s="297"/>
      <c r="OPF1" s="296"/>
      <c r="OPG1" s="297"/>
      <c r="OPH1" s="296"/>
      <c r="OPI1" s="297"/>
      <c r="OPJ1" s="296"/>
      <c r="OPK1" s="297"/>
      <c r="OPL1" s="296"/>
      <c r="OPM1" s="297"/>
      <c r="OPN1" s="296"/>
      <c r="OPO1" s="297"/>
      <c r="OPP1" s="296"/>
      <c r="OPQ1" s="297"/>
      <c r="OPR1" s="296"/>
      <c r="OPS1" s="297"/>
      <c r="OPT1" s="296"/>
      <c r="OPU1" s="297"/>
      <c r="OPV1" s="296"/>
      <c r="OPW1" s="297"/>
      <c r="OPX1" s="296"/>
      <c r="OPY1" s="297"/>
      <c r="OPZ1" s="296"/>
      <c r="OQA1" s="297"/>
      <c r="OQB1" s="296"/>
      <c r="OQC1" s="297"/>
      <c r="OQD1" s="296"/>
      <c r="OQE1" s="297"/>
      <c r="OQF1" s="296"/>
      <c r="OQG1" s="297"/>
      <c r="OQH1" s="296"/>
      <c r="OQI1" s="297"/>
      <c r="OQJ1" s="296"/>
      <c r="OQK1" s="297"/>
      <c r="OQL1" s="296"/>
      <c r="OQM1" s="297"/>
      <c r="OQN1" s="296"/>
      <c r="OQO1" s="297"/>
      <c r="OQP1" s="296"/>
      <c r="OQQ1" s="297"/>
      <c r="OQR1" s="296"/>
      <c r="OQS1" s="297"/>
      <c r="OQT1" s="296"/>
      <c r="OQU1" s="297"/>
      <c r="OQV1" s="296"/>
      <c r="OQW1" s="297"/>
      <c r="OQX1" s="296"/>
      <c r="OQY1" s="297"/>
      <c r="OQZ1" s="296"/>
      <c r="ORA1" s="297"/>
      <c r="ORB1" s="296"/>
      <c r="ORC1" s="297"/>
      <c r="ORD1" s="296"/>
      <c r="ORE1" s="297"/>
      <c r="ORF1" s="296"/>
      <c r="ORG1" s="297"/>
      <c r="ORH1" s="296"/>
      <c r="ORI1" s="297"/>
      <c r="ORJ1" s="296"/>
      <c r="ORK1" s="297"/>
      <c r="ORL1" s="296"/>
      <c r="ORM1" s="297"/>
      <c r="ORN1" s="296"/>
      <c r="ORO1" s="297"/>
      <c r="ORP1" s="296"/>
      <c r="ORQ1" s="297"/>
      <c r="ORR1" s="296"/>
      <c r="ORS1" s="297"/>
      <c r="ORT1" s="296"/>
      <c r="ORU1" s="297"/>
      <c r="ORV1" s="296"/>
      <c r="ORW1" s="297"/>
      <c r="ORX1" s="296"/>
      <c r="ORY1" s="297"/>
      <c r="ORZ1" s="296"/>
      <c r="OSA1" s="297"/>
      <c r="OSB1" s="296"/>
      <c r="OSC1" s="297"/>
      <c r="OSD1" s="296"/>
      <c r="OSE1" s="297"/>
      <c r="OSF1" s="296"/>
      <c r="OSG1" s="297"/>
      <c r="OSH1" s="296"/>
      <c r="OSI1" s="297"/>
      <c r="OSJ1" s="296"/>
      <c r="OSK1" s="297"/>
      <c r="OSL1" s="296"/>
      <c r="OSM1" s="297"/>
      <c r="OSN1" s="296"/>
      <c r="OSO1" s="297"/>
      <c r="OSP1" s="296"/>
      <c r="OSQ1" s="297"/>
      <c r="OSR1" s="296"/>
      <c r="OSS1" s="297"/>
      <c r="OST1" s="296"/>
      <c r="OSU1" s="297"/>
      <c r="OSV1" s="296"/>
      <c r="OSW1" s="297"/>
      <c r="OSX1" s="296"/>
      <c r="OSY1" s="297"/>
      <c r="OSZ1" s="296"/>
      <c r="OTA1" s="297"/>
      <c r="OTB1" s="296"/>
      <c r="OTC1" s="297"/>
      <c r="OTD1" s="296"/>
      <c r="OTE1" s="297"/>
      <c r="OTF1" s="296"/>
      <c r="OTG1" s="297"/>
      <c r="OTH1" s="296"/>
      <c r="OTI1" s="297"/>
      <c r="OTJ1" s="296"/>
      <c r="OTK1" s="297"/>
      <c r="OTL1" s="296"/>
      <c r="OTM1" s="297"/>
      <c r="OTN1" s="296"/>
      <c r="OTO1" s="297"/>
      <c r="OTP1" s="296"/>
      <c r="OTQ1" s="297"/>
      <c r="OTR1" s="296"/>
      <c r="OTS1" s="297"/>
      <c r="OTT1" s="296"/>
      <c r="OTU1" s="297"/>
      <c r="OTV1" s="296"/>
      <c r="OTW1" s="297"/>
      <c r="OTX1" s="296"/>
      <c r="OTY1" s="297"/>
      <c r="OTZ1" s="296"/>
      <c r="OUA1" s="297"/>
      <c r="OUB1" s="296"/>
      <c r="OUC1" s="297"/>
      <c r="OUD1" s="296"/>
      <c r="OUE1" s="297"/>
      <c r="OUF1" s="296"/>
      <c r="OUG1" s="297"/>
      <c r="OUH1" s="296"/>
      <c r="OUI1" s="297"/>
      <c r="OUJ1" s="296"/>
      <c r="OUK1" s="297"/>
      <c r="OUL1" s="296"/>
      <c r="OUM1" s="297"/>
      <c r="OUN1" s="296"/>
      <c r="OUO1" s="297"/>
      <c r="OUP1" s="296"/>
      <c r="OUQ1" s="297"/>
      <c r="OUR1" s="296"/>
      <c r="OUS1" s="297"/>
      <c r="OUT1" s="296"/>
      <c r="OUU1" s="297"/>
      <c r="OUV1" s="296"/>
      <c r="OUW1" s="297"/>
      <c r="OUX1" s="296"/>
      <c r="OUY1" s="297"/>
      <c r="OUZ1" s="296"/>
      <c r="OVA1" s="297"/>
      <c r="OVB1" s="296"/>
      <c r="OVC1" s="297"/>
      <c r="OVD1" s="296"/>
      <c r="OVE1" s="297"/>
      <c r="OVF1" s="296"/>
      <c r="OVG1" s="297"/>
      <c r="OVH1" s="296"/>
      <c r="OVI1" s="297"/>
      <c r="OVJ1" s="296"/>
      <c r="OVK1" s="297"/>
      <c r="OVL1" s="296"/>
      <c r="OVM1" s="297"/>
      <c r="OVN1" s="296"/>
      <c r="OVO1" s="297"/>
      <c r="OVP1" s="296"/>
      <c r="OVQ1" s="297"/>
      <c r="OVR1" s="296"/>
      <c r="OVS1" s="297"/>
      <c r="OVT1" s="296"/>
      <c r="OVU1" s="297"/>
      <c r="OVV1" s="296"/>
      <c r="OVW1" s="297"/>
      <c r="OVX1" s="296"/>
      <c r="OVY1" s="297"/>
      <c r="OVZ1" s="296"/>
      <c r="OWA1" s="297"/>
      <c r="OWB1" s="296"/>
      <c r="OWC1" s="297"/>
      <c r="OWD1" s="296"/>
      <c r="OWE1" s="297"/>
      <c r="OWF1" s="296"/>
      <c r="OWG1" s="297"/>
      <c r="OWH1" s="296"/>
      <c r="OWI1" s="297"/>
      <c r="OWJ1" s="296"/>
      <c r="OWK1" s="297"/>
      <c r="OWL1" s="296"/>
      <c r="OWM1" s="297"/>
      <c r="OWN1" s="296"/>
      <c r="OWO1" s="297"/>
      <c r="OWP1" s="296"/>
      <c r="OWQ1" s="297"/>
      <c r="OWR1" s="296"/>
      <c r="OWS1" s="297"/>
      <c r="OWT1" s="296"/>
      <c r="OWU1" s="297"/>
      <c r="OWV1" s="296"/>
      <c r="OWW1" s="297"/>
      <c r="OWX1" s="296"/>
      <c r="OWY1" s="297"/>
      <c r="OWZ1" s="296"/>
      <c r="OXA1" s="297"/>
      <c r="OXB1" s="296"/>
      <c r="OXC1" s="297"/>
      <c r="OXD1" s="296"/>
      <c r="OXE1" s="297"/>
      <c r="OXF1" s="296"/>
      <c r="OXG1" s="297"/>
      <c r="OXH1" s="296"/>
      <c r="OXI1" s="297"/>
      <c r="OXJ1" s="296"/>
      <c r="OXK1" s="297"/>
      <c r="OXL1" s="296"/>
      <c r="OXM1" s="297"/>
      <c r="OXN1" s="296"/>
      <c r="OXO1" s="297"/>
      <c r="OXP1" s="296"/>
      <c r="OXQ1" s="297"/>
      <c r="OXR1" s="296"/>
      <c r="OXS1" s="297"/>
      <c r="OXT1" s="296"/>
      <c r="OXU1" s="297"/>
      <c r="OXV1" s="296"/>
      <c r="OXW1" s="297"/>
      <c r="OXX1" s="296"/>
      <c r="OXY1" s="297"/>
      <c r="OXZ1" s="296"/>
      <c r="OYA1" s="297"/>
      <c r="OYB1" s="296"/>
      <c r="OYC1" s="297"/>
      <c r="OYD1" s="296"/>
      <c r="OYE1" s="297"/>
      <c r="OYF1" s="296"/>
      <c r="OYG1" s="297"/>
      <c r="OYH1" s="296"/>
      <c r="OYI1" s="297"/>
      <c r="OYJ1" s="296"/>
      <c r="OYK1" s="297"/>
      <c r="OYL1" s="296"/>
      <c r="OYM1" s="297"/>
      <c r="OYN1" s="296"/>
      <c r="OYO1" s="297"/>
      <c r="OYP1" s="296"/>
      <c r="OYQ1" s="297"/>
      <c r="OYR1" s="296"/>
      <c r="OYS1" s="297"/>
      <c r="OYT1" s="296"/>
      <c r="OYU1" s="297"/>
      <c r="OYV1" s="296"/>
      <c r="OYW1" s="297"/>
      <c r="OYX1" s="296"/>
      <c r="OYY1" s="297"/>
      <c r="OYZ1" s="296"/>
      <c r="OZA1" s="297"/>
      <c r="OZB1" s="296"/>
      <c r="OZC1" s="297"/>
      <c r="OZD1" s="296"/>
      <c r="OZE1" s="297"/>
      <c r="OZF1" s="296"/>
      <c r="OZG1" s="297"/>
      <c r="OZH1" s="296"/>
      <c r="OZI1" s="297"/>
      <c r="OZJ1" s="296"/>
      <c r="OZK1" s="297"/>
      <c r="OZL1" s="296"/>
      <c r="OZM1" s="297"/>
      <c r="OZN1" s="296"/>
      <c r="OZO1" s="297"/>
      <c r="OZP1" s="296"/>
      <c r="OZQ1" s="297"/>
      <c r="OZR1" s="296"/>
      <c r="OZS1" s="297"/>
      <c r="OZT1" s="296"/>
      <c r="OZU1" s="297"/>
      <c r="OZV1" s="296"/>
      <c r="OZW1" s="297"/>
      <c r="OZX1" s="296"/>
      <c r="OZY1" s="297"/>
      <c r="OZZ1" s="296"/>
      <c r="PAA1" s="297"/>
      <c r="PAB1" s="296"/>
      <c r="PAC1" s="297"/>
      <c r="PAD1" s="296"/>
      <c r="PAE1" s="297"/>
      <c r="PAF1" s="296"/>
      <c r="PAG1" s="297"/>
      <c r="PAH1" s="296"/>
      <c r="PAI1" s="297"/>
      <c r="PAJ1" s="296"/>
      <c r="PAK1" s="297"/>
      <c r="PAL1" s="296"/>
      <c r="PAM1" s="297"/>
      <c r="PAN1" s="296"/>
      <c r="PAO1" s="297"/>
      <c r="PAP1" s="296"/>
      <c r="PAQ1" s="297"/>
      <c r="PAR1" s="296"/>
      <c r="PAS1" s="297"/>
      <c r="PAT1" s="296"/>
      <c r="PAU1" s="297"/>
      <c r="PAV1" s="296"/>
      <c r="PAW1" s="297"/>
      <c r="PAX1" s="296"/>
      <c r="PAY1" s="297"/>
      <c r="PAZ1" s="296"/>
      <c r="PBA1" s="297"/>
      <c r="PBB1" s="296"/>
      <c r="PBC1" s="297"/>
      <c r="PBD1" s="296"/>
      <c r="PBE1" s="297"/>
      <c r="PBF1" s="296"/>
      <c r="PBG1" s="297"/>
      <c r="PBH1" s="296"/>
      <c r="PBI1" s="297"/>
      <c r="PBJ1" s="296"/>
      <c r="PBK1" s="297"/>
      <c r="PBL1" s="296"/>
      <c r="PBM1" s="297"/>
      <c r="PBN1" s="296"/>
      <c r="PBO1" s="297"/>
      <c r="PBP1" s="296"/>
      <c r="PBQ1" s="297"/>
      <c r="PBR1" s="296"/>
      <c r="PBS1" s="297"/>
      <c r="PBT1" s="296"/>
      <c r="PBU1" s="297"/>
      <c r="PBV1" s="296"/>
      <c r="PBW1" s="297"/>
      <c r="PBX1" s="296"/>
      <c r="PBY1" s="297"/>
      <c r="PBZ1" s="296"/>
      <c r="PCA1" s="297"/>
      <c r="PCB1" s="296"/>
      <c r="PCC1" s="297"/>
      <c r="PCD1" s="296"/>
      <c r="PCE1" s="297"/>
      <c r="PCF1" s="296"/>
      <c r="PCG1" s="297"/>
      <c r="PCH1" s="296"/>
      <c r="PCI1" s="297"/>
      <c r="PCJ1" s="296"/>
      <c r="PCK1" s="297"/>
      <c r="PCL1" s="296"/>
      <c r="PCM1" s="297"/>
      <c r="PCN1" s="296"/>
      <c r="PCO1" s="297"/>
      <c r="PCP1" s="296"/>
      <c r="PCQ1" s="297"/>
      <c r="PCR1" s="296"/>
      <c r="PCS1" s="297"/>
      <c r="PCT1" s="296"/>
      <c r="PCU1" s="297"/>
      <c r="PCV1" s="296"/>
      <c r="PCW1" s="297"/>
      <c r="PCX1" s="296"/>
      <c r="PCY1" s="297"/>
      <c r="PCZ1" s="296"/>
      <c r="PDA1" s="297"/>
      <c r="PDB1" s="296"/>
      <c r="PDC1" s="297"/>
      <c r="PDD1" s="296"/>
      <c r="PDE1" s="297"/>
      <c r="PDF1" s="296"/>
      <c r="PDG1" s="297"/>
      <c r="PDH1" s="296"/>
      <c r="PDI1" s="297"/>
      <c r="PDJ1" s="296"/>
      <c r="PDK1" s="297"/>
      <c r="PDL1" s="296"/>
      <c r="PDM1" s="297"/>
      <c r="PDN1" s="296"/>
      <c r="PDO1" s="297"/>
      <c r="PDP1" s="296"/>
      <c r="PDQ1" s="297"/>
      <c r="PDR1" s="296"/>
      <c r="PDS1" s="297"/>
      <c r="PDT1" s="296"/>
      <c r="PDU1" s="297"/>
      <c r="PDV1" s="296"/>
      <c r="PDW1" s="297"/>
      <c r="PDX1" s="296"/>
      <c r="PDY1" s="297"/>
      <c r="PDZ1" s="296"/>
      <c r="PEA1" s="297"/>
      <c r="PEB1" s="296"/>
      <c r="PEC1" s="297"/>
      <c r="PED1" s="296"/>
      <c r="PEE1" s="297"/>
      <c r="PEF1" s="296"/>
      <c r="PEG1" s="297"/>
      <c r="PEH1" s="296"/>
      <c r="PEI1" s="297"/>
      <c r="PEJ1" s="296"/>
      <c r="PEK1" s="297"/>
      <c r="PEL1" s="296"/>
      <c r="PEM1" s="297"/>
      <c r="PEN1" s="296"/>
      <c r="PEO1" s="297"/>
      <c r="PEP1" s="296"/>
      <c r="PEQ1" s="297"/>
      <c r="PER1" s="296"/>
      <c r="PES1" s="297"/>
      <c r="PET1" s="296"/>
      <c r="PEU1" s="297"/>
      <c r="PEV1" s="296"/>
      <c r="PEW1" s="297"/>
      <c r="PEX1" s="296"/>
      <c r="PEY1" s="297"/>
      <c r="PEZ1" s="296"/>
      <c r="PFA1" s="297"/>
      <c r="PFB1" s="296"/>
      <c r="PFC1" s="297"/>
      <c r="PFD1" s="296"/>
      <c r="PFE1" s="297"/>
      <c r="PFF1" s="296"/>
      <c r="PFG1" s="297"/>
      <c r="PFH1" s="296"/>
      <c r="PFI1" s="297"/>
      <c r="PFJ1" s="296"/>
      <c r="PFK1" s="297"/>
      <c r="PFL1" s="296"/>
      <c r="PFM1" s="297"/>
      <c r="PFN1" s="296"/>
      <c r="PFO1" s="297"/>
      <c r="PFP1" s="296"/>
      <c r="PFQ1" s="297"/>
      <c r="PFR1" s="296"/>
      <c r="PFS1" s="297"/>
      <c r="PFT1" s="296"/>
      <c r="PFU1" s="297"/>
      <c r="PFV1" s="296"/>
      <c r="PFW1" s="297"/>
      <c r="PFX1" s="296"/>
      <c r="PFY1" s="297"/>
      <c r="PFZ1" s="296"/>
      <c r="PGA1" s="297"/>
      <c r="PGB1" s="296"/>
      <c r="PGC1" s="297"/>
      <c r="PGD1" s="296"/>
      <c r="PGE1" s="297"/>
      <c r="PGF1" s="296"/>
      <c r="PGG1" s="297"/>
      <c r="PGH1" s="296"/>
      <c r="PGI1" s="297"/>
      <c r="PGJ1" s="296"/>
      <c r="PGK1" s="297"/>
      <c r="PGL1" s="296"/>
      <c r="PGM1" s="297"/>
      <c r="PGN1" s="296"/>
      <c r="PGO1" s="297"/>
      <c r="PGP1" s="296"/>
      <c r="PGQ1" s="297"/>
      <c r="PGR1" s="296"/>
      <c r="PGS1" s="297"/>
      <c r="PGT1" s="296"/>
      <c r="PGU1" s="297"/>
      <c r="PGV1" s="296"/>
      <c r="PGW1" s="297"/>
      <c r="PGX1" s="296"/>
      <c r="PGY1" s="297"/>
      <c r="PGZ1" s="296"/>
      <c r="PHA1" s="297"/>
      <c r="PHB1" s="296"/>
      <c r="PHC1" s="297"/>
      <c r="PHD1" s="296"/>
      <c r="PHE1" s="297"/>
      <c r="PHF1" s="296"/>
      <c r="PHG1" s="297"/>
      <c r="PHH1" s="296"/>
      <c r="PHI1" s="297"/>
      <c r="PHJ1" s="296"/>
      <c r="PHK1" s="297"/>
      <c r="PHL1" s="296"/>
      <c r="PHM1" s="297"/>
      <c r="PHN1" s="296"/>
      <c r="PHO1" s="297"/>
      <c r="PHP1" s="296"/>
      <c r="PHQ1" s="297"/>
      <c r="PHR1" s="296"/>
      <c r="PHS1" s="297"/>
      <c r="PHT1" s="296"/>
      <c r="PHU1" s="297"/>
      <c r="PHV1" s="296"/>
      <c r="PHW1" s="297"/>
      <c r="PHX1" s="296"/>
      <c r="PHY1" s="297"/>
      <c r="PHZ1" s="296"/>
      <c r="PIA1" s="297"/>
      <c r="PIB1" s="296"/>
      <c r="PIC1" s="297"/>
      <c r="PID1" s="296"/>
      <c r="PIE1" s="297"/>
      <c r="PIF1" s="296"/>
      <c r="PIG1" s="297"/>
      <c r="PIH1" s="296"/>
      <c r="PII1" s="297"/>
      <c r="PIJ1" s="296"/>
      <c r="PIK1" s="297"/>
      <c r="PIL1" s="296"/>
      <c r="PIM1" s="297"/>
      <c r="PIN1" s="296"/>
      <c r="PIO1" s="297"/>
      <c r="PIP1" s="296"/>
      <c r="PIQ1" s="297"/>
      <c r="PIR1" s="296"/>
      <c r="PIS1" s="297"/>
      <c r="PIT1" s="296"/>
      <c r="PIU1" s="297"/>
      <c r="PIV1" s="296"/>
      <c r="PIW1" s="297"/>
      <c r="PIX1" s="296"/>
      <c r="PIY1" s="297"/>
      <c r="PIZ1" s="296"/>
      <c r="PJA1" s="297"/>
      <c r="PJB1" s="296"/>
      <c r="PJC1" s="297"/>
      <c r="PJD1" s="296"/>
      <c r="PJE1" s="297"/>
      <c r="PJF1" s="296"/>
      <c r="PJG1" s="297"/>
      <c r="PJH1" s="296"/>
      <c r="PJI1" s="297"/>
      <c r="PJJ1" s="296"/>
      <c r="PJK1" s="297"/>
      <c r="PJL1" s="296"/>
      <c r="PJM1" s="297"/>
      <c r="PJN1" s="296"/>
      <c r="PJO1" s="297"/>
      <c r="PJP1" s="296"/>
      <c r="PJQ1" s="297"/>
      <c r="PJR1" s="296"/>
      <c r="PJS1" s="297"/>
      <c r="PJT1" s="296"/>
      <c r="PJU1" s="297"/>
      <c r="PJV1" s="296"/>
      <c r="PJW1" s="297"/>
      <c r="PJX1" s="296"/>
      <c r="PJY1" s="297"/>
      <c r="PJZ1" s="296"/>
      <c r="PKA1" s="297"/>
      <c r="PKB1" s="296"/>
      <c r="PKC1" s="297"/>
      <c r="PKD1" s="296"/>
      <c r="PKE1" s="297"/>
      <c r="PKF1" s="296"/>
      <c r="PKG1" s="297"/>
      <c r="PKH1" s="296"/>
      <c r="PKI1" s="297"/>
      <c r="PKJ1" s="296"/>
      <c r="PKK1" s="297"/>
      <c r="PKL1" s="296"/>
      <c r="PKM1" s="297"/>
      <c r="PKN1" s="296"/>
      <c r="PKO1" s="297"/>
      <c r="PKP1" s="296"/>
      <c r="PKQ1" s="297"/>
      <c r="PKR1" s="296"/>
      <c r="PKS1" s="297"/>
      <c r="PKT1" s="296"/>
      <c r="PKU1" s="297"/>
      <c r="PKV1" s="296"/>
      <c r="PKW1" s="297"/>
      <c r="PKX1" s="296"/>
      <c r="PKY1" s="297"/>
      <c r="PKZ1" s="296"/>
      <c r="PLA1" s="297"/>
      <c r="PLB1" s="296"/>
      <c r="PLC1" s="297"/>
      <c r="PLD1" s="296"/>
      <c r="PLE1" s="297"/>
      <c r="PLF1" s="296"/>
      <c r="PLG1" s="297"/>
      <c r="PLH1" s="296"/>
      <c r="PLI1" s="297"/>
      <c r="PLJ1" s="296"/>
      <c r="PLK1" s="297"/>
      <c r="PLL1" s="296"/>
      <c r="PLM1" s="297"/>
      <c r="PLN1" s="296"/>
      <c r="PLO1" s="297"/>
      <c r="PLP1" s="296"/>
      <c r="PLQ1" s="297"/>
      <c r="PLR1" s="296"/>
      <c r="PLS1" s="297"/>
      <c r="PLT1" s="296"/>
      <c r="PLU1" s="297"/>
      <c r="PLV1" s="296"/>
      <c r="PLW1" s="297"/>
      <c r="PLX1" s="296"/>
      <c r="PLY1" s="297"/>
      <c r="PLZ1" s="296"/>
      <c r="PMA1" s="297"/>
      <c r="PMB1" s="296"/>
      <c r="PMC1" s="297"/>
      <c r="PMD1" s="296"/>
      <c r="PME1" s="297"/>
      <c r="PMF1" s="296"/>
      <c r="PMG1" s="297"/>
      <c r="PMH1" s="296"/>
      <c r="PMI1" s="297"/>
      <c r="PMJ1" s="296"/>
      <c r="PMK1" s="297"/>
      <c r="PML1" s="296"/>
      <c r="PMM1" s="297"/>
      <c r="PMN1" s="296"/>
      <c r="PMO1" s="297"/>
      <c r="PMP1" s="296"/>
      <c r="PMQ1" s="297"/>
      <c r="PMR1" s="296"/>
      <c r="PMS1" s="297"/>
      <c r="PMT1" s="296"/>
      <c r="PMU1" s="297"/>
      <c r="PMV1" s="296"/>
      <c r="PMW1" s="297"/>
      <c r="PMX1" s="296"/>
      <c r="PMY1" s="297"/>
      <c r="PMZ1" s="296"/>
      <c r="PNA1" s="297"/>
      <c r="PNB1" s="296"/>
      <c r="PNC1" s="297"/>
      <c r="PND1" s="296"/>
      <c r="PNE1" s="297"/>
      <c r="PNF1" s="296"/>
      <c r="PNG1" s="297"/>
      <c r="PNH1" s="296"/>
      <c r="PNI1" s="297"/>
      <c r="PNJ1" s="296"/>
      <c r="PNK1" s="297"/>
      <c r="PNL1" s="296"/>
      <c r="PNM1" s="297"/>
      <c r="PNN1" s="296"/>
      <c r="PNO1" s="297"/>
      <c r="PNP1" s="296"/>
      <c r="PNQ1" s="297"/>
      <c r="PNR1" s="296"/>
      <c r="PNS1" s="297"/>
      <c r="PNT1" s="296"/>
      <c r="PNU1" s="297"/>
      <c r="PNV1" s="296"/>
      <c r="PNW1" s="297"/>
      <c r="PNX1" s="296"/>
      <c r="PNY1" s="297"/>
      <c r="PNZ1" s="296"/>
      <c r="POA1" s="297"/>
      <c r="POB1" s="296"/>
      <c r="POC1" s="297"/>
      <c r="POD1" s="296"/>
      <c r="POE1" s="297"/>
      <c r="POF1" s="296"/>
      <c r="POG1" s="297"/>
      <c r="POH1" s="296"/>
      <c r="POI1" s="297"/>
      <c r="POJ1" s="296"/>
      <c r="POK1" s="297"/>
      <c r="POL1" s="296"/>
      <c r="POM1" s="297"/>
      <c r="PON1" s="296"/>
      <c r="POO1" s="297"/>
      <c r="POP1" s="296"/>
      <c r="POQ1" s="297"/>
      <c r="POR1" s="296"/>
      <c r="POS1" s="297"/>
      <c r="POT1" s="296"/>
      <c r="POU1" s="297"/>
      <c r="POV1" s="296"/>
      <c r="POW1" s="297"/>
      <c r="POX1" s="296"/>
      <c r="POY1" s="297"/>
      <c r="POZ1" s="296"/>
      <c r="PPA1" s="297"/>
      <c r="PPB1" s="296"/>
      <c r="PPC1" s="297"/>
      <c r="PPD1" s="296"/>
      <c r="PPE1" s="297"/>
      <c r="PPF1" s="296"/>
      <c r="PPG1" s="297"/>
      <c r="PPH1" s="296"/>
      <c r="PPI1" s="297"/>
      <c r="PPJ1" s="296"/>
      <c r="PPK1" s="297"/>
      <c r="PPL1" s="296"/>
      <c r="PPM1" s="297"/>
      <c r="PPN1" s="296"/>
      <c r="PPO1" s="297"/>
      <c r="PPP1" s="296"/>
      <c r="PPQ1" s="297"/>
      <c r="PPR1" s="296"/>
      <c r="PPS1" s="297"/>
      <c r="PPT1" s="296"/>
      <c r="PPU1" s="297"/>
      <c r="PPV1" s="296"/>
      <c r="PPW1" s="297"/>
      <c r="PPX1" s="296"/>
      <c r="PPY1" s="297"/>
      <c r="PPZ1" s="296"/>
      <c r="PQA1" s="297"/>
      <c r="PQB1" s="296"/>
      <c r="PQC1" s="297"/>
      <c r="PQD1" s="296"/>
      <c r="PQE1" s="297"/>
      <c r="PQF1" s="296"/>
      <c r="PQG1" s="297"/>
      <c r="PQH1" s="296"/>
      <c r="PQI1" s="297"/>
      <c r="PQJ1" s="296"/>
      <c r="PQK1" s="297"/>
      <c r="PQL1" s="296"/>
      <c r="PQM1" s="297"/>
      <c r="PQN1" s="296"/>
      <c r="PQO1" s="297"/>
      <c r="PQP1" s="296"/>
      <c r="PQQ1" s="297"/>
      <c r="PQR1" s="296"/>
      <c r="PQS1" s="297"/>
      <c r="PQT1" s="296"/>
      <c r="PQU1" s="297"/>
      <c r="PQV1" s="296"/>
      <c r="PQW1" s="297"/>
      <c r="PQX1" s="296"/>
      <c r="PQY1" s="297"/>
      <c r="PQZ1" s="296"/>
      <c r="PRA1" s="297"/>
      <c r="PRB1" s="296"/>
      <c r="PRC1" s="297"/>
      <c r="PRD1" s="296"/>
      <c r="PRE1" s="297"/>
      <c r="PRF1" s="296"/>
      <c r="PRG1" s="297"/>
      <c r="PRH1" s="296"/>
      <c r="PRI1" s="297"/>
      <c r="PRJ1" s="296"/>
      <c r="PRK1" s="297"/>
      <c r="PRL1" s="296"/>
      <c r="PRM1" s="297"/>
      <c r="PRN1" s="296"/>
      <c r="PRO1" s="297"/>
      <c r="PRP1" s="296"/>
      <c r="PRQ1" s="297"/>
      <c r="PRR1" s="296"/>
      <c r="PRS1" s="297"/>
      <c r="PRT1" s="296"/>
      <c r="PRU1" s="297"/>
      <c r="PRV1" s="296"/>
      <c r="PRW1" s="297"/>
      <c r="PRX1" s="296"/>
      <c r="PRY1" s="297"/>
      <c r="PRZ1" s="296"/>
      <c r="PSA1" s="297"/>
      <c r="PSB1" s="296"/>
      <c r="PSC1" s="297"/>
      <c r="PSD1" s="296"/>
      <c r="PSE1" s="297"/>
      <c r="PSF1" s="296"/>
      <c r="PSG1" s="297"/>
      <c r="PSH1" s="296"/>
      <c r="PSI1" s="297"/>
      <c r="PSJ1" s="296"/>
      <c r="PSK1" s="297"/>
      <c r="PSL1" s="296"/>
      <c r="PSM1" s="297"/>
      <c r="PSN1" s="296"/>
      <c r="PSO1" s="297"/>
      <c r="PSP1" s="296"/>
      <c r="PSQ1" s="297"/>
      <c r="PSR1" s="296"/>
      <c r="PSS1" s="297"/>
      <c r="PST1" s="296"/>
      <c r="PSU1" s="297"/>
      <c r="PSV1" s="296"/>
      <c r="PSW1" s="297"/>
      <c r="PSX1" s="296"/>
      <c r="PSY1" s="297"/>
      <c r="PSZ1" s="296"/>
      <c r="PTA1" s="297"/>
      <c r="PTB1" s="296"/>
      <c r="PTC1" s="297"/>
      <c r="PTD1" s="296"/>
      <c r="PTE1" s="297"/>
      <c r="PTF1" s="296"/>
      <c r="PTG1" s="297"/>
      <c r="PTH1" s="296"/>
      <c r="PTI1" s="297"/>
      <c r="PTJ1" s="296"/>
      <c r="PTK1" s="297"/>
      <c r="PTL1" s="296"/>
      <c r="PTM1" s="297"/>
      <c r="PTN1" s="296"/>
      <c r="PTO1" s="297"/>
      <c r="PTP1" s="296"/>
      <c r="PTQ1" s="297"/>
      <c r="PTR1" s="296"/>
      <c r="PTS1" s="297"/>
      <c r="PTT1" s="296"/>
      <c r="PTU1" s="297"/>
      <c r="PTV1" s="296"/>
      <c r="PTW1" s="297"/>
      <c r="PTX1" s="296"/>
      <c r="PTY1" s="297"/>
      <c r="PTZ1" s="296"/>
      <c r="PUA1" s="297"/>
      <c r="PUB1" s="296"/>
      <c r="PUC1" s="297"/>
      <c r="PUD1" s="296"/>
      <c r="PUE1" s="297"/>
      <c r="PUF1" s="296"/>
      <c r="PUG1" s="297"/>
      <c r="PUH1" s="296"/>
      <c r="PUI1" s="297"/>
      <c r="PUJ1" s="296"/>
      <c r="PUK1" s="297"/>
      <c r="PUL1" s="296"/>
      <c r="PUM1" s="297"/>
      <c r="PUN1" s="296"/>
      <c r="PUO1" s="297"/>
      <c r="PUP1" s="296"/>
      <c r="PUQ1" s="297"/>
      <c r="PUR1" s="296"/>
      <c r="PUS1" s="297"/>
      <c r="PUT1" s="296"/>
      <c r="PUU1" s="297"/>
      <c r="PUV1" s="296"/>
      <c r="PUW1" s="297"/>
      <c r="PUX1" s="296"/>
      <c r="PUY1" s="297"/>
      <c r="PUZ1" s="296"/>
      <c r="PVA1" s="297"/>
      <c r="PVB1" s="296"/>
      <c r="PVC1" s="297"/>
      <c r="PVD1" s="296"/>
      <c r="PVE1" s="297"/>
      <c r="PVF1" s="296"/>
      <c r="PVG1" s="297"/>
      <c r="PVH1" s="296"/>
      <c r="PVI1" s="297"/>
      <c r="PVJ1" s="296"/>
      <c r="PVK1" s="297"/>
      <c r="PVL1" s="296"/>
      <c r="PVM1" s="297"/>
      <c r="PVN1" s="296"/>
      <c r="PVO1" s="297"/>
      <c r="PVP1" s="296"/>
      <c r="PVQ1" s="297"/>
      <c r="PVR1" s="296"/>
      <c r="PVS1" s="297"/>
      <c r="PVT1" s="296"/>
      <c r="PVU1" s="297"/>
      <c r="PVV1" s="296"/>
      <c r="PVW1" s="297"/>
      <c r="PVX1" s="296"/>
      <c r="PVY1" s="297"/>
      <c r="PVZ1" s="296"/>
      <c r="PWA1" s="297"/>
      <c r="PWB1" s="296"/>
      <c r="PWC1" s="297"/>
      <c r="PWD1" s="296"/>
      <c r="PWE1" s="297"/>
      <c r="PWF1" s="296"/>
      <c r="PWG1" s="297"/>
      <c r="PWH1" s="296"/>
      <c r="PWI1" s="297"/>
      <c r="PWJ1" s="296"/>
      <c r="PWK1" s="297"/>
      <c r="PWL1" s="296"/>
      <c r="PWM1" s="297"/>
      <c r="PWN1" s="296"/>
      <c r="PWO1" s="297"/>
      <c r="PWP1" s="296"/>
      <c r="PWQ1" s="297"/>
      <c r="PWR1" s="296"/>
      <c r="PWS1" s="297"/>
      <c r="PWT1" s="296"/>
      <c r="PWU1" s="297"/>
      <c r="PWV1" s="296"/>
      <c r="PWW1" s="297"/>
      <c r="PWX1" s="296"/>
      <c r="PWY1" s="297"/>
      <c r="PWZ1" s="296"/>
      <c r="PXA1" s="297"/>
      <c r="PXB1" s="296"/>
      <c r="PXC1" s="297"/>
      <c r="PXD1" s="296"/>
      <c r="PXE1" s="297"/>
      <c r="PXF1" s="296"/>
      <c r="PXG1" s="297"/>
      <c r="PXH1" s="296"/>
      <c r="PXI1" s="297"/>
      <c r="PXJ1" s="296"/>
      <c r="PXK1" s="297"/>
      <c r="PXL1" s="296"/>
      <c r="PXM1" s="297"/>
      <c r="PXN1" s="296"/>
      <c r="PXO1" s="297"/>
      <c r="PXP1" s="296"/>
      <c r="PXQ1" s="297"/>
      <c r="PXR1" s="296"/>
      <c r="PXS1" s="297"/>
      <c r="PXT1" s="296"/>
      <c r="PXU1" s="297"/>
      <c r="PXV1" s="296"/>
      <c r="PXW1" s="297"/>
      <c r="PXX1" s="296"/>
      <c r="PXY1" s="297"/>
      <c r="PXZ1" s="296"/>
      <c r="PYA1" s="297"/>
      <c r="PYB1" s="296"/>
      <c r="PYC1" s="297"/>
      <c r="PYD1" s="296"/>
      <c r="PYE1" s="297"/>
      <c r="PYF1" s="296"/>
      <c r="PYG1" s="297"/>
      <c r="PYH1" s="296"/>
      <c r="PYI1" s="297"/>
      <c r="PYJ1" s="296"/>
      <c r="PYK1" s="297"/>
      <c r="PYL1" s="296"/>
      <c r="PYM1" s="297"/>
      <c r="PYN1" s="296"/>
      <c r="PYO1" s="297"/>
      <c r="PYP1" s="296"/>
      <c r="PYQ1" s="297"/>
      <c r="PYR1" s="296"/>
      <c r="PYS1" s="297"/>
      <c r="PYT1" s="296"/>
      <c r="PYU1" s="297"/>
      <c r="PYV1" s="296"/>
      <c r="PYW1" s="297"/>
      <c r="PYX1" s="296"/>
      <c r="PYY1" s="297"/>
      <c r="PYZ1" s="296"/>
      <c r="PZA1" s="297"/>
      <c r="PZB1" s="296"/>
      <c r="PZC1" s="297"/>
      <c r="PZD1" s="296"/>
      <c r="PZE1" s="297"/>
      <c r="PZF1" s="296"/>
      <c r="PZG1" s="297"/>
      <c r="PZH1" s="296"/>
      <c r="PZI1" s="297"/>
      <c r="PZJ1" s="296"/>
      <c r="PZK1" s="297"/>
      <c r="PZL1" s="296"/>
      <c r="PZM1" s="297"/>
      <c r="PZN1" s="296"/>
      <c r="PZO1" s="297"/>
      <c r="PZP1" s="296"/>
      <c r="PZQ1" s="297"/>
      <c r="PZR1" s="296"/>
      <c r="PZS1" s="297"/>
      <c r="PZT1" s="296"/>
      <c r="PZU1" s="297"/>
      <c r="PZV1" s="296"/>
      <c r="PZW1" s="297"/>
      <c r="PZX1" s="296"/>
      <c r="PZY1" s="297"/>
      <c r="PZZ1" s="296"/>
      <c r="QAA1" s="297"/>
      <c r="QAB1" s="296"/>
      <c r="QAC1" s="297"/>
      <c r="QAD1" s="296"/>
      <c r="QAE1" s="297"/>
      <c r="QAF1" s="296"/>
      <c r="QAG1" s="297"/>
      <c r="QAH1" s="296"/>
      <c r="QAI1" s="297"/>
      <c r="QAJ1" s="296"/>
      <c r="QAK1" s="297"/>
      <c r="QAL1" s="296"/>
      <c r="QAM1" s="297"/>
      <c r="QAN1" s="296"/>
      <c r="QAO1" s="297"/>
      <c r="QAP1" s="296"/>
      <c r="QAQ1" s="297"/>
      <c r="QAR1" s="296"/>
      <c r="QAS1" s="297"/>
      <c r="QAT1" s="296"/>
      <c r="QAU1" s="297"/>
      <c r="QAV1" s="296"/>
      <c r="QAW1" s="297"/>
      <c r="QAX1" s="296"/>
      <c r="QAY1" s="297"/>
      <c r="QAZ1" s="296"/>
      <c r="QBA1" s="297"/>
      <c r="QBB1" s="296"/>
      <c r="QBC1" s="297"/>
      <c r="QBD1" s="296"/>
      <c r="QBE1" s="297"/>
      <c r="QBF1" s="296"/>
      <c r="QBG1" s="297"/>
      <c r="QBH1" s="296"/>
      <c r="QBI1" s="297"/>
      <c r="QBJ1" s="296"/>
      <c r="QBK1" s="297"/>
      <c r="QBL1" s="296"/>
      <c r="QBM1" s="297"/>
      <c r="QBN1" s="296"/>
      <c r="QBO1" s="297"/>
      <c r="QBP1" s="296"/>
      <c r="QBQ1" s="297"/>
      <c r="QBR1" s="296"/>
      <c r="QBS1" s="297"/>
      <c r="QBT1" s="296"/>
      <c r="QBU1" s="297"/>
      <c r="QBV1" s="296"/>
      <c r="QBW1" s="297"/>
      <c r="QBX1" s="296"/>
      <c r="QBY1" s="297"/>
      <c r="QBZ1" s="296"/>
      <c r="QCA1" s="297"/>
      <c r="QCB1" s="296"/>
      <c r="QCC1" s="297"/>
      <c r="QCD1" s="296"/>
      <c r="QCE1" s="297"/>
      <c r="QCF1" s="296"/>
      <c r="QCG1" s="297"/>
      <c r="QCH1" s="296"/>
      <c r="QCI1" s="297"/>
      <c r="QCJ1" s="296"/>
      <c r="QCK1" s="297"/>
      <c r="QCL1" s="296"/>
      <c r="QCM1" s="297"/>
      <c r="QCN1" s="296"/>
      <c r="QCO1" s="297"/>
      <c r="QCP1" s="296"/>
      <c r="QCQ1" s="297"/>
      <c r="QCR1" s="296"/>
      <c r="QCS1" s="297"/>
      <c r="QCT1" s="296"/>
      <c r="QCU1" s="297"/>
      <c r="QCV1" s="296"/>
      <c r="QCW1" s="297"/>
      <c r="QCX1" s="296"/>
      <c r="QCY1" s="297"/>
      <c r="QCZ1" s="296"/>
      <c r="QDA1" s="297"/>
      <c r="QDB1" s="296"/>
      <c r="QDC1" s="297"/>
      <c r="QDD1" s="296"/>
      <c r="QDE1" s="297"/>
      <c r="QDF1" s="296"/>
      <c r="QDG1" s="297"/>
      <c r="QDH1" s="296"/>
      <c r="QDI1" s="297"/>
      <c r="QDJ1" s="296"/>
      <c r="QDK1" s="297"/>
      <c r="QDL1" s="296"/>
      <c r="QDM1" s="297"/>
      <c r="QDN1" s="296"/>
      <c r="QDO1" s="297"/>
      <c r="QDP1" s="296"/>
      <c r="QDQ1" s="297"/>
      <c r="QDR1" s="296"/>
      <c r="QDS1" s="297"/>
      <c r="QDT1" s="296"/>
      <c r="QDU1" s="297"/>
      <c r="QDV1" s="296"/>
      <c r="QDW1" s="297"/>
      <c r="QDX1" s="296"/>
      <c r="QDY1" s="297"/>
      <c r="QDZ1" s="296"/>
      <c r="QEA1" s="297"/>
      <c r="QEB1" s="296"/>
      <c r="QEC1" s="297"/>
      <c r="QED1" s="296"/>
      <c r="QEE1" s="297"/>
      <c r="QEF1" s="296"/>
      <c r="QEG1" s="297"/>
      <c r="QEH1" s="296"/>
      <c r="QEI1" s="297"/>
      <c r="QEJ1" s="296"/>
      <c r="QEK1" s="297"/>
      <c r="QEL1" s="296"/>
      <c r="QEM1" s="297"/>
      <c r="QEN1" s="296"/>
      <c r="QEO1" s="297"/>
      <c r="QEP1" s="296"/>
      <c r="QEQ1" s="297"/>
      <c r="QER1" s="296"/>
      <c r="QES1" s="297"/>
      <c r="QET1" s="296"/>
      <c r="QEU1" s="297"/>
      <c r="QEV1" s="296"/>
      <c r="QEW1" s="297"/>
      <c r="QEX1" s="296"/>
      <c r="QEY1" s="297"/>
      <c r="QEZ1" s="296"/>
      <c r="QFA1" s="297"/>
      <c r="QFB1" s="296"/>
      <c r="QFC1" s="297"/>
      <c r="QFD1" s="296"/>
      <c r="QFE1" s="297"/>
      <c r="QFF1" s="296"/>
      <c r="QFG1" s="297"/>
      <c r="QFH1" s="296"/>
      <c r="QFI1" s="297"/>
      <c r="QFJ1" s="296"/>
      <c r="QFK1" s="297"/>
      <c r="QFL1" s="296"/>
      <c r="QFM1" s="297"/>
      <c r="QFN1" s="296"/>
      <c r="QFO1" s="297"/>
      <c r="QFP1" s="296"/>
      <c r="QFQ1" s="297"/>
      <c r="QFR1" s="296"/>
      <c r="QFS1" s="297"/>
      <c r="QFT1" s="296"/>
      <c r="QFU1" s="297"/>
      <c r="QFV1" s="296"/>
      <c r="QFW1" s="297"/>
      <c r="QFX1" s="296"/>
      <c r="QFY1" s="297"/>
      <c r="QFZ1" s="296"/>
      <c r="QGA1" s="297"/>
      <c r="QGB1" s="296"/>
      <c r="QGC1" s="297"/>
      <c r="QGD1" s="296"/>
      <c r="QGE1" s="297"/>
      <c r="QGF1" s="296"/>
      <c r="QGG1" s="297"/>
      <c r="QGH1" s="296"/>
      <c r="QGI1" s="297"/>
      <c r="QGJ1" s="296"/>
      <c r="QGK1" s="297"/>
      <c r="QGL1" s="296"/>
      <c r="QGM1" s="297"/>
      <c r="QGN1" s="296"/>
      <c r="QGO1" s="297"/>
      <c r="QGP1" s="296"/>
      <c r="QGQ1" s="297"/>
      <c r="QGR1" s="296"/>
      <c r="QGS1" s="297"/>
      <c r="QGT1" s="296"/>
      <c r="QGU1" s="297"/>
      <c r="QGV1" s="296"/>
      <c r="QGW1" s="297"/>
      <c r="QGX1" s="296"/>
      <c r="QGY1" s="297"/>
      <c r="QGZ1" s="296"/>
      <c r="QHA1" s="297"/>
      <c r="QHB1" s="296"/>
      <c r="QHC1" s="297"/>
      <c r="QHD1" s="296"/>
      <c r="QHE1" s="297"/>
      <c r="QHF1" s="296"/>
      <c r="QHG1" s="297"/>
      <c r="QHH1" s="296"/>
      <c r="QHI1" s="297"/>
      <c r="QHJ1" s="296"/>
      <c r="QHK1" s="297"/>
      <c r="QHL1" s="296"/>
      <c r="QHM1" s="297"/>
      <c r="QHN1" s="296"/>
      <c r="QHO1" s="297"/>
      <c r="QHP1" s="296"/>
      <c r="QHQ1" s="297"/>
      <c r="QHR1" s="296"/>
      <c r="QHS1" s="297"/>
      <c r="QHT1" s="296"/>
      <c r="QHU1" s="297"/>
      <c r="QHV1" s="296"/>
      <c r="QHW1" s="297"/>
      <c r="QHX1" s="296"/>
      <c r="QHY1" s="297"/>
      <c r="QHZ1" s="296"/>
      <c r="QIA1" s="297"/>
      <c r="QIB1" s="296"/>
      <c r="QIC1" s="297"/>
      <c r="QID1" s="296"/>
      <c r="QIE1" s="297"/>
      <c r="QIF1" s="296"/>
      <c r="QIG1" s="297"/>
      <c r="QIH1" s="296"/>
      <c r="QII1" s="297"/>
      <c r="QIJ1" s="296"/>
      <c r="QIK1" s="297"/>
      <c r="QIL1" s="296"/>
      <c r="QIM1" s="297"/>
      <c r="QIN1" s="296"/>
      <c r="QIO1" s="297"/>
      <c r="QIP1" s="296"/>
      <c r="QIQ1" s="297"/>
      <c r="QIR1" s="296"/>
      <c r="QIS1" s="297"/>
      <c r="QIT1" s="296"/>
      <c r="QIU1" s="297"/>
      <c r="QIV1" s="296"/>
      <c r="QIW1" s="297"/>
      <c r="QIX1" s="296"/>
      <c r="QIY1" s="297"/>
      <c r="QIZ1" s="296"/>
      <c r="QJA1" s="297"/>
      <c r="QJB1" s="296"/>
      <c r="QJC1" s="297"/>
      <c r="QJD1" s="296"/>
      <c r="QJE1" s="297"/>
      <c r="QJF1" s="296"/>
      <c r="QJG1" s="297"/>
      <c r="QJH1" s="296"/>
      <c r="QJI1" s="297"/>
      <c r="QJJ1" s="296"/>
      <c r="QJK1" s="297"/>
      <c r="QJL1" s="296"/>
      <c r="QJM1" s="297"/>
      <c r="QJN1" s="296"/>
      <c r="QJO1" s="297"/>
      <c r="QJP1" s="296"/>
      <c r="QJQ1" s="297"/>
      <c r="QJR1" s="296"/>
      <c r="QJS1" s="297"/>
      <c r="QJT1" s="296"/>
      <c r="QJU1" s="297"/>
      <c r="QJV1" s="296"/>
      <c r="QJW1" s="297"/>
      <c r="QJX1" s="296"/>
      <c r="QJY1" s="297"/>
      <c r="QJZ1" s="296"/>
      <c r="QKA1" s="297"/>
      <c r="QKB1" s="296"/>
      <c r="QKC1" s="297"/>
      <c r="QKD1" s="296"/>
      <c r="QKE1" s="297"/>
      <c r="QKF1" s="296"/>
      <c r="QKG1" s="297"/>
      <c r="QKH1" s="296"/>
      <c r="QKI1" s="297"/>
      <c r="QKJ1" s="296"/>
      <c r="QKK1" s="297"/>
      <c r="QKL1" s="296"/>
      <c r="QKM1" s="297"/>
      <c r="QKN1" s="296"/>
      <c r="QKO1" s="297"/>
      <c r="QKP1" s="296"/>
      <c r="QKQ1" s="297"/>
      <c r="QKR1" s="296"/>
      <c r="QKS1" s="297"/>
      <c r="QKT1" s="296"/>
      <c r="QKU1" s="297"/>
      <c r="QKV1" s="296"/>
      <c r="QKW1" s="297"/>
      <c r="QKX1" s="296"/>
      <c r="QKY1" s="297"/>
      <c r="QKZ1" s="296"/>
      <c r="QLA1" s="297"/>
      <c r="QLB1" s="296"/>
      <c r="QLC1" s="297"/>
      <c r="QLD1" s="296"/>
      <c r="QLE1" s="297"/>
      <c r="QLF1" s="296"/>
      <c r="QLG1" s="297"/>
      <c r="QLH1" s="296"/>
      <c r="QLI1" s="297"/>
      <c r="QLJ1" s="296"/>
      <c r="QLK1" s="297"/>
      <c r="QLL1" s="296"/>
      <c r="QLM1" s="297"/>
      <c r="QLN1" s="296"/>
      <c r="QLO1" s="297"/>
      <c r="QLP1" s="296"/>
      <c r="QLQ1" s="297"/>
      <c r="QLR1" s="296"/>
      <c r="QLS1" s="297"/>
      <c r="QLT1" s="296"/>
      <c r="QLU1" s="297"/>
      <c r="QLV1" s="296"/>
      <c r="QLW1" s="297"/>
      <c r="QLX1" s="296"/>
      <c r="QLY1" s="297"/>
      <c r="QLZ1" s="296"/>
      <c r="QMA1" s="297"/>
      <c r="QMB1" s="296"/>
      <c r="QMC1" s="297"/>
      <c r="QMD1" s="296"/>
      <c r="QME1" s="297"/>
      <c r="QMF1" s="296"/>
      <c r="QMG1" s="297"/>
      <c r="QMH1" s="296"/>
      <c r="QMI1" s="297"/>
      <c r="QMJ1" s="296"/>
      <c r="QMK1" s="297"/>
      <c r="QML1" s="296"/>
      <c r="QMM1" s="297"/>
      <c r="QMN1" s="296"/>
      <c r="QMO1" s="297"/>
      <c r="QMP1" s="296"/>
      <c r="QMQ1" s="297"/>
      <c r="QMR1" s="296"/>
      <c r="QMS1" s="297"/>
      <c r="QMT1" s="296"/>
      <c r="QMU1" s="297"/>
      <c r="QMV1" s="296"/>
      <c r="QMW1" s="297"/>
      <c r="QMX1" s="296"/>
      <c r="QMY1" s="297"/>
      <c r="QMZ1" s="296"/>
      <c r="QNA1" s="297"/>
      <c r="QNB1" s="296"/>
      <c r="QNC1" s="297"/>
      <c r="QND1" s="296"/>
      <c r="QNE1" s="297"/>
      <c r="QNF1" s="296"/>
      <c r="QNG1" s="297"/>
      <c r="QNH1" s="296"/>
      <c r="QNI1" s="297"/>
      <c r="QNJ1" s="296"/>
      <c r="QNK1" s="297"/>
      <c r="QNL1" s="296"/>
      <c r="QNM1" s="297"/>
      <c r="QNN1" s="296"/>
      <c r="QNO1" s="297"/>
      <c r="QNP1" s="296"/>
      <c r="QNQ1" s="297"/>
      <c r="QNR1" s="296"/>
      <c r="QNS1" s="297"/>
      <c r="QNT1" s="296"/>
      <c r="QNU1" s="297"/>
      <c r="QNV1" s="296"/>
      <c r="QNW1" s="297"/>
      <c r="QNX1" s="296"/>
      <c r="QNY1" s="297"/>
      <c r="QNZ1" s="296"/>
      <c r="QOA1" s="297"/>
      <c r="QOB1" s="296"/>
      <c r="QOC1" s="297"/>
      <c r="QOD1" s="296"/>
      <c r="QOE1" s="297"/>
      <c r="QOF1" s="296"/>
      <c r="QOG1" s="297"/>
      <c r="QOH1" s="296"/>
      <c r="QOI1" s="297"/>
      <c r="QOJ1" s="296"/>
      <c r="QOK1" s="297"/>
      <c r="QOL1" s="296"/>
      <c r="QOM1" s="297"/>
      <c r="QON1" s="296"/>
      <c r="QOO1" s="297"/>
      <c r="QOP1" s="296"/>
      <c r="QOQ1" s="297"/>
      <c r="QOR1" s="296"/>
      <c r="QOS1" s="297"/>
      <c r="QOT1" s="296"/>
      <c r="QOU1" s="297"/>
      <c r="QOV1" s="296"/>
      <c r="QOW1" s="297"/>
      <c r="QOX1" s="296"/>
      <c r="QOY1" s="297"/>
      <c r="QOZ1" s="296"/>
      <c r="QPA1" s="297"/>
      <c r="QPB1" s="296"/>
      <c r="QPC1" s="297"/>
      <c r="QPD1" s="296"/>
      <c r="QPE1" s="297"/>
      <c r="QPF1" s="296"/>
      <c r="QPG1" s="297"/>
      <c r="QPH1" s="296"/>
      <c r="QPI1" s="297"/>
      <c r="QPJ1" s="296"/>
      <c r="QPK1" s="297"/>
      <c r="QPL1" s="296"/>
      <c r="QPM1" s="297"/>
      <c r="QPN1" s="296"/>
      <c r="QPO1" s="297"/>
      <c r="QPP1" s="296"/>
      <c r="QPQ1" s="297"/>
      <c r="QPR1" s="296"/>
      <c r="QPS1" s="297"/>
      <c r="QPT1" s="296"/>
      <c r="QPU1" s="297"/>
      <c r="QPV1" s="296"/>
      <c r="QPW1" s="297"/>
      <c r="QPX1" s="296"/>
      <c r="QPY1" s="297"/>
      <c r="QPZ1" s="296"/>
      <c r="QQA1" s="297"/>
      <c r="QQB1" s="296"/>
      <c r="QQC1" s="297"/>
      <c r="QQD1" s="296"/>
      <c r="QQE1" s="297"/>
      <c r="QQF1" s="296"/>
      <c r="QQG1" s="297"/>
      <c r="QQH1" s="296"/>
      <c r="QQI1" s="297"/>
      <c r="QQJ1" s="296"/>
      <c r="QQK1" s="297"/>
      <c r="QQL1" s="296"/>
      <c r="QQM1" s="297"/>
      <c r="QQN1" s="296"/>
      <c r="QQO1" s="297"/>
      <c r="QQP1" s="296"/>
      <c r="QQQ1" s="297"/>
      <c r="QQR1" s="296"/>
      <c r="QQS1" s="297"/>
      <c r="QQT1" s="296"/>
      <c r="QQU1" s="297"/>
      <c r="QQV1" s="296"/>
      <c r="QQW1" s="297"/>
      <c r="QQX1" s="296"/>
      <c r="QQY1" s="297"/>
      <c r="QQZ1" s="296"/>
      <c r="QRA1" s="297"/>
      <c r="QRB1" s="296"/>
      <c r="QRC1" s="297"/>
      <c r="QRD1" s="296"/>
      <c r="QRE1" s="297"/>
      <c r="QRF1" s="296"/>
      <c r="QRG1" s="297"/>
      <c r="QRH1" s="296"/>
      <c r="QRI1" s="297"/>
      <c r="QRJ1" s="296"/>
      <c r="QRK1" s="297"/>
      <c r="QRL1" s="296"/>
      <c r="QRM1" s="297"/>
      <c r="QRN1" s="296"/>
      <c r="QRO1" s="297"/>
      <c r="QRP1" s="296"/>
      <c r="QRQ1" s="297"/>
      <c r="QRR1" s="296"/>
      <c r="QRS1" s="297"/>
      <c r="QRT1" s="296"/>
      <c r="QRU1" s="297"/>
      <c r="QRV1" s="296"/>
      <c r="QRW1" s="297"/>
      <c r="QRX1" s="296"/>
      <c r="QRY1" s="297"/>
      <c r="QRZ1" s="296"/>
      <c r="QSA1" s="297"/>
      <c r="QSB1" s="296"/>
      <c r="QSC1" s="297"/>
      <c r="QSD1" s="296"/>
      <c r="QSE1" s="297"/>
      <c r="QSF1" s="296"/>
      <c r="QSG1" s="297"/>
      <c r="QSH1" s="296"/>
      <c r="QSI1" s="297"/>
      <c r="QSJ1" s="296"/>
      <c r="QSK1" s="297"/>
      <c r="QSL1" s="296"/>
      <c r="QSM1" s="297"/>
      <c r="QSN1" s="296"/>
      <c r="QSO1" s="297"/>
      <c r="QSP1" s="296"/>
      <c r="QSQ1" s="297"/>
      <c r="QSR1" s="296"/>
      <c r="QSS1" s="297"/>
      <c r="QST1" s="296"/>
      <c r="QSU1" s="297"/>
      <c r="QSV1" s="296"/>
      <c r="QSW1" s="297"/>
      <c r="QSX1" s="296"/>
      <c r="QSY1" s="297"/>
      <c r="QSZ1" s="296"/>
      <c r="QTA1" s="297"/>
      <c r="QTB1" s="296"/>
      <c r="QTC1" s="297"/>
      <c r="QTD1" s="296"/>
      <c r="QTE1" s="297"/>
      <c r="QTF1" s="296"/>
      <c r="QTG1" s="297"/>
      <c r="QTH1" s="296"/>
      <c r="QTI1" s="297"/>
      <c r="QTJ1" s="296"/>
      <c r="QTK1" s="297"/>
      <c r="QTL1" s="296"/>
      <c r="QTM1" s="297"/>
      <c r="QTN1" s="296"/>
      <c r="QTO1" s="297"/>
      <c r="QTP1" s="296"/>
      <c r="QTQ1" s="297"/>
      <c r="QTR1" s="296"/>
      <c r="QTS1" s="297"/>
      <c r="QTT1" s="296"/>
      <c r="QTU1" s="297"/>
      <c r="QTV1" s="296"/>
      <c r="QTW1" s="297"/>
      <c r="QTX1" s="296"/>
      <c r="QTY1" s="297"/>
      <c r="QTZ1" s="296"/>
      <c r="QUA1" s="297"/>
      <c r="QUB1" s="296"/>
      <c r="QUC1" s="297"/>
      <c r="QUD1" s="296"/>
      <c r="QUE1" s="297"/>
      <c r="QUF1" s="296"/>
      <c r="QUG1" s="297"/>
      <c r="QUH1" s="296"/>
      <c r="QUI1" s="297"/>
      <c r="QUJ1" s="296"/>
      <c r="QUK1" s="297"/>
      <c r="QUL1" s="296"/>
      <c r="QUM1" s="297"/>
      <c r="QUN1" s="296"/>
      <c r="QUO1" s="297"/>
      <c r="QUP1" s="296"/>
      <c r="QUQ1" s="297"/>
      <c r="QUR1" s="296"/>
      <c r="QUS1" s="297"/>
      <c r="QUT1" s="296"/>
      <c r="QUU1" s="297"/>
      <c r="QUV1" s="296"/>
      <c r="QUW1" s="297"/>
      <c r="QUX1" s="296"/>
      <c r="QUY1" s="297"/>
      <c r="QUZ1" s="296"/>
      <c r="QVA1" s="297"/>
      <c r="QVB1" s="296"/>
      <c r="QVC1" s="297"/>
      <c r="QVD1" s="296"/>
      <c r="QVE1" s="297"/>
      <c r="QVF1" s="296"/>
      <c r="QVG1" s="297"/>
      <c r="QVH1" s="296"/>
      <c r="QVI1" s="297"/>
      <c r="QVJ1" s="296"/>
      <c r="QVK1" s="297"/>
      <c r="QVL1" s="296"/>
      <c r="QVM1" s="297"/>
      <c r="QVN1" s="296"/>
      <c r="QVO1" s="297"/>
      <c r="QVP1" s="296"/>
      <c r="QVQ1" s="297"/>
      <c r="QVR1" s="296"/>
      <c r="QVS1" s="297"/>
      <c r="QVT1" s="296"/>
      <c r="QVU1" s="297"/>
      <c r="QVV1" s="296"/>
      <c r="QVW1" s="297"/>
      <c r="QVX1" s="296"/>
      <c r="QVY1" s="297"/>
      <c r="QVZ1" s="296"/>
      <c r="QWA1" s="297"/>
      <c r="QWB1" s="296"/>
      <c r="QWC1" s="297"/>
      <c r="QWD1" s="296"/>
      <c r="QWE1" s="297"/>
      <c r="QWF1" s="296"/>
      <c r="QWG1" s="297"/>
      <c r="QWH1" s="296"/>
      <c r="QWI1" s="297"/>
      <c r="QWJ1" s="296"/>
      <c r="QWK1" s="297"/>
      <c r="QWL1" s="296"/>
      <c r="QWM1" s="297"/>
      <c r="QWN1" s="296"/>
      <c r="QWO1" s="297"/>
      <c r="QWP1" s="296"/>
      <c r="QWQ1" s="297"/>
      <c r="QWR1" s="296"/>
      <c r="QWS1" s="297"/>
      <c r="QWT1" s="296"/>
      <c r="QWU1" s="297"/>
      <c r="QWV1" s="296"/>
      <c r="QWW1" s="297"/>
      <c r="QWX1" s="296"/>
      <c r="QWY1" s="297"/>
      <c r="QWZ1" s="296"/>
      <c r="QXA1" s="297"/>
      <c r="QXB1" s="296"/>
      <c r="QXC1" s="297"/>
      <c r="QXD1" s="296"/>
      <c r="QXE1" s="297"/>
      <c r="QXF1" s="296"/>
      <c r="QXG1" s="297"/>
      <c r="QXH1" s="296"/>
      <c r="QXI1" s="297"/>
      <c r="QXJ1" s="296"/>
      <c r="QXK1" s="297"/>
      <c r="QXL1" s="296"/>
      <c r="QXM1" s="297"/>
      <c r="QXN1" s="296"/>
      <c r="QXO1" s="297"/>
      <c r="QXP1" s="296"/>
      <c r="QXQ1" s="297"/>
      <c r="QXR1" s="296"/>
      <c r="QXS1" s="297"/>
      <c r="QXT1" s="296"/>
      <c r="QXU1" s="297"/>
      <c r="QXV1" s="296"/>
      <c r="QXW1" s="297"/>
      <c r="QXX1" s="296"/>
      <c r="QXY1" s="297"/>
      <c r="QXZ1" s="296"/>
      <c r="QYA1" s="297"/>
      <c r="QYB1" s="296"/>
      <c r="QYC1" s="297"/>
      <c r="QYD1" s="296"/>
      <c r="QYE1" s="297"/>
      <c r="QYF1" s="296"/>
      <c r="QYG1" s="297"/>
      <c r="QYH1" s="296"/>
      <c r="QYI1" s="297"/>
      <c r="QYJ1" s="296"/>
      <c r="QYK1" s="297"/>
      <c r="QYL1" s="296"/>
      <c r="QYM1" s="297"/>
      <c r="QYN1" s="296"/>
      <c r="QYO1" s="297"/>
      <c r="QYP1" s="296"/>
      <c r="QYQ1" s="297"/>
      <c r="QYR1" s="296"/>
      <c r="QYS1" s="297"/>
      <c r="QYT1" s="296"/>
      <c r="QYU1" s="297"/>
      <c r="QYV1" s="296"/>
      <c r="QYW1" s="297"/>
      <c r="QYX1" s="296"/>
      <c r="QYY1" s="297"/>
      <c r="QYZ1" s="296"/>
      <c r="QZA1" s="297"/>
      <c r="QZB1" s="296"/>
      <c r="QZC1" s="297"/>
      <c r="QZD1" s="296"/>
      <c r="QZE1" s="297"/>
      <c r="QZF1" s="296"/>
      <c r="QZG1" s="297"/>
      <c r="QZH1" s="296"/>
      <c r="QZI1" s="297"/>
      <c r="QZJ1" s="296"/>
      <c r="QZK1" s="297"/>
      <c r="QZL1" s="296"/>
      <c r="QZM1" s="297"/>
      <c r="QZN1" s="296"/>
      <c r="QZO1" s="297"/>
      <c r="QZP1" s="296"/>
      <c r="QZQ1" s="297"/>
      <c r="QZR1" s="296"/>
      <c r="QZS1" s="297"/>
      <c r="QZT1" s="296"/>
      <c r="QZU1" s="297"/>
      <c r="QZV1" s="296"/>
      <c r="QZW1" s="297"/>
      <c r="QZX1" s="296"/>
      <c r="QZY1" s="297"/>
      <c r="QZZ1" s="296"/>
      <c r="RAA1" s="297"/>
      <c r="RAB1" s="296"/>
      <c r="RAC1" s="297"/>
      <c r="RAD1" s="296"/>
      <c r="RAE1" s="297"/>
      <c r="RAF1" s="296"/>
      <c r="RAG1" s="297"/>
      <c r="RAH1" s="296"/>
      <c r="RAI1" s="297"/>
      <c r="RAJ1" s="296"/>
      <c r="RAK1" s="297"/>
      <c r="RAL1" s="296"/>
      <c r="RAM1" s="297"/>
      <c r="RAN1" s="296"/>
      <c r="RAO1" s="297"/>
      <c r="RAP1" s="296"/>
      <c r="RAQ1" s="297"/>
      <c r="RAR1" s="296"/>
      <c r="RAS1" s="297"/>
      <c r="RAT1" s="296"/>
      <c r="RAU1" s="297"/>
      <c r="RAV1" s="296"/>
      <c r="RAW1" s="297"/>
      <c r="RAX1" s="296"/>
      <c r="RAY1" s="297"/>
      <c r="RAZ1" s="296"/>
      <c r="RBA1" s="297"/>
      <c r="RBB1" s="296"/>
      <c r="RBC1" s="297"/>
      <c r="RBD1" s="296"/>
      <c r="RBE1" s="297"/>
      <c r="RBF1" s="296"/>
      <c r="RBG1" s="297"/>
      <c r="RBH1" s="296"/>
      <c r="RBI1" s="297"/>
      <c r="RBJ1" s="296"/>
      <c r="RBK1" s="297"/>
      <c r="RBL1" s="296"/>
      <c r="RBM1" s="297"/>
      <c r="RBN1" s="296"/>
      <c r="RBO1" s="297"/>
      <c r="RBP1" s="296"/>
      <c r="RBQ1" s="297"/>
      <c r="RBR1" s="296"/>
      <c r="RBS1" s="297"/>
      <c r="RBT1" s="296"/>
      <c r="RBU1" s="297"/>
      <c r="RBV1" s="296"/>
      <c r="RBW1" s="297"/>
      <c r="RBX1" s="296"/>
      <c r="RBY1" s="297"/>
      <c r="RBZ1" s="296"/>
      <c r="RCA1" s="297"/>
      <c r="RCB1" s="296"/>
      <c r="RCC1" s="297"/>
      <c r="RCD1" s="296"/>
      <c r="RCE1" s="297"/>
      <c r="RCF1" s="296"/>
      <c r="RCG1" s="297"/>
      <c r="RCH1" s="296"/>
      <c r="RCI1" s="297"/>
      <c r="RCJ1" s="296"/>
      <c r="RCK1" s="297"/>
      <c r="RCL1" s="296"/>
      <c r="RCM1" s="297"/>
      <c r="RCN1" s="296"/>
      <c r="RCO1" s="297"/>
      <c r="RCP1" s="296"/>
      <c r="RCQ1" s="297"/>
      <c r="RCR1" s="296"/>
      <c r="RCS1" s="297"/>
      <c r="RCT1" s="296"/>
      <c r="RCU1" s="297"/>
      <c r="RCV1" s="296"/>
      <c r="RCW1" s="297"/>
      <c r="RCX1" s="296"/>
      <c r="RCY1" s="297"/>
      <c r="RCZ1" s="296"/>
      <c r="RDA1" s="297"/>
      <c r="RDB1" s="296"/>
      <c r="RDC1" s="297"/>
      <c r="RDD1" s="296"/>
      <c r="RDE1" s="297"/>
      <c r="RDF1" s="296"/>
      <c r="RDG1" s="297"/>
      <c r="RDH1" s="296"/>
      <c r="RDI1" s="297"/>
      <c r="RDJ1" s="296"/>
      <c r="RDK1" s="297"/>
      <c r="RDL1" s="296"/>
      <c r="RDM1" s="297"/>
      <c r="RDN1" s="296"/>
      <c r="RDO1" s="297"/>
      <c r="RDP1" s="296"/>
      <c r="RDQ1" s="297"/>
      <c r="RDR1" s="296"/>
      <c r="RDS1" s="297"/>
      <c r="RDT1" s="296"/>
      <c r="RDU1" s="297"/>
      <c r="RDV1" s="296"/>
      <c r="RDW1" s="297"/>
      <c r="RDX1" s="296"/>
      <c r="RDY1" s="297"/>
      <c r="RDZ1" s="296"/>
      <c r="REA1" s="297"/>
      <c r="REB1" s="296"/>
      <c r="REC1" s="297"/>
      <c r="RED1" s="296"/>
      <c r="REE1" s="297"/>
      <c r="REF1" s="296"/>
      <c r="REG1" s="297"/>
      <c r="REH1" s="296"/>
      <c r="REI1" s="297"/>
      <c r="REJ1" s="296"/>
      <c r="REK1" s="297"/>
      <c r="REL1" s="296"/>
      <c r="REM1" s="297"/>
      <c r="REN1" s="296"/>
      <c r="REO1" s="297"/>
      <c r="REP1" s="296"/>
      <c r="REQ1" s="297"/>
      <c r="RER1" s="296"/>
      <c r="RES1" s="297"/>
      <c r="RET1" s="296"/>
      <c r="REU1" s="297"/>
      <c r="REV1" s="296"/>
      <c r="REW1" s="297"/>
      <c r="REX1" s="296"/>
      <c r="REY1" s="297"/>
      <c r="REZ1" s="296"/>
      <c r="RFA1" s="297"/>
      <c r="RFB1" s="296"/>
      <c r="RFC1" s="297"/>
      <c r="RFD1" s="296"/>
      <c r="RFE1" s="297"/>
      <c r="RFF1" s="296"/>
      <c r="RFG1" s="297"/>
      <c r="RFH1" s="296"/>
      <c r="RFI1" s="297"/>
      <c r="RFJ1" s="296"/>
      <c r="RFK1" s="297"/>
      <c r="RFL1" s="296"/>
      <c r="RFM1" s="297"/>
      <c r="RFN1" s="296"/>
      <c r="RFO1" s="297"/>
      <c r="RFP1" s="296"/>
      <c r="RFQ1" s="297"/>
      <c r="RFR1" s="296"/>
      <c r="RFS1" s="297"/>
      <c r="RFT1" s="296"/>
      <c r="RFU1" s="297"/>
      <c r="RFV1" s="296"/>
      <c r="RFW1" s="297"/>
      <c r="RFX1" s="296"/>
      <c r="RFY1" s="297"/>
      <c r="RFZ1" s="296"/>
      <c r="RGA1" s="297"/>
      <c r="RGB1" s="296"/>
      <c r="RGC1" s="297"/>
      <c r="RGD1" s="296"/>
      <c r="RGE1" s="297"/>
      <c r="RGF1" s="296"/>
      <c r="RGG1" s="297"/>
      <c r="RGH1" s="296"/>
      <c r="RGI1" s="297"/>
      <c r="RGJ1" s="296"/>
      <c r="RGK1" s="297"/>
      <c r="RGL1" s="296"/>
      <c r="RGM1" s="297"/>
      <c r="RGN1" s="296"/>
      <c r="RGO1" s="297"/>
      <c r="RGP1" s="296"/>
      <c r="RGQ1" s="297"/>
      <c r="RGR1" s="296"/>
      <c r="RGS1" s="297"/>
      <c r="RGT1" s="296"/>
      <c r="RGU1" s="297"/>
      <c r="RGV1" s="296"/>
      <c r="RGW1" s="297"/>
      <c r="RGX1" s="296"/>
      <c r="RGY1" s="297"/>
      <c r="RGZ1" s="296"/>
      <c r="RHA1" s="297"/>
      <c r="RHB1" s="296"/>
      <c r="RHC1" s="297"/>
      <c r="RHD1" s="296"/>
      <c r="RHE1" s="297"/>
      <c r="RHF1" s="296"/>
      <c r="RHG1" s="297"/>
      <c r="RHH1" s="296"/>
      <c r="RHI1" s="297"/>
      <c r="RHJ1" s="296"/>
      <c r="RHK1" s="297"/>
      <c r="RHL1" s="296"/>
      <c r="RHM1" s="297"/>
      <c r="RHN1" s="296"/>
      <c r="RHO1" s="297"/>
      <c r="RHP1" s="296"/>
      <c r="RHQ1" s="297"/>
      <c r="RHR1" s="296"/>
      <c r="RHS1" s="297"/>
      <c r="RHT1" s="296"/>
      <c r="RHU1" s="297"/>
      <c r="RHV1" s="296"/>
      <c r="RHW1" s="297"/>
      <c r="RHX1" s="296"/>
      <c r="RHY1" s="297"/>
      <c r="RHZ1" s="296"/>
      <c r="RIA1" s="297"/>
      <c r="RIB1" s="296"/>
      <c r="RIC1" s="297"/>
      <c r="RID1" s="296"/>
      <c r="RIE1" s="297"/>
      <c r="RIF1" s="296"/>
      <c r="RIG1" s="297"/>
      <c r="RIH1" s="296"/>
      <c r="RII1" s="297"/>
      <c r="RIJ1" s="296"/>
      <c r="RIK1" s="297"/>
      <c r="RIL1" s="296"/>
      <c r="RIM1" s="297"/>
      <c r="RIN1" s="296"/>
      <c r="RIO1" s="297"/>
      <c r="RIP1" s="296"/>
      <c r="RIQ1" s="297"/>
      <c r="RIR1" s="296"/>
      <c r="RIS1" s="297"/>
      <c r="RIT1" s="296"/>
      <c r="RIU1" s="297"/>
      <c r="RIV1" s="296"/>
      <c r="RIW1" s="297"/>
      <c r="RIX1" s="296"/>
      <c r="RIY1" s="297"/>
      <c r="RIZ1" s="296"/>
      <c r="RJA1" s="297"/>
      <c r="RJB1" s="296"/>
      <c r="RJC1" s="297"/>
      <c r="RJD1" s="296"/>
      <c r="RJE1" s="297"/>
      <c r="RJF1" s="296"/>
      <c r="RJG1" s="297"/>
      <c r="RJH1" s="296"/>
      <c r="RJI1" s="297"/>
      <c r="RJJ1" s="296"/>
      <c r="RJK1" s="297"/>
      <c r="RJL1" s="296"/>
      <c r="RJM1" s="297"/>
      <c r="RJN1" s="296"/>
      <c r="RJO1" s="297"/>
      <c r="RJP1" s="296"/>
      <c r="RJQ1" s="297"/>
      <c r="RJR1" s="296"/>
      <c r="RJS1" s="297"/>
      <c r="RJT1" s="296"/>
      <c r="RJU1" s="297"/>
      <c r="RJV1" s="296"/>
      <c r="RJW1" s="297"/>
      <c r="RJX1" s="296"/>
      <c r="RJY1" s="297"/>
      <c r="RJZ1" s="296"/>
      <c r="RKA1" s="297"/>
      <c r="RKB1" s="296"/>
      <c r="RKC1" s="297"/>
      <c r="RKD1" s="296"/>
      <c r="RKE1" s="297"/>
      <c r="RKF1" s="296"/>
      <c r="RKG1" s="297"/>
      <c r="RKH1" s="296"/>
      <c r="RKI1" s="297"/>
      <c r="RKJ1" s="296"/>
      <c r="RKK1" s="297"/>
      <c r="RKL1" s="296"/>
      <c r="RKM1" s="297"/>
      <c r="RKN1" s="296"/>
      <c r="RKO1" s="297"/>
      <c r="RKP1" s="296"/>
      <c r="RKQ1" s="297"/>
      <c r="RKR1" s="296"/>
      <c r="RKS1" s="297"/>
      <c r="RKT1" s="296"/>
      <c r="RKU1" s="297"/>
      <c r="RKV1" s="296"/>
      <c r="RKW1" s="297"/>
      <c r="RKX1" s="296"/>
      <c r="RKY1" s="297"/>
      <c r="RKZ1" s="296"/>
      <c r="RLA1" s="297"/>
      <c r="RLB1" s="296"/>
      <c r="RLC1" s="297"/>
      <c r="RLD1" s="296"/>
      <c r="RLE1" s="297"/>
      <c r="RLF1" s="296"/>
      <c r="RLG1" s="297"/>
      <c r="RLH1" s="296"/>
      <c r="RLI1" s="297"/>
      <c r="RLJ1" s="296"/>
      <c r="RLK1" s="297"/>
      <c r="RLL1" s="296"/>
      <c r="RLM1" s="297"/>
      <c r="RLN1" s="296"/>
      <c r="RLO1" s="297"/>
      <c r="RLP1" s="296"/>
      <c r="RLQ1" s="297"/>
      <c r="RLR1" s="296"/>
      <c r="RLS1" s="297"/>
      <c r="RLT1" s="296"/>
      <c r="RLU1" s="297"/>
      <c r="RLV1" s="296"/>
      <c r="RLW1" s="297"/>
      <c r="RLX1" s="296"/>
      <c r="RLY1" s="297"/>
      <c r="RLZ1" s="296"/>
      <c r="RMA1" s="297"/>
      <c r="RMB1" s="296"/>
      <c r="RMC1" s="297"/>
      <c r="RMD1" s="296"/>
      <c r="RME1" s="297"/>
      <c r="RMF1" s="296"/>
      <c r="RMG1" s="297"/>
      <c r="RMH1" s="296"/>
      <c r="RMI1" s="297"/>
      <c r="RMJ1" s="296"/>
      <c r="RMK1" s="297"/>
      <c r="RML1" s="296"/>
      <c r="RMM1" s="297"/>
      <c r="RMN1" s="296"/>
      <c r="RMO1" s="297"/>
      <c r="RMP1" s="296"/>
      <c r="RMQ1" s="297"/>
      <c r="RMR1" s="296"/>
      <c r="RMS1" s="297"/>
      <c r="RMT1" s="296"/>
      <c r="RMU1" s="297"/>
      <c r="RMV1" s="296"/>
      <c r="RMW1" s="297"/>
      <c r="RMX1" s="296"/>
      <c r="RMY1" s="297"/>
      <c r="RMZ1" s="296"/>
      <c r="RNA1" s="297"/>
      <c r="RNB1" s="296"/>
      <c r="RNC1" s="297"/>
      <c r="RND1" s="296"/>
      <c r="RNE1" s="297"/>
      <c r="RNF1" s="296"/>
      <c r="RNG1" s="297"/>
      <c r="RNH1" s="296"/>
      <c r="RNI1" s="297"/>
      <c r="RNJ1" s="296"/>
      <c r="RNK1" s="297"/>
      <c r="RNL1" s="296"/>
      <c r="RNM1" s="297"/>
      <c r="RNN1" s="296"/>
      <c r="RNO1" s="297"/>
      <c r="RNP1" s="296"/>
      <c r="RNQ1" s="297"/>
      <c r="RNR1" s="296"/>
      <c r="RNS1" s="297"/>
      <c r="RNT1" s="296"/>
      <c r="RNU1" s="297"/>
      <c r="RNV1" s="296"/>
      <c r="RNW1" s="297"/>
      <c r="RNX1" s="296"/>
      <c r="RNY1" s="297"/>
      <c r="RNZ1" s="296"/>
      <c r="ROA1" s="297"/>
      <c r="ROB1" s="296"/>
      <c r="ROC1" s="297"/>
      <c r="ROD1" s="296"/>
      <c r="ROE1" s="297"/>
      <c r="ROF1" s="296"/>
      <c r="ROG1" s="297"/>
      <c r="ROH1" s="296"/>
      <c r="ROI1" s="297"/>
      <c r="ROJ1" s="296"/>
      <c r="ROK1" s="297"/>
      <c r="ROL1" s="296"/>
      <c r="ROM1" s="297"/>
      <c r="RON1" s="296"/>
      <c r="ROO1" s="297"/>
      <c r="ROP1" s="296"/>
      <c r="ROQ1" s="297"/>
      <c r="ROR1" s="296"/>
      <c r="ROS1" s="297"/>
      <c r="ROT1" s="296"/>
      <c r="ROU1" s="297"/>
      <c r="ROV1" s="296"/>
      <c r="ROW1" s="297"/>
      <c r="ROX1" s="296"/>
      <c r="ROY1" s="297"/>
      <c r="ROZ1" s="296"/>
      <c r="RPA1" s="297"/>
      <c r="RPB1" s="296"/>
      <c r="RPC1" s="297"/>
      <c r="RPD1" s="296"/>
      <c r="RPE1" s="297"/>
      <c r="RPF1" s="296"/>
      <c r="RPG1" s="297"/>
      <c r="RPH1" s="296"/>
      <c r="RPI1" s="297"/>
      <c r="RPJ1" s="296"/>
      <c r="RPK1" s="297"/>
      <c r="RPL1" s="296"/>
      <c r="RPM1" s="297"/>
      <c r="RPN1" s="296"/>
      <c r="RPO1" s="297"/>
      <c r="RPP1" s="296"/>
      <c r="RPQ1" s="297"/>
      <c r="RPR1" s="296"/>
      <c r="RPS1" s="297"/>
      <c r="RPT1" s="296"/>
      <c r="RPU1" s="297"/>
      <c r="RPV1" s="296"/>
      <c r="RPW1" s="297"/>
      <c r="RPX1" s="296"/>
      <c r="RPY1" s="297"/>
      <c r="RPZ1" s="296"/>
      <c r="RQA1" s="297"/>
      <c r="RQB1" s="296"/>
      <c r="RQC1" s="297"/>
      <c r="RQD1" s="296"/>
      <c r="RQE1" s="297"/>
      <c r="RQF1" s="296"/>
      <c r="RQG1" s="297"/>
      <c r="RQH1" s="296"/>
      <c r="RQI1" s="297"/>
      <c r="RQJ1" s="296"/>
      <c r="RQK1" s="297"/>
      <c r="RQL1" s="296"/>
      <c r="RQM1" s="297"/>
      <c r="RQN1" s="296"/>
      <c r="RQO1" s="297"/>
      <c r="RQP1" s="296"/>
      <c r="RQQ1" s="297"/>
      <c r="RQR1" s="296"/>
      <c r="RQS1" s="297"/>
      <c r="RQT1" s="296"/>
      <c r="RQU1" s="297"/>
      <c r="RQV1" s="296"/>
      <c r="RQW1" s="297"/>
      <c r="RQX1" s="296"/>
      <c r="RQY1" s="297"/>
      <c r="RQZ1" s="296"/>
      <c r="RRA1" s="297"/>
      <c r="RRB1" s="296"/>
      <c r="RRC1" s="297"/>
      <c r="RRD1" s="296"/>
      <c r="RRE1" s="297"/>
      <c r="RRF1" s="296"/>
      <c r="RRG1" s="297"/>
      <c r="RRH1" s="296"/>
      <c r="RRI1" s="297"/>
      <c r="RRJ1" s="296"/>
      <c r="RRK1" s="297"/>
      <c r="RRL1" s="296"/>
      <c r="RRM1" s="297"/>
      <c r="RRN1" s="296"/>
      <c r="RRO1" s="297"/>
      <c r="RRP1" s="296"/>
      <c r="RRQ1" s="297"/>
      <c r="RRR1" s="296"/>
      <c r="RRS1" s="297"/>
      <c r="RRT1" s="296"/>
      <c r="RRU1" s="297"/>
      <c r="RRV1" s="296"/>
      <c r="RRW1" s="297"/>
      <c r="RRX1" s="296"/>
      <c r="RRY1" s="297"/>
      <c r="RRZ1" s="296"/>
      <c r="RSA1" s="297"/>
      <c r="RSB1" s="296"/>
      <c r="RSC1" s="297"/>
      <c r="RSD1" s="296"/>
      <c r="RSE1" s="297"/>
      <c r="RSF1" s="296"/>
      <c r="RSG1" s="297"/>
      <c r="RSH1" s="296"/>
      <c r="RSI1" s="297"/>
      <c r="RSJ1" s="296"/>
      <c r="RSK1" s="297"/>
      <c r="RSL1" s="296"/>
      <c r="RSM1" s="297"/>
      <c r="RSN1" s="296"/>
      <c r="RSO1" s="297"/>
      <c r="RSP1" s="296"/>
      <c r="RSQ1" s="297"/>
      <c r="RSR1" s="296"/>
      <c r="RSS1" s="297"/>
      <c r="RST1" s="296"/>
      <c r="RSU1" s="297"/>
      <c r="RSV1" s="296"/>
      <c r="RSW1" s="297"/>
      <c r="RSX1" s="296"/>
      <c r="RSY1" s="297"/>
      <c r="RSZ1" s="296"/>
      <c r="RTA1" s="297"/>
      <c r="RTB1" s="296"/>
      <c r="RTC1" s="297"/>
      <c r="RTD1" s="296"/>
      <c r="RTE1" s="297"/>
      <c r="RTF1" s="296"/>
      <c r="RTG1" s="297"/>
      <c r="RTH1" s="296"/>
      <c r="RTI1" s="297"/>
      <c r="RTJ1" s="296"/>
      <c r="RTK1" s="297"/>
      <c r="RTL1" s="296"/>
      <c r="RTM1" s="297"/>
      <c r="RTN1" s="296"/>
      <c r="RTO1" s="297"/>
      <c r="RTP1" s="296"/>
      <c r="RTQ1" s="297"/>
      <c r="RTR1" s="296"/>
      <c r="RTS1" s="297"/>
      <c r="RTT1" s="296"/>
      <c r="RTU1" s="297"/>
      <c r="RTV1" s="296"/>
      <c r="RTW1" s="297"/>
      <c r="RTX1" s="296"/>
      <c r="RTY1" s="297"/>
      <c r="RTZ1" s="296"/>
      <c r="RUA1" s="297"/>
      <c r="RUB1" s="296"/>
      <c r="RUC1" s="297"/>
      <c r="RUD1" s="296"/>
      <c r="RUE1" s="297"/>
      <c r="RUF1" s="296"/>
      <c r="RUG1" s="297"/>
      <c r="RUH1" s="296"/>
      <c r="RUI1" s="297"/>
      <c r="RUJ1" s="296"/>
      <c r="RUK1" s="297"/>
      <c r="RUL1" s="296"/>
      <c r="RUM1" s="297"/>
      <c r="RUN1" s="296"/>
      <c r="RUO1" s="297"/>
      <c r="RUP1" s="296"/>
      <c r="RUQ1" s="297"/>
      <c r="RUR1" s="296"/>
      <c r="RUS1" s="297"/>
      <c r="RUT1" s="296"/>
      <c r="RUU1" s="297"/>
      <c r="RUV1" s="296"/>
      <c r="RUW1" s="297"/>
      <c r="RUX1" s="296"/>
      <c r="RUY1" s="297"/>
      <c r="RUZ1" s="296"/>
      <c r="RVA1" s="297"/>
      <c r="RVB1" s="296"/>
      <c r="RVC1" s="297"/>
      <c r="RVD1" s="296"/>
      <c r="RVE1" s="297"/>
      <c r="RVF1" s="296"/>
      <c r="RVG1" s="297"/>
      <c r="RVH1" s="296"/>
      <c r="RVI1" s="297"/>
      <c r="RVJ1" s="296"/>
      <c r="RVK1" s="297"/>
      <c r="RVL1" s="296"/>
      <c r="RVM1" s="297"/>
      <c r="RVN1" s="296"/>
      <c r="RVO1" s="297"/>
      <c r="RVP1" s="296"/>
      <c r="RVQ1" s="297"/>
      <c r="RVR1" s="296"/>
      <c r="RVS1" s="297"/>
      <c r="RVT1" s="296"/>
      <c r="RVU1" s="297"/>
      <c r="RVV1" s="296"/>
      <c r="RVW1" s="297"/>
      <c r="RVX1" s="296"/>
      <c r="RVY1" s="297"/>
      <c r="RVZ1" s="296"/>
      <c r="RWA1" s="297"/>
      <c r="RWB1" s="296"/>
      <c r="RWC1" s="297"/>
      <c r="RWD1" s="296"/>
      <c r="RWE1" s="297"/>
      <c r="RWF1" s="296"/>
      <c r="RWG1" s="297"/>
      <c r="RWH1" s="296"/>
      <c r="RWI1" s="297"/>
      <c r="RWJ1" s="296"/>
      <c r="RWK1" s="297"/>
      <c r="RWL1" s="296"/>
      <c r="RWM1" s="297"/>
      <c r="RWN1" s="296"/>
      <c r="RWO1" s="297"/>
      <c r="RWP1" s="296"/>
      <c r="RWQ1" s="297"/>
      <c r="RWR1" s="296"/>
      <c r="RWS1" s="297"/>
      <c r="RWT1" s="296"/>
      <c r="RWU1" s="297"/>
      <c r="RWV1" s="296"/>
      <c r="RWW1" s="297"/>
      <c r="RWX1" s="296"/>
      <c r="RWY1" s="297"/>
      <c r="RWZ1" s="296"/>
      <c r="RXA1" s="297"/>
      <c r="RXB1" s="296"/>
      <c r="RXC1" s="297"/>
      <c r="RXD1" s="296"/>
      <c r="RXE1" s="297"/>
      <c r="RXF1" s="296"/>
      <c r="RXG1" s="297"/>
      <c r="RXH1" s="296"/>
      <c r="RXI1" s="297"/>
      <c r="RXJ1" s="296"/>
      <c r="RXK1" s="297"/>
      <c r="RXL1" s="296"/>
      <c r="RXM1" s="297"/>
      <c r="RXN1" s="296"/>
      <c r="RXO1" s="297"/>
      <c r="RXP1" s="296"/>
      <c r="RXQ1" s="297"/>
      <c r="RXR1" s="296"/>
      <c r="RXS1" s="297"/>
      <c r="RXT1" s="296"/>
      <c r="RXU1" s="297"/>
      <c r="RXV1" s="296"/>
      <c r="RXW1" s="297"/>
      <c r="RXX1" s="296"/>
      <c r="RXY1" s="297"/>
      <c r="RXZ1" s="296"/>
      <c r="RYA1" s="297"/>
      <c r="RYB1" s="296"/>
      <c r="RYC1" s="297"/>
      <c r="RYD1" s="296"/>
      <c r="RYE1" s="297"/>
      <c r="RYF1" s="296"/>
      <c r="RYG1" s="297"/>
      <c r="RYH1" s="296"/>
      <c r="RYI1" s="297"/>
      <c r="RYJ1" s="296"/>
      <c r="RYK1" s="297"/>
      <c r="RYL1" s="296"/>
      <c r="RYM1" s="297"/>
      <c r="RYN1" s="296"/>
      <c r="RYO1" s="297"/>
      <c r="RYP1" s="296"/>
      <c r="RYQ1" s="297"/>
      <c r="RYR1" s="296"/>
      <c r="RYS1" s="297"/>
      <c r="RYT1" s="296"/>
      <c r="RYU1" s="297"/>
      <c r="RYV1" s="296"/>
      <c r="RYW1" s="297"/>
      <c r="RYX1" s="296"/>
      <c r="RYY1" s="297"/>
      <c r="RYZ1" s="296"/>
      <c r="RZA1" s="297"/>
      <c r="RZB1" s="296"/>
      <c r="RZC1" s="297"/>
      <c r="RZD1" s="296"/>
      <c r="RZE1" s="297"/>
      <c r="RZF1" s="296"/>
      <c r="RZG1" s="297"/>
      <c r="RZH1" s="296"/>
      <c r="RZI1" s="297"/>
      <c r="RZJ1" s="296"/>
      <c r="RZK1" s="297"/>
      <c r="RZL1" s="296"/>
      <c r="RZM1" s="297"/>
      <c r="RZN1" s="296"/>
      <c r="RZO1" s="297"/>
      <c r="RZP1" s="296"/>
      <c r="RZQ1" s="297"/>
      <c r="RZR1" s="296"/>
      <c r="RZS1" s="297"/>
      <c r="RZT1" s="296"/>
      <c r="RZU1" s="297"/>
      <c r="RZV1" s="296"/>
      <c r="RZW1" s="297"/>
      <c r="RZX1" s="296"/>
      <c r="RZY1" s="297"/>
      <c r="RZZ1" s="296"/>
      <c r="SAA1" s="297"/>
      <c r="SAB1" s="296"/>
      <c r="SAC1" s="297"/>
      <c r="SAD1" s="296"/>
      <c r="SAE1" s="297"/>
      <c r="SAF1" s="296"/>
      <c r="SAG1" s="297"/>
      <c r="SAH1" s="296"/>
      <c r="SAI1" s="297"/>
      <c r="SAJ1" s="296"/>
      <c r="SAK1" s="297"/>
      <c r="SAL1" s="296"/>
      <c r="SAM1" s="297"/>
      <c r="SAN1" s="296"/>
      <c r="SAO1" s="297"/>
      <c r="SAP1" s="296"/>
      <c r="SAQ1" s="297"/>
      <c r="SAR1" s="296"/>
      <c r="SAS1" s="297"/>
      <c r="SAT1" s="296"/>
      <c r="SAU1" s="297"/>
      <c r="SAV1" s="296"/>
      <c r="SAW1" s="297"/>
      <c r="SAX1" s="296"/>
      <c r="SAY1" s="297"/>
      <c r="SAZ1" s="296"/>
      <c r="SBA1" s="297"/>
      <c r="SBB1" s="296"/>
      <c r="SBC1" s="297"/>
      <c r="SBD1" s="296"/>
      <c r="SBE1" s="297"/>
      <c r="SBF1" s="296"/>
      <c r="SBG1" s="297"/>
      <c r="SBH1" s="296"/>
      <c r="SBI1" s="297"/>
      <c r="SBJ1" s="296"/>
      <c r="SBK1" s="297"/>
      <c r="SBL1" s="296"/>
      <c r="SBM1" s="297"/>
      <c r="SBN1" s="296"/>
      <c r="SBO1" s="297"/>
      <c r="SBP1" s="296"/>
      <c r="SBQ1" s="297"/>
      <c r="SBR1" s="296"/>
      <c r="SBS1" s="297"/>
      <c r="SBT1" s="296"/>
      <c r="SBU1" s="297"/>
      <c r="SBV1" s="296"/>
      <c r="SBW1" s="297"/>
      <c r="SBX1" s="296"/>
      <c r="SBY1" s="297"/>
      <c r="SBZ1" s="296"/>
      <c r="SCA1" s="297"/>
      <c r="SCB1" s="296"/>
      <c r="SCC1" s="297"/>
      <c r="SCD1" s="296"/>
      <c r="SCE1" s="297"/>
      <c r="SCF1" s="296"/>
      <c r="SCG1" s="297"/>
      <c r="SCH1" s="296"/>
      <c r="SCI1" s="297"/>
      <c r="SCJ1" s="296"/>
      <c r="SCK1" s="297"/>
      <c r="SCL1" s="296"/>
      <c r="SCM1" s="297"/>
      <c r="SCN1" s="296"/>
      <c r="SCO1" s="297"/>
      <c r="SCP1" s="296"/>
      <c r="SCQ1" s="297"/>
      <c r="SCR1" s="296"/>
      <c r="SCS1" s="297"/>
      <c r="SCT1" s="296"/>
      <c r="SCU1" s="297"/>
      <c r="SCV1" s="296"/>
      <c r="SCW1" s="297"/>
      <c r="SCX1" s="296"/>
      <c r="SCY1" s="297"/>
      <c r="SCZ1" s="296"/>
      <c r="SDA1" s="297"/>
      <c r="SDB1" s="296"/>
      <c r="SDC1" s="297"/>
      <c r="SDD1" s="296"/>
      <c r="SDE1" s="297"/>
      <c r="SDF1" s="296"/>
      <c r="SDG1" s="297"/>
      <c r="SDH1" s="296"/>
      <c r="SDI1" s="297"/>
      <c r="SDJ1" s="296"/>
      <c r="SDK1" s="297"/>
      <c r="SDL1" s="296"/>
      <c r="SDM1" s="297"/>
      <c r="SDN1" s="296"/>
      <c r="SDO1" s="297"/>
      <c r="SDP1" s="296"/>
      <c r="SDQ1" s="297"/>
      <c r="SDR1" s="296"/>
      <c r="SDS1" s="297"/>
      <c r="SDT1" s="296"/>
      <c r="SDU1" s="297"/>
      <c r="SDV1" s="296"/>
      <c r="SDW1" s="297"/>
      <c r="SDX1" s="296"/>
      <c r="SDY1" s="297"/>
      <c r="SDZ1" s="296"/>
      <c r="SEA1" s="297"/>
      <c r="SEB1" s="296"/>
      <c r="SEC1" s="297"/>
      <c r="SED1" s="296"/>
      <c r="SEE1" s="297"/>
      <c r="SEF1" s="296"/>
      <c r="SEG1" s="297"/>
      <c r="SEH1" s="296"/>
      <c r="SEI1" s="297"/>
      <c r="SEJ1" s="296"/>
      <c r="SEK1" s="297"/>
      <c r="SEL1" s="296"/>
      <c r="SEM1" s="297"/>
      <c r="SEN1" s="296"/>
      <c r="SEO1" s="297"/>
      <c r="SEP1" s="296"/>
      <c r="SEQ1" s="297"/>
      <c r="SER1" s="296"/>
      <c r="SES1" s="297"/>
      <c r="SET1" s="296"/>
      <c r="SEU1" s="297"/>
      <c r="SEV1" s="296"/>
      <c r="SEW1" s="297"/>
      <c r="SEX1" s="296"/>
      <c r="SEY1" s="297"/>
      <c r="SEZ1" s="296"/>
      <c r="SFA1" s="297"/>
      <c r="SFB1" s="296"/>
      <c r="SFC1" s="297"/>
      <c r="SFD1" s="296"/>
      <c r="SFE1" s="297"/>
      <c r="SFF1" s="296"/>
      <c r="SFG1" s="297"/>
      <c r="SFH1" s="296"/>
      <c r="SFI1" s="297"/>
      <c r="SFJ1" s="296"/>
      <c r="SFK1" s="297"/>
      <c r="SFL1" s="296"/>
      <c r="SFM1" s="297"/>
      <c r="SFN1" s="296"/>
      <c r="SFO1" s="297"/>
      <c r="SFP1" s="296"/>
      <c r="SFQ1" s="297"/>
      <c r="SFR1" s="296"/>
      <c r="SFS1" s="297"/>
      <c r="SFT1" s="296"/>
      <c r="SFU1" s="297"/>
      <c r="SFV1" s="296"/>
      <c r="SFW1" s="297"/>
      <c r="SFX1" s="296"/>
      <c r="SFY1" s="297"/>
      <c r="SFZ1" s="296"/>
      <c r="SGA1" s="297"/>
      <c r="SGB1" s="296"/>
      <c r="SGC1" s="297"/>
      <c r="SGD1" s="296"/>
      <c r="SGE1" s="297"/>
      <c r="SGF1" s="296"/>
      <c r="SGG1" s="297"/>
      <c r="SGH1" s="296"/>
      <c r="SGI1" s="297"/>
      <c r="SGJ1" s="296"/>
      <c r="SGK1" s="297"/>
      <c r="SGL1" s="296"/>
      <c r="SGM1" s="297"/>
      <c r="SGN1" s="296"/>
      <c r="SGO1" s="297"/>
      <c r="SGP1" s="296"/>
      <c r="SGQ1" s="297"/>
      <c r="SGR1" s="296"/>
      <c r="SGS1" s="297"/>
      <c r="SGT1" s="296"/>
      <c r="SGU1" s="297"/>
      <c r="SGV1" s="296"/>
      <c r="SGW1" s="297"/>
      <c r="SGX1" s="296"/>
      <c r="SGY1" s="297"/>
      <c r="SGZ1" s="296"/>
      <c r="SHA1" s="297"/>
      <c r="SHB1" s="296"/>
      <c r="SHC1" s="297"/>
      <c r="SHD1" s="296"/>
      <c r="SHE1" s="297"/>
      <c r="SHF1" s="296"/>
      <c r="SHG1" s="297"/>
      <c r="SHH1" s="296"/>
      <c r="SHI1" s="297"/>
      <c r="SHJ1" s="296"/>
      <c r="SHK1" s="297"/>
      <c r="SHL1" s="296"/>
      <c r="SHM1" s="297"/>
      <c r="SHN1" s="296"/>
      <c r="SHO1" s="297"/>
      <c r="SHP1" s="296"/>
      <c r="SHQ1" s="297"/>
      <c r="SHR1" s="296"/>
      <c r="SHS1" s="297"/>
      <c r="SHT1" s="296"/>
      <c r="SHU1" s="297"/>
      <c r="SHV1" s="296"/>
      <c r="SHW1" s="297"/>
      <c r="SHX1" s="296"/>
      <c r="SHY1" s="297"/>
      <c r="SHZ1" s="296"/>
      <c r="SIA1" s="297"/>
      <c r="SIB1" s="296"/>
      <c r="SIC1" s="297"/>
      <c r="SID1" s="296"/>
      <c r="SIE1" s="297"/>
      <c r="SIF1" s="296"/>
      <c r="SIG1" s="297"/>
      <c r="SIH1" s="296"/>
      <c r="SII1" s="297"/>
      <c r="SIJ1" s="296"/>
      <c r="SIK1" s="297"/>
      <c r="SIL1" s="296"/>
      <c r="SIM1" s="297"/>
      <c r="SIN1" s="296"/>
      <c r="SIO1" s="297"/>
      <c r="SIP1" s="296"/>
      <c r="SIQ1" s="297"/>
      <c r="SIR1" s="296"/>
      <c r="SIS1" s="297"/>
      <c r="SIT1" s="296"/>
      <c r="SIU1" s="297"/>
      <c r="SIV1" s="296"/>
      <c r="SIW1" s="297"/>
      <c r="SIX1" s="296"/>
      <c r="SIY1" s="297"/>
      <c r="SIZ1" s="296"/>
      <c r="SJA1" s="297"/>
      <c r="SJB1" s="296"/>
      <c r="SJC1" s="297"/>
      <c r="SJD1" s="296"/>
      <c r="SJE1" s="297"/>
      <c r="SJF1" s="296"/>
      <c r="SJG1" s="297"/>
      <c r="SJH1" s="296"/>
      <c r="SJI1" s="297"/>
      <c r="SJJ1" s="296"/>
      <c r="SJK1" s="297"/>
      <c r="SJL1" s="296"/>
      <c r="SJM1" s="297"/>
      <c r="SJN1" s="296"/>
      <c r="SJO1" s="297"/>
      <c r="SJP1" s="296"/>
      <c r="SJQ1" s="297"/>
      <c r="SJR1" s="296"/>
      <c r="SJS1" s="297"/>
      <c r="SJT1" s="296"/>
      <c r="SJU1" s="297"/>
      <c r="SJV1" s="296"/>
      <c r="SJW1" s="297"/>
      <c r="SJX1" s="296"/>
      <c r="SJY1" s="297"/>
      <c r="SJZ1" s="296"/>
      <c r="SKA1" s="297"/>
      <c r="SKB1" s="296"/>
      <c r="SKC1" s="297"/>
      <c r="SKD1" s="296"/>
      <c r="SKE1" s="297"/>
      <c r="SKF1" s="296"/>
      <c r="SKG1" s="297"/>
      <c r="SKH1" s="296"/>
      <c r="SKI1" s="297"/>
      <c r="SKJ1" s="296"/>
      <c r="SKK1" s="297"/>
      <c r="SKL1" s="296"/>
      <c r="SKM1" s="297"/>
      <c r="SKN1" s="296"/>
      <c r="SKO1" s="297"/>
      <c r="SKP1" s="296"/>
      <c r="SKQ1" s="297"/>
      <c r="SKR1" s="296"/>
      <c r="SKS1" s="297"/>
      <c r="SKT1" s="296"/>
      <c r="SKU1" s="297"/>
      <c r="SKV1" s="296"/>
      <c r="SKW1" s="297"/>
      <c r="SKX1" s="296"/>
      <c r="SKY1" s="297"/>
      <c r="SKZ1" s="296"/>
      <c r="SLA1" s="297"/>
      <c r="SLB1" s="296"/>
      <c r="SLC1" s="297"/>
      <c r="SLD1" s="296"/>
      <c r="SLE1" s="297"/>
      <c r="SLF1" s="296"/>
      <c r="SLG1" s="297"/>
      <c r="SLH1" s="296"/>
      <c r="SLI1" s="297"/>
      <c r="SLJ1" s="296"/>
      <c r="SLK1" s="297"/>
      <c r="SLL1" s="296"/>
      <c r="SLM1" s="297"/>
      <c r="SLN1" s="296"/>
      <c r="SLO1" s="297"/>
      <c r="SLP1" s="296"/>
      <c r="SLQ1" s="297"/>
      <c r="SLR1" s="296"/>
      <c r="SLS1" s="297"/>
      <c r="SLT1" s="296"/>
      <c r="SLU1" s="297"/>
      <c r="SLV1" s="296"/>
      <c r="SLW1" s="297"/>
      <c r="SLX1" s="296"/>
      <c r="SLY1" s="297"/>
      <c r="SLZ1" s="296"/>
      <c r="SMA1" s="297"/>
      <c r="SMB1" s="296"/>
      <c r="SMC1" s="297"/>
      <c r="SMD1" s="296"/>
      <c r="SME1" s="297"/>
      <c r="SMF1" s="296"/>
      <c r="SMG1" s="297"/>
      <c r="SMH1" s="296"/>
      <c r="SMI1" s="297"/>
      <c r="SMJ1" s="296"/>
      <c r="SMK1" s="297"/>
      <c r="SML1" s="296"/>
      <c r="SMM1" s="297"/>
      <c r="SMN1" s="296"/>
      <c r="SMO1" s="297"/>
      <c r="SMP1" s="296"/>
      <c r="SMQ1" s="297"/>
      <c r="SMR1" s="296"/>
      <c r="SMS1" s="297"/>
      <c r="SMT1" s="296"/>
      <c r="SMU1" s="297"/>
      <c r="SMV1" s="296"/>
      <c r="SMW1" s="297"/>
      <c r="SMX1" s="296"/>
      <c r="SMY1" s="297"/>
      <c r="SMZ1" s="296"/>
      <c r="SNA1" s="297"/>
      <c r="SNB1" s="296"/>
      <c r="SNC1" s="297"/>
      <c r="SND1" s="296"/>
      <c r="SNE1" s="297"/>
      <c r="SNF1" s="296"/>
      <c r="SNG1" s="297"/>
      <c r="SNH1" s="296"/>
      <c r="SNI1" s="297"/>
      <c r="SNJ1" s="296"/>
      <c r="SNK1" s="297"/>
      <c r="SNL1" s="296"/>
      <c r="SNM1" s="297"/>
      <c r="SNN1" s="296"/>
      <c r="SNO1" s="297"/>
      <c r="SNP1" s="296"/>
      <c r="SNQ1" s="297"/>
      <c r="SNR1" s="296"/>
      <c r="SNS1" s="297"/>
      <c r="SNT1" s="296"/>
      <c r="SNU1" s="297"/>
      <c r="SNV1" s="296"/>
      <c r="SNW1" s="297"/>
      <c r="SNX1" s="296"/>
      <c r="SNY1" s="297"/>
      <c r="SNZ1" s="296"/>
      <c r="SOA1" s="297"/>
      <c r="SOB1" s="296"/>
      <c r="SOC1" s="297"/>
      <c r="SOD1" s="296"/>
      <c r="SOE1" s="297"/>
      <c r="SOF1" s="296"/>
      <c r="SOG1" s="297"/>
      <c r="SOH1" s="296"/>
      <c r="SOI1" s="297"/>
      <c r="SOJ1" s="296"/>
      <c r="SOK1" s="297"/>
      <c r="SOL1" s="296"/>
      <c r="SOM1" s="297"/>
      <c r="SON1" s="296"/>
      <c r="SOO1" s="297"/>
      <c r="SOP1" s="296"/>
      <c r="SOQ1" s="297"/>
      <c r="SOR1" s="296"/>
      <c r="SOS1" s="297"/>
      <c r="SOT1" s="296"/>
      <c r="SOU1" s="297"/>
      <c r="SOV1" s="296"/>
      <c r="SOW1" s="297"/>
      <c r="SOX1" s="296"/>
      <c r="SOY1" s="297"/>
      <c r="SOZ1" s="296"/>
      <c r="SPA1" s="297"/>
      <c r="SPB1" s="296"/>
      <c r="SPC1" s="297"/>
      <c r="SPD1" s="296"/>
      <c r="SPE1" s="297"/>
      <c r="SPF1" s="296"/>
      <c r="SPG1" s="297"/>
      <c r="SPH1" s="296"/>
      <c r="SPI1" s="297"/>
      <c r="SPJ1" s="296"/>
      <c r="SPK1" s="297"/>
      <c r="SPL1" s="296"/>
      <c r="SPM1" s="297"/>
      <c r="SPN1" s="296"/>
      <c r="SPO1" s="297"/>
      <c r="SPP1" s="296"/>
      <c r="SPQ1" s="297"/>
      <c r="SPR1" s="296"/>
      <c r="SPS1" s="297"/>
      <c r="SPT1" s="296"/>
      <c r="SPU1" s="297"/>
      <c r="SPV1" s="296"/>
      <c r="SPW1" s="297"/>
      <c r="SPX1" s="296"/>
      <c r="SPY1" s="297"/>
      <c r="SPZ1" s="296"/>
      <c r="SQA1" s="297"/>
      <c r="SQB1" s="296"/>
      <c r="SQC1" s="297"/>
      <c r="SQD1" s="296"/>
      <c r="SQE1" s="297"/>
      <c r="SQF1" s="296"/>
      <c r="SQG1" s="297"/>
      <c r="SQH1" s="296"/>
      <c r="SQI1" s="297"/>
      <c r="SQJ1" s="296"/>
      <c r="SQK1" s="297"/>
      <c r="SQL1" s="296"/>
      <c r="SQM1" s="297"/>
      <c r="SQN1" s="296"/>
      <c r="SQO1" s="297"/>
      <c r="SQP1" s="296"/>
      <c r="SQQ1" s="297"/>
      <c r="SQR1" s="296"/>
      <c r="SQS1" s="297"/>
      <c r="SQT1" s="296"/>
      <c r="SQU1" s="297"/>
      <c r="SQV1" s="296"/>
      <c r="SQW1" s="297"/>
      <c r="SQX1" s="296"/>
      <c r="SQY1" s="297"/>
      <c r="SQZ1" s="296"/>
      <c r="SRA1" s="297"/>
      <c r="SRB1" s="296"/>
      <c r="SRC1" s="297"/>
      <c r="SRD1" s="296"/>
      <c r="SRE1" s="297"/>
      <c r="SRF1" s="296"/>
      <c r="SRG1" s="297"/>
      <c r="SRH1" s="296"/>
      <c r="SRI1" s="297"/>
      <c r="SRJ1" s="296"/>
      <c r="SRK1" s="297"/>
      <c r="SRL1" s="296"/>
      <c r="SRM1" s="297"/>
      <c r="SRN1" s="296"/>
      <c r="SRO1" s="297"/>
      <c r="SRP1" s="296"/>
      <c r="SRQ1" s="297"/>
      <c r="SRR1" s="296"/>
      <c r="SRS1" s="297"/>
      <c r="SRT1" s="296"/>
      <c r="SRU1" s="297"/>
      <c r="SRV1" s="296"/>
      <c r="SRW1" s="297"/>
      <c r="SRX1" s="296"/>
      <c r="SRY1" s="297"/>
      <c r="SRZ1" s="296"/>
      <c r="SSA1" s="297"/>
      <c r="SSB1" s="296"/>
      <c r="SSC1" s="297"/>
      <c r="SSD1" s="296"/>
      <c r="SSE1" s="297"/>
      <c r="SSF1" s="296"/>
      <c r="SSG1" s="297"/>
      <c r="SSH1" s="296"/>
      <c r="SSI1" s="297"/>
      <c r="SSJ1" s="296"/>
      <c r="SSK1" s="297"/>
      <c r="SSL1" s="296"/>
      <c r="SSM1" s="297"/>
      <c r="SSN1" s="296"/>
      <c r="SSO1" s="297"/>
      <c r="SSP1" s="296"/>
      <c r="SSQ1" s="297"/>
      <c r="SSR1" s="296"/>
      <c r="SSS1" s="297"/>
      <c r="SST1" s="296"/>
      <c r="SSU1" s="297"/>
      <c r="SSV1" s="296"/>
      <c r="SSW1" s="297"/>
      <c r="SSX1" s="296"/>
      <c r="SSY1" s="297"/>
      <c r="SSZ1" s="296"/>
      <c r="STA1" s="297"/>
      <c r="STB1" s="296"/>
      <c r="STC1" s="297"/>
      <c r="STD1" s="296"/>
      <c r="STE1" s="297"/>
      <c r="STF1" s="296"/>
      <c r="STG1" s="297"/>
      <c r="STH1" s="296"/>
      <c r="STI1" s="297"/>
      <c r="STJ1" s="296"/>
      <c r="STK1" s="297"/>
      <c r="STL1" s="296"/>
      <c r="STM1" s="297"/>
      <c r="STN1" s="296"/>
      <c r="STO1" s="297"/>
      <c r="STP1" s="296"/>
      <c r="STQ1" s="297"/>
      <c r="STR1" s="296"/>
      <c r="STS1" s="297"/>
      <c r="STT1" s="296"/>
      <c r="STU1" s="297"/>
      <c r="STV1" s="296"/>
      <c r="STW1" s="297"/>
      <c r="STX1" s="296"/>
      <c r="STY1" s="297"/>
      <c r="STZ1" s="296"/>
      <c r="SUA1" s="297"/>
      <c r="SUB1" s="296"/>
      <c r="SUC1" s="297"/>
      <c r="SUD1" s="296"/>
      <c r="SUE1" s="297"/>
      <c r="SUF1" s="296"/>
      <c r="SUG1" s="297"/>
      <c r="SUH1" s="296"/>
      <c r="SUI1" s="297"/>
      <c r="SUJ1" s="296"/>
      <c r="SUK1" s="297"/>
      <c r="SUL1" s="296"/>
      <c r="SUM1" s="297"/>
      <c r="SUN1" s="296"/>
      <c r="SUO1" s="297"/>
      <c r="SUP1" s="296"/>
      <c r="SUQ1" s="297"/>
      <c r="SUR1" s="296"/>
      <c r="SUS1" s="297"/>
      <c r="SUT1" s="296"/>
      <c r="SUU1" s="297"/>
      <c r="SUV1" s="296"/>
      <c r="SUW1" s="297"/>
      <c r="SUX1" s="296"/>
      <c r="SUY1" s="297"/>
      <c r="SUZ1" s="296"/>
      <c r="SVA1" s="297"/>
      <c r="SVB1" s="296"/>
      <c r="SVC1" s="297"/>
      <c r="SVD1" s="296"/>
      <c r="SVE1" s="297"/>
      <c r="SVF1" s="296"/>
      <c r="SVG1" s="297"/>
      <c r="SVH1" s="296"/>
      <c r="SVI1" s="297"/>
      <c r="SVJ1" s="296"/>
      <c r="SVK1" s="297"/>
      <c r="SVL1" s="296"/>
      <c r="SVM1" s="297"/>
      <c r="SVN1" s="296"/>
      <c r="SVO1" s="297"/>
      <c r="SVP1" s="296"/>
      <c r="SVQ1" s="297"/>
      <c r="SVR1" s="296"/>
      <c r="SVS1" s="297"/>
      <c r="SVT1" s="296"/>
      <c r="SVU1" s="297"/>
      <c r="SVV1" s="296"/>
      <c r="SVW1" s="297"/>
      <c r="SVX1" s="296"/>
      <c r="SVY1" s="297"/>
      <c r="SVZ1" s="296"/>
      <c r="SWA1" s="297"/>
      <c r="SWB1" s="296"/>
      <c r="SWC1" s="297"/>
      <c r="SWD1" s="296"/>
      <c r="SWE1" s="297"/>
      <c r="SWF1" s="296"/>
      <c r="SWG1" s="297"/>
      <c r="SWH1" s="296"/>
      <c r="SWI1" s="297"/>
      <c r="SWJ1" s="296"/>
      <c r="SWK1" s="297"/>
      <c r="SWL1" s="296"/>
      <c r="SWM1" s="297"/>
      <c r="SWN1" s="296"/>
      <c r="SWO1" s="297"/>
      <c r="SWP1" s="296"/>
      <c r="SWQ1" s="297"/>
      <c r="SWR1" s="296"/>
      <c r="SWS1" s="297"/>
      <c r="SWT1" s="296"/>
      <c r="SWU1" s="297"/>
      <c r="SWV1" s="296"/>
      <c r="SWW1" s="297"/>
      <c r="SWX1" s="296"/>
      <c r="SWY1" s="297"/>
      <c r="SWZ1" s="296"/>
      <c r="SXA1" s="297"/>
      <c r="SXB1" s="296"/>
      <c r="SXC1" s="297"/>
      <c r="SXD1" s="296"/>
      <c r="SXE1" s="297"/>
      <c r="SXF1" s="296"/>
      <c r="SXG1" s="297"/>
      <c r="SXH1" s="296"/>
      <c r="SXI1" s="297"/>
      <c r="SXJ1" s="296"/>
      <c r="SXK1" s="297"/>
      <c r="SXL1" s="296"/>
      <c r="SXM1" s="297"/>
      <c r="SXN1" s="296"/>
      <c r="SXO1" s="297"/>
      <c r="SXP1" s="296"/>
      <c r="SXQ1" s="297"/>
      <c r="SXR1" s="296"/>
      <c r="SXS1" s="297"/>
      <c r="SXT1" s="296"/>
      <c r="SXU1" s="297"/>
      <c r="SXV1" s="296"/>
      <c r="SXW1" s="297"/>
      <c r="SXX1" s="296"/>
      <c r="SXY1" s="297"/>
      <c r="SXZ1" s="296"/>
      <c r="SYA1" s="297"/>
      <c r="SYB1" s="296"/>
      <c r="SYC1" s="297"/>
      <c r="SYD1" s="296"/>
      <c r="SYE1" s="297"/>
      <c r="SYF1" s="296"/>
      <c r="SYG1" s="297"/>
      <c r="SYH1" s="296"/>
      <c r="SYI1" s="297"/>
      <c r="SYJ1" s="296"/>
      <c r="SYK1" s="297"/>
      <c r="SYL1" s="296"/>
      <c r="SYM1" s="297"/>
      <c r="SYN1" s="296"/>
      <c r="SYO1" s="297"/>
      <c r="SYP1" s="296"/>
      <c r="SYQ1" s="297"/>
      <c r="SYR1" s="296"/>
      <c r="SYS1" s="297"/>
      <c r="SYT1" s="296"/>
      <c r="SYU1" s="297"/>
      <c r="SYV1" s="296"/>
      <c r="SYW1" s="297"/>
      <c r="SYX1" s="296"/>
      <c r="SYY1" s="297"/>
      <c r="SYZ1" s="296"/>
      <c r="SZA1" s="297"/>
      <c r="SZB1" s="296"/>
      <c r="SZC1" s="297"/>
      <c r="SZD1" s="296"/>
      <c r="SZE1" s="297"/>
      <c r="SZF1" s="296"/>
      <c r="SZG1" s="297"/>
      <c r="SZH1" s="296"/>
      <c r="SZI1" s="297"/>
      <c r="SZJ1" s="296"/>
      <c r="SZK1" s="297"/>
      <c r="SZL1" s="296"/>
      <c r="SZM1" s="297"/>
      <c r="SZN1" s="296"/>
      <c r="SZO1" s="297"/>
      <c r="SZP1" s="296"/>
      <c r="SZQ1" s="297"/>
      <c r="SZR1" s="296"/>
      <c r="SZS1" s="297"/>
      <c r="SZT1" s="296"/>
      <c r="SZU1" s="297"/>
      <c r="SZV1" s="296"/>
      <c r="SZW1" s="297"/>
      <c r="SZX1" s="296"/>
      <c r="SZY1" s="297"/>
      <c r="SZZ1" s="296"/>
      <c r="TAA1" s="297"/>
      <c r="TAB1" s="296"/>
      <c r="TAC1" s="297"/>
      <c r="TAD1" s="296"/>
      <c r="TAE1" s="297"/>
      <c r="TAF1" s="296"/>
      <c r="TAG1" s="297"/>
      <c r="TAH1" s="296"/>
      <c r="TAI1" s="297"/>
      <c r="TAJ1" s="296"/>
      <c r="TAK1" s="297"/>
      <c r="TAL1" s="296"/>
      <c r="TAM1" s="297"/>
      <c r="TAN1" s="296"/>
      <c r="TAO1" s="297"/>
      <c r="TAP1" s="296"/>
      <c r="TAQ1" s="297"/>
      <c r="TAR1" s="296"/>
      <c r="TAS1" s="297"/>
      <c r="TAT1" s="296"/>
      <c r="TAU1" s="297"/>
      <c r="TAV1" s="296"/>
      <c r="TAW1" s="297"/>
      <c r="TAX1" s="296"/>
      <c r="TAY1" s="297"/>
      <c r="TAZ1" s="296"/>
      <c r="TBA1" s="297"/>
      <c r="TBB1" s="296"/>
      <c r="TBC1" s="297"/>
      <c r="TBD1" s="296"/>
      <c r="TBE1" s="297"/>
      <c r="TBF1" s="296"/>
      <c r="TBG1" s="297"/>
      <c r="TBH1" s="296"/>
      <c r="TBI1" s="297"/>
      <c r="TBJ1" s="296"/>
      <c r="TBK1" s="297"/>
      <c r="TBL1" s="296"/>
      <c r="TBM1" s="297"/>
      <c r="TBN1" s="296"/>
      <c r="TBO1" s="297"/>
      <c r="TBP1" s="296"/>
      <c r="TBQ1" s="297"/>
      <c r="TBR1" s="296"/>
      <c r="TBS1" s="297"/>
      <c r="TBT1" s="296"/>
      <c r="TBU1" s="297"/>
      <c r="TBV1" s="296"/>
      <c r="TBW1" s="297"/>
      <c r="TBX1" s="296"/>
      <c r="TBY1" s="297"/>
      <c r="TBZ1" s="296"/>
      <c r="TCA1" s="297"/>
      <c r="TCB1" s="296"/>
      <c r="TCC1" s="297"/>
      <c r="TCD1" s="296"/>
      <c r="TCE1" s="297"/>
      <c r="TCF1" s="296"/>
      <c r="TCG1" s="297"/>
      <c r="TCH1" s="296"/>
      <c r="TCI1" s="297"/>
      <c r="TCJ1" s="296"/>
      <c r="TCK1" s="297"/>
      <c r="TCL1" s="296"/>
      <c r="TCM1" s="297"/>
      <c r="TCN1" s="296"/>
      <c r="TCO1" s="297"/>
      <c r="TCP1" s="296"/>
      <c r="TCQ1" s="297"/>
      <c r="TCR1" s="296"/>
      <c r="TCS1" s="297"/>
      <c r="TCT1" s="296"/>
      <c r="TCU1" s="297"/>
      <c r="TCV1" s="296"/>
      <c r="TCW1" s="297"/>
      <c r="TCX1" s="296"/>
      <c r="TCY1" s="297"/>
      <c r="TCZ1" s="296"/>
      <c r="TDA1" s="297"/>
      <c r="TDB1" s="296"/>
      <c r="TDC1" s="297"/>
      <c r="TDD1" s="296"/>
      <c r="TDE1" s="297"/>
      <c r="TDF1" s="296"/>
      <c r="TDG1" s="297"/>
      <c r="TDH1" s="296"/>
      <c r="TDI1" s="297"/>
      <c r="TDJ1" s="296"/>
      <c r="TDK1" s="297"/>
      <c r="TDL1" s="296"/>
      <c r="TDM1" s="297"/>
      <c r="TDN1" s="296"/>
      <c r="TDO1" s="297"/>
      <c r="TDP1" s="296"/>
      <c r="TDQ1" s="297"/>
      <c r="TDR1" s="296"/>
      <c r="TDS1" s="297"/>
      <c r="TDT1" s="296"/>
      <c r="TDU1" s="297"/>
      <c r="TDV1" s="296"/>
      <c r="TDW1" s="297"/>
      <c r="TDX1" s="296"/>
      <c r="TDY1" s="297"/>
      <c r="TDZ1" s="296"/>
      <c r="TEA1" s="297"/>
      <c r="TEB1" s="296"/>
      <c r="TEC1" s="297"/>
      <c r="TED1" s="296"/>
      <c r="TEE1" s="297"/>
      <c r="TEF1" s="296"/>
      <c r="TEG1" s="297"/>
      <c r="TEH1" s="296"/>
      <c r="TEI1" s="297"/>
      <c r="TEJ1" s="296"/>
      <c r="TEK1" s="297"/>
      <c r="TEL1" s="296"/>
      <c r="TEM1" s="297"/>
      <c r="TEN1" s="296"/>
      <c r="TEO1" s="297"/>
      <c r="TEP1" s="296"/>
      <c r="TEQ1" s="297"/>
      <c r="TER1" s="296"/>
      <c r="TES1" s="297"/>
      <c r="TET1" s="296"/>
      <c r="TEU1" s="297"/>
      <c r="TEV1" s="296"/>
      <c r="TEW1" s="297"/>
      <c r="TEX1" s="296"/>
      <c r="TEY1" s="297"/>
      <c r="TEZ1" s="296"/>
      <c r="TFA1" s="297"/>
      <c r="TFB1" s="296"/>
      <c r="TFC1" s="297"/>
      <c r="TFD1" s="296"/>
      <c r="TFE1" s="297"/>
      <c r="TFF1" s="296"/>
      <c r="TFG1" s="297"/>
      <c r="TFH1" s="296"/>
      <c r="TFI1" s="297"/>
      <c r="TFJ1" s="296"/>
      <c r="TFK1" s="297"/>
      <c r="TFL1" s="296"/>
      <c r="TFM1" s="297"/>
      <c r="TFN1" s="296"/>
      <c r="TFO1" s="297"/>
      <c r="TFP1" s="296"/>
      <c r="TFQ1" s="297"/>
      <c r="TFR1" s="296"/>
      <c r="TFS1" s="297"/>
      <c r="TFT1" s="296"/>
      <c r="TFU1" s="297"/>
      <c r="TFV1" s="296"/>
      <c r="TFW1" s="297"/>
      <c r="TFX1" s="296"/>
      <c r="TFY1" s="297"/>
      <c r="TFZ1" s="296"/>
      <c r="TGA1" s="297"/>
      <c r="TGB1" s="296"/>
      <c r="TGC1" s="297"/>
      <c r="TGD1" s="296"/>
      <c r="TGE1" s="297"/>
      <c r="TGF1" s="296"/>
      <c r="TGG1" s="297"/>
      <c r="TGH1" s="296"/>
      <c r="TGI1" s="297"/>
      <c r="TGJ1" s="296"/>
      <c r="TGK1" s="297"/>
      <c r="TGL1" s="296"/>
      <c r="TGM1" s="297"/>
      <c r="TGN1" s="296"/>
      <c r="TGO1" s="297"/>
      <c r="TGP1" s="296"/>
      <c r="TGQ1" s="297"/>
      <c r="TGR1" s="296"/>
      <c r="TGS1" s="297"/>
      <c r="TGT1" s="296"/>
      <c r="TGU1" s="297"/>
      <c r="TGV1" s="296"/>
      <c r="TGW1" s="297"/>
      <c r="TGX1" s="296"/>
      <c r="TGY1" s="297"/>
      <c r="TGZ1" s="296"/>
      <c r="THA1" s="297"/>
      <c r="THB1" s="296"/>
      <c r="THC1" s="297"/>
      <c r="THD1" s="296"/>
      <c r="THE1" s="297"/>
      <c r="THF1" s="296"/>
      <c r="THG1" s="297"/>
      <c r="THH1" s="296"/>
      <c r="THI1" s="297"/>
      <c r="THJ1" s="296"/>
      <c r="THK1" s="297"/>
      <c r="THL1" s="296"/>
      <c r="THM1" s="297"/>
      <c r="THN1" s="296"/>
      <c r="THO1" s="297"/>
      <c r="THP1" s="296"/>
      <c r="THQ1" s="297"/>
      <c r="THR1" s="296"/>
      <c r="THS1" s="297"/>
      <c r="THT1" s="296"/>
      <c r="THU1" s="297"/>
      <c r="THV1" s="296"/>
      <c r="THW1" s="297"/>
      <c r="THX1" s="296"/>
      <c r="THY1" s="297"/>
      <c r="THZ1" s="296"/>
      <c r="TIA1" s="297"/>
      <c r="TIB1" s="296"/>
      <c r="TIC1" s="297"/>
      <c r="TID1" s="296"/>
      <c r="TIE1" s="297"/>
      <c r="TIF1" s="296"/>
      <c r="TIG1" s="297"/>
      <c r="TIH1" s="296"/>
      <c r="TII1" s="297"/>
      <c r="TIJ1" s="296"/>
      <c r="TIK1" s="297"/>
      <c r="TIL1" s="296"/>
      <c r="TIM1" s="297"/>
      <c r="TIN1" s="296"/>
      <c r="TIO1" s="297"/>
      <c r="TIP1" s="296"/>
      <c r="TIQ1" s="297"/>
      <c r="TIR1" s="296"/>
      <c r="TIS1" s="297"/>
      <c r="TIT1" s="296"/>
      <c r="TIU1" s="297"/>
      <c r="TIV1" s="296"/>
      <c r="TIW1" s="297"/>
      <c r="TIX1" s="296"/>
      <c r="TIY1" s="297"/>
      <c r="TIZ1" s="296"/>
      <c r="TJA1" s="297"/>
      <c r="TJB1" s="296"/>
      <c r="TJC1" s="297"/>
      <c r="TJD1" s="296"/>
      <c r="TJE1" s="297"/>
      <c r="TJF1" s="296"/>
      <c r="TJG1" s="297"/>
      <c r="TJH1" s="296"/>
      <c r="TJI1" s="297"/>
      <c r="TJJ1" s="296"/>
      <c r="TJK1" s="297"/>
      <c r="TJL1" s="296"/>
      <c r="TJM1" s="297"/>
      <c r="TJN1" s="296"/>
      <c r="TJO1" s="297"/>
      <c r="TJP1" s="296"/>
      <c r="TJQ1" s="297"/>
      <c r="TJR1" s="296"/>
      <c r="TJS1" s="297"/>
      <c r="TJT1" s="296"/>
      <c r="TJU1" s="297"/>
      <c r="TJV1" s="296"/>
      <c r="TJW1" s="297"/>
      <c r="TJX1" s="296"/>
      <c r="TJY1" s="297"/>
      <c r="TJZ1" s="296"/>
      <c r="TKA1" s="297"/>
      <c r="TKB1" s="296"/>
      <c r="TKC1" s="297"/>
      <c r="TKD1" s="296"/>
      <c r="TKE1" s="297"/>
      <c r="TKF1" s="296"/>
      <c r="TKG1" s="297"/>
      <c r="TKH1" s="296"/>
      <c r="TKI1" s="297"/>
      <c r="TKJ1" s="296"/>
      <c r="TKK1" s="297"/>
      <c r="TKL1" s="296"/>
      <c r="TKM1" s="297"/>
      <c r="TKN1" s="296"/>
      <c r="TKO1" s="297"/>
      <c r="TKP1" s="296"/>
      <c r="TKQ1" s="297"/>
      <c r="TKR1" s="296"/>
      <c r="TKS1" s="297"/>
      <c r="TKT1" s="296"/>
      <c r="TKU1" s="297"/>
      <c r="TKV1" s="296"/>
      <c r="TKW1" s="297"/>
      <c r="TKX1" s="296"/>
      <c r="TKY1" s="297"/>
      <c r="TKZ1" s="296"/>
      <c r="TLA1" s="297"/>
      <c r="TLB1" s="296"/>
      <c r="TLC1" s="297"/>
      <c r="TLD1" s="296"/>
      <c r="TLE1" s="297"/>
      <c r="TLF1" s="296"/>
      <c r="TLG1" s="297"/>
      <c r="TLH1" s="296"/>
      <c r="TLI1" s="297"/>
      <c r="TLJ1" s="296"/>
      <c r="TLK1" s="297"/>
      <c r="TLL1" s="296"/>
      <c r="TLM1" s="297"/>
      <c r="TLN1" s="296"/>
      <c r="TLO1" s="297"/>
      <c r="TLP1" s="296"/>
      <c r="TLQ1" s="297"/>
      <c r="TLR1" s="296"/>
      <c r="TLS1" s="297"/>
      <c r="TLT1" s="296"/>
      <c r="TLU1" s="297"/>
      <c r="TLV1" s="296"/>
      <c r="TLW1" s="297"/>
      <c r="TLX1" s="296"/>
      <c r="TLY1" s="297"/>
      <c r="TLZ1" s="296"/>
      <c r="TMA1" s="297"/>
      <c r="TMB1" s="296"/>
      <c r="TMC1" s="297"/>
      <c r="TMD1" s="296"/>
      <c r="TME1" s="297"/>
      <c r="TMF1" s="296"/>
      <c r="TMG1" s="297"/>
      <c r="TMH1" s="296"/>
      <c r="TMI1" s="297"/>
      <c r="TMJ1" s="296"/>
      <c r="TMK1" s="297"/>
      <c r="TML1" s="296"/>
      <c r="TMM1" s="297"/>
      <c r="TMN1" s="296"/>
      <c r="TMO1" s="297"/>
      <c r="TMP1" s="296"/>
      <c r="TMQ1" s="297"/>
      <c r="TMR1" s="296"/>
      <c r="TMS1" s="297"/>
      <c r="TMT1" s="296"/>
      <c r="TMU1" s="297"/>
      <c r="TMV1" s="296"/>
      <c r="TMW1" s="297"/>
      <c r="TMX1" s="296"/>
      <c r="TMY1" s="297"/>
      <c r="TMZ1" s="296"/>
      <c r="TNA1" s="297"/>
      <c r="TNB1" s="296"/>
      <c r="TNC1" s="297"/>
      <c r="TND1" s="296"/>
      <c r="TNE1" s="297"/>
      <c r="TNF1" s="296"/>
      <c r="TNG1" s="297"/>
      <c r="TNH1" s="296"/>
      <c r="TNI1" s="297"/>
      <c r="TNJ1" s="296"/>
      <c r="TNK1" s="297"/>
      <c r="TNL1" s="296"/>
      <c r="TNM1" s="297"/>
      <c r="TNN1" s="296"/>
      <c r="TNO1" s="297"/>
      <c r="TNP1" s="296"/>
      <c r="TNQ1" s="297"/>
      <c r="TNR1" s="296"/>
      <c r="TNS1" s="297"/>
      <c r="TNT1" s="296"/>
      <c r="TNU1" s="297"/>
      <c r="TNV1" s="296"/>
      <c r="TNW1" s="297"/>
      <c r="TNX1" s="296"/>
      <c r="TNY1" s="297"/>
      <c r="TNZ1" s="296"/>
      <c r="TOA1" s="297"/>
      <c r="TOB1" s="296"/>
      <c r="TOC1" s="297"/>
      <c r="TOD1" s="296"/>
      <c r="TOE1" s="297"/>
      <c r="TOF1" s="296"/>
      <c r="TOG1" s="297"/>
      <c r="TOH1" s="296"/>
      <c r="TOI1" s="297"/>
      <c r="TOJ1" s="296"/>
      <c r="TOK1" s="297"/>
      <c r="TOL1" s="296"/>
      <c r="TOM1" s="297"/>
      <c r="TON1" s="296"/>
      <c r="TOO1" s="297"/>
      <c r="TOP1" s="296"/>
      <c r="TOQ1" s="297"/>
      <c r="TOR1" s="296"/>
      <c r="TOS1" s="297"/>
      <c r="TOT1" s="296"/>
      <c r="TOU1" s="297"/>
      <c r="TOV1" s="296"/>
      <c r="TOW1" s="297"/>
      <c r="TOX1" s="296"/>
      <c r="TOY1" s="297"/>
      <c r="TOZ1" s="296"/>
      <c r="TPA1" s="297"/>
      <c r="TPB1" s="296"/>
      <c r="TPC1" s="297"/>
      <c r="TPD1" s="296"/>
      <c r="TPE1" s="297"/>
      <c r="TPF1" s="296"/>
      <c r="TPG1" s="297"/>
      <c r="TPH1" s="296"/>
      <c r="TPI1" s="297"/>
      <c r="TPJ1" s="296"/>
      <c r="TPK1" s="297"/>
      <c r="TPL1" s="296"/>
      <c r="TPM1" s="297"/>
      <c r="TPN1" s="296"/>
      <c r="TPO1" s="297"/>
      <c r="TPP1" s="296"/>
      <c r="TPQ1" s="297"/>
      <c r="TPR1" s="296"/>
      <c r="TPS1" s="297"/>
      <c r="TPT1" s="296"/>
      <c r="TPU1" s="297"/>
      <c r="TPV1" s="296"/>
      <c r="TPW1" s="297"/>
      <c r="TPX1" s="296"/>
      <c r="TPY1" s="297"/>
      <c r="TPZ1" s="296"/>
      <c r="TQA1" s="297"/>
      <c r="TQB1" s="296"/>
      <c r="TQC1" s="297"/>
      <c r="TQD1" s="296"/>
      <c r="TQE1" s="297"/>
      <c r="TQF1" s="296"/>
      <c r="TQG1" s="297"/>
      <c r="TQH1" s="296"/>
      <c r="TQI1" s="297"/>
      <c r="TQJ1" s="296"/>
      <c r="TQK1" s="297"/>
      <c r="TQL1" s="296"/>
      <c r="TQM1" s="297"/>
      <c r="TQN1" s="296"/>
      <c r="TQO1" s="297"/>
      <c r="TQP1" s="296"/>
      <c r="TQQ1" s="297"/>
      <c r="TQR1" s="296"/>
      <c r="TQS1" s="297"/>
      <c r="TQT1" s="296"/>
      <c r="TQU1" s="297"/>
      <c r="TQV1" s="296"/>
      <c r="TQW1" s="297"/>
      <c r="TQX1" s="296"/>
      <c r="TQY1" s="297"/>
      <c r="TQZ1" s="296"/>
      <c r="TRA1" s="297"/>
      <c r="TRB1" s="296"/>
      <c r="TRC1" s="297"/>
      <c r="TRD1" s="296"/>
      <c r="TRE1" s="297"/>
      <c r="TRF1" s="296"/>
      <c r="TRG1" s="297"/>
      <c r="TRH1" s="296"/>
      <c r="TRI1" s="297"/>
      <c r="TRJ1" s="296"/>
      <c r="TRK1" s="297"/>
      <c r="TRL1" s="296"/>
      <c r="TRM1" s="297"/>
      <c r="TRN1" s="296"/>
      <c r="TRO1" s="297"/>
      <c r="TRP1" s="296"/>
      <c r="TRQ1" s="297"/>
      <c r="TRR1" s="296"/>
      <c r="TRS1" s="297"/>
      <c r="TRT1" s="296"/>
      <c r="TRU1" s="297"/>
      <c r="TRV1" s="296"/>
      <c r="TRW1" s="297"/>
      <c r="TRX1" s="296"/>
      <c r="TRY1" s="297"/>
      <c r="TRZ1" s="296"/>
      <c r="TSA1" s="297"/>
      <c r="TSB1" s="296"/>
      <c r="TSC1" s="297"/>
      <c r="TSD1" s="296"/>
      <c r="TSE1" s="297"/>
      <c r="TSF1" s="296"/>
      <c r="TSG1" s="297"/>
      <c r="TSH1" s="296"/>
      <c r="TSI1" s="297"/>
      <c r="TSJ1" s="296"/>
      <c r="TSK1" s="297"/>
      <c r="TSL1" s="296"/>
      <c r="TSM1" s="297"/>
      <c r="TSN1" s="296"/>
      <c r="TSO1" s="297"/>
      <c r="TSP1" s="296"/>
      <c r="TSQ1" s="297"/>
      <c r="TSR1" s="296"/>
      <c r="TSS1" s="297"/>
      <c r="TST1" s="296"/>
      <c r="TSU1" s="297"/>
      <c r="TSV1" s="296"/>
      <c r="TSW1" s="297"/>
      <c r="TSX1" s="296"/>
      <c r="TSY1" s="297"/>
      <c r="TSZ1" s="296"/>
      <c r="TTA1" s="297"/>
      <c r="TTB1" s="296"/>
      <c r="TTC1" s="297"/>
      <c r="TTD1" s="296"/>
      <c r="TTE1" s="297"/>
      <c r="TTF1" s="296"/>
      <c r="TTG1" s="297"/>
      <c r="TTH1" s="296"/>
      <c r="TTI1" s="297"/>
      <c r="TTJ1" s="296"/>
      <c r="TTK1" s="297"/>
      <c r="TTL1" s="296"/>
      <c r="TTM1" s="297"/>
      <c r="TTN1" s="296"/>
      <c r="TTO1" s="297"/>
      <c r="TTP1" s="296"/>
      <c r="TTQ1" s="297"/>
      <c r="TTR1" s="296"/>
      <c r="TTS1" s="297"/>
      <c r="TTT1" s="296"/>
      <c r="TTU1" s="297"/>
      <c r="TTV1" s="296"/>
      <c r="TTW1" s="297"/>
      <c r="TTX1" s="296"/>
      <c r="TTY1" s="297"/>
      <c r="TTZ1" s="296"/>
      <c r="TUA1" s="297"/>
      <c r="TUB1" s="296"/>
      <c r="TUC1" s="297"/>
      <c r="TUD1" s="296"/>
      <c r="TUE1" s="297"/>
      <c r="TUF1" s="296"/>
      <c r="TUG1" s="297"/>
      <c r="TUH1" s="296"/>
      <c r="TUI1" s="297"/>
      <c r="TUJ1" s="296"/>
      <c r="TUK1" s="297"/>
      <c r="TUL1" s="296"/>
      <c r="TUM1" s="297"/>
      <c r="TUN1" s="296"/>
      <c r="TUO1" s="297"/>
      <c r="TUP1" s="296"/>
      <c r="TUQ1" s="297"/>
      <c r="TUR1" s="296"/>
      <c r="TUS1" s="297"/>
      <c r="TUT1" s="296"/>
      <c r="TUU1" s="297"/>
      <c r="TUV1" s="296"/>
      <c r="TUW1" s="297"/>
      <c r="TUX1" s="296"/>
      <c r="TUY1" s="297"/>
      <c r="TUZ1" s="296"/>
      <c r="TVA1" s="297"/>
      <c r="TVB1" s="296"/>
      <c r="TVC1" s="297"/>
      <c r="TVD1" s="296"/>
      <c r="TVE1" s="297"/>
      <c r="TVF1" s="296"/>
      <c r="TVG1" s="297"/>
      <c r="TVH1" s="296"/>
      <c r="TVI1" s="297"/>
      <c r="TVJ1" s="296"/>
      <c r="TVK1" s="297"/>
      <c r="TVL1" s="296"/>
      <c r="TVM1" s="297"/>
      <c r="TVN1" s="296"/>
      <c r="TVO1" s="297"/>
      <c r="TVP1" s="296"/>
      <c r="TVQ1" s="297"/>
      <c r="TVR1" s="296"/>
      <c r="TVS1" s="297"/>
      <c r="TVT1" s="296"/>
      <c r="TVU1" s="297"/>
      <c r="TVV1" s="296"/>
      <c r="TVW1" s="297"/>
      <c r="TVX1" s="296"/>
      <c r="TVY1" s="297"/>
      <c r="TVZ1" s="296"/>
      <c r="TWA1" s="297"/>
      <c r="TWB1" s="296"/>
      <c r="TWC1" s="297"/>
      <c r="TWD1" s="296"/>
      <c r="TWE1" s="297"/>
      <c r="TWF1" s="296"/>
      <c r="TWG1" s="297"/>
      <c r="TWH1" s="296"/>
      <c r="TWI1" s="297"/>
      <c r="TWJ1" s="296"/>
      <c r="TWK1" s="297"/>
      <c r="TWL1" s="296"/>
      <c r="TWM1" s="297"/>
      <c r="TWN1" s="296"/>
      <c r="TWO1" s="297"/>
      <c r="TWP1" s="296"/>
      <c r="TWQ1" s="297"/>
      <c r="TWR1" s="296"/>
      <c r="TWS1" s="297"/>
      <c r="TWT1" s="296"/>
      <c r="TWU1" s="297"/>
      <c r="TWV1" s="296"/>
      <c r="TWW1" s="297"/>
      <c r="TWX1" s="296"/>
      <c r="TWY1" s="297"/>
      <c r="TWZ1" s="296"/>
      <c r="TXA1" s="297"/>
      <c r="TXB1" s="296"/>
      <c r="TXC1" s="297"/>
      <c r="TXD1" s="296"/>
      <c r="TXE1" s="297"/>
      <c r="TXF1" s="296"/>
      <c r="TXG1" s="297"/>
      <c r="TXH1" s="296"/>
      <c r="TXI1" s="297"/>
      <c r="TXJ1" s="296"/>
      <c r="TXK1" s="297"/>
      <c r="TXL1" s="296"/>
      <c r="TXM1" s="297"/>
      <c r="TXN1" s="296"/>
      <c r="TXO1" s="297"/>
      <c r="TXP1" s="296"/>
      <c r="TXQ1" s="297"/>
      <c r="TXR1" s="296"/>
      <c r="TXS1" s="297"/>
      <c r="TXT1" s="296"/>
      <c r="TXU1" s="297"/>
      <c r="TXV1" s="296"/>
      <c r="TXW1" s="297"/>
      <c r="TXX1" s="296"/>
      <c r="TXY1" s="297"/>
      <c r="TXZ1" s="296"/>
      <c r="TYA1" s="297"/>
      <c r="TYB1" s="296"/>
      <c r="TYC1" s="297"/>
      <c r="TYD1" s="296"/>
      <c r="TYE1" s="297"/>
      <c r="TYF1" s="296"/>
      <c r="TYG1" s="297"/>
      <c r="TYH1" s="296"/>
      <c r="TYI1" s="297"/>
      <c r="TYJ1" s="296"/>
      <c r="TYK1" s="297"/>
      <c r="TYL1" s="296"/>
      <c r="TYM1" s="297"/>
      <c r="TYN1" s="296"/>
      <c r="TYO1" s="297"/>
      <c r="TYP1" s="296"/>
      <c r="TYQ1" s="297"/>
      <c r="TYR1" s="296"/>
      <c r="TYS1" s="297"/>
      <c r="TYT1" s="296"/>
      <c r="TYU1" s="297"/>
      <c r="TYV1" s="296"/>
      <c r="TYW1" s="297"/>
      <c r="TYX1" s="296"/>
      <c r="TYY1" s="297"/>
      <c r="TYZ1" s="296"/>
      <c r="TZA1" s="297"/>
      <c r="TZB1" s="296"/>
      <c r="TZC1" s="297"/>
      <c r="TZD1" s="296"/>
      <c r="TZE1" s="297"/>
      <c r="TZF1" s="296"/>
      <c r="TZG1" s="297"/>
      <c r="TZH1" s="296"/>
      <c r="TZI1" s="297"/>
      <c r="TZJ1" s="296"/>
      <c r="TZK1" s="297"/>
      <c r="TZL1" s="296"/>
      <c r="TZM1" s="297"/>
      <c r="TZN1" s="296"/>
      <c r="TZO1" s="297"/>
      <c r="TZP1" s="296"/>
      <c r="TZQ1" s="297"/>
      <c r="TZR1" s="296"/>
      <c r="TZS1" s="297"/>
      <c r="TZT1" s="296"/>
      <c r="TZU1" s="297"/>
      <c r="TZV1" s="296"/>
      <c r="TZW1" s="297"/>
      <c r="TZX1" s="296"/>
      <c r="TZY1" s="297"/>
      <c r="TZZ1" s="296"/>
      <c r="UAA1" s="297"/>
      <c r="UAB1" s="296"/>
      <c r="UAC1" s="297"/>
      <c r="UAD1" s="296"/>
      <c r="UAE1" s="297"/>
      <c r="UAF1" s="296"/>
      <c r="UAG1" s="297"/>
      <c r="UAH1" s="296"/>
      <c r="UAI1" s="297"/>
      <c r="UAJ1" s="296"/>
      <c r="UAK1" s="297"/>
      <c r="UAL1" s="296"/>
      <c r="UAM1" s="297"/>
      <c r="UAN1" s="296"/>
      <c r="UAO1" s="297"/>
      <c r="UAP1" s="296"/>
      <c r="UAQ1" s="297"/>
      <c r="UAR1" s="296"/>
      <c r="UAS1" s="297"/>
      <c r="UAT1" s="296"/>
      <c r="UAU1" s="297"/>
      <c r="UAV1" s="296"/>
      <c r="UAW1" s="297"/>
      <c r="UAX1" s="296"/>
      <c r="UAY1" s="297"/>
      <c r="UAZ1" s="296"/>
      <c r="UBA1" s="297"/>
      <c r="UBB1" s="296"/>
      <c r="UBC1" s="297"/>
      <c r="UBD1" s="296"/>
      <c r="UBE1" s="297"/>
      <c r="UBF1" s="296"/>
      <c r="UBG1" s="297"/>
      <c r="UBH1" s="296"/>
      <c r="UBI1" s="297"/>
      <c r="UBJ1" s="296"/>
      <c r="UBK1" s="297"/>
      <c r="UBL1" s="296"/>
      <c r="UBM1" s="297"/>
      <c r="UBN1" s="296"/>
      <c r="UBO1" s="297"/>
      <c r="UBP1" s="296"/>
      <c r="UBQ1" s="297"/>
      <c r="UBR1" s="296"/>
      <c r="UBS1" s="297"/>
      <c r="UBT1" s="296"/>
      <c r="UBU1" s="297"/>
      <c r="UBV1" s="296"/>
      <c r="UBW1" s="297"/>
      <c r="UBX1" s="296"/>
      <c r="UBY1" s="297"/>
      <c r="UBZ1" s="296"/>
      <c r="UCA1" s="297"/>
      <c r="UCB1" s="296"/>
      <c r="UCC1" s="297"/>
      <c r="UCD1" s="296"/>
      <c r="UCE1" s="297"/>
      <c r="UCF1" s="296"/>
      <c r="UCG1" s="297"/>
      <c r="UCH1" s="296"/>
      <c r="UCI1" s="297"/>
      <c r="UCJ1" s="296"/>
      <c r="UCK1" s="297"/>
      <c r="UCL1" s="296"/>
      <c r="UCM1" s="297"/>
      <c r="UCN1" s="296"/>
      <c r="UCO1" s="297"/>
      <c r="UCP1" s="296"/>
      <c r="UCQ1" s="297"/>
      <c r="UCR1" s="296"/>
      <c r="UCS1" s="297"/>
      <c r="UCT1" s="296"/>
      <c r="UCU1" s="297"/>
      <c r="UCV1" s="296"/>
      <c r="UCW1" s="297"/>
      <c r="UCX1" s="296"/>
      <c r="UCY1" s="297"/>
      <c r="UCZ1" s="296"/>
      <c r="UDA1" s="297"/>
      <c r="UDB1" s="296"/>
      <c r="UDC1" s="297"/>
      <c r="UDD1" s="296"/>
      <c r="UDE1" s="297"/>
      <c r="UDF1" s="296"/>
      <c r="UDG1" s="297"/>
      <c r="UDH1" s="296"/>
      <c r="UDI1" s="297"/>
      <c r="UDJ1" s="296"/>
      <c r="UDK1" s="297"/>
      <c r="UDL1" s="296"/>
      <c r="UDM1" s="297"/>
      <c r="UDN1" s="296"/>
      <c r="UDO1" s="297"/>
      <c r="UDP1" s="296"/>
      <c r="UDQ1" s="297"/>
      <c r="UDR1" s="296"/>
      <c r="UDS1" s="297"/>
      <c r="UDT1" s="296"/>
      <c r="UDU1" s="297"/>
      <c r="UDV1" s="296"/>
      <c r="UDW1" s="297"/>
      <c r="UDX1" s="296"/>
      <c r="UDY1" s="297"/>
      <c r="UDZ1" s="296"/>
      <c r="UEA1" s="297"/>
      <c r="UEB1" s="296"/>
      <c r="UEC1" s="297"/>
      <c r="UED1" s="296"/>
      <c r="UEE1" s="297"/>
      <c r="UEF1" s="296"/>
      <c r="UEG1" s="297"/>
      <c r="UEH1" s="296"/>
      <c r="UEI1" s="297"/>
      <c r="UEJ1" s="296"/>
      <c r="UEK1" s="297"/>
      <c r="UEL1" s="296"/>
      <c r="UEM1" s="297"/>
      <c r="UEN1" s="296"/>
      <c r="UEO1" s="297"/>
      <c r="UEP1" s="296"/>
      <c r="UEQ1" s="297"/>
      <c r="UER1" s="296"/>
      <c r="UES1" s="297"/>
      <c r="UET1" s="296"/>
      <c r="UEU1" s="297"/>
      <c r="UEV1" s="296"/>
      <c r="UEW1" s="297"/>
      <c r="UEX1" s="296"/>
      <c r="UEY1" s="297"/>
      <c r="UEZ1" s="296"/>
      <c r="UFA1" s="297"/>
      <c r="UFB1" s="296"/>
      <c r="UFC1" s="297"/>
      <c r="UFD1" s="296"/>
      <c r="UFE1" s="297"/>
      <c r="UFF1" s="296"/>
      <c r="UFG1" s="297"/>
      <c r="UFH1" s="296"/>
      <c r="UFI1" s="297"/>
      <c r="UFJ1" s="296"/>
      <c r="UFK1" s="297"/>
      <c r="UFL1" s="296"/>
      <c r="UFM1" s="297"/>
      <c r="UFN1" s="296"/>
      <c r="UFO1" s="297"/>
      <c r="UFP1" s="296"/>
      <c r="UFQ1" s="297"/>
      <c r="UFR1" s="296"/>
      <c r="UFS1" s="297"/>
      <c r="UFT1" s="296"/>
      <c r="UFU1" s="297"/>
      <c r="UFV1" s="296"/>
      <c r="UFW1" s="297"/>
      <c r="UFX1" s="296"/>
      <c r="UFY1" s="297"/>
      <c r="UFZ1" s="296"/>
      <c r="UGA1" s="297"/>
      <c r="UGB1" s="296"/>
      <c r="UGC1" s="297"/>
      <c r="UGD1" s="296"/>
      <c r="UGE1" s="297"/>
      <c r="UGF1" s="296"/>
      <c r="UGG1" s="297"/>
      <c r="UGH1" s="296"/>
      <c r="UGI1" s="297"/>
      <c r="UGJ1" s="296"/>
      <c r="UGK1" s="297"/>
      <c r="UGL1" s="296"/>
      <c r="UGM1" s="297"/>
      <c r="UGN1" s="296"/>
      <c r="UGO1" s="297"/>
      <c r="UGP1" s="296"/>
      <c r="UGQ1" s="297"/>
      <c r="UGR1" s="296"/>
      <c r="UGS1" s="297"/>
      <c r="UGT1" s="296"/>
      <c r="UGU1" s="297"/>
      <c r="UGV1" s="296"/>
      <c r="UGW1" s="297"/>
      <c r="UGX1" s="296"/>
      <c r="UGY1" s="297"/>
      <c r="UGZ1" s="296"/>
      <c r="UHA1" s="297"/>
      <c r="UHB1" s="296"/>
      <c r="UHC1" s="297"/>
      <c r="UHD1" s="296"/>
      <c r="UHE1" s="297"/>
      <c r="UHF1" s="296"/>
      <c r="UHG1" s="297"/>
      <c r="UHH1" s="296"/>
      <c r="UHI1" s="297"/>
      <c r="UHJ1" s="296"/>
      <c r="UHK1" s="297"/>
      <c r="UHL1" s="296"/>
      <c r="UHM1" s="297"/>
      <c r="UHN1" s="296"/>
      <c r="UHO1" s="297"/>
      <c r="UHP1" s="296"/>
      <c r="UHQ1" s="297"/>
      <c r="UHR1" s="296"/>
      <c r="UHS1" s="297"/>
      <c r="UHT1" s="296"/>
      <c r="UHU1" s="297"/>
      <c r="UHV1" s="296"/>
      <c r="UHW1" s="297"/>
      <c r="UHX1" s="296"/>
      <c r="UHY1" s="297"/>
      <c r="UHZ1" s="296"/>
      <c r="UIA1" s="297"/>
      <c r="UIB1" s="296"/>
      <c r="UIC1" s="297"/>
      <c r="UID1" s="296"/>
      <c r="UIE1" s="297"/>
      <c r="UIF1" s="296"/>
      <c r="UIG1" s="297"/>
      <c r="UIH1" s="296"/>
      <c r="UII1" s="297"/>
      <c r="UIJ1" s="296"/>
      <c r="UIK1" s="297"/>
      <c r="UIL1" s="296"/>
      <c r="UIM1" s="297"/>
      <c r="UIN1" s="296"/>
      <c r="UIO1" s="297"/>
      <c r="UIP1" s="296"/>
      <c r="UIQ1" s="297"/>
      <c r="UIR1" s="296"/>
      <c r="UIS1" s="297"/>
      <c r="UIT1" s="296"/>
      <c r="UIU1" s="297"/>
      <c r="UIV1" s="296"/>
      <c r="UIW1" s="297"/>
      <c r="UIX1" s="296"/>
      <c r="UIY1" s="297"/>
      <c r="UIZ1" s="296"/>
      <c r="UJA1" s="297"/>
      <c r="UJB1" s="296"/>
      <c r="UJC1" s="297"/>
      <c r="UJD1" s="296"/>
      <c r="UJE1" s="297"/>
      <c r="UJF1" s="296"/>
      <c r="UJG1" s="297"/>
      <c r="UJH1" s="296"/>
      <c r="UJI1" s="297"/>
      <c r="UJJ1" s="296"/>
      <c r="UJK1" s="297"/>
      <c r="UJL1" s="296"/>
      <c r="UJM1" s="297"/>
      <c r="UJN1" s="296"/>
      <c r="UJO1" s="297"/>
      <c r="UJP1" s="296"/>
      <c r="UJQ1" s="297"/>
      <c r="UJR1" s="296"/>
      <c r="UJS1" s="297"/>
      <c r="UJT1" s="296"/>
      <c r="UJU1" s="297"/>
      <c r="UJV1" s="296"/>
      <c r="UJW1" s="297"/>
      <c r="UJX1" s="296"/>
      <c r="UJY1" s="297"/>
      <c r="UJZ1" s="296"/>
      <c r="UKA1" s="297"/>
      <c r="UKB1" s="296"/>
      <c r="UKC1" s="297"/>
      <c r="UKD1" s="296"/>
      <c r="UKE1" s="297"/>
      <c r="UKF1" s="296"/>
      <c r="UKG1" s="297"/>
      <c r="UKH1" s="296"/>
      <c r="UKI1" s="297"/>
      <c r="UKJ1" s="296"/>
      <c r="UKK1" s="297"/>
      <c r="UKL1" s="296"/>
      <c r="UKM1" s="297"/>
      <c r="UKN1" s="296"/>
      <c r="UKO1" s="297"/>
      <c r="UKP1" s="296"/>
      <c r="UKQ1" s="297"/>
      <c r="UKR1" s="296"/>
      <c r="UKS1" s="297"/>
      <c r="UKT1" s="296"/>
      <c r="UKU1" s="297"/>
      <c r="UKV1" s="296"/>
      <c r="UKW1" s="297"/>
      <c r="UKX1" s="296"/>
      <c r="UKY1" s="297"/>
      <c r="UKZ1" s="296"/>
      <c r="ULA1" s="297"/>
      <c r="ULB1" s="296"/>
      <c r="ULC1" s="297"/>
      <c r="ULD1" s="296"/>
      <c r="ULE1" s="297"/>
      <c r="ULF1" s="296"/>
      <c r="ULG1" s="297"/>
      <c r="ULH1" s="296"/>
      <c r="ULI1" s="297"/>
      <c r="ULJ1" s="296"/>
      <c r="ULK1" s="297"/>
      <c r="ULL1" s="296"/>
      <c r="ULM1" s="297"/>
      <c r="ULN1" s="296"/>
      <c r="ULO1" s="297"/>
      <c r="ULP1" s="296"/>
      <c r="ULQ1" s="297"/>
      <c r="ULR1" s="296"/>
      <c r="ULS1" s="297"/>
      <c r="ULT1" s="296"/>
      <c r="ULU1" s="297"/>
      <c r="ULV1" s="296"/>
      <c r="ULW1" s="297"/>
      <c r="ULX1" s="296"/>
      <c r="ULY1" s="297"/>
      <c r="ULZ1" s="296"/>
      <c r="UMA1" s="297"/>
      <c r="UMB1" s="296"/>
      <c r="UMC1" s="297"/>
      <c r="UMD1" s="296"/>
      <c r="UME1" s="297"/>
      <c r="UMF1" s="296"/>
      <c r="UMG1" s="297"/>
      <c r="UMH1" s="296"/>
      <c r="UMI1" s="297"/>
      <c r="UMJ1" s="296"/>
      <c r="UMK1" s="297"/>
      <c r="UML1" s="296"/>
      <c r="UMM1" s="297"/>
      <c r="UMN1" s="296"/>
      <c r="UMO1" s="297"/>
      <c r="UMP1" s="296"/>
      <c r="UMQ1" s="297"/>
      <c r="UMR1" s="296"/>
      <c r="UMS1" s="297"/>
      <c r="UMT1" s="296"/>
      <c r="UMU1" s="297"/>
      <c r="UMV1" s="296"/>
      <c r="UMW1" s="297"/>
      <c r="UMX1" s="296"/>
      <c r="UMY1" s="297"/>
      <c r="UMZ1" s="296"/>
      <c r="UNA1" s="297"/>
      <c r="UNB1" s="296"/>
      <c r="UNC1" s="297"/>
      <c r="UND1" s="296"/>
      <c r="UNE1" s="297"/>
      <c r="UNF1" s="296"/>
      <c r="UNG1" s="297"/>
      <c r="UNH1" s="296"/>
      <c r="UNI1" s="297"/>
      <c r="UNJ1" s="296"/>
      <c r="UNK1" s="297"/>
      <c r="UNL1" s="296"/>
      <c r="UNM1" s="297"/>
      <c r="UNN1" s="296"/>
      <c r="UNO1" s="297"/>
      <c r="UNP1" s="296"/>
      <c r="UNQ1" s="297"/>
      <c r="UNR1" s="296"/>
      <c r="UNS1" s="297"/>
      <c r="UNT1" s="296"/>
      <c r="UNU1" s="297"/>
      <c r="UNV1" s="296"/>
      <c r="UNW1" s="297"/>
      <c r="UNX1" s="296"/>
      <c r="UNY1" s="297"/>
      <c r="UNZ1" s="296"/>
      <c r="UOA1" s="297"/>
      <c r="UOB1" s="296"/>
      <c r="UOC1" s="297"/>
      <c r="UOD1" s="296"/>
      <c r="UOE1" s="297"/>
      <c r="UOF1" s="296"/>
      <c r="UOG1" s="297"/>
      <c r="UOH1" s="296"/>
      <c r="UOI1" s="297"/>
      <c r="UOJ1" s="296"/>
      <c r="UOK1" s="297"/>
      <c r="UOL1" s="296"/>
      <c r="UOM1" s="297"/>
      <c r="UON1" s="296"/>
      <c r="UOO1" s="297"/>
      <c r="UOP1" s="296"/>
      <c r="UOQ1" s="297"/>
      <c r="UOR1" s="296"/>
      <c r="UOS1" s="297"/>
      <c r="UOT1" s="296"/>
      <c r="UOU1" s="297"/>
      <c r="UOV1" s="296"/>
      <c r="UOW1" s="297"/>
      <c r="UOX1" s="296"/>
      <c r="UOY1" s="297"/>
      <c r="UOZ1" s="296"/>
      <c r="UPA1" s="297"/>
      <c r="UPB1" s="296"/>
      <c r="UPC1" s="297"/>
      <c r="UPD1" s="296"/>
      <c r="UPE1" s="297"/>
      <c r="UPF1" s="296"/>
      <c r="UPG1" s="297"/>
      <c r="UPH1" s="296"/>
      <c r="UPI1" s="297"/>
      <c r="UPJ1" s="296"/>
      <c r="UPK1" s="297"/>
      <c r="UPL1" s="296"/>
      <c r="UPM1" s="297"/>
      <c r="UPN1" s="296"/>
      <c r="UPO1" s="297"/>
      <c r="UPP1" s="296"/>
      <c r="UPQ1" s="297"/>
      <c r="UPR1" s="296"/>
      <c r="UPS1" s="297"/>
      <c r="UPT1" s="296"/>
      <c r="UPU1" s="297"/>
      <c r="UPV1" s="296"/>
      <c r="UPW1" s="297"/>
      <c r="UPX1" s="296"/>
      <c r="UPY1" s="297"/>
      <c r="UPZ1" s="296"/>
      <c r="UQA1" s="297"/>
      <c r="UQB1" s="296"/>
      <c r="UQC1" s="297"/>
      <c r="UQD1" s="296"/>
      <c r="UQE1" s="297"/>
      <c r="UQF1" s="296"/>
      <c r="UQG1" s="297"/>
      <c r="UQH1" s="296"/>
      <c r="UQI1" s="297"/>
      <c r="UQJ1" s="296"/>
      <c r="UQK1" s="297"/>
      <c r="UQL1" s="296"/>
      <c r="UQM1" s="297"/>
      <c r="UQN1" s="296"/>
      <c r="UQO1" s="297"/>
      <c r="UQP1" s="296"/>
      <c r="UQQ1" s="297"/>
      <c r="UQR1" s="296"/>
      <c r="UQS1" s="297"/>
      <c r="UQT1" s="296"/>
      <c r="UQU1" s="297"/>
      <c r="UQV1" s="296"/>
      <c r="UQW1" s="297"/>
      <c r="UQX1" s="296"/>
      <c r="UQY1" s="297"/>
      <c r="UQZ1" s="296"/>
      <c r="URA1" s="297"/>
      <c r="URB1" s="296"/>
      <c r="URC1" s="297"/>
      <c r="URD1" s="296"/>
      <c r="URE1" s="297"/>
      <c r="URF1" s="296"/>
      <c r="URG1" s="297"/>
      <c r="URH1" s="296"/>
      <c r="URI1" s="297"/>
      <c r="URJ1" s="296"/>
      <c r="URK1" s="297"/>
      <c r="URL1" s="296"/>
      <c r="URM1" s="297"/>
      <c r="URN1" s="296"/>
      <c r="URO1" s="297"/>
      <c r="URP1" s="296"/>
      <c r="URQ1" s="297"/>
      <c r="URR1" s="296"/>
      <c r="URS1" s="297"/>
      <c r="URT1" s="296"/>
      <c r="URU1" s="297"/>
      <c r="URV1" s="296"/>
      <c r="URW1" s="297"/>
      <c r="URX1" s="296"/>
      <c r="URY1" s="297"/>
      <c r="URZ1" s="296"/>
      <c r="USA1" s="297"/>
      <c r="USB1" s="296"/>
      <c r="USC1" s="297"/>
      <c r="USD1" s="296"/>
      <c r="USE1" s="297"/>
      <c r="USF1" s="296"/>
      <c r="USG1" s="297"/>
      <c r="USH1" s="296"/>
      <c r="USI1" s="297"/>
      <c r="USJ1" s="296"/>
      <c r="USK1" s="297"/>
      <c r="USL1" s="296"/>
      <c r="USM1" s="297"/>
      <c r="USN1" s="296"/>
      <c r="USO1" s="297"/>
      <c r="USP1" s="296"/>
      <c r="USQ1" s="297"/>
      <c r="USR1" s="296"/>
      <c r="USS1" s="297"/>
      <c r="UST1" s="296"/>
      <c r="USU1" s="297"/>
      <c r="USV1" s="296"/>
      <c r="USW1" s="297"/>
      <c r="USX1" s="296"/>
      <c r="USY1" s="297"/>
      <c r="USZ1" s="296"/>
      <c r="UTA1" s="297"/>
      <c r="UTB1" s="296"/>
      <c r="UTC1" s="297"/>
      <c r="UTD1" s="296"/>
      <c r="UTE1" s="297"/>
      <c r="UTF1" s="296"/>
      <c r="UTG1" s="297"/>
      <c r="UTH1" s="296"/>
      <c r="UTI1" s="297"/>
      <c r="UTJ1" s="296"/>
      <c r="UTK1" s="297"/>
      <c r="UTL1" s="296"/>
      <c r="UTM1" s="297"/>
      <c r="UTN1" s="296"/>
      <c r="UTO1" s="297"/>
      <c r="UTP1" s="296"/>
      <c r="UTQ1" s="297"/>
      <c r="UTR1" s="296"/>
      <c r="UTS1" s="297"/>
      <c r="UTT1" s="296"/>
      <c r="UTU1" s="297"/>
      <c r="UTV1" s="296"/>
      <c r="UTW1" s="297"/>
      <c r="UTX1" s="296"/>
      <c r="UTY1" s="297"/>
      <c r="UTZ1" s="296"/>
      <c r="UUA1" s="297"/>
      <c r="UUB1" s="296"/>
      <c r="UUC1" s="297"/>
      <c r="UUD1" s="296"/>
      <c r="UUE1" s="297"/>
      <c r="UUF1" s="296"/>
      <c r="UUG1" s="297"/>
      <c r="UUH1" s="296"/>
      <c r="UUI1" s="297"/>
      <c r="UUJ1" s="296"/>
      <c r="UUK1" s="297"/>
      <c r="UUL1" s="296"/>
      <c r="UUM1" s="297"/>
      <c r="UUN1" s="296"/>
      <c r="UUO1" s="297"/>
      <c r="UUP1" s="296"/>
      <c r="UUQ1" s="297"/>
      <c r="UUR1" s="296"/>
      <c r="UUS1" s="297"/>
      <c r="UUT1" s="296"/>
      <c r="UUU1" s="297"/>
      <c r="UUV1" s="296"/>
      <c r="UUW1" s="297"/>
      <c r="UUX1" s="296"/>
      <c r="UUY1" s="297"/>
      <c r="UUZ1" s="296"/>
      <c r="UVA1" s="297"/>
      <c r="UVB1" s="296"/>
      <c r="UVC1" s="297"/>
      <c r="UVD1" s="296"/>
      <c r="UVE1" s="297"/>
      <c r="UVF1" s="296"/>
      <c r="UVG1" s="297"/>
      <c r="UVH1" s="296"/>
      <c r="UVI1" s="297"/>
      <c r="UVJ1" s="296"/>
      <c r="UVK1" s="297"/>
      <c r="UVL1" s="296"/>
      <c r="UVM1" s="297"/>
      <c r="UVN1" s="296"/>
      <c r="UVO1" s="297"/>
      <c r="UVP1" s="296"/>
      <c r="UVQ1" s="297"/>
      <c r="UVR1" s="296"/>
      <c r="UVS1" s="297"/>
      <c r="UVT1" s="296"/>
      <c r="UVU1" s="297"/>
      <c r="UVV1" s="296"/>
      <c r="UVW1" s="297"/>
      <c r="UVX1" s="296"/>
      <c r="UVY1" s="297"/>
      <c r="UVZ1" s="296"/>
      <c r="UWA1" s="297"/>
      <c r="UWB1" s="296"/>
      <c r="UWC1" s="297"/>
      <c r="UWD1" s="296"/>
      <c r="UWE1" s="297"/>
      <c r="UWF1" s="296"/>
      <c r="UWG1" s="297"/>
      <c r="UWH1" s="296"/>
      <c r="UWI1" s="297"/>
      <c r="UWJ1" s="296"/>
      <c r="UWK1" s="297"/>
      <c r="UWL1" s="296"/>
      <c r="UWM1" s="297"/>
      <c r="UWN1" s="296"/>
      <c r="UWO1" s="297"/>
      <c r="UWP1" s="296"/>
      <c r="UWQ1" s="297"/>
      <c r="UWR1" s="296"/>
      <c r="UWS1" s="297"/>
      <c r="UWT1" s="296"/>
      <c r="UWU1" s="297"/>
      <c r="UWV1" s="296"/>
      <c r="UWW1" s="297"/>
      <c r="UWX1" s="296"/>
      <c r="UWY1" s="297"/>
      <c r="UWZ1" s="296"/>
      <c r="UXA1" s="297"/>
      <c r="UXB1" s="296"/>
      <c r="UXC1" s="297"/>
      <c r="UXD1" s="296"/>
      <c r="UXE1" s="297"/>
      <c r="UXF1" s="296"/>
      <c r="UXG1" s="297"/>
      <c r="UXH1" s="296"/>
      <c r="UXI1" s="297"/>
      <c r="UXJ1" s="296"/>
      <c r="UXK1" s="297"/>
      <c r="UXL1" s="296"/>
      <c r="UXM1" s="297"/>
      <c r="UXN1" s="296"/>
      <c r="UXO1" s="297"/>
      <c r="UXP1" s="296"/>
      <c r="UXQ1" s="297"/>
      <c r="UXR1" s="296"/>
      <c r="UXS1" s="297"/>
      <c r="UXT1" s="296"/>
      <c r="UXU1" s="297"/>
      <c r="UXV1" s="296"/>
      <c r="UXW1" s="297"/>
      <c r="UXX1" s="296"/>
      <c r="UXY1" s="297"/>
      <c r="UXZ1" s="296"/>
      <c r="UYA1" s="297"/>
      <c r="UYB1" s="296"/>
      <c r="UYC1" s="297"/>
      <c r="UYD1" s="296"/>
      <c r="UYE1" s="297"/>
      <c r="UYF1" s="296"/>
      <c r="UYG1" s="297"/>
      <c r="UYH1" s="296"/>
      <c r="UYI1" s="297"/>
      <c r="UYJ1" s="296"/>
      <c r="UYK1" s="297"/>
      <c r="UYL1" s="296"/>
      <c r="UYM1" s="297"/>
      <c r="UYN1" s="296"/>
      <c r="UYO1" s="297"/>
      <c r="UYP1" s="296"/>
      <c r="UYQ1" s="297"/>
      <c r="UYR1" s="296"/>
      <c r="UYS1" s="297"/>
      <c r="UYT1" s="296"/>
      <c r="UYU1" s="297"/>
      <c r="UYV1" s="296"/>
      <c r="UYW1" s="297"/>
      <c r="UYX1" s="296"/>
      <c r="UYY1" s="297"/>
      <c r="UYZ1" s="296"/>
      <c r="UZA1" s="297"/>
      <c r="UZB1" s="296"/>
      <c r="UZC1" s="297"/>
      <c r="UZD1" s="296"/>
      <c r="UZE1" s="297"/>
      <c r="UZF1" s="296"/>
      <c r="UZG1" s="297"/>
      <c r="UZH1" s="296"/>
      <c r="UZI1" s="297"/>
      <c r="UZJ1" s="296"/>
      <c r="UZK1" s="297"/>
      <c r="UZL1" s="296"/>
      <c r="UZM1" s="297"/>
      <c r="UZN1" s="296"/>
      <c r="UZO1" s="297"/>
      <c r="UZP1" s="296"/>
      <c r="UZQ1" s="297"/>
      <c r="UZR1" s="296"/>
      <c r="UZS1" s="297"/>
      <c r="UZT1" s="296"/>
      <c r="UZU1" s="297"/>
      <c r="UZV1" s="296"/>
      <c r="UZW1" s="297"/>
      <c r="UZX1" s="296"/>
      <c r="UZY1" s="297"/>
      <c r="UZZ1" s="296"/>
      <c r="VAA1" s="297"/>
      <c r="VAB1" s="296"/>
      <c r="VAC1" s="297"/>
      <c r="VAD1" s="296"/>
      <c r="VAE1" s="297"/>
      <c r="VAF1" s="296"/>
      <c r="VAG1" s="297"/>
      <c r="VAH1" s="296"/>
      <c r="VAI1" s="297"/>
      <c r="VAJ1" s="296"/>
      <c r="VAK1" s="297"/>
      <c r="VAL1" s="296"/>
      <c r="VAM1" s="297"/>
      <c r="VAN1" s="296"/>
      <c r="VAO1" s="297"/>
      <c r="VAP1" s="296"/>
      <c r="VAQ1" s="297"/>
      <c r="VAR1" s="296"/>
      <c r="VAS1" s="297"/>
      <c r="VAT1" s="296"/>
      <c r="VAU1" s="297"/>
      <c r="VAV1" s="296"/>
      <c r="VAW1" s="297"/>
      <c r="VAX1" s="296"/>
      <c r="VAY1" s="297"/>
      <c r="VAZ1" s="296"/>
      <c r="VBA1" s="297"/>
      <c r="VBB1" s="296"/>
      <c r="VBC1" s="297"/>
      <c r="VBD1" s="296"/>
      <c r="VBE1" s="297"/>
      <c r="VBF1" s="296"/>
      <c r="VBG1" s="297"/>
      <c r="VBH1" s="296"/>
      <c r="VBI1" s="297"/>
      <c r="VBJ1" s="296"/>
      <c r="VBK1" s="297"/>
      <c r="VBL1" s="296"/>
      <c r="VBM1" s="297"/>
      <c r="VBN1" s="296"/>
      <c r="VBO1" s="297"/>
      <c r="VBP1" s="296"/>
      <c r="VBQ1" s="297"/>
      <c r="VBR1" s="296"/>
      <c r="VBS1" s="297"/>
      <c r="VBT1" s="296"/>
      <c r="VBU1" s="297"/>
      <c r="VBV1" s="296"/>
      <c r="VBW1" s="297"/>
      <c r="VBX1" s="296"/>
      <c r="VBY1" s="297"/>
      <c r="VBZ1" s="296"/>
      <c r="VCA1" s="297"/>
      <c r="VCB1" s="296"/>
      <c r="VCC1" s="297"/>
      <c r="VCD1" s="296"/>
      <c r="VCE1" s="297"/>
      <c r="VCF1" s="296"/>
      <c r="VCG1" s="297"/>
      <c r="VCH1" s="296"/>
      <c r="VCI1" s="297"/>
      <c r="VCJ1" s="296"/>
      <c r="VCK1" s="297"/>
      <c r="VCL1" s="296"/>
      <c r="VCM1" s="297"/>
      <c r="VCN1" s="296"/>
      <c r="VCO1" s="297"/>
      <c r="VCP1" s="296"/>
      <c r="VCQ1" s="297"/>
      <c r="VCR1" s="296"/>
      <c r="VCS1" s="297"/>
      <c r="VCT1" s="296"/>
      <c r="VCU1" s="297"/>
      <c r="VCV1" s="296"/>
      <c r="VCW1" s="297"/>
      <c r="VCX1" s="296"/>
      <c r="VCY1" s="297"/>
      <c r="VCZ1" s="296"/>
      <c r="VDA1" s="297"/>
      <c r="VDB1" s="296"/>
      <c r="VDC1" s="297"/>
      <c r="VDD1" s="296"/>
      <c r="VDE1" s="297"/>
      <c r="VDF1" s="296"/>
      <c r="VDG1" s="297"/>
      <c r="VDH1" s="296"/>
      <c r="VDI1" s="297"/>
      <c r="VDJ1" s="296"/>
      <c r="VDK1" s="297"/>
      <c r="VDL1" s="296"/>
      <c r="VDM1" s="297"/>
      <c r="VDN1" s="296"/>
      <c r="VDO1" s="297"/>
      <c r="VDP1" s="296"/>
      <c r="VDQ1" s="297"/>
      <c r="VDR1" s="296"/>
      <c r="VDS1" s="297"/>
      <c r="VDT1" s="296"/>
      <c r="VDU1" s="297"/>
      <c r="VDV1" s="296"/>
      <c r="VDW1" s="297"/>
      <c r="VDX1" s="296"/>
      <c r="VDY1" s="297"/>
      <c r="VDZ1" s="296"/>
      <c r="VEA1" s="297"/>
      <c r="VEB1" s="296"/>
      <c r="VEC1" s="297"/>
      <c r="VED1" s="296"/>
      <c r="VEE1" s="297"/>
      <c r="VEF1" s="296"/>
      <c r="VEG1" s="297"/>
      <c r="VEH1" s="296"/>
      <c r="VEI1" s="297"/>
      <c r="VEJ1" s="296"/>
      <c r="VEK1" s="297"/>
      <c r="VEL1" s="296"/>
      <c r="VEM1" s="297"/>
      <c r="VEN1" s="296"/>
      <c r="VEO1" s="297"/>
      <c r="VEP1" s="296"/>
      <c r="VEQ1" s="297"/>
      <c r="VER1" s="296"/>
      <c r="VES1" s="297"/>
      <c r="VET1" s="296"/>
      <c r="VEU1" s="297"/>
      <c r="VEV1" s="296"/>
      <c r="VEW1" s="297"/>
      <c r="VEX1" s="296"/>
      <c r="VEY1" s="297"/>
      <c r="VEZ1" s="296"/>
      <c r="VFA1" s="297"/>
      <c r="VFB1" s="296"/>
      <c r="VFC1" s="297"/>
      <c r="VFD1" s="296"/>
      <c r="VFE1" s="297"/>
      <c r="VFF1" s="296"/>
      <c r="VFG1" s="297"/>
      <c r="VFH1" s="296"/>
      <c r="VFI1" s="297"/>
      <c r="VFJ1" s="296"/>
      <c r="VFK1" s="297"/>
      <c r="VFL1" s="296"/>
      <c r="VFM1" s="297"/>
      <c r="VFN1" s="296"/>
      <c r="VFO1" s="297"/>
      <c r="VFP1" s="296"/>
      <c r="VFQ1" s="297"/>
      <c r="VFR1" s="296"/>
      <c r="VFS1" s="297"/>
      <c r="VFT1" s="296"/>
      <c r="VFU1" s="297"/>
      <c r="VFV1" s="296"/>
      <c r="VFW1" s="297"/>
      <c r="VFX1" s="296"/>
      <c r="VFY1" s="297"/>
      <c r="VFZ1" s="296"/>
      <c r="VGA1" s="297"/>
      <c r="VGB1" s="296"/>
      <c r="VGC1" s="297"/>
      <c r="VGD1" s="296"/>
      <c r="VGE1" s="297"/>
      <c r="VGF1" s="296"/>
      <c r="VGG1" s="297"/>
      <c r="VGH1" s="296"/>
      <c r="VGI1" s="297"/>
      <c r="VGJ1" s="296"/>
      <c r="VGK1" s="297"/>
      <c r="VGL1" s="296"/>
      <c r="VGM1" s="297"/>
      <c r="VGN1" s="296"/>
      <c r="VGO1" s="297"/>
      <c r="VGP1" s="296"/>
      <c r="VGQ1" s="297"/>
      <c r="VGR1" s="296"/>
      <c r="VGS1" s="297"/>
      <c r="VGT1" s="296"/>
      <c r="VGU1" s="297"/>
      <c r="VGV1" s="296"/>
      <c r="VGW1" s="297"/>
      <c r="VGX1" s="296"/>
      <c r="VGY1" s="297"/>
      <c r="VGZ1" s="296"/>
      <c r="VHA1" s="297"/>
      <c r="VHB1" s="296"/>
      <c r="VHC1" s="297"/>
      <c r="VHD1" s="296"/>
      <c r="VHE1" s="297"/>
      <c r="VHF1" s="296"/>
      <c r="VHG1" s="297"/>
      <c r="VHH1" s="296"/>
      <c r="VHI1" s="297"/>
      <c r="VHJ1" s="296"/>
      <c r="VHK1" s="297"/>
      <c r="VHL1" s="296"/>
      <c r="VHM1" s="297"/>
      <c r="VHN1" s="296"/>
      <c r="VHO1" s="297"/>
      <c r="VHP1" s="296"/>
      <c r="VHQ1" s="297"/>
      <c r="VHR1" s="296"/>
      <c r="VHS1" s="297"/>
      <c r="VHT1" s="296"/>
      <c r="VHU1" s="297"/>
      <c r="VHV1" s="296"/>
      <c r="VHW1" s="297"/>
      <c r="VHX1" s="296"/>
      <c r="VHY1" s="297"/>
      <c r="VHZ1" s="296"/>
      <c r="VIA1" s="297"/>
      <c r="VIB1" s="296"/>
      <c r="VIC1" s="297"/>
      <c r="VID1" s="296"/>
      <c r="VIE1" s="297"/>
      <c r="VIF1" s="296"/>
      <c r="VIG1" s="297"/>
      <c r="VIH1" s="296"/>
      <c r="VII1" s="297"/>
      <c r="VIJ1" s="296"/>
      <c r="VIK1" s="297"/>
      <c r="VIL1" s="296"/>
      <c r="VIM1" s="297"/>
      <c r="VIN1" s="296"/>
      <c r="VIO1" s="297"/>
      <c r="VIP1" s="296"/>
      <c r="VIQ1" s="297"/>
      <c r="VIR1" s="296"/>
      <c r="VIS1" s="297"/>
      <c r="VIT1" s="296"/>
      <c r="VIU1" s="297"/>
      <c r="VIV1" s="296"/>
      <c r="VIW1" s="297"/>
      <c r="VIX1" s="296"/>
      <c r="VIY1" s="297"/>
      <c r="VIZ1" s="296"/>
      <c r="VJA1" s="297"/>
      <c r="VJB1" s="296"/>
      <c r="VJC1" s="297"/>
      <c r="VJD1" s="296"/>
      <c r="VJE1" s="297"/>
      <c r="VJF1" s="296"/>
      <c r="VJG1" s="297"/>
      <c r="VJH1" s="296"/>
      <c r="VJI1" s="297"/>
      <c r="VJJ1" s="296"/>
      <c r="VJK1" s="297"/>
      <c r="VJL1" s="296"/>
      <c r="VJM1" s="297"/>
      <c r="VJN1" s="296"/>
      <c r="VJO1" s="297"/>
      <c r="VJP1" s="296"/>
      <c r="VJQ1" s="297"/>
      <c r="VJR1" s="296"/>
      <c r="VJS1" s="297"/>
      <c r="VJT1" s="296"/>
      <c r="VJU1" s="297"/>
      <c r="VJV1" s="296"/>
      <c r="VJW1" s="297"/>
      <c r="VJX1" s="296"/>
      <c r="VJY1" s="297"/>
      <c r="VJZ1" s="296"/>
      <c r="VKA1" s="297"/>
      <c r="VKB1" s="296"/>
      <c r="VKC1" s="297"/>
      <c r="VKD1" s="296"/>
      <c r="VKE1" s="297"/>
      <c r="VKF1" s="296"/>
      <c r="VKG1" s="297"/>
      <c r="VKH1" s="296"/>
      <c r="VKI1" s="297"/>
      <c r="VKJ1" s="296"/>
      <c r="VKK1" s="297"/>
      <c r="VKL1" s="296"/>
      <c r="VKM1" s="297"/>
      <c r="VKN1" s="296"/>
      <c r="VKO1" s="297"/>
      <c r="VKP1" s="296"/>
      <c r="VKQ1" s="297"/>
      <c r="VKR1" s="296"/>
      <c r="VKS1" s="297"/>
      <c r="VKT1" s="296"/>
      <c r="VKU1" s="297"/>
      <c r="VKV1" s="296"/>
      <c r="VKW1" s="297"/>
      <c r="VKX1" s="296"/>
      <c r="VKY1" s="297"/>
      <c r="VKZ1" s="296"/>
      <c r="VLA1" s="297"/>
      <c r="VLB1" s="296"/>
      <c r="VLC1" s="297"/>
      <c r="VLD1" s="296"/>
      <c r="VLE1" s="297"/>
      <c r="VLF1" s="296"/>
      <c r="VLG1" s="297"/>
      <c r="VLH1" s="296"/>
      <c r="VLI1" s="297"/>
      <c r="VLJ1" s="296"/>
      <c r="VLK1" s="297"/>
      <c r="VLL1" s="296"/>
      <c r="VLM1" s="297"/>
      <c r="VLN1" s="296"/>
      <c r="VLO1" s="297"/>
      <c r="VLP1" s="296"/>
      <c r="VLQ1" s="297"/>
      <c r="VLR1" s="296"/>
      <c r="VLS1" s="297"/>
      <c r="VLT1" s="296"/>
      <c r="VLU1" s="297"/>
      <c r="VLV1" s="296"/>
      <c r="VLW1" s="297"/>
      <c r="VLX1" s="296"/>
      <c r="VLY1" s="297"/>
      <c r="VLZ1" s="296"/>
      <c r="VMA1" s="297"/>
      <c r="VMB1" s="296"/>
      <c r="VMC1" s="297"/>
      <c r="VMD1" s="296"/>
      <c r="VME1" s="297"/>
      <c r="VMF1" s="296"/>
      <c r="VMG1" s="297"/>
      <c r="VMH1" s="296"/>
      <c r="VMI1" s="297"/>
      <c r="VMJ1" s="296"/>
      <c r="VMK1" s="297"/>
      <c r="VML1" s="296"/>
      <c r="VMM1" s="297"/>
      <c r="VMN1" s="296"/>
      <c r="VMO1" s="297"/>
      <c r="VMP1" s="296"/>
      <c r="VMQ1" s="297"/>
      <c r="VMR1" s="296"/>
      <c r="VMS1" s="297"/>
      <c r="VMT1" s="296"/>
      <c r="VMU1" s="297"/>
      <c r="VMV1" s="296"/>
      <c r="VMW1" s="297"/>
      <c r="VMX1" s="296"/>
      <c r="VMY1" s="297"/>
      <c r="VMZ1" s="296"/>
      <c r="VNA1" s="297"/>
      <c r="VNB1" s="296"/>
      <c r="VNC1" s="297"/>
      <c r="VND1" s="296"/>
      <c r="VNE1" s="297"/>
      <c r="VNF1" s="296"/>
      <c r="VNG1" s="297"/>
      <c r="VNH1" s="296"/>
      <c r="VNI1" s="297"/>
      <c r="VNJ1" s="296"/>
      <c r="VNK1" s="297"/>
      <c r="VNL1" s="296"/>
      <c r="VNM1" s="297"/>
      <c r="VNN1" s="296"/>
      <c r="VNO1" s="297"/>
      <c r="VNP1" s="296"/>
      <c r="VNQ1" s="297"/>
      <c r="VNR1" s="296"/>
      <c r="VNS1" s="297"/>
      <c r="VNT1" s="296"/>
      <c r="VNU1" s="297"/>
      <c r="VNV1" s="296"/>
      <c r="VNW1" s="297"/>
      <c r="VNX1" s="296"/>
      <c r="VNY1" s="297"/>
      <c r="VNZ1" s="296"/>
      <c r="VOA1" s="297"/>
      <c r="VOB1" s="296"/>
      <c r="VOC1" s="297"/>
      <c r="VOD1" s="296"/>
      <c r="VOE1" s="297"/>
      <c r="VOF1" s="296"/>
      <c r="VOG1" s="297"/>
      <c r="VOH1" s="296"/>
      <c r="VOI1" s="297"/>
      <c r="VOJ1" s="296"/>
      <c r="VOK1" s="297"/>
      <c r="VOL1" s="296"/>
      <c r="VOM1" s="297"/>
      <c r="VON1" s="296"/>
      <c r="VOO1" s="297"/>
      <c r="VOP1" s="296"/>
      <c r="VOQ1" s="297"/>
      <c r="VOR1" s="296"/>
      <c r="VOS1" s="297"/>
      <c r="VOT1" s="296"/>
      <c r="VOU1" s="297"/>
      <c r="VOV1" s="296"/>
      <c r="VOW1" s="297"/>
      <c r="VOX1" s="296"/>
      <c r="VOY1" s="297"/>
      <c r="VOZ1" s="296"/>
      <c r="VPA1" s="297"/>
      <c r="VPB1" s="296"/>
      <c r="VPC1" s="297"/>
      <c r="VPD1" s="296"/>
      <c r="VPE1" s="297"/>
      <c r="VPF1" s="296"/>
      <c r="VPG1" s="297"/>
      <c r="VPH1" s="296"/>
      <c r="VPI1" s="297"/>
      <c r="VPJ1" s="296"/>
      <c r="VPK1" s="297"/>
      <c r="VPL1" s="296"/>
      <c r="VPM1" s="297"/>
      <c r="VPN1" s="296"/>
      <c r="VPO1" s="297"/>
      <c r="VPP1" s="296"/>
      <c r="VPQ1" s="297"/>
      <c r="VPR1" s="296"/>
      <c r="VPS1" s="297"/>
      <c r="VPT1" s="296"/>
      <c r="VPU1" s="297"/>
      <c r="VPV1" s="296"/>
      <c r="VPW1" s="297"/>
      <c r="VPX1" s="296"/>
      <c r="VPY1" s="297"/>
      <c r="VPZ1" s="296"/>
      <c r="VQA1" s="297"/>
      <c r="VQB1" s="296"/>
      <c r="VQC1" s="297"/>
      <c r="VQD1" s="296"/>
      <c r="VQE1" s="297"/>
      <c r="VQF1" s="296"/>
      <c r="VQG1" s="297"/>
      <c r="VQH1" s="296"/>
      <c r="VQI1" s="297"/>
      <c r="VQJ1" s="296"/>
      <c r="VQK1" s="297"/>
      <c r="VQL1" s="296"/>
      <c r="VQM1" s="297"/>
      <c r="VQN1" s="296"/>
      <c r="VQO1" s="297"/>
      <c r="VQP1" s="296"/>
      <c r="VQQ1" s="297"/>
      <c r="VQR1" s="296"/>
      <c r="VQS1" s="297"/>
      <c r="VQT1" s="296"/>
      <c r="VQU1" s="297"/>
      <c r="VQV1" s="296"/>
      <c r="VQW1" s="297"/>
      <c r="VQX1" s="296"/>
      <c r="VQY1" s="297"/>
      <c r="VQZ1" s="296"/>
      <c r="VRA1" s="297"/>
      <c r="VRB1" s="296"/>
      <c r="VRC1" s="297"/>
      <c r="VRD1" s="296"/>
      <c r="VRE1" s="297"/>
      <c r="VRF1" s="296"/>
      <c r="VRG1" s="297"/>
      <c r="VRH1" s="296"/>
      <c r="VRI1" s="297"/>
      <c r="VRJ1" s="296"/>
      <c r="VRK1" s="297"/>
      <c r="VRL1" s="296"/>
      <c r="VRM1" s="297"/>
      <c r="VRN1" s="296"/>
      <c r="VRO1" s="297"/>
      <c r="VRP1" s="296"/>
      <c r="VRQ1" s="297"/>
      <c r="VRR1" s="296"/>
      <c r="VRS1" s="297"/>
      <c r="VRT1" s="296"/>
      <c r="VRU1" s="297"/>
      <c r="VRV1" s="296"/>
      <c r="VRW1" s="297"/>
      <c r="VRX1" s="296"/>
      <c r="VRY1" s="297"/>
      <c r="VRZ1" s="296"/>
      <c r="VSA1" s="297"/>
      <c r="VSB1" s="296"/>
      <c r="VSC1" s="297"/>
      <c r="VSD1" s="296"/>
      <c r="VSE1" s="297"/>
      <c r="VSF1" s="296"/>
      <c r="VSG1" s="297"/>
      <c r="VSH1" s="296"/>
      <c r="VSI1" s="297"/>
      <c r="VSJ1" s="296"/>
      <c r="VSK1" s="297"/>
      <c r="VSL1" s="296"/>
      <c r="VSM1" s="297"/>
      <c r="VSN1" s="296"/>
      <c r="VSO1" s="297"/>
      <c r="VSP1" s="296"/>
      <c r="VSQ1" s="297"/>
      <c r="VSR1" s="296"/>
      <c r="VSS1" s="297"/>
      <c r="VST1" s="296"/>
      <c r="VSU1" s="297"/>
      <c r="VSV1" s="296"/>
      <c r="VSW1" s="297"/>
      <c r="VSX1" s="296"/>
      <c r="VSY1" s="297"/>
      <c r="VSZ1" s="296"/>
      <c r="VTA1" s="297"/>
      <c r="VTB1" s="296"/>
      <c r="VTC1" s="297"/>
      <c r="VTD1" s="296"/>
      <c r="VTE1" s="297"/>
      <c r="VTF1" s="296"/>
      <c r="VTG1" s="297"/>
      <c r="VTH1" s="296"/>
      <c r="VTI1" s="297"/>
      <c r="VTJ1" s="296"/>
      <c r="VTK1" s="297"/>
      <c r="VTL1" s="296"/>
      <c r="VTM1" s="297"/>
      <c r="VTN1" s="296"/>
      <c r="VTO1" s="297"/>
      <c r="VTP1" s="296"/>
      <c r="VTQ1" s="297"/>
      <c r="VTR1" s="296"/>
      <c r="VTS1" s="297"/>
      <c r="VTT1" s="296"/>
      <c r="VTU1" s="297"/>
      <c r="VTV1" s="296"/>
      <c r="VTW1" s="297"/>
      <c r="VTX1" s="296"/>
      <c r="VTY1" s="297"/>
      <c r="VTZ1" s="296"/>
      <c r="VUA1" s="297"/>
      <c r="VUB1" s="296"/>
      <c r="VUC1" s="297"/>
      <c r="VUD1" s="296"/>
      <c r="VUE1" s="297"/>
      <c r="VUF1" s="296"/>
      <c r="VUG1" s="297"/>
      <c r="VUH1" s="296"/>
      <c r="VUI1" s="297"/>
      <c r="VUJ1" s="296"/>
      <c r="VUK1" s="297"/>
      <c r="VUL1" s="296"/>
      <c r="VUM1" s="297"/>
      <c r="VUN1" s="296"/>
      <c r="VUO1" s="297"/>
      <c r="VUP1" s="296"/>
      <c r="VUQ1" s="297"/>
      <c r="VUR1" s="296"/>
      <c r="VUS1" s="297"/>
      <c r="VUT1" s="296"/>
      <c r="VUU1" s="297"/>
      <c r="VUV1" s="296"/>
      <c r="VUW1" s="297"/>
      <c r="VUX1" s="296"/>
      <c r="VUY1" s="297"/>
      <c r="VUZ1" s="296"/>
      <c r="VVA1" s="297"/>
      <c r="VVB1" s="296"/>
      <c r="VVC1" s="297"/>
      <c r="VVD1" s="296"/>
      <c r="VVE1" s="297"/>
      <c r="VVF1" s="296"/>
      <c r="VVG1" s="297"/>
      <c r="VVH1" s="296"/>
      <c r="VVI1" s="297"/>
      <c r="VVJ1" s="296"/>
      <c r="VVK1" s="297"/>
      <c r="VVL1" s="296"/>
      <c r="VVM1" s="297"/>
      <c r="VVN1" s="296"/>
      <c r="VVO1" s="297"/>
      <c r="VVP1" s="296"/>
      <c r="VVQ1" s="297"/>
      <c r="VVR1" s="296"/>
      <c r="VVS1" s="297"/>
      <c r="VVT1" s="296"/>
      <c r="VVU1" s="297"/>
      <c r="VVV1" s="296"/>
      <c r="VVW1" s="297"/>
      <c r="VVX1" s="296"/>
      <c r="VVY1" s="297"/>
      <c r="VVZ1" s="296"/>
      <c r="VWA1" s="297"/>
      <c r="VWB1" s="296"/>
      <c r="VWC1" s="297"/>
      <c r="VWD1" s="296"/>
      <c r="VWE1" s="297"/>
      <c r="VWF1" s="296"/>
      <c r="VWG1" s="297"/>
      <c r="VWH1" s="296"/>
      <c r="VWI1" s="297"/>
      <c r="VWJ1" s="296"/>
      <c r="VWK1" s="297"/>
      <c r="VWL1" s="296"/>
      <c r="VWM1" s="297"/>
      <c r="VWN1" s="296"/>
      <c r="VWO1" s="297"/>
      <c r="VWP1" s="296"/>
      <c r="VWQ1" s="297"/>
      <c r="VWR1" s="296"/>
      <c r="VWS1" s="297"/>
      <c r="VWT1" s="296"/>
      <c r="VWU1" s="297"/>
      <c r="VWV1" s="296"/>
      <c r="VWW1" s="297"/>
      <c r="VWX1" s="296"/>
      <c r="VWY1" s="297"/>
      <c r="VWZ1" s="296"/>
      <c r="VXA1" s="297"/>
      <c r="VXB1" s="296"/>
      <c r="VXC1" s="297"/>
      <c r="VXD1" s="296"/>
      <c r="VXE1" s="297"/>
      <c r="VXF1" s="296"/>
      <c r="VXG1" s="297"/>
      <c r="VXH1" s="296"/>
      <c r="VXI1" s="297"/>
      <c r="VXJ1" s="296"/>
      <c r="VXK1" s="297"/>
      <c r="VXL1" s="296"/>
      <c r="VXM1" s="297"/>
      <c r="VXN1" s="296"/>
      <c r="VXO1" s="297"/>
      <c r="VXP1" s="296"/>
      <c r="VXQ1" s="297"/>
      <c r="VXR1" s="296"/>
      <c r="VXS1" s="297"/>
      <c r="VXT1" s="296"/>
      <c r="VXU1" s="297"/>
      <c r="VXV1" s="296"/>
      <c r="VXW1" s="297"/>
      <c r="VXX1" s="296"/>
      <c r="VXY1" s="297"/>
      <c r="VXZ1" s="296"/>
      <c r="VYA1" s="297"/>
      <c r="VYB1" s="296"/>
      <c r="VYC1" s="297"/>
      <c r="VYD1" s="296"/>
      <c r="VYE1" s="297"/>
      <c r="VYF1" s="296"/>
      <c r="VYG1" s="297"/>
      <c r="VYH1" s="296"/>
      <c r="VYI1" s="297"/>
      <c r="VYJ1" s="296"/>
      <c r="VYK1" s="297"/>
      <c r="VYL1" s="296"/>
      <c r="VYM1" s="297"/>
      <c r="VYN1" s="296"/>
      <c r="VYO1" s="297"/>
      <c r="VYP1" s="296"/>
      <c r="VYQ1" s="297"/>
      <c r="VYR1" s="296"/>
      <c r="VYS1" s="297"/>
      <c r="VYT1" s="296"/>
      <c r="VYU1" s="297"/>
      <c r="VYV1" s="296"/>
      <c r="VYW1" s="297"/>
      <c r="VYX1" s="296"/>
      <c r="VYY1" s="297"/>
      <c r="VYZ1" s="296"/>
      <c r="VZA1" s="297"/>
      <c r="VZB1" s="296"/>
      <c r="VZC1" s="297"/>
      <c r="VZD1" s="296"/>
      <c r="VZE1" s="297"/>
      <c r="VZF1" s="296"/>
      <c r="VZG1" s="297"/>
      <c r="VZH1" s="296"/>
      <c r="VZI1" s="297"/>
      <c r="VZJ1" s="296"/>
      <c r="VZK1" s="297"/>
      <c r="VZL1" s="296"/>
      <c r="VZM1" s="297"/>
      <c r="VZN1" s="296"/>
      <c r="VZO1" s="297"/>
      <c r="VZP1" s="296"/>
      <c r="VZQ1" s="297"/>
      <c r="VZR1" s="296"/>
      <c r="VZS1" s="297"/>
      <c r="VZT1" s="296"/>
      <c r="VZU1" s="297"/>
      <c r="VZV1" s="296"/>
      <c r="VZW1" s="297"/>
      <c r="VZX1" s="296"/>
      <c r="VZY1" s="297"/>
      <c r="VZZ1" s="296"/>
      <c r="WAA1" s="297"/>
      <c r="WAB1" s="296"/>
      <c r="WAC1" s="297"/>
      <c r="WAD1" s="296"/>
      <c r="WAE1" s="297"/>
      <c r="WAF1" s="296"/>
      <c r="WAG1" s="297"/>
      <c r="WAH1" s="296"/>
      <c r="WAI1" s="297"/>
      <c r="WAJ1" s="296"/>
      <c r="WAK1" s="297"/>
      <c r="WAL1" s="296"/>
      <c r="WAM1" s="297"/>
      <c r="WAN1" s="296"/>
      <c r="WAO1" s="297"/>
      <c r="WAP1" s="296"/>
      <c r="WAQ1" s="297"/>
      <c r="WAR1" s="296"/>
      <c r="WAS1" s="297"/>
      <c r="WAT1" s="296"/>
      <c r="WAU1" s="297"/>
      <c r="WAV1" s="296"/>
      <c r="WAW1" s="297"/>
      <c r="WAX1" s="296"/>
      <c r="WAY1" s="297"/>
      <c r="WAZ1" s="296"/>
      <c r="WBA1" s="297"/>
      <c r="WBB1" s="296"/>
      <c r="WBC1" s="297"/>
      <c r="WBD1" s="296"/>
      <c r="WBE1" s="297"/>
      <c r="WBF1" s="296"/>
      <c r="WBG1" s="297"/>
      <c r="WBH1" s="296"/>
      <c r="WBI1" s="297"/>
      <c r="WBJ1" s="296"/>
      <c r="WBK1" s="297"/>
      <c r="WBL1" s="296"/>
      <c r="WBM1" s="297"/>
      <c r="WBN1" s="296"/>
      <c r="WBO1" s="297"/>
      <c r="WBP1" s="296"/>
      <c r="WBQ1" s="297"/>
      <c r="WBR1" s="296"/>
      <c r="WBS1" s="297"/>
      <c r="WBT1" s="296"/>
      <c r="WBU1" s="297"/>
      <c r="WBV1" s="296"/>
      <c r="WBW1" s="297"/>
      <c r="WBX1" s="296"/>
      <c r="WBY1" s="297"/>
      <c r="WBZ1" s="296"/>
      <c r="WCA1" s="297"/>
      <c r="WCB1" s="296"/>
      <c r="WCC1" s="297"/>
      <c r="WCD1" s="296"/>
      <c r="WCE1" s="297"/>
      <c r="WCF1" s="296"/>
      <c r="WCG1" s="297"/>
      <c r="WCH1" s="296"/>
      <c r="WCI1" s="297"/>
      <c r="WCJ1" s="296"/>
      <c r="WCK1" s="297"/>
      <c r="WCL1" s="296"/>
      <c r="WCM1" s="297"/>
      <c r="WCN1" s="296"/>
      <c r="WCO1" s="297"/>
      <c r="WCP1" s="296"/>
      <c r="WCQ1" s="297"/>
      <c r="WCR1" s="296"/>
      <c r="WCS1" s="297"/>
      <c r="WCT1" s="296"/>
      <c r="WCU1" s="297"/>
      <c r="WCV1" s="296"/>
      <c r="WCW1" s="297"/>
      <c r="WCX1" s="296"/>
      <c r="WCY1" s="297"/>
      <c r="WCZ1" s="296"/>
      <c r="WDA1" s="297"/>
      <c r="WDB1" s="296"/>
      <c r="WDC1" s="297"/>
      <c r="WDD1" s="296"/>
      <c r="WDE1" s="297"/>
      <c r="WDF1" s="296"/>
      <c r="WDG1" s="297"/>
      <c r="WDH1" s="296"/>
      <c r="WDI1" s="297"/>
      <c r="WDJ1" s="296"/>
      <c r="WDK1" s="297"/>
      <c r="WDL1" s="296"/>
      <c r="WDM1" s="297"/>
      <c r="WDN1" s="296"/>
      <c r="WDO1" s="297"/>
      <c r="WDP1" s="296"/>
      <c r="WDQ1" s="297"/>
      <c r="WDR1" s="296"/>
      <c r="WDS1" s="297"/>
      <c r="WDT1" s="296"/>
      <c r="WDU1" s="297"/>
      <c r="WDV1" s="296"/>
      <c r="WDW1" s="297"/>
      <c r="WDX1" s="296"/>
      <c r="WDY1" s="297"/>
      <c r="WDZ1" s="296"/>
      <c r="WEA1" s="297"/>
      <c r="WEB1" s="296"/>
      <c r="WEC1" s="297"/>
      <c r="WED1" s="296"/>
      <c r="WEE1" s="297"/>
      <c r="WEF1" s="296"/>
      <c r="WEG1" s="297"/>
      <c r="WEH1" s="296"/>
      <c r="WEI1" s="297"/>
      <c r="WEJ1" s="296"/>
      <c r="WEK1" s="297"/>
      <c r="WEL1" s="296"/>
      <c r="WEM1" s="297"/>
      <c r="WEN1" s="296"/>
      <c r="WEO1" s="297"/>
      <c r="WEP1" s="296"/>
      <c r="WEQ1" s="297"/>
      <c r="WER1" s="296"/>
      <c r="WES1" s="297"/>
      <c r="WET1" s="296"/>
      <c r="WEU1" s="297"/>
      <c r="WEV1" s="296"/>
      <c r="WEW1" s="297"/>
      <c r="WEX1" s="296"/>
      <c r="WEY1" s="297"/>
      <c r="WEZ1" s="296"/>
      <c r="WFA1" s="297"/>
      <c r="WFB1" s="296"/>
      <c r="WFC1" s="297"/>
      <c r="WFD1" s="296"/>
      <c r="WFE1" s="297"/>
      <c r="WFF1" s="296"/>
      <c r="WFG1" s="297"/>
      <c r="WFH1" s="296"/>
      <c r="WFI1" s="297"/>
      <c r="WFJ1" s="296"/>
      <c r="WFK1" s="297"/>
      <c r="WFL1" s="296"/>
      <c r="WFM1" s="297"/>
      <c r="WFN1" s="296"/>
      <c r="WFO1" s="297"/>
      <c r="WFP1" s="296"/>
      <c r="WFQ1" s="297"/>
      <c r="WFR1" s="296"/>
      <c r="WFS1" s="297"/>
      <c r="WFT1" s="296"/>
      <c r="WFU1" s="297"/>
      <c r="WFV1" s="296"/>
      <c r="WFW1" s="297"/>
      <c r="WFX1" s="296"/>
      <c r="WFY1" s="297"/>
      <c r="WFZ1" s="296"/>
      <c r="WGA1" s="297"/>
      <c r="WGB1" s="296"/>
      <c r="WGC1" s="297"/>
      <c r="WGD1" s="296"/>
      <c r="WGE1" s="297"/>
      <c r="WGF1" s="296"/>
      <c r="WGG1" s="297"/>
      <c r="WGH1" s="296"/>
      <c r="WGI1" s="297"/>
      <c r="WGJ1" s="296"/>
      <c r="WGK1" s="297"/>
      <c r="WGL1" s="296"/>
      <c r="WGM1" s="297"/>
      <c r="WGN1" s="296"/>
      <c r="WGO1" s="297"/>
      <c r="WGP1" s="296"/>
      <c r="WGQ1" s="297"/>
      <c r="WGR1" s="296"/>
      <c r="WGS1" s="297"/>
      <c r="WGT1" s="296"/>
      <c r="WGU1" s="297"/>
      <c r="WGV1" s="296"/>
      <c r="WGW1" s="297"/>
      <c r="WGX1" s="296"/>
      <c r="WGY1" s="297"/>
      <c r="WGZ1" s="296"/>
      <c r="WHA1" s="297"/>
      <c r="WHB1" s="296"/>
      <c r="WHC1" s="297"/>
      <c r="WHD1" s="296"/>
      <c r="WHE1" s="297"/>
      <c r="WHF1" s="296"/>
      <c r="WHG1" s="297"/>
      <c r="WHH1" s="296"/>
      <c r="WHI1" s="297"/>
      <c r="WHJ1" s="296"/>
      <c r="WHK1" s="297"/>
      <c r="WHL1" s="296"/>
      <c r="WHM1" s="297"/>
      <c r="WHN1" s="296"/>
      <c r="WHO1" s="297"/>
      <c r="WHP1" s="296"/>
      <c r="WHQ1" s="297"/>
      <c r="WHR1" s="296"/>
      <c r="WHS1" s="297"/>
      <c r="WHT1" s="296"/>
      <c r="WHU1" s="297"/>
      <c r="WHV1" s="296"/>
      <c r="WHW1" s="297"/>
      <c r="WHX1" s="296"/>
      <c r="WHY1" s="297"/>
      <c r="WHZ1" s="296"/>
      <c r="WIA1" s="297"/>
      <c r="WIB1" s="296"/>
      <c r="WIC1" s="297"/>
      <c r="WID1" s="296"/>
      <c r="WIE1" s="297"/>
      <c r="WIF1" s="296"/>
      <c r="WIG1" s="297"/>
      <c r="WIH1" s="296"/>
      <c r="WII1" s="297"/>
      <c r="WIJ1" s="296"/>
      <c r="WIK1" s="297"/>
      <c r="WIL1" s="296"/>
      <c r="WIM1" s="297"/>
      <c r="WIN1" s="296"/>
      <c r="WIO1" s="297"/>
      <c r="WIP1" s="296"/>
      <c r="WIQ1" s="297"/>
      <c r="WIR1" s="296"/>
      <c r="WIS1" s="297"/>
      <c r="WIT1" s="296"/>
      <c r="WIU1" s="297"/>
      <c r="WIV1" s="296"/>
      <c r="WIW1" s="297"/>
      <c r="WIX1" s="296"/>
      <c r="WIY1" s="297"/>
      <c r="WIZ1" s="296"/>
      <c r="WJA1" s="297"/>
      <c r="WJB1" s="296"/>
      <c r="WJC1" s="297"/>
      <c r="WJD1" s="296"/>
      <c r="WJE1" s="297"/>
      <c r="WJF1" s="296"/>
      <c r="WJG1" s="297"/>
      <c r="WJH1" s="296"/>
      <c r="WJI1" s="297"/>
      <c r="WJJ1" s="296"/>
      <c r="WJK1" s="297"/>
      <c r="WJL1" s="296"/>
      <c r="WJM1" s="297"/>
      <c r="WJN1" s="296"/>
      <c r="WJO1" s="297"/>
      <c r="WJP1" s="296"/>
      <c r="WJQ1" s="297"/>
      <c r="WJR1" s="296"/>
      <c r="WJS1" s="297"/>
      <c r="WJT1" s="296"/>
      <c r="WJU1" s="297"/>
      <c r="WJV1" s="296"/>
      <c r="WJW1" s="297"/>
      <c r="WJX1" s="296"/>
      <c r="WJY1" s="297"/>
      <c r="WJZ1" s="296"/>
      <c r="WKA1" s="297"/>
      <c r="WKB1" s="296"/>
      <c r="WKC1" s="297"/>
      <c r="WKD1" s="296"/>
      <c r="WKE1" s="297"/>
      <c r="WKF1" s="296"/>
      <c r="WKG1" s="297"/>
      <c r="WKH1" s="296"/>
      <c r="WKI1" s="297"/>
      <c r="WKJ1" s="296"/>
      <c r="WKK1" s="297"/>
      <c r="WKL1" s="296"/>
      <c r="WKM1" s="297"/>
      <c r="WKN1" s="296"/>
      <c r="WKO1" s="297"/>
      <c r="WKP1" s="296"/>
      <c r="WKQ1" s="297"/>
      <c r="WKR1" s="296"/>
      <c r="WKS1" s="297"/>
      <c r="WKT1" s="296"/>
      <c r="WKU1" s="297"/>
      <c r="WKV1" s="296"/>
      <c r="WKW1" s="297"/>
      <c r="WKX1" s="296"/>
      <c r="WKY1" s="297"/>
      <c r="WKZ1" s="296"/>
      <c r="WLA1" s="297"/>
      <c r="WLB1" s="296"/>
      <c r="WLC1" s="297"/>
      <c r="WLD1" s="296"/>
      <c r="WLE1" s="297"/>
      <c r="WLF1" s="296"/>
      <c r="WLG1" s="297"/>
      <c r="WLH1" s="296"/>
      <c r="WLI1" s="297"/>
      <c r="WLJ1" s="296"/>
      <c r="WLK1" s="297"/>
      <c r="WLL1" s="296"/>
      <c r="WLM1" s="297"/>
      <c r="WLN1" s="296"/>
      <c r="WLO1" s="297"/>
      <c r="WLP1" s="296"/>
      <c r="WLQ1" s="297"/>
      <c r="WLR1" s="296"/>
      <c r="WLS1" s="297"/>
      <c r="WLT1" s="296"/>
      <c r="WLU1" s="297"/>
      <c r="WLV1" s="296"/>
      <c r="WLW1" s="297"/>
      <c r="WLX1" s="296"/>
      <c r="WLY1" s="297"/>
      <c r="WLZ1" s="296"/>
      <c r="WMA1" s="297"/>
      <c r="WMB1" s="296"/>
      <c r="WMC1" s="297"/>
      <c r="WMD1" s="296"/>
      <c r="WME1" s="297"/>
      <c r="WMF1" s="296"/>
      <c r="WMG1" s="297"/>
      <c r="WMH1" s="296"/>
      <c r="WMI1" s="297"/>
      <c r="WMJ1" s="296"/>
      <c r="WMK1" s="297"/>
      <c r="WML1" s="296"/>
      <c r="WMM1" s="297"/>
      <c r="WMN1" s="296"/>
      <c r="WMO1" s="297"/>
      <c r="WMP1" s="296"/>
      <c r="WMQ1" s="297"/>
      <c r="WMR1" s="296"/>
      <c r="WMS1" s="297"/>
      <c r="WMT1" s="296"/>
      <c r="WMU1" s="297"/>
      <c r="WMV1" s="296"/>
      <c r="WMW1" s="297"/>
      <c r="WMX1" s="296"/>
      <c r="WMY1" s="297"/>
      <c r="WMZ1" s="296"/>
      <c r="WNA1" s="297"/>
      <c r="WNB1" s="296"/>
      <c r="WNC1" s="297"/>
      <c r="WND1" s="296"/>
      <c r="WNE1" s="297"/>
      <c r="WNF1" s="296"/>
      <c r="WNG1" s="297"/>
      <c r="WNH1" s="296"/>
      <c r="WNI1" s="297"/>
      <c r="WNJ1" s="296"/>
      <c r="WNK1" s="297"/>
      <c r="WNL1" s="296"/>
      <c r="WNM1" s="297"/>
      <c r="WNN1" s="296"/>
      <c r="WNO1" s="297"/>
      <c r="WNP1" s="296"/>
      <c r="WNQ1" s="297"/>
      <c r="WNR1" s="296"/>
      <c r="WNS1" s="297"/>
      <c r="WNT1" s="296"/>
      <c r="WNU1" s="297"/>
      <c r="WNV1" s="296"/>
      <c r="WNW1" s="297"/>
      <c r="WNX1" s="296"/>
      <c r="WNY1" s="297"/>
      <c r="WNZ1" s="296"/>
      <c r="WOA1" s="297"/>
      <c r="WOB1" s="296"/>
      <c r="WOC1" s="297"/>
      <c r="WOD1" s="296"/>
      <c r="WOE1" s="297"/>
      <c r="WOF1" s="296"/>
      <c r="WOG1" s="297"/>
      <c r="WOH1" s="296"/>
      <c r="WOI1" s="297"/>
      <c r="WOJ1" s="296"/>
      <c r="WOK1" s="297"/>
      <c r="WOL1" s="296"/>
      <c r="WOM1" s="297"/>
      <c r="WON1" s="296"/>
      <c r="WOO1" s="297"/>
      <c r="WOP1" s="296"/>
      <c r="WOQ1" s="297"/>
      <c r="WOR1" s="296"/>
      <c r="WOS1" s="297"/>
      <c r="WOT1" s="296"/>
      <c r="WOU1" s="297"/>
      <c r="WOV1" s="296"/>
      <c r="WOW1" s="297"/>
      <c r="WOX1" s="296"/>
      <c r="WOY1" s="297"/>
      <c r="WOZ1" s="296"/>
      <c r="WPA1" s="297"/>
      <c r="WPB1" s="296"/>
      <c r="WPC1" s="297"/>
      <c r="WPD1" s="296"/>
      <c r="WPE1" s="297"/>
      <c r="WPF1" s="296"/>
      <c r="WPG1" s="297"/>
      <c r="WPH1" s="296"/>
      <c r="WPI1" s="297"/>
      <c r="WPJ1" s="296"/>
      <c r="WPK1" s="297"/>
      <c r="WPL1" s="296"/>
      <c r="WPM1" s="297"/>
      <c r="WPN1" s="296"/>
      <c r="WPO1" s="297"/>
      <c r="WPP1" s="296"/>
      <c r="WPQ1" s="297"/>
      <c r="WPR1" s="296"/>
      <c r="WPS1" s="297"/>
      <c r="WPT1" s="296"/>
      <c r="WPU1" s="297"/>
      <c r="WPV1" s="296"/>
      <c r="WPW1" s="297"/>
      <c r="WPX1" s="296"/>
      <c r="WPY1" s="297"/>
      <c r="WPZ1" s="296"/>
      <c r="WQA1" s="297"/>
      <c r="WQB1" s="296"/>
      <c r="WQC1" s="297"/>
      <c r="WQD1" s="296"/>
      <c r="WQE1" s="297"/>
      <c r="WQF1" s="296"/>
      <c r="WQG1" s="297"/>
      <c r="WQH1" s="296"/>
      <c r="WQI1" s="297"/>
      <c r="WQJ1" s="296"/>
      <c r="WQK1" s="297"/>
      <c r="WQL1" s="296"/>
      <c r="WQM1" s="297"/>
      <c r="WQN1" s="296"/>
      <c r="WQO1" s="297"/>
      <c r="WQP1" s="296"/>
      <c r="WQQ1" s="297"/>
      <c r="WQR1" s="296"/>
      <c r="WQS1" s="297"/>
      <c r="WQT1" s="296"/>
      <c r="WQU1" s="297"/>
      <c r="WQV1" s="296"/>
      <c r="WQW1" s="297"/>
      <c r="WQX1" s="296"/>
      <c r="WQY1" s="297"/>
      <c r="WQZ1" s="296"/>
      <c r="WRA1" s="297"/>
      <c r="WRB1" s="296"/>
      <c r="WRC1" s="297"/>
      <c r="WRD1" s="296"/>
      <c r="WRE1" s="297"/>
      <c r="WRF1" s="296"/>
      <c r="WRG1" s="297"/>
      <c r="WRH1" s="296"/>
      <c r="WRI1" s="297"/>
      <c r="WRJ1" s="296"/>
      <c r="WRK1" s="297"/>
      <c r="WRL1" s="296"/>
      <c r="WRM1" s="297"/>
      <c r="WRN1" s="296"/>
      <c r="WRO1" s="297"/>
      <c r="WRP1" s="296"/>
      <c r="WRQ1" s="297"/>
      <c r="WRR1" s="296"/>
      <c r="WRS1" s="297"/>
      <c r="WRT1" s="296"/>
      <c r="WRU1" s="297"/>
      <c r="WRV1" s="296"/>
      <c r="WRW1" s="297"/>
      <c r="WRX1" s="296"/>
      <c r="WRY1" s="297"/>
      <c r="WRZ1" s="296"/>
      <c r="WSA1" s="297"/>
      <c r="WSB1" s="296"/>
      <c r="WSC1" s="297"/>
      <c r="WSD1" s="296"/>
      <c r="WSE1" s="297"/>
      <c r="WSF1" s="296"/>
      <c r="WSG1" s="297"/>
      <c r="WSH1" s="296"/>
      <c r="WSI1" s="297"/>
      <c r="WSJ1" s="296"/>
      <c r="WSK1" s="297"/>
      <c r="WSL1" s="296"/>
      <c r="WSM1" s="297"/>
      <c r="WSN1" s="296"/>
      <c r="WSO1" s="297"/>
      <c r="WSP1" s="296"/>
      <c r="WSQ1" s="297"/>
      <c r="WSR1" s="296"/>
      <c r="WSS1" s="297"/>
      <c r="WST1" s="296"/>
      <c r="WSU1" s="297"/>
      <c r="WSV1" s="296"/>
      <c r="WSW1" s="297"/>
      <c r="WSX1" s="296"/>
      <c r="WSY1" s="297"/>
      <c r="WSZ1" s="296"/>
      <c r="WTA1" s="297"/>
      <c r="WTB1" s="296"/>
      <c r="WTC1" s="297"/>
      <c r="WTD1" s="296"/>
      <c r="WTE1" s="297"/>
      <c r="WTF1" s="296"/>
      <c r="WTG1" s="297"/>
      <c r="WTH1" s="296"/>
      <c r="WTI1" s="297"/>
      <c r="WTJ1" s="296"/>
      <c r="WTK1" s="297"/>
      <c r="WTL1" s="296"/>
      <c r="WTM1" s="297"/>
      <c r="WTN1" s="296"/>
      <c r="WTO1" s="297"/>
      <c r="WTP1" s="296"/>
      <c r="WTQ1" s="297"/>
      <c r="WTR1" s="296"/>
      <c r="WTS1" s="297"/>
      <c r="WTT1" s="296"/>
      <c r="WTU1" s="297"/>
      <c r="WTV1" s="296"/>
      <c r="WTW1" s="297"/>
      <c r="WTX1" s="296"/>
      <c r="WTY1" s="297"/>
      <c r="WTZ1" s="296"/>
      <c r="WUA1" s="297"/>
      <c r="WUB1" s="296"/>
      <c r="WUC1" s="297"/>
      <c r="WUD1" s="296"/>
      <c r="WUE1" s="297"/>
      <c r="WUF1" s="296"/>
      <c r="WUG1" s="297"/>
      <c r="WUH1" s="296"/>
      <c r="WUI1" s="297"/>
      <c r="WUJ1" s="296"/>
      <c r="WUK1" s="297"/>
      <c r="WUL1" s="296"/>
      <c r="WUM1" s="297"/>
      <c r="WUN1" s="296"/>
      <c r="WUO1" s="297"/>
      <c r="WUP1" s="296"/>
      <c r="WUQ1" s="297"/>
      <c r="WUR1" s="296"/>
      <c r="WUS1" s="297"/>
      <c r="WUT1" s="296"/>
      <c r="WUU1" s="297"/>
      <c r="WUV1" s="296"/>
      <c r="WUW1" s="297"/>
      <c r="WUX1" s="296"/>
      <c r="WUY1" s="297"/>
      <c r="WUZ1" s="296"/>
      <c r="WVA1" s="297"/>
      <c r="WVB1" s="296"/>
      <c r="WVC1" s="297"/>
      <c r="WVD1" s="296"/>
      <c r="WVE1" s="297"/>
      <c r="WVF1" s="296"/>
      <c r="WVG1" s="297"/>
      <c r="WVH1" s="296"/>
      <c r="WVI1" s="297"/>
      <c r="WVJ1" s="296"/>
      <c r="WVK1" s="297"/>
      <c r="WVL1" s="296"/>
      <c r="WVM1" s="297"/>
      <c r="WVN1" s="296"/>
      <c r="WVO1" s="297"/>
      <c r="WVP1" s="296"/>
      <c r="WVQ1" s="297"/>
      <c r="WVR1" s="296"/>
      <c r="WVS1" s="297"/>
      <c r="WVT1" s="296"/>
      <c r="WVU1" s="297"/>
      <c r="WVV1" s="296"/>
      <c r="WVW1" s="297"/>
      <c r="WVX1" s="296"/>
      <c r="WVY1" s="297"/>
      <c r="WVZ1" s="296"/>
      <c r="WWA1" s="297"/>
      <c r="WWB1" s="296"/>
      <c r="WWC1" s="297"/>
      <c r="WWD1" s="296"/>
      <c r="WWE1" s="297"/>
      <c r="WWF1" s="296"/>
      <c r="WWG1" s="297"/>
      <c r="WWH1" s="296"/>
      <c r="WWI1" s="297"/>
      <c r="WWJ1" s="296"/>
      <c r="WWK1" s="297"/>
      <c r="WWL1" s="296"/>
      <c r="WWM1" s="297"/>
      <c r="WWN1" s="296"/>
      <c r="WWO1" s="297"/>
      <c r="WWP1" s="296"/>
      <c r="WWQ1" s="297"/>
      <c r="WWR1" s="296"/>
      <c r="WWS1" s="297"/>
      <c r="WWT1" s="296"/>
      <c r="WWU1" s="297"/>
      <c r="WWV1" s="296"/>
      <c r="WWW1" s="297"/>
      <c r="WWX1" s="296"/>
      <c r="WWY1" s="297"/>
      <c r="WWZ1" s="296"/>
      <c r="WXA1" s="297"/>
      <c r="WXB1" s="296"/>
      <c r="WXC1" s="297"/>
      <c r="WXD1" s="296"/>
      <c r="WXE1" s="297"/>
      <c r="WXF1" s="296"/>
      <c r="WXG1" s="297"/>
      <c r="WXH1" s="296"/>
      <c r="WXI1" s="297"/>
      <c r="WXJ1" s="296"/>
      <c r="WXK1" s="297"/>
      <c r="WXL1" s="296"/>
      <c r="WXM1" s="297"/>
      <c r="WXN1" s="296"/>
      <c r="WXO1" s="297"/>
      <c r="WXP1" s="296"/>
      <c r="WXQ1" s="297"/>
      <c r="WXR1" s="296"/>
      <c r="WXS1" s="297"/>
      <c r="WXT1" s="296"/>
      <c r="WXU1" s="297"/>
      <c r="WXV1" s="296"/>
      <c r="WXW1" s="297"/>
      <c r="WXX1" s="296"/>
      <c r="WXY1" s="297"/>
      <c r="WXZ1" s="296"/>
      <c r="WYA1" s="297"/>
      <c r="WYB1" s="296"/>
      <c r="WYC1" s="297"/>
      <c r="WYD1" s="296"/>
      <c r="WYE1" s="297"/>
      <c r="WYF1" s="296"/>
      <c r="WYG1" s="297"/>
      <c r="WYH1" s="296"/>
      <c r="WYI1" s="297"/>
      <c r="WYJ1" s="296"/>
      <c r="WYK1" s="297"/>
      <c r="WYL1" s="296"/>
      <c r="WYM1" s="297"/>
      <c r="WYN1" s="296"/>
      <c r="WYO1" s="297"/>
      <c r="WYP1" s="296"/>
      <c r="WYQ1" s="297"/>
      <c r="WYR1" s="296"/>
      <c r="WYS1" s="297"/>
      <c r="WYT1" s="296"/>
      <c r="WYU1" s="297"/>
      <c r="WYV1" s="296"/>
      <c r="WYW1" s="297"/>
      <c r="WYX1" s="296"/>
      <c r="WYY1" s="297"/>
      <c r="WYZ1" s="296"/>
      <c r="WZA1" s="297"/>
      <c r="WZB1" s="296"/>
      <c r="WZC1" s="297"/>
      <c r="WZD1" s="296"/>
      <c r="WZE1" s="297"/>
      <c r="WZF1" s="296"/>
      <c r="WZG1" s="297"/>
      <c r="WZH1" s="296"/>
      <c r="WZI1" s="297"/>
      <c r="WZJ1" s="296"/>
      <c r="WZK1" s="297"/>
      <c r="WZL1" s="296"/>
      <c r="WZM1" s="297"/>
      <c r="WZN1" s="296"/>
      <c r="WZO1" s="297"/>
      <c r="WZP1" s="296"/>
      <c r="WZQ1" s="297"/>
      <c r="WZR1" s="296"/>
      <c r="WZS1" s="297"/>
      <c r="WZT1" s="296"/>
      <c r="WZU1" s="297"/>
      <c r="WZV1" s="296"/>
      <c r="WZW1" s="297"/>
      <c r="WZX1" s="296"/>
      <c r="WZY1" s="297"/>
      <c r="WZZ1" s="296"/>
      <c r="XAA1" s="297"/>
      <c r="XAB1" s="296"/>
      <c r="XAC1" s="297"/>
      <c r="XAD1" s="296"/>
      <c r="XAE1" s="297"/>
      <c r="XAF1" s="296"/>
      <c r="XAG1" s="297"/>
      <c r="XAH1" s="296"/>
      <c r="XAI1" s="297"/>
      <c r="XAJ1" s="296"/>
      <c r="XAK1" s="297"/>
      <c r="XAL1" s="296"/>
      <c r="XAM1" s="297"/>
      <c r="XAN1" s="296"/>
      <c r="XAO1" s="297"/>
      <c r="XAP1" s="296"/>
      <c r="XAQ1" s="297"/>
      <c r="XAR1" s="296"/>
      <c r="XAS1" s="297"/>
      <c r="XAT1" s="296"/>
      <c r="XAU1" s="297"/>
      <c r="XAV1" s="296"/>
      <c r="XAW1" s="297"/>
      <c r="XAX1" s="296"/>
      <c r="XAY1" s="297"/>
      <c r="XAZ1" s="296"/>
      <c r="XBA1" s="297"/>
      <c r="XBB1" s="296"/>
      <c r="XBC1" s="297"/>
      <c r="XBD1" s="296"/>
      <c r="XBE1" s="297"/>
      <c r="XBF1" s="296"/>
      <c r="XBG1" s="297"/>
      <c r="XBH1" s="296"/>
      <c r="XBI1" s="297"/>
      <c r="XBJ1" s="296"/>
      <c r="XBK1" s="297"/>
      <c r="XBL1" s="296"/>
      <c r="XBM1" s="297"/>
      <c r="XBN1" s="296"/>
      <c r="XBO1" s="297"/>
      <c r="XBP1" s="296"/>
      <c r="XBQ1" s="297"/>
      <c r="XBR1" s="296"/>
      <c r="XBS1" s="297"/>
      <c r="XBT1" s="296"/>
      <c r="XBU1" s="297"/>
      <c r="XBV1" s="296"/>
      <c r="XBW1" s="297"/>
      <c r="XBX1" s="296"/>
      <c r="XBY1" s="297"/>
      <c r="XBZ1" s="296"/>
      <c r="XCA1" s="297"/>
      <c r="XCB1" s="296"/>
      <c r="XCC1" s="297"/>
      <c r="XCD1" s="296"/>
      <c r="XCE1" s="297"/>
      <c r="XCF1" s="296"/>
      <c r="XCG1" s="297"/>
      <c r="XCH1" s="296"/>
      <c r="XCI1" s="297"/>
      <c r="XCJ1" s="296"/>
      <c r="XCK1" s="297"/>
      <c r="XCL1" s="296"/>
      <c r="XCM1" s="297"/>
      <c r="XCN1" s="296"/>
      <c r="XCO1" s="297"/>
      <c r="XCP1" s="296"/>
      <c r="XCQ1" s="297"/>
      <c r="XCR1" s="296"/>
      <c r="XCS1" s="297"/>
      <c r="XCT1" s="296"/>
      <c r="XCU1" s="297"/>
      <c r="XCV1" s="296"/>
      <c r="XCW1" s="297"/>
      <c r="XCX1" s="296"/>
      <c r="XCY1" s="297"/>
      <c r="XCZ1" s="296"/>
      <c r="XDA1" s="297"/>
      <c r="XDB1" s="296"/>
      <c r="XDC1" s="297"/>
      <c r="XDD1" s="296"/>
      <c r="XDE1" s="297"/>
      <c r="XDF1" s="296"/>
      <c r="XDG1" s="297"/>
      <c r="XDH1" s="296"/>
      <c r="XDI1" s="297"/>
      <c r="XDJ1" s="296"/>
      <c r="XDK1" s="297"/>
      <c r="XDL1" s="296"/>
      <c r="XDM1" s="297"/>
      <c r="XDN1" s="296"/>
      <c r="XDO1" s="297"/>
      <c r="XDP1" s="296"/>
      <c r="XDQ1" s="297"/>
      <c r="XDR1" s="296"/>
      <c r="XDS1" s="297"/>
      <c r="XDT1" s="296"/>
      <c r="XDU1" s="297"/>
      <c r="XDV1" s="296"/>
      <c r="XDW1" s="297"/>
      <c r="XDX1" s="296"/>
      <c r="XDY1" s="297"/>
      <c r="XDZ1" s="296"/>
      <c r="XEA1" s="297"/>
      <c r="XEB1" s="296"/>
      <c r="XEC1" s="297"/>
      <c r="XED1" s="296"/>
      <c r="XEE1" s="297"/>
      <c r="XEF1" s="296"/>
      <c r="XEG1" s="297"/>
      <c r="XEH1" s="296"/>
      <c r="XEI1" s="297"/>
      <c r="XEJ1" s="296"/>
      <c r="XEK1" s="297"/>
      <c r="XEL1" s="296"/>
      <c r="XEM1" s="297"/>
      <c r="XEN1" s="296"/>
      <c r="XEO1" s="297"/>
      <c r="XEP1" s="296"/>
      <c r="XEQ1" s="297"/>
      <c r="XER1" s="296"/>
      <c r="XES1" s="297"/>
      <c r="XET1" s="296"/>
      <c r="XEU1" s="297"/>
      <c r="XEV1" s="296"/>
      <c r="XEW1" s="297"/>
      <c r="XEX1" s="296"/>
      <c r="XEY1" s="297"/>
      <c r="XEZ1" s="296"/>
      <c r="XFA1" s="297"/>
      <c r="XFB1" s="296"/>
      <c r="XFC1" s="297"/>
      <c r="XFD1" s="296"/>
    </row>
    <row r="2" spans="1:16384" ht="17.399999999999999">
      <c r="A2" s="35"/>
      <c r="B2" s="299"/>
      <c r="C2" s="295"/>
      <c r="D2" s="300"/>
      <c r="E2" s="297"/>
      <c r="F2" s="300"/>
      <c r="G2" s="297"/>
      <c r="H2" s="300"/>
      <c r="I2" s="297"/>
      <c r="J2" s="300"/>
      <c r="K2" s="297"/>
      <c r="L2" s="300"/>
      <c r="M2" s="297"/>
      <c r="N2" s="300"/>
      <c r="O2" s="297"/>
      <c r="P2" s="300"/>
      <c r="Q2" s="301"/>
      <c r="R2" s="300"/>
      <c r="S2" s="297"/>
      <c r="T2" s="300"/>
      <c r="U2" s="297"/>
      <c r="V2" s="300"/>
      <c r="W2" s="297"/>
      <c r="X2" s="300"/>
      <c r="Y2" s="297"/>
      <c r="Z2" s="300"/>
      <c r="AA2" s="297"/>
      <c r="AB2" s="300"/>
      <c r="AC2" s="297"/>
      <c r="AD2" s="300"/>
      <c r="AE2" s="297"/>
      <c r="AF2" s="300"/>
      <c r="AG2" s="297"/>
      <c r="AH2" s="300"/>
      <c r="AI2" s="297"/>
      <c r="AJ2" s="300"/>
      <c r="AK2" s="297"/>
      <c r="AL2" s="300"/>
      <c r="AM2" s="297"/>
      <c r="AN2" s="300"/>
      <c r="AO2" s="297"/>
      <c r="AP2" s="300"/>
      <c r="AQ2" s="297"/>
      <c r="AR2" s="300"/>
      <c r="AS2" s="297"/>
      <c r="AT2" s="300"/>
      <c r="AU2" s="297"/>
      <c r="AV2" s="300"/>
      <c r="AW2" s="297"/>
      <c r="AX2" s="300"/>
      <c r="AY2" s="297"/>
      <c r="AZ2" s="300"/>
      <c r="BA2" s="297"/>
      <c r="BB2" s="300"/>
      <c r="BC2" s="297"/>
      <c r="BD2" s="300"/>
      <c r="BE2" s="297"/>
      <c r="BF2" s="300"/>
      <c r="BG2" s="297"/>
      <c r="BH2" s="300"/>
      <c r="BI2" s="297"/>
      <c r="BJ2" s="300"/>
      <c r="BK2" s="297"/>
      <c r="BL2" s="300"/>
      <c r="BM2" s="297"/>
      <c r="BN2" s="300"/>
      <c r="BO2" s="297"/>
      <c r="BP2" s="300"/>
      <c r="BQ2" s="297"/>
      <c r="BR2" s="300"/>
      <c r="BS2" s="297"/>
      <c r="BT2" s="300"/>
      <c r="BU2" s="297"/>
      <c r="BV2" s="300"/>
      <c r="BW2" s="297"/>
      <c r="BX2" s="300"/>
      <c r="BY2" s="297"/>
      <c r="BZ2" s="300"/>
      <c r="CA2" s="297"/>
      <c r="CB2" s="300"/>
      <c r="CC2" s="297"/>
      <c r="CD2" s="300"/>
      <c r="CE2" s="297"/>
      <c r="CF2" s="300"/>
      <c r="CG2" s="297"/>
      <c r="CH2" s="300"/>
      <c r="CI2" s="297"/>
      <c r="CJ2" s="300"/>
      <c r="CK2" s="297"/>
      <c r="CL2" s="300"/>
      <c r="CM2" s="297"/>
      <c r="CN2" s="300"/>
      <c r="CO2" s="297"/>
      <c r="CP2" s="300"/>
      <c r="CQ2" s="297"/>
      <c r="CR2" s="300"/>
      <c r="CS2" s="297"/>
      <c r="CT2" s="300"/>
      <c r="CU2" s="297"/>
      <c r="CV2" s="300"/>
      <c r="CW2" s="297"/>
      <c r="CX2" s="300"/>
      <c r="CY2" s="297"/>
      <c r="CZ2" s="300"/>
      <c r="DA2" s="297"/>
      <c r="DB2" s="300"/>
      <c r="DC2" s="297"/>
      <c r="DD2" s="300"/>
      <c r="DE2" s="297"/>
      <c r="DF2" s="300"/>
      <c r="DG2" s="297"/>
      <c r="DH2" s="300"/>
      <c r="DI2" s="297"/>
      <c r="DJ2" s="300"/>
      <c r="DK2" s="297"/>
      <c r="DL2" s="300"/>
      <c r="DM2" s="297"/>
      <c r="DN2" s="300"/>
      <c r="DO2" s="297"/>
      <c r="DP2" s="300"/>
      <c r="DQ2" s="297"/>
      <c r="DR2" s="300"/>
      <c r="DS2" s="297"/>
      <c r="DT2" s="300"/>
      <c r="DU2" s="297"/>
      <c r="DV2" s="300"/>
      <c r="DW2" s="297"/>
      <c r="DX2" s="300"/>
      <c r="DY2" s="297"/>
      <c r="DZ2" s="300"/>
      <c r="EA2" s="297"/>
      <c r="EB2" s="300"/>
      <c r="EC2" s="297"/>
      <c r="ED2" s="300"/>
      <c r="EE2" s="297"/>
      <c r="EF2" s="300"/>
      <c r="EG2" s="297"/>
      <c r="EH2" s="300"/>
      <c r="EI2" s="297"/>
      <c r="EJ2" s="300"/>
      <c r="EK2" s="297"/>
      <c r="EL2" s="300"/>
      <c r="EM2" s="297"/>
      <c r="EN2" s="300"/>
      <c r="EO2" s="297"/>
      <c r="EP2" s="300"/>
      <c r="EQ2" s="297"/>
      <c r="ER2" s="300"/>
      <c r="ES2" s="297"/>
      <c r="ET2" s="300"/>
      <c r="EU2" s="297"/>
      <c r="EV2" s="300"/>
      <c r="EW2" s="297"/>
      <c r="EX2" s="300"/>
      <c r="EY2" s="297"/>
      <c r="EZ2" s="300"/>
      <c r="FA2" s="297"/>
      <c r="FB2" s="300"/>
      <c r="FC2" s="297"/>
      <c r="FD2" s="300"/>
      <c r="FE2" s="297"/>
      <c r="FF2" s="300"/>
      <c r="FG2" s="297"/>
      <c r="FH2" s="300"/>
      <c r="FI2" s="297"/>
      <c r="FJ2" s="300"/>
      <c r="FK2" s="297"/>
      <c r="FL2" s="300"/>
      <c r="FM2" s="297"/>
      <c r="FN2" s="300"/>
      <c r="FO2" s="297"/>
      <c r="FP2" s="300"/>
      <c r="FQ2" s="297"/>
      <c r="FR2" s="300"/>
      <c r="FS2" s="297"/>
      <c r="FT2" s="300"/>
      <c r="FU2" s="297"/>
      <c r="FV2" s="300"/>
      <c r="FW2" s="297"/>
      <c r="FX2" s="300"/>
      <c r="FY2" s="297"/>
      <c r="FZ2" s="300"/>
      <c r="GA2" s="297"/>
      <c r="GB2" s="300"/>
      <c r="GC2" s="297"/>
      <c r="GD2" s="300"/>
      <c r="GE2" s="297"/>
      <c r="GF2" s="300"/>
      <c r="GG2" s="297"/>
      <c r="GH2" s="300"/>
      <c r="GI2" s="297"/>
      <c r="GJ2" s="300"/>
      <c r="GK2" s="297"/>
      <c r="GL2" s="300"/>
      <c r="GM2" s="297"/>
      <c r="GN2" s="300"/>
      <c r="GO2" s="297"/>
      <c r="GP2" s="300"/>
      <c r="GQ2" s="297"/>
      <c r="GR2" s="300"/>
      <c r="GS2" s="297"/>
      <c r="GT2" s="300"/>
      <c r="GU2" s="297"/>
      <c r="GV2" s="300"/>
      <c r="GW2" s="297"/>
      <c r="GX2" s="300"/>
      <c r="GY2" s="297"/>
      <c r="GZ2" s="300"/>
      <c r="HA2" s="297"/>
      <c r="HB2" s="300"/>
      <c r="HC2" s="297"/>
      <c r="HD2" s="300"/>
      <c r="HE2" s="297"/>
      <c r="HF2" s="300"/>
      <c r="HG2" s="297"/>
      <c r="HH2" s="300"/>
      <c r="HI2" s="297"/>
      <c r="HJ2" s="300"/>
      <c r="HK2" s="297"/>
      <c r="HL2" s="300"/>
      <c r="HM2" s="297"/>
      <c r="HN2" s="300"/>
      <c r="HO2" s="297"/>
      <c r="HP2" s="300"/>
      <c r="HQ2" s="297"/>
      <c r="HR2" s="300"/>
      <c r="HS2" s="297"/>
      <c r="HT2" s="300"/>
      <c r="HU2" s="297"/>
      <c r="HV2" s="300"/>
      <c r="HW2" s="297"/>
      <c r="HX2" s="300"/>
      <c r="HY2" s="297"/>
      <c r="HZ2" s="300"/>
      <c r="IA2" s="297"/>
      <c r="IB2" s="300"/>
      <c r="IC2" s="297"/>
      <c r="ID2" s="300"/>
      <c r="IE2" s="297"/>
      <c r="IF2" s="300"/>
      <c r="IG2" s="297"/>
      <c r="IH2" s="300"/>
      <c r="II2" s="297"/>
      <c r="IJ2" s="300"/>
      <c r="IK2" s="297"/>
      <c r="IL2" s="300"/>
      <c r="IM2" s="297"/>
      <c r="IN2" s="300"/>
      <c r="IO2" s="297"/>
      <c r="IP2" s="300"/>
      <c r="IQ2" s="297"/>
      <c r="IR2" s="300"/>
      <c r="IS2" s="297"/>
      <c r="IT2" s="300"/>
      <c r="IU2" s="297"/>
      <c r="IV2" s="300"/>
      <c r="IW2" s="297"/>
      <c r="IX2" s="300"/>
      <c r="IY2" s="297"/>
      <c r="IZ2" s="300"/>
      <c r="JA2" s="297"/>
      <c r="JB2" s="300"/>
      <c r="JC2" s="297"/>
      <c r="JD2" s="300"/>
      <c r="JE2" s="297"/>
      <c r="JF2" s="300"/>
      <c r="JG2" s="297"/>
      <c r="JH2" s="300"/>
      <c r="JI2" s="297"/>
      <c r="JJ2" s="300"/>
      <c r="JK2" s="297"/>
      <c r="JL2" s="300"/>
      <c r="JM2" s="297"/>
      <c r="JN2" s="300"/>
      <c r="JO2" s="297"/>
      <c r="JP2" s="300"/>
      <c r="JQ2" s="297"/>
      <c r="JR2" s="300"/>
      <c r="JS2" s="297"/>
      <c r="JT2" s="300"/>
      <c r="JU2" s="297"/>
      <c r="JV2" s="300"/>
      <c r="JW2" s="297"/>
      <c r="JX2" s="300"/>
      <c r="JY2" s="297"/>
      <c r="JZ2" s="300"/>
      <c r="KA2" s="297"/>
      <c r="KB2" s="300"/>
      <c r="KC2" s="297"/>
      <c r="KD2" s="300"/>
      <c r="KE2" s="297"/>
      <c r="KF2" s="300"/>
      <c r="KG2" s="297"/>
      <c r="KH2" s="300"/>
      <c r="KI2" s="297"/>
      <c r="KJ2" s="300"/>
      <c r="KK2" s="297"/>
      <c r="KL2" s="300"/>
      <c r="KM2" s="297"/>
      <c r="KN2" s="300"/>
      <c r="KO2" s="297"/>
      <c r="KP2" s="300"/>
      <c r="KQ2" s="297"/>
      <c r="KR2" s="300"/>
      <c r="KS2" s="297"/>
      <c r="KT2" s="300"/>
      <c r="KU2" s="297"/>
      <c r="KV2" s="300"/>
      <c r="KW2" s="297"/>
      <c r="KX2" s="300"/>
      <c r="KY2" s="297"/>
      <c r="KZ2" s="300"/>
      <c r="LA2" s="297"/>
      <c r="LB2" s="300"/>
      <c r="LC2" s="297"/>
      <c r="LD2" s="300"/>
      <c r="LE2" s="297"/>
      <c r="LF2" s="300"/>
      <c r="LG2" s="297"/>
      <c r="LH2" s="300"/>
      <c r="LI2" s="297"/>
      <c r="LJ2" s="300"/>
      <c r="LK2" s="297"/>
      <c r="LL2" s="300"/>
      <c r="LM2" s="297"/>
      <c r="LN2" s="300"/>
      <c r="LO2" s="297"/>
      <c r="LP2" s="300"/>
      <c r="LQ2" s="297"/>
      <c r="LR2" s="300"/>
      <c r="LS2" s="297"/>
      <c r="LT2" s="300"/>
      <c r="LU2" s="297"/>
      <c r="LV2" s="300"/>
      <c r="LW2" s="297"/>
      <c r="LX2" s="300"/>
      <c r="LY2" s="297"/>
      <c r="LZ2" s="300"/>
      <c r="MA2" s="297"/>
      <c r="MB2" s="300"/>
      <c r="MC2" s="297"/>
      <c r="MD2" s="300"/>
      <c r="ME2" s="297"/>
      <c r="MF2" s="300"/>
      <c r="MG2" s="297"/>
      <c r="MH2" s="300"/>
      <c r="MI2" s="297"/>
      <c r="MJ2" s="300"/>
      <c r="MK2" s="297"/>
      <c r="ML2" s="300"/>
      <c r="MM2" s="297"/>
      <c r="MN2" s="300"/>
      <c r="MO2" s="297"/>
      <c r="MP2" s="300"/>
      <c r="MQ2" s="297"/>
      <c r="MR2" s="300"/>
      <c r="MS2" s="297"/>
      <c r="MT2" s="300"/>
      <c r="MU2" s="297"/>
      <c r="MV2" s="300"/>
      <c r="MW2" s="297"/>
      <c r="MX2" s="300"/>
      <c r="MY2" s="297"/>
      <c r="MZ2" s="300"/>
      <c r="NA2" s="297"/>
      <c r="NB2" s="300"/>
      <c r="NC2" s="297"/>
      <c r="ND2" s="300"/>
      <c r="NE2" s="297"/>
      <c r="NF2" s="300"/>
      <c r="NG2" s="297"/>
      <c r="NH2" s="300"/>
      <c r="NI2" s="297"/>
      <c r="NJ2" s="300"/>
      <c r="NK2" s="297"/>
      <c r="NL2" s="300"/>
      <c r="NM2" s="297"/>
      <c r="NN2" s="300"/>
      <c r="NO2" s="297"/>
      <c r="NP2" s="300"/>
      <c r="NQ2" s="297"/>
      <c r="NR2" s="300"/>
      <c r="NS2" s="297"/>
      <c r="NT2" s="300"/>
      <c r="NU2" s="297"/>
      <c r="NV2" s="300"/>
      <c r="NW2" s="297"/>
      <c r="NX2" s="300"/>
      <c r="NY2" s="297"/>
      <c r="NZ2" s="300"/>
      <c r="OA2" s="297"/>
      <c r="OB2" s="300"/>
      <c r="OC2" s="297"/>
      <c r="OD2" s="300"/>
      <c r="OE2" s="297"/>
      <c r="OF2" s="300"/>
      <c r="OG2" s="297"/>
      <c r="OH2" s="300"/>
      <c r="OI2" s="297"/>
      <c r="OJ2" s="300"/>
      <c r="OK2" s="297"/>
      <c r="OL2" s="300"/>
      <c r="OM2" s="297"/>
      <c r="ON2" s="300"/>
      <c r="OO2" s="297"/>
      <c r="OP2" s="300"/>
      <c r="OQ2" s="297"/>
      <c r="OR2" s="300"/>
      <c r="OS2" s="297"/>
      <c r="OT2" s="300"/>
      <c r="OU2" s="297"/>
      <c r="OV2" s="300"/>
      <c r="OW2" s="297"/>
      <c r="OX2" s="300"/>
      <c r="OY2" s="297"/>
      <c r="OZ2" s="300"/>
      <c r="PA2" s="297"/>
      <c r="PB2" s="300"/>
      <c r="PC2" s="297"/>
      <c r="PD2" s="300"/>
      <c r="PE2" s="297"/>
      <c r="PF2" s="300"/>
      <c r="PG2" s="297"/>
      <c r="PH2" s="300"/>
      <c r="PI2" s="297"/>
      <c r="PJ2" s="300"/>
      <c r="PK2" s="297"/>
      <c r="PL2" s="300"/>
      <c r="PM2" s="297"/>
      <c r="PN2" s="300"/>
      <c r="PO2" s="297"/>
      <c r="PP2" s="300"/>
      <c r="PQ2" s="297"/>
      <c r="PR2" s="300"/>
      <c r="PS2" s="297"/>
      <c r="PT2" s="300"/>
      <c r="PU2" s="297"/>
      <c r="PV2" s="300"/>
      <c r="PW2" s="297"/>
      <c r="PX2" s="300"/>
      <c r="PY2" s="297"/>
      <c r="PZ2" s="300"/>
      <c r="QA2" s="297"/>
      <c r="QB2" s="300"/>
      <c r="QC2" s="297"/>
      <c r="QD2" s="300"/>
      <c r="QE2" s="297"/>
      <c r="QF2" s="300"/>
      <c r="QG2" s="297"/>
      <c r="QH2" s="300"/>
      <c r="QI2" s="297"/>
      <c r="QJ2" s="300"/>
      <c r="QK2" s="297"/>
      <c r="QL2" s="300"/>
      <c r="QM2" s="297"/>
      <c r="QN2" s="300"/>
      <c r="QO2" s="297"/>
      <c r="QP2" s="300"/>
      <c r="QQ2" s="297"/>
      <c r="QR2" s="300"/>
      <c r="QS2" s="297"/>
      <c r="QT2" s="300"/>
      <c r="QU2" s="297"/>
      <c r="QV2" s="300"/>
      <c r="QW2" s="297"/>
      <c r="QX2" s="300"/>
      <c r="QY2" s="297"/>
      <c r="QZ2" s="300"/>
      <c r="RA2" s="297"/>
      <c r="RB2" s="300"/>
      <c r="RC2" s="297"/>
      <c r="RD2" s="300"/>
      <c r="RE2" s="297"/>
      <c r="RF2" s="300"/>
      <c r="RG2" s="297"/>
      <c r="RH2" s="300"/>
      <c r="RI2" s="297"/>
      <c r="RJ2" s="300"/>
      <c r="RK2" s="297"/>
      <c r="RL2" s="300"/>
      <c r="RM2" s="297"/>
      <c r="RN2" s="300"/>
      <c r="RO2" s="297"/>
      <c r="RP2" s="300"/>
      <c r="RQ2" s="297"/>
      <c r="RR2" s="300"/>
      <c r="RS2" s="297"/>
      <c r="RT2" s="300"/>
      <c r="RU2" s="297"/>
      <c r="RV2" s="300"/>
      <c r="RW2" s="297"/>
      <c r="RX2" s="300"/>
      <c r="RY2" s="297"/>
      <c r="RZ2" s="300"/>
      <c r="SA2" s="297"/>
      <c r="SB2" s="300"/>
      <c r="SC2" s="297"/>
      <c r="SD2" s="300"/>
      <c r="SE2" s="297"/>
      <c r="SF2" s="300"/>
      <c r="SG2" s="297"/>
      <c r="SH2" s="300"/>
      <c r="SI2" s="297"/>
      <c r="SJ2" s="300"/>
      <c r="SK2" s="297"/>
      <c r="SL2" s="300"/>
      <c r="SM2" s="297"/>
      <c r="SN2" s="300"/>
      <c r="SO2" s="297"/>
      <c r="SP2" s="300"/>
      <c r="SQ2" s="297"/>
      <c r="SR2" s="300"/>
      <c r="SS2" s="297"/>
      <c r="ST2" s="300"/>
      <c r="SU2" s="297"/>
      <c r="SV2" s="300"/>
      <c r="SW2" s="297"/>
      <c r="SX2" s="300"/>
      <c r="SY2" s="297"/>
      <c r="SZ2" s="300"/>
      <c r="TA2" s="297"/>
      <c r="TB2" s="300"/>
      <c r="TC2" s="297"/>
      <c r="TD2" s="300"/>
      <c r="TE2" s="297"/>
      <c r="TF2" s="300"/>
      <c r="TG2" s="297"/>
      <c r="TH2" s="300"/>
      <c r="TI2" s="297"/>
      <c r="TJ2" s="300"/>
      <c r="TK2" s="297"/>
      <c r="TL2" s="300"/>
      <c r="TM2" s="297"/>
      <c r="TN2" s="300"/>
      <c r="TO2" s="297"/>
      <c r="TP2" s="300"/>
      <c r="TQ2" s="297"/>
      <c r="TR2" s="300"/>
      <c r="TS2" s="297"/>
      <c r="TT2" s="300"/>
      <c r="TU2" s="297"/>
      <c r="TV2" s="300"/>
      <c r="TW2" s="297"/>
      <c r="TX2" s="300"/>
      <c r="TY2" s="297"/>
      <c r="TZ2" s="300"/>
      <c r="UA2" s="297"/>
      <c r="UB2" s="300"/>
      <c r="UC2" s="297"/>
      <c r="UD2" s="300"/>
      <c r="UE2" s="297"/>
      <c r="UF2" s="300"/>
      <c r="UG2" s="297"/>
      <c r="UH2" s="300"/>
      <c r="UI2" s="297"/>
      <c r="UJ2" s="300"/>
      <c r="UK2" s="297"/>
      <c r="UL2" s="300"/>
      <c r="UM2" s="297"/>
      <c r="UN2" s="300"/>
      <c r="UO2" s="297"/>
      <c r="UP2" s="300"/>
      <c r="UQ2" s="297"/>
      <c r="UR2" s="300"/>
      <c r="US2" s="297"/>
      <c r="UT2" s="300"/>
      <c r="UU2" s="297"/>
      <c r="UV2" s="300"/>
      <c r="UW2" s="297"/>
      <c r="UX2" s="300"/>
      <c r="UY2" s="297"/>
      <c r="UZ2" s="300"/>
      <c r="VA2" s="297"/>
      <c r="VB2" s="300"/>
      <c r="VC2" s="297"/>
      <c r="VD2" s="300"/>
      <c r="VE2" s="297"/>
      <c r="VF2" s="300"/>
      <c r="VG2" s="297"/>
      <c r="VH2" s="300"/>
      <c r="VI2" s="297"/>
      <c r="VJ2" s="300"/>
      <c r="VK2" s="297"/>
      <c r="VL2" s="300"/>
      <c r="VM2" s="297"/>
      <c r="VN2" s="300"/>
      <c r="VO2" s="297"/>
      <c r="VP2" s="300"/>
      <c r="VQ2" s="297"/>
      <c r="VR2" s="300"/>
      <c r="VS2" s="297"/>
      <c r="VT2" s="300"/>
      <c r="VU2" s="297"/>
      <c r="VV2" s="300"/>
      <c r="VW2" s="297"/>
      <c r="VX2" s="300"/>
      <c r="VY2" s="297"/>
      <c r="VZ2" s="300"/>
      <c r="WA2" s="297"/>
      <c r="WB2" s="300"/>
      <c r="WC2" s="297"/>
      <c r="WD2" s="300"/>
      <c r="WE2" s="297"/>
      <c r="WF2" s="300"/>
      <c r="WG2" s="297"/>
      <c r="WH2" s="300"/>
      <c r="WI2" s="297"/>
      <c r="WJ2" s="300"/>
      <c r="WK2" s="297"/>
      <c r="WL2" s="300"/>
      <c r="WM2" s="297"/>
      <c r="WN2" s="300"/>
      <c r="WO2" s="297"/>
      <c r="WP2" s="300"/>
      <c r="WQ2" s="297"/>
      <c r="WR2" s="300"/>
      <c r="WS2" s="297"/>
      <c r="WT2" s="300"/>
      <c r="WU2" s="297"/>
      <c r="WV2" s="300"/>
      <c r="WW2" s="297"/>
      <c r="WX2" s="300"/>
      <c r="WY2" s="297"/>
      <c r="WZ2" s="300"/>
      <c r="XA2" s="297"/>
      <c r="XB2" s="300"/>
      <c r="XC2" s="297"/>
      <c r="XD2" s="300"/>
      <c r="XE2" s="297"/>
      <c r="XF2" s="300"/>
      <c r="XG2" s="297"/>
      <c r="XH2" s="300"/>
      <c r="XI2" s="297"/>
      <c r="XJ2" s="300"/>
      <c r="XK2" s="297"/>
      <c r="XL2" s="300"/>
      <c r="XM2" s="297"/>
      <c r="XN2" s="300"/>
      <c r="XO2" s="297"/>
      <c r="XP2" s="300"/>
      <c r="XQ2" s="297"/>
      <c r="XR2" s="300"/>
      <c r="XS2" s="297"/>
      <c r="XT2" s="300"/>
      <c r="XU2" s="297"/>
      <c r="XV2" s="300"/>
      <c r="XW2" s="297"/>
      <c r="XX2" s="300"/>
      <c r="XY2" s="297"/>
      <c r="XZ2" s="300"/>
      <c r="YA2" s="297"/>
      <c r="YB2" s="300"/>
      <c r="YC2" s="297"/>
      <c r="YD2" s="300"/>
      <c r="YE2" s="297"/>
      <c r="YF2" s="300"/>
      <c r="YG2" s="297"/>
      <c r="YH2" s="300"/>
      <c r="YI2" s="297"/>
      <c r="YJ2" s="300"/>
      <c r="YK2" s="297"/>
      <c r="YL2" s="300"/>
      <c r="YM2" s="297"/>
      <c r="YN2" s="300"/>
      <c r="YO2" s="297"/>
      <c r="YP2" s="300"/>
      <c r="YQ2" s="297"/>
      <c r="YR2" s="300"/>
      <c r="YS2" s="297"/>
      <c r="YT2" s="300"/>
      <c r="YU2" s="297"/>
      <c r="YV2" s="300"/>
      <c r="YW2" s="297"/>
      <c r="YX2" s="300"/>
      <c r="YY2" s="297"/>
      <c r="YZ2" s="300"/>
      <c r="ZA2" s="297"/>
      <c r="ZB2" s="300"/>
      <c r="ZC2" s="297"/>
      <c r="ZD2" s="300"/>
      <c r="ZE2" s="297"/>
      <c r="ZF2" s="300"/>
      <c r="ZG2" s="297"/>
      <c r="ZH2" s="300"/>
      <c r="ZI2" s="297"/>
      <c r="ZJ2" s="300"/>
      <c r="ZK2" s="297"/>
      <c r="ZL2" s="300"/>
      <c r="ZM2" s="297"/>
      <c r="ZN2" s="300"/>
      <c r="ZO2" s="297"/>
      <c r="ZP2" s="300"/>
      <c r="ZQ2" s="297"/>
      <c r="ZR2" s="300"/>
      <c r="ZS2" s="297"/>
      <c r="ZT2" s="300"/>
      <c r="ZU2" s="297"/>
      <c r="ZV2" s="300"/>
      <c r="ZW2" s="297"/>
      <c r="ZX2" s="300"/>
      <c r="ZY2" s="297"/>
      <c r="ZZ2" s="300"/>
      <c r="AAA2" s="297"/>
      <c r="AAB2" s="300"/>
      <c r="AAC2" s="297"/>
      <c r="AAD2" s="300"/>
      <c r="AAE2" s="297"/>
      <c r="AAF2" s="300"/>
      <c r="AAG2" s="297"/>
      <c r="AAH2" s="300"/>
      <c r="AAI2" s="297"/>
      <c r="AAJ2" s="300"/>
      <c r="AAK2" s="297"/>
      <c r="AAL2" s="300"/>
      <c r="AAM2" s="297"/>
      <c r="AAN2" s="300"/>
      <c r="AAO2" s="297"/>
      <c r="AAP2" s="300"/>
      <c r="AAQ2" s="297"/>
      <c r="AAR2" s="300"/>
      <c r="AAS2" s="297"/>
      <c r="AAT2" s="300"/>
      <c r="AAU2" s="297"/>
      <c r="AAV2" s="300"/>
      <c r="AAW2" s="297"/>
      <c r="AAX2" s="300"/>
      <c r="AAY2" s="297"/>
      <c r="AAZ2" s="300"/>
      <c r="ABA2" s="297"/>
      <c r="ABB2" s="300"/>
      <c r="ABC2" s="297"/>
      <c r="ABD2" s="300"/>
      <c r="ABE2" s="297"/>
      <c r="ABF2" s="300"/>
      <c r="ABG2" s="297"/>
      <c r="ABH2" s="300"/>
      <c r="ABI2" s="297"/>
      <c r="ABJ2" s="300"/>
      <c r="ABK2" s="297"/>
      <c r="ABL2" s="300"/>
      <c r="ABM2" s="297"/>
      <c r="ABN2" s="300"/>
      <c r="ABO2" s="297"/>
      <c r="ABP2" s="300"/>
      <c r="ABQ2" s="297"/>
      <c r="ABR2" s="300"/>
      <c r="ABS2" s="297"/>
      <c r="ABT2" s="300"/>
      <c r="ABU2" s="297"/>
      <c r="ABV2" s="300"/>
      <c r="ABW2" s="297"/>
      <c r="ABX2" s="300"/>
      <c r="ABY2" s="297"/>
      <c r="ABZ2" s="300"/>
      <c r="ACA2" s="297"/>
      <c r="ACB2" s="300"/>
      <c r="ACC2" s="297"/>
      <c r="ACD2" s="300"/>
      <c r="ACE2" s="297"/>
      <c r="ACF2" s="300"/>
      <c r="ACG2" s="297"/>
      <c r="ACH2" s="300"/>
      <c r="ACI2" s="297"/>
      <c r="ACJ2" s="300"/>
      <c r="ACK2" s="297"/>
      <c r="ACL2" s="300"/>
      <c r="ACM2" s="297"/>
      <c r="ACN2" s="300"/>
      <c r="ACO2" s="297"/>
      <c r="ACP2" s="300"/>
      <c r="ACQ2" s="297"/>
      <c r="ACR2" s="300"/>
      <c r="ACS2" s="297"/>
      <c r="ACT2" s="300"/>
      <c r="ACU2" s="297"/>
      <c r="ACV2" s="300"/>
      <c r="ACW2" s="297"/>
      <c r="ACX2" s="300"/>
      <c r="ACY2" s="297"/>
      <c r="ACZ2" s="300"/>
      <c r="ADA2" s="297"/>
      <c r="ADB2" s="300"/>
      <c r="ADC2" s="297"/>
      <c r="ADD2" s="300"/>
      <c r="ADE2" s="297"/>
      <c r="ADF2" s="300"/>
      <c r="ADG2" s="297"/>
      <c r="ADH2" s="300"/>
      <c r="ADI2" s="297"/>
      <c r="ADJ2" s="300"/>
      <c r="ADK2" s="297"/>
      <c r="ADL2" s="300"/>
      <c r="ADM2" s="297"/>
      <c r="ADN2" s="300"/>
      <c r="ADO2" s="297"/>
      <c r="ADP2" s="300"/>
      <c r="ADQ2" s="297"/>
      <c r="ADR2" s="300"/>
      <c r="ADS2" s="297"/>
      <c r="ADT2" s="300"/>
      <c r="ADU2" s="297"/>
      <c r="ADV2" s="300"/>
      <c r="ADW2" s="297"/>
      <c r="ADX2" s="300"/>
      <c r="ADY2" s="297"/>
      <c r="ADZ2" s="300"/>
      <c r="AEA2" s="297"/>
      <c r="AEB2" s="300"/>
      <c r="AEC2" s="297"/>
      <c r="AED2" s="300"/>
      <c r="AEE2" s="297"/>
      <c r="AEF2" s="300"/>
      <c r="AEG2" s="297"/>
      <c r="AEH2" s="300"/>
      <c r="AEI2" s="297"/>
      <c r="AEJ2" s="300"/>
      <c r="AEK2" s="297"/>
      <c r="AEL2" s="300"/>
      <c r="AEM2" s="297"/>
      <c r="AEN2" s="300"/>
      <c r="AEO2" s="297"/>
      <c r="AEP2" s="300"/>
      <c r="AEQ2" s="297"/>
      <c r="AER2" s="300"/>
      <c r="AES2" s="297"/>
      <c r="AET2" s="300"/>
      <c r="AEU2" s="297"/>
      <c r="AEV2" s="300"/>
      <c r="AEW2" s="297"/>
      <c r="AEX2" s="300"/>
      <c r="AEY2" s="297"/>
      <c r="AEZ2" s="300"/>
      <c r="AFA2" s="297"/>
      <c r="AFB2" s="300"/>
      <c r="AFC2" s="297"/>
      <c r="AFD2" s="300"/>
      <c r="AFE2" s="297"/>
      <c r="AFF2" s="300"/>
      <c r="AFG2" s="297"/>
      <c r="AFH2" s="300"/>
      <c r="AFI2" s="297"/>
      <c r="AFJ2" s="300"/>
      <c r="AFK2" s="297"/>
      <c r="AFL2" s="300"/>
      <c r="AFM2" s="297"/>
      <c r="AFN2" s="300"/>
      <c r="AFO2" s="297"/>
      <c r="AFP2" s="300"/>
      <c r="AFQ2" s="297"/>
      <c r="AFR2" s="300"/>
      <c r="AFS2" s="297"/>
      <c r="AFT2" s="300"/>
      <c r="AFU2" s="297"/>
      <c r="AFV2" s="300"/>
      <c r="AFW2" s="297"/>
      <c r="AFX2" s="300"/>
      <c r="AFY2" s="297"/>
      <c r="AFZ2" s="300"/>
      <c r="AGA2" s="297"/>
      <c r="AGB2" s="300"/>
      <c r="AGC2" s="297"/>
      <c r="AGD2" s="300"/>
      <c r="AGE2" s="297"/>
      <c r="AGF2" s="300"/>
      <c r="AGG2" s="297"/>
      <c r="AGH2" s="300"/>
      <c r="AGI2" s="297"/>
      <c r="AGJ2" s="300"/>
      <c r="AGK2" s="297"/>
      <c r="AGL2" s="300"/>
      <c r="AGM2" s="297"/>
      <c r="AGN2" s="300"/>
      <c r="AGO2" s="297"/>
      <c r="AGP2" s="300"/>
      <c r="AGQ2" s="297"/>
      <c r="AGR2" s="300"/>
      <c r="AGS2" s="297"/>
      <c r="AGT2" s="300"/>
      <c r="AGU2" s="297"/>
      <c r="AGV2" s="300"/>
      <c r="AGW2" s="297"/>
      <c r="AGX2" s="300"/>
      <c r="AGY2" s="297"/>
      <c r="AGZ2" s="300"/>
      <c r="AHA2" s="297"/>
      <c r="AHB2" s="300"/>
      <c r="AHC2" s="297"/>
      <c r="AHD2" s="300"/>
      <c r="AHE2" s="297"/>
      <c r="AHF2" s="300"/>
      <c r="AHG2" s="297"/>
      <c r="AHH2" s="300"/>
      <c r="AHI2" s="297"/>
      <c r="AHJ2" s="300"/>
      <c r="AHK2" s="297"/>
      <c r="AHL2" s="300"/>
      <c r="AHM2" s="297"/>
      <c r="AHN2" s="300"/>
      <c r="AHO2" s="297"/>
      <c r="AHP2" s="300"/>
      <c r="AHQ2" s="297"/>
      <c r="AHR2" s="300"/>
      <c r="AHS2" s="297"/>
      <c r="AHT2" s="300"/>
      <c r="AHU2" s="297"/>
      <c r="AHV2" s="300"/>
      <c r="AHW2" s="297"/>
      <c r="AHX2" s="300"/>
      <c r="AHY2" s="297"/>
      <c r="AHZ2" s="300"/>
      <c r="AIA2" s="297"/>
      <c r="AIB2" s="300"/>
      <c r="AIC2" s="297"/>
      <c r="AID2" s="300"/>
      <c r="AIE2" s="297"/>
      <c r="AIF2" s="300"/>
      <c r="AIG2" s="297"/>
      <c r="AIH2" s="300"/>
      <c r="AII2" s="297"/>
      <c r="AIJ2" s="300"/>
      <c r="AIK2" s="297"/>
      <c r="AIL2" s="300"/>
      <c r="AIM2" s="297"/>
      <c r="AIN2" s="300"/>
      <c r="AIO2" s="297"/>
      <c r="AIP2" s="300"/>
      <c r="AIQ2" s="297"/>
      <c r="AIR2" s="300"/>
      <c r="AIS2" s="297"/>
      <c r="AIT2" s="300"/>
      <c r="AIU2" s="297"/>
      <c r="AIV2" s="300"/>
      <c r="AIW2" s="297"/>
      <c r="AIX2" s="300"/>
      <c r="AIY2" s="297"/>
      <c r="AIZ2" s="300"/>
      <c r="AJA2" s="297"/>
      <c r="AJB2" s="300"/>
      <c r="AJC2" s="297"/>
      <c r="AJD2" s="300"/>
      <c r="AJE2" s="297"/>
      <c r="AJF2" s="300"/>
      <c r="AJG2" s="297"/>
      <c r="AJH2" s="300"/>
      <c r="AJI2" s="297"/>
      <c r="AJJ2" s="300"/>
      <c r="AJK2" s="297"/>
      <c r="AJL2" s="300"/>
      <c r="AJM2" s="297"/>
      <c r="AJN2" s="300"/>
      <c r="AJO2" s="297"/>
      <c r="AJP2" s="300"/>
      <c r="AJQ2" s="297"/>
      <c r="AJR2" s="300"/>
      <c r="AJS2" s="297"/>
      <c r="AJT2" s="300"/>
      <c r="AJU2" s="297"/>
      <c r="AJV2" s="300"/>
      <c r="AJW2" s="297"/>
      <c r="AJX2" s="300"/>
      <c r="AJY2" s="297"/>
      <c r="AJZ2" s="300"/>
      <c r="AKA2" s="297"/>
      <c r="AKB2" s="300"/>
      <c r="AKC2" s="297"/>
      <c r="AKD2" s="300"/>
      <c r="AKE2" s="297"/>
      <c r="AKF2" s="300"/>
      <c r="AKG2" s="297"/>
      <c r="AKH2" s="300"/>
      <c r="AKI2" s="297"/>
      <c r="AKJ2" s="300"/>
      <c r="AKK2" s="297"/>
      <c r="AKL2" s="300"/>
      <c r="AKM2" s="297"/>
      <c r="AKN2" s="300"/>
      <c r="AKO2" s="297"/>
      <c r="AKP2" s="300"/>
      <c r="AKQ2" s="297"/>
      <c r="AKR2" s="300"/>
      <c r="AKS2" s="297"/>
      <c r="AKT2" s="300"/>
      <c r="AKU2" s="297"/>
      <c r="AKV2" s="300"/>
      <c r="AKW2" s="297"/>
      <c r="AKX2" s="300"/>
      <c r="AKY2" s="297"/>
      <c r="AKZ2" s="300"/>
      <c r="ALA2" s="297"/>
      <c r="ALB2" s="300"/>
      <c r="ALC2" s="297"/>
      <c r="ALD2" s="300"/>
      <c r="ALE2" s="297"/>
      <c r="ALF2" s="300"/>
      <c r="ALG2" s="297"/>
      <c r="ALH2" s="300"/>
      <c r="ALI2" s="297"/>
      <c r="ALJ2" s="300"/>
      <c r="ALK2" s="297"/>
      <c r="ALL2" s="300"/>
      <c r="ALM2" s="297"/>
      <c r="ALN2" s="300"/>
      <c r="ALO2" s="297"/>
      <c r="ALP2" s="300"/>
      <c r="ALQ2" s="297"/>
      <c r="ALR2" s="300"/>
      <c r="ALS2" s="297"/>
      <c r="ALT2" s="300"/>
      <c r="ALU2" s="297"/>
      <c r="ALV2" s="300"/>
      <c r="ALW2" s="297"/>
      <c r="ALX2" s="300"/>
      <c r="ALY2" s="297"/>
      <c r="ALZ2" s="300"/>
      <c r="AMA2" s="297"/>
      <c r="AMB2" s="300"/>
      <c r="AMC2" s="297"/>
      <c r="AMD2" s="300"/>
      <c r="AME2" s="297"/>
      <c r="AMF2" s="300"/>
      <c r="AMG2" s="297"/>
      <c r="AMH2" s="300"/>
      <c r="AMI2" s="297"/>
      <c r="AMJ2" s="300"/>
      <c r="AMK2" s="297"/>
      <c r="AML2" s="300"/>
      <c r="AMM2" s="297"/>
      <c r="AMN2" s="300"/>
      <c r="AMO2" s="297"/>
      <c r="AMP2" s="300"/>
      <c r="AMQ2" s="297"/>
      <c r="AMR2" s="300"/>
      <c r="AMS2" s="297"/>
      <c r="AMT2" s="300"/>
      <c r="AMU2" s="297"/>
      <c r="AMV2" s="300"/>
      <c r="AMW2" s="297"/>
      <c r="AMX2" s="300"/>
      <c r="AMY2" s="297"/>
      <c r="AMZ2" s="300"/>
      <c r="ANA2" s="297"/>
      <c r="ANB2" s="300"/>
      <c r="ANC2" s="297"/>
      <c r="AND2" s="300"/>
      <c r="ANE2" s="297"/>
      <c r="ANF2" s="300"/>
      <c r="ANG2" s="297"/>
      <c r="ANH2" s="300"/>
      <c r="ANI2" s="297"/>
      <c r="ANJ2" s="300"/>
      <c r="ANK2" s="297"/>
      <c r="ANL2" s="300"/>
      <c r="ANM2" s="297"/>
      <c r="ANN2" s="300"/>
      <c r="ANO2" s="297"/>
      <c r="ANP2" s="300"/>
      <c r="ANQ2" s="297"/>
      <c r="ANR2" s="300"/>
      <c r="ANS2" s="297"/>
      <c r="ANT2" s="300"/>
      <c r="ANU2" s="297"/>
      <c r="ANV2" s="300"/>
      <c r="ANW2" s="297"/>
      <c r="ANX2" s="300"/>
      <c r="ANY2" s="297"/>
      <c r="ANZ2" s="300"/>
      <c r="AOA2" s="297"/>
      <c r="AOB2" s="300"/>
      <c r="AOC2" s="297"/>
      <c r="AOD2" s="300"/>
      <c r="AOE2" s="297"/>
      <c r="AOF2" s="300"/>
      <c r="AOG2" s="297"/>
      <c r="AOH2" s="300"/>
      <c r="AOI2" s="297"/>
      <c r="AOJ2" s="300"/>
      <c r="AOK2" s="297"/>
      <c r="AOL2" s="300"/>
      <c r="AOM2" s="297"/>
      <c r="AON2" s="300"/>
      <c r="AOO2" s="297"/>
      <c r="AOP2" s="300"/>
      <c r="AOQ2" s="297"/>
      <c r="AOR2" s="300"/>
      <c r="AOS2" s="297"/>
      <c r="AOT2" s="300"/>
      <c r="AOU2" s="297"/>
      <c r="AOV2" s="300"/>
      <c r="AOW2" s="297"/>
      <c r="AOX2" s="300"/>
      <c r="AOY2" s="297"/>
      <c r="AOZ2" s="300"/>
      <c r="APA2" s="297"/>
      <c r="APB2" s="300"/>
      <c r="APC2" s="297"/>
      <c r="APD2" s="300"/>
      <c r="APE2" s="297"/>
      <c r="APF2" s="300"/>
      <c r="APG2" s="297"/>
      <c r="APH2" s="300"/>
      <c r="API2" s="297"/>
      <c r="APJ2" s="300"/>
      <c r="APK2" s="297"/>
      <c r="APL2" s="300"/>
      <c r="APM2" s="297"/>
      <c r="APN2" s="300"/>
      <c r="APO2" s="297"/>
      <c r="APP2" s="300"/>
      <c r="APQ2" s="297"/>
      <c r="APR2" s="300"/>
      <c r="APS2" s="297"/>
      <c r="APT2" s="300"/>
      <c r="APU2" s="297"/>
      <c r="APV2" s="300"/>
      <c r="APW2" s="297"/>
      <c r="APX2" s="300"/>
      <c r="APY2" s="297"/>
      <c r="APZ2" s="300"/>
      <c r="AQA2" s="297"/>
      <c r="AQB2" s="300"/>
      <c r="AQC2" s="297"/>
      <c r="AQD2" s="300"/>
      <c r="AQE2" s="297"/>
      <c r="AQF2" s="300"/>
      <c r="AQG2" s="297"/>
      <c r="AQH2" s="300"/>
      <c r="AQI2" s="297"/>
      <c r="AQJ2" s="300"/>
      <c r="AQK2" s="297"/>
      <c r="AQL2" s="300"/>
      <c r="AQM2" s="297"/>
      <c r="AQN2" s="300"/>
      <c r="AQO2" s="297"/>
      <c r="AQP2" s="300"/>
      <c r="AQQ2" s="297"/>
      <c r="AQR2" s="300"/>
      <c r="AQS2" s="297"/>
      <c r="AQT2" s="300"/>
      <c r="AQU2" s="297"/>
      <c r="AQV2" s="300"/>
      <c r="AQW2" s="297"/>
      <c r="AQX2" s="300"/>
      <c r="AQY2" s="297"/>
      <c r="AQZ2" s="300"/>
      <c r="ARA2" s="297"/>
      <c r="ARB2" s="300"/>
      <c r="ARC2" s="297"/>
      <c r="ARD2" s="300"/>
      <c r="ARE2" s="297"/>
      <c r="ARF2" s="300"/>
      <c r="ARG2" s="297"/>
      <c r="ARH2" s="300"/>
      <c r="ARI2" s="297"/>
      <c r="ARJ2" s="300"/>
      <c r="ARK2" s="297"/>
      <c r="ARL2" s="300"/>
      <c r="ARM2" s="297"/>
      <c r="ARN2" s="300"/>
      <c r="ARO2" s="297"/>
      <c r="ARP2" s="300"/>
      <c r="ARQ2" s="297"/>
      <c r="ARR2" s="300"/>
      <c r="ARS2" s="297"/>
      <c r="ART2" s="300"/>
      <c r="ARU2" s="297"/>
      <c r="ARV2" s="300"/>
      <c r="ARW2" s="297"/>
      <c r="ARX2" s="300"/>
      <c r="ARY2" s="297"/>
      <c r="ARZ2" s="300"/>
      <c r="ASA2" s="297"/>
      <c r="ASB2" s="300"/>
      <c r="ASC2" s="297"/>
      <c r="ASD2" s="300"/>
      <c r="ASE2" s="297"/>
      <c r="ASF2" s="300"/>
      <c r="ASG2" s="297"/>
      <c r="ASH2" s="300"/>
      <c r="ASI2" s="297"/>
      <c r="ASJ2" s="300"/>
      <c r="ASK2" s="297"/>
      <c r="ASL2" s="300"/>
      <c r="ASM2" s="297"/>
      <c r="ASN2" s="300"/>
      <c r="ASO2" s="297"/>
      <c r="ASP2" s="300"/>
      <c r="ASQ2" s="297"/>
      <c r="ASR2" s="300"/>
      <c r="ASS2" s="297"/>
      <c r="AST2" s="300"/>
      <c r="ASU2" s="297"/>
      <c r="ASV2" s="300"/>
      <c r="ASW2" s="297"/>
      <c r="ASX2" s="300"/>
      <c r="ASY2" s="297"/>
      <c r="ASZ2" s="300"/>
      <c r="ATA2" s="297"/>
      <c r="ATB2" s="300"/>
      <c r="ATC2" s="297"/>
      <c r="ATD2" s="300"/>
      <c r="ATE2" s="297"/>
      <c r="ATF2" s="300"/>
      <c r="ATG2" s="297"/>
      <c r="ATH2" s="300"/>
      <c r="ATI2" s="297"/>
      <c r="ATJ2" s="300"/>
      <c r="ATK2" s="297"/>
      <c r="ATL2" s="300"/>
      <c r="ATM2" s="297"/>
      <c r="ATN2" s="300"/>
      <c r="ATO2" s="297"/>
      <c r="ATP2" s="300"/>
      <c r="ATQ2" s="297"/>
      <c r="ATR2" s="300"/>
      <c r="ATS2" s="297"/>
      <c r="ATT2" s="300"/>
      <c r="ATU2" s="297"/>
      <c r="ATV2" s="300"/>
      <c r="ATW2" s="297"/>
      <c r="ATX2" s="300"/>
      <c r="ATY2" s="297"/>
      <c r="ATZ2" s="300"/>
      <c r="AUA2" s="297"/>
      <c r="AUB2" s="300"/>
      <c r="AUC2" s="297"/>
      <c r="AUD2" s="300"/>
      <c r="AUE2" s="297"/>
      <c r="AUF2" s="300"/>
      <c r="AUG2" s="297"/>
      <c r="AUH2" s="300"/>
      <c r="AUI2" s="297"/>
      <c r="AUJ2" s="300"/>
      <c r="AUK2" s="297"/>
      <c r="AUL2" s="300"/>
      <c r="AUM2" s="297"/>
      <c r="AUN2" s="300"/>
      <c r="AUO2" s="297"/>
      <c r="AUP2" s="300"/>
      <c r="AUQ2" s="297"/>
      <c r="AUR2" s="300"/>
      <c r="AUS2" s="297"/>
      <c r="AUT2" s="300"/>
      <c r="AUU2" s="297"/>
      <c r="AUV2" s="300"/>
      <c r="AUW2" s="297"/>
      <c r="AUX2" s="300"/>
      <c r="AUY2" s="297"/>
      <c r="AUZ2" s="300"/>
      <c r="AVA2" s="297"/>
      <c r="AVB2" s="300"/>
      <c r="AVC2" s="297"/>
      <c r="AVD2" s="300"/>
      <c r="AVE2" s="297"/>
      <c r="AVF2" s="300"/>
      <c r="AVG2" s="297"/>
      <c r="AVH2" s="300"/>
      <c r="AVI2" s="297"/>
      <c r="AVJ2" s="300"/>
      <c r="AVK2" s="297"/>
      <c r="AVL2" s="300"/>
      <c r="AVM2" s="297"/>
      <c r="AVN2" s="300"/>
      <c r="AVO2" s="297"/>
      <c r="AVP2" s="300"/>
      <c r="AVQ2" s="297"/>
      <c r="AVR2" s="300"/>
      <c r="AVS2" s="297"/>
      <c r="AVT2" s="300"/>
      <c r="AVU2" s="297"/>
      <c r="AVV2" s="300"/>
      <c r="AVW2" s="297"/>
      <c r="AVX2" s="300"/>
      <c r="AVY2" s="297"/>
      <c r="AVZ2" s="300"/>
      <c r="AWA2" s="297"/>
      <c r="AWB2" s="300"/>
      <c r="AWC2" s="297"/>
      <c r="AWD2" s="300"/>
      <c r="AWE2" s="297"/>
      <c r="AWF2" s="300"/>
      <c r="AWG2" s="297"/>
      <c r="AWH2" s="300"/>
      <c r="AWI2" s="297"/>
      <c r="AWJ2" s="300"/>
      <c r="AWK2" s="297"/>
      <c r="AWL2" s="300"/>
      <c r="AWM2" s="297"/>
      <c r="AWN2" s="300"/>
      <c r="AWO2" s="297"/>
      <c r="AWP2" s="300"/>
      <c r="AWQ2" s="297"/>
      <c r="AWR2" s="300"/>
      <c r="AWS2" s="297"/>
      <c r="AWT2" s="300"/>
      <c r="AWU2" s="297"/>
      <c r="AWV2" s="300"/>
      <c r="AWW2" s="297"/>
      <c r="AWX2" s="300"/>
      <c r="AWY2" s="297"/>
      <c r="AWZ2" s="300"/>
      <c r="AXA2" s="297"/>
      <c r="AXB2" s="300"/>
      <c r="AXC2" s="297"/>
      <c r="AXD2" s="300"/>
      <c r="AXE2" s="297"/>
      <c r="AXF2" s="300"/>
      <c r="AXG2" s="297"/>
      <c r="AXH2" s="300"/>
      <c r="AXI2" s="297"/>
      <c r="AXJ2" s="300"/>
      <c r="AXK2" s="297"/>
      <c r="AXL2" s="300"/>
      <c r="AXM2" s="297"/>
      <c r="AXN2" s="300"/>
      <c r="AXO2" s="297"/>
      <c r="AXP2" s="300"/>
      <c r="AXQ2" s="297"/>
      <c r="AXR2" s="300"/>
      <c r="AXS2" s="297"/>
      <c r="AXT2" s="300"/>
      <c r="AXU2" s="297"/>
      <c r="AXV2" s="300"/>
      <c r="AXW2" s="297"/>
      <c r="AXX2" s="300"/>
      <c r="AXY2" s="297"/>
      <c r="AXZ2" s="300"/>
      <c r="AYA2" s="297"/>
      <c r="AYB2" s="300"/>
      <c r="AYC2" s="297"/>
      <c r="AYD2" s="300"/>
      <c r="AYE2" s="297"/>
      <c r="AYF2" s="300"/>
      <c r="AYG2" s="297"/>
      <c r="AYH2" s="300"/>
      <c r="AYI2" s="297"/>
      <c r="AYJ2" s="300"/>
      <c r="AYK2" s="297"/>
      <c r="AYL2" s="300"/>
      <c r="AYM2" s="297"/>
      <c r="AYN2" s="300"/>
      <c r="AYO2" s="297"/>
      <c r="AYP2" s="300"/>
      <c r="AYQ2" s="297"/>
      <c r="AYR2" s="300"/>
      <c r="AYS2" s="297"/>
      <c r="AYT2" s="300"/>
      <c r="AYU2" s="297"/>
      <c r="AYV2" s="300"/>
      <c r="AYW2" s="297"/>
      <c r="AYX2" s="300"/>
      <c r="AYY2" s="297"/>
      <c r="AYZ2" s="300"/>
      <c r="AZA2" s="297"/>
      <c r="AZB2" s="300"/>
      <c r="AZC2" s="297"/>
      <c r="AZD2" s="300"/>
      <c r="AZE2" s="297"/>
      <c r="AZF2" s="300"/>
      <c r="AZG2" s="297"/>
      <c r="AZH2" s="300"/>
      <c r="AZI2" s="297"/>
      <c r="AZJ2" s="300"/>
      <c r="AZK2" s="297"/>
      <c r="AZL2" s="300"/>
      <c r="AZM2" s="297"/>
      <c r="AZN2" s="300"/>
      <c r="AZO2" s="297"/>
      <c r="AZP2" s="300"/>
      <c r="AZQ2" s="297"/>
      <c r="AZR2" s="300"/>
      <c r="AZS2" s="297"/>
      <c r="AZT2" s="300"/>
      <c r="AZU2" s="297"/>
      <c r="AZV2" s="300"/>
      <c r="AZW2" s="297"/>
      <c r="AZX2" s="300"/>
      <c r="AZY2" s="297"/>
      <c r="AZZ2" s="300"/>
      <c r="BAA2" s="297"/>
      <c r="BAB2" s="300"/>
      <c r="BAC2" s="297"/>
      <c r="BAD2" s="300"/>
      <c r="BAE2" s="297"/>
      <c r="BAF2" s="300"/>
      <c r="BAG2" s="297"/>
      <c r="BAH2" s="300"/>
      <c r="BAI2" s="297"/>
      <c r="BAJ2" s="300"/>
      <c r="BAK2" s="297"/>
      <c r="BAL2" s="300"/>
      <c r="BAM2" s="297"/>
      <c r="BAN2" s="300"/>
      <c r="BAO2" s="297"/>
      <c r="BAP2" s="300"/>
      <c r="BAQ2" s="297"/>
      <c r="BAR2" s="300"/>
      <c r="BAS2" s="297"/>
      <c r="BAT2" s="300"/>
      <c r="BAU2" s="297"/>
      <c r="BAV2" s="300"/>
      <c r="BAW2" s="297"/>
      <c r="BAX2" s="300"/>
      <c r="BAY2" s="297"/>
      <c r="BAZ2" s="300"/>
      <c r="BBA2" s="297"/>
      <c r="BBB2" s="300"/>
      <c r="BBC2" s="297"/>
      <c r="BBD2" s="300"/>
      <c r="BBE2" s="297"/>
      <c r="BBF2" s="300"/>
      <c r="BBG2" s="297"/>
      <c r="BBH2" s="300"/>
      <c r="BBI2" s="297"/>
      <c r="BBJ2" s="300"/>
      <c r="BBK2" s="297"/>
      <c r="BBL2" s="300"/>
      <c r="BBM2" s="297"/>
      <c r="BBN2" s="300"/>
      <c r="BBO2" s="297"/>
      <c r="BBP2" s="300"/>
      <c r="BBQ2" s="297"/>
      <c r="BBR2" s="300"/>
      <c r="BBS2" s="297"/>
      <c r="BBT2" s="300"/>
      <c r="BBU2" s="297"/>
      <c r="BBV2" s="300"/>
      <c r="BBW2" s="297"/>
      <c r="BBX2" s="300"/>
      <c r="BBY2" s="297"/>
      <c r="BBZ2" s="300"/>
      <c r="BCA2" s="297"/>
      <c r="BCB2" s="300"/>
      <c r="BCC2" s="297"/>
      <c r="BCD2" s="300"/>
      <c r="BCE2" s="297"/>
      <c r="BCF2" s="300"/>
      <c r="BCG2" s="297"/>
      <c r="BCH2" s="300"/>
      <c r="BCI2" s="297"/>
      <c r="BCJ2" s="300"/>
      <c r="BCK2" s="297"/>
      <c r="BCL2" s="300"/>
      <c r="BCM2" s="297"/>
      <c r="BCN2" s="300"/>
      <c r="BCO2" s="297"/>
      <c r="BCP2" s="300"/>
      <c r="BCQ2" s="297"/>
      <c r="BCR2" s="300"/>
      <c r="BCS2" s="297"/>
      <c r="BCT2" s="300"/>
      <c r="BCU2" s="297"/>
      <c r="BCV2" s="300"/>
      <c r="BCW2" s="297"/>
      <c r="BCX2" s="300"/>
      <c r="BCY2" s="297"/>
      <c r="BCZ2" s="300"/>
      <c r="BDA2" s="297"/>
      <c r="BDB2" s="300"/>
      <c r="BDC2" s="297"/>
      <c r="BDD2" s="300"/>
      <c r="BDE2" s="297"/>
      <c r="BDF2" s="300"/>
      <c r="BDG2" s="297"/>
      <c r="BDH2" s="300"/>
      <c r="BDI2" s="297"/>
      <c r="BDJ2" s="300"/>
      <c r="BDK2" s="297"/>
      <c r="BDL2" s="300"/>
      <c r="BDM2" s="297"/>
      <c r="BDN2" s="300"/>
      <c r="BDO2" s="297"/>
      <c r="BDP2" s="300"/>
      <c r="BDQ2" s="297"/>
      <c r="BDR2" s="300"/>
      <c r="BDS2" s="297"/>
      <c r="BDT2" s="300"/>
      <c r="BDU2" s="297"/>
      <c r="BDV2" s="300"/>
      <c r="BDW2" s="297"/>
      <c r="BDX2" s="300"/>
      <c r="BDY2" s="297"/>
      <c r="BDZ2" s="300"/>
      <c r="BEA2" s="297"/>
      <c r="BEB2" s="300"/>
      <c r="BEC2" s="297"/>
      <c r="BED2" s="300"/>
      <c r="BEE2" s="297"/>
      <c r="BEF2" s="300"/>
      <c r="BEG2" s="297"/>
      <c r="BEH2" s="300"/>
      <c r="BEI2" s="297"/>
      <c r="BEJ2" s="300"/>
      <c r="BEK2" s="297"/>
      <c r="BEL2" s="300"/>
      <c r="BEM2" s="297"/>
      <c r="BEN2" s="300"/>
      <c r="BEO2" s="297"/>
      <c r="BEP2" s="300"/>
      <c r="BEQ2" s="297"/>
      <c r="BER2" s="300"/>
      <c r="BES2" s="297"/>
      <c r="BET2" s="300"/>
      <c r="BEU2" s="297"/>
      <c r="BEV2" s="300"/>
      <c r="BEW2" s="297"/>
      <c r="BEX2" s="300"/>
      <c r="BEY2" s="297"/>
      <c r="BEZ2" s="300"/>
      <c r="BFA2" s="297"/>
      <c r="BFB2" s="300"/>
      <c r="BFC2" s="297"/>
      <c r="BFD2" s="300"/>
      <c r="BFE2" s="297"/>
      <c r="BFF2" s="300"/>
      <c r="BFG2" s="297"/>
      <c r="BFH2" s="300"/>
      <c r="BFI2" s="297"/>
      <c r="BFJ2" s="300"/>
      <c r="BFK2" s="297"/>
      <c r="BFL2" s="300"/>
      <c r="BFM2" s="297"/>
      <c r="BFN2" s="300"/>
      <c r="BFO2" s="297"/>
      <c r="BFP2" s="300"/>
      <c r="BFQ2" s="297"/>
      <c r="BFR2" s="300"/>
      <c r="BFS2" s="297"/>
      <c r="BFT2" s="300"/>
      <c r="BFU2" s="297"/>
      <c r="BFV2" s="300"/>
      <c r="BFW2" s="297"/>
      <c r="BFX2" s="300"/>
      <c r="BFY2" s="297"/>
      <c r="BFZ2" s="300"/>
      <c r="BGA2" s="297"/>
      <c r="BGB2" s="300"/>
      <c r="BGC2" s="297"/>
      <c r="BGD2" s="300"/>
      <c r="BGE2" s="297"/>
      <c r="BGF2" s="300"/>
      <c r="BGG2" s="297"/>
      <c r="BGH2" s="300"/>
      <c r="BGI2" s="297"/>
      <c r="BGJ2" s="300"/>
      <c r="BGK2" s="297"/>
      <c r="BGL2" s="300"/>
      <c r="BGM2" s="297"/>
      <c r="BGN2" s="300"/>
      <c r="BGO2" s="297"/>
      <c r="BGP2" s="300"/>
      <c r="BGQ2" s="297"/>
      <c r="BGR2" s="300"/>
      <c r="BGS2" s="297"/>
      <c r="BGT2" s="300"/>
      <c r="BGU2" s="297"/>
      <c r="BGV2" s="300"/>
      <c r="BGW2" s="297"/>
      <c r="BGX2" s="300"/>
      <c r="BGY2" s="297"/>
      <c r="BGZ2" s="300"/>
      <c r="BHA2" s="297"/>
      <c r="BHB2" s="300"/>
      <c r="BHC2" s="297"/>
      <c r="BHD2" s="300"/>
      <c r="BHE2" s="297"/>
      <c r="BHF2" s="300"/>
      <c r="BHG2" s="297"/>
      <c r="BHH2" s="300"/>
      <c r="BHI2" s="297"/>
      <c r="BHJ2" s="300"/>
      <c r="BHK2" s="297"/>
      <c r="BHL2" s="300"/>
      <c r="BHM2" s="297"/>
      <c r="BHN2" s="300"/>
      <c r="BHO2" s="297"/>
      <c r="BHP2" s="300"/>
      <c r="BHQ2" s="297"/>
      <c r="BHR2" s="300"/>
      <c r="BHS2" s="297"/>
      <c r="BHT2" s="300"/>
      <c r="BHU2" s="297"/>
      <c r="BHV2" s="300"/>
      <c r="BHW2" s="297"/>
      <c r="BHX2" s="300"/>
      <c r="BHY2" s="297"/>
      <c r="BHZ2" s="300"/>
      <c r="BIA2" s="297"/>
      <c r="BIB2" s="300"/>
      <c r="BIC2" s="297"/>
      <c r="BID2" s="300"/>
      <c r="BIE2" s="297"/>
      <c r="BIF2" s="300"/>
      <c r="BIG2" s="297"/>
      <c r="BIH2" s="300"/>
      <c r="BII2" s="297"/>
      <c r="BIJ2" s="300"/>
      <c r="BIK2" s="297"/>
      <c r="BIL2" s="300"/>
      <c r="BIM2" s="297"/>
      <c r="BIN2" s="300"/>
      <c r="BIO2" s="297"/>
      <c r="BIP2" s="300"/>
      <c r="BIQ2" s="297"/>
      <c r="BIR2" s="300"/>
      <c r="BIS2" s="297"/>
      <c r="BIT2" s="300"/>
      <c r="BIU2" s="297"/>
      <c r="BIV2" s="300"/>
      <c r="BIW2" s="297"/>
      <c r="BIX2" s="300"/>
      <c r="BIY2" s="297"/>
      <c r="BIZ2" s="300"/>
      <c r="BJA2" s="297"/>
      <c r="BJB2" s="300"/>
      <c r="BJC2" s="297"/>
      <c r="BJD2" s="300"/>
      <c r="BJE2" s="297"/>
      <c r="BJF2" s="300"/>
      <c r="BJG2" s="297"/>
      <c r="BJH2" s="300"/>
      <c r="BJI2" s="297"/>
      <c r="BJJ2" s="300"/>
      <c r="BJK2" s="297"/>
      <c r="BJL2" s="300"/>
      <c r="BJM2" s="297"/>
      <c r="BJN2" s="300"/>
      <c r="BJO2" s="297"/>
      <c r="BJP2" s="300"/>
      <c r="BJQ2" s="297"/>
      <c r="BJR2" s="300"/>
      <c r="BJS2" s="297"/>
      <c r="BJT2" s="300"/>
      <c r="BJU2" s="297"/>
      <c r="BJV2" s="300"/>
      <c r="BJW2" s="297"/>
      <c r="BJX2" s="300"/>
      <c r="BJY2" s="297"/>
      <c r="BJZ2" s="300"/>
      <c r="BKA2" s="297"/>
      <c r="BKB2" s="300"/>
      <c r="BKC2" s="297"/>
      <c r="BKD2" s="300"/>
      <c r="BKE2" s="297"/>
      <c r="BKF2" s="300"/>
      <c r="BKG2" s="297"/>
      <c r="BKH2" s="300"/>
      <c r="BKI2" s="297"/>
      <c r="BKJ2" s="300"/>
      <c r="BKK2" s="297"/>
      <c r="BKL2" s="300"/>
      <c r="BKM2" s="297"/>
      <c r="BKN2" s="300"/>
      <c r="BKO2" s="297"/>
      <c r="BKP2" s="300"/>
      <c r="BKQ2" s="297"/>
      <c r="BKR2" s="300"/>
      <c r="BKS2" s="297"/>
      <c r="BKT2" s="300"/>
      <c r="BKU2" s="297"/>
      <c r="BKV2" s="300"/>
      <c r="BKW2" s="297"/>
      <c r="BKX2" s="300"/>
      <c r="BKY2" s="297"/>
      <c r="BKZ2" s="300"/>
      <c r="BLA2" s="297"/>
      <c r="BLB2" s="300"/>
      <c r="BLC2" s="297"/>
      <c r="BLD2" s="300"/>
      <c r="BLE2" s="297"/>
      <c r="BLF2" s="300"/>
      <c r="BLG2" s="297"/>
      <c r="BLH2" s="300"/>
      <c r="BLI2" s="297"/>
      <c r="BLJ2" s="300"/>
      <c r="BLK2" s="297"/>
      <c r="BLL2" s="300"/>
      <c r="BLM2" s="297"/>
      <c r="BLN2" s="300"/>
      <c r="BLO2" s="297"/>
      <c r="BLP2" s="300"/>
      <c r="BLQ2" s="297"/>
      <c r="BLR2" s="300"/>
      <c r="BLS2" s="297"/>
      <c r="BLT2" s="300"/>
      <c r="BLU2" s="297"/>
      <c r="BLV2" s="300"/>
      <c r="BLW2" s="297"/>
      <c r="BLX2" s="300"/>
      <c r="BLY2" s="297"/>
      <c r="BLZ2" s="300"/>
      <c r="BMA2" s="297"/>
      <c r="BMB2" s="300"/>
      <c r="BMC2" s="297"/>
      <c r="BMD2" s="300"/>
      <c r="BME2" s="297"/>
      <c r="BMF2" s="300"/>
      <c r="BMG2" s="297"/>
      <c r="BMH2" s="300"/>
      <c r="BMI2" s="297"/>
      <c r="BMJ2" s="300"/>
      <c r="BMK2" s="297"/>
      <c r="BML2" s="300"/>
      <c r="BMM2" s="297"/>
      <c r="BMN2" s="300"/>
      <c r="BMO2" s="297"/>
      <c r="BMP2" s="300"/>
      <c r="BMQ2" s="297"/>
      <c r="BMR2" s="300"/>
      <c r="BMS2" s="297"/>
      <c r="BMT2" s="300"/>
      <c r="BMU2" s="297"/>
      <c r="BMV2" s="300"/>
      <c r="BMW2" s="297"/>
      <c r="BMX2" s="300"/>
      <c r="BMY2" s="297"/>
      <c r="BMZ2" s="300"/>
      <c r="BNA2" s="297"/>
      <c r="BNB2" s="300"/>
      <c r="BNC2" s="297"/>
      <c r="BND2" s="300"/>
      <c r="BNE2" s="297"/>
      <c r="BNF2" s="300"/>
      <c r="BNG2" s="297"/>
      <c r="BNH2" s="300"/>
      <c r="BNI2" s="297"/>
      <c r="BNJ2" s="300"/>
      <c r="BNK2" s="297"/>
      <c r="BNL2" s="300"/>
      <c r="BNM2" s="297"/>
      <c r="BNN2" s="300"/>
      <c r="BNO2" s="297"/>
      <c r="BNP2" s="300"/>
      <c r="BNQ2" s="297"/>
      <c r="BNR2" s="300"/>
      <c r="BNS2" s="297"/>
      <c r="BNT2" s="300"/>
      <c r="BNU2" s="297"/>
      <c r="BNV2" s="300"/>
      <c r="BNW2" s="297"/>
      <c r="BNX2" s="300"/>
      <c r="BNY2" s="297"/>
      <c r="BNZ2" s="300"/>
      <c r="BOA2" s="297"/>
      <c r="BOB2" s="300"/>
      <c r="BOC2" s="297"/>
      <c r="BOD2" s="300"/>
      <c r="BOE2" s="297"/>
      <c r="BOF2" s="300"/>
      <c r="BOG2" s="297"/>
      <c r="BOH2" s="300"/>
      <c r="BOI2" s="297"/>
      <c r="BOJ2" s="300"/>
      <c r="BOK2" s="297"/>
      <c r="BOL2" s="300"/>
      <c r="BOM2" s="297"/>
      <c r="BON2" s="300"/>
      <c r="BOO2" s="297"/>
      <c r="BOP2" s="300"/>
      <c r="BOQ2" s="297"/>
      <c r="BOR2" s="300"/>
      <c r="BOS2" s="297"/>
      <c r="BOT2" s="300"/>
      <c r="BOU2" s="297"/>
      <c r="BOV2" s="300"/>
      <c r="BOW2" s="297"/>
      <c r="BOX2" s="300"/>
      <c r="BOY2" s="297"/>
      <c r="BOZ2" s="300"/>
      <c r="BPA2" s="297"/>
      <c r="BPB2" s="300"/>
      <c r="BPC2" s="297"/>
      <c r="BPD2" s="300"/>
      <c r="BPE2" s="297"/>
      <c r="BPF2" s="300"/>
      <c r="BPG2" s="297"/>
      <c r="BPH2" s="300"/>
      <c r="BPI2" s="297"/>
      <c r="BPJ2" s="300"/>
      <c r="BPK2" s="297"/>
      <c r="BPL2" s="300"/>
      <c r="BPM2" s="297"/>
      <c r="BPN2" s="300"/>
      <c r="BPO2" s="297"/>
      <c r="BPP2" s="300"/>
      <c r="BPQ2" s="297"/>
      <c r="BPR2" s="300"/>
      <c r="BPS2" s="297"/>
      <c r="BPT2" s="300"/>
      <c r="BPU2" s="297"/>
      <c r="BPV2" s="300"/>
      <c r="BPW2" s="297"/>
      <c r="BPX2" s="300"/>
      <c r="BPY2" s="297"/>
      <c r="BPZ2" s="300"/>
      <c r="BQA2" s="297"/>
      <c r="BQB2" s="300"/>
      <c r="BQC2" s="297"/>
      <c r="BQD2" s="300"/>
      <c r="BQE2" s="297"/>
      <c r="BQF2" s="300"/>
      <c r="BQG2" s="297"/>
      <c r="BQH2" s="300"/>
      <c r="BQI2" s="297"/>
      <c r="BQJ2" s="300"/>
      <c r="BQK2" s="297"/>
      <c r="BQL2" s="300"/>
      <c r="BQM2" s="297"/>
      <c r="BQN2" s="300"/>
      <c r="BQO2" s="297"/>
      <c r="BQP2" s="300"/>
      <c r="BQQ2" s="297"/>
      <c r="BQR2" s="300"/>
      <c r="BQS2" s="297"/>
      <c r="BQT2" s="300"/>
      <c r="BQU2" s="297"/>
      <c r="BQV2" s="300"/>
      <c r="BQW2" s="297"/>
      <c r="BQX2" s="300"/>
      <c r="BQY2" s="297"/>
      <c r="BQZ2" s="300"/>
      <c r="BRA2" s="297"/>
      <c r="BRB2" s="300"/>
      <c r="BRC2" s="297"/>
      <c r="BRD2" s="300"/>
      <c r="BRE2" s="297"/>
      <c r="BRF2" s="300"/>
      <c r="BRG2" s="297"/>
      <c r="BRH2" s="300"/>
      <c r="BRI2" s="297"/>
      <c r="BRJ2" s="300"/>
      <c r="BRK2" s="297"/>
      <c r="BRL2" s="300"/>
      <c r="BRM2" s="297"/>
      <c r="BRN2" s="300"/>
      <c r="BRO2" s="297"/>
      <c r="BRP2" s="300"/>
      <c r="BRQ2" s="297"/>
      <c r="BRR2" s="300"/>
      <c r="BRS2" s="297"/>
      <c r="BRT2" s="300"/>
      <c r="BRU2" s="297"/>
      <c r="BRV2" s="300"/>
      <c r="BRW2" s="297"/>
      <c r="BRX2" s="300"/>
      <c r="BRY2" s="297"/>
      <c r="BRZ2" s="300"/>
      <c r="BSA2" s="297"/>
      <c r="BSB2" s="300"/>
      <c r="BSC2" s="297"/>
      <c r="BSD2" s="300"/>
      <c r="BSE2" s="297"/>
      <c r="BSF2" s="300"/>
      <c r="BSG2" s="297"/>
      <c r="BSH2" s="300"/>
      <c r="BSI2" s="297"/>
      <c r="BSJ2" s="300"/>
      <c r="BSK2" s="297"/>
      <c r="BSL2" s="300"/>
      <c r="BSM2" s="297"/>
      <c r="BSN2" s="300"/>
      <c r="BSO2" s="297"/>
      <c r="BSP2" s="300"/>
      <c r="BSQ2" s="297"/>
      <c r="BSR2" s="300"/>
      <c r="BSS2" s="297"/>
      <c r="BST2" s="300"/>
      <c r="BSU2" s="297"/>
      <c r="BSV2" s="300"/>
      <c r="BSW2" s="297"/>
      <c r="BSX2" s="300"/>
      <c r="BSY2" s="297"/>
      <c r="BSZ2" s="300"/>
      <c r="BTA2" s="297"/>
      <c r="BTB2" s="300"/>
      <c r="BTC2" s="297"/>
      <c r="BTD2" s="300"/>
      <c r="BTE2" s="297"/>
      <c r="BTF2" s="300"/>
      <c r="BTG2" s="297"/>
      <c r="BTH2" s="300"/>
      <c r="BTI2" s="297"/>
      <c r="BTJ2" s="300"/>
      <c r="BTK2" s="297"/>
      <c r="BTL2" s="300"/>
      <c r="BTM2" s="297"/>
      <c r="BTN2" s="300"/>
      <c r="BTO2" s="297"/>
      <c r="BTP2" s="300"/>
      <c r="BTQ2" s="297"/>
      <c r="BTR2" s="300"/>
      <c r="BTS2" s="297"/>
      <c r="BTT2" s="300"/>
      <c r="BTU2" s="297"/>
      <c r="BTV2" s="300"/>
      <c r="BTW2" s="297"/>
      <c r="BTX2" s="300"/>
      <c r="BTY2" s="297"/>
      <c r="BTZ2" s="300"/>
      <c r="BUA2" s="297"/>
      <c r="BUB2" s="300"/>
      <c r="BUC2" s="297"/>
      <c r="BUD2" s="300"/>
      <c r="BUE2" s="297"/>
      <c r="BUF2" s="300"/>
      <c r="BUG2" s="297"/>
      <c r="BUH2" s="300"/>
      <c r="BUI2" s="297"/>
      <c r="BUJ2" s="300"/>
      <c r="BUK2" s="297"/>
      <c r="BUL2" s="300"/>
      <c r="BUM2" s="297"/>
      <c r="BUN2" s="300"/>
      <c r="BUO2" s="297"/>
      <c r="BUP2" s="300"/>
      <c r="BUQ2" s="297"/>
      <c r="BUR2" s="300"/>
      <c r="BUS2" s="297"/>
      <c r="BUT2" s="300"/>
      <c r="BUU2" s="297"/>
      <c r="BUV2" s="300"/>
      <c r="BUW2" s="297"/>
      <c r="BUX2" s="300"/>
      <c r="BUY2" s="297"/>
      <c r="BUZ2" s="300"/>
      <c r="BVA2" s="297"/>
      <c r="BVB2" s="300"/>
      <c r="BVC2" s="297"/>
      <c r="BVD2" s="300"/>
      <c r="BVE2" s="297"/>
      <c r="BVF2" s="300"/>
      <c r="BVG2" s="297"/>
      <c r="BVH2" s="300"/>
      <c r="BVI2" s="297"/>
      <c r="BVJ2" s="300"/>
      <c r="BVK2" s="297"/>
      <c r="BVL2" s="300"/>
      <c r="BVM2" s="297"/>
      <c r="BVN2" s="300"/>
      <c r="BVO2" s="297"/>
      <c r="BVP2" s="300"/>
      <c r="BVQ2" s="297"/>
      <c r="BVR2" s="300"/>
      <c r="BVS2" s="297"/>
      <c r="BVT2" s="300"/>
      <c r="BVU2" s="297"/>
      <c r="BVV2" s="300"/>
      <c r="BVW2" s="297"/>
      <c r="BVX2" s="300"/>
      <c r="BVY2" s="297"/>
      <c r="BVZ2" s="300"/>
      <c r="BWA2" s="297"/>
      <c r="BWB2" s="300"/>
      <c r="BWC2" s="297"/>
      <c r="BWD2" s="300"/>
      <c r="BWE2" s="297"/>
      <c r="BWF2" s="300"/>
      <c r="BWG2" s="297"/>
      <c r="BWH2" s="300"/>
      <c r="BWI2" s="297"/>
      <c r="BWJ2" s="300"/>
      <c r="BWK2" s="297"/>
      <c r="BWL2" s="300"/>
      <c r="BWM2" s="297"/>
      <c r="BWN2" s="300"/>
      <c r="BWO2" s="297"/>
      <c r="BWP2" s="300"/>
      <c r="BWQ2" s="297"/>
      <c r="BWR2" s="300"/>
      <c r="BWS2" s="297"/>
      <c r="BWT2" s="300"/>
      <c r="BWU2" s="297"/>
      <c r="BWV2" s="300"/>
      <c r="BWW2" s="297"/>
      <c r="BWX2" s="300"/>
      <c r="BWY2" s="297"/>
      <c r="BWZ2" s="300"/>
      <c r="BXA2" s="297"/>
      <c r="BXB2" s="300"/>
      <c r="BXC2" s="297"/>
      <c r="BXD2" s="300"/>
      <c r="BXE2" s="297"/>
      <c r="BXF2" s="300"/>
      <c r="BXG2" s="297"/>
      <c r="BXH2" s="300"/>
      <c r="BXI2" s="297"/>
      <c r="BXJ2" s="300"/>
      <c r="BXK2" s="297"/>
      <c r="BXL2" s="300"/>
      <c r="BXM2" s="297"/>
      <c r="BXN2" s="300"/>
      <c r="BXO2" s="297"/>
      <c r="BXP2" s="300"/>
      <c r="BXQ2" s="297"/>
      <c r="BXR2" s="300"/>
      <c r="BXS2" s="297"/>
      <c r="BXT2" s="300"/>
      <c r="BXU2" s="297"/>
      <c r="BXV2" s="300"/>
      <c r="BXW2" s="297"/>
      <c r="BXX2" s="300"/>
      <c r="BXY2" s="297"/>
      <c r="BXZ2" s="300"/>
      <c r="BYA2" s="297"/>
      <c r="BYB2" s="300"/>
      <c r="BYC2" s="297"/>
      <c r="BYD2" s="300"/>
      <c r="BYE2" s="297"/>
      <c r="BYF2" s="300"/>
      <c r="BYG2" s="297"/>
      <c r="BYH2" s="300"/>
      <c r="BYI2" s="297"/>
      <c r="BYJ2" s="300"/>
      <c r="BYK2" s="297"/>
      <c r="BYL2" s="300"/>
      <c r="BYM2" s="297"/>
      <c r="BYN2" s="300"/>
      <c r="BYO2" s="297"/>
      <c r="BYP2" s="300"/>
      <c r="BYQ2" s="297"/>
      <c r="BYR2" s="300"/>
      <c r="BYS2" s="297"/>
      <c r="BYT2" s="300"/>
      <c r="BYU2" s="297"/>
      <c r="BYV2" s="300"/>
      <c r="BYW2" s="297"/>
      <c r="BYX2" s="300"/>
      <c r="BYY2" s="297"/>
      <c r="BYZ2" s="300"/>
      <c r="BZA2" s="297"/>
      <c r="BZB2" s="300"/>
      <c r="BZC2" s="297"/>
      <c r="BZD2" s="300"/>
      <c r="BZE2" s="297"/>
      <c r="BZF2" s="300"/>
      <c r="BZG2" s="297"/>
      <c r="BZH2" s="300"/>
      <c r="BZI2" s="297"/>
      <c r="BZJ2" s="300"/>
      <c r="BZK2" s="297"/>
      <c r="BZL2" s="300"/>
      <c r="BZM2" s="297"/>
      <c r="BZN2" s="300"/>
      <c r="BZO2" s="297"/>
      <c r="BZP2" s="300"/>
      <c r="BZQ2" s="297"/>
      <c r="BZR2" s="300"/>
      <c r="BZS2" s="297"/>
      <c r="BZT2" s="300"/>
      <c r="BZU2" s="297"/>
      <c r="BZV2" s="300"/>
      <c r="BZW2" s="297"/>
      <c r="BZX2" s="300"/>
      <c r="BZY2" s="297"/>
      <c r="BZZ2" s="300"/>
      <c r="CAA2" s="297"/>
      <c r="CAB2" s="300"/>
      <c r="CAC2" s="297"/>
      <c r="CAD2" s="300"/>
      <c r="CAE2" s="297"/>
      <c r="CAF2" s="300"/>
      <c r="CAG2" s="297"/>
      <c r="CAH2" s="300"/>
      <c r="CAI2" s="297"/>
      <c r="CAJ2" s="300"/>
      <c r="CAK2" s="297"/>
      <c r="CAL2" s="300"/>
      <c r="CAM2" s="297"/>
      <c r="CAN2" s="300"/>
      <c r="CAO2" s="297"/>
      <c r="CAP2" s="300"/>
      <c r="CAQ2" s="297"/>
      <c r="CAR2" s="300"/>
      <c r="CAS2" s="297"/>
      <c r="CAT2" s="300"/>
      <c r="CAU2" s="297"/>
      <c r="CAV2" s="300"/>
      <c r="CAW2" s="297"/>
      <c r="CAX2" s="300"/>
      <c r="CAY2" s="297"/>
      <c r="CAZ2" s="300"/>
      <c r="CBA2" s="297"/>
      <c r="CBB2" s="300"/>
      <c r="CBC2" s="297"/>
      <c r="CBD2" s="300"/>
      <c r="CBE2" s="297"/>
      <c r="CBF2" s="300"/>
      <c r="CBG2" s="297"/>
      <c r="CBH2" s="300"/>
      <c r="CBI2" s="297"/>
      <c r="CBJ2" s="300"/>
      <c r="CBK2" s="297"/>
      <c r="CBL2" s="300"/>
      <c r="CBM2" s="297"/>
      <c r="CBN2" s="300"/>
      <c r="CBO2" s="297"/>
      <c r="CBP2" s="300"/>
      <c r="CBQ2" s="297"/>
      <c r="CBR2" s="300"/>
      <c r="CBS2" s="297"/>
      <c r="CBT2" s="300"/>
      <c r="CBU2" s="297"/>
      <c r="CBV2" s="300"/>
      <c r="CBW2" s="297"/>
      <c r="CBX2" s="300"/>
      <c r="CBY2" s="297"/>
      <c r="CBZ2" s="300"/>
      <c r="CCA2" s="297"/>
      <c r="CCB2" s="300"/>
      <c r="CCC2" s="297"/>
      <c r="CCD2" s="300"/>
      <c r="CCE2" s="297"/>
      <c r="CCF2" s="300"/>
      <c r="CCG2" s="297"/>
      <c r="CCH2" s="300"/>
      <c r="CCI2" s="297"/>
      <c r="CCJ2" s="300"/>
      <c r="CCK2" s="297"/>
      <c r="CCL2" s="300"/>
      <c r="CCM2" s="297"/>
      <c r="CCN2" s="300"/>
      <c r="CCO2" s="297"/>
      <c r="CCP2" s="300"/>
      <c r="CCQ2" s="297"/>
      <c r="CCR2" s="300"/>
      <c r="CCS2" s="297"/>
      <c r="CCT2" s="300"/>
      <c r="CCU2" s="297"/>
      <c r="CCV2" s="300"/>
      <c r="CCW2" s="297"/>
      <c r="CCX2" s="300"/>
      <c r="CCY2" s="297"/>
      <c r="CCZ2" s="300"/>
      <c r="CDA2" s="297"/>
      <c r="CDB2" s="300"/>
      <c r="CDC2" s="297"/>
      <c r="CDD2" s="300"/>
      <c r="CDE2" s="297"/>
      <c r="CDF2" s="300"/>
      <c r="CDG2" s="297"/>
      <c r="CDH2" s="300"/>
      <c r="CDI2" s="297"/>
      <c r="CDJ2" s="300"/>
      <c r="CDK2" s="297"/>
      <c r="CDL2" s="300"/>
      <c r="CDM2" s="297"/>
      <c r="CDN2" s="300"/>
      <c r="CDO2" s="297"/>
      <c r="CDP2" s="300"/>
      <c r="CDQ2" s="297"/>
      <c r="CDR2" s="300"/>
      <c r="CDS2" s="297"/>
      <c r="CDT2" s="300"/>
      <c r="CDU2" s="297"/>
      <c r="CDV2" s="300"/>
      <c r="CDW2" s="297"/>
      <c r="CDX2" s="300"/>
      <c r="CDY2" s="297"/>
      <c r="CDZ2" s="300"/>
      <c r="CEA2" s="297"/>
      <c r="CEB2" s="300"/>
      <c r="CEC2" s="297"/>
      <c r="CED2" s="300"/>
      <c r="CEE2" s="297"/>
      <c r="CEF2" s="300"/>
      <c r="CEG2" s="297"/>
      <c r="CEH2" s="300"/>
      <c r="CEI2" s="297"/>
      <c r="CEJ2" s="300"/>
      <c r="CEK2" s="297"/>
      <c r="CEL2" s="300"/>
      <c r="CEM2" s="297"/>
      <c r="CEN2" s="300"/>
      <c r="CEO2" s="297"/>
      <c r="CEP2" s="300"/>
      <c r="CEQ2" s="297"/>
      <c r="CER2" s="300"/>
      <c r="CES2" s="297"/>
      <c r="CET2" s="300"/>
      <c r="CEU2" s="297"/>
      <c r="CEV2" s="300"/>
      <c r="CEW2" s="297"/>
      <c r="CEX2" s="300"/>
      <c r="CEY2" s="297"/>
      <c r="CEZ2" s="300"/>
      <c r="CFA2" s="297"/>
      <c r="CFB2" s="300"/>
      <c r="CFC2" s="297"/>
      <c r="CFD2" s="300"/>
      <c r="CFE2" s="297"/>
      <c r="CFF2" s="300"/>
      <c r="CFG2" s="297"/>
      <c r="CFH2" s="300"/>
      <c r="CFI2" s="297"/>
      <c r="CFJ2" s="300"/>
      <c r="CFK2" s="297"/>
      <c r="CFL2" s="300"/>
      <c r="CFM2" s="297"/>
      <c r="CFN2" s="300"/>
      <c r="CFO2" s="297"/>
      <c r="CFP2" s="300"/>
      <c r="CFQ2" s="297"/>
      <c r="CFR2" s="300"/>
      <c r="CFS2" s="297"/>
      <c r="CFT2" s="300"/>
      <c r="CFU2" s="297"/>
      <c r="CFV2" s="300"/>
      <c r="CFW2" s="297"/>
      <c r="CFX2" s="300"/>
      <c r="CFY2" s="297"/>
      <c r="CFZ2" s="300"/>
      <c r="CGA2" s="297"/>
      <c r="CGB2" s="300"/>
      <c r="CGC2" s="297"/>
      <c r="CGD2" s="300"/>
      <c r="CGE2" s="297"/>
      <c r="CGF2" s="300"/>
      <c r="CGG2" s="297"/>
      <c r="CGH2" s="300"/>
      <c r="CGI2" s="297"/>
      <c r="CGJ2" s="300"/>
      <c r="CGK2" s="297"/>
      <c r="CGL2" s="300"/>
      <c r="CGM2" s="297"/>
      <c r="CGN2" s="300"/>
      <c r="CGO2" s="297"/>
      <c r="CGP2" s="300"/>
      <c r="CGQ2" s="297"/>
      <c r="CGR2" s="300"/>
      <c r="CGS2" s="297"/>
      <c r="CGT2" s="300"/>
      <c r="CGU2" s="297"/>
      <c r="CGV2" s="300"/>
      <c r="CGW2" s="297"/>
      <c r="CGX2" s="300"/>
      <c r="CGY2" s="297"/>
      <c r="CGZ2" s="300"/>
      <c r="CHA2" s="297"/>
      <c r="CHB2" s="300"/>
      <c r="CHC2" s="297"/>
      <c r="CHD2" s="300"/>
      <c r="CHE2" s="297"/>
      <c r="CHF2" s="300"/>
      <c r="CHG2" s="297"/>
      <c r="CHH2" s="300"/>
      <c r="CHI2" s="297"/>
      <c r="CHJ2" s="300"/>
      <c r="CHK2" s="297"/>
      <c r="CHL2" s="300"/>
      <c r="CHM2" s="297"/>
      <c r="CHN2" s="300"/>
      <c r="CHO2" s="297"/>
      <c r="CHP2" s="300"/>
      <c r="CHQ2" s="297"/>
      <c r="CHR2" s="300"/>
      <c r="CHS2" s="297"/>
      <c r="CHT2" s="300"/>
      <c r="CHU2" s="297"/>
      <c r="CHV2" s="300"/>
      <c r="CHW2" s="297"/>
      <c r="CHX2" s="300"/>
      <c r="CHY2" s="297"/>
      <c r="CHZ2" s="300"/>
      <c r="CIA2" s="297"/>
      <c r="CIB2" s="300"/>
      <c r="CIC2" s="297"/>
      <c r="CID2" s="300"/>
      <c r="CIE2" s="297"/>
      <c r="CIF2" s="300"/>
      <c r="CIG2" s="297"/>
      <c r="CIH2" s="300"/>
      <c r="CII2" s="297"/>
      <c r="CIJ2" s="300"/>
      <c r="CIK2" s="297"/>
      <c r="CIL2" s="300"/>
      <c r="CIM2" s="297"/>
      <c r="CIN2" s="300"/>
      <c r="CIO2" s="297"/>
      <c r="CIP2" s="300"/>
      <c r="CIQ2" s="297"/>
      <c r="CIR2" s="300"/>
      <c r="CIS2" s="297"/>
      <c r="CIT2" s="300"/>
      <c r="CIU2" s="297"/>
      <c r="CIV2" s="300"/>
      <c r="CIW2" s="297"/>
      <c r="CIX2" s="300"/>
      <c r="CIY2" s="297"/>
      <c r="CIZ2" s="300"/>
      <c r="CJA2" s="297"/>
      <c r="CJB2" s="300"/>
      <c r="CJC2" s="297"/>
      <c r="CJD2" s="300"/>
      <c r="CJE2" s="297"/>
      <c r="CJF2" s="300"/>
      <c r="CJG2" s="297"/>
      <c r="CJH2" s="300"/>
      <c r="CJI2" s="297"/>
      <c r="CJJ2" s="300"/>
      <c r="CJK2" s="297"/>
      <c r="CJL2" s="300"/>
      <c r="CJM2" s="297"/>
      <c r="CJN2" s="300"/>
      <c r="CJO2" s="297"/>
      <c r="CJP2" s="300"/>
      <c r="CJQ2" s="297"/>
      <c r="CJR2" s="300"/>
      <c r="CJS2" s="297"/>
      <c r="CJT2" s="300"/>
      <c r="CJU2" s="297"/>
      <c r="CJV2" s="300"/>
      <c r="CJW2" s="297"/>
      <c r="CJX2" s="300"/>
      <c r="CJY2" s="297"/>
      <c r="CJZ2" s="300"/>
      <c r="CKA2" s="297"/>
      <c r="CKB2" s="300"/>
      <c r="CKC2" s="297"/>
      <c r="CKD2" s="300"/>
      <c r="CKE2" s="297"/>
      <c r="CKF2" s="300"/>
      <c r="CKG2" s="297"/>
      <c r="CKH2" s="300"/>
      <c r="CKI2" s="297"/>
      <c r="CKJ2" s="300"/>
      <c r="CKK2" s="297"/>
      <c r="CKL2" s="300"/>
      <c r="CKM2" s="297"/>
      <c r="CKN2" s="300"/>
      <c r="CKO2" s="297"/>
      <c r="CKP2" s="300"/>
      <c r="CKQ2" s="297"/>
      <c r="CKR2" s="300"/>
      <c r="CKS2" s="297"/>
      <c r="CKT2" s="300"/>
      <c r="CKU2" s="297"/>
      <c r="CKV2" s="300"/>
      <c r="CKW2" s="297"/>
      <c r="CKX2" s="300"/>
      <c r="CKY2" s="297"/>
      <c r="CKZ2" s="300"/>
      <c r="CLA2" s="297"/>
      <c r="CLB2" s="300"/>
      <c r="CLC2" s="297"/>
      <c r="CLD2" s="300"/>
      <c r="CLE2" s="297"/>
      <c r="CLF2" s="300"/>
      <c r="CLG2" s="297"/>
      <c r="CLH2" s="300"/>
      <c r="CLI2" s="297"/>
      <c r="CLJ2" s="300"/>
      <c r="CLK2" s="297"/>
      <c r="CLL2" s="300"/>
      <c r="CLM2" s="297"/>
      <c r="CLN2" s="300"/>
      <c r="CLO2" s="297"/>
      <c r="CLP2" s="300"/>
      <c r="CLQ2" s="297"/>
      <c r="CLR2" s="300"/>
      <c r="CLS2" s="297"/>
      <c r="CLT2" s="300"/>
      <c r="CLU2" s="297"/>
      <c r="CLV2" s="300"/>
      <c r="CLW2" s="297"/>
      <c r="CLX2" s="300"/>
      <c r="CLY2" s="297"/>
      <c r="CLZ2" s="300"/>
      <c r="CMA2" s="297"/>
      <c r="CMB2" s="300"/>
      <c r="CMC2" s="297"/>
      <c r="CMD2" s="300"/>
      <c r="CME2" s="297"/>
      <c r="CMF2" s="300"/>
      <c r="CMG2" s="297"/>
      <c r="CMH2" s="300"/>
      <c r="CMI2" s="297"/>
      <c r="CMJ2" s="300"/>
      <c r="CMK2" s="297"/>
      <c r="CML2" s="300"/>
      <c r="CMM2" s="297"/>
      <c r="CMN2" s="300"/>
      <c r="CMO2" s="297"/>
      <c r="CMP2" s="300"/>
      <c r="CMQ2" s="297"/>
      <c r="CMR2" s="300"/>
      <c r="CMS2" s="297"/>
      <c r="CMT2" s="300"/>
      <c r="CMU2" s="297"/>
      <c r="CMV2" s="300"/>
      <c r="CMW2" s="297"/>
      <c r="CMX2" s="300"/>
      <c r="CMY2" s="297"/>
      <c r="CMZ2" s="300"/>
      <c r="CNA2" s="297"/>
      <c r="CNB2" s="300"/>
      <c r="CNC2" s="297"/>
      <c r="CND2" s="300"/>
      <c r="CNE2" s="297"/>
      <c r="CNF2" s="300"/>
      <c r="CNG2" s="297"/>
      <c r="CNH2" s="300"/>
      <c r="CNI2" s="297"/>
      <c r="CNJ2" s="300"/>
      <c r="CNK2" s="297"/>
      <c r="CNL2" s="300"/>
      <c r="CNM2" s="297"/>
      <c r="CNN2" s="300"/>
      <c r="CNO2" s="297"/>
      <c r="CNP2" s="300"/>
      <c r="CNQ2" s="297"/>
      <c r="CNR2" s="300"/>
      <c r="CNS2" s="297"/>
      <c r="CNT2" s="300"/>
      <c r="CNU2" s="297"/>
      <c r="CNV2" s="300"/>
      <c r="CNW2" s="297"/>
      <c r="CNX2" s="300"/>
      <c r="CNY2" s="297"/>
      <c r="CNZ2" s="300"/>
      <c r="COA2" s="297"/>
      <c r="COB2" s="300"/>
      <c r="COC2" s="297"/>
      <c r="COD2" s="300"/>
      <c r="COE2" s="297"/>
      <c r="COF2" s="300"/>
      <c r="COG2" s="297"/>
      <c r="COH2" s="300"/>
      <c r="COI2" s="297"/>
      <c r="COJ2" s="300"/>
      <c r="COK2" s="297"/>
      <c r="COL2" s="300"/>
      <c r="COM2" s="297"/>
      <c r="CON2" s="300"/>
      <c r="COO2" s="297"/>
      <c r="COP2" s="300"/>
      <c r="COQ2" s="297"/>
      <c r="COR2" s="300"/>
      <c r="COS2" s="297"/>
      <c r="COT2" s="300"/>
      <c r="COU2" s="297"/>
      <c r="COV2" s="300"/>
      <c r="COW2" s="297"/>
      <c r="COX2" s="300"/>
      <c r="COY2" s="297"/>
      <c r="COZ2" s="300"/>
      <c r="CPA2" s="297"/>
      <c r="CPB2" s="300"/>
      <c r="CPC2" s="297"/>
      <c r="CPD2" s="300"/>
      <c r="CPE2" s="297"/>
      <c r="CPF2" s="300"/>
      <c r="CPG2" s="297"/>
      <c r="CPH2" s="300"/>
      <c r="CPI2" s="297"/>
      <c r="CPJ2" s="300"/>
      <c r="CPK2" s="297"/>
      <c r="CPL2" s="300"/>
      <c r="CPM2" s="297"/>
      <c r="CPN2" s="300"/>
      <c r="CPO2" s="297"/>
      <c r="CPP2" s="300"/>
      <c r="CPQ2" s="297"/>
      <c r="CPR2" s="300"/>
      <c r="CPS2" s="297"/>
      <c r="CPT2" s="300"/>
      <c r="CPU2" s="297"/>
      <c r="CPV2" s="300"/>
      <c r="CPW2" s="297"/>
      <c r="CPX2" s="300"/>
      <c r="CPY2" s="297"/>
      <c r="CPZ2" s="300"/>
      <c r="CQA2" s="297"/>
      <c r="CQB2" s="300"/>
      <c r="CQC2" s="297"/>
      <c r="CQD2" s="300"/>
      <c r="CQE2" s="297"/>
      <c r="CQF2" s="300"/>
      <c r="CQG2" s="297"/>
      <c r="CQH2" s="300"/>
      <c r="CQI2" s="297"/>
      <c r="CQJ2" s="300"/>
      <c r="CQK2" s="297"/>
      <c r="CQL2" s="300"/>
      <c r="CQM2" s="297"/>
      <c r="CQN2" s="300"/>
      <c r="CQO2" s="297"/>
      <c r="CQP2" s="300"/>
      <c r="CQQ2" s="297"/>
      <c r="CQR2" s="300"/>
      <c r="CQS2" s="297"/>
      <c r="CQT2" s="300"/>
      <c r="CQU2" s="297"/>
      <c r="CQV2" s="300"/>
      <c r="CQW2" s="297"/>
      <c r="CQX2" s="300"/>
      <c r="CQY2" s="297"/>
      <c r="CQZ2" s="300"/>
      <c r="CRA2" s="297"/>
      <c r="CRB2" s="300"/>
      <c r="CRC2" s="297"/>
      <c r="CRD2" s="300"/>
      <c r="CRE2" s="297"/>
      <c r="CRF2" s="300"/>
      <c r="CRG2" s="297"/>
      <c r="CRH2" s="300"/>
      <c r="CRI2" s="297"/>
      <c r="CRJ2" s="300"/>
      <c r="CRK2" s="297"/>
      <c r="CRL2" s="300"/>
      <c r="CRM2" s="297"/>
      <c r="CRN2" s="300"/>
      <c r="CRO2" s="297"/>
      <c r="CRP2" s="300"/>
      <c r="CRQ2" s="297"/>
      <c r="CRR2" s="300"/>
      <c r="CRS2" s="297"/>
      <c r="CRT2" s="300"/>
      <c r="CRU2" s="297"/>
      <c r="CRV2" s="300"/>
      <c r="CRW2" s="297"/>
      <c r="CRX2" s="300"/>
      <c r="CRY2" s="297"/>
      <c r="CRZ2" s="300"/>
      <c r="CSA2" s="297"/>
      <c r="CSB2" s="300"/>
      <c r="CSC2" s="297"/>
      <c r="CSD2" s="300"/>
      <c r="CSE2" s="297"/>
      <c r="CSF2" s="300"/>
      <c r="CSG2" s="297"/>
      <c r="CSH2" s="300"/>
      <c r="CSI2" s="297"/>
      <c r="CSJ2" s="300"/>
      <c r="CSK2" s="297"/>
      <c r="CSL2" s="300"/>
      <c r="CSM2" s="297"/>
      <c r="CSN2" s="300"/>
      <c r="CSO2" s="297"/>
      <c r="CSP2" s="300"/>
      <c r="CSQ2" s="297"/>
      <c r="CSR2" s="300"/>
      <c r="CSS2" s="297"/>
      <c r="CST2" s="300"/>
      <c r="CSU2" s="297"/>
      <c r="CSV2" s="300"/>
      <c r="CSW2" s="297"/>
      <c r="CSX2" s="300"/>
      <c r="CSY2" s="297"/>
      <c r="CSZ2" s="300"/>
      <c r="CTA2" s="297"/>
      <c r="CTB2" s="300"/>
      <c r="CTC2" s="297"/>
      <c r="CTD2" s="300"/>
      <c r="CTE2" s="297"/>
      <c r="CTF2" s="300"/>
      <c r="CTG2" s="297"/>
      <c r="CTH2" s="300"/>
      <c r="CTI2" s="297"/>
      <c r="CTJ2" s="300"/>
      <c r="CTK2" s="297"/>
      <c r="CTL2" s="300"/>
      <c r="CTM2" s="297"/>
      <c r="CTN2" s="300"/>
      <c r="CTO2" s="297"/>
      <c r="CTP2" s="300"/>
      <c r="CTQ2" s="297"/>
      <c r="CTR2" s="300"/>
      <c r="CTS2" s="297"/>
      <c r="CTT2" s="300"/>
      <c r="CTU2" s="297"/>
      <c r="CTV2" s="300"/>
      <c r="CTW2" s="297"/>
      <c r="CTX2" s="300"/>
      <c r="CTY2" s="297"/>
      <c r="CTZ2" s="300"/>
      <c r="CUA2" s="297"/>
      <c r="CUB2" s="300"/>
      <c r="CUC2" s="297"/>
      <c r="CUD2" s="300"/>
      <c r="CUE2" s="297"/>
      <c r="CUF2" s="300"/>
      <c r="CUG2" s="297"/>
      <c r="CUH2" s="300"/>
      <c r="CUI2" s="297"/>
      <c r="CUJ2" s="300"/>
      <c r="CUK2" s="297"/>
      <c r="CUL2" s="300"/>
      <c r="CUM2" s="297"/>
      <c r="CUN2" s="300"/>
      <c r="CUO2" s="297"/>
      <c r="CUP2" s="300"/>
      <c r="CUQ2" s="297"/>
      <c r="CUR2" s="300"/>
      <c r="CUS2" s="297"/>
      <c r="CUT2" s="300"/>
      <c r="CUU2" s="297"/>
      <c r="CUV2" s="300"/>
      <c r="CUW2" s="297"/>
      <c r="CUX2" s="300"/>
      <c r="CUY2" s="297"/>
      <c r="CUZ2" s="300"/>
      <c r="CVA2" s="297"/>
      <c r="CVB2" s="300"/>
      <c r="CVC2" s="297"/>
      <c r="CVD2" s="300"/>
      <c r="CVE2" s="297"/>
      <c r="CVF2" s="300"/>
      <c r="CVG2" s="297"/>
      <c r="CVH2" s="300"/>
      <c r="CVI2" s="297"/>
      <c r="CVJ2" s="300"/>
      <c r="CVK2" s="297"/>
      <c r="CVL2" s="300"/>
      <c r="CVM2" s="297"/>
      <c r="CVN2" s="300"/>
      <c r="CVO2" s="297"/>
      <c r="CVP2" s="300"/>
      <c r="CVQ2" s="297"/>
      <c r="CVR2" s="300"/>
      <c r="CVS2" s="297"/>
      <c r="CVT2" s="300"/>
      <c r="CVU2" s="297"/>
      <c r="CVV2" s="300"/>
      <c r="CVW2" s="297"/>
      <c r="CVX2" s="300"/>
      <c r="CVY2" s="297"/>
      <c r="CVZ2" s="300"/>
      <c r="CWA2" s="297"/>
      <c r="CWB2" s="300"/>
      <c r="CWC2" s="297"/>
      <c r="CWD2" s="300"/>
      <c r="CWE2" s="297"/>
      <c r="CWF2" s="300"/>
      <c r="CWG2" s="297"/>
      <c r="CWH2" s="300"/>
      <c r="CWI2" s="297"/>
      <c r="CWJ2" s="300"/>
      <c r="CWK2" s="297"/>
      <c r="CWL2" s="300"/>
      <c r="CWM2" s="297"/>
      <c r="CWN2" s="300"/>
      <c r="CWO2" s="297"/>
      <c r="CWP2" s="300"/>
      <c r="CWQ2" s="297"/>
      <c r="CWR2" s="300"/>
      <c r="CWS2" s="297"/>
      <c r="CWT2" s="300"/>
      <c r="CWU2" s="297"/>
      <c r="CWV2" s="300"/>
      <c r="CWW2" s="297"/>
      <c r="CWX2" s="300"/>
      <c r="CWY2" s="297"/>
      <c r="CWZ2" s="300"/>
      <c r="CXA2" s="297"/>
      <c r="CXB2" s="300"/>
      <c r="CXC2" s="297"/>
      <c r="CXD2" s="300"/>
      <c r="CXE2" s="297"/>
      <c r="CXF2" s="300"/>
      <c r="CXG2" s="297"/>
      <c r="CXH2" s="300"/>
      <c r="CXI2" s="297"/>
      <c r="CXJ2" s="300"/>
      <c r="CXK2" s="297"/>
      <c r="CXL2" s="300"/>
      <c r="CXM2" s="297"/>
      <c r="CXN2" s="300"/>
      <c r="CXO2" s="297"/>
      <c r="CXP2" s="300"/>
      <c r="CXQ2" s="297"/>
      <c r="CXR2" s="300"/>
      <c r="CXS2" s="297"/>
      <c r="CXT2" s="300"/>
      <c r="CXU2" s="297"/>
      <c r="CXV2" s="300"/>
      <c r="CXW2" s="297"/>
      <c r="CXX2" s="300"/>
      <c r="CXY2" s="297"/>
      <c r="CXZ2" s="300"/>
      <c r="CYA2" s="297"/>
      <c r="CYB2" s="300"/>
      <c r="CYC2" s="297"/>
      <c r="CYD2" s="300"/>
      <c r="CYE2" s="297"/>
      <c r="CYF2" s="300"/>
      <c r="CYG2" s="297"/>
      <c r="CYH2" s="300"/>
      <c r="CYI2" s="297"/>
      <c r="CYJ2" s="300"/>
      <c r="CYK2" s="297"/>
      <c r="CYL2" s="300"/>
      <c r="CYM2" s="297"/>
      <c r="CYN2" s="300"/>
      <c r="CYO2" s="297"/>
      <c r="CYP2" s="300"/>
      <c r="CYQ2" s="297"/>
      <c r="CYR2" s="300"/>
      <c r="CYS2" s="297"/>
      <c r="CYT2" s="300"/>
      <c r="CYU2" s="297"/>
      <c r="CYV2" s="300"/>
      <c r="CYW2" s="297"/>
      <c r="CYX2" s="300"/>
      <c r="CYY2" s="297"/>
      <c r="CYZ2" s="300"/>
      <c r="CZA2" s="297"/>
      <c r="CZB2" s="300"/>
      <c r="CZC2" s="297"/>
      <c r="CZD2" s="300"/>
      <c r="CZE2" s="297"/>
      <c r="CZF2" s="300"/>
      <c r="CZG2" s="297"/>
      <c r="CZH2" s="300"/>
      <c r="CZI2" s="297"/>
      <c r="CZJ2" s="300"/>
      <c r="CZK2" s="297"/>
      <c r="CZL2" s="300"/>
      <c r="CZM2" s="297"/>
      <c r="CZN2" s="300"/>
      <c r="CZO2" s="297"/>
      <c r="CZP2" s="300"/>
      <c r="CZQ2" s="297"/>
      <c r="CZR2" s="300"/>
      <c r="CZS2" s="297"/>
      <c r="CZT2" s="300"/>
      <c r="CZU2" s="297"/>
      <c r="CZV2" s="300"/>
      <c r="CZW2" s="297"/>
      <c r="CZX2" s="300"/>
      <c r="CZY2" s="297"/>
      <c r="CZZ2" s="300"/>
      <c r="DAA2" s="297"/>
      <c r="DAB2" s="300"/>
      <c r="DAC2" s="297"/>
      <c r="DAD2" s="300"/>
      <c r="DAE2" s="297"/>
      <c r="DAF2" s="300"/>
      <c r="DAG2" s="297"/>
      <c r="DAH2" s="300"/>
      <c r="DAI2" s="297"/>
      <c r="DAJ2" s="300"/>
      <c r="DAK2" s="297"/>
      <c r="DAL2" s="300"/>
      <c r="DAM2" s="297"/>
      <c r="DAN2" s="300"/>
      <c r="DAO2" s="297"/>
      <c r="DAP2" s="300"/>
      <c r="DAQ2" s="297"/>
      <c r="DAR2" s="300"/>
      <c r="DAS2" s="297"/>
      <c r="DAT2" s="300"/>
      <c r="DAU2" s="297"/>
      <c r="DAV2" s="300"/>
      <c r="DAW2" s="297"/>
      <c r="DAX2" s="300"/>
      <c r="DAY2" s="297"/>
      <c r="DAZ2" s="300"/>
      <c r="DBA2" s="297"/>
      <c r="DBB2" s="300"/>
      <c r="DBC2" s="297"/>
      <c r="DBD2" s="300"/>
      <c r="DBE2" s="297"/>
      <c r="DBF2" s="300"/>
      <c r="DBG2" s="297"/>
      <c r="DBH2" s="300"/>
      <c r="DBI2" s="297"/>
      <c r="DBJ2" s="300"/>
      <c r="DBK2" s="297"/>
      <c r="DBL2" s="300"/>
      <c r="DBM2" s="297"/>
      <c r="DBN2" s="300"/>
      <c r="DBO2" s="297"/>
      <c r="DBP2" s="300"/>
      <c r="DBQ2" s="297"/>
      <c r="DBR2" s="300"/>
      <c r="DBS2" s="297"/>
      <c r="DBT2" s="300"/>
      <c r="DBU2" s="297"/>
      <c r="DBV2" s="300"/>
      <c r="DBW2" s="297"/>
      <c r="DBX2" s="300"/>
      <c r="DBY2" s="297"/>
      <c r="DBZ2" s="300"/>
      <c r="DCA2" s="297"/>
      <c r="DCB2" s="300"/>
      <c r="DCC2" s="297"/>
      <c r="DCD2" s="300"/>
      <c r="DCE2" s="297"/>
      <c r="DCF2" s="300"/>
      <c r="DCG2" s="297"/>
      <c r="DCH2" s="300"/>
      <c r="DCI2" s="297"/>
      <c r="DCJ2" s="300"/>
      <c r="DCK2" s="297"/>
      <c r="DCL2" s="300"/>
      <c r="DCM2" s="297"/>
      <c r="DCN2" s="300"/>
      <c r="DCO2" s="297"/>
      <c r="DCP2" s="300"/>
      <c r="DCQ2" s="297"/>
      <c r="DCR2" s="300"/>
      <c r="DCS2" s="297"/>
      <c r="DCT2" s="300"/>
      <c r="DCU2" s="297"/>
      <c r="DCV2" s="300"/>
      <c r="DCW2" s="297"/>
      <c r="DCX2" s="300"/>
      <c r="DCY2" s="297"/>
      <c r="DCZ2" s="300"/>
      <c r="DDA2" s="297"/>
      <c r="DDB2" s="300"/>
      <c r="DDC2" s="297"/>
      <c r="DDD2" s="300"/>
      <c r="DDE2" s="297"/>
      <c r="DDF2" s="300"/>
      <c r="DDG2" s="297"/>
      <c r="DDH2" s="300"/>
      <c r="DDI2" s="297"/>
      <c r="DDJ2" s="300"/>
      <c r="DDK2" s="297"/>
      <c r="DDL2" s="300"/>
      <c r="DDM2" s="297"/>
      <c r="DDN2" s="300"/>
      <c r="DDO2" s="297"/>
      <c r="DDP2" s="300"/>
      <c r="DDQ2" s="297"/>
      <c r="DDR2" s="300"/>
      <c r="DDS2" s="297"/>
      <c r="DDT2" s="300"/>
      <c r="DDU2" s="297"/>
      <c r="DDV2" s="300"/>
      <c r="DDW2" s="297"/>
      <c r="DDX2" s="300"/>
      <c r="DDY2" s="297"/>
      <c r="DDZ2" s="300"/>
      <c r="DEA2" s="297"/>
      <c r="DEB2" s="300"/>
      <c r="DEC2" s="297"/>
      <c r="DED2" s="300"/>
      <c r="DEE2" s="297"/>
      <c r="DEF2" s="300"/>
      <c r="DEG2" s="297"/>
      <c r="DEH2" s="300"/>
      <c r="DEI2" s="297"/>
      <c r="DEJ2" s="300"/>
      <c r="DEK2" s="297"/>
      <c r="DEL2" s="300"/>
      <c r="DEM2" s="297"/>
      <c r="DEN2" s="300"/>
      <c r="DEO2" s="297"/>
      <c r="DEP2" s="300"/>
      <c r="DEQ2" s="297"/>
      <c r="DER2" s="300"/>
      <c r="DES2" s="297"/>
      <c r="DET2" s="300"/>
      <c r="DEU2" s="297"/>
      <c r="DEV2" s="300"/>
      <c r="DEW2" s="297"/>
      <c r="DEX2" s="300"/>
      <c r="DEY2" s="297"/>
      <c r="DEZ2" s="300"/>
      <c r="DFA2" s="297"/>
      <c r="DFB2" s="300"/>
      <c r="DFC2" s="297"/>
      <c r="DFD2" s="300"/>
      <c r="DFE2" s="297"/>
      <c r="DFF2" s="300"/>
      <c r="DFG2" s="297"/>
      <c r="DFH2" s="300"/>
      <c r="DFI2" s="297"/>
      <c r="DFJ2" s="300"/>
      <c r="DFK2" s="297"/>
      <c r="DFL2" s="300"/>
      <c r="DFM2" s="297"/>
      <c r="DFN2" s="300"/>
      <c r="DFO2" s="297"/>
      <c r="DFP2" s="300"/>
      <c r="DFQ2" s="297"/>
      <c r="DFR2" s="300"/>
      <c r="DFS2" s="297"/>
      <c r="DFT2" s="300"/>
      <c r="DFU2" s="297"/>
      <c r="DFV2" s="300"/>
      <c r="DFW2" s="297"/>
      <c r="DFX2" s="300"/>
      <c r="DFY2" s="297"/>
      <c r="DFZ2" s="300"/>
      <c r="DGA2" s="297"/>
      <c r="DGB2" s="300"/>
      <c r="DGC2" s="297"/>
      <c r="DGD2" s="300"/>
      <c r="DGE2" s="297"/>
      <c r="DGF2" s="300"/>
      <c r="DGG2" s="297"/>
      <c r="DGH2" s="300"/>
      <c r="DGI2" s="297"/>
      <c r="DGJ2" s="300"/>
      <c r="DGK2" s="297"/>
      <c r="DGL2" s="300"/>
      <c r="DGM2" s="297"/>
      <c r="DGN2" s="300"/>
      <c r="DGO2" s="297"/>
      <c r="DGP2" s="300"/>
      <c r="DGQ2" s="297"/>
      <c r="DGR2" s="300"/>
      <c r="DGS2" s="297"/>
      <c r="DGT2" s="300"/>
      <c r="DGU2" s="297"/>
      <c r="DGV2" s="300"/>
      <c r="DGW2" s="297"/>
      <c r="DGX2" s="300"/>
      <c r="DGY2" s="297"/>
      <c r="DGZ2" s="300"/>
      <c r="DHA2" s="297"/>
      <c r="DHB2" s="300"/>
      <c r="DHC2" s="297"/>
      <c r="DHD2" s="300"/>
      <c r="DHE2" s="297"/>
      <c r="DHF2" s="300"/>
      <c r="DHG2" s="297"/>
      <c r="DHH2" s="300"/>
      <c r="DHI2" s="297"/>
      <c r="DHJ2" s="300"/>
      <c r="DHK2" s="297"/>
      <c r="DHL2" s="300"/>
      <c r="DHM2" s="297"/>
      <c r="DHN2" s="300"/>
      <c r="DHO2" s="297"/>
      <c r="DHP2" s="300"/>
      <c r="DHQ2" s="297"/>
      <c r="DHR2" s="300"/>
      <c r="DHS2" s="297"/>
      <c r="DHT2" s="300"/>
      <c r="DHU2" s="297"/>
      <c r="DHV2" s="300"/>
      <c r="DHW2" s="297"/>
      <c r="DHX2" s="300"/>
      <c r="DHY2" s="297"/>
      <c r="DHZ2" s="300"/>
      <c r="DIA2" s="297"/>
      <c r="DIB2" s="300"/>
      <c r="DIC2" s="297"/>
      <c r="DID2" s="300"/>
      <c r="DIE2" s="297"/>
      <c r="DIF2" s="300"/>
      <c r="DIG2" s="297"/>
      <c r="DIH2" s="300"/>
      <c r="DII2" s="297"/>
      <c r="DIJ2" s="300"/>
      <c r="DIK2" s="297"/>
      <c r="DIL2" s="300"/>
      <c r="DIM2" s="297"/>
      <c r="DIN2" s="300"/>
      <c r="DIO2" s="297"/>
      <c r="DIP2" s="300"/>
      <c r="DIQ2" s="297"/>
      <c r="DIR2" s="300"/>
      <c r="DIS2" s="297"/>
      <c r="DIT2" s="300"/>
      <c r="DIU2" s="297"/>
      <c r="DIV2" s="300"/>
      <c r="DIW2" s="297"/>
      <c r="DIX2" s="300"/>
      <c r="DIY2" s="297"/>
      <c r="DIZ2" s="300"/>
      <c r="DJA2" s="297"/>
      <c r="DJB2" s="300"/>
      <c r="DJC2" s="297"/>
      <c r="DJD2" s="300"/>
      <c r="DJE2" s="297"/>
      <c r="DJF2" s="300"/>
      <c r="DJG2" s="297"/>
      <c r="DJH2" s="300"/>
      <c r="DJI2" s="297"/>
      <c r="DJJ2" s="300"/>
      <c r="DJK2" s="297"/>
      <c r="DJL2" s="300"/>
      <c r="DJM2" s="297"/>
      <c r="DJN2" s="300"/>
      <c r="DJO2" s="297"/>
      <c r="DJP2" s="300"/>
      <c r="DJQ2" s="297"/>
      <c r="DJR2" s="300"/>
      <c r="DJS2" s="297"/>
      <c r="DJT2" s="300"/>
      <c r="DJU2" s="297"/>
      <c r="DJV2" s="300"/>
      <c r="DJW2" s="297"/>
      <c r="DJX2" s="300"/>
      <c r="DJY2" s="297"/>
      <c r="DJZ2" s="300"/>
      <c r="DKA2" s="297"/>
      <c r="DKB2" s="300"/>
      <c r="DKC2" s="297"/>
      <c r="DKD2" s="300"/>
      <c r="DKE2" s="297"/>
      <c r="DKF2" s="300"/>
      <c r="DKG2" s="297"/>
      <c r="DKH2" s="300"/>
      <c r="DKI2" s="297"/>
      <c r="DKJ2" s="300"/>
      <c r="DKK2" s="297"/>
      <c r="DKL2" s="300"/>
      <c r="DKM2" s="297"/>
      <c r="DKN2" s="300"/>
      <c r="DKO2" s="297"/>
      <c r="DKP2" s="300"/>
      <c r="DKQ2" s="297"/>
      <c r="DKR2" s="300"/>
      <c r="DKS2" s="297"/>
      <c r="DKT2" s="300"/>
      <c r="DKU2" s="297"/>
      <c r="DKV2" s="300"/>
      <c r="DKW2" s="297"/>
      <c r="DKX2" s="300"/>
      <c r="DKY2" s="297"/>
      <c r="DKZ2" s="300"/>
      <c r="DLA2" s="297"/>
      <c r="DLB2" s="300"/>
      <c r="DLC2" s="297"/>
      <c r="DLD2" s="300"/>
      <c r="DLE2" s="297"/>
      <c r="DLF2" s="300"/>
      <c r="DLG2" s="297"/>
      <c r="DLH2" s="300"/>
      <c r="DLI2" s="297"/>
      <c r="DLJ2" s="300"/>
      <c r="DLK2" s="297"/>
      <c r="DLL2" s="300"/>
      <c r="DLM2" s="297"/>
      <c r="DLN2" s="300"/>
      <c r="DLO2" s="297"/>
      <c r="DLP2" s="300"/>
      <c r="DLQ2" s="297"/>
      <c r="DLR2" s="300"/>
      <c r="DLS2" s="297"/>
      <c r="DLT2" s="300"/>
      <c r="DLU2" s="297"/>
      <c r="DLV2" s="300"/>
      <c r="DLW2" s="297"/>
      <c r="DLX2" s="300"/>
      <c r="DLY2" s="297"/>
      <c r="DLZ2" s="300"/>
      <c r="DMA2" s="297"/>
      <c r="DMB2" s="300"/>
      <c r="DMC2" s="297"/>
      <c r="DMD2" s="300"/>
      <c r="DME2" s="297"/>
      <c r="DMF2" s="300"/>
      <c r="DMG2" s="297"/>
      <c r="DMH2" s="300"/>
      <c r="DMI2" s="297"/>
      <c r="DMJ2" s="300"/>
      <c r="DMK2" s="297"/>
      <c r="DML2" s="300"/>
      <c r="DMM2" s="297"/>
      <c r="DMN2" s="300"/>
      <c r="DMO2" s="297"/>
      <c r="DMP2" s="300"/>
      <c r="DMQ2" s="297"/>
      <c r="DMR2" s="300"/>
      <c r="DMS2" s="297"/>
      <c r="DMT2" s="300"/>
      <c r="DMU2" s="297"/>
      <c r="DMV2" s="300"/>
      <c r="DMW2" s="297"/>
      <c r="DMX2" s="300"/>
      <c r="DMY2" s="297"/>
      <c r="DMZ2" s="300"/>
      <c r="DNA2" s="297"/>
      <c r="DNB2" s="300"/>
      <c r="DNC2" s="297"/>
      <c r="DND2" s="300"/>
      <c r="DNE2" s="297"/>
      <c r="DNF2" s="300"/>
      <c r="DNG2" s="297"/>
      <c r="DNH2" s="300"/>
      <c r="DNI2" s="297"/>
      <c r="DNJ2" s="300"/>
      <c r="DNK2" s="297"/>
      <c r="DNL2" s="300"/>
      <c r="DNM2" s="297"/>
      <c r="DNN2" s="300"/>
      <c r="DNO2" s="297"/>
      <c r="DNP2" s="300"/>
      <c r="DNQ2" s="297"/>
      <c r="DNR2" s="300"/>
      <c r="DNS2" s="297"/>
      <c r="DNT2" s="300"/>
      <c r="DNU2" s="297"/>
      <c r="DNV2" s="300"/>
      <c r="DNW2" s="297"/>
      <c r="DNX2" s="300"/>
      <c r="DNY2" s="297"/>
      <c r="DNZ2" s="300"/>
      <c r="DOA2" s="297"/>
      <c r="DOB2" s="300"/>
      <c r="DOC2" s="297"/>
      <c r="DOD2" s="300"/>
      <c r="DOE2" s="297"/>
      <c r="DOF2" s="300"/>
      <c r="DOG2" s="297"/>
      <c r="DOH2" s="300"/>
      <c r="DOI2" s="297"/>
      <c r="DOJ2" s="300"/>
      <c r="DOK2" s="297"/>
      <c r="DOL2" s="300"/>
      <c r="DOM2" s="297"/>
      <c r="DON2" s="300"/>
      <c r="DOO2" s="297"/>
      <c r="DOP2" s="300"/>
      <c r="DOQ2" s="297"/>
      <c r="DOR2" s="300"/>
      <c r="DOS2" s="297"/>
      <c r="DOT2" s="300"/>
      <c r="DOU2" s="297"/>
      <c r="DOV2" s="300"/>
      <c r="DOW2" s="297"/>
      <c r="DOX2" s="300"/>
      <c r="DOY2" s="297"/>
      <c r="DOZ2" s="300"/>
      <c r="DPA2" s="297"/>
      <c r="DPB2" s="300"/>
      <c r="DPC2" s="297"/>
      <c r="DPD2" s="300"/>
      <c r="DPE2" s="297"/>
      <c r="DPF2" s="300"/>
      <c r="DPG2" s="297"/>
      <c r="DPH2" s="300"/>
      <c r="DPI2" s="297"/>
      <c r="DPJ2" s="300"/>
      <c r="DPK2" s="297"/>
      <c r="DPL2" s="300"/>
      <c r="DPM2" s="297"/>
      <c r="DPN2" s="300"/>
      <c r="DPO2" s="297"/>
      <c r="DPP2" s="300"/>
      <c r="DPQ2" s="297"/>
      <c r="DPR2" s="300"/>
      <c r="DPS2" s="297"/>
      <c r="DPT2" s="300"/>
      <c r="DPU2" s="297"/>
      <c r="DPV2" s="300"/>
      <c r="DPW2" s="297"/>
      <c r="DPX2" s="300"/>
      <c r="DPY2" s="297"/>
      <c r="DPZ2" s="300"/>
      <c r="DQA2" s="297"/>
      <c r="DQB2" s="300"/>
      <c r="DQC2" s="297"/>
      <c r="DQD2" s="300"/>
      <c r="DQE2" s="297"/>
      <c r="DQF2" s="300"/>
      <c r="DQG2" s="297"/>
      <c r="DQH2" s="300"/>
      <c r="DQI2" s="297"/>
      <c r="DQJ2" s="300"/>
      <c r="DQK2" s="297"/>
      <c r="DQL2" s="300"/>
      <c r="DQM2" s="297"/>
      <c r="DQN2" s="300"/>
      <c r="DQO2" s="297"/>
      <c r="DQP2" s="300"/>
      <c r="DQQ2" s="297"/>
      <c r="DQR2" s="300"/>
      <c r="DQS2" s="297"/>
      <c r="DQT2" s="300"/>
      <c r="DQU2" s="297"/>
      <c r="DQV2" s="300"/>
      <c r="DQW2" s="297"/>
      <c r="DQX2" s="300"/>
      <c r="DQY2" s="297"/>
      <c r="DQZ2" s="300"/>
      <c r="DRA2" s="297"/>
      <c r="DRB2" s="300"/>
      <c r="DRC2" s="297"/>
      <c r="DRD2" s="300"/>
      <c r="DRE2" s="297"/>
      <c r="DRF2" s="300"/>
      <c r="DRG2" s="297"/>
      <c r="DRH2" s="300"/>
      <c r="DRI2" s="297"/>
      <c r="DRJ2" s="300"/>
      <c r="DRK2" s="297"/>
      <c r="DRL2" s="300"/>
      <c r="DRM2" s="297"/>
      <c r="DRN2" s="300"/>
      <c r="DRO2" s="297"/>
      <c r="DRP2" s="300"/>
      <c r="DRQ2" s="297"/>
      <c r="DRR2" s="300"/>
      <c r="DRS2" s="297"/>
      <c r="DRT2" s="300"/>
      <c r="DRU2" s="297"/>
      <c r="DRV2" s="300"/>
      <c r="DRW2" s="297"/>
      <c r="DRX2" s="300"/>
      <c r="DRY2" s="297"/>
      <c r="DRZ2" s="300"/>
      <c r="DSA2" s="297"/>
      <c r="DSB2" s="300"/>
      <c r="DSC2" s="297"/>
      <c r="DSD2" s="300"/>
      <c r="DSE2" s="297"/>
      <c r="DSF2" s="300"/>
      <c r="DSG2" s="297"/>
      <c r="DSH2" s="300"/>
      <c r="DSI2" s="297"/>
      <c r="DSJ2" s="300"/>
      <c r="DSK2" s="297"/>
      <c r="DSL2" s="300"/>
      <c r="DSM2" s="297"/>
      <c r="DSN2" s="300"/>
      <c r="DSO2" s="297"/>
      <c r="DSP2" s="300"/>
      <c r="DSQ2" s="297"/>
      <c r="DSR2" s="300"/>
      <c r="DSS2" s="297"/>
      <c r="DST2" s="300"/>
      <c r="DSU2" s="297"/>
      <c r="DSV2" s="300"/>
      <c r="DSW2" s="297"/>
      <c r="DSX2" s="300"/>
      <c r="DSY2" s="297"/>
      <c r="DSZ2" s="300"/>
      <c r="DTA2" s="297"/>
      <c r="DTB2" s="300"/>
      <c r="DTC2" s="297"/>
      <c r="DTD2" s="300"/>
      <c r="DTE2" s="297"/>
      <c r="DTF2" s="300"/>
      <c r="DTG2" s="297"/>
      <c r="DTH2" s="300"/>
      <c r="DTI2" s="297"/>
      <c r="DTJ2" s="300"/>
      <c r="DTK2" s="297"/>
      <c r="DTL2" s="300"/>
      <c r="DTM2" s="297"/>
      <c r="DTN2" s="300"/>
      <c r="DTO2" s="297"/>
      <c r="DTP2" s="300"/>
      <c r="DTQ2" s="297"/>
      <c r="DTR2" s="300"/>
      <c r="DTS2" s="297"/>
      <c r="DTT2" s="300"/>
      <c r="DTU2" s="297"/>
      <c r="DTV2" s="300"/>
      <c r="DTW2" s="297"/>
      <c r="DTX2" s="300"/>
      <c r="DTY2" s="297"/>
      <c r="DTZ2" s="300"/>
      <c r="DUA2" s="297"/>
      <c r="DUB2" s="300"/>
      <c r="DUC2" s="297"/>
      <c r="DUD2" s="300"/>
      <c r="DUE2" s="297"/>
      <c r="DUF2" s="300"/>
      <c r="DUG2" s="297"/>
      <c r="DUH2" s="300"/>
      <c r="DUI2" s="297"/>
      <c r="DUJ2" s="300"/>
      <c r="DUK2" s="297"/>
      <c r="DUL2" s="300"/>
      <c r="DUM2" s="297"/>
      <c r="DUN2" s="300"/>
      <c r="DUO2" s="297"/>
      <c r="DUP2" s="300"/>
      <c r="DUQ2" s="297"/>
      <c r="DUR2" s="300"/>
      <c r="DUS2" s="297"/>
      <c r="DUT2" s="300"/>
      <c r="DUU2" s="297"/>
      <c r="DUV2" s="300"/>
      <c r="DUW2" s="297"/>
      <c r="DUX2" s="300"/>
      <c r="DUY2" s="297"/>
      <c r="DUZ2" s="300"/>
      <c r="DVA2" s="297"/>
      <c r="DVB2" s="300"/>
      <c r="DVC2" s="297"/>
      <c r="DVD2" s="300"/>
      <c r="DVE2" s="297"/>
      <c r="DVF2" s="300"/>
      <c r="DVG2" s="297"/>
      <c r="DVH2" s="300"/>
      <c r="DVI2" s="297"/>
      <c r="DVJ2" s="300"/>
      <c r="DVK2" s="297"/>
      <c r="DVL2" s="300"/>
      <c r="DVM2" s="297"/>
      <c r="DVN2" s="300"/>
      <c r="DVO2" s="297"/>
      <c r="DVP2" s="300"/>
      <c r="DVQ2" s="297"/>
      <c r="DVR2" s="300"/>
      <c r="DVS2" s="297"/>
      <c r="DVT2" s="300"/>
      <c r="DVU2" s="297"/>
      <c r="DVV2" s="300"/>
      <c r="DVW2" s="297"/>
      <c r="DVX2" s="300"/>
      <c r="DVY2" s="297"/>
      <c r="DVZ2" s="300"/>
      <c r="DWA2" s="297"/>
      <c r="DWB2" s="300"/>
      <c r="DWC2" s="297"/>
      <c r="DWD2" s="300"/>
      <c r="DWE2" s="297"/>
      <c r="DWF2" s="300"/>
      <c r="DWG2" s="297"/>
      <c r="DWH2" s="300"/>
      <c r="DWI2" s="297"/>
      <c r="DWJ2" s="300"/>
      <c r="DWK2" s="297"/>
      <c r="DWL2" s="300"/>
      <c r="DWM2" s="297"/>
      <c r="DWN2" s="300"/>
      <c r="DWO2" s="297"/>
      <c r="DWP2" s="300"/>
      <c r="DWQ2" s="297"/>
      <c r="DWR2" s="300"/>
      <c r="DWS2" s="297"/>
      <c r="DWT2" s="300"/>
      <c r="DWU2" s="297"/>
      <c r="DWV2" s="300"/>
      <c r="DWW2" s="297"/>
      <c r="DWX2" s="300"/>
      <c r="DWY2" s="297"/>
      <c r="DWZ2" s="300"/>
      <c r="DXA2" s="297"/>
      <c r="DXB2" s="300"/>
      <c r="DXC2" s="297"/>
      <c r="DXD2" s="300"/>
      <c r="DXE2" s="297"/>
      <c r="DXF2" s="300"/>
      <c r="DXG2" s="297"/>
      <c r="DXH2" s="300"/>
      <c r="DXI2" s="297"/>
      <c r="DXJ2" s="300"/>
      <c r="DXK2" s="297"/>
      <c r="DXL2" s="300"/>
      <c r="DXM2" s="297"/>
      <c r="DXN2" s="300"/>
      <c r="DXO2" s="297"/>
      <c r="DXP2" s="300"/>
      <c r="DXQ2" s="297"/>
      <c r="DXR2" s="300"/>
      <c r="DXS2" s="297"/>
      <c r="DXT2" s="300"/>
      <c r="DXU2" s="297"/>
      <c r="DXV2" s="300"/>
      <c r="DXW2" s="297"/>
      <c r="DXX2" s="300"/>
      <c r="DXY2" s="297"/>
      <c r="DXZ2" s="300"/>
      <c r="DYA2" s="297"/>
      <c r="DYB2" s="300"/>
      <c r="DYC2" s="297"/>
      <c r="DYD2" s="300"/>
      <c r="DYE2" s="297"/>
      <c r="DYF2" s="300"/>
      <c r="DYG2" s="297"/>
      <c r="DYH2" s="300"/>
      <c r="DYI2" s="297"/>
      <c r="DYJ2" s="300"/>
      <c r="DYK2" s="297"/>
      <c r="DYL2" s="300"/>
      <c r="DYM2" s="297"/>
      <c r="DYN2" s="300"/>
      <c r="DYO2" s="297"/>
      <c r="DYP2" s="300"/>
      <c r="DYQ2" s="297"/>
      <c r="DYR2" s="300"/>
      <c r="DYS2" s="297"/>
      <c r="DYT2" s="300"/>
      <c r="DYU2" s="297"/>
      <c r="DYV2" s="300"/>
      <c r="DYW2" s="297"/>
      <c r="DYX2" s="300"/>
      <c r="DYY2" s="297"/>
      <c r="DYZ2" s="300"/>
      <c r="DZA2" s="297"/>
      <c r="DZB2" s="300"/>
      <c r="DZC2" s="297"/>
      <c r="DZD2" s="300"/>
      <c r="DZE2" s="297"/>
      <c r="DZF2" s="300"/>
      <c r="DZG2" s="297"/>
      <c r="DZH2" s="300"/>
      <c r="DZI2" s="297"/>
      <c r="DZJ2" s="300"/>
      <c r="DZK2" s="297"/>
      <c r="DZL2" s="300"/>
      <c r="DZM2" s="297"/>
      <c r="DZN2" s="300"/>
      <c r="DZO2" s="297"/>
      <c r="DZP2" s="300"/>
      <c r="DZQ2" s="297"/>
      <c r="DZR2" s="300"/>
      <c r="DZS2" s="297"/>
      <c r="DZT2" s="300"/>
      <c r="DZU2" s="297"/>
      <c r="DZV2" s="300"/>
      <c r="DZW2" s="297"/>
      <c r="DZX2" s="300"/>
      <c r="DZY2" s="297"/>
      <c r="DZZ2" s="300"/>
      <c r="EAA2" s="297"/>
      <c r="EAB2" s="300"/>
      <c r="EAC2" s="297"/>
      <c r="EAD2" s="300"/>
      <c r="EAE2" s="297"/>
      <c r="EAF2" s="300"/>
      <c r="EAG2" s="297"/>
      <c r="EAH2" s="300"/>
      <c r="EAI2" s="297"/>
      <c r="EAJ2" s="300"/>
      <c r="EAK2" s="297"/>
      <c r="EAL2" s="300"/>
      <c r="EAM2" s="297"/>
      <c r="EAN2" s="300"/>
      <c r="EAO2" s="297"/>
      <c r="EAP2" s="300"/>
      <c r="EAQ2" s="297"/>
      <c r="EAR2" s="300"/>
      <c r="EAS2" s="297"/>
      <c r="EAT2" s="300"/>
      <c r="EAU2" s="297"/>
      <c r="EAV2" s="300"/>
      <c r="EAW2" s="297"/>
      <c r="EAX2" s="300"/>
      <c r="EAY2" s="297"/>
      <c r="EAZ2" s="300"/>
      <c r="EBA2" s="297"/>
      <c r="EBB2" s="300"/>
      <c r="EBC2" s="297"/>
      <c r="EBD2" s="300"/>
      <c r="EBE2" s="297"/>
      <c r="EBF2" s="300"/>
      <c r="EBG2" s="297"/>
      <c r="EBH2" s="300"/>
      <c r="EBI2" s="297"/>
      <c r="EBJ2" s="300"/>
      <c r="EBK2" s="297"/>
      <c r="EBL2" s="300"/>
      <c r="EBM2" s="297"/>
      <c r="EBN2" s="300"/>
      <c r="EBO2" s="297"/>
      <c r="EBP2" s="300"/>
      <c r="EBQ2" s="297"/>
      <c r="EBR2" s="300"/>
      <c r="EBS2" s="297"/>
      <c r="EBT2" s="300"/>
      <c r="EBU2" s="297"/>
      <c r="EBV2" s="300"/>
      <c r="EBW2" s="297"/>
      <c r="EBX2" s="300"/>
      <c r="EBY2" s="297"/>
      <c r="EBZ2" s="300"/>
      <c r="ECA2" s="297"/>
      <c r="ECB2" s="300"/>
      <c r="ECC2" s="297"/>
      <c r="ECD2" s="300"/>
      <c r="ECE2" s="297"/>
      <c r="ECF2" s="300"/>
      <c r="ECG2" s="297"/>
      <c r="ECH2" s="300"/>
      <c r="ECI2" s="297"/>
      <c r="ECJ2" s="300"/>
      <c r="ECK2" s="297"/>
      <c r="ECL2" s="300"/>
      <c r="ECM2" s="297"/>
      <c r="ECN2" s="300"/>
      <c r="ECO2" s="297"/>
      <c r="ECP2" s="300"/>
      <c r="ECQ2" s="297"/>
      <c r="ECR2" s="300"/>
      <c r="ECS2" s="297"/>
      <c r="ECT2" s="300"/>
      <c r="ECU2" s="297"/>
      <c r="ECV2" s="300"/>
      <c r="ECW2" s="297"/>
      <c r="ECX2" s="300"/>
      <c r="ECY2" s="297"/>
      <c r="ECZ2" s="300"/>
      <c r="EDA2" s="297"/>
      <c r="EDB2" s="300"/>
      <c r="EDC2" s="297"/>
      <c r="EDD2" s="300"/>
      <c r="EDE2" s="297"/>
      <c r="EDF2" s="300"/>
      <c r="EDG2" s="297"/>
      <c r="EDH2" s="300"/>
      <c r="EDI2" s="297"/>
      <c r="EDJ2" s="300"/>
      <c r="EDK2" s="297"/>
      <c r="EDL2" s="300"/>
      <c r="EDM2" s="297"/>
      <c r="EDN2" s="300"/>
      <c r="EDO2" s="297"/>
      <c r="EDP2" s="300"/>
      <c r="EDQ2" s="297"/>
      <c r="EDR2" s="300"/>
      <c r="EDS2" s="297"/>
      <c r="EDT2" s="300"/>
      <c r="EDU2" s="297"/>
      <c r="EDV2" s="300"/>
      <c r="EDW2" s="297"/>
      <c r="EDX2" s="300"/>
      <c r="EDY2" s="297"/>
      <c r="EDZ2" s="300"/>
      <c r="EEA2" s="297"/>
      <c r="EEB2" s="300"/>
      <c r="EEC2" s="297"/>
      <c r="EED2" s="300"/>
      <c r="EEE2" s="297"/>
      <c r="EEF2" s="300"/>
      <c r="EEG2" s="297"/>
      <c r="EEH2" s="300"/>
      <c r="EEI2" s="297"/>
      <c r="EEJ2" s="300"/>
      <c r="EEK2" s="297"/>
      <c r="EEL2" s="300"/>
      <c r="EEM2" s="297"/>
      <c r="EEN2" s="300"/>
      <c r="EEO2" s="297"/>
      <c r="EEP2" s="300"/>
      <c r="EEQ2" s="297"/>
      <c r="EER2" s="300"/>
      <c r="EES2" s="297"/>
      <c r="EET2" s="300"/>
      <c r="EEU2" s="297"/>
      <c r="EEV2" s="300"/>
      <c r="EEW2" s="297"/>
      <c r="EEX2" s="300"/>
      <c r="EEY2" s="297"/>
      <c r="EEZ2" s="300"/>
      <c r="EFA2" s="297"/>
      <c r="EFB2" s="300"/>
      <c r="EFC2" s="297"/>
      <c r="EFD2" s="300"/>
      <c r="EFE2" s="297"/>
      <c r="EFF2" s="300"/>
      <c r="EFG2" s="297"/>
      <c r="EFH2" s="300"/>
      <c r="EFI2" s="297"/>
      <c r="EFJ2" s="300"/>
      <c r="EFK2" s="297"/>
      <c r="EFL2" s="300"/>
      <c r="EFM2" s="297"/>
      <c r="EFN2" s="300"/>
      <c r="EFO2" s="297"/>
      <c r="EFP2" s="300"/>
      <c r="EFQ2" s="297"/>
      <c r="EFR2" s="300"/>
      <c r="EFS2" s="297"/>
      <c r="EFT2" s="300"/>
      <c r="EFU2" s="297"/>
      <c r="EFV2" s="300"/>
      <c r="EFW2" s="297"/>
      <c r="EFX2" s="300"/>
      <c r="EFY2" s="297"/>
      <c r="EFZ2" s="300"/>
      <c r="EGA2" s="297"/>
      <c r="EGB2" s="300"/>
      <c r="EGC2" s="297"/>
      <c r="EGD2" s="300"/>
      <c r="EGE2" s="297"/>
      <c r="EGF2" s="300"/>
      <c r="EGG2" s="297"/>
      <c r="EGH2" s="300"/>
      <c r="EGI2" s="297"/>
      <c r="EGJ2" s="300"/>
      <c r="EGK2" s="297"/>
      <c r="EGL2" s="300"/>
      <c r="EGM2" s="297"/>
      <c r="EGN2" s="300"/>
      <c r="EGO2" s="297"/>
      <c r="EGP2" s="300"/>
      <c r="EGQ2" s="297"/>
      <c r="EGR2" s="300"/>
      <c r="EGS2" s="297"/>
      <c r="EGT2" s="300"/>
      <c r="EGU2" s="297"/>
      <c r="EGV2" s="300"/>
      <c r="EGW2" s="297"/>
      <c r="EGX2" s="300"/>
      <c r="EGY2" s="297"/>
      <c r="EGZ2" s="300"/>
      <c r="EHA2" s="297"/>
      <c r="EHB2" s="300"/>
      <c r="EHC2" s="297"/>
      <c r="EHD2" s="300"/>
      <c r="EHE2" s="297"/>
      <c r="EHF2" s="300"/>
      <c r="EHG2" s="297"/>
      <c r="EHH2" s="300"/>
      <c r="EHI2" s="297"/>
      <c r="EHJ2" s="300"/>
      <c r="EHK2" s="297"/>
      <c r="EHL2" s="300"/>
      <c r="EHM2" s="297"/>
      <c r="EHN2" s="300"/>
      <c r="EHO2" s="297"/>
      <c r="EHP2" s="300"/>
      <c r="EHQ2" s="297"/>
      <c r="EHR2" s="300"/>
      <c r="EHS2" s="297"/>
      <c r="EHT2" s="300"/>
      <c r="EHU2" s="297"/>
      <c r="EHV2" s="300"/>
      <c r="EHW2" s="297"/>
      <c r="EHX2" s="300"/>
      <c r="EHY2" s="297"/>
      <c r="EHZ2" s="300"/>
      <c r="EIA2" s="297"/>
      <c r="EIB2" s="300"/>
      <c r="EIC2" s="297"/>
      <c r="EID2" s="300"/>
      <c r="EIE2" s="297"/>
      <c r="EIF2" s="300"/>
      <c r="EIG2" s="297"/>
      <c r="EIH2" s="300"/>
      <c r="EII2" s="297"/>
      <c r="EIJ2" s="300"/>
      <c r="EIK2" s="297"/>
      <c r="EIL2" s="300"/>
      <c r="EIM2" s="297"/>
      <c r="EIN2" s="300"/>
      <c r="EIO2" s="297"/>
      <c r="EIP2" s="300"/>
      <c r="EIQ2" s="297"/>
      <c r="EIR2" s="300"/>
      <c r="EIS2" s="297"/>
      <c r="EIT2" s="300"/>
      <c r="EIU2" s="297"/>
      <c r="EIV2" s="300"/>
      <c r="EIW2" s="297"/>
      <c r="EIX2" s="300"/>
      <c r="EIY2" s="297"/>
      <c r="EIZ2" s="300"/>
      <c r="EJA2" s="297"/>
      <c r="EJB2" s="300"/>
      <c r="EJC2" s="297"/>
      <c r="EJD2" s="300"/>
      <c r="EJE2" s="297"/>
      <c r="EJF2" s="300"/>
      <c r="EJG2" s="297"/>
      <c r="EJH2" s="300"/>
      <c r="EJI2" s="297"/>
      <c r="EJJ2" s="300"/>
      <c r="EJK2" s="297"/>
      <c r="EJL2" s="300"/>
      <c r="EJM2" s="297"/>
      <c r="EJN2" s="300"/>
      <c r="EJO2" s="297"/>
      <c r="EJP2" s="300"/>
      <c r="EJQ2" s="297"/>
      <c r="EJR2" s="300"/>
      <c r="EJS2" s="297"/>
      <c r="EJT2" s="300"/>
      <c r="EJU2" s="297"/>
      <c r="EJV2" s="300"/>
      <c r="EJW2" s="297"/>
      <c r="EJX2" s="300"/>
      <c r="EJY2" s="297"/>
      <c r="EJZ2" s="300"/>
      <c r="EKA2" s="297"/>
      <c r="EKB2" s="300"/>
      <c r="EKC2" s="297"/>
      <c r="EKD2" s="300"/>
      <c r="EKE2" s="297"/>
      <c r="EKF2" s="300"/>
      <c r="EKG2" s="297"/>
      <c r="EKH2" s="300"/>
      <c r="EKI2" s="297"/>
      <c r="EKJ2" s="300"/>
      <c r="EKK2" s="297"/>
      <c r="EKL2" s="300"/>
      <c r="EKM2" s="297"/>
      <c r="EKN2" s="300"/>
      <c r="EKO2" s="297"/>
      <c r="EKP2" s="300"/>
      <c r="EKQ2" s="297"/>
      <c r="EKR2" s="300"/>
      <c r="EKS2" s="297"/>
      <c r="EKT2" s="300"/>
      <c r="EKU2" s="297"/>
      <c r="EKV2" s="300"/>
      <c r="EKW2" s="297"/>
      <c r="EKX2" s="300"/>
      <c r="EKY2" s="297"/>
      <c r="EKZ2" s="300"/>
      <c r="ELA2" s="297"/>
      <c r="ELB2" s="300"/>
      <c r="ELC2" s="297"/>
      <c r="ELD2" s="300"/>
      <c r="ELE2" s="297"/>
      <c r="ELF2" s="300"/>
      <c r="ELG2" s="297"/>
      <c r="ELH2" s="300"/>
      <c r="ELI2" s="297"/>
      <c r="ELJ2" s="300"/>
      <c r="ELK2" s="297"/>
      <c r="ELL2" s="300"/>
      <c r="ELM2" s="297"/>
      <c r="ELN2" s="300"/>
      <c r="ELO2" s="297"/>
      <c r="ELP2" s="300"/>
      <c r="ELQ2" s="297"/>
      <c r="ELR2" s="300"/>
      <c r="ELS2" s="297"/>
      <c r="ELT2" s="300"/>
      <c r="ELU2" s="297"/>
      <c r="ELV2" s="300"/>
      <c r="ELW2" s="297"/>
      <c r="ELX2" s="300"/>
      <c r="ELY2" s="297"/>
      <c r="ELZ2" s="300"/>
      <c r="EMA2" s="297"/>
      <c r="EMB2" s="300"/>
      <c r="EMC2" s="297"/>
      <c r="EMD2" s="300"/>
      <c r="EME2" s="297"/>
      <c r="EMF2" s="300"/>
      <c r="EMG2" s="297"/>
      <c r="EMH2" s="300"/>
      <c r="EMI2" s="297"/>
      <c r="EMJ2" s="300"/>
      <c r="EMK2" s="297"/>
      <c r="EML2" s="300"/>
      <c r="EMM2" s="297"/>
      <c r="EMN2" s="300"/>
      <c r="EMO2" s="297"/>
      <c r="EMP2" s="300"/>
      <c r="EMQ2" s="297"/>
      <c r="EMR2" s="300"/>
      <c r="EMS2" s="297"/>
      <c r="EMT2" s="300"/>
      <c r="EMU2" s="297"/>
      <c r="EMV2" s="300"/>
      <c r="EMW2" s="297"/>
      <c r="EMX2" s="300"/>
      <c r="EMY2" s="297"/>
      <c r="EMZ2" s="300"/>
      <c r="ENA2" s="297"/>
      <c r="ENB2" s="300"/>
      <c r="ENC2" s="297"/>
      <c r="END2" s="300"/>
      <c r="ENE2" s="297"/>
      <c r="ENF2" s="300"/>
      <c r="ENG2" s="297"/>
      <c r="ENH2" s="300"/>
      <c r="ENI2" s="297"/>
      <c r="ENJ2" s="300"/>
      <c r="ENK2" s="297"/>
      <c r="ENL2" s="300"/>
      <c r="ENM2" s="297"/>
      <c r="ENN2" s="300"/>
      <c r="ENO2" s="297"/>
      <c r="ENP2" s="300"/>
      <c r="ENQ2" s="297"/>
      <c r="ENR2" s="300"/>
      <c r="ENS2" s="297"/>
      <c r="ENT2" s="300"/>
      <c r="ENU2" s="297"/>
      <c r="ENV2" s="300"/>
      <c r="ENW2" s="297"/>
      <c r="ENX2" s="300"/>
      <c r="ENY2" s="297"/>
      <c r="ENZ2" s="300"/>
      <c r="EOA2" s="297"/>
      <c r="EOB2" s="300"/>
      <c r="EOC2" s="297"/>
      <c r="EOD2" s="300"/>
      <c r="EOE2" s="297"/>
      <c r="EOF2" s="300"/>
      <c r="EOG2" s="297"/>
      <c r="EOH2" s="300"/>
      <c r="EOI2" s="297"/>
      <c r="EOJ2" s="300"/>
      <c r="EOK2" s="297"/>
      <c r="EOL2" s="300"/>
      <c r="EOM2" s="297"/>
      <c r="EON2" s="300"/>
      <c r="EOO2" s="297"/>
      <c r="EOP2" s="300"/>
      <c r="EOQ2" s="297"/>
      <c r="EOR2" s="300"/>
      <c r="EOS2" s="297"/>
      <c r="EOT2" s="300"/>
      <c r="EOU2" s="297"/>
      <c r="EOV2" s="300"/>
      <c r="EOW2" s="297"/>
      <c r="EOX2" s="300"/>
      <c r="EOY2" s="297"/>
      <c r="EOZ2" s="300"/>
      <c r="EPA2" s="297"/>
      <c r="EPB2" s="300"/>
      <c r="EPC2" s="297"/>
      <c r="EPD2" s="300"/>
      <c r="EPE2" s="297"/>
      <c r="EPF2" s="300"/>
      <c r="EPG2" s="297"/>
      <c r="EPH2" s="300"/>
      <c r="EPI2" s="297"/>
      <c r="EPJ2" s="300"/>
      <c r="EPK2" s="297"/>
      <c r="EPL2" s="300"/>
      <c r="EPM2" s="297"/>
      <c r="EPN2" s="300"/>
      <c r="EPO2" s="297"/>
      <c r="EPP2" s="300"/>
      <c r="EPQ2" s="297"/>
      <c r="EPR2" s="300"/>
      <c r="EPS2" s="297"/>
      <c r="EPT2" s="300"/>
      <c r="EPU2" s="297"/>
      <c r="EPV2" s="300"/>
      <c r="EPW2" s="297"/>
      <c r="EPX2" s="300"/>
      <c r="EPY2" s="297"/>
      <c r="EPZ2" s="300"/>
      <c r="EQA2" s="297"/>
      <c r="EQB2" s="300"/>
      <c r="EQC2" s="297"/>
      <c r="EQD2" s="300"/>
      <c r="EQE2" s="297"/>
      <c r="EQF2" s="300"/>
      <c r="EQG2" s="297"/>
      <c r="EQH2" s="300"/>
      <c r="EQI2" s="297"/>
      <c r="EQJ2" s="300"/>
      <c r="EQK2" s="297"/>
      <c r="EQL2" s="300"/>
      <c r="EQM2" s="297"/>
      <c r="EQN2" s="300"/>
      <c r="EQO2" s="297"/>
      <c r="EQP2" s="300"/>
      <c r="EQQ2" s="297"/>
      <c r="EQR2" s="300"/>
      <c r="EQS2" s="297"/>
      <c r="EQT2" s="300"/>
      <c r="EQU2" s="297"/>
      <c r="EQV2" s="300"/>
      <c r="EQW2" s="297"/>
      <c r="EQX2" s="300"/>
      <c r="EQY2" s="297"/>
      <c r="EQZ2" s="300"/>
      <c r="ERA2" s="297"/>
      <c r="ERB2" s="300"/>
      <c r="ERC2" s="297"/>
      <c r="ERD2" s="300"/>
      <c r="ERE2" s="297"/>
      <c r="ERF2" s="300"/>
      <c r="ERG2" s="297"/>
      <c r="ERH2" s="300"/>
      <c r="ERI2" s="297"/>
      <c r="ERJ2" s="300"/>
      <c r="ERK2" s="297"/>
      <c r="ERL2" s="300"/>
      <c r="ERM2" s="297"/>
      <c r="ERN2" s="300"/>
      <c r="ERO2" s="297"/>
      <c r="ERP2" s="300"/>
      <c r="ERQ2" s="297"/>
      <c r="ERR2" s="300"/>
      <c r="ERS2" s="297"/>
      <c r="ERT2" s="300"/>
      <c r="ERU2" s="297"/>
      <c r="ERV2" s="300"/>
      <c r="ERW2" s="297"/>
      <c r="ERX2" s="300"/>
      <c r="ERY2" s="297"/>
      <c r="ERZ2" s="300"/>
      <c r="ESA2" s="297"/>
      <c r="ESB2" s="300"/>
      <c r="ESC2" s="297"/>
      <c r="ESD2" s="300"/>
      <c r="ESE2" s="297"/>
      <c r="ESF2" s="300"/>
      <c r="ESG2" s="297"/>
      <c r="ESH2" s="300"/>
      <c r="ESI2" s="297"/>
      <c r="ESJ2" s="300"/>
      <c r="ESK2" s="297"/>
      <c r="ESL2" s="300"/>
      <c r="ESM2" s="297"/>
      <c r="ESN2" s="300"/>
      <c r="ESO2" s="297"/>
      <c r="ESP2" s="300"/>
      <c r="ESQ2" s="297"/>
      <c r="ESR2" s="300"/>
      <c r="ESS2" s="297"/>
      <c r="EST2" s="300"/>
      <c r="ESU2" s="297"/>
      <c r="ESV2" s="300"/>
      <c r="ESW2" s="297"/>
      <c r="ESX2" s="300"/>
      <c r="ESY2" s="297"/>
      <c r="ESZ2" s="300"/>
      <c r="ETA2" s="297"/>
      <c r="ETB2" s="300"/>
      <c r="ETC2" s="297"/>
      <c r="ETD2" s="300"/>
      <c r="ETE2" s="297"/>
      <c r="ETF2" s="300"/>
      <c r="ETG2" s="297"/>
      <c r="ETH2" s="300"/>
      <c r="ETI2" s="297"/>
      <c r="ETJ2" s="300"/>
      <c r="ETK2" s="297"/>
      <c r="ETL2" s="300"/>
      <c r="ETM2" s="297"/>
      <c r="ETN2" s="300"/>
      <c r="ETO2" s="297"/>
      <c r="ETP2" s="300"/>
      <c r="ETQ2" s="297"/>
      <c r="ETR2" s="300"/>
      <c r="ETS2" s="297"/>
      <c r="ETT2" s="300"/>
      <c r="ETU2" s="297"/>
      <c r="ETV2" s="300"/>
      <c r="ETW2" s="297"/>
      <c r="ETX2" s="300"/>
      <c r="ETY2" s="297"/>
      <c r="ETZ2" s="300"/>
      <c r="EUA2" s="297"/>
      <c r="EUB2" s="300"/>
      <c r="EUC2" s="297"/>
      <c r="EUD2" s="300"/>
      <c r="EUE2" s="297"/>
      <c r="EUF2" s="300"/>
      <c r="EUG2" s="297"/>
      <c r="EUH2" s="300"/>
      <c r="EUI2" s="297"/>
      <c r="EUJ2" s="300"/>
      <c r="EUK2" s="297"/>
      <c r="EUL2" s="300"/>
      <c r="EUM2" s="297"/>
      <c r="EUN2" s="300"/>
      <c r="EUO2" s="297"/>
      <c r="EUP2" s="300"/>
      <c r="EUQ2" s="297"/>
      <c r="EUR2" s="300"/>
      <c r="EUS2" s="297"/>
      <c r="EUT2" s="300"/>
      <c r="EUU2" s="297"/>
      <c r="EUV2" s="300"/>
      <c r="EUW2" s="297"/>
      <c r="EUX2" s="300"/>
      <c r="EUY2" s="297"/>
      <c r="EUZ2" s="300"/>
      <c r="EVA2" s="297"/>
      <c r="EVB2" s="300"/>
      <c r="EVC2" s="297"/>
      <c r="EVD2" s="300"/>
      <c r="EVE2" s="297"/>
      <c r="EVF2" s="300"/>
      <c r="EVG2" s="297"/>
      <c r="EVH2" s="300"/>
      <c r="EVI2" s="297"/>
      <c r="EVJ2" s="300"/>
      <c r="EVK2" s="297"/>
      <c r="EVL2" s="300"/>
      <c r="EVM2" s="297"/>
      <c r="EVN2" s="300"/>
      <c r="EVO2" s="297"/>
      <c r="EVP2" s="300"/>
      <c r="EVQ2" s="297"/>
      <c r="EVR2" s="300"/>
      <c r="EVS2" s="297"/>
      <c r="EVT2" s="300"/>
      <c r="EVU2" s="297"/>
      <c r="EVV2" s="300"/>
      <c r="EVW2" s="297"/>
      <c r="EVX2" s="300"/>
      <c r="EVY2" s="297"/>
      <c r="EVZ2" s="300"/>
      <c r="EWA2" s="297"/>
      <c r="EWB2" s="300"/>
      <c r="EWC2" s="297"/>
      <c r="EWD2" s="300"/>
      <c r="EWE2" s="297"/>
      <c r="EWF2" s="300"/>
      <c r="EWG2" s="297"/>
      <c r="EWH2" s="300"/>
      <c r="EWI2" s="297"/>
      <c r="EWJ2" s="300"/>
      <c r="EWK2" s="297"/>
      <c r="EWL2" s="300"/>
      <c r="EWM2" s="297"/>
      <c r="EWN2" s="300"/>
      <c r="EWO2" s="297"/>
      <c r="EWP2" s="300"/>
      <c r="EWQ2" s="297"/>
      <c r="EWR2" s="300"/>
      <c r="EWS2" s="297"/>
      <c r="EWT2" s="300"/>
      <c r="EWU2" s="297"/>
      <c r="EWV2" s="300"/>
      <c r="EWW2" s="297"/>
      <c r="EWX2" s="300"/>
      <c r="EWY2" s="297"/>
      <c r="EWZ2" s="300"/>
      <c r="EXA2" s="297"/>
      <c r="EXB2" s="300"/>
      <c r="EXC2" s="297"/>
      <c r="EXD2" s="300"/>
      <c r="EXE2" s="297"/>
      <c r="EXF2" s="300"/>
      <c r="EXG2" s="297"/>
      <c r="EXH2" s="300"/>
      <c r="EXI2" s="297"/>
      <c r="EXJ2" s="300"/>
      <c r="EXK2" s="297"/>
      <c r="EXL2" s="300"/>
      <c r="EXM2" s="297"/>
      <c r="EXN2" s="300"/>
      <c r="EXO2" s="297"/>
      <c r="EXP2" s="300"/>
      <c r="EXQ2" s="297"/>
      <c r="EXR2" s="300"/>
      <c r="EXS2" s="297"/>
      <c r="EXT2" s="300"/>
      <c r="EXU2" s="297"/>
      <c r="EXV2" s="300"/>
      <c r="EXW2" s="297"/>
      <c r="EXX2" s="300"/>
      <c r="EXY2" s="297"/>
      <c r="EXZ2" s="300"/>
      <c r="EYA2" s="297"/>
      <c r="EYB2" s="300"/>
      <c r="EYC2" s="297"/>
      <c r="EYD2" s="300"/>
      <c r="EYE2" s="297"/>
      <c r="EYF2" s="300"/>
      <c r="EYG2" s="297"/>
      <c r="EYH2" s="300"/>
      <c r="EYI2" s="297"/>
      <c r="EYJ2" s="300"/>
      <c r="EYK2" s="297"/>
      <c r="EYL2" s="300"/>
      <c r="EYM2" s="297"/>
      <c r="EYN2" s="300"/>
      <c r="EYO2" s="297"/>
      <c r="EYP2" s="300"/>
      <c r="EYQ2" s="297"/>
      <c r="EYR2" s="300"/>
      <c r="EYS2" s="297"/>
      <c r="EYT2" s="300"/>
      <c r="EYU2" s="297"/>
      <c r="EYV2" s="300"/>
      <c r="EYW2" s="297"/>
      <c r="EYX2" s="300"/>
      <c r="EYY2" s="297"/>
      <c r="EYZ2" s="300"/>
      <c r="EZA2" s="297"/>
      <c r="EZB2" s="300"/>
      <c r="EZC2" s="297"/>
      <c r="EZD2" s="300"/>
      <c r="EZE2" s="297"/>
      <c r="EZF2" s="300"/>
      <c r="EZG2" s="297"/>
      <c r="EZH2" s="300"/>
      <c r="EZI2" s="297"/>
      <c r="EZJ2" s="300"/>
      <c r="EZK2" s="297"/>
      <c r="EZL2" s="300"/>
      <c r="EZM2" s="297"/>
      <c r="EZN2" s="300"/>
      <c r="EZO2" s="297"/>
      <c r="EZP2" s="300"/>
      <c r="EZQ2" s="297"/>
      <c r="EZR2" s="300"/>
      <c r="EZS2" s="297"/>
      <c r="EZT2" s="300"/>
      <c r="EZU2" s="297"/>
      <c r="EZV2" s="300"/>
      <c r="EZW2" s="297"/>
      <c r="EZX2" s="300"/>
      <c r="EZY2" s="297"/>
      <c r="EZZ2" s="300"/>
      <c r="FAA2" s="297"/>
      <c r="FAB2" s="300"/>
      <c r="FAC2" s="297"/>
      <c r="FAD2" s="300"/>
      <c r="FAE2" s="297"/>
      <c r="FAF2" s="300"/>
      <c r="FAG2" s="297"/>
      <c r="FAH2" s="300"/>
      <c r="FAI2" s="297"/>
      <c r="FAJ2" s="300"/>
      <c r="FAK2" s="297"/>
      <c r="FAL2" s="300"/>
      <c r="FAM2" s="297"/>
      <c r="FAN2" s="300"/>
      <c r="FAO2" s="297"/>
      <c r="FAP2" s="300"/>
      <c r="FAQ2" s="297"/>
      <c r="FAR2" s="300"/>
      <c r="FAS2" s="297"/>
      <c r="FAT2" s="300"/>
      <c r="FAU2" s="297"/>
      <c r="FAV2" s="300"/>
      <c r="FAW2" s="297"/>
      <c r="FAX2" s="300"/>
      <c r="FAY2" s="297"/>
      <c r="FAZ2" s="300"/>
      <c r="FBA2" s="297"/>
      <c r="FBB2" s="300"/>
      <c r="FBC2" s="297"/>
      <c r="FBD2" s="300"/>
      <c r="FBE2" s="297"/>
      <c r="FBF2" s="300"/>
      <c r="FBG2" s="297"/>
      <c r="FBH2" s="300"/>
      <c r="FBI2" s="297"/>
      <c r="FBJ2" s="300"/>
      <c r="FBK2" s="297"/>
      <c r="FBL2" s="300"/>
      <c r="FBM2" s="297"/>
      <c r="FBN2" s="300"/>
      <c r="FBO2" s="297"/>
      <c r="FBP2" s="300"/>
      <c r="FBQ2" s="297"/>
      <c r="FBR2" s="300"/>
      <c r="FBS2" s="297"/>
      <c r="FBT2" s="300"/>
      <c r="FBU2" s="297"/>
      <c r="FBV2" s="300"/>
      <c r="FBW2" s="297"/>
      <c r="FBX2" s="300"/>
      <c r="FBY2" s="297"/>
      <c r="FBZ2" s="300"/>
      <c r="FCA2" s="297"/>
      <c r="FCB2" s="300"/>
      <c r="FCC2" s="297"/>
      <c r="FCD2" s="300"/>
      <c r="FCE2" s="297"/>
      <c r="FCF2" s="300"/>
      <c r="FCG2" s="297"/>
      <c r="FCH2" s="300"/>
      <c r="FCI2" s="297"/>
      <c r="FCJ2" s="300"/>
      <c r="FCK2" s="297"/>
      <c r="FCL2" s="300"/>
      <c r="FCM2" s="297"/>
      <c r="FCN2" s="300"/>
      <c r="FCO2" s="297"/>
      <c r="FCP2" s="300"/>
      <c r="FCQ2" s="297"/>
      <c r="FCR2" s="300"/>
      <c r="FCS2" s="297"/>
      <c r="FCT2" s="300"/>
      <c r="FCU2" s="297"/>
      <c r="FCV2" s="300"/>
      <c r="FCW2" s="297"/>
      <c r="FCX2" s="300"/>
      <c r="FCY2" s="297"/>
      <c r="FCZ2" s="300"/>
      <c r="FDA2" s="297"/>
      <c r="FDB2" s="300"/>
      <c r="FDC2" s="297"/>
      <c r="FDD2" s="300"/>
      <c r="FDE2" s="297"/>
      <c r="FDF2" s="300"/>
      <c r="FDG2" s="297"/>
      <c r="FDH2" s="300"/>
      <c r="FDI2" s="297"/>
      <c r="FDJ2" s="300"/>
      <c r="FDK2" s="297"/>
      <c r="FDL2" s="300"/>
      <c r="FDM2" s="297"/>
      <c r="FDN2" s="300"/>
      <c r="FDO2" s="297"/>
      <c r="FDP2" s="300"/>
      <c r="FDQ2" s="297"/>
      <c r="FDR2" s="300"/>
      <c r="FDS2" s="297"/>
      <c r="FDT2" s="300"/>
      <c r="FDU2" s="297"/>
      <c r="FDV2" s="300"/>
      <c r="FDW2" s="297"/>
      <c r="FDX2" s="300"/>
      <c r="FDY2" s="297"/>
      <c r="FDZ2" s="300"/>
      <c r="FEA2" s="297"/>
      <c r="FEB2" s="300"/>
      <c r="FEC2" s="297"/>
      <c r="FED2" s="300"/>
      <c r="FEE2" s="297"/>
      <c r="FEF2" s="300"/>
      <c r="FEG2" s="297"/>
      <c r="FEH2" s="300"/>
      <c r="FEI2" s="297"/>
      <c r="FEJ2" s="300"/>
      <c r="FEK2" s="297"/>
      <c r="FEL2" s="300"/>
      <c r="FEM2" s="297"/>
      <c r="FEN2" s="300"/>
      <c r="FEO2" s="297"/>
      <c r="FEP2" s="300"/>
      <c r="FEQ2" s="297"/>
      <c r="FER2" s="300"/>
      <c r="FES2" s="297"/>
      <c r="FET2" s="300"/>
      <c r="FEU2" s="297"/>
      <c r="FEV2" s="300"/>
      <c r="FEW2" s="297"/>
      <c r="FEX2" s="300"/>
      <c r="FEY2" s="297"/>
      <c r="FEZ2" s="300"/>
      <c r="FFA2" s="297"/>
      <c r="FFB2" s="300"/>
      <c r="FFC2" s="297"/>
      <c r="FFD2" s="300"/>
      <c r="FFE2" s="297"/>
      <c r="FFF2" s="300"/>
      <c r="FFG2" s="297"/>
      <c r="FFH2" s="300"/>
      <c r="FFI2" s="297"/>
      <c r="FFJ2" s="300"/>
      <c r="FFK2" s="297"/>
      <c r="FFL2" s="300"/>
      <c r="FFM2" s="297"/>
      <c r="FFN2" s="300"/>
      <c r="FFO2" s="297"/>
      <c r="FFP2" s="300"/>
      <c r="FFQ2" s="297"/>
      <c r="FFR2" s="300"/>
      <c r="FFS2" s="297"/>
      <c r="FFT2" s="300"/>
      <c r="FFU2" s="297"/>
      <c r="FFV2" s="300"/>
      <c r="FFW2" s="297"/>
      <c r="FFX2" s="300"/>
      <c r="FFY2" s="297"/>
      <c r="FFZ2" s="300"/>
      <c r="FGA2" s="297"/>
      <c r="FGB2" s="300"/>
      <c r="FGC2" s="297"/>
      <c r="FGD2" s="300"/>
      <c r="FGE2" s="297"/>
      <c r="FGF2" s="300"/>
      <c r="FGG2" s="297"/>
      <c r="FGH2" s="300"/>
      <c r="FGI2" s="297"/>
      <c r="FGJ2" s="300"/>
      <c r="FGK2" s="297"/>
      <c r="FGL2" s="300"/>
      <c r="FGM2" s="297"/>
      <c r="FGN2" s="300"/>
      <c r="FGO2" s="297"/>
      <c r="FGP2" s="300"/>
      <c r="FGQ2" s="297"/>
      <c r="FGR2" s="300"/>
      <c r="FGS2" s="297"/>
      <c r="FGT2" s="300"/>
      <c r="FGU2" s="297"/>
      <c r="FGV2" s="300"/>
      <c r="FGW2" s="297"/>
      <c r="FGX2" s="300"/>
      <c r="FGY2" s="297"/>
      <c r="FGZ2" s="300"/>
      <c r="FHA2" s="297"/>
      <c r="FHB2" s="300"/>
      <c r="FHC2" s="297"/>
      <c r="FHD2" s="300"/>
      <c r="FHE2" s="297"/>
      <c r="FHF2" s="300"/>
      <c r="FHG2" s="297"/>
      <c r="FHH2" s="300"/>
      <c r="FHI2" s="297"/>
      <c r="FHJ2" s="300"/>
      <c r="FHK2" s="297"/>
      <c r="FHL2" s="300"/>
      <c r="FHM2" s="297"/>
      <c r="FHN2" s="300"/>
      <c r="FHO2" s="297"/>
      <c r="FHP2" s="300"/>
      <c r="FHQ2" s="297"/>
      <c r="FHR2" s="300"/>
      <c r="FHS2" s="297"/>
      <c r="FHT2" s="300"/>
      <c r="FHU2" s="297"/>
      <c r="FHV2" s="300"/>
      <c r="FHW2" s="297"/>
      <c r="FHX2" s="300"/>
      <c r="FHY2" s="297"/>
      <c r="FHZ2" s="300"/>
      <c r="FIA2" s="297"/>
      <c r="FIB2" s="300"/>
      <c r="FIC2" s="297"/>
      <c r="FID2" s="300"/>
      <c r="FIE2" s="297"/>
      <c r="FIF2" s="300"/>
      <c r="FIG2" s="297"/>
      <c r="FIH2" s="300"/>
      <c r="FII2" s="297"/>
      <c r="FIJ2" s="300"/>
      <c r="FIK2" s="297"/>
      <c r="FIL2" s="300"/>
      <c r="FIM2" s="297"/>
      <c r="FIN2" s="300"/>
      <c r="FIO2" s="297"/>
      <c r="FIP2" s="300"/>
      <c r="FIQ2" s="297"/>
      <c r="FIR2" s="300"/>
      <c r="FIS2" s="297"/>
      <c r="FIT2" s="300"/>
      <c r="FIU2" s="297"/>
      <c r="FIV2" s="300"/>
      <c r="FIW2" s="297"/>
      <c r="FIX2" s="300"/>
      <c r="FIY2" s="297"/>
      <c r="FIZ2" s="300"/>
      <c r="FJA2" s="297"/>
      <c r="FJB2" s="300"/>
      <c r="FJC2" s="297"/>
      <c r="FJD2" s="300"/>
      <c r="FJE2" s="297"/>
      <c r="FJF2" s="300"/>
      <c r="FJG2" s="297"/>
      <c r="FJH2" s="300"/>
      <c r="FJI2" s="297"/>
      <c r="FJJ2" s="300"/>
      <c r="FJK2" s="297"/>
      <c r="FJL2" s="300"/>
      <c r="FJM2" s="297"/>
      <c r="FJN2" s="300"/>
      <c r="FJO2" s="297"/>
      <c r="FJP2" s="300"/>
      <c r="FJQ2" s="297"/>
      <c r="FJR2" s="300"/>
      <c r="FJS2" s="297"/>
      <c r="FJT2" s="300"/>
      <c r="FJU2" s="297"/>
      <c r="FJV2" s="300"/>
      <c r="FJW2" s="297"/>
      <c r="FJX2" s="300"/>
      <c r="FJY2" s="297"/>
      <c r="FJZ2" s="300"/>
      <c r="FKA2" s="297"/>
      <c r="FKB2" s="300"/>
      <c r="FKC2" s="297"/>
      <c r="FKD2" s="300"/>
      <c r="FKE2" s="297"/>
      <c r="FKF2" s="300"/>
      <c r="FKG2" s="297"/>
      <c r="FKH2" s="300"/>
      <c r="FKI2" s="297"/>
      <c r="FKJ2" s="300"/>
      <c r="FKK2" s="297"/>
      <c r="FKL2" s="300"/>
      <c r="FKM2" s="297"/>
      <c r="FKN2" s="300"/>
      <c r="FKO2" s="297"/>
      <c r="FKP2" s="300"/>
      <c r="FKQ2" s="297"/>
      <c r="FKR2" s="300"/>
      <c r="FKS2" s="297"/>
      <c r="FKT2" s="300"/>
      <c r="FKU2" s="297"/>
      <c r="FKV2" s="300"/>
      <c r="FKW2" s="297"/>
      <c r="FKX2" s="300"/>
      <c r="FKY2" s="297"/>
      <c r="FKZ2" s="300"/>
      <c r="FLA2" s="297"/>
      <c r="FLB2" s="300"/>
      <c r="FLC2" s="297"/>
      <c r="FLD2" s="300"/>
      <c r="FLE2" s="297"/>
      <c r="FLF2" s="300"/>
      <c r="FLG2" s="297"/>
      <c r="FLH2" s="300"/>
      <c r="FLI2" s="297"/>
      <c r="FLJ2" s="300"/>
      <c r="FLK2" s="297"/>
      <c r="FLL2" s="300"/>
      <c r="FLM2" s="297"/>
      <c r="FLN2" s="300"/>
      <c r="FLO2" s="297"/>
      <c r="FLP2" s="300"/>
      <c r="FLQ2" s="297"/>
      <c r="FLR2" s="300"/>
      <c r="FLS2" s="297"/>
      <c r="FLT2" s="300"/>
      <c r="FLU2" s="297"/>
      <c r="FLV2" s="300"/>
      <c r="FLW2" s="297"/>
      <c r="FLX2" s="300"/>
      <c r="FLY2" s="297"/>
      <c r="FLZ2" s="300"/>
      <c r="FMA2" s="297"/>
      <c r="FMB2" s="300"/>
      <c r="FMC2" s="297"/>
      <c r="FMD2" s="300"/>
      <c r="FME2" s="297"/>
      <c r="FMF2" s="300"/>
      <c r="FMG2" s="297"/>
      <c r="FMH2" s="300"/>
      <c r="FMI2" s="297"/>
      <c r="FMJ2" s="300"/>
      <c r="FMK2" s="297"/>
      <c r="FML2" s="300"/>
      <c r="FMM2" s="297"/>
      <c r="FMN2" s="300"/>
      <c r="FMO2" s="297"/>
      <c r="FMP2" s="300"/>
      <c r="FMQ2" s="297"/>
      <c r="FMR2" s="300"/>
      <c r="FMS2" s="297"/>
      <c r="FMT2" s="300"/>
      <c r="FMU2" s="297"/>
      <c r="FMV2" s="300"/>
      <c r="FMW2" s="297"/>
      <c r="FMX2" s="300"/>
      <c r="FMY2" s="297"/>
      <c r="FMZ2" s="300"/>
      <c r="FNA2" s="297"/>
      <c r="FNB2" s="300"/>
      <c r="FNC2" s="297"/>
      <c r="FND2" s="300"/>
      <c r="FNE2" s="297"/>
      <c r="FNF2" s="300"/>
      <c r="FNG2" s="297"/>
      <c r="FNH2" s="300"/>
      <c r="FNI2" s="297"/>
      <c r="FNJ2" s="300"/>
      <c r="FNK2" s="297"/>
      <c r="FNL2" s="300"/>
      <c r="FNM2" s="297"/>
      <c r="FNN2" s="300"/>
      <c r="FNO2" s="297"/>
      <c r="FNP2" s="300"/>
      <c r="FNQ2" s="297"/>
      <c r="FNR2" s="300"/>
      <c r="FNS2" s="297"/>
      <c r="FNT2" s="300"/>
      <c r="FNU2" s="297"/>
      <c r="FNV2" s="300"/>
      <c r="FNW2" s="297"/>
      <c r="FNX2" s="300"/>
      <c r="FNY2" s="297"/>
      <c r="FNZ2" s="300"/>
      <c r="FOA2" s="297"/>
      <c r="FOB2" s="300"/>
      <c r="FOC2" s="297"/>
      <c r="FOD2" s="300"/>
      <c r="FOE2" s="297"/>
      <c r="FOF2" s="300"/>
      <c r="FOG2" s="297"/>
      <c r="FOH2" s="300"/>
      <c r="FOI2" s="297"/>
      <c r="FOJ2" s="300"/>
      <c r="FOK2" s="297"/>
      <c r="FOL2" s="300"/>
      <c r="FOM2" s="297"/>
      <c r="FON2" s="300"/>
      <c r="FOO2" s="297"/>
      <c r="FOP2" s="300"/>
      <c r="FOQ2" s="297"/>
      <c r="FOR2" s="300"/>
      <c r="FOS2" s="297"/>
      <c r="FOT2" s="300"/>
      <c r="FOU2" s="297"/>
      <c r="FOV2" s="300"/>
      <c r="FOW2" s="297"/>
      <c r="FOX2" s="300"/>
      <c r="FOY2" s="297"/>
      <c r="FOZ2" s="300"/>
      <c r="FPA2" s="297"/>
      <c r="FPB2" s="300"/>
      <c r="FPC2" s="297"/>
      <c r="FPD2" s="300"/>
      <c r="FPE2" s="297"/>
      <c r="FPF2" s="300"/>
      <c r="FPG2" s="297"/>
      <c r="FPH2" s="300"/>
      <c r="FPI2" s="297"/>
      <c r="FPJ2" s="300"/>
      <c r="FPK2" s="297"/>
      <c r="FPL2" s="300"/>
      <c r="FPM2" s="297"/>
      <c r="FPN2" s="300"/>
      <c r="FPO2" s="297"/>
      <c r="FPP2" s="300"/>
      <c r="FPQ2" s="297"/>
      <c r="FPR2" s="300"/>
      <c r="FPS2" s="297"/>
      <c r="FPT2" s="300"/>
      <c r="FPU2" s="297"/>
      <c r="FPV2" s="300"/>
      <c r="FPW2" s="297"/>
      <c r="FPX2" s="300"/>
      <c r="FPY2" s="297"/>
      <c r="FPZ2" s="300"/>
      <c r="FQA2" s="297"/>
      <c r="FQB2" s="300"/>
      <c r="FQC2" s="297"/>
      <c r="FQD2" s="300"/>
      <c r="FQE2" s="297"/>
      <c r="FQF2" s="300"/>
      <c r="FQG2" s="297"/>
      <c r="FQH2" s="300"/>
      <c r="FQI2" s="297"/>
      <c r="FQJ2" s="300"/>
      <c r="FQK2" s="297"/>
      <c r="FQL2" s="300"/>
      <c r="FQM2" s="297"/>
      <c r="FQN2" s="300"/>
      <c r="FQO2" s="297"/>
      <c r="FQP2" s="300"/>
      <c r="FQQ2" s="297"/>
      <c r="FQR2" s="300"/>
      <c r="FQS2" s="297"/>
      <c r="FQT2" s="300"/>
      <c r="FQU2" s="297"/>
      <c r="FQV2" s="300"/>
      <c r="FQW2" s="297"/>
      <c r="FQX2" s="300"/>
      <c r="FQY2" s="297"/>
      <c r="FQZ2" s="300"/>
      <c r="FRA2" s="297"/>
      <c r="FRB2" s="300"/>
      <c r="FRC2" s="297"/>
      <c r="FRD2" s="300"/>
      <c r="FRE2" s="297"/>
      <c r="FRF2" s="300"/>
      <c r="FRG2" s="297"/>
      <c r="FRH2" s="300"/>
      <c r="FRI2" s="297"/>
      <c r="FRJ2" s="300"/>
      <c r="FRK2" s="297"/>
      <c r="FRL2" s="300"/>
      <c r="FRM2" s="297"/>
      <c r="FRN2" s="300"/>
      <c r="FRO2" s="297"/>
      <c r="FRP2" s="300"/>
      <c r="FRQ2" s="297"/>
      <c r="FRR2" s="300"/>
      <c r="FRS2" s="297"/>
      <c r="FRT2" s="300"/>
      <c r="FRU2" s="297"/>
      <c r="FRV2" s="300"/>
      <c r="FRW2" s="297"/>
      <c r="FRX2" s="300"/>
      <c r="FRY2" s="297"/>
      <c r="FRZ2" s="300"/>
      <c r="FSA2" s="297"/>
      <c r="FSB2" s="300"/>
      <c r="FSC2" s="297"/>
      <c r="FSD2" s="300"/>
      <c r="FSE2" s="297"/>
      <c r="FSF2" s="300"/>
      <c r="FSG2" s="297"/>
      <c r="FSH2" s="300"/>
      <c r="FSI2" s="297"/>
      <c r="FSJ2" s="300"/>
      <c r="FSK2" s="297"/>
      <c r="FSL2" s="300"/>
      <c r="FSM2" s="297"/>
      <c r="FSN2" s="300"/>
      <c r="FSO2" s="297"/>
      <c r="FSP2" s="300"/>
      <c r="FSQ2" s="297"/>
      <c r="FSR2" s="300"/>
      <c r="FSS2" s="297"/>
      <c r="FST2" s="300"/>
      <c r="FSU2" s="297"/>
      <c r="FSV2" s="300"/>
      <c r="FSW2" s="297"/>
      <c r="FSX2" s="300"/>
      <c r="FSY2" s="297"/>
      <c r="FSZ2" s="300"/>
      <c r="FTA2" s="297"/>
      <c r="FTB2" s="300"/>
      <c r="FTC2" s="297"/>
      <c r="FTD2" s="300"/>
      <c r="FTE2" s="297"/>
      <c r="FTF2" s="300"/>
      <c r="FTG2" s="297"/>
      <c r="FTH2" s="300"/>
      <c r="FTI2" s="297"/>
      <c r="FTJ2" s="300"/>
      <c r="FTK2" s="297"/>
      <c r="FTL2" s="300"/>
      <c r="FTM2" s="297"/>
      <c r="FTN2" s="300"/>
      <c r="FTO2" s="297"/>
      <c r="FTP2" s="300"/>
      <c r="FTQ2" s="297"/>
      <c r="FTR2" s="300"/>
      <c r="FTS2" s="297"/>
      <c r="FTT2" s="300"/>
      <c r="FTU2" s="297"/>
      <c r="FTV2" s="300"/>
      <c r="FTW2" s="297"/>
      <c r="FTX2" s="300"/>
      <c r="FTY2" s="297"/>
      <c r="FTZ2" s="300"/>
      <c r="FUA2" s="297"/>
      <c r="FUB2" s="300"/>
      <c r="FUC2" s="297"/>
      <c r="FUD2" s="300"/>
      <c r="FUE2" s="297"/>
      <c r="FUF2" s="300"/>
      <c r="FUG2" s="297"/>
      <c r="FUH2" s="300"/>
      <c r="FUI2" s="297"/>
      <c r="FUJ2" s="300"/>
      <c r="FUK2" s="297"/>
      <c r="FUL2" s="300"/>
      <c r="FUM2" s="297"/>
      <c r="FUN2" s="300"/>
      <c r="FUO2" s="297"/>
      <c r="FUP2" s="300"/>
      <c r="FUQ2" s="297"/>
      <c r="FUR2" s="300"/>
      <c r="FUS2" s="297"/>
      <c r="FUT2" s="300"/>
      <c r="FUU2" s="297"/>
      <c r="FUV2" s="300"/>
      <c r="FUW2" s="297"/>
      <c r="FUX2" s="300"/>
      <c r="FUY2" s="297"/>
      <c r="FUZ2" s="300"/>
      <c r="FVA2" s="297"/>
      <c r="FVB2" s="300"/>
      <c r="FVC2" s="297"/>
      <c r="FVD2" s="300"/>
      <c r="FVE2" s="297"/>
      <c r="FVF2" s="300"/>
      <c r="FVG2" s="297"/>
      <c r="FVH2" s="300"/>
      <c r="FVI2" s="297"/>
      <c r="FVJ2" s="300"/>
      <c r="FVK2" s="297"/>
      <c r="FVL2" s="300"/>
      <c r="FVM2" s="297"/>
      <c r="FVN2" s="300"/>
      <c r="FVO2" s="297"/>
      <c r="FVP2" s="300"/>
      <c r="FVQ2" s="297"/>
      <c r="FVR2" s="300"/>
      <c r="FVS2" s="297"/>
      <c r="FVT2" s="300"/>
      <c r="FVU2" s="297"/>
      <c r="FVV2" s="300"/>
      <c r="FVW2" s="297"/>
      <c r="FVX2" s="300"/>
      <c r="FVY2" s="297"/>
      <c r="FVZ2" s="300"/>
      <c r="FWA2" s="297"/>
      <c r="FWB2" s="300"/>
      <c r="FWC2" s="297"/>
      <c r="FWD2" s="300"/>
      <c r="FWE2" s="297"/>
      <c r="FWF2" s="300"/>
      <c r="FWG2" s="297"/>
      <c r="FWH2" s="300"/>
      <c r="FWI2" s="297"/>
      <c r="FWJ2" s="300"/>
      <c r="FWK2" s="297"/>
      <c r="FWL2" s="300"/>
      <c r="FWM2" s="297"/>
      <c r="FWN2" s="300"/>
      <c r="FWO2" s="297"/>
      <c r="FWP2" s="300"/>
      <c r="FWQ2" s="297"/>
      <c r="FWR2" s="300"/>
      <c r="FWS2" s="297"/>
      <c r="FWT2" s="300"/>
      <c r="FWU2" s="297"/>
      <c r="FWV2" s="300"/>
      <c r="FWW2" s="297"/>
      <c r="FWX2" s="300"/>
      <c r="FWY2" s="297"/>
      <c r="FWZ2" s="300"/>
      <c r="FXA2" s="297"/>
      <c r="FXB2" s="300"/>
      <c r="FXC2" s="297"/>
      <c r="FXD2" s="300"/>
      <c r="FXE2" s="297"/>
      <c r="FXF2" s="300"/>
      <c r="FXG2" s="297"/>
      <c r="FXH2" s="300"/>
      <c r="FXI2" s="297"/>
      <c r="FXJ2" s="300"/>
      <c r="FXK2" s="297"/>
      <c r="FXL2" s="300"/>
      <c r="FXM2" s="297"/>
      <c r="FXN2" s="300"/>
      <c r="FXO2" s="297"/>
      <c r="FXP2" s="300"/>
      <c r="FXQ2" s="297"/>
      <c r="FXR2" s="300"/>
      <c r="FXS2" s="297"/>
      <c r="FXT2" s="300"/>
      <c r="FXU2" s="297"/>
      <c r="FXV2" s="300"/>
      <c r="FXW2" s="297"/>
      <c r="FXX2" s="300"/>
      <c r="FXY2" s="297"/>
      <c r="FXZ2" s="300"/>
      <c r="FYA2" s="297"/>
      <c r="FYB2" s="300"/>
      <c r="FYC2" s="297"/>
      <c r="FYD2" s="300"/>
      <c r="FYE2" s="297"/>
      <c r="FYF2" s="300"/>
      <c r="FYG2" s="297"/>
      <c r="FYH2" s="300"/>
      <c r="FYI2" s="297"/>
      <c r="FYJ2" s="300"/>
      <c r="FYK2" s="297"/>
      <c r="FYL2" s="300"/>
      <c r="FYM2" s="297"/>
      <c r="FYN2" s="300"/>
      <c r="FYO2" s="297"/>
      <c r="FYP2" s="300"/>
      <c r="FYQ2" s="297"/>
      <c r="FYR2" s="300"/>
      <c r="FYS2" s="297"/>
      <c r="FYT2" s="300"/>
      <c r="FYU2" s="297"/>
      <c r="FYV2" s="300"/>
      <c r="FYW2" s="297"/>
      <c r="FYX2" s="300"/>
      <c r="FYY2" s="297"/>
      <c r="FYZ2" s="300"/>
      <c r="FZA2" s="297"/>
      <c r="FZB2" s="300"/>
      <c r="FZC2" s="297"/>
      <c r="FZD2" s="300"/>
      <c r="FZE2" s="297"/>
      <c r="FZF2" s="300"/>
      <c r="FZG2" s="297"/>
      <c r="FZH2" s="300"/>
      <c r="FZI2" s="297"/>
      <c r="FZJ2" s="300"/>
      <c r="FZK2" s="297"/>
      <c r="FZL2" s="300"/>
      <c r="FZM2" s="297"/>
      <c r="FZN2" s="300"/>
      <c r="FZO2" s="297"/>
      <c r="FZP2" s="300"/>
      <c r="FZQ2" s="297"/>
      <c r="FZR2" s="300"/>
      <c r="FZS2" s="297"/>
      <c r="FZT2" s="300"/>
      <c r="FZU2" s="297"/>
      <c r="FZV2" s="300"/>
      <c r="FZW2" s="297"/>
      <c r="FZX2" s="300"/>
      <c r="FZY2" s="297"/>
      <c r="FZZ2" s="300"/>
      <c r="GAA2" s="297"/>
      <c r="GAB2" s="300"/>
      <c r="GAC2" s="297"/>
      <c r="GAD2" s="300"/>
      <c r="GAE2" s="297"/>
      <c r="GAF2" s="300"/>
      <c r="GAG2" s="297"/>
      <c r="GAH2" s="300"/>
      <c r="GAI2" s="297"/>
      <c r="GAJ2" s="300"/>
      <c r="GAK2" s="297"/>
      <c r="GAL2" s="300"/>
      <c r="GAM2" s="297"/>
      <c r="GAN2" s="300"/>
      <c r="GAO2" s="297"/>
      <c r="GAP2" s="300"/>
      <c r="GAQ2" s="297"/>
      <c r="GAR2" s="300"/>
      <c r="GAS2" s="297"/>
      <c r="GAT2" s="300"/>
      <c r="GAU2" s="297"/>
      <c r="GAV2" s="300"/>
      <c r="GAW2" s="297"/>
      <c r="GAX2" s="300"/>
      <c r="GAY2" s="297"/>
      <c r="GAZ2" s="300"/>
      <c r="GBA2" s="297"/>
      <c r="GBB2" s="300"/>
      <c r="GBC2" s="297"/>
      <c r="GBD2" s="300"/>
      <c r="GBE2" s="297"/>
      <c r="GBF2" s="300"/>
      <c r="GBG2" s="297"/>
      <c r="GBH2" s="300"/>
      <c r="GBI2" s="297"/>
      <c r="GBJ2" s="300"/>
      <c r="GBK2" s="297"/>
      <c r="GBL2" s="300"/>
      <c r="GBM2" s="297"/>
      <c r="GBN2" s="300"/>
      <c r="GBO2" s="297"/>
      <c r="GBP2" s="300"/>
      <c r="GBQ2" s="297"/>
      <c r="GBR2" s="300"/>
      <c r="GBS2" s="297"/>
      <c r="GBT2" s="300"/>
      <c r="GBU2" s="297"/>
      <c r="GBV2" s="300"/>
      <c r="GBW2" s="297"/>
      <c r="GBX2" s="300"/>
      <c r="GBY2" s="297"/>
      <c r="GBZ2" s="300"/>
      <c r="GCA2" s="297"/>
      <c r="GCB2" s="300"/>
      <c r="GCC2" s="297"/>
      <c r="GCD2" s="300"/>
      <c r="GCE2" s="297"/>
      <c r="GCF2" s="300"/>
      <c r="GCG2" s="297"/>
      <c r="GCH2" s="300"/>
      <c r="GCI2" s="297"/>
      <c r="GCJ2" s="300"/>
      <c r="GCK2" s="297"/>
      <c r="GCL2" s="300"/>
      <c r="GCM2" s="297"/>
      <c r="GCN2" s="300"/>
      <c r="GCO2" s="297"/>
      <c r="GCP2" s="300"/>
      <c r="GCQ2" s="297"/>
      <c r="GCR2" s="300"/>
      <c r="GCS2" s="297"/>
      <c r="GCT2" s="300"/>
      <c r="GCU2" s="297"/>
      <c r="GCV2" s="300"/>
      <c r="GCW2" s="297"/>
      <c r="GCX2" s="300"/>
      <c r="GCY2" s="297"/>
      <c r="GCZ2" s="300"/>
      <c r="GDA2" s="297"/>
      <c r="GDB2" s="300"/>
      <c r="GDC2" s="297"/>
      <c r="GDD2" s="300"/>
      <c r="GDE2" s="297"/>
      <c r="GDF2" s="300"/>
      <c r="GDG2" s="297"/>
      <c r="GDH2" s="300"/>
      <c r="GDI2" s="297"/>
      <c r="GDJ2" s="300"/>
      <c r="GDK2" s="297"/>
      <c r="GDL2" s="300"/>
      <c r="GDM2" s="297"/>
      <c r="GDN2" s="300"/>
      <c r="GDO2" s="297"/>
      <c r="GDP2" s="300"/>
      <c r="GDQ2" s="297"/>
      <c r="GDR2" s="300"/>
      <c r="GDS2" s="297"/>
      <c r="GDT2" s="300"/>
      <c r="GDU2" s="297"/>
      <c r="GDV2" s="300"/>
      <c r="GDW2" s="297"/>
      <c r="GDX2" s="300"/>
      <c r="GDY2" s="297"/>
      <c r="GDZ2" s="300"/>
      <c r="GEA2" s="297"/>
      <c r="GEB2" s="300"/>
      <c r="GEC2" s="297"/>
      <c r="GED2" s="300"/>
      <c r="GEE2" s="297"/>
      <c r="GEF2" s="300"/>
      <c r="GEG2" s="297"/>
      <c r="GEH2" s="300"/>
      <c r="GEI2" s="297"/>
      <c r="GEJ2" s="300"/>
      <c r="GEK2" s="297"/>
      <c r="GEL2" s="300"/>
      <c r="GEM2" s="297"/>
      <c r="GEN2" s="300"/>
      <c r="GEO2" s="297"/>
      <c r="GEP2" s="300"/>
      <c r="GEQ2" s="297"/>
      <c r="GER2" s="300"/>
      <c r="GES2" s="297"/>
      <c r="GET2" s="300"/>
      <c r="GEU2" s="297"/>
      <c r="GEV2" s="300"/>
      <c r="GEW2" s="297"/>
      <c r="GEX2" s="300"/>
      <c r="GEY2" s="297"/>
      <c r="GEZ2" s="300"/>
      <c r="GFA2" s="297"/>
      <c r="GFB2" s="300"/>
      <c r="GFC2" s="297"/>
      <c r="GFD2" s="300"/>
      <c r="GFE2" s="297"/>
      <c r="GFF2" s="300"/>
      <c r="GFG2" s="297"/>
      <c r="GFH2" s="300"/>
      <c r="GFI2" s="297"/>
      <c r="GFJ2" s="300"/>
      <c r="GFK2" s="297"/>
      <c r="GFL2" s="300"/>
      <c r="GFM2" s="297"/>
      <c r="GFN2" s="300"/>
      <c r="GFO2" s="297"/>
      <c r="GFP2" s="300"/>
      <c r="GFQ2" s="297"/>
      <c r="GFR2" s="300"/>
      <c r="GFS2" s="297"/>
      <c r="GFT2" s="300"/>
      <c r="GFU2" s="297"/>
      <c r="GFV2" s="300"/>
      <c r="GFW2" s="297"/>
      <c r="GFX2" s="300"/>
      <c r="GFY2" s="297"/>
      <c r="GFZ2" s="300"/>
      <c r="GGA2" s="297"/>
      <c r="GGB2" s="300"/>
      <c r="GGC2" s="297"/>
      <c r="GGD2" s="300"/>
      <c r="GGE2" s="297"/>
      <c r="GGF2" s="300"/>
      <c r="GGG2" s="297"/>
      <c r="GGH2" s="300"/>
      <c r="GGI2" s="297"/>
      <c r="GGJ2" s="300"/>
      <c r="GGK2" s="297"/>
      <c r="GGL2" s="300"/>
      <c r="GGM2" s="297"/>
      <c r="GGN2" s="300"/>
      <c r="GGO2" s="297"/>
      <c r="GGP2" s="300"/>
      <c r="GGQ2" s="297"/>
      <c r="GGR2" s="300"/>
      <c r="GGS2" s="297"/>
      <c r="GGT2" s="300"/>
      <c r="GGU2" s="297"/>
      <c r="GGV2" s="300"/>
      <c r="GGW2" s="297"/>
      <c r="GGX2" s="300"/>
      <c r="GGY2" s="297"/>
      <c r="GGZ2" s="300"/>
      <c r="GHA2" s="297"/>
      <c r="GHB2" s="300"/>
      <c r="GHC2" s="297"/>
      <c r="GHD2" s="300"/>
      <c r="GHE2" s="297"/>
      <c r="GHF2" s="300"/>
      <c r="GHG2" s="297"/>
      <c r="GHH2" s="300"/>
      <c r="GHI2" s="297"/>
      <c r="GHJ2" s="300"/>
      <c r="GHK2" s="297"/>
      <c r="GHL2" s="300"/>
      <c r="GHM2" s="297"/>
      <c r="GHN2" s="300"/>
      <c r="GHO2" s="297"/>
      <c r="GHP2" s="300"/>
      <c r="GHQ2" s="297"/>
      <c r="GHR2" s="300"/>
      <c r="GHS2" s="297"/>
      <c r="GHT2" s="300"/>
      <c r="GHU2" s="297"/>
      <c r="GHV2" s="300"/>
      <c r="GHW2" s="297"/>
      <c r="GHX2" s="300"/>
      <c r="GHY2" s="297"/>
      <c r="GHZ2" s="300"/>
      <c r="GIA2" s="297"/>
      <c r="GIB2" s="300"/>
      <c r="GIC2" s="297"/>
      <c r="GID2" s="300"/>
      <c r="GIE2" s="297"/>
      <c r="GIF2" s="300"/>
      <c r="GIG2" s="297"/>
      <c r="GIH2" s="300"/>
      <c r="GII2" s="297"/>
      <c r="GIJ2" s="300"/>
      <c r="GIK2" s="297"/>
      <c r="GIL2" s="300"/>
      <c r="GIM2" s="297"/>
      <c r="GIN2" s="300"/>
      <c r="GIO2" s="297"/>
      <c r="GIP2" s="300"/>
      <c r="GIQ2" s="297"/>
      <c r="GIR2" s="300"/>
      <c r="GIS2" s="297"/>
      <c r="GIT2" s="300"/>
      <c r="GIU2" s="297"/>
      <c r="GIV2" s="300"/>
      <c r="GIW2" s="297"/>
      <c r="GIX2" s="300"/>
      <c r="GIY2" s="297"/>
      <c r="GIZ2" s="300"/>
      <c r="GJA2" s="297"/>
      <c r="GJB2" s="300"/>
      <c r="GJC2" s="297"/>
      <c r="GJD2" s="300"/>
      <c r="GJE2" s="297"/>
      <c r="GJF2" s="300"/>
      <c r="GJG2" s="297"/>
      <c r="GJH2" s="300"/>
      <c r="GJI2" s="297"/>
      <c r="GJJ2" s="300"/>
      <c r="GJK2" s="297"/>
      <c r="GJL2" s="300"/>
      <c r="GJM2" s="297"/>
      <c r="GJN2" s="300"/>
      <c r="GJO2" s="297"/>
      <c r="GJP2" s="300"/>
      <c r="GJQ2" s="297"/>
      <c r="GJR2" s="300"/>
      <c r="GJS2" s="297"/>
      <c r="GJT2" s="300"/>
      <c r="GJU2" s="297"/>
      <c r="GJV2" s="300"/>
      <c r="GJW2" s="297"/>
      <c r="GJX2" s="300"/>
      <c r="GJY2" s="297"/>
      <c r="GJZ2" s="300"/>
      <c r="GKA2" s="297"/>
      <c r="GKB2" s="300"/>
      <c r="GKC2" s="297"/>
      <c r="GKD2" s="300"/>
      <c r="GKE2" s="297"/>
      <c r="GKF2" s="300"/>
      <c r="GKG2" s="297"/>
      <c r="GKH2" s="300"/>
      <c r="GKI2" s="297"/>
      <c r="GKJ2" s="300"/>
      <c r="GKK2" s="297"/>
      <c r="GKL2" s="300"/>
      <c r="GKM2" s="297"/>
      <c r="GKN2" s="300"/>
      <c r="GKO2" s="297"/>
      <c r="GKP2" s="300"/>
      <c r="GKQ2" s="297"/>
      <c r="GKR2" s="300"/>
      <c r="GKS2" s="297"/>
      <c r="GKT2" s="300"/>
      <c r="GKU2" s="297"/>
      <c r="GKV2" s="300"/>
      <c r="GKW2" s="297"/>
      <c r="GKX2" s="300"/>
      <c r="GKY2" s="297"/>
      <c r="GKZ2" s="300"/>
      <c r="GLA2" s="297"/>
      <c r="GLB2" s="300"/>
      <c r="GLC2" s="297"/>
      <c r="GLD2" s="300"/>
      <c r="GLE2" s="297"/>
      <c r="GLF2" s="300"/>
      <c r="GLG2" s="297"/>
      <c r="GLH2" s="300"/>
      <c r="GLI2" s="297"/>
      <c r="GLJ2" s="300"/>
      <c r="GLK2" s="297"/>
      <c r="GLL2" s="300"/>
      <c r="GLM2" s="297"/>
      <c r="GLN2" s="300"/>
      <c r="GLO2" s="297"/>
      <c r="GLP2" s="300"/>
      <c r="GLQ2" s="297"/>
      <c r="GLR2" s="300"/>
      <c r="GLS2" s="297"/>
      <c r="GLT2" s="300"/>
      <c r="GLU2" s="297"/>
      <c r="GLV2" s="300"/>
      <c r="GLW2" s="297"/>
      <c r="GLX2" s="300"/>
      <c r="GLY2" s="297"/>
      <c r="GLZ2" s="300"/>
      <c r="GMA2" s="297"/>
      <c r="GMB2" s="300"/>
      <c r="GMC2" s="297"/>
      <c r="GMD2" s="300"/>
      <c r="GME2" s="297"/>
      <c r="GMF2" s="300"/>
      <c r="GMG2" s="297"/>
      <c r="GMH2" s="300"/>
      <c r="GMI2" s="297"/>
      <c r="GMJ2" s="300"/>
      <c r="GMK2" s="297"/>
      <c r="GML2" s="300"/>
      <c r="GMM2" s="297"/>
      <c r="GMN2" s="300"/>
      <c r="GMO2" s="297"/>
      <c r="GMP2" s="300"/>
      <c r="GMQ2" s="297"/>
      <c r="GMR2" s="300"/>
      <c r="GMS2" s="297"/>
      <c r="GMT2" s="300"/>
      <c r="GMU2" s="297"/>
      <c r="GMV2" s="300"/>
      <c r="GMW2" s="297"/>
      <c r="GMX2" s="300"/>
      <c r="GMY2" s="297"/>
      <c r="GMZ2" s="300"/>
      <c r="GNA2" s="297"/>
      <c r="GNB2" s="300"/>
      <c r="GNC2" s="297"/>
      <c r="GND2" s="300"/>
      <c r="GNE2" s="297"/>
      <c r="GNF2" s="300"/>
      <c r="GNG2" s="297"/>
      <c r="GNH2" s="300"/>
      <c r="GNI2" s="297"/>
      <c r="GNJ2" s="300"/>
      <c r="GNK2" s="297"/>
      <c r="GNL2" s="300"/>
      <c r="GNM2" s="297"/>
      <c r="GNN2" s="300"/>
      <c r="GNO2" s="297"/>
      <c r="GNP2" s="300"/>
      <c r="GNQ2" s="297"/>
      <c r="GNR2" s="300"/>
      <c r="GNS2" s="297"/>
      <c r="GNT2" s="300"/>
      <c r="GNU2" s="297"/>
      <c r="GNV2" s="300"/>
      <c r="GNW2" s="297"/>
      <c r="GNX2" s="300"/>
      <c r="GNY2" s="297"/>
      <c r="GNZ2" s="300"/>
      <c r="GOA2" s="297"/>
      <c r="GOB2" s="300"/>
      <c r="GOC2" s="297"/>
      <c r="GOD2" s="300"/>
      <c r="GOE2" s="297"/>
      <c r="GOF2" s="300"/>
      <c r="GOG2" s="297"/>
      <c r="GOH2" s="300"/>
      <c r="GOI2" s="297"/>
      <c r="GOJ2" s="300"/>
      <c r="GOK2" s="297"/>
      <c r="GOL2" s="300"/>
      <c r="GOM2" s="297"/>
      <c r="GON2" s="300"/>
      <c r="GOO2" s="297"/>
      <c r="GOP2" s="300"/>
      <c r="GOQ2" s="297"/>
      <c r="GOR2" s="300"/>
      <c r="GOS2" s="297"/>
      <c r="GOT2" s="300"/>
      <c r="GOU2" s="297"/>
      <c r="GOV2" s="300"/>
      <c r="GOW2" s="297"/>
      <c r="GOX2" s="300"/>
      <c r="GOY2" s="297"/>
      <c r="GOZ2" s="300"/>
      <c r="GPA2" s="297"/>
      <c r="GPB2" s="300"/>
      <c r="GPC2" s="297"/>
      <c r="GPD2" s="300"/>
      <c r="GPE2" s="297"/>
      <c r="GPF2" s="300"/>
      <c r="GPG2" s="297"/>
      <c r="GPH2" s="300"/>
      <c r="GPI2" s="297"/>
      <c r="GPJ2" s="300"/>
      <c r="GPK2" s="297"/>
      <c r="GPL2" s="300"/>
      <c r="GPM2" s="297"/>
      <c r="GPN2" s="300"/>
      <c r="GPO2" s="297"/>
      <c r="GPP2" s="300"/>
      <c r="GPQ2" s="297"/>
      <c r="GPR2" s="300"/>
      <c r="GPS2" s="297"/>
      <c r="GPT2" s="300"/>
      <c r="GPU2" s="297"/>
      <c r="GPV2" s="300"/>
      <c r="GPW2" s="297"/>
      <c r="GPX2" s="300"/>
      <c r="GPY2" s="297"/>
      <c r="GPZ2" s="300"/>
      <c r="GQA2" s="297"/>
      <c r="GQB2" s="300"/>
      <c r="GQC2" s="297"/>
      <c r="GQD2" s="300"/>
      <c r="GQE2" s="297"/>
      <c r="GQF2" s="300"/>
      <c r="GQG2" s="297"/>
      <c r="GQH2" s="300"/>
      <c r="GQI2" s="297"/>
      <c r="GQJ2" s="300"/>
      <c r="GQK2" s="297"/>
      <c r="GQL2" s="300"/>
      <c r="GQM2" s="297"/>
      <c r="GQN2" s="300"/>
      <c r="GQO2" s="297"/>
      <c r="GQP2" s="300"/>
      <c r="GQQ2" s="297"/>
      <c r="GQR2" s="300"/>
      <c r="GQS2" s="297"/>
      <c r="GQT2" s="300"/>
      <c r="GQU2" s="297"/>
      <c r="GQV2" s="300"/>
      <c r="GQW2" s="297"/>
      <c r="GQX2" s="300"/>
      <c r="GQY2" s="297"/>
      <c r="GQZ2" s="300"/>
      <c r="GRA2" s="297"/>
      <c r="GRB2" s="300"/>
      <c r="GRC2" s="297"/>
      <c r="GRD2" s="300"/>
      <c r="GRE2" s="297"/>
      <c r="GRF2" s="300"/>
      <c r="GRG2" s="297"/>
      <c r="GRH2" s="300"/>
      <c r="GRI2" s="297"/>
      <c r="GRJ2" s="300"/>
      <c r="GRK2" s="297"/>
      <c r="GRL2" s="300"/>
      <c r="GRM2" s="297"/>
      <c r="GRN2" s="300"/>
      <c r="GRO2" s="297"/>
      <c r="GRP2" s="300"/>
      <c r="GRQ2" s="297"/>
      <c r="GRR2" s="300"/>
      <c r="GRS2" s="297"/>
      <c r="GRT2" s="300"/>
      <c r="GRU2" s="297"/>
      <c r="GRV2" s="300"/>
      <c r="GRW2" s="297"/>
      <c r="GRX2" s="300"/>
      <c r="GRY2" s="297"/>
      <c r="GRZ2" s="300"/>
      <c r="GSA2" s="297"/>
      <c r="GSB2" s="300"/>
      <c r="GSC2" s="297"/>
      <c r="GSD2" s="300"/>
      <c r="GSE2" s="297"/>
      <c r="GSF2" s="300"/>
      <c r="GSG2" s="297"/>
      <c r="GSH2" s="300"/>
      <c r="GSI2" s="297"/>
      <c r="GSJ2" s="300"/>
      <c r="GSK2" s="297"/>
      <c r="GSL2" s="300"/>
      <c r="GSM2" s="297"/>
      <c r="GSN2" s="300"/>
      <c r="GSO2" s="297"/>
      <c r="GSP2" s="300"/>
      <c r="GSQ2" s="297"/>
      <c r="GSR2" s="300"/>
      <c r="GSS2" s="297"/>
      <c r="GST2" s="300"/>
      <c r="GSU2" s="297"/>
      <c r="GSV2" s="300"/>
      <c r="GSW2" s="297"/>
      <c r="GSX2" s="300"/>
      <c r="GSY2" s="297"/>
      <c r="GSZ2" s="300"/>
      <c r="GTA2" s="297"/>
      <c r="GTB2" s="300"/>
      <c r="GTC2" s="297"/>
      <c r="GTD2" s="300"/>
      <c r="GTE2" s="297"/>
      <c r="GTF2" s="300"/>
      <c r="GTG2" s="297"/>
      <c r="GTH2" s="300"/>
      <c r="GTI2" s="297"/>
      <c r="GTJ2" s="300"/>
      <c r="GTK2" s="297"/>
      <c r="GTL2" s="300"/>
      <c r="GTM2" s="297"/>
      <c r="GTN2" s="300"/>
      <c r="GTO2" s="297"/>
      <c r="GTP2" s="300"/>
      <c r="GTQ2" s="297"/>
      <c r="GTR2" s="300"/>
      <c r="GTS2" s="297"/>
      <c r="GTT2" s="300"/>
      <c r="GTU2" s="297"/>
      <c r="GTV2" s="300"/>
      <c r="GTW2" s="297"/>
      <c r="GTX2" s="300"/>
      <c r="GTY2" s="297"/>
      <c r="GTZ2" s="300"/>
      <c r="GUA2" s="297"/>
      <c r="GUB2" s="300"/>
      <c r="GUC2" s="297"/>
      <c r="GUD2" s="300"/>
      <c r="GUE2" s="297"/>
      <c r="GUF2" s="300"/>
      <c r="GUG2" s="297"/>
      <c r="GUH2" s="300"/>
      <c r="GUI2" s="297"/>
      <c r="GUJ2" s="300"/>
      <c r="GUK2" s="297"/>
      <c r="GUL2" s="300"/>
      <c r="GUM2" s="297"/>
      <c r="GUN2" s="300"/>
      <c r="GUO2" s="297"/>
      <c r="GUP2" s="300"/>
      <c r="GUQ2" s="297"/>
      <c r="GUR2" s="300"/>
      <c r="GUS2" s="297"/>
      <c r="GUT2" s="300"/>
      <c r="GUU2" s="297"/>
      <c r="GUV2" s="300"/>
      <c r="GUW2" s="297"/>
      <c r="GUX2" s="300"/>
      <c r="GUY2" s="297"/>
      <c r="GUZ2" s="300"/>
      <c r="GVA2" s="297"/>
      <c r="GVB2" s="300"/>
      <c r="GVC2" s="297"/>
      <c r="GVD2" s="300"/>
      <c r="GVE2" s="297"/>
      <c r="GVF2" s="300"/>
      <c r="GVG2" s="297"/>
      <c r="GVH2" s="300"/>
      <c r="GVI2" s="297"/>
      <c r="GVJ2" s="300"/>
      <c r="GVK2" s="297"/>
      <c r="GVL2" s="300"/>
      <c r="GVM2" s="297"/>
      <c r="GVN2" s="300"/>
      <c r="GVO2" s="297"/>
      <c r="GVP2" s="300"/>
      <c r="GVQ2" s="297"/>
      <c r="GVR2" s="300"/>
      <c r="GVS2" s="297"/>
      <c r="GVT2" s="300"/>
      <c r="GVU2" s="297"/>
      <c r="GVV2" s="300"/>
      <c r="GVW2" s="297"/>
      <c r="GVX2" s="300"/>
      <c r="GVY2" s="297"/>
      <c r="GVZ2" s="300"/>
      <c r="GWA2" s="297"/>
      <c r="GWB2" s="300"/>
      <c r="GWC2" s="297"/>
      <c r="GWD2" s="300"/>
      <c r="GWE2" s="297"/>
      <c r="GWF2" s="300"/>
      <c r="GWG2" s="297"/>
      <c r="GWH2" s="300"/>
      <c r="GWI2" s="297"/>
      <c r="GWJ2" s="300"/>
      <c r="GWK2" s="297"/>
      <c r="GWL2" s="300"/>
      <c r="GWM2" s="297"/>
      <c r="GWN2" s="300"/>
      <c r="GWO2" s="297"/>
      <c r="GWP2" s="300"/>
      <c r="GWQ2" s="297"/>
      <c r="GWR2" s="300"/>
      <c r="GWS2" s="297"/>
      <c r="GWT2" s="300"/>
      <c r="GWU2" s="297"/>
      <c r="GWV2" s="300"/>
      <c r="GWW2" s="297"/>
      <c r="GWX2" s="300"/>
      <c r="GWY2" s="297"/>
      <c r="GWZ2" s="300"/>
      <c r="GXA2" s="297"/>
      <c r="GXB2" s="300"/>
      <c r="GXC2" s="297"/>
      <c r="GXD2" s="300"/>
      <c r="GXE2" s="297"/>
      <c r="GXF2" s="300"/>
      <c r="GXG2" s="297"/>
      <c r="GXH2" s="300"/>
      <c r="GXI2" s="297"/>
      <c r="GXJ2" s="300"/>
      <c r="GXK2" s="297"/>
      <c r="GXL2" s="300"/>
      <c r="GXM2" s="297"/>
      <c r="GXN2" s="300"/>
      <c r="GXO2" s="297"/>
      <c r="GXP2" s="300"/>
      <c r="GXQ2" s="297"/>
      <c r="GXR2" s="300"/>
      <c r="GXS2" s="297"/>
      <c r="GXT2" s="300"/>
      <c r="GXU2" s="297"/>
      <c r="GXV2" s="300"/>
      <c r="GXW2" s="297"/>
      <c r="GXX2" s="300"/>
      <c r="GXY2" s="297"/>
      <c r="GXZ2" s="300"/>
      <c r="GYA2" s="297"/>
      <c r="GYB2" s="300"/>
      <c r="GYC2" s="297"/>
      <c r="GYD2" s="300"/>
      <c r="GYE2" s="297"/>
      <c r="GYF2" s="300"/>
      <c r="GYG2" s="297"/>
      <c r="GYH2" s="300"/>
      <c r="GYI2" s="297"/>
      <c r="GYJ2" s="300"/>
      <c r="GYK2" s="297"/>
      <c r="GYL2" s="300"/>
      <c r="GYM2" s="297"/>
      <c r="GYN2" s="300"/>
      <c r="GYO2" s="297"/>
      <c r="GYP2" s="300"/>
      <c r="GYQ2" s="297"/>
      <c r="GYR2" s="300"/>
      <c r="GYS2" s="297"/>
      <c r="GYT2" s="300"/>
      <c r="GYU2" s="297"/>
      <c r="GYV2" s="300"/>
      <c r="GYW2" s="297"/>
      <c r="GYX2" s="300"/>
      <c r="GYY2" s="297"/>
      <c r="GYZ2" s="300"/>
      <c r="GZA2" s="297"/>
      <c r="GZB2" s="300"/>
      <c r="GZC2" s="297"/>
      <c r="GZD2" s="300"/>
      <c r="GZE2" s="297"/>
      <c r="GZF2" s="300"/>
      <c r="GZG2" s="297"/>
      <c r="GZH2" s="300"/>
      <c r="GZI2" s="297"/>
      <c r="GZJ2" s="300"/>
      <c r="GZK2" s="297"/>
      <c r="GZL2" s="300"/>
      <c r="GZM2" s="297"/>
      <c r="GZN2" s="300"/>
      <c r="GZO2" s="297"/>
      <c r="GZP2" s="300"/>
      <c r="GZQ2" s="297"/>
      <c r="GZR2" s="300"/>
      <c r="GZS2" s="297"/>
      <c r="GZT2" s="300"/>
      <c r="GZU2" s="297"/>
      <c r="GZV2" s="300"/>
      <c r="GZW2" s="297"/>
      <c r="GZX2" s="300"/>
      <c r="GZY2" s="297"/>
      <c r="GZZ2" s="300"/>
      <c r="HAA2" s="297"/>
      <c r="HAB2" s="300"/>
      <c r="HAC2" s="297"/>
      <c r="HAD2" s="300"/>
      <c r="HAE2" s="297"/>
      <c r="HAF2" s="300"/>
      <c r="HAG2" s="297"/>
      <c r="HAH2" s="300"/>
      <c r="HAI2" s="297"/>
      <c r="HAJ2" s="300"/>
      <c r="HAK2" s="297"/>
      <c r="HAL2" s="300"/>
      <c r="HAM2" s="297"/>
      <c r="HAN2" s="300"/>
      <c r="HAO2" s="297"/>
      <c r="HAP2" s="300"/>
      <c r="HAQ2" s="297"/>
      <c r="HAR2" s="300"/>
      <c r="HAS2" s="297"/>
      <c r="HAT2" s="300"/>
      <c r="HAU2" s="297"/>
      <c r="HAV2" s="300"/>
      <c r="HAW2" s="297"/>
      <c r="HAX2" s="300"/>
      <c r="HAY2" s="297"/>
      <c r="HAZ2" s="300"/>
      <c r="HBA2" s="297"/>
      <c r="HBB2" s="300"/>
      <c r="HBC2" s="297"/>
      <c r="HBD2" s="300"/>
      <c r="HBE2" s="297"/>
      <c r="HBF2" s="300"/>
      <c r="HBG2" s="297"/>
      <c r="HBH2" s="300"/>
      <c r="HBI2" s="297"/>
      <c r="HBJ2" s="300"/>
      <c r="HBK2" s="297"/>
      <c r="HBL2" s="300"/>
      <c r="HBM2" s="297"/>
      <c r="HBN2" s="300"/>
      <c r="HBO2" s="297"/>
      <c r="HBP2" s="300"/>
      <c r="HBQ2" s="297"/>
      <c r="HBR2" s="300"/>
      <c r="HBS2" s="297"/>
      <c r="HBT2" s="300"/>
      <c r="HBU2" s="297"/>
      <c r="HBV2" s="300"/>
      <c r="HBW2" s="297"/>
      <c r="HBX2" s="300"/>
      <c r="HBY2" s="297"/>
      <c r="HBZ2" s="300"/>
      <c r="HCA2" s="297"/>
      <c r="HCB2" s="300"/>
      <c r="HCC2" s="297"/>
      <c r="HCD2" s="300"/>
      <c r="HCE2" s="297"/>
      <c r="HCF2" s="300"/>
      <c r="HCG2" s="297"/>
      <c r="HCH2" s="300"/>
      <c r="HCI2" s="297"/>
      <c r="HCJ2" s="300"/>
      <c r="HCK2" s="297"/>
      <c r="HCL2" s="300"/>
      <c r="HCM2" s="297"/>
      <c r="HCN2" s="300"/>
      <c r="HCO2" s="297"/>
      <c r="HCP2" s="300"/>
      <c r="HCQ2" s="297"/>
      <c r="HCR2" s="300"/>
      <c r="HCS2" s="297"/>
      <c r="HCT2" s="300"/>
      <c r="HCU2" s="297"/>
      <c r="HCV2" s="300"/>
      <c r="HCW2" s="297"/>
      <c r="HCX2" s="300"/>
      <c r="HCY2" s="297"/>
      <c r="HCZ2" s="300"/>
      <c r="HDA2" s="297"/>
      <c r="HDB2" s="300"/>
      <c r="HDC2" s="297"/>
      <c r="HDD2" s="300"/>
      <c r="HDE2" s="297"/>
      <c r="HDF2" s="300"/>
      <c r="HDG2" s="297"/>
      <c r="HDH2" s="300"/>
      <c r="HDI2" s="297"/>
      <c r="HDJ2" s="300"/>
      <c r="HDK2" s="297"/>
      <c r="HDL2" s="300"/>
      <c r="HDM2" s="297"/>
      <c r="HDN2" s="300"/>
      <c r="HDO2" s="297"/>
      <c r="HDP2" s="300"/>
      <c r="HDQ2" s="297"/>
      <c r="HDR2" s="300"/>
      <c r="HDS2" s="297"/>
      <c r="HDT2" s="300"/>
      <c r="HDU2" s="297"/>
      <c r="HDV2" s="300"/>
      <c r="HDW2" s="297"/>
      <c r="HDX2" s="300"/>
      <c r="HDY2" s="297"/>
      <c r="HDZ2" s="300"/>
      <c r="HEA2" s="297"/>
      <c r="HEB2" s="300"/>
      <c r="HEC2" s="297"/>
      <c r="HED2" s="300"/>
      <c r="HEE2" s="297"/>
      <c r="HEF2" s="300"/>
      <c r="HEG2" s="297"/>
      <c r="HEH2" s="300"/>
      <c r="HEI2" s="297"/>
      <c r="HEJ2" s="300"/>
      <c r="HEK2" s="297"/>
      <c r="HEL2" s="300"/>
      <c r="HEM2" s="297"/>
      <c r="HEN2" s="300"/>
      <c r="HEO2" s="297"/>
      <c r="HEP2" s="300"/>
      <c r="HEQ2" s="297"/>
      <c r="HER2" s="300"/>
      <c r="HES2" s="297"/>
      <c r="HET2" s="300"/>
      <c r="HEU2" s="297"/>
      <c r="HEV2" s="300"/>
      <c r="HEW2" s="297"/>
      <c r="HEX2" s="300"/>
      <c r="HEY2" s="297"/>
      <c r="HEZ2" s="300"/>
      <c r="HFA2" s="297"/>
      <c r="HFB2" s="300"/>
      <c r="HFC2" s="297"/>
      <c r="HFD2" s="300"/>
      <c r="HFE2" s="297"/>
      <c r="HFF2" s="300"/>
      <c r="HFG2" s="297"/>
      <c r="HFH2" s="300"/>
      <c r="HFI2" s="297"/>
      <c r="HFJ2" s="300"/>
      <c r="HFK2" s="297"/>
      <c r="HFL2" s="300"/>
      <c r="HFM2" s="297"/>
      <c r="HFN2" s="300"/>
      <c r="HFO2" s="297"/>
      <c r="HFP2" s="300"/>
      <c r="HFQ2" s="297"/>
      <c r="HFR2" s="300"/>
      <c r="HFS2" s="297"/>
      <c r="HFT2" s="300"/>
      <c r="HFU2" s="297"/>
      <c r="HFV2" s="300"/>
      <c r="HFW2" s="297"/>
      <c r="HFX2" s="300"/>
      <c r="HFY2" s="297"/>
      <c r="HFZ2" s="300"/>
      <c r="HGA2" s="297"/>
      <c r="HGB2" s="300"/>
      <c r="HGC2" s="297"/>
      <c r="HGD2" s="300"/>
      <c r="HGE2" s="297"/>
      <c r="HGF2" s="300"/>
      <c r="HGG2" s="297"/>
      <c r="HGH2" s="300"/>
      <c r="HGI2" s="297"/>
      <c r="HGJ2" s="300"/>
      <c r="HGK2" s="297"/>
      <c r="HGL2" s="300"/>
      <c r="HGM2" s="297"/>
      <c r="HGN2" s="300"/>
      <c r="HGO2" s="297"/>
      <c r="HGP2" s="300"/>
      <c r="HGQ2" s="297"/>
      <c r="HGR2" s="300"/>
      <c r="HGS2" s="297"/>
      <c r="HGT2" s="300"/>
      <c r="HGU2" s="297"/>
      <c r="HGV2" s="300"/>
      <c r="HGW2" s="297"/>
      <c r="HGX2" s="300"/>
      <c r="HGY2" s="297"/>
      <c r="HGZ2" s="300"/>
      <c r="HHA2" s="297"/>
      <c r="HHB2" s="300"/>
      <c r="HHC2" s="297"/>
      <c r="HHD2" s="300"/>
      <c r="HHE2" s="297"/>
      <c r="HHF2" s="300"/>
      <c r="HHG2" s="297"/>
      <c r="HHH2" s="300"/>
      <c r="HHI2" s="297"/>
      <c r="HHJ2" s="300"/>
      <c r="HHK2" s="297"/>
      <c r="HHL2" s="300"/>
      <c r="HHM2" s="297"/>
      <c r="HHN2" s="300"/>
      <c r="HHO2" s="297"/>
      <c r="HHP2" s="300"/>
      <c r="HHQ2" s="297"/>
      <c r="HHR2" s="300"/>
      <c r="HHS2" s="297"/>
      <c r="HHT2" s="300"/>
      <c r="HHU2" s="297"/>
      <c r="HHV2" s="300"/>
      <c r="HHW2" s="297"/>
      <c r="HHX2" s="300"/>
      <c r="HHY2" s="297"/>
      <c r="HHZ2" s="300"/>
      <c r="HIA2" s="297"/>
      <c r="HIB2" s="300"/>
      <c r="HIC2" s="297"/>
      <c r="HID2" s="300"/>
      <c r="HIE2" s="297"/>
      <c r="HIF2" s="300"/>
      <c r="HIG2" s="297"/>
      <c r="HIH2" s="300"/>
      <c r="HII2" s="297"/>
      <c r="HIJ2" s="300"/>
      <c r="HIK2" s="297"/>
      <c r="HIL2" s="300"/>
      <c r="HIM2" s="297"/>
      <c r="HIN2" s="300"/>
      <c r="HIO2" s="297"/>
      <c r="HIP2" s="300"/>
      <c r="HIQ2" s="297"/>
      <c r="HIR2" s="300"/>
      <c r="HIS2" s="297"/>
      <c r="HIT2" s="300"/>
      <c r="HIU2" s="297"/>
      <c r="HIV2" s="300"/>
      <c r="HIW2" s="297"/>
      <c r="HIX2" s="300"/>
      <c r="HIY2" s="297"/>
      <c r="HIZ2" s="300"/>
      <c r="HJA2" s="297"/>
      <c r="HJB2" s="300"/>
      <c r="HJC2" s="297"/>
      <c r="HJD2" s="300"/>
      <c r="HJE2" s="297"/>
      <c r="HJF2" s="300"/>
      <c r="HJG2" s="297"/>
      <c r="HJH2" s="300"/>
      <c r="HJI2" s="297"/>
      <c r="HJJ2" s="300"/>
      <c r="HJK2" s="297"/>
      <c r="HJL2" s="300"/>
      <c r="HJM2" s="297"/>
      <c r="HJN2" s="300"/>
      <c r="HJO2" s="297"/>
      <c r="HJP2" s="300"/>
      <c r="HJQ2" s="297"/>
      <c r="HJR2" s="300"/>
      <c r="HJS2" s="297"/>
      <c r="HJT2" s="300"/>
      <c r="HJU2" s="297"/>
      <c r="HJV2" s="300"/>
      <c r="HJW2" s="297"/>
      <c r="HJX2" s="300"/>
      <c r="HJY2" s="297"/>
      <c r="HJZ2" s="300"/>
      <c r="HKA2" s="297"/>
      <c r="HKB2" s="300"/>
      <c r="HKC2" s="297"/>
      <c r="HKD2" s="300"/>
      <c r="HKE2" s="297"/>
      <c r="HKF2" s="300"/>
      <c r="HKG2" s="297"/>
      <c r="HKH2" s="300"/>
      <c r="HKI2" s="297"/>
      <c r="HKJ2" s="300"/>
      <c r="HKK2" s="297"/>
      <c r="HKL2" s="300"/>
      <c r="HKM2" s="297"/>
      <c r="HKN2" s="300"/>
      <c r="HKO2" s="297"/>
      <c r="HKP2" s="300"/>
      <c r="HKQ2" s="297"/>
      <c r="HKR2" s="300"/>
      <c r="HKS2" s="297"/>
      <c r="HKT2" s="300"/>
      <c r="HKU2" s="297"/>
      <c r="HKV2" s="300"/>
      <c r="HKW2" s="297"/>
      <c r="HKX2" s="300"/>
      <c r="HKY2" s="297"/>
      <c r="HKZ2" s="300"/>
      <c r="HLA2" s="297"/>
      <c r="HLB2" s="300"/>
      <c r="HLC2" s="297"/>
      <c r="HLD2" s="300"/>
      <c r="HLE2" s="297"/>
      <c r="HLF2" s="300"/>
      <c r="HLG2" s="297"/>
      <c r="HLH2" s="300"/>
      <c r="HLI2" s="297"/>
      <c r="HLJ2" s="300"/>
      <c r="HLK2" s="297"/>
      <c r="HLL2" s="300"/>
      <c r="HLM2" s="297"/>
      <c r="HLN2" s="300"/>
      <c r="HLO2" s="297"/>
      <c r="HLP2" s="300"/>
      <c r="HLQ2" s="297"/>
      <c r="HLR2" s="300"/>
      <c r="HLS2" s="297"/>
      <c r="HLT2" s="300"/>
      <c r="HLU2" s="297"/>
      <c r="HLV2" s="300"/>
      <c r="HLW2" s="297"/>
      <c r="HLX2" s="300"/>
      <c r="HLY2" s="297"/>
      <c r="HLZ2" s="300"/>
      <c r="HMA2" s="297"/>
      <c r="HMB2" s="300"/>
      <c r="HMC2" s="297"/>
      <c r="HMD2" s="300"/>
      <c r="HME2" s="297"/>
      <c r="HMF2" s="300"/>
      <c r="HMG2" s="297"/>
      <c r="HMH2" s="300"/>
      <c r="HMI2" s="297"/>
      <c r="HMJ2" s="300"/>
      <c r="HMK2" s="297"/>
      <c r="HML2" s="300"/>
      <c r="HMM2" s="297"/>
      <c r="HMN2" s="300"/>
      <c r="HMO2" s="297"/>
      <c r="HMP2" s="300"/>
      <c r="HMQ2" s="297"/>
      <c r="HMR2" s="300"/>
      <c r="HMS2" s="297"/>
      <c r="HMT2" s="300"/>
      <c r="HMU2" s="297"/>
      <c r="HMV2" s="300"/>
      <c r="HMW2" s="297"/>
      <c r="HMX2" s="300"/>
      <c r="HMY2" s="297"/>
      <c r="HMZ2" s="300"/>
      <c r="HNA2" s="297"/>
      <c r="HNB2" s="300"/>
      <c r="HNC2" s="297"/>
      <c r="HND2" s="300"/>
      <c r="HNE2" s="297"/>
      <c r="HNF2" s="300"/>
      <c r="HNG2" s="297"/>
      <c r="HNH2" s="300"/>
      <c r="HNI2" s="297"/>
      <c r="HNJ2" s="300"/>
      <c r="HNK2" s="297"/>
      <c r="HNL2" s="300"/>
      <c r="HNM2" s="297"/>
      <c r="HNN2" s="300"/>
      <c r="HNO2" s="297"/>
      <c r="HNP2" s="300"/>
      <c r="HNQ2" s="297"/>
      <c r="HNR2" s="300"/>
      <c r="HNS2" s="297"/>
      <c r="HNT2" s="300"/>
      <c r="HNU2" s="297"/>
      <c r="HNV2" s="300"/>
      <c r="HNW2" s="297"/>
      <c r="HNX2" s="300"/>
      <c r="HNY2" s="297"/>
      <c r="HNZ2" s="300"/>
      <c r="HOA2" s="297"/>
      <c r="HOB2" s="300"/>
      <c r="HOC2" s="297"/>
      <c r="HOD2" s="300"/>
      <c r="HOE2" s="297"/>
      <c r="HOF2" s="300"/>
      <c r="HOG2" s="297"/>
      <c r="HOH2" s="300"/>
      <c r="HOI2" s="297"/>
      <c r="HOJ2" s="300"/>
      <c r="HOK2" s="297"/>
      <c r="HOL2" s="300"/>
      <c r="HOM2" s="297"/>
      <c r="HON2" s="300"/>
      <c r="HOO2" s="297"/>
      <c r="HOP2" s="300"/>
      <c r="HOQ2" s="297"/>
      <c r="HOR2" s="300"/>
      <c r="HOS2" s="297"/>
      <c r="HOT2" s="300"/>
      <c r="HOU2" s="297"/>
      <c r="HOV2" s="300"/>
      <c r="HOW2" s="297"/>
      <c r="HOX2" s="300"/>
      <c r="HOY2" s="297"/>
      <c r="HOZ2" s="300"/>
      <c r="HPA2" s="297"/>
      <c r="HPB2" s="300"/>
      <c r="HPC2" s="297"/>
      <c r="HPD2" s="300"/>
      <c r="HPE2" s="297"/>
      <c r="HPF2" s="300"/>
      <c r="HPG2" s="297"/>
      <c r="HPH2" s="300"/>
      <c r="HPI2" s="297"/>
      <c r="HPJ2" s="300"/>
      <c r="HPK2" s="297"/>
      <c r="HPL2" s="300"/>
      <c r="HPM2" s="297"/>
      <c r="HPN2" s="300"/>
      <c r="HPO2" s="297"/>
      <c r="HPP2" s="300"/>
      <c r="HPQ2" s="297"/>
      <c r="HPR2" s="300"/>
      <c r="HPS2" s="297"/>
      <c r="HPT2" s="300"/>
      <c r="HPU2" s="297"/>
      <c r="HPV2" s="300"/>
      <c r="HPW2" s="297"/>
      <c r="HPX2" s="300"/>
      <c r="HPY2" s="297"/>
      <c r="HPZ2" s="300"/>
      <c r="HQA2" s="297"/>
      <c r="HQB2" s="300"/>
      <c r="HQC2" s="297"/>
      <c r="HQD2" s="300"/>
      <c r="HQE2" s="297"/>
      <c r="HQF2" s="300"/>
      <c r="HQG2" s="297"/>
      <c r="HQH2" s="300"/>
      <c r="HQI2" s="297"/>
      <c r="HQJ2" s="300"/>
      <c r="HQK2" s="297"/>
      <c r="HQL2" s="300"/>
      <c r="HQM2" s="297"/>
      <c r="HQN2" s="300"/>
      <c r="HQO2" s="297"/>
      <c r="HQP2" s="300"/>
      <c r="HQQ2" s="297"/>
      <c r="HQR2" s="300"/>
      <c r="HQS2" s="297"/>
      <c r="HQT2" s="300"/>
      <c r="HQU2" s="297"/>
      <c r="HQV2" s="300"/>
      <c r="HQW2" s="297"/>
      <c r="HQX2" s="300"/>
      <c r="HQY2" s="297"/>
      <c r="HQZ2" s="300"/>
      <c r="HRA2" s="297"/>
      <c r="HRB2" s="300"/>
      <c r="HRC2" s="297"/>
      <c r="HRD2" s="300"/>
      <c r="HRE2" s="297"/>
      <c r="HRF2" s="300"/>
      <c r="HRG2" s="297"/>
      <c r="HRH2" s="300"/>
      <c r="HRI2" s="297"/>
      <c r="HRJ2" s="300"/>
      <c r="HRK2" s="297"/>
      <c r="HRL2" s="300"/>
      <c r="HRM2" s="297"/>
      <c r="HRN2" s="300"/>
      <c r="HRO2" s="297"/>
      <c r="HRP2" s="300"/>
      <c r="HRQ2" s="297"/>
      <c r="HRR2" s="300"/>
      <c r="HRS2" s="297"/>
      <c r="HRT2" s="300"/>
      <c r="HRU2" s="297"/>
      <c r="HRV2" s="300"/>
      <c r="HRW2" s="297"/>
      <c r="HRX2" s="300"/>
      <c r="HRY2" s="297"/>
      <c r="HRZ2" s="300"/>
      <c r="HSA2" s="297"/>
      <c r="HSB2" s="300"/>
      <c r="HSC2" s="297"/>
      <c r="HSD2" s="300"/>
      <c r="HSE2" s="297"/>
      <c r="HSF2" s="300"/>
      <c r="HSG2" s="297"/>
      <c r="HSH2" s="300"/>
      <c r="HSI2" s="297"/>
      <c r="HSJ2" s="300"/>
      <c r="HSK2" s="297"/>
      <c r="HSL2" s="300"/>
      <c r="HSM2" s="297"/>
      <c r="HSN2" s="300"/>
      <c r="HSO2" s="297"/>
      <c r="HSP2" s="300"/>
      <c r="HSQ2" s="297"/>
      <c r="HSR2" s="300"/>
      <c r="HSS2" s="297"/>
      <c r="HST2" s="300"/>
      <c r="HSU2" s="297"/>
      <c r="HSV2" s="300"/>
      <c r="HSW2" s="297"/>
      <c r="HSX2" s="300"/>
      <c r="HSY2" s="297"/>
      <c r="HSZ2" s="300"/>
      <c r="HTA2" s="297"/>
      <c r="HTB2" s="300"/>
      <c r="HTC2" s="297"/>
      <c r="HTD2" s="300"/>
      <c r="HTE2" s="297"/>
      <c r="HTF2" s="300"/>
      <c r="HTG2" s="297"/>
      <c r="HTH2" s="300"/>
      <c r="HTI2" s="297"/>
      <c r="HTJ2" s="300"/>
      <c r="HTK2" s="297"/>
      <c r="HTL2" s="300"/>
      <c r="HTM2" s="297"/>
      <c r="HTN2" s="300"/>
      <c r="HTO2" s="297"/>
      <c r="HTP2" s="300"/>
      <c r="HTQ2" s="297"/>
      <c r="HTR2" s="300"/>
      <c r="HTS2" s="297"/>
      <c r="HTT2" s="300"/>
      <c r="HTU2" s="297"/>
      <c r="HTV2" s="300"/>
      <c r="HTW2" s="297"/>
      <c r="HTX2" s="300"/>
      <c r="HTY2" s="297"/>
      <c r="HTZ2" s="300"/>
      <c r="HUA2" s="297"/>
      <c r="HUB2" s="300"/>
      <c r="HUC2" s="297"/>
      <c r="HUD2" s="300"/>
      <c r="HUE2" s="297"/>
      <c r="HUF2" s="300"/>
      <c r="HUG2" s="297"/>
      <c r="HUH2" s="300"/>
      <c r="HUI2" s="297"/>
      <c r="HUJ2" s="300"/>
      <c r="HUK2" s="297"/>
      <c r="HUL2" s="300"/>
      <c r="HUM2" s="297"/>
      <c r="HUN2" s="300"/>
      <c r="HUO2" s="297"/>
      <c r="HUP2" s="300"/>
      <c r="HUQ2" s="297"/>
      <c r="HUR2" s="300"/>
      <c r="HUS2" s="297"/>
      <c r="HUT2" s="300"/>
      <c r="HUU2" s="297"/>
      <c r="HUV2" s="300"/>
      <c r="HUW2" s="297"/>
      <c r="HUX2" s="300"/>
      <c r="HUY2" s="297"/>
      <c r="HUZ2" s="300"/>
      <c r="HVA2" s="297"/>
      <c r="HVB2" s="300"/>
      <c r="HVC2" s="297"/>
      <c r="HVD2" s="300"/>
      <c r="HVE2" s="297"/>
      <c r="HVF2" s="300"/>
      <c r="HVG2" s="297"/>
      <c r="HVH2" s="300"/>
      <c r="HVI2" s="297"/>
      <c r="HVJ2" s="300"/>
      <c r="HVK2" s="297"/>
      <c r="HVL2" s="300"/>
      <c r="HVM2" s="297"/>
      <c r="HVN2" s="300"/>
      <c r="HVO2" s="297"/>
      <c r="HVP2" s="300"/>
      <c r="HVQ2" s="297"/>
      <c r="HVR2" s="300"/>
      <c r="HVS2" s="297"/>
      <c r="HVT2" s="300"/>
      <c r="HVU2" s="297"/>
      <c r="HVV2" s="300"/>
      <c r="HVW2" s="297"/>
      <c r="HVX2" s="300"/>
      <c r="HVY2" s="297"/>
      <c r="HVZ2" s="300"/>
      <c r="HWA2" s="297"/>
      <c r="HWB2" s="300"/>
      <c r="HWC2" s="297"/>
      <c r="HWD2" s="300"/>
      <c r="HWE2" s="297"/>
      <c r="HWF2" s="300"/>
      <c r="HWG2" s="297"/>
      <c r="HWH2" s="300"/>
      <c r="HWI2" s="297"/>
      <c r="HWJ2" s="300"/>
      <c r="HWK2" s="297"/>
      <c r="HWL2" s="300"/>
      <c r="HWM2" s="297"/>
      <c r="HWN2" s="300"/>
      <c r="HWO2" s="297"/>
      <c r="HWP2" s="300"/>
      <c r="HWQ2" s="297"/>
      <c r="HWR2" s="300"/>
      <c r="HWS2" s="297"/>
      <c r="HWT2" s="300"/>
      <c r="HWU2" s="297"/>
      <c r="HWV2" s="300"/>
      <c r="HWW2" s="297"/>
      <c r="HWX2" s="300"/>
      <c r="HWY2" s="297"/>
      <c r="HWZ2" s="300"/>
      <c r="HXA2" s="297"/>
      <c r="HXB2" s="300"/>
      <c r="HXC2" s="297"/>
      <c r="HXD2" s="300"/>
      <c r="HXE2" s="297"/>
      <c r="HXF2" s="300"/>
      <c r="HXG2" s="297"/>
      <c r="HXH2" s="300"/>
      <c r="HXI2" s="297"/>
      <c r="HXJ2" s="300"/>
      <c r="HXK2" s="297"/>
      <c r="HXL2" s="300"/>
      <c r="HXM2" s="297"/>
      <c r="HXN2" s="300"/>
      <c r="HXO2" s="297"/>
      <c r="HXP2" s="300"/>
      <c r="HXQ2" s="297"/>
      <c r="HXR2" s="300"/>
      <c r="HXS2" s="297"/>
      <c r="HXT2" s="300"/>
      <c r="HXU2" s="297"/>
      <c r="HXV2" s="300"/>
      <c r="HXW2" s="297"/>
      <c r="HXX2" s="300"/>
      <c r="HXY2" s="297"/>
      <c r="HXZ2" s="300"/>
      <c r="HYA2" s="297"/>
      <c r="HYB2" s="300"/>
      <c r="HYC2" s="297"/>
      <c r="HYD2" s="300"/>
      <c r="HYE2" s="297"/>
      <c r="HYF2" s="300"/>
      <c r="HYG2" s="297"/>
      <c r="HYH2" s="300"/>
      <c r="HYI2" s="297"/>
      <c r="HYJ2" s="300"/>
      <c r="HYK2" s="297"/>
      <c r="HYL2" s="300"/>
      <c r="HYM2" s="297"/>
      <c r="HYN2" s="300"/>
      <c r="HYO2" s="297"/>
      <c r="HYP2" s="300"/>
      <c r="HYQ2" s="297"/>
      <c r="HYR2" s="300"/>
      <c r="HYS2" s="297"/>
      <c r="HYT2" s="300"/>
      <c r="HYU2" s="297"/>
      <c r="HYV2" s="300"/>
      <c r="HYW2" s="297"/>
      <c r="HYX2" s="300"/>
      <c r="HYY2" s="297"/>
      <c r="HYZ2" s="300"/>
      <c r="HZA2" s="297"/>
      <c r="HZB2" s="300"/>
      <c r="HZC2" s="297"/>
      <c r="HZD2" s="300"/>
      <c r="HZE2" s="297"/>
      <c r="HZF2" s="300"/>
      <c r="HZG2" s="297"/>
      <c r="HZH2" s="300"/>
      <c r="HZI2" s="297"/>
      <c r="HZJ2" s="300"/>
      <c r="HZK2" s="297"/>
      <c r="HZL2" s="300"/>
      <c r="HZM2" s="297"/>
      <c r="HZN2" s="300"/>
      <c r="HZO2" s="297"/>
      <c r="HZP2" s="300"/>
      <c r="HZQ2" s="297"/>
      <c r="HZR2" s="300"/>
      <c r="HZS2" s="297"/>
      <c r="HZT2" s="300"/>
      <c r="HZU2" s="297"/>
      <c r="HZV2" s="300"/>
      <c r="HZW2" s="297"/>
      <c r="HZX2" s="300"/>
      <c r="HZY2" s="297"/>
      <c r="HZZ2" s="300"/>
      <c r="IAA2" s="297"/>
      <c r="IAB2" s="300"/>
      <c r="IAC2" s="297"/>
      <c r="IAD2" s="300"/>
      <c r="IAE2" s="297"/>
      <c r="IAF2" s="300"/>
      <c r="IAG2" s="297"/>
      <c r="IAH2" s="300"/>
      <c r="IAI2" s="297"/>
      <c r="IAJ2" s="300"/>
      <c r="IAK2" s="297"/>
      <c r="IAL2" s="300"/>
      <c r="IAM2" s="297"/>
      <c r="IAN2" s="300"/>
      <c r="IAO2" s="297"/>
      <c r="IAP2" s="300"/>
      <c r="IAQ2" s="297"/>
      <c r="IAR2" s="300"/>
      <c r="IAS2" s="297"/>
      <c r="IAT2" s="300"/>
      <c r="IAU2" s="297"/>
      <c r="IAV2" s="300"/>
      <c r="IAW2" s="297"/>
      <c r="IAX2" s="300"/>
      <c r="IAY2" s="297"/>
      <c r="IAZ2" s="300"/>
      <c r="IBA2" s="297"/>
      <c r="IBB2" s="300"/>
      <c r="IBC2" s="297"/>
      <c r="IBD2" s="300"/>
      <c r="IBE2" s="297"/>
      <c r="IBF2" s="300"/>
      <c r="IBG2" s="297"/>
      <c r="IBH2" s="300"/>
      <c r="IBI2" s="297"/>
      <c r="IBJ2" s="300"/>
      <c r="IBK2" s="297"/>
      <c r="IBL2" s="300"/>
      <c r="IBM2" s="297"/>
      <c r="IBN2" s="300"/>
      <c r="IBO2" s="297"/>
      <c r="IBP2" s="300"/>
      <c r="IBQ2" s="297"/>
      <c r="IBR2" s="300"/>
      <c r="IBS2" s="297"/>
      <c r="IBT2" s="300"/>
      <c r="IBU2" s="297"/>
      <c r="IBV2" s="300"/>
      <c r="IBW2" s="297"/>
      <c r="IBX2" s="300"/>
      <c r="IBY2" s="297"/>
      <c r="IBZ2" s="300"/>
      <c r="ICA2" s="297"/>
      <c r="ICB2" s="300"/>
      <c r="ICC2" s="297"/>
      <c r="ICD2" s="300"/>
      <c r="ICE2" s="297"/>
      <c r="ICF2" s="300"/>
      <c r="ICG2" s="297"/>
      <c r="ICH2" s="300"/>
      <c r="ICI2" s="297"/>
      <c r="ICJ2" s="300"/>
      <c r="ICK2" s="297"/>
      <c r="ICL2" s="300"/>
      <c r="ICM2" s="297"/>
      <c r="ICN2" s="300"/>
      <c r="ICO2" s="297"/>
      <c r="ICP2" s="300"/>
      <c r="ICQ2" s="297"/>
      <c r="ICR2" s="300"/>
      <c r="ICS2" s="297"/>
      <c r="ICT2" s="300"/>
      <c r="ICU2" s="297"/>
      <c r="ICV2" s="300"/>
      <c r="ICW2" s="297"/>
      <c r="ICX2" s="300"/>
      <c r="ICY2" s="297"/>
      <c r="ICZ2" s="300"/>
      <c r="IDA2" s="297"/>
      <c r="IDB2" s="300"/>
      <c r="IDC2" s="297"/>
      <c r="IDD2" s="300"/>
      <c r="IDE2" s="297"/>
      <c r="IDF2" s="300"/>
      <c r="IDG2" s="297"/>
      <c r="IDH2" s="300"/>
      <c r="IDI2" s="297"/>
      <c r="IDJ2" s="300"/>
      <c r="IDK2" s="297"/>
      <c r="IDL2" s="300"/>
      <c r="IDM2" s="297"/>
      <c r="IDN2" s="300"/>
      <c r="IDO2" s="297"/>
      <c r="IDP2" s="300"/>
      <c r="IDQ2" s="297"/>
      <c r="IDR2" s="300"/>
      <c r="IDS2" s="297"/>
      <c r="IDT2" s="300"/>
      <c r="IDU2" s="297"/>
      <c r="IDV2" s="300"/>
      <c r="IDW2" s="297"/>
      <c r="IDX2" s="300"/>
      <c r="IDY2" s="297"/>
      <c r="IDZ2" s="300"/>
      <c r="IEA2" s="297"/>
      <c r="IEB2" s="300"/>
      <c r="IEC2" s="297"/>
      <c r="IED2" s="300"/>
      <c r="IEE2" s="297"/>
      <c r="IEF2" s="300"/>
      <c r="IEG2" s="297"/>
      <c r="IEH2" s="300"/>
      <c r="IEI2" s="297"/>
      <c r="IEJ2" s="300"/>
      <c r="IEK2" s="297"/>
      <c r="IEL2" s="300"/>
      <c r="IEM2" s="297"/>
      <c r="IEN2" s="300"/>
      <c r="IEO2" s="297"/>
      <c r="IEP2" s="300"/>
      <c r="IEQ2" s="297"/>
      <c r="IER2" s="300"/>
      <c r="IES2" s="297"/>
      <c r="IET2" s="300"/>
      <c r="IEU2" s="297"/>
      <c r="IEV2" s="300"/>
      <c r="IEW2" s="297"/>
      <c r="IEX2" s="300"/>
      <c r="IEY2" s="297"/>
      <c r="IEZ2" s="300"/>
      <c r="IFA2" s="297"/>
      <c r="IFB2" s="300"/>
      <c r="IFC2" s="297"/>
      <c r="IFD2" s="300"/>
      <c r="IFE2" s="297"/>
      <c r="IFF2" s="300"/>
      <c r="IFG2" s="297"/>
      <c r="IFH2" s="300"/>
      <c r="IFI2" s="297"/>
      <c r="IFJ2" s="300"/>
      <c r="IFK2" s="297"/>
      <c r="IFL2" s="300"/>
      <c r="IFM2" s="297"/>
      <c r="IFN2" s="300"/>
      <c r="IFO2" s="297"/>
      <c r="IFP2" s="300"/>
      <c r="IFQ2" s="297"/>
      <c r="IFR2" s="300"/>
      <c r="IFS2" s="297"/>
      <c r="IFT2" s="300"/>
      <c r="IFU2" s="297"/>
      <c r="IFV2" s="300"/>
      <c r="IFW2" s="297"/>
      <c r="IFX2" s="300"/>
      <c r="IFY2" s="297"/>
      <c r="IFZ2" s="300"/>
      <c r="IGA2" s="297"/>
      <c r="IGB2" s="300"/>
      <c r="IGC2" s="297"/>
      <c r="IGD2" s="300"/>
      <c r="IGE2" s="297"/>
      <c r="IGF2" s="300"/>
      <c r="IGG2" s="297"/>
      <c r="IGH2" s="300"/>
      <c r="IGI2" s="297"/>
      <c r="IGJ2" s="300"/>
      <c r="IGK2" s="297"/>
      <c r="IGL2" s="300"/>
      <c r="IGM2" s="297"/>
      <c r="IGN2" s="300"/>
      <c r="IGO2" s="297"/>
      <c r="IGP2" s="300"/>
      <c r="IGQ2" s="297"/>
      <c r="IGR2" s="300"/>
      <c r="IGS2" s="297"/>
      <c r="IGT2" s="300"/>
      <c r="IGU2" s="297"/>
      <c r="IGV2" s="300"/>
      <c r="IGW2" s="297"/>
      <c r="IGX2" s="300"/>
      <c r="IGY2" s="297"/>
      <c r="IGZ2" s="300"/>
      <c r="IHA2" s="297"/>
      <c r="IHB2" s="300"/>
      <c r="IHC2" s="297"/>
      <c r="IHD2" s="300"/>
      <c r="IHE2" s="297"/>
      <c r="IHF2" s="300"/>
      <c r="IHG2" s="297"/>
      <c r="IHH2" s="300"/>
      <c r="IHI2" s="297"/>
      <c r="IHJ2" s="300"/>
      <c r="IHK2" s="297"/>
      <c r="IHL2" s="300"/>
      <c r="IHM2" s="297"/>
      <c r="IHN2" s="300"/>
      <c r="IHO2" s="297"/>
      <c r="IHP2" s="300"/>
      <c r="IHQ2" s="297"/>
      <c r="IHR2" s="300"/>
      <c r="IHS2" s="297"/>
      <c r="IHT2" s="300"/>
      <c r="IHU2" s="297"/>
      <c r="IHV2" s="300"/>
      <c r="IHW2" s="297"/>
      <c r="IHX2" s="300"/>
      <c r="IHY2" s="297"/>
      <c r="IHZ2" s="300"/>
      <c r="IIA2" s="297"/>
      <c r="IIB2" s="300"/>
      <c r="IIC2" s="297"/>
      <c r="IID2" s="300"/>
      <c r="IIE2" s="297"/>
      <c r="IIF2" s="300"/>
      <c r="IIG2" s="297"/>
      <c r="IIH2" s="300"/>
      <c r="III2" s="297"/>
      <c r="IIJ2" s="300"/>
      <c r="IIK2" s="297"/>
      <c r="IIL2" s="300"/>
      <c r="IIM2" s="297"/>
      <c r="IIN2" s="300"/>
      <c r="IIO2" s="297"/>
      <c r="IIP2" s="300"/>
      <c r="IIQ2" s="297"/>
      <c r="IIR2" s="300"/>
      <c r="IIS2" s="297"/>
      <c r="IIT2" s="300"/>
      <c r="IIU2" s="297"/>
      <c r="IIV2" s="300"/>
      <c r="IIW2" s="297"/>
      <c r="IIX2" s="300"/>
      <c r="IIY2" s="297"/>
      <c r="IIZ2" s="300"/>
      <c r="IJA2" s="297"/>
      <c r="IJB2" s="300"/>
      <c r="IJC2" s="297"/>
      <c r="IJD2" s="300"/>
      <c r="IJE2" s="297"/>
      <c r="IJF2" s="300"/>
      <c r="IJG2" s="297"/>
      <c r="IJH2" s="300"/>
      <c r="IJI2" s="297"/>
      <c r="IJJ2" s="300"/>
      <c r="IJK2" s="297"/>
      <c r="IJL2" s="300"/>
      <c r="IJM2" s="297"/>
      <c r="IJN2" s="300"/>
      <c r="IJO2" s="297"/>
      <c r="IJP2" s="300"/>
      <c r="IJQ2" s="297"/>
      <c r="IJR2" s="300"/>
      <c r="IJS2" s="297"/>
      <c r="IJT2" s="300"/>
      <c r="IJU2" s="297"/>
      <c r="IJV2" s="300"/>
      <c r="IJW2" s="297"/>
      <c r="IJX2" s="300"/>
      <c r="IJY2" s="297"/>
      <c r="IJZ2" s="300"/>
      <c r="IKA2" s="297"/>
      <c r="IKB2" s="300"/>
      <c r="IKC2" s="297"/>
      <c r="IKD2" s="300"/>
      <c r="IKE2" s="297"/>
      <c r="IKF2" s="300"/>
      <c r="IKG2" s="297"/>
      <c r="IKH2" s="300"/>
      <c r="IKI2" s="297"/>
      <c r="IKJ2" s="300"/>
      <c r="IKK2" s="297"/>
      <c r="IKL2" s="300"/>
      <c r="IKM2" s="297"/>
      <c r="IKN2" s="300"/>
      <c r="IKO2" s="297"/>
      <c r="IKP2" s="300"/>
      <c r="IKQ2" s="297"/>
      <c r="IKR2" s="300"/>
      <c r="IKS2" s="297"/>
      <c r="IKT2" s="300"/>
      <c r="IKU2" s="297"/>
      <c r="IKV2" s="300"/>
      <c r="IKW2" s="297"/>
      <c r="IKX2" s="300"/>
      <c r="IKY2" s="297"/>
      <c r="IKZ2" s="300"/>
      <c r="ILA2" s="297"/>
      <c r="ILB2" s="300"/>
      <c r="ILC2" s="297"/>
      <c r="ILD2" s="300"/>
      <c r="ILE2" s="297"/>
      <c r="ILF2" s="300"/>
      <c r="ILG2" s="297"/>
      <c r="ILH2" s="300"/>
      <c r="ILI2" s="297"/>
      <c r="ILJ2" s="300"/>
      <c r="ILK2" s="297"/>
      <c r="ILL2" s="300"/>
      <c r="ILM2" s="297"/>
      <c r="ILN2" s="300"/>
      <c r="ILO2" s="297"/>
      <c r="ILP2" s="300"/>
      <c r="ILQ2" s="297"/>
      <c r="ILR2" s="300"/>
      <c r="ILS2" s="297"/>
      <c r="ILT2" s="300"/>
      <c r="ILU2" s="297"/>
      <c r="ILV2" s="300"/>
      <c r="ILW2" s="297"/>
      <c r="ILX2" s="300"/>
      <c r="ILY2" s="297"/>
      <c r="ILZ2" s="300"/>
      <c r="IMA2" s="297"/>
      <c r="IMB2" s="300"/>
      <c r="IMC2" s="297"/>
      <c r="IMD2" s="300"/>
      <c r="IME2" s="297"/>
      <c r="IMF2" s="300"/>
      <c r="IMG2" s="297"/>
      <c r="IMH2" s="300"/>
      <c r="IMI2" s="297"/>
      <c r="IMJ2" s="300"/>
      <c r="IMK2" s="297"/>
      <c r="IML2" s="300"/>
      <c r="IMM2" s="297"/>
      <c r="IMN2" s="300"/>
      <c r="IMO2" s="297"/>
      <c r="IMP2" s="300"/>
      <c r="IMQ2" s="297"/>
      <c r="IMR2" s="300"/>
      <c r="IMS2" s="297"/>
      <c r="IMT2" s="300"/>
      <c r="IMU2" s="297"/>
      <c r="IMV2" s="300"/>
      <c r="IMW2" s="297"/>
      <c r="IMX2" s="300"/>
      <c r="IMY2" s="297"/>
      <c r="IMZ2" s="300"/>
      <c r="INA2" s="297"/>
      <c r="INB2" s="300"/>
      <c r="INC2" s="297"/>
      <c r="IND2" s="300"/>
      <c r="INE2" s="297"/>
      <c r="INF2" s="300"/>
      <c r="ING2" s="297"/>
      <c r="INH2" s="300"/>
      <c r="INI2" s="297"/>
      <c r="INJ2" s="300"/>
      <c r="INK2" s="297"/>
      <c r="INL2" s="300"/>
      <c r="INM2" s="297"/>
      <c r="INN2" s="300"/>
      <c r="INO2" s="297"/>
      <c r="INP2" s="300"/>
      <c r="INQ2" s="297"/>
      <c r="INR2" s="300"/>
      <c r="INS2" s="297"/>
      <c r="INT2" s="300"/>
      <c r="INU2" s="297"/>
      <c r="INV2" s="300"/>
      <c r="INW2" s="297"/>
      <c r="INX2" s="300"/>
      <c r="INY2" s="297"/>
      <c r="INZ2" s="300"/>
      <c r="IOA2" s="297"/>
      <c r="IOB2" s="300"/>
      <c r="IOC2" s="297"/>
      <c r="IOD2" s="300"/>
      <c r="IOE2" s="297"/>
      <c r="IOF2" s="300"/>
      <c r="IOG2" s="297"/>
      <c r="IOH2" s="300"/>
      <c r="IOI2" s="297"/>
      <c r="IOJ2" s="300"/>
      <c r="IOK2" s="297"/>
      <c r="IOL2" s="300"/>
      <c r="IOM2" s="297"/>
      <c r="ION2" s="300"/>
      <c r="IOO2" s="297"/>
      <c r="IOP2" s="300"/>
      <c r="IOQ2" s="297"/>
      <c r="IOR2" s="300"/>
      <c r="IOS2" s="297"/>
      <c r="IOT2" s="300"/>
      <c r="IOU2" s="297"/>
      <c r="IOV2" s="300"/>
      <c r="IOW2" s="297"/>
      <c r="IOX2" s="300"/>
      <c r="IOY2" s="297"/>
      <c r="IOZ2" s="300"/>
      <c r="IPA2" s="297"/>
      <c r="IPB2" s="300"/>
      <c r="IPC2" s="297"/>
      <c r="IPD2" s="300"/>
      <c r="IPE2" s="297"/>
      <c r="IPF2" s="300"/>
      <c r="IPG2" s="297"/>
      <c r="IPH2" s="300"/>
      <c r="IPI2" s="297"/>
      <c r="IPJ2" s="300"/>
      <c r="IPK2" s="297"/>
      <c r="IPL2" s="300"/>
      <c r="IPM2" s="297"/>
      <c r="IPN2" s="300"/>
      <c r="IPO2" s="297"/>
      <c r="IPP2" s="300"/>
      <c r="IPQ2" s="297"/>
      <c r="IPR2" s="300"/>
      <c r="IPS2" s="297"/>
      <c r="IPT2" s="300"/>
      <c r="IPU2" s="297"/>
      <c r="IPV2" s="300"/>
      <c r="IPW2" s="297"/>
      <c r="IPX2" s="300"/>
      <c r="IPY2" s="297"/>
      <c r="IPZ2" s="300"/>
      <c r="IQA2" s="297"/>
      <c r="IQB2" s="300"/>
      <c r="IQC2" s="297"/>
      <c r="IQD2" s="300"/>
      <c r="IQE2" s="297"/>
      <c r="IQF2" s="300"/>
      <c r="IQG2" s="297"/>
      <c r="IQH2" s="300"/>
      <c r="IQI2" s="297"/>
      <c r="IQJ2" s="300"/>
      <c r="IQK2" s="297"/>
      <c r="IQL2" s="300"/>
      <c r="IQM2" s="297"/>
      <c r="IQN2" s="300"/>
      <c r="IQO2" s="297"/>
      <c r="IQP2" s="300"/>
      <c r="IQQ2" s="297"/>
      <c r="IQR2" s="300"/>
      <c r="IQS2" s="297"/>
      <c r="IQT2" s="300"/>
      <c r="IQU2" s="297"/>
      <c r="IQV2" s="300"/>
      <c r="IQW2" s="297"/>
      <c r="IQX2" s="300"/>
      <c r="IQY2" s="297"/>
      <c r="IQZ2" s="300"/>
      <c r="IRA2" s="297"/>
      <c r="IRB2" s="300"/>
      <c r="IRC2" s="297"/>
      <c r="IRD2" s="300"/>
      <c r="IRE2" s="297"/>
      <c r="IRF2" s="300"/>
      <c r="IRG2" s="297"/>
      <c r="IRH2" s="300"/>
      <c r="IRI2" s="297"/>
      <c r="IRJ2" s="300"/>
      <c r="IRK2" s="297"/>
      <c r="IRL2" s="300"/>
      <c r="IRM2" s="297"/>
      <c r="IRN2" s="300"/>
      <c r="IRO2" s="297"/>
      <c r="IRP2" s="300"/>
      <c r="IRQ2" s="297"/>
      <c r="IRR2" s="300"/>
      <c r="IRS2" s="297"/>
      <c r="IRT2" s="300"/>
      <c r="IRU2" s="297"/>
      <c r="IRV2" s="300"/>
      <c r="IRW2" s="297"/>
      <c r="IRX2" s="300"/>
      <c r="IRY2" s="297"/>
      <c r="IRZ2" s="300"/>
      <c r="ISA2" s="297"/>
      <c r="ISB2" s="300"/>
      <c r="ISC2" s="297"/>
      <c r="ISD2" s="300"/>
      <c r="ISE2" s="297"/>
      <c r="ISF2" s="300"/>
      <c r="ISG2" s="297"/>
      <c r="ISH2" s="300"/>
      <c r="ISI2" s="297"/>
      <c r="ISJ2" s="300"/>
      <c r="ISK2" s="297"/>
      <c r="ISL2" s="300"/>
      <c r="ISM2" s="297"/>
      <c r="ISN2" s="300"/>
      <c r="ISO2" s="297"/>
      <c r="ISP2" s="300"/>
      <c r="ISQ2" s="297"/>
      <c r="ISR2" s="300"/>
      <c r="ISS2" s="297"/>
      <c r="IST2" s="300"/>
      <c r="ISU2" s="297"/>
      <c r="ISV2" s="300"/>
      <c r="ISW2" s="297"/>
      <c r="ISX2" s="300"/>
      <c r="ISY2" s="297"/>
      <c r="ISZ2" s="300"/>
      <c r="ITA2" s="297"/>
      <c r="ITB2" s="300"/>
      <c r="ITC2" s="297"/>
      <c r="ITD2" s="300"/>
      <c r="ITE2" s="297"/>
      <c r="ITF2" s="300"/>
      <c r="ITG2" s="297"/>
      <c r="ITH2" s="300"/>
      <c r="ITI2" s="297"/>
      <c r="ITJ2" s="300"/>
      <c r="ITK2" s="297"/>
      <c r="ITL2" s="300"/>
      <c r="ITM2" s="297"/>
      <c r="ITN2" s="300"/>
      <c r="ITO2" s="297"/>
      <c r="ITP2" s="300"/>
      <c r="ITQ2" s="297"/>
      <c r="ITR2" s="300"/>
      <c r="ITS2" s="297"/>
      <c r="ITT2" s="300"/>
      <c r="ITU2" s="297"/>
      <c r="ITV2" s="300"/>
      <c r="ITW2" s="297"/>
      <c r="ITX2" s="300"/>
      <c r="ITY2" s="297"/>
      <c r="ITZ2" s="300"/>
      <c r="IUA2" s="297"/>
      <c r="IUB2" s="300"/>
      <c r="IUC2" s="297"/>
      <c r="IUD2" s="300"/>
      <c r="IUE2" s="297"/>
      <c r="IUF2" s="300"/>
      <c r="IUG2" s="297"/>
      <c r="IUH2" s="300"/>
      <c r="IUI2" s="297"/>
      <c r="IUJ2" s="300"/>
      <c r="IUK2" s="297"/>
      <c r="IUL2" s="300"/>
      <c r="IUM2" s="297"/>
      <c r="IUN2" s="300"/>
      <c r="IUO2" s="297"/>
      <c r="IUP2" s="300"/>
      <c r="IUQ2" s="297"/>
      <c r="IUR2" s="300"/>
      <c r="IUS2" s="297"/>
      <c r="IUT2" s="300"/>
      <c r="IUU2" s="297"/>
      <c r="IUV2" s="300"/>
      <c r="IUW2" s="297"/>
      <c r="IUX2" s="300"/>
      <c r="IUY2" s="297"/>
      <c r="IUZ2" s="300"/>
      <c r="IVA2" s="297"/>
      <c r="IVB2" s="300"/>
      <c r="IVC2" s="297"/>
      <c r="IVD2" s="300"/>
      <c r="IVE2" s="297"/>
      <c r="IVF2" s="300"/>
      <c r="IVG2" s="297"/>
      <c r="IVH2" s="300"/>
      <c r="IVI2" s="297"/>
      <c r="IVJ2" s="300"/>
      <c r="IVK2" s="297"/>
      <c r="IVL2" s="300"/>
      <c r="IVM2" s="297"/>
      <c r="IVN2" s="300"/>
      <c r="IVO2" s="297"/>
      <c r="IVP2" s="300"/>
      <c r="IVQ2" s="297"/>
      <c r="IVR2" s="300"/>
      <c r="IVS2" s="297"/>
      <c r="IVT2" s="300"/>
      <c r="IVU2" s="297"/>
      <c r="IVV2" s="300"/>
      <c r="IVW2" s="297"/>
      <c r="IVX2" s="300"/>
      <c r="IVY2" s="297"/>
      <c r="IVZ2" s="300"/>
      <c r="IWA2" s="297"/>
      <c r="IWB2" s="300"/>
      <c r="IWC2" s="297"/>
      <c r="IWD2" s="300"/>
      <c r="IWE2" s="297"/>
      <c r="IWF2" s="300"/>
      <c r="IWG2" s="297"/>
      <c r="IWH2" s="300"/>
      <c r="IWI2" s="297"/>
      <c r="IWJ2" s="300"/>
      <c r="IWK2" s="297"/>
      <c r="IWL2" s="300"/>
      <c r="IWM2" s="297"/>
      <c r="IWN2" s="300"/>
      <c r="IWO2" s="297"/>
      <c r="IWP2" s="300"/>
      <c r="IWQ2" s="297"/>
      <c r="IWR2" s="300"/>
      <c r="IWS2" s="297"/>
      <c r="IWT2" s="300"/>
      <c r="IWU2" s="297"/>
      <c r="IWV2" s="300"/>
      <c r="IWW2" s="297"/>
      <c r="IWX2" s="300"/>
      <c r="IWY2" s="297"/>
      <c r="IWZ2" s="300"/>
      <c r="IXA2" s="297"/>
      <c r="IXB2" s="300"/>
      <c r="IXC2" s="297"/>
      <c r="IXD2" s="300"/>
      <c r="IXE2" s="297"/>
      <c r="IXF2" s="300"/>
      <c r="IXG2" s="297"/>
      <c r="IXH2" s="300"/>
      <c r="IXI2" s="297"/>
      <c r="IXJ2" s="300"/>
      <c r="IXK2" s="297"/>
      <c r="IXL2" s="300"/>
      <c r="IXM2" s="297"/>
      <c r="IXN2" s="300"/>
      <c r="IXO2" s="297"/>
      <c r="IXP2" s="300"/>
      <c r="IXQ2" s="297"/>
      <c r="IXR2" s="300"/>
      <c r="IXS2" s="297"/>
      <c r="IXT2" s="300"/>
      <c r="IXU2" s="297"/>
      <c r="IXV2" s="300"/>
      <c r="IXW2" s="297"/>
      <c r="IXX2" s="300"/>
      <c r="IXY2" s="297"/>
      <c r="IXZ2" s="300"/>
      <c r="IYA2" s="297"/>
      <c r="IYB2" s="300"/>
      <c r="IYC2" s="297"/>
      <c r="IYD2" s="300"/>
      <c r="IYE2" s="297"/>
      <c r="IYF2" s="300"/>
      <c r="IYG2" s="297"/>
      <c r="IYH2" s="300"/>
      <c r="IYI2" s="297"/>
      <c r="IYJ2" s="300"/>
      <c r="IYK2" s="297"/>
      <c r="IYL2" s="300"/>
      <c r="IYM2" s="297"/>
      <c r="IYN2" s="300"/>
      <c r="IYO2" s="297"/>
      <c r="IYP2" s="300"/>
      <c r="IYQ2" s="297"/>
      <c r="IYR2" s="300"/>
      <c r="IYS2" s="297"/>
      <c r="IYT2" s="300"/>
      <c r="IYU2" s="297"/>
      <c r="IYV2" s="300"/>
      <c r="IYW2" s="297"/>
      <c r="IYX2" s="300"/>
      <c r="IYY2" s="297"/>
      <c r="IYZ2" s="300"/>
      <c r="IZA2" s="297"/>
      <c r="IZB2" s="300"/>
      <c r="IZC2" s="297"/>
      <c r="IZD2" s="300"/>
      <c r="IZE2" s="297"/>
      <c r="IZF2" s="300"/>
      <c r="IZG2" s="297"/>
      <c r="IZH2" s="300"/>
      <c r="IZI2" s="297"/>
      <c r="IZJ2" s="300"/>
      <c r="IZK2" s="297"/>
      <c r="IZL2" s="300"/>
      <c r="IZM2" s="297"/>
      <c r="IZN2" s="300"/>
      <c r="IZO2" s="297"/>
      <c r="IZP2" s="300"/>
      <c r="IZQ2" s="297"/>
      <c r="IZR2" s="300"/>
      <c r="IZS2" s="297"/>
      <c r="IZT2" s="300"/>
      <c r="IZU2" s="297"/>
      <c r="IZV2" s="300"/>
      <c r="IZW2" s="297"/>
      <c r="IZX2" s="300"/>
      <c r="IZY2" s="297"/>
      <c r="IZZ2" s="300"/>
      <c r="JAA2" s="297"/>
      <c r="JAB2" s="300"/>
      <c r="JAC2" s="297"/>
      <c r="JAD2" s="300"/>
      <c r="JAE2" s="297"/>
      <c r="JAF2" s="300"/>
      <c r="JAG2" s="297"/>
      <c r="JAH2" s="300"/>
      <c r="JAI2" s="297"/>
      <c r="JAJ2" s="300"/>
      <c r="JAK2" s="297"/>
      <c r="JAL2" s="300"/>
      <c r="JAM2" s="297"/>
      <c r="JAN2" s="300"/>
      <c r="JAO2" s="297"/>
      <c r="JAP2" s="300"/>
      <c r="JAQ2" s="297"/>
      <c r="JAR2" s="300"/>
      <c r="JAS2" s="297"/>
      <c r="JAT2" s="300"/>
      <c r="JAU2" s="297"/>
      <c r="JAV2" s="300"/>
      <c r="JAW2" s="297"/>
      <c r="JAX2" s="300"/>
      <c r="JAY2" s="297"/>
      <c r="JAZ2" s="300"/>
      <c r="JBA2" s="297"/>
      <c r="JBB2" s="300"/>
      <c r="JBC2" s="297"/>
      <c r="JBD2" s="300"/>
      <c r="JBE2" s="297"/>
      <c r="JBF2" s="300"/>
      <c r="JBG2" s="297"/>
      <c r="JBH2" s="300"/>
      <c r="JBI2" s="297"/>
      <c r="JBJ2" s="300"/>
      <c r="JBK2" s="297"/>
      <c r="JBL2" s="300"/>
      <c r="JBM2" s="297"/>
      <c r="JBN2" s="300"/>
      <c r="JBO2" s="297"/>
      <c r="JBP2" s="300"/>
      <c r="JBQ2" s="297"/>
      <c r="JBR2" s="300"/>
      <c r="JBS2" s="297"/>
      <c r="JBT2" s="300"/>
      <c r="JBU2" s="297"/>
      <c r="JBV2" s="300"/>
      <c r="JBW2" s="297"/>
      <c r="JBX2" s="300"/>
      <c r="JBY2" s="297"/>
      <c r="JBZ2" s="300"/>
      <c r="JCA2" s="297"/>
      <c r="JCB2" s="300"/>
      <c r="JCC2" s="297"/>
      <c r="JCD2" s="300"/>
      <c r="JCE2" s="297"/>
      <c r="JCF2" s="300"/>
      <c r="JCG2" s="297"/>
      <c r="JCH2" s="300"/>
      <c r="JCI2" s="297"/>
      <c r="JCJ2" s="300"/>
      <c r="JCK2" s="297"/>
      <c r="JCL2" s="300"/>
      <c r="JCM2" s="297"/>
      <c r="JCN2" s="300"/>
      <c r="JCO2" s="297"/>
      <c r="JCP2" s="300"/>
      <c r="JCQ2" s="297"/>
      <c r="JCR2" s="300"/>
      <c r="JCS2" s="297"/>
      <c r="JCT2" s="300"/>
      <c r="JCU2" s="297"/>
      <c r="JCV2" s="300"/>
      <c r="JCW2" s="297"/>
      <c r="JCX2" s="300"/>
      <c r="JCY2" s="297"/>
      <c r="JCZ2" s="300"/>
      <c r="JDA2" s="297"/>
      <c r="JDB2" s="300"/>
      <c r="JDC2" s="297"/>
      <c r="JDD2" s="300"/>
      <c r="JDE2" s="297"/>
      <c r="JDF2" s="300"/>
      <c r="JDG2" s="297"/>
      <c r="JDH2" s="300"/>
      <c r="JDI2" s="297"/>
      <c r="JDJ2" s="300"/>
      <c r="JDK2" s="297"/>
      <c r="JDL2" s="300"/>
      <c r="JDM2" s="297"/>
      <c r="JDN2" s="300"/>
      <c r="JDO2" s="297"/>
      <c r="JDP2" s="300"/>
      <c r="JDQ2" s="297"/>
      <c r="JDR2" s="300"/>
      <c r="JDS2" s="297"/>
      <c r="JDT2" s="300"/>
      <c r="JDU2" s="297"/>
      <c r="JDV2" s="300"/>
      <c r="JDW2" s="297"/>
      <c r="JDX2" s="300"/>
      <c r="JDY2" s="297"/>
      <c r="JDZ2" s="300"/>
      <c r="JEA2" s="297"/>
      <c r="JEB2" s="300"/>
      <c r="JEC2" s="297"/>
      <c r="JED2" s="300"/>
      <c r="JEE2" s="297"/>
      <c r="JEF2" s="300"/>
      <c r="JEG2" s="297"/>
      <c r="JEH2" s="300"/>
      <c r="JEI2" s="297"/>
      <c r="JEJ2" s="300"/>
      <c r="JEK2" s="297"/>
      <c r="JEL2" s="300"/>
      <c r="JEM2" s="297"/>
      <c r="JEN2" s="300"/>
      <c r="JEO2" s="297"/>
      <c r="JEP2" s="300"/>
      <c r="JEQ2" s="297"/>
      <c r="JER2" s="300"/>
      <c r="JES2" s="297"/>
      <c r="JET2" s="300"/>
      <c r="JEU2" s="297"/>
      <c r="JEV2" s="300"/>
      <c r="JEW2" s="297"/>
      <c r="JEX2" s="300"/>
      <c r="JEY2" s="297"/>
      <c r="JEZ2" s="300"/>
      <c r="JFA2" s="297"/>
      <c r="JFB2" s="300"/>
      <c r="JFC2" s="297"/>
      <c r="JFD2" s="300"/>
      <c r="JFE2" s="297"/>
      <c r="JFF2" s="300"/>
      <c r="JFG2" s="297"/>
      <c r="JFH2" s="300"/>
      <c r="JFI2" s="297"/>
      <c r="JFJ2" s="300"/>
      <c r="JFK2" s="297"/>
      <c r="JFL2" s="300"/>
      <c r="JFM2" s="297"/>
      <c r="JFN2" s="300"/>
      <c r="JFO2" s="297"/>
      <c r="JFP2" s="300"/>
      <c r="JFQ2" s="297"/>
      <c r="JFR2" s="300"/>
      <c r="JFS2" s="297"/>
      <c r="JFT2" s="300"/>
      <c r="JFU2" s="297"/>
      <c r="JFV2" s="300"/>
      <c r="JFW2" s="297"/>
      <c r="JFX2" s="300"/>
      <c r="JFY2" s="297"/>
      <c r="JFZ2" s="300"/>
      <c r="JGA2" s="297"/>
      <c r="JGB2" s="300"/>
      <c r="JGC2" s="297"/>
      <c r="JGD2" s="300"/>
      <c r="JGE2" s="297"/>
      <c r="JGF2" s="300"/>
      <c r="JGG2" s="297"/>
      <c r="JGH2" s="300"/>
      <c r="JGI2" s="297"/>
      <c r="JGJ2" s="300"/>
      <c r="JGK2" s="297"/>
      <c r="JGL2" s="300"/>
      <c r="JGM2" s="297"/>
      <c r="JGN2" s="300"/>
      <c r="JGO2" s="297"/>
      <c r="JGP2" s="300"/>
      <c r="JGQ2" s="297"/>
      <c r="JGR2" s="300"/>
      <c r="JGS2" s="297"/>
      <c r="JGT2" s="300"/>
      <c r="JGU2" s="297"/>
      <c r="JGV2" s="300"/>
      <c r="JGW2" s="297"/>
      <c r="JGX2" s="300"/>
      <c r="JGY2" s="297"/>
      <c r="JGZ2" s="300"/>
      <c r="JHA2" s="297"/>
      <c r="JHB2" s="300"/>
      <c r="JHC2" s="297"/>
      <c r="JHD2" s="300"/>
      <c r="JHE2" s="297"/>
      <c r="JHF2" s="300"/>
      <c r="JHG2" s="297"/>
      <c r="JHH2" s="300"/>
      <c r="JHI2" s="297"/>
      <c r="JHJ2" s="300"/>
      <c r="JHK2" s="297"/>
      <c r="JHL2" s="300"/>
      <c r="JHM2" s="297"/>
      <c r="JHN2" s="300"/>
      <c r="JHO2" s="297"/>
      <c r="JHP2" s="300"/>
      <c r="JHQ2" s="297"/>
      <c r="JHR2" s="300"/>
      <c r="JHS2" s="297"/>
      <c r="JHT2" s="300"/>
      <c r="JHU2" s="297"/>
      <c r="JHV2" s="300"/>
      <c r="JHW2" s="297"/>
      <c r="JHX2" s="300"/>
      <c r="JHY2" s="297"/>
      <c r="JHZ2" s="300"/>
      <c r="JIA2" s="297"/>
      <c r="JIB2" s="300"/>
      <c r="JIC2" s="297"/>
      <c r="JID2" s="300"/>
      <c r="JIE2" s="297"/>
      <c r="JIF2" s="300"/>
      <c r="JIG2" s="297"/>
      <c r="JIH2" s="300"/>
      <c r="JII2" s="297"/>
      <c r="JIJ2" s="300"/>
      <c r="JIK2" s="297"/>
      <c r="JIL2" s="300"/>
      <c r="JIM2" s="297"/>
      <c r="JIN2" s="300"/>
      <c r="JIO2" s="297"/>
      <c r="JIP2" s="300"/>
      <c r="JIQ2" s="297"/>
      <c r="JIR2" s="300"/>
      <c r="JIS2" s="297"/>
      <c r="JIT2" s="300"/>
      <c r="JIU2" s="297"/>
      <c r="JIV2" s="300"/>
      <c r="JIW2" s="297"/>
      <c r="JIX2" s="300"/>
      <c r="JIY2" s="297"/>
      <c r="JIZ2" s="300"/>
      <c r="JJA2" s="297"/>
      <c r="JJB2" s="300"/>
      <c r="JJC2" s="297"/>
      <c r="JJD2" s="300"/>
      <c r="JJE2" s="297"/>
      <c r="JJF2" s="300"/>
      <c r="JJG2" s="297"/>
      <c r="JJH2" s="300"/>
      <c r="JJI2" s="297"/>
      <c r="JJJ2" s="300"/>
      <c r="JJK2" s="297"/>
      <c r="JJL2" s="300"/>
      <c r="JJM2" s="297"/>
      <c r="JJN2" s="300"/>
      <c r="JJO2" s="297"/>
      <c r="JJP2" s="300"/>
      <c r="JJQ2" s="297"/>
      <c r="JJR2" s="300"/>
      <c r="JJS2" s="297"/>
      <c r="JJT2" s="300"/>
      <c r="JJU2" s="297"/>
      <c r="JJV2" s="300"/>
      <c r="JJW2" s="297"/>
      <c r="JJX2" s="300"/>
      <c r="JJY2" s="297"/>
      <c r="JJZ2" s="300"/>
      <c r="JKA2" s="297"/>
      <c r="JKB2" s="300"/>
      <c r="JKC2" s="297"/>
      <c r="JKD2" s="300"/>
      <c r="JKE2" s="297"/>
      <c r="JKF2" s="300"/>
      <c r="JKG2" s="297"/>
      <c r="JKH2" s="300"/>
      <c r="JKI2" s="297"/>
      <c r="JKJ2" s="300"/>
      <c r="JKK2" s="297"/>
      <c r="JKL2" s="300"/>
      <c r="JKM2" s="297"/>
      <c r="JKN2" s="300"/>
      <c r="JKO2" s="297"/>
      <c r="JKP2" s="300"/>
      <c r="JKQ2" s="297"/>
      <c r="JKR2" s="300"/>
      <c r="JKS2" s="297"/>
      <c r="JKT2" s="300"/>
      <c r="JKU2" s="297"/>
      <c r="JKV2" s="300"/>
      <c r="JKW2" s="297"/>
      <c r="JKX2" s="300"/>
      <c r="JKY2" s="297"/>
      <c r="JKZ2" s="300"/>
      <c r="JLA2" s="297"/>
      <c r="JLB2" s="300"/>
      <c r="JLC2" s="297"/>
      <c r="JLD2" s="300"/>
      <c r="JLE2" s="297"/>
      <c r="JLF2" s="300"/>
      <c r="JLG2" s="297"/>
      <c r="JLH2" s="300"/>
      <c r="JLI2" s="297"/>
      <c r="JLJ2" s="300"/>
      <c r="JLK2" s="297"/>
      <c r="JLL2" s="300"/>
      <c r="JLM2" s="297"/>
      <c r="JLN2" s="300"/>
      <c r="JLO2" s="297"/>
      <c r="JLP2" s="300"/>
      <c r="JLQ2" s="297"/>
      <c r="JLR2" s="300"/>
      <c r="JLS2" s="297"/>
      <c r="JLT2" s="300"/>
      <c r="JLU2" s="297"/>
      <c r="JLV2" s="300"/>
      <c r="JLW2" s="297"/>
      <c r="JLX2" s="300"/>
      <c r="JLY2" s="297"/>
      <c r="JLZ2" s="300"/>
      <c r="JMA2" s="297"/>
      <c r="JMB2" s="300"/>
      <c r="JMC2" s="297"/>
      <c r="JMD2" s="300"/>
      <c r="JME2" s="297"/>
      <c r="JMF2" s="300"/>
      <c r="JMG2" s="297"/>
      <c r="JMH2" s="300"/>
      <c r="JMI2" s="297"/>
      <c r="JMJ2" s="300"/>
      <c r="JMK2" s="297"/>
      <c r="JML2" s="300"/>
      <c r="JMM2" s="297"/>
      <c r="JMN2" s="300"/>
      <c r="JMO2" s="297"/>
      <c r="JMP2" s="300"/>
      <c r="JMQ2" s="297"/>
      <c r="JMR2" s="300"/>
      <c r="JMS2" s="297"/>
      <c r="JMT2" s="300"/>
      <c r="JMU2" s="297"/>
      <c r="JMV2" s="300"/>
      <c r="JMW2" s="297"/>
      <c r="JMX2" s="300"/>
      <c r="JMY2" s="297"/>
      <c r="JMZ2" s="300"/>
      <c r="JNA2" s="297"/>
      <c r="JNB2" s="300"/>
      <c r="JNC2" s="297"/>
      <c r="JND2" s="300"/>
      <c r="JNE2" s="297"/>
      <c r="JNF2" s="300"/>
      <c r="JNG2" s="297"/>
      <c r="JNH2" s="300"/>
      <c r="JNI2" s="297"/>
      <c r="JNJ2" s="300"/>
      <c r="JNK2" s="297"/>
      <c r="JNL2" s="300"/>
      <c r="JNM2" s="297"/>
      <c r="JNN2" s="300"/>
      <c r="JNO2" s="297"/>
      <c r="JNP2" s="300"/>
      <c r="JNQ2" s="297"/>
      <c r="JNR2" s="300"/>
      <c r="JNS2" s="297"/>
      <c r="JNT2" s="300"/>
      <c r="JNU2" s="297"/>
      <c r="JNV2" s="300"/>
      <c r="JNW2" s="297"/>
      <c r="JNX2" s="300"/>
      <c r="JNY2" s="297"/>
      <c r="JNZ2" s="300"/>
      <c r="JOA2" s="297"/>
      <c r="JOB2" s="300"/>
      <c r="JOC2" s="297"/>
      <c r="JOD2" s="300"/>
      <c r="JOE2" s="297"/>
      <c r="JOF2" s="300"/>
      <c r="JOG2" s="297"/>
      <c r="JOH2" s="300"/>
      <c r="JOI2" s="297"/>
      <c r="JOJ2" s="300"/>
      <c r="JOK2" s="297"/>
      <c r="JOL2" s="300"/>
      <c r="JOM2" s="297"/>
      <c r="JON2" s="300"/>
      <c r="JOO2" s="297"/>
      <c r="JOP2" s="300"/>
      <c r="JOQ2" s="297"/>
      <c r="JOR2" s="300"/>
      <c r="JOS2" s="297"/>
      <c r="JOT2" s="300"/>
      <c r="JOU2" s="297"/>
      <c r="JOV2" s="300"/>
      <c r="JOW2" s="297"/>
      <c r="JOX2" s="300"/>
      <c r="JOY2" s="297"/>
      <c r="JOZ2" s="300"/>
      <c r="JPA2" s="297"/>
      <c r="JPB2" s="300"/>
      <c r="JPC2" s="297"/>
      <c r="JPD2" s="300"/>
      <c r="JPE2" s="297"/>
      <c r="JPF2" s="300"/>
      <c r="JPG2" s="297"/>
      <c r="JPH2" s="300"/>
      <c r="JPI2" s="297"/>
      <c r="JPJ2" s="300"/>
      <c r="JPK2" s="297"/>
      <c r="JPL2" s="300"/>
      <c r="JPM2" s="297"/>
      <c r="JPN2" s="300"/>
      <c r="JPO2" s="297"/>
      <c r="JPP2" s="300"/>
      <c r="JPQ2" s="297"/>
      <c r="JPR2" s="300"/>
      <c r="JPS2" s="297"/>
      <c r="JPT2" s="300"/>
      <c r="JPU2" s="297"/>
      <c r="JPV2" s="300"/>
      <c r="JPW2" s="297"/>
      <c r="JPX2" s="300"/>
      <c r="JPY2" s="297"/>
      <c r="JPZ2" s="300"/>
      <c r="JQA2" s="297"/>
      <c r="JQB2" s="300"/>
      <c r="JQC2" s="297"/>
      <c r="JQD2" s="300"/>
      <c r="JQE2" s="297"/>
      <c r="JQF2" s="300"/>
      <c r="JQG2" s="297"/>
      <c r="JQH2" s="300"/>
      <c r="JQI2" s="297"/>
      <c r="JQJ2" s="300"/>
      <c r="JQK2" s="297"/>
      <c r="JQL2" s="300"/>
      <c r="JQM2" s="297"/>
      <c r="JQN2" s="300"/>
      <c r="JQO2" s="297"/>
      <c r="JQP2" s="300"/>
      <c r="JQQ2" s="297"/>
      <c r="JQR2" s="300"/>
      <c r="JQS2" s="297"/>
      <c r="JQT2" s="300"/>
      <c r="JQU2" s="297"/>
      <c r="JQV2" s="300"/>
      <c r="JQW2" s="297"/>
      <c r="JQX2" s="300"/>
      <c r="JQY2" s="297"/>
      <c r="JQZ2" s="300"/>
      <c r="JRA2" s="297"/>
      <c r="JRB2" s="300"/>
      <c r="JRC2" s="297"/>
      <c r="JRD2" s="300"/>
      <c r="JRE2" s="297"/>
      <c r="JRF2" s="300"/>
      <c r="JRG2" s="297"/>
      <c r="JRH2" s="300"/>
      <c r="JRI2" s="297"/>
      <c r="JRJ2" s="300"/>
      <c r="JRK2" s="297"/>
      <c r="JRL2" s="300"/>
      <c r="JRM2" s="297"/>
      <c r="JRN2" s="300"/>
      <c r="JRO2" s="297"/>
      <c r="JRP2" s="300"/>
      <c r="JRQ2" s="297"/>
      <c r="JRR2" s="300"/>
      <c r="JRS2" s="297"/>
      <c r="JRT2" s="300"/>
      <c r="JRU2" s="297"/>
      <c r="JRV2" s="300"/>
      <c r="JRW2" s="297"/>
      <c r="JRX2" s="300"/>
      <c r="JRY2" s="297"/>
      <c r="JRZ2" s="300"/>
      <c r="JSA2" s="297"/>
      <c r="JSB2" s="300"/>
      <c r="JSC2" s="297"/>
      <c r="JSD2" s="300"/>
      <c r="JSE2" s="297"/>
      <c r="JSF2" s="300"/>
      <c r="JSG2" s="297"/>
      <c r="JSH2" s="300"/>
      <c r="JSI2" s="297"/>
      <c r="JSJ2" s="300"/>
      <c r="JSK2" s="297"/>
      <c r="JSL2" s="300"/>
      <c r="JSM2" s="297"/>
      <c r="JSN2" s="300"/>
      <c r="JSO2" s="297"/>
      <c r="JSP2" s="300"/>
      <c r="JSQ2" s="297"/>
      <c r="JSR2" s="300"/>
      <c r="JSS2" s="297"/>
      <c r="JST2" s="300"/>
      <c r="JSU2" s="297"/>
      <c r="JSV2" s="300"/>
      <c r="JSW2" s="297"/>
      <c r="JSX2" s="300"/>
      <c r="JSY2" s="297"/>
      <c r="JSZ2" s="300"/>
      <c r="JTA2" s="297"/>
      <c r="JTB2" s="300"/>
      <c r="JTC2" s="297"/>
      <c r="JTD2" s="300"/>
      <c r="JTE2" s="297"/>
      <c r="JTF2" s="300"/>
      <c r="JTG2" s="297"/>
      <c r="JTH2" s="300"/>
      <c r="JTI2" s="297"/>
      <c r="JTJ2" s="300"/>
      <c r="JTK2" s="297"/>
      <c r="JTL2" s="300"/>
      <c r="JTM2" s="297"/>
      <c r="JTN2" s="300"/>
      <c r="JTO2" s="297"/>
      <c r="JTP2" s="300"/>
      <c r="JTQ2" s="297"/>
      <c r="JTR2" s="300"/>
      <c r="JTS2" s="297"/>
      <c r="JTT2" s="300"/>
      <c r="JTU2" s="297"/>
      <c r="JTV2" s="300"/>
      <c r="JTW2" s="297"/>
      <c r="JTX2" s="300"/>
      <c r="JTY2" s="297"/>
      <c r="JTZ2" s="300"/>
      <c r="JUA2" s="297"/>
      <c r="JUB2" s="300"/>
      <c r="JUC2" s="297"/>
      <c r="JUD2" s="300"/>
      <c r="JUE2" s="297"/>
      <c r="JUF2" s="300"/>
      <c r="JUG2" s="297"/>
      <c r="JUH2" s="300"/>
      <c r="JUI2" s="297"/>
      <c r="JUJ2" s="300"/>
      <c r="JUK2" s="297"/>
      <c r="JUL2" s="300"/>
      <c r="JUM2" s="297"/>
      <c r="JUN2" s="300"/>
      <c r="JUO2" s="297"/>
      <c r="JUP2" s="300"/>
      <c r="JUQ2" s="297"/>
      <c r="JUR2" s="300"/>
      <c r="JUS2" s="297"/>
      <c r="JUT2" s="300"/>
      <c r="JUU2" s="297"/>
      <c r="JUV2" s="300"/>
      <c r="JUW2" s="297"/>
      <c r="JUX2" s="300"/>
      <c r="JUY2" s="297"/>
      <c r="JUZ2" s="300"/>
      <c r="JVA2" s="297"/>
      <c r="JVB2" s="300"/>
      <c r="JVC2" s="297"/>
      <c r="JVD2" s="300"/>
      <c r="JVE2" s="297"/>
      <c r="JVF2" s="300"/>
      <c r="JVG2" s="297"/>
      <c r="JVH2" s="300"/>
      <c r="JVI2" s="297"/>
      <c r="JVJ2" s="300"/>
      <c r="JVK2" s="297"/>
      <c r="JVL2" s="300"/>
      <c r="JVM2" s="297"/>
      <c r="JVN2" s="300"/>
      <c r="JVO2" s="297"/>
      <c r="JVP2" s="300"/>
      <c r="JVQ2" s="297"/>
      <c r="JVR2" s="300"/>
      <c r="JVS2" s="297"/>
      <c r="JVT2" s="300"/>
      <c r="JVU2" s="297"/>
      <c r="JVV2" s="300"/>
      <c r="JVW2" s="297"/>
      <c r="JVX2" s="300"/>
      <c r="JVY2" s="297"/>
      <c r="JVZ2" s="300"/>
      <c r="JWA2" s="297"/>
      <c r="JWB2" s="300"/>
      <c r="JWC2" s="297"/>
      <c r="JWD2" s="300"/>
      <c r="JWE2" s="297"/>
      <c r="JWF2" s="300"/>
      <c r="JWG2" s="297"/>
      <c r="JWH2" s="300"/>
      <c r="JWI2" s="297"/>
      <c r="JWJ2" s="300"/>
      <c r="JWK2" s="297"/>
      <c r="JWL2" s="300"/>
      <c r="JWM2" s="297"/>
      <c r="JWN2" s="300"/>
      <c r="JWO2" s="297"/>
      <c r="JWP2" s="300"/>
      <c r="JWQ2" s="297"/>
      <c r="JWR2" s="300"/>
      <c r="JWS2" s="297"/>
      <c r="JWT2" s="300"/>
      <c r="JWU2" s="297"/>
      <c r="JWV2" s="300"/>
      <c r="JWW2" s="297"/>
      <c r="JWX2" s="300"/>
      <c r="JWY2" s="297"/>
      <c r="JWZ2" s="300"/>
      <c r="JXA2" s="297"/>
      <c r="JXB2" s="300"/>
      <c r="JXC2" s="297"/>
      <c r="JXD2" s="300"/>
      <c r="JXE2" s="297"/>
      <c r="JXF2" s="300"/>
      <c r="JXG2" s="297"/>
      <c r="JXH2" s="300"/>
      <c r="JXI2" s="297"/>
      <c r="JXJ2" s="300"/>
      <c r="JXK2" s="297"/>
      <c r="JXL2" s="300"/>
      <c r="JXM2" s="297"/>
      <c r="JXN2" s="300"/>
      <c r="JXO2" s="297"/>
      <c r="JXP2" s="300"/>
      <c r="JXQ2" s="297"/>
      <c r="JXR2" s="300"/>
      <c r="JXS2" s="297"/>
      <c r="JXT2" s="300"/>
      <c r="JXU2" s="297"/>
      <c r="JXV2" s="300"/>
      <c r="JXW2" s="297"/>
      <c r="JXX2" s="300"/>
      <c r="JXY2" s="297"/>
      <c r="JXZ2" s="300"/>
      <c r="JYA2" s="297"/>
      <c r="JYB2" s="300"/>
      <c r="JYC2" s="297"/>
      <c r="JYD2" s="300"/>
      <c r="JYE2" s="297"/>
      <c r="JYF2" s="300"/>
      <c r="JYG2" s="297"/>
      <c r="JYH2" s="300"/>
      <c r="JYI2" s="297"/>
      <c r="JYJ2" s="300"/>
      <c r="JYK2" s="297"/>
      <c r="JYL2" s="300"/>
      <c r="JYM2" s="297"/>
      <c r="JYN2" s="300"/>
      <c r="JYO2" s="297"/>
      <c r="JYP2" s="300"/>
      <c r="JYQ2" s="297"/>
      <c r="JYR2" s="300"/>
      <c r="JYS2" s="297"/>
      <c r="JYT2" s="300"/>
      <c r="JYU2" s="297"/>
      <c r="JYV2" s="300"/>
      <c r="JYW2" s="297"/>
      <c r="JYX2" s="300"/>
      <c r="JYY2" s="297"/>
      <c r="JYZ2" s="300"/>
      <c r="JZA2" s="297"/>
      <c r="JZB2" s="300"/>
      <c r="JZC2" s="297"/>
      <c r="JZD2" s="300"/>
      <c r="JZE2" s="297"/>
      <c r="JZF2" s="300"/>
      <c r="JZG2" s="297"/>
      <c r="JZH2" s="300"/>
      <c r="JZI2" s="297"/>
      <c r="JZJ2" s="300"/>
      <c r="JZK2" s="297"/>
      <c r="JZL2" s="300"/>
      <c r="JZM2" s="297"/>
      <c r="JZN2" s="300"/>
      <c r="JZO2" s="297"/>
      <c r="JZP2" s="300"/>
      <c r="JZQ2" s="297"/>
      <c r="JZR2" s="300"/>
      <c r="JZS2" s="297"/>
      <c r="JZT2" s="300"/>
      <c r="JZU2" s="297"/>
      <c r="JZV2" s="300"/>
      <c r="JZW2" s="297"/>
      <c r="JZX2" s="300"/>
      <c r="JZY2" s="297"/>
      <c r="JZZ2" s="300"/>
      <c r="KAA2" s="297"/>
      <c r="KAB2" s="300"/>
      <c r="KAC2" s="297"/>
      <c r="KAD2" s="300"/>
      <c r="KAE2" s="297"/>
      <c r="KAF2" s="300"/>
      <c r="KAG2" s="297"/>
      <c r="KAH2" s="300"/>
      <c r="KAI2" s="297"/>
      <c r="KAJ2" s="300"/>
      <c r="KAK2" s="297"/>
      <c r="KAL2" s="300"/>
      <c r="KAM2" s="297"/>
      <c r="KAN2" s="300"/>
      <c r="KAO2" s="297"/>
      <c r="KAP2" s="300"/>
      <c r="KAQ2" s="297"/>
      <c r="KAR2" s="300"/>
      <c r="KAS2" s="297"/>
      <c r="KAT2" s="300"/>
      <c r="KAU2" s="297"/>
      <c r="KAV2" s="300"/>
      <c r="KAW2" s="297"/>
      <c r="KAX2" s="300"/>
      <c r="KAY2" s="297"/>
      <c r="KAZ2" s="300"/>
      <c r="KBA2" s="297"/>
      <c r="KBB2" s="300"/>
      <c r="KBC2" s="297"/>
      <c r="KBD2" s="300"/>
      <c r="KBE2" s="297"/>
      <c r="KBF2" s="300"/>
      <c r="KBG2" s="297"/>
      <c r="KBH2" s="300"/>
      <c r="KBI2" s="297"/>
      <c r="KBJ2" s="300"/>
      <c r="KBK2" s="297"/>
      <c r="KBL2" s="300"/>
      <c r="KBM2" s="297"/>
      <c r="KBN2" s="300"/>
      <c r="KBO2" s="297"/>
      <c r="KBP2" s="300"/>
      <c r="KBQ2" s="297"/>
      <c r="KBR2" s="300"/>
      <c r="KBS2" s="297"/>
      <c r="KBT2" s="300"/>
      <c r="KBU2" s="297"/>
      <c r="KBV2" s="300"/>
      <c r="KBW2" s="297"/>
      <c r="KBX2" s="300"/>
      <c r="KBY2" s="297"/>
      <c r="KBZ2" s="300"/>
      <c r="KCA2" s="297"/>
      <c r="KCB2" s="300"/>
      <c r="KCC2" s="297"/>
      <c r="KCD2" s="300"/>
      <c r="KCE2" s="297"/>
      <c r="KCF2" s="300"/>
      <c r="KCG2" s="297"/>
      <c r="KCH2" s="300"/>
      <c r="KCI2" s="297"/>
      <c r="KCJ2" s="300"/>
      <c r="KCK2" s="297"/>
      <c r="KCL2" s="300"/>
      <c r="KCM2" s="297"/>
      <c r="KCN2" s="300"/>
      <c r="KCO2" s="297"/>
      <c r="KCP2" s="300"/>
      <c r="KCQ2" s="297"/>
      <c r="KCR2" s="300"/>
      <c r="KCS2" s="297"/>
      <c r="KCT2" s="300"/>
      <c r="KCU2" s="297"/>
      <c r="KCV2" s="300"/>
      <c r="KCW2" s="297"/>
      <c r="KCX2" s="300"/>
      <c r="KCY2" s="297"/>
      <c r="KCZ2" s="300"/>
      <c r="KDA2" s="297"/>
      <c r="KDB2" s="300"/>
      <c r="KDC2" s="297"/>
      <c r="KDD2" s="300"/>
      <c r="KDE2" s="297"/>
      <c r="KDF2" s="300"/>
      <c r="KDG2" s="297"/>
      <c r="KDH2" s="300"/>
      <c r="KDI2" s="297"/>
      <c r="KDJ2" s="300"/>
      <c r="KDK2" s="297"/>
      <c r="KDL2" s="300"/>
      <c r="KDM2" s="297"/>
      <c r="KDN2" s="300"/>
      <c r="KDO2" s="297"/>
      <c r="KDP2" s="300"/>
      <c r="KDQ2" s="297"/>
      <c r="KDR2" s="300"/>
      <c r="KDS2" s="297"/>
      <c r="KDT2" s="300"/>
      <c r="KDU2" s="297"/>
      <c r="KDV2" s="300"/>
      <c r="KDW2" s="297"/>
      <c r="KDX2" s="300"/>
      <c r="KDY2" s="297"/>
      <c r="KDZ2" s="300"/>
      <c r="KEA2" s="297"/>
      <c r="KEB2" s="300"/>
      <c r="KEC2" s="297"/>
      <c r="KED2" s="300"/>
      <c r="KEE2" s="297"/>
      <c r="KEF2" s="300"/>
      <c r="KEG2" s="297"/>
      <c r="KEH2" s="300"/>
      <c r="KEI2" s="297"/>
      <c r="KEJ2" s="300"/>
      <c r="KEK2" s="297"/>
      <c r="KEL2" s="300"/>
      <c r="KEM2" s="297"/>
      <c r="KEN2" s="300"/>
      <c r="KEO2" s="297"/>
      <c r="KEP2" s="300"/>
      <c r="KEQ2" s="297"/>
      <c r="KER2" s="300"/>
      <c r="KES2" s="297"/>
      <c r="KET2" s="300"/>
      <c r="KEU2" s="297"/>
      <c r="KEV2" s="300"/>
      <c r="KEW2" s="297"/>
      <c r="KEX2" s="300"/>
      <c r="KEY2" s="297"/>
      <c r="KEZ2" s="300"/>
      <c r="KFA2" s="297"/>
      <c r="KFB2" s="300"/>
      <c r="KFC2" s="297"/>
      <c r="KFD2" s="300"/>
      <c r="KFE2" s="297"/>
      <c r="KFF2" s="300"/>
      <c r="KFG2" s="297"/>
      <c r="KFH2" s="300"/>
      <c r="KFI2" s="297"/>
      <c r="KFJ2" s="300"/>
      <c r="KFK2" s="297"/>
      <c r="KFL2" s="300"/>
      <c r="KFM2" s="297"/>
      <c r="KFN2" s="300"/>
      <c r="KFO2" s="297"/>
      <c r="KFP2" s="300"/>
      <c r="KFQ2" s="297"/>
      <c r="KFR2" s="300"/>
      <c r="KFS2" s="297"/>
      <c r="KFT2" s="300"/>
      <c r="KFU2" s="297"/>
      <c r="KFV2" s="300"/>
      <c r="KFW2" s="297"/>
      <c r="KFX2" s="300"/>
      <c r="KFY2" s="297"/>
      <c r="KFZ2" s="300"/>
      <c r="KGA2" s="297"/>
      <c r="KGB2" s="300"/>
      <c r="KGC2" s="297"/>
      <c r="KGD2" s="300"/>
      <c r="KGE2" s="297"/>
      <c r="KGF2" s="300"/>
      <c r="KGG2" s="297"/>
      <c r="KGH2" s="300"/>
      <c r="KGI2" s="297"/>
      <c r="KGJ2" s="300"/>
      <c r="KGK2" s="297"/>
      <c r="KGL2" s="300"/>
      <c r="KGM2" s="297"/>
      <c r="KGN2" s="300"/>
      <c r="KGO2" s="297"/>
      <c r="KGP2" s="300"/>
      <c r="KGQ2" s="297"/>
      <c r="KGR2" s="300"/>
      <c r="KGS2" s="297"/>
      <c r="KGT2" s="300"/>
      <c r="KGU2" s="297"/>
      <c r="KGV2" s="300"/>
      <c r="KGW2" s="297"/>
      <c r="KGX2" s="300"/>
      <c r="KGY2" s="297"/>
      <c r="KGZ2" s="300"/>
      <c r="KHA2" s="297"/>
      <c r="KHB2" s="300"/>
      <c r="KHC2" s="297"/>
      <c r="KHD2" s="300"/>
      <c r="KHE2" s="297"/>
      <c r="KHF2" s="300"/>
      <c r="KHG2" s="297"/>
      <c r="KHH2" s="300"/>
      <c r="KHI2" s="297"/>
      <c r="KHJ2" s="300"/>
      <c r="KHK2" s="297"/>
      <c r="KHL2" s="300"/>
      <c r="KHM2" s="297"/>
      <c r="KHN2" s="300"/>
      <c r="KHO2" s="297"/>
      <c r="KHP2" s="300"/>
      <c r="KHQ2" s="297"/>
      <c r="KHR2" s="300"/>
      <c r="KHS2" s="297"/>
      <c r="KHT2" s="300"/>
      <c r="KHU2" s="297"/>
      <c r="KHV2" s="300"/>
      <c r="KHW2" s="297"/>
      <c r="KHX2" s="300"/>
      <c r="KHY2" s="297"/>
      <c r="KHZ2" s="300"/>
      <c r="KIA2" s="297"/>
      <c r="KIB2" s="300"/>
      <c r="KIC2" s="297"/>
      <c r="KID2" s="300"/>
      <c r="KIE2" s="297"/>
      <c r="KIF2" s="300"/>
      <c r="KIG2" s="297"/>
      <c r="KIH2" s="300"/>
      <c r="KII2" s="297"/>
      <c r="KIJ2" s="300"/>
      <c r="KIK2" s="297"/>
      <c r="KIL2" s="300"/>
      <c r="KIM2" s="297"/>
      <c r="KIN2" s="300"/>
      <c r="KIO2" s="297"/>
      <c r="KIP2" s="300"/>
      <c r="KIQ2" s="297"/>
      <c r="KIR2" s="300"/>
      <c r="KIS2" s="297"/>
      <c r="KIT2" s="300"/>
      <c r="KIU2" s="297"/>
      <c r="KIV2" s="300"/>
      <c r="KIW2" s="297"/>
      <c r="KIX2" s="300"/>
      <c r="KIY2" s="297"/>
      <c r="KIZ2" s="300"/>
      <c r="KJA2" s="297"/>
      <c r="KJB2" s="300"/>
      <c r="KJC2" s="297"/>
      <c r="KJD2" s="300"/>
      <c r="KJE2" s="297"/>
      <c r="KJF2" s="300"/>
      <c r="KJG2" s="297"/>
      <c r="KJH2" s="300"/>
      <c r="KJI2" s="297"/>
      <c r="KJJ2" s="300"/>
      <c r="KJK2" s="297"/>
      <c r="KJL2" s="300"/>
      <c r="KJM2" s="297"/>
      <c r="KJN2" s="300"/>
      <c r="KJO2" s="297"/>
      <c r="KJP2" s="300"/>
      <c r="KJQ2" s="297"/>
      <c r="KJR2" s="300"/>
      <c r="KJS2" s="297"/>
      <c r="KJT2" s="300"/>
      <c r="KJU2" s="297"/>
      <c r="KJV2" s="300"/>
      <c r="KJW2" s="297"/>
      <c r="KJX2" s="300"/>
      <c r="KJY2" s="297"/>
      <c r="KJZ2" s="300"/>
      <c r="KKA2" s="297"/>
      <c r="KKB2" s="300"/>
      <c r="KKC2" s="297"/>
      <c r="KKD2" s="300"/>
      <c r="KKE2" s="297"/>
      <c r="KKF2" s="300"/>
      <c r="KKG2" s="297"/>
      <c r="KKH2" s="300"/>
      <c r="KKI2" s="297"/>
      <c r="KKJ2" s="300"/>
      <c r="KKK2" s="297"/>
      <c r="KKL2" s="300"/>
      <c r="KKM2" s="297"/>
      <c r="KKN2" s="300"/>
      <c r="KKO2" s="297"/>
      <c r="KKP2" s="300"/>
      <c r="KKQ2" s="297"/>
      <c r="KKR2" s="300"/>
      <c r="KKS2" s="297"/>
      <c r="KKT2" s="300"/>
      <c r="KKU2" s="297"/>
      <c r="KKV2" s="300"/>
      <c r="KKW2" s="297"/>
      <c r="KKX2" s="300"/>
      <c r="KKY2" s="297"/>
      <c r="KKZ2" s="300"/>
      <c r="KLA2" s="297"/>
      <c r="KLB2" s="300"/>
      <c r="KLC2" s="297"/>
      <c r="KLD2" s="300"/>
      <c r="KLE2" s="297"/>
      <c r="KLF2" s="300"/>
      <c r="KLG2" s="297"/>
      <c r="KLH2" s="300"/>
      <c r="KLI2" s="297"/>
      <c r="KLJ2" s="300"/>
      <c r="KLK2" s="297"/>
      <c r="KLL2" s="300"/>
      <c r="KLM2" s="297"/>
      <c r="KLN2" s="300"/>
      <c r="KLO2" s="297"/>
      <c r="KLP2" s="300"/>
      <c r="KLQ2" s="297"/>
      <c r="KLR2" s="300"/>
      <c r="KLS2" s="297"/>
      <c r="KLT2" s="300"/>
      <c r="KLU2" s="297"/>
      <c r="KLV2" s="300"/>
      <c r="KLW2" s="297"/>
      <c r="KLX2" s="300"/>
      <c r="KLY2" s="297"/>
      <c r="KLZ2" s="300"/>
      <c r="KMA2" s="297"/>
      <c r="KMB2" s="300"/>
      <c r="KMC2" s="297"/>
      <c r="KMD2" s="300"/>
      <c r="KME2" s="297"/>
      <c r="KMF2" s="300"/>
      <c r="KMG2" s="297"/>
      <c r="KMH2" s="300"/>
      <c r="KMI2" s="297"/>
      <c r="KMJ2" s="300"/>
      <c r="KMK2" s="297"/>
      <c r="KML2" s="300"/>
      <c r="KMM2" s="297"/>
      <c r="KMN2" s="300"/>
      <c r="KMO2" s="297"/>
      <c r="KMP2" s="300"/>
      <c r="KMQ2" s="297"/>
      <c r="KMR2" s="300"/>
      <c r="KMS2" s="297"/>
      <c r="KMT2" s="300"/>
      <c r="KMU2" s="297"/>
      <c r="KMV2" s="300"/>
      <c r="KMW2" s="297"/>
      <c r="KMX2" s="300"/>
      <c r="KMY2" s="297"/>
      <c r="KMZ2" s="300"/>
      <c r="KNA2" s="297"/>
      <c r="KNB2" s="300"/>
      <c r="KNC2" s="297"/>
      <c r="KND2" s="300"/>
      <c r="KNE2" s="297"/>
      <c r="KNF2" s="300"/>
      <c r="KNG2" s="297"/>
      <c r="KNH2" s="300"/>
      <c r="KNI2" s="297"/>
      <c r="KNJ2" s="300"/>
      <c r="KNK2" s="297"/>
      <c r="KNL2" s="300"/>
      <c r="KNM2" s="297"/>
      <c r="KNN2" s="300"/>
      <c r="KNO2" s="297"/>
      <c r="KNP2" s="300"/>
      <c r="KNQ2" s="297"/>
      <c r="KNR2" s="300"/>
      <c r="KNS2" s="297"/>
      <c r="KNT2" s="300"/>
      <c r="KNU2" s="297"/>
      <c r="KNV2" s="300"/>
      <c r="KNW2" s="297"/>
      <c r="KNX2" s="300"/>
      <c r="KNY2" s="297"/>
      <c r="KNZ2" s="300"/>
      <c r="KOA2" s="297"/>
      <c r="KOB2" s="300"/>
      <c r="KOC2" s="297"/>
      <c r="KOD2" s="300"/>
      <c r="KOE2" s="297"/>
      <c r="KOF2" s="300"/>
      <c r="KOG2" s="297"/>
      <c r="KOH2" s="300"/>
      <c r="KOI2" s="297"/>
      <c r="KOJ2" s="300"/>
      <c r="KOK2" s="297"/>
      <c r="KOL2" s="300"/>
      <c r="KOM2" s="297"/>
      <c r="KON2" s="300"/>
      <c r="KOO2" s="297"/>
      <c r="KOP2" s="300"/>
      <c r="KOQ2" s="297"/>
      <c r="KOR2" s="300"/>
      <c r="KOS2" s="297"/>
      <c r="KOT2" s="300"/>
      <c r="KOU2" s="297"/>
      <c r="KOV2" s="300"/>
      <c r="KOW2" s="297"/>
      <c r="KOX2" s="300"/>
      <c r="KOY2" s="297"/>
      <c r="KOZ2" s="300"/>
      <c r="KPA2" s="297"/>
      <c r="KPB2" s="300"/>
      <c r="KPC2" s="297"/>
      <c r="KPD2" s="300"/>
      <c r="KPE2" s="297"/>
      <c r="KPF2" s="300"/>
      <c r="KPG2" s="297"/>
      <c r="KPH2" s="300"/>
      <c r="KPI2" s="297"/>
      <c r="KPJ2" s="300"/>
      <c r="KPK2" s="297"/>
      <c r="KPL2" s="300"/>
      <c r="KPM2" s="297"/>
      <c r="KPN2" s="300"/>
      <c r="KPO2" s="297"/>
      <c r="KPP2" s="300"/>
      <c r="KPQ2" s="297"/>
      <c r="KPR2" s="300"/>
      <c r="KPS2" s="297"/>
      <c r="KPT2" s="300"/>
      <c r="KPU2" s="297"/>
      <c r="KPV2" s="300"/>
      <c r="KPW2" s="297"/>
      <c r="KPX2" s="300"/>
      <c r="KPY2" s="297"/>
      <c r="KPZ2" s="300"/>
      <c r="KQA2" s="297"/>
      <c r="KQB2" s="300"/>
      <c r="KQC2" s="297"/>
      <c r="KQD2" s="300"/>
      <c r="KQE2" s="297"/>
      <c r="KQF2" s="300"/>
      <c r="KQG2" s="297"/>
      <c r="KQH2" s="300"/>
      <c r="KQI2" s="297"/>
      <c r="KQJ2" s="300"/>
      <c r="KQK2" s="297"/>
      <c r="KQL2" s="300"/>
      <c r="KQM2" s="297"/>
      <c r="KQN2" s="300"/>
      <c r="KQO2" s="297"/>
      <c r="KQP2" s="300"/>
      <c r="KQQ2" s="297"/>
      <c r="KQR2" s="300"/>
      <c r="KQS2" s="297"/>
      <c r="KQT2" s="300"/>
      <c r="KQU2" s="297"/>
      <c r="KQV2" s="300"/>
      <c r="KQW2" s="297"/>
      <c r="KQX2" s="300"/>
      <c r="KQY2" s="297"/>
      <c r="KQZ2" s="300"/>
      <c r="KRA2" s="297"/>
      <c r="KRB2" s="300"/>
      <c r="KRC2" s="297"/>
      <c r="KRD2" s="300"/>
      <c r="KRE2" s="297"/>
      <c r="KRF2" s="300"/>
      <c r="KRG2" s="297"/>
      <c r="KRH2" s="300"/>
      <c r="KRI2" s="297"/>
      <c r="KRJ2" s="300"/>
      <c r="KRK2" s="297"/>
      <c r="KRL2" s="300"/>
      <c r="KRM2" s="297"/>
      <c r="KRN2" s="300"/>
      <c r="KRO2" s="297"/>
      <c r="KRP2" s="300"/>
      <c r="KRQ2" s="297"/>
      <c r="KRR2" s="300"/>
      <c r="KRS2" s="297"/>
      <c r="KRT2" s="300"/>
      <c r="KRU2" s="297"/>
      <c r="KRV2" s="300"/>
      <c r="KRW2" s="297"/>
      <c r="KRX2" s="300"/>
      <c r="KRY2" s="297"/>
      <c r="KRZ2" s="300"/>
      <c r="KSA2" s="297"/>
      <c r="KSB2" s="300"/>
      <c r="KSC2" s="297"/>
      <c r="KSD2" s="300"/>
      <c r="KSE2" s="297"/>
      <c r="KSF2" s="300"/>
      <c r="KSG2" s="297"/>
      <c r="KSH2" s="300"/>
      <c r="KSI2" s="297"/>
      <c r="KSJ2" s="300"/>
      <c r="KSK2" s="297"/>
      <c r="KSL2" s="300"/>
      <c r="KSM2" s="297"/>
      <c r="KSN2" s="300"/>
      <c r="KSO2" s="297"/>
      <c r="KSP2" s="300"/>
      <c r="KSQ2" s="297"/>
      <c r="KSR2" s="300"/>
      <c r="KSS2" s="297"/>
      <c r="KST2" s="300"/>
      <c r="KSU2" s="297"/>
      <c r="KSV2" s="300"/>
      <c r="KSW2" s="297"/>
      <c r="KSX2" s="300"/>
      <c r="KSY2" s="297"/>
      <c r="KSZ2" s="300"/>
      <c r="KTA2" s="297"/>
      <c r="KTB2" s="300"/>
      <c r="KTC2" s="297"/>
      <c r="KTD2" s="300"/>
      <c r="KTE2" s="297"/>
      <c r="KTF2" s="300"/>
      <c r="KTG2" s="297"/>
      <c r="KTH2" s="300"/>
      <c r="KTI2" s="297"/>
      <c r="KTJ2" s="300"/>
      <c r="KTK2" s="297"/>
      <c r="KTL2" s="300"/>
      <c r="KTM2" s="297"/>
      <c r="KTN2" s="300"/>
      <c r="KTO2" s="297"/>
      <c r="KTP2" s="300"/>
      <c r="KTQ2" s="297"/>
      <c r="KTR2" s="300"/>
      <c r="KTS2" s="297"/>
      <c r="KTT2" s="300"/>
      <c r="KTU2" s="297"/>
      <c r="KTV2" s="300"/>
      <c r="KTW2" s="297"/>
      <c r="KTX2" s="300"/>
      <c r="KTY2" s="297"/>
      <c r="KTZ2" s="300"/>
      <c r="KUA2" s="297"/>
      <c r="KUB2" s="300"/>
      <c r="KUC2" s="297"/>
      <c r="KUD2" s="300"/>
      <c r="KUE2" s="297"/>
      <c r="KUF2" s="300"/>
      <c r="KUG2" s="297"/>
      <c r="KUH2" s="300"/>
      <c r="KUI2" s="297"/>
      <c r="KUJ2" s="300"/>
      <c r="KUK2" s="297"/>
      <c r="KUL2" s="300"/>
      <c r="KUM2" s="297"/>
      <c r="KUN2" s="300"/>
      <c r="KUO2" s="297"/>
      <c r="KUP2" s="300"/>
      <c r="KUQ2" s="297"/>
      <c r="KUR2" s="300"/>
      <c r="KUS2" s="297"/>
      <c r="KUT2" s="300"/>
      <c r="KUU2" s="297"/>
      <c r="KUV2" s="300"/>
      <c r="KUW2" s="297"/>
      <c r="KUX2" s="300"/>
      <c r="KUY2" s="297"/>
      <c r="KUZ2" s="300"/>
      <c r="KVA2" s="297"/>
      <c r="KVB2" s="300"/>
      <c r="KVC2" s="297"/>
      <c r="KVD2" s="300"/>
      <c r="KVE2" s="297"/>
      <c r="KVF2" s="300"/>
      <c r="KVG2" s="297"/>
      <c r="KVH2" s="300"/>
      <c r="KVI2" s="297"/>
      <c r="KVJ2" s="300"/>
      <c r="KVK2" s="297"/>
      <c r="KVL2" s="300"/>
      <c r="KVM2" s="297"/>
      <c r="KVN2" s="300"/>
      <c r="KVO2" s="297"/>
      <c r="KVP2" s="300"/>
      <c r="KVQ2" s="297"/>
      <c r="KVR2" s="300"/>
      <c r="KVS2" s="297"/>
      <c r="KVT2" s="300"/>
      <c r="KVU2" s="297"/>
      <c r="KVV2" s="300"/>
      <c r="KVW2" s="297"/>
      <c r="KVX2" s="300"/>
      <c r="KVY2" s="297"/>
      <c r="KVZ2" s="300"/>
      <c r="KWA2" s="297"/>
      <c r="KWB2" s="300"/>
      <c r="KWC2" s="297"/>
      <c r="KWD2" s="300"/>
      <c r="KWE2" s="297"/>
      <c r="KWF2" s="300"/>
      <c r="KWG2" s="297"/>
      <c r="KWH2" s="300"/>
      <c r="KWI2" s="297"/>
      <c r="KWJ2" s="300"/>
      <c r="KWK2" s="297"/>
      <c r="KWL2" s="300"/>
      <c r="KWM2" s="297"/>
      <c r="KWN2" s="300"/>
      <c r="KWO2" s="297"/>
      <c r="KWP2" s="300"/>
      <c r="KWQ2" s="297"/>
      <c r="KWR2" s="300"/>
      <c r="KWS2" s="297"/>
      <c r="KWT2" s="300"/>
      <c r="KWU2" s="297"/>
      <c r="KWV2" s="300"/>
      <c r="KWW2" s="297"/>
      <c r="KWX2" s="300"/>
      <c r="KWY2" s="297"/>
      <c r="KWZ2" s="300"/>
      <c r="KXA2" s="297"/>
      <c r="KXB2" s="300"/>
      <c r="KXC2" s="297"/>
      <c r="KXD2" s="300"/>
      <c r="KXE2" s="297"/>
      <c r="KXF2" s="300"/>
      <c r="KXG2" s="297"/>
      <c r="KXH2" s="300"/>
      <c r="KXI2" s="297"/>
      <c r="KXJ2" s="300"/>
      <c r="KXK2" s="297"/>
      <c r="KXL2" s="300"/>
      <c r="KXM2" s="297"/>
      <c r="KXN2" s="300"/>
      <c r="KXO2" s="297"/>
      <c r="KXP2" s="300"/>
      <c r="KXQ2" s="297"/>
      <c r="KXR2" s="300"/>
      <c r="KXS2" s="297"/>
      <c r="KXT2" s="300"/>
      <c r="KXU2" s="297"/>
      <c r="KXV2" s="300"/>
      <c r="KXW2" s="297"/>
      <c r="KXX2" s="300"/>
      <c r="KXY2" s="297"/>
      <c r="KXZ2" s="300"/>
      <c r="KYA2" s="297"/>
      <c r="KYB2" s="300"/>
      <c r="KYC2" s="297"/>
      <c r="KYD2" s="300"/>
      <c r="KYE2" s="297"/>
      <c r="KYF2" s="300"/>
      <c r="KYG2" s="297"/>
      <c r="KYH2" s="300"/>
      <c r="KYI2" s="297"/>
      <c r="KYJ2" s="300"/>
      <c r="KYK2" s="297"/>
      <c r="KYL2" s="300"/>
      <c r="KYM2" s="297"/>
      <c r="KYN2" s="300"/>
      <c r="KYO2" s="297"/>
      <c r="KYP2" s="300"/>
      <c r="KYQ2" s="297"/>
      <c r="KYR2" s="300"/>
      <c r="KYS2" s="297"/>
      <c r="KYT2" s="300"/>
      <c r="KYU2" s="297"/>
      <c r="KYV2" s="300"/>
      <c r="KYW2" s="297"/>
      <c r="KYX2" s="300"/>
      <c r="KYY2" s="297"/>
      <c r="KYZ2" s="300"/>
      <c r="KZA2" s="297"/>
      <c r="KZB2" s="300"/>
      <c r="KZC2" s="297"/>
      <c r="KZD2" s="300"/>
      <c r="KZE2" s="297"/>
      <c r="KZF2" s="300"/>
      <c r="KZG2" s="297"/>
      <c r="KZH2" s="300"/>
      <c r="KZI2" s="297"/>
      <c r="KZJ2" s="300"/>
      <c r="KZK2" s="297"/>
      <c r="KZL2" s="300"/>
      <c r="KZM2" s="297"/>
      <c r="KZN2" s="300"/>
      <c r="KZO2" s="297"/>
      <c r="KZP2" s="300"/>
      <c r="KZQ2" s="297"/>
      <c r="KZR2" s="300"/>
      <c r="KZS2" s="297"/>
      <c r="KZT2" s="300"/>
      <c r="KZU2" s="297"/>
      <c r="KZV2" s="300"/>
      <c r="KZW2" s="297"/>
      <c r="KZX2" s="300"/>
      <c r="KZY2" s="297"/>
      <c r="KZZ2" s="300"/>
      <c r="LAA2" s="297"/>
      <c r="LAB2" s="300"/>
      <c r="LAC2" s="297"/>
      <c r="LAD2" s="300"/>
      <c r="LAE2" s="297"/>
      <c r="LAF2" s="300"/>
      <c r="LAG2" s="297"/>
      <c r="LAH2" s="300"/>
      <c r="LAI2" s="297"/>
      <c r="LAJ2" s="300"/>
      <c r="LAK2" s="297"/>
      <c r="LAL2" s="300"/>
      <c r="LAM2" s="297"/>
      <c r="LAN2" s="300"/>
      <c r="LAO2" s="297"/>
      <c r="LAP2" s="300"/>
      <c r="LAQ2" s="297"/>
      <c r="LAR2" s="300"/>
      <c r="LAS2" s="297"/>
      <c r="LAT2" s="300"/>
      <c r="LAU2" s="297"/>
      <c r="LAV2" s="300"/>
      <c r="LAW2" s="297"/>
      <c r="LAX2" s="300"/>
      <c r="LAY2" s="297"/>
      <c r="LAZ2" s="300"/>
      <c r="LBA2" s="297"/>
      <c r="LBB2" s="300"/>
      <c r="LBC2" s="297"/>
      <c r="LBD2" s="300"/>
      <c r="LBE2" s="297"/>
      <c r="LBF2" s="300"/>
      <c r="LBG2" s="297"/>
      <c r="LBH2" s="300"/>
      <c r="LBI2" s="297"/>
      <c r="LBJ2" s="300"/>
      <c r="LBK2" s="297"/>
      <c r="LBL2" s="300"/>
      <c r="LBM2" s="297"/>
      <c r="LBN2" s="300"/>
      <c r="LBO2" s="297"/>
      <c r="LBP2" s="300"/>
      <c r="LBQ2" s="297"/>
      <c r="LBR2" s="300"/>
      <c r="LBS2" s="297"/>
      <c r="LBT2" s="300"/>
      <c r="LBU2" s="297"/>
      <c r="LBV2" s="300"/>
      <c r="LBW2" s="297"/>
      <c r="LBX2" s="300"/>
      <c r="LBY2" s="297"/>
      <c r="LBZ2" s="300"/>
      <c r="LCA2" s="297"/>
      <c r="LCB2" s="300"/>
      <c r="LCC2" s="297"/>
      <c r="LCD2" s="300"/>
      <c r="LCE2" s="297"/>
      <c r="LCF2" s="300"/>
      <c r="LCG2" s="297"/>
      <c r="LCH2" s="300"/>
      <c r="LCI2" s="297"/>
      <c r="LCJ2" s="300"/>
      <c r="LCK2" s="297"/>
      <c r="LCL2" s="300"/>
      <c r="LCM2" s="297"/>
      <c r="LCN2" s="300"/>
      <c r="LCO2" s="297"/>
      <c r="LCP2" s="300"/>
      <c r="LCQ2" s="297"/>
      <c r="LCR2" s="300"/>
      <c r="LCS2" s="297"/>
      <c r="LCT2" s="300"/>
      <c r="LCU2" s="297"/>
      <c r="LCV2" s="300"/>
      <c r="LCW2" s="297"/>
      <c r="LCX2" s="300"/>
      <c r="LCY2" s="297"/>
      <c r="LCZ2" s="300"/>
      <c r="LDA2" s="297"/>
      <c r="LDB2" s="300"/>
      <c r="LDC2" s="297"/>
      <c r="LDD2" s="300"/>
      <c r="LDE2" s="297"/>
      <c r="LDF2" s="300"/>
      <c r="LDG2" s="297"/>
      <c r="LDH2" s="300"/>
      <c r="LDI2" s="297"/>
      <c r="LDJ2" s="300"/>
      <c r="LDK2" s="297"/>
      <c r="LDL2" s="300"/>
      <c r="LDM2" s="297"/>
      <c r="LDN2" s="300"/>
      <c r="LDO2" s="297"/>
      <c r="LDP2" s="300"/>
      <c r="LDQ2" s="297"/>
      <c r="LDR2" s="300"/>
      <c r="LDS2" s="297"/>
      <c r="LDT2" s="300"/>
      <c r="LDU2" s="297"/>
      <c r="LDV2" s="300"/>
      <c r="LDW2" s="297"/>
      <c r="LDX2" s="300"/>
      <c r="LDY2" s="297"/>
      <c r="LDZ2" s="300"/>
      <c r="LEA2" s="297"/>
      <c r="LEB2" s="300"/>
      <c r="LEC2" s="297"/>
      <c r="LED2" s="300"/>
      <c r="LEE2" s="297"/>
      <c r="LEF2" s="300"/>
      <c r="LEG2" s="297"/>
      <c r="LEH2" s="300"/>
      <c r="LEI2" s="297"/>
      <c r="LEJ2" s="300"/>
      <c r="LEK2" s="297"/>
      <c r="LEL2" s="300"/>
      <c r="LEM2" s="297"/>
      <c r="LEN2" s="300"/>
      <c r="LEO2" s="297"/>
      <c r="LEP2" s="300"/>
      <c r="LEQ2" s="297"/>
      <c r="LER2" s="300"/>
      <c r="LES2" s="297"/>
      <c r="LET2" s="300"/>
      <c r="LEU2" s="297"/>
      <c r="LEV2" s="300"/>
      <c r="LEW2" s="297"/>
      <c r="LEX2" s="300"/>
      <c r="LEY2" s="297"/>
      <c r="LEZ2" s="300"/>
      <c r="LFA2" s="297"/>
      <c r="LFB2" s="300"/>
      <c r="LFC2" s="297"/>
      <c r="LFD2" s="300"/>
      <c r="LFE2" s="297"/>
      <c r="LFF2" s="300"/>
      <c r="LFG2" s="297"/>
      <c r="LFH2" s="300"/>
      <c r="LFI2" s="297"/>
      <c r="LFJ2" s="300"/>
      <c r="LFK2" s="297"/>
      <c r="LFL2" s="300"/>
      <c r="LFM2" s="297"/>
      <c r="LFN2" s="300"/>
      <c r="LFO2" s="297"/>
      <c r="LFP2" s="300"/>
      <c r="LFQ2" s="297"/>
      <c r="LFR2" s="300"/>
      <c r="LFS2" s="297"/>
      <c r="LFT2" s="300"/>
      <c r="LFU2" s="297"/>
      <c r="LFV2" s="300"/>
      <c r="LFW2" s="297"/>
      <c r="LFX2" s="300"/>
      <c r="LFY2" s="297"/>
      <c r="LFZ2" s="300"/>
      <c r="LGA2" s="297"/>
      <c r="LGB2" s="300"/>
      <c r="LGC2" s="297"/>
      <c r="LGD2" s="300"/>
      <c r="LGE2" s="297"/>
      <c r="LGF2" s="300"/>
      <c r="LGG2" s="297"/>
      <c r="LGH2" s="300"/>
      <c r="LGI2" s="297"/>
      <c r="LGJ2" s="300"/>
      <c r="LGK2" s="297"/>
      <c r="LGL2" s="300"/>
      <c r="LGM2" s="297"/>
      <c r="LGN2" s="300"/>
      <c r="LGO2" s="297"/>
      <c r="LGP2" s="300"/>
      <c r="LGQ2" s="297"/>
      <c r="LGR2" s="300"/>
      <c r="LGS2" s="297"/>
      <c r="LGT2" s="300"/>
      <c r="LGU2" s="297"/>
      <c r="LGV2" s="300"/>
      <c r="LGW2" s="297"/>
      <c r="LGX2" s="300"/>
      <c r="LGY2" s="297"/>
      <c r="LGZ2" s="300"/>
      <c r="LHA2" s="297"/>
      <c r="LHB2" s="300"/>
      <c r="LHC2" s="297"/>
      <c r="LHD2" s="300"/>
      <c r="LHE2" s="297"/>
      <c r="LHF2" s="300"/>
      <c r="LHG2" s="297"/>
      <c r="LHH2" s="300"/>
      <c r="LHI2" s="297"/>
      <c r="LHJ2" s="300"/>
      <c r="LHK2" s="297"/>
      <c r="LHL2" s="300"/>
      <c r="LHM2" s="297"/>
      <c r="LHN2" s="300"/>
      <c r="LHO2" s="297"/>
      <c r="LHP2" s="300"/>
      <c r="LHQ2" s="297"/>
      <c r="LHR2" s="300"/>
      <c r="LHS2" s="297"/>
      <c r="LHT2" s="300"/>
      <c r="LHU2" s="297"/>
      <c r="LHV2" s="300"/>
      <c r="LHW2" s="297"/>
      <c r="LHX2" s="300"/>
      <c r="LHY2" s="297"/>
      <c r="LHZ2" s="300"/>
      <c r="LIA2" s="297"/>
      <c r="LIB2" s="300"/>
      <c r="LIC2" s="297"/>
      <c r="LID2" s="300"/>
      <c r="LIE2" s="297"/>
      <c r="LIF2" s="300"/>
      <c r="LIG2" s="297"/>
      <c r="LIH2" s="300"/>
      <c r="LII2" s="297"/>
      <c r="LIJ2" s="300"/>
      <c r="LIK2" s="297"/>
      <c r="LIL2" s="300"/>
      <c r="LIM2" s="297"/>
      <c r="LIN2" s="300"/>
      <c r="LIO2" s="297"/>
      <c r="LIP2" s="300"/>
      <c r="LIQ2" s="297"/>
      <c r="LIR2" s="300"/>
      <c r="LIS2" s="297"/>
      <c r="LIT2" s="300"/>
      <c r="LIU2" s="297"/>
      <c r="LIV2" s="300"/>
      <c r="LIW2" s="297"/>
      <c r="LIX2" s="300"/>
      <c r="LIY2" s="297"/>
      <c r="LIZ2" s="300"/>
      <c r="LJA2" s="297"/>
      <c r="LJB2" s="300"/>
      <c r="LJC2" s="297"/>
      <c r="LJD2" s="300"/>
      <c r="LJE2" s="297"/>
      <c r="LJF2" s="300"/>
      <c r="LJG2" s="297"/>
      <c r="LJH2" s="300"/>
      <c r="LJI2" s="297"/>
      <c r="LJJ2" s="300"/>
      <c r="LJK2" s="297"/>
      <c r="LJL2" s="300"/>
      <c r="LJM2" s="297"/>
      <c r="LJN2" s="300"/>
      <c r="LJO2" s="297"/>
      <c r="LJP2" s="300"/>
      <c r="LJQ2" s="297"/>
      <c r="LJR2" s="300"/>
      <c r="LJS2" s="297"/>
      <c r="LJT2" s="300"/>
      <c r="LJU2" s="297"/>
      <c r="LJV2" s="300"/>
      <c r="LJW2" s="297"/>
      <c r="LJX2" s="300"/>
      <c r="LJY2" s="297"/>
      <c r="LJZ2" s="300"/>
      <c r="LKA2" s="297"/>
      <c r="LKB2" s="300"/>
      <c r="LKC2" s="297"/>
      <c r="LKD2" s="300"/>
      <c r="LKE2" s="297"/>
      <c r="LKF2" s="300"/>
      <c r="LKG2" s="297"/>
      <c r="LKH2" s="300"/>
      <c r="LKI2" s="297"/>
      <c r="LKJ2" s="300"/>
      <c r="LKK2" s="297"/>
      <c r="LKL2" s="300"/>
      <c r="LKM2" s="297"/>
      <c r="LKN2" s="300"/>
      <c r="LKO2" s="297"/>
      <c r="LKP2" s="300"/>
      <c r="LKQ2" s="297"/>
      <c r="LKR2" s="300"/>
      <c r="LKS2" s="297"/>
      <c r="LKT2" s="300"/>
      <c r="LKU2" s="297"/>
      <c r="LKV2" s="300"/>
      <c r="LKW2" s="297"/>
      <c r="LKX2" s="300"/>
      <c r="LKY2" s="297"/>
      <c r="LKZ2" s="300"/>
      <c r="LLA2" s="297"/>
      <c r="LLB2" s="300"/>
      <c r="LLC2" s="297"/>
      <c r="LLD2" s="300"/>
      <c r="LLE2" s="297"/>
      <c r="LLF2" s="300"/>
      <c r="LLG2" s="297"/>
      <c r="LLH2" s="300"/>
      <c r="LLI2" s="297"/>
      <c r="LLJ2" s="300"/>
      <c r="LLK2" s="297"/>
      <c r="LLL2" s="300"/>
      <c r="LLM2" s="297"/>
      <c r="LLN2" s="300"/>
      <c r="LLO2" s="297"/>
      <c r="LLP2" s="300"/>
      <c r="LLQ2" s="297"/>
      <c r="LLR2" s="300"/>
      <c r="LLS2" s="297"/>
      <c r="LLT2" s="300"/>
      <c r="LLU2" s="297"/>
      <c r="LLV2" s="300"/>
      <c r="LLW2" s="297"/>
      <c r="LLX2" s="300"/>
      <c r="LLY2" s="297"/>
      <c r="LLZ2" s="300"/>
      <c r="LMA2" s="297"/>
      <c r="LMB2" s="300"/>
      <c r="LMC2" s="297"/>
      <c r="LMD2" s="300"/>
      <c r="LME2" s="297"/>
      <c r="LMF2" s="300"/>
      <c r="LMG2" s="297"/>
      <c r="LMH2" s="300"/>
      <c r="LMI2" s="297"/>
      <c r="LMJ2" s="300"/>
      <c r="LMK2" s="297"/>
      <c r="LML2" s="300"/>
      <c r="LMM2" s="297"/>
      <c r="LMN2" s="300"/>
      <c r="LMO2" s="297"/>
      <c r="LMP2" s="300"/>
      <c r="LMQ2" s="297"/>
      <c r="LMR2" s="300"/>
      <c r="LMS2" s="297"/>
      <c r="LMT2" s="300"/>
      <c r="LMU2" s="297"/>
      <c r="LMV2" s="300"/>
      <c r="LMW2" s="297"/>
      <c r="LMX2" s="300"/>
      <c r="LMY2" s="297"/>
      <c r="LMZ2" s="300"/>
      <c r="LNA2" s="297"/>
      <c r="LNB2" s="300"/>
      <c r="LNC2" s="297"/>
      <c r="LND2" s="300"/>
      <c r="LNE2" s="297"/>
      <c r="LNF2" s="300"/>
      <c r="LNG2" s="297"/>
      <c r="LNH2" s="300"/>
      <c r="LNI2" s="297"/>
      <c r="LNJ2" s="300"/>
      <c r="LNK2" s="297"/>
      <c r="LNL2" s="300"/>
      <c r="LNM2" s="297"/>
      <c r="LNN2" s="300"/>
      <c r="LNO2" s="297"/>
      <c r="LNP2" s="300"/>
      <c r="LNQ2" s="297"/>
      <c r="LNR2" s="300"/>
      <c r="LNS2" s="297"/>
      <c r="LNT2" s="300"/>
      <c r="LNU2" s="297"/>
      <c r="LNV2" s="300"/>
      <c r="LNW2" s="297"/>
      <c r="LNX2" s="300"/>
      <c r="LNY2" s="297"/>
      <c r="LNZ2" s="300"/>
      <c r="LOA2" s="297"/>
      <c r="LOB2" s="300"/>
      <c r="LOC2" s="297"/>
      <c r="LOD2" s="300"/>
      <c r="LOE2" s="297"/>
      <c r="LOF2" s="300"/>
      <c r="LOG2" s="297"/>
      <c r="LOH2" s="300"/>
      <c r="LOI2" s="297"/>
      <c r="LOJ2" s="300"/>
      <c r="LOK2" s="297"/>
      <c r="LOL2" s="300"/>
      <c r="LOM2" s="297"/>
      <c r="LON2" s="300"/>
      <c r="LOO2" s="297"/>
      <c r="LOP2" s="300"/>
      <c r="LOQ2" s="297"/>
      <c r="LOR2" s="300"/>
      <c r="LOS2" s="297"/>
      <c r="LOT2" s="300"/>
      <c r="LOU2" s="297"/>
      <c r="LOV2" s="300"/>
      <c r="LOW2" s="297"/>
      <c r="LOX2" s="300"/>
      <c r="LOY2" s="297"/>
      <c r="LOZ2" s="300"/>
      <c r="LPA2" s="297"/>
      <c r="LPB2" s="300"/>
      <c r="LPC2" s="297"/>
      <c r="LPD2" s="300"/>
      <c r="LPE2" s="297"/>
      <c r="LPF2" s="300"/>
      <c r="LPG2" s="297"/>
      <c r="LPH2" s="300"/>
      <c r="LPI2" s="297"/>
      <c r="LPJ2" s="300"/>
      <c r="LPK2" s="297"/>
      <c r="LPL2" s="300"/>
      <c r="LPM2" s="297"/>
      <c r="LPN2" s="300"/>
      <c r="LPO2" s="297"/>
      <c r="LPP2" s="300"/>
      <c r="LPQ2" s="297"/>
      <c r="LPR2" s="300"/>
      <c r="LPS2" s="297"/>
      <c r="LPT2" s="300"/>
      <c r="LPU2" s="297"/>
      <c r="LPV2" s="300"/>
      <c r="LPW2" s="297"/>
      <c r="LPX2" s="300"/>
      <c r="LPY2" s="297"/>
      <c r="LPZ2" s="300"/>
      <c r="LQA2" s="297"/>
      <c r="LQB2" s="300"/>
      <c r="LQC2" s="297"/>
      <c r="LQD2" s="300"/>
      <c r="LQE2" s="297"/>
      <c r="LQF2" s="300"/>
      <c r="LQG2" s="297"/>
      <c r="LQH2" s="300"/>
      <c r="LQI2" s="297"/>
      <c r="LQJ2" s="300"/>
      <c r="LQK2" s="297"/>
      <c r="LQL2" s="300"/>
      <c r="LQM2" s="297"/>
      <c r="LQN2" s="300"/>
      <c r="LQO2" s="297"/>
      <c r="LQP2" s="300"/>
      <c r="LQQ2" s="297"/>
      <c r="LQR2" s="300"/>
      <c r="LQS2" s="297"/>
      <c r="LQT2" s="300"/>
      <c r="LQU2" s="297"/>
      <c r="LQV2" s="300"/>
      <c r="LQW2" s="297"/>
      <c r="LQX2" s="300"/>
      <c r="LQY2" s="297"/>
      <c r="LQZ2" s="300"/>
      <c r="LRA2" s="297"/>
      <c r="LRB2" s="300"/>
      <c r="LRC2" s="297"/>
      <c r="LRD2" s="300"/>
      <c r="LRE2" s="297"/>
      <c r="LRF2" s="300"/>
      <c r="LRG2" s="297"/>
      <c r="LRH2" s="300"/>
      <c r="LRI2" s="297"/>
      <c r="LRJ2" s="300"/>
      <c r="LRK2" s="297"/>
      <c r="LRL2" s="300"/>
      <c r="LRM2" s="297"/>
      <c r="LRN2" s="300"/>
      <c r="LRO2" s="297"/>
      <c r="LRP2" s="300"/>
      <c r="LRQ2" s="297"/>
      <c r="LRR2" s="300"/>
      <c r="LRS2" s="297"/>
      <c r="LRT2" s="300"/>
      <c r="LRU2" s="297"/>
      <c r="LRV2" s="300"/>
      <c r="LRW2" s="297"/>
      <c r="LRX2" s="300"/>
      <c r="LRY2" s="297"/>
      <c r="LRZ2" s="300"/>
      <c r="LSA2" s="297"/>
      <c r="LSB2" s="300"/>
      <c r="LSC2" s="297"/>
      <c r="LSD2" s="300"/>
      <c r="LSE2" s="297"/>
      <c r="LSF2" s="300"/>
      <c r="LSG2" s="297"/>
      <c r="LSH2" s="300"/>
      <c r="LSI2" s="297"/>
      <c r="LSJ2" s="300"/>
      <c r="LSK2" s="297"/>
      <c r="LSL2" s="300"/>
      <c r="LSM2" s="297"/>
      <c r="LSN2" s="300"/>
      <c r="LSO2" s="297"/>
      <c r="LSP2" s="300"/>
      <c r="LSQ2" s="297"/>
      <c r="LSR2" s="300"/>
      <c r="LSS2" s="297"/>
      <c r="LST2" s="300"/>
      <c r="LSU2" s="297"/>
      <c r="LSV2" s="300"/>
      <c r="LSW2" s="297"/>
      <c r="LSX2" s="300"/>
      <c r="LSY2" s="297"/>
      <c r="LSZ2" s="300"/>
      <c r="LTA2" s="297"/>
      <c r="LTB2" s="300"/>
      <c r="LTC2" s="297"/>
      <c r="LTD2" s="300"/>
      <c r="LTE2" s="297"/>
      <c r="LTF2" s="300"/>
      <c r="LTG2" s="297"/>
      <c r="LTH2" s="300"/>
      <c r="LTI2" s="297"/>
      <c r="LTJ2" s="300"/>
      <c r="LTK2" s="297"/>
      <c r="LTL2" s="300"/>
      <c r="LTM2" s="297"/>
      <c r="LTN2" s="300"/>
      <c r="LTO2" s="297"/>
      <c r="LTP2" s="300"/>
      <c r="LTQ2" s="297"/>
      <c r="LTR2" s="300"/>
      <c r="LTS2" s="297"/>
      <c r="LTT2" s="300"/>
      <c r="LTU2" s="297"/>
      <c r="LTV2" s="300"/>
      <c r="LTW2" s="297"/>
      <c r="LTX2" s="300"/>
      <c r="LTY2" s="297"/>
      <c r="LTZ2" s="300"/>
      <c r="LUA2" s="297"/>
      <c r="LUB2" s="300"/>
      <c r="LUC2" s="297"/>
      <c r="LUD2" s="300"/>
      <c r="LUE2" s="297"/>
      <c r="LUF2" s="300"/>
      <c r="LUG2" s="297"/>
      <c r="LUH2" s="300"/>
      <c r="LUI2" s="297"/>
      <c r="LUJ2" s="300"/>
      <c r="LUK2" s="297"/>
      <c r="LUL2" s="300"/>
      <c r="LUM2" s="297"/>
      <c r="LUN2" s="300"/>
      <c r="LUO2" s="297"/>
      <c r="LUP2" s="300"/>
      <c r="LUQ2" s="297"/>
      <c r="LUR2" s="300"/>
      <c r="LUS2" s="297"/>
      <c r="LUT2" s="300"/>
      <c r="LUU2" s="297"/>
      <c r="LUV2" s="300"/>
      <c r="LUW2" s="297"/>
      <c r="LUX2" s="300"/>
      <c r="LUY2" s="297"/>
      <c r="LUZ2" s="300"/>
      <c r="LVA2" s="297"/>
      <c r="LVB2" s="300"/>
      <c r="LVC2" s="297"/>
      <c r="LVD2" s="300"/>
      <c r="LVE2" s="297"/>
      <c r="LVF2" s="300"/>
      <c r="LVG2" s="297"/>
      <c r="LVH2" s="300"/>
      <c r="LVI2" s="297"/>
      <c r="LVJ2" s="300"/>
      <c r="LVK2" s="297"/>
      <c r="LVL2" s="300"/>
      <c r="LVM2" s="297"/>
      <c r="LVN2" s="300"/>
      <c r="LVO2" s="297"/>
      <c r="LVP2" s="300"/>
      <c r="LVQ2" s="297"/>
      <c r="LVR2" s="300"/>
      <c r="LVS2" s="297"/>
      <c r="LVT2" s="300"/>
      <c r="LVU2" s="297"/>
      <c r="LVV2" s="300"/>
      <c r="LVW2" s="297"/>
      <c r="LVX2" s="300"/>
      <c r="LVY2" s="297"/>
      <c r="LVZ2" s="300"/>
      <c r="LWA2" s="297"/>
      <c r="LWB2" s="300"/>
      <c r="LWC2" s="297"/>
      <c r="LWD2" s="300"/>
      <c r="LWE2" s="297"/>
      <c r="LWF2" s="300"/>
      <c r="LWG2" s="297"/>
      <c r="LWH2" s="300"/>
      <c r="LWI2" s="297"/>
      <c r="LWJ2" s="300"/>
      <c r="LWK2" s="297"/>
      <c r="LWL2" s="300"/>
      <c r="LWM2" s="297"/>
      <c r="LWN2" s="300"/>
      <c r="LWO2" s="297"/>
      <c r="LWP2" s="300"/>
      <c r="LWQ2" s="297"/>
      <c r="LWR2" s="300"/>
      <c r="LWS2" s="297"/>
      <c r="LWT2" s="300"/>
      <c r="LWU2" s="297"/>
      <c r="LWV2" s="300"/>
      <c r="LWW2" s="297"/>
      <c r="LWX2" s="300"/>
      <c r="LWY2" s="297"/>
      <c r="LWZ2" s="300"/>
      <c r="LXA2" s="297"/>
      <c r="LXB2" s="300"/>
      <c r="LXC2" s="297"/>
      <c r="LXD2" s="300"/>
      <c r="LXE2" s="297"/>
      <c r="LXF2" s="300"/>
      <c r="LXG2" s="297"/>
      <c r="LXH2" s="300"/>
      <c r="LXI2" s="297"/>
      <c r="LXJ2" s="300"/>
      <c r="LXK2" s="297"/>
      <c r="LXL2" s="300"/>
      <c r="LXM2" s="297"/>
      <c r="LXN2" s="300"/>
      <c r="LXO2" s="297"/>
      <c r="LXP2" s="300"/>
      <c r="LXQ2" s="297"/>
      <c r="LXR2" s="300"/>
      <c r="LXS2" s="297"/>
      <c r="LXT2" s="300"/>
      <c r="LXU2" s="297"/>
      <c r="LXV2" s="300"/>
      <c r="LXW2" s="297"/>
      <c r="LXX2" s="300"/>
      <c r="LXY2" s="297"/>
      <c r="LXZ2" s="300"/>
      <c r="LYA2" s="297"/>
      <c r="LYB2" s="300"/>
      <c r="LYC2" s="297"/>
      <c r="LYD2" s="300"/>
      <c r="LYE2" s="297"/>
      <c r="LYF2" s="300"/>
      <c r="LYG2" s="297"/>
      <c r="LYH2" s="300"/>
      <c r="LYI2" s="297"/>
      <c r="LYJ2" s="300"/>
      <c r="LYK2" s="297"/>
      <c r="LYL2" s="300"/>
      <c r="LYM2" s="297"/>
      <c r="LYN2" s="300"/>
      <c r="LYO2" s="297"/>
      <c r="LYP2" s="300"/>
      <c r="LYQ2" s="297"/>
      <c r="LYR2" s="300"/>
      <c r="LYS2" s="297"/>
      <c r="LYT2" s="300"/>
      <c r="LYU2" s="297"/>
      <c r="LYV2" s="300"/>
      <c r="LYW2" s="297"/>
      <c r="LYX2" s="300"/>
      <c r="LYY2" s="297"/>
      <c r="LYZ2" s="300"/>
      <c r="LZA2" s="297"/>
      <c r="LZB2" s="300"/>
      <c r="LZC2" s="297"/>
      <c r="LZD2" s="300"/>
      <c r="LZE2" s="297"/>
      <c r="LZF2" s="300"/>
      <c r="LZG2" s="297"/>
      <c r="LZH2" s="300"/>
      <c r="LZI2" s="297"/>
      <c r="LZJ2" s="300"/>
      <c r="LZK2" s="297"/>
      <c r="LZL2" s="300"/>
      <c r="LZM2" s="297"/>
      <c r="LZN2" s="300"/>
      <c r="LZO2" s="297"/>
      <c r="LZP2" s="300"/>
      <c r="LZQ2" s="297"/>
      <c r="LZR2" s="300"/>
      <c r="LZS2" s="297"/>
      <c r="LZT2" s="300"/>
      <c r="LZU2" s="297"/>
      <c r="LZV2" s="300"/>
      <c r="LZW2" s="297"/>
      <c r="LZX2" s="300"/>
      <c r="LZY2" s="297"/>
      <c r="LZZ2" s="300"/>
      <c r="MAA2" s="297"/>
      <c r="MAB2" s="300"/>
      <c r="MAC2" s="297"/>
      <c r="MAD2" s="300"/>
      <c r="MAE2" s="297"/>
      <c r="MAF2" s="300"/>
      <c r="MAG2" s="297"/>
      <c r="MAH2" s="300"/>
      <c r="MAI2" s="297"/>
      <c r="MAJ2" s="300"/>
      <c r="MAK2" s="297"/>
      <c r="MAL2" s="300"/>
      <c r="MAM2" s="297"/>
      <c r="MAN2" s="300"/>
      <c r="MAO2" s="297"/>
      <c r="MAP2" s="300"/>
      <c r="MAQ2" s="297"/>
      <c r="MAR2" s="300"/>
      <c r="MAS2" s="297"/>
      <c r="MAT2" s="300"/>
      <c r="MAU2" s="297"/>
      <c r="MAV2" s="300"/>
      <c r="MAW2" s="297"/>
      <c r="MAX2" s="300"/>
      <c r="MAY2" s="297"/>
      <c r="MAZ2" s="300"/>
      <c r="MBA2" s="297"/>
      <c r="MBB2" s="300"/>
      <c r="MBC2" s="297"/>
      <c r="MBD2" s="300"/>
      <c r="MBE2" s="297"/>
      <c r="MBF2" s="300"/>
      <c r="MBG2" s="297"/>
      <c r="MBH2" s="300"/>
      <c r="MBI2" s="297"/>
      <c r="MBJ2" s="300"/>
      <c r="MBK2" s="297"/>
      <c r="MBL2" s="300"/>
      <c r="MBM2" s="297"/>
      <c r="MBN2" s="300"/>
      <c r="MBO2" s="297"/>
      <c r="MBP2" s="300"/>
      <c r="MBQ2" s="297"/>
      <c r="MBR2" s="300"/>
      <c r="MBS2" s="297"/>
      <c r="MBT2" s="300"/>
      <c r="MBU2" s="297"/>
      <c r="MBV2" s="300"/>
      <c r="MBW2" s="297"/>
      <c r="MBX2" s="300"/>
      <c r="MBY2" s="297"/>
      <c r="MBZ2" s="300"/>
      <c r="MCA2" s="297"/>
      <c r="MCB2" s="300"/>
      <c r="MCC2" s="297"/>
      <c r="MCD2" s="300"/>
      <c r="MCE2" s="297"/>
      <c r="MCF2" s="300"/>
      <c r="MCG2" s="297"/>
      <c r="MCH2" s="300"/>
      <c r="MCI2" s="297"/>
      <c r="MCJ2" s="300"/>
      <c r="MCK2" s="297"/>
      <c r="MCL2" s="300"/>
      <c r="MCM2" s="297"/>
      <c r="MCN2" s="300"/>
      <c r="MCO2" s="297"/>
      <c r="MCP2" s="300"/>
      <c r="MCQ2" s="297"/>
      <c r="MCR2" s="300"/>
      <c r="MCS2" s="297"/>
      <c r="MCT2" s="300"/>
      <c r="MCU2" s="297"/>
      <c r="MCV2" s="300"/>
      <c r="MCW2" s="297"/>
      <c r="MCX2" s="300"/>
      <c r="MCY2" s="297"/>
      <c r="MCZ2" s="300"/>
      <c r="MDA2" s="297"/>
      <c r="MDB2" s="300"/>
      <c r="MDC2" s="297"/>
      <c r="MDD2" s="300"/>
      <c r="MDE2" s="297"/>
      <c r="MDF2" s="300"/>
      <c r="MDG2" s="297"/>
      <c r="MDH2" s="300"/>
      <c r="MDI2" s="297"/>
      <c r="MDJ2" s="300"/>
      <c r="MDK2" s="297"/>
      <c r="MDL2" s="300"/>
      <c r="MDM2" s="297"/>
      <c r="MDN2" s="300"/>
      <c r="MDO2" s="297"/>
      <c r="MDP2" s="300"/>
      <c r="MDQ2" s="297"/>
      <c r="MDR2" s="300"/>
      <c r="MDS2" s="297"/>
      <c r="MDT2" s="300"/>
      <c r="MDU2" s="297"/>
      <c r="MDV2" s="300"/>
      <c r="MDW2" s="297"/>
      <c r="MDX2" s="300"/>
      <c r="MDY2" s="297"/>
      <c r="MDZ2" s="300"/>
      <c r="MEA2" s="297"/>
      <c r="MEB2" s="300"/>
      <c r="MEC2" s="297"/>
      <c r="MED2" s="300"/>
      <c r="MEE2" s="297"/>
      <c r="MEF2" s="300"/>
      <c r="MEG2" s="297"/>
      <c r="MEH2" s="300"/>
      <c r="MEI2" s="297"/>
      <c r="MEJ2" s="300"/>
      <c r="MEK2" s="297"/>
      <c r="MEL2" s="300"/>
      <c r="MEM2" s="297"/>
      <c r="MEN2" s="300"/>
      <c r="MEO2" s="297"/>
      <c r="MEP2" s="300"/>
      <c r="MEQ2" s="297"/>
      <c r="MER2" s="300"/>
      <c r="MES2" s="297"/>
      <c r="MET2" s="300"/>
      <c r="MEU2" s="297"/>
      <c r="MEV2" s="300"/>
      <c r="MEW2" s="297"/>
      <c r="MEX2" s="300"/>
      <c r="MEY2" s="297"/>
      <c r="MEZ2" s="300"/>
      <c r="MFA2" s="297"/>
      <c r="MFB2" s="300"/>
      <c r="MFC2" s="297"/>
      <c r="MFD2" s="300"/>
      <c r="MFE2" s="297"/>
      <c r="MFF2" s="300"/>
      <c r="MFG2" s="297"/>
      <c r="MFH2" s="300"/>
      <c r="MFI2" s="297"/>
      <c r="MFJ2" s="300"/>
      <c r="MFK2" s="297"/>
      <c r="MFL2" s="300"/>
      <c r="MFM2" s="297"/>
      <c r="MFN2" s="300"/>
      <c r="MFO2" s="297"/>
      <c r="MFP2" s="300"/>
      <c r="MFQ2" s="297"/>
      <c r="MFR2" s="300"/>
      <c r="MFS2" s="297"/>
      <c r="MFT2" s="300"/>
      <c r="MFU2" s="297"/>
      <c r="MFV2" s="300"/>
      <c r="MFW2" s="297"/>
      <c r="MFX2" s="300"/>
      <c r="MFY2" s="297"/>
      <c r="MFZ2" s="300"/>
      <c r="MGA2" s="297"/>
      <c r="MGB2" s="300"/>
      <c r="MGC2" s="297"/>
      <c r="MGD2" s="300"/>
      <c r="MGE2" s="297"/>
      <c r="MGF2" s="300"/>
      <c r="MGG2" s="297"/>
      <c r="MGH2" s="300"/>
      <c r="MGI2" s="297"/>
      <c r="MGJ2" s="300"/>
      <c r="MGK2" s="297"/>
      <c r="MGL2" s="300"/>
      <c r="MGM2" s="297"/>
      <c r="MGN2" s="300"/>
      <c r="MGO2" s="297"/>
      <c r="MGP2" s="300"/>
      <c r="MGQ2" s="297"/>
      <c r="MGR2" s="300"/>
      <c r="MGS2" s="297"/>
      <c r="MGT2" s="300"/>
      <c r="MGU2" s="297"/>
      <c r="MGV2" s="300"/>
      <c r="MGW2" s="297"/>
      <c r="MGX2" s="300"/>
      <c r="MGY2" s="297"/>
      <c r="MGZ2" s="300"/>
      <c r="MHA2" s="297"/>
      <c r="MHB2" s="300"/>
      <c r="MHC2" s="297"/>
      <c r="MHD2" s="300"/>
      <c r="MHE2" s="297"/>
      <c r="MHF2" s="300"/>
      <c r="MHG2" s="297"/>
      <c r="MHH2" s="300"/>
      <c r="MHI2" s="297"/>
      <c r="MHJ2" s="300"/>
      <c r="MHK2" s="297"/>
      <c r="MHL2" s="300"/>
      <c r="MHM2" s="297"/>
      <c r="MHN2" s="300"/>
      <c r="MHO2" s="297"/>
      <c r="MHP2" s="300"/>
      <c r="MHQ2" s="297"/>
      <c r="MHR2" s="300"/>
      <c r="MHS2" s="297"/>
      <c r="MHT2" s="300"/>
      <c r="MHU2" s="297"/>
      <c r="MHV2" s="300"/>
      <c r="MHW2" s="297"/>
      <c r="MHX2" s="300"/>
      <c r="MHY2" s="297"/>
      <c r="MHZ2" s="300"/>
      <c r="MIA2" s="297"/>
      <c r="MIB2" s="300"/>
      <c r="MIC2" s="297"/>
      <c r="MID2" s="300"/>
      <c r="MIE2" s="297"/>
      <c r="MIF2" s="300"/>
      <c r="MIG2" s="297"/>
      <c r="MIH2" s="300"/>
      <c r="MII2" s="297"/>
      <c r="MIJ2" s="300"/>
      <c r="MIK2" s="297"/>
      <c r="MIL2" s="300"/>
      <c r="MIM2" s="297"/>
      <c r="MIN2" s="300"/>
      <c r="MIO2" s="297"/>
      <c r="MIP2" s="300"/>
      <c r="MIQ2" s="297"/>
      <c r="MIR2" s="300"/>
      <c r="MIS2" s="297"/>
      <c r="MIT2" s="300"/>
      <c r="MIU2" s="297"/>
      <c r="MIV2" s="300"/>
      <c r="MIW2" s="297"/>
      <c r="MIX2" s="300"/>
      <c r="MIY2" s="297"/>
      <c r="MIZ2" s="300"/>
      <c r="MJA2" s="297"/>
      <c r="MJB2" s="300"/>
      <c r="MJC2" s="297"/>
      <c r="MJD2" s="300"/>
      <c r="MJE2" s="297"/>
      <c r="MJF2" s="300"/>
      <c r="MJG2" s="297"/>
      <c r="MJH2" s="300"/>
      <c r="MJI2" s="297"/>
      <c r="MJJ2" s="300"/>
      <c r="MJK2" s="297"/>
      <c r="MJL2" s="300"/>
      <c r="MJM2" s="297"/>
      <c r="MJN2" s="300"/>
      <c r="MJO2" s="297"/>
      <c r="MJP2" s="300"/>
      <c r="MJQ2" s="297"/>
      <c r="MJR2" s="300"/>
      <c r="MJS2" s="297"/>
      <c r="MJT2" s="300"/>
      <c r="MJU2" s="297"/>
      <c r="MJV2" s="300"/>
      <c r="MJW2" s="297"/>
      <c r="MJX2" s="300"/>
      <c r="MJY2" s="297"/>
      <c r="MJZ2" s="300"/>
      <c r="MKA2" s="297"/>
      <c r="MKB2" s="300"/>
      <c r="MKC2" s="297"/>
      <c r="MKD2" s="300"/>
      <c r="MKE2" s="297"/>
      <c r="MKF2" s="300"/>
      <c r="MKG2" s="297"/>
      <c r="MKH2" s="300"/>
      <c r="MKI2" s="297"/>
      <c r="MKJ2" s="300"/>
      <c r="MKK2" s="297"/>
      <c r="MKL2" s="300"/>
      <c r="MKM2" s="297"/>
      <c r="MKN2" s="300"/>
      <c r="MKO2" s="297"/>
      <c r="MKP2" s="300"/>
      <c r="MKQ2" s="297"/>
      <c r="MKR2" s="300"/>
      <c r="MKS2" s="297"/>
      <c r="MKT2" s="300"/>
      <c r="MKU2" s="297"/>
      <c r="MKV2" s="300"/>
      <c r="MKW2" s="297"/>
      <c r="MKX2" s="300"/>
      <c r="MKY2" s="297"/>
      <c r="MKZ2" s="300"/>
      <c r="MLA2" s="297"/>
      <c r="MLB2" s="300"/>
      <c r="MLC2" s="297"/>
      <c r="MLD2" s="300"/>
      <c r="MLE2" s="297"/>
      <c r="MLF2" s="300"/>
      <c r="MLG2" s="297"/>
      <c r="MLH2" s="300"/>
      <c r="MLI2" s="297"/>
      <c r="MLJ2" s="300"/>
      <c r="MLK2" s="297"/>
      <c r="MLL2" s="300"/>
      <c r="MLM2" s="297"/>
      <c r="MLN2" s="300"/>
      <c r="MLO2" s="297"/>
      <c r="MLP2" s="300"/>
      <c r="MLQ2" s="297"/>
      <c r="MLR2" s="300"/>
      <c r="MLS2" s="297"/>
      <c r="MLT2" s="300"/>
      <c r="MLU2" s="297"/>
      <c r="MLV2" s="300"/>
      <c r="MLW2" s="297"/>
      <c r="MLX2" s="300"/>
      <c r="MLY2" s="297"/>
      <c r="MLZ2" s="300"/>
      <c r="MMA2" s="297"/>
      <c r="MMB2" s="300"/>
      <c r="MMC2" s="297"/>
      <c r="MMD2" s="300"/>
      <c r="MME2" s="297"/>
      <c r="MMF2" s="300"/>
      <c r="MMG2" s="297"/>
      <c r="MMH2" s="300"/>
      <c r="MMI2" s="297"/>
      <c r="MMJ2" s="300"/>
      <c r="MMK2" s="297"/>
      <c r="MML2" s="300"/>
      <c r="MMM2" s="297"/>
      <c r="MMN2" s="300"/>
      <c r="MMO2" s="297"/>
      <c r="MMP2" s="300"/>
      <c r="MMQ2" s="297"/>
      <c r="MMR2" s="300"/>
      <c r="MMS2" s="297"/>
      <c r="MMT2" s="300"/>
      <c r="MMU2" s="297"/>
      <c r="MMV2" s="300"/>
      <c r="MMW2" s="297"/>
      <c r="MMX2" s="300"/>
      <c r="MMY2" s="297"/>
      <c r="MMZ2" s="300"/>
      <c r="MNA2" s="297"/>
      <c r="MNB2" s="300"/>
      <c r="MNC2" s="297"/>
      <c r="MND2" s="300"/>
      <c r="MNE2" s="297"/>
      <c r="MNF2" s="300"/>
      <c r="MNG2" s="297"/>
      <c r="MNH2" s="300"/>
      <c r="MNI2" s="297"/>
      <c r="MNJ2" s="300"/>
      <c r="MNK2" s="297"/>
      <c r="MNL2" s="300"/>
      <c r="MNM2" s="297"/>
      <c r="MNN2" s="300"/>
      <c r="MNO2" s="297"/>
      <c r="MNP2" s="300"/>
      <c r="MNQ2" s="297"/>
      <c r="MNR2" s="300"/>
      <c r="MNS2" s="297"/>
      <c r="MNT2" s="300"/>
      <c r="MNU2" s="297"/>
      <c r="MNV2" s="300"/>
      <c r="MNW2" s="297"/>
      <c r="MNX2" s="300"/>
      <c r="MNY2" s="297"/>
      <c r="MNZ2" s="300"/>
      <c r="MOA2" s="297"/>
      <c r="MOB2" s="300"/>
      <c r="MOC2" s="297"/>
      <c r="MOD2" s="300"/>
      <c r="MOE2" s="297"/>
      <c r="MOF2" s="300"/>
      <c r="MOG2" s="297"/>
      <c r="MOH2" s="300"/>
      <c r="MOI2" s="297"/>
      <c r="MOJ2" s="300"/>
      <c r="MOK2" s="297"/>
      <c r="MOL2" s="300"/>
      <c r="MOM2" s="297"/>
      <c r="MON2" s="300"/>
      <c r="MOO2" s="297"/>
      <c r="MOP2" s="300"/>
      <c r="MOQ2" s="297"/>
      <c r="MOR2" s="300"/>
      <c r="MOS2" s="297"/>
      <c r="MOT2" s="300"/>
      <c r="MOU2" s="297"/>
      <c r="MOV2" s="300"/>
      <c r="MOW2" s="297"/>
      <c r="MOX2" s="300"/>
      <c r="MOY2" s="297"/>
      <c r="MOZ2" s="300"/>
      <c r="MPA2" s="297"/>
      <c r="MPB2" s="300"/>
      <c r="MPC2" s="297"/>
      <c r="MPD2" s="300"/>
      <c r="MPE2" s="297"/>
      <c r="MPF2" s="300"/>
      <c r="MPG2" s="297"/>
      <c r="MPH2" s="300"/>
      <c r="MPI2" s="297"/>
      <c r="MPJ2" s="300"/>
      <c r="MPK2" s="297"/>
      <c r="MPL2" s="300"/>
      <c r="MPM2" s="297"/>
      <c r="MPN2" s="300"/>
      <c r="MPO2" s="297"/>
      <c r="MPP2" s="300"/>
      <c r="MPQ2" s="297"/>
      <c r="MPR2" s="300"/>
      <c r="MPS2" s="297"/>
      <c r="MPT2" s="300"/>
      <c r="MPU2" s="297"/>
      <c r="MPV2" s="300"/>
      <c r="MPW2" s="297"/>
      <c r="MPX2" s="300"/>
      <c r="MPY2" s="297"/>
      <c r="MPZ2" s="300"/>
      <c r="MQA2" s="297"/>
      <c r="MQB2" s="300"/>
      <c r="MQC2" s="297"/>
      <c r="MQD2" s="300"/>
      <c r="MQE2" s="297"/>
      <c r="MQF2" s="300"/>
      <c r="MQG2" s="297"/>
      <c r="MQH2" s="300"/>
      <c r="MQI2" s="297"/>
      <c r="MQJ2" s="300"/>
      <c r="MQK2" s="297"/>
      <c r="MQL2" s="300"/>
      <c r="MQM2" s="297"/>
      <c r="MQN2" s="300"/>
      <c r="MQO2" s="297"/>
      <c r="MQP2" s="300"/>
      <c r="MQQ2" s="297"/>
      <c r="MQR2" s="300"/>
      <c r="MQS2" s="297"/>
      <c r="MQT2" s="300"/>
      <c r="MQU2" s="297"/>
      <c r="MQV2" s="300"/>
      <c r="MQW2" s="297"/>
      <c r="MQX2" s="300"/>
      <c r="MQY2" s="297"/>
      <c r="MQZ2" s="300"/>
      <c r="MRA2" s="297"/>
      <c r="MRB2" s="300"/>
      <c r="MRC2" s="297"/>
      <c r="MRD2" s="300"/>
      <c r="MRE2" s="297"/>
      <c r="MRF2" s="300"/>
      <c r="MRG2" s="297"/>
      <c r="MRH2" s="300"/>
      <c r="MRI2" s="297"/>
      <c r="MRJ2" s="300"/>
      <c r="MRK2" s="297"/>
      <c r="MRL2" s="300"/>
      <c r="MRM2" s="297"/>
      <c r="MRN2" s="300"/>
      <c r="MRO2" s="297"/>
      <c r="MRP2" s="300"/>
      <c r="MRQ2" s="297"/>
      <c r="MRR2" s="300"/>
      <c r="MRS2" s="297"/>
      <c r="MRT2" s="300"/>
      <c r="MRU2" s="297"/>
      <c r="MRV2" s="300"/>
      <c r="MRW2" s="297"/>
      <c r="MRX2" s="300"/>
      <c r="MRY2" s="297"/>
      <c r="MRZ2" s="300"/>
      <c r="MSA2" s="297"/>
      <c r="MSB2" s="300"/>
      <c r="MSC2" s="297"/>
      <c r="MSD2" s="300"/>
      <c r="MSE2" s="297"/>
      <c r="MSF2" s="300"/>
      <c r="MSG2" s="297"/>
      <c r="MSH2" s="300"/>
      <c r="MSI2" s="297"/>
      <c r="MSJ2" s="300"/>
      <c r="MSK2" s="297"/>
      <c r="MSL2" s="300"/>
      <c r="MSM2" s="297"/>
      <c r="MSN2" s="300"/>
      <c r="MSO2" s="297"/>
      <c r="MSP2" s="300"/>
      <c r="MSQ2" s="297"/>
      <c r="MSR2" s="300"/>
      <c r="MSS2" s="297"/>
      <c r="MST2" s="300"/>
      <c r="MSU2" s="297"/>
      <c r="MSV2" s="300"/>
      <c r="MSW2" s="297"/>
      <c r="MSX2" s="300"/>
      <c r="MSY2" s="297"/>
      <c r="MSZ2" s="300"/>
      <c r="MTA2" s="297"/>
      <c r="MTB2" s="300"/>
      <c r="MTC2" s="297"/>
      <c r="MTD2" s="300"/>
      <c r="MTE2" s="297"/>
      <c r="MTF2" s="300"/>
      <c r="MTG2" s="297"/>
      <c r="MTH2" s="300"/>
      <c r="MTI2" s="297"/>
      <c r="MTJ2" s="300"/>
      <c r="MTK2" s="297"/>
      <c r="MTL2" s="300"/>
      <c r="MTM2" s="297"/>
      <c r="MTN2" s="300"/>
      <c r="MTO2" s="297"/>
      <c r="MTP2" s="300"/>
      <c r="MTQ2" s="297"/>
      <c r="MTR2" s="300"/>
      <c r="MTS2" s="297"/>
      <c r="MTT2" s="300"/>
      <c r="MTU2" s="297"/>
      <c r="MTV2" s="300"/>
      <c r="MTW2" s="297"/>
      <c r="MTX2" s="300"/>
      <c r="MTY2" s="297"/>
      <c r="MTZ2" s="300"/>
      <c r="MUA2" s="297"/>
      <c r="MUB2" s="300"/>
      <c r="MUC2" s="297"/>
      <c r="MUD2" s="300"/>
      <c r="MUE2" s="297"/>
      <c r="MUF2" s="300"/>
      <c r="MUG2" s="297"/>
      <c r="MUH2" s="300"/>
      <c r="MUI2" s="297"/>
      <c r="MUJ2" s="300"/>
      <c r="MUK2" s="297"/>
      <c r="MUL2" s="300"/>
      <c r="MUM2" s="297"/>
      <c r="MUN2" s="300"/>
      <c r="MUO2" s="297"/>
      <c r="MUP2" s="300"/>
      <c r="MUQ2" s="297"/>
      <c r="MUR2" s="300"/>
      <c r="MUS2" s="297"/>
      <c r="MUT2" s="300"/>
      <c r="MUU2" s="297"/>
      <c r="MUV2" s="300"/>
      <c r="MUW2" s="297"/>
      <c r="MUX2" s="300"/>
      <c r="MUY2" s="297"/>
      <c r="MUZ2" s="300"/>
      <c r="MVA2" s="297"/>
      <c r="MVB2" s="300"/>
      <c r="MVC2" s="297"/>
      <c r="MVD2" s="300"/>
      <c r="MVE2" s="297"/>
      <c r="MVF2" s="300"/>
      <c r="MVG2" s="297"/>
      <c r="MVH2" s="300"/>
      <c r="MVI2" s="297"/>
      <c r="MVJ2" s="300"/>
      <c r="MVK2" s="297"/>
      <c r="MVL2" s="300"/>
      <c r="MVM2" s="297"/>
      <c r="MVN2" s="300"/>
      <c r="MVO2" s="297"/>
      <c r="MVP2" s="300"/>
      <c r="MVQ2" s="297"/>
      <c r="MVR2" s="300"/>
      <c r="MVS2" s="297"/>
      <c r="MVT2" s="300"/>
      <c r="MVU2" s="297"/>
      <c r="MVV2" s="300"/>
      <c r="MVW2" s="297"/>
      <c r="MVX2" s="300"/>
      <c r="MVY2" s="297"/>
      <c r="MVZ2" s="300"/>
      <c r="MWA2" s="297"/>
      <c r="MWB2" s="300"/>
      <c r="MWC2" s="297"/>
      <c r="MWD2" s="300"/>
      <c r="MWE2" s="297"/>
      <c r="MWF2" s="300"/>
      <c r="MWG2" s="297"/>
      <c r="MWH2" s="300"/>
      <c r="MWI2" s="297"/>
      <c r="MWJ2" s="300"/>
      <c r="MWK2" s="297"/>
      <c r="MWL2" s="300"/>
      <c r="MWM2" s="297"/>
      <c r="MWN2" s="300"/>
      <c r="MWO2" s="297"/>
      <c r="MWP2" s="300"/>
      <c r="MWQ2" s="297"/>
      <c r="MWR2" s="300"/>
      <c r="MWS2" s="297"/>
      <c r="MWT2" s="300"/>
      <c r="MWU2" s="297"/>
      <c r="MWV2" s="300"/>
      <c r="MWW2" s="297"/>
      <c r="MWX2" s="300"/>
      <c r="MWY2" s="297"/>
      <c r="MWZ2" s="300"/>
      <c r="MXA2" s="297"/>
      <c r="MXB2" s="300"/>
      <c r="MXC2" s="297"/>
      <c r="MXD2" s="300"/>
      <c r="MXE2" s="297"/>
      <c r="MXF2" s="300"/>
      <c r="MXG2" s="297"/>
      <c r="MXH2" s="300"/>
      <c r="MXI2" s="297"/>
      <c r="MXJ2" s="300"/>
      <c r="MXK2" s="297"/>
      <c r="MXL2" s="300"/>
      <c r="MXM2" s="297"/>
      <c r="MXN2" s="300"/>
      <c r="MXO2" s="297"/>
      <c r="MXP2" s="300"/>
      <c r="MXQ2" s="297"/>
      <c r="MXR2" s="300"/>
      <c r="MXS2" s="297"/>
      <c r="MXT2" s="300"/>
      <c r="MXU2" s="297"/>
      <c r="MXV2" s="300"/>
      <c r="MXW2" s="297"/>
      <c r="MXX2" s="300"/>
      <c r="MXY2" s="297"/>
      <c r="MXZ2" s="300"/>
      <c r="MYA2" s="297"/>
      <c r="MYB2" s="300"/>
      <c r="MYC2" s="297"/>
      <c r="MYD2" s="300"/>
      <c r="MYE2" s="297"/>
      <c r="MYF2" s="300"/>
      <c r="MYG2" s="297"/>
      <c r="MYH2" s="300"/>
      <c r="MYI2" s="297"/>
      <c r="MYJ2" s="300"/>
      <c r="MYK2" s="297"/>
      <c r="MYL2" s="300"/>
      <c r="MYM2" s="297"/>
      <c r="MYN2" s="300"/>
      <c r="MYO2" s="297"/>
      <c r="MYP2" s="300"/>
      <c r="MYQ2" s="297"/>
      <c r="MYR2" s="300"/>
      <c r="MYS2" s="297"/>
      <c r="MYT2" s="300"/>
      <c r="MYU2" s="297"/>
      <c r="MYV2" s="300"/>
      <c r="MYW2" s="297"/>
      <c r="MYX2" s="300"/>
      <c r="MYY2" s="297"/>
      <c r="MYZ2" s="300"/>
      <c r="MZA2" s="297"/>
      <c r="MZB2" s="300"/>
      <c r="MZC2" s="297"/>
      <c r="MZD2" s="300"/>
      <c r="MZE2" s="297"/>
      <c r="MZF2" s="300"/>
      <c r="MZG2" s="297"/>
      <c r="MZH2" s="300"/>
      <c r="MZI2" s="297"/>
      <c r="MZJ2" s="300"/>
      <c r="MZK2" s="297"/>
      <c r="MZL2" s="300"/>
      <c r="MZM2" s="297"/>
      <c r="MZN2" s="300"/>
      <c r="MZO2" s="297"/>
      <c r="MZP2" s="300"/>
      <c r="MZQ2" s="297"/>
      <c r="MZR2" s="300"/>
      <c r="MZS2" s="297"/>
      <c r="MZT2" s="300"/>
      <c r="MZU2" s="297"/>
      <c r="MZV2" s="300"/>
      <c r="MZW2" s="297"/>
      <c r="MZX2" s="300"/>
      <c r="MZY2" s="297"/>
      <c r="MZZ2" s="300"/>
      <c r="NAA2" s="297"/>
      <c r="NAB2" s="300"/>
      <c r="NAC2" s="297"/>
      <c r="NAD2" s="300"/>
      <c r="NAE2" s="297"/>
      <c r="NAF2" s="300"/>
      <c r="NAG2" s="297"/>
      <c r="NAH2" s="300"/>
      <c r="NAI2" s="297"/>
      <c r="NAJ2" s="300"/>
      <c r="NAK2" s="297"/>
      <c r="NAL2" s="300"/>
      <c r="NAM2" s="297"/>
      <c r="NAN2" s="300"/>
      <c r="NAO2" s="297"/>
      <c r="NAP2" s="300"/>
      <c r="NAQ2" s="297"/>
      <c r="NAR2" s="300"/>
      <c r="NAS2" s="297"/>
      <c r="NAT2" s="300"/>
      <c r="NAU2" s="297"/>
      <c r="NAV2" s="300"/>
      <c r="NAW2" s="297"/>
      <c r="NAX2" s="300"/>
      <c r="NAY2" s="297"/>
      <c r="NAZ2" s="300"/>
      <c r="NBA2" s="297"/>
      <c r="NBB2" s="300"/>
      <c r="NBC2" s="297"/>
      <c r="NBD2" s="300"/>
      <c r="NBE2" s="297"/>
      <c r="NBF2" s="300"/>
      <c r="NBG2" s="297"/>
      <c r="NBH2" s="300"/>
      <c r="NBI2" s="297"/>
      <c r="NBJ2" s="300"/>
      <c r="NBK2" s="297"/>
      <c r="NBL2" s="300"/>
      <c r="NBM2" s="297"/>
      <c r="NBN2" s="300"/>
      <c r="NBO2" s="297"/>
      <c r="NBP2" s="300"/>
      <c r="NBQ2" s="297"/>
      <c r="NBR2" s="300"/>
      <c r="NBS2" s="297"/>
      <c r="NBT2" s="300"/>
      <c r="NBU2" s="297"/>
      <c r="NBV2" s="300"/>
      <c r="NBW2" s="297"/>
      <c r="NBX2" s="300"/>
      <c r="NBY2" s="297"/>
      <c r="NBZ2" s="300"/>
      <c r="NCA2" s="297"/>
      <c r="NCB2" s="300"/>
      <c r="NCC2" s="297"/>
      <c r="NCD2" s="300"/>
      <c r="NCE2" s="297"/>
      <c r="NCF2" s="300"/>
      <c r="NCG2" s="297"/>
      <c r="NCH2" s="300"/>
      <c r="NCI2" s="297"/>
      <c r="NCJ2" s="300"/>
      <c r="NCK2" s="297"/>
      <c r="NCL2" s="300"/>
      <c r="NCM2" s="297"/>
      <c r="NCN2" s="300"/>
      <c r="NCO2" s="297"/>
      <c r="NCP2" s="300"/>
      <c r="NCQ2" s="297"/>
      <c r="NCR2" s="300"/>
      <c r="NCS2" s="297"/>
      <c r="NCT2" s="300"/>
      <c r="NCU2" s="297"/>
      <c r="NCV2" s="300"/>
      <c r="NCW2" s="297"/>
      <c r="NCX2" s="300"/>
      <c r="NCY2" s="297"/>
      <c r="NCZ2" s="300"/>
      <c r="NDA2" s="297"/>
      <c r="NDB2" s="300"/>
      <c r="NDC2" s="297"/>
      <c r="NDD2" s="300"/>
      <c r="NDE2" s="297"/>
      <c r="NDF2" s="300"/>
      <c r="NDG2" s="297"/>
      <c r="NDH2" s="300"/>
      <c r="NDI2" s="297"/>
      <c r="NDJ2" s="300"/>
      <c r="NDK2" s="297"/>
      <c r="NDL2" s="300"/>
      <c r="NDM2" s="297"/>
      <c r="NDN2" s="300"/>
      <c r="NDO2" s="297"/>
      <c r="NDP2" s="300"/>
      <c r="NDQ2" s="297"/>
      <c r="NDR2" s="300"/>
      <c r="NDS2" s="297"/>
      <c r="NDT2" s="300"/>
      <c r="NDU2" s="297"/>
      <c r="NDV2" s="300"/>
      <c r="NDW2" s="297"/>
      <c r="NDX2" s="300"/>
      <c r="NDY2" s="297"/>
      <c r="NDZ2" s="300"/>
      <c r="NEA2" s="297"/>
      <c r="NEB2" s="300"/>
      <c r="NEC2" s="297"/>
      <c r="NED2" s="300"/>
      <c r="NEE2" s="297"/>
      <c r="NEF2" s="300"/>
      <c r="NEG2" s="297"/>
      <c r="NEH2" s="300"/>
      <c r="NEI2" s="297"/>
      <c r="NEJ2" s="300"/>
      <c r="NEK2" s="297"/>
      <c r="NEL2" s="300"/>
      <c r="NEM2" s="297"/>
      <c r="NEN2" s="300"/>
      <c r="NEO2" s="297"/>
      <c r="NEP2" s="300"/>
      <c r="NEQ2" s="297"/>
      <c r="NER2" s="300"/>
      <c r="NES2" s="297"/>
      <c r="NET2" s="300"/>
      <c r="NEU2" s="297"/>
      <c r="NEV2" s="300"/>
      <c r="NEW2" s="297"/>
      <c r="NEX2" s="300"/>
      <c r="NEY2" s="297"/>
      <c r="NEZ2" s="300"/>
      <c r="NFA2" s="297"/>
      <c r="NFB2" s="300"/>
      <c r="NFC2" s="297"/>
      <c r="NFD2" s="300"/>
      <c r="NFE2" s="297"/>
      <c r="NFF2" s="300"/>
      <c r="NFG2" s="297"/>
      <c r="NFH2" s="300"/>
      <c r="NFI2" s="297"/>
      <c r="NFJ2" s="300"/>
      <c r="NFK2" s="297"/>
      <c r="NFL2" s="300"/>
      <c r="NFM2" s="297"/>
      <c r="NFN2" s="300"/>
      <c r="NFO2" s="297"/>
      <c r="NFP2" s="300"/>
      <c r="NFQ2" s="297"/>
      <c r="NFR2" s="300"/>
      <c r="NFS2" s="297"/>
      <c r="NFT2" s="300"/>
      <c r="NFU2" s="297"/>
      <c r="NFV2" s="300"/>
      <c r="NFW2" s="297"/>
      <c r="NFX2" s="300"/>
      <c r="NFY2" s="297"/>
      <c r="NFZ2" s="300"/>
      <c r="NGA2" s="297"/>
      <c r="NGB2" s="300"/>
      <c r="NGC2" s="297"/>
      <c r="NGD2" s="300"/>
      <c r="NGE2" s="297"/>
      <c r="NGF2" s="300"/>
      <c r="NGG2" s="297"/>
      <c r="NGH2" s="300"/>
      <c r="NGI2" s="297"/>
      <c r="NGJ2" s="300"/>
      <c r="NGK2" s="297"/>
      <c r="NGL2" s="300"/>
      <c r="NGM2" s="297"/>
      <c r="NGN2" s="300"/>
      <c r="NGO2" s="297"/>
      <c r="NGP2" s="300"/>
      <c r="NGQ2" s="297"/>
      <c r="NGR2" s="300"/>
      <c r="NGS2" s="297"/>
      <c r="NGT2" s="300"/>
      <c r="NGU2" s="297"/>
      <c r="NGV2" s="300"/>
      <c r="NGW2" s="297"/>
      <c r="NGX2" s="300"/>
      <c r="NGY2" s="297"/>
      <c r="NGZ2" s="300"/>
      <c r="NHA2" s="297"/>
      <c r="NHB2" s="300"/>
      <c r="NHC2" s="297"/>
      <c r="NHD2" s="300"/>
      <c r="NHE2" s="297"/>
      <c r="NHF2" s="300"/>
      <c r="NHG2" s="297"/>
      <c r="NHH2" s="300"/>
      <c r="NHI2" s="297"/>
      <c r="NHJ2" s="300"/>
      <c r="NHK2" s="297"/>
      <c r="NHL2" s="300"/>
      <c r="NHM2" s="297"/>
      <c r="NHN2" s="300"/>
      <c r="NHO2" s="297"/>
      <c r="NHP2" s="300"/>
      <c r="NHQ2" s="297"/>
      <c r="NHR2" s="300"/>
      <c r="NHS2" s="297"/>
      <c r="NHT2" s="300"/>
      <c r="NHU2" s="297"/>
      <c r="NHV2" s="300"/>
      <c r="NHW2" s="297"/>
      <c r="NHX2" s="300"/>
      <c r="NHY2" s="297"/>
      <c r="NHZ2" s="300"/>
      <c r="NIA2" s="297"/>
      <c r="NIB2" s="300"/>
      <c r="NIC2" s="297"/>
      <c r="NID2" s="300"/>
      <c r="NIE2" s="297"/>
      <c r="NIF2" s="300"/>
      <c r="NIG2" s="297"/>
      <c r="NIH2" s="300"/>
      <c r="NII2" s="297"/>
      <c r="NIJ2" s="300"/>
      <c r="NIK2" s="297"/>
      <c r="NIL2" s="300"/>
      <c r="NIM2" s="297"/>
      <c r="NIN2" s="300"/>
      <c r="NIO2" s="297"/>
      <c r="NIP2" s="300"/>
      <c r="NIQ2" s="297"/>
      <c r="NIR2" s="300"/>
      <c r="NIS2" s="297"/>
      <c r="NIT2" s="300"/>
      <c r="NIU2" s="297"/>
      <c r="NIV2" s="300"/>
      <c r="NIW2" s="297"/>
      <c r="NIX2" s="300"/>
      <c r="NIY2" s="297"/>
      <c r="NIZ2" s="300"/>
      <c r="NJA2" s="297"/>
      <c r="NJB2" s="300"/>
      <c r="NJC2" s="297"/>
      <c r="NJD2" s="300"/>
      <c r="NJE2" s="297"/>
      <c r="NJF2" s="300"/>
      <c r="NJG2" s="297"/>
      <c r="NJH2" s="300"/>
      <c r="NJI2" s="297"/>
      <c r="NJJ2" s="300"/>
      <c r="NJK2" s="297"/>
      <c r="NJL2" s="300"/>
      <c r="NJM2" s="297"/>
      <c r="NJN2" s="300"/>
      <c r="NJO2" s="297"/>
      <c r="NJP2" s="300"/>
      <c r="NJQ2" s="297"/>
      <c r="NJR2" s="300"/>
      <c r="NJS2" s="297"/>
      <c r="NJT2" s="300"/>
      <c r="NJU2" s="297"/>
      <c r="NJV2" s="300"/>
      <c r="NJW2" s="297"/>
      <c r="NJX2" s="300"/>
      <c r="NJY2" s="297"/>
      <c r="NJZ2" s="300"/>
      <c r="NKA2" s="297"/>
      <c r="NKB2" s="300"/>
      <c r="NKC2" s="297"/>
      <c r="NKD2" s="300"/>
      <c r="NKE2" s="297"/>
      <c r="NKF2" s="300"/>
      <c r="NKG2" s="297"/>
      <c r="NKH2" s="300"/>
      <c r="NKI2" s="297"/>
      <c r="NKJ2" s="300"/>
      <c r="NKK2" s="297"/>
      <c r="NKL2" s="300"/>
      <c r="NKM2" s="297"/>
      <c r="NKN2" s="300"/>
      <c r="NKO2" s="297"/>
      <c r="NKP2" s="300"/>
      <c r="NKQ2" s="297"/>
      <c r="NKR2" s="300"/>
      <c r="NKS2" s="297"/>
      <c r="NKT2" s="300"/>
      <c r="NKU2" s="297"/>
      <c r="NKV2" s="300"/>
      <c r="NKW2" s="297"/>
      <c r="NKX2" s="300"/>
      <c r="NKY2" s="297"/>
      <c r="NKZ2" s="300"/>
      <c r="NLA2" s="297"/>
      <c r="NLB2" s="300"/>
      <c r="NLC2" s="297"/>
      <c r="NLD2" s="300"/>
      <c r="NLE2" s="297"/>
      <c r="NLF2" s="300"/>
      <c r="NLG2" s="297"/>
      <c r="NLH2" s="300"/>
      <c r="NLI2" s="297"/>
      <c r="NLJ2" s="300"/>
      <c r="NLK2" s="297"/>
      <c r="NLL2" s="300"/>
      <c r="NLM2" s="297"/>
      <c r="NLN2" s="300"/>
      <c r="NLO2" s="297"/>
      <c r="NLP2" s="300"/>
      <c r="NLQ2" s="297"/>
      <c r="NLR2" s="300"/>
      <c r="NLS2" s="297"/>
      <c r="NLT2" s="300"/>
      <c r="NLU2" s="297"/>
      <c r="NLV2" s="300"/>
      <c r="NLW2" s="297"/>
      <c r="NLX2" s="300"/>
      <c r="NLY2" s="297"/>
      <c r="NLZ2" s="300"/>
      <c r="NMA2" s="297"/>
      <c r="NMB2" s="300"/>
      <c r="NMC2" s="297"/>
      <c r="NMD2" s="300"/>
      <c r="NME2" s="297"/>
      <c r="NMF2" s="300"/>
      <c r="NMG2" s="297"/>
      <c r="NMH2" s="300"/>
      <c r="NMI2" s="297"/>
      <c r="NMJ2" s="300"/>
      <c r="NMK2" s="297"/>
      <c r="NML2" s="300"/>
      <c r="NMM2" s="297"/>
      <c r="NMN2" s="300"/>
      <c r="NMO2" s="297"/>
      <c r="NMP2" s="300"/>
      <c r="NMQ2" s="297"/>
      <c r="NMR2" s="300"/>
      <c r="NMS2" s="297"/>
      <c r="NMT2" s="300"/>
      <c r="NMU2" s="297"/>
      <c r="NMV2" s="300"/>
      <c r="NMW2" s="297"/>
      <c r="NMX2" s="300"/>
      <c r="NMY2" s="297"/>
      <c r="NMZ2" s="300"/>
      <c r="NNA2" s="297"/>
      <c r="NNB2" s="300"/>
      <c r="NNC2" s="297"/>
      <c r="NND2" s="300"/>
      <c r="NNE2" s="297"/>
      <c r="NNF2" s="300"/>
      <c r="NNG2" s="297"/>
      <c r="NNH2" s="300"/>
      <c r="NNI2" s="297"/>
      <c r="NNJ2" s="300"/>
      <c r="NNK2" s="297"/>
      <c r="NNL2" s="300"/>
      <c r="NNM2" s="297"/>
      <c r="NNN2" s="300"/>
      <c r="NNO2" s="297"/>
      <c r="NNP2" s="300"/>
      <c r="NNQ2" s="297"/>
      <c r="NNR2" s="300"/>
      <c r="NNS2" s="297"/>
      <c r="NNT2" s="300"/>
      <c r="NNU2" s="297"/>
      <c r="NNV2" s="300"/>
      <c r="NNW2" s="297"/>
      <c r="NNX2" s="300"/>
      <c r="NNY2" s="297"/>
      <c r="NNZ2" s="300"/>
      <c r="NOA2" s="297"/>
      <c r="NOB2" s="300"/>
      <c r="NOC2" s="297"/>
      <c r="NOD2" s="300"/>
      <c r="NOE2" s="297"/>
      <c r="NOF2" s="300"/>
      <c r="NOG2" s="297"/>
      <c r="NOH2" s="300"/>
      <c r="NOI2" s="297"/>
      <c r="NOJ2" s="300"/>
      <c r="NOK2" s="297"/>
      <c r="NOL2" s="300"/>
      <c r="NOM2" s="297"/>
      <c r="NON2" s="300"/>
      <c r="NOO2" s="297"/>
      <c r="NOP2" s="300"/>
      <c r="NOQ2" s="297"/>
      <c r="NOR2" s="300"/>
      <c r="NOS2" s="297"/>
      <c r="NOT2" s="300"/>
      <c r="NOU2" s="297"/>
      <c r="NOV2" s="300"/>
      <c r="NOW2" s="297"/>
      <c r="NOX2" s="300"/>
      <c r="NOY2" s="297"/>
      <c r="NOZ2" s="300"/>
      <c r="NPA2" s="297"/>
      <c r="NPB2" s="300"/>
      <c r="NPC2" s="297"/>
      <c r="NPD2" s="300"/>
      <c r="NPE2" s="297"/>
      <c r="NPF2" s="300"/>
      <c r="NPG2" s="297"/>
      <c r="NPH2" s="300"/>
      <c r="NPI2" s="297"/>
      <c r="NPJ2" s="300"/>
      <c r="NPK2" s="297"/>
      <c r="NPL2" s="300"/>
      <c r="NPM2" s="297"/>
      <c r="NPN2" s="300"/>
      <c r="NPO2" s="297"/>
      <c r="NPP2" s="300"/>
      <c r="NPQ2" s="297"/>
      <c r="NPR2" s="300"/>
      <c r="NPS2" s="297"/>
      <c r="NPT2" s="300"/>
      <c r="NPU2" s="297"/>
      <c r="NPV2" s="300"/>
      <c r="NPW2" s="297"/>
      <c r="NPX2" s="300"/>
      <c r="NPY2" s="297"/>
      <c r="NPZ2" s="300"/>
      <c r="NQA2" s="297"/>
      <c r="NQB2" s="300"/>
      <c r="NQC2" s="297"/>
      <c r="NQD2" s="300"/>
      <c r="NQE2" s="297"/>
      <c r="NQF2" s="300"/>
      <c r="NQG2" s="297"/>
      <c r="NQH2" s="300"/>
      <c r="NQI2" s="297"/>
      <c r="NQJ2" s="300"/>
      <c r="NQK2" s="297"/>
      <c r="NQL2" s="300"/>
      <c r="NQM2" s="297"/>
      <c r="NQN2" s="300"/>
      <c r="NQO2" s="297"/>
      <c r="NQP2" s="300"/>
      <c r="NQQ2" s="297"/>
      <c r="NQR2" s="300"/>
      <c r="NQS2" s="297"/>
      <c r="NQT2" s="300"/>
      <c r="NQU2" s="297"/>
      <c r="NQV2" s="300"/>
      <c r="NQW2" s="297"/>
      <c r="NQX2" s="300"/>
      <c r="NQY2" s="297"/>
      <c r="NQZ2" s="300"/>
      <c r="NRA2" s="297"/>
      <c r="NRB2" s="300"/>
      <c r="NRC2" s="297"/>
      <c r="NRD2" s="300"/>
      <c r="NRE2" s="297"/>
      <c r="NRF2" s="300"/>
      <c r="NRG2" s="297"/>
      <c r="NRH2" s="300"/>
      <c r="NRI2" s="297"/>
      <c r="NRJ2" s="300"/>
      <c r="NRK2" s="297"/>
      <c r="NRL2" s="300"/>
      <c r="NRM2" s="297"/>
      <c r="NRN2" s="300"/>
      <c r="NRO2" s="297"/>
      <c r="NRP2" s="300"/>
      <c r="NRQ2" s="297"/>
      <c r="NRR2" s="300"/>
      <c r="NRS2" s="297"/>
      <c r="NRT2" s="300"/>
      <c r="NRU2" s="297"/>
      <c r="NRV2" s="300"/>
      <c r="NRW2" s="297"/>
      <c r="NRX2" s="300"/>
      <c r="NRY2" s="297"/>
      <c r="NRZ2" s="300"/>
      <c r="NSA2" s="297"/>
      <c r="NSB2" s="300"/>
      <c r="NSC2" s="297"/>
      <c r="NSD2" s="300"/>
      <c r="NSE2" s="297"/>
      <c r="NSF2" s="300"/>
      <c r="NSG2" s="297"/>
      <c r="NSH2" s="300"/>
      <c r="NSI2" s="297"/>
      <c r="NSJ2" s="300"/>
      <c r="NSK2" s="297"/>
      <c r="NSL2" s="300"/>
      <c r="NSM2" s="297"/>
      <c r="NSN2" s="300"/>
      <c r="NSO2" s="297"/>
      <c r="NSP2" s="300"/>
      <c r="NSQ2" s="297"/>
      <c r="NSR2" s="300"/>
      <c r="NSS2" s="297"/>
      <c r="NST2" s="300"/>
      <c r="NSU2" s="297"/>
      <c r="NSV2" s="300"/>
      <c r="NSW2" s="297"/>
      <c r="NSX2" s="300"/>
      <c r="NSY2" s="297"/>
      <c r="NSZ2" s="300"/>
      <c r="NTA2" s="297"/>
      <c r="NTB2" s="300"/>
      <c r="NTC2" s="297"/>
      <c r="NTD2" s="300"/>
      <c r="NTE2" s="297"/>
      <c r="NTF2" s="300"/>
      <c r="NTG2" s="297"/>
      <c r="NTH2" s="300"/>
      <c r="NTI2" s="297"/>
      <c r="NTJ2" s="300"/>
      <c r="NTK2" s="297"/>
      <c r="NTL2" s="300"/>
      <c r="NTM2" s="297"/>
      <c r="NTN2" s="300"/>
      <c r="NTO2" s="297"/>
      <c r="NTP2" s="300"/>
      <c r="NTQ2" s="297"/>
      <c r="NTR2" s="300"/>
      <c r="NTS2" s="297"/>
      <c r="NTT2" s="300"/>
      <c r="NTU2" s="297"/>
      <c r="NTV2" s="300"/>
      <c r="NTW2" s="297"/>
      <c r="NTX2" s="300"/>
      <c r="NTY2" s="297"/>
      <c r="NTZ2" s="300"/>
      <c r="NUA2" s="297"/>
      <c r="NUB2" s="300"/>
      <c r="NUC2" s="297"/>
      <c r="NUD2" s="300"/>
      <c r="NUE2" s="297"/>
      <c r="NUF2" s="300"/>
      <c r="NUG2" s="297"/>
      <c r="NUH2" s="300"/>
      <c r="NUI2" s="297"/>
      <c r="NUJ2" s="300"/>
      <c r="NUK2" s="297"/>
      <c r="NUL2" s="300"/>
      <c r="NUM2" s="297"/>
      <c r="NUN2" s="300"/>
      <c r="NUO2" s="297"/>
      <c r="NUP2" s="300"/>
      <c r="NUQ2" s="297"/>
      <c r="NUR2" s="300"/>
      <c r="NUS2" s="297"/>
      <c r="NUT2" s="300"/>
      <c r="NUU2" s="297"/>
      <c r="NUV2" s="300"/>
      <c r="NUW2" s="297"/>
      <c r="NUX2" s="300"/>
      <c r="NUY2" s="297"/>
      <c r="NUZ2" s="300"/>
      <c r="NVA2" s="297"/>
      <c r="NVB2" s="300"/>
      <c r="NVC2" s="297"/>
      <c r="NVD2" s="300"/>
      <c r="NVE2" s="297"/>
      <c r="NVF2" s="300"/>
      <c r="NVG2" s="297"/>
      <c r="NVH2" s="300"/>
      <c r="NVI2" s="297"/>
      <c r="NVJ2" s="300"/>
      <c r="NVK2" s="297"/>
      <c r="NVL2" s="300"/>
      <c r="NVM2" s="297"/>
      <c r="NVN2" s="300"/>
      <c r="NVO2" s="297"/>
      <c r="NVP2" s="300"/>
      <c r="NVQ2" s="297"/>
      <c r="NVR2" s="300"/>
      <c r="NVS2" s="297"/>
      <c r="NVT2" s="300"/>
      <c r="NVU2" s="297"/>
      <c r="NVV2" s="300"/>
      <c r="NVW2" s="297"/>
      <c r="NVX2" s="300"/>
      <c r="NVY2" s="297"/>
      <c r="NVZ2" s="300"/>
      <c r="NWA2" s="297"/>
      <c r="NWB2" s="300"/>
      <c r="NWC2" s="297"/>
      <c r="NWD2" s="300"/>
      <c r="NWE2" s="297"/>
      <c r="NWF2" s="300"/>
      <c r="NWG2" s="297"/>
      <c r="NWH2" s="300"/>
      <c r="NWI2" s="297"/>
      <c r="NWJ2" s="300"/>
      <c r="NWK2" s="297"/>
      <c r="NWL2" s="300"/>
      <c r="NWM2" s="297"/>
      <c r="NWN2" s="300"/>
      <c r="NWO2" s="297"/>
      <c r="NWP2" s="300"/>
      <c r="NWQ2" s="297"/>
      <c r="NWR2" s="300"/>
      <c r="NWS2" s="297"/>
      <c r="NWT2" s="300"/>
      <c r="NWU2" s="297"/>
      <c r="NWV2" s="300"/>
      <c r="NWW2" s="297"/>
      <c r="NWX2" s="300"/>
      <c r="NWY2" s="297"/>
      <c r="NWZ2" s="300"/>
      <c r="NXA2" s="297"/>
      <c r="NXB2" s="300"/>
      <c r="NXC2" s="297"/>
      <c r="NXD2" s="300"/>
      <c r="NXE2" s="297"/>
      <c r="NXF2" s="300"/>
      <c r="NXG2" s="297"/>
      <c r="NXH2" s="300"/>
      <c r="NXI2" s="297"/>
      <c r="NXJ2" s="300"/>
      <c r="NXK2" s="297"/>
      <c r="NXL2" s="300"/>
      <c r="NXM2" s="297"/>
      <c r="NXN2" s="300"/>
      <c r="NXO2" s="297"/>
      <c r="NXP2" s="300"/>
      <c r="NXQ2" s="297"/>
      <c r="NXR2" s="300"/>
      <c r="NXS2" s="297"/>
      <c r="NXT2" s="300"/>
      <c r="NXU2" s="297"/>
      <c r="NXV2" s="300"/>
      <c r="NXW2" s="297"/>
      <c r="NXX2" s="300"/>
      <c r="NXY2" s="297"/>
      <c r="NXZ2" s="300"/>
      <c r="NYA2" s="297"/>
      <c r="NYB2" s="300"/>
      <c r="NYC2" s="297"/>
      <c r="NYD2" s="300"/>
      <c r="NYE2" s="297"/>
      <c r="NYF2" s="300"/>
      <c r="NYG2" s="297"/>
      <c r="NYH2" s="300"/>
      <c r="NYI2" s="297"/>
      <c r="NYJ2" s="300"/>
      <c r="NYK2" s="297"/>
      <c r="NYL2" s="300"/>
      <c r="NYM2" s="297"/>
      <c r="NYN2" s="300"/>
      <c r="NYO2" s="297"/>
      <c r="NYP2" s="300"/>
      <c r="NYQ2" s="297"/>
      <c r="NYR2" s="300"/>
      <c r="NYS2" s="297"/>
      <c r="NYT2" s="300"/>
      <c r="NYU2" s="297"/>
      <c r="NYV2" s="300"/>
      <c r="NYW2" s="297"/>
      <c r="NYX2" s="300"/>
      <c r="NYY2" s="297"/>
      <c r="NYZ2" s="300"/>
      <c r="NZA2" s="297"/>
      <c r="NZB2" s="300"/>
      <c r="NZC2" s="297"/>
      <c r="NZD2" s="300"/>
      <c r="NZE2" s="297"/>
      <c r="NZF2" s="300"/>
      <c r="NZG2" s="297"/>
      <c r="NZH2" s="300"/>
      <c r="NZI2" s="297"/>
      <c r="NZJ2" s="300"/>
      <c r="NZK2" s="297"/>
      <c r="NZL2" s="300"/>
      <c r="NZM2" s="297"/>
      <c r="NZN2" s="300"/>
      <c r="NZO2" s="297"/>
      <c r="NZP2" s="300"/>
      <c r="NZQ2" s="297"/>
      <c r="NZR2" s="300"/>
      <c r="NZS2" s="297"/>
      <c r="NZT2" s="300"/>
      <c r="NZU2" s="297"/>
      <c r="NZV2" s="300"/>
      <c r="NZW2" s="297"/>
      <c r="NZX2" s="300"/>
      <c r="NZY2" s="297"/>
      <c r="NZZ2" s="300"/>
      <c r="OAA2" s="297"/>
      <c r="OAB2" s="300"/>
      <c r="OAC2" s="297"/>
      <c r="OAD2" s="300"/>
      <c r="OAE2" s="297"/>
      <c r="OAF2" s="300"/>
      <c r="OAG2" s="297"/>
      <c r="OAH2" s="300"/>
      <c r="OAI2" s="297"/>
      <c r="OAJ2" s="300"/>
      <c r="OAK2" s="297"/>
      <c r="OAL2" s="300"/>
      <c r="OAM2" s="297"/>
      <c r="OAN2" s="300"/>
      <c r="OAO2" s="297"/>
      <c r="OAP2" s="300"/>
      <c r="OAQ2" s="297"/>
      <c r="OAR2" s="300"/>
      <c r="OAS2" s="297"/>
      <c r="OAT2" s="300"/>
      <c r="OAU2" s="297"/>
      <c r="OAV2" s="300"/>
      <c r="OAW2" s="297"/>
      <c r="OAX2" s="300"/>
      <c r="OAY2" s="297"/>
      <c r="OAZ2" s="300"/>
      <c r="OBA2" s="297"/>
      <c r="OBB2" s="300"/>
      <c r="OBC2" s="297"/>
      <c r="OBD2" s="300"/>
      <c r="OBE2" s="297"/>
      <c r="OBF2" s="300"/>
      <c r="OBG2" s="297"/>
      <c r="OBH2" s="300"/>
      <c r="OBI2" s="297"/>
      <c r="OBJ2" s="300"/>
      <c r="OBK2" s="297"/>
      <c r="OBL2" s="300"/>
      <c r="OBM2" s="297"/>
      <c r="OBN2" s="300"/>
      <c r="OBO2" s="297"/>
      <c r="OBP2" s="300"/>
      <c r="OBQ2" s="297"/>
      <c r="OBR2" s="300"/>
      <c r="OBS2" s="297"/>
      <c r="OBT2" s="300"/>
      <c r="OBU2" s="297"/>
      <c r="OBV2" s="300"/>
      <c r="OBW2" s="297"/>
      <c r="OBX2" s="300"/>
      <c r="OBY2" s="297"/>
      <c r="OBZ2" s="300"/>
      <c r="OCA2" s="297"/>
      <c r="OCB2" s="300"/>
      <c r="OCC2" s="297"/>
      <c r="OCD2" s="300"/>
      <c r="OCE2" s="297"/>
      <c r="OCF2" s="300"/>
      <c r="OCG2" s="297"/>
      <c r="OCH2" s="300"/>
      <c r="OCI2" s="297"/>
      <c r="OCJ2" s="300"/>
      <c r="OCK2" s="297"/>
      <c r="OCL2" s="300"/>
      <c r="OCM2" s="297"/>
      <c r="OCN2" s="300"/>
      <c r="OCO2" s="297"/>
      <c r="OCP2" s="300"/>
      <c r="OCQ2" s="297"/>
      <c r="OCR2" s="300"/>
      <c r="OCS2" s="297"/>
      <c r="OCT2" s="300"/>
      <c r="OCU2" s="297"/>
      <c r="OCV2" s="300"/>
      <c r="OCW2" s="297"/>
      <c r="OCX2" s="300"/>
      <c r="OCY2" s="297"/>
      <c r="OCZ2" s="300"/>
      <c r="ODA2" s="297"/>
      <c r="ODB2" s="300"/>
      <c r="ODC2" s="297"/>
      <c r="ODD2" s="300"/>
      <c r="ODE2" s="297"/>
      <c r="ODF2" s="300"/>
      <c r="ODG2" s="297"/>
      <c r="ODH2" s="300"/>
      <c r="ODI2" s="297"/>
      <c r="ODJ2" s="300"/>
      <c r="ODK2" s="297"/>
      <c r="ODL2" s="300"/>
      <c r="ODM2" s="297"/>
      <c r="ODN2" s="300"/>
      <c r="ODO2" s="297"/>
      <c r="ODP2" s="300"/>
      <c r="ODQ2" s="297"/>
      <c r="ODR2" s="300"/>
      <c r="ODS2" s="297"/>
      <c r="ODT2" s="300"/>
      <c r="ODU2" s="297"/>
      <c r="ODV2" s="300"/>
      <c r="ODW2" s="297"/>
      <c r="ODX2" s="300"/>
      <c r="ODY2" s="297"/>
      <c r="ODZ2" s="300"/>
      <c r="OEA2" s="297"/>
      <c r="OEB2" s="300"/>
      <c r="OEC2" s="297"/>
      <c r="OED2" s="300"/>
      <c r="OEE2" s="297"/>
      <c r="OEF2" s="300"/>
      <c r="OEG2" s="297"/>
      <c r="OEH2" s="300"/>
      <c r="OEI2" s="297"/>
      <c r="OEJ2" s="300"/>
      <c r="OEK2" s="297"/>
      <c r="OEL2" s="300"/>
      <c r="OEM2" s="297"/>
      <c r="OEN2" s="300"/>
      <c r="OEO2" s="297"/>
      <c r="OEP2" s="300"/>
      <c r="OEQ2" s="297"/>
      <c r="OER2" s="300"/>
      <c r="OES2" s="297"/>
      <c r="OET2" s="300"/>
      <c r="OEU2" s="297"/>
      <c r="OEV2" s="300"/>
      <c r="OEW2" s="297"/>
      <c r="OEX2" s="300"/>
      <c r="OEY2" s="297"/>
      <c r="OEZ2" s="300"/>
      <c r="OFA2" s="297"/>
      <c r="OFB2" s="300"/>
      <c r="OFC2" s="297"/>
      <c r="OFD2" s="300"/>
      <c r="OFE2" s="297"/>
      <c r="OFF2" s="300"/>
      <c r="OFG2" s="297"/>
      <c r="OFH2" s="300"/>
      <c r="OFI2" s="297"/>
      <c r="OFJ2" s="300"/>
      <c r="OFK2" s="297"/>
      <c r="OFL2" s="300"/>
      <c r="OFM2" s="297"/>
      <c r="OFN2" s="300"/>
      <c r="OFO2" s="297"/>
      <c r="OFP2" s="300"/>
      <c r="OFQ2" s="297"/>
      <c r="OFR2" s="300"/>
      <c r="OFS2" s="297"/>
      <c r="OFT2" s="300"/>
      <c r="OFU2" s="297"/>
      <c r="OFV2" s="300"/>
      <c r="OFW2" s="297"/>
      <c r="OFX2" s="300"/>
      <c r="OFY2" s="297"/>
      <c r="OFZ2" s="300"/>
      <c r="OGA2" s="297"/>
      <c r="OGB2" s="300"/>
      <c r="OGC2" s="297"/>
      <c r="OGD2" s="300"/>
      <c r="OGE2" s="297"/>
      <c r="OGF2" s="300"/>
      <c r="OGG2" s="297"/>
      <c r="OGH2" s="300"/>
      <c r="OGI2" s="297"/>
      <c r="OGJ2" s="300"/>
      <c r="OGK2" s="297"/>
      <c r="OGL2" s="300"/>
      <c r="OGM2" s="297"/>
      <c r="OGN2" s="300"/>
      <c r="OGO2" s="297"/>
      <c r="OGP2" s="300"/>
      <c r="OGQ2" s="297"/>
      <c r="OGR2" s="300"/>
      <c r="OGS2" s="297"/>
      <c r="OGT2" s="300"/>
      <c r="OGU2" s="297"/>
      <c r="OGV2" s="300"/>
      <c r="OGW2" s="297"/>
      <c r="OGX2" s="300"/>
      <c r="OGY2" s="297"/>
      <c r="OGZ2" s="300"/>
      <c r="OHA2" s="297"/>
      <c r="OHB2" s="300"/>
      <c r="OHC2" s="297"/>
      <c r="OHD2" s="300"/>
      <c r="OHE2" s="297"/>
      <c r="OHF2" s="300"/>
      <c r="OHG2" s="297"/>
      <c r="OHH2" s="300"/>
      <c r="OHI2" s="297"/>
      <c r="OHJ2" s="300"/>
      <c r="OHK2" s="297"/>
      <c r="OHL2" s="300"/>
      <c r="OHM2" s="297"/>
      <c r="OHN2" s="300"/>
      <c r="OHO2" s="297"/>
      <c r="OHP2" s="300"/>
      <c r="OHQ2" s="297"/>
      <c r="OHR2" s="300"/>
      <c r="OHS2" s="297"/>
      <c r="OHT2" s="300"/>
      <c r="OHU2" s="297"/>
      <c r="OHV2" s="300"/>
      <c r="OHW2" s="297"/>
      <c r="OHX2" s="300"/>
      <c r="OHY2" s="297"/>
      <c r="OHZ2" s="300"/>
      <c r="OIA2" s="297"/>
      <c r="OIB2" s="300"/>
      <c r="OIC2" s="297"/>
      <c r="OID2" s="300"/>
      <c r="OIE2" s="297"/>
      <c r="OIF2" s="300"/>
      <c r="OIG2" s="297"/>
      <c r="OIH2" s="300"/>
      <c r="OII2" s="297"/>
      <c r="OIJ2" s="300"/>
      <c r="OIK2" s="297"/>
      <c r="OIL2" s="300"/>
      <c r="OIM2" s="297"/>
      <c r="OIN2" s="300"/>
      <c r="OIO2" s="297"/>
      <c r="OIP2" s="300"/>
      <c r="OIQ2" s="297"/>
      <c r="OIR2" s="300"/>
      <c r="OIS2" s="297"/>
      <c r="OIT2" s="300"/>
      <c r="OIU2" s="297"/>
      <c r="OIV2" s="300"/>
      <c r="OIW2" s="297"/>
      <c r="OIX2" s="300"/>
      <c r="OIY2" s="297"/>
      <c r="OIZ2" s="300"/>
      <c r="OJA2" s="297"/>
      <c r="OJB2" s="300"/>
      <c r="OJC2" s="297"/>
      <c r="OJD2" s="300"/>
      <c r="OJE2" s="297"/>
      <c r="OJF2" s="300"/>
      <c r="OJG2" s="297"/>
      <c r="OJH2" s="300"/>
      <c r="OJI2" s="297"/>
      <c r="OJJ2" s="300"/>
      <c r="OJK2" s="297"/>
      <c r="OJL2" s="300"/>
      <c r="OJM2" s="297"/>
      <c r="OJN2" s="300"/>
      <c r="OJO2" s="297"/>
      <c r="OJP2" s="300"/>
      <c r="OJQ2" s="297"/>
      <c r="OJR2" s="300"/>
      <c r="OJS2" s="297"/>
      <c r="OJT2" s="300"/>
      <c r="OJU2" s="297"/>
      <c r="OJV2" s="300"/>
      <c r="OJW2" s="297"/>
      <c r="OJX2" s="300"/>
      <c r="OJY2" s="297"/>
      <c r="OJZ2" s="300"/>
      <c r="OKA2" s="297"/>
      <c r="OKB2" s="300"/>
      <c r="OKC2" s="297"/>
      <c r="OKD2" s="300"/>
      <c r="OKE2" s="297"/>
      <c r="OKF2" s="300"/>
      <c r="OKG2" s="297"/>
      <c r="OKH2" s="300"/>
      <c r="OKI2" s="297"/>
      <c r="OKJ2" s="300"/>
      <c r="OKK2" s="297"/>
      <c r="OKL2" s="300"/>
      <c r="OKM2" s="297"/>
      <c r="OKN2" s="300"/>
      <c r="OKO2" s="297"/>
      <c r="OKP2" s="300"/>
      <c r="OKQ2" s="297"/>
      <c r="OKR2" s="300"/>
      <c r="OKS2" s="297"/>
      <c r="OKT2" s="300"/>
      <c r="OKU2" s="297"/>
      <c r="OKV2" s="300"/>
      <c r="OKW2" s="297"/>
      <c r="OKX2" s="300"/>
      <c r="OKY2" s="297"/>
      <c r="OKZ2" s="300"/>
      <c r="OLA2" s="297"/>
      <c r="OLB2" s="300"/>
      <c r="OLC2" s="297"/>
      <c r="OLD2" s="300"/>
      <c r="OLE2" s="297"/>
      <c r="OLF2" s="300"/>
      <c r="OLG2" s="297"/>
      <c r="OLH2" s="300"/>
      <c r="OLI2" s="297"/>
      <c r="OLJ2" s="300"/>
      <c r="OLK2" s="297"/>
      <c r="OLL2" s="300"/>
      <c r="OLM2" s="297"/>
      <c r="OLN2" s="300"/>
      <c r="OLO2" s="297"/>
      <c r="OLP2" s="300"/>
      <c r="OLQ2" s="297"/>
      <c r="OLR2" s="300"/>
      <c r="OLS2" s="297"/>
      <c r="OLT2" s="300"/>
      <c r="OLU2" s="297"/>
      <c r="OLV2" s="300"/>
      <c r="OLW2" s="297"/>
      <c r="OLX2" s="300"/>
      <c r="OLY2" s="297"/>
      <c r="OLZ2" s="300"/>
      <c r="OMA2" s="297"/>
      <c r="OMB2" s="300"/>
      <c r="OMC2" s="297"/>
      <c r="OMD2" s="300"/>
      <c r="OME2" s="297"/>
      <c r="OMF2" s="300"/>
      <c r="OMG2" s="297"/>
      <c r="OMH2" s="300"/>
      <c r="OMI2" s="297"/>
      <c r="OMJ2" s="300"/>
      <c r="OMK2" s="297"/>
      <c r="OML2" s="300"/>
      <c r="OMM2" s="297"/>
      <c r="OMN2" s="300"/>
      <c r="OMO2" s="297"/>
      <c r="OMP2" s="300"/>
      <c r="OMQ2" s="297"/>
      <c r="OMR2" s="300"/>
      <c r="OMS2" s="297"/>
      <c r="OMT2" s="300"/>
      <c r="OMU2" s="297"/>
      <c r="OMV2" s="300"/>
      <c r="OMW2" s="297"/>
      <c r="OMX2" s="300"/>
      <c r="OMY2" s="297"/>
      <c r="OMZ2" s="300"/>
      <c r="ONA2" s="297"/>
      <c r="ONB2" s="300"/>
      <c r="ONC2" s="297"/>
      <c r="OND2" s="300"/>
      <c r="ONE2" s="297"/>
      <c r="ONF2" s="300"/>
      <c r="ONG2" s="297"/>
      <c r="ONH2" s="300"/>
      <c r="ONI2" s="297"/>
      <c r="ONJ2" s="300"/>
      <c r="ONK2" s="297"/>
      <c r="ONL2" s="300"/>
      <c r="ONM2" s="297"/>
      <c r="ONN2" s="300"/>
      <c r="ONO2" s="297"/>
      <c r="ONP2" s="300"/>
      <c r="ONQ2" s="297"/>
      <c r="ONR2" s="300"/>
      <c r="ONS2" s="297"/>
      <c r="ONT2" s="300"/>
      <c r="ONU2" s="297"/>
      <c r="ONV2" s="300"/>
      <c r="ONW2" s="297"/>
      <c r="ONX2" s="300"/>
      <c r="ONY2" s="297"/>
      <c r="ONZ2" s="300"/>
      <c r="OOA2" s="297"/>
      <c r="OOB2" s="300"/>
      <c r="OOC2" s="297"/>
      <c r="OOD2" s="300"/>
      <c r="OOE2" s="297"/>
      <c r="OOF2" s="300"/>
      <c r="OOG2" s="297"/>
      <c r="OOH2" s="300"/>
      <c r="OOI2" s="297"/>
      <c r="OOJ2" s="300"/>
      <c r="OOK2" s="297"/>
      <c r="OOL2" s="300"/>
      <c r="OOM2" s="297"/>
      <c r="OON2" s="300"/>
      <c r="OOO2" s="297"/>
      <c r="OOP2" s="300"/>
      <c r="OOQ2" s="297"/>
      <c r="OOR2" s="300"/>
      <c r="OOS2" s="297"/>
      <c r="OOT2" s="300"/>
      <c r="OOU2" s="297"/>
      <c r="OOV2" s="300"/>
      <c r="OOW2" s="297"/>
      <c r="OOX2" s="300"/>
      <c r="OOY2" s="297"/>
      <c r="OOZ2" s="300"/>
      <c r="OPA2" s="297"/>
      <c r="OPB2" s="300"/>
      <c r="OPC2" s="297"/>
      <c r="OPD2" s="300"/>
      <c r="OPE2" s="297"/>
      <c r="OPF2" s="300"/>
      <c r="OPG2" s="297"/>
      <c r="OPH2" s="300"/>
      <c r="OPI2" s="297"/>
      <c r="OPJ2" s="300"/>
      <c r="OPK2" s="297"/>
      <c r="OPL2" s="300"/>
      <c r="OPM2" s="297"/>
      <c r="OPN2" s="300"/>
      <c r="OPO2" s="297"/>
      <c r="OPP2" s="300"/>
      <c r="OPQ2" s="297"/>
      <c r="OPR2" s="300"/>
      <c r="OPS2" s="297"/>
      <c r="OPT2" s="300"/>
      <c r="OPU2" s="297"/>
      <c r="OPV2" s="300"/>
      <c r="OPW2" s="297"/>
      <c r="OPX2" s="300"/>
      <c r="OPY2" s="297"/>
      <c r="OPZ2" s="300"/>
      <c r="OQA2" s="297"/>
      <c r="OQB2" s="300"/>
      <c r="OQC2" s="297"/>
      <c r="OQD2" s="300"/>
      <c r="OQE2" s="297"/>
      <c r="OQF2" s="300"/>
      <c r="OQG2" s="297"/>
      <c r="OQH2" s="300"/>
      <c r="OQI2" s="297"/>
      <c r="OQJ2" s="300"/>
      <c r="OQK2" s="297"/>
      <c r="OQL2" s="300"/>
      <c r="OQM2" s="297"/>
      <c r="OQN2" s="300"/>
      <c r="OQO2" s="297"/>
      <c r="OQP2" s="300"/>
      <c r="OQQ2" s="297"/>
      <c r="OQR2" s="300"/>
      <c r="OQS2" s="297"/>
      <c r="OQT2" s="300"/>
      <c r="OQU2" s="297"/>
      <c r="OQV2" s="300"/>
      <c r="OQW2" s="297"/>
      <c r="OQX2" s="300"/>
      <c r="OQY2" s="297"/>
      <c r="OQZ2" s="300"/>
      <c r="ORA2" s="297"/>
      <c r="ORB2" s="300"/>
      <c r="ORC2" s="297"/>
      <c r="ORD2" s="300"/>
      <c r="ORE2" s="297"/>
      <c r="ORF2" s="300"/>
      <c r="ORG2" s="297"/>
      <c r="ORH2" s="300"/>
      <c r="ORI2" s="297"/>
      <c r="ORJ2" s="300"/>
      <c r="ORK2" s="297"/>
      <c r="ORL2" s="300"/>
      <c r="ORM2" s="297"/>
      <c r="ORN2" s="300"/>
      <c r="ORO2" s="297"/>
      <c r="ORP2" s="300"/>
      <c r="ORQ2" s="297"/>
      <c r="ORR2" s="300"/>
      <c r="ORS2" s="297"/>
      <c r="ORT2" s="300"/>
      <c r="ORU2" s="297"/>
      <c r="ORV2" s="300"/>
      <c r="ORW2" s="297"/>
      <c r="ORX2" s="300"/>
      <c r="ORY2" s="297"/>
      <c r="ORZ2" s="300"/>
      <c r="OSA2" s="297"/>
      <c r="OSB2" s="300"/>
      <c r="OSC2" s="297"/>
      <c r="OSD2" s="300"/>
      <c r="OSE2" s="297"/>
      <c r="OSF2" s="300"/>
      <c r="OSG2" s="297"/>
      <c r="OSH2" s="300"/>
      <c r="OSI2" s="297"/>
      <c r="OSJ2" s="300"/>
      <c r="OSK2" s="297"/>
      <c r="OSL2" s="300"/>
      <c r="OSM2" s="297"/>
      <c r="OSN2" s="300"/>
      <c r="OSO2" s="297"/>
      <c r="OSP2" s="300"/>
      <c r="OSQ2" s="297"/>
      <c r="OSR2" s="300"/>
      <c r="OSS2" s="297"/>
      <c r="OST2" s="300"/>
      <c r="OSU2" s="297"/>
      <c r="OSV2" s="300"/>
      <c r="OSW2" s="297"/>
      <c r="OSX2" s="300"/>
      <c r="OSY2" s="297"/>
      <c r="OSZ2" s="300"/>
      <c r="OTA2" s="297"/>
      <c r="OTB2" s="300"/>
      <c r="OTC2" s="297"/>
      <c r="OTD2" s="300"/>
      <c r="OTE2" s="297"/>
      <c r="OTF2" s="300"/>
      <c r="OTG2" s="297"/>
      <c r="OTH2" s="300"/>
      <c r="OTI2" s="297"/>
      <c r="OTJ2" s="300"/>
      <c r="OTK2" s="297"/>
      <c r="OTL2" s="300"/>
      <c r="OTM2" s="297"/>
      <c r="OTN2" s="300"/>
      <c r="OTO2" s="297"/>
      <c r="OTP2" s="300"/>
      <c r="OTQ2" s="297"/>
      <c r="OTR2" s="300"/>
      <c r="OTS2" s="297"/>
      <c r="OTT2" s="300"/>
      <c r="OTU2" s="297"/>
      <c r="OTV2" s="300"/>
      <c r="OTW2" s="297"/>
      <c r="OTX2" s="300"/>
      <c r="OTY2" s="297"/>
      <c r="OTZ2" s="300"/>
      <c r="OUA2" s="297"/>
      <c r="OUB2" s="300"/>
      <c r="OUC2" s="297"/>
      <c r="OUD2" s="300"/>
      <c r="OUE2" s="297"/>
      <c r="OUF2" s="300"/>
      <c r="OUG2" s="297"/>
      <c r="OUH2" s="300"/>
      <c r="OUI2" s="297"/>
      <c r="OUJ2" s="300"/>
      <c r="OUK2" s="297"/>
      <c r="OUL2" s="300"/>
      <c r="OUM2" s="297"/>
      <c r="OUN2" s="300"/>
      <c r="OUO2" s="297"/>
      <c r="OUP2" s="300"/>
      <c r="OUQ2" s="297"/>
      <c r="OUR2" s="300"/>
      <c r="OUS2" s="297"/>
      <c r="OUT2" s="300"/>
      <c r="OUU2" s="297"/>
      <c r="OUV2" s="300"/>
      <c r="OUW2" s="297"/>
      <c r="OUX2" s="300"/>
      <c r="OUY2" s="297"/>
      <c r="OUZ2" s="300"/>
      <c r="OVA2" s="297"/>
      <c r="OVB2" s="300"/>
      <c r="OVC2" s="297"/>
      <c r="OVD2" s="300"/>
      <c r="OVE2" s="297"/>
      <c r="OVF2" s="300"/>
      <c r="OVG2" s="297"/>
      <c r="OVH2" s="300"/>
      <c r="OVI2" s="297"/>
      <c r="OVJ2" s="300"/>
      <c r="OVK2" s="297"/>
      <c r="OVL2" s="300"/>
      <c r="OVM2" s="297"/>
      <c r="OVN2" s="300"/>
      <c r="OVO2" s="297"/>
      <c r="OVP2" s="300"/>
      <c r="OVQ2" s="297"/>
      <c r="OVR2" s="300"/>
      <c r="OVS2" s="297"/>
      <c r="OVT2" s="300"/>
      <c r="OVU2" s="297"/>
      <c r="OVV2" s="300"/>
      <c r="OVW2" s="297"/>
      <c r="OVX2" s="300"/>
      <c r="OVY2" s="297"/>
      <c r="OVZ2" s="300"/>
      <c r="OWA2" s="297"/>
      <c r="OWB2" s="300"/>
      <c r="OWC2" s="297"/>
      <c r="OWD2" s="300"/>
      <c r="OWE2" s="297"/>
      <c r="OWF2" s="300"/>
      <c r="OWG2" s="297"/>
      <c r="OWH2" s="300"/>
      <c r="OWI2" s="297"/>
      <c r="OWJ2" s="300"/>
      <c r="OWK2" s="297"/>
      <c r="OWL2" s="300"/>
      <c r="OWM2" s="297"/>
      <c r="OWN2" s="300"/>
      <c r="OWO2" s="297"/>
      <c r="OWP2" s="300"/>
      <c r="OWQ2" s="297"/>
      <c r="OWR2" s="300"/>
      <c r="OWS2" s="297"/>
      <c r="OWT2" s="300"/>
      <c r="OWU2" s="297"/>
      <c r="OWV2" s="300"/>
      <c r="OWW2" s="297"/>
      <c r="OWX2" s="300"/>
      <c r="OWY2" s="297"/>
      <c r="OWZ2" s="300"/>
      <c r="OXA2" s="297"/>
      <c r="OXB2" s="300"/>
      <c r="OXC2" s="297"/>
      <c r="OXD2" s="300"/>
      <c r="OXE2" s="297"/>
      <c r="OXF2" s="300"/>
      <c r="OXG2" s="297"/>
      <c r="OXH2" s="300"/>
      <c r="OXI2" s="297"/>
      <c r="OXJ2" s="300"/>
      <c r="OXK2" s="297"/>
      <c r="OXL2" s="300"/>
      <c r="OXM2" s="297"/>
      <c r="OXN2" s="300"/>
      <c r="OXO2" s="297"/>
      <c r="OXP2" s="300"/>
      <c r="OXQ2" s="297"/>
      <c r="OXR2" s="300"/>
      <c r="OXS2" s="297"/>
      <c r="OXT2" s="300"/>
      <c r="OXU2" s="297"/>
      <c r="OXV2" s="300"/>
      <c r="OXW2" s="297"/>
      <c r="OXX2" s="300"/>
      <c r="OXY2" s="297"/>
      <c r="OXZ2" s="300"/>
      <c r="OYA2" s="297"/>
      <c r="OYB2" s="300"/>
      <c r="OYC2" s="297"/>
      <c r="OYD2" s="300"/>
      <c r="OYE2" s="297"/>
      <c r="OYF2" s="300"/>
      <c r="OYG2" s="297"/>
      <c r="OYH2" s="300"/>
      <c r="OYI2" s="297"/>
      <c r="OYJ2" s="300"/>
      <c r="OYK2" s="297"/>
      <c r="OYL2" s="300"/>
      <c r="OYM2" s="297"/>
      <c r="OYN2" s="300"/>
      <c r="OYO2" s="297"/>
      <c r="OYP2" s="300"/>
      <c r="OYQ2" s="297"/>
      <c r="OYR2" s="300"/>
      <c r="OYS2" s="297"/>
      <c r="OYT2" s="300"/>
      <c r="OYU2" s="297"/>
      <c r="OYV2" s="300"/>
      <c r="OYW2" s="297"/>
      <c r="OYX2" s="300"/>
      <c r="OYY2" s="297"/>
      <c r="OYZ2" s="300"/>
      <c r="OZA2" s="297"/>
      <c r="OZB2" s="300"/>
      <c r="OZC2" s="297"/>
      <c r="OZD2" s="300"/>
      <c r="OZE2" s="297"/>
      <c r="OZF2" s="300"/>
      <c r="OZG2" s="297"/>
      <c r="OZH2" s="300"/>
      <c r="OZI2" s="297"/>
      <c r="OZJ2" s="300"/>
      <c r="OZK2" s="297"/>
      <c r="OZL2" s="300"/>
      <c r="OZM2" s="297"/>
      <c r="OZN2" s="300"/>
      <c r="OZO2" s="297"/>
      <c r="OZP2" s="300"/>
      <c r="OZQ2" s="297"/>
      <c r="OZR2" s="300"/>
      <c r="OZS2" s="297"/>
      <c r="OZT2" s="300"/>
      <c r="OZU2" s="297"/>
      <c r="OZV2" s="300"/>
      <c r="OZW2" s="297"/>
      <c r="OZX2" s="300"/>
      <c r="OZY2" s="297"/>
      <c r="OZZ2" s="300"/>
      <c r="PAA2" s="297"/>
      <c r="PAB2" s="300"/>
      <c r="PAC2" s="297"/>
      <c r="PAD2" s="300"/>
      <c r="PAE2" s="297"/>
      <c r="PAF2" s="300"/>
      <c r="PAG2" s="297"/>
      <c r="PAH2" s="300"/>
      <c r="PAI2" s="297"/>
      <c r="PAJ2" s="300"/>
      <c r="PAK2" s="297"/>
      <c r="PAL2" s="300"/>
      <c r="PAM2" s="297"/>
      <c r="PAN2" s="300"/>
      <c r="PAO2" s="297"/>
      <c r="PAP2" s="300"/>
      <c r="PAQ2" s="297"/>
      <c r="PAR2" s="300"/>
      <c r="PAS2" s="297"/>
      <c r="PAT2" s="300"/>
      <c r="PAU2" s="297"/>
      <c r="PAV2" s="300"/>
      <c r="PAW2" s="297"/>
      <c r="PAX2" s="300"/>
      <c r="PAY2" s="297"/>
      <c r="PAZ2" s="300"/>
      <c r="PBA2" s="297"/>
      <c r="PBB2" s="300"/>
      <c r="PBC2" s="297"/>
      <c r="PBD2" s="300"/>
      <c r="PBE2" s="297"/>
      <c r="PBF2" s="300"/>
      <c r="PBG2" s="297"/>
      <c r="PBH2" s="300"/>
      <c r="PBI2" s="297"/>
      <c r="PBJ2" s="300"/>
      <c r="PBK2" s="297"/>
      <c r="PBL2" s="300"/>
      <c r="PBM2" s="297"/>
      <c r="PBN2" s="300"/>
      <c r="PBO2" s="297"/>
      <c r="PBP2" s="300"/>
      <c r="PBQ2" s="297"/>
      <c r="PBR2" s="300"/>
      <c r="PBS2" s="297"/>
      <c r="PBT2" s="300"/>
      <c r="PBU2" s="297"/>
      <c r="PBV2" s="300"/>
      <c r="PBW2" s="297"/>
      <c r="PBX2" s="300"/>
      <c r="PBY2" s="297"/>
      <c r="PBZ2" s="300"/>
      <c r="PCA2" s="297"/>
      <c r="PCB2" s="300"/>
      <c r="PCC2" s="297"/>
      <c r="PCD2" s="300"/>
      <c r="PCE2" s="297"/>
      <c r="PCF2" s="300"/>
      <c r="PCG2" s="297"/>
      <c r="PCH2" s="300"/>
      <c r="PCI2" s="297"/>
      <c r="PCJ2" s="300"/>
      <c r="PCK2" s="297"/>
      <c r="PCL2" s="300"/>
      <c r="PCM2" s="297"/>
      <c r="PCN2" s="300"/>
      <c r="PCO2" s="297"/>
      <c r="PCP2" s="300"/>
      <c r="PCQ2" s="297"/>
      <c r="PCR2" s="300"/>
      <c r="PCS2" s="297"/>
      <c r="PCT2" s="300"/>
      <c r="PCU2" s="297"/>
      <c r="PCV2" s="300"/>
      <c r="PCW2" s="297"/>
      <c r="PCX2" s="300"/>
      <c r="PCY2" s="297"/>
      <c r="PCZ2" s="300"/>
      <c r="PDA2" s="297"/>
      <c r="PDB2" s="300"/>
      <c r="PDC2" s="297"/>
      <c r="PDD2" s="300"/>
      <c r="PDE2" s="297"/>
      <c r="PDF2" s="300"/>
      <c r="PDG2" s="297"/>
      <c r="PDH2" s="300"/>
      <c r="PDI2" s="297"/>
      <c r="PDJ2" s="300"/>
      <c r="PDK2" s="297"/>
      <c r="PDL2" s="300"/>
      <c r="PDM2" s="297"/>
      <c r="PDN2" s="300"/>
      <c r="PDO2" s="297"/>
      <c r="PDP2" s="300"/>
      <c r="PDQ2" s="297"/>
      <c r="PDR2" s="300"/>
      <c r="PDS2" s="297"/>
      <c r="PDT2" s="300"/>
      <c r="PDU2" s="297"/>
      <c r="PDV2" s="300"/>
      <c r="PDW2" s="297"/>
      <c r="PDX2" s="300"/>
      <c r="PDY2" s="297"/>
      <c r="PDZ2" s="300"/>
      <c r="PEA2" s="297"/>
      <c r="PEB2" s="300"/>
      <c r="PEC2" s="297"/>
      <c r="PED2" s="300"/>
      <c r="PEE2" s="297"/>
      <c r="PEF2" s="300"/>
      <c r="PEG2" s="297"/>
      <c r="PEH2" s="300"/>
      <c r="PEI2" s="297"/>
      <c r="PEJ2" s="300"/>
      <c r="PEK2" s="297"/>
      <c r="PEL2" s="300"/>
      <c r="PEM2" s="297"/>
      <c r="PEN2" s="300"/>
      <c r="PEO2" s="297"/>
      <c r="PEP2" s="300"/>
      <c r="PEQ2" s="297"/>
      <c r="PER2" s="300"/>
      <c r="PES2" s="297"/>
      <c r="PET2" s="300"/>
      <c r="PEU2" s="297"/>
      <c r="PEV2" s="300"/>
      <c r="PEW2" s="297"/>
      <c r="PEX2" s="300"/>
      <c r="PEY2" s="297"/>
      <c r="PEZ2" s="300"/>
      <c r="PFA2" s="297"/>
      <c r="PFB2" s="300"/>
      <c r="PFC2" s="297"/>
      <c r="PFD2" s="300"/>
      <c r="PFE2" s="297"/>
      <c r="PFF2" s="300"/>
      <c r="PFG2" s="297"/>
      <c r="PFH2" s="300"/>
      <c r="PFI2" s="297"/>
      <c r="PFJ2" s="300"/>
      <c r="PFK2" s="297"/>
      <c r="PFL2" s="300"/>
      <c r="PFM2" s="297"/>
      <c r="PFN2" s="300"/>
      <c r="PFO2" s="297"/>
      <c r="PFP2" s="300"/>
      <c r="PFQ2" s="297"/>
      <c r="PFR2" s="300"/>
      <c r="PFS2" s="297"/>
      <c r="PFT2" s="300"/>
      <c r="PFU2" s="297"/>
      <c r="PFV2" s="300"/>
      <c r="PFW2" s="297"/>
      <c r="PFX2" s="300"/>
      <c r="PFY2" s="297"/>
      <c r="PFZ2" s="300"/>
      <c r="PGA2" s="297"/>
      <c r="PGB2" s="300"/>
      <c r="PGC2" s="297"/>
      <c r="PGD2" s="300"/>
      <c r="PGE2" s="297"/>
      <c r="PGF2" s="300"/>
      <c r="PGG2" s="297"/>
      <c r="PGH2" s="300"/>
      <c r="PGI2" s="297"/>
      <c r="PGJ2" s="300"/>
      <c r="PGK2" s="297"/>
      <c r="PGL2" s="300"/>
      <c r="PGM2" s="297"/>
      <c r="PGN2" s="300"/>
      <c r="PGO2" s="297"/>
      <c r="PGP2" s="300"/>
      <c r="PGQ2" s="297"/>
      <c r="PGR2" s="300"/>
      <c r="PGS2" s="297"/>
      <c r="PGT2" s="300"/>
      <c r="PGU2" s="297"/>
      <c r="PGV2" s="300"/>
      <c r="PGW2" s="297"/>
      <c r="PGX2" s="300"/>
      <c r="PGY2" s="297"/>
      <c r="PGZ2" s="300"/>
      <c r="PHA2" s="297"/>
      <c r="PHB2" s="300"/>
      <c r="PHC2" s="297"/>
      <c r="PHD2" s="300"/>
      <c r="PHE2" s="297"/>
      <c r="PHF2" s="300"/>
      <c r="PHG2" s="297"/>
      <c r="PHH2" s="300"/>
      <c r="PHI2" s="297"/>
      <c r="PHJ2" s="300"/>
      <c r="PHK2" s="297"/>
      <c r="PHL2" s="300"/>
      <c r="PHM2" s="297"/>
      <c r="PHN2" s="300"/>
      <c r="PHO2" s="297"/>
      <c r="PHP2" s="300"/>
      <c r="PHQ2" s="297"/>
      <c r="PHR2" s="300"/>
      <c r="PHS2" s="297"/>
      <c r="PHT2" s="300"/>
      <c r="PHU2" s="297"/>
      <c r="PHV2" s="300"/>
      <c r="PHW2" s="297"/>
      <c r="PHX2" s="300"/>
      <c r="PHY2" s="297"/>
      <c r="PHZ2" s="300"/>
      <c r="PIA2" s="297"/>
      <c r="PIB2" s="300"/>
      <c r="PIC2" s="297"/>
      <c r="PID2" s="300"/>
      <c r="PIE2" s="297"/>
      <c r="PIF2" s="300"/>
      <c r="PIG2" s="297"/>
      <c r="PIH2" s="300"/>
      <c r="PII2" s="297"/>
      <c r="PIJ2" s="300"/>
      <c r="PIK2" s="297"/>
      <c r="PIL2" s="300"/>
      <c r="PIM2" s="297"/>
      <c r="PIN2" s="300"/>
      <c r="PIO2" s="297"/>
      <c r="PIP2" s="300"/>
      <c r="PIQ2" s="297"/>
      <c r="PIR2" s="300"/>
      <c r="PIS2" s="297"/>
      <c r="PIT2" s="300"/>
      <c r="PIU2" s="297"/>
      <c r="PIV2" s="300"/>
      <c r="PIW2" s="297"/>
      <c r="PIX2" s="300"/>
      <c r="PIY2" s="297"/>
      <c r="PIZ2" s="300"/>
      <c r="PJA2" s="297"/>
      <c r="PJB2" s="300"/>
      <c r="PJC2" s="297"/>
      <c r="PJD2" s="300"/>
      <c r="PJE2" s="297"/>
      <c r="PJF2" s="300"/>
      <c r="PJG2" s="297"/>
      <c r="PJH2" s="300"/>
      <c r="PJI2" s="297"/>
      <c r="PJJ2" s="300"/>
      <c r="PJK2" s="297"/>
      <c r="PJL2" s="300"/>
      <c r="PJM2" s="297"/>
      <c r="PJN2" s="300"/>
      <c r="PJO2" s="297"/>
      <c r="PJP2" s="300"/>
      <c r="PJQ2" s="297"/>
      <c r="PJR2" s="300"/>
      <c r="PJS2" s="297"/>
      <c r="PJT2" s="300"/>
      <c r="PJU2" s="297"/>
      <c r="PJV2" s="300"/>
      <c r="PJW2" s="297"/>
      <c r="PJX2" s="300"/>
      <c r="PJY2" s="297"/>
      <c r="PJZ2" s="300"/>
      <c r="PKA2" s="297"/>
      <c r="PKB2" s="300"/>
      <c r="PKC2" s="297"/>
      <c r="PKD2" s="300"/>
      <c r="PKE2" s="297"/>
      <c r="PKF2" s="300"/>
      <c r="PKG2" s="297"/>
      <c r="PKH2" s="300"/>
      <c r="PKI2" s="297"/>
      <c r="PKJ2" s="300"/>
      <c r="PKK2" s="297"/>
      <c r="PKL2" s="300"/>
      <c r="PKM2" s="297"/>
      <c r="PKN2" s="300"/>
      <c r="PKO2" s="297"/>
      <c r="PKP2" s="300"/>
      <c r="PKQ2" s="297"/>
      <c r="PKR2" s="300"/>
      <c r="PKS2" s="297"/>
      <c r="PKT2" s="300"/>
      <c r="PKU2" s="297"/>
      <c r="PKV2" s="300"/>
      <c r="PKW2" s="297"/>
      <c r="PKX2" s="300"/>
      <c r="PKY2" s="297"/>
      <c r="PKZ2" s="300"/>
      <c r="PLA2" s="297"/>
      <c r="PLB2" s="300"/>
      <c r="PLC2" s="297"/>
      <c r="PLD2" s="300"/>
      <c r="PLE2" s="297"/>
      <c r="PLF2" s="300"/>
      <c r="PLG2" s="297"/>
      <c r="PLH2" s="300"/>
      <c r="PLI2" s="297"/>
      <c r="PLJ2" s="300"/>
      <c r="PLK2" s="297"/>
      <c r="PLL2" s="300"/>
      <c r="PLM2" s="297"/>
      <c r="PLN2" s="300"/>
      <c r="PLO2" s="297"/>
      <c r="PLP2" s="300"/>
      <c r="PLQ2" s="297"/>
      <c r="PLR2" s="300"/>
      <c r="PLS2" s="297"/>
      <c r="PLT2" s="300"/>
      <c r="PLU2" s="297"/>
      <c r="PLV2" s="300"/>
      <c r="PLW2" s="297"/>
      <c r="PLX2" s="300"/>
      <c r="PLY2" s="297"/>
      <c r="PLZ2" s="300"/>
      <c r="PMA2" s="297"/>
      <c r="PMB2" s="300"/>
      <c r="PMC2" s="297"/>
      <c r="PMD2" s="300"/>
      <c r="PME2" s="297"/>
      <c r="PMF2" s="300"/>
      <c r="PMG2" s="297"/>
      <c r="PMH2" s="300"/>
      <c r="PMI2" s="297"/>
      <c r="PMJ2" s="300"/>
      <c r="PMK2" s="297"/>
      <c r="PML2" s="300"/>
      <c r="PMM2" s="297"/>
      <c r="PMN2" s="300"/>
      <c r="PMO2" s="297"/>
      <c r="PMP2" s="300"/>
      <c r="PMQ2" s="297"/>
      <c r="PMR2" s="300"/>
      <c r="PMS2" s="297"/>
      <c r="PMT2" s="300"/>
      <c r="PMU2" s="297"/>
      <c r="PMV2" s="300"/>
      <c r="PMW2" s="297"/>
      <c r="PMX2" s="300"/>
      <c r="PMY2" s="297"/>
      <c r="PMZ2" s="300"/>
      <c r="PNA2" s="297"/>
      <c r="PNB2" s="300"/>
      <c r="PNC2" s="297"/>
      <c r="PND2" s="300"/>
      <c r="PNE2" s="297"/>
      <c r="PNF2" s="300"/>
      <c r="PNG2" s="297"/>
      <c r="PNH2" s="300"/>
      <c r="PNI2" s="297"/>
      <c r="PNJ2" s="300"/>
      <c r="PNK2" s="297"/>
      <c r="PNL2" s="300"/>
      <c r="PNM2" s="297"/>
      <c r="PNN2" s="300"/>
      <c r="PNO2" s="297"/>
      <c r="PNP2" s="300"/>
      <c r="PNQ2" s="297"/>
      <c r="PNR2" s="300"/>
      <c r="PNS2" s="297"/>
      <c r="PNT2" s="300"/>
      <c r="PNU2" s="297"/>
      <c r="PNV2" s="300"/>
      <c r="PNW2" s="297"/>
      <c r="PNX2" s="300"/>
      <c r="PNY2" s="297"/>
      <c r="PNZ2" s="300"/>
      <c r="POA2" s="297"/>
      <c r="POB2" s="300"/>
      <c r="POC2" s="297"/>
      <c r="POD2" s="300"/>
      <c r="POE2" s="297"/>
      <c r="POF2" s="300"/>
      <c r="POG2" s="297"/>
      <c r="POH2" s="300"/>
      <c r="POI2" s="297"/>
      <c r="POJ2" s="300"/>
      <c r="POK2" s="297"/>
      <c r="POL2" s="300"/>
      <c r="POM2" s="297"/>
      <c r="PON2" s="300"/>
      <c r="POO2" s="297"/>
      <c r="POP2" s="300"/>
      <c r="POQ2" s="297"/>
      <c r="POR2" s="300"/>
      <c r="POS2" s="297"/>
      <c r="POT2" s="300"/>
      <c r="POU2" s="297"/>
      <c r="POV2" s="300"/>
      <c r="POW2" s="297"/>
      <c r="POX2" s="300"/>
      <c r="POY2" s="297"/>
      <c r="POZ2" s="300"/>
      <c r="PPA2" s="297"/>
      <c r="PPB2" s="300"/>
      <c r="PPC2" s="297"/>
      <c r="PPD2" s="300"/>
      <c r="PPE2" s="297"/>
      <c r="PPF2" s="300"/>
      <c r="PPG2" s="297"/>
      <c r="PPH2" s="300"/>
      <c r="PPI2" s="297"/>
      <c r="PPJ2" s="300"/>
      <c r="PPK2" s="297"/>
      <c r="PPL2" s="300"/>
      <c r="PPM2" s="297"/>
      <c r="PPN2" s="300"/>
      <c r="PPO2" s="297"/>
      <c r="PPP2" s="300"/>
      <c r="PPQ2" s="297"/>
      <c r="PPR2" s="300"/>
      <c r="PPS2" s="297"/>
      <c r="PPT2" s="300"/>
      <c r="PPU2" s="297"/>
      <c r="PPV2" s="300"/>
      <c r="PPW2" s="297"/>
      <c r="PPX2" s="300"/>
      <c r="PPY2" s="297"/>
      <c r="PPZ2" s="300"/>
      <c r="PQA2" s="297"/>
      <c r="PQB2" s="300"/>
      <c r="PQC2" s="297"/>
      <c r="PQD2" s="300"/>
      <c r="PQE2" s="297"/>
      <c r="PQF2" s="300"/>
      <c r="PQG2" s="297"/>
      <c r="PQH2" s="300"/>
      <c r="PQI2" s="297"/>
      <c r="PQJ2" s="300"/>
      <c r="PQK2" s="297"/>
      <c r="PQL2" s="300"/>
      <c r="PQM2" s="297"/>
      <c r="PQN2" s="300"/>
      <c r="PQO2" s="297"/>
      <c r="PQP2" s="300"/>
      <c r="PQQ2" s="297"/>
      <c r="PQR2" s="300"/>
      <c r="PQS2" s="297"/>
      <c r="PQT2" s="300"/>
      <c r="PQU2" s="297"/>
      <c r="PQV2" s="300"/>
      <c r="PQW2" s="297"/>
      <c r="PQX2" s="300"/>
      <c r="PQY2" s="297"/>
      <c r="PQZ2" s="300"/>
      <c r="PRA2" s="297"/>
      <c r="PRB2" s="300"/>
      <c r="PRC2" s="297"/>
      <c r="PRD2" s="300"/>
      <c r="PRE2" s="297"/>
      <c r="PRF2" s="300"/>
      <c r="PRG2" s="297"/>
      <c r="PRH2" s="300"/>
      <c r="PRI2" s="297"/>
      <c r="PRJ2" s="300"/>
      <c r="PRK2" s="297"/>
      <c r="PRL2" s="300"/>
      <c r="PRM2" s="297"/>
      <c r="PRN2" s="300"/>
      <c r="PRO2" s="297"/>
      <c r="PRP2" s="300"/>
      <c r="PRQ2" s="297"/>
      <c r="PRR2" s="300"/>
      <c r="PRS2" s="297"/>
      <c r="PRT2" s="300"/>
      <c r="PRU2" s="297"/>
      <c r="PRV2" s="300"/>
      <c r="PRW2" s="297"/>
      <c r="PRX2" s="300"/>
      <c r="PRY2" s="297"/>
      <c r="PRZ2" s="300"/>
      <c r="PSA2" s="297"/>
      <c r="PSB2" s="300"/>
      <c r="PSC2" s="297"/>
      <c r="PSD2" s="300"/>
      <c r="PSE2" s="297"/>
      <c r="PSF2" s="300"/>
      <c r="PSG2" s="297"/>
      <c r="PSH2" s="300"/>
      <c r="PSI2" s="297"/>
      <c r="PSJ2" s="300"/>
      <c r="PSK2" s="297"/>
      <c r="PSL2" s="300"/>
      <c r="PSM2" s="297"/>
      <c r="PSN2" s="300"/>
      <c r="PSO2" s="297"/>
      <c r="PSP2" s="300"/>
      <c r="PSQ2" s="297"/>
      <c r="PSR2" s="300"/>
      <c r="PSS2" s="297"/>
      <c r="PST2" s="300"/>
      <c r="PSU2" s="297"/>
      <c r="PSV2" s="300"/>
      <c r="PSW2" s="297"/>
      <c r="PSX2" s="300"/>
      <c r="PSY2" s="297"/>
      <c r="PSZ2" s="300"/>
      <c r="PTA2" s="297"/>
      <c r="PTB2" s="300"/>
      <c r="PTC2" s="297"/>
      <c r="PTD2" s="300"/>
      <c r="PTE2" s="297"/>
      <c r="PTF2" s="300"/>
      <c r="PTG2" s="297"/>
      <c r="PTH2" s="300"/>
      <c r="PTI2" s="297"/>
      <c r="PTJ2" s="300"/>
      <c r="PTK2" s="297"/>
      <c r="PTL2" s="300"/>
      <c r="PTM2" s="297"/>
      <c r="PTN2" s="300"/>
      <c r="PTO2" s="297"/>
      <c r="PTP2" s="300"/>
      <c r="PTQ2" s="297"/>
      <c r="PTR2" s="300"/>
      <c r="PTS2" s="297"/>
      <c r="PTT2" s="300"/>
      <c r="PTU2" s="297"/>
      <c r="PTV2" s="300"/>
      <c r="PTW2" s="297"/>
      <c r="PTX2" s="300"/>
      <c r="PTY2" s="297"/>
      <c r="PTZ2" s="300"/>
      <c r="PUA2" s="297"/>
      <c r="PUB2" s="300"/>
      <c r="PUC2" s="297"/>
      <c r="PUD2" s="300"/>
      <c r="PUE2" s="297"/>
      <c r="PUF2" s="300"/>
      <c r="PUG2" s="297"/>
      <c r="PUH2" s="300"/>
      <c r="PUI2" s="297"/>
      <c r="PUJ2" s="300"/>
      <c r="PUK2" s="297"/>
      <c r="PUL2" s="300"/>
      <c r="PUM2" s="297"/>
      <c r="PUN2" s="300"/>
      <c r="PUO2" s="297"/>
      <c r="PUP2" s="300"/>
      <c r="PUQ2" s="297"/>
      <c r="PUR2" s="300"/>
      <c r="PUS2" s="297"/>
      <c r="PUT2" s="300"/>
      <c r="PUU2" s="297"/>
      <c r="PUV2" s="300"/>
      <c r="PUW2" s="297"/>
      <c r="PUX2" s="300"/>
      <c r="PUY2" s="297"/>
      <c r="PUZ2" s="300"/>
      <c r="PVA2" s="297"/>
      <c r="PVB2" s="300"/>
      <c r="PVC2" s="297"/>
      <c r="PVD2" s="300"/>
      <c r="PVE2" s="297"/>
      <c r="PVF2" s="300"/>
      <c r="PVG2" s="297"/>
      <c r="PVH2" s="300"/>
      <c r="PVI2" s="297"/>
      <c r="PVJ2" s="300"/>
      <c r="PVK2" s="297"/>
      <c r="PVL2" s="300"/>
      <c r="PVM2" s="297"/>
      <c r="PVN2" s="300"/>
      <c r="PVO2" s="297"/>
      <c r="PVP2" s="300"/>
      <c r="PVQ2" s="297"/>
      <c r="PVR2" s="300"/>
      <c r="PVS2" s="297"/>
      <c r="PVT2" s="300"/>
      <c r="PVU2" s="297"/>
      <c r="PVV2" s="300"/>
      <c r="PVW2" s="297"/>
      <c r="PVX2" s="300"/>
      <c r="PVY2" s="297"/>
      <c r="PVZ2" s="300"/>
      <c r="PWA2" s="297"/>
      <c r="PWB2" s="300"/>
      <c r="PWC2" s="297"/>
      <c r="PWD2" s="300"/>
      <c r="PWE2" s="297"/>
      <c r="PWF2" s="300"/>
      <c r="PWG2" s="297"/>
      <c r="PWH2" s="300"/>
      <c r="PWI2" s="297"/>
      <c r="PWJ2" s="300"/>
      <c r="PWK2" s="297"/>
      <c r="PWL2" s="300"/>
      <c r="PWM2" s="297"/>
      <c r="PWN2" s="300"/>
      <c r="PWO2" s="297"/>
      <c r="PWP2" s="300"/>
      <c r="PWQ2" s="297"/>
      <c r="PWR2" s="300"/>
      <c r="PWS2" s="297"/>
      <c r="PWT2" s="300"/>
      <c r="PWU2" s="297"/>
      <c r="PWV2" s="300"/>
      <c r="PWW2" s="297"/>
      <c r="PWX2" s="300"/>
      <c r="PWY2" s="297"/>
      <c r="PWZ2" s="300"/>
      <c r="PXA2" s="297"/>
      <c r="PXB2" s="300"/>
      <c r="PXC2" s="297"/>
      <c r="PXD2" s="300"/>
      <c r="PXE2" s="297"/>
      <c r="PXF2" s="300"/>
      <c r="PXG2" s="297"/>
      <c r="PXH2" s="300"/>
      <c r="PXI2" s="297"/>
      <c r="PXJ2" s="300"/>
      <c r="PXK2" s="297"/>
      <c r="PXL2" s="300"/>
      <c r="PXM2" s="297"/>
      <c r="PXN2" s="300"/>
      <c r="PXO2" s="297"/>
      <c r="PXP2" s="300"/>
      <c r="PXQ2" s="297"/>
      <c r="PXR2" s="300"/>
      <c r="PXS2" s="297"/>
      <c r="PXT2" s="300"/>
      <c r="PXU2" s="297"/>
      <c r="PXV2" s="300"/>
      <c r="PXW2" s="297"/>
      <c r="PXX2" s="300"/>
      <c r="PXY2" s="297"/>
      <c r="PXZ2" s="300"/>
      <c r="PYA2" s="297"/>
      <c r="PYB2" s="300"/>
      <c r="PYC2" s="297"/>
      <c r="PYD2" s="300"/>
      <c r="PYE2" s="297"/>
      <c r="PYF2" s="300"/>
      <c r="PYG2" s="297"/>
      <c r="PYH2" s="300"/>
      <c r="PYI2" s="297"/>
      <c r="PYJ2" s="300"/>
      <c r="PYK2" s="297"/>
      <c r="PYL2" s="300"/>
      <c r="PYM2" s="297"/>
      <c r="PYN2" s="300"/>
      <c r="PYO2" s="297"/>
      <c r="PYP2" s="300"/>
      <c r="PYQ2" s="297"/>
      <c r="PYR2" s="300"/>
      <c r="PYS2" s="297"/>
      <c r="PYT2" s="300"/>
      <c r="PYU2" s="297"/>
      <c r="PYV2" s="300"/>
      <c r="PYW2" s="297"/>
      <c r="PYX2" s="300"/>
      <c r="PYY2" s="297"/>
      <c r="PYZ2" s="300"/>
      <c r="PZA2" s="297"/>
      <c r="PZB2" s="300"/>
      <c r="PZC2" s="297"/>
      <c r="PZD2" s="300"/>
      <c r="PZE2" s="297"/>
      <c r="PZF2" s="300"/>
      <c r="PZG2" s="297"/>
      <c r="PZH2" s="300"/>
      <c r="PZI2" s="297"/>
      <c r="PZJ2" s="300"/>
      <c r="PZK2" s="297"/>
      <c r="PZL2" s="300"/>
      <c r="PZM2" s="297"/>
      <c r="PZN2" s="300"/>
      <c r="PZO2" s="297"/>
      <c r="PZP2" s="300"/>
      <c r="PZQ2" s="297"/>
      <c r="PZR2" s="300"/>
      <c r="PZS2" s="297"/>
      <c r="PZT2" s="300"/>
      <c r="PZU2" s="297"/>
      <c r="PZV2" s="300"/>
      <c r="PZW2" s="297"/>
      <c r="PZX2" s="300"/>
      <c r="PZY2" s="297"/>
      <c r="PZZ2" s="300"/>
      <c r="QAA2" s="297"/>
      <c r="QAB2" s="300"/>
      <c r="QAC2" s="297"/>
      <c r="QAD2" s="300"/>
      <c r="QAE2" s="297"/>
      <c r="QAF2" s="300"/>
      <c r="QAG2" s="297"/>
      <c r="QAH2" s="300"/>
      <c r="QAI2" s="297"/>
      <c r="QAJ2" s="300"/>
      <c r="QAK2" s="297"/>
      <c r="QAL2" s="300"/>
      <c r="QAM2" s="297"/>
      <c r="QAN2" s="300"/>
      <c r="QAO2" s="297"/>
      <c r="QAP2" s="300"/>
      <c r="QAQ2" s="297"/>
      <c r="QAR2" s="300"/>
      <c r="QAS2" s="297"/>
      <c r="QAT2" s="300"/>
      <c r="QAU2" s="297"/>
      <c r="QAV2" s="300"/>
      <c r="QAW2" s="297"/>
      <c r="QAX2" s="300"/>
      <c r="QAY2" s="297"/>
      <c r="QAZ2" s="300"/>
      <c r="QBA2" s="297"/>
      <c r="QBB2" s="300"/>
      <c r="QBC2" s="297"/>
      <c r="QBD2" s="300"/>
      <c r="QBE2" s="297"/>
      <c r="QBF2" s="300"/>
      <c r="QBG2" s="297"/>
      <c r="QBH2" s="300"/>
      <c r="QBI2" s="297"/>
      <c r="QBJ2" s="300"/>
      <c r="QBK2" s="297"/>
      <c r="QBL2" s="300"/>
      <c r="QBM2" s="297"/>
      <c r="QBN2" s="300"/>
      <c r="QBO2" s="297"/>
      <c r="QBP2" s="300"/>
      <c r="QBQ2" s="297"/>
      <c r="QBR2" s="300"/>
      <c r="QBS2" s="297"/>
      <c r="QBT2" s="300"/>
      <c r="QBU2" s="297"/>
      <c r="QBV2" s="300"/>
      <c r="QBW2" s="297"/>
      <c r="QBX2" s="300"/>
      <c r="QBY2" s="297"/>
      <c r="QBZ2" s="300"/>
      <c r="QCA2" s="297"/>
      <c r="QCB2" s="300"/>
      <c r="QCC2" s="297"/>
      <c r="QCD2" s="300"/>
      <c r="QCE2" s="297"/>
      <c r="QCF2" s="300"/>
      <c r="QCG2" s="297"/>
      <c r="QCH2" s="300"/>
      <c r="QCI2" s="297"/>
      <c r="QCJ2" s="300"/>
      <c r="QCK2" s="297"/>
      <c r="QCL2" s="300"/>
      <c r="QCM2" s="297"/>
      <c r="QCN2" s="300"/>
      <c r="QCO2" s="297"/>
      <c r="QCP2" s="300"/>
      <c r="QCQ2" s="297"/>
      <c r="QCR2" s="300"/>
      <c r="QCS2" s="297"/>
      <c r="QCT2" s="300"/>
      <c r="QCU2" s="297"/>
      <c r="QCV2" s="300"/>
      <c r="QCW2" s="297"/>
      <c r="QCX2" s="300"/>
      <c r="QCY2" s="297"/>
      <c r="QCZ2" s="300"/>
      <c r="QDA2" s="297"/>
      <c r="QDB2" s="300"/>
      <c r="QDC2" s="297"/>
      <c r="QDD2" s="300"/>
      <c r="QDE2" s="297"/>
      <c r="QDF2" s="300"/>
      <c r="QDG2" s="297"/>
      <c r="QDH2" s="300"/>
      <c r="QDI2" s="297"/>
      <c r="QDJ2" s="300"/>
      <c r="QDK2" s="297"/>
      <c r="QDL2" s="300"/>
      <c r="QDM2" s="297"/>
      <c r="QDN2" s="300"/>
      <c r="QDO2" s="297"/>
      <c r="QDP2" s="300"/>
      <c r="QDQ2" s="297"/>
      <c r="QDR2" s="300"/>
      <c r="QDS2" s="297"/>
      <c r="QDT2" s="300"/>
      <c r="QDU2" s="297"/>
      <c r="QDV2" s="300"/>
      <c r="QDW2" s="297"/>
      <c r="QDX2" s="300"/>
      <c r="QDY2" s="297"/>
      <c r="QDZ2" s="300"/>
      <c r="QEA2" s="297"/>
      <c r="QEB2" s="300"/>
      <c r="QEC2" s="297"/>
      <c r="QED2" s="300"/>
      <c r="QEE2" s="297"/>
      <c r="QEF2" s="300"/>
      <c r="QEG2" s="297"/>
      <c r="QEH2" s="300"/>
      <c r="QEI2" s="297"/>
      <c r="QEJ2" s="300"/>
      <c r="QEK2" s="297"/>
      <c r="QEL2" s="300"/>
      <c r="QEM2" s="297"/>
      <c r="QEN2" s="300"/>
      <c r="QEO2" s="297"/>
      <c r="QEP2" s="300"/>
      <c r="QEQ2" s="297"/>
      <c r="QER2" s="300"/>
      <c r="QES2" s="297"/>
      <c r="QET2" s="300"/>
      <c r="QEU2" s="297"/>
      <c r="QEV2" s="300"/>
      <c r="QEW2" s="297"/>
      <c r="QEX2" s="300"/>
      <c r="QEY2" s="297"/>
      <c r="QEZ2" s="300"/>
      <c r="QFA2" s="297"/>
      <c r="QFB2" s="300"/>
      <c r="QFC2" s="297"/>
      <c r="QFD2" s="300"/>
      <c r="QFE2" s="297"/>
      <c r="QFF2" s="300"/>
      <c r="QFG2" s="297"/>
      <c r="QFH2" s="300"/>
      <c r="QFI2" s="297"/>
      <c r="QFJ2" s="300"/>
      <c r="QFK2" s="297"/>
      <c r="QFL2" s="300"/>
      <c r="QFM2" s="297"/>
      <c r="QFN2" s="300"/>
      <c r="QFO2" s="297"/>
      <c r="QFP2" s="300"/>
      <c r="QFQ2" s="297"/>
      <c r="QFR2" s="300"/>
      <c r="QFS2" s="297"/>
      <c r="QFT2" s="300"/>
      <c r="QFU2" s="297"/>
      <c r="QFV2" s="300"/>
      <c r="QFW2" s="297"/>
      <c r="QFX2" s="300"/>
      <c r="QFY2" s="297"/>
      <c r="QFZ2" s="300"/>
      <c r="QGA2" s="297"/>
      <c r="QGB2" s="300"/>
      <c r="QGC2" s="297"/>
      <c r="QGD2" s="300"/>
      <c r="QGE2" s="297"/>
      <c r="QGF2" s="300"/>
      <c r="QGG2" s="297"/>
      <c r="QGH2" s="300"/>
      <c r="QGI2" s="297"/>
      <c r="QGJ2" s="300"/>
      <c r="QGK2" s="297"/>
      <c r="QGL2" s="300"/>
      <c r="QGM2" s="297"/>
      <c r="QGN2" s="300"/>
      <c r="QGO2" s="297"/>
      <c r="QGP2" s="300"/>
      <c r="QGQ2" s="297"/>
      <c r="QGR2" s="300"/>
      <c r="QGS2" s="297"/>
      <c r="QGT2" s="300"/>
      <c r="QGU2" s="297"/>
      <c r="QGV2" s="300"/>
      <c r="QGW2" s="297"/>
      <c r="QGX2" s="300"/>
      <c r="QGY2" s="297"/>
      <c r="QGZ2" s="300"/>
      <c r="QHA2" s="297"/>
      <c r="QHB2" s="300"/>
      <c r="QHC2" s="297"/>
      <c r="QHD2" s="300"/>
      <c r="QHE2" s="297"/>
      <c r="QHF2" s="300"/>
      <c r="QHG2" s="297"/>
      <c r="QHH2" s="300"/>
      <c r="QHI2" s="297"/>
      <c r="QHJ2" s="300"/>
      <c r="QHK2" s="297"/>
      <c r="QHL2" s="300"/>
      <c r="QHM2" s="297"/>
      <c r="QHN2" s="300"/>
      <c r="QHO2" s="297"/>
      <c r="QHP2" s="300"/>
      <c r="QHQ2" s="297"/>
      <c r="QHR2" s="300"/>
      <c r="QHS2" s="297"/>
      <c r="QHT2" s="300"/>
      <c r="QHU2" s="297"/>
      <c r="QHV2" s="300"/>
      <c r="QHW2" s="297"/>
      <c r="QHX2" s="300"/>
      <c r="QHY2" s="297"/>
      <c r="QHZ2" s="300"/>
      <c r="QIA2" s="297"/>
      <c r="QIB2" s="300"/>
      <c r="QIC2" s="297"/>
      <c r="QID2" s="300"/>
      <c r="QIE2" s="297"/>
      <c r="QIF2" s="300"/>
      <c r="QIG2" s="297"/>
      <c r="QIH2" s="300"/>
      <c r="QII2" s="297"/>
      <c r="QIJ2" s="300"/>
      <c r="QIK2" s="297"/>
      <c r="QIL2" s="300"/>
      <c r="QIM2" s="297"/>
      <c r="QIN2" s="300"/>
      <c r="QIO2" s="297"/>
      <c r="QIP2" s="300"/>
      <c r="QIQ2" s="297"/>
      <c r="QIR2" s="300"/>
      <c r="QIS2" s="297"/>
      <c r="QIT2" s="300"/>
      <c r="QIU2" s="297"/>
      <c r="QIV2" s="300"/>
      <c r="QIW2" s="297"/>
      <c r="QIX2" s="300"/>
      <c r="QIY2" s="297"/>
      <c r="QIZ2" s="300"/>
      <c r="QJA2" s="297"/>
      <c r="QJB2" s="300"/>
      <c r="QJC2" s="297"/>
      <c r="QJD2" s="300"/>
      <c r="QJE2" s="297"/>
      <c r="QJF2" s="300"/>
      <c r="QJG2" s="297"/>
      <c r="QJH2" s="300"/>
      <c r="QJI2" s="297"/>
      <c r="QJJ2" s="300"/>
      <c r="QJK2" s="297"/>
      <c r="QJL2" s="300"/>
      <c r="QJM2" s="297"/>
      <c r="QJN2" s="300"/>
      <c r="QJO2" s="297"/>
      <c r="QJP2" s="300"/>
      <c r="QJQ2" s="297"/>
      <c r="QJR2" s="300"/>
      <c r="QJS2" s="297"/>
      <c r="QJT2" s="300"/>
      <c r="QJU2" s="297"/>
      <c r="QJV2" s="300"/>
      <c r="QJW2" s="297"/>
      <c r="QJX2" s="300"/>
      <c r="QJY2" s="297"/>
      <c r="QJZ2" s="300"/>
      <c r="QKA2" s="297"/>
      <c r="QKB2" s="300"/>
      <c r="QKC2" s="297"/>
      <c r="QKD2" s="300"/>
      <c r="QKE2" s="297"/>
      <c r="QKF2" s="300"/>
      <c r="QKG2" s="297"/>
      <c r="QKH2" s="300"/>
      <c r="QKI2" s="297"/>
      <c r="QKJ2" s="300"/>
      <c r="QKK2" s="297"/>
      <c r="QKL2" s="300"/>
      <c r="QKM2" s="297"/>
      <c r="QKN2" s="300"/>
      <c r="QKO2" s="297"/>
      <c r="QKP2" s="300"/>
      <c r="QKQ2" s="297"/>
      <c r="QKR2" s="300"/>
      <c r="QKS2" s="297"/>
      <c r="QKT2" s="300"/>
      <c r="QKU2" s="297"/>
      <c r="QKV2" s="300"/>
      <c r="QKW2" s="297"/>
      <c r="QKX2" s="300"/>
      <c r="QKY2" s="297"/>
      <c r="QKZ2" s="300"/>
      <c r="QLA2" s="297"/>
      <c r="QLB2" s="300"/>
      <c r="QLC2" s="297"/>
      <c r="QLD2" s="300"/>
      <c r="QLE2" s="297"/>
      <c r="QLF2" s="300"/>
      <c r="QLG2" s="297"/>
      <c r="QLH2" s="300"/>
      <c r="QLI2" s="297"/>
      <c r="QLJ2" s="300"/>
      <c r="QLK2" s="297"/>
      <c r="QLL2" s="300"/>
      <c r="QLM2" s="297"/>
      <c r="QLN2" s="300"/>
      <c r="QLO2" s="297"/>
      <c r="QLP2" s="300"/>
      <c r="QLQ2" s="297"/>
      <c r="QLR2" s="300"/>
      <c r="QLS2" s="297"/>
      <c r="QLT2" s="300"/>
      <c r="QLU2" s="297"/>
      <c r="QLV2" s="300"/>
      <c r="QLW2" s="297"/>
      <c r="QLX2" s="300"/>
      <c r="QLY2" s="297"/>
      <c r="QLZ2" s="300"/>
      <c r="QMA2" s="297"/>
      <c r="QMB2" s="300"/>
      <c r="QMC2" s="297"/>
      <c r="QMD2" s="300"/>
      <c r="QME2" s="297"/>
      <c r="QMF2" s="300"/>
      <c r="QMG2" s="297"/>
      <c r="QMH2" s="300"/>
      <c r="QMI2" s="297"/>
      <c r="QMJ2" s="300"/>
      <c r="QMK2" s="297"/>
      <c r="QML2" s="300"/>
      <c r="QMM2" s="297"/>
      <c r="QMN2" s="300"/>
      <c r="QMO2" s="297"/>
      <c r="QMP2" s="300"/>
      <c r="QMQ2" s="297"/>
      <c r="QMR2" s="300"/>
      <c r="QMS2" s="297"/>
      <c r="QMT2" s="300"/>
      <c r="QMU2" s="297"/>
      <c r="QMV2" s="300"/>
      <c r="QMW2" s="297"/>
      <c r="QMX2" s="300"/>
      <c r="QMY2" s="297"/>
      <c r="QMZ2" s="300"/>
      <c r="QNA2" s="297"/>
      <c r="QNB2" s="300"/>
      <c r="QNC2" s="297"/>
      <c r="QND2" s="300"/>
      <c r="QNE2" s="297"/>
      <c r="QNF2" s="300"/>
      <c r="QNG2" s="297"/>
      <c r="QNH2" s="300"/>
      <c r="QNI2" s="297"/>
      <c r="QNJ2" s="300"/>
      <c r="QNK2" s="297"/>
      <c r="QNL2" s="300"/>
      <c r="QNM2" s="297"/>
      <c r="QNN2" s="300"/>
      <c r="QNO2" s="297"/>
      <c r="QNP2" s="300"/>
      <c r="QNQ2" s="297"/>
      <c r="QNR2" s="300"/>
      <c r="QNS2" s="297"/>
      <c r="QNT2" s="300"/>
      <c r="QNU2" s="297"/>
      <c r="QNV2" s="300"/>
      <c r="QNW2" s="297"/>
      <c r="QNX2" s="300"/>
      <c r="QNY2" s="297"/>
      <c r="QNZ2" s="300"/>
      <c r="QOA2" s="297"/>
      <c r="QOB2" s="300"/>
      <c r="QOC2" s="297"/>
      <c r="QOD2" s="300"/>
      <c r="QOE2" s="297"/>
      <c r="QOF2" s="300"/>
      <c r="QOG2" s="297"/>
      <c r="QOH2" s="300"/>
      <c r="QOI2" s="297"/>
      <c r="QOJ2" s="300"/>
      <c r="QOK2" s="297"/>
      <c r="QOL2" s="300"/>
      <c r="QOM2" s="297"/>
      <c r="QON2" s="300"/>
      <c r="QOO2" s="297"/>
      <c r="QOP2" s="300"/>
      <c r="QOQ2" s="297"/>
      <c r="QOR2" s="300"/>
      <c r="QOS2" s="297"/>
      <c r="QOT2" s="300"/>
      <c r="QOU2" s="297"/>
      <c r="QOV2" s="300"/>
      <c r="QOW2" s="297"/>
      <c r="QOX2" s="300"/>
      <c r="QOY2" s="297"/>
      <c r="QOZ2" s="300"/>
      <c r="QPA2" s="297"/>
      <c r="QPB2" s="300"/>
      <c r="QPC2" s="297"/>
      <c r="QPD2" s="300"/>
      <c r="QPE2" s="297"/>
      <c r="QPF2" s="300"/>
      <c r="QPG2" s="297"/>
      <c r="QPH2" s="300"/>
      <c r="QPI2" s="297"/>
      <c r="QPJ2" s="300"/>
      <c r="QPK2" s="297"/>
      <c r="QPL2" s="300"/>
      <c r="QPM2" s="297"/>
      <c r="QPN2" s="300"/>
      <c r="QPO2" s="297"/>
      <c r="QPP2" s="300"/>
      <c r="QPQ2" s="297"/>
      <c r="QPR2" s="300"/>
      <c r="QPS2" s="297"/>
      <c r="QPT2" s="300"/>
      <c r="QPU2" s="297"/>
      <c r="QPV2" s="300"/>
      <c r="QPW2" s="297"/>
      <c r="QPX2" s="300"/>
      <c r="QPY2" s="297"/>
      <c r="QPZ2" s="300"/>
      <c r="QQA2" s="297"/>
      <c r="QQB2" s="300"/>
      <c r="QQC2" s="297"/>
      <c r="QQD2" s="300"/>
      <c r="QQE2" s="297"/>
      <c r="QQF2" s="300"/>
      <c r="QQG2" s="297"/>
      <c r="QQH2" s="300"/>
      <c r="QQI2" s="297"/>
      <c r="QQJ2" s="300"/>
      <c r="QQK2" s="297"/>
      <c r="QQL2" s="300"/>
      <c r="QQM2" s="297"/>
      <c r="QQN2" s="300"/>
      <c r="QQO2" s="297"/>
      <c r="QQP2" s="300"/>
      <c r="QQQ2" s="297"/>
      <c r="QQR2" s="300"/>
      <c r="QQS2" s="297"/>
      <c r="QQT2" s="300"/>
      <c r="QQU2" s="297"/>
      <c r="QQV2" s="300"/>
      <c r="QQW2" s="297"/>
      <c r="QQX2" s="300"/>
      <c r="QQY2" s="297"/>
      <c r="QQZ2" s="300"/>
      <c r="QRA2" s="297"/>
      <c r="QRB2" s="300"/>
      <c r="QRC2" s="297"/>
      <c r="QRD2" s="300"/>
      <c r="QRE2" s="297"/>
      <c r="QRF2" s="300"/>
      <c r="QRG2" s="297"/>
      <c r="QRH2" s="300"/>
      <c r="QRI2" s="297"/>
      <c r="QRJ2" s="300"/>
      <c r="QRK2" s="297"/>
      <c r="QRL2" s="300"/>
      <c r="QRM2" s="297"/>
      <c r="QRN2" s="300"/>
      <c r="QRO2" s="297"/>
      <c r="QRP2" s="300"/>
      <c r="QRQ2" s="297"/>
      <c r="QRR2" s="300"/>
      <c r="QRS2" s="297"/>
      <c r="QRT2" s="300"/>
      <c r="QRU2" s="297"/>
      <c r="QRV2" s="300"/>
      <c r="QRW2" s="297"/>
      <c r="QRX2" s="300"/>
      <c r="QRY2" s="297"/>
      <c r="QRZ2" s="300"/>
      <c r="QSA2" s="297"/>
      <c r="QSB2" s="300"/>
      <c r="QSC2" s="297"/>
      <c r="QSD2" s="300"/>
      <c r="QSE2" s="297"/>
      <c r="QSF2" s="300"/>
      <c r="QSG2" s="297"/>
      <c r="QSH2" s="300"/>
      <c r="QSI2" s="297"/>
      <c r="QSJ2" s="300"/>
      <c r="QSK2" s="297"/>
      <c r="QSL2" s="300"/>
      <c r="QSM2" s="297"/>
      <c r="QSN2" s="300"/>
      <c r="QSO2" s="297"/>
      <c r="QSP2" s="300"/>
      <c r="QSQ2" s="297"/>
      <c r="QSR2" s="300"/>
      <c r="QSS2" s="297"/>
      <c r="QST2" s="300"/>
      <c r="QSU2" s="297"/>
      <c r="QSV2" s="300"/>
      <c r="QSW2" s="297"/>
      <c r="QSX2" s="300"/>
      <c r="QSY2" s="297"/>
      <c r="QSZ2" s="300"/>
      <c r="QTA2" s="297"/>
      <c r="QTB2" s="300"/>
      <c r="QTC2" s="297"/>
      <c r="QTD2" s="300"/>
      <c r="QTE2" s="297"/>
      <c r="QTF2" s="300"/>
      <c r="QTG2" s="297"/>
      <c r="QTH2" s="300"/>
      <c r="QTI2" s="297"/>
      <c r="QTJ2" s="300"/>
      <c r="QTK2" s="297"/>
      <c r="QTL2" s="300"/>
      <c r="QTM2" s="297"/>
      <c r="QTN2" s="300"/>
      <c r="QTO2" s="297"/>
      <c r="QTP2" s="300"/>
      <c r="QTQ2" s="297"/>
      <c r="QTR2" s="300"/>
      <c r="QTS2" s="297"/>
      <c r="QTT2" s="300"/>
      <c r="QTU2" s="297"/>
      <c r="QTV2" s="300"/>
      <c r="QTW2" s="297"/>
      <c r="QTX2" s="300"/>
      <c r="QTY2" s="297"/>
      <c r="QTZ2" s="300"/>
      <c r="QUA2" s="297"/>
      <c r="QUB2" s="300"/>
      <c r="QUC2" s="297"/>
      <c r="QUD2" s="300"/>
      <c r="QUE2" s="297"/>
      <c r="QUF2" s="300"/>
      <c r="QUG2" s="297"/>
      <c r="QUH2" s="300"/>
      <c r="QUI2" s="297"/>
      <c r="QUJ2" s="300"/>
      <c r="QUK2" s="297"/>
      <c r="QUL2" s="300"/>
      <c r="QUM2" s="297"/>
      <c r="QUN2" s="300"/>
      <c r="QUO2" s="297"/>
      <c r="QUP2" s="300"/>
      <c r="QUQ2" s="297"/>
      <c r="QUR2" s="300"/>
      <c r="QUS2" s="297"/>
      <c r="QUT2" s="300"/>
      <c r="QUU2" s="297"/>
      <c r="QUV2" s="300"/>
      <c r="QUW2" s="297"/>
      <c r="QUX2" s="300"/>
      <c r="QUY2" s="297"/>
      <c r="QUZ2" s="300"/>
      <c r="QVA2" s="297"/>
      <c r="QVB2" s="300"/>
      <c r="QVC2" s="297"/>
      <c r="QVD2" s="300"/>
      <c r="QVE2" s="297"/>
      <c r="QVF2" s="300"/>
      <c r="QVG2" s="297"/>
      <c r="QVH2" s="300"/>
      <c r="QVI2" s="297"/>
      <c r="QVJ2" s="300"/>
      <c r="QVK2" s="297"/>
      <c r="QVL2" s="300"/>
      <c r="QVM2" s="297"/>
      <c r="QVN2" s="300"/>
      <c r="QVO2" s="297"/>
      <c r="QVP2" s="300"/>
      <c r="QVQ2" s="297"/>
      <c r="QVR2" s="300"/>
      <c r="QVS2" s="297"/>
      <c r="QVT2" s="300"/>
      <c r="QVU2" s="297"/>
      <c r="QVV2" s="300"/>
      <c r="QVW2" s="297"/>
      <c r="QVX2" s="300"/>
      <c r="QVY2" s="297"/>
      <c r="QVZ2" s="300"/>
      <c r="QWA2" s="297"/>
      <c r="QWB2" s="300"/>
      <c r="QWC2" s="297"/>
      <c r="QWD2" s="300"/>
      <c r="QWE2" s="297"/>
      <c r="QWF2" s="300"/>
      <c r="QWG2" s="297"/>
      <c r="QWH2" s="300"/>
      <c r="QWI2" s="297"/>
      <c r="QWJ2" s="300"/>
      <c r="QWK2" s="297"/>
      <c r="QWL2" s="300"/>
      <c r="QWM2" s="297"/>
      <c r="QWN2" s="300"/>
      <c r="QWO2" s="297"/>
      <c r="QWP2" s="300"/>
      <c r="QWQ2" s="297"/>
      <c r="QWR2" s="300"/>
      <c r="QWS2" s="297"/>
      <c r="QWT2" s="300"/>
      <c r="QWU2" s="297"/>
      <c r="QWV2" s="300"/>
      <c r="QWW2" s="297"/>
      <c r="QWX2" s="300"/>
      <c r="QWY2" s="297"/>
      <c r="QWZ2" s="300"/>
      <c r="QXA2" s="297"/>
      <c r="QXB2" s="300"/>
      <c r="QXC2" s="297"/>
      <c r="QXD2" s="300"/>
      <c r="QXE2" s="297"/>
      <c r="QXF2" s="300"/>
      <c r="QXG2" s="297"/>
      <c r="QXH2" s="300"/>
      <c r="QXI2" s="297"/>
      <c r="QXJ2" s="300"/>
      <c r="QXK2" s="297"/>
      <c r="QXL2" s="300"/>
      <c r="QXM2" s="297"/>
      <c r="QXN2" s="300"/>
      <c r="QXO2" s="297"/>
      <c r="QXP2" s="300"/>
      <c r="QXQ2" s="297"/>
      <c r="QXR2" s="300"/>
      <c r="QXS2" s="297"/>
      <c r="QXT2" s="300"/>
      <c r="QXU2" s="297"/>
      <c r="QXV2" s="300"/>
      <c r="QXW2" s="297"/>
      <c r="QXX2" s="300"/>
      <c r="QXY2" s="297"/>
      <c r="QXZ2" s="300"/>
      <c r="QYA2" s="297"/>
      <c r="QYB2" s="300"/>
      <c r="QYC2" s="297"/>
      <c r="QYD2" s="300"/>
      <c r="QYE2" s="297"/>
      <c r="QYF2" s="300"/>
      <c r="QYG2" s="297"/>
      <c r="QYH2" s="300"/>
      <c r="QYI2" s="297"/>
      <c r="QYJ2" s="300"/>
      <c r="QYK2" s="297"/>
      <c r="QYL2" s="300"/>
      <c r="QYM2" s="297"/>
      <c r="QYN2" s="300"/>
      <c r="QYO2" s="297"/>
      <c r="QYP2" s="300"/>
      <c r="QYQ2" s="297"/>
      <c r="QYR2" s="300"/>
      <c r="QYS2" s="297"/>
      <c r="QYT2" s="300"/>
      <c r="QYU2" s="297"/>
      <c r="QYV2" s="300"/>
      <c r="QYW2" s="297"/>
      <c r="QYX2" s="300"/>
      <c r="QYY2" s="297"/>
      <c r="QYZ2" s="300"/>
      <c r="QZA2" s="297"/>
      <c r="QZB2" s="300"/>
      <c r="QZC2" s="297"/>
      <c r="QZD2" s="300"/>
      <c r="QZE2" s="297"/>
      <c r="QZF2" s="300"/>
      <c r="QZG2" s="297"/>
      <c r="QZH2" s="300"/>
      <c r="QZI2" s="297"/>
      <c r="QZJ2" s="300"/>
      <c r="QZK2" s="297"/>
      <c r="QZL2" s="300"/>
      <c r="QZM2" s="297"/>
      <c r="QZN2" s="300"/>
      <c r="QZO2" s="297"/>
      <c r="QZP2" s="300"/>
      <c r="QZQ2" s="297"/>
      <c r="QZR2" s="300"/>
      <c r="QZS2" s="297"/>
      <c r="QZT2" s="300"/>
      <c r="QZU2" s="297"/>
      <c r="QZV2" s="300"/>
      <c r="QZW2" s="297"/>
      <c r="QZX2" s="300"/>
      <c r="QZY2" s="297"/>
      <c r="QZZ2" s="300"/>
      <c r="RAA2" s="297"/>
      <c r="RAB2" s="300"/>
      <c r="RAC2" s="297"/>
      <c r="RAD2" s="300"/>
      <c r="RAE2" s="297"/>
      <c r="RAF2" s="300"/>
      <c r="RAG2" s="297"/>
      <c r="RAH2" s="300"/>
      <c r="RAI2" s="297"/>
      <c r="RAJ2" s="300"/>
      <c r="RAK2" s="297"/>
      <c r="RAL2" s="300"/>
      <c r="RAM2" s="297"/>
      <c r="RAN2" s="300"/>
      <c r="RAO2" s="297"/>
      <c r="RAP2" s="300"/>
      <c r="RAQ2" s="297"/>
      <c r="RAR2" s="300"/>
      <c r="RAS2" s="297"/>
      <c r="RAT2" s="300"/>
      <c r="RAU2" s="297"/>
      <c r="RAV2" s="300"/>
      <c r="RAW2" s="297"/>
      <c r="RAX2" s="300"/>
      <c r="RAY2" s="297"/>
      <c r="RAZ2" s="300"/>
      <c r="RBA2" s="297"/>
      <c r="RBB2" s="300"/>
      <c r="RBC2" s="297"/>
      <c r="RBD2" s="300"/>
      <c r="RBE2" s="297"/>
      <c r="RBF2" s="300"/>
      <c r="RBG2" s="297"/>
      <c r="RBH2" s="300"/>
      <c r="RBI2" s="297"/>
      <c r="RBJ2" s="300"/>
      <c r="RBK2" s="297"/>
      <c r="RBL2" s="300"/>
      <c r="RBM2" s="297"/>
      <c r="RBN2" s="300"/>
      <c r="RBO2" s="297"/>
      <c r="RBP2" s="300"/>
      <c r="RBQ2" s="297"/>
      <c r="RBR2" s="300"/>
      <c r="RBS2" s="297"/>
      <c r="RBT2" s="300"/>
      <c r="RBU2" s="297"/>
      <c r="RBV2" s="300"/>
      <c r="RBW2" s="297"/>
      <c r="RBX2" s="300"/>
      <c r="RBY2" s="297"/>
      <c r="RBZ2" s="300"/>
      <c r="RCA2" s="297"/>
      <c r="RCB2" s="300"/>
      <c r="RCC2" s="297"/>
      <c r="RCD2" s="300"/>
      <c r="RCE2" s="297"/>
      <c r="RCF2" s="300"/>
      <c r="RCG2" s="297"/>
      <c r="RCH2" s="300"/>
      <c r="RCI2" s="297"/>
      <c r="RCJ2" s="300"/>
      <c r="RCK2" s="297"/>
      <c r="RCL2" s="300"/>
      <c r="RCM2" s="297"/>
      <c r="RCN2" s="300"/>
      <c r="RCO2" s="297"/>
      <c r="RCP2" s="300"/>
      <c r="RCQ2" s="297"/>
      <c r="RCR2" s="300"/>
      <c r="RCS2" s="297"/>
      <c r="RCT2" s="300"/>
      <c r="RCU2" s="297"/>
      <c r="RCV2" s="300"/>
      <c r="RCW2" s="297"/>
      <c r="RCX2" s="300"/>
      <c r="RCY2" s="297"/>
      <c r="RCZ2" s="300"/>
      <c r="RDA2" s="297"/>
      <c r="RDB2" s="300"/>
      <c r="RDC2" s="297"/>
      <c r="RDD2" s="300"/>
      <c r="RDE2" s="297"/>
      <c r="RDF2" s="300"/>
      <c r="RDG2" s="297"/>
      <c r="RDH2" s="300"/>
      <c r="RDI2" s="297"/>
      <c r="RDJ2" s="300"/>
      <c r="RDK2" s="297"/>
      <c r="RDL2" s="300"/>
      <c r="RDM2" s="297"/>
      <c r="RDN2" s="300"/>
      <c r="RDO2" s="297"/>
      <c r="RDP2" s="300"/>
      <c r="RDQ2" s="297"/>
      <c r="RDR2" s="300"/>
      <c r="RDS2" s="297"/>
      <c r="RDT2" s="300"/>
      <c r="RDU2" s="297"/>
      <c r="RDV2" s="300"/>
      <c r="RDW2" s="297"/>
      <c r="RDX2" s="300"/>
      <c r="RDY2" s="297"/>
      <c r="RDZ2" s="300"/>
      <c r="REA2" s="297"/>
      <c r="REB2" s="300"/>
      <c r="REC2" s="297"/>
      <c r="RED2" s="300"/>
      <c r="REE2" s="297"/>
      <c r="REF2" s="300"/>
      <c r="REG2" s="297"/>
      <c r="REH2" s="300"/>
      <c r="REI2" s="297"/>
      <c r="REJ2" s="300"/>
      <c r="REK2" s="297"/>
      <c r="REL2" s="300"/>
      <c r="REM2" s="297"/>
      <c r="REN2" s="300"/>
      <c r="REO2" s="297"/>
      <c r="REP2" s="300"/>
      <c r="REQ2" s="297"/>
      <c r="RER2" s="300"/>
      <c r="RES2" s="297"/>
      <c r="RET2" s="300"/>
      <c r="REU2" s="297"/>
      <c r="REV2" s="300"/>
      <c r="REW2" s="297"/>
      <c r="REX2" s="300"/>
      <c r="REY2" s="297"/>
      <c r="REZ2" s="300"/>
      <c r="RFA2" s="297"/>
      <c r="RFB2" s="300"/>
      <c r="RFC2" s="297"/>
      <c r="RFD2" s="300"/>
      <c r="RFE2" s="297"/>
      <c r="RFF2" s="300"/>
      <c r="RFG2" s="297"/>
      <c r="RFH2" s="300"/>
      <c r="RFI2" s="297"/>
      <c r="RFJ2" s="300"/>
      <c r="RFK2" s="297"/>
      <c r="RFL2" s="300"/>
      <c r="RFM2" s="297"/>
      <c r="RFN2" s="300"/>
      <c r="RFO2" s="297"/>
      <c r="RFP2" s="300"/>
      <c r="RFQ2" s="297"/>
      <c r="RFR2" s="300"/>
      <c r="RFS2" s="297"/>
      <c r="RFT2" s="300"/>
      <c r="RFU2" s="297"/>
      <c r="RFV2" s="300"/>
      <c r="RFW2" s="297"/>
      <c r="RFX2" s="300"/>
      <c r="RFY2" s="297"/>
      <c r="RFZ2" s="300"/>
      <c r="RGA2" s="297"/>
      <c r="RGB2" s="300"/>
      <c r="RGC2" s="297"/>
      <c r="RGD2" s="300"/>
      <c r="RGE2" s="297"/>
      <c r="RGF2" s="300"/>
      <c r="RGG2" s="297"/>
      <c r="RGH2" s="300"/>
      <c r="RGI2" s="297"/>
      <c r="RGJ2" s="300"/>
      <c r="RGK2" s="297"/>
      <c r="RGL2" s="300"/>
      <c r="RGM2" s="297"/>
      <c r="RGN2" s="300"/>
      <c r="RGO2" s="297"/>
      <c r="RGP2" s="300"/>
      <c r="RGQ2" s="297"/>
      <c r="RGR2" s="300"/>
      <c r="RGS2" s="297"/>
      <c r="RGT2" s="300"/>
      <c r="RGU2" s="297"/>
      <c r="RGV2" s="300"/>
      <c r="RGW2" s="297"/>
      <c r="RGX2" s="300"/>
      <c r="RGY2" s="297"/>
      <c r="RGZ2" s="300"/>
      <c r="RHA2" s="297"/>
      <c r="RHB2" s="300"/>
      <c r="RHC2" s="297"/>
      <c r="RHD2" s="300"/>
      <c r="RHE2" s="297"/>
      <c r="RHF2" s="300"/>
      <c r="RHG2" s="297"/>
      <c r="RHH2" s="300"/>
      <c r="RHI2" s="297"/>
      <c r="RHJ2" s="300"/>
      <c r="RHK2" s="297"/>
      <c r="RHL2" s="300"/>
      <c r="RHM2" s="297"/>
      <c r="RHN2" s="300"/>
      <c r="RHO2" s="297"/>
      <c r="RHP2" s="300"/>
      <c r="RHQ2" s="297"/>
      <c r="RHR2" s="300"/>
      <c r="RHS2" s="297"/>
      <c r="RHT2" s="300"/>
      <c r="RHU2" s="297"/>
      <c r="RHV2" s="300"/>
      <c r="RHW2" s="297"/>
      <c r="RHX2" s="300"/>
      <c r="RHY2" s="297"/>
      <c r="RHZ2" s="300"/>
      <c r="RIA2" s="297"/>
      <c r="RIB2" s="300"/>
      <c r="RIC2" s="297"/>
      <c r="RID2" s="300"/>
      <c r="RIE2" s="297"/>
      <c r="RIF2" s="300"/>
      <c r="RIG2" s="297"/>
      <c r="RIH2" s="300"/>
      <c r="RII2" s="297"/>
      <c r="RIJ2" s="300"/>
      <c r="RIK2" s="297"/>
      <c r="RIL2" s="300"/>
      <c r="RIM2" s="297"/>
      <c r="RIN2" s="300"/>
      <c r="RIO2" s="297"/>
      <c r="RIP2" s="300"/>
      <c r="RIQ2" s="297"/>
      <c r="RIR2" s="300"/>
      <c r="RIS2" s="297"/>
      <c r="RIT2" s="300"/>
      <c r="RIU2" s="297"/>
      <c r="RIV2" s="300"/>
      <c r="RIW2" s="297"/>
      <c r="RIX2" s="300"/>
      <c r="RIY2" s="297"/>
      <c r="RIZ2" s="300"/>
      <c r="RJA2" s="297"/>
      <c r="RJB2" s="300"/>
      <c r="RJC2" s="297"/>
      <c r="RJD2" s="300"/>
      <c r="RJE2" s="297"/>
      <c r="RJF2" s="300"/>
      <c r="RJG2" s="297"/>
      <c r="RJH2" s="300"/>
      <c r="RJI2" s="297"/>
      <c r="RJJ2" s="300"/>
      <c r="RJK2" s="297"/>
      <c r="RJL2" s="300"/>
      <c r="RJM2" s="297"/>
      <c r="RJN2" s="300"/>
      <c r="RJO2" s="297"/>
      <c r="RJP2" s="300"/>
      <c r="RJQ2" s="297"/>
      <c r="RJR2" s="300"/>
      <c r="RJS2" s="297"/>
      <c r="RJT2" s="300"/>
      <c r="RJU2" s="297"/>
      <c r="RJV2" s="300"/>
      <c r="RJW2" s="297"/>
      <c r="RJX2" s="300"/>
      <c r="RJY2" s="297"/>
      <c r="RJZ2" s="300"/>
      <c r="RKA2" s="297"/>
      <c r="RKB2" s="300"/>
      <c r="RKC2" s="297"/>
      <c r="RKD2" s="300"/>
      <c r="RKE2" s="297"/>
      <c r="RKF2" s="300"/>
      <c r="RKG2" s="297"/>
      <c r="RKH2" s="300"/>
      <c r="RKI2" s="297"/>
      <c r="RKJ2" s="300"/>
      <c r="RKK2" s="297"/>
      <c r="RKL2" s="300"/>
      <c r="RKM2" s="297"/>
      <c r="RKN2" s="300"/>
      <c r="RKO2" s="297"/>
      <c r="RKP2" s="300"/>
      <c r="RKQ2" s="297"/>
      <c r="RKR2" s="300"/>
      <c r="RKS2" s="297"/>
      <c r="RKT2" s="300"/>
      <c r="RKU2" s="297"/>
      <c r="RKV2" s="300"/>
      <c r="RKW2" s="297"/>
      <c r="RKX2" s="300"/>
      <c r="RKY2" s="297"/>
      <c r="RKZ2" s="300"/>
      <c r="RLA2" s="297"/>
      <c r="RLB2" s="300"/>
      <c r="RLC2" s="297"/>
      <c r="RLD2" s="300"/>
      <c r="RLE2" s="297"/>
      <c r="RLF2" s="300"/>
      <c r="RLG2" s="297"/>
      <c r="RLH2" s="300"/>
      <c r="RLI2" s="297"/>
      <c r="RLJ2" s="300"/>
      <c r="RLK2" s="297"/>
      <c r="RLL2" s="300"/>
      <c r="RLM2" s="297"/>
      <c r="RLN2" s="300"/>
      <c r="RLO2" s="297"/>
      <c r="RLP2" s="300"/>
      <c r="RLQ2" s="297"/>
      <c r="RLR2" s="300"/>
      <c r="RLS2" s="297"/>
      <c r="RLT2" s="300"/>
      <c r="RLU2" s="297"/>
      <c r="RLV2" s="300"/>
      <c r="RLW2" s="297"/>
      <c r="RLX2" s="300"/>
      <c r="RLY2" s="297"/>
      <c r="RLZ2" s="300"/>
      <c r="RMA2" s="297"/>
      <c r="RMB2" s="300"/>
      <c r="RMC2" s="297"/>
      <c r="RMD2" s="300"/>
      <c r="RME2" s="297"/>
      <c r="RMF2" s="300"/>
      <c r="RMG2" s="297"/>
      <c r="RMH2" s="300"/>
      <c r="RMI2" s="297"/>
      <c r="RMJ2" s="300"/>
      <c r="RMK2" s="297"/>
      <c r="RML2" s="300"/>
      <c r="RMM2" s="297"/>
      <c r="RMN2" s="300"/>
      <c r="RMO2" s="297"/>
      <c r="RMP2" s="300"/>
      <c r="RMQ2" s="297"/>
      <c r="RMR2" s="300"/>
      <c r="RMS2" s="297"/>
      <c r="RMT2" s="300"/>
      <c r="RMU2" s="297"/>
      <c r="RMV2" s="300"/>
      <c r="RMW2" s="297"/>
      <c r="RMX2" s="300"/>
      <c r="RMY2" s="297"/>
      <c r="RMZ2" s="300"/>
      <c r="RNA2" s="297"/>
      <c r="RNB2" s="300"/>
      <c r="RNC2" s="297"/>
      <c r="RND2" s="300"/>
      <c r="RNE2" s="297"/>
      <c r="RNF2" s="300"/>
      <c r="RNG2" s="297"/>
      <c r="RNH2" s="300"/>
      <c r="RNI2" s="297"/>
      <c r="RNJ2" s="300"/>
      <c r="RNK2" s="297"/>
      <c r="RNL2" s="300"/>
      <c r="RNM2" s="297"/>
      <c r="RNN2" s="300"/>
      <c r="RNO2" s="297"/>
      <c r="RNP2" s="300"/>
      <c r="RNQ2" s="297"/>
      <c r="RNR2" s="300"/>
      <c r="RNS2" s="297"/>
      <c r="RNT2" s="300"/>
      <c r="RNU2" s="297"/>
      <c r="RNV2" s="300"/>
      <c r="RNW2" s="297"/>
      <c r="RNX2" s="300"/>
      <c r="RNY2" s="297"/>
      <c r="RNZ2" s="300"/>
      <c r="ROA2" s="297"/>
      <c r="ROB2" s="300"/>
      <c r="ROC2" s="297"/>
      <c r="ROD2" s="300"/>
      <c r="ROE2" s="297"/>
      <c r="ROF2" s="300"/>
      <c r="ROG2" s="297"/>
      <c r="ROH2" s="300"/>
      <c r="ROI2" s="297"/>
      <c r="ROJ2" s="300"/>
      <c r="ROK2" s="297"/>
      <c r="ROL2" s="300"/>
      <c r="ROM2" s="297"/>
      <c r="RON2" s="300"/>
      <c r="ROO2" s="297"/>
      <c r="ROP2" s="300"/>
      <c r="ROQ2" s="297"/>
      <c r="ROR2" s="300"/>
      <c r="ROS2" s="297"/>
      <c r="ROT2" s="300"/>
      <c r="ROU2" s="297"/>
      <c r="ROV2" s="300"/>
      <c r="ROW2" s="297"/>
      <c r="ROX2" s="300"/>
      <c r="ROY2" s="297"/>
      <c r="ROZ2" s="300"/>
      <c r="RPA2" s="297"/>
      <c r="RPB2" s="300"/>
      <c r="RPC2" s="297"/>
      <c r="RPD2" s="300"/>
      <c r="RPE2" s="297"/>
      <c r="RPF2" s="300"/>
      <c r="RPG2" s="297"/>
      <c r="RPH2" s="300"/>
      <c r="RPI2" s="297"/>
      <c r="RPJ2" s="300"/>
      <c r="RPK2" s="297"/>
      <c r="RPL2" s="300"/>
      <c r="RPM2" s="297"/>
      <c r="RPN2" s="300"/>
      <c r="RPO2" s="297"/>
      <c r="RPP2" s="300"/>
      <c r="RPQ2" s="297"/>
      <c r="RPR2" s="300"/>
      <c r="RPS2" s="297"/>
      <c r="RPT2" s="300"/>
      <c r="RPU2" s="297"/>
      <c r="RPV2" s="300"/>
      <c r="RPW2" s="297"/>
      <c r="RPX2" s="300"/>
      <c r="RPY2" s="297"/>
      <c r="RPZ2" s="300"/>
      <c r="RQA2" s="297"/>
      <c r="RQB2" s="300"/>
      <c r="RQC2" s="297"/>
      <c r="RQD2" s="300"/>
      <c r="RQE2" s="297"/>
      <c r="RQF2" s="300"/>
      <c r="RQG2" s="297"/>
      <c r="RQH2" s="300"/>
      <c r="RQI2" s="297"/>
      <c r="RQJ2" s="300"/>
      <c r="RQK2" s="297"/>
      <c r="RQL2" s="300"/>
      <c r="RQM2" s="297"/>
      <c r="RQN2" s="300"/>
      <c r="RQO2" s="297"/>
      <c r="RQP2" s="300"/>
      <c r="RQQ2" s="297"/>
      <c r="RQR2" s="300"/>
      <c r="RQS2" s="297"/>
      <c r="RQT2" s="300"/>
      <c r="RQU2" s="297"/>
      <c r="RQV2" s="300"/>
      <c r="RQW2" s="297"/>
      <c r="RQX2" s="300"/>
      <c r="RQY2" s="297"/>
      <c r="RQZ2" s="300"/>
      <c r="RRA2" s="297"/>
      <c r="RRB2" s="300"/>
      <c r="RRC2" s="297"/>
      <c r="RRD2" s="300"/>
      <c r="RRE2" s="297"/>
      <c r="RRF2" s="300"/>
      <c r="RRG2" s="297"/>
      <c r="RRH2" s="300"/>
      <c r="RRI2" s="297"/>
      <c r="RRJ2" s="300"/>
      <c r="RRK2" s="297"/>
      <c r="RRL2" s="300"/>
      <c r="RRM2" s="297"/>
      <c r="RRN2" s="300"/>
      <c r="RRO2" s="297"/>
      <c r="RRP2" s="300"/>
      <c r="RRQ2" s="297"/>
      <c r="RRR2" s="300"/>
      <c r="RRS2" s="297"/>
      <c r="RRT2" s="300"/>
      <c r="RRU2" s="297"/>
      <c r="RRV2" s="300"/>
      <c r="RRW2" s="297"/>
      <c r="RRX2" s="300"/>
      <c r="RRY2" s="297"/>
      <c r="RRZ2" s="300"/>
      <c r="RSA2" s="297"/>
      <c r="RSB2" s="300"/>
      <c r="RSC2" s="297"/>
      <c r="RSD2" s="300"/>
      <c r="RSE2" s="297"/>
      <c r="RSF2" s="300"/>
      <c r="RSG2" s="297"/>
      <c r="RSH2" s="300"/>
      <c r="RSI2" s="297"/>
      <c r="RSJ2" s="300"/>
      <c r="RSK2" s="297"/>
      <c r="RSL2" s="300"/>
      <c r="RSM2" s="297"/>
      <c r="RSN2" s="300"/>
      <c r="RSO2" s="297"/>
      <c r="RSP2" s="300"/>
      <c r="RSQ2" s="297"/>
      <c r="RSR2" s="300"/>
      <c r="RSS2" s="297"/>
      <c r="RST2" s="300"/>
      <c r="RSU2" s="297"/>
      <c r="RSV2" s="300"/>
      <c r="RSW2" s="297"/>
      <c r="RSX2" s="300"/>
      <c r="RSY2" s="297"/>
      <c r="RSZ2" s="300"/>
      <c r="RTA2" s="297"/>
      <c r="RTB2" s="300"/>
      <c r="RTC2" s="297"/>
      <c r="RTD2" s="300"/>
      <c r="RTE2" s="297"/>
      <c r="RTF2" s="300"/>
      <c r="RTG2" s="297"/>
      <c r="RTH2" s="300"/>
      <c r="RTI2" s="297"/>
      <c r="RTJ2" s="300"/>
      <c r="RTK2" s="297"/>
      <c r="RTL2" s="300"/>
      <c r="RTM2" s="297"/>
      <c r="RTN2" s="300"/>
      <c r="RTO2" s="297"/>
      <c r="RTP2" s="300"/>
      <c r="RTQ2" s="297"/>
      <c r="RTR2" s="300"/>
      <c r="RTS2" s="297"/>
      <c r="RTT2" s="300"/>
      <c r="RTU2" s="297"/>
      <c r="RTV2" s="300"/>
      <c r="RTW2" s="297"/>
      <c r="RTX2" s="300"/>
      <c r="RTY2" s="297"/>
      <c r="RTZ2" s="300"/>
      <c r="RUA2" s="297"/>
      <c r="RUB2" s="300"/>
      <c r="RUC2" s="297"/>
      <c r="RUD2" s="300"/>
      <c r="RUE2" s="297"/>
      <c r="RUF2" s="300"/>
      <c r="RUG2" s="297"/>
      <c r="RUH2" s="300"/>
      <c r="RUI2" s="297"/>
      <c r="RUJ2" s="300"/>
      <c r="RUK2" s="297"/>
      <c r="RUL2" s="300"/>
      <c r="RUM2" s="297"/>
      <c r="RUN2" s="300"/>
      <c r="RUO2" s="297"/>
      <c r="RUP2" s="300"/>
      <c r="RUQ2" s="297"/>
      <c r="RUR2" s="300"/>
      <c r="RUS2" s="297"/>
      <c r="RUT2" s="300"/>
      <c r="RUU2" s="297"/>
      <c r="RUV2" s="300"/>
      <c r="RUW2" s="297"/>
      <c r="RUX2" s="300"/>
      <c r="RUY2" s="297"/>
      <c r="RUZ2" s="300"/>
      <c r="RVA2" s="297"/>
      <c r="RVB2" s="300"/>
      <c r="RVC2" s="297"/>
      <c r="RVD2" s="300"/>
      <c r="RVE2" s="297"/>
      <c r="RVF2" s="300"/>
      <c r="RVG2" s="297"/>
      <c r="RVH2" s="300"/>
      <c r="RVI2" s="297"/>
      <c r="RVJ2" s="300"/>
      <c r="RVK2" s="297"/>
      <c r="RVL2" s="300"/>
      <c r="RVM2" s="297"/>
      <c r="RVN2" s="300"/>
      <c r="RVO2" s="297"/>
      <c r="RVP2" s="300"/>
      <c r="RVQ2" s="297"/>
      <c r="RVR2" s="300"/>
      <c r="RVS2" s="297"/>
      <c r="RVT2" s="300"/>
      <c r="RVU2" s="297"/>
      <c r="RVV2" s="300"/>
      <c r="RVW2" s="297"/>
      <c r="RVX2" s="300"/>
      <c r="RVY2" s="297"/>
      <c r="RVZ2" s="300"/>
      <c r="RWA2" s="297"/>
      <c r="RWB2" s="300"/>
      <c r="RWC2" s="297"/>
      <c r="RWD2" s="300"/>
      <c r="RWE2" s="297"/>
      <c r="RWF2" s="300"/>
      <c r="RWG2" s="297"/>
      <c r="RWH2" s="300"/>
      <c r="RWI2" s="297"/>
      <c r="RWJ2" s="300"/>
      <c r="RWK2" s="297"/>
      <c r="RWL2" s="300"/>
      <c r="RWM2" s="297"/>
      <c r="RWN2" s="300"/>
      <c r="RWO2" s="297"/>
      <c r="RWP2" s="300"/>
      <c r="RWQ2" s="297"/>
      <c r="RWR2" s="300"/>
      <c r="RWS2" s="297"/>
      <c r="RWT2" s="300"/>
      <c r="RWU2" s="297"/>
      <c r="RWV2" s="300"/>
      <c r="RWW2" s="297"/>
      <c r="RWX2" s="300"/>
      <c r="RWY2" s="297"/>
      <c r="RWZ2" s="300"/>
      <c r="RXA2" s="297"/>
      <c r="RXB2" s="300"/>
      <c r="RXC2" s="297"/>
      <c r="RXD2" s="300"/>
      <c r="RXE2" s="297"/>
      <c r="RXF2" s="300"/>
      <c r="RXG2" s="297"/>
      <c r="RXH2" s="300"/>
      <c r="RXI2" s="297"/>
      <c r="RXJ2" s="300"/>
      <c r="RXK2" s="297"/>
      <c r="RXL2" s="300"/>
      <c r="RXM2" s="297"/>
      <c r="RXN2" s="300"/>
      <c r="RXO2" s="297"/>
      <c r="RXP2" s="300"/>
      <c r="RXQ2" s="297"/>
      <c r="RXR2" s="300"/>
      <c r="RXS2" s="297"/>
      <c r="RXT2" s="300"/>
      <c r="RXU2" s="297"/>
      <c r="RXV2" s="300"/>
      <c r="RXW2" s="297"/>
      <c r="RXX2" s="300"/>
      <c r="RXY2" s="297"/>
      <c r="RXZ2" s="300"/>
      <c r="RYA2" s="297"/>
      <c r="RYB2" s="300"/>
      <c r="RYC2" s="297"/>
      <c r="RYD2" s="300"/>
      <c r="RYE2" s="297"/>
      <c r="RYF2" s="300"/>
      <c r="RYG2" s="297"/>
      <c r="RYH2" s="300"/>
      <c r="RYI2" s="297"/>
      <c r="RYJ2" s="300"/>
      <c r="RYK2" s="297"/>
      <c r="RYL2" s="300"/>
      <c r="RYM2" s="297"/>
      <c r="RYN2" s="300"/>
      <c r="RYO2" s="297"/>
      <c r="RYP2" s="300"/>
      <c r="RYQ2" s="297"/>
      <c r="RYR2" s="300"/>
      <c r="RYS2" s="297"/>
      <c r="RYT2" s="300"/>
      <c r="RYU2" s="297"/>
      <c r="RYV2" s="300"/>
      <c r="RYW2" s="297"/>
      <c r="RYX2" s="300"/>
      <c r="RYY2" s="297"/>
      <c r="RYZ2" s="300"/>
      <c r="RZA2" s="297"/>
      <c r="RZB2" s="300"/>
      <c r="RZC2" s="297"/>
      <c r="RZD2" s="300"/>
      <c r="RZE2" s="297"/>
      <c r="RZF2" s="300"/>
      <c r="RZG2" s="297"/>
      <c r="RZH2" s="300"/>
      <c r="RZI2" s="297"/>
      <c r="RZJ2" s="300"/>
      <c r="RZK2" s="297"/>
      <c r="RZL2" s="300"/>
      <c r="RZM2" s="297"/>
      <c r="RZN2" s="300"/>
      <c r="RZO2" s="297"/>
      <c r="RZP2" s="300"/>
      <c r="RZQ2" s="297"/>
      <c r="RZR2" s="300"/>
      <c r="RZS2" s="297"/>
      <c r="RZT2" s="300"/>
      <c r="RZU2" s="297"/>
      <c r="RZV2" s="300"/>
      <c r="RZW2" s="297"/>
      <c r="RZX2" s="300"/>
      <c r="RZY2" s="297"/>
      <c r="RZZ2" s="300"/>
      <c r="SAA2" s="297"/>
      <c r="SAB2" s="300"/>
      <c r="SAC2" s="297"/>
      <c r="SAD2" s="300"/>
      <c r="SAE2" s="297"/>
      <c r="SAF2" s="300"/>
      <c r="SAG2" s="297"/>
      <c r="SAH2" s="300"/>
      <c r="SAI2" s="297"/>
      <c r="SAJ2" s="300"/>
      <c r="SAK2" s="297"/>
      <c r="SAL2" s="300"/>
      <c r="SAM2" s="297"/>
      <c r="SAN2" s="300"/>
      <c r="SAO2" s="297"/>
      <c r="SAP2" s="300"/>
      <c r="SAQ2" s="297"/>
      <c r="SAR2" s="300"/>
      <c r="SAS2" s="297"/>
      <c r="SAT2" s="300"/>
      <c r="SAU2" s="297"/>
      <c r="SAV2" s="300"/>
      <c r="SAW2" s="297"/>
      <c r="SAX2" s="300"/>
      <c r="SAY2" s="297"/>
      <c r="SAZ2" s="300"/>
      <c r="SBA2" s="297"/>
      <c r="SBB2" s="300"/>
      <c r="SBC2" s="297"/>
      <c r="SBD2" s="300"/>
      <c r="SBE2" s="297"/>
      <c r="SBF2" s="300"/>
      <c r="SBG2" s="297"/>
      <c r="SBH2" s="300"/>
      <c r="SBI2" s="297"/>
      <c r="SBJ2" s="300"/>
      <c r="SBK2" s="297"/>
      <c r="SBL2" s="300"/>
      <c r="SBM2" s="297"/>
      <c r="SBN2" s="300"/>
      <c r="SBO2" s="297"/>
      <c r="SBP2" s="300"/>
      <c r="SBQ2" s="297"/>
      <c r="SBR2" s="300"/>
      <c r="SBS2" s="297"/>
      <c r="SBT2" s="300"/>
      <c r="SBU2" s="297"/>
      <c r="SBV2" s="300"/>
      <c r="SBW2" s="297"/>
      <c r="SBX2" s="300"/>
      <c r="SBY2" s="297"/>
      <c r="SBZ2" s="300"/>
      <c r="SCA2" s="297"/>
      <c r="SCB2" s="300"/>
      <c r="SCC2" s="297"/>
      <c r="SCD2" s="300"/>
      <c r="SCE2" s="297"/>
      <c r="SCF2" s="300"/>
      <c r="SCG2" s="297"/>
      <c r="SCH2" s="300"/>
      <c r="SCI2" s="297"/>
      <c r="SCJ2" s="300"/>
      <c r="SCK2" s="297"/>
      <c r="SCL2" s="300"/>
      <c r="SCM2" s="297"/>
      <c r="SCN2" s="300"/>
      <c r="SCO2" s="297"/>
      <c r="SCP2" s="300"/>
      <c r="SCQ2" s="297"/>
      <c r="SCR2" s="300"/>
      <c r="SCS2" s="297"/>
      <c r="SCT2" s="300"/>
      <c r="SCU2" s="297"/>
      <c r="SCV2" s="300"/>
      <c r="SCW2" s="297"/>
      <c r="SCX2" s="300"/>
      <c r="SCY2" s="297"/>
      <c r="SCZ2" s="300"/>
      <c r="SDA2" s="297"/>
      <c r="SDB2" s="300"/>
      <c r="SDC2" s="297"/>
      <c r="SDD2" s="300"/>
      <c r="SDE2" s="297"/>
      <c r="SDF2" s="300"/>
      <c r="SDG2" s="297"/>
      <c r="SDH2" s="300"/>
      <c r="SDI2" s="297"/>
      <c r="SDJ2" s="300"/>
      <c r="SDK2" s="297"/>
      <c r="SDL2" s="300"/>
      <c r="SDM2" s="297"/>
      <c r="SDN2" s="300"/>
      <c r="SDO2" s="297"/>
      <c r="SDP2" s="300"/>
      <c r="SDQ2" s="297"/>
      <c r="SDR2" s="300"/>
      <c r="SDS2" s="297"/>
      <c r="SDT2" s="300"/>
      <c r="SDU2" s="297"/>
      <c r="SDV2" s="300"/>
      <c r="SDW2" s="297"/>
      <c r="SDX2" s="300"/>
      <c r="SDY2" s="297"/>
      <c r="SDZ2" s="300"/>
      <c r="SEA2" s="297"/>
      <c r="SEB2" s="300"/>
      <c r="SEC2" s="297"/>
      <c r="SED2" s="300"/>
      <c r="SEE2" s="297"/>
      <c r="SEF2" s="300"/>
      <c r="SEG2" s="297"/>
      <c r="SEH2" s="300"/>
      <c r="SEI2" s="297"/>
      <c r="SEJ2" s="300"/>
      <c r="SEK2" s="297"/>
      <c r="SEL2" s="300"/>
      <c r="SEM2" s="297"/>
      <c r="SEN2" s="300"/>
      <c r="SEO2" s="297"/>
      <c r="SEP2" s="300"/>
      <c r="SEQ2" s="297"/>
      <c r="SER2" s="300"/>
      <c r="SES2" s="297"/>
      <c r="SET2" s="300"/>
      <c r="SEU2" s="297"/>
      <c r="SEV2" s="300"/>
      <c r="SEW2" s="297"/>
      <c r="SEX2" s="300"/>
      <c r="SEY2" s="297"/>
      <c r="SEZ2" s="300"/>
      <c r="SFA2" s="297"/>
      <c r="SFB2" s="300"/>
      <c r="SFC2" s="297"/>
      <c r="SFD2" s="300"/>
      <c r="SFE2" s="297"/>
      <c r="SFF2" s="300"/>
      <c r="SFG2" s="297"/>
      <c r="SFH2" s="300"/>
      <c r="SFI2" s="297"/>
      <c r="SFJ2" s="300"/>
      <c r="SFK2" s="297"/>
      <c r="SFL2" s="300"/>
      <c r="SFM2" s="297"/>
      <c r="SFN2" s="300"/>
      <c r="SFO2" s="297"/>
      <c r="SFP2" s="300"/>
      <c r="SFQ2" s="297"/>
      <c r="SFR2" s="300"/>
      <c r="SFS2" s="297"/>
      <c r="SFT2" s="300"/>
      <c r="SFU2" s="297"/>
      <c r="SFV2" s="300"/>
      <c r="SFW2" s="297"/>
      <c r="SFX2" s="300"/>
      <c r="SFY2" s="297"/>
      <c r="SFZ2" s="300"/>
      <c r="SGA2" s="297"/>
      <c r="SGB2" s="300"/>
      <c r="SGC2" s="297"/>
      <c r="SGD2" s="300"/>
      <c r="SGE2" s="297"/>
      <c r="SGF2" s="300"/>
      <c r="SGG2" s="297"/>
      <c r="SGH2" s="300"/>
      <c r="SGI2" s="297"/>
      <c r="SGJ2" s="300"/>
      <c r="SGK2" s="297"/>
      <c r="SGL2" s="300"/>
      <c r="SGM2" s="297"/>
      <c r="SGN2" s="300"/>
      <c r="SGO2" s="297"/>
      <c r="SGP2" s="300"/>
      <c r="SGQ2" s="297"/>
      <c r="SGR2" s="300"/>
      <c r="SGS2" s="297"/>
      <c r="SGT2" s="300"/>
      <c r="SGU2" s="297"/>
      <c r="SGV2" s="300"/>
      <c r="SGW2" s="297"/>
      <c r="SGX2" s="300"/>
      <c r="SGY2" s="297"/>
      <c r="SGZ2" s="300"/>
      <c r="SHA2" s="297"/>
      <c r="SHB2" s="300"/>
      <c r="SHC2" s="297"/>
      <c r="SHD2" s="300"/>
      <c r="SHE2" s="297"/>
      <c r="SHF2" s="300"/>
      <c r="SHG2" s="297"/>
      <c r="SHH2" s="300"/>
      <c r="SHI2" s="297"/>
      <c r="SHJ2" s="300"/>
      <c r="SHK2" s="297"/>
      <c r="SHL2" s="300"/>
      <c r="SHM2" s="297"/>
      <c r="SHN2" s="300"/>
      <c r="SHO2" s="297"/>
      <c r="SHP2" s="300"/>
      <c r="SHQ2" s="297"/>
      <c r="SHR2" s="300"/>
      <c r="SHS2" s="297"/>
      <c r="SHT2" s="300"/>
      <c r="SHU2" s="297"/>
      <c r="SHV2" s="300"/>
      <c r="SHW2" s="297"/>
      <c r="SHX2" s="300"/>
      <c r="SHY2" s="297"/>
      <c r="SHZ2" s="300"/>
      <c r="SIA2" s="297"/>
      <c r="SIB2" s="300"/>
      <c r="SIC2" s="297"/>
      <c r="SID2" s="300"/>
      <c r="SIE2" s="297"/>
      <c r="SIF2" s="300"/>
      <c r="SIG2" s="297"/>
      <c r="SIH2" s="300"/>
      <c r="SII2" s="297"/>
      <c r="SIJ2" s="300"/>
      <c r="SIK2" s="297"/>
      <c r="SIL2" s="300"/>
      <c r="SIM2" s="297"/>
      <c r="SIN2" s="300"/>
      <c r="SIO2" s="297"/>
      <c r="SIP2" s="300"/>
      <c r="SIQ2" s="297"/>
      <c r="SIR2" s="300"/>
      <c r="SIS2" s="297"/>
      <c r="SIT2" s="300"/>
      <c r="SIU2" s="297"/>
      <c r="SIV2" s="300"/>
      <c r="SIW2" s="297"/>
      <c r="SIX2" s="300"/>
      <c r="SIY2" s="297"/>
      <c r="SIZ2" s="300"/>
      <c r="SJA2" s="297"/>
      <c r="SJB2" s="300"/>
      <c r="SJC2" s="297"/>
      <c r="SJD2" s="300"/>
      <c r="SJE2" s="297"/>
      <c r="SJF2" s="300"/>
      <c r="SJG2" s="297"/>
      <c r="SJH2" s="300"/>
      <c r="SJI2" s="297"/>
      <c r="SJJ2" s="300"/>
      <c r="SJK2" s="297"/>
      <c r="SJL2" s="300"/>
      <c r="SJM2" s="297"/>
      <c r="SJN2" s="300"/>
      <c r="SJO2" s="297"/>
      <c r="SJP2" s="300"/>
      <c r="SJQ2" s="297"/>
      <c r="SJR2" s="300"/>
      <c r="SJS2" s="297"/>
      <c r="SJT2" s="300"/>
      <c r="SJU2" s="297"/>
      <c r="SJV2" s="300"/>
      <c r="SJW2" s="297"/>
      <c r="SJX2" s="300"/>
      <c r="SJY2" s="297"/>
      <c r="SJZ2" s="300"/>
      <c r="SKA2" s="297"/>
      <c r="SKB2" s="300"/>
      <c r="SKC2" s="297"/>
      <c r="SKD2" s="300"/>
      <c r="SKE2" s="297"/>
      <c r="SKF2" s="300"/>
      <c r="SKG2" s="297"/>
      <c r="SKH2" s="300"/>
      <c r="SKI2" s="297"/>
      <c r="SKJ2" s="300"/>
      <c r="SKK2" s="297"/>
      <c r="SKL2" s="300"/>
      <c r="SKM2" s="297"/>
      <c r="SKN2" s="300"/>
      <c r="SKO2" s="297"/>
      <c r="SKP2" s="300"/>
      <c r="SKQ2" s="297"/>
      <c r="SKR2" s="300"/>
      <c r="SKS2" s="297"/>
      <c r="SKT2" s="300"/>
      <c r="SKU2" s="297"/>
      <c r="SKV2" s="300"/>
      <c r="SKW2" s="297"/>
      <c r="SKX2" s="300"/>
      <c r="SKY2" s="297"/>
      <c r="SKZ2" s="300"/>
      <c r="SLA2" s="297"/>
      <c r="SLB2" s="300"/>
      <c r="SLC2" s="297"/>
      <c r="SLD2" s="300"/>
      <c r="SLE2" s="297"/>
      <c r="SLF2" s="300"/>
      <c r="SLG2" s="297"/>
      <c r="SLH2" s="300"/>
      <c r="SLI2" s="297"/>
      <c r="SLJ2" s="300"/>
      <c r="SLK2" s="297"/>
      <c r="SLL2" s="300"/>
      <c r="SLM2" s="297"/>
      <c r="SLN2" s="300"/>
      <c r="SLO2" s="297"/>
      <c r="SLP2" s="300"/>
      <c r="SLQ2" s="297"/>
      <c r="SLR2" s="300"/>
      <c r="SLS2" s="297"/>
      <c r="SLT2" s="300"/>
      <c r="SLU2" s="297"/>
      <c r="SLV2" s="300"/>
      <c r="SLW2" s="297"/>
      <c r="SLX2" s="300"/>
      <c r="SLY2" s="297"/>
      <c r="SLZ2" s="300"/>
      <c r="SMA2" s="297"/>
      <c r="SMB2" s="300"/>
      <c r="SMC2" s="297"/>
      <c r="SMD2" s="300"/>
      <c r="SME2" s="297"/>
      <c r="SMF2" s="300"/>
      <c r="SMG2" s="297"/>
      <c r="SMH2" s="300"/>
      <c r="SMI2" s="297"/>
      <c r="SMJ2" s="300"/>
      <c r="SMK2" s="297"/>
      <c r="SML2" s="300"/>
      <c r="SMM2" s="297"/>
      <c r="SMN2" s="300"/>
      <c r="SMO2" s="297"/>
      <c r="SMP2" s="300"/>
      <c r="SMQ2" s="297"/>
      <c r="SMR2" s="300"/>
      <c r="SMS2" s="297"/>
      <c r="SMT2" s="300"/>
      <c r="SMU2" s="297"/>
      <c r="SMV2" s="300"/>
      <c r="SMW2" s="297"/>
      <c r="SMX2" s="300"/>
      <c r="SMY2" s="297"/>
      <c r="SMZ2" s="300"/>
      <c r="SNA2" s="297"/>
      <c r="SNB2" s="300"/>
      <c r="SNC2" s="297"/>
      <c r="SND2" s="300"/>
      <c r="SNE2" s="297"/>
      <c r="SNF2" s="300"/>
      <c r="SNG2" s="297"/>
      <c r="SNH2" s="300"/>
      <c r="SNI2" s="297"/>
      <c r="SNJ2" s="300"/>
      <c r="SNK2" s="297"/>
      <c r="SNL2" s="300"/>
      <c r="SNM2" s="297"/>
      <c r="SNN2" s="300"/>
      <c r="SNO2" s="297"/>
      <c r="SNP2" s="300"/>
      <c r="SNQ2" s="297"/>
      <c r="SNR2" s="300"/>
      <c r="SNS2" s="297"/>
      <c r="SNT2" s="300"/>
      <c r="SNU2" s="297"/>
      <c r="SNV2" s="300"/>
      <c r="SNW2" s="297"/>
      <c r="SNX2" s="300"/>
      <c r="SNY2" s="297"/>
      <c r="SNZ2" s="300"/>
      <c r="SOA2" s="297"/>
      <c r="SOB2" s="300"/>
      <c r="SOC2" s="297"/>
      <c r="SOD2" s="300"/>
      <c r="SOE2" s="297"/>
      <c r="SOF2" s="300"/>
      <c r="SOG2" s="297"/>
      <c r="SOH2" s="300"/>
      <c r="SOI2" s="297"/>
      <c r="SOJ2" s="300"/>
      <c r="SOK2" s="297"/>
      <c r="SOL2" s="300"/>
      <c r="SOM2" s="297"/>
      <c r="SON2" s="300"/>
      <c r="SOO2" s="297"/>
      <c r="SOP2" s="300"/>
      <c r="SOQ2" s="297"/>
      <c r="SOR2" s="300"/>
      <c r="SOS2" s="297"/>
      <c r="SOT2" s="300"/>
      <c r="SOU2" s="297"/>
      <c r="SOV2" s="300"/>
      <c r="SOW2" s="297"/>
      <c r="SOX2" s="300"/>
      <c r="SOY2" s="297"/>
      <c r="SOZ2" s="300"/>
      <c r="SPA2" s="297"/>
      <c r="SPB2" s="300"/>
      <c r="SPC2" s="297"/>
      <c r="SPD2" s="300"/>
      <c r="SPE2" s="297"/>
      <c r="SPF2" s="300"/>
      <c r="SPG2" s="297"/>
      <c r="SPH2" s="300"/>
      <c r="SPI2" s="297"/>
      <c r="SPJ2" s="300"/>
      <c r="SPK2" s="297"/>
      <c r="SPL2" s="300"/>
      <c r="SPM2" s="297"/>
      <c r="SPN2" s="300"/>
      <c r="SPO2" s="297"/>
      <c r="SPP2" s="300"/>
      <c r="SPQ2" s="297"/>
      <c r="SPR2" s="300"/>
      <c r="SPS2" s="297"/>
      <c r="SPT2" s="300"/>
      <c r="SPU2" s="297"/>
      <c r="SPV2" s="300"/>
      <c r="SPW2" s="297"/>
      <c r="SPX2" s="300"/>
      <c r="SPY2" s="297"/>
      <c r="SPZ2" s="300"/>
      <c r="SQA2" s="297"/>
      <c r="SQB2" s="300"/>
      <c r="SQC2" s="297"/>
      <c r="SQD2" s="300"/>
      <c r="SQE2" s="297"/>
      <c r="SQF2" s="300"/>
      <c r="SQG2" s="297"/>
      <c r="SQH2" s="300"/>
      <c r="SQI2" s="297"/>
      <c r="SQJ2" s="300"/>
      <c r="SQK2" s="297"/>
      <c r="SQL2" s="300"/>
      <c r="SQM2" s="297"/>
      <c r="SQN2" s="300"/>
      <c r="SQO2" s="297"/>
      <c r="SQP2" s="300"/>
      <c r="SQQ2" s="297"/>
      <c r="SQR2" s="300"/>
      <c r="SQS2" s="297"/>
      <c r="SQT2" s="300"/>
      <c r="SQU2" s="297"/>
      <c r="SQV2" s="300"/>
      <c r="SQW2" s="297"/>
      <c r="SQX2" s="300"/>
      <c r="SQY2" s="297"/>
      <c r="SQZ2" s="300"/>
      <c r="SRA2" s="297"/>
      <c r="SRB2" s="300"/>
      <c r="SRC2" s="297"/>
      <c r="SRD2" s="300"/>
      <c r="SRE2" s="297"/>
      <c r="SRF2" s="300"/>
      <c r="SRG2" s="297"/>
      <c r="SRH2" s="300"/>
      <c r="SRI2" s="297"/>
      <c r="SRJ2" s="300"/>
      <c r="SRK2" s="297"/>
      <c r="SRL2" s="300"/>
      <c r="SRM2" s="297"/>
      <c r="SRN2" s="300"/>
      <c r="SRO2" s="297"/>
      <c r="SRP2" s="300"/>
      <c r="SRQ2" s="297"/>
      <c r="SRR2" s="300"/>
      <c r="SRS2" s="297"/>
      <c r="SRT2" s="300"/>
      <c r="SRU2" s="297"/>
      <c r="SRV2" s="300"/>
      <c r="SRW2" s="297"/>
      <c r="SRX2" s="300"/>
      <c r="SRY2" s="297"/>
      <c r="SRZ2" s="300"/>
      <c r="SSA2" s="297"/>
      <c r="SSB2" s="300"/>
      <c r="SSC2" s="297"/>
      <c r="SSD2" s="300"/>
      <c r="SSE2" s="297"/>
      <c r="SSF2" s="300"/>
      <c r="SSG2" s="297"/>
      <c r="SSH2" s="300"/>
      <c r="SSI2" s="297"/>
      <c r="SSJ2" s="300"/>
      <c r="SSK2" s="297"/>
      <c r="SSL2" s="300"/>
      <c r="SSM2" s="297"/>
      <c r="SSN2" s="300"/>
      <c r="SSO2" s="297"/>
      <c r="SSP2" s="300"/>
      <c r="SSQ2" s="297"/>
      <c r="SSR2" s="300"/>
      <c r="SSS2" s="297"/>
      <c r="SST2" s="300"/>
      <c r="SSU2" s="297"/>
      <c r="SSV2" s="300"/>
      <c r="SSW2" s="297"/>
      <c r="SSX2" s="300"/>
      <c r="SSY2" s="297"/>
      <c r="SSZ2" s="300"/>
      <c r="STA2" s="297"/>
      <c r="STB2" s="300"/>
      <c r="STC2" s="297"/>
      <c r="STD2" s="300"/>
      <c r="STE2" s="297"/>
      <c r="STF2" s="300"/>
      <c r="STG2" s="297"/>
      <c r="STH2" s="300"/>
      <c r="STI2" s="297"/>
      <c r="STJ2" s="300"/>
      <c r="STK2" s="297"/>
      <c r="STL2" s="300"/>
      <c r="STM2" s="297"/>
      <c r="STN2" s="300"/>
      <c r="STO2" s="297"/>
      <c r="STP2" s="300"/>
      <c r="STQ2" s="297"/>
      <c r="STR2" s="300"/>
      <c r="STS2" s="297"/>
      <c r="STT2" s="300"/>
      <c r="STU2" s="297"/>
      <c r="STV2" s="300"/>
      <c r="STW2" s="297"/>
      <c r="STX2" s="300"/>
      <c r="STY2" s="297"/>
      <c r="STZ2" s="300"/>
      <c r="SUA2" s="297"/>
      <c r="SUB2" s="300"/>
      <c r="SUC2" s="297"/>
      <c r="SUD2" s="300"/>
      <c r="SUE2" s="297"/>
      <c r="SUF2" s="300"/>
      <c r="SUG2" s="297"/>
      <c r="SUH2" s="300"/>
      <c r="SUI2" s="297"/>
      <c r="SUJ2" s="300"/>
      <c r="SUK2" s="297"/>
      <c r="SUL2" s="300"/>
      <c r="SUM2" s="297"/>
      <c r="SUN2" s="300"/>
      <c r="SUO2" s="297"/>
      <c r="SUP2" s="300"/>
      <c r="SUQ2" s="297"/>
      <c r="SUR2" s="300"/>
      <c r="SUS2" s="297"/>
      <c r="SUT2" s="300"/>
      <c r="SUU2" s="297"/>
      <c r="SUV2" s="300"/>
      <c r="SUW2" s="297"/>
      <c r="SUX2" s="300"/>
      <c r="SUY2" s="297"/>
      <c r="SUZ2" s="300"/>
      <c r="SVA2" s="297"/>
      <c r="SVB2" s="300"/>
      <c r="SVC2" s="297"/>
      <c r="SVD2" s="300"/>
      <c r="SVE2" s="297"/>
      <c r="SVF2" s="300"/>
      <c r="SVG2" s="297"/>
      <c r="SVH2" s="300"/>
      <c r="SVI2" s="297"/>
      <c r="SVJ2" s="300"/>
      <c r="SVK2" s="297"/>
      <c r="SVL2" s="300"/>
      <c r="SVM2" s="297"/>
      <c r="SVN2" s="300"/>
      <c r="SVO2" s="297"/>
      <c r="SVP2" s="300"/>
      <c r="SVQ2" s="297"/>
      <c r="SVR2" s="300"/>
      <c r="SVS2" s="297"/>
      <c r="SVT2" s="300"/>
      <c r="SVU2" s="297"/>
      <c r="SVV2" s="300"/>
      <c r="SVW2" s="297"/>
      <c r="SVX2" s="300"/>
      <c r="SVY2" s="297"/>
      <c r="SVZ2" s="300"/>
      <c r="SWA2" s="297"/>
      <c r="SWB2" s="300"/>
      <c r="SWC2" s="297"/>
      <c r="SWD2" s="300"/>
      <c r="SWE2" s="297"/>
      <c r="SWF2" s="300"/>
      <c r="SWG2" s="297"/>
      <c r="SWH2" s="300"/>
      <c r="SWI2" s="297"/>
      <c r="SWJ2" s="300"/>
      <c r="SWK2" s="297"/>
      <c r="SWL2" s="300"/>
      <c r="SWM2" s="297"/>
      <c r="SWN2" s="300"/>
      <c r="SWO2" s="297"/>
      <c r="SWP2" s="300"/>
      <c r="SWQ2" s="297"/>
      <c r="SWR2" s="300"/>
      <c r="SWS2" s="297"/>
      <c r="SWT2" s="300"/>
      <c r="SWU2" s="297"/>
      <c r="SWV2" s="300"/>
      <c r="SWW2" s="297"/>
      <c r="SWX2" s="300"/>
      <c r="SWY2" s="297"/>
      <c r="SWZ2" s="300"/>
      <c r="SXA2" s="297"/>
      <c r="SXB2" s="300"/>
      <c r="SXC2" s="297"/>
      <c r="SXD2" s="300"/>
      <c r="SXE2" s="297"/>
      <c r="SXF2" s="300"/>
      <c r="SXG2" s="297"/>
      <c r="SXH2" s="300"/>
      <c r="SXI2" s="297"/>
      <c r="SXJ2" s="300"/>
      <c r="SXK2" s="297"/>
      <c r="SXL2" s="300"/>
      <c r="SXM2" s="297"/>
      <c r="SXN2" s="300"/>
      <c r="SXO2" s="297"/>
      <c r="SXP2" s="300"/>
      <c r="SXQ2" s="297"/>
      <c r="SXR2" s="300"/>
      <c r="SXS2" s="297"/>
      <c r="SXT2" s="300"/>
      <c r="SXU2" s="297"/>
      <c r="SXV2" s="300"/>
      <c r="SXW2" s="297"/>
      <c r="SXX2" s="300"/>
      <c r="SXY2" s="297"/>
      <c r="SXZ2" s="300"/>
      <c r="SYA2" s="297"/>
      <c r="SYB2" s="300"/>
      <c r="SYC2" s="297"/>
      <c r="SYD2" s="300"/>
      <c r="SYE2" s="297"/>
      <c r="SYF2" s="300"/>
      <c r="SYG2" s="297"/>
      <c r="SYH2" s="300"/>
      <c r="SYI2" s="297"/>
      <c r="SYJ2" s="300"/>
      <c r="SYK2" s="297"/>
      <c r="SYL2" s="300"/>
      <c r="SYM2" s="297"/>
      <c r="SYN2" s="300"/>
      <c r="SYO2" s="297"/>
      <c r="SYP2" s="300"/>
      <c r="SYQ2" s="297"/>
      <c r="SYR2" s="300"/>
      <c r="SYS2" s="297"/>
      <c r="SYT2" s="300"/>
      <c r="SYU2" s="297"/>
      <c r="SYV2" s="300"/>
      <c r="SYW2" s="297"/>
      <c r="SYX2" s="300"/>
      <c r="SYY2" s="297"/>
      <c r="SYZ2" s="300"/>
      <c r="SZA2" s="297"/>
      <c r="SZB2" s="300"/>
      <c r="SZC2" s="297"/>
      <c r="SZD2" s="300"/>
      <c r="SZE2" s="297"/>
      <c r="SZF2" s="300"/>
      <c r="SZG2" s="297"/>
      <c r="SZH2" s="300"/>
      <c r="SZI2" s="297"/>
      <c r="SZJ2" s="300"/>
      <c r="SZK2" s="297"/>
      <c r="SZL2" s="300"/>
      <c r="SZM2" s="297"/>
      <c r="SZN2" s="300"/>
      <c r="SZO2" s="297"/>
      <c r="SZP2" s="300"/>
      <c r="SZQ2" s="297"/>
      <c r="SZR2" s="300"/>
      <c r="SZS2" s="297"/>
      <c r="SZT2" s="300"/>
      <c r="SZU2" s="297"/>
      <c r="SZV2" s="300"/>
      <c r="SZW2" s="297"/>
      <c r="SZX2" s="300"/>
      <c r="SZY2" s="297"/>
      <c r="SZZ2" s="300"/>
      <c r="TAA2" s="297"/>
      <c r="TAB2" s="300"/>
      <c r="TAC2" s="297"/>
      <c r="TAD2" s="300"/>
      <c r="TAE2" s="297"/>
      <c r="TAF2" s="300"/>
      <c r="TAG2" s="297"/>
      <c r="TAH2" s="300"/>
      <c r="TAI2" s="297"/>
      <c r="TAJ2" s="300"/>
      <c r="TAK2" s="297"/>
      <c r="TAL2" s="300"/>
      <c r="TAM2" s="297"/>
      <c r="TAN2" s="300"/>
      <c r="TAO2" s="297"/>
      <c r="TAP2" s="300"/>
      <c r="TAQ2" s="297"/>
      <c r="TAR2" s="300"/>
      <c r="TAS2" s="297"/>
      <c r="TAT2" s="300"/>
      <c r="TAU2" s="297"/>
      <c r="TAV2" s="300"/>
      <c r="TAW2" s="297"/>
      <c r="TAX2" s="300"/>
      <c r="TAY2" s="297"/>
      <c r="TAZ2" s="300"/>
      <c r="TBA2" s="297"/>
      <c r="TBB2" s="300"/>
      <c r="TBC2" s="297"/>
      <c r="TBD2" s="300"/>
      <c r="TBE2" s="297"/>
      <c r="TBF2" s="300"/>
      <c r="TBG2" s="297"/>
      <c r="TBH2" s="300"/>
      <c r="TBI2" s="297"/>
      <c r="TBJ2" s="300"/>
      <c r="TBK2" s="297"/>
      <c r="TBL2" s="300"/>
      <c r="TBM2" s="297"/>
      <c r="TBN2" s="300"/>
      <c r="TBO2" s="297"/>
      <c r="TBP2" s="300"/>
      <c r="TBQ2" s="297"/>
      <c r="TBR2" s="300"/>
      <c r="TBS2" s="297"/>
      <c r="TBT2" s="300"/>
      <c r="TBU2" s="297"/>
      <c r="TBV2" s="300"/>
      <c r="TBW2" s="297"/>
      <c r="TBX2" s="300"/>
      <c r="TBY2" s="297"/>
      <c r="TBZ2" s="300"/>
      <c r="TCA2" s="297"/>
      <c r="TCB2" s="300"/>
      <c r="TCC2" s="297"/>
      <c r="TCD2" s="300"/>
      <c r="TCE2" s="297"/>
      <c r="TCF2" s="300"/>
      <c r="TCG2" s="297"/>
      <c r="TCH2" s="300"/>
      <c r="TCI2" s="297"/>
      <c r="TCJ2" s="300"/>
      <c r="TCK2" s="297"/>
      <c r="TCL2" s="300"/>
      <c r="TCM2" s="297"/>
      <c r="TCN2" s="300"/>
      <c r="TCO2" s="297"/>
      <c r="TCP2" s="300"/>
      <c r="TCQ2" s="297"/>
      <c r="TCR2" s="300"/>
      <c r="TCS2" s="297"/>
      <c r="TCT2" s="300"/>
      <c r="TCU2" s="297"/>
      <c r="TCV2" s="300"/>
      <c r="TCW2" s="297"/>
      <c r="TCX2" s="300"/>
      <c r="TCY2" s="297"/>
      <c r="TCZ2" s="300"/>
      <c r="TDA2" s="297"/>
      <c r="TDB2" s="300"/>
      <c r="TDC2" s="297"/>
      <c r="TDD2" s="300"/>
      <c r="TDE2" s="297"/>
      <c r="TDF2" s="300"/>
      <c r="TDG2" s="297"/>
      <c r="TDH2" s="300"/>
      <c r="TDI2" s="297"/>
      <c r="TDJ2" s="300"/>
      <c r="TDK2" s="297"/>
      <c r="TDL2" s="300"/>
      <c r="TDM2" s="297"/>
      <c r="TDN2" s="300"/>
      <c r="TDO2" s="297"/>
      <c r="TDP2" s="300"/>
      <c r="TDQ2" s="297"/>
      <c r="TDR2" s="300"/>
      <c r="TDS2" s="297"/>
      <c r="TDT2" s="300"/>
      <c r="TDU2" s="297"/>
      <c r="TDV2" s="300"/>
      <c r="TDW2" s="297"/>
      <c r="TDX2" s="300"/>
      <c r="TDY2" s="297"/>
      <c r="TDZ2" s="300"/>
      <c r="TEA2" s="297"/>
      <c r="TEB2" s="300"/>
      <c r="TEC2" s="297"/>
      <c r="TED2" s="300"/>
      <c r="TEE2" s="297"/>
      <c r="TEF2" s="300"/>
      <c r="TEG2" s="297"/>
      <c r="TEH2" s="300"/>
      <c r="TEI2" s="297"/>
      <c r="TEJ2" s="300"/>
      <c r="TEK2" s="297"/>
      <c r="TEL2" s="300"/>
      <c r="TEM2" s="297"/>
      <c r="TEN2" s="300"/>
      <c r="TEO2" s="297"/>
      <c r="TEP2" s="300"/>
      <c r="TEQ2" s="297"/>
      <c r="TER2" s="300"/>
      <c r="TES2" s="297"/>
      <c r="TET2" s="300"/>
      <c r="TEU2" s="297"/>
      <c r="TEV2" s="300"/>
      <c r="TEW2" s="297"/>
      <c r="TEX2" s="300"/>
      <c r="TEY2" s="297"/>
      <c r="TEZ2" s="300"/>
      <c r="TFA2" s="297"/>
      <c r="TFB2" s="300"/>
      <c r="TFC2" s="297"/>
      <c r="TFD2" s="300"/>
      <c r="TFE2" s="297"/>
      <c r="TFF2" s="300"/>
      <c r="TFG2" s="297"/>
      <c r="TFH2" s="300"/>
      <c r="TFI2" s="297"/>
      <c r="TFJ2" s="300"/>
      <c r="TFK2" s="297"/>
      <c r="TFL2" s="300"/>
      <c r="TFM2" s="297"/>
      <c r="TFN2" s="300"/>
      <c r="TFO2" s="297"/>
      <c r="TFP2" s="300"/>
      <c r="TFQ2" s="297"/>
      <c r="TFR2" s="300"/>
      <c r="TFS2" s="297"/>
      <c r="TFT2" s="300"/>
      <c r="TFU2" s="297"/>
      <c r="TFV2" s="300"/>
      <c r="TFW2" s="297"/>
      <c r="TFX2" s="300"/>
      <c r="TFY2" s="297"/>
      <c r="TFZ2" s="300"/>
      <c r="TGA2" s="297"/>
      <c r="TGB2" s="300"/>
      <c r="TGC2" s="297"/>
      <c r="TGD2" s="300"/>
      <c r="TGE2" s="297"/>
      <c r="TGF2" s="300"/>
      <c r="TGG2" s="297"/>
      <c r="TGH2" s="300"/>
      <c r="TGI2" s="297"/>
      <c r="TGJ2" s="300"/>
      <c r="TGK2" s="297"/>
      <c r="TGL2" s="300"/>
      <c r="TGM2" s="297"/>
      <c r="TGN2" s="300"/>
      <c r="TGO2" s="297"/>
      <c r="TGP2" s="300"/>
      <c r="TGQ2" s="297"/>
      <c r="TGR2" s="300"/>
      <c r="TGS2" s="297"/>
      <c r="TGT2" s="300"/>
      <c r="TGU2" s="297"/>
      <c r="TGV2" s="300"/>
      <c r="TGW2" s="297"/>
      <c r="TGX2" s="300"/>
      <c r="TGY2" s="297"/>
      <c r="TGZ2" s="300"/>
      <c r="THA2" s="297"/>
      <c r="THB2" s="300"/>
      <c r="THC2" s="297"/>
      <c r="THD2" s="300"/>
      <c r="THE2" s="297"/>
      <c r="THF2" s="300"/>
      <c r="THG2" s="297"/>
      <c r="THH2" s="300"/>
      <c r="THI2" s="297"/>
      <c r="THJ2" s="300"/>
      <c r="THK2" s="297"/>
      <c r="THL2" s="300"/>
      <c r="THM2" s="297"/>
      <c r="THN2" s="300"/>
      <c r="THO2" s="297"/>
      <c r="THP2" s="300"/>
      <c r="THQ2" s="297"/>
      <c r="THR2" s="300"/>
      <c r="THS2" s="297"/>
      <c r="THT2" s="300"/>
      <c r="THU2" s="297"/>
      <c r="THV2" s="300"/>
      <c r="THW2" s="297"/>
      <c r="THX2" s="300"/>
      <c r="THY2" s="297"/>
      <c r="THZ2" s="300"/>
      <c r="TIA2" s="297"/>
      <c r="TIB2" s="300"/>
      <c r="TIC2" s="297"/>
      <c r="TID2" s="300"/>
      <c r="TIE2" s="297"/>
      <c r="TIF2" s="300"/>
      <c r="TIG2" s="297"/>
      <c r="TIH2" s="300"/>
      <c r="TII2" s="297"/>
      <c r="TIJ2" s="300"/>
      <c r="TIK2" s="297"/>
      <c r="TIL2" s="300"/>
      <c r="TIM2" s="297"/>
      <c r="TIN2" s="300"/>
      <c r="TIO2" s="297"/>
      <c r="TIP2" s="300"/>
      <c r="TIQ2" s="297"/>
      <c r="TIR2" s="300"/>
      <c r="TIS2" s="297"/>
      <c r="TIT2" s="300"/>
      <c r="TIU2" s="297"/>
      <c r="TIV2" s="300"/>
      <c r="TIW2" s="297"/>
      <c r="TIX2" s="300"/>
      <c r="TIY2" s="297"/>
      <c r="TIZ2" s="300"/>
      <c r="TJA2" s="297"/>
      <c r="TJB2" s="300"/>
      <c r="TJC2" s="297"/>
      <c r="TJD2" s="300"/>
      <c r="TJE2" s="297"/>
      <c r="TJF2" s="300"/>
      <c r="TJG2" s="297"/>
      <c r="TJH2" s="300"/>
      <c r="TJI2" s="297"/>
      <c r="TJJ2" s="300"/>
      <c r="TJK2" s="297"/>
      <c r="TJL2" s="300"/>
      <c r="TJM2" s="297"/>
      <c r="TJN2" s="300"/>
      <c r="TJO2" s="297"/>
      <c r="TJP2" s="300"/>
      <c r="TJQ2" s="297"/>
      <c r="TJR2" s="300"/>
      <c r="TJS2" s="297"/>
      <c r="TJT2" s="300"/>
      <c r="TJU2" s="297"/>
      <c r="TJV2" s="300"/>
      <c r="TJW2" s="297"/>
      <c r="TJX2" s="300"/>
      <c r="TJY2" s="297"/>
      <c r="TJZ2" s="300"/>
      <c r="TKA2" s="297"/>
      <c r="TKB2" s="300"/>
      <c r="TKC2" s="297"/>
      <c r="TKD2" s="300"/>
      <c r="TKE2" s="297"/>
      <c r="TKF2" s="300"/>
      <c r="TKG2" s="297"/>
      <c r="TKH2" s="300"/>
      <c r="TKI2" s="297"/>
      <c r="TKJ2" s="300"/>
      <c r="TKK2" s="297"/>
      <c r="TKL2" s="300"/>
      <c r="TKM2" s="297"/>
      <c r="TKN2" s="300"/>
      <c r="TKO2" s="297"/>
      <c r="TKP2" s="300"/>
      <c r="TKQ2" s="297"/>
      <c r="TKR2" s="300"/>
      <c r="TKS2" s="297"/>
      <c r="TKT2" s="300"/>
      <c r="TKU2" s="297"/>
      <c r="TKV2" s="300"/>
      <c r="TKW2" s="297"/>
      <c r="TKX2" s="300"/>
      <c r="TKY2" s="297"/>
      <c r="TKZ2" s="300"/>
      <c r="TLA2" s="297"/>
      <c r="TLB2" s="300"/>
      <c r="TLC2" s="297"/>
      <c r="TLD2" s="300"/>
      <c r="TLE2" s="297"/>
      <c r="TLF2" s="300"/>
      <c r="TLG2" s="297"/>
      <c r="TLH2" s="300"/>
      <c r="TLI2" s="297"/>
      <c r="TLJ2" s="300"/>
      <c r="TLK2" s="297"/>
      <c r="TLL2" s="300"/>
      <c r="TLM2" s="297"/>
      <c r="TLN2" s="300"/>
      <c r="TLO2" s="297"/>
      <c r="TLP2" s="300"/>
      <c r="TLQ2" s="297"/>
      <c r="TLR2" s="300"/>
      <c r="TLS2" s="297"/>
      <c r="TLT2" s="300"/>
      <c r="TLU2" s="297"/>
      <c r="TLV2" s="300"/>
      <c r="TLW2" s="297"/>
      <c r="TLX2" s="300"/>
      <c r="TLY2" s="297"/>
      <c r="TLZ2" s="300"/>
      <c r="TMA2" s="297"/>
      <c r="TMB2" s="300"/>
      <c r="TMC2" s="297"/>
      <c r="TMD2" s="300"/>
      <c r="TME2" s="297"/>
      <c r="TMF2" s="300"/>
      <c r="TMG2" s="297"/>
      <c r="TMH2" s="300"/>
      <c r="TMI2" s="297"/>
      <c r="TMJ2" s="300"/>
      <c r="TMK2" s="297"/>
      <c r="TML2" s="300"/>
      <c r="TMM2" s="297"/>
      <c r="TMN2" s="300"/>
      <c r="TMO2" s="297"/>
      <c r="TMP2" s="300"/>
      <c r="TMQ2" s="297"/>
      <c r="TMR2" s="300"/>
      <c r="TMS2" s="297"/>
      <c r="TMT2" s="300"/>
      <c r="TMU2" s="297"/>
      <c r="TMV2" s="300"/>
      <c r="TMW2" s="297"/>
      <c r="TMX2" s="300"/>
      <c r="TMY2" s="297"/>
      <c r="TMZ2" s="300"/>
      <c r="TNA2" s="297"/>
      <c r="TNB2" s="300"/>
      <c r="TNC2" s="297"/>
      <c r="TND2" s="300"/>
      <c r="TNE2" s="297"/>
      <c r="TNF2" s="300"/>
      <c r="TNG2" s="297"/>
      <c r="TNH2" s="300"/>
      <c r="TNI2" s="297"/>
      <c r="TNJ2" s="300"/>
      <c r="TNK2" s="297"/>
      <c r="TNL2" s="300"/>
      <c r="TNM2" s="297"/>
      <c r="TNN2" s="300"/>
      <c r="TNO2" s="297"/>
      <c r="TNP2" s="300"/>
      <c r="TNQ2" s="297"/>
      <c r="TNR2" s="300"/>
      <c r="TNS2" s="297"/>
      <c r="TNT2" s="300"/>
      <c r="TNU2" s="297"/>
      <c r="TNV2" s="300"/>
      <c r="TNW2" s="297"/>
      <c r="TNX2" s="300"/>
      <c r="TNY2" s="297"/>
      <c r="TNZ2" s="300"/>
      <c r="TOA2" s="297"/>
      <c r="TOB2" s="300"/>
      <c r="TOC2" s="297"/>
      <c r="TOD2" s="300"/>
      <c r="TOE2" s="297"/>
      <c r="TOF2" s="300"/>
      <c r="TOG2" s="297"/>
      <c r="TOH2" s="300"/>
      <c r="TOI2" s="297"/>
      <c r="TOJ2" s="300"/>
      <c r="TOK2" s="297"/>
      <c r="TOL2" s="300"/>
      <c r="TOM2" s="297"/>
      <c r="TON2" s="300"/>
      <c r="TOO2" s="297"/>
      <c r="TOP2" s="300"/>
      <c r="TOQ2" s="297"/>
      <c r="TOR2" s="300"/>
      <c r="TOS2" s="297"/>
      <c r="TOT2" s="300"/>
      <c r="TOU2" s="297"/>
      <c r="TOV2" s="300"/>
      <c r="TOW2" s="297"/>
      <c r="TOX2" s="300"/>
      <c r="TOY2" s="297"/>
      <c r="TOZ2" s="300"/>
      <c r="TPA2" s="297"/>
      <c r="TPB2" s="300"/>
      <c r="TPC2" s="297"/>
      <c r="TPD2" s="300"/>
      <c r="TPE2" s="297"/>
      <c r="TPF2" s="300"/>
      <c r="TPG2" s="297"/>
      <c r="TPH2" s="300"/>
      <c r="TPI2" s="297"/>
      <c r="TPJ2" s="300"/>
      <c r="TPK2" s="297"/>
      <c r="TPL2" s="300"/>
      <c r="TPM2" s="297"/>
      <c r="TPN2" s="300"/>
      <c r="TPO2" s="297"/>
      <c r="TPP2" s="300"/>
      <c r="TPQ2" s="297"/>
      <c r="TPR2" s="300"/>
      <c r="TPS2" s="297"/>
      <c r="TPT2" s="300"/>
      <c r="TPU2" s="297"/>
      <c r="TPV2" s="300"/>
      <c r="TPW2" s="297"/>
      <c r="TPX2" s="300"/>
      <c r="TPY2" s="297"/>
      <c r="TPZ2" s="300"/>
      <c r="TQA2" s="297"/>
      <c r="TQB2" s="300"/>
      <c r="TQC2" s="297"/>
      <c r="TQD2" s="300"/>
      <c r="TQE2" s="297"/>
      <c r="TQF2" s="300"/>
      <c r="TQG2" s="297"/>
      <c r="TQH2" s="300"/>
      <c r="TQI2" s="297"/>
      <c r="TQJ2" s="300"/>
      <c r="TQK2" s="297"/>
      <c r="TQL2" s="300"/>
      <c r="TQM2" s="297"/>
      <c r="TQN2" s="300"/>
      <c r="TQO2" s="297"/>
      <c r="TQP2" s="300"/>
      <c r="TQQ2" s="297"/>
      <c r="TQR2" s="300"/>
      <c r="TQS2" s="297"/>
      <c r="TQT2" s="300"/>
      <c r="TQU2" s="297"/>
      <c r="TQV2" s="300"/>
      <c r="TQW2" s="297"/>
      <c r="TQX2" s="300"/>
      <c r="TQY2" s="297"/>
      <c r="TQZ2" s="300"/>
      <c r="TRA2" s="297"/>
      <c r="TRB2" s="300"/>
      <c r="TRC2" s="297"/>
      <c r="TRD2" s="300"/>
      <c r="TRE2" s="297"/>
      <c r="TRF2" s="300"/>
      <c r="TRG2" s="297"/>
      <c r="TRH2" s="300"/>
      <c r="TRI2" s="297"/>
      <c r="TRJ2" s="300"/>
      <c r="TRK2" s="297"/>
      <c r="TRL2" s="300"/>
      <c r="TRM2" s="297"/>
      <c r="TRN2" s="300"/>
      <c r="TRO2" s="297"/>
      <c r="TRP2" s="300"/>
      <c r="TRQ2" s="297"/>
      <c r="TRR2" s="300"/>
      <c r="TRS2" s="297"/>
      <c r="TRT2" s="300"/>
      <c r="TRU2" s="297"/>
      <c r="TRV2" s="300"/>
      <c r="TRW2" s="297"/>
      <c r="TRX2" s="300"/>
      <c r="TRY2" s="297"/>
      <c r="TRZ2" s="300"/>
      <c r="TSA2" s="297"/>
      <c r="TSB2" s="300"/>
      <c r="TSC2" s="297"/>
      <c r="TSD2" s="300"/>
      <c r="TSE2" s="297"/>
      <c r="TSF2" s="300"/>
      <c r="TSG2" s="297"/>
      <c r="TSH2" s="300"/>
      <c r="TSI2" s="297"/>
      <c r="TSJ2" s="300"/>
      <c r="TSK2" s="297"/>
      <c r="TSL2" s="300"/>
      <c r="TSM2" s="297"/>
      <c r="TSN2" s="300"/>
      <c r="TSO2" s="297"/>
      <c r="TSP2" s="300"/>
      <c r="TSQ2" s="297"/>
      <c r="TSR2" s="300"/>
      <c r="TSS2" s="297"/>
      <c r="TST2" s="300"/>
      <c r="TSU2" s="297"/>
      <c r="TSV2" s="300"/>
      <c r="TSW2" s="297"/>
      <c r="TSX2" s="300"/>
      <c r="TSY2" s="297"/>
      <c r="TSZ2" s="300"/>
      <c r="TTA2" s="297"/>
      <c r="TTB2" s="300"/>
      <c r="TTC2" s="297"/>
      <c r="TTD2" s="300"/>
      <c r="TTE2" s="297"/>
      <c r="TTF2" s="300"/>
      <c r="TTG2" s="297"/>
      <c r="TTH2" s="300"/>
      <c r="TTI2" s="297"/>
      <c r="TTJ2" s="300"/>
      <c r="TTK2" s="297"/>
      <c r="TTL2" s="300"/>
      <c r="TTM2" s="297"/>
      <c r="TTN2" s="300"/>
      <c r="TTO2" s="297"/>
      <c r="TTP2" s="300"/>
      <c r="TTQ2" s="297"/>
      <c r="TTR2" s="300"/>
      <c r="TTS2" s="297"/>
      <c r="TTT2" s="300"/>
      <c r="TTU2" s="297"/>
      <c r="TTV2" s="300"/>
      <c r="TTW2" s="297"/>
      <c r="TTX2" s="300"/>
      <c r="TTY2" s="297"/>
      <c r="TTZ2" s="300"/>
      <c r="TUA2" s="297"/>
      <c r="TUB2" s="300"/>
      <c r="TUC2" s="297"/>
      <c r="TUD2" s="300"/>
      <c r="TUE2" s="297"/>
      <c r="TUF2" s="300"/>
      <c r="TUG2" s="297"/>
      <c r="TUH2" s="300"/>
      <c r="TUI2" s="297"/>
      <c r="TUJ2" s="300"/>
      <c r="TUK2" s="297"/>
      <c r="TUL2" s="300"/>
      <c r="TUM2" s="297"/>
      <c r="TUN2" s="300"/>
      <c r="TUO2" s="297"/>
      <c r="TUP2" s="300"/>
      <c r="TUQ2" s="297"/>
      <c r="TUR2" s="300"/>
      <c r="TUS2" s="297"/>
      <c r="TUT2" s="300"/>
      <c r="TUU2" s="297"/>
      <c r="TUV2" s="300"/>
      <c r="TUW2" s="297"/>
      <c r="TUX2" s="300"/>
      <c r="TUY2" s="297"/>
      <c r="TUZ2" s="300"/>
      <c r="TVA2" s="297"/>
      <c r="TVB2" s="300"/>
      <c r="TVC2" s="297"/>
      <c r="TVD2" s="300"/>
      <c r="TVE2" s="297"/>
      <c r="TVF2" s="300"/>
      <c r="TVG2" s="297"/>
      <c r="TVH2" s="300"/>
      <c r="TVI2" s="297"/>
      <c r="TVJ2" s="300"/>
      <c r="TVK2" s="297"/>
      <c r="TVL2" s="300"/>
      <c r="TVM2" s="297"/>
      <c r="TVN2" s="300"/>
      <c r="TVO2" s="297"/>
      <c r="TVP2" s="300"/>
      <c r="TVQ2" s="297"/>
      <c r="TVR2" s="300"/>
      <c r="TVS2" s="297"/>
      <c r="TVT2" s="300"/>
      <c r="TVU2" s="297"/>
      <c r="TVV2" s="300"/>
      <c r="TVW2" s="297"/>
      <c r="TVX2" s="300"/>
      <c r="TVY2" s="297"/>
      <c r="TVZ2" s="300"/>
      <c r="TWA2" s="297"/>
      <c r="TWB2" s="300"/>
      <c r="TWC2" s="297"/>
      <c r="TWD2" s="300"/>
      <c r="TWE2" s="297"/>
      <c r="TWF2" s="300"/>
      <c r="TWG2" s="297"/>
      <c r="TWH2" s="300"/>
      <c r="TWI2" s="297"/>
      <c r="TWJ2" s="300"/>
      <c r="TWK2" s="297"/>
      <c r="TWL2" s="300"/>
      <c r="TWM2" s="297"/>
      <c r="TWN2" s="300"/>
      <c r="TWO2" s="297"/>
      <c r="TWP2" s="300"/>
      <c r="TWQ2" s="297"/>
      <c r="TWR2" s="300"/>
      <c r="TWS2" s="297"/>
      <c r="TWT2" s="300"/>
      <c r="TWU2" s="297"/>
      <c r="TWV2" s="300"/>
      <c r="TWW2" s="297"/>
      <c r="TWX2" s="300"/>
      <c r="TWY2" s="297"/>
      <c r="TWZ2" s="300"/>
      <c r="TXA2" s="297"/>
      <c r="TXB2" s="300"/>
      <c r="TXC2" s="297"/>
      <c r="TXD2" s="300"/>
      <c r="TXE2" s="297"/>
      <c r="TXF2" s="300"/>
      <c r="TXG2" s="297"/>
      <c r="TXH2" s="300"/>
      <c r="TXI2" s="297"/>
      <c r="TXJ2" s="300"/>
      <c r="TXK2" s="297"/>
      <c r="TXL2" s="300"/>
      <c r="TXM2" s="297"/>
      <c r="TXN2" s="300"/>
      <c r="TXO2" s="297"/>
      <c r="TXP2" s="300"/>
      <c r="TXQ2" s="297"/>
      <c r="TXR2" s="300"/>
      <c r="TXS2" s="297"/>
      <c r="TXT2" s="300"/>
      <c r="TXU2" s="297"/>
      <c r="TXV2" s="300"/>
      <c r="TXW2" s="297"/>
      <c r="TXX2" s="300"/>
      <c r="TXY2" s="297"/>
      <c r="TXZ2" s="300"/>
      <c r="TYA2" s="297"/>
      <c r="TYB2" s="300"/>
      <c r="TYC2" s="297"/>
      <c r="TYD2" s="300"/>
      <c r="TYE2" s="297"/>
      <c r="TYF2" s="300"/>
      <c r="TYG2" s="297"/>
      <c r="TYH2" s="300"/>
      <c r="TYI2" s="297"/>
      <c r="TYJ2" s="300"/>
      <c r="TYK2" s="297"/>
      <c r="TYL2" s="300"/>
      <c r="TYM2" s="297"/>
      <c r="TYN2" s="300"/>
      <c r="TYO2" s="297"/>
      <c r="TYP2" s="300"/>
      <c r="TYQ2" s="297"/>
      <c r="TYR2" s="300"/>
      <c r="TYS2" s="297"/>
      <c r="TYT2" s="300"/>
      <c r="TYU2" s="297"/>
      <c r="TYV2" s="300"/>
      <c r="TYW2" s="297"/>
      <c r="TYX2" s="300"/>
      <c r="TYY2" s="297"/>
      <c r="TYZ2" s="300"/>
      <c r="TZA2" s="297"/>
      <c r="TZB2" s="300"/>
      <c r="TZC2" s="297"/>
      <c r="TZD2" s="300"/>
      <c r="TZE2" s="297"/>
      <c r="TZF2" s="300"/>
      <c r="TZG2" s="297"/>
      <c r="TZH2" s="300"/>
      <c r="TZI2" s="297"/>
      <c r="TZJ2" s="300"/>
      <c r="TZK2" s="297"/>
      <c r="TZL2" s="300"/>
      <c r="TZM2" s="297"/>
      <c r="TZN2" s="300"/>
      <c r="TZO2" s="297"/>
      <c r="TZP2" s="300"/>
      <c r="TZQ2" s="297"/>
      <c r="TZR2" s="300"/>
      <c r="TZS2" s="297"/>
      <c r="TZT2" s="300"/>
      <c r="TZU2" s="297"/>
      <c r="TZV2" s="300"/>
      <c r="TZW2" s="297"/>
      <c r="TZX2" s="300"/>
      <c r="TZY2" s="297"/>
      <c r="TZZ2" s="300"/>
      <c r="UAA2" s="297"/>
      <c r="UAB2" s="300"/>
      <c r="UAC2" s="297"/>
      <c r="UAD2" s="300"/>
      <c r="UAE2" s="297"/>
      <c r="UAF2" s="300"/>
      <c r="UAG2" s="297"/>
      <c r="UAH2" s="300"/>
      <c r="UAI2" s="297"/>
      <c r="UAJ2" s="300"/>
      <c r="UAK2" s="297"/>
      <c r="UAL2" s="300"/>
      <c r="UAM2" s="297"/>
      <c r="UAN2" s="300"/>
      <c r="UAO2" s="297"/>
      <c r="UAP2" s="300"/>
      <c r="UAQ2" s="297"/>
      <c r="UAR2" s="300"/>
      <c r="UAS2" s="297"/>
      <c r="UAT2" s="300"/>
      <c r="UAU2" s="297"/>
      <c r="UAV2" s="300"/>
      <c r="UAW2" s="297"/>
      <c r="UAX2" s="300"/>
      <c r="UAY2" s="297"/>
      <c r="UAZ2" s="300"/>
      <c r="UBA2" s="297"/>
      <c r="UBB2" s="300"/>
      <c r="UBC2" s="297"/>
      <c r="UBD2" s="300"/>
      <c r="UBE2" s="297"/>
      <c r="UBF2" s="300"/>
      <c r="UBG2" s="297"/>
      <c r="UBH2" s="300"/>
      <c r="UBI2" s="297"/>
      <c r="UBJ2" s="300"/>
      <c r="UBK2" s="297"/>
      <c r="UBL2" s="300"/>
      <c r="UBM2" s="297"/>
      <c r="UBN2" s="300"/>
      <c r="UBO2" s="297"/>
      <c r="UBP2" s="300"/>
      <c r="UBQ2" s="297"/>
      <c r="UBR2" s="300"/>
      <c r="UBS2" s="297"/>
      <c r="UBT2" s="300"/>
      <c r="UBU2" s="297"/>
      <c r="UBV2" s="300"/>
      <c r="UBW2" s="297"/>
      <c r="UBX2" s="300"/>
      <c r="UBY2" s="297"/>
      <c r="UBZ2" s="300"/>
      <c r="UCA2" s="297"/>
      <c r="UCB2" s="300"/>
      <c r="UCC2" s="297"/>
      <c r="UCD2" s="300"/>
      <c r="UCE2" s="297"/>
      <c r="UCF2" s="300"/>
      <c r="UCG2" s="297"/>
      <c r="UCH2" s="300"/>
      <c r="UCI2" s="297"/>
      <c r="UCJ2" s="300"/>
      <c r="UCK2" s="297"/>
      <c r="UCL2" s="300"/>
      <c r="UCM2" s="297"/>
      <c r="UCN2" s="300"/>
      <c r="UCO2" s="297"/>
      <c r="UCP2" s="300"/>
      <c r="UCQ2" s="297"/>
      <c r="UCR2" s="300"/>
      <c r="UCS2" s="297"/>
      <c r="UCT2" s="300"/>
      <c r="UCU2" s="297"/>
      <c r="UCV2" s="300"/>
      <c r="UCW2" s="297"/>
      <c r="UCX2" s="300"/>
      <c r="UCY2" s="297"/>
      <c r="UCZ2" s="300"/>
      <c r="UDA2" s="297"/>
      <c r="UDB2" s="300"/>
      <c r="UDC2" s="297"/>
      <c r="UDD2" s="300"/>
      <c r="UDE2" s="297"/>
      <c r="UDF2" s="300"/>
      <c r="UDG2" s="297"/>
      <c r="UDH2" s="300"/>
      <c r="UDI2" s="297"/>
      <c r="UDJ2" s="300"/>
      <c r="UDK2" s="297"/>
      <c r="UDL2" s="300"/>
      <c r="UDM2" s="297"/>
      <c r="UDN2" s="300"/>
      <c r="UDO2" s="297"/>
      <c r="UDP2" s="300"/>
      <c r="UDQ2" s="297"/>
      <c r="UDR2" s="300"/>
      <c r="UDS2" s="297"/>
      <c r="UDT2" s="300"/>
      <c r="UDU2" s="297"/>
      <c r="UDV2" s="300"/>
      <c r="UDW2" s="297"/>
      <c r="UDX2" s="300"/>
      <c r="UDY2" s="297"/>
      <c r="UDZ2" s="300"/>
      <c r="UEA2" s="297"/>
      <c r="UEB2" s="300"/>
      <c r="UEC2" s="297"/>
      <c r="UED2" s="300"/>
      <c r="UEE2" s="297"/>
      <c r="UEF2" s="300"/>
      <c r="UEG2" s="297"/>
      <c r="UEH2" s="300"/>
      <c r="UEI2" s="297"/>
      <c r="UEJ2" s="300"/>
      <c r="UEK2" s="297"/>
      <c r="UEL2" s="300"/>
      <c r="UEM2" s="297"/>
      <c r="UEN2" s="300"/>
      <c r="UEO2" s="297"/>
      <c r="UEP2" s="300"/>
      <c r="UEQ2" s="297"/>
      <c r="UER2" s="300"/>
      <c r="UES2" s="297"/>
      <c r="UET2" s="300"/>
      <c r="UEU2" s="297"/>
      <c r="UEV2" s="300"/>
      <c r="UEW2" s="297"/>
      <c r="UEX2" s="300"/>
      <c r="UEY2" s="297"/>
      <c r="UEZ2" s="300"/>
      <c r="UFA2" s="297"/>
      <c r="UFB2" s="300"/>
      <c r="UFC2" s="297"/>
      <c r="UFD2" s="300"/>
      <c r="UFE2" s="297"/>
      <c r="UFF2" s="300"/>
      <c r="UFG2" s="297"/>
      <c r="UFH2" s="300"/>
      <c r="UFI2" s="297"/>
      <c r="UFJ2" s="300"/>
      <c r="UFK2" s="297"/>
      <c r="UFL2" s="300"/>
      <c r="UFM2" s="297"/>
      <c r="UFN2" s="300"/>
      <c r="UFO2" s="297"/>
      <c r="UFP2" s="300"/>
      <c r="UFQ2" s="297"/>
      <c r="UFR2" s="300"/>
      <c r="UFS2" s="297"/>
      <c r="UFT2" s="300"/>
      <c r="UFU2" s="297"/>
      <c r="UFV2" s="300"/>
      <c r="UFW2" s="297"/>
      <c r="UFX2" s="300"/>
      <c r="UFY2" s="297"/>
      <c r="UFZ2" s="300"/>
      <c r="UGA2" s="297"/>
      <c r="UGB2" s="300"/>
      <c r="UGC2" s="297"/>
      <c r="UGD2" s="300"/>
      <c r="UGE2" s="297"/>
      <c r="UGF2" s="300"/>
      <c r="UGG2" s="297"/>
      <c r="UGH2" s="300"/>
      <c r="UGI2" s="297"/>
      <c r="UGJ2" s="300"/>
      <c r="UGK2" s="297"/>
      <c r="UGL2" s="300"/>
      <c r="UGM2" s="297"/>
      <c r="UGN2" s="300"/>
      <c r="UGO2" s="297"/>
      <c r="UGP2" s="300"/>
      <c r="UGQ2" s="297"/>
      <c r="UGR2" s="300"/>
      <c r="UGS2" s="297"/>
      <c r="UGT2" s="300"/>
      <c r="UGU2" s="297"/>
      <c r="UGV2" s="300"/>
      <c r="UGW2" s="297"/>
      <c r="UGX2" s="300"/>
      <c r="UGY2" s="297"/>
      <c r="UGZ2" s="300"/>
      <c r="UHA2" s="297"/>
      <c r="UHB2" s="300"/>
      <c r="UHC2" s="297"/>
      <c r="UHD2" s="300"/>
      <c r="UHE2" s="297"/>
      <c r="UHF2" s="300"/>
      <c r="UHG2" s="297"/>
      <c r="UHH2" s="300"/>
      <c r="UHI2" s="297"/>
      <c r="UHJ2" s="300"/>
      <c r="UHK2" s="297"/>
      <c r="UHL2" s="300"/>
      <c r="UHM2" s="297"/>
      <c r="UHN2" s="300"/>
      <c r="UHO2" s="297"/>
      <c r="UHP2" s="300"/>
      <c r="UHQ2" s="297"/>
      <c r="UHR2" s="300"/>
      <c r="UHS2" s="297"/>
      <c r="UHT2" s="300"/>
      <c r="UHU2" s="297"/>
      <c r="UHV2" s="300"/>
      <c r="UHW2" s="297"/>
      <c r="UHX2" s="300"/>
      <c r="UHY2" s="297"/>
      <c r="UHZ2" s="300"/>
      <c r="UIA2" s="297"/>
      <c r="UIB2" s="300"/>
      <c r="UIC2" s="297"/>
      <c r="UID2" s="300"/>
      <c r="UIE2" s="297"/>
      <c r="UIF2" s="300"/>
      <c r="UIG2" s="297"/>
      <c r="UIH2" s="300"/>
      <c r="UII2" s="297"/>
      <c r="UIJ2" s="300"/>
      <c r="UIK2" s="297"/>
      <c r="UIL2" s="300"/>
      <c r="UIM2" s="297"/>
      <c r="UIN2" s="300"/>
      <c r="UIO2" s="297"/>
      <c r="UIP2" s="300"/>
      <c r="UIQ2" s="297"/>
      <c r="UIR2" s="300"/>
      <c r="UIS2" s="297"/>
      <c r="UIT2" s="300"/>
      <c r="UIU2" s="297"/>
      <c r="UIV2" s="300"/>
      <c r="UIW2" s="297"/>
      <c r="UIX2" s="300"/>
      <c r="UIY2" s="297"/>
      <c r="UIZ2" s="300"/>
      <c r="UJA2" s="297"/>
      <c r="UJB2" s="300"/>
      <c r="UJC2" s="297"/>
      <c r="UJD2" s="300"/>
      <c r="UJE2" s="297"/>
      <c r="UJF2" s="300"/>
      <c r="UJG2" s="297"/>
      <c r="UJH2" s="300"/>
      <c r="UJI2" s="297"/>
      <c r="UJJ2" s="300"/>
      <c r="UJK2" s="297"/>
      <c r="UJL2" s="300"/>
      <c r="UJM2" s="297"/>
      <c r="UJN2" s="300"/>
      <c r="UJO2" s="297"/>
      <c r="UJP2" s="300"/>
      <c r="UJQ2" s="297"/>
      <c r="UJR2" s="300"/>
      <c r="UJS2" s="297"/>
      <c r="UJT2" s="300"/>
      <c r="UJU2" s="297"/>
      <c r="UJV2" s="300"/>
      <c r="UJW2" s="297"/>
      <c r="UJX2" s="300"/>
      <c r="UJY2" s="297"/>
      <c r="UJZ2" s="300"/>
      <c r="UKA2" s="297"/>
      <c r="UKB2" s="300"/>
      <c r="UKC2" s="297"/>
      <c r="UKD2" s="300"/>
      <c r="UKE2" s="297"/>
      <c r="UKF2" s="300"/>
      <c r="UKG2" s="297"/>
      <c r="UKH2" s="300"/>
      <c r="UKI2" s="297"/>
      <c r="UKJ2" s="300"/>
      <c r="UKK2" s="297"/>
      <c r="UKL2" s="300"/>
      <c r="UKM2" s="297"/>
      <c r="UKN2" s="300"/>
      <c r="UKO2" s="297"/>
      <c r="UKP2" s="300"/>
      <c r="UKQ2" s="297"/>
      <c r="UKR2" s="300"/>
      <c r="UKS2" s="297"/>
      <c r="UKT2" s="300"/>
      <c r="UKU2" s="297"/>
      <c r="UKV2" s="300"/>
      <c r="UKW2" s="297"/>
      <c r="UKX2" s="300"/>
      <c r="UKY2" s="297"/>
      <c r="UKZ2" s="300"/>
      <c r="ULA2" s="297"/>
      <c r="ULB2" s="300"/>
      <c r="ULC2" s="297"/>
      <c r="ULD2" s="300"/>
      <c r="ULE2" s="297"/>
      <c r="ULF2" s="300"/>
      <c r="ULG2" s="297"/>
      <c r="ULH2" s="300"/>
      <c r="ULI2" s="297"/>
      <c r="ULJ2" s="300"/>
      <c r="ULK2" s="297"/>
      <c r="ULL2" s="300"/>
      <c r="ULM2" s="297"/>
      <c r="ULN2" s="300"/>
      <c r="ULO2" s="297"/>
      <c r="ULP2" s="300"/>
      <c r="ULQ2" s="297"/>
      <c r="ULR2" s="300"/>
      <c r="ULS2" s="297"/>
      <c r="ULT2" s="300"/>
      <c r="ULU2" s="297"/>
      <c r="ULV2" s="300"/>
      <c r="ULW2" s="297"/>
      <c r="ULX2" s="300"/>
      <c r="ULY2" s="297"/>
      <c r="ULZ2" s="300"/>
      <c r="UMA2" s="297"/>
      <c r="UMB2" s="300"/>
      <c r="UMC2" s="297"/>
      <c r="UMD2" s="300"/>
      <c r="UME2" s="297"/>
      <c r="UMF2" s="300"/>
      <c r="UMG2" s="297"/>
      <c r="UMH2" s="300"/>
      <c r="UMI2" s="297"/>
      <c r="UMJ2" s="300"/>
      <c r="UMK2" s="297"/>
      <c r="UML2" s="300"/>
      <c r="UMM2" s="297"/>
      <c r="UMN2" s="300"/>
      <c r="UMO2" s="297"/>
      <c r="UMP2" s="300"/>
      <c r="UMQ2" s="297"/>
      <c r="UMR2" s="300"/>
      <c r="UMS2" s="297"/>
      <c r="UMT2" s="300"/>
      <c r="UMU2" s="297"/>
      <c r="UMV2" s="300"/>
      <c r="UMW2" s="297"/>
      <c r="UMX2" s="300"/>
      <c r="UMY2" s="297"/>
      <c r="UMZ2" s="300"/>
      <c r="UNA2" s="297"/>
      <c r="UNB2" s="300"/>
      <c r="UNC2" s="297"/>
      <c r="UND2" s="300"/>
      <c r="UNE2" s="297"/>
      <c r="UNF2" s="300"/>
      <c r="UNG2" s="297"/>
      <c r="UNH2" s="300"/>
      <c r="UNI2" s="297"/>
      <c r="UNJ2" s="300"/>
      <c r="UNK2" s="297"/>
      <c r="UNL2" s="300"/>
      <c r="UNM2" s="297"/>
      <c r="UNN2" s="300"/>
      <c r="UNO2" s="297"/>
      <c r="UNP2" s="300"/>
      <c r="UNQ2" s="297"/>
      <c r="UNR2" s="300"/>
      <c r="UNS2" s="297"/>
      <c r="UNT2" s="300"/>
      <c r="UNU2" s="297"/>
      <c r="UNV2" s="300"/>
      <c r="UNW2" s="297"/>
      <c r="UNX2" s="300"/>
      <c r="UNY2" s="297"/>
      <c r="UNZ2" s="300"/>
      <c r="UOA2" s="297"/>
      <c r="UOB2" s="300"/>
      <c r="UOC2" s="297"/>
      <c r="UOD2" s="300"/>
      <c r="UOE2" s="297"/>
      <c r="UOF2" s="300"/>
      <c r="UOG2" s="297"/>
      <c r="UOH2" s="300"/>
      <c r="UOI2" s="297"/>
      <c r="UOJ2" s="300"/>
      <c r="UOK2" s="297"/>
      <c r="UOL2" s="300"/>
      <c r="UOM2" s="297"/>
      <c r="UON2" s="300"/>
      <c r="UOO2" s="297"/>
      <c r="UOP2" s="300"/>
      <c r="UOQ2" s="297"/>
      <c r="UOR2" s="300"/>
      <c r="UOS2" s="297"/>
      <c r="UOT2" s="300"/>
      <c r="UOU2" s="297"/>
      <c r="UOV2" s="300"/>
      <c r="UOW2" s="297"/>
      <c r="UOX2" s="300"/>
      <c r="UOY2" s="297"/>
      <c r="UOZ2" s="300"/>
      <c r="UPA2" s="297"/>
      <c r="UPB2" s="300"/>
      <c r="UPC2" s="297"/>
      <c r="UPD2" s="300"/>
      <c r="UPE2" s="297"/>
      <c r="UPF2" s="300"/>
      <c r="UPG2" s="297"/>
      <c r="UPH2" s="300"/>
      <c r="UPI2" s="297"/>
      <c r="UPJ2" s="300"/>
      <c r="UPK2" s="297"/>
      <c r="UPL2" s="300"/>
      <c r="UPM2" s="297"/>
      <c r="UPN2" s="300"/>
      <c r="UPO2" s="297"/>
      <c r="UPP2" s="300"/>
      <c r="UPQ2" s="297"/>
      <c r="UPR2" s="300"/>
      <c r="UPS2" s="297"/>
      <c r="UPT2" s="300"/>
      <c r="UPU2" s="297"/>
      <c r="UPV2" s="300"/>
      <c r="UPW2" s="297"/>
      <c r="UPX2" s="300"/>
      <c r="UPY2" s="297"/>
      <c r="UPZ2" s="300"/>
      <c r="UQA2" s="297"/>
      <c r="UQB2" s="300"/>
      <c r="UQC2" s="297"/>
      <c r="UQD2" s="300"/>
      <c r="UQE2" s="297"/>
      <c r="UQF2" s="300"/>
      <c r="UQG2" s="297"/>
      <c r="UQH2" s="300"/>
      <c r="UQI2" s="297"/>
      <c r="UQJ2" s="300"/>
      <c r="UQK2" s="297"/>
      <c r="UQL2" s="300"/>
      <c r="UQM2" s="297"/>
      <c r="UQN2" s="300"/>
      <c r="UQO2" s="297"/>
      <c r="UQP2" s="300"/>
      <c r="UQQ2" s="297"/>
      <c r="UQR2" s="300"/>
      <c r="UQS2" s="297"/>
      <c r="UQT2" s="300"/>
      <c r="UQU2" s="297"/>
      <c r="UQV2" s="300"/>
      <c r="UQW2" s="297"/>
      <c r="UQX2" s="300"/>
      <c r="UQY2" s="297"/>
      <c r="UQZ2" s="300"/>
      <c r="URA2" s="297"/>
      <c r="URB2" s="300"/>
      <c r="URC2" s="297"/>
      <c r="URD2" s="300"/>
      <c r="URE2" s="297"/>
      <c r="URF2" s="300"/>
      <c r="URG2" s="297"/>
      <c r="URH2" s="300"/>
      <c r="URI2" s="297"/>
      <c r="URJ2" s="300"/>
      <c r="URK2" s="297"/>
      <c r="URL2" s="300"/>
      <c r="URM2" s="297"/>
      <c r="URN2" s="300"/>
      <c r="URO2" s="297"/>
      <c r="URP2" s="300"/>
      <c r="URQ2" s="297"/>
      <c r="URR2" s="300"/>
      <c r="URS2" s="297"/>
      <c r="URT2" s="300"/>
      <c r="URU2" s="297"/>
      <c r="URV2" s="300"/>
      <c r="URW2" s="297"/>
      <c r="URX2" s="300"/>
      <c r="URY2" s="297"/>
      <c r="URZ2" s="300"/>
      <c r="USA2" s="297"/>
      <c r="USB2" s="300"/>
      <c r="USC2" s="297"/>
      <c r="USD2" s="300"/>
      <c r="USE2" s="297"/>
      <c r="USF2" s="300"/>
      <c r="USG2" s="297"/>
      <c r="USH2" s="300"/>
      <c r="USI2" s="297"/>
      <c r="USJ2" s="300"/>
      <c r="USK2" s="297"/>
      <c r="USL2" s="300"/>
      <c r="USM2" s="297"/>
      <c r="USN2" s="300"/>
      <c r="USO2" s="297"/>
      <c r="USP2" s="300"/>
      <c r="USQ2" s="297"/>
      <c r="USR2" s="300"/>
      <c r="USS2" s="297"/>
      <c r="UST2" s="300"/>
      <c r="USU2" s="297"/>
      <c r="USV2" s="300"/>
      <c r="USW2" s="297"/>
      <c r="USX2" s="300"/>
      <c r="USY2" s="297"/>
      <c r="USZ2" s="300"/>
      <c r="UTA2" s="297"/>
      <c r="UTB2" s="300"/>
      <c r="UTC2" s="297"/>
      <c r="UTD2" s="300"/>
      <c r="UTE2" s="297"/>
      <c r="UTF2" s="300"/>
      <c r="UTG2" s="297"/>
      <c r="UTH2" s="300"/>
      <c r="UTI2" s="297"/>
      <c r="UTJ2" s="300"/>
      <c r="UTK2" s="297"/>
      <c r="UTL2" s="300"/>
      <c r="UTM2" s="297"/>
      <c r="UTN2" s="300"/>
      <c r="UTO2" s="297"/>
      <c r="UTP2" s="300"/>
      <c r="UTQ2" s="297"/>
      <c r="UTR2" s="300"/>
      <c r="UTS2" s="297"/>
      <c r="UTT2" s="300"/>
      <c r="UTU2" s="297"/>
      <c r="UTV2" s="300"/>
      <c r="UTW2" s="297"/>
      <c r="UTX2" s="300"/>
      <c r="UTY2" s="297"/>
      <c r="UTZ2" s="300"/>
      <c r="UUA2" s="297"/>
      <c r="UUB2" s="300"/>
      <c r="UUC2" s="297"/>
      <c r="UUD2" s="300"/>
      <c r="UUE2" s="297"/>
      <c r="UUF2" s="300"/>
      <c r="UUG2" s="297"/>
      <c r="UUH2" s="300"/>
      <c r="UUI2" s="297"/>
      <c r="UUJ2" s="300"/>
      <c r="UUK2" s="297"/>
      <c r="UUL2" s="300"/>
      <c r="UUM2" s="297"/>
      <c r="UUN2" s="300"/>
      <c r="UUO2" s="297"/>
      <c r="UUP2" s="300"/>
      <c r="UUQ2" s="297"/>
      <c r="UUR2" s="300"/>
      <c r="UUS2" s="297"/>
      <c r="UUT2" s="300"/>
      <c r="UUU2" s="297"/>
      <c r="UUV2" s="300"/>
      <c r="UUW2" s="297"/>
      <c r="UUX2" s="300"/>
      <c r="UUY2" s="297"/>
      <c r="UUZ2" s="300"/>
      <c r="UVA2" s="297"/>
      <c r="UVB2" s="300"/>
      <c r="UVC2" s="297"/>
      <c r="UVD2" s="300"/>
      <c r="UVE2" s="297"/>
      <c r="UVF2" s="300"/>
      <c r="UVG2" s="297"/>
      <c r="UVH2" s="300"/>
      <c r="UVI2" s="297"/>
      <c r="UVJ2" s="300"/>
      <c r="UVK2" s="297"/>
      <c r="UVL2" s="300"/>
      <c r="UVM2" s="297"/>
      <c r="UVN2" s="300"/>
      <c r="UVO2" s="297"/>
      <c r="UVP2" s="300"/>
      <c r="UVQ2" s="297"/>
      <c r="UVR2" s="300"/>
      <c r="UVS2" s="297"/>
      <c r="UVT2" s="300"/>
      <c r="UVU2" s="297"/>
      <c r="UVV2" s="300"/>
      <c r="UVW2" s="297"/>
      <c r="UVX2" s="300"/>
      <c r="UVY2" s="297"/>
      <c r="UVZ2" s="300"/>
      <c r="UWA2" s="297"/>
      <c r="UWB2" s="300"/>
      <c r="UWC2" s="297"/>
      <c r="UWD2" s="300"/>
      <c r="UWE2" s="297"/>
      <c r="UWF2" s="300"/>
      <c r="UWG2" s="297"/>
      <c r="UWH2" s="300"/>
      <c r="UWI2" s="297"/>
      <c r="UWJ2" s="300"/>
      <c r="UWK2" s="297"/>
      <c r="UWL2" s="300"/>
      <c r="UWM2" s="297"/>
      <c r="UWN2" s="300"/>
      <c r="UWO2" s="297"/>
      <c r="UWP2" s="300"/>
      <c r="UWQ2" s="297"/>
      <c r="UWR2" s="300"/>
      <c r="UWS2" s="297"/>
      <c r="UWT2" s="300"/>
      <c r="UWU2" s="297"/>
      <c r="UWV2" s="300"/>
      <c r="UWW2" s="297"/>
      <c r="UWX2" s="300"/>
      <c r="UWY2" s="297"/>
      <c r="UWZ2" s="300"/>
      <c r="UXA2" s="297"/>
      <c r="UXB2" s="300"/>
      <c r="UXC2" s="297"/>
      <c r="UXD2" s="300"/>
      <c r="UXE2" s="297"/>
      <c r="UXF2" s="300"/>
      <c r="UXG2" s="297"/>
      <c r="UXH2" s="300"/>
      <c r="UXI2" s="297"/>
      <c r="UXJ2" s="300"/>
      <c r="UXK2" s="297"/>
      <c r="UXL2" s="300"/>
      <c r="UXM2" s="297"/>
      <c r="UXN2" s="300"/>
      <c r="UXO2" s="297"/>
      <c r="UXP2" s="300"/>
      <c r="UXQ2" s="297"/>
      <c r="UXR2" s="300"/>
      <c r="UXS2" s="297"/>
      <c r="UXT2" s="300"/>
      <c r="UXU2" s="297"/>
      <c r="UXV2" s="300"/>
      <c r="UXW2" s="297"/>
      <c r="UXX2" s="300"/>
      <c r="UXY2" s="297"/>
      <c r="UXZ2" s="300"/>
      <c r="UYA2" s="297"/>
      <c r="UYB2" s="300"/>
      <c r="UYC2" s="297"/>
      <c r="UYD2" s="300"/>
      <c r="UYE2" s="297"/>
      <c r="UYF2" s="300"/>
      <c r="UYG2" s="297"/>
      <c r="UYH2" s="300"/>
      <c r="UYI2" s="297"/>
      <c r="UYJ2" s="300"/>
      <c r="UYK2" s="297"/>
      <c r="UYL2" s="300"/>
      <c r="UYM2" s="297"/>
      <c r="UYN2" s="300"/>
      <c r="UYO2" s="297"/>
      <c r="UYP2" s="300"/>
      <c r="UYQ2" s="297"/>
      <c r="UYR2" s="300"/>
      <c r="UYS2" s="297"/>
      <c r="UYT2" s="300"/>
      <c r="UYU2" s="297"/>
      <c r="UYV2" s="300"/>
      <c r="UYW2" s="297"/>
      <c r="UYX2" s="300"/>
      <c r="UYY2" s="297"/>
      <c r="UYZ2" s="300"/>
      <c r="UZA2" s="297"/>
      <c r="UZB2" s="300"/>
      <c r="UZC2" s="297"/>
      <c r="UZD2" s="300"/>
      <c r="UZE2" s="297"/>
      <c r="UZF2" s="300"/>
      <c r="UZG2" s="297"/>
      <c r="UZH2" s="300"/>
      <c r="UZI2" s="297"/>
      <c r="UZJ2" s="300"/>
      <c r="UZK2" s="297"/>
      <c r="UZL2" s="300"/>
      <c r="UZM2" s="297"/>
      <c r="UZN2" s="300"/>
      <c r="UZO2" s="297"/>
      <c r="UZP2" s="300"/>
      <c r="UZQ2" s="297"/>
      <c r="UZR2" s="300"/>
      <c r="UZS2" s="297"/>
      <c r="UZT2" s="300"/>
      <c r="UZU2" s="297"/>
      <c r="UZV2" s="300"/>
      <c r="UZW2" s="297"/>
      <c r="UZX2" s="300"/>
      <c r="UZY2" s="297"/>
      <c r="UZZ2" s="300"/>
      <c r="VAA2" s="297"/>
      <c r="VAB2" s="300"/>
      <c r="VAC2" s="297"/>
      <c r="VAD2" s="300"/>
      <c r="VAE2" s="297"/>
      <c r="VAF2" s="300"/>
      <c r="VAG2" s="297"/>
      <c r="VAH2" s="300"/>
      <c r="VAI2" s="297"/>
      <c r="VAJ2" s="300"/>
      <c r="VAK2" s="297"/>
      <c r="VAL2" s="300"/>
      <c r="VAM2" s="297"/>
      <c r="VAN2" s="300"/>
      <c r="VAO2" s="297"/>
      <c r="VAP2" s="300"/>
      <c r="VAQ2" s="297"/>
      <c r="VAR2" s="300"/>
      <c r="VAS2" s="297"/>
      <c r="VAT2" s="300"/>
      <c r="VAU2" s="297"/>
      <c r="VAV2" s="300"/>
      <c r="VAW2" s="297"/>
      <c r="VAX2" s="300"/>
      <c r="VAY2" s="297"/>
      <c r="VAZ2" s="300"/>
      <c r="VBA2" s="297"/>
      <c r="VBB2" s="300"/>
      <c r="VBC2" s="297"/>
      <c r="VBD2" s="300"/>
      <c r="VBE2" s="297"/>
      <c r="VBF2" s="300"/>
      <c r="VBG2" s="297"/>
      <c r="VBH2" s="300"/>
      <c r="VBI2" s="297"/>
      <c r="VBJ2" s="300"/>
      <c r="VBK2" s="297"/>
      <c r="VBL2" s="300"/>
      <c r="VBM2" s="297"/>
      <c r="VBN2" s="300"/>
      <c r="VBO2" s="297"/>
      <c r="VBP2" s="300"/>
      <c r="VBQ2" s="297"/>
      <c r="VBR2" s="300"/>
      <c r="VBS2" s="297"/>
      <c r="VBT2" s="300"/>
      <c r="VBU2" s="297"/>
      <c r="VBV2" s="300"/>
      <c r="VBW2" s="297"/>
      <c r="VBX2" s="300"/>
      <c r="VBY2" s="297"/>
      <c r="VBZ2" s="300"/>
      <c r="VCA2" s="297"/>
      <c r="VCB2" s="300"/>
      <c r="VCC2" s="297"/>
      <c r="VCD2" s="300"/>
      <c r="VCE2" s="297"/>
      <c r="VCF2" s="300"/>
      <c r="VCG2" s="297"/>
      <c r="VCH2" s="300"/>
      <c r="VCI2" s="297"/>
      <c r="VCJ2" s="300"/>
      <c r="VCK2" s="297"/>
      <c r="VCL2" s="300"/>
      <c r="VCM2" s="297"/>
      <c r="VCN2" s="300"/>
      <c r="VCO2" s="297"/>
      <c r="VCP2" s="300"/>
      <c r="VCQ2" s="297"/>
      <c r="VCR2" s="300"/>
      <c r="VCS2" s="297"/>
      <c r="VCT2" s="300"/>
      <c r="VCU2" s="297"/>
      <c r="VCV2" s="300"/>
      <c r="VCW2" s="297"/>
      <c r="VCX2" s="300"/>
      <c r="VCY2" s="297"/>
      <c r="VCZ2" s="300"/>
      <c r="VDA2" s="297"/>
      <c r="VDB2" s="300"/>
      <c r="VDC2" s="297"/>
      <c r="VDD2" s="300"/>
      <c r="VDE2" s="297"/>
      <c r="VDF2" s="300"/>
      <c r="VDG2" s="297"/>
      <c r="VDH2" s="300"/>
      <c r="VDI2" s="297"/>
      <c r="VDJ2" s="300"/>
      <c r="VDK2" s="297"/>
      <c r="VDL2" s="300"/>
      <c r="VDM2" s="297"/>
      <c r="VDN2" s="300"/>
      <c r="VDO2" s="297"/>
      <c r="VDP2" s="300"/>
      <c r="VDQ2" s="297"/>
      <c r="VDR2" s="300"/>
      <c r="VDS2" s="297"/>
      <c r="VDT2" s="300"/>
      <c r="VDU2" s="297"/>
      <c r="VDV2" s="300"/>
      <c r="VDW2" s="297"/>
      <c r="VDX2" s="300"/>
      <c r="VDY2" s="297"/>
      <c r="VDZ2" s="300"/>
      <c r="VEA2" s="297"/>
      <c r="VEB2" s="300"/>
      <c r="VEC2" s="297"/>
      <c r="VED2" s="300"/>
      <c r="VEE2" s="297"/>
      <c r="VEF2" s="300"/>
      <c r="VEG2" s="297"/>
      <c r="VEH2" s="300"/>
      <c r="VEI2" s="297"/>
      <c r="VEJ2" s="300"/>
      <c r="VEK2" s="297"/>
      <c r="VEL2" s="300"/>
      <c r="VEM2" s="297"/>
      <c r="VEN2" s="300"/>
      <c r="VEO2" s="297"/>
      <c r="VEP2" s="300"/>
      <c r="VEQ2" s="297"/>
      <c r="VER2" s="300"/>
      <c r="VES2" s="297"/>
      <c r="VET2" s="300"/>
      <c r="VEU2" s="297"/>
      <c r="VEV2" s="300"/>
      <c r="VEW2" s="297"/>
      <c r="VEX2" s="300"/>
      <c r="VEY2" s="297"/>
      <c r="VEZ2" s="300"/>
      <c r="VFA2" s="297"/>
      <c r="VFB2" s="300"/>
      <c r="VFC2" s="297"/>
      <c r="VFD2" s="300"/>
      <c r="VFE2" s="297"/>
      <c r="VFF2" s="300"/>
      <c r="VFG2" s="297"/>
      <c r="VFH2" s="300"/>
      <c r="VFI2" s="297"/>
      <c r="VFJ2" s="300"/>
      <c r="VFK2" s="297"/>
      <c r="VFL2" s="300"/>
      <c r="VFM2" s="297"/>
      <c r="VFN2" s="300"/>
      <c r="VFO2" s="297"/>
      <c r="VFP2" s="300"/>
      <c r="VFQ2" s="297"/>
      <c r="VFR2" s="300"/>
      <c r="VFS2" s="297"/>
      <c r="VFT2" s="300"/>
      <c r="VFU2" s="297"/>
      <c r="VFV2" s="300"/>
      <c r="VFW2" s="297"/>
      <c r="VFX2" s="300"/>
      <c r="VFY2" s="297"/>
      <c r="VFZ2" s="300"/>
      <c r="VGA2" s="297"/>
      <c r="VGB2" s="300"/>
      <c r="VGC2" s="297"/>
      <c r="VGD2" s="300"/>
      <c r="VGE2" s="297"/>
      <c r="VGF2" s="300"/>
      <c r="VGG2" s="297"/>
      <c r="VGH2" s="300"/>
      <c r="VGI2" s="297"/>
      <c r="VGJ2" s="300"/>
      <c r="VGK2" s="297"/>
      <c r="VGL2" s="300"/>
      <c r="VGM2" s="297"/>
      <c r="VGN2" s="300"/>
      <c r="VGO2" s="297"/>
      <c r="VGP2" s="300"/>
      <c r="VGQ2" s="297"/>
      <c r="VGR2" s="300"/>
      <c r="VGS2" s="297"/>
      <c r="VGT2" s="300"/>
      <c r="VGU2" s="297"/>
      <c r="VGV2" s="300"/>
      <c r="VGW2" s="297"/>
      <c r="VGX2" s="300"/>
      <c r="VGY2" s="297"/>
      <c r="VGZ2" s="300"/>
      <c r="VHA2" s="297"/>
      <c r="VHB2" s="300"/>
      <c r="VHC2" s="297"/>
      <c r="VHD2" s="300"/>
      <c r="VHE2" s="297"/>
      <c r="VHF2" s="300"/>
      <c r="VHG2" s="297"/>
      <c r="VHH2" s="300"/>
      <c r="VHI2" s="297"/>
      <c r="VHJ2" s="300"/>
      <c r="VHK2" s="297"/>
      <c r="VHL2" s="300"/>
      <c r="VHM2" s="297"/>
      <c r="VHN2" s="300"/>
      <c r="VHO2" s="297"/>
      <c r="VHP2" s="300"/>
      <c r="VHQ2" s="297"/>
      <c r="VHR2" s="300"/>
      <c r="VHS2" s="297"/>
      <c r="VHT2" s="300"/>
      <c r="VHU2" s="297"/>
      <c r="VHV2" s="300"/>
      <c r="VHW2" s="297"/>
      <c r="VHX2" s="300"/>
      <c r="VHY2" s="297"/>
      <c r="VHZ2" s="300"/>
      <c r="VIA2" s="297"/>
      <c r="VIB2" s="300"/>
      <c r="VIC2" s="297"/>
      <c r="VID2" s="300"/>
      <c r="VIE2" s="297"/>
      <c r="VIF2" s="300"/>
      <c r="VIG2" s="297"/>
      <c r="VIH2" s="300"/>
      <c r="VII2" s="297"/>
      <c r="VIJ2" s="300"/>
      <c r="VIK2" s="297"/>
      <c r="VIL2" s="300"/>
      <c r="VIM2" s="297"/>
      <c r="VIN2" s="300"/>
      <c r="VIO2" s="297"/>
      <c r="VIP2" s="300"/>
      <c r="VIQ2" s="297"/>
      <c r="VIR2" s="300"/>
      <c r="VIS2" s="297"/>
      <c r="VIT2" s="300"/>
      <c r="VIU2" s="297"/>
      <c r="VIV2" s="300"/>
      <c r="VIW2" s="297"/>
      <c r="VIX2" s="300"/>
      <c r="VIY2" s="297"/>
      <c r="VIZ2" s="300"/>
      <c r="VJA2" s="297"/>
      <c r="VJB2" s="300"/>
      <c r="VJC2" s="297"/>
      <c r="VJD2" s="300"/>
      <c r="VJE2" s="297"/>
      <c r="VJF2" s="300"/>
      <c r="VJG2" s="297"/>
      <c r="VJH2" s="300"/>
      <c r="VJI2" s="297"/>
      <c r="VJJ2" s="300"/>
      <c r="VJK2" s="297"/>
      <c r="VJL2" s="300"/>
      <c r="VJM2" s="297"/>
      <c r="VJN2" s="300"/>
      <c r="VJO2" s="297"/>
      <c r="VJP2" s="300"/>
      <c r="VJQ2" s="297"/>
      <c r="VJR2" s="300"/>
      <c r="VJS2" s="297"/>
      <c r="VJT2" s="300"/>
      <c r="VJU2" s="297"/>
      <c r="VJV2" s="300"/>
      <c r="VJW2" s="297"/>
      <c r="VJX2" s="300"/>
      <c r="VJY2" s="297"/>
      <c r="VJZ2" s="300"/>
      <c r="VKA2" s="297"/>
      <c r="VKB2" s="300"/>
      <c r="VKC2" s="297"/>
      <c r="VKD2" s="300"/>
      <c r="VKE2" s="297"/>
      <c r="VKF2" s="300"/>
      <c r="VKG2" s="297"/>
      <c r="VKH2" s="300"/>
      <c r="VKI2" s="297"/>
      <c r="VKJ2" s="300"/>
      <c r="VKK2" s="297"/>
      <c r="VKL2" s="300"/>
      <c r="VKM2" s="297"/>
      <c r="VKN2" s="300"/>
      <c r="VKO2" s="297"/>
      <c r="VKP2" s="300"/>
      <c r="VKQ2" s="297"/>
      <c r="VKR2" s="300"/>
      <c r="VKS2" s="297"/>
      <c r="VKT2" s="300"/>
      <c r="VKU2" s="297"/>
      <c r="VKV2" s="300"/>
      <c r="VKW2" s="297"/>
      <c r="VKX2" s="300"/>
      <c r="VKY2" s="297"/>
      <c r="VKZ2" s="300"/>
      <c r="VLA2" s="297"/>
      <c r="VLB2" s="300"/>
      <c r="VLC2" s="297"/>
      <c r="VLD2" s="300"/>
      <c r="VLE2" s="297"/>
      <c r="VLF2" s="300"/>
      <c r="VLG2" s="297"/>
      <c r="VLH2" s="300"/>
      <c r="VLI2" s="297"/>
      <c r="VLJ2" s="300"/>
      <c r="VLK2" s="297"/>
      <c r="VLL2" s="300"/>
      <c r="VLM2" s="297"/>
      <c r="VLN2" s="300"/>
      <c r="VLO2" s="297"/>
      <c r="VLP2" s="300"/>
      <c r="VLQ2" s="297"/>
      <c r="VLR2" s="300"/>
      <c r="VLS2" s="297"/>
      <c r="VLT2" s="300"/>
      <c r="VLU2" s="297"/>
      <c r="VLV2" s="300"/>
      <c r="VLW2" s="297"/>
      <c r="VLX2" s="300"/>
      <c r="VLY2" s="297"/>
      <c r="VLZ2" s="300"/>
      <c r="VMA2" s="297"/>
      <c r="VMB2" s="300"/>
      <c r="VMC2" s="297"/>
      <c r="VMD2" s="300"/>
      <c r="VME2" s="297"/>
      <c r="VMF2" s="300"/>
      <c r="VMG2" s="297"/>
      <c r="VMH2" s="300"/>
      <c r="VMI2" s="297"/>
      <c r="VMJ2" s="300"/>
      <c r="VMK2" s="297"/>
      <c r="VML2" s="300"/>
      <c r="VMM2" s="297"/>
      <c r="VMN2" s="300"/>
      <c r="VMO2" s="297"/>
      <c r="VMP2" s="300"/>
      <c r="VMQ2" s="297"/>
      <c r="VMR2" s="300"/>
      <c r="VMS2" s="297"/>
      <c r="VMT2" s="300"/>
      <c r="VMU2" s="297"/>
      <c r="VMV2" s="300"/>
      <c r="VMW2" s="297"/>
      <c r="VMX2" s="300"/>
      <c r="VMY2" s="297"/>
      <c r="VMZ2" s="300"/>
      <c r="VNA2" s="297"/>
      <c r="VNB2" s="300"/>
      <c r="VNC2" s="297"/>
      <c r="VND2" s="300"/>
      <c r="VNE2" s="297"/>
      <c r="VNF2" s="300"/>
      <c r="VNG2" s="297"/>
      <c r="VNH2" s="300"/>
      <c r="VNI2" s="297"/>
      <c r="VNJ2" s="300"/>
      <c r="VNK2" s="297"/>
      <c r="VNL2" s="300"/>
      <c r="VNM2" s="297"/>
      <c r="VNN2" s="300"/>
      <c r="VNO2" s="297"/>
      <c r="VNP2" s="300"/>
      <c r="VNQ2" s="297"/>
      <c r="VNR2" s="300"/>
      <c r="VNS2" s="297"/>
      <c r="VNT2" s="300"/>
      <c r="VNU2" s="297"/>
      <c r="VNV2" s="300"/>
      <c r="VNW2" s="297"/>
      <c r="VNX2" s="300"/>
      <c r="VNY2" s="297"/>
      <c r="VNZ2" s="300"/>
      <c r="VOA2" s="297"/>
      <c r="VOB2" s="300"/>
      <c r="VOC2" s="297"/>
      <c r="VOD2" s="300"/>
      <c r="VOE2" s="297"/>
      <c r="VOF2" s="300"/>
      <c r="VOG2" s="297"/>
      <c r="VOH2" s="300"/>
      <c r="VOI2" s="297"/>
      <c r="VOJ2" s="300"/>
      <c r="VOK2" s="297"/>
      <c r="VOL2" s="300"/>
      <c r="VOM2" s="297"/>
      <c r="VON2" s="300"/>
      <c r="VOO2" s="297"/>
      <c r="VOP2" s="300"/>
      <c r="VOQ2" s="297"/>
      <c r="VOR2" s="300"/>
      <c r="VOS2" s="297"/>
      <c r="VOT2" s="300"/>
      <c r="VOU2" s="297"/>
      <c r="VOV2" s="300"/>
      <c r="VOW2" s="297"/>
      <c r="VOX2" s="300"/>
      <c r="VOY2" s="297"/>
      <c r="VOZ2" s="300"/>
      <c r="VPA2" s="297"/>
      <c r="VPB2" s="300"/>
      <c r="VPC2" s="297"/>
      <c r="VPD2" s="300"/>
      <c r="VPE2" s="297"/>
      <c r="VPF2" s="300"/>
      <c r="VPG2" s="297"/>
      <c r="VPH2" s="300"/>
      <c r="VPI2" s="297"/>
      <c r="VPJ2" s="300"/>
      <c r="VPK2" s="297"/>
      <c r="VPL2" s="300"/>
      <c r="VPM2" s="297"/>
      <c r="VPN2" s="300"/>
      <c r="VPO2" s="297"/>
      <c r="VPP2" s="300"/>
      <c r="VPQ2" s="297"/>
      <c r="VPR2" s="300"/>
      <c r="VPS2" s="297"/>
      <c r="VPT2" s="300"/>
      <c r="VPU2" s="297"/>
      <c r="VPV2" s="300"/>
      <c r="VPW2" s="297"/>
      <c r="VPX2" s="300"/>
      <c r="VPY2" s="297"/>
      <c r="VPZ2" s="300"/>
      <c r="VQA2" s="297"/>
      <c r="VQB2" s="300"/>
      <c r="VQC2" s="297"/>
      <c r="VQD2" s="300"/>
      <c r="VQE2" s="297"/>
      <c r="VQF2" s="300"/>
      <c r="VQG2" s="297"/>
      <c r="VQH2" s="300"/>
      <c r="VQI2" s="297"/>
      <c r="VQJ2" s="300"/>
      <c r="VQK2" s="297"/>
      <c r="VQL2" s="300"/>
      <c r="VQM2" s="297"/>
      <c r="VQN2" s="300"/>
      <c r="VQO2" s="297"/>
      <c r="VQP2" s="300"/>
      <c r="VQQ2" s="297"/>
      <c r="VQR2" s="300"/>
      <c r="VQS2" s="297"/>
      <c r="VQT2" s="300"/>
      <c r="VQU2" s="297"/>
      <c r="VQV2" s="300"/>
      <c r="VQW2" s="297"/>
      <c r="VQX2" s="300"/>
      <c r="VQY2" s="297"/>
      <c r="VQZ2" s="300"/>
      <c r="VRA2" s="297"/>
      <c r="VRB2" s="300"/>
      <c r="VRC2" s="297"/>
      <c r="VRD2" s="300"/>
      <c r="VRE2" s="297"/>
      <c r="VRF2" s="300"/>
      <c r="VRG2" s="297"/>
      <c r="VRH2" s="300"/>
      <c r="VRI2" s="297"/>
      <c r="VRJ2" s="300"/>
      <c r="VRK2" s="297"/>
      <c r="VRL2" s="300"/>
      <c r="VRM2" s="297"/>
      <c r="VRN2" s="300"/>
      <c r="VRO2" s="297"/>
      <c r="VRP2" s="300"/>
      <c r="VRQ2" s="297"/>
      <c r="VRR2" s="300"/>
      <c r="VRS2" s="297"/>
      <c r="VRT2" s="300"/>
      <c r="VRU2" s="297"/>
      <c r="VRV2" s="300"/>
      <c r="VRW2" s="297"/>
      <c r="VRX2" s="300"/>
      <c r="VRY2" s="297"/>
      <c r="VRZ2" s="300"/>
      <c r="VSA2" s="297"/>
      <c r="VSB2" s="300"/>
      <c r="VSC2" s="297"/>
      <c r="VSD2" s="300"/>
      <c r="VSE2" s="297"/>
      <c r="VSF2" s="300"/>
      <c r="VSG2" s="297"/>
      <c r="VSH2" s="300"/>
      <c r="VSI2" s="297"/>
      <c r="VSJ2" s="300"/>
      <c r="VSK2" s="297"/>
      <c r="VSL2" s="300"/>
      <c r="VSM2" s="297"/>
      <c r="VSN2" s="300"/>
      <c r="VSO2" s="297"/>
      <c r="VSP2" s="300"/>
      <c r="VSQ2" s="297"/>
      <c r="VSR2" s="300"/>
      <c r="VSS2" s="297"/>
      <c r="VST2" s="300"/>
      <c r="VSU2" s="297"/>
      <c r="VSV2" s="300"/>
      <c r="VSW2" s="297"/>
      <c r="VSX2" s="300"/>
      <c r="VSY2" s="297"/>
      <c r="VSZ2" s="300"/>
      <c r="VTA2" s="297"/>
      <c r="VTB2" s="300"/>
      <c r="VTC2" s="297"/>
      <c r="VTD2" s="300"/>
      <c r="VTE2" s="297"/>
      <c r="VTF2" s="300"/>
      <c r="VTG2" s="297"/>
      <c r="VTH2" s="300"/>
      <c r="VTI2" s="297"/>
      <c r="VTJ2" s="300"/>
      <c r="VTK2" s="297"/>
      <c r="VTL2" s="300"/>
      <c r="VTM2" s="297"/>
      <c r="VTN2" s="300"/>
      <c r="VTO2" s="297"/>
      <c r="VTP2" s="300"/>
      <c r="VTQ2" s="297"/>
      <c r="VTR2" s="300"/>
      <c r="VTS2" s="297"/>
      <c r="VTT2" s="300"/>
      <c r="VTU2" s="297"/>
      <c r="VTV2" s="300"/>
      <c r="VTW2" s="297"/>
      <c r="VTX2" s="300"/>
      <c r="VTY2" s="297"/>
      <c r="VTZ2" s="300"/>
      <c r="VUA2" s="297"/>
      <c r="VUB2" s="300"/>
      <c r="VUC2" s="297"/>
      <c r="VUD2" s="300"/>
      <c r="VUE2" s="297"/>
      <c r="VUF2" s="300"/>
      <c r="VUG2" s="297"/>
      <c r="VUH2" s="300"/>
      <c r="VUI2" s="297"/>
      <c r="VUJ2" s="300"/>
      <c r="VUK2" s="297"/>
      <c r="VUL2" s="300"/>
      <c r="VUM2" s="297"/>
      <c r="VUN2" s="300"/>
      <c r="VUO2" s="297"/>
      <c r="VUP2" s="300"/>
      <c r="VUQ2" s="297"/>
      <c r="VUR2" s="300"/>
      <c r="VUS2" s="297"/>
      <c r="VUT2" s="300"/>
      <c r="VUU2" s="297"/>
      <c r="VUV2" s="300"/>
      <c r="VUW2" s="297"/>
      <c r="VUX2" s="300"/>
      <c r="VUY2" s="297"/>
      <c r="VUZ2" s="300"/>
      <c r="VVA2" s="297"/>
      <c r="VVB2" s="300"/>
      <c r="VVC2" s="297"/>
      <c r="VVD2" s="300"/>
      <c r="VVE2" s="297"/>
      <c r="VVF2" s="300"/>
      <c r="VVG2" s="297"/>
      <c r="VVH2" s="300"/>
      <c r="VVI2" s="297"/>
      <c r="VVJ2" s="300"/>
      <c r="VVK2" s="297"/>
      <c r="VVL2" s="300"/>
      <c r="VVM2" s="297"/>
      <c r="VVN2" s="300"/>
      <c r="VVO2" s="297"/>
      <c r="VVP2" s="300"/>
      <c r="VVQ2" s="297"/>
      <c r="VVR2" s="300"/>
      <c r="VVS2" s="297"/>
      <c r="VVT2" s="300"/>
      <c r="VVU2" s="297"/>
      <c r="VVV2" s="300"/>
      <c r="VVW2" s="297"/>
      <c r="VVX2" s="300"/>
      <c r="VVY2" s="297"/>
      <c r="VVZ2" s="300"/>
      <c r="VWA2" s="297"/>
      <c r="VWB2" s="300"/>
      <c r="VWC2" s="297"/>
      <c r="VWD2" s="300"/>
      <c r="VWE2" s="297"/>
      <c r="VWF2" s="300"/>
      <c r="VWG2" s="297"/>
      <c r="VWH2" s="300"/>
      <c r="VWI2" s="297"/>
      <c r="VWJ2" s="300"/>
      <c r="VWK2" s="297"/>
      <c r="VWL2" s="300"/>
      <c r="VWM2" s="297"/>
      <c r="VWN2" s="300"/>
      <c r="VWO2" s="297"/>
      <c r="VWP2" s="300"/>
      <c r="VWQ2" s="297"/>
      <c r="VWR2" s="300"/>
      <c r="VWS2" s="297"/>
      <c r="VWT2" s="300"/>
      <c r="VWU2" s="297"/>
      <c r="VWV2" s="300"/>
      <c r="VWW2" s="297"/>
      <c r="VWX2" s="300"/>
      <c r="VWY2" s="297"/>
      <c r="VWZ2" s="300"/>
      <c r="VXA2" s="297"/>
      <c r="VXB2" s="300"/>
      <c r="VXC2" s="297"/>
      <c r="VXD2" s="300"/>
      <c r="VXE2" s="297"/>
      <c r="VXF2" s="300"/>
      <c r="VXG2" s="297"/>
      <c r="VXH2" s="300"/>
      <c r="VXI2" s="297"/>
      <c r="VXJ2" s="300"/>
      <c r="VXK2" s="297"/>
      <c r="VXL2" s="300"/>
      <c r="VXM2" s="297"/>
      <c r="VXN2" s="300"/>
      <c r="VXO2" s="297"/>
      <c r="VXP2" s="300"/>
      <c r="VXQ2" s="297"/>
      <c r="VXR2" s="300"/>
      <c r="VXS2" s="297"/>
      <c r="VXT2" s="300"/>
      <c r="VXU2" s="297"/>
      <c r="VXV2" s="300"/>
      <c r="VXW2" s="297"/>
      <c r="VXX2" s="300"/>
      <c r="VXY2" s="297"/>
      <c r="VXZ2" s="300"/>
      <c r="VYA2" s="297"/>
      <c r="VYB2" s="300"/>
      <c r="VYC2" s="297"/>
      <c r="VYD2" s="300"/>
      <c r="VYE2" s="297"/>
      <c r="VYF2" s="300"/>
      <c r="VYG2" s="297"/>
      <c r="VYH2" s="300"/>
      <c r="VYI2" s="297"/>
      <c r="VYJ2" s="300"/>
      <c r="VYK2" s="297"/>
      <c r="VYL2" s="300"/>
      <c r="VYM2" s="297"/>
      <c r="VYN2" s="300"/>
      <c r="VYO2" s="297"/>
      <c r="VYP2" s="300"/>
      <c r="VYQ2" s="297"/>
      <c r="VYR2" s="300"/>
      <c r="VYS2" s="297"/>
      <c r="VYT2" s="300"/>
      <c r="VYU2" s="297"/>
      <c r="VYV2" s="300"/>
      <c r="VYW2" s="297"/>
      <c r="VYX2" s="300"/>
      <c r="VYY2" s="297"/>
      <c r="VYZ2" s="300"/>
      <c r="VZA2" s="297"/>
      <c r="VZB2" s="300"/>
      <c r="VZC2" s="297"/>
      <c r="VZD2" s="300"/>
      <c r="VZE2" s="297"/>
      <c r="VZF2" s="300"/>
      <c r="VZG2" s="297"/>
      <c r="VZH2" s="300"/>
      <c r="VZI2" s="297"/>
      <c r="VZJ2" s="300"/>
      <c r="VZK2" s="297"/>
      <c r="VZL2" s="300"/>
      <c r="VZM2" s="297"/>
      <c r="VZN2" s="300"/>
      <c r="VZO2" s="297"/>
      <c r="VZP2" s="300"/>
      <c r="VZQ2" s="297"/>
      <c r="VZR2" s="300"/>
      <c r="VZS2" s="297"/>
      <c r="VZT2" s="300"/>
      <c r="VZU2" s="297"/>
      <c r="VZV2" s="300"/>
      <c r="VZW2" s="297"/>
      <c r="VZX2" s="300"/>
      <c r="VZY2" s="297"/>
      <c r="VZZ2" s="300"/>
      <c r="WAA2" s="297"/>
      <c r="WAB2" s="300"/>
      <c r="WAC2" s="297"/>
      <c r="WAD2" s="300"/>
      <c r="WAE2" s="297"/>
      <c r="WAF2" s="300"/>
      <c r="WAG2" s="297"/>
      <c r="WAH2" s="300"/>
      <c r="WAI2" s="297"/>
      <c r="WAJ2" s="300"/>
      <c r="WAK2" s="297"/>
      <c r="WAL2" s="300"/>
      <c r="WAM2" s="297"/>
      <c r="WAN2" s="300"/>
      <c r="WAO2" s="297"/>
      <c r="WAP2" s="300"/>
      <c r="WAQ2" s="297"/>
      <c r="WAR2" s="300"/>
      <c r="WAS2" s="297"/>
      <c r="WAT2" s="300"/>
      <c r="WAU2" s="297"/>
      <c r="WAV2" s="300"/>
      <c r="WAW2" s="297"/>
      <c r="WAX2" s="300"/>
      <c r="WAY2" s="297"/>
      <c r="WAZ2" s="300"/>
      <c r="WBA2" s="297"/>
      <c r="WBB2" s="300"/>
      <c r="WBC2" s="297"/>
      <c r="WBD2" s="300"/>
      <c r="WBE2" s="297"/>
      <c r="WBF2" s="300"/>
      <c r="WBG2" s="297"/>
      <c r="WBH2" s="300"/>
      <c r="WBI2" s="297"/>
      <c r="WBJ2" s="300"/>
      <c r="WBK2" s="297"/>
      <c r="WBL2" s="300"/>
      <c r="WBM2" s="297"/>
      <c r="WBN2" s="300"/>
      <c r="WBO2" s="297"/>
      <c r="WBP2" s="300"/>
      <c r="WBQ2" s="297"/>
      <c r="WBR2" s="300"/>
      <c r="WBS2" s="297"/>
      <c r="WBT2" s="300"/>
      <c r="WBU2" s="297"/>
      <c r="WBV2" s="300"/>
      <c r="WBW2" s="297"/>
      <c r="WBX2" s="300"/>
      <c r="WBY2" s="297"/>
      <c r="WBZ2" s="300"/>
      <c r="WCA2" s="297"/>
      <c r="WCB2" s="300"/>
      <c r="WCC2" s="297"/>
      <c r="WCD2" s="300"/>
      <c r="WCE2" s="297"/>
      <c r="WCF2" s="300"/>
      <c r="WCG2" s="297"/>
      <c r="WCH2" s="300"/>
      <c r="WCI2" s="297"/>
      <c r="WCJ2" s="300"/>
      <c r="WCK2" s="297"/>
      <c r="WCL2" s="300"/>
      <c r="WCM2" s="297"/>
      <c r="WCN2" s="300"/>
      <c r="WCO2" s="297"/>
      <c r="WCP2" s="300"/>
      <c r="WCQ2" s="297"/>
      <c r="WCR2" s="300"/>
      <c r="WCS2" s="297"/>
      <c r="WCT2" s="300"/>
      <c r="WCU2" s="297"/>
      <c r="WCV2" s="300"/>
      <c r="WCW2" s="297"/>
      <c r="WCX2" s="300"/>
      <c r="WCY2" s="297"/>
      <c r="WCZ2" s="300"/>
      <c r="WDA2" s="297"/>
      <c r="WDB2" s="300"/>
      <c r="WDC2" s="297"/>
      <c r="WDD2" s="300"/>
      <c r="WDE2" s="297"/>
      <c r="WDF2" s="300"/>
      <c r="WDG2" s="297"/>
      <c r="WDH2" s="300"/>
      <c r="WDI2" s="297"/>
      <c r="WDJ2" s="300"/>
      <c r="WDK2" s="297"/>
      <c r="WDL2" s="300"/>
      <c r="WDM2" s="297"/>
      <c r="WDN2" s="300"/>
      <c r="WDO2" s="297"/>
      <c r="WDP2" s="300"/>
      <c r="WDQ2" s="297"/>
      <c r="WDR2" s="300"/>
      <c r="WDS2" s="297"/>
      <c r="WDT2" s="300"/>
      <c r="WDU2" s="297"/>
      <c r="WDV2" s="300"/>
      <c r="WDW2" s="297"/>
      <c r="WDX2" s="300"/>
      <c r="WDY2" s="297"/>
      <c r="WDZ2" s="300"/>
      <c r="WEA2" s="297"/>
      <c r="WEB2" s="300"/>
      <c r="WEC2" s="297"/>
      <c r="WED2" s="300"/>
      <c r="WEE2" s="297"/>
      <c r="WEF2" s="300"/>
      <c r="WEG2" s="297"/>
      <c r="WEH2" s="300"/>
      <c r="WEI2" s="297"/>
      <c r="WEJ2" s="300"/>
      <c r="WEK2" s="297"/>
      <c r="WEL2" s="300"/>
      <c r="WEM2" s="297"/>
      <c r="WEN2" s="300"/>
      <c r="WEO2" s="297"/>
      <c r="WEP2" s="300"/>
      <c r="WEQ2" s="297"/>
      <c r="WER2" s="300"/>
      <c r="WES2" s="297"/>
      <c r="WET2" s="300"/>
      <c r="WEU2" s="297"/>
      <c r="WEV2" s="300"/>
      <c r="WEW2" s="297"/>
      <c r="WEX2" s="300"/>
      <c r="WEY2" s="297"/>
      <c r="WEZ2" s="300"/>
      <c r="WFA2" s="297"/>
      <c r="WFB2" s="300"/>
      <c r="WFC2" s="297"/>
      <c r="WFD2" s="300"/>
      <c r="WFE2" s="297"/>
      <c r="WFF2" s="300"/>
      <c r="WFG2" s="297"/>
      <c r="WFH2" s="300"/>
      <c r="WFI2" s="297"/>
      <c r="WFJ2" s="300"/>
      <c r="WFK2" s="297"/>
      <c r="WFL2" s="300"/>
      <c r="WFM2" s="297"/>
      <c r="WFN2" s="300"/>
      <c r="WFO2" s="297"/>
      <c r="WFP2" s="300"/>
      <c r="WFQ2" s="297"/>
      <c r="WFR2" s="300"/>
      <c r="WFS2" s="297"/>
      <c r="WFT2" s="300"/>
      <c r="WFU2" s="297"/>
      <c r="WFV2" s="300"/>
      <c r="WFW2" s="297"/>
      <c r="WFX2" s="300"/>
      <c r="WFY2" s="297"/>
      <c r="WFZ2" s="300"/>
      <c r="WGA2" s="297"/>
      <c r="WGB2" s="300"/>
      <c r="WGC2" s="297"/>
      <c r="WGD2" s="300"/>
      <c r="WGE2" s="297"/>
      <c r="WGF2" s="300"/>
      <c r="WGG2" s="297"/>
      <c r="WGH2" s="300"/>
      <c r="WGI2" s="297"/>
      <c r="WGJ2" s="300"/>
      <c r="WGK2" s="297"/>
      <c r="WGL2" s="300"/>
      <c r="WGM2" s="297"/>
      <c r="WGN2" s="300"/>
      <c r="WGO2" s="297"/>
      <c r="WGP2" s="300"/>
      <c r="WGQ2" s="297"/>
      <c r="WGR2" s="300"/>
      <c r="WGS2" s="297"/>
      <c r="WGT2" s="300"/>
      <c r="WGU2" s="297"/>
      <c r="WGV2" s="300"/>
      <c r="WGW2" s="297"/>
      <c r="WGX2" s="300"/>
      <c r="WGY2" s="297"/>
      <c r="WGZ2" s="300"/>
      <c r="WHA2" s="297"/>
      <c r="WHB2" s="300"/>
      <c r="WHC2" s="297"/>
      <c r="WHD2" s="300"/>
      <c r="WHE2" s="297"/>
      <c r="WHF2" s="300"/>
      <c r="WHG2" s="297"/>
      <c r="WHH2" s="300"/>
      <c r="WHI2" s="297"/>
      <c r="WHJ2" s="300"/>
      <c r="WHK2" s="297"/>
      <c r="WHL2" s="300"/>
      <c r="WHM2" s="297"/>
      <c r="WHN2" s="300"/>
      <c r="WHO2" s="297"/>
      <c r="WHP2" s="300"/>
      <c r="WHQ2" s="297"/>
      <c r="WHR2" s="300"/>
      <c r="WHS2" s="297"/>
      <c r="WHT2" s="300"/>
      <c r="WHU2" s="297"/>
      <c r="WHV2" s="300"/>
      <c r="WHW2" s="297"/>
      <c r="WHX2" s="300"/>
      <c r="WHY2" s="297"/>
      <c r="WHZ2" s="300"/>
      <c r="WIA2" s="297"/>
      <c r="WIB2" s="300"/>
      <c r="WIC2" s="297"/>
      <c r="WID2" s="300"/>
      <c r="WIE2" s="297"/>
      <c r="WIF2" s="300"/>
      <c r="WIG2" s="297"/>
      <c r="WIH2" s="300"/>
      <c r="WII2" s="297"/>
      <c r="WIJ2" s="300"/>
      <c r="WIK2" s="297"/>
      <c r="WIL2" s="300"/>
      <c r="WIM2" s="297"/>
      <c r="WIN2" s="300"/>
      <c r="WIO2" s="297"/>
      <c r="WIP2" s="300"/>
      <c r="WIQ2" s="297"/>
      <c r="WIR2" s="300"/>
      <c r="WIS2" s="297"/>
      <c r="WIT2" s="300"/>
      <c r="WIU2" s="297"/>
      <c r="WIV2" s="300"/>
      <c r="WIW2" s="297"/>
      <c r="WIX2" s="300"/>
      <c r="WIY2" s="297"/>
      <c r="WIZ2" s="300"/>
      <c r="WJA2" s="297"/>
      <c r="WJB2" s="300"/>
      <c r="WJC2" s="297"/>
      <c r="WJD2" s="300"/>
      <c r="WJE2" s="297"/>
      <c r="WJF2" s="300"/>
      <c r="WJG2" s="297"/>
      <c r="WJH2" s="300"/>
      <c r="WJI2" s="297"/>
      <c r="WJJ2" s="300"/>
      <c r="WJK2" s="297"/>
      <c r="WJL2" s="300"/>
      <c r="WJM2" s="297"/>
      <c r="WJN2" s="300"/>
      <c r="WJO2" s="297"/>
      <c r="WJP2" s="300"/>
      <c r="WJQ2" s="297"/>
      <c r="WJR2" s="300"/>
      <c r="WJS2" s="297"/>
      <c r="WJT2" s="300"/>
      <c r="WJU2" s="297"/>
      <c r="WJV2" s="300"/>
      <c r="WJW2" s="297"/>
      <c r="WJX2" s="300"/>
      <c r="WJY2" s="297"/>
      <c r="WJZ2" s="300"/>
      <c r="WKA2" s="297"/>
      <c r="WKB2" s="300"/>
      <c r="WKC2" s="297"/>
      <c r="WKD2" s="300"/>
      <c r="WKE2" s="297"/>
      <c r="WKF2" s="300"/>
      <c r="WKG2" s="297"/>
      <c r="WKH2" s="300"/>
      <c r="WKI2" s="297"/>
      <c r="WKJ2" s="300"/>
      <c r="WKK2" s="297"/>
      <c r="WKL2" s="300"/>
      <c r="WKM2" s="297"/>
      <c r="WKN2" s="300"/>
      <c r="WKO2" s="297"/>
      <c r="WKP2" s="300"/>
      <c r="WKQ2" s="297"/>
      <c r="WKR2" s="300"/>
      <c r="WKS2" s="297"/>
      <c r="WKT2" s="300"/>
      <c r="WKU2" s="297"/>
      <c r="WKV2" s="300"/>
      <c r="WKW2" s="297"/>
      <c r="WKX2" s="300"/>
      <c r="WKY2" s="297"/>
      <c r="WKZ2" s="300"/>
      <c r="WLA2" s="297"/>
      <c r="WLB2" s="300"/>
      <c r="WLC2" s="297"/>
      <c r="WLD2" s="300"/>
      <c r="WLE2" s="297"/>
      <c r="WLF2" s="300"/>
      <c r="WLG2" s="297"/>
      <c r="WLH2" s="300"/>
      <c r="WLI2" s="297"/>
      <c r="WLJ2" s="300"/>
      <c r="WLK2" s="297"/>
      <c r="WLL2" s="300"/>
      <c r="WLM2" s="297"/>
      <c r="WLN2" s="300"/>
      <c r="WLO2" s="297"/>
      <c r="WLP2" s="300"/>
      <c r="WLQ2" s="297"/>
      <c r="WLR2" s="300"/>
      <c r="WLS2" s="297"/>
      <c r="WLT2" s="300"/>
      <c r="WLU2" s="297"/>
      <c r="WLV2" s="300"/>
      <c r="WLW2" s="297"/>
      <c r="WLX2" s="300"/>
      <c r="WLY2" s="297"/>
      <c r="WLZ2" s="300"/>
      <c r="WMA2" s="297"/>
      <c r="WMB2" s="300"/>
      <c r="WMC2" s="297"/>
      <c r="WMD2" s="300"/>
      <c r="WME2" s="297"/>
      <c r="WMF2" s="300"/>
      <c r="WMG2" s="297"/>
      <c r="WMH2" s="300"/>
      <c r="WMI2" s="297"/>
      <c r="WMJ2" s="300"/>
      <c r="WMK2" s="297"/>
      <c r="WML2" s="300"/>
      <c r="WMM2" s="297"/>
      <c r="WMN2" s="300"/>
      <c r="WMO2" s="297"/>
      <c r="WMP2" s="300"/>
      <c r="WMQ2" s="297"/>
      <c r="WMR2" s="300"/>
      <c r="WMS2" s="297"/>
      <c r="WMT2" s="300"/>
      <c r="WMU2" s="297"/>
      <c r="WMV2" s="300"/>
      <c r="WMW2" s="297"/>
      <c r="WMX2" s="300"/>
      <c r="WMY2" s="297"/>
      <c r="WMZ2" s="300"/>
      <c r="WNA2" s="297"/>
      <c r="WNB2" s="300"/>
      <c r="WNC2" s="297"/>
      <c r="WND2" s="300"/>
      <c r="WNE2" s="297"/>
      <c r="WNF2" s="300"/>
      <c r="WNG2" s="297"/>
      <c r="WNH2" s="300"/>
      <c r="WNI2" s="297"/>
      <c r="WNJ2" s="300"/>
      <c r="WNK2" s="297"/>
      <c r="WNL2" s="300"/>
      <c r="WNM2" s="297"/>
      <c r="WNN2" s="300"/>
      <c r="WNO2" s="297"/>
      <c r="WNP2" s="300"/>
      <c r="WNQ2" s="297"/>
      <c r="WNR2" s="300"/>
      <c r="WNS2" s="297"/>
      <c r="WNT2" s="300"/>
      <c r="WNU2" s="297"/>
      <c r="WNV2" s="300"/>
      <c r="WNW2" s="297"/>
      <c r="WNX2" s="300"/>
      <c r="WNY2" s="297"/>
      <c r="WNZ2" s="300"/>
      <c r="WOA2" s="297"/>
      <c r="WOB2" s="300"/>
      <c r="WOC2" s="297"/>
      <c r="WOD2" s="300"/>
      <c r="WOE2" s="297"/>
      <c r="WOF2" s="300"/>
      <c r="WOG2" s="297"/>
      <c r="WOH2" s="300"/>
      <c r="WOI2" s="297"/>
      <c r="WOJ2" s="300"/>
      <c r="WOK2" s="297"/>
      <c r="WOL2" s="300"/>
      <c r="WOM2" s="297"/>
      <c r="WON2" s="300"/>
      <c r="WOO2" s="297"/>
      <c r="WOP2" s="300"/>
      <c r="WOQ2" s="297"/>
      <c r="WOR2" s="300"/>
      <c r="WOS2" s="297"/>
      <c r="WOT2" s="300"/>
      <c r="WOU2" s="297"/>
      <c r="WOV2" s="300"/>
      <c r="WOW2" s="297"/>
      <c r="WOX2" s="300"/>
      <c r="WOY2" s="297"/>
      <c r="WOZ2" s="300"/>
      <c r="WPA2" s="297"/>
      <c r="WPB2" s="300"/>
      <c r="WPC2" s="297"/>
      <c r="WPD2" s="300"/>
      <c r="WPE2" s="297"/>
      <c r="WPF2" s="300"/>
      <c r="WPG2" s="297"/>
      <c r="WPH2" s="300"/>
      <c r="WPI2" s="297"/>
      <c r="WPJ2" s="300"/>
      <c r="WPK2" s="297"/>
      <c r="WPL2" s="300"/>
      <c r="WPM2" s="297"/>
      <c r="WPN2" s="300"/>
      <c r="WPO2" s="297"/>
      <c r="WPP2" s="300"/>
      <c r="WPQ2" s="297"/>
      <c r="WPR2" s="300"/>
      <c r="WPS2" s="297"/>
      <c r="WPT2" s="300"/>
      <c r="WPU2" s="297"/>
      <c r="WPV2" s="300"/>
      <c r="WPW2" s="297"/>
      <c r="WPX2" s="300"/>
      <c r="WPY2" s="297"/>
      <c r="WPZ2" s="300"/>
      <c r="WQA2" s="297"/>
      <c r="WQB2" s="300"/>
      <c r="WQC2" s="297"/>
      <c r="WQD2" s="300"/>
      <c r="WQE2" s="297"/>
      <c r="WQF2" s="300"/>
      <c r="WQG2" s="297"/>
      <c r="WQH2" s="300"/>
      <c r="WQI2" s="297"/>
      <c r="WQJ2" s="300"/>
      <c r="WQK2" s="297"/>
      <c r="WQL2" s="300"/>
      <c r="WQM2" s="297"/>
      <c r="WQN2" s="300"/>
      <c r="WQO2" s="297"/>
      <c r="WQP2" s="300"/>
      <c r="WQQ2" s="297"/>
      <c r="WQR2" s="300"/>
      <c r="WQS2" s="297"/>
      <c r="WQT2" s="300"/>
      <c r="WQU2" s="297"/>
      <c r="WQV2" s="300"/>
      <c r="WQW2" s="297"/>
      <c r="WQX2" s="300"/>
      <c r="WQY2" s="297"/>
      <c r="WQZ2" s="300"/>
      <c r="WRA2" s="297"/>
      <c r="WRB2" s="300"/>
      <c r="WRC2" s="297"/>
      <c r="WRD2" s="300"/>
      <c r="WRE2" s="297"/>
      <c r="WRF2" s="300"/>
      <c r="WRG2" s="297"/>
      <c r="WRH2" s="300"/>
      <c r="WRI2" s="297"/>
      <c r="WRJ2" s="300"/>
      <c r="WRK2" s="297"/>
      <c r="WRL2" s="300"/>
      <c r="WRM2" s="297"/>
      <c r="WRN2" s="300"/>
      <c r="WRO2" s="297"/>
      <c r="WRP2" s="300"/>
      <c r="WRQ2" s="297"/>
      <c r="WRR2" s="300"/>
      <c r="WRS2" s="297"/>
      <c r="WRT2" s="300"/>
      <c r="WRU2" s="297"/>
      <c r="WRV2" s="300"/>
      <c r="WRW2" s="297"/>
      <c r="WRX2" s="300"/>
      <c r="WRY2" s="297"/>
      <c r="WRZ2" s="300"/>
      <c r="WSA2" s="297"/>
      <c r="WSB2" s="300"/>
      <c r="WSC2" s="297"/>
      <c r="WSD2" s="300"/>
      <c r="WSE2" s="297"/>
      <c r="WSF2" s="300"/>
      <c r="WSG2" s="297"/>
      <c r="WSH2" s="300"/>
      <c r="WSI2" s="297"/>
      <c r="WSJ2" s="300"/>
      <c r="WSK2" s="297"/>
      <c r="WSL2" s="300"/>
      <c r="WSM2" s="297"/>
      <c r="WSN2" s="300"/>
      <c r="WSO2" s="297"/>
      <c r="WSP2" s="300"/>
      <c r="WSQ2" s="297"/>
      <c r="WSR2" s="300"/>
      <c r="WSS2" s="297"/>
      <c r="WST2" s="300"/>
      <c r="WSU2" s="297"/>
      <c r="WSV2" s="300"/>
      <c r="WSW2" s="297"/>
      <c r="WSX2" s="300"/>
      <c r="WSY2" s="297"/>
      <c r="WSZ2" s="300"/>
      <c r="WTA2" s="297"/>
      <c r="WTB2" s="300"/>
      <c r="WTC2" s="297"/>
      <c r="WTD2" s="300"/>
      <c r="WTE2" s="297"/>
      <c r="WTF2" s="300"/>
      <c r="WTG2" s="297"/>
      <c r="WTH2" s="300"/>
      <c r="WTI2" s="297"/>
      <c r="WTJ2" s="300"/>
      <c r="WTK2" s="297"/>
      <c r="WTL2" s="300"/>
      <c r="WTM2" s="297"/>
      <c r="WTN2" s="300"/>
      <c r="WTO2" s="297"/>
      <c r="WTP2" s="300"/>
      <c r="WTQ2" s="297"/>
      <c r="WTR2" s="300"/>
      <c r="WTS2" s="297"/>
      <c r="WTT2" s="300"/>
      <c r="WTU2" s="297"/>
      <c r="WTV2" s="300"/>
      <c r="WTW2" s="297"/>
      <c r="WTX2" s="300"/>
      <c r="WTY2" s="297"/>
      <c r="WTZ2" s="300"/>
      <c r="WUA2" s="297"/>
      <c r="WUB2" s="300"/>
      <c r="WUC2" s="297"/>
      <c r="WUD2" s="300"/>
      <c r="WUE2" s="297"/>
      <c r="WUF2" s="300"/>
      <c r="WUG2" s="297"/>
      <c r="WUH2" s="300"/>
      <c r="WUI2" s="297"/>
      <c r="WUJ2" s="300"/>
      <c r="WUK2" s="297"/>
      <c r="WUL2" s="300"/>
      <c r="WUM2" s="297"/>
      <c r="WUN2" s="300"/>
      <c r="WUO2" s="297"/>
      <c r="WUP2" s="300"/>
      <c r="WUQ2" s="297"/>
      <c r="WUR2" s="300"/>
      <c r="WUS2" s="297"/>
      <c r="WUT2" s="300"/>
      <c r="WUU2" s="297"/>
      <c r="WUV2" s="300"/>
      <c r="WUW2" s="297"/>
      <c r="WUX2" s="300"/>
      <c r="WUY2" s="297"/>
      <c r="WUZ2" s="300"/>
      <c r="WVA2" s="297"/>
      <c r="WVB2" s="300"/>
      <c r="WVC2" s="297"/>
      <c r="WVD2" s="300"/>
      <c r="WVE2" s="297"/>
      <c r="WVF2" s="300"/>
      <c r="WVG2" s="297"/>
      <c r="WVH2" s="300"/>
      <c r="WVI2" s="297"/>
      <c r="WVJ2" s="300"/>
      <c r="WVK2" s="297"/>
      <c r="WVL2" s="300"/>
      <c r="WVM2" s="297"/>
      <c r="WVN2" s="300"/>
      <c r="WVO2" s="297"/>
      <c r="WVP2" s="300"/>
      <c r="WVQ2" s="297"/>
      <c r="WVR2" s="300"/>
      <c r="WVS2" s="297"/>
      <c r="WVT2" s="300"/>
      <c r="WVU2" s="297"/>
      <c r="WVV2" s="300"/>
      <c r="WVW2" s="297"/>
      <c r="WVX2" s="300"/>
      <c r="WVY2" s="297"/>
      <c r="WVZ2" s="300"/>
      <c r="WWA2" s="297"/>
      <c r="WWB2" s="300"/>
      <c r="WWC2" s="297"/>
      <c r="WWD2" s="300"/>
      <c r="WWE2" s="297"/>
      <c r="WWF2" s="300"/>
      <c r="WWG2" s="297"/>
      <c r="WWH2" s="300"/>
      <c r="WWI2" s="297"/>
      <c r="WWJ2" s="300"/>
      <c r="WWK2" s="297"/>
      <c r="WWL2" s="300"/>
      <c r="WWM2" s="297"/>
      <c r="WWN2" s="300"/>
      <c r="WWO2" s="297"/>
      <c r="WWP2" s="300"/>
      <c r="WWQ2" s="297"/>
      <c r="WWR2" s="300"/>
      <c r="WWS2" s="297"/>
      <c r="WWT2" s="300"/>
      <c r="WWU2" s="297"/>
      <c r="WWV2" s="300"/>
      <c r="WWW2" s="297"/>
      <c r="WWX2" s="300"/>
      <c r="WWY2" s="297"/>
      <c r="WWZ2" s="300"/>
      <c r="WXA2" s="297"/>
      <c r="WXB2" s="300"/>
      <c r="WXC2" s="297"/>
      <c r="WXD2" s="300"/>
      <c r="WXE2" s="297"/>
      <c r="WXF2" s="300"/>
      <c r="WXG2" s="297"/>
      <c r="WXH2" s="300"/>
      <c r="WXI2" s="297"/>
      <c r="WXJ2" s="300"/>
      <c r="WXK2" s="297"/>
      <c r="WXL2" s="300"/>
      <c r="WXM2" s="297"/>
      <c r="WXN2" s="300"/>
      <c r="WXO2" s="297"/>
      <c r="WXP2" s="300"/>
      <c r="WXQ2" s="297"/>
      <c r="WXR2" s="300"/>
      <c r="WXS2" s="297"/>
      <c r="WXT2" s="300"/>
      <c r="WXU2" s="297"/>
      <c r="WXV2" s="300"/>
      <c r="WXW2" s="297"/>
      <c r="WXX2" s="300"/>
      <c r="WXY2" s="297"/>
      <c r="WXZ2" s="300"/>
      <c r="WYA2" s="297"/>
      <c r="WYB2" s="300"/>
      <c r="WYC2" s="297"/>
      <c r="WYD2" s="300"/>
      <c r="WYE2" s="297"/>
      <c r="WYF2" s="300"/>
      <c r="WYG2" s="297"/>
      <c r="WYH2" s="300"/>
      <c r="WYI2" s="297"/>
      <c r="WYJ2" s="300"/>
      <c r="WYK2" s="297"/>
      <c r="WYL2" s="300"/>
      <c r="WYM2" s="297"/>
      <c r="WYN2" s="300"/>
      <c r="WYO2" s="297"/>
      <c r="WYP2" s="300"/>
      <c r="WYQ2" s="297"/>
      <c r="WYR2" s="300"/>
      <c r="WYS2" s="297"/>
      <c r="WYT2" s="300"/>
      <c r="WYU2" s="297"/>
      <c r="WYV2" s="300"/>
      <c r="WYW2" s="297"/>
      <c r="WYX2" s="300"/>
      <c r="WYY2" s="297"/>
      <c r="WYZ2" s="300"/>
      <c r="WZA2" s="297"/>
      <c r="WZB2" s="300"/>
      <c r="WZC2" s="297"/>
      <c r="WZD2" s="300"/>
      <c r="WZE2" s="297"/>
      <c r="WZF2" s="300"/>
      <c r="WZG2" s="297"/>
      <c r="WZH2" s="300"/>
      <c r="WZI2" s="297"/>
      <c r="WZJ2" s="300"/>
      <c r="WZK2" s="297"/>
      <c r="WZL2" s="300"/>
      <c r="WZM2" s="297"/>
      <c r="WZN2" s="300"/>
      <c r="WZO2" s="297"/>
      <c r="WZP2" s="300"/>
      <c r="WZQ2" s="297"/>
      <c r="WZR2" s="300"/>
      <c r="WZS2" s="297"/>
      <c r="WZT2" s="300"/>
      <c r="WZU2" s="297"/>
      <c r="WZV2" s="300"/>
      <c r="WZW2" s="297"/>
      <c r="WZX2" s="300"/>
      <c r="WZY2" s="297"/>
      <c r="WZZ2" s="300"/>
      <c r="XAA2" s="297"/>
      <c r="XAB2" s="300"/>
      <c r="XAC2" s="297"/>
      <c r="XAD2" s="300"/>
      <c r="XAE2" s="297"/>
      <c r="XAF2" s="300"/>
      <c r="XAG2" s="297"/>
      <c r="XAH2" s="300"/>
      <c r="XAI2" s="297"/>
      <c r="XAJ2" s="300"/>
      <c r="XAK2" s="297"/>
      <c r="XAL2" s="300"/>
      <c r="XAM2" s="297"/>
      <c r="XAN2" s="300"/>
      <c r="XAO2" s="297"/>
      <c r="XAP2" s="300"/>
      <c r="XAQ2" s="297"/>
      <c r="XAR2" s="300"/>
      <c r="XAS2" s="297"/>
      <c r="XAT2" s="300"/>
      <c r="XAU2" s="297"/>
      <c r="XAV2" s="300"/>
      <c r="XAW2" s="297"/>
      <c r="XAX2" s="300"/>
      <c r="XAY2" s="297"/>
      <c r="XAZ2" s="300"/>
      <c r="XBA2" s="297"/>
      <c r="XBB2" s="300"/>
      <c r="XBC2" s="297"/>
      <c r="XBD2" s="300"/>
      <c r="XBE2" s="297"/>
      <c r="XBF2" s="300"/>
      <c r="XBG2" s="297"/>
      <c r="XBH2" s="300"/>
      <c r="XBI2" s="297"/>
      <c r="XBJ2" s="300"/>
      <c r="XBK2" s="297"/>
      <c r="XBL2" s="300"/>
      <c r="XBM2" s="297"/>
      <c r="XBN2" s="300"/>
      <c r="XBO2" s="297"/>
      <c r="XBP2" s="300"/>
      <c r="XBQ2" s="297"/>
      <c r="XBR2" s="300"/>
      <c r="XBS2" s="297"/>
      <c r="XBT2" s="300"/>
      <c r="XBU2" s="297"/>
      <c r="XBV2" s="300"/>
      <c r="XBW2" s="297"/>
      <c r="XBX2" s="300"/>
      <c r="XBY2" s="297"/>
      <c r="XBZ2" s="300"/>
      <c r="XCA2" s="297"/>
      <c r="XCB2" s="300"/>
      <c r="XCC2" s="297"/>
      <c r="XCD2" s="300"/>
      <c r="XCE2" s="297"/>
      <c r="XCF2" s="300"/>
      <c r="XCG2" s="297"/>
      <c r="XCH2" s="300"/>
      <c r="XCI2" s="297"/>
      <c r="XCJ2" s="300"/>
      <c r="XCK2" s="297"/>
      <c r="XCL2" s="300"/>
      <c r="XCM2" s="297"/>
      <c r="XCN2" s="300"/>
      <c r="XCO2" s="297"/>
      <c r="XCP2" s="300"/>
      <c r="XCQ2" s="297"/>
      <c r="XCR2" s="300"/>
      <c r="XCS2" s="297"/>
      <c r="XCT2" s="300"/>
      <c r="XCU2" s="297"/>
      <c r="XCV2" s="300"/>
      <c r="XCW2" s="297"/>
      <c r="XCX2" s="300"/>
      <c r="XCY2" s="297"/>
      <c r="XCZ2" s="300"/>
      <c r="XDA2" s="297"/>
      <c r="XDB2" s="300"/>
      <c r="XDC2" s="297"/>
      <c r="XDD2" s="300"/>
      <c r="XDE2" s="297"/>
      <c r="XDF2" s="300"/>
      <c r="XDG2" s="297"/>
      <c r="XDH2" s="300"/>
      <c r="XDI2" s="297"/>
      <c r="XDJ2" s="300"/>
      <c r="XDK2" s="297"/>
      <c r="XDL2" s="300"/>
      <c r="XDM2" s="297"/>
      <c r="XDN2" s="300"/>
      <c r="XDO2" s="297"/>
      <c r="XDP2" s="300"/>
      <c r="XDQ2" s="297"/>
      <c r="XDR2" s="300"/>
      <c r="XDS2" s="297"/>
      <c r="XDT2" s="300"/>
      <c r="XDU2" s="297"/>
      <c r="XDV2" s="300"/>
      <c r="XDW2" s="297"/>
      <c r="XDX2" s="300"/>
      <c r="XDY2" s="297"/>
      <c r="XDZ2" s="300"/>
      <c r="XEA2" s="297"/>
      <c r="XEB2" s="300"/>
      <c r="XEC2" s="297"/>
      <c r="XED2" s="300"/>
      <c r="XEE2" s="297"/>
      <c r="XEF2" s="300"/>
      <c r="XEG2" s="297"/>
      <c r="XEH2" s="300"/>
      <c r="XEI2" s="297"/>
      <c r="XEJ2" s="300"/>
      <c r="XEK2" s="297"/>
      <c r="XEL2" s="300"/>
      <c r="XEM2" s="297"/>
      <c r="XEN2" s="300"/>
      <c r="XEO2" s="297"/>
      <c r="XEP2" s="300"/>
      <c r="XEQ2" s="297"/>
      <c r="XER2" s="300"/>
      <c r="XES2" s="297"/>
      <c r="XET2" s="300"/>
      <c r="XEU2" s="297"/>
      <c r="XEV2" s="300"/>
      <c r="XEW2" s="297"/>
      <c r="XEX2" s="300"/>
      <c r="XEY2" s="297"/>
      <c r="XEZ2" s="300"/>
      <c r="XFA2" s="297"/>
      <c r="XFB2" s="300"/>
      <c r="XFC2" s="297"/>
      <c r="XFD2" s="300"/>
    </row>
    <row r="3" spans="1:16384" ht="18" customHeight="1">
      <c r="A3" s="1266" t="s">
        <v>2754</v>
      </c>
      <c r="B3" s="1266"/>
      <c r="C3" s="1266"/>
      <c r="D3" s="1266"/>
      <c r="E3" s="1266"/>
      <c r="F3" s="1266"/>
      <c r="G3" s="1266"/>
      <c r="H3" s="1266"/>
      <c r="I3" s="1266"/>
      <c r="J3" s="1266"/>
      <c r="K3" s="1266"/>
      <c r="L3" s="1266"/>
      <c r="M3" s="1266"/>
      <c r="N3" s="1266"/>
      <c r="O3" s="1266"/>
      <c r="P3" s="1266"/>
      <c r="Q3" s="1225"/>
      <c r="R3" s="1225"/>
      <c r="S3" s="1225"/>
      <c r="T3" s="1225"/>
      <c r="U3" s="1225"/>
      <c r="V3" s="1225"/>
      <c r="W3" s="1225"/>
      <c r="X3" s="1225"/>
      <c r="Y3" s="1225"/>
      <c r="Z3" s="1225"/>
    </row>
    <row r="4" spans="1:16384" s="125" customFormat="1" ht="18" hidden="1" customHeight="1">
      <c r="A4" s="1271" t="s">
        <v>4014</v>
      </c>
      <c r="B4" s="1271"/>
      <c r="C4" s="1271"/>
      <c r="D4" s="1271"/>
      <c r="E4" s="1271"/>
      <c r="F4" s="1271"/>
      <c r="G4" s="1271"/>
      <c r="H4" s="1271"/>
      <c r="I4" s="1271"/>
      <c r="J4" s="1271"/>
      <c r="K4" s="1271"/>
      <c r="L4" s="1271"/>
      <c r="M4" s="1271"/>
      <c r="N4" s="1271"/>
      <c r="O4" s="1271"/>
      <c r="P4" s="1271"/>
      <c r="Q4" s="1226"/>
      <c r="R4" s="1226"/>
      <c r="S4" s="1226"/>
      <c r="T4" s="1226"/>
      <c r="U4" s="1226"/>
      <c r="V4" s="1226"/>
      <c r="W4" s="1226"/>
      <c r="X4" s="1226"/>
      <c r="Y4" s="1226"/>
      <c r="Z4" s="1226"/>
    </row>
    <row r="5" spans="1:16384" s="125" customFormat="1" ht="18" hidden="1" customHeight="1">
      <c r="A5" s="1267" t="s">
        <v>4013</v>
      </c>
      <c r="B5" s="1267"/>
      <c r="C5" s="1267"/>
      <c r="D5" s="1267"/>
      <c r="E5" s="1267"/>
      <c r="F5" s="1267"/>
      <c r="G5" s="1267"/>
      <c r="H5" s="1267"/>
      <c r="I5" s="1267"/>
      <c r="J5" s="1267"/>
      <c r="K5" s="1267"/>
      <c r="L5" s="1267"/>
      <c r="M5" s="1267"/>
      <c r="N5" s="1267"/>
      <c r="O5" s="1267"/>
      <c r="P5" s="1267"/>
      <c r="Q5" s="1226"/>
      <c r="R5" s="1226"/>
      <c r="S5" s="1226"/>
      <c r="T5" s="1226"/>
      <c r="U5" s="1226"/>
      <c r="V5" s="1226"/>
      <c r="W5" s="1226"/>
      <c r="X5" s="1226"/>
      <c r="Y5" s="1226"/>
      <c r="Z5" s="1226"/>
    </row>
    <row r="6" spans="1:16384" ht="18" customHeight="1">
      <c r="A6" s="1267" t="s">
        <v>2777</v>
      </c>
      <c r="B6" s="1267"/>
      <c r="C6" s="1267"/>
      <c r="D6" s="1267"/>
      <c r="E6" s="1267"/>
      <c r="F6" s="1267"/>
      <c r="G6" s="1267"/>
      <c r="H6" s="1267"/>
      <c r="I6" s="1267"/>
      <c r="J6" s="1267"/>
      <c r="K6" s="1267"/>
      <c r="L6" s="1267"/>
      <c r="M6" s="1267"/>
      <c r="N6" s="1267"/>
      <c r="O6" s="1267"/>
      <c r="P6" s="1267"/>
      <c r="Q6" s="1226"/>
      <c r="R6" s="1226"/>
      <c r="S6" s="1226"/>
      <c r="T6" s="1226"/>
      <c r="U6" s="1226"/>
      <c r="V6" s="1226"/>
      <c r="W6" s="1226"/>
      <c r="X6" s="1226"/>
      <c r="Y6" s="1226"/>
      <c r="Z6" s="1226"/>
    </row>
    <row r="7" spans="1:16384">
      <c r="Z7" s="56" t="s">
        <v>625</v>
      </c>
    </row>
    <row r="8" spans="1:16384" s="1224" customFormat="1" ht="17.25" customHeight="1">
      <c r="A8" s="1326" t="s">
        <v>311</v>
      </c>
      <c r="B8" s="1326" t="s">
        <v>1710</v>
      </c>
      <c r="C8" s="1328" t="s">
        <v>603</v>
      </c>
      <c r="D8" s="1328"/>
      <c r="E8" s="1328"/>
      <c r="F8" s="1328"/>
      <c r="G8" s="1328"/>
      <c r="H8" s="1328"/>
      <c r="I8" s="1328"/>
      <c r="J8" s="1328"/>
      <c r="K8" s="1329" t="s">
        <v>597</v>
      </c>
      <c r="L8" s="1329"/>
      <c r="M8" s="1329"/>
      <c r="N8" s="1329"/>
      <c r="O8" s="1329"/>
      <c r="P8" s="1329"/>
      <c r="Q8" s="1329"/>
      <c r="R8" s="1329"/>
      <c r="S8" s="1326" t="s">
        <v>1711</v>
      </c>
      <c r="T8" s="1326"/>
      <c r="U8" s="1326"/>
      <c r="V8" s="1326"/>
      <c r="W8" s="1326"/>
      <c r="X8" s="1326"/>
      <c r="Y8" s="1326"/>
      <c r="Z8" s="1326"/>
    </row>
    <row r="9" spans="1:16384" s="1224" customFormat="1" ht="21" customHeight="1">
      <c r="A9" s="1327"/>
      <c r="B9" s="1327"/>
      <c r="C9" s="1327" t="s">
        <v>297</v>
      </c>
      <c r="D9" s="1327" t="s">
        <v>699</v>
      </c>
      <c r="E9" s="1327" t="s">
        <v>541</v>
      </c>
      <c r="F9" s="1327"/>
      <c r="G9" s="1327"/>
      <c r="H9" s="1327"/>
      <c r="I9" s="1327"/>
      <c r="J9" s="1327"/>
      <c r="K9" s="1330" t="s">
        <v>297</v>
      </c>
      <c r="L9" s="1327" t="s">
        <v>699</v>
      </c>
      <c r="M9" s="1327" t="s">
        <v>541</v>
      </c>
      <c r="N9" s="1327"/>
      <c r="O9" s="1327"/>
      <c r="P9" s="1327"/>
      <c r="Q9" s="1327"/>
      <c r="R9" s="1327"/>
      <c r="S9" s="1327" t="s">
        <v>297</v>
      </c>
      <c r="T9" s="1327" t="s">
        <v>699</v>
      </c>
      <c r="U9" s="1327" t="s">
        <v>541</v>
      </c>
      <c r="V9" s="1327"/>
      <c r="W9" s="1327"/>
      <c r="X9" s="1327"/>
      <c r="Y9" s="1327"/>
      <c r="Z9" s="1327"/>
    </row>
    <row r="10" spans="1:16384" s="1224" customFormat="1" ht="18" customHeight="1">
      <c r="A10" s="1327"/>
      <c r="B10" s="1327"/>
      <c r="C10" s="1327"/>
      <c r="D10" s="1327"/>
      <c r="E10" s="1327" t="s">
        <v>297</v>
      </c>
      <c r="F10" s="1327" t="s">
        <v>1712</v>
      </c>
      <c r="G10" s="1327"/>
      <c r="H10" s="1327" t="s">
        <v>1713</v>
      </c>
      <c r="I10" s="1327" t="s">
        <v>1714</v>
      </c>
      <c r="J10" s="1327" t="s">
        <v>1715</v>
      </c>
      <c r="K10" s="1330"/>
      <c r="L10" s="1327"/>
      <c r="M10" s="1327" t="s">
        <v>297</v>
      </c>
      <c r="N10" s="1327" t="s">
        <v>1712</v>
      </c>
      <c r="O10" s="1327"/>
      <c r="P10" s="1327" t="s">
        <v>1713</v>
      </c>
      <c r="Q10" s="1332" t="s">
        <v>1714</v>
      </c>
      <c r="R10" s="1333" t="s">
        <v>1715</v>
      </c>
      <c r="S10" s="1327"/>
      <c r="T10" s="1327"/>
      <c r="U10" s="1327" t="s">
        <v>297</v>
      </c>
      <c r="V10" s="1327" t="s">
        <v>1712</v>
      </c>
      <c r="W10" s="1327"/>
      <c r="X10" s="1327" t="s">
        <v>1713</v>
      </c>
      <c r="Y10" s="1327" t="s">
        <v>1714</v>
      </c>
      <c r="Z10" s="1327" t="s">
        <v>1715</v>
      </c>
    </row>
    <row r="11" spans="1:16384" s="1224" customFormat="1" ht="64.5" customHeight="1">
      <c r="A11" s="1327"/>
      <c r="B11" s="1327"/>
      <c r="C11" s="1327"/>
      <c r="D11" s="1327"/>
      <c r="E11" s="1327"/>
      <c r="F11" s="1227" t="s">
        <v>1650</v>
      </c>
      <c r="G11" s="1227" t="s">
        <v>1649</v>
      </c>
      <c r="H11" s="1327"/>
      <c r="I11" s="1327"/>
      <c r="J11" s="1327"/>
      <c r="K11" s="1330"/>
      <c r="L11" s="1327"/>
      <c r="M11" s="1327"/>
      <c r="N11" s="1227" t="s">
        <v>1650</v>
      </c>
      <c r="O11" s="1228" t="s">
        <v>1649</v>
      </c>
      <c r="P11" s="1327"/>
      <c r="Q11" s="1332"/>
      <c r="R11" s="1333"/>
      <c r="S11" s="1327"/>
      <c r="T11" s="1327"/>
      <c r="U11" s="1327"/>
      <c r="V11" s="1227" t="s">
        <v>1650</v>
      </c>
      <c r="W11" s="1227" t="s">
        <v>1649</v>
      </c>
      <c r="X11" s="1327"/>
      <c r="Y11" s="1327"/>
      <c r="Z11" s="1327"/>
    </row>
    <row r="12" spans="1:16384" s="303" customFormat="1" ht="15.75" customHeight="1">
      <c r="A12" s="1229" t="s">
        <v>299</v>
      </c>
      <c r="B12" s="1229" t="s">
        <v>300</v>
      </c>
      <c r="C12" s="1229">
        <v>1</v>
      </c>
      <c r="D12" s="1229">
        <v>2</v>
      </c>
      <c r="E12" s="1229" t="s">
        <v>1716</v>
      </c>
      <c r="F12" s="1229">
        <v>4</v>
      </c>
      <c r="G12" s="1229">
        <v>5</v>
      </c>
      <c r="H12" s="1229">
        <v>6</v>
      </c>
      <c r="I12" s="1229">
        <v>7</v>
      </c>
      <c r="J12" s="1229">
        <v>8</v>
      </c>
      <c r="K12" s="1228">
        <v>9</v>
      </c>
      <c r="L12" s="1229">
        <v>10</v>
      </c>
      <c r="M12" s="1229" t="s">
        <v>1717</v>
      </c>
      <c r="N12" s="1229">
        <v>12</v>
      </c>
      <c r="O12" s="1230">
        <v>13</v>
      </c>
      <c r="P12" s="1229">
        <v>14</v>
      </c>
      <c r="Q12" s="1231">
        <v>15</v>
      </c>
      <c r="R12" s="1232">
        <v>16</v>
      </c>
      <c r="S12" s="1229" t="s">
        <v>1718</v>
      </c>
      <c r="T12" s="1229" t="s">
        <v>1719</v>
      </c>
      <c r="U12" s="1229" t="s">
        <v>1720</v>
      </c>
      <c r="V12" s="1229" t="s">
        <v>1721</v>
      </c>
      <c r="W12" s="1229" t="s">
        <v>1722</v>
      </c>
      <c r="X12" s="1229" t="s">
        <v>1723</v>
      </c>
      <c r="Y12" s="1229" t="s">
        <v>1724</v>
      </c>
      <c r="Z12" s="1229" t="s">
        <v>1725</v>
      </c>
    </row>
    <row r="13" spans="1:16384" s="304" customFormat="1" ht="18.75" customHeight="1">
      <c r="A13" s="1233"/>
      <c r="B13" s="1234" t="s">
        <v>676</v>
      </c>
      <c r="C13" s="1235">
        <f>D13+E13</f>
        <v>3793197000000</v>
      </c>
      <c r="D13" s="1235">
        <f>SUM(D14:D21)-1000000</f>
        <v>3172808000000</v>
      </c>
      <c r="E13" s="1235">
        <f>SUM(E14:E21)</f>
        <v>620389000000</v>
      </c>
      <c r="F13" s="1235">
        <f t="shared" ref="F13:M13" si="0">SUM(F14:F21)</f>
        <v>0</v>
      </c>
      <c r="G13" s="1235">
        <f>SUM(G14:G21)</f>
        <v>620389000000</v>
      </c>
      <c r="H13" s="1235">
        <f t="shared" si="0"/>
        <v>0</v>
      </c>
      <c r="I13" s="1235">
        <f>SUM(I14:I21)</f>
        <v>620389000000</v>
      </c>
      <c r="J13" s="1235">
        <f t="shared" si="0"/>
        <v>0</v>
      </c>
      <c r="K13" s="1235">
        <f t="shared" si="0"/>
        <v>5806230411606</v>
      </c>
      <c r="L13" s="1235">
        <f>SUM(L14:L21)</f>
        <v>3170787153755</v>
      </c>
      <c r="M13" s="1235">
        <f t="shared" si="0"/>
        <v>2635443257851</v>
      </c>
      <c r="N13" s="1234"/>
      <c r="O13" s="1235">
        <f>SUM(O14:O21)</f>
        <v>2635443257851</v>
      </c>
      <c r="P13" s="1235"/>
      <c r="Q13" s="1235">
        <f>SUM(Q14:Q21)</f>
        <v>2016270525585</v>
      </c>
      <c r="R13" s="1236">
        <f>SUM(R14:R21)</f>
        <v>619172732266</v>
      </c>
      <c r="S13" s="1237">
        <f>K13/C13*100</f>
        <v>153.06957196280604</v>
      </c>
      <c r="T13" s="1237">
        <f t="shared" ref="T13:T21" si="1">L13/D13*100</f>
        <v>99.936307326349407</v>
      </c>
      <c r="U13" s="1237">
        <f t="shared" ref="U13:U21" si="2">M13/E13*100</f>
        <v>424.80496234636655</v>
      </c>
      <c r="V13" s="1237"/>
      <c r="W13" s="1237">
        <f t="shared" ref="W13:W21" si="3">O13/G13*100</f>
        <v>424.80496234636655</v>
      </c>
      <c r="X13" s="1237"/>
      <c r="Y13" s="1237">
        <f t="shared" ref="Y13:Y21" si="4">Q13/I13*100</f>
        <v>325.00101155645893</v>
      </c>
      <c r="Z13" s="1238"/>
    </row>
    <row r="14" spans="1:16384" s="303" customFormat="1" ht="18.75" customHeight="1">
      <c r="A14" s="1229">
        <v>1</v>
      </c>
      <c r="B14" s="1239" t="s">
        <v>1726</v>
      </c>
      <c r="C14" s="1240">
        <f>D14+E14</f>
        <v>537648000000</v>
      </c>
      <c r="D14" s="1241">
        <v>427845000000</v>
      </c>
      <c r="E14" s="1241">
        <f t="shared" ref="E14:E21" si="5">F14+G14</f>
        <v>109803000000</v>
      </c>
      <c r="F14" s="1242"/>
      <c r="G14" s="1241">
        <f>I14</f>
        <v>109803000000</v>
      </c>
      <c r="H14" s="1242"/>
      <c r="I14" s="1241">
        <v>109803000000</v>
      </c>
      <c r="J14" s="1242"/>
      <c r="K14" s="1240">
        <f>L14+M14</f>
        <v>752511745326</v>
      </c>
      <c r="L14" s="1241">
        <v>427845000000</v>
      </c>
      <c r="M14" s="1241">
        <f>O14</f>
        <v>324666745326</v>
      </c>
      <c r="N14" s="1242"/>
      <c r="O14" s="1240">
        <f t="shared" ref="O14:O21" si="6">Q14+R14</f>
        <v>324666745326</v>
      </c>
      <c r="P14" s="1240"/>
      <c r="Q14" s="1243">
        <f>324666745326-R14</f>
        <v>157691126535</v>
      </c>
      <c r="R14" s="1244">
        <f>'58.31'!M14</f>
        <v>166975618791</v>
      </c>
      <c r="S14" s="1245">
        <f t="shared" ref="S14:S21" si="7">K14/C14*100</f>
        <v>139.96364634965627</v>
      </c>
      <c r="T14" s="1245">
        <f t="shared" si="1"/>
        <v>100</v>
      </c>
      <c r="U14" s="1245">
        <f t="shared" si="2"/>
        <v>295.68112467418922</v>
      </c>
      <c r="V14" s="1241"/>
      <c r="W14" s="1245">
        <f t="shared" si="3"/>
        <v>295.68112467418922</v>
      </c>
      <c r="X14" s="1241"/>
      <c r="Y14" s="1245">
        <f t="shared" si="4"/>
        <v>143.6127669872408</v>
      </c>
      <c r="Z14" s="1246"/>
    </row>
    <row r="15" spans="1:16384" s="303" customFormat="1" ht="18.75" customHeight="1">
      <c r="A15" s="1229">
        <v>2</v>
      </c>
      <c r="B15" s="1239" t="s">
        <v>1702</v>
      </c>
      <c r="C15" s="1240">
        <f>D15+E15</f>
        <v>504301000000</v>
      </c>
      <c r="D15" s="1241">
        <v>419008000000</v>
      </c>
      <c r="E15" s="1241">
        <f t="shared" si="5"/>
        <v>85293000000</v>
      </c>
      <c r="F15" s="1242"/>
      <c r="G15" s="1241">
        <f t="shared" ref="G15:G21" si="8">I15</f>
        <v>85293000000</v>
      </c>
      <c r="H15" s="1242"/>
      <c r="I15" s="1241">
        <v>85293000000</v>
      </c>
      <c r="J15" s="1242"/>
      <c r="K15" s="1240">
        <f t="shared" ref="K15:K21" si="9">L15+M15</f>
        <v>720152679901</v>
      </c>
      <c r="L15" s="1241">
        <v>419008000000</v>
      </c>
      <c r="M15" s="1241">
        <f t="shared" ref="M15:M21" si="10">O15</f>
        <v>301144679901</v>
      </c>
      <c r="N15" s="1242"/>
      <c r="O15" s="1240">
        <f t="shared" si="6"/>
        <v>301144679901</v>
      </c>
      <c r="P15" s="1240"/>
      <c r="Q15" s="1247">
        <f>301144679901-R15</f>
        <v>201740865141</v>
      </c>
      <c r="R15" s="1244">
        <f>'58.31'!M15</f>
        <v>99403814760</v>
      </c>
      <c r="S15" s="1245">
        <f t="shared" si="7"/>
        <v>142.80215186981584</v>
      </c>
      <c r="T15" s="1245">
        <f t="shared" si="1"/>
        <v>100</v>
      </c>
      <c r="U15" s="1245">
        <f t="shared" si="2"/>
        <v>353.07080288065845</v>
      </c>
      <c r="V15" s="1241"/>
      <c r="W15" s="1245">
        <f t="shared" si="3"/>
        <v>353.07080288065845</v>
      </c>
      <c r="X15" s="1241"/>
      <c r="Y15" s="1245">
        <f t="shared" si="4"/>
        <v>236.5268722415673</v>
      </c>
      <c r="Z15" s="1246"/>
    </row>
    <row r="16" spans="1:16384" s="303" customFormat="1" ht="18.75" customHeight="1">
      <c r="A16" s="1229">
        <v>3</v>
      </c>
      <c r="B16" s="1239" t="s">
        <v>1703</v>
      </c>
      <c r="C16" s="1240">
        <f t="shared" ref="C16:C21" si="11">D16+E16</f>
        <v>512585000000</v>
      </c>
      <c r="D16" s="1241">
        <v>423150000000</v>
      </c>
      <c r="E16" s="1241">
        <f t="shared" si="5"/>
        <v>89435000000</v>
      </c>
      <c r="F16" s="1242"/>
      <c r="G16" s="1241">
        <f t="shared" si="8"/>
        <v>89435000000</v>
      </c>
      <c r="H16" s="1242"/>
      <c r="I16" s="1241">
        <v>89435000000</v>
      </c>
      <c r="J16" s="1242"/>
      <c r="K16" s="1240">
        <f t="shared" si="9"/>
        <v>750279835796</v>
      </c>
      <c r="L16" s="1241">
        <v>423150000000</v>
      </c>
      <c r="M16" s="1241">
        <f t="shared" si="10"/>
        <v>327129835796</v>
      </c>
      <c r="N16" s="1242"/>
      <c r="O16" s="1240">
        <f t="shared" si="6"/>
        <v>327129835796</v>
      </c>
      <c r="P16" s="1240"/>
      <c r="Q16" s="1248">
        <f>327129835796-R16</f>
        <v>256327239349</v>
      </c>
      <c r="R16" s="1244">
        <f>'58.31'!M16</f>
        <v>70802596447</v>
      </c>
      <c r="S16" s="1245">
        <f t="shared" si="7"/>
        <v>146.37178922442132</v>
      </c>
      <c r="T16" s="1245">
        <f t="shared" si="1"/>
        <v>100</v>
      </c>
      <c r="U16" s="1245">
        <f t="shared" si="2"/>
        <v>365.77384222731592</v>
      </c>
      <c r="V16" s="1241"/>
      <c r="W16" s="1245">
        <f t="shared" si="3"/>
        <v>365.77384222731592</v>
      </c>
      <c r="X16" s="1241"/>
      <c r="Y16" s="1245">
        <f t="shared" si="4"/>
        <v>286.60730066416954</v>
      </c>
      <c r="Z16" s="1246"/>
    </row>
    <row r="17" spans="1:26" s="303" customFormat="1" ht="18.75" customHeight="1">
      <c r="A17" s="1229">
        <v>4</v>
      </c>
      <c r="B17" s="1239" t="s">
        <v>1727</v>
      </c>
      <c r="C17" s="1240">
        <f t="shared" si="11"/>
        <v>372647000000</v>
      </c>
      <c r="D17" s="1241">
        <v>299515000000</v>
      </c>
      <c r="E17" s="1241">
        <f t="shared" si="5"/>
        <v>73132000000</v>
      </c>
      <c r="F17" s="1242"/>
      <c r="G17" s="1241">
        <f t="shared" si="8"/>
        <v>73132000000</v>
      </c>
      <c r="H17" s="1242"/>
      <c r="I17" s="1241">
        <v>73132000000</v>
      </c>
      <c r="J17" s="1242"/>
      <c r="K17" s="1240">
        <f t="shared" si="9"/>
        <v>677749301140</v>
      </c>
      <c r="L17" s="1241">
        <v>299515000000</v>
      </c>
      <c r="M17" s="1241">
        <f t="shared" si="10"/>
        <v>378234301140</v>
      </c>
      <c r="N17" s="1242"/>
      <c r="O17" s="1240">
        <f t="shared" si="6"/>
        <v>378234301140</v>
      </c>
      <c r="P17" s="1240"/>
      <c r="Q17" s="1240">
        <f>378234301140-R17</f>
        <v>344018281134</v>
      </c>
      <c r="R17" s="1244">
        <f>'58.31'!M17</f>
        <v>34216020006</v>
      </c>
      <c r="S17" s="1245">
        <f t="shared" si="7"/>
        <v>181.87434787882367</v>
      </c>
      <c r="T17" s="1245">
        <f t="shared" si="1"/>
        <v>100</v>
      </c>
      <c r="U17" s="1245">
        <f t="shared" si="2"/>
        <v>517.19397957118633</v>
      </c>
      <c r="V17" s="1241"/>
      <c r="W17" s="1245">
        <f t="shared" si="3"/>
        <v>517.19397957118633</v>
      </c>
      <c r="X17" s="1241"/>
      <c r="Y17" s="1245">
        <f t="shared" si="4"/>
        <v>470.40731982442708</v>
      </c>
      <c r="Z17" s="1246"/>
    </row>
    <row r="18" spans="1:26" s="303" customFormat="1" ht="18.75" customHeight="1">
      <c r="A18" s="1229">
        <v>5</v>
      </c>
      <c r="B18" s="1239" t="s">
        <v>1705</v>
      </c>
      <c r="C18" s="1240">
        <f t="shared" si="11"/>
        <v>652082000000</v>
      </c>
      <c r="D18" s="1241">
        <v>588268000000</v>
      </c>
      <c r="E18" s="1241">
        <f t="shared" si="5"/>
        <v>63814000000</v>
      </c>
      <c r="F18" s="1242"/>
      <c r="G18" s="1241">
        <f t="shared" si="8"/>
        <v>63814000000</v>
      </c>
      <c r="H18" s="1242"/>
      <c r="I18" s="1241">
        <v>63814000000</v>
      </c>
      <c r="J18" s="1242"/>
      <c r="K18" s="1240">
        <f t="shared" si="9"/>
        <v>975234542643</v>
      </c>
      <c r="L18" s="1241">
        <v>587184904868</v>
      </c>
      <c r="M18" s="1241">
        <f t="shared" si="10"/>
        <v>388049637775</v>
      </c>
      <c r="N18" s="1242"/>
      <c r="O18" s="1240">
        <f t="shared" si="6"/>
        <v>388049637775</v>
      </c>
      <c r="P18" s="1240"/>
      <c r="Q18" s="1240">
        <f>388049637775-R18</f>
        <v>291059977549</v>
      </c>
      <c r="R18" s="1244">
        <f>'58.31'!M18</f>
        <v>96989660226</v>
      </c>
      <c r="S18" s="1245">
        <f t="shared" si="7"/>
        <v>149.55704077754024</v>
      </c>
      <c r="T18" s="1245">
        <f t="shared" si="1"/>
        <v>99.815884064406021</v>
      </c>
      <c r="U18" s="1245">
        <f t="shared" si="2"/>
        <v>608.09483463660013</v>
      </c>
      <c r="V18" s="1241"/>
      <c r="W18" s="1245">
        <f t="shared" si="3"/>
        <v>608.09483463660013</v>
      </c>
      <c r="X18" s="1241"/>
      <c r="Y18" s="1245">
        <f t="shared" si="4"/>
        <v>456.10677523584167</v>
      </c>
      <c r="Z18" s="1246"/>
    </row>
    <row r="19" spans="1:26" s="303" customFormat="1" ht="18.75" customHeight="1">
      <c r="A19" s="1229">
        <v>6</v>
      </c>
      <c r="B19" s="1239" t="s">
        <v>1728</v>
      </c>
      <c r="C19" s="1240">
        <f t="shared" si="11"/>
        <v>177004000000</v>
      </c>
      <c r="D19" s="1241">
        <v>150406000000</v>
      </c>
      <c r="E19" s="1241">
        <f t="shared" si="5"/>
        <v>26598000000</v>
      </c>
      <c r="F19" s="1242"/>
      <c r="G19" s="1241">
        <f t="shared" si="8"/>
        <v>26598000000</v>
      </c>
      <c r="H19" s="1242"/>
      <c r="I19" s="1241">
        <v>26598000000</v>
      </c>
      <c r="J19" s="1242"/>
      <c r="K19" s="1240">
        <f t="shared" si="9"/>
        <v>293171274195</v>
      </c>
      <c r="L19" s="1241">
        <v>150406000000</v>
      </c>
      <c r="M19" s="1241">
        <f t="shared" si="10"/>
        <v>142765274195</v>
      </c>
      <c r="N19" s="1242"/>
      <c r="O19" s="1240">
        <f t="shared" si="6"/>
        <v>142765274195</v>
      </c>
      <c r="P19" s="1240"/>
      <c r="Q19" s="1240">
        <f>142765274195-R19</f>
        <v>128127835295</v>
      </c>
      <c r="R19" s="1244">
        <f>'58.31'!M19</f>
        <v>14637438900</v>
      </c>
      <c r="S19" s="1245">
        <f t="shared" si="7"/>
        <v>165.62974520067343</v>
      </c>
      <c r="T19" s="1245">
        <f t="shared" si="1"/>
        <v>100</v>
      </c>
      <c r="U19" s="1245">
        <f t="shared" si="2"/>
        <v>536.75191441085803</v>
      </c>
      <c r="V19" s="1241"/>
      <c r="W19" s="1245">
        <f t="shared" si="3"/>
        <v>536.75191441085803</v>
      </c>
      <c r="X19" s="1241"/>
      <c r="Y19" s="1245">
        <f t="shared" si="4"/>
        <v>481.71981086923824</v>
      </c>
      <c r="Z19" s="1246"/>
    </row>
    <row r="20" spans="1:26" s="303" customFormat="1" ht="18.75" customHeight="1">
      <c r="A20" s="1229">
        <v>7</v>
      </c>
      <c r="B20" s="1239" t="s">
        <v>1707</v>
      </c>
      <c r="C20" s="1240">
        <f t="shared" si="11"/>
        <v>389950000000</v>
      </c>
      <c r="D20" s="1241">
        <v>327489000000</v>
      </c>
      <c r="E20" s="1241">
        <f t="shared" si="5"/>
        <v>62461000000</v>
      </c>
      <c r="F20" s="1242"/>
      <c r="G20" s="1241">
        <f t="shared" si="8"/>
        <v>62461000000</v>
      </c>
      <c r="H20" s="1242"/>
      <c r="I20" s="1241">
        <v>62461000000</v>
      </c>
      <c r="J20" s="1242"/>
      <c r="K20" s="1240">
        <f t="shared" si="9"/>
        <v>671800387023</v>
      </c>
      <c r="L20" s="1241">
        <v>327489000000</v>
      </c>
      <c r="M20" s="1241">
        <f t="shared" si="10"/>
        <v>344311387023</v>
      </c>
      <c r="N20" s="1242"/>
      <c r="O20" s="1240">
        <f t="shared" si="6"/>
        <v>344311387023</v>
      </c>
      <c r="P20" s="1240"/>
      <c r="Q20" s="1240">
        <f>344311387023-R20</f>
        <v>294488226435</v>
      </c>
      <c r="R20" s="1244">
        <f>'58.31'!M20</f>
        <v>49823160588</v>
      </c>
      <c r="S20" s="1245">
        <f t="shared" si="7"/>
        <v>172.27859649262726</v>
      </c>
      <c r="T20" s="1245">
        <f t="shared" si="1"/>
        <v>100</v>
      </c>
      <c r="U20" s="1245">
        <f t="shared" si="2"/>
        <v>551.24219436608439</v>
      </c>
      <c r="V20" s="1241"/>
      <c r="W20" s="1245">
        <f t="shared" si="3"/>
        <v>551.24219436608439</v>
      </c>
      <c r="X20" s="1241"/>
      <c r="Y20" s="1245">
        <f t="shared" si="4"/>
        <v>471.4753629224636</v>
      </c>
      <c r="Z20" s="1246"/>
    </row>
    <row r="21" spans="1:26" s="303" customFormat="1" ht="18.75" customHeight="1">
      <c r="A21" s="1249">
        <v>8</v>
      </c>
      <c r="B21" s="1250" t="s">
        <v>1708</v>
      </c>
      <c r="C21" s="1251">
        <f t="shared" si="11"/>
        <v>646981000000</v>
      </c>
      <c r="D21" s="1252">
        <v>537128000000</v>
      </c>
      <c r="E21" s="1252">
        <f t="shared" si="5"/>
        <v>109853000000</v>
      </c>
      <c r="F21" s="1253"/>
      <c r="G21" s="1252">
        <f t="shared" si="8"/>
        <v>109853000000</v>
      </c>
      <c r="H21" s="1253"/>
      <c r="I21" s="1252">
        <v>109853000000</v>
      </c>
      <c r="J21" s="1253"/>
      <c r="K21" s="1251">
        <f t="shared" si="9"/>
        <v>965330645582</v>
      </c>
      <c r="L21" s="1252">
        <v>536189248887</v>
      </c>
      <c r="M21" s="1252">
        <f t="shared" si="10"/>
        <v>429141396695</v>
      </c>
      <c r="N21" s="1253"/>
      <c r="O21" s="1251">
        <f t="shared" si="6"/>
        <v>429141396695</v>
      </c>
      <c r="P21" s="1251"/>
      <c r="Q21" s="1251">
        <f>429141396695-R21</f>
        <v>342816974147</v>
      </c>
      <c r="R21" s="1254">
        <f>'58.31'!M21</f>
        <v>86324422548</v>
      </c>
      <c r="S21" s="1255">
        <f t="shared" si="7"/>
        <v>149.20540874956143</v>
      </c>
      <c r="T21" s="1255">
        <f t="shared" si="1"/>
        <v>99.82522767143027</v>
      </c>
      <c r="U21" s="1255">
        <f t="shared" si="2"/>
        <v>390.65059369794182</v>
      </c>
      <c r="V21" s="1252"/>
      <c r="W21" s="1255">
        <f t="shared" si="3"/>
        <v>390.65059369794182</v>
      </c>
      <c r="X21" s="1252"/>
      <c r="Y21" s="1255">
        <f t="shared" si="4"/>
        <v>312.06883211837641</v>
      </c>
      <c r="Z21" s="1256"/>
    </row>
    <row r="22" spans="1:26" s="296" customFormat="1" ht="18" customHeight="1">
      <c r="E22" s="305"/>
      <c r="L22" s="641"/>
      <c r="Q22" s="306"/>
      <c r="S22" s="305"/>
    </row>
    <row r="23" spans="1:26" s="296" customFormat="1" ht="18" customHeight="1">
      <c r="E23" s="305"/>
      <c r="O23" s="641"/>
      <c r="Q23" s="306"/>
      <c r="S23" s="305"/>
    </row>
    <row r="24" spans="1:26" s="296" customFormat="1" ht="22.5" customHeight="1">
      <c r="E24" s="305"/>
      <c r="Q24" s="306"/>
      <c r="R24" s="1331"/>
      <c r="S24" s="1331"/>
      <c r="T24" s="1331"/>
      <c r="U24" s="1331"/>
      <c r="V24" s="1331"/>
    </row>
    <row r="25" spans="1:26" s="296" customFormat="1" ht="16.8">
      <c r="E25" s="305"/>
      <c r="I25" s="305"/>
      <c r="Q25" s="306"/>
    </row>
  </sheetData>
  <mergeCells count="34">
    <mergeCell ref="R24:V24"/>
    <mergeCell ref="V10:W10"/>
    <mergeCell ref="X10:X11"/>
    <mergeCell ref="Y10:Y11"/>
    <mergeCell ref="U10:U11"/>
    <mergeCell ref="S9:S11"/>
    <mergeCell ref="T9:T11"/>
    <mergeCell ref="U9:Z9"/>
    <mergeCell ref="Z10:Z11"/>
    <mergeCell ref="R10:R11"/>
    <mergeCell ref="S8:Z8"/>
    <mergeCell ref="C9:C11"/>
    <mergeCell ref="D9:D11"/>
    <mergeCell ref="E9:J9"/>
    <mergeCell ref="K9:K11"/>
    <mergeCell ref="E10:E11"/>
    <mergeCell ref="F10:G10"/>
    <mergeCell ref="H10:H11"/>
    <mergeCell ref="I10:I11"/>
    <mergeCell ref="J10:J11"/>
    <mergeCell ref="L9:L11"/>
    <mergeCell ref="M9:R9"/>
    <mergeCell ref="M10:M11"/>
    <mergeCell ref="N10:O10"/>
    <mergeCell ref="P10:P11"/>
    <mergeCell ref="Q10:Q11"/>
    <mergeCell ref="A3:P3"/>
    <mergeCell ref="A6:P6"/>
    <mergeCell ref="A4:P4"/>
    <mergeCell ref="A5:P5"/>
    <mergeCell ref="A8:A11"/>
    <mergeCell ref="B8:B11"/>
    <mergeCell ref="C8:J8"/>
    <mergeCell ref="K8:R8"/>
  </mergeCells>
  <pageMargins left="0.5" right="0.23622047244094499" top="0.51" bottom="0.74803149606299202" header="0.31496062992126" footer="0.31496062992126"/>
  <pageSetup paperSize="8"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32"/>
  <sheetViews>
    <sheetView workbookViewId="0">
      <selection activeCell="A4" sqref="A4:XFD5"/>
    </sheetView>
  </sheetViews>
  <sheetFormatPr defaultRowHeight="17.399999999999999"/>
  <cols>
    <col min="1" max="1" width="5.3046875" customWidth="1"/>
    <col min="2" max="2" width="13.61328125" customWidth="1"/>
    <col min="3" max="3" width="14.61328125" customWidth="1"/>
    <col min="4" max="4" width="14" customWidth="1"/>
    <col min="5" max="5" width="14.3046875" customWidth="1"/>
    <col min="6" max="6" width="13.765625" customWidth="1"/>
    <col min="7" max="7" width="17" customWidth="1"/>
    <col min="8" max="8" width="16.61328125" customWidth="1"/>
    <col min="10" max="10" width="8.765625" style="395"/>
  </cols>
  <sheetData>
    <row r="1" spans="1:16384">
      <c r="A1" s="307"/>
      <c r="B1" s="296"/>
      <c r="C1" s="297"/>
      <c r="D1" s="296"/>
      <c r="E1" s="297"/>
      <c r="F1" s="1276" t="s">
        <v>1729</v>
      </c>
      <c r="G1" s="1276"/>
      <c r="H1" s="1276"/>
      <c r="I1" s="297"/>
      <c r="J1" s="393"/>
      <c r="K1" s="297"/>
      <c r="L1" s="296"/>
      <c r="M1" s="297"/>
      <c r="N1" s="296"/>
      <c r="O1" s="297"/>
      <c r="P1" s="296"/>
      <c r="Q1" s="297"/>
      <c r="R1" s="296"/>
      <c r="S1" s="297"/>
      <c r="T1" s="296"/>
      <c r="U1" s="273" t="s">
        <v>1709</v>
      </c>
      <c r="V1" s="296"/>
      <c r="W1" s="297"/>
      <c r="X1" s="296"/>
      <c r="Y1" s="297"/>
      <c r="Z1" s="296"/>
      <c r="AA1" s="297"/>
      <c r="AB1" s="296"/>
      <c r="AC1" s="297"/>
      <c r="AD1" s="296"/>
      <c r="AE1" s="297"/>
      <c r="AF1" s="296"/>
      <c r="AG1" s="297"/>
      <c r="AH1" s="296"/>
      <c r="AI1" s="297"/>
      <c r="AJ1" s="296"/>
      <c r="AK1" s="297"/>
      <c r="AL1" s="296"/>
      <c r="AM1" s="297"/>
      <c r="AN1" s="296"/>
      <c r="AO1" s="297"/>
      <c r="AP1" s="296"/>
      <c r="AQ1" s="297"/>
      <c r="AR1" s="296"/>
      <c r="AS1" s="297"/>
      <c r="AT1" s="296"/>
      <c r="AU1" s="297"/>
      <c r="AV1" s="296"/>
      <c r="AW1" s="297"/>
      <c r="AX1" s="296"/>
      <c r="AY1" s="297"/>
      <c r="AZ1" s="296"/>
      <c r="BA1" s="297"/>
      <c r="BB1" s="296"/>
      <c r="BC1" s="297"/>
      <c r="BD1" s="296"/>
      <c r="BE1" s="297"/>
      <c r="BF1" s="296"/>
      <c r="BG1" s="297"/>
      <c r="BH1" s="296"/>
      <c r="BI1" s="297"/>
      <c r="BJ1" s="296"/>
      <c r="BK1" s="297"/>
      <c r="BL1" s="296"/>
      <c r="BM1" s="297"/>
      <c r="BN1" s="296"/>
      <c r="BO1" s="297"/>
      <c r="BP1" s="296"/>
      <c r="BQ1" s="297"/>
      <c r="BR1" s="296"/>
      <c r="BS1" s="297"/>
      <c r="BT1" s="296"/>
      <c r="BU1" s="297"/>
      <c r="BV1" s="296"/>
      <c r="BW1" s="297"/>
      <c r="BX1" s="296"/>
      <c r="BY1" s="297"/>
      <c r="BZ1" s="296"/>
      <c r="CA1" s="297"/>
      <c r="CB1" s="296"/>
      <c r="CC1" s="297"/>
      <c r="CD1" s="296"/>
      <c r="CE1" s="297"/>
      <c r="CF1" s="296"/>
      <c r="CG1" s="297"/>
      <c r="CH1" s="296"/>
      <c r="CI1" s="297"/>
      <c r="CJ1" s="296"/>
      <c r="CK1" s="297"/>
      <c r="CL1" s="296"/>
      <c r="CM1" s="297"/>
      <c r="CN1" s="296"/>
      <c r="CO1" s="297"/>
      <c r="CP1" s="296"/>
      <c r="CQ1" s="297"/>
      <c r="CR1" s="296"/>
      <c r="CS1" s="297"/>
      <c r="CT1" s="296"/>
      <c r="CU1" s="297"/>
      <c r="CV1" s="296"/>
      <c r="CW1" s="297"/>
      <c r="CX1" s="296"/>
      <c r="CY1" s="297"/>
      <c r="CZ1" s="296"/>
      <c r="DA1" s="297"/>
      <c r="DB1" s="296"/>
      <c r="DC1" s="297"/>
      <c r="DD1" s="296"/>
      <c r="DE1" s="297"/>
      <c r="DF1" s="296"/>
      <c r="DG1" s="297"/>
      <c r="DH1" s="296"/>
      <c r="DI1" s="297"/>
      <c r="DJ1" s="296"/>
      <c r="DK1" s="297"/>
      <c r="DL1" s="296"/>
      <c r="DM1" s="297"/>
      <c r="DN1" s="296"/>
      <c r="DO1" s="297"/>
      <c r="DP1" s="296"/>
      <c r="DQ1" s="297"/>
      <c r="DR1" s="296"/>
      <c r="DS1" s="297"/>
      <c r="DT1" s="296"/>
      <c r="DU1" s="297"/>
      <c r="DV1" s="296"/>
      <c r="DW1" s="297"/>
      <c r="DX1" s="296"/>
      <c r="DY1" s="297"/>
      <c r="DZ1" s="296"/>
      <c r="EA1" s="297"/>
      <c r="EB1" s="296"/>
      <c r="EC1" s="297"/>
      <c r="ED1" s="296"/>
      <c r="EE1" s="297"/>
      <c r="EF1" s="296"/>
      <c r="EG1" s="297"/>
      <c r="EH1" s="296"/>
      <c r="EI1" s="297"/>
      <c r="EJ1" s="296"/>
      <c r="EK1" s="297"/>
      <c r="EL1" s="296"/>
      <c r="EM1" s="297"/>
      <c r="EN1" s="296"/>
      <c r="EO1" s="297"/>
      <c r="EP1" s="296"/>
      <c r="EQ1" s="297"/>
      <c r="ER1" s="296"/>
      <c r="ES1" s="297"/>
      <c r="ET1" s="296"/>
      <c r="EU1" s="297"/>
      <c r="EV1" s="296"/>
      <c r="EW1" s="297"/>
      <c r="EX1" s="296"/>
      <c r="EY1" s="297"/>
      <c r="EZ1" s="296"/>
      <c r="FA1" s="297"/>
      <c r="FB1" s="296"/>
      <c r="FC1" s="297"/>
      <c r="FD1" s="296"/>
      <c r="FE1" s="297"/>
      <c r="FF1" s="296"/>
      <c r="FG1" s="297"/>
      <c r="FH1" s="296"/>
      <c r="FI1" s="297"/>
      <c r="FJ1" s="296"/>
      <c r="FK1" s="297"/>
      <c r="FL1" s="296"/>
      <c r="FM1" s="297"/>
      <c r="FN1" s="296"/>
      <c r="FO1" s="297"/>
      <c r="FP1" s="296"/>
      <c r="FQ1" s="297"/>
      <c r="FR1" s="296"/>
      <c r="FS1" s="297"/>
      <c r="FT1" s="296"/>
      <c r="FU1" s="297"/>
      <c r="FV1" s="296"/>
      <c r="FW1" s="297"/>
      <c r="FX1" s="296"/>
      <c r="FY1" s="297"/>
      <c r="FZ1" s="296"/>
      <c r="GA1" s="297"/>
      <c r="GB1" s="296"/>
      <c r="GC1" s="297"/>
      <c r="GD1" s="296"/>
      <c r="GE1" s="297"/>
      <c r="GF1" s="296"/>
      <c r="GG1" s="297"/>
      <c r="GH1" s="296"/>
      <c r="GI1" s="297"/>
      <c r="GJ1" s="296"/>
      <c r="GK1" s="297"/>
      <c r="GL1" s="296"/>
      <c r="GM1" s="297"/>
      <c r="GN1" s="296"/>
      <c r="GO1" s="297"/>
      <c r="GP1" s="296"/>
      <c r="GQ1" s="297"/>
      <c r="GR1" s="296"/>
      <c r="GS1" s="297"/>
      <c r="GT1" s="296"/>
      <c r="GU1" s="297"/>
      <c r="GV1" s="296"/>
      <c r="GW1" s="297"/>
      <c r="GX1" s="296"/>
      <c r="GY1" s="297"/>
      <c r="GZ1" s="296"/>
      <c r="HA1" s="297"/>
      <c r="HB1" s="296"/>
      <c r="HC1" s="297"/>
      <c r="HD1" s="296"/>
      <c r="HE1" s="297"/>
      <c r="HF1" s="296"/>
      <c r="HG1" s="297"/>
      <c r="HH1" s="296"/>
      <c r="HI1" s="297"/>
      <c r="HJ1" s="296"/>
      <c r="HK1" s="297"/>
      <c r="HL1" s="296"/>
      <c r="HM1" s="297"/>
      <c r="HN1" s="296"/>
      <c r="HO1" s="297"/>
      <c r="HP1" s="296"/>
      <c r="HQ1" s="297"/>
      <c r="HR1" s="296"/>
      <c r="HS1" s="297"/>
      <c r="HT1" s="296"/>
      <c r="HU1" s="297"/>
      <c r="HV1" s="296"/>
      <c r="HW1" s="297"/>
      <c r="HX1" s="296"/>
      <c r="HY1" s="297"/>
      <c r="HZ1" s="296"/>
      <c r="IA1" s="297"/>
      <c r="IB1" s="296"/>
      <c r="IC1" s="297"/>
      <c r="ID1" s="296"/>
      <c r="IE1" s="297"/>
      <c r="IF1" s="296"/>
      <c r="IG1" s="297"/>
      <c r="IH1" s="296"/>
      <c r="II1" s="297"/>
      <c r="IJ1" s="296"/>
      <c r="IK1" s="297"/>
      <c r="IL1" s="296"/>
      <c r="IM1" s="297"/>
      <c r="IN1" s="296"/>
      <c r="IO1" s="297"/>
      <c r="IP1" s="296"/>
      <c r="IQ1" s="297"/>
      <c r="IR1" s="296"/>
      <c r="IS1" s="297"/>
      <c r="IT1" s="296"/>
      <c r="IU1" s="297"/>
      <c r="IV1" s="296"/>
      <c r="IW1" s="297"/>
      <c r="IX1" s="296"/>
      <c r="IY1" s="297"/>
      <c r="IZ1" s="296"/>
      <c r="JA1" s="297"/>
      <c r="JB1" s="296"/>
      <c r="JC1" s="297"/>
      <c r="JD1" s="296"/>
      <c r="JE1" s="297"/>
      <c r="JF1" s="296"/>
      <c r="JG1" s="297"/>
      <c r="JH1" s="296"/>
      <c r="JI1" s="297"/>
      <c r="JJ1" s="296"/>
      <c r="JK1" s="297"/>
      <c r="JL1" s="296"/>
      <c r="JM1" s="297"/>
      <c r="JN1" s="296"/>
      <c r="JO1" s="297"/>
      <c r="JP1" s="296"/>
      <c r="JQ1" s="297"/>
      <c r="JR1" s="296"/>
      <c r="JS1" s="297"/>
      <c r="JT1" s="296"/>
      <c r="JU1" s="297"/>
      <c r="JV1" s="296"/>
      <c r="JW1" s="297"/>
      <c r="JX1" s="296"/>
      <c r="JY1" s="297"/>
      <c r="JZ1" s="296"/>
      <c r="KA1" s="297"/>
      <c r="KB1" s="296"/>
      <c r="KC1" s="297"/>
      <c r="KD1" s="296"/>
      <c r="KE1" s="297"/>
      <c r="KF1" s="296"/>
      <c r="KG1" s="297"/>
      <c r="KH1" s="296"/>
      <c r="KI1" s="297"/>
      <c r="KJ1" s="296"/>
      <c r="KK1" s="297"/>
      <c r="KL1" s="296"/>
      <c r="KM1" s="297"/>
      <c r="KN1" s="296"/>
      <c r="KO1" s="297"/>
      <c r="KP1" s="296"/>
      <c r="KQ1" s="297"/>
      <c r="KR1" s="296"/>
      <c r="KS1" s="297"/>
      <c r="KT1" s="296"/>
      <c r="KU1" s="297"/>
      <c r="KV1" s="296"/>
      <c r="KW1" s="297"/>
      <c r="KX1" s="296"/>
      <c r="KY1" s="297"/>
      <c r="KZ1" s="296"/>
      <c r="LA1" s="297"/>
      <c r="LB1" s="296"/>
      <c r="LC1" s="297"/>
      <c r="LD1" s="296"/>
      <c r="LE1" s="297"/>
      <c r="LF1" s="296"/>
      <c r="LG1" s="297"/>
      <c r="LH1" s="296"/>
      <c r="LI1" s="297"/>
      <c r="LJ1" s="296"/>
      <c r="LK1" s="297"/>
      <c r="LL1" s="296"/>
      <c r="LM1" s="297"/>
      <c r="LN1" s="296"/>
      <c r="LO1" s="297"/>
      <c r="LP1" s="296"/>
      <c r="LQ1" s="297"/>
      <c r="LR1" s="296"/>
      <c r="LS1" s="297"/>
      <c r="LT1" s="296"/>
      <c r="LU1" s="297"/>
      <c r="LV1" s="296"/>
      <c r="LW1" s="297"/>
      <c r="LX1" s="296"/>
      <c r="LY1" s="297"/>
      <c r="LZ1" s="296"/>
      <c r="MA1" s="297"/>
      <c r="MB1" s="296"/>
      <c r="MC1" s="297"/>
      <c r="MD1" s="296"/>
      <c r="ME1" s="297"/>
      <c r="MF1" s="296"/>
      <c r="MG1" s="297"/>
      <c r="MH1" s="296"/>
      <c r="MI1" s="297"/>
      <c r="MJ1" s="296"/>
      <c r="MK1" s="297"/>
      <c r="ML1" s="296"/>
      <c r="MM1" s="297"/>
      <c r="MN1" s="296"/>
      <c r="MO1" s="297"/>
      <c r="MP1" s="296"/>
      <c r="MQ1" s="297"/>
      <c r="MR1" s="296"/>
      <c r="MS1" s="297"/>
      <c r="MT1" s="296"/>
      <c r="MU1" s="297"/>
      <c r="MV1" s="296"/>
      <c r="MW1" s="297"/>
      <c r="MX1" s="296"/>
      <c r="MY1" s="297"/>
      <c r="MZ1" s="296"/>
      <c r="NA1" s="297"/>
      <c r="NB1" s="296"/>
      <c r="NC1" s="297"/>
      <c r="ND1" s="296"/>
      <c r="NE1" s="297"/>
      <c r="NF1" s="296"/>
      <c r="NG1" s="297"/>
      <c r="NH1" s="296"/>
      <c r="NI1" s="297"/>
      <c r="NJ1" s="296"/>
      <c r="NK1" s="297"/>
      <c r="NL1" s="296"/>
      <c r="NM1" s="297"/>
      <c r="NN1" s="296"/>
      <c r="NO1" s="297"/>
      <c r="NP1" s="296"/>
      <c r="NQ1" s="297"/>
      <c r="NR1" s="296"/>
      <c r="NS1" s="297"/>
      <c r="NT1" s="296"/>
      <c r="NU1" s="297"/>
      <c r="NV1" s="296"/>
      <c r="NW1" s="297"/>
      <c r="NX1" s="296"/>
      <c r="NY1" s="297"/>
      <c r="NZ1" s="296"/>
      <c r="OA1" s="297"/>
      <c r="OB1" s="296"/>
      <c r="OC1" s="297"/>
      <c r="OD1" s="296"/>
      <c r="OE1" s="297"/>
      <c r="OF1" s="296"/>
      <c r="OG1" s="297"/>
      <c r="OH1" s="296"/>
      <c r="OI1" s="297"/>
      <c r="OJ1" s="296"/>
      <c r="OK1" s="297"/>
      <c r="OL1" s="296"/>
      <c r="OM1" s="297"/>
      <c r="ON1" s="296"/>
      <c r="OO1" s="297"/>
      <c r="OP1" s="296"/>
      <c r="OQ1" s="297"/>
      <c r="OR1" s="296"/>
      <c r="OS1" s="297"/>
      <c r="OT1" s="296"/>
      <c r="OU1" s="297"/>
      <c r="OV1" s="296"/>
      <c r="OW1" s="297"/>
      <c r="OX1" s="296"/>
      <c r="OY1" s="297"/>
      <c r="OZ1" s="296"/>
      <c r="PA1" s="297"/>
      <c r="PB1" s="296"/>
      <c r="PC1" s="297"/>
      <c r="PD1" s="296"/>
      <c r="PE1" s="297"/>
      <c r="PF1" s="296"/>
      <c r="PG1" s="297"/>
      <c r="PH1" s="296"/>
      <c r="PI1" s="297"/>
      <c r="PJ1" s="296"/>
      <c r="PK1" s="297"/>
      <c r="PL1" s="296"/>
      <c r="PM1" s="297"/>
      <c r="PN1" s="296"/>
      <c r="PO1" s="297"/>
      <c r="PP1" s="296"/>
      <c r="PQ1" s="297"/>
      <c r="PR1" s="296"/>
      <c r="PS1" s="297"/>
      <c r="PT1" s="296"/>
      <c r="PU1" s="297"/>
      <c r="PV1" s="296"/>
      <c r="PW1" s="297"/>
      <c r="PX1" s="296"/>
      <c r="PY1" s="297"/>
      <c r="PZ1" s="296"/>
      <c r="QA1" s="297"/>
      <c r="QB1" s="296"/>
      <c r="QC1" s="297"/>
      <c r="QD1" s="296"/>
      <c r="QE1" s="297"/>
      <c r="QF1" s="296"/>
      <c r="QG1" s="297"/>
      <c r="QH1" s="296"/>
      <c r="QI1" s="297"/>
      <c r="QJ1" s="296"/>
      <c r="QK1" s="297"/>
      <c r="QL1" s="296"/>
      <c r="QM1" s="297"/>
      <c r="QN1" s="296"/>
      <c r="QO1" s="297"/>
      <c r="QP1" s="296"/>
      <c r="QQ1" s="297"/>
      <c r="QR1" s="296"/>
      <c r="QS1" s="297"/>
      <c r="QT1" s="296"/>
      <c r="QU1" s="297"/>
      <c r="QV1" s="296"/>
      <c r="QW1" s="297"/>
      <c r="QX1" s="296"/>
      <c r="QY1" s="297"/>
      <c r="QZ1" s="296"/>
      <c r="RA1" s="297"/>
      <c r="RB1" s="296"/>
      <c r="RC1" s="297"/>
      <c r="RD1" s="296"/>
      <c r="RE1" s="297"/>
      <c r="RF1" s="296"/>
      <c r="RG1" s="297"/>
      <c r="RH1" s="296"/>
      <c r="RI1" s="297"/>
      <c r="RJ1" s="296"/>
      <c r="RK1" s="297"/>
      <c r="RL1" s="296"/>
      <c r="RM1" s="297"/>
      <c r="RN1" s="296"/>
      <c r="RO1" s="297"/>
      <c r="RP1" s="296"/>
      <c r="RQ1" s="297"/>
      <c r="RR1" s="296"/>
      <c r="RS1" s="297"/>
      <c r="RT1" s="296"/>
      <c r="RU1" s="297"/>
      <c r="RV1" s="296"/>
      <c r="RW1" s="297"/>
      <c r="RX1" s="296"/>
      <c r="RY1" s="297"/>
      <c r="RZ1" s="296"/>
      <c r="SA1" s="297"/>
      <c r="SB1" s="296"/>
      <c r="SC1" s="297"/>
      <c r="SD1" s="296"/>
      <c r="SE1" s="297"/>
      <c r="SF1" s="296"/>
      <c r="SG1" s="297"/>
      <c r="SH1" s="296"/>
      <c r="SI1" s="297"/>
      <c r="SJ1" s="296"/>
      <c r="SK1" s="297"/>
      <c r="SL1" s="296"/>
      <c r="SM1" s="297"/>
      <c r="SN1" s="296"/>
      <c r="SO1" s="297"/>
      <c r="SP1" s="296"/>
      <c r="SQ1" s="297"/>
      <c r="SR1" s="296"/>
      <c r="SS1" s="297"/>
      <c r="ST1" s="296"/>
      <c r="SU1" s="297"/>
      <c r="SV1" s="296"/>
      <c r="SW1" s="297"/>
      <c r="SX1" s="296"/>
      <c r="SY1" s="297"/>
      <c r="SZ1" s="296"/>
      <c r="TA1" s="297"/>
      <c r="TB1" s="296"/>
      <c r="TC1" s="297"/>
      <c r="TD1" s="296"/>
      <c r="TE1" s="297"/>
      <c r="TF1" s="296"/>
      <c r="TG1" s="297"/>
      <c r="TH1" s="296"/>
      <c r="TI1" s="297"/>
      <c r="TJ1" s="296"/>
      <c r="TK1" s="297"/>
      <c r="TL1" s="296"/>
      <c r="TM1" s="297"/>
      <c r="TN1" s="296"/>
      <c r="TO1" s="297"/>
      <c r="TP1" s="296"/>
      <c r="TQ1" s="297"/>
      <c r="TR1" s="296"/>
      <c r="TS1" s="297"/>
      <c r="TT1" s="296"/>
      <c r="TU1" s="297"/>
      <c r="TV1" s="296"/>
      <c r="TW1" s="297"/>
      <c r="TX1" s="296"/>
      <c r="TY1" s="297"/>
      <c r="TZ1" s="296"/>
      <c r="UA1" s="297"/>
      <c r="UB1" s="296"/>
      <c r="UC1" s="297"/>
      <c r="UD1" s="296"/>
      <c r="UE1" s="297"/>
      <c r="UF1" s="296"/>
      <c r="UG1" s="297"/>
      <c r="UH1" s="296"/>
      <c r="UI1" s="297"/>
      <c r="UJ1" s="296"/>
      <c r="UK1" s="297"/>
      <c r="UL1" s="296"/>
      <c r="UM1" s="297"/>
      <c r="UN1" s="296"/>
      <c r="UO1" s="297"/>
      <c r="UP1" s="296"/>
      <c r="UQ1" s="297"/>
      <c r="UR1" s="296"/>
      <c r="US1" s="297"/>
      <c r="UT1" s="296"/>
      <c r="UU1" s="297"/>
      <c r="UV1" s="296"/>
      <c r="UW1" s="297"/>
      <c r="UX1" s="296"/>
      <c r="UY1" s="297"/>
      <c r="UZ1" s="296"/>
      <c r="VA1" s="297"/>
      <c r="VB1" s="296"/>
      <c r="VC1" s="297"/>
      <c r="VD1" s="296"/>
      <c r="VE1" s="297"/>
      <c r="VF1" s="296"/>
      <c r="VG1" s="297"/>
      <c r="VH1" s="296"/>
      <c r="VI1" s="297"/>
      <c r="VJ1" s="296"/>
      <c r="VK1" s="297"/>
      <c r="VL1" s="296"/>
      <c r="VM1" s="297"/>
      <c r="VN1" s="296"/>
      <c r="VO1" s="297"/>
      <c r="VP1" s="296"/>
      <c r="VQ1" s="297"/>
      <c r="VR1" s="296"/>
      <c r="VS1" s="297"/>
      <c r="VT1" s="296"/>
      <c r="VU1" s="297"/>
      <c r="VV1" s="296"/>
      <c r="VW1" s="297"/>
      <c r="VX1" s="296"/>
      <c r="VY1" s="297"/>
      <c r="VZ1" s="296"/>
      <c r="WA1" s="297"/>
      <c r="WB1" s="296"/>
      <c r="WC1" s="297"/>
      <c r="WD1" s="296"/>
      <c r="WE1" s="297"/>
      <c r="WF1" s="296"/>
      <c r="WG1" s="297"/>
      <c r="WH1" s="296"/>
      <c r="WI1" s="297"/>
      <c r="WJ1" s="296"/>
      <c r="WK1" s="297"/>
      <c r="WL1" s="296"/>
      <c r="WM1" s="297"/>
      <c r="WN1" s="296"/>
      <c r="WO1" s="297"/>
      <c r="WP1" s="296"/>
      <c r="WQ1" s="297"/>
      <c r="WR1" s="296"/>
      <c r="WS1" s="297"/>
      <c r="WT1" s="296"/>
      <c r="WU1" s="297"/>
      <c r="WV1" s="296"/>
      <c r="WW1" s="297"/>
      <c r="WX1" s="296"/>
      <c r="WY1" s="297"/>
      <c r="WZ1" s="296"/>
      <c r="XA1" s="297"/>
      <c r="XB1" s="296"/>
      <c r="XC1" s="297"/>
      <c r="XD1" s="296"/>
      <c r="XE1" s="297"/>
      <c r="XF1" s="296"/>
      <c r="XG1" s="297"/>
      <c r="XH1" s="296"/>
      <c r="XI1" s="297"/>
      <c r="XJ1" s="296"/>
      <c r="XK1" s="297"/>
      <c r="XL1" s="296"/>
      <c r="XM1" s="297"/>
      <c r="XN1" s="296"/>
      <c r="XO1" s="297"/>
      <c r="XP1" s="296"/>
      <c r="XQ1" s="297"/>
      <c r="XR1" s="296"/>
      <c r="XS1" s="297"/>
      <c r="XT1" s="296"/>
      <c r="XU1" s="297"/>
      <c r="XV1" s="296"/>
      <c r="XW1" s="297"/>
      <c r="XX1" s="296"/>
      <c r="XY1" s="297"/>
      <c r="XZ1" s="296"/>
      <c r="YA1" s="297"/>
      <c r="YB1" s="296"/>
      <c r="YC1" s="297"/>
      <c r="YD1" s="296"/>
      <c r="YE1" s="297"/>
      <c r="YF1" s="296"/>
      <c r="YG1" s="297"/>
      <c r="YH1" s="296"/>
      <c r="YI1" s="297"/>
      <c r="YJ1" s="296"/>
      <c r="YK1" s="297"/>
      <c r="YL1" s="296"/>
      <c r="YM1" s="297"/>
      <c r="YN1" s="296"/>
      <c r="YO1" s="297"/>
      <c r="YP1" s="296"/>
      <c r="YQ1" s="297"/>
      <c r="YR1" s="296"/>
      <c r="YS1" s="297"/>
      <c r="YT1" s="296"/>
      <c r="YU1" s="297"/>
      <c r="YV1" s="296"/>
      <c r="YW1" s="297"/>
      <c r="YX1" s="296"/>
      <c r="YY1" s="297"/>
      <c r="YZ1" s="296"/>
      <c r="ZA1" s="297"/>
      <c r="ZB1" s="296"/>
      <c r="ZC1" s="297"/>
      <c r="ZD1" s="296"/>
      <c r="ZE1" s="297"/>
      <c r="ZF1" s="296"/>
      <c r="ZG1" s="297"/>
      <c r="ZH1" s="296"/>
      <c r="ZI1" s="297"/>
      <c r="ZJ1" s="296"/>
      <c r="ZK1" s="297"/>
      <c r="ZL1" s="296"/>
      <c r="ZM1" s="297"/>
      <c r="ZN1" s="296"/>
      <c r="ZO1" s="297"/>
      <c r="ZP1" s="296"/>
      <c r="ZQ1" s="297"/>
      <c r="ZR1" s="296"/>
      <c r="ZS1" s="297"/>
      <c r="ZT1" s="296"/>
      <c r="ZU1" s="297"/>
      <c r="ZV1" s="296"/>
      <c r="ZW1" s="297"/>
      <c r="ZX1" s="296"/>
      <c r="ZY1" s="297"/>
      <c r="ZZ1" s="296"/>
      <c r="AAA1" s="297"/>
      <c r="AAB1" s="296"/>
      <c r="AAC1" s="297"/>
      <c r="AAD1" s="296"/>
      <c r="AAE1" s="297"/>
      <c r="AAF1" s="296"/>
      <c r="AAG1" s="297"/>
      <c r="AAH1" s="296"/>
      <c r="AAI1" s="297"/>
      <c r="AAJ1" s="296"/>
      <c r="AAK1" s="297"/>
      <c r="AAL1" s="296"/>
      <c r="AAM1" s="297"/>
      <c r="AAN1" s="296"/>
      <c r="AAO1" s="297"/>
      <c r="AAP1" s="296"/>
      <c r="AAQ1" s="297"/>
      <c r="AAR1" s="296"/>
      <c r="AAS1" s="297"/>
      <c r="AAT1" s="296"/>
      <c r="AAU1" s="297"/>
      <c r="AAV1" s="296"/>
      <c r="AAW1" s="297"/>
      <c r="AAX1" s="296"/>
      <c r="AAY1" s="297"/>
      <c r="AAZ1" s="296"/>
      <c r="ABA1" s="297"/>
      <c r="ABB1" s="296"/>
      <c r="ABC1" s="297"/>
      <c r="ABD1" s="296"/>
      <c r="ABE1" s="297"/>
      <c r="ABF1" s="296"/>
      <c r="ABG1" s="297"/>
      <c r="ABH1" s="296"/>
      <c r="ABI1" s="297"/>
      <c r="ABJ1" s="296"/>
      <c r="ABK1" s="297"/>
      <c r="ABL1" s="296"/>
      <c r="ABM1" s="297"/>
      <c r="ABN1" s="296"/>
      <c r="ABO1" s="297"/>
      <c r="ABP1" s="296"/>
      <c r="ABQ1" s="297"/>
      <c r="ABR1" s="296"/>
      <c r="ABS1" s="297"/>
      <c r="ABT1" s="296"/>
      <c r="ABU1" s="297"/>
      <c r="ABV1" s="296"/>
      <c r="ABW1" s="297"/>
      <c r="ABX1" s="296"/>
      <c r="ABY1" s="297"/>
      <c r="ABZ1" s="296"/>
      <c r="ACA1" s="297"/>
      <c r="ACB1" s="296"/>
      <c r="ACC1" s="297"/>
      <c r="ACD1" s="296"/>
      <c r="ACE1" s="297"/>
      <c r="ACF1" s="296"/>
      <c r="ACG1" s="297"/>
      <c r="ACH1" s="296"/>
      <c r="ACI1" s="297"/>
      <c r="ACJ1" s="296"/>
      <c r="ACK1" s="297"/>
      <c r="ACL1" s="296"/>
      <c r="ACM1" s="297"/>
      <c r="ACN1" s="296"/>
      <c r="ACO1" s="297"/>
      <c r="ACP1" s="296"/>
      <c r="ACQ1" s="297"/>
      <c r="ACR1" s="296"/>
      <c r="ACS1" s="297"/>
      <c r="ACT1" s="296"/>
      <c r="ACU1" s="297"/>
      <c r="ACV1" s="296"/>
      <c r="ACW1" s="297"/>
      <c r="ACX1" s="296"/>
      <c r="ACY1" s="297"/>
      <c r="ACZ1" s="296"/>
      <c r="ADA1" s="297"/>
      <c r="ADB1" s="296"/>
      <c r="ADC1" s="297"/>
      <c r="ADD1" s="296"/>
      <c r="ADE1" s="297"/>
      <c r="ADF1" s="296"/>
      <c r="ADG1" s="297"/>
      <c r="ADH1" s="296"/>
      <c r="ADI1" s="297"/>
      <c r="ADJ1" s="296"/>
      <c r="ADK1" s="297"/>
      <c r="ADL1" s="296"/>
      <c r="ADM1" s="297"/>
      <c r="ADN1" s="296"/>
      <c r="ADO1" s="297"/>
      <c r="ADP1" s="296"/>
      <c r="ADQ1" s="297"/>
      <c r="ADR1" s="296"/>
      <c r="ADS1" s="297"/>
      <c r="ADT1" s="296"/>
      <c r="ADU1" s="297"/>
      <c r="ADV1" s="296"/>
      <c r="ADW1" s="297"/>
      <c r="ADX1" s="296"/>
      <c r="ADY1" s="297"/>
      <c r="ADZ1" s="296"/>
      <c r="AEA1" s="297"/>
      <c r="AEB1" s="296"/>
      <c r="AEC1" s="297"/>
      <c r="AED1" s="296"/>
      <c r="AEE1" s="297"/>
      <c r="AEF1" s="296"/>
      <c r="AEG1" s="297"/>
      <c r="AEH1" s="296"/>
      <c r="AEI1" s="297"/>
      <c r="AEJ1" s="296"/>
      <c r="AEK1" s="297"/>
      <c r="AEL1" s="296"/>
      <c r="AEM1" s="297"/>
      <c r="AEN1" s="296"/>
      <c r="AEO1" s="297"/>
      <c r="AEP1" s="296"/>
      <c r="AEQ1" s="297"/>
      <c r="AER1" s="296"/>
      <c r="AES1" s="297"/>
      <c r="AET1" s="296"/>
      <c r="AEU1" s="297"/>
      <c r="AEV1" s="296"/>
      <c r="AEW1" s="297"/>
      <c r="AEX1" s="296"/>
      <c r="AEY1" s="297"/>
      <c r="AEZ1" s="296"/>
      <c r="AFA1" s="297"/>
      <c r="AFB1" s="296"/>
      <c r="AFC1" s="297"/>
      <c r="AFD1" s="296"/>
      <c r="AFE1" s="297"/>
      <c r="AFF1" s="296"/>
      <c r="AFG1" s="297"/>
      <c r="AFH1" s="296"/>
      <c r="AFI1" s="297"/>
      <c r="AFJ1" s="296"/>
      <c r="AFK1" s="297"/>
      <c r="AFL1" s="296"/>
      <c r="AFM1" s="297"/>
      <c r="AFN1" s="296"/>
      <c r="AFO1" s="297"/>
      <c r="AFP1" s="296"/>
      <c r="AFQ1" s="297"/>
      <c r="AFR1" s="296"/>
      <c r="AFS1" s="297"/>
      <c r="AFT1" s="296"/>
      <c r="AFU1" s="297"/>
      <c r="AFV1" s="296"/>
      <c r="AFW1" s="297"/>
      <c r="AFX1" s="296"/>
      <c r="AFY1" s="297"/>
      <c r="AFZ1" s="296"/>
      <c r="AGA1" s="297"/>
      <c r="AGB1" s="296"/>
      <c r="AGC1" s="297"/>
      <c r="AGD1" s="296"/>
      <c r="AGE1" s="297"/>
      <c r="AGF1" s="296"/>
      <c r="AGG1" s="297"/>
      <c r="AGH1" s="296"/>
      <c r="AGI1" s="297"/>
      <c r="AGJ1" s="296"/>
      <c r="AGK1" s="297"/>
      <c r="AGL1" s="296"/>
      <c r="AGM1" s="297"/>
      <c r="AGN1" s="296"/>
      <c r="AGO1" s="297"/>
      <c r="AGP1" s="296"/>
      <c r="AGQ1" s="297"/>
      <c r="AGR1" s="296"/>
      <c r="AGS1" s="297"/>
      <c r="AGT1" s="296"/>
      <c r="AGU1" s="297"/>
      <c r="AGV1" s="296"/>
      <c r="AGW1" s="297"/>
      <c r="AGX1" s="296"/>
      <c r="AGY1" s="297"/>
      <c r="AGZ1" s="296"/>
      <c r="AHA1" s="297"/>
      <c r="AHB1" s="296"/>
      <c r="AHC1" s="297"/>
      <c r="AHD1" s="296"/>
      <c r="AHE1" s="297"/>
      <c r="AHF1" s="296"/>
      <c r="AHG1" s="297"/>
      <c r="AHH1" s="296"/>
      <c r="AHI1" s="297"/>
      <c r="AHJ1" s="296"/>
      <c r="AHK1" s="297"/>
      <c r="AHL1" s="296"/>
      <c r="AHM1" s="297"/>
      <c r="AHN1" s="296"/>
      <c r="AHO1" s="297"/>
      <c r="AHP1" s="296"/>
      <c r="AHQ1" s="297"/>
      <c r="AHR1" s="296"/>
      <c r="AHS1" s="297"/>
      <c r="AHT1" s="296"/>
      <c r="AHU1" s="297"/>
      <c r="AHV1" s="296"/>
      <c r="AHW1" s="297"/>
      <c r="AHX1" s="296"/>
      <c r="AHY1" s="297"/>
      <c r="AHZ1" s="296"/>
      <c r="AIA1" s="297"/>
      <c r="AIB1" s="296"/>
      <c r="AIC1" s="297"/>
      <c r="AID1" s="296"/>
      <c r="AIE1" s="297"/>
      <c r="AIF1" s="296"/>
      <c r="AIG1" s="297"/>
      <c r="AIH1" s="296"/>
      <c r="AII1" s="297"/>
      <c r="AIJ1" s="296"/>
      <c r="AIK1" s="297"/>
      <c r="AIL1" s="296"/>
      <c r="AIM1" s="297"/>
      <c r="AIN1" s="296"/>
      <c r="AIO1" s="297"/>
      <c r="AIP1" s="296"/>
      <c r="AIQ1" s="297"/>
      <c r="AIR1" s="296"/>
      <c r="AIS1" s="297"/>
      <c r="AIT1" s="296"/>
      <c r="AIU1" s="297"/>
      <c r="AIV1" s="296"/>
      <c r="AIW1" s="297"/>
      <c r="AIX1" s="296"/>
      <c r="AIY1" s="297"/>
      <c r="AIZ1" s="296"/>
      <c r="AJA1" s="297"/>
      <c r="AJB1" s="296"/>
      <c r="AJC1" s="297"/>
      <c r="AJD1" s="296"/>
      <c r="AJE1" s="297"/>
      <c r="AJF1" s="296"/>
      <c r="AJG1" s="297"/>
      <c r="AJH1" s="296"/>
      <c r="AJI1" s="297"/>
      <c r="AJJ1" s="296"/>
      <c r="AJK1" s="297"/>
      <c r="AJL1" s="296"/>
      <c r="AJM1" s="297"/>
      <c r="AJN1" s="296"/>
      <c r="AJO1" s="297"/>
      <c r="AJP1" s="296"/>
      <c r="AJQ1" s="297"/>
      <c r="AJR1" s="296"/>
      <c r="AJS1" s="297"/>
      <c r="AJT1" s="296"/>
      <c r="AJU1" s="297"/>
      <c r="AJV1" s="296"/>
      <c r="AJW1" s="297"/>
      <c r="AJX1" s="296"/>
      <c r="AJY1" s="297"/>
      <c r="AJZ1" s="296"/>
      <c r="AKA1" s="297"/>
      <c r="AKB1" s="296"/>
      <c r="AKC1" s="297"/>
      <c r="AKD1" s="296"/>
      <c r="AKE1" s="297"/>
      <c r="AKF1" s="296"/>
      <c r="AKG1" s="297"/>
      <c r="AKH1" s="296"/>
      <c r="AKI1" s="297"/>
      <c r="AKJ1" s="296"/>
      <c r="AKK1" s="297"/>
      <c r="AKL1" s="296"/>
      <c r="AKM1" s="297"/>
      <c r="AKN1" s="296"/>
      <c r="AKO1" s="297"/>
      <c r="AKP1" s="296"/>
      <c r="AKQ1" s="297"/>
      <c r="AKR1" s="296"/>
      <c r="AKS1" s="297"/>
      <c r="AKT1" s="296"/>
      <c r="AKU1" s="297"/>
      <c r="AKV1" s="296"/>
      <c r="AKW1" s="297"/>
      <c r="AKX1" s="296"/>
      <c r="AKY1" s="297"/>
      <c r="AKZ1" s="296"/>
      <c r="ALA1" s="297"/>
      <c r="ALB1" s="296"/>
      <c r="ALC1" s="297"/>
      <c r="ALD1" s="296"/>
      <c r="ALE1" s="297"/>
      <c r="ALF1" s="296"/>
      <c r="ALG1" s="297"/>
      <c r="ALH1" s="296"/>
      <c r="ALI1" s="297"/>
      <c r="ALJ1" s="296"/>
      <c r="ALK1" s="297"/>
      <c r="ALL1" s="296"/>
      <c r="ALM1" s="297"/>
      <c r="ALN1" s="296"/>
      <c r="ALO1" s="297"/>
      <c r="ALP1" s="296"/>
      <c r="ALQ1" s="297"/>
      <c r="ALR1" s="296"/>
      <c r="ALS1" s="297"/>
      <c r="ALT1" s="296"/>
      <c r="ALU1" s="297"/>
      <c r="ALV1" s="296"/>
      <c r="ALW1" s="297"/>
      <c r="ALX1" s="296"/>
      <c r="ALY1" s="297"/>
      <c r="ALZ1" s="296"/>
      <c r="AMA1" s="297"/>
      <c r="AMB1" s="296"/>
      <c r="AMC1" s="297"/>
      <c r="AMD1" s="296"/>
      <c r="AME1" s="297"/>
      <c r="AMF1" s="296"/>
      <c r="AMG1" s="297"/>
      <c r="AMH1" s="296"/>
      <c r="AMI1" s="297"/>
      <c r="AMJ1" s="296"/>
      <c r="AMK1" s="297"/>
      <c r="AML1" s="296"/>
      <c r="AMM1" s="297"/>
      <c r="AMN1" s="296"/>
      <c r="AMO1" s="297"/>
      <c r="AMP1" s="296"/>
      <c r="AMQ1" s="297"/>
      <c r="AMR1" s="296"/>
      <c r="AMS1" s="297"/>
      <c r="AMT1" s="296"/>
      <c r="AMU1" s="297"/>
      <c r="AMV1" s="296"/>
      <c r="AMW1" s="297"/>
      <c r="AMX1" s="296"/>
      <c r="AMY1" s="297"/>
      <c r="AMZ1" s="296"/>
      <c r="ANA1" s="297"/>
      <c r="ANB1" s="296"/>
      <c r="ANC1" s="297"/>
      <c r="AND1" s="296"/>
      <c r="ANE1" s="297"/>
      <c r="ANF1" s="296"/>
      <c r="ANG1" s="297"/>
      <c r="ANH1" s="296"/>
      <c r="ANI1" s="297"/>
      <c r="ANJ1" s="296"/>
      <c r="ANK1" s="297"/>
      <c r="ANL1" s="296"/>
      <c r="ANM1" s="297"/>
      <c r="ANN1" s="296"/>
      <c r="ANO1" s="297"/>
      <c r="ANP1" s="296"/>
      <c r="ANQ1" s="297"/>
      <c r="ANR1" s="296"/>
      <c r="ANS1" s="297"/>
      <c r="ANT1" s="296"/>
      <c r="ANU1" s="297"/>
      <c r="ANV1" s="296"/>
      <c r="ANW1" s="297"/>
      <c r="ANX1" s="296"/>
      <c r="ANY1" s="297"/>
      <c r="ANZ1" s="296"/>
      <c r="AOA1" s="297"/>
      <c r="AOB1" s="296"/>
      <c r="AOC1" s="297"/>
      <c r="AOD1" s="296"/>
      <c r="AOE1" s="297"/>
      <c r="AOF1" s="296"/>
      <c r="AOG1" s="297"/>
      <c r="AOH1" s="296"/>
      <c r="AOI1" s="297"/>
      <c r="AOJ1" s="296"/>
      <c r="AOK1" s="297"/>
      <c r="AOL1" s="296"/>
      <c r="AOM1" s="297"/>
      <c r="AON1" s="296"/>
      <c r="AOO1" s="297"/>
      <c r="AOP1" s="296"/>
      <c r="AOQ1" s="297"/>
      <c r="AOR1" s="296"/>
      <c r="AOS1" s="297"/>
      <c r="AOT1" s="296"/>
      <c r="AOU1" s="297"/>
      <c r="AOV1" s="296"/>
      <c r="AOW1" s="297"/>
      <c r="AOX1" s="296"/>
      <c r="AOY1" s="297"/>
      <c r="AOZ1" s="296"/>
      <c r="APA1" s="297"/>
      <c r="APB1" s="296"/>
      <c r="APC1" s="297"/>
      <c r="APD1" s="296"/>
      <c r="APE1" s="297"/>
      <c r="APF1" s="296"/>
      <c r="APG1" s="297"/>
      <c r="APH1" s="296"/>
      <c r="API1" s="297"/>
      <c r="APJ1" s="296"/>
      <c r="APK1" s="297"/>
      <c r="APL1" s="296"/>
      <c r="APM1" s="297"/>
      <c r="APN1" s="296"/>
      <c r="APO1" s="297"/>
      <c r="APP1" s="296"/>
      <c r="APQ1" s="297"/>
      <c r="APR1" s="296"/>
      <c r="APS1" s="297"/>
      <c r="APT1" s="296"/>
      <c r="APU1" s="297"/>
      <c r="APV1" s="296"/>
      <c r="APW1" s="297"/>
      <c r="APX1" s="296"/>
      <c r="APY1" s="297"/>
      <c r="APZ1" s="296"/>
      <c r="AQA1" s="297"/>
      <c r="AQB1" s="296"/>
      <c r="AQC1" s="297"/>
      <c r="AQD1" s="296"/>
      <c r="AQE1" s="297"/>
      <c r="AQF1" s="296"/>
      <c r="AQG1" s="297"/>
      <c r="AQH1" s="296"/>
      <c r="AQI1" s="297"/>
      <c r="AQJ1" s="296"/>
      <c r="AQK1" s="297"/>
      <c r="AQL1" s="296"/>
      <c r="AQM1" s="297"/>
      <c r="AQN1" s="296"/>
      <c r="AQO1" s="297"/>
      <c r="AQP1" s="296"/>
      <c r="AQQ1" s="297"/>
      <c r="AQR1" s="296"/>
      <c r="AQS1" s="297"/>
      <c r="AQT1" s="296"/>
      <c r="AQU1" s="297"/>
      <c r="AQV1" s="296"/>
      <c r="AQW1" s="297"/>
      <c r="AQX1" s="296"/>
      <c r="AQY1" s="297"/>
      <c r="AQZ1" s="296"/>
      <c r="ARA1" s="297"/>
      <c r="ARB1" s="296"/>
      <c r="ARC1" s="297"/>
      <c r="ARD1" s="296"/>
      <c r="ARE1" s="297"/>
      <c r="ARF1" s="296"/>
      <c r="ARG1" s="297"/>
      <c r="ARH1" s="296"/>
      <c r="ARI1" s="297"/>
      <c r="ARJ1" s="296"/>
      <c r="ARK1" s="297"/>
      <c r="ARL1" s="296"/>
      <c r="ARM1" s="297"/>
      <c r="ARN1" s="296"/>
      <c r="ARO1" s="297"/>
      <c r="ARP1" s="296"/>
      <c r="ARQ1" s="297"/>
      <c r="ARR1" s="296"/>
      <c r="ARS1" s="297"/>
      <c r="ART1" s="296"/>
      <c r="ARU1" s="297"/>
      <c r="ARV1" s="296"/>
      <c r="ARW1" s="297"/>
      <c r="ARX1" s="296"/>
      <c r="ARY1" s="297"/>
      <c r="ARZ1" s="296"/>
      <c r="ASA1" s="297"/>
      <c r="ASB1" s="296"/>
      <c r="ASC1" s="297"/>
      <c r="ASD1" s="296"/>
      <c r="ASE1" s="297"/>
      <c r="ASF1" s="296"/>
      <c r="ASG1" s="297"/>
      <c r="ASH1" s="296"/>
      <c r="ASI1" s="297"/>
      <c r="ASJ1" s="296"/>
      <c r="ASK1" s="297"/>
      <c r="ASL1" s="296"/>
      <c r="ASM1" s="297"/>
      <c r="ASN1" s="296"/>
      <c r="ASO1" s="297"/>
      <c r="ASP1" s="296"/>
      <c r="ASQ1" s="297"/>
      <c r="ASR1" s="296"/>
      <c r="ASS1" s="297"/>
      <c r="AST1" s="296"/>
      <c r="ASU1" s="297"/>
      <c r="ASV1" s="296"/>
      <c r="ASW1" s="297"/>
      <c r="ASX1" s="296"/>
      <c r="ASY1" s="297"/>
      <c r="ASZ1" s="296"/>
      <c r="ATA1" s="297"/>
      <c r="ATB1" s="296"/>
      <c r="ATC1" s="297"/>
      <c r="ATD1" s="296"/>
      <c r="ATE1" s="297"/>
      <c r="ATF1" s="296"/>
      <c r="ATG1" s="297"/>
      <c r="ATH1" s="296"/>
      <c r="ATI1" s="297"/>
      <c r="ATJ1" s="296"/>
      <c r="ATK1" s="297"/>
      <c r="ATL1" s="296"/>
      <c r="ATM1" s="297"/>
      <c r="ATN1" s="296"/>
      <c r="ATO1" s="297"/>
      <c r="ATP1" s="296"/>
      <c r="ATQ1" s="297"/>
      <c r="ATR1" s="296"/>
      <c r="ATS1" s="297"/>
      <c r="ATT1" s="296"/>
      <c r="ATU1" s="297"/>
      <c r="ATV1" s="296"/>
      <c r="ATW1" s="297"/>
      <c r="ATX1" s="296"/>
      <c r="ATY1" s="297"/>
      <c r="ATZ1" s="296"/>
      <c r="AUA1" s="297"/>
      <c r="AUB1" s="296"/>
      <c r="AUC1" s="297"/>
      <c r="AUD1" s="296"/>
      <c r="AUE1" s="297"/>
      <c r="AUF1" s="296"/>
      <c r="AUG1" s="297"/>
      <c r="AUH1" s="296"/>
      <c r="AUI1" s="297"/>
      <c r="AUJ1" s="296"/>
      <c r="AUK1" s="297"/>
      <c r="AUL1" s="296"/>
      <c r="AUM1" s="297"/>
      <c r="AUN1" s="296"/>
      <c r="AUO1" s="297"/>
      <c r="AUP1" s="296"/>
      <c r="AUQ1" s="297"/>
      <c r="AUR1" s="296"/>
      <c r="AUS1" s="297"/>
      <c r="AUT1" s="296"/>
      <c r="AUU1" s="297"/>
      <c r="AUV1" s="296"/>
      <c r="AUW1" s="297"/>
      <c r="AUX1" s="296"/>
      <c r="AUY1" s="297"/>
      <c r="AUZ1" s="296"/>
      <c r="AVA1" s="297"/>
      <c r="AVB1" s="296"/>
      <c r="AVC1" s="297"/>
      <c r="AVD1" s="296"/>
      <c r="AVE1" s="297"/>
      <c r="AVF1" s="296"/>
      <c r="AVG1" s="297"/>
      <c r="AVH1" s="296"/>
      <c r="AVI1" s="297"/>
      <c r="AVJ1" s="296"/>
      <c r="AVK1" s="297"/>
      <c r="AVL1" s="296"/>
      <c r="AVM1" s="297"/>
      <c r="AVN1" s="296"/>
      <c r="AVO1" s="297"/>
      <c r="AVP1" s="296"/>
      <c r="AVQ1" s="297"/>
      <c r="AVR1" s="296"/>
      <c r="AVS1" s="297"/>
      <c r="AVT1" s="296"/>
      <c r="AVU1" s="297"/>
      <c r="AVV1" s="296"/>
      <c r="AVW1" s="297"/>
      <c r="AVX1" s="296"/>
      <c r="AVY1" s="297"/>
      <c r="AVZ1" s="296"/>
      <c r="AWA1" s="297"/>
      <c r="AWB1" s="296"/>
      <c r="AWC1" s="297"/>
      <c r="AWD1" s="296"/>
      <c r="AWE1" s="297"/>
      <c r="AWF1" s="296"/>
      <c r="AWG1" s="297"/>
      <c r="AWH1" s="296"/>
      <c r="AWI1" s="297"/>
      <c r="AWJ1" s="296"/>
      <c r="AWK1" s="297"/>
      <c r="AWL1" s="296"/>
      <c r="AWM1" s="297"/>
      <c r="AWN1" s="296"/>
      <c r="AWO1" s="297"/>
      <c r="AWP1" s="296"/>
      <c r="AWQ1" s="297"/>
      <c r="AWR1" s="296"/>
      <c r="AWS1" s="297"/>
      <c r="AWT1" s="296"/>
      <c r="AWU1" s="297"/>
      <c r="AWV1" s="296"/>
      <c r="AWW1" s="297"/>
      <c r="AWX1" s="296"/>
      <c r="AWY1" s="297"/>
      <c r="AWZ1" s="296"/>
      <c r="AXA1" s="297"/>
      <c r="AXB1" s="296"/>
      <c r="AXC1" s="297"/>
      <c r="AXD1" s="296"/>
      <c r="AXE1" s="297"/>
      <c r="AXF1" s="296"/>
      <c r="AXG1" s="297"/>
      <c r="AXH1" s="296"/>
      <c r="AXI1" s="297"/>
      <c r="AXJ1" s="296"/>
      <c r="AXK1" s="297"/>
      <c r="AXL1" s="296"/>
      <c r="AXM1" s="297"/>
      <c r="AXN1" s="296"/>
      <c r="AXO1" s="297"/>
      <c r="AXP1" s="296"/>
      <c r="AXQ1" s="297"/>
      <c r="AXR1" s="296"/>
      <c r="AXS1" s="297"/>
      <c r="AXT1" s="296"/>
      <c r="AXU1" s="297"/>
      <c r="AXV1" s="296"/>
      <c r="AXW1" s="297"/>
      <c r="AXX1" s="296"/>
      <c r="AXY1" s="297"/>
      <c r="AXZ1" s="296"/>
      <c r="AYA1" s="297"/>
      <c r="AYB1" s="296"/>
      <c r="AYC1" s="297"/>
      <c r="AYD1" s="296"/>
      <c r="AYE1" s="297"/>
      <c r="AYF1" s="296"/>
      <c r="AYG1" s="297"/>
      <c r="AYH1" s="296"/>
      <c r="AYI1" s="297"/>
      <c r="AYJ1" s="296"/>
      <c r="AYK1" s="297"/>
      <c r="AYL1" s="296"/>
      <c r="AYM1" s="297"/>
      <c r="AYN1" s="296"/>
      <c r="AYO1" s="297"/>
      <c r="AYP1" s="296"/>
      <c r="AYQ1" s="297"/>
      <c r="AYR1" s="296"/>
      <c r="AYS1" s="297"/>
      <c r="AYT1" s="296"/>
      <c r="AYU1" s="297"/>
      <c r="AYV1" s="296"/>
      <c r="AYW1" s="297"/>
      <c r="AYX1" s="296"/>
      <c r="AYY1" s="297"/>
      <c r="AYZ1" s="296"/>
      <c r="AZA1" s="297"/>
      <c r="AZB1" s="296"/>
      <c r="AZC1" s="297"/>
      <c r="AZD1" s="296"/>
      <c r="AZE1" s="297"/>
      <c r="AZF1" s="296"/>
      <c r="AZG1" s="297"/>
      <c r="AZH1" s="296"/>
      <c r="AZI1" s="297"/>
      <c r="AZJ1" s="296"/>
      <c r="AZK1" s="297"/>
      <c r="AZL1" s="296"/>
      <c r="AZM1" s="297"/>
      <c r="AZN1" s="296"/>
      <c r="AZO1" s="297"/>
      <c r="AZP1" s="296"/>
      <c r="AZQ1" s="297"/>
      <c r="AZR1" s="296"/>
      <c r="AZS1" s="297"/>
      <c r="AZT1" s="296"/>
      <c r="AZU1" s="297"/>
      <c r="AZV1" s="296"/>
      <c r="AZW1" s="297"/>
      <c r="AZX1" s="296"/>
      <c r="AZY1" s="297"/>
      <c r="AZZ1" s="296"/>
      <c r="BAA1" s="297"/>
      <c r="BAB1" s="296"/>
      <c r="BAC1" s="297"/>
      <c r="BAD1" s="296"/>
      <c r="BAE1" s="297"/>
      <c r="BAF1" s="296"/>
      <c r="BAG1" s="297"/>
      <c r="BAH1" s="296"/>
      <c r="BAI1" s="297"/>
      <c r="BAJ1" s="296"/>
      <c r="BAK1" s="297"/>
      <c r="BAL1" s="296"/>
      <c r="BAM1" s="297"/>
      <c r="BAN1" s="296"/>
      <c r="BAO1" s="297"/>
      <c r="BAP1" s="296"/>
      <c r="BAQ1" s="297"/>
      <c r="BAR1" s="296"/>
      <c r="BAS1" s="297"/>
      <c r="BAT1" s="296"/>
      <c r="BAU1" s="297"/>
      <c r="BAV1" s="296"/>
      <c r="BAW1" s="297"/>
      <c r="BAX1" s="296"/>
      <c r="BAY1" s="297"/>
      <c r="BAZ1" s="296"/>
      <c r="BBA1" s="297"/>
      <c r="BBB1" s="296"/>
      <c r="BBC1" s="297"/>
      <c r="BBD1" s="296"/>
      <c r="BBE1" s="297"/>
      <c r="BBF1" s="296"/>
      <c r="BBG1" s="297"/>
      <c r="BBH1" s="296"/>
      <c r="BBI1" s="297"/>
      <c r="BBJ1" s="296"/>
      <c r="BBK1" s="297"/>
      <c r="BBL1" s="296"/>
      <c r="BBM1" s="297"/>
      <c r="BBN1" s="296"/>
      <c r="BBO1" s="297"/>
      <c r="BBP1" s="296"/>
      <c r="BBQ1" s="297"/>
      <c r="BBR1" s="296"/>
      <c r="BBS1" s="297"/>
      <c r="BBT1" s="296"/>
      <c r="BBU1" s="297"/>
      <c r="BBV1" s="296"/>
      <c r="BBW1" s="297"/>
      <c r="BBX1" s="296"/>
      <c r="BBY1" s="297"/>
      <c r="BBZ1" s="296"/>
      <c r="BCA1" s="297"/>
      <c r="BCB1" s="296"/>
      <c r="BCC1" s="297"/>
      <c r="BCD1" s="296"/>
      <c r="BCE1" s="297"/>
      <c r="BCF1" s="296"/>
      <c r="BCG1" s="297"/>
      <c r="BCH1" s="296"/>
      <c r="BCI1" s="297"/>
      <c r="BCJ1" s="296"/>
      <c r="BCK1" s="297"/>
      <c r="BCL1" s="296"/>
      <c r="BCM1" s="297"/>
      <c r="BCN1" s="296"/>
      <c r="BCO1" s="297"/>
      <c r="BCP1" s="296"/>
      <c r="BCQ1" s="297"/>
      <c r="BCR1" s="296"/>
      <c r="BCS1" s="297"/>
      <c r="BCT1" s="296"/>
      <c r="BCU1" s="297"/>
      <c r="BCV1" s="296"/>
      <c r="BCW1" s="297"/>
      <c r="BCX1" s="296"/>
      <c r="BCY1" s="297"/>
      <c r="BCZ1" s="296"/>
      <c r="BDA1" s="297"/>
      <c r="BDB1" s="296"/>
      <c r="BDC1" s="297"/>
      <c r="BDD1" s="296"/>
      <c r="BDE1" s="297"/>
      <c r="BDF1" s="296"/>
      <c r="BDG1" s="297"/>
      <c r="BDH1" s="296"/>
      <c r="BDI1" s="297"/>
      <c r="BDJ1" s="296"/>
      <c r="BDK1" s="297"/>
      <c r="BDL1" s="296"/>
      <c r="BDM1" s="297"/>
      <c r="BDN1" s="296"/>
      <c r="BDO1" s="297"/>
      <c r="BDP1" s="296"/>
      <c r="BDQ1" s="297"/>
      <c r="BDR1" s="296"/>
      <c r="BDS1" s="297"/>
      <c r="BDT1" s="296"/>
      <c r="BDU1" s="297"/>
      <c r="BDV1" s="296"/>
      <c r="BDW1" s="297"/>
      <c r="BDX1" s="296"/>
      <c r="BDY1" s="297"/>
      <c r="BDZ1" s="296"/>
      <c r="BEA1" s="297"/>
      <c r="BEB1" s="296"/>
      <c r="BEC1" s="297"/>
      <c r="BED1" s="296"/>
      <c r="BEE1" s="297"/>
      <c r="BEF1" s="296"/>
      <c r="BEG1" s="297"/>
      <c r="BEH1" s="296"/>
      <c r="BEI1" s="297"/>
      <c r="BEJ1" s="296"/>
      <c r="BEK1" s="297"/>
      <c r="BEL1" s="296"/>
      <c r="BEM1" s="297"/>
      <c r="BEN1" s="296"/>
      <c r="BEO1" s="297"/>
      <c r="BEP1" s="296"/>
      <c r="BEQ1" s="297"/>
      <c r="BER1" s="296"/>
      <c r="BES1" s="297"/>
      <c r="BET1" s="296"/>
      <c r="BEU1" s="297"/>
      <c r="BEV1" s="296"/>
      <c r="BEW1" s="297"/>
      <c r="BEX1" s="296"/>
      <c r="BEY1" s="297"/>
      <c r="BEZ1" s="296"/>
      <c r="BFA1" s="297"/>
      <c r="BFB1" s="296"/>
      <c r="BFC1" s="297"/>
      <c r="BFD1" s="296"/>
      <c r="BFE1" s="297"/>
      <c r="BFF1" s="296"/>
      <c r="BFG1" s="297"/>
      <c r="BFH1" s="296"/>
      <c r="BFI1" s="297"/>
      <c r="BFJ1" s="296"/>
      <c r="BFK1" s="297"/>
      <c r="BFL1" s="296"/>
      <c r="BFM1" s="297"/>
      <c r="BFN1" s="296"/>
      <c r="BFO1" s="297"/>
      <c r="BFP1" s="296"/>
      <c r="BFQ1" s="297"/>
      <c r="BFR1" s="296"/>
      <c r="BFS1" s="297"/>
      <c r="BFT1" s="296"/>
      <c r="BFU1" s="297"/>
      <c r="BFV1" s="296"/>
      <c r="BFW1" s="297"/>
      <c r="BFX1" s="296"/>
      <c r="BFY1" s="297"/>
      <c r="BFZ1" s="296"/>
      <c r="BGA1" s="297"/>
      <c r="BGB1" s="296"/>
      <c r="BGC1" s="297"/>
      <c r="BGD1" s="296"/>
      <c r="BGE1" s="297"/>
      <c r="BGF1" s="296"/>
      <c r="BGG1" s="297"/>
      <c r="BGH1" s="296"/>
      <c r="BGI1" s="297"/>
      <c r="BGJ1" s="296"/>
      <c r="BGK1" s="297"/>
      <c r="BGL1" s="296"/>
      <c r="BGM1" s="297"/>
      <c r="BGN1" s="296"/>
      <c r="BGO1" s="297"/>
      <c r="BGP1" s="296"/>
      <c r="BGQ1" s="297"/>
      <c r="BGR1" s="296"/>
      <c r="BGS1" s="297"/>
      <c r="BGT1" s="296"/>
      <c r="BGU1" s="297"/>
      <c r="BGV1" s="296"/>
      <c r="BGW1" s="297"/>
      <c r="BGX1" s="296"/>
      <c r="BGY1" s="297"/>
      <c r="BGZ1" s="296"/>
      <c r="BHA1" s="297"/>
      <c r="BHB1" s="296"/>
      <c r="BHC1" s="297"/>
      <c r="BHD1" s="296"/>
      <c r="BHE1" s="297"/>
      <c r="BHF1" s="296"/>
      <c r="BHG1" s="297"/>
      <c r="BHH1" s="296"/>
      <c r="BHI1" s="297"/>
      <c r="BHJ1" s="296"/>
      <c r="BHK1" s="297"/>
      <c r="BHL1" s="296"/>
      <c r="BHM1" s="297"/>
      <c r="BHN1" s="296"/>
      <c r="BHO1" s="297"/>
      <c r="BHP1" s="296"/>
      <c r="BHQ1" s="297"/>
      <c r="BHR1" s="296"/>
      <c r="BHS1" s="297"/>
      <c r="BHT1" s="296"/>
      <c r="BHU1" s="297"/>
      <c r="BHV1" s="296"/>
      <c r="BHW1" s="297"/>
      <c r="BHX1" s="296"/>
      <c r="BHY1" s="297"/>
      <c r="BHZ1" s="296"/>
      <c r="BIA1" s="297"/>
      <c r="BIB1" s="296"/>
      <c r="BIC1" s="297"/>
      <c r="BID1" s="296"/>
      <c r="BIE1" s="297"/>
      <c r="BIF1" s="296"/>
      <c r="BIG1" s="297"/>
      <c r="BIH1" s="296"/>
      <c r="BII1" s="297"/>
      <c r="BIJ1" s="296"/>
      <c r="BIK1" s="297"/>
      <c r="BIL1" s="296"/>
      <c r="BIM1" s="297"/>
      <c r="BIN1" s="296"/>
      <c r="BIO1" s="297"/>
      <c r="BIP1" s="296"/>
      <c r="BIQ1" s="297"/>
      <c r="BIR1" s="296"/>
      <c r="BIS1" s="297"/>
      <c r="BIT1" s="296"/>
      <c r="BIU1" s="297"/>
      <c r="BIV1" s="296"/>
      <c r="BIW1" s="297"/>
      <c r="BIX1" s="296"/>
      <c r="BIY1" s="297"/>
      <c r="BIZ1" s="296"/>
      <c r="BJA1" s="297"/>
      <c r="BJB1" s="296"/>
      <c r="BJC1" s="297"/>
      <c r="BJD1" s="296"/>
      <c r="BJE1" s="297"/>
      <c r="BJF1" s="296"/>
      <c r="BJG1" s="297"/>
      <c r="BJH1" s="296"/>
      <c r="BJI1" s="297"/>
      <c r="BJJ1" s="296"/>
      <c r="BJK1" s="297"/>
      <c r="BJL1" s="296"/>
      <c r="BJM1" s="297"/>
      <c r="BJN1" s="296"/>
      <c r="BJO1" s="297"/>
      <c r="BJP1" s="296"/>
      <c r="BJQ1" s="297"/>
      <c r="BJR1" s="296"/>
      <c r="BJS1" s="297"/>
      <c r="BJT1" s="296"/>
      <c r="BJU1" s="297"/>
      <c r="BJV1" s="296"/>
      <c r="BJW1" s="297"/>
      <c r="BJX1" s="296"/>
      <c r="BJY1" s="297"/>
      <c r="BJZ1" s="296"/>
      <c r="BKA1" s="297"/>
      <c r="BKB1" s="296"/>
      <c r="BKC1" s="297"/>
      <c r="BKD1" s="296"/>
      <c r="BKE1" s="297"/>
      <c r="BKF1" s="296"/>
      <c r="BKG1" s="297"/>
      <c r="BKH1" s="296"/>
      <c r="BKI1" s="297"/>
      <c r="BKJ1" s="296"/>
      <c r="BKK1" s="297"/>
      <c r="BKL1" s="296"/>
      <c r="BKM1" s="297"/>
      <c r="BKN1" s="296"/>
      <c r="BKO1" s="297"/>
      <c r="BKP1" s="296"/>
      <c r="BKQ1" s="297"/>
      <c r="BKR1" s="296"/>
      <c r="BKS1" s="297"/>
      <c r="BKT1" s="296"/>
      <c r="BKU1" s="297"/>
      <c r="BKV1" s="296"/>
      <c r="BKW1" s="297"/>
      <c r="BKX1" s="296"/>
      <c r="BKY1" s="297"/>
      <c r="BKZ1" s="296"/>
      <c r="BLA1" s="297"/>
      <c r="BLB1" s="296"/>
      <c r="BLC1" s="297"/>
      <c r="BLD1" s="296"/>
      <c r="BLE1" s="297"/>
      <c r="BLF1" s="296"/>
      <c r="BLG1" s="297"/>
      <c r="BLH1" s="296"/>
      <c r="BLI1" s="297"/>
      <c r="BLJ1" s="296"/>
      <c r="BLK1" s="297"/>
      <c r="BLL1" s="296"/>
      <c r="BLM1" s="297"/>
      <c r="BLN1" s="296"/>
      <c r="BLO1" s="297"/>
      <c r="BLP1" s="296"/>
      <c r="BLQ1" s="297"/>
      <c r="BLR1" s="296"/>
      <c r="BLS1" s="297"/>
      <c r="BLT1" s="296"/>
      <c r="BLU1" s="297"/>
      <c r="BLV1" s="296"/>
      <c r="BLW1" s="297"/>
      <c r="BLX1" s="296"/>
      <c r="BLY1" s="297"/>
      <c r="BLZ1" s="296"/>
      <c r="BMA1" s="297"/>
      <c r="BMB1" s="296"/>
      <c r="BMC1" s="297"/>
      <c r="BMD1" s="296"/>
      <c r="BME1" s="297"/>
      <c r="BMF1" s="296"/>
      <c r="BMG1" s="297"/>
      <c r="BMH1" s="296"/>
      <c r="BMI1" s="297"/>
      <c r="BMJ1" s="296"/>
      <c r="BMK1" s="297"/>
      <c r="BML1" s="296"/>
      <c r="BMM1" s="297"/>
      <c r="BMN1" s="296"/>
      <c r="BMO1" s="297"/>
      <c r="BMP1" s="296"/>
      <c r="BMQ1" s="297"/>
      <c r="BMR1" s="296"/>
      <c r="BMS1" s="297"/>
      <c r="BMT1" s="296"/>
      <c r="BMU1" s="297"/>
      <c r="BMV1" s="296"/>
      <c r="BMW1" s="297"/>
      <c r="BMX1" s="296"/>
      <c r="BMY1" s="297"/>
      <c r="BMZ1" s="296"/>
      <c r="BNA1" s="297"/>
      <c r="BNB1" s="296"/>
      <c r="BNC1" s="297"/>
      <c r="BND1" s="296"/>
      <c r="BNE1" s="297"/>
      <c r="BNF1" s="296"/>
      <c r="BNG1" s="297"/>
      <c r="BNH1" s="296"/>
      <c r="BNI1" s="297"/>
      <c r="BNJ1" s="296"/>
      <c r="BNK1" s="297"/>
      <c r="BNL1" s="296"/>
      <c r="BNM1" s="297"/>
      <c r="BNN1" s="296"/>
      <c r="BNO1" s="297"/>
      <c r="BNP1" s="296"/>
      <c r="BNQ1" s="297"/>
      <c r="BNR1" s="296"/>
      <c r="BNS1" s="297"/>
      <c r="BNT1" s="296"/>
      <c r="BNU1" s="297"/>
      <c r="BNV1" s="296"/>
      <c r="BNW1" s="297"/>
      <c r="BNX1" s="296"/>
      <c r="BNY1" s="297"/>
      <c r="BNZ1" s="296"/>
      <c r="BOA1" s="297"/>
      <c r="BOB1" s="296"/>
      <c r="BOC1" s="297"/>
      <c r="BOD1" s="296"/>
      <c r="BOE1" s="297"/>
      <c r="BOF1" s="296"/>
      <c r="BOG1" s="297"/>
      <c r="BOH1" s="296"/>
      <c r="BOI1" s="297"/>
      <c r="BOJ1" s="296"/>
      <c r="BOK1" s="297"/>
      <c r="BOL1" s="296"/>
      <c r="BOM1" s="297"/>
      <c r="BON1" s="296"/>
      <c r="BOO1" s="297"/>
      <c r="BOP1" s="296"/>
      <c r="BOQ1" s="297"/>
      <c r="BOR1" s="296"/>
      <c r="BOS1" s="297"/>
      <c r="BOT1" s="296"/>
      <c r="BOU1" s="297"/>
      <c r="BOV1" s="296"/>
      <c r="BOW1" s="297"/>
      <c r="BOX1" s="296"/>
      <c r="BOY1" s="297"/>
      <c r="BOZ1" s="296"/>
      <c r="BPA1" s="297"/>
      <c r="BPB1" s="296"/>
      <c r="BPC1" s="297"/>
      <c r="BPD1" s="296"/>
      <c r="BPE1" s="297"/>
      <c r="BPF1" s="296"/>
      <c r="BPG1" s="297"/>
      <c r="BPH1" s="296"/>
      <c r="BPI1" s="297"/>
      <c r="BPJ1" s="296"/>
      <c r="BPK1" s="297"/>
      <c r="BPL1" s="296"/>
      <c r="BPM1" s="297"/>
      <c r="BPN1" s="296"/>
      <c r="BPO1" s="297"/>
      <c r="BPP1" s="296"/>
      <c r="BPQ1" s="297"/>
      <c r="BPR1" s="296"/>
      <c r="BPS1" s="297"/>
      <c r="BPT1" s="296"/>
      <c r="BPU1" s="297"/>
      <c r="BPV1" s="296"/>
      <c r="BPW1" s="297"/>
      <c r="BPX1" s="296"/>
      <c r="BPY1" s="297"/>
      <c r="BPZ1" s="296"/>
      <c r="BQA1" s="297"/>
      <c r="BQB1" s="296"/>
      <c r="BQC1" s="297"/>
      <c r="BQD1" s="296"/>
      <c r="BQE1" s="297"/>
      <c r="BQF1" s="296"/>
      <c r="BQG1" s="297"/>
      <c r="BQH1" s="296"/>
      <c r="BQI1" s="297"/>
      <c r="BQJ1" s="296"/>
      <c r="BQK1" s="297"/>
      <c r="BQL1" s="296"/>
      <c r="BQM1" s="297"/>
      <c r="BQN1" s="296"/>
      <c r="BQO1" s="297"/>
      <c r="BQP1" s="296"/>
      <c r="BQQ1" s="297"/>
      <c r="BQR1" s="296"/>
      <c r="BQS1" s="297"/>
      <c r="BQT1" s="296"/>
      <c r="BQU1" s="297"/>
      <c r="BQV1" s="296"/>
      <c r="BQW1" s="297"/>
      <c r="BQX1" s="296"/>
      <c r="BQY1" s="297"/>
      <c r="BQZ1" s="296"/>
      <c r="BRA1" s="297"/>
      <c r="BRB1" s="296"/>
      <c r="BRC1" s="297"/>
      <c r="BRD1" s="296"/>
      <c r="BRE1" s="297"/>
      <c r="BRF1" s="296"/>
      <c r="BRG1" s="297"/>
      <c r="BRH1" s="296"/>
      <c r="BRI1" s="297"/>
      <c r="BRJ1" s="296"/>
      <c r="BRK1" s="297"/>
      <c r="BRL1" s="296"/>
      <c r="BRM1" s="297"/>
      <c r="BRN1" s="296"/>
      <c r="BRO1" s="297"/>
      <c r="BRP1" s="296"/>
      <c r="BRQ1" s="297"/>
      <c r="BRR1" s="296"/>
      <c r="BRS1" s="297"/>
      <c r="BRT1" s="296"/>
      <c r="BRU1" s="297"/>
      <c r="BRV1" s="296"/>
      <c r="BRW1" s="297"/>
      <c r="BRX1" s="296"/>
      <c r="BRY1" s="297"/>
      <c r="BRZ1" s="296"/>
      <c r="BSA1" s="297"/>
      <c r="BSB1" s="296"/>
      <c r="BSC1" s="297"/>
      <c r="BSD1" s="296"/>
      <c r="BSE1" s="297"/>
      <c r="BSF1" s="296"/>
      <c r="BSG1" s="297"/>
      <c r="BSH1" s="296"/>
      <c r="BSI1" s="297"/>
      <c r="BSJ1" s="296"/>
      <c r="BSK1" s="297"/>
      <c r="BSL1" s="296"/>
      <c r="BSM1" s="297"/>
      <c r="BSN1" s="296"/>
      <c r="BSO1" s="297"/>
      <c r="BSP1" s="296"/>
      <c r="BSQ1" s="297"/>
      <c r="BSR1" s="296"/>
      <c r="BSS1" s="297"/>
      <c r="BST1" s="296"/>
      <c r="BSU1" s="297"/>
      <c r="BSV1" s="296"/>
      <c r="BSW1" s="297"/>
      <c r="BSX1" s="296"/>
      <c r="BSY1" s="297"/>
      <c r="BSZ1" s="296"/>
      <c r="BTA1" s="297"/>
      <c r="BTB1" s="296"/>
      <c r="BTC1" s="297"/>
      <c r="BTD1" s="296"/>
      <c r="BTE1" s="297"/>
      <c r="BTF1" s="296"/>
      <c r="BTG1" s="297"/>
      <c r="BTH1" s="296"/>
      <c r="BTI1" s="297"/>
      <c r="BTJ1" s="296"/>
      <c r="BTK1" s="297"/>
      <c r="BTL1" s="296"/>
      <c r="BTM1" s="297"/>
      <c r="BTN1" s="296"/>
      <c r="BTO1" s="297"/>
      <c r="BTP1" s="296"/>
      <c r="BTQ1" s="297"/>
      <c r="BTR1" s="296"/>
      <c r="BTS1" s="297"/>
      <c r="BTT1" s="296"/>
      <c r="BTU1" s="297"/>
      <c r="BTV1" s="296"/>
      <c r="BTW1" s="297"/>
      <c r="BTX1" s="296"/>
      <c r="BTY1" s="297"/>
      <c r="BTZ1" s="296"/>
      <c r="BUA1" s="297"/>
      <c r="BUB1" s="296"/>
      <c r="BUC1" s="297"/>
      <c r="BUD1" s="296"/>
      <c r="BUE1" s="297"/>
      <c r="BUF1" s="296"/>
      <c r="BUG1" s="297"/>
      <c r="BUH1" s="296"/>
      <c r="BUI1" s="297"/>
      <c r="BUJ1" s="296"/>
      <c r="BUK1" s="297"/>
      <c r="BUL1" s="296"/>
      <c r="BUM1" s="297"/>
      <c r="BUN1" s="296"/>
      <c r="BUO1" s="297"/>
      <c r="BUP1" s="296"/>
      <c r="BUQ1" s="297"/>
      <c r="BUR1" s="296"/>
      <c r="BUS1" s="297"/>
      <c r="BUT1" s="296"/>
      <c r="BUU1" s="297"/>
      <c r="BUV1" s="296"/>
      <c r="BUW1" s="297"/>
      <c r="BUX1" s="296"/>
      <c r="BUY1" s="297"/>
      <c r="BUZ1" s="296"/>
      <c r="BVA1" s="297"/>
      <c r="BVB1" s="296"/>
      <c r="BVC1" s="297"/>
      <c r="BVD1" s="296"/>
      <c r="BVE1" s="297"/>
      <c r="BVF1" s="296"/>
      <c r="BVG1" s="297"/>
      <c r="BVH1" s="296"/>
      <c r="BVI1" s="297"/>
      <c r="BVJ1" s="296"/>
      <c r="BVK1" s="297"/>
      <c r="BVL1" s="296"/>
      <c r="BVM1" s="297"/>
      <c r="BVN1" s="296"/>
      <c r="BVO1" s="297"/>
      <c r="BVP1" s="296"/>
      <c r="BVQ1" s="297"/>
      <c r="BVR1" s="296"/>
      <c r="BVS1" s="297"/>
      <c r="BVT1" s="296"/>
      <c r="BVU1" s="297"/>
      <c r="BVV1" s="296"/>
      <c r="BVW1" s="297"/>
      <c r="BVX1" s="296"/>
      <c r="BVY1" s="297"/>
      <c r="BVZ1" s="296"/>
      <c r="BWA1" s="297"/>
      <c r="BWB1" s="296"/>
      <c r="BWC1" s="297"/>
      <c r="BWD1" s="296"/>
      <c r="BWE1" s="297"/>
      <c r="BWF1" s="296"/>
      <c r="BWG1" s="297"/>
      <c r="BWH1" s="296"/>
      <c r="BWI1" s="297"/>
      <c r="BWJ1" s="296"/>
      <c r="BWK1" s="297"/>
      <c r="BWL1" s="296"/>
      <c r="BWM1" s="297"/>
      <c r="BWN1" s="296"/>
      <c r="BWO1" s="297"/>
      <c r="BWP1" s="296"/>
      <c r="BWQ1" s="297"/>
      <c r="BWR1" s="296"/>
      <c r="BWS1" s="297"/>
      <c r="BWT1" s="296"/>
      <c r="BWU1" s="297"/>
      <c r="BWV1" s="296"/>
      <c r="BWW1" s="297"/>
      <c r="BWX1" s="296"/>
      <c r="BWY1" s="297"/>
      <c r="BWZ1" s="296"/>
      <c r="BXA1" s="297"/>
      <c r="BXB1" s="296"/>
      <c r="BXC1" s="297"/>
      <c r="BXD1" s="296"/>
      <c r="BXE1" s="297"/>
      <c r="BXF1" s="296"/>
      <c r="BXG1" s="297"/>
      <c r="BXH1" s="296"/>
      <c r="BXI1" s="297"/>
      <c r="BXJ1" s="296"/>
      <c r="BXK1" s="297"/>
      <c r="BXL1" s="296"/>
      <c r="BXM1" s="297"/>
      <c r="BXN1" s="296"/>
      <c r="BXO1" s="297"/>
      <c r="BXP1" s="296"/>
      <c r="BXQ1" s="297"/>
      <c r="BXR1" s="296"/>
      <c r="BXS1" s="297"/>
      <c r="BXT1" s="296"/>
      <c r="BXU1" s="297"/>
      <c r="BXV1" s="296"/>
      <c r="BXW1" s="297"/>
      <c r="BXX1" s="296"/>
      <c r="BXY1" s="297"/>
      <c r="BXZ1" s="296"/>
      <c r="BYA1" s="297"/>
      <c r="BYB1" s="296"/>
      <c r="BYC1" s="297"/>
      <c r="BYD1" s="296"/>
      <c r="BYE1" s="297"/>
      <c r="BYF1" s="296"/>
      <c r="BYG1" s="297"/>
      <c r="BYH1" s="296"/>
      <c r="BYI1" s="297"/>
      <c r="BYJ1" s="296"/>
      <c r="BYK1" s="297"/>
      <c r="BYL1" s="296"/>
      <c r="BYM1" s="297"/>
      <c r="BYN1" s="296"/>
      <c r="BYO1" s="297"/>
      <c r="BYP1" s="296"/>
      <c r="BYQ1" s="297"/>
      <c r="BYR1" s="296"/>
      <c r="BYS1" s="297"/>
      <c r="BYT1" s="296"/>
      <c r="BYU1" s="297"/>
      <c r="BYV1" s="296"/>
      <c r="BYW1" s="297"/>
      <c r="BYX1" s="296"/>
      <c r="BYY1" s="297"/>
      <c r="BYZ1" s="296"/>
      <c r="BZA1" s="297"/>
      <c r="BZB1" s="296"/>
      <c r="BZC1" s="297"/>
      <c r="BZD1" s="296"/>
      <c r="BZE1" s="297"/>
      <c r="BZF1" s="296"/>
      <c r="BZG1" s="297"/>
      <c r="BZH1" s="296"/>
      <c r="BZI1" s="297"/>
      <c r="BZJ1" s="296"/>
      <c r="BZK1" s="297"/>
      <c r="BZL1" s="296"/>
      <c r="BZM1" s="297"/>
      <c r="BZN1" s="296"/>
      <c r="BZO1" s="297"/>
      <c r="BZP1" s="296"/>
      <c r="BZQ1" s="297"/>
      <c r="BZR1" s="296"/>
      <c r="BZS1" s="297"/>
      <c r="BZT1" s="296"/>
      <c r="BZU1" s="297"/>
      <c r="BZV1" s="296"/>
      <c r="BZW1" s="297"/>
      <c r="BZX1" s="296"/>
      <c r="BZY1" s="297"/>
      <c r="BZZ1" s="296"/>
      <c r="CAA1" s="297"/>
      <c r="CAB1" s="296"/>
      <c r="CAC1" s="297"/>
      <c r="CAD1" s="296"/>
      <c r="CAE1" s="297"/>
      <c r="CAF1" s="296"/>
      <c r="CAG1" s="297"/>
      <c r="CAH1" s="296"/>
      <c r="CAI1" s="297"/>
      <c r="CAJ1" s="296"/>
      <c r="CAK1" s="297"/>
      <c r="CAL1" s="296"/>
      <c r="CAM1" s="297"/>
      <c r="CAN1" s="296"/>
      <c r="CAO1" s="297"/>
      <c r="CAP1" s="296"/>
      <c r="CAQ1" s="297"/>
      <c r="CAR1" s="296"/>
      <c r="CAS1" s="297"/>
      <c r="CAT1" s="296"/>
      <c r="CAU1" s="297"/>
      <c r="CAV1" s="296"/>
      <c r="CAW1" s="297"/>
      <c r="CAX1" s="296"/>
      <c r="CAY1" s="297"/>
      <c r="CAZ1" s="296"/>
      <c r="CBA1" s="297"/>
      <c r="CBB1" s="296"/>
      <c r="CBC1" s="297"/>
      <c r="CBD1" s="296"/>
      <c r="CBE1" s="297"/>
      <c r="CBF1" s="296"/>
      <c r="CBG1" s="297"/>
      <c r="CBH1" s="296"/>
      <c r="CBI1" s="297"/>
      <c r="CBJ1" s="296"/>
      <c r="CBK1" s="297"/>
      <c r="CBL1" s="296"/>
      <c r="CBM1" s="297"/>
      <c r="CBN1" s="296"/>
      <c r="CBO1" s="297"/>
      <c r="CBP1" s="296"/>
      <c r="CBQ1" s="297"/>
      <c r="CBR1" s="296"/>
      <c r="CBS1" s="297"/>
      <c r="CBT1" s="296"/>
      <c r="CBU1" s="297"/>
      <c r="CBV1" s="296"/>
      <c r="CBW1" s="297"/>
      <c r="CBX1" s="296"/>
      <c r="CBY1" s="297"/>
      <c r="CBZ1" s="296"/>
      <c r="CCA1" s="297"/>
      <c r="CCB1" s="296"/>
      <c r="CCC1" s="297"/>
      <c r="CCD1" s="296"/>
      <c r="CCE1" s="297"/>
      <c r="CCF1" s="296"/>
      <c r="CCG1" s="297"/>
      <c r="CCH1" s="296"/>
      <c r="CCI1" s="297"/>
      <c r="CCJ1" s="296"/>
      <c r="CCK1" s="297"/>
      <c r="CCL1" s="296"/>
      <c r="CCM1" s="297"/>
      <c r="CCN1" s="296"/>
      <c r="CCO1" s="297"/>
      <c r="CCP1" s="296"/>
      <c r="CCQ1" s="297"/>
      <c r="CCR1" s="296"/>
      <c r="CCS1" s="297"/>
      <c r="CCT1" s="296"/>
      <c r="CCU1" s="297"/>
      <c r="CCV1" s="296"/>
      <c r="CCW1" s="297"/>
      <c r="CCX1" s="296"/>
      <c r="CCY1" s="297"/>
      <c r="CCZ1" s="296"/>
      <c r="CDA1" s="297"/>
      <c r="CDB1" s="296"/>
      <c r="CDC1" s="297"/>
      <c r="CDD1" s="296"/>
      <c r="CDE1" s="297"/>
      <c r="CDF1" s="296"/>
      <c r="CDG1" s="297"/>
      <c r="CDH1" s="296"/>
      <c r="CDI1" s="297"/>
      <c r="CDJ1" s="296"/>
      <c r="CDK1" s="297"/>
      <c r="CDL1" s="296"/>
      <c r="CDM1" s="297"/>
      <c r="CDN1" s="296"/>
      <c r="CDO1" s="297"/>
      <c r="CDP1" s="296"/>
      <c r="CDQ1" s="297"/>
      <c r="CDR1" s="296"/>
      <c r="CDS1" s="297"/>
      <c r="CDT1" s="296"/>
      <c r="CDU1" s="297"/>
      <c r="CDV1" s="296"/>
      <c r="CDW1" s="297"/>
      <c r="CDX1" s="296"/>
      <c r="CDY1" s="297"/>
      <c r="CDZ1" s="296"/>
      <c r="CEA1" s="297"/>
      <c r="CEB1" s="296"/>
      <c r="CEC1" s="297"/>
      <c r="CED1" s="296"/>
      <c r="CEE1" s="297"/>
      <c r="CEF1" s="296"/>
      <c r="CEG1" s="297"/>
      <c r="CEH1" s="296"/>
      <c r="CEI1" s="297"/>
      <c r="CEJ1" s="296"/>
      <c r="CEK1" s="297"/>
      <c r="CEL1" s="296"/>
      <c r="CEM1" s="297"/>
      <c r="CEN1" s="296"/>
      <c r="CEO1" s="297"/>
      <c r="CEP1" s="296"/>
      <c r="CEQ1" s="297"/>
      <c r="CER1" s="296"/>
      <c r="CES1" s="297"/>
      <c r="CET1" s="296"/>
      <c r="CEU1" s="297"/>
      <c r="CEV1" s="296"/>
      <c r="CEW1" s="297"/>
      <c r="CEX1" s="296"/>
      <c r="CEY1" s="297"/>
      <c r="CEZ1" s="296"/>
      <c r="CFA1" s="297"/>
      <c r="CFB1" s="296"/>
      <c r="CFC1" s="297"/>
      <c r="CFD1" s="296"/>
      <c r="CFE1" s="297"/>
      <c r="CFF1" s="296"/>
      <c r="CFG1" s="297"/>
      <c r="CFH1" s="296"/>
      <c r="CFI1" s="297"/>
      <c r="CFJ1" s="296"/>
      <c r="CFK1" s="297"/>
      <c r="CFL1" s="296"/>
      <c r="CFM1" s="297"/>
      <c r="CFN1" s="296"/>
      <c r="CFO1" s="297"/>
      <c r="CFP1" s="296"/>
      <c r="CFQ1" s="297"/>
      <c r="CFR1" s="296"/>
      <c r="CFS1" s="297"/>
      <c r="CFT1" s="296"/>
      <c r="CFU1" s="297"/>
      <c r="CFV1" s="296"/>
      <c r="CFW1" s="297"/>
      <c r="CFX1" s="296"/>
      <c r="CFY1" s="297"/>
      <c r="CFZ1" s="296"/>
      <c r="CGA1" s="297"/>
      <c r="CGB1" s="296"/>
      <c r="CGC1" s="297"/>
      <c r="CGD1" s="296"/>
      <c r="CGE1" s="297"/>
      <c r="CGF1" s="296"/>
      <c r="CGG1" s="297"/>
      <c r="CGH1" s="296"/>
      <c r="CGI1" s="297"/>
      <c r="CGJ1" s="296"/>
      <c r="CGK1" s="297"/>
      <c r="CGL1" s="296"/>
      <c r="CGM1" s="297"/>
      <c r="CGN1" s="296"/>
      <c r="CGO1" s="297"/>
      <c r="CGP1" s="296"/>
      <c r="CGQ1" s="297"/>
      <c r="CGR1" s="296"/>
      <c r="CGS1" s="297"/>
      <c r="CGT1" s="296"/>
      <c r="CGU1" s="297"/>
      <c r="CGV1" s="296"/>
      <c r="CGW1" s="297"/>
      <c r="CGX1" s="296"/>
      <c r="CGY1" s="297"/>
      <c r="CGZ1" s="296"/>
      <c r="CHA1" s="297"/>
      <c r="CHB1" s="296"/>
      <c r="CHC1" s="297"/>
      <c r="CHD1" s="296"/>
      <c r="CHE1" s="297"/>
      <c r="CHF1" s="296"/>
      <c r="CHG1" s="297"/>
      <c r="CHH1" s="296"/>
      <c r="CHI1" s="297"/>
      <c r="CHJ1" s="296"/>
      <c r="CHK1" s="297"/>
      <c r="CHL1" s="296"/>
      <c r="CHM1" s="297"/>
      <c r="CHN1" s="296"/>
      <c r="CHO1" s="297"/>
      <c r="CHP1" s="296"/>
      <c r="CHQ1" s="297"/>
      <c r="CHR1" s="296"/>
      <c r="CHS1" s="297"/>
      <c r="CHT1" s="296"/>
      <c r="CHU1" s="297"/>
      <c r="CHV1" s="296"/>
      <c r="CHW1" s="297"/>
      <c r="CHX1" s="296"/>
      <c r="CHY1" s="297"/>
      <c r="CHZ1" s="296"/>
      <c r="CIA1" s="297"/>
      <c r="CIB1" s="296"/>
      <c r="CIC1" s="297"/>
      <c r="CID1" s="296"/>
      <c r="CIE1" s="297"/>
      <c r="CIF1" s="296"/>
      <c r="CIG1" s="297"/>
      <c r="CIH1" s="296"/>
      <c r="CII1" s="297"/>
      <c r="CIJ1" s="296"/>
      <c r="CIK1" s="297"/>
      <c r="CIL1" s="296"/>
      <c r="CIM1" s="297"/>
      <c r="CIN1" s="296"/>
      <c r="CIO1" s="297"/>
      <c r="CIP1" s="296"/>
      <c r="CIQ1" s="297"/>
      <c r="CIR1" s="296"/>
      <c r="CIS1" s="297"/>
      <c r="CIT1" s="296"/>
      <c r="CIU1" s="297"/>
      <c r="CIV1" s="296"/>
      <c r="CIW1" s="297"/>
      <c r="CIX1" s="296"/>
      <c r="CIY1" s="297"/>
      <c r="CIZ1" s="296"/>
      <c r="CJA1" s="297"/>
      <c r="CJB1" s="296"/>
      <c r="CJC1" s="297"/>
      <c r="CJD1" s="296"/>
      <c r="CJE1" s="297"/>
      <c r="CJF1" s="296"/>
      <c r="CJG1" s="297"/>
      <c r="CJH1" s="296"/>
      <c r="CJI1" s="297"/>
      <c r="CJJ1" s="296"/>
      <c r="CJK1" s="297"/>
      <c r="CJL1" s="296"/>
      <c r="CJM1" s="297"/>
      <c r="CJN1" s="296"/>
      <c r="CJO1" s="297"/>
      <c r="CJP1" s="296"/>
      <c r="CJQ1" s="297"/>
      <c r="CJR1" s="296"/>
      <c r="CJS1" s="297"/>
      <c r="CJT1" s="296"/>
      <c r="CJU1" s="297"/>
      <c r="CJV1" s="296"/>
      <c r="CJW1" s="297"/>
      <c r="CJX1" s="296"/>
      <c r="CJY1" s="297"/>
      <c r="CJZ1" s="296"/>
      <c r="CKA1" s="297"/>
      <c r="CKB1" s="296"/>
      <c r="CKC1" s="297"/>
      <c r="CKD1" s="296"/>
      <c r="CKE1" s="297"/>
      <c r="CKF1" s="296"/>
      <c r="CKG1" s="297"/>
      <c r="CKH1" s="296"/>
      <c r="CKI1" s="297"/>
      <c r="CKJ1" s="296"/>
      <c r="CKK1" s="297"/>
      <c r="CKL1" s="296"/>
      <c r="CKM1" s="297"/>
      <c r="CKN1" s="296"/>
      <c r="CKO1" s="297"/>
      <c r="CKP1" s="296"/>
      <c r="CKQ1" s="297"/>
      <c r="CKR1" s="296"/>
      <c r="CKS1" s="297"/>
      <c r="CKT1" s="296"/>
      <c r="CKU1" s="297"/>
      <c r="CKV1" s="296"/>
      <c r="CKW1" s="297"/>
      <c r="CKX1" s="296"/>
      <c r="CKY1" s="297"/>
      <c r="CKZ1" s="296"/>
      <c r="CLA1" s="297"/>
      <c r="CLB1" s="296"/>
      <c r="CLC1" s="297"/>
      <c r="CLD1" s="296"/>
      <c r="CLE1" s="297"/>
      <c r="CLF1" s="296"/>
      <c r="CLG1" s="297"/>
      <c r="CLH1" s="296"/>
      <c r="CLI1" s="297"/>
      <c r="CLJ1" s="296"/>
      <c r="CLK1" s="297"/>
      <c r="CLL1" s="296"/>
      <c r="CLM1" s="297"/>
      <c r="CLN1" s="296"/>
      <c r="CLO1" s="297"/>
      <c r="CLP1" s="296"/>
      <c r="CLQ1" s="297"/>
      <c r="CLR1" s="296"/>
      <c r="CLS1" s="297"/>
      <c r="CLT1" s="296"/>
      <c r="CLU1" s="297"/>
      <c r="CLV1" s="296"/>
      <c r="CLW1" s="297"/>
      <c r="CLX1" s="296"/>
      <c r="CLY1" s="297"/>
      <c r="CLZ1" s="296"/>
      <c r="CMA1" s="297"/>
      <c r="CMB1" s="296"/>
      <c r="CMC1" s="297"/>
      <c r="CMD1" s="296"/>
      <c r="CME1" s="297"/>
      <c r="CMF1" s="296"/>
      <c r="CMG1" s="297"/>
      <c r="CMH1" s="296"/>
      <c r="CMI1" s="297"/>
      <c r="CMJ1" s="296"/>
      <c r="CMK1" s="297"/>
      <c r="CML1" s="296"/>
      <c r="CMM1" s="297"/>
      <c r="CMN1" s="296"/>
      <c r="CMO1" s="297"/>
      <c r="CMP1" s="296"/>
      <c r="CMQ1" s="297"/>
      <c r="CMR1" s="296"/>
      <c r="CMS1" s="297"/>
      <c r="CMT1" s="296"/>
      <c r="CMU1" s="297"/>
      <c r="CMV1" s="296"/>
      <c r="CMW1" s="297"/>
      <c r="CMX1" s="296"/>
      <c r="CMY1" s="297"/>
      <c r="CMZ1" s="296"/>
      <c r="CNA1" s="297"/>
      <c r="CNB1" s="296"/>
      <c r="CNC1" s="297"/>
      <c r="CND1" s="296"/>
      <c r="CNE1" s="297"/>
      <c r="CNF1" s="296"/>
      <c r="CNG1" s="297"/>
      <c r="CNH1" s="296"/>
      <c r="CNI1" s="297"/>
      <c r="CNJ1" s="296"/>
      <c r="CNK1" s="297"/>
      <c r="CNL1" s="296"/>
      <c r="CNM1" s="297"/>
      <c r="CNN1" s="296"/>
      <c r="CNO1" s="297"/>
      <c r="CNP1" s="296"/>
      <c r="CNQ1" s="297"/>
      <c r="CNR1" s="296"/>
      <c r="CNS1" s="297"/>
      <c r="CNT1" s="296"/>
      <c r="CNU1" s="297"/>
      <c r="CNV1" s="296"/>
      <c r="CNW1" s="297"/>
      <c r="CNX1" s="296"/>
      <c r="CNY1" s="297"/>
      <c r="CNZ1" s="296"/>
      <c r="COA1" s="297"/>
      <c r="COB1" s="296"/>
      <c r="COC1" s="297"/>
      <c r="COD1" s="296"/>
      <c r="COE1" s="297"/>
      <c r="COF1" s="296"/>
      <c r="COG1" s="297"/>
      <c r="COH1" s="296"/>
      <c r="COI1" s="297"/>
      <c r="COJ1" s="296"/>
      <c r="COK1" s="297"/>
      <c r="COL1" s="296"/>
      <c r="COM1" s="297"/>
      <c r="CON1" s="296"/>
      <c r="COO1" s="297"/>
      <c r="COP1" s="296"/>
      <c r="COQ1" s="297"/>
      <c r="COR1" s="296"/>
      <c r="COS1" s="297"/>
      <c r="COT1" s="296"/>
      <c r="COU1" s="297"/>
      <c r="COV1" s="296"/>
      <c r="COW1" s="297"/>
      <c r="COX1" s="296"/>
      <c r="COY1" s="297"/>
      <c r="COZ1" s="296"/>
      <c r="CPA1" s="297"/>
      <c r="CPB1" s="296"/>
      <c r="CPC1" s="297"/>
      <c r="CPD1" s="296"/>
      <c r="CPE1" s="297"/>
      <c r="CPF1" s="296"/>
      <c r="CPG1" s="297"/>
      <c r="CPH1" s="296"/>
      <c r="CPI1" s="297"/>
      <c r="CPJ1" s="296"/>
      <c r="CPK1" s="297"/>
      <c r="CPL1" s="296"/>
      <c r="CPM1" s="297"/>
      <c r="CPN1" s="296"/>
      <c r="CPO1" s="297"/>
      <c r="CPP1" s="296"/>
      <c r="CPQ1" s="297"/>
      <c r="CPR1" s="296"/>
      <c r="CPS1" s="297"/>
      <c r="CPT1" s="296"/>
      <c r="CPU1" s="297"/>
      <c r="CPV1" s="296"/>
      <c r="CPW1" s="297"/>
      <c r="CPX1" s="296"/>
      <c r="CPY1" s="297"/>
      <c r="CPZ1" s="296"/>
      <c r="CQA1" s="297"/>
      <c r="CQB1" s="296"/>
      <c r="CQC1" s="297"/>
      <c r="CQD1" s="296"/>
      <c r="CQE1" s="297"/>
      <c r="CQF1" s="296"/>
      <c r="CQG1" s="297"/>
      <c r="CQH1" s="296"/>
      <c r="CQI1" s="297"/>
      <c r="CQJ1" s="296"/>
      <c r="CQK1" s="297"/>
      <c r="CQL1" s="296"/>
      <c r="CQM1" s="297"/>
      <c r="CQN1" s="296"/>
      <c r="CQO1" s="297"/>
      <c r="CQP1" s="296"/>
      <c r="CQQ1" s="297"/>
      <c r="CQR1" s="296"/>
      <c r="CQS1" s="297"/>
      <c r="CQT1" s="296"/>
      <c r="CQU1" s="297"/>
      <c r="CQV1" s="296"/>
      <c r="CQW1" s="297"/>
      <c r="CQX1" s="296"/>
      <c r="CQY1" s="297"/>
      <c r="CQZ1" s="296"/>
      <c r="CRA1" s="297"/>
      <c r="CRB1" s="296"/>
      <c r="CRC1" s="297"/>
      <c r="CRD1" s="296"/>
      <c r="CRE1" s="297"/>
      <c r="CRF1" s="296"/>
      <c r="CRG1" s="297"/>
      <c r="CRH1" s="296"/>
      <c r="CRI1" s="297"/>
      <c r="CRJ1" s="296"/>
      <c r="CRK1" s="297"/>
      <c r="CRL1" s="296"/>
      <c r="CRM1" s="297"/>
      <c r="CRN1" s="296"/>
      <c r="CRO1" s="297"/>
      <c r="CRP1" s="296"/>
      <c r="CRQ1" s="297"/>
      <c r="CRR1" s="296"/>
      <c r="CRS1" s="297"/>
      <c r="CRT1" s="296"/>
      <c r="CRU1" s="297"/>
      <c r="CRV1" s="296"/>
      <c r="CRW1" s="297"/>
      <c r="CRX1" s="296"/>
      <c r="CRY1" s="297"/>
      <c r="CRZ1" s="296"/>
      <c r="CSA1" s="297"/>
      <c r="CSB1" s="296"/>
      <c r="CSC1" s="297"/>
      <c r="CSD1" s="296"/>
      <c r="CSE1" s="297"/>
      <c r="CSF1" s="296"/>
      <c r="CSG1" s="297"/>
      <c r="CSH1" s="296"/>
      <c r="CSI1" s="297"/>
      <c r="CSJ1" s="296"/>
      <c r="CSK1" s="297"/>
      <c r="CSL1" s="296"/>
      <c r="CSM1" s="297"/>
      <c r="CSN1" s="296"/>
      <c r="CSO1" s="297"/>
      <c r="CSP1" s="296"/>
      <c r="CSQ1" s="297"/>
      <c r="CSR1" s="296"/>
      <c r="CSS1" s="297"/>
      <c r="CST1" s="296"/>
      <c r="CSU1" s="297"/>
      <c r="CSV1" s="296"/>
      <c r="CSW1" s="297"/>
      <c r="CSX1" s="296"/>
      <c r="CSY1" s="297"/>
      <c r="CSZ1" s="296"/>
      <c r="CTA1" s="297"/>
      <c r="CTB1" s="296"/>
      <c r="CTC1" s="297"/>
      <c r="CTD1" s="296"/>
      <c r="CTE1" s="297"/>
      <c r="CTF1" s="296"/>
      <c r="CTG1" s="297"/>
      <c r="CTH1" s="296"/>
      <c r="CTI1" s="297"/>
      <c r="CTJ1" s="296"/>
      <c r="CTK1" s="297"/>
      <c r="CTL1" s="296"/>
      <c r="CTM1" s="297"/>
      <c r="CTN1" s="296"/>
      <c r="CTO1" s="297"/>
      <c r="CTP1" s="296"/>
      <c r="CTQ1" s="297"/>
      <c r="CTR1" s="296"/>
      <c r="CTS1" s="297"/>
      <c r="CTT1" s="296"/>
      <c r="CTU1" s="297"/>
      <c r="CTV1" s="296"/>
      <c r="CTW1" s="297"/>
      <c r="CTX1" s="296"/>
      <c r="CTY1" s="297"/>
      <c r="CTZ1" s="296"/>
      <c r="CUA1" s="297"/>
      <c r="CUB1" s="296"/>
      <c r="CUC1" s="297"/>
      <c r="CUD1" s="296"/>
      <c r="CUE1" s="297"/>
      <c r="CUF1" s="296"/>
      <c r="CUG1" s="297"/>
      <c r="CUH1" s="296"/>
      <c r="CUI1" s="297"/>
      <c r="CUJ1" s="296"/>
      <c r="CUK1" s="297"/>
      <c r="CUL1" s="296"/>
      <c r="CUM1" s="297"/>
      <c r="CUN1" s="296"/>
      <c r="CUO1" s="297"/>
      <c r="CUP1" s="296"/>
      <c r="CUQ1" s="297"/>
      <c r="CUR1" s="296"/>
      <c r="CUS1" s="297"/>
      <c r="CUT1" s="296"/>
      <c r="CUU1" s="297"/>
      <c r="CUV1" s="296"/>
      <c r="CUW1" s="297"/>
      <c r="CUX1" s="296"/>
      <c r="CUY1" s="297"/>
      <c r="CUZ1" s="296"/>
      <c r="CVA1" s="297"/>
      <c r="CVB1" s="296"/>
      <c r="CVC1" s="297"/>
      <c r="CVD1" s="296"/>
      <c r="CVE1" s="297"/>
      <c r="CVF1" s="296"/>
      <c r="CVG1" s="297"/>
      <c r="CVH1" s="296"/>
      <c r="CVI1" s="297"/>
      <c r="CVJ1" s="296"/>
      <c r="CVK1" s="297"/>
      <c r="CVL1" s="296"/>
      <c r="CVM1" s="297"/>
      <c r="CVN1" s="296"/>
      <c r="CVO1" s="297"/>
      <c r="CVP1" s="296"/>
      <c r="CVQ1" s="297"/>
      <c r="CVR1" s="296"/>
      <c r="CVS1" s="297"/>
      <c r="CVT1" s="296"/>
      <c r="CVU1" s="297"/>
      <c r="CVV1" s="296"/>
      <c r="CVW1" s="297"/>
      <c r="CVX1" s="296"/>
      <c r="CVY1" s="297"/>
      <c r="CVZ1" s="296"/>
      <c r="CWA1" s="297"/>
      <c r="CWB1" s="296"/>
      <c r="CWC1" s="297"/>
      <c r="CWD1" s="296"/>
      <c r="CWE1" s="297"/>
      <c r="CWF1" s="296"/>
      <c r="CWG1" s="297"/>
      <c r="CWH1" s="296"/>
      <c r="CWI1" s="297"/>
      <c r="CWJ1" s="296"/>
      <c r="CWK1" s="297"/>
      <c r="CWL1" s="296"/>
      <c r="CWM1" s="297"/>
      <c r="CWN1" s="296"/>
      <c r="CWO1" s="297"/>
      <c r="CWP1" s="296"/>
      <c r="CWQ1" s="297"/>
      <c r="CWR1" s="296"/>
      <c r="CWS1" s="297"/>
      <c r="CWT1" s="296"/>
      <c r="CWU1" s="297"/>
      <c r="CWV1" s="296"/>
      <c r="CWW1" s="297"/>
      <c r="CWX1" s="296"/>
      <c r="CWY1" s="297"/>
      <c r="CWZ1" s="296"/>
      <c r="CXA1" s="297"/>
      <c r="CXB1" s="296"/>
      <c r="CXC1" s="297"/>
      <c r="CXD1" s="296"/>
      <c r="CXE1" s="297"/>
      <c r="CXF1" s="296"/>
      <c r="CXG1" s="297"/>
      <c r="CXH1" s="296"/>
      <c r="CXI1" s="297"/>
      <c r="CXJ1" s="296"/>
      <c r="CXK1" s="297"/>
      <c r="CXL1" s="296"/>
      <c r="CXM1" s="297"/>
      <c r="CXN1" s="296"/>
      <c r="CXO1" s="297"/>
      <c r="CXP1" s="296"/>
      <c r="CXQ1" s="297"/>
      <c r="CXR1" s="296"/>
      <c r="CXS1" s="297"/>
      <c r="CXT1" s="296"/>
      <c r="CXU1" s="297"/>
      <c r="CXV1" s="296"/>
      <c r="CXW1" s="297"/>
      <c r="CXX1" s="296"/>
      <c r="CXY1" s="297"/>
      <c r="CXZ1" s="296"/>
      <c r="CYA1" s="297"/>
      <c r="CYB1" s="296"/>
      <c r="CYC1" s="297"/>
      <c r="CYD1" s="296"/>
      <c r="CYE1" s="297"/>
      <c r="CYF1" s="296"/>
      <c r="CYG1" s="297"/>
      <c r="CYH1" s="296"/>
      <c r="CYI1" s="297"/>
      <c r="CYJ1" s="296"/>
      <c r="CYK1" s="297"/>
      <c r="CYL1" s="296"/>
      <c r="CYM1" s="297"/>
      <c r="CYN1" s="296"/>
      <c r="CYO1" s="297"/>
      <c r="CYP1" s="296"/>
      <c r="CYQ1" s="297"/>
      <c r="CYR1" s="296"/>
      <c r="CYS1" s="297"/>
      <c r="CYT1" s="296"/>
      <c r="CYU1" s="297"/>
      <c r="CYV1" s="296"/>
      <c r="CYW1" s="297"/>
      <c r="CYX1" s="296"/>
      <c r="CYY1" s="297"/>
      <c r="CYZ1" s="296"/>
      <c r="CZA1" s="297"/>
      <c r="CZB1" s="296"/>
      <c r="CZC1" s="297"/>
      <c r="CZD1" s="296"/>
      <c r="CZE1" s="297"/>
      <c r="CZF1" s="296"/>
      <c r="CZG1" s="297"/>
      <c r="CZH1" s="296"/>
      <c r="CZI1" s="297"/>
      <c r="CZJ1" s="296"/>
      <c r="CZK1" s="297"/>
      <c r="CZL1" s="296"/>
      <c r="CZM1" s="297"/>
      <c r="CZN1" s="296"/>
      <c r="CZO1" s="297"/>
      <c r="CZP1" s="296"/>
      <c r="CZQ1" s="297"/>
      <c r="CZR1" s="296"/>
      <c r="CZS1" s="297"/>
      <c r="CZT1" s="296"/>
      <c r="CZU1" s="297"/>
      <c r="CZV1" s="296"/>
      <c r="CZW1" s="297"/>
      <c r="CZX1" s="296"/>
      <c r="CZY1" s="297"/>
      <c r="CZZ1" s="296"/>
      <c r="DAA1" s="297"/>
      <c r="DAB1" s="296"/>
      <c r="DAC1" s="297"/>
      <c r="DAD1" s="296"/>
      <c r="DAE1" s="297"/>
      <c r="DAF1" s="296"/>
      <c r="DAG1" s="297"/>
      <c r="DAH1" s="296"/>
      <c r="DAI1" s="297"/>
      <c r="DAJ1" s="296"/>
      <c r="DAK1" s="297"/>
      <c r="DAL1" s="296"/>
      <c r="DAM1" s="297"/>
      <c r="DAN1" s="296"/>
      <c r="DAO1" s="297"/>
      <c r="DAP1" s="296"/>
      <c r="DAQ1" s="297"/>
      <c r="DAR1" s="296"/>
      <c r="DAS1" s="297"/>
      <c r="DAT1" s="296"/>
      <c r="DAU1" s="297"/>
      <c r="DAV1" s="296"/>
      <c r="DAW1" s="297"/>
      <c r="DAX1" s="296"/>
      <c r="DAY1" s="297"/>
      <c r="DAZ1" s="296"/>
      <c r="DBA1" s="297"/>
      <c r="DBB1" s="296"/>
      <c r="DBC1" s="297"/>
      <c r="DBD1" s="296"/>
      <c r="DBE1" s="297"/>
      <c r="DBF1" s="296"/>
      <c r="DBG1" s="297"/>
      <c r="DBH1" s="296"/>
      <c r="DBI1" s="297"/>
      <c r="DBJ1" s="296"/>
      <c r="DBK1" s="297"/>
      <c r="DBL1" s="296"/>
      <c r="DBM1" s="297"/>
      <c r="DBN1" s="296"/>
      <c r="DBO1" s="297"/>
      <c r="DBP1" s="296"/>
      <c r="DBQ1" s="297"/>
      <c r="DBR1" s="296"/>
      <c r="DBS1" s="297"/>
      <c r="DBT1" s="296"/>
      <c r="DBU1" s="297"/>
      <c r="DBV1" s="296"/>
      <c r="DBW1" s="297"/>
      <c r="DBX1" s="296"/>
      <c r="DBY1" s="297"/>
      <c r="DBZ1" s="296"/>
      <c r="DCA1" s="297"/>
      <c r="DCB1" s="296"/>
      <c r="DCC1" s="297"/>
      <c r="DCD1" s="296"/>
      <c r="DCE1" s="297"/>
      <c r="DCF1" s="296"/>
      <c r="DCG1" s="297"/>
      <c r="DCH1" s="296"/>
      <c r="DCI1" s="297"/>
      <c r="DCJ1" s="296"/>
      <c r="DCK1" s="297"/>
      <c r="DCL1" s="296"/>
      <c r="DCM1" s="297"/>
      <c r="DCN1" s="296"/>
      <c r="DCO1" s="297"/>
      <c r="DCP1" s="296"/>
      <c r="DCQ1" s="297"/>
      <c r="DCR1" s="296"/>
      <c r="DCS1" s="297"/>
      <c r="DCT1" s="296"/>
      <c r="DCU1" s="297"/>
      <c r="DCV1" s="296"/>
      <c r="DCW1" s="297"/>
      <c r="DCX1" s="296"/>
      <c r="DCY1" s="297"/>
      <c r="DCZ1" s="296"/>
      <c r="DDA1" s="297"/>
      <c r="DDB1" s="296"/>
      <c r="DDC1" s="297"/>
      <c r="DDD1" s="296"/>
      <c r="DDE1" s="297"/>
      <c r="DDF1" s="296"/>
      <c r="DDG1" s="297"/>
      <c r="DDH1" s="296"/>
      <c r="DDI1" s="297"/>
      <c r="DDJ1" s="296"/>
      <c r="DDK1" s="297"/>
      <c r="DDL1" s="296"/>
      <c r="DDM1" s="297"/>
      <c r="DDN1" s="296"/>
      <c r="DDO1" s="297"/>
      <c r="DDP1" s="296"/>
      <c r="DDQ1" s="297"/>
      <c r="DDR1" s="296"/>
      <c r="DDS1" s="297"/>
      <c r="DDT1" s="296"/>
      <c r="DDU1" s="297"/>
      <c r="DDV1" s="296"/>
      <c r="DDW1" s="297"/>
      <c r="DDX1" s="296"/>
      <c r="DDY1" s="297"/>
      <c r="DDZ1" s="296"/>
      <c r="DEA1" s="297"/>
      <c r="DEB1" s="296"/>
      <c r="DEC1" s="297"/>
      <c r="DED1" s="296"/>
      <c r="DEE1" s="297"/>
      <c r="DEF1" s="296"/>
      <c r="DEG1" s="297"/>
      <c r="DEH1" s="296"/>
      <c r="DEI1" s="297"/>
      <c r="DEJ1" s="296"/>
      <c r="DEK1" s="297"/>
      <c r="DEL1" s="296"/>
      <c r="DEM1" s="297"/>
      <c r="DEN1" s="296"/>
      <c r="DEO1" s="297"/>
      <c r="DEP1" s="296"/>
      <c r="DEQ1" s="297"/>
      <c r="DER1" s="296"/>
      <c r="DES1" s="297"/>
      <c r="DET1" s="296"/>
      <c r="DEU1" s="297"/>
      <c r="DEV1" s="296"/>
      <c r="DEW1" s="297"/>
      <c r="DEX1" s="296"/>
      <c r="DEY1" s="297"/>
      <c r="DEZ1" s="296"/>
      <c r="DFA1" s="297"/>
      <c r="DFB1" s="296"/>
      <c r="DFC1" s="297"/>
      <c r="DFD1" s="296"/>
      <c r="DFE1" s="297"/>
      <c r="DFF1" s="296"/>
      <c r="DFG1" s="297"/>
      <c r="DFH1" s="296"/>
      <c r="DFI1" s="297"/>
      <c r="DFJ1" s="296"/>
      <c r="DFK1" s="297"/>
      <c r="DFL1" s="296"/>
      <c r="DFM1" s="297"/>
      <c r="DFN1" s="296"/>
      <c r="DFO1" s="297"/>
      <c r="DFP1" s="296"/>
      <c r="DFQ1" s="297"/>
      <c r="DFR1" s="296"/>
      <c r="DFS1" s="297"/>
      <c r="DFT1" s="296"/>
      <c r="DFU1" s="297"/>
      <c r="DFV1" s="296"/>
      <c r="DFW1" s="297"/>
      <c r="DFX1" s="296"/>
      <c r="DFY1" s="297"/>
      <c r="DFZ1" s="296"/>
      <c r="DGA1" s="297"/>
      <c r="DGB1" s="296"/>
      <c r="DGC1" s="297"/>
      <c r="DGD1" s="296"/>
      <c r="DGE1" s="297"/>
      <c r="DGF1" s="296"/>
      <c r="DGG1" s="297"/>
      <c r="DGH1" s="296"/>
      <c r="DGI1" s="297"/>
      <c r="DGJ1" s="296"/>
      <c r="DGK1" s="297"/>
      <c r="DGL1" s="296"/>
      <c r="DGM1" s="297"/>
      <c r="DGN1" s="296"/>
      <c r="DGO1" s="297"/>
      <c r="DGP1" s="296"/>
      <c r="DGQ1" s="297"/>
      <c r="DGR1" s="296"/>
      <c r="DGS1" s="297"/>
      <c r="DGT1" s="296"/>
      <c r="DGU1" s="297"/>
      <c r="DGV1" s="296"/>
      <c r="DGW1" s="297"/>
      <c r="DGX1" s="296"/>
      <c r="DGY1" s="297"/>
      <c r="DGZ1" s="296"/>
      <c r="DHA1" s="297"/>
      <c r="DHB1" s="296"/>
      <c r="DHC1" s="297"/>
      <c r="DHD1" s="296"/>
      <c r="DHE1" s="297"/>
      <c r="DHF1" s="296"/>
      <c r="DHG1" s="297"/>
      <c r="DHH1" s="296"/>
      <c r="DHI1" s="297"/>
      <c r="DHJ1" s="296"/>
      <c r="DHK1" s="297"/>
      <c r="DHL1" s="296"/>
      <c r="DHM1" s="297"/>
      <c r="DHN1" s="296"/>
      <c r="DHO1" s="297"/>
      <c r="DHP1" s="296"/>
      <c r="DHQ1" s="297"/>
      <c r="DHR1" s="296"/>
      <c r="DHS1" s="297"/>
      <c r="DHT1" s="296"/>
      <c r="DHU1" s="297"/>
      <c r="DHV1" s="296"/>
      <c r="DHW1" s="297"/>
      <c r="DHX1" s="296"/>
      <c r="DHY1" s="297"/>
      <c r="DHZ1" s="296"/>
      <c r="DIA1" s="297"/>
      <c r="DIB1" s="296"/>
      <c r="DIC1" s="297"/>
      <c r="DID1" s="296"/>
      <c r="DIE1" s="297"/>
      <c r="DIF1" s="296"/>
      <c r="DIG1" s="297"/>
      <c r="DIH1" s="296"/>
      <c r="DII1" s="297"/>
      <c r="DIJ1" s="296"/>
      <c r="DIK1" s="297"/>
      <c r="DIL1" s="296"/>
      <c r="DIM1" s="297"/>
      <c r="DIN1" s="296"/>
      <c r="DIO1" s="297"/>
      <c r="DIP1" s="296"/>
      <c r="DIQ1" s="297"/>
      <c r="DIR1" s="296"/>
      <c r="DIS1" s="297"/>
      <c r="DIT1" s="296"/>
      <c r="DIU1" s="297"/>
      <c r="DIV1" s="296"/>
      <c r="DIW1" s="297"/>
      <c r="DIX1" s="296"/>
      <c r="DIY1" s="297"/>
      <c r="DIZ1" s="296"/>
      <c r="DJA1" s="297"/>
      <c r="DJB1" s="296"/>
      <c r="DJC1" s="297"/>
      <c r="DJD1" s="296"/>
      <c r="DJE1" s="297"/>
      <c r="DJF1" s="296"/>
      <c r="DJG1" s="297"/>
      <c r="DJH1" s="296"/>
      <c r="DJI1" s="297"/>
      <c r="DJJ1" s="296"/>
      <c r="DJK1" s="297"/>
      <c r="DJL1" s="296"/>
      <c r="DJM1" s="297"/>
      <c r="DJN1" s="296"/>
      <c r="DJO1" s="297"/>
      <c r="DJP1" s="296"/>
      <c r="DJQ1" s="297"/>
      <c r="DJR1" s="296"/>
      <c r="DJS1" s="297"/>
      <c r="DJT1" s="296"/>
      <c r="DJU1" s="297"/>
      <c r="DJV1" s="296"/>
      <c r="DJW1" s="297"/>
      <c r="DJX1" s="296"/>
      <c r="DJY1" s="297"/>
      <c r="DJZ1" s="296"/>
      <c r="DKA1" s="297"/>
      <c r="DKB1" s="296"/>
      <c r="DKC1" s="297"/>
      <c r="DKD1" s="296"/>
      <c r="DKE1" s="297"/>
      <c r="DKF1" s="296"/>
      <c r="DKG1" s="297"/>
      <c r="DKH1" s="296"/>
      <c r="DKI1" s="297"/>
      <c r="DKJ1" s="296"/>
      <c r="DKK1" s="297"/>
      <c r="DKL1" s="296"/>
      <c r="DKM1" s="297"/>
      <c r="DKN1" s="296"/>
      <c r="DKO1" s="297"/>
      <c r="DKP1" s="296"/>
      <c r="DKQ1" s="297"/>
      <c r="DKR1" s="296"/>
      <c r="DKS1" s="297"/>
      <c r="DKT1" s="296"/>
      <c r="DKU1" s="297"/>
      <c r="DKV1" s="296"/>
      <c r="DKW1" s="297"/>
      <c r="DKX1" s="296"/>
      <c r="DKY1" s="297"/>
      <c r="DKZ1" s="296"/>
      <c r="DLA1" s="297"/>
      <c r="DLB1" s="296"/>
      <c r="DLC1" s="297"/>
      <c r="DLD1" s="296"/>
      <c r="DLE1" s="297"/>
      <c r="DLF1" s="296"/>
      <c r="DLG1" s="297"/>
      <c r="DLH1" s="296"/>
      <c r="DLI1" s="297"/>
      <c r="DLJ1" s="296"/>
      <c r="DLK1" s="297"/>
      <c r="DLL1" s="296"/>
      <c r="DLM1" s="297"/>
      <c r="DLN1" s="296"/>
      <c r="DLO1" s="297"/>
      <c r="DLP1" s="296"/>
      <c r="DLQ1" s="297"/>
      <c r="DLR1" s="296"/>
      <c r="DLS1" s="297"/>
      <c r="DLT1" s="296"/>
      <c r="DLU1" s="297"/>
      <c r="DLV1" s="296"/>
      <c r="DLW1" s="297"/>
      <c r="DLX1" s="296"/>
      <c r="DLY1" s="297"/>
      <c r="DLZ1" s="296"/>
      <c r="DMA1" s="297"/>
      <c r="DMB1" s="296"/>
      <c r="DMC1" s="297"/>
      <c r="DMD1" s="296"/>
      <c r="DME1" s="297"/>
      <c r="DMF1" s="296"/>
      <c r="DMG1" s="297"/>
      <c r="DMH1" s="296"/>
      <c r="DMI1" s="297"/>
      <c r="DMJ1" s="296"/>
      <c r="DMK1" s="297"/>
      <c r="DML1" s="296"/>
      <c r="DMM1" s="297"/>
      <c r="DMN1" s="296"/>
      <c r="DMO1" s="297"/>
      <c r="DMP1" s="296"/>
      <c r="DMQ1" s="297"/>
      <c r="DMR1" s="296"/>
      <c r="DMS1" s="297"/>
      <c r="DMT1" s="296"/>
      <c r="DMU1" s="297"/>
      <c r="DMV1" s="296"/>
      <c r="DMW1" s="297"/>
      <c r="DMX1" s="296"/>
      <c r="DMY1" s="297"/>
      <c r="DMZ1" s="296"/>
      <c r="DNA1" s="297"/>
      <c r="DNB1" s="296"/>
      <c r="DNC1" s="297"/>
      <c r="DND1" s="296"/>
      <c r="DNE1" s="297"/>
      <c r="DNF1" s="296"/>
      <c r="DNG1" s="297"/>
      <c r="DNH1" s="296"/>
      <c r="DNI1" s="297"/>
      <c r="DNJ1" s="296"/>
      <c r="DNK1" s="297"/>
      <c r="DNL1" s="296"/>
      <c r="DNM1" s="297"/>
      <c r="DNN1" s="296"/>
      <c r="DNO1" s="297"/>
      <c r="DNP1" s="296"/>
      <c r="DNQ1" s="297"/>
      <c r="DNR1" s="296"/>
      <c r="DNS1" s="297"/>
      <c r="DNT1" s="296"/>
      <c r="DNU1" s="297"/>
      <c r="DNV1" s="296"/>
      <c r="DNW1" s="297"/>
      <c r="DNX1" s="296"/>
      <c r="DNY1" s="297"/>
      <c r="DNZ1" s="296"/>
      <c r="DOA1" s="297"/>
      <c r="DOB1" s="296"/>
      <c r="DOC1" s="297"/>
      <c r="DOD1" s="296"/>
      <c r="DOE1" s="297"/>
      <c r="DOF1" s="296"/>
      <c r="DOG1" s="297"/>
      <c r="DOH1" s="296"/>
      <c r="DOI1" s="297"/>
      <c r="DOJ1" s="296"/>
      <c r="DOK1" s="297"/>
      <c r="DOL1" s="296"/>
      <c r="DOM1" s="297"/>
      <c r="DON1" s="296"/>
      <c r="DOO1" s="297"/>
      <c r="DOP1" s="296"/>
      <c r="DOQ1" s="297"/>
      <c r="DOR1" s="296"/>
      <c r="DOS1" s="297"/>
      <c r="DOT1" s="296"/>
      <c r="DOU1" s="297"/>
      <c r="DOV1" s="296"/>
      <c r="DOW1" s="297"/>
      <c r="DOX1" s="296"/>
      <c r="DOY1" s="297"/>
      <c r="DOZ1" s="296"/>
      <c r="DPA1" s="297"/>
      <c r="DPB1" s="296"/>
      <c r="DPC1" s="297"/>
      <c r="DPD1" s="296"/>
      <c r="DPE1" s="297"/>
      <c r="DPF1" s="296"/>
      <c r="DPG1" s="297"/>
      <c r="DPH1" s="296"/>
      <c r="DPI1" s="297"/>
      <c r="DPJ1" s="296"/>
      <c r="DPK1" s="297"/>
      <c r="DPL1" s="296"/>
      <c r="DPM1" s="297"/>
      <c r="DPN1" s="296"/>
      <c r="DPO1" s="297"/>
      <c r="DPP1" s="296"/>
      <c r="DPQ1" s="297"/>
      <c r="DPR1" s="296"/>
      <c r="DPS1" s="297"/>
      <c r="DPT1" s="296"/>
      <c r="DPU1" s="297"/>
      <c r="DPV1" s="296"/>
      <c r="DPW1" s="297"/>
      <c r="DPX1" s="296"/>
      <c r="DPY1" s="297"/>
      <c r="DPZ1" s="296"/>
      <c r="DQA1" s="297"/>
      <c r="DQB1" s="296"/>
      <c r="DQC1" s="297"/>
      <c r="DQD1" s="296"/>
      <c r="DQE1" s="297"/>
      <c r="DQF1" s="296"/>
      <c r="DQG1" s="297"/>
      <c r="DQH1" s="296"/>
      <c r="DQI1" s="297"/>
      <c r="DQJ1" s="296"/>
      <c r="DQK1" s="297"/>
      <c r="DQL1" s="296"/>
      <c r="DQM1" s="297"/>
      <c r="DQN1" s="296"/>
      <c r="DQO1" s="297"/>
      <c r="DQP1" s="296"/>
      <c r="DQQ1" s="297"/>
      <c r="DQR1" s="296"/>
      <c r="DQS1" s="297"/>
      <c r="DQT1" s="296"/>
      <c r="DQU1" s="297"/>
      <c r="DQV1" s="296"/>
      <c r="DQW1" s="297"/>
      <c r="DQX1" s="296"/>
      <c r="DQY1" s="297"/>
      <c r="DQZ1" s="296"/>
      <c r="DRA1" s="297"/>
      <c r="DRB1" s="296"/>
      <c r="DRC1" s="297"/>
      <c r="DRD1" s="296"/>
      <c r="DRE1" s="297"/>
      <c r="DRF1" s="296"/>
      <c r="DRG1" s="297"/>
      <c r="DRH1" s="296"/>
      <c r="DRI1" s="297"/>
      <c r="DRJ1" s="296"/>
      <c r="DRK1" s="297"/>
      <c r="DRL1" s="296"/>
      <c r="DRM1" s="297"/>
      <c r="DRN1" s="296"/>
      <c r="DRO1" s="297"/>
      <c r="DRP1" s="296"/>
      <c r="DRQ1" s="297"/>
      <c r="DRR1" s="296"/>
      <c r="DRS1" s="297"/>
      <c r="DRT1" s="296"/>
      <c r="DRU1" s="297"/>
      <c r="DRV1" s="296"/>
      <c r="DRW1" s="297"/>
      <c r="DRX1" s="296"/>
      <c r="DRY1" s="297"/>
      <c r="DRZ1" s="296"/>
      <c r="DSA1" s="297"/>
      <c r="DSB1" s="296"/>
      <c r="DSC1" s="297"/>
      <c r="DSD1" s="296"/>
      <c r="DSE1" s="297"/>
      <c r="DSF1" s="296"/>
      <c r="DSG1" s="297"/>
      <c r="DSH1" s="296"/>
      <c r="DSI1" s="297"/>
      <c r="DSJ1" s="296"/>
      <c r="DSK1" s="297"/>
      <c r="DSL1" s="296"/>
      <c r="DSM1" s="297"/>
      <c r="DSN1" s="296"/>
      <c r="DSO1" s="297"/>
      <c r="DSP1" s="296"/>
      <c r="DSQ1" s="297"/>
      <c r="DSR1" s="296"/>
      <c r="DSS1" s="297"/>
      <c r="DST1" s="296"/>
      <c r="DSU1" s="297"/>
      <c r="DSV1" s="296"/>
      <c r="DSW1" s="297"/>
      <c r="DSX1" s="296"/>
      <c r="DSY1" s="297"/>
      <c r="DSZ1" s="296"/>
      <c r="DTA1" s="297"/>
      <c r="DTB1" s="296"/>
      <c r="DTC1" s="297"/>
      <c r="DTD1" s="296"/>
      <c r="DTE1" s="297"/>
      <c r="DTF1" s="296"/>
      <c r="DTG1" s="297"/>
      <c r="DTH1" s="296"/>
      <c r="DTI1" s="297"/>
      <c r="DTJ1" s="296"/>
      <c r="DTK1" s="297"/>
      <c r="DTL1" s="296"/>
      <c r="DTM1" s="297"/>
      <c r="DTN1" s="296"/>
      <c r="DTO1" s="297"/>
      <c r="DTP1" s="296"/>
      <c r="DTQ1" s="297"/>
      <c r="DTR1" s="296"/>
      <c r="DTS1" s="297"/>
      <c r="DTT1" s="296"/>
      <c r="DTU1" s="297"/>
      <c r="DTV1" s="296"/>
      <c r="DTW1" s="297"/>
      <c r="DTX1" s="296"/>
      <c r="DTY1" s="297"/>
      <c r="DTZ1" s="296"/>
      <c r="DUA1" s="297"/>
      <c r="DUB1" s="296"/>
      <c r="DUC1" s="297"/>
      <c r="DUD1" s="296"/>
      <c r="DUE1" s="297"/>
      <c r="DUF1" s="296"/>
      <c r="DUG1" s="297"/>
      <c r="DUH1" s="296"/>
      <c r="DUI1" s="297"/>
      <c r="DUJ1" s="296"/>
      <c r="DUK1" s="297"/>
      <c r="DUL1" s="296"/>
      <c r="DUM1" s="297"/>
      <c r="DUN1" s="296"/>
      <c r="DUO1" s="297"/>
      <c r="DUP1" s="296"/>
      <c r="DUQ1" s="297"/>
      <c r="DUR1" s="296"/>
      <c r="DUS1" s="297"/>
      <c r="DUT1" s="296"/>
      <c r="DUU1" s="297"/>
      <c r="DUV1" s="296"/>
      <c r="DUW1" s="297"/>
      <c r="DUX1" s="296"/>
      <c r="DUY1" s="297"/>
      <c r="DUZ1" s="296"/>
      <c r="DVA1" s="297"/>
      <c r="DVB1" s="296"/>
      <c r="DVC1" s="297"/>
      <c r="DVD1" s="296"/>
      <c r="DVE1" s="297"/>
      <c r="DVF1" s="296"/>
      <c r="DVG1" s="297"/>
      <c r="DVH1" s="296"/>
      <c r="DVI1" s="297"/>
      <c r="DVJ1" s="296"/>
      <c r="DVK1" s="297"/>
      <c r="DVL1" s="296"/>
      <c r="DVM1" s="297"/>
      <c r="DVN1" s="296"/>
      <c r="DVO1" s="297"/>
      <c r="DVP1" s="296"/>
      <c r="DVQ1" s="297"/>
      <c r="DVR1" s="296"/>
      <c r="DVS1" s="297"/>
      <c r="DVT1" s="296"/>
      <c r="DVU1" s="297"/>
      <c r="DVV1" s="296"/>
      <c r="DVW1" s="297"/>
      <c r="DVX1" s="296"/>
      <c r="DVY1" s="297"/>
      <c r="DVZ1" s="296"/>
      <c r="DWA1" s="297"/>
      <c r="DWB1" s="296"/>
      <c r="DWC1" s="297"/>
      <c r="DWD1" s="296"/>
      <c r="DWE1" s="297"/>
      <c r="DWF1" s="296"/>
      <c r="DWG1" s="297"/>
      <c r="DWH1" s="296"/>
      <c r="DWI1" s="297"/>
      <c r="DWJ1" s="296"/>
      <c r="DWK1" s="297"/>
      <c r="DWL1" s="296"/>
      <c r="DWM1" s="297"/>
      <c r="DWN1" s="296"/>
      <c r="DWO1" s="297"/>
      <c r="DWP1" s="296"/>
      <c r="DWQ1" s="297"/>
      <c r="DWR1" s="296"/>
      <c r="DWS1" s="297"/>
      <c r="DWT1" s="296"/>
      <c r="DWU1" s="297"/>
      <c r="DWV1" s="296"/>
      <c r="DWW1" s="297"/>
      <c r="DWX1" s="296"/>
      <c r="DWY1" s="297"/>
      <c r="DWZ1" s="296"/>
      <c r="DXA1" s="297"/>
      <c r="DXB1" s="296"/>
      <c r="DXC1" s="297"/>
      <c r="DXD1" s="296"/>
      <c r="DXE1" s="297"/>
      <c r="DXF1" s="296"/>
      <c r="DXG1" s="297"/>
      <c r="DXH1" s="296"/>
      <c r="DXI1" s="297"/>
      <c r="DXJ1" s="296"/>
      <c r="DXK1" s="297"/>
      <c r="DXL1" s="296"/>
      <c r="DXM1" s="297"/>
      <c r="DXN1" s="296"/>
      <c r="DXO1" s="297"/>
      <c r="DXP1" s="296"/>
      <c r="DXQ1" s="297"/>
      <c r="DXR1" s="296"/>
      <c r="DXS1" s="297"/>
      <c r="DXT1" s="296"/>
      <c r="DXU1" s="297"/>
      <c r="DXV1" s="296"/>
      <c r="DXW1" s="297"/>
      <c r="DXX1" s="296"/>
      <c r="DXY1" s="297"/>
      <c r="DXZ1" s="296"/>
      <c r="DYA1" s="297"/>
      <c r="DYB1" s="296"/>
      <c r="DYC1" s="297"/>
      <c r="DYD1" s="296"/>
      <c r="DYE1" s="297"/>
      <c r="DYF1" s="296"/>
      <c r="DYG1" s="297"/>
      <c r="DYH1" s="296"/>
      <c r="DYI1" s="297"/>
      <c r="DYJ1" s="296"/>
      <c r="DYK1" s="297"/>
      <c r="DYL1" s="296"/>
      <c r="DYM1" s="297"/>
      <c r="DYN1" s="296"/>
      <c r="DYO1" s="297"/>
      <c r="DYP1" s="296"/>
      <c r="DYQ1" s="297"/>
      <c r="DYR1" s="296"/>
      <c r="DYS1" s="297"/>
      <c r="DYT1" s="296"/>
      <c r="DYU1" s="297"/>
      <c r="DYV1" s="296"/>
      <c r="DYW1" s="297"/>
      <c r="DYX1" s="296"/>
      <c r="DYY1" s="297"/>
      <c r="DYZ1" s="296"/>
      <c r="DZA1" s="297"/>
      <c r="DZB1" s="296"/>
      <c r="DZC1" s="297"/>
      <c r="DZD1" s="296"/>
      <c r="DZE1" s="297"/>
      <c r="DZF1" s="296"/>
      <c r="DZG1" s="297"/>
      <c r="DZH1" s="296"/>
      <c r="DZI1" s="297"/>
      <c r="DZJ1" s="296"/>
      <c r="DZK1" s="297"/>
      <c r="DZL1" s="296"/>
      <c r="DZM1" s="297"/>
      <c r="DZN1" s="296"/>
      <c r="DZO1" s="297"/>
      <c r="DZP1" s="296"/>
      <c r="DZQ1" s="297"/>
      <c r="DZR1" s="296"/>
      <c r="DZS1" s="297"/>
      <c r="DZT1" s="296"/>
      <c r="DZU1" s="297"/>
      <c r="DZV1" s="296"/>
      <c r="DZW1" s="297"/>
      <c r="DZX1" s="296"/>
      <c r="DZY1" s="297"/>
      <c r="DZZ1" s="296"/>
      <c r="EAA1" s="297"/>
      <c r="EAB1" s="296"/>
      <c r="EAC1" s="297"/>
      <c r="EAD1" s="296"/>
      <c r="EAE1" s="297"/>
      <c r="EAF1" s="296"/>
      <c r="EAG1" s="297"/>
      <c r="EAH1" s="296"/>
      <c r="EAI1" s="297"/>
      <c r="EAJ1" s="296"/>
      <c r="EAK1" s="297"/>
      <c r="EAL1" s="296"/>
      <c r="EAM1" s="297"/>
      <c r="EAN1" s="296"/>
      <c r="EAO1" s="297"/>
      <c r="EAP1" s="296"/>
      <c r="EAQ1" s="297"/>
      <c r="EAR1" s="296"/>
      <c r="EAS1" s="297"/>
      <c r="EAT1" s="296"/>
      <c r="EAU1" s="297"/>
      <c r="EAV1" s="296"/>
      <c r="EAW1" s="297"/>
      <c r="EAX1" s="296"/>
      <c r="EAY1" s="297"/>
      <c r="EAZ1" s="296"/>
      <c r="EBA1" s="297"/>
      <c r="EBB1" s="296"/>
      <c r="EBC1" s="297"/>
      <c r="EBD1" s="296"/>
      <c r="EBE1" s="297"/>
      <c r="EBF1" s="296"/>
      <c r="EBG1" s="297"/>
      <c r="EBH1" s="296"/>
      <c r="EBI1" s="297"/>
      <c r="EBJ1" s="296"/>
      <c r="EBK1" s="297"/>
      <c r="EBL1" s="296"/>
      <c r="EBM1" s="297"/>
      <c r="EBN1" s="296"/>
      <c r="EBO1" s="297"/>
      <c r="EBP1" s="296"/>
      <c r="EBQ1" s="297"/>
      <c r="EBR1" s="296"/>
      <c r="EBS1" s="297"/>
      <c r="EBT1" s="296"/>
      <c r="EBU1" s="297"/>
      <c r="EBV1" s="296"/>
      <c r="EBW1" s="297"/>
      <c r="EBX1" s="296"/>
      <c r="EBY1" s="297"/>
      <c r="EBZ1" s="296"/>
      <c r="ECA1" s="297"/>
      <c r="ECB1" s="296"/>
      <c r="ECC1" s="297"/>
      <c r="ECD1" s="296"/>
      <c r="ECE1" s="297"/>
      <c r="ECF1" s="296"/>
      <c r="ECG1" s="297"/>
      <c r="ECH1" s="296"/>
      <c r="ECI1" s="297"/>
      <c r="ECJ1" s="296"/>
      <c r="ECK1" s="297"/>
      <c r="ECL1" s="296"/>
      <c r="ECM1" s="297"/>
      <c r="ECN1" s="296"/>
      <c r="ECO1" s="297"/>
      <c r="ECP1" s="296"/>
      <c r="ECQ1" s="297"/>
      <c r="ECR1" s="296"/>
      <c r="ECS1" s="297"/>
      <c r="ECT1" s="296"/>
      <c r="ECU1" s="297"/>
      <c r="ECV1" s="296"/>
      <c r="ECW1" s="297"/>
      <c r="ECX1" s="296"/>
      <c r="ECY1" s="297"/>
      <c r="ECZ1" s="296"/>
      <c r="EDA1" s="297"/>
      <c r="EDB1" s="296"/>
      <c r="EDC1" s="297"/>
      <c r="EDD1" s="296"/>
      <c r="EDE1" s="297"/>
      <c r="EDF1" s="296"/>
      <c r="EDG1" s="297"/>
      <c r="EDH1" s="296"/>
      <c r="EDI1" s="297"/>
      <c r="EDJ1" s="296"/>
      <c r="EDK1" s="297"/>
      <c r="EDL1" s="296"/>
      <c r="EDM1" s="297"/>
      <c r="EDN1" s="296"/>
      <c r="EDO1" s="297"/>
      <c r="EDP1" s="296"/>
      <c r="EDQ1" s="297"/>
      <c r="EDR1" s="296"/>
      <c r="EDS1" s="297"/>
      <c r="EDT1" s="296"/>
      <c r="EDU1" s="297"/>
      <c r="EDV1" s="296"/>
      <c r="EDW1" s="297"/>
      <c r="EDX1" s="296"/>
      <c r="EDY1" s="297"/>
      <c r="EDZ1" s="296"/>
      <c r="EEA1" s="297"/>
      <c r="EEB1" s="296"/>
      <c r="EEC1" s="297"/>
      <c r="EED1" s="296"/>
      <c r="EEE1" s="297"/>
      <c r="EEF1" s="296"/>
      <c r="EEG1" s="297"/>
      <c r="EEH1" s="296"/>
      <c r="EEI1" s="297"/>
      <c r="EEJ1" s="296"/>
      <c r="EEK1" s="297"/>
      <c r="EEL1" s="296"/>
      <c r="EEM1" s="297"/>
      <c r="EEN1" s="296"/>
      <c r="EEO1" s="297"/>
      <c r="EEP1" s="296"/>
      <c r="EEQ1" s="297"/>
      <c r="EER1" s="296"/>
      <c r="EES1" s="297"/>
      <c r="EET1" s="296"/>
      <c r="EEU1" s="297"/>
      <c r="EEV1" s="296"/>
      <c r="EEW1" s="297"/>
      <c r="EEX1" s="296"/>
      <c r="EEY1" s="297"/>
      <c r="EEZ1" s="296"/>
      <c r="EFA1" s="297"/>
      <c r="EFB1" s="296"/>
      <c r="EFC1" s="297"/>
      <c r="EFD1" s="296"/>
      <c r="EFE1" s="297"/>
      <c r="EFF1" s="296"/>
      <c r="EFG1" s="297"/>
      <c r="EFH1" s="296"/>
      <c r="EFI1" s="297"/>
      <c r="EFJ1" s="296"/>
      <c r="EFK1" s="297"/>
      <c r="EFL1" s="296"/>
      <c r="EFM1" s="297"/>
      <c r="EFN1" s="296"/>
      <c r="EFO1" s="297"/>
      <c r="EFP1" s="296"/>
      <c r="EFQ1" s="297"/>
      <c r="EFR1" s="296"/>
      <c r="EFS1" s="297"/>
      <c r="EFT1" s="296"/>
      <c r="EFU1" s="297"/>
      <c r="EFV1" s="296"/>
      <c r="EFW1" s="297"/>
      <c r="EFX1" s="296"/>
      <c r="EFY1" s="297"/>
      <c r="EFZ1" s="296"/>
      <c r="EGA1" s="297"/>
      <c r="EGB1" s="296"/>
      <c r="EGC1" s="297"/>
      <c r="EGD1" s="296"/>
      <c r="EGE1" s="297"/>
      <c r="EGF1" s="296"/>
      <c r="EGG1" s="297"/>
      <c r="EGH1" s="296"/>
      <c r="EGI1" s="297"/>
      <c r="EGJ1" s="296"/>
      <c r="EGK1" s="297"/>
      <c r="EGL1" s="296"/>
      <c r="EGM1" s="297"/>
      <c r="EGN1" s="296"/>
      <c r="EGO1" s="297"/>
      <c r="EGP1" s="296"/>
      <c r="EGQ1" s="297"/>
      <c r="EGR1" s="296"/>
      <c r="EGS1" s="297"/>
      <c r="EGT1" s="296"/>
      <c r="EGU1" s="297"/>
      <c r="EGV1" s="296"/>
      <c r="EGW1" s="297"/>
      <c r="EGX1" s="296"/>
      <c r="EGY1" s="297"/>
      <c r="EGZ1" s="296"/>
      <c r="EHA1" s="297"/>
      <c r="EHB1" s="296"/>
      <c r="EHC1" s="297"/>
      <c r="EHD1" s="296"/>
      <c r="EHE1" s="297"/>
      <c r="EHF1" s="296"/>
      <c r="EHG1" s="297"/>
      <c r="EHH1" s="296"/>
      <c r="EHI1" s="297"/>
      <c r="EHJ1" s="296"/>
      <c r="EHK1" s="297"/>
      <c r="EHL1" s="296"/>
      <c r="EHM1" s="297"/>
      <c r="EHN1" s="296"/>
      <c r="EHO1" s="297"/>
      <c r="EHP1" s="296"/>
      <c r="EHQ1" s="297"/>
      <c r="EHR1" s="296"/>
      <c r="EHS1" s="297"/>
      <c r="EHT1" s="296"/>
      <c r="EHU1" s="297"/>
      <c r="EHV1" s="296"/>
      <c r="EHW1" s="297"/>
      <c r="EHX1" s="296"/>
      <c r="EHY1" s="297"/>
      <c r="EHZ1" s="296"/>
      <c r="EIA1" s="297"/>
      <c r="EIB1" s="296"/>
      <c r="EIC1" s="297"/>
      <c r="EID1" s="296"/>
      <c r="EIE1" s="297"/>
      <c r="EIF1" s="296"/>
      <c r="EIG1" s="297"/>
      <c r="EIH1" s="296"/>
      <c r="EII1" s="297"/>
      <c r="EIJ1" s="296"/>
      <c r="EIK1" s="297"/>
      <c r="EIL1" s="296"/>
      <c r="EIM1" s="297"/>
      <c r="EIN1" s="296"/>
      <c r="EIO1" s="297"/>
      <c r="EIP1" s="296"/>
      <c r="EIQ1" s="297"/>
      <c r="EIR1" s="296"/>
      <c r="EIS1" s="297"/>
      <c r="EIT1" s="296"/>
      <c r="EIU1" s="297"/>
      <c r="EIV1" s="296"/>
      <c r="EIW1" s="297"/>
      <c r="EIX1" s="296"/>
      <c r="EIY1" s="297"/>
      <c r="EIZ1" s="296"/>
      <c r="EJA1" s="297"/>
      <c r="EJB1" s="296"/>
      <c r="EJC1" s="297"/>
      <c r="EJD1" s="296"/>
      <c r="EJE1" s="297"/>
      <c r="EJF1" s="296"/>
      <c r="EJG1" s="297"/>
      <c r="EJH1" s="296"/>
      <c r="EJI1" s="297"/>
      <c r="EJJ1" s="296"/>
      <c r="EJK1" s="297"/>
      <c r="EJL1" s="296"/>
      <c r="EJM1" s="297"/>
      <c r="EJN1" s="296"/>
      <c r="EJO1" s="297"/>
      <c r="EJP1" s="296"/>
      <c r="EJQ1" s="297"/>
      <c r="EJR1" s="296"/>
      <c r="EJS1" s="297"/>
      <c r="EJT1" s="296"/>
      <c r="EJU1" s="297"/>
      <c r="EJV1" s="296"/>
      <c r="EJW1" s="297"/>
      <c r="EJX1" s="296"/>
      <c r="EJY1" s="297"/>
      <c r="EJZ1" s="296"/>
      <c r="EKA1" s="297"/>
      <c r="EKB1" s="296"/>
      <c r="EKC1" s="297"/>
      <c r="EKD1" s="296"/>
      <c r="EKE1" s="297"/>
      <c r="EKF1" s="296"/>
      <c r="EKG1" s="297"/>
      <c r="EKH1" s="296"/>
      <c r="EKI1" s="297"/>
      <c r="EKJ1" s="296"/>
      <c r="EKK1" s="297"/>
      <c r="EKL1" s="296"/>
      <c r="EKM1" s="297"/>
      <c r="EKN1" s="296"/>
      <c r="EKO1" s="297"/>
      <c r="EKP1" s="296"/>
      <c r="EKQ1" s="297"/>
      <c r="EKR1" s="296"/>
      <c r="EKS1" s="297"/>
      <c r="EKT1" s="296"/>
      <c r="EKU1" s="297"/>
      <c r="EKV1" s="296"/>
      <c r="EKW1" s="297"/>
      <c r="EKX1" s="296"/>
      <c r="EKY1" s="297"/>
      <c r="EKZ1" s="296"/>
      <c r="ELA1" s="297"/>
      <c r="ELB1" s="296"/>
      <c r="ELC1" s="297"/>
      <c r="ELD1" s="296"/>
      <c r="ELE1" s="297"/>
      <c r="ELF1" s="296"/>
      <c r="ELG1" s="297"/>
      <c r="ELH1" s="296"/>
      <c r="ELI1" s="297"/>
      <c r="ELJ1" s="296"/>
      <c r="ELK1" s="297"/>
      <c r="ELL1" s="296"/>
      <c r="ELM1" s="297"/>
      <c r="ELN1" s="296"/>
      <c r="ELO1" s="297"/>
      <c r="ELP1" s="296"/>
      <c r="ELQ1" s="297"/>
      <c r="ELR1" s="296"/>
      <c r="ELS1" s="297"/>
      <c r="ELT1" s="296"/>
      <c r="ELU1" s="297"/>
      <c r="ELV1" s="296"/>
      <c r="ELW1" s="297"/>
      <c r="ELX1" s="296"/>
      <c r="ELY1" s="297"/>
      <c r="ELZ1" s="296"/>
      <c r="EMA1" s="297"/>
      <c r="EMB1" s="296"/>
      <c r="EMC1" s="297"/>
      <c r="EMD1" s="296"/>
      <c r="EME1" s="297"/>
      <c r="EMF1" s="296"/>
      <c r="EMG1" s="297"/>
      <c r="EMH1" s="296"/>
      <c r="EMI1" s="297"/>
      <c r="EMJ1" s="296"/>
      <c r="EMK1" s="297"/>
      <c r="EML1" s="296"/>
      <c r="EMM1" s="297"/>
      <c r="EMN1" s="296"/>
      <c r="EMO1" s="297"/>
      <c r="EMP1" s="296"/>
      <c r="EMQ1" s="297"/>
      <c r="EMR1" s="296"/>
      <c r="EMS1" s="297"/>
      <c r="EMT1" s="296"/>
      <c r="EMU1" s="297"/>
      <c r="EMV1" s="296"/>
      <c r="EMW1" s="297"/>
      <c r="EMX1" s="296"/>
      <c r="EMY1" s="297"/>
      <c r="EMZ1" s="296"/>
      <c r="ENA1" s="297"/>
      <c r="ENB1" s="296"/>
      <c r="ENC1" s="297"/>
      <c r="END1" s="296"/>
      <c r="ENE1" s="297"/>
      <c r="ENF1" s="296"/>
      <c r="ENG1" s="297"/>
      <c r="ENH1" s="296"/>
      <c r="ENI1" s="297"/>
      <c r="ENJ1" s="296"/>
      <c r="ENK1" s="297"/>
      <c r="ENL1" s="296"/>
      <c r="ENM1" s="297"/>
      <c r="ENN1" s="296"/>
      <c r="ENO1" s="297"/>
      <c r="ENP1" s="296"/>
      <c r="ENQ1" s="297"/>
      <c r="ENR1" s="296"/>
      <c r="ENS1" s="297"/>
      <c r="ENT1" s="296"/>
      <c r="ENU1" s="297"/>
      <c r="ENV1" s="296"/>
      <c r="ENW1" s="297"/>
      <c r="ENX1" s="296"/>
      <c r="ENY1" s="297"/>
      <c r="ENZ1" s="296"/>
      <c r="EOA1" s="297"/>
      <c r="EOB1" s="296"/>
      <c r="EOC1" s="297"/>
      <c r="EOD1" s="296"/>
      <c r="EOE1" s="297"/>
      <c r="EOF1" s="296"/>
      <c r="EOG1" s="297"/>
      <c r="EOH1" s="296"/>
      <c r="EOI1" s="297"/>
      <c r="EOJ1" s="296"/>
      <c r="EOK1" s="297"/>
      <c r="EOL1" s="296"/>
      <c r="EOM1" s="297"/>
      <c r="EON1" s="296"/>
      <c r="EOO1" s="297"/>
      <c r="EOP1" s="296"/>
      <c r="EOQ1" s="297"/>
      <c r="EOR1" s="296"/>
      <c r="EOS1" s="297"/>
      <c r="EOT1" s="296"/>
      <c r="EOU1" s="297"/>
      <c r="EOV1" s="296"/>
      <c r="EOW1" s="297"/>
      <c r="EOX1" s="296"/>
      <c r="EOY1" s="297"/>
      <c r="EOZ1" s="296"/>
      <c r="EPA1" s="297"/>
      <c r="EPB1" s="296"/>
      <c r="EPC1" s="297"/>
      <c r="EPD1" s="296"/>
      <c r="EPE1" s="297"/>
      <c r="EPF1" s="296"/>
      <c r="EPG1" s="297"/>
      <c r="EPH1" s="296"/>
      <c r="EPI1" s="297"/>
      <c r="EPJ1" s="296"/>
      <c r="EPK1" s="297"/>
      <c r="EPL1" s="296"/>
      <c r="EPM1" s="297"/>
      <c r="EPN1" s="296"/>
      <c r="EPO1" s="297"/>
      <c r="EPP1" s="296"/>
      <c r="EPQ1" s="297"/>
      <c r="EPR1" s="296"/>
      <c r="EPS1" s="297"/>
      <c r="EPT1" s="296"/>
      <c r="EPU1" s="297"/>
      <c r="EPV1" s="296"/>
      <c r="EPW1" s="297"/>
      <c r="EPX1" s="296"/>
      <c r="EPY1" s="297"/>
      <c r="EPZ1" s="296"/>
      <c r="EQA1" s="297"/>
      <c r="EQB1" s="296"/>
      <c r="EQC1" s="297"/>
      <c r="EQD1" s="296"/>
      <c r="EQE1" s="297"/>
      <c r="EQF1" s="296"/>
      <c r="EQG1" s="297"/>
      <c r="EQH1" s="296"/>
      <c r="EQI1" s="297"/>
      <c r="EQJ1" s="296"/>
      <c r="EQK1" s="297"/>
      <c r="EQL1" s="296"/>
      <c r="EQM1" s="297"/>
      <c r="EQN1" s="296"/>
      <c r="EQO1" s="297"/>
      <c r="EQP1" s="296"/>
      <c r="EQQ1" s="297"/>
      <c r="EQR1" s="296"/>
      <c r="EQS1" s="297"/>
      <c r="EQT1" s="296"/>
      <c r="EQU1" s="297"/>
      <c r="EQV1" s="296"/>
      <c r="EQW1" s="297"/>
      <c r="EQX1" s="296"/>
      <c r="EQY1" s="297"/>
      <c r="EQZ1" s="296"/>
      <c r="ERA1" s="297"/>
      <c r="ERB1" s="296"/>
      <c r="ERC1" s="297"/>
      <c r="ERD1" s="296"/>
      <c r="ERE1" s="297"/>
      <c r="ERF1" s="296"/>
      <c r="ERG1" s="297"/>
      <c r="ERH1" s="296"/>
      <c r="ERI1" s="297"/>
      <c r="ERJ1" s="296"/>
      <c r="ERK1" s="297"/>
      <c r="ERL1" s="296"/>
      <c r="ERM1" s="297"/>
      <c r="ERN1" s="296"/>
      <c r="ERO1" s="297"/>
      <c r="ERP1" s="296"/>
      <c r="ERQ1" s="297"/>
      <c r="ERR1" s="296"/>
      <c r="ERS1" s="297"/>
      <c r="ERT1" s="296"/>
      <c r="ERU1" s="297"/>
      <c r="ERV1" s="296"/>
      <c r="ERW1" s="297"/>
      <c r="ERX1" s="296"/>
      <c r="ERY1" s="297"/>
      <c r="ERZ1" s="296"/>
      <c r="ESA1" s="297"/>
      <c r="ESB1" s="296"/>
      <c r="ESC1" s="297"/>
      <c r="ESD1" s="296"/>
      <c r="ESE1" s="297"/>
      <c r="ESF1" s="296"/>
      <c r="ESG1" s="297"/>
      <c r="ESH1" s="296"/>
      <c r="ESI1" s="297"/>
      <c r="ESJ1" s="296"/>
      <c r="ESK1" s="297"/>
      <c r="ESL1" s="296"/>
      <c r="ESM1" s="297"/>
      <c r="ESN1" s="296"/>
      <c r="ESO1" s="297"/>
      <c r="ESP1" s="296"/>
      <c r="ESQ1" s="297"/>
      <c r="ESR1" s="296"/>
      <c r="ESS1" s="297"/>
      <c r="EST1" s="296"/>
      <c r="ESU1" s="297"/>
      <c r="ESV1" s="296"/>
      <c r="ESW1" s="297"/>
      <c r="ESX1" s="296"/>
      <c r="ESY1" s="297"/>
      <c r="ESZ1" s="296"/>
      <c r="ETA1" s="297"/>
      <c r="ETB1" s="296"/>
      <c r="ETC1" s="297"/>
      <c r="ETD1" s="296"/>
      <c r="ETE1" s="297"/>
      <c r="ETF1" s="296"/>
      <c r="ETG1" s="297"/>
      <c r="ETH1" s="296"/>
      <c r="ETI1" s="297"/>
      <c r="ETJ1" s="296"/>
      <c r="ETK1" s="297"/>
      <c r="ETL1" s="296"/>
      <c r="ETM1" s="297"/>
      <c r="ETN1" s="296"/>
      <c r="ETO1" s="297"/>
      <c r="ETP1" s="296"/>
      <c r="ETQ1" s="297"/>
      <c r="ETR1" s="296"/>
      <c r="ETS1" s="297"/>
      <c r="ETT1" s="296"/>
      <c r="ETU1" s="297"/>
      <c r="ETV1" s="296"/>
      <c r="ETW1" s="297"/>
      <c r="ETX1" s="296"/>
      <c r="ETY1" s="297"/>
      <c r="ETZ1" s="296"/>
      <c r="EUA1" s="297"/>
      <c r="EUB1" s="296"/>
      <c r="EUC1" s="297"/>
      <c r="EUD1" s="296"/>
      <c r="EUE1" s="297"/>
      <c r="EUF1" s="296"/>
      <c r="EUG1" s="297"/>
      <c r="EUH1" s="296"/>
      <c r="EUI1" s="297"/>
      <c r="EUJ1" s="296"/>
      <c r="EUK1" s="297"/>
      <c r="EUL1" s="296"/>
      <c r="EUM1" s="297"/>
      <c r="EUN1" s="296"/>
      <c r="EUO1" s="297"/>
      <c r="EUP1" s="296"/>
      <c r="EUQ1" s="297"/>
      <c r="EUR1" s="296"/>
      <c r="EUS1" s="297"/>
      <c r="EUT1" s="296"/>
      <c r="EUU1" s="297"/>
      <c r="EUV1" s="296"/>
      <c r="EUW1" s="297"/>
      <c r="EUX1" s="296"/>
      <c r="EUY1" s="297"/>
      <c r="EUZ1" s="296"/>
      <c r="EVA1" s="297"/>
      <c r="EVB1" s="296"/>
      <c r="EVC1" s="297"/>
      <c r="EVD1" s="296"/>
      <c r="EVE1" s="297"/>
      <c r="EVF1" s="296"/>
      <c r="EVG1" s="297"/>
      <c r="EVH1" s="296"/>
      <c r="EVI1" s="297"/>
      <c r="EVJ1" s="296"/>
      <c r="EVK1" s="297"/>
      <c r="EVL1" s="296"/>
      <c r="EVM1" s="297"/>
      <c r="EVN1" s="296"/>
      <c r="EVO1" s="297"/>
      <c r="EVP1" s="296"/>
      <c r="EVQ1" s="297"/>
      <c r="EVR1" s="296"/>
      <c r="EVS1" s="297"/>
      <c r="EVT1" s="296"/>
      <c r="EVU1" s="297"/>
      <c r="EVV1" s="296"/>
      <c r="EVW1" s="297"/>
      <c r="EVX1" s="296"/>
      <c r="EVY1" s="297"/>
      <c r="EVZ1" s="296"/>
      <c r="EWA1" s="297"/>
      <c r="EWB1" s="296"/>
      <c r="EWC1" s="297"/>
      <c r="EWD1" s="296"/>
      <c r="EWE1" s="297"/>
      <c r="EWF1" s="296"/>
      <c r="EWG1" s="297"/>
      <c r="EWH1" s="296"/>
      <c r="EWI1" s="297"/>
      <c r="EWJ1" s="296"/>
      <c r="EWK1" s="297"/>
      <c r="EWL1" s="296"/>
      <c r="EWM1" s="297"/>
      <c r="EWN1" s="296"/>
      <c r="EWO1" s="297"/>
      <c r="EWP1" s="296"/>
      <c r="EWQ1" s="297"/>
      <c r="EWR1" s="296"/>
      <c r="EWS1" s="297"/>
      <c r="EWT1" s="296"/>
      <c r="EWU1" s="297"/>
      <c r="EWV1" s="296"/>
      <c r="EWW1" s="297"/>
      <c r="EWX1" s="296"/>
      <c r="EWY1" s="297"/>
      <c r="EWZ1" s="296"/>
      <c r="EXA1" s="297"/>
      <c r="EXB1" s="296"/>
      <c r="EXC1" s="297"/>
      <c r="EXD1" s="296"/>
      <c r="EXE1" s="297"/>
      <c r="EXF1" s="296"/>
      <c r="EXG1" s="297"/>
      <c r="EXH1" s="296"/>
      <c r="EXI1" s="297"/>
      <c r="EXJ1" s="296"/>
      <c r="EXK1" s="297"/>
      <c r="EXL1" s="296"/>
      <c r="EXM1" s="297"/>
      <c r="EXN1" s="296"/>
      <c r="EXO1" s="297"/>
      <c r="EXP1" s="296"/>
      <c r="EXQ1" s="297"/>
      <c r="EXR1" s="296"/>
      <c r="EXS1" s="297"/>
      <c r="EXT1" s="296"/>
      <c r="EXU1" s="297"/>
      <c r="EXV1" s="296"/>
      <c r="EXW1" s="297"/>
      <c r="EXX1" s="296"/>
      <c r="EXY1" s="297"/>
      <c r="EXZ1" s="296"/>
      <c r="EYA1" s="297"/>
      <c r="EYB1" s="296"/>
      <c r="EYC1" s="297"/>
      <c r="EYD1" s="296"/>
      <c r="EYE1" s="297"/>
      <c r="EYF1" s="296"/>
      <c r="EYG1" s="297"/>
      <c r="EYH1" s="296"/>
      <c r="EYI1" s="297"/>
      <c r="EYJ1" s="296"/>
      <c r="EYK1" s="297"/>
      <c r="EYL1" s="296"/>
      <c r="EYM1" s="297"/>
      <c r="EYN1" s="296"/>
      <c r="EYO1" s="297"/>
      <c r="EYP1" s="296"/>
      <c r="EYQ1" s="297"/>
      <c r="EYR1" s="296"/>
      <c r="EYS1" s="297"/>
      <c r="EYT1" s="296"/>
      <c r="EYU1" s="297"/>
      <c r="EYV1" s="296"/>
      <c r="EYW1" s="297"/>
      <c r="EYX1" s="296"/>
      <c r="EYY1" s="297"/>
      <c r="EYZ1" s="296"/>
      <c r="EZA1" s="297"/>
      <c r="EZB1" s="296"/>
      <c r="EZC1" s="297"/>
      <c r="EZD1" s="296"/>
      <c r="EZE1" s="297"/>
      <c r="EZF1" s="296"/>
      <c r="EZG1" s="297"/>
      <c r="EZH1" s="296"/>
      <c r="EZI1" s="297"/>
      <c r="EZJ1" s="296"/>
      <c r="EZK1" s="297"/>
      <c r="EZL1" s="296"/>
      <c r="EZM1" s="297"/>
      <c r="EZN1" s="296"/>
      <c r="EZO1" s="297"/>
      <c r="EZP1" s="296"/>
      <c r="EZQ1" s="297"/>
      <c r="EZR1" s="296"/>
      <c r="EZS1" s="297"/>
      <c r="EZT1" s="296"/>
      <c r="EZU1" s="297"/>
      <c r="EZV1" s="296"/>
      <c r="EZW1" s="297"/>
      <c r="EZX1" s="296"/>
      <c r="EZY1" s="297"/>
      <c r="EZZ1" s="296"/>
      <c r="FAA1" s="297"/>
      <c r="FAB1" s="296"/>
      <c r="FAC1" s="297"/>
      <c r="FAD1" s="296"/>
      <c r="FAE1" s="297"/>
      <c r="FAF1" s="296"/>
      <c r="FAG1" s="297"/>
      <c r="FAH1" s="296"/>
      <c r="FAI1" s="297"/>
      <c r="FAJ1" s="296"/>
      <c r="FAK1" s="297"/>
      <c r="FAL1" s="296"/>
      <c r="FAM1" s="297"/>
      <c r="FAN1" s="296"/>
      <c r="FAO1" s="297"/>
      <c r="FAP1" s="296"/>
      <c r="FAQ1" s="297"/>
      <c r="FAR1" s="296"/>
      <c r="FAS1" s="297"/>
      <c r="FAT1" s="296"/>
      <c r="FAU1" s="297"/>
      <c r="FAV1" s="296"/>
      <c r="FAW1" s="297"/>
      <c r="FAX1" s="296"/>
      <c r="FAY1" s="297"/>
      <c r="FAZ1" s="296"/>
      <c r="FBA1" s="297"/>
      <c r="FBB1" s="296"/>
      <c r="FBC1" s="297"/>
      <c r="FBD1" s="296"/>
      <c r="FBE1" s="297"/>
      <c r="FBF1" s="296"/>
      <c r="FBG1" s="297"/>
      <c r="FBH1" s="296"/>
      <c r="FBI1" s="297"/>
      <c r="FBJ1" s="296"/>
      <c r="FBK1" s="297"/>
      <c r="FBL1" s="296"/>
      <c r="FBM1" s="297"/>
      <c r="FBN1" s="296"/>
      <c r="FBO1" s="297"/>
      <c r="FBP1" s="296"/>
      <c r="FBQ1" s="297"/>
      <c r="FBR1" s="296"/>
      <c r="FBS1" s="297"/>
      <c r="FBT1" s="296"/>
      <c r="FBU1" s="297"/>
      <c r="FBV1" s="296"/>
      <c r="FBW1" s="297"/>
      <c r="FBX1" s="296"/>
      <c r="FBY1" s="297"/>
      <c r="FBZ1" s="296"/>
      <c r="FCA1" s="297"/>
      <c r="FCB1" s="296"/>
      <c r="FCC1" s="297"/>
      <c r="FCD1" s="296"/>
      <c r="FCE1" s="297"/>
      <c r="FCF1" s="296"/>
      <c r="FCG1" s="297"/>
      <c r="FCH1" s="296"/>
      <c r="FCI1" s="297"/>
      <c r="FCJ1" s="296"/>
      <c r="FCK1" s="297"/>
      <c r="FCL1" s="296"/>
      <c r="FCM1" s="297"/>
      <c r="FCN1" s="296"/>
      <c r="FCO1" s="297"/>
      <c r="FCP1" s="296"/>
      <c r="FCQ1" s="297"/>
      <c r="FCR1" s="296"/>
      <c r="FCS1" s="297"/>
      <c r="FCT1" s="296"/>
      <c r="FCU1" s="297"/>
      <c r="FCV1" s="296"/>
      <c r="FCW1" s="297"/>
      <c r="FCX1" s="296"/>
      <c r="FCY1" s="297"/>
      <c r="FCZ1" s="296"/>
      <c r="FDA1" s="297"/>
      <c r="FDB1" s="296"/>
      <c r="FDC1" s="297"/>
      <c r="FDD1" s="296"/>
      <c r="FDE1" s="297"/>
      <c r="FDF1" s="296"/>
      <c r="FDG1" s="297"/>
      <c r="FDH1" s="296"/>
      <c r="FDI1" s="297"/>
      <c r="FDJ1" s="296"/>
      <c r="FDK1" s="297"/>
      <c r="FDL1" s="296"/>
      <c r="FDM1" s="297"/>
      <c r="FDN1" s="296"/>
      <c r="FDO1" s="297"/>
      <c r="FDP1" s="296"/>
      <c r="FDQ1" s="297"/>
      <c r="FDR1" s="296"/>
      <c r="FDS1" s="297"/>
      <c r="FDT1" s="296"/>
      <c r="FDU1" s="297"/>
      <c r="FDV1" s="296"/>
      <c r="FDW1" s="297"/>
      <c r="FDX1" s="296"/>
      <c r="FDY1" s="297"/>
      <c r="FDZ1" s="296"/>
      <c r="FEA1" s="297"/>
      <c r="FEB1" s="296"/>
      <c r="FEC1" s="297"/>
      <c r="FED1" s="296"/>
      <c r="FEE1" s="297"/>
      <c r="FEF1" s="296"/>
      <c r="FEG1" s="297"/>
      <c r="FEH1" s="296"/>
      <c r="FEI1" s="297"/>
      <c r="FEJ1" s="296"/>
      <c r="FEK1" s="297"/>
      <c r="FEL1" s="296"/>
      <c r="FEM1" s="297"/>
      <c r="FEN1" s="296"/>
      <c r="FEO1" s="297"/>
      <c r="FEP1" s="296"/>
      <c r="FEQ1" s="297"/>
      <c r="FER1" s="296"/>
      <c r="FES1" s="297"/>
      <c r="FET1" s="296"/>
      <c r="FEU1" s="297"/>
      <c r="FEV1" s="296"/>
      <c r="FEW1" s="297"/>
      <c r="FEX1" s="296"/>
      <c r="FEY1" s="297"/>
      <c r="FEZ1" s="296"/>
      <c r="FFA1" s="297"/>
      <c r="FFB1" s="296"/>
      <c r="FFC1" s="297"/>
      <c r="FFD1" s="296"/>
      <c r="FFE1" s="297"/>
      <c r="FFF1" s="296"/>
      <c r="FFG1" s="297"/>
      <c r="FFH1" s="296"/>
      <c r="FFI1" s="297"/>
      <c r="FFJ1" s="296"/>
      <c r="FFK1" s="297"/>
      <c r="FFL1" s="296"/>
      <c r="FFM1" s="297"/>
      <c r="FFN1" s="296"/>
      <c r="FFO1" s="297"/>
      <c r="FFP1" s="296"/>
      <c r="FFQ1" s="297"/>
      <c r="FFR1" s="296"/>
      <c r="FFS1" s="297"/>
      <c r="FFT1" s="296"/>
      <c r="FFU1" s="297"/>
      <c r="FFV1" s="296"/>
      <c r="FFW1" s="297"/>
      <c r="FFX1" s="296"/>
      <c r="FFY1" s="297"/>
      <c r="FFZ1" s="296"/>
      <c r="FGA1" s="297"/>
      <c r="FGB1" s="296"/>
      <c r="FGC1" s="297"/>
      <c r="FGD1" s="296"/>
      <c r="FGE1" s="297"/>
      <c r="FGF1" s="296"/>
      <c r="FGG1" s="297"/>
      <c r="FGH1" s="296"/>
      <c r="FGI1" s="297"/>
      <c r="FGJ1" s="296"/>
      <c r="FGK1" s="297"/>
      <c r="FGL1" s="296"/>
      <c r="FGM1" s="297"/>
      <c r="FGN1" s="296"/>
      <c r="FGO1" s="297"/>
      <c r="FGP1" s="296"/>
      <c r="FGQ1" s="297"/>
      <c r="FGR1" s="296"/>
      <c r="FGS1" s="297"/>
      <c r="FGT1" s="296"/>
      <c r="FGU1" s="297"/>
      <c r="FGV1" s="296"/>
      <c r="FGW1" s="297"/>
      <c r="FGX1" s="296"/>
      <c r="FGY1" s="297"/>
      <c r="FGZ1" s="296"/>
      <c r="FHA1" s="297"/>
      <c r="FHB1" s="296"/>
      <c r="FHC1" s="297"/>
      <c r="FHD1" s="296"/>
      <c r="FHE1" s="297"/>
      <c r="FHF1" s="296"/>
      <c r="FHG1" s="297"/>
      <c r="FHH1" s="296"/>
      <c r="FHI1" s="297"/>
      <c r="FHJ1" s="296"/>
      <c r="FHK1" s="297"/>
      <c r="FHL1" s="296"/>
      <c r="FHM1" s="297"/>
      <c r="FHN1" s="296"/>
      <c r="FHO1" s="297"/>
      <c r="FHP1" s="296"/>
      <c r="FHQ1" s="297"/>
      <c r="FHR1" s="296"/>
      <c r="FHS1" s="297"/>
      <c r="FHT1" s="296"/>
      <c r="FHU1" s="297"/>
      <c r="FHV1" s="296"/>
      <c r="FHW1" s="297"/>
      <c r="FHX1" s="296"/>
      <c r="FHY1" s="297"/>
      <c r="FHZ1" s="296"/>
      <c r="FIA1" s="297"/>
      <c r="FIB1" s="296"/>
      <c r="FIC1" s="297"/>
      <c r="FID1" s="296"/>
      <c r="FIE1" s="297"/>
      <c r="FIF1" s="296"/>
      <c r="FIG1" s="297"/>
      <c r="FIH1" s="296"/>
      <c r="FII1" s="297"/>
      <c r="FIJ1" s="296"/>
      <c r="FIK1" s="297"/>
      <c r="FIL1" s="296"/>
      <c r="FIM1" s="297"/>
      <c r="FIN1" s="296"/>
      <c r="FIO1" s="297"/>
      <c r="FIP1" s="296"/>
      <c r="FIQ1" s="297"/>
      <c r="FIR1" s="296"/>
      <c r="FIS1" s="297"/>
      <c r="FIT1" s="296"/>
      <c r="FIU1" s="297"/>
      <c r="FIV1" s="296"/>
      <c r="FIW1" s="297"/>
      <c r="FIX1" s="296"/>
      <c r="FIY1" s="297"/>
      <c r="FIZ1" s="296"/>
      <c r="FJA1" s="297"/>
      <c r="FJB1" s="296"/>
      <c r="FJC1" s="297"/>
      <c r="FJD1" s="296"/>
      <c r="FJE1" s="297"/>
      <c r="FJF1" s="296"/>
      <c r="FJG1" s="297"/>
      <c r="FJH1" s="296"/>
      <c r="FJI1" s="297"/>
      <c r="FJJ1" s="296"/>
      <c r="FJK1" s="297"/>
      <c r="FJL1" s="296"/>
      <c r="FJM1" s="297"/>
      <c r="FJN1" s="296"/>
      <c r="FJO1" s="297"/>
      <c r="FJP1" s="296"/>
      <c r="FJQ1" s="297"/>
      <c r="FJR1" s="296"/>
      <c r="FJS1" s="297"/>
      <c r="FJT1" s="296"/>
      <c r="FJU1" s="297"/>
      <c r="FJV1" s="296"/>
      <c r="FJW1" s="297"/>
      <c r="FJX1" s="296"/>
      <c r="FJY1" s="297"/>
      <c r="FJZ1" s="296"/>
      <c r="FKA1" s="297"/>
      <c r="FKB1" s="296"/>
      <c r="FKC1" s="297"/>
      <c r="FKD1" s="296"/>
      <c r="FKE1" s="297"/>
      <c r="FKF1" s="296"/>
      <c r="FKG1" s="297"/>
      <c r="FKH1" s="296"/>
      <c r="FKI1" s="297"/>
      <c r="FKJ1" s="296"/>
      <c r="FKK1" s="297"/>
      <c r="FKL1" s="296"/>
      <c r="FKM1" s="297"/>
      <c r="FKN1" s="296"/>
      <c r="FKO1" s="297"/>
      <c r="FKP1" s="296"/>
      <c r="FKQ1" s="297"/>
      <c r="FKR1" s="296"/>
      <c r="FKS1" s="297"/>
      <c r="FKT1" s="296"/>
      <c r="FKU1" s="297"/>
      <c r="FKV1" s="296"/>
      <c r="FKW1" s="297"/>
      <c r="FKX1" s="296"/>
      <c r="FKY1" s="297"/>
      <c r="FKZ1" s="296"/>
      <c r="FLA1" s="297"/>
      <c r="FLB1" s="296"/>
      <c r="FLC1" s="297"/>
      <c r="FLD1" s="296"/>
      <c r="FLE1" s="297"/>
      <c r="FLF1" s="296"/>
      <c r="FLG1" s="297"/>
      <c r="FLH1" s="296"/>
      <c r="FLI1" s="297"/>
      <c r="FLJ1" s="296"/>
      <c r="FLK1" s="297"/>
      <c r="FLL1" s="296"/>
      <c r="FLM1" s="297"/>
      <c r="FLN1" s="296"/>
      <c r="FLO1" s="297"/>
      <c r="FLP1" s="296"/>
      <c r="FLQ1" s="297"/>
      <c r="FLR1" s="296"/>
      <c r="FLS1" s="297"/>
      <c r="FLT1" s="296"/>
      <c r="FLU1" s="297"/>
      <c r="FLV1" s="296"/>
      <c r="FLW1" s="297"/>
      <c r="FLX1" s="296"/>
      <c r="FLY1" s="297"/>
      <c r="FLZ1" s="296"/>
      <c r="FMA1" s="297"/>
      <c r="FMB1" s="296"/>
      <c r="FMC1" s="297"/>
      <c r="FMD1" s="296"/>
      <c r="FME1" s="297"/>
      <c r="FMF1" s="296"/>
      <c r="FMG1" s="297"/>
      <c r="FMH1" s="296"/>
      <c r="FMI1" s="297"/>
      <c r="FMJ1" s="296"/>
      <c r="FMK1" s="297"/>
      <c r="FML1" s="296"/>
      <c r="FMM1" s="297"/>
      <c r="FMN1" s="296"/>
      <c r="FMO1" s="297"/>
      <c r="FMP1" s="296"/>
      <c r="FMQ1" s="297"/>
      <c r="FMR1" s="296"/>
      <c r="FMS1" s="297"/>
      <c r="FMT1" s="296"/>
      <c r="FMU1" s="297"/>
      <c r="FMV1" s="296"/>
      <c r="FMW1" s="297"/>
      <c r="FMX1" s="296"/>
      <c r="FMY1" s="297"/>
      <c r="FMZ1" s="296"/>
      <c r="FNA1" s="297"/>
      <c r="FNB1" s="296"/>
      <c r="FNC1" s="297"/>
      <c r="FND1" s="296"/>
      <c r="FNE1" s="297"/>
      <c r="FNF1" s="296"/>
      <c r="FNG1" s="297"/>
      <c r="FNH1" s="296"/>
      <c r="FNI1" s="297"/>
      <c r="FNJ1" s="296"/>
      <c r="FNK1" s="297"/>
      <c r="FNL1" s="296"/>
      <c r="FNM1" s="297"/>
      <c r="FNN1" s="296"/>
      <c r="FNO1" s="297"/>
      <c r="FNP1" s="296"/>
      <c r="FNQ1" s="297"/>
      <c r="FNR1" s="296"/>
      <c r="FNS1" s="297"/>
      <c r="FNT1" s="296"/>
      <c r="FNU1" s="297"/>
      <c r="FNV1" s="296"/>
      <c r="FNW1" s="297"/>
      <c r="FNX1" s="296"/>
      <c r="FNY1" s="297"/>
      <c r="FNZ1" s="296"/>
      <c r="FOA1" s="297"/>
      <c r="FOB1" s="296"/>
      <c r="FOC1" s="297"/>
      <c r="FOD1" s="296"/>
      <c r="FOE1" s="297"/>
      <c r="FOF1" s="296"/>
      <c r="FOG1" s="297"/>
      <c r="FOH1" s="296"/>
      <c r="FOI1" s="297"/>
      <c r="FOJ1" s="296"/>
      <c r="FOK1" s="297"/>
      <c r="FOL1" s="296"/>
      <c r="FOM1" s="297"/>
      <c r="FON1" s="296"/>
      <c r="FOO1" s="297"/>
      <c r="FOP1" s="296"/>
      <c r="FOQ1" s="297"/>
      <c r="FOR1" s="296"/>
      <c r="FOS1" s="297"/>
      <c r="FOT1" s="296"/>
      <c r="FOU1" s="297"/>
      <c r="FOV1" s="296"/>
      <c r="FOW1" s="297"/>
      <c r="FOX1" s="296"/>
      <c r="FOY1" s="297"/>
      <c r="FOZ1" s="296"/>
      <c r="FPA1" s="297"/>
      <c r="FPB1" s="296"/>
      <c r="FPC1" s="297"/>
      <c r="FPD1" s="296"/>
      <c r="FPE1" s="297"/>
      <c r="FPF1" s="296"/>
      <c r="FPG1" s="297"/>
      <c r="FPH1" s="296"/>
      <c r="FPI1" s="297"/>
      <c r="FPJ1" s="296"/>
      <c r="FPK1" s="297"/>
      <c r="FPL1" s="296"/>
      <c r="FPM1" s="297"/>
      <c r="FPN1" s="296"/>
      <c r="FPO1" s="297"/>
      <c r="FPP1" s="296"/>
      <c r="FPQ1" s="297"/>
      <c r="FPR1" s="296"/>
      <c r="FPS1" s="297"/>
      <c r="FPT1" s="296"/>
      <c r="FPU1" s="297"/>
      <c r="FPV1" s="296"/>
      <c r="FPW1" s="297"/>
      <c r="FPX1" s="296"/>
      <c r="FPY1" s="297"/>
      <c r="FPZ1" s="296"/>
      <c r="FQA1" s="297"/>
      <c r="FQB1" s="296"/>
      <c r="FQC1" s="297"/>
      <c r="FQD1" s="296"/>
      <c r="FQE1" s="297"/>
      <c r="FQF1" s="296"/>
      <c r="FQG1" s="297"/>
      <c r="FQH1" s="296"/>
      <c r="FQI1" s="297"/>
      <c r="FQJ1" s="296"/>
      <c r="FQK1" s="297"/>
      <c r="FQL1" s="296"/>
      <c r="FQM1" s="297"/>
      <c r="FQN1" s="296"/>
      <c r="FQO1" s="297"/>
      <c r="FQP1" s="296"/>
      <c r="FQQ1" s="297"/>
      <c r="FQR1" s="296"/>
      <c r="FQS1" s="297"/>
      <c r="FQT1" s="296"/>
      <c r="FQU1" s="297"/>
      <c r="FQV1" s="296"/>
      <c r="FQW1" s="297"/>
      <c r="FQX1" s="296"/>
      <c r="FQY1" s="297"/>
      <c r="FQZ1" s="296"/>
      <c r="FRA1" s="297"/>
      <c r="FRB1" s="296"/>
      <c r="FRC1" s="297"/>
      <c r="FRD1" s="296"/>
      <c r="FRE1" s="297"/>
      <c r="FRF1" s="296"/>
      <c r="FRG1" s="297"/>
      <c r="FRH1" s="296"/>
      <c r="FRI1" s="297"/>
      <c r="FRJ1" s="296"/>
      <c r="FRK1" s="297"/>
      <c r="FRL1" s="296"/>
      <c r="FRM1" s="297"/>
      <c r="FRN1" s="296"/>
      <c r="FRO1" s="297"/>
      <c r="FRP1" s="296"/>
      <c r="FRQ1" s="297"/>
      <c r="FRR1" s="296"/>
      <c r="FRS1" s="297"/>
      <c r="FRT1" s="296"/>
      <c r="FRU1" s="297"/>
      <c r="FRV1" s="296"/>
      <c r="FRW1" s="297"/>
      <c r="FRX1" s="296"/>
      <c r="FRY1" s="297"/>
      <c r="FRZ1" s="296"/>
      <c r="FSA1" s="297"/>
      <c r="FSB1" s="296"/>
      <c r="FSC1" s="297"/>
      <c r="FSD1" s="296"/>
      <c r="FSE1" s="297"/>
      <c r="FSF1" s="296"/>
      <c r="FSG1" s="297"/>
      <c r="FSH1" s="296"/>
      <c r="FSI1" s="297"/>
      <c r="FSJ1" s="296"/>
      <c r="FSK1" s="297"/>
      <c r="FSL1" s="296"/>
      <c r="FSM1" s="297"/>
      <c r="FSN1" s="296"/>
      <c r="FSO1" s="297"/>
      <c r="FSP1" s="296"/>
      <c r="FSQ1" s="297"/>
      <c r="FSR1" s="296"/>
      <c r="FSS1" s="297"/>
      <c r="FST1" s="296"/>
      <c r="FSU1" s="297"/>
      <c r="FSV1" s="296"/>
      <c r="FSW1" s="297"/>
      <c r="FSX1" s="296"/>
      <c r="FSY1" s="297"/>
      <c r="FSZ1" s="296"/>
      <c r="FTA1" s="297"/>
      <c r="FTB1" s="296"/>
      <c r="FTC1" s="297"/>
      <c r="FTD1" s="296"/>
      <c r="FTE1" s="297"/>
      <c r="FTF1" s="296"/>
      <c r="FTG1" s="297"/>
      <c r="FTH1" s="296"/>
      <c r="FTI1" s="297"/>
      <c r="FTJ1" s="296"/>
      <c r="FTK1" s="297"/>
      <c r="FTL1" s="296"/>
      <c r="FTM1" s="297"/>
      <c r="FTN1" s="296"/>
      <c r="FTO1" s="297"/>
      <c r="FTP1" s="296"/>
      <c r="FTQ1" s="297"/>
      <c r="FTR1" s="296"/>
      <c r="FTS1" s="297"/>
      <c r="FTT1" s="296"/>
      <c r="FTU1" s="297"/>
      <c r="FTV1" s="296"/>
      <c r="FTW1" s="297"/>
      <c r="FTX1" s="296"/>
      <c r="FTY1" s="297"/>
      <c r="FTZ1" s="296"/>
      <c r="FUA1" s="297"/>
      <c r="FUB1" s="296"/>
      <c r="FUC1" s="297"/>
      <c r="FUD1" s="296"/>
      <c r="FUE1" s="297"/>
      <c r="FUF1" s="296"/>
      <c r="FUG1" s="297"/>
      <c r="FUH1" s="296"/>
      <c r="FUI1" s="297"/>
      <c r="FUJ1" s="296"/>
      <c r="FUK1" s="297"/>
      <c r="FUL1" s="296"/>
      <c r="FUM1" s="297"/>
      <c r="FUN1" s="296"/>
      <c r="FUO1" s="297"/>
      <c r="FUP1" s="296"/>
      <c r="FUQ1" s="297"/>
      <c r="FUR1" s="296"/>
      <c r="FUS1" s="297"/>
      <c r="FUT1" s="296"/>
      <c r="FUU1" s="297"/>
      <c r="FUV1" s="296"/>
      <c r="FUW1" s="297"/>
      <c r="FUX1" s="296"/>
      <c r="FUY1" s="297"/>
      <c r="FUZ1" s="296"/>
      <c r="FVA1" s="297"/>
      <c r="FVB1" s="296"/>
      <c r="FVC1" s="297"/>
      <c r="FVD1" s="296"/>
      <c r="FVE1" s="297"/>
      <c r="FVF1" s="296"/>
      <c r="FVG1" s="297"/>
      <c r="FVH1" s="296"/>
      <c r="FVI1" s="297"/>
      <c r="FVJ1" s="296"/>
      <c r="FVK1" s="297"/>
      <c r="FVL1" s="296"/>
      <c r="FVM1" s="297"/>
      <c r="FVN1" s="296"/>
      <c r="FVO1" s="297"/>
      <c r="FVP1" s="296"/>
      <c r="FVQ1" s="297"/>
      <c r="FVR1" s="296"/>
      <c r="FVS1" s="297"/>
      <c r="FVT1" s="296"/>
      <c r="FVU1" s="297"/>
      <c r="FVV1" s="296"/>
      <c r="FVW1" s="297"/>
      <c r="FVX1" s="296"/>
      <c r="FVY1" s="297"/>
      <c r="FVZ1" s="296"/>
      <c r="FWA1" s="297"/>
      <c r="FWB1" s="296"/>
      <c r="FWC1" s="297"/>
      <c r="FWD1" s="296"/>
      <c r="FWE1" s="297"/>
      <c r="FWF1" s="296"/>
      <c r="FWG1" s="297"/>
      <c r="FWH1" s="296"/>
      <c r="FWI1" s="297"/>
      <c r="FWJ1" s="296"/>
      <c r="FWK1" s="297"/>
      <c r="FWL1" s="296"/>
      <c r="FWM1" s="297"/>
      <c r="FWN1" s="296"/>
      <c r="FWO1" s="297"/>
      <c r="FWP1" s="296"/>
      <c r="FWQ1" s="297"/>
      <c r="FWR1" s="296"/>
      <c r="FWS1" s="297"/>
      <c r="FWT1" s="296"/>
      <c r="FWU1" s="297"/>
      <c r="FWV1" s="296"/>
      <c r="FWW1" s="297"/>
      <c r="FWX1" s="296"/>
      <c r="FWY1" s="297"/>
      <c r="FWZ1" s="296"/>
      <c r="FXA1" s="297"/>
      <c r="FXB1" s="296"/>
      <c r="FXC1" s="297"/>
      <c r="FXD1" s="296"/>
      <c r="FXE1" s="297"/>
      <c r="FXF1" s="296"/>
      <c r="FXG1" s="297"/>
      <c r="FXH1" s="296"/>
      <c r="FXI1" s="297"/>
      <c r="FXJ1" s="296"/>
      <c r="FXK1" s="297"/>
      <c r="FXL1" s="296"/>
      <c r="FXM1" s="297"/>
      <c r="FXN1" s="296"/>
      <c r="FXO1" s="297"/>
      <c r="FXP1" s="296"/>
      <c r="FXQ1" s="297"/>
      <c r="FXR1" s="296"/>
      <c r="FXS1" s="297"/>
      <c r="FXT1" s="296"/>
      <c r="FXU1" s="297"/>
      <c r="FXV1" s="296"/>
      <c r="FXW1" s="297"/>
      <c r="FXX1" s="296"/>
      <c r="FXY1" s="297"/>
      <c r="FXZ1" s="296"/>
      <c r="FYA1" s="297"/>
      <c r="FYB1" s="296"/>
      <c r="FYC1" s="297"/>
      <c r="FYD1" s="296"/>
      <c r="FYE1" s="297"/>
      <c r="FYF1" s="296"/>
      <c r="FYG1" s="297"/>
      <c r="FYH1" s="296"/>
      <c r="FYI1" s="297"/>
      <c r="FYJ1" s="296"/>
      <c r="FYK1" s="297"/>
      <c r="FYL1" s="296"/>
      <c r="FYM1" s="297"/>
      <c r="FYN1" s="296"/>
      <c r="FYO1" s="297"/>
      <c r="FYP1" s="296"/>
      <c r="FYQ1" s="297"/>
      <c r="FYR1" s="296"/>
      <c r="FYS1" s="297"/>
      <c r="FYT1" s="296"/>
      <c r="FYU1" s="297"/>
      <c r="FYV1" s="296"/>
      <c r="FYW1" s="297"/>
      <c r="FYX1" s="296"/>
      <c r="FYY1" s="297"/>
      <c r="FYZ1" s="296"/>
      <c r="FZA1" s="297"/>
      <c r="FZB1" s="296"/>
      <c r="FZC1" s="297"/>
      <c r="FZD1" s="296"/>
      <c r="FZE1" s="297"/>
      <c r="FZF1" s="296"/>
      <c r="FZG1" s="297"/>
      <c r="FZH1" s="296"/>
      <c r="FZI1" s="297"/>
      <c r="FZJ1" s="296"/>
      <c r="FZK1" s="297"/>
      <c r="FZL1" s="296"/>
      <c r="FZM1" s="297"/>
      <c r="FZN1" s="296"/>
      <c r="FZO1" s="297"/>
      <c r="FZP1" s="296"/>
      <c r="FZQ1" s="297"/>
      <c r="FZR1" s="296"/>
      <c r="FZS1" s="297"/>
      <c r="FZT1" s="296"/>
      <c r="FZU1" s="297"/>
      <c r="FZV1" s="296"/>
      <c r="FZW1" s="297"/>
      <c r="FZX1" s="296"/>
      <c r="FZY1" s="297"/>
      <c r="FZZ1" s="296"/>
      <c r="GAA1" s="297"/>
      <c r="GAB1" s="296"/>
      <c r="GAC1" s="297"/>
      <c r="GAD1" s="296"/>
      <c r="GAE1" s="297"/>
      <c r="GAF1" s="296"/>
      <c r="GAG1" s="297"/>
      <c r="GAH1" s="296"/>
      <c r="GAI1" s="297"/>
      <c r="GAJ1" s="296"/>
      <c r="GAK1" s="297"/>
      <c r="GAL1" s="296"/>
      <c r="GAM1" s="297"/>
      <c r="GAN1" s="296"/>
      <c r="GAO1" s="297"/>
      <c r="GAP1" s="296"/>
      <c r="GAQ1" s="297"/>
      <c r="GAR1" s="296"/>
      <c r="GAS1" s="297"/>
      <c r="GAT1" s="296"/>
      <c r="GAU1" s="297"/>
      <c r="GAV1" s="296"/>
      <c r="GAW1" s="297"/>
      <c r="GAX1" s="296"/>
      <c r="GAY1" s="297"/>
      <c r="GAZ1" s="296"/>
      <c r="GBA1" s="297"/>
      <c r="GBB1" s="296"/>
      <c r="GBC1" s="297"/>
      <c r="GBD1" s="296"/>
      <c r="GBE1" s="297"/>
      <c r="GBF1" s="296"/>
      <c r="GBG1" s="297"/>
      <c r="GBH1" s="296"/>
      <c r="GBI1" s="297"/>
      <c r="GBJ1" s="296"/>
      <c r="GBK1" s="297"/>
      <c r="GBL1" s="296"/>
      <c r="GBM1" s="297"/>
      <c r="GBN1" s="296"/>
      <c r="GBO1" s="297"/>
      <c r="GBP1" s="296"/>
      <c r="GBQ1" s="297"/>
      <c r="GBR1" s="296"/>
      <c r="GBS1" s="297"/>
      <c r="GBT1" s="296"/>
      <c r="GBU1" s="297"/>
      <c r="GBV1" s="296"/>
      <c r="GBW1" s="297"/>
      <c r="GBX1" s="296"/>
      <c r="GBY1" s="297"/>
      <c r="GBZ1" s="296"/>
      <c r="GCA1" s="297"/>
      <c r="GCB1" s="296"/>
      <c r="GCC1" s="297"/>
      <c r="GCD1" s="296"/>
      <c r="GCE1" s="297"/>
      <c r="GCF1" s="296"/>
      <c r="GCG1" s="297"/>
      <c r="GCH1" s="296"/>
      <c r="GCI1" s="297"/>
      <c r="GCJ1" s="296"/>
      <c r="GCK1" s="297"/>
      <c r="GCL1" s="296"/>
      <c r="GCM1" s="297"/>
      <c r="GCN1" s="296"/>
      <c r="GCO1" s="297"/>
      <c r="GCP1" s="296"/>
      <c r="GCQ1" s="297"/>
      <c r="GCR1" s="296"/>
      <c r="GCS1" s="297"/>
      <c r="GCT1" s="296"/>
      <c r="GCU1" s="297"/>
      <c r="GCV1" s="296"/>
      <c r="GCW1" s="297"/>
      <c r="GCX1" s="296"/>
      <c r="GCY1" s="297"/>
      <c r="GCZ1" s="296"/>
      <c r="GDA1" s="297"/>
      <c r="GDB1" s="296"/>
      <c r="GDC1" s="297"/>
      <c r="GDD1" s="296"/>
      <c r="GDE1" s="297"/>
      <c r="GDF1" s="296"/>
      <c r="GDG1" s="297"/>
      <c r="GDH1" s="296"/>
      <c r="GDI1" s="297"/>
      <c r="GDJ1" s="296"/>
      <c r="GDK1" s="297"/>
      <c r="GDL1" s="296"/>
      <c r="GDM1" s="297"/>
      <c r="GDN1" s="296"/>
      <c r="GDO1" s="297"/>
      <c r="GDP1" s="296"/>
      <c r="GDQ1" s="297"/>
      <c r="GDR1" s="296"/>
      <c r="GDS1" s="297"/>
      <c r="GDT1" s="296"/>
      <c r="GDU1" s="297"/>
      <c r="GDV1" s="296"/>
      <c r="GDW1" s="297"/>
      <c r="GDX1" s="296"/>
      <c r="GDY1" s="297"/>
      <c r="GDZ1" s="296"/>
      <c r="GEA1" s="297"/>
      <c r="GEB1" s="296"/>
      <c r="GEC1" s="297"/>
      <c r="GED1" s="296"/>
      <c r="GEE1" s="297"/>
      <c r="GEF1" s="296"/>
      <c r="GEG1" s="297"/>
      <c r="GEH1" s="296"/>
      <c r="GEI1" s="297"/>
      <c r="GEJ1" s="296"/>
      <c r="GEK1" s="297"/>
      <c r="GEL1" s="296"/>
      <c r="GEM1" s="297"/>
      <c r="GEN1" s="296"/>
      <c r="GEO1" s="297"/>
      <c r="GEP1" s="296"/>
      <c r="GEQ1" s="297"/>
      <c r="GER1" s="296"/>
      <c r="GES1" s="297"/>
      <c r="GET1" s="296"/>
      <c r="GEU1" s="297"/>
      <c r="GEV1" s="296"/>
      <c r="GEW1" s="297"/>
      <c r="GEX1" s="296"/>
      <c r="GEY1" s="297"/>
      <c r="GEZ1" s="296"/>
      <c r="GFA1" s="297"/>
      <c r="GFB1" s="296"/>
      <c r="GFC1" s="297"/>
      <c r="GFD1" s="296"/>
      <c r="GFE1" s="297"/>
      <c r="GFF1" s="296"/>
      <c r="GFG1" s="297"/>
      <c r="GFH1" s="296"/>
      <c r="GFI1" s="297"/>
      <c r="GFJ1" s="296"/>
      <c r="GFK1" s="297"/>
      <c r="GFL1" s="296"/>
      <c r="GFM1" s="297"/>
      <c r="GFN1" s="296"/>
      <c r="GFO1" s="297"/>
      <c r="GFP1" s="296"/>
      <c r="GFQ1" s="297"/>
      <c r="GFR1" s="296"/>
      <c r="GFS1" s="297"/>
      <c r="GFT1" s="296"/>
      <c r="GFU1" s="297"/>
      <c r="GFV1" s="296"/>
      <c r="GFW1" s="297"/>
      <c r="GFX1" s="296"/>
      <c r="GFY1" s="297"/>
      <c r="GFZ1" s="296"/>
      <c r="GGA1" s="297"/>
      <c r="GGB1" s="296"/>
      <c r="GGC1" s="297"/>
      <c r="GGD1" s="296"/>
      <c r="GGE1" s="297"/>
      <c r="GGF1" s="296"/>
      <c r="GGG1" s="297"/>
      <c r="GGH1" s="296"/>
      <c r="GGI1" s="297"/>
      <c r="GGJ1" s="296"/>
      <c r="GGK1" s="297"/>
      <c r="GGL1" s="296"/>
      <c r="GGM1" s="297"/>
      <c r="GGN1" s="296"/>
      <c r="GGO1" s="297"/>
      <c r="GGP1" s="296"/>
      <c r="GGQ1" s="297"/>
      <c r="GGR1" s="296"/>
      <c r="GGS1" s="297"/>
      <c r="GGT1" s="296"/>
      <c r="GGU1" s="297"/>
      <c r="GGV1" s="296"/>
      <c r="GGW1" s="297"/>
      <c r="GGX1" s="296"/>
      <c r="GGY1" s="297"/>
      <c r="GGZ1" s="296"/>
      <c r="GHA1" s="297"/>
      <c r="GHB1" s="296"/>
      <c r="GHC1" s="297"/>
      <c r="GHD1" s="296"/>
      <c r="GHE1" s="297"/>
      <c r="GHF1" s="296"/>
      <c r="GHG1" s="297"/>
      <c r="GHH1" s="296"/>
      <c r="GHI1" s="297"/>
      <c r="GHJ1" s="296"/>
      <c r="GHK1" s="297"/>
      <c r="GHL1" s="296"/>
      <c r="GHM1" s="297"/>
      <c r="GHN1" s="296"/>
      <c r="GHO1" s="297"/>
      <c r="GHP1" s="296"/>
      <c r="GHQ1" s="297"/>
      <c r="GHR1" s="296"/>
      <c r="GHS1" s="297"/>
      <c r="GHT1" s="296"/>
      <c r="GHU1" s="297"/>
      <c r="GHV1" s="296"/>
      <c r="GHW1" s="297"/>
      <c r="GHX1" s="296"/>
      <c r="GHY1" s="297"/>
      <c r="GHZ1" s="296"/>
      <c r="GIA1" s="297"/>
      <c r="GIB1" s="296"/>
      <c r="GIC1" s="297"/>
      <c r="GID1" s="296"/>
      <c r="GIE1" s="297"/>
      <c r="GIF1" s="296"/>
      <c r="GIG1" s="297"/>
      <c r="GIH1" s="296"/>
      <c r="GII1" s="297"/>
      <c r="GIJ1" s="296"/>
      <c r="GIK1" s="297"/>
      <c r="GIL1" s="296"/>
      <c r="GIM1" s="297"/>
      <c r="GIN1" s="296"/>
      <c r="GIO1" s="297"/>
      <c r="GIP1" s="296"/>
      <c r="GIQ1" s="297"/>
      <c r="GIR1" s="296"/>
      <c r="GIS1" s="297"/>
      <c r="GIT1" s="296"/>
      <c r="GIU1" s="297"/>
      <c r="GIV1" s="296"/>
      <c r="GIW1" s="297"/>
      <c r="GIX1" s="296"/>
      <c r="GIY1" s="297"/>
      <c r="GIZ1" s="296"/>
      <c r="GJA1" s="297"/>
      <c r="GJB1" s="296"/>
      <c r="GJC1" s="297"/>
      <c r="GJD1" s="296"/>
      <c r="GJE1" s="297"/>
      <c r="GJF1" s="296"/>
      <c r="GJG1" s="297"/>
      <c r="GJH1" s="296"/>
      <c r="GJI1" s="297"/>
      <c r="GJJ1" s="296"/>
      <c r="GJK1" s="297"/>
      <c r="GJL1" s="296"/>
      <c r="GJM1" s="297"/>
      <c r="GJN1" s="296"/>
      <c r="GJO1" s="297"/>
      <c r="GJP1" s="296"/>
      <c r="GJQ1" s="297"/>
      <c r="GJR1" s="296"/>
      <c r="GJS1" s="297"/>
      <c r="GJT1" s="296"/>
      <c r="GJU1" s="297"/>
      <c r="GJV1" s="296"/>
      <c r="GJW1" s="297"/>
      <c r="GJX1" s="296"/>
      <c r="GJY1" s="297"/>
      <c r="GJZ1" s="296"/>
      <c r="GKA1" s="297"/>
      <c r="GKB1" s="296"/>
      <c r="GKC1" s="297"/>
      <c r="GKD1" s="296"/>
      <c r="GKE1" s="297"/>
      <c r="GKF1" s="296"/>
      <c r="GKG1" s="297"/>
      <c r="GKH1" s="296"/>
      <c r="GKI1" s="297"/>
      <c r="GKJ1" s="296"/>
      <c r="GKK1" s="297"/>
      <c r="GKL1" s="296"/>
      <c r="GKM1" s="297"/>
      <c r="GKN1" s="296"/>
      <c r="GKO1" s="297"/>
      <c r="GKP1" s="296"/>
      <c r="GKQ1" s="297"/>
      <c r="GKR1" s="296"/>
      <c r="GKS1" s="297"/>
      <c r="GKT1" s="296"/>
      <c r="GKU1" s="297"/>
      <c r="GKV1" s="296"/>
      <c r="GKW1" s="297"/>
      <c r="GKX1" s="296"/>
      <c r="GKY1" s="297"/>
      <c r="GKZ1" s="296"/>
      <c r="GLA1" s="297"/>
      <c r="GLB1" s="296"/>
      <c r="GLC1" s="297"/>
      <c r="GLD1" s="296"/>
      <c r="GLE1" s="297"/>
      <c r="GLF1" s="296"/>
      <c r="GLG1" s="297"/>
      <c r="GLH1" s="296"/>
      <c r="GLI1" s="297"/>
      <c r="GLJ1" s="296"/>
      <c r="GLK1" s="297"/>
      <c r="GLL1" s="296"/>
      <c r="GLM1" s="297"/>
      <c r="GLN1" s="296"/>
      <c r="GLO1" s="297"/>
      <c r="GLP1" s="296"/>
      <c r="GLQ1" s="297"/>
      <c r="GLR1" s="296"/>
      <c r="GLS1" s="297"/>
      <c r="GLT1" s="296"/>
      <c r="GLU1" s="297"/>
      <c r="GLV1" s="296"/>
      <c r="GLW1" s="297"/>
      <c r="GLX1" s="296"/>
      <c r="GLY1" s="297"/>
      <c r="GLZ1" s="296"/>
      <c r="GMA1" s="297"/>
      <c r="GMB1" s="296"/>
      <c r="GMC1" s="297"/>
      <c r="GMD1" s="296"/>
      <c r="GME1" s="297"/>
      <c r="GMF1" s="296"/>
      <c r="GMG1" s="297"/>
      <c r="GMH1" s="296"/>
      <c r="GMI1" s="297"/>
      <c r="GMJ1" s="296"/>
      <c r="GMK1" s="297"/>
      <c r="GML1" s="296"/>
      <c r="GMM1" s="297"/>
      <c r="GMN1" s="296"/>
      <c r="GMO1" s="297"/>
      <c r="GMP1" s="296"/>
      <c r="GMQ1" s="297"/>
      <c r="GMR1" s="296"/>
      <c r="GMS1" s="297"/>
      <c r="GMT1" s="296"/>
      <c r="GMU1" s="297"/>
      <c r="GMV1" s="296"/>
      <c r="GMW1" s="297"/>
      <c r="GMX1" s="296"/>
      <c r="GMY1" s="297"/>
      <c r="GMZ1" s="296"/>
      <c r="GNA1" s="297"/>
      <c r="GNB1" s="296"/>
      <c r="GNC1" s="297"/>
      <c r="GND1" s="296"/>
      <c r="GNE1" s="297"/>
      <c r="GNF1" s="296"/>
      <c r="GNG1" s="297"/>
      <c r="GNH1" s="296"/>
      <c r="GNI1" s="297"/>
      <c r="GNJ1" s="296"/>
      <c r="GNK1" s="297"/>
      <c r="GNL1" s="296"/>
      <c r="GNM1" s="297"/>
      <c r="GNN1" s="296"/>
      <c r="GNO1" s="297"/>
      <c r="GNP1" s="296"/>
      <c r="GNQ1" s="297"/>
      <c r="GNR1" s="296"/>
      <c r="GNS1" s="297"/>
      <c r="GNT1" s="296"/>
      <c r="GNU1" s="297"/>
      <c r="GNV1" s="296"/>
      <c r="GNW1" s="297"/>
      <c r="GNX1" s="296"/>
      <c r="GNY1" s="297"/>
      <c r="GNZ1" s="296"/>
      <c r="GOA1" s="297"/>
      <c r="GOB1" s="296"/>
      <c r="GOC1" s="297"/>
      <c r="GOD1" s="296"/>
      <c r="GOE1" s="297"/>
      <c r="GOF1" s="296"/>
      <c r="GOG1" s="297"/>
      <c r="GOH1" s="296"/>
      <c r="GOI1" s="297"/>
      <c r="GOJ1" s="296"/>
      <c r="GOK1" s="297"/>
      <c r="GOL1" s="296"/>
      <c r="GOM1" s="297"/>
      <c r="GON1" s="296"/>
      <c r="GOO1" s="297"/>
      <c r="GOP1" s="296"/>
      <c r="GOQ1" s="297"/>
      <c r="GOR1" s="296"/>
      <c r="GOS1" s="297"/>
      <c r="GOT1" s="296"/>
      <c r="GOU1" s="297"/>
      <c r="GOV1" s="296"/>
      <c r="GOW1" s="297"/>
      <c r="GOX1" s="296"/>
      <c r="GOY1" s="297"/>
      <c r="GOZ1" s="296"/>
      <c r="GPA1" s="297"/>
      <c r="GPB1" s="296"/>
      <c r="GPC1" s="297"/>
      <c r="GPD1" s="296"/>
      <c r="GPE1" s="297"/>
      <c r="GPF1" s="296"/>
      <c r="GPG1" s="297"/>
      <c r="GPH1" s="296"/>
      <c r="GPI1" s="297"/>
      <c r="GPJ1" s="296"/>
      <c r="GPK1" s="297"/>
      <c r="GPL1" s="296"/>
      <c r="GPM1" s="297"/>
      <c r="GPN1" s="296"/>
      <c r="GPO1" s="297"/>
      <c r="GPP1" s="296"/>
      <c r="GPQ1" s="297"/>
      <c r="GPR1" s="296"/>
      <c r="GPS1" s="297"/>
      <c r="GPT1" s="296"/>
      <c r="GPU1" s="297"/>
      <c r="GPV1" s="296"/>
      <c r="GPW1" s="297"/>
      <c r="GPX1" s="296"/>
      <c r="GPY1" s="297"/>
      <c r="GPZ1" s="296"/>
      <c r="GQA1" s="297"/>
      <c r="GQB1" s="296"/>
      <c r="GQC1" s="297"/>
      <c r="GQD1" s="296"/>
      <c r="GQE1" s="297"/>
      <c r="GQF1" s="296"/>
      <c r="GQG1" s="297"/>
      <c r="GQH1" s="296"/>
      <c r="GQI1" s="297"/>
      <c r="GQJ1" s="296"/>
      <c r="GQK1" s="297"/>
      <c r="GQL1" s="296"/>
      <c r="GQM1" s="297"/>
      <c r="GQN1" s="296"/>
      <c r="GQO1" s="297"/>
      <c r="GQP1" s="296"/>
      <c r="GQQ1" s="297"/>
      <c r="GQR1" s="296"/>
      <c r="GQS1" s="297"/>
      <c r="GQT1" s="296"/>
      <c r="GQU1" s="297"/>
      <c r="GQV1" s="296"/>
      <c r="GQW1" s="297"/>
      <c r="GQX1" s="296"/>
      <c r="GQY1" s="297"/>
      <c r="GQZ1" s="296"/>
      <c r="GRA1" s="297"/>
      <c r="GRB1" s="296"/>
      <c r="GRC1" s="297"/>
      <c r="GRD1" s="296"/>
      <c r="GRE1" s="297"/>
      <c r="GRF1" s="296"/>
      <c r="GRG1" s="297"/>
      <c r="GRH1" s="296"/>
      <c r="GRI1" s="297"/>
      <c r="GRJ1" s="296"/>
      <c r="GRK1" s="297"/>
      <c r="GRL1" s="296"/>
      <c r="GRM1" s="297"/>
      <c r="GRN1" s="296"/>
      <c r="GRO1" s="297"/>
      <c r="GRP1" s="296"/>
      <c r="GRQ1" s="297"/>
      <c r="GRR1" s="296"/>
      <c r="GRS1" s="297"/>
      <c r="GRT1" s="296"/>
      <c r="GRU1" s="297"/>
      <c r="GRV1" s="296"/>
      <c r="GRW1" s="297"/>
      <c r="GRX1" s="296"/>
      <c r="GRY1" s="297"/>
      <c r="GRZ1" s="296"/>
      <c r="GSA1" s="297"/>
      <c r="GSB1" s="296"/>
      <c r="GSC1" s="297"/>
      <c r="GSD1" s="296"/>
      <c r="GSE1" s="297"/>
      <c r="GSF1" s="296"/>
      <c r="GSG1" s="297"/>
      <c r="GSH1" s="296"/>
      <c r="GSI1" s="297"/>
      <c r="GSJ1" s="296"/>
      <c r="GSK1" s="297"/>
      <c r="GSL1" s="296"/>
      <c r="GSM1" s="297"/>
      <c r="GSN1" s="296"/>
      <c r="GSO1" s="297"/>
      <c r="GSP1" s="296"/>
      <c r="GSQ1" s="297"/>
      <c r="GSR1" s="296"/>
      <c r="GSS1" s="297"/>
      <c r="GST1" s="296"/>
      <c r="GSU1" s="297"/>
      <c r="GSV1" s="296"/>
      <c r="GSW1" s="297"/>
      <c r="GSX1" s="296"/>
      <c r="GSY1" s="297"/>
      <c r="GSZ1" s="296"/>
      <c r="GTA1" s="297"/>
      <c r="GTB1" s="296"/>
      <c r="GTC1" s="297"/>
      <c r="GTD1" s="296"/>
      <c r="GTE1" s="297"/>
      <c r="GTF1" s="296"/>
      <c r="GTG1" s="297"/>
      <c r="GTH1" s="296"/>
      <c r="GTI1" s="297"/>
      <c r="GTJ1" s="296"/>
      <c r="GTK1" s="297"/>
      <c r="GTL1" s="296"/>
      <c r="GTM1" s="297"/>
      <c r="GTN1" s="296"/>
      <c r="GTO1" s="297"/>
      <c r="GTP1" s="296"/>
      <c r="GTQ1" s="297"/>
      <c r="GTR1" s="296"/>
      <c r="GTS1" s="297"/>
      <c r="GTT1" s="296"/>
      <c r="GTU1" s="297"/>
      <c r="GTV1" s="296"/>
      <c r="GTW1" s="297"/>
      <c r="GTX1" s="296"/>
      <c r="GTY1" s="297"/>
      <c r="GTZ1" s="296"/>
      <c r="GUA1" s="297"/>
      <c r="GUB1" s="296"/>
      <c r="GUC1" s="297"/>
      <c r="GUD1" s="296"/>
      <c r="GUE1" s="297"/>
      <c r="GUF1" s="296"/>
      <c r="GUG1" s="297"/>
      <c r="GUH1" s="296"/>
      <c r="GUI1" s="297"/>
      <c r="GUJ1" s="296"/>
      <c r="GUK1" s="297"/>
      <c r="GUL1" s="296"/>
      <c r="GUM1" s="297"/>
      <c r="GUN1" s="296"/>
      <c r="GUO1" s="297"/>
      <c r="GUP1" s="296"/>
      <c r="GUQ1" s="297"/>
      <c r="GUR1" s="296"/>
      <c r="GUS1" s="297"/>
      <c r="GUT1" s="296"/>
      <c r="GUU1" s="297"/>
      <c r="GUV1" s="296"/>
      <c r="GUW1" s="297"/>
      <c r="GUX1" s="296"/>
      <c r="GUY1" s="297"/>
      <c r="GUZ1" s="296"/>
      <c r="GVA1" s="297"/>
      <c r="GVB1" s="296"/>
      <c r="GVC1" s="297"/>
      <c r="GVD1" s="296"/>
      <c r="GVE1" s="297"/>
      <c r="GVF1" s="296"/>
      <c r="GVG1" s="297"/>
      <c r="GVH1" s="296"/>
      <c r="GVI1" s="297"/>
      <c r="GVJ1" s="296"/>
      <c r="GVK1" s="297"/>
      <c r="GVL1" s="296"/>
      <c r="GVM1" s="297"/>
      <c r="GVN1" s="296"/>
      <c r="GVO1" s="297"/>
      <c r="GVP1" s="296"/>
      <c r="GVQ1" s="297"/>
      <c r="GVR1" s="296"/>
      <c r="GVS1" s="297"/>
      <c r="GVT1" s="296"/>
      <c r="GVU1" s="297"/>
      <c r="GVV1" s="296"/>
      <c r="GVW1" s="297"/>
      <c r="GVX1" s="296"/>
      <c r="GVY1" s="297"/>
      <c r="GVZ1" s="296"/>
      <c r="GWA1" s="297"/>
      <c r="GWB1" s="296"/>
      <c r="GWC1" s="297"/>
      <c r="GWD1" s="296"/>
      <c r="GWE1" s="297"/>
      <c r="GWF1" s="296"/>
      <c r="GWG1" s="297"/>
      <c r="GWH1" s="296"/>
      <c r="GWI1" s="297"/>
      <c r="GWJ1" s="296"/>
      <c r="GWK1" s="297"/>
      <c r="GWL1" s="296"/>
      <c r="GWM1" s="297"/>
      <c r="GWN1" s="296"/>
      <c r="GWO1" s="297"/>
      <c r="GWP1" s="296"/>
      <c r="GWQ1" s="297"/>
      <c r="GWR1" s="296"/>
      <c r="GWS1" s="297"/>
      <c r="GWT1" s="296"/>
      <c r="GWU1" s="297"/>
      <c r="GWV1" s="296"/>
      <c r="GWW1" s="297"/>
      <c r="GWX1" s="296"/>
      <c r="GWY1" s="297"/>
      <c r="GWZ1" s="296"/>
      <c r="GXA1" s="297"/>
      <c r="GXB1" s="296"/>
      <c r="GXC1" s="297"/>
      <c r="GXD1" s="296"/>
      <c r="GXE1" s="297"/>
      <c r="GXF1" s="296"/>
      <c r="GXG1" s="297"/>
      <c r="GXH1" s="296"/>
      <c r="GXI1" s="297"/>
      <c r="GXJ1" s="296"/>
      <c r="GXK1" s="297"/>
      <c r="GXL1" s="296"/>
      <c r="GXM1" s="297"/>
      <c r="GXN1" s="296"/>
      <c r="GXO1" s="297"/>
      <c r="GXP1" s="296"/>
      <c r="GXQ1" s="297"/>
      <c r="GXR1" s="296"/>
      <c r="GXS1" s="297"/>
      <c r="GXT1" s="296"/>
      <c r="GXU1" s="297"/>
      <c r="GXV1" s="296"/>
      <c r="GXW1" s="297"/>
      <c r="GXX1" s="296"/>
      <c r="GXY1" s="297"/>
      <c r="GXZ1" s="296"/>
      <c r="GYA1" s="297"/>
      <c r="GYB1" s="296"/>
      <c r="GYC1" s="297"/>
      <c r="GYD1" s="296"/>
      <c r="GYE1" s="297"/>
      <c r="GYF1" s="296"/>
      <c r="GYG1" s="297"/>
      <c r="GYH1" s="296"/>
      <c r="GYI1" s="297"/>
      <c r="GYJ1" s="296"/>
      <c r="GYK1" s="297"/>
      <c r="GYL1" s="296"/>
      <c r="GYM1" s="297"/>
      <c r="GYN1" s="296"/>
      <c r="GYO1" s="297"/>
      <c r="GYP1" s="296"/>
      <c r="GYQ1" s="297"/>
      <c r="GYR1" s="296"/>
      <c r="GYS1" s="297"/>
      <c r="GYT1" s="296"/>
      <c r="GYU1" s="297"/>
      <c r="GYV1" s="296"/>
      <c r="GYW1" s="297"/>
      <c r="GYX1" s="296"/>
      <c r="GYY1" s="297"/>
      <c r="GYZ1" s="296"/>
      <c r="GZA1" s="297"/>
      <c r="GZB1" s="296"/>
      <c r="GZC1" s="297"/>
      <c r="GZD1" s="296"/>
      <c r="GZE1" s="297"/>
      <c r="GZF1" s="296"/>
      <c r="GZG1" s="297"/>
      <c r="GZH1" s="296"/>
      <c r="GZI1" s="297"/>
      <c r="GZJ1" s="296"/>
      <c r="GZK1" s="297"/>
      <c r="GZL1" s="296"/>
      <c r="GZM1" s="297"/>
      <c r="GZN1" s="296"/>
      <c r="GZO1" s="297"/>
      <c r="GZP1" s="296"/>
      <c r="GZQ1" s="297"/>
      <c r="GZR1" s="296"/>
      <c r="GZS1" s="297"/>
      <c r="GZT1" s="296"/>
      <c r="GZU1" s="297"/>
      <c r="GZV1" s="296"/>
      <c r="GZW1" s="297"/>
      <c r="GZX1" s="296"/>
      <c r="GZY1" s="297"/>
      <c r="GZZ1" s="296"/>
      <c r="HAA1" s="297"/>
      <c r="HAB1" s="296"/>
      <c r="HAC1" s="297"/>
      <c r="HAD1" s="296"/>
      <c r="HAE1" s="297"/>
      <c r="HAF1" s="296"/>
      <c r="HAG1" s="297"/>
      <c r="HAH1" s="296"/>
      <c r="HAI1" s="297"/>
      <c r="HAJ1" s="296"/>
      <c r="HAK1" s="297"/>
      <c r="HAL1" s="296"/>
      <c r="HAM1" s="297"/>
      <c r="HAN1" s="296"/>
      <c r="HAO1" s="297"/>
      <c r="HAP1" s="296"/>
      <c r="HAQ1" s="297"/>
      <c r="HAR1" s="296"/>
      <c r="HAS1" s="297"/>
      <c r="HAT1" s="296"/>
      <c r="HAU1" s="297"/>
      <c r="HAV1" s="296"/>
      <c r="HAW1" s="297"/>
      <c r="HAX1" s="296"/>
      <c r="HAY1" s="297"/>
      <c r="HAZ1" s="296"/>
      <c r="HBA1" s="297"/>
      <c r="HBB1" s="296"/>
      <c r="HBC1" s="297"/>
      <c r="HBD1" s="296"/>
      <c r="HBE1" s="297"/>
      <c r="HBF1" s="296"/>
      <c r="HBG1" s="297"/>
      <c r="HBH1" s="296"/>
      <c r="HBI1" s="297"/>
      <c r="HBJ1" s="296"/>
      <c r="HBK1" s="297"/>
      <c r="HBL1" s="296"/>
      <c r="HBM1" s="297"/>
      <c r="HBN1" s="296"/>
      <c r="HBO1" s="297"/>
      <c r="HBP1" s="296"/>
      <c r="HBQ1" s="297"/>
      <c r="HBR1" s="296"/>
      <c r="HBS1" s="297"/>
      <c r="HBT1" s="296"/>
      <c r="HBU1" s="297"/>
      <c r="HBV1" s="296"/>
      <c r="HBW1" s="297"/>
      <c r="HBX1" s="296"/>
      <c r="HBY1" s="297"/>
      <c r="HBZ1" s="296"/>
      <c r="HCA1" s="297"/>
      <c r="HCB1" s="296"/>
      <c r="HCC1" s="297"/>
      <c r="HCD1" s="296"/>
      <c r="HCE1" s="297"/>
      <c r="HCF1" s="296"/>
      <c r="HCG1" s="297"/>
      <c r="HCH1" s="296"/>
      <c r="HCI1" s="297"/>
      <c r="HCJ1" s="296"/>
      <c r="HCK1" s="297"/>
      <c r="HCL1" s="296"/>
      <c r="HCM1" s="297"/>
      <c r="HCN1" s="296"/>
      <c r="HCO1" s="297"/>
      <c r="HCP1" s="296"/>
      <c r="HCQ1" s="297"/>
      <c r="HCR1" s="296"/>
      <c r="HCS1" s="297"/>
      <c r="HCT1" s="296"/>
      <c r="HCU1" s="297"/>
      <c r="HCV1" s="296"/>
      <c r="HCW1" s="297"/>
      <c r="HCX1" s="296"/>
      <c r="HCY1" s="297"/>
      <c r="HCZ1" s="296"/>
      <c r="HDA1" s="297"/>
      <c r="HDB1" s="296"/>
      <c r="HDC1" s="297"/>
      <c r="HDD1" s="296"/>
      <c r="HDE1" s="297"/>
      <c r="HDF1" s="296"/>
      <c r="HDG1" s="297"/>
      <c r="HDH1" s="296"/>
      <c r="HDI1" s="297"/>
      <c r="HDJ1" s="296"/>
      <c r="HDK1" s="297"/>
      <c r="HDL1" s="296"/>
      <c r="HDM1" s="297"/>
      <c r="HDN1" s="296"/>
      <c r="HDO1" s="297"/>
      <c r="HDP1" s="296"/>
      <c r="HDQ1" s="297"/>
      <c r="HDR1" s="296"/>
      <c r="HDS1" s="297"/>
      <c r="HDT1" s="296"/>
      <c r="HDU1" s="297"/>
      <c r="HDV1" s="296"/>
      <c r="HDW1" s="297"/>
      <c r="HDX1" s="296"/>
      <c r="HDY1" s="297"/>
      <c r="HDZ1" s="296"/>
      <c r="HEA1" s="297"/>
      <c r="HEB1" s="296"/>
      <c r="HEC1" s="297"/>
      <c r="HED1" s="296"/>
      <c r="HEE1" s="297"/>
      <c r="HEF1" s="296"/>
      <c r="HEG1" s="297"/>
      <c r="HEH1" s="296"/>
      <c r="HEI1" s="297"/>
      <c r="HEJ1" s="296"/>
      <c r="HEK1" s="297"/>
      <c r="HEL1" s="296"/>
      <c r="HEM1" s="297"/>
      <c r="HEN1" s="296"/>
      <c r="HEO1" s="297"/>
      <c r="HEP1" s="296"/>
      <c r="HEQ1" s="297"/>
      <c r="HER1" s="296"/>
      <c r="HES1" s="297"/>
      <c r="HET1" s="296"/>
      <c r="HEU1" s="297"/>
      <c r="HEV1" s="296"/>
      <c r="HEW1" s="297"/>
      <c r="HEX1" s="296"/>
      <c r="HEY1" s="297"/>
      <c r="HEZ1" s="296"/>
      <c r="HFA1" s="297"/>
      <c r="HFB1" s="296"/>
      <c r="HFC1" s="297"/>
      <c r="HFD1" s="296"/>
      <c r="HFE1" s="297"/>
      <c r="HFF1" s="296"/>
      <c r="HFG1" s="297"/>
      <c r="HFH1" s="296"/>
      <c r="HFI1" s="297"/>
      <c r="HFJ1" s="296"/>
      <c r="HFK1" s="297"/>
      <c r="HFL1" s="296"/>
      <c r="HFM1" s="297"/>
      <c r="HFN1" s="296"/>
      <c r="HFO1" s="297"/>
      <c r="HFP1" s="296"/>
      <c r="HFQ1" s="297"/>
      <c r="HFR1" s="296"/>
      <c r="HFS1" s="297"/>
      <c r="HFT1" s="296"/>
      <c r="HFU1" s="297"/>
      <c r="HFV1" s="296"/>
      <c r="HFW1" s="297"/>
      <c r="HFX1" s="296"/>
      <c r="HFY1" s="297"/>
      <c r="HFZ1" s="296"/>
      <c r="HGA1" s="297"/>
      <c r="HGB1" s="296"/>
      <c r="HGC1" s="297"/>
      <c r="HGD1" s="296"/>
      <c r="HGE1" s="297"/>
      <c r="HGF1" s="296"/>
      <c r="HGG1" s="297"/>
      <c r="HGH1" s="296"/>
      <c r="HGI1" s="297"/>
      <c r="HGJ1" s="296"/>
      <c r="HGK1" s="297"/>
      <c r="HGL1" s="296"/>
      <c r="HGM1" s="297"/>
      <c r="HGN1" s="296"/>
      <c r="HGO1" s="297"/>
      <c r="HGP1" s="296"/>
      <c r="HGQ1" s="297"/>
      <c r="HGR1" s="296"/>
      <c r="HGS1" s="297"/>
      <c r="HGT1" s="296"/>
      <c r="HGU1" s="297"/>
      <c r="HGV1" s="296"/>
      <c r="HGW1" s="297"/>
      <c r="HGX1" s="296"/>
      <c r="HGY1" s="297"/>
      <c r="HGZ1" s="296"/>
      <c r="HHA1" s="297"/>
      <c r="HHB1" s="296"/>
      <c r="HHC1" s="297"/>
      <c r="HHD1" s="296"/>
      <c r="HHE1" s="297"/>
      <c r="HHF1" s="296"/>
      <c r="HHG1" s="297"/>
      <c r="HHH1" s="296"/>
      <c r="HHI1" s="297"/>
      <c r="HHJ1" s="296"/>
      <c r="HHK1" s="297"/>
      <c r="HHL1" s="296"/>
      <c r="HHM1" s="297"/>
      <c r="HHN1" s="296"/>
      <c r="HHO1" s="297"/>
      <c r="HHP1" s="296"/>
      <c r="HHQ1" s="297"/>
      <c r="HHR1" s="296"/>
      <c r="HHS1" s="297"/>
      <c r="HHT1" s="296"/>
      <c r="HHU1" s="297"/>
      <c r="HHV1" s="296"/>
      <c r="HHW1" s="297"/>
      <c r="HHX1" s="296"/>
      <c r="HHY1" s="297"/>
      <c r="HHZ1" s="296"/>
      <c r="HIA1" s="297"/>
      <c r="HIB1" s="296"/>
      <c r="HIC1" s="297"/>
      <c r="HID1" s="296"/>
      <c r="HIE1" s="297"/>
      <c r="HIF1" s="296"/>
      <c r="HIG1" s="297"/>
      <c r="HIH1" s="296"/>
      <c r="HII1" s="297"/>
      <c r="HIJ1" s="296"/>
      <c r="HIK1" s="297"/>
      <c r="HIL1" s="296"/>
      <c r="HIM1" s="297"/>
      <c r="HIN1" s="296"/>
      <c r="HIO1" s="297"/>
      <c r="HIP1" s="296"/>
      <c r="HIQ1" s="297"/>
      <c r="HIR1" s="296"/>
      <c r="HIS1" s="297"/>
      <c r="HIT1" s="296"/>
      <c r="HIU1" s="297"/>
      <c r="HIV1" s="296"/>
      <c r="HIW1" s="297"/>
      <c r="HIX1" s="296"/>
      <c r="HIY1" s="297"/>
      <c r="HIZ1" s="296"/>
      <c r="HJA1" s="297"/>
      <c r="HJB1" s="296"/>
      <c r="HJC1" s="297"/>
      <c r="HJD1" s="296"/>
      <c r="HJE1" s="297"/>
      <c r="HJF1" s="296"/>
      <c r="HJG1" s="297"/>
      <c r="HJH1" s="296"/>
      <c r="HJI1" s="297"/>
      <c r="HJJ1" s="296"/>
      <c r="HJK1" s="297"/>
      <c r="HJL1" s="296"/>
      <c r="HJM1" s="297"/>
      <c r="HJN1" s="296"/>
      <c r="HJO1" s="297"/>
      <c r="HJP1" s="296"/>
      <c r="HJQ1" s="297"/>
      <c r="HJR1" s="296"/>
      <c r="HJS1" s="297"/>
      <c r="HJT1" s="296"/>
      <c r="HJU1" s="297"/>
      <c r="HJV1" s="296"/>
      <c r="HJW1" s="297"/>
      <c r="HJX1" s="296"/>
      <c r="HJY1" s="297"/>
      <c r="HJZ1" s="296"/>
      <c r="HKA1" s="297"/>
      <c r="HKB1" s="296"/>
      <c r="HKC1" s="297"/>
      <c r="HKD1" s="296"/>
      <c r="HKE1" s="297"/>
      <c r="HKF1" s="296"/>
      <c r="HKG1" s="297"/>
      <c r="HKH1" s="296"/>
      <c r="HKI1" s="297"/>
      <c r="HKJ1" s="296"/>
      <c r="HKK1" s="297"/>
      <c r="HKL1" s="296"/>
      <c r="HKM1" s="297"/>
      <c r="HKN1" s="296"/>
      <c r="HKO1" s="297"/>
      <c r="HKP1" s="296"/>
      <c r="HKQ1" s="297"/>
      <c r="HKR1" s="296"/>
      <c r="HKS1" s="297"/>
      <c r="HKT1" s="296"/>
      <c r="HKU1" s="297"/>
      <c r="HKV1" s="296"/>
      <c r="HKW1" s="297"/>
      <c r="HKX1" s="296"/>
      <c r="HKY1" s="297"/>
      <c r="HKZ1" s="296"/>
      <c r="HLA1" s="297"/>
      <c r="HLB1" s="296"/>
      <c r="HLC1" s="297"/>
      <c r="HLD1" s="296"/>
      <c r="HLE1" s="297"/>
      <c r="HLF1" s="296"/>
      <c r="HLG1" s="297"/>
      <c r="HLH1" s="296"/>
      <c r="HLI1" s="297"/>
      <c r="HLJ1" s="296"/>
      <c r="HLK1" s="297"/>
      <c r="HLL1" s="296"/>
      <c r="HLM1" s="297"/>
      <c r="HLN1" s="296"/>
      <c r="HLO1" s="297"/>
      <c r="HLP1" s="296"/>
      <c r="HLQ1" s="297"/>
      <c r="HLR1" s="296"/>
      <c r="HLS1" s="297"/>
      <c r="HLT1" s="296"/>
      <c r="HLU1" s="297"/>
      <c r="HLV1" s="296"/>
      <c r="HLW1" s="297"/>
      <c r="HLX1" s="296"/>
      <c r="HLY1" s="297"/>
      <c r="HLZ1" s="296"/>
      <c r="HMA1" s="297"/>
      <c r="HMB1" s="296"/>
      <c r="HMC1" s="297"/>
      <c r="HMD1" s="296"/>
      <c r="HME1" s="297"/>
      <c r="HMF1" s="296"/>
      <c r="HMG1" s="297"/>
      <c r="HMH1" s="296"/>
      <c r="HMI1" s="297"/>
      <c r="HMJ1" s="296"/>
      <c r="HMK1" s="297"/>
      <c r="HML1" s="296"/>
      <c r="HMM1" s="297"/>
      <c r="HMN1" s="296"/>
      <c r="HMO1" s="297"/>
      <c r="HMP1" s="296"/>
      <c r="HMQ1" s="297"/>
      <c r="HMR1" s="296"/>
      <c r="HMS1" s="297"/>
      <c r="HMT1" s="296"/>
      <c r="HMU1" s="297"/>
      <c r="HMV1" s="296"/>
      <c r="HMW1" s="297"/>
      <c r="HMX1" s="296"/>
      <c r="HMY1" s="297"/>
      <c r="HMZ1" s="296"/>
      <c r="HNA1" s="297"/>
      <c r="HNB1" s="296"/>
      <c r="HNC1" s="297"/>
      <c r="HND1" s="296"/>
      <c r="HNE1" s="297"/>
      <c r="HNF1" s="296"/>
      <c r="HNG1" s="297"/>
      <c r="HNH1" s="296"/>
      <c r="HNI1" s="297"/>
      <c r="HNJ1" s="296"/>
      <c r="HNK1" s="297"/>
      <c r="HNL1" s="296"/>
      <c r="HNM1" s="297"/>
      <c r="HNN1" s="296"/>
      <c r="HNO1" s="297"/>
      <c r="HNP1" s="296"/>
      <c r="HNQ1" s="297"/>
      <c r="HNR1" s="296"/>
      <c r="HNS1" s="297"/>
      <c r="HNT1" s="296"/>
      <c r="HNU1" s="297"/>
      <c r="HNV1" s="296"/>
      <c r="HNW1" s="297"/>
      <c r="HNX1" s="296"/>
      <c r="HNY1" s="297"/>
      <c r="HNZ1" s="296"/>
      <c r="HOA1" s="297"/>
      <c r="HOB1" s="296"/>
      <c r="HOC1" s="297"/>
      <c r="HOD1" s="296"/>
      <c r="HOE1" s="297"/>
      <c r="HOF1" s="296"/>
      <c r="HOG1" s="297"/>
      <c r="HOH1" s="296"/>
      <c r="HOI1" s="297"/>
      <c r="HOJ1" s="296"/>
      <c r="HOK1" s="297"/>
      <c r="HOL1" s="296"/>
      <c r="HOM1" s="297"/>
      <c r="HON1" s="296"/>
      <c r="HOO1" s="297"/>
      <c r="HOP1" s="296"/>
      <c r="HOQ1" s="297"/>
      <c r="HOR1" s="296"/>
      <c r="HOS1" s="297"/>
      <c r="HOT1" s="296"/>
      <c r="HOU1" s="297"/>
      <c r="HOV1" s="296"/>
      <c r="HOW1" s="297"/>
      <c r="HOX1" s="296"/>
      <c r="HOY1" s="297"/>
      <c r="HOZ1" s="296"/>
      <c r="HPA1" s="297"/>
      <c r="HPB1" s="296"/>
      <c r="HPC1" s="297"/>
      <c r="HPD1" s="296"/>
      <c r="HPE1" s="297"/>
      <c r="HPF1" s="296"/>
      <c r="HPG1" s="297"/>
      <c r="HPH1" s="296"/>
      <c r="HPI1" s="297"/>
      <c r="HPJ1" s="296"/>
      <c r="HPK1" s="297"/>
      <c r="HPL1" s="296"/>
      <c r="HPM1" s="297"/>
      <c r="HPN1" s="296"/>
      <c r="HPO1" s="297"/>
      <c r="HPP1" s="296"/>
      <c r="HPQ1" s="297"/>
      <c r="HPR1" s="296"/>
      <c r="HPS1" s="297"/>
      <c r="HPT1" s="296"/>
      <c r="HPU1" s="297"/>
      <c r="HPV1" s="296"/>
      <c r="HPW1" s="297"/>
      <c r="HPX1" s="296"/>
      <c r="HPY1" s="297"/>
      <c r="HPZ1" s="296"/>
      <c r="HQA1" s="297"/>
      <c r="HQB1" s="296"/>
      <c r="HQC1" s="297"/>
      <c r="HQD1" s="296"/>
      <c r="HQE1" s="297"/>
      <c r="HQF1" s="296"/>
      <c r="HQG1" s="297"/>
      <c r="HQH1" s="296"/>
      <c r="HQI1" s="297"/>
      <c r="HQJ1" s="296"/>
      <c r="HQK1" s="297"/>
      <c r="HQL1" s="296"/>
      <c r="HQM1" s="297"/>
      <c r="HQN1" s="296"/>
      <c r="HQO1" s="297"/>
      <c r="HQP1" s="296"/>
      <c r="HQQ1" s="297"/>
      <c r="HQR1" s="296"/>
      <c r="HQS1" s="297"/>
      <c r="HQT1" s="296"/>
      <c r="HQU1" s="297"/>
      <c r="HQV1" s="296"/>
      <c r="HQW1" s="297"/>
      <c r="HQX1" s="296"/>
      <c r="HQY1" s="297"/>
      <c r="HQZ1" s="296"/>
      <c r="HRA1" s="297"/>
      <c r="HRB1" s="296"/>
      <c r="HRC1" s="297"/>
      <c r="HRD1" s="296"/>
      <c r="HRE1" s="297"/>
      <c r="HRF1" s="296"/>
      <c r="HRG1" s="297"/>
      <c r="HRH1" s="296"/>
      <c r="HRI1" s="297"/>
      <c r="HRJ1" s="296"/>
      <c r="HRK1" s="297"/>
      <c r="HRL1" s="296"/>
      <c r="HRM1" s="297"/>
      <c r="HRN1" s="296"/>
      <c r="HRO1" s="297"/>
      <c r="HRP1" s="296"/>
      <c r="HRQ1" s="297"/>
      <c r="HRR1" s="296"/>
      <c r="HRS1" s="297"/>
      <c r="HRT1" s="296"/>
      <c r="HRU1" s="297"/>
      <c r="HRV1" s="296"/>
      <c r="HRW1" s="297"/>
      <c r="HRX1" s="296"/>
      <c r="HRY1" s="297"/>
      <c r="HRZ1" s="296"/>
      <c r="HSA1" s="297"/>
      <c r="HSB1" s="296"/>
      <c r="HSC1" s="297"/>
      <c r="HSD1" s="296"/>
      <c r="HSE1" s="297"/>
      <c r="HSF1" s="296"/>
      <c r="HSG1" s="297"/>
      <c r="HSH1" s="296"/>
      <c r="HSI1" s="297"/>
      <c r="HSJ1" s="296"/>
      <c r="HSK1" s="297"/>
      <c r="HSL1" s="296"/>
      <c r="HSM1" s="297"/>
      <c r="HSN1" s="296"/>
      <c r="HSO1" s="297"/>
      <c r="HSP1" s="296"/>
      <c r="HSQ1" s="297"/>
      <c r="HSR1" s="296"/>
      <c r="HSS1" s="297"/>
      <c r="HST1" s="296"/>
      <c r="HSU1" s="297"/>
      <c r="HSV1" s="296"/>
      <c r="HSW1" s="297"/>
      <c r="HSX1" s="296"/>
      <c r="HSY1" s="297"/>
      <c r="HSZ1" s="296"/>
      <c r="HTA1" s="297"/>
      <c r="HTB1" s="296"/>
      <c r="HTC1" s="297"/>
      <c r="HTD1" s="296"/>
      <c r="HTE1" s="297"/>
      <c r="HTF1" s="296"/>
      <c r="HTG1" s="297"/>
      <c r="HTH1" s="296"/>
      <c r="HTI1" s="297"/>
      <c r="HTJ1" s="296"/>
      <c r="HTK1" s="297"/>
      <c r="HTL1" s="296"/>
      <c r="HTM1" s="297"/>
      <c r="HTN1" s="296"/>
      <c r="HTO1" s="297"/>
      <c r="HTP1" s="296"/>
      <c r="HTQ1" s="297"/>
      <c r="HTR1" s="296"/>
      <c r="HTS1" s="297"/>
      <c r="HTT1" s="296"/>
      <c r="HTU1" s="297"/>
      <c r="HTV1" s="296"/>
      <c r="HTW1" s="297"/>
      <c r="HTX1" s="296"/>
      <c r="HTY1" s="297"/>
      <c r="HTZ1" s="296"/>
      <c r="HUA1" s="297"/>
      <c r="HUB1" s="296"/>
      <c r="HUC1" s="297"/>
      <c r="HUD1" s="296"/>
      <c r="HUE1" s="297"/>
      <c r="HUF1" s="296"/>
      <c r="HUG1" s="297"/>
      <c r="HUH1" s="296"/>
      <c r="HUI1" s="297"/>
      <c r="HUJ1" s="296"/>
      <c r="HUK1" s="297"/>
      <c r="HUL1" s="296"/>
      <c r="HUM1" s="297"/>
      <c r="HUN1" s="296"/>
      <c r="HUO1" s="297"/>
      <c r="HUP1" s="296"/>
      <c r="HUQ1" s="297"/>
      <c r="HUR1" s="296"/>
      <c r="HUS1" s="297"/>
      <c r="HUT1" s="296"/>
      <c r="HUU1" s="297"/>
      <c r="HUV1" s="296"/>
      <c r="HUW1" s="297"/>
      <c r="HUX1" s="296"/>
      <c r="HUY1" s="297"/>
      <c r="HUZ1" s="296"/>
      <c r="HVA1" s="297"/>
      <c r="HVB1" s="296"/>
      <c r="HVC1" s="297"/>
      <c r="HVD1" s="296"/>
      <c r="HVE1" s="297"/>
      <c r="HVF1" s="296"/>
      <c r="HVG1" s="297"/>
      <c r="HVH1" s="296"/>
      <c r="HVI1" s="297"/>
      <c r="HVJ1" s="296"/>
      <c r="HVK1" s="297"/>
      <c r="HVL1" s="296"/>
      <c r="HVM1" s="297"/>
      <c r="HVN1" s="296"/>
      <c r="HVO1" s="297"/>
      <c r="HVP1" s="296"/>
      <c r="HVQ1" s="297"/>
      <c r="HVR1" s="296"/>
      <c r="HVS1" s="297"/>
      <c r="HVT1" s="296"/>
      <c r="HVU1" s="297"/>
      <c r="HVV1" s="296"/>
      <c r="HVW1" s="297"/>
      <c r="HVX1" s="296"/>
      <c r="HVY1" s="297"/>
      <c r="HVZ1" s="296"/>
      <c r="HWA1" s="297"/>
      <c r="HWB1" s="296"/>
      <c r="HWC1" s="297"/>
      <c r="HWD1" s="296"/>
      <c r="HWE1" s="297"/>
      <c r="HWF1" s="296"/>
      <c r="HWG1" s="297"/>
      <c r="HWH1" s="296"/>
      <c r="HWI1" s="297"/>
      <c r="HWJ1" s="296"/>
      <c r="HWK1" s="297"/>
      <c r="HWL1" s="296"/>
      <c r="HWM1" s="297"/>
      <c r="HWN1" s="296"/>
      <c r="HWO1" s="297"/>
      <c r="HWP1" s="296"/>
      <c r="HWQ1" s="297"/>
      <c r="HWR1" s="296"/>
      <c r="HWS1" s="297"/>
      <c r="HWT1" s="296"/>
      <c r="HWU1" s="297"/>
      <c r="HWV1" s="296"/>
      <c r="HWW1" s="297"/>
      <c r="HWX1" s="296"/>
      <c r="HWY1" s="297"/>
      <c r="HWZ1" s="296"/>
      <c r="HXA1" s="297"/>
      <c r="HXB1" s="296"/>
      <c r="HXC1" s="297"/>
      <c r="HXD1" s="296"/>
      <c r="HXE1" s="297"/>
      <c r="HXF1" s="296"/>
      <c r="HXG1" s="297"/>
      <c r="HXH1" s="296"/>
      <c r="HXI1" s="297"/>
      <c r="HXJ1" s="296"/>
      <c r="HXK1" s="297"/>
      <c r="HXL1" s="296"/>
      <c r="HXM1" s="297"/>
      <c r="HXN1" s="296"/>
      <c r="HXO1" s="297"/>
      <c r="HXP1" s="296"/>
      <c r="HXQ1" s="297"/>
      <c r="HXR1" s="296"/>
      <c r="HXS1" s="297"/>
      <c r="HXT1" s="296"/>
      <c r="HXU1" s="297"/>
      <c r="HXV1" s="296"/>
      <c r="HXW1" s="297"/>
      <c r="HXX1" s="296"/>
      <c r="HXY1" s="297"/>
      <c r="HXZ1" s="296"/>
      <c r="HYA1" s="297"/>
      <c r="HYB1" s="296"/>
      <c r="HYC1" s="297"/>
      <c r="HYD1" s="296"/>
      <c r="HYE1" s="297"/>
      <c r="HYF1" s="296"/>
      <c r="HYG1" s="297"/>
      <c r="HYH1" s="296"/>
      <c r="HYI1" s="297"/>
      <c r="HYJ1" s="296"/>
      <c r="HYK1" s="297"/>
      <c r="HYL1" s="296"/>
      <c r="HYM1" s="297"/>
      <c r="HYN1" s="296"/>
      <c r="HYO1" s="297"/>
      <c r="HYP1" s="296"/>
      <c r="HYQ1" s="297"/>
      <c r="HYR1" s="296"/>
      <c r="HYS1" s="297"/>
      <c r="HYT1" s="296"/>
      <c r="HYU1" s="297"/>
      <c r="HYV1" s="296"/>
      <c r="HYW1" s="297"/>
      <c r="HYX1" s="296"/>
      <c r="HYY1" s="297"/>
      <c r="HYZ1" s="296"/>
      <c r="HZA1" s="297"/>
      <c r="HZB1" s="296"/>
      <c r="HZC1" s="297"/>
      <c r="HZD1" s="296"/>
      <c r="HZE1" s="297"/>
      <c r="HZF1" s="296"/>
      <c r="HZG1" s="297"/>
      <c r="HZH1" s="296"/>
      <c r="HZI1" s="297"/>
      <c r="HZJ1" s="296"/>
      <c r="HZK1" s="297"/>
      <c r="HZL1" s="296"/>
      <c r="HZM1" s="297"/>
      <c r="HZN1" s="296"/>
      <c r="HZO1" s="297"/>
      <c r="HZP1" s="296"/>
      <c r="HZQ1" s="297"/>
      <c r="HZR1" s="296"/>
      <c r="HZS1" s="297"/>
      <c r="HZT1" s="296"/>
      <c r="HZU1" s="297"/>
      <c r="HZV1" s="296"/>
      <c r="HZW1" s="297"/>
      <c r="HZX1" s="296"/>
      <c r="HZY1" s="297"/>
      <c r="HZZ1" s="296"/>
      <c r="IAA1" s="297"/>
      <c r="IAB1" s="296"/>
      <c r="IAC1" s="297"/>
      <c r="IAD1" s="296"/>
      <c r="IAE1" s="297"/>
      <c r="IAF1" s="296"/>
      <c r="IAG1" s="297"/>
      <c r="IAH1" s="296"/>
      <c r="IAI1" s="297"/>
      <c r="IAJ1" s="296"/>
      <c r="IAK1" s="297"/>
      <c r="IAL1" s="296"/>
      <c r="IAM1" s="297"/>
      <c r="IAN1" s="296"/>
      <c r="IAO1" s="297"/>
      <c r="IAP1" s="296"/>
      <c r="IAQ1" s="297"/>
      <c r="IAR1" s="296"/>
      <c r="IAS1" s="297"/>
      <c r="IAT1" s="296"/>
      <c r="IAU1" s="297"/>
      <c r="IAV1" s="296"/>
      <c r="IAW1" s="297"/>
      <c r="IAX1" s="296"/>
      <c r="IAY1" s="297"/>
      <c r="IAZ1" s="296"/>
      <c r="IBA1" s="297"/>
      <c r="IBB1" s="296"/>
      <c r="IBC1" s="297"/>
      <c r="IBD1" s="296"/>
      <c r="IBE1" s="297"/>
      <c r="IBF1" s="296"/>
      <c r="IBG1" s="297"/>
      <c r="IBH1" s="296"/>
      <c r="IBI1" s="297"/>
      <c r="IBJ1" s="296"/>
      <c r="IBK1" s="297"/>
      <c r="IBL1" s="296"/>
      <c r="IBM1" s="297"/>
      <c r="IBN1" s="296"/>
      <c r="IBO1" s="297"/>
      <c r="IBP1" s="296"/>
      <c r="IBQ1" s="297"/>
      <c r="IBR1" s="296"/>
      <c r="IBS1" s="297"/>
      <c r="IBT1" s="296"/>
      <c r="IBU1" s="297"/>
      <c r="IBV1" s="296"/>
      <c r="IBW1" s="297"/>
      <c r="IBX1" s="296"/>
      <c r="IBY1" s="297"/>
      <c r="IBZ1" s="296"/>
      <c r="ICA1" s="297"/>
      <c r="ICB1" s="296"/>
      <c r="ICC1" s="297"/>
      <c r="ICD1" s="296"/>
      <c r="ICE1" s="297"/>
      <c r="ICF1" s="296"/>
      <c r="ICG1" s="297"/>
      <c r="ICH1" s="296"/>
      <c r="ICI1" s="297"/>
      <c r="ICJ1" s="296"/>
      <c r="ICK1" s="297"/>
      <c r="ICL1" s="296"/>
      <c r="ICM1" s="297"/>
      <c r="ICN1" s="296"/>
      <c r="ICO1" s="297"/>
      <c r="ICP1" s="296"/>
      <c r="ICQ1" s="297"/>
      <c r="ICR1" s="296"/>
      <c r="ICS1" s="297"/>
      <c r="ICT1" s="296"/>
      <c r="ICU1" s="297"/>
      <c r="ICV1" s="296"/>
      <c r="ICW1" s="297"/>
      <c r="ICX1" s="296"/>
      <c r="ICY1" s="297"/>
      <c r="ICZ1" s="296"/>
      <c r="IDA1" s="297"/>
      <c r="IDB1" s="296"/>
      <c r="IDC1" s="297"/>
      <c r="IDD1" s="296"/>
      <c r="IDE1" s="297"/>
      <c r="IDF1" s="296"/>
      <c r="IDG1" s="297"/>
      <c r="IDH1" s="296"/>
      <c r="IDI1" s="297"/>
      <c r="IDJ1" s="296"/>
      <c r="IDK1" s="297"/>
      <c r="IDL1" s="296"/>
      <c r="IDM1" s="297"/>
      <c r="IDN1" s="296"/>
      <c r="IDO1" s="297"/>
      <c r="IDP1" s="296"/>
      <c r="IDQ1" s="297"/>
      <c r="IDR1" s="296"/>
      <c r="IDS1" s="297"/>
      <c r="IDT1" s="296"/>
      <c r="IDU1" s="297"/>
      <c r="IDV1" s="296"/>
      <c r="IDW1" s="297"/>
      <c r="IDX1" s="296"/>
      <c r="IDY1" s="297"/>
      <c r="IDZ1" s="296"/>
      <c r="IEA1" s="297"/>
      <c r="IEB1" s="296"/>
      <c r="IEC1" s="297"/>
      <c r="IED1" s="296"/>
      <c r="IEE1" s="297"/>
      <c r="IEF1" s="296"/>
      <c r="IEG1" s="297"/>
      <c r="IEH1" s="296"/>
      <c r="IEI1" s="297"/>
      <c r="IEJ1" s="296"/>
      <c r="IEK1" s="297"/>
      <c r="IEL1" s="296"/>
      <c r="IEM1" s="297"/>
      <c r="IEN1" s="296"/>
      <c r="IEO1" s="297"/>
      <c r="IEP1" s="296"/>
      <c r="IEQ1" s="297"/>
      <c r="IER1" s="296"/>
      <c r="IES1" s="297"/>
      <c r="IET1" s="296"/>
      <c r="IEU1" s="297"/>
      <c r="IEV1" s="296"/>
      <c r="IEW1" s="297"/>
      <c r="IEX1" s="296"/>
      <c r="IEY1" s="297"/>
      <c r="IEZ1" s="296"/>
      <c r="IFA1" s="297"/>
      <c r="IFB1" s="296"/>
      <c r="IFC1" s="297"/>
      <c r="IFD1" s="296"/>
      <c r="IFE1" s="297"/>
      <c r="IFF1" s="296"/>
      <c r="IFG1" s="297"/>
      <c r="IFH1" s="296"/>
      <c r="IFI1" s="297"/>
      <c r="IFJ1" s="296"/>
      <c r="IFK1" s="297"/>
      <c r="IFL1" s="296"/>
      <c r="IFM1" s="297"/>
      <c r="IFN1" s="296"/>
      <c r="IFO1" s="297"/>
      <c r="IFP1" s="296"/>
      <c r="IFQ1" s="297"/>
      <c r="IFR1" s="296"/>
      <c r="IFS1" s="297"/>
      <c r="IFT1" s="296"/>
      <c r="IFU1" s="297"/>
      <c r="IFV1" s="296"/>
      <c r="IFW1" s="297"/>
      <c r="IFX1" s="296"/>
      <c r="IFY1" s="297"/>
      <c r="IFZ1" s="296"/>
      <c r="IGA1" s="297"/>
      <c r="IGB1" s="296"/>
      <c r="IGC1" s="297"/>
      <c r="IGD1" s="296"/>
      <c r="IGE1" s="297"/>
      <c r="IGF1" s="296"/>
      <c r="IGG1" s="297"/>
      <c r="IGH1" s="296"/>
      <c r="IGI1" s="297"/>
      <c r="IGJ1" s="296"/>
      <c r="IGK1" s="297"/>
      <c r="IGL1" s="296"/>
      <c r="IGM1" s="297"/>
      <c r="IGN1" s="296"/>
      <c r="IGO1" s="297"/>
      <c r="IGP1" s="296"/>
      <c r="IGQ1" s="297"/>
      <c r="IGR1" s="296"/>
      <c r="IGS1" s="297"/>
      <c r="IGT1" s="296"/>
      <c r="IGU1" s="297"/>
      <c r="IGV1" s="296"/>
      <c r="IGW1" s="297"/>
      <c r="IGX1" s="296"/>
      <c r="IGY1" s="297"/>
      <c r="IGZ1" s="296"/>
      <c r="IHA1" s="297"/>
      <c r="IHB1" s="296"/>
      <c r="IHC1" s="297"/>
      <c r="IHD1" s="296"/>
      <c r="IHE1" s="297"/>
      <c r="IHF1" s="296"/>
      <c r="IHG1" s="297"/>
      <c r="IHH1" s="296"/>
      <c r="IHI1" s="297"/>
      <c r="IHJ1" s="296"/>
      <c r="IHK1" s="297"/>
      <c r="IHL1" s="296"/>
      <c r="IHM1" s="297"/>
      <c r="IHN1" s="296"/>
      <c r="IHO1" s="297"/>
      <c r="IHP1" s="296"/>
      <c r="IHQ1" s="297"/>
      <c r="IHR1" s="296"/>
      <c r="IHS1" s="297"/>
      <c r="IHT1" s="296"/>
      <c r="IHU1" s="297"/>
      <c r="IHV1" s="296"/>
      <c r="IHW1" s="297"/>
      <c r="IHX1" s="296"/>
      <c r="IHY1" s="297"/>
      <c r="IHZ1" s="296"/>
      <c r="IIA1" s="297"/>
      <c r="IIB1" s="296"/>
      <c r="IIC1" s="297"/>
      <c r="IID1" s="296"/>
      <c r="IIE1" s="297"/>
      <c r="IIF1" s="296"/>
      <c r="IIG1" s="297"/>
      <c r="IIH1" s="296"/>
      <c r="III1" s="297"/>
      <c r="IIJ1" s="296"/>
      <c r="IIK1" s="297"/>
      <c r="IIL1" s="296"/>
      <c r="IIM1" s="297"/>
      <c r="IIN1" s="296"/>
      <c r="IIO1" s="297"/>
      <c r="IIP1" s="296"/>
      <c r="IIQ1" s="297"/>
      <c r="IIR1" s="296"/>
      <c r="IIS1" s="297"/>
      <c r="IIT1" s="296"/>
      <c r="IIU1" s="297"/>
      <c r="IIV1" s="296"/>
      <c r="IIW1" s="297"/>
      <c r="IIX1" s="296"/>
      <c r="IIY1" s="297"/>
      <c r="IIZ1" s="296"/>
      <c r="IJA1" s="297"/>
      <c r="IJB1" s="296"/>
      <c r="IJC1" s="297"/>
      <c r="IJD1" s="296"/>
      <c r="IJE1" s="297"/>
      <c r="IJF1" s="296"/>
      <c r="IJG1" s="297"/>
      <c r="IJH1" s="296"/>
      <c r="IJI1" s="297"/>
      <c r="IJJ1" s="296"/>
      <c r="IJK1" s="297"/>
      <c r="IJL1" s="296"/>
      <c r="IJM1" s="297"/>
      <c r="IJN1" s="296"/>
      <c r="IJO1" s="297"/>
      <c r="IJP1" s="296"/>
      <c r="IJQ1" s="297"/>
      <c r="IJR1" s="296"/>
      <c r="IJS1" s="297"/>
      <c r="IJT1" s="296"/>
      <c r="IJU1" s="297"/>
      <c r="IJV1" s="296"/>
      <c r="IJW1" s="297"/>
      <c r="IJX1" s="296"/>
      <c r="IJY1" s="297"/>
      <c r="IJZ1" s="296"/>
      <c r="IKA1" s="297"/>
      <c r="IKB1" s="296"/>
      <c r="IKC1" s="297"/>
      <c r="IKD1" s="296"/>
      <c r="IKE1" s="297"/>
      <c r="IKF1" s="296"/>
      <c r="IKG1" s="297"/>
      <c r="IKH1" s="296"/>
      <c r="IKI1" s="297"/>
      <c r="IKJ1" s="296"/>
      <c r="IKK1" s="297"/>
      <c r="IKL1" s="296"/>
      <c r="IKM1" s="297"/>
      <c r="IKN1" s="296"/>
      <c r="IKO1" s="297"/>
      <c r="IKP1" s="296"/>
      <c r="IKQ1" s="297"/>
      <c r="IKR1" s="296"/>
      <c r="IKS1" s="297"/>
      <c r="IKT1" s="296"/>
      <c r="IKU1" s="297"/>
      <c r="IKV1" s="296"/>
      <c r="IKW1" s="297"/>
      <c r="IKX1" s="296"/>
      <c r="IKY1" s="297"/>
      <c r="IKZ1" s="296"/>
      <c r="ILA1" s="297"/>
      <c r="ILB1" s="296"/>
      <c r="ILC1" s="297"/>
      <c r="ILD1" s="296"/>
      <c r="ILE1" s="297"/>
      <c r="ILF1" s="296"/>
      <c r="ILG1" s="297"/>
      <c r="ILH1" s="296"/>
      <c r="ILI1" s="297"/>
      <c r="ILJ1" s="296"/>
      <c r="ILK1" s="297"/>
      <c r="ILL1" s="296"/>
      <c r="ILM1" s="297"/>
      <c r="ILN1" s="296"/>
      <c r="ILO1" s="297"/>
      <c r="ILP1" s="296"/>
      <c r="ILQ1" s="297"/>
      <c r="ILR1" s="296"/>
      <c r="ILS1" s="297"/>
      <c r="ILT1" s="296"/>
      <c r="ILU1" s="297"/>
      <c r="ILV1" s="296"/>
      <c r="ILW1" s="297"/>
      <c r="ILX1" s="296"/>
      <c r="ILY1" s="297"/>
      <c r="ILZ1" s="296"/>
      <c r="IMA1" s="297"/>
      <c r="IMB1" s="296"/>
      <c r="IMC1" s="297"/>
      <c r="IMD1" s="296"/>
      <c r="IME1" s="297"/>
      <c r="IMF1" s="296"/>
      <c r="IMG1" s="297"/>
      <c r="IMH1" s="296"/>
      <c r="IMI1" s="297"/>
      <c r="IMJ1" s="296"/>
      <c r="IMK1" s="297"/>
      <c r="IML1" s="296"/>
      <c r="IMM1" s="297"/>
      <c r="IMN1" s="296"/>
      <c r="IMO1" s="297"/>
      <c r="IMP1" s="296"/>
      <c r="IMQ1" s="297"/>
      <c r="IMR1" s="296"/>
      <c r="IMS1" s="297"/>
      <c r="IMT1" s="296"/>
      <c r="IMU1" s="297"/>
      <c r="IMV1" s="296"/>
      <c r="IMW1" s="297"/>
      <c r="IMX1" s="296"/>
      <c r="IMY1" s="297"/>
      <c r="IMZ1" s="296"/>
      <c r="INA1" s="297"/>
      <c r="INB1" s="296"/>
      <c r="INC1" s="297"/>
      <c r="IND1" s="296"/>
      <c r="INE1" s="297"/>
      <c r="INF1" s="296"/>
      <c r="ING1" s="297"/>
      <c r="INH1" s="296"/>
      <c r="INI1" s="297"/>
      <c r="INJ1" s="296"/>
      <c r="INK1" s="297"/>
      <c r="INL1" s="296"/>
      <c r="INM1" s="297"/>
      <c r="INN1" s="296"/>
      <c r="INO1" s="297"/>
      <c r="INP1" s="296"/>
      <c r="INQ1" s="297"/>
      <c r="INR1" s="296"/>
      <c r="INS1" s="297"/>
      <c r="INT1" s="296"/>
      <c r="INU1" s="297"/>
      <c r="INV1" s="296"/>
      <c r="INW1" s="297"/>
      <c r="INX1" s="296"/>
      <c r="INY1" s="297"/>
      <c r="INZ1" s="296"/>
      <c r="IOA1" s="297"/>
      <c r="IOB1" s="296"/>
      <c r="IOC1" s="297"/>
      <c r="IOD1" s="296"/>
      <c r="IOE1" s="297"/>
      <c r="IOF1" s="296"/>
      <c r="IOG1" s="297"/>
      <c r="IOH1" s="296"/>
      <c r="IOI1" s="297"/>
      <c r="IOJ1" s="296"/>
      <c r="IOK1" s="297"/>
      <c r="IOL1" s="296"/>
      <c r="IOM1" s="297"/>
      <c r="ION1" s="296"/>
      <c r="IOO1" s="297"/>
      <c r="IOP1" s="296"/>
      <c r="IOQ1" s="297"/>
      <c r="IOR1" s="296"/>
      <c r="IOS1" s="297"/>
      <c r="IOT1" s="296"/>
      <c r="IOU1" s="297"/>
      <c r="IOV1" s="296"/>
      <c r="IOW1" s="297"/>
      <c r="IOX1" s="296"/>
      <c r="IOY1" s="297"/>
      <c r="IOZ1" s="296"/>
      <c r="IPA1" s="297"/>
      <c r="IPB1" s="296"/>
      <c r="IPC1" s="297"/>
      <c r="IPD1" s="296"/>
      <c r="IPE1" s="297"/>
      <c r="IPF1" s="296"/>
      <c r="IPG1" s="297"/>
      <c r="IPH1" s="296"/>
      <c r="IPI1" s="297"/>
      <c r="IPJ1" s="296"/>
      <c r="IPK1" s="297"/>
      <c r="IPL1" s="296"/>
      <c r="IPM1" s="297"/>
      <c r="IPN1" s="296"/>
      <c r="IPO1" s="297"/>
      <c r="IPP1" s="296"/>
      <c r="IPQ1" s="297"/>
      <c r="IPR1" s="296"/>
      <c r="IPS1" s="297"/>
      <c r="IPT1" s="296"/>
      <c r="IPU1" s="297"/>
      <c r="IPV1" s="296"/>
      <c r="IPW1" s="297"/>
      <c r="IPX1" s="296"/>
      <c r="IPY1" s="297"/>
      <c r="IPZ1" s="296"/>
      <c r="IQA1" s="297"/>
      <c r="IQB1" s="296"/>
      <c r="IQC1" s="297"/>
      <c r="IQD1" s="296"/>
      <c r="IQE1" s="297"/>
      <c r="IQF1" s="296"/>
      <c r="IQG1" s="297"/>
      <c r="IQH1" s="296"/>
      <c r="IQI1" s="297"/>
      <c r="IQJ1" s="296"/>
      <c r="IQK1" s="297"/>
      <c r="IQL1" s="296"/>
      <c r="IQM1" s="297"/>
      <c r="IQN1" s="296"/>
      <c r="IQO1" s="297"/>
      <c r="IQP1" s="296"/>
      <c r="IQQ1" s="297"/>
      <c r="IQR1" s="296"/>
      <c r="IQS1" s="297"/>
      <c r="IQT1" s="296"/>
      <c r="IQU1" s="297"/>
      <c r="IQV1" s="296"/>
      <c r="IQW1" s="297"/>
      <c r="IQX1" s="296"/>
      <c r="IQY1" s="297"/>
      <c r="IQZ1" s="296"/>
      <c r="IRA1" s="297"/>
      <c r="IRB1" s="296"/>
      <c r="IRC1" s="297"/>
      <c r="IRD1" s="296"/>
      <c r="IRE1" s="297"/>
      <c r="IRF1" s="296"/>
      <c r="IRG1" s="297"/>
      <c r="IRH1" s="296"/>
      <c r="IRI1" s="297"/>
      <c r="IRJ1" s="296"/>
      <c r="IRK1" s="297"/>
      <c r="IRL1" s="296"/>
      <c r="IRM1" s="297"/>
      <c r="IRN1" s="296"/>
      <c r="IRO1" s="297"/>
      <c r="IRP1" s="296"/>
      <c r="IRQ1" s="297"/>
      <c r="IRR1" s="296"/>
      <c r="IRS1" s="297"/>
      <c r="IRT1" s="296"/>
      <c r="IRU1" s="297"/>
      <c r="IRV1" s="296"/>
      <c r="IRW1" s="297"/>
      <c r="IRX1" s="296"/>
      <c r="IRY1" s="297"/>
      <c r="IRZ1" s="296"/>
      <c r="ISA1" s="297"/>
      <c r="ISB1" s="296"/>
      <c r="ISC1" s="297"/>
      <c r="ISD1" s="296"/>
      <c r="ISE1" s="297"/>
      <c r="ISF1" s="296"/>
      <c r="ISG1" s="297"/>
      <c r="ISH1" s="296"/>
      <c r="ISI1" s="297"/>
      <c r="ISJ1" s="296"/>
      <c r="ISK1" s="297"/>
      <c r="ISL1" s="296"/>
      <c r="ISM1" s="297"/>
      <c r="ISN1" s="296"/>
      <c r="ISO1" s="297"/>
      <c r="ISP1" s="296"/>
      <c r="ISQ1" s="297"/>
      <c r="ISR1" s="296"/>
      <c r="ISS1" s="297"/>
      <c r="IST1" s="296"/>
      <c r="ISU1" s="297"/>
      <c r="ISV1" s="296"/>
      <c r="ISW1" s="297"/>
      <c r="ISX1" s="296"/>
      <c r="ISY1" s="297"/>
      <c r="ISZ1" s="296"/>
      <c r="ITA1" s="297"/>
      <c r="ITB1" s="296"/>
      <c r="ITC1" s="297"/>
      <c r="ITD1" s="296"/>
      <c r="ITE1" s="297"/>
      <c r="ITF1" s="296"/>
      <c r="ITG1" s="297"/>
      <c r="ITH1" s="296"/>
      <c r="ITI1" s="297"/>
      <c r="ITJ1" s="296"/>
      <c r="ITK1" s="297"/>
      <c r="ITL1" s="296"/>
      <c r="ITM1" s="297"/>
      <c r="ITN1" s="296"/>
      <c r="ITO1" s="297"/>
      <c r="ITP1" s="296"/>
      <c r="ITQ1" s="297"/>
      <c r="ITR1" s="296"/>
      <c r="ITS1" s="297"/>
      <c r="ITT1" s="296"/>
      <c r="ITU1" s="297"/>
      <c r="ITV1" s="296"/>
      <c r="ITW1" s="297"/>
      <c r="ITX1" s="296"/>
      <c r="ITY1" s="297"/>
      <c r="ITZ1" s="296"/>
      <c r="IUA1" s="297"/>
      <c r="IUB1" s="296"/>
      <c r="IUC1" s="297"/>
      <c r="IUD1" s="296"/>
      <c r="IUE1" s="297"/>
      <c r="IUF1" s="296"/>
      <c r="IUG1" s="297"/>
      <c r="IUH1" s="296"/>
      <c r="IUI1" s="297"/>
      <c r="IUJ1" s="296"/>
      <c r="IUK1" s="297"/>
      <c r="IUL1" s="296"/>
      <c r="IUM1" s="297"/>
      <c r="IUN1" s="296"/>
      <c r="IUO1" s="297"/>
      <c r="IUP1" s="296"/>
      <c r="IUQ1" s="297"/>
      <c r="IUR1" s="296"/>
      <c r="IUS1" s="297"/>
      <c r="IUT1" s="296"/>
      <c r="IUU1" s="297"/>
      <c r="IUV1" s="296"/>
      <c r="IUW1" s="297"/>
      <c r="IUX1" s="296"/>
      <c r="IUY1" s="297"/>
      <c r="IUZ1" s="296"/>
      <c r="IVA1" s="297"/>
      <c r="IVB1" s="296"/>
      <c r="IVC1" s="297"/>
      <c r="IVD1" s="296"/>
      <c r="IVE1" s="297"/>
      <c r="IVF1" s="296"/>
      <c r="IVG1" s="297"/>
      <c r="IVH1" s="296"/>
      <c r="IVI1" s="297"/>
      <c r="IVJ1" s="296"/>
      <c r="IVK1" s="297"/>
      <c r="IVL1" s="296"/>
      <c r="IVM1" s="297"/>
      <c r="IVN1" s="296"/>
      <c r="IVO1" s="297"/>
      <c r="IVP1" s="296"/>
      <c r="IVQ1" s="297"/>
      <c r="IVR1" s="296"/>
      <c r="IVS1" s="297"/>
      <c r="IVT1" s="296"/>
      <c r="IVU1" s="297"/>
      <c r="IVV1" s="296"/>
      <c r="IVW1" s="297"/>
      <c r="IVX1" s="296"/>
      <c r="IVY1" s="297"/>
      <c r="IVZ1" s="296"/>
      <c r="IWA1" s="297"/>
      <c r="IWB1" s="296"/>
      <c r="IWC1" s="297"/>
      <c r="IWD1" s="296"/>
      <c r="IWE1" s="297"/>
      <c r="IWF1" s="296"/>
      <c r="IWG1" s="297"/>
      <c r="IWH1" s="296"/>
      <c r="IWI1" s="297"/>
      <c r="IWJ1" s="296"/>
      <c r="IWK1" s="297"/>
      <c r="IWL1" s="296"/>
      <c r="IWM1" s="297"/>
      <c r="IWN1" s="296"/>
      <c r="IWO1" s="297"/>
      <c r="IWP1" s="296"/>
      <c r="IWQ1" s="297"/>
      <c r="IWR1" s="296"/>
      <c r="IWS1" s="297"/>
      <c r="IWT1" s="296"/>
      <c r="IWU1" s="297"/>
      <c r="IWV1" s="296"/>
      <c r="IWW1" s="297"/>
      <c r="IWX1" s="296"/>
      <c r="IWY1" s="297"/>
      <c r="IWZ1" s="296"/>
      <c r="IXA1" s="297"/>
      <c r="IXB1" s="296"/>
      <c r="IXC1" s="297"/>
      <c r="IXD1" s="296"/>
      <c r="IXE1" s="297"/>
      <c r="IXF1" s="296"/>
      <c r="IXG1" s="297"/>
      <c r="IXH1" s="296"/>
      <c r="IXI1" s="297"/>
      <c r="IXJ1" s="296"/>
      <c r="IXK1" s="297"/>
      <c r="IXL1" s="296"/>
      <c r="IXM1" s="297"/>
      <c r="IXN1" s="296"/>
      <c r="IXO1" s="297"/>
      <c r="IXP1" s="296"/>
      <c r="IXQ1" s="297"/>
      <c r="IXR1" s="296"/>
      <c r="IXS1" s="297"/>
      <c r="IXT1" s="296"/>
      <c r="IXU1" s="297"/>
      <c r="IXV1" s="296"/>
      <c r="IXW1" s="297"/>
      <c r="IXX1" s="296"/>
      <c r="IXY1" s="297"/>
      <c r="IXZ1" s="296"/>
      <c r="IYA1" s="297"/>
      <c r="IYB1" s="296"/>
      <c r="IYC1" s="297"/>
      <c r="IYD1" s="296"/>
      <c r="IYE1" s="297"/>
      <c r="IYF1" s="296"/>
      <c r="IYG1" s="297"/>
      <c r="IYH1" s="296"/>
      <c r="IYI1" s="297"/>
      <c r="IYJ1" s="296"/>
      <c r="IYK1" s="297"/>
      <c r="IYL1" s="296"/>
      <c r="IYM1" s="297"/>
      <c r="IYN1" s="296"/>
      <c r="IYO1" s="297"/>
      <c r="IYP1" s="296"/>
      <c r="IYQ1" s="297"/>
      <c r="IYR1" s="296"/>
      <c r="IYS1" s="297"/>
      <c r="IYT1" s="296"/>
      <c r="IYU1" s="297"/>
      <c r="IYV1" s="296"/>
      <c r="IYW1" s="297"/>
      <c r="IYX1" s="296"/>
      <c r="IYY1" s="297"/>
      <c r="IYZ1" s="296"/>
      <c r="IZA1" s="297"/>
      <c r="IZB1" s="296"/>
      <c r="IZC1" s="297"/>
      <c r="IZD1" s="296"/>
      <c r="IZE1" s="297"/>
      <c r="IZF1" s="296"/>
      <c r="IZG1" s="297"/>
      <c r="IZH1" s="296"/>
      <c r="IZI1" s="297"/>
      <c r="IZJ1" s="296"/>
      <c r="IZK1" s="297"/>
      <c r="IZL1" s="296"/>
      <c r="IZM1" s="297"/>
      <c r="IZN1" s="296"/>
      <c r="IZO1" s="297"/>
      <c r="IZP1" s="296"/>
      <c r="IZQ1" s="297"/>
      <c r="IZR1" s="296"/>
      <c r="IZS1" s="297"/>
      <c r="IZT1" s="296"/>
      <c r="IZU1" s="297"/>
      <c r="IZV1" s="296"/>
      <c r="IZW1" s="297"/>
      <c r="IZX1" s="296"/>
      <c r="IZY1" s="297"/>
      <c r="IZZ1" s="296"/>
      <c r="JAA1" s="297"/>
      <c r="JAB1" s="296"/>
      <c r="JAC1" s="297"/>
      <c r="JAD1" s="296"/>
      <c r="JAE1" s="297"/>
      <c r="JAF1" s="296"/>
      <c r="JAG1" s="297"/>
      <c r="JAH1" s="296"/>
      <c r="JAI1" s="297"/>
      <c r="JAJ1" s="296"/>
      <c r="JAK1" s="297"/>
      <c r="JAL1" s="296"/>
      <c r="JAM1" s="297"/>
      <c r="JAN1" s="296"/>
      <c r="JAO1" s="297"/>
      <c r="JAP1" s="296"/>
      <c r="JAQ1" s="297"/>
      <c r="JAR1" s="296"/>
      <c r="JAS1" s="297"/>
      <c r="JAT1" s="296"/>
      <c r="JAU1" s="297"/>
      <c r="JAV1" s="296"/>
      <c r="JAW1" s="297"/>
      <c r="JAX1" s="296"/>
      <c r="JAY1" s="297"/>
      <c r="JAZ1" s="296"/>
      <c r="JBA1" s="297"/>
      <c r="JBB1" s="296"/>
      <c r="JBC1" s="297"/>
      <c r="JBD1" s="296"/>
      <c r="JBE1" s="297"/>
      <c r="JBF1" s="296"/>
      <c r="JBG1" s="297"/>
      <c r="JBH1" s="296"/>
      <c r="JBI1" s="297"/>
      <c r="JBJ1" s="296"/>
      <c r="JBK1" s="297"/>
      <c r="JBL1" s="296"/>
      <c r="JBM1" s="297"/>
      <c r="JBN1" s="296"/>
      <c r="JBO1" s="297"/>
      <c r="JBP1" s="296"/>
      <c r="JBQ1" s="297"/>
      <c r="JBR1" s="296"/>
      <c r="JBS1" s="297"/>
      <c r="JBT1" s="296"/>
      <c r="JBU1" s="297"/>
      <c r="JBV1" s="296"/>
      <c r="JBW1" s="297"/>
      <c r="JBX1" s="296"/>
      <c r="JBY1" s="297"/>
      <c r="JBZ1" s="296"/>
      <c r="JCA1" s="297"/>
      <c r="JCB1" s="296"/>
      <c r="JCC1" s="297"/>
      <c r="JCD1" s="296"/>
      <c r="JCE1" s="297"/>
      <c r="JCF1" s="296"/>
      <c r="JCG1" s="297"/>
      <c r="JCH1" s="296"/>
      <c r="JCI1" s="297"/>
      <c r="JCJ1" s="296"/>
      <c r="JCK1" s="297"/>
      <c r="JCL1" s="296"/>
      <c r="JCM1" s="297"/>
      <c r="JCN1" s="296"/>
      <c r="JCO1" s="297"/>
      <c r="JCP1" s="296"/>
      <c r="JCQ1" s="297"/>
      <c r="JCR1" s="296"/>
      <c r="JCS1" s="297"/>
      <c r="JCT1" s="296"/>
      <c r="JCU1" s="297"/>
      <c r="JCV1" s="296"/>
      <c r="JCW1" s="297"/>
      <c r="JCX1" s="296"/>
      <c r="JCY1" s="297"/>
      <c r="JCZ1" s="296"/>
      <c r="JDA1" s="297"/>
      <c r="JDB1" s="296"/>
      <c r="JDC1" s="297"/>
      <c r="JDD1" s="296"/>
      <c r="JDE1" s="297"/>
      <c r="JDF1" s="296"/>
      <c r="JDG1" s="297"/>
      <c r="JDH1" s="296"/>
      <c r="JDI1" s="297"/>
      <c r="JDJ1" s="296"/>
      <c r="JDK1" s="297"/>
      <c r="JDL1" s="296"/>
      <c r="JDM1" s="297"/>
      <c r="JDN1" s="296"/>
      <c r="JDO1" s="297"/>
      <c r="JDP1" s="296"/>
      <c r="JDQ1" s="297"/>
      <c r="JDR1" s="296"/>
      <c r="JDS1" s="297"/>
      <c r="JDT1" s="296"/>
      <c r="JDU1" s="297"/>
      <c r="JDV1" s="296"/>
      <c r="JDW1" s="297"/>
      <c r="JDX1" s="296"/>
      <c r="JDY1" s="297"/>
      <c r="JDZ1" s="296"/>
      <c r="JEA1" s="297"/>
      <c r="JEB1" s="296"/>
      <c r="JEC1" s="297"/>
      <c r="JED1" s="296"/>
      <c r="JEE1" s="297"/>
      <c r="JEF1" s="296"/>
      <c r="JEG1" s="297"/>
      <c r="JEH1" s="296"/>
      <c r="JEI1" s="297"/>
      <c r="JEJ1" s="296"/>
      <c r="JEK1" s="297"/>
      <c r="JEL1" s="296"/>
      <c r="JEM1" s="297"/>
      <c r="JEN1" s="296"/>
      <c r="JEO1" s="297"/>
      <c r="JEP1" s="296"/>
      <c r="JEQ1" s="297"/>
      <c r="JER1" s="296"/>
      <c r="JES1" s="297"/>
      <c r="JET1" s="296"/>
      <c r="JEU1" s="297"/>
      <c r="JEV1" s="296"/>
      <c r="JEW1" s="297"/>
      <c r="JEX1" s="296"/>
      <c r="JEY1" s="297"/>
      <c r="JEZ1" s="296"/>
      <c r="JFA1" s="297"/>
      <c r="JFB1" s="296"/>
      <c r="JFC1" s="297"/>
      <c r="JFD1" s="296"/>
      <c r="JFE1" s="297"/>
      <c r="JFF1" s="296"/>
      <c r="JFG1" s="297"/>
      <c r="JFH1" s="296"/>
      <c r="JFI1" s="297"/>
      <c r="JFJ1" s="296"/>
      <c r="JFK1" s="297"/>
      <c r="JFL1" s="296"/>
      <c r="JFM1" s="297"/>
      <c r="JFN1" s="296"/>
      <c r="JFO1" s="297"/>
      <c r="JFP1" s="296"/>
      <c r="JFQ1" s="297"/>
      <c r="JFR1" s="296"/>
      <c r="JFS1" s="297"/>
      <c r="JFT1" s="296"/>
      <c r="JFU1" s="297"/>
      <c r="JFV1" s="296"/>
      <c r="JFW1" s="297"/>
      <c r="JFX1" s="296"/>
      <c r="JFY1" s="297"/>
      <c r="JFZ1" s="296"/>
      <c r="JGA1" s="297"/>
      <c r="JGB1" s="296"/>
      <c r="JGC1" s="297"/>
      <c r="JGD1" s="296"/>
      <c r="JGE1" s="297"/>
      <c r="JGF1" s="296"/>
      <c r="JGG1" s="297"/>
      <c r="JGH1" s="296"/>
      <c r="JGI1" s="297"/>
      <c r="JGJ1" s="296"/>
      <c r="JGK1" s="297"/>
      <c r="JGL1" s="296"/>
      <c r="JGM1" s="297"/>
      <c r="JGN1" s="296"/>
      <c r="JGO1" s="297"/>
      <c r="JGP1" s="296"/>
      <c r="JGQ1" s="297"/>
      <c r="JGR1" s="296"/>
      <c r="JGS1" s="297"/>
      <c r="JGT1" s="296"/>
      <c r="JGU1" s="297"/>
      <c r="JGV1" s="296"/>
      <c r="JGW1" s="297"/>
      <c r="JGX1" s="296"/>
      <c r="JGY1" s="297"/>
      <c r="JGZ1" s="296"/>
      <c r="JHA1" s="297"/>
      <c r="JHB1" s="296"/>
      <c r="JHC1" s="297"/>
      <c r="JHD1" s="296"/>
      <c r="JHE1" s="297"/>
      <c r="JHF1" s="296"/>
      <c r="JHG1" s="297"/>
      <c r="JHH1" s="296"/>
      <c r="JHI1" s="297"/>
      <c r="JHJ1" s="296"/>
      <c r="JHK1" s="297"/>
      <c r="JHL1" s="296"/>
      <c r="JHM1" s="297"/>
      <c r="JHN1" s="296"/>
      <c r="JHO1" s="297"/>
      <c r="JHP1" s="296"/>
      <c r="JHQ1" s="297"/>
      <c r="JHR1" s="296"/>
      <c r="JHS1" s="297"/>
      <c r="JHT1" s="296"/>
      <c r="JHU1" s="297"/>
      <c r="JHV1" s="296"/>
      <c r="JHW1" s="297"/>
      <c r="JHX1" s="296"/>
      <c r="JHY1" s="297"/>
      <c r="JHZ1" s="296"/>
      <c r="JIA1" s="297"/>
      <c r="JIB1" s="296"/>
      <c r="JIC1" s="297"/>
      <c r="JID1" s="296"/>
      <c r="JIE1" s="297"/>
      <c r="JIF1" s="296"/>
      <c r="JIG1" s="297"/>
      <c r="JIH1" s="296"/>
      <c r="JII1" s="297"/>
      <c r="JIJ1" s="296"/>
      <c r="JIK1" s="297"/>
      <c r="JIL1" s="296"/>
      <c r="JIM1" s="297"/>
      <c r="JIN1" s="296"/>
      <c r="JIO1" s="297"/>
      <c r="JIP1" s="296"/>
      <c r="JIQ1" s="297"/>
      <c r="JIR1" s="296"/>
      <c r="JIS1" s="297"/>
      <c r="JIT1" s="296"/>
      <c r="JIU1" s="297"/>
      <c r="JIV1" s="296"/>
      <c r="JIW1" s="297"/>
      <c r="JIX1" s="296"/>
      <c r="JIY1" s="297"/>
      <c r="JIZ1" s="296"/>
      <c r="JJA1" s="297"/>
      <c r="JJB1" s="296"/>
      <c r="JJC1" s="297"/>
      <c r="JJD1" s="296"/>
      <c r="JJE1" s="297"/>
      <c r="JJF1" s="296"/>
      <c r="JJG1" s="297"/>
      <c r="JJH1" s="296"/>
      <c r="JJI1" s="297"/>
      <c r="JJJ1" s="296"/>
      <c r="JJK1" s="297"/>
      <c r="JJL1" s="296"/>
      <c r="JJM1" s="297"/>
      <c r="JJN1" s="296"/>
      <c r="JJO1" s="297"/>
      <c r="JJP1" s="296"/>
      <c r="JJQ1" s="297"/>
      <c r="JJR1" s="296"/>
      <c r="JJS1" s="297"/>
      <c r="JJT1" s="296"/>
      <c r="JJU1" s="297"/>
      <c r="JJV1" s="296"/>
      <c r="JJW1" s="297"/>
      <c r="JJX1" s="296"/>
      <c r="JJY1" s="297"/>
      <c r="JJZ1" s="296"/>
      <c r="JKA1" s="297"/>
      <c r="JKB1" s="296"/>
      <c r="JKC1" s="297"/>
      <c r="JKD1" s="296"/>
      <c r="JKE1" s="297"/>
      <c r="JKF1" s="296"/>
      <c r="JKG1" s="297"/>
      <c r="JKH1" s="296"/>
      <c r="JKI1" s="297"/>
      <c r="JKJ1" s="296"/>
      <c r="JKK1" s="297"/>
      <c r="JKL1" s="296"/>
      <c r="JKM1" s="297"/>
      <c r="JKN1" s="296"/>
      <c r="JKO1" s="297"/>
      <c r="JKP1" s="296"/>
      <c r="JKQ1" s="297"/>
      <c r="JKR1" s="296"/>
      <c r="JKS1" s="297"/>
      <c r="JKT1" s="296"/>
      <c r="JKU1" s="297"/>
      <c r="JKV1" s="296"/>
      <c r="JKW1" s="297"/>
      <c r="JKX1" s="296"/>
      <c r="JKY1" s="297"/>
      <c r="JKZ1" s="296"/>
      <c r="JLA1" s="297"/>
      <c r="JLB1" s="296"/>
      <c r="JLC1" s="297"/>
      <c r="JLD1" s="296"/>
      <c r="JLE1" s="297"/>
      <c r="JLF1" s="296"/>
      <c r="JLG1" s="297"/>
      <c r="JLH1" s="296"/>
      <c r="JLI1" s="297"/>
      <c r="JLJ1" s="296"/>
      <c r="JLK1" s="297"/>
      <c r="JLL1" s="296"/>
      <c r="JLM1" s="297"/>
      <c r="JLN1" s="296"/>
      <c r="JLO1" s="297"/>
      <c r="JLP1" s="296"/>
      <c r="JLQ1" s="297"/>
      <c r="JLR1" s="296"/>
      <c r="JLS1" s="297"/>
      <c r="JLT1" s="296"/>
      <c r="JLU1" s="297"/>
      <c r="JLV1" s="296"/>
      <c r="JLW1" s="297"/>
      <c r="JLX1" s="296"/>
      <c r="JLY1" s="297"/>
      <c r="JLZ1" s="296"/>
      <c r="JMA1" s="297"/>
      <c r="JMB1" s="296"/>
      <c r="JMC1" s="297"/>
      <c r="JMD1" s="296"/>
      <c r="JME1" s="297"/>
      <c r="JMF1" s="296"/>
      <c r="JMG1" s="297"/>
      <c r="JMH1" s="296"/>
      <c r="JMI1" s="297"/>
      <c r="JMJ1" s="296"/>
      <c r="JMK1" s="297"/>
      <c r="JML1" s="296"/>
      <c r="JMM1" s="297"/>
      <c r="JMN1" s="296"/>
      <c r="JMO1" s="297"/>
      <c r="JMP1" s="296"/>
      <c r="JMQ1" s="297"/>
      <c r="JMR1" s="296"/>
      <c r="JMS1" s="297"/>
      <c r="JMT1" s="296"/>
      <c r="JMU1" s="297"/>
      <c r="JMV1" s="296"/>
      <c r="JMW1" s="297"/>
      <c r="JMX1" s="296"/>
      <c r="JMY1" s="297"/>
      <c r="JMZ1" s="296"/>
      <c r="JNA1" s="297"/>
      <c r="JNB1" s="296"/>
      <c r="JNC1" s="297"/>
      <c r="JND1" s="296"/>
      <c r="JNE1" s="297"/>
      <c r="JNF1" s="296"/>
      <c r="JNG1" s="297"/>
      <c r="JNH1" s="296"/>
      <c r="JNI1" s="297"/>
      <c r="JNJ1" s="296"/>
      <c r="JNK1" s="297"/>
      <c r="JNL1" s="296"/>
      <c r="JNM1" s="297"/>
      <c r="JNN1" s="296"/>
      <c r="JNO1" s="297"/>
      <c r="JNP1" s="296"/>
      <c r="JNQ1" s="297"/>
      <c r="JNR1" s="296"/>
      <c r="JNS1" s="297"/>
      <c r="JNT1" s="296"/>
      <c r="JNU1" s="297"/>
      <c r="JNV1" s="296"/>
      <c r="JNW1" s="297"/>
      <c r="JNX1" s="296"/>
      <c r="JNY1" s="297"/>
      <c r="JNZ1" s="296"/>
      <c r="JOA1" s="297"/>
      <c r="JOB1" s="296"/>
      <c r="JOC1" s="297"/>
      <c r="JOD1" s="296"/>
      <c r="JOE1" s="297"/>
      <c r="JOF1" s="296"/>
      <c r="JOG1" s="297"/>
      <c r="JOH1" s="296"/>
      <c r="JOI1" s="297"/>
      <c r="JOJ1" s="296"/>
      <c r="JOK1" s="297"/>
      <c r="JOL1" s="296"/>
      <c r="JOM1" s="297"/>
      <c r="JON1" s="296"/>
      <c r="JOO1" s="297"/>
      <c r="JOP1" s="296"/>
      <c r="JOQ1" s="297"/>
      <c r="JOR1" s="296"/>
      <c r="JOS1" s="297"/>
      <c r="JOT1" s="296"/>
      <c r="JOU1" s="297"/>
      <c r="JOV1" s="296"/>
      <c r="JOW1" s="297"/>
      <c r="JOX1" s="296"/>
      <c r="JOY1" s="297"/>
      <c r="JOZ1" s="296"/>
      <c r="JPA1" s="297"/>
      <c r="JPB1" s="296"/>
      <c r="JPC1" s="297"/>
      <c r="JPD1" s="296"/>
      <c r="JPE1" s="297"/>
      <c r="JPF1" s="296"/>
      <c r="JPG1" s="297"/>
      <c r="JPH1" s="296"/>
      <c r="JPI1" s="297"/>
      <c r="JPJ1" s="296"/>
      <c r="JPK1" s="297"/>
      <c r="JPL1" s="296"/>
      <c r="JPM1" s="297"/>
      <c r="JPN1" s="296"/>
      <c r="JPO1" s="297"/>
      <c r="JPP1" s="296"/>
      <c r="JPQ1" s="297"/>
      <c r="JPR1" s="296"/>
      <c r="JPS1" s="297"/>
      <c r="JPT1" s="296"/>
      <c r="JPU1" s="297"/>
      <c r="JPV1" s="296"/>
      <c r="JPW1" s="297"/>
      <c r="JPX1" s="296"/>
      <c r="JPY1" s="297"/>
      <c r="JPZ1" s="296"/>
      <c r="JQA1" s="297"/>
      <c r="JQB1" s="296"/>
      <c r="JQC1" s="297"/>
      <c r="JQD1" s="296"/>
      <c r="JQE1" s="297"/>
      <c r="JQF1" s="296"/>
      <c r="JQG1" s="297"/>
      <c r="JQH1" s="296"/>
      <c r="JQI1" s="297"/>
      <c r="JQJ1" s="296"/>
      <c r="JQK1" s="297"/>
      <c r="JQL1" s="296"/>
      <c r="JQM1" s="297"/>
      <c r="JQN1" s="296"/>
      <c r="JQO1" s="297"/>
      <c r="JQP1" s="296"/>
      <c r="JQQ1" s="297"/>
      <c r="JQR1" s="296"/>
      <c r="JQS1" s="297"/>
      <c r="JQT1" s="296"/>
      <c r="JQU1" s="297"/>
      <c r="JQV1" s="296"/>
      <c r="JQW1" s="297"/>
      <c r="JQX1" s="296"/>
      <c r="JQY1" s="297"/>
      <c r="JQZ1" s="296"/>
      <c r="JRA1" s="297"/>
      <c r="JRB1" s="296"/>
      <c r="JRC1" s="297"/>
      <c r="JRD1" s="296"/>
      <c r="JRE1" s="297"/>
      <c r="JRF1" s="296"/>
      <c r="JRG1" s="297"/>
      <c r="JRH1" s="296"/>
      <c r="JRI1" s="297"/>
      <c r="JRJ1" s="296"/>
      <c r="JRK1" s="297"/>
      <c r="JRL1" s="296"/>
      <c r="JRM1" s="297"/>
      <c r="JRN1" s="296"/>
      <c r="JRO1" s="297"/>
      <c r="JRP1" s="296"/>
      <c r="JRQ1" s="297"/>
      <c r="JRR1" s="296"/>
      <c r="JRS1" s="297"/>
      <c r="JRT1" s="296"/>
      <c r="JRU1" s="297"/>
      <c r="JRV1" s="296"/>
      <c r="JRW1" s="297"/>
      <c r="JRX1" s="296"/>
      <c r="JRY1" s="297"/>
      <c r="JRZ1" s="296"/>
      <c r="JSA1" s="297"/>
      <c r="JSB1" s="296"/>
      <c r="JSC1" s="297"/>
      <c r="JSD1" s="296"/>
      <c r="JSE1" s="297"/>
      <c r="JSF1" s="296"/>
      <c r="JSG1" s="297"/>
      <c r="JSH1" s="296"/>
      <c r="JSI1" s="297"/>
      <c r="JSJ1" s="296"/>
      <c r="JSK1" s="297"/>
      <c r="JSL1" s="296"/>
      <c r="JSM1" s="297"/>
      <c r="JSN1" s="296"/>
      <c r="JSO1" s="297"/>
      <c r="JSP1" s="296"/>
      <c r="JSQ1" s="297"/>
      <c r="JSR1" s="296"/>
      <c r="JSS1" s="297"/>
      <c r="JST1" s="296"/>
      <c r="JSU1" s="297"/>
      <c r="JSV1" s="296"/>
      <c r="JSW1" s="297"/>
      <c r="JSX1" s="296"/>
      <c r="JSY1" s="297"/>
      <c r="JSZ1" s="296"/>
      <c r="JTA1" s="297"/>
      <c r="JTB1" s="296"/>
      <c r="JTC1" s="297"/>
      <c r="JTD1" s="296"/>
      <c r="JTE1" s="297"/>
      <c r="JTF1" s="296"/>
      <c r="JTG1" s="297"/>
      <c r="JTH1" s="296"/>
      <c r="JTI1" s="297"/>
      <c r="JTJ1" s="296"/>
      <c r="JTK1" s="297"/>
      <c r="JTL1" s="296"/>
      <c r="JTM1" s="297"/>
      <c r="JTN1" s="296"/>
      <c r="JTO1" s="297"/>
      <c r="JTP1" s="296"/>
      <c r="JTQ1" s="297"/>
      <c r="JTR1" s="296"/>
      <c r="JTS1" s="297"/>
      <c r="JTT1" s="296"/>
      <c r="JTU1" s="297"/>
      <c r="JTV1" s="296"/>
      <c r="JTW1" s="297"/>
      <c r="JTX1" s="296"/>
      <c r="JTY1" s="297"/>
      <c r="JTZ1" s="296"/>
      <c r="JUA1" s="297"/>
      <c r="JUB1" s="296"/>
      <c r="JUC1" s="297"/>
      <c r="JUD1" s="296"/>
      <c r="JUE1" s="297"/>
      <c r="JUF1" s="296"/>
      <c r="JUG1" s="297"/>
      <c r="JUH1" s="296"/>
      <c r="JUI1" s="297"/>
      <c r="JUJ1" s="296"/>
      <c r="JUK1" s="297"/>
      <c r="JUL1" s="296"/>
      <c r="JUM1" s="297"/>
      <c r="JUN1" s="296"/>
      <c r="JUO1" s="297"/>
      <c r="JUP1" s="296"/>
      <c r="JUQ1" s="297"/>
      <c r="JUR1" s="296"/>
      <c r="JUS1" s="297"/>
      <c r="JUT1" s="296"/>
      <c r="JUU1" s="297"/>
      <c r="JUV1" s="296"/>
      <c r="JUW1" s="297"/>
      <c r="JUX1" s="296"/>
      <c r="JUY1" s="297"/>
      <c r="JUZ1" s="296"/>
      <c r="JVA1" s="297"/>
      <c r="JVB1" s="296"/>
      <c r="JVC1" s="297"/>
      <c r="JVD1" s="296"/>
      <c r="JVE1" s="297"/>
      <c r="JVF1" s="296"/>
      <c r="JVG1" s="297"/>
      <c r="JVH1" s="296"/>
      <c r="JVI1" s="297"/>
      <c r="JVJ1" s="296"/>
      <c r="JVK1" s="297"/>
      <c r="JVL1" s="296"/>
      <c r="JVM1" s="297"/>
      <c r="JVN1" s="296"/>
      <c r="JVO1" s="297"/>
      <c r="JVP1" s="296"/>
      <c r="JVQ1" s="297"/>
      <c r="JVR1" s="296"/>
      <c r="JVS1" s="297"/>
      <c r="JVT1" s="296"/>
      <c r="JVU1" s="297"/>
      <c r="JVV1" s="296"/>
      <c r="JVW1" s="297"/>
      <c r="JVX1" s="296"/>
      <c r="JVY1" s="297"/>
      <c r="JVZ1" s="296"/>
      <c r="JWA1" s="297"/>
      <c r="JWB1" s="296"/>
      <c r="JWC1" s="297"/>
      <c r="JWD1" s="296"/>
      <c r="JWE1" s="297"/>
      <c r="JWF1" s="296"/>
      <c r="JWG1" s="297"/>
      <c r="JWH1" s="296"/>
      <c r="JWI1" s="297"/>
      <c r="JWJ1" s="296"/>
      <c r="JWK1" s="297"/>
      <c r="JWL1" s="296"/>
      <c r="JWM1" s="297"/>
      <c r="JWN1" s="296"/>
      <c r="JWO1" s="297"/>
      <c r="JWP1" s="296"/>
      <c r="JWQ1" s="297"/>
      <c r="JWR1" s="296"/>
      <c r="JWS1" s="297"/>
      <c r="JWT1" s="296"/>
      <c r="JWU1" s="297"/>
      <c r="JWV1" s="296"/>
      <c r="JWW1" s="297"/>
      <c r="JWX1" s="296"/>
      <c r="JWY1" s="297"/>
      <c r="JWZ1" s="296"/>
      <c r="JXA1" s="297"/>
      <c r="JXB1" s="296"/>
      <c r="JXC1" s="297"/>
      <c r="JXD1" s="296"/>
      <c r="JXE1" s="297"/>
      <c r="JXF1" s="296"/>
      <c r="JXG1" s="297"/>
      <c r="JXH1" s="296"/>
      <c r="JXI1" s="297"/>
      <c r="JXJ1" s="296"/>
      <c r="JXK1" s="297"/>
      <c r="JXL1" s="296"/>
      <c r="JXM1" s="297"/>
      <c r="JXN1" s="296"/>
      <c r="JXO1" s="297"/>
      <c r="JXP1" s="296"/>
      <c r="JXQ1" s="297"/>
      <c r="JXR1" s="296"/>
      <c r="JXS1" s="297"/>
      <c r="JXT1" s="296"/>
      <c r="JXU1" s="297"/>
      <c r="JXV1" s="296"/>
      <c r="JXW1" s="297"/>
      <c r="JXX1" s="296"/>
      <c r="JXY1" s="297"/>
      <c r="JXZ1" s="296"/>
      <c r="JYA1" s="297"/>
      <c r="JYB1" s="296"/>
      <c r="JYC1" s="297"/>
      <c r="JYD1" s="296"/>
      <c r="JYE1" s="297"/>
      <c r="JYF1" s="296"/>
      <c r="JYG1" s="297"/>
      <c r="JYH1" s="296"/>
      <c r="JYI1" s="297"/>
      <c r="JYJ1" s="296"/>
      <c r="JYK1" s="297"/>
      <c r="JYL1" s="296"/>
      <c r="JYM1" s="297"/>
      <c r="JYN1" s="296"/>
      <c r="JYO1" s="297"/>
      <c r="JYP1" s="296"/>
      <c r="JYQ1" s="297"/>
      <c r="JYR1" s="296"/>
      <c r="JYS1" s="297"/>
      <c r="JYT1" s="296"/>
      <c r="JYU1" s="297"/>
      <c r="JYV1" s="296"/>
      <c r="JYW1" s="297"/>
      <c r="JYX1" s="296"/>
      <c r="JYY1" s="297"/>
      <c r="JYZ1" s="296"/>
      <c r="JZA1" s="297"/>
      <c r="JZB1" s="296"/>
      <c r="JZC1" s="297"/>
      <c r="JZD1" s="296"/>
      <c r="JZE1" s="297"/>
      <c r="JZF1" s="296"/>
      <c r="JZG1" s="297"/>
      <c r="JZH1" s="296"/>
      <c r="JZI1" s="297"/>
      <c r="JZJ1" s="296"/>
      <c r="JZK1" s="297"/>
      <c r="JZL1" s="296"/>
      <c r="JZM1" s="297"/>
      <c r="JZN1" s="296"/>
      <c r="JZO1" s="297"/>
      <c r="JZP1" s="296"/>
      <c r="JZQ1" s="297"/>
      <c r="JZR1" s="296"/>
      <c r="JZS1" s="297"/>
      <c r="JZT1" s="296"/>
      <c r="JZU1" s="297"/>
      <c r="JZV1" s="296"/>
      <c r="JZW1" s="297"/>
      <c r="JZX1" s="296"/>
      <c r="JZY1" s="297"/>
      <c r="JZZ1" s="296"/>
      <c r="KAA1" s="297"/>
      <c r="KAB1" s="296"/>
      <c r="KAC1" s="297"/>
      <c r="KAD1" s="296"/>
      <c r="KAE1" s="297"/>
      <c r="KAF1" s="296"/>
      <c r="KAG1" s="297"/>
      <c r="KAH1" s="296"/>
      <c r="KAI1" s="297"/>
      <c r="KAJ1" s="296"/>
      <c r="KAK1" s="297"/>
      <c r="KAL1" s="296"/>
      <c r="KAM1" s="297"/>
      <c r="KAN1" s="296"/>
      <c r="KAO1" s="297"/>
      <c r="KAP1" s="296"/>
      <c r="KAQ1" s="297"/>
      <c r="KAR1" s="296"/>
      <c r="KAS1" s="297"/>
      <c r="KAT1" s="296"/>
      <c r="KAU1" s="297"/>
      <c r="KAV1" s="296"/>
      <c r="KAW1" s="297"/>
      <c r="KAX1" s="296"/>
      <c r="KAY1" s="297"/>
      <c r="KAZ1" s="296"/>
      <c r="KBA1" s="297"/>
      <c r="KBB1" s="296"/>
      <c r="KBC1" s="297"/>
      <c r="KBD1" s="296"/>
      <c r="KBE1" s="297"/>
      <c r="KBF1" s="296"/>
      <c r="KBG1" s="297"/>
      <c r="KBH1" s="296"/>
      <c r="KBI1" s="297"/>
      <c r="KBJ1" s="296"/>
      <c r="KBK1" s="297"/>
      <c r="KBL1" s="296"/>
      <c r="KBM1" s="297"/>
      <c r="KBN1" s="296"/>
      <c r="KBO1" s="297"/>
      <c r="KBP1" s="296"/>
      <c r="KBQ1" s="297"/>
      <c r="KBR1" s="296"/>
      <c r="KBS1" s="297"/>
      <c r="KBT1" s="296"/>
      <c r="KBU1" s="297"/>
      <c r="KBV1" s="296"/>
      <c r="KBW1" s="297"/>
      <c r="KBX1" s="296"/>
      <c r="KBY1" s="297"/>
      <c r="KBZ1" s="296"/>
      <c r="KCA1" s="297"/>
      <c r="KCB1" s="296"/>
      <c r="KCC1" s="297"/>
      <c r="KCD1" s="296"/>
      <c r="KCE1" s="297"/>
      <c r="KCF1" s="296"/>
      <c r="KCG1" s="297"/>
      <c r="KCH1" s="296"/>
      <c r="KCI1" s="297"/>
      <c r="KCJ1" s="296"/>
      <c r="KCK1" s="297"/>
      <c r="KCL1" s="296"/>
      <c r="KCM1" s="297"/>
      <c r="KCN1" s="296"/>
      <c r="KCO1" s="297"/>
      <c r="KCP1" s="296"/>
      <c r="KCQ1" s="297"/>
      <c r="KCR1" s="296"/>
      <c r="KCS1" s="297"/>
      <c r="KCT1" s="296"/>
      <c r="KCU1" s="297"/>
      <c r="KCV1" s="296"/>
      <c r="KCW1" s="297"/>
      <c r="KCX1" s="296"/>
      <c r="KCY1" s="297"/>
      <c r="KCZ1" s="296"/>
      <c r="KDA1" s="297"/>
      <c r="KDB1" s="296"/>
      <c r="KDC1" s="297"/>
      <c r="KDD1" s="296"/>
      <c r="KDE1" s="297"/>
      <c r="KDF1" s="296"/>
      <c r="KDG1" s="297"/>
      <c r="KDH1" s="296"/>
      <c r="KDI1" s="297"/>
      <c r="KDJ1" s="296"/>
      <c r="KDK1" s="297"/>
      <c r="KDL1" s="296"/>
      <c r="KDM1" s="297"/>
      <c r="KDN1" s="296"/>
      <c r="KDO1" s="297"/>
      <c r="KDP1" s="296"/>
      <c r="KDQ1" s="297"/>
      <c r="KDR1" s="296"/>
      <c r="KDS1" s="297"/>
      <c r="KDT1" s="296"/>
      <c r="KDU1" s="297"/>
      <c r="KDV1" s="296"/>
      <c r="KDW1" s="297"/>
      <c r="KDX1" s="296"/>
      <c r="KDY1" s="297"/>
      <c r="KDZ1" s="296"/>
      <c r="KEA1" s="297"/>
      <c r="KEB1" s="296"/>
      <c r="KEC1" s="297"/>
      <c r="KED1" s="296"/>
      <c r="KEE1" s="297"/>
      <c r="KEF1" s="296"/>
      <c r="KEG1" s="297"/>
      <c r="KEH1" s="296"/>
      <c r="KEI1" s="297"/>
      <c r="KEJ1" s="296"/>
      <c r="KEK1" s="297"/>
      <c r="KEL1" s="296"/>
      <c r="KEM1" s="297"/>
      <c r="KEN1" s="296"/>
      <c r="KEO1" s="297"/>
      <c r="KEP1" s="296"/>
      <c r="KEQ1" s="297"/>
      <c r="KER1" s="296"/>
      <c r="KES1" s="297"/>
      <c r="KET1" s="296"/>
      <c r="KEU1" s="297"/>
      <c r="KEV1" s="296"/>
      <c r="KEW1" s="297"/>
      <c r="KEX1" s="296"/>
      <c r="KEY1" s="297"/>
      <c r="KEZ1" s="296"/>
      <c r="KFA1" s="297"/>
      <c r="KFB1" s="296"/>
      <c r="KFC1" s="297"/>
      <c r="KFD1" s="296"/>
      <c r="KFE1" s="297"/>
      <c r="KFF1" s="296"/>
      <c r="KFG1" s="297"/>
      <c r="KFH1" s="296"/>
      <c r="KFI1" s="297"/>
      <c r="KFJ1" s="296"/>
      <c r="KFK1" s="297"/>
      <c r="KFL1" s="296"/>
      <c r="KFM1" s="297"/>
      <c r="KFN1" s="296"/>
      <c r="KFO1" s="297"/>
      <c r="KFP1" s="296"/>
      <c r="KFQ1" s="297"/>
      <c r="KFR1" s="296"/>
      <c r="KFS1" s="297"/>
      <c r="KFT1" s="296"/>
      <c r="KFU1" s="297"/>
      <c r="KFV1" s="296"/>
      <c r="KFW1" s="297"/>
      <c r="KFX1" s="296"/>
      <c r="KFY1" s="297"/>
      <c r="KFZ1" s="296"/>
      <c r="KGA1" s="297"/>
      <c r="KGB1" s="296"/>
      <c r="KGC1" s="297"/>
      <c r="KGD1" s="296"/>
      <c r="KGE1" s="297"/>
      <c r="KGF1" s="296"/>
      <c r="KGG1" s="297"/>
      <c r="KGH1" s="296"/>
      <c r="KGI1" s="297"/>
      <c r="KGJ1" s="296"/>
      <c r="KGK1" s="297"/>
      <c r="KGL1" s="296"/>
      <c r="KGM1" s="297"/>
      <c r="KGN1" s="296"/>
      <c r="KGO1" s="297"/>
      <c r="KGP1" s="296"/>
      <c r="KGQ1" s="297"/>
      <c r="KGR1" s="296"/>
      <c r="KGS1" s="297"/>
      <c r="KGT1" s="296"/>
      <c r="KGU1" s="297"/>
      <c r="KGV1" s="296"/>
      <c r="KGW1" s="297"/>
      <c r="KGX1" s="296"/>
      <c r="KGY1" s="297"/>
      <c r="KGZ1" s="296"/>
      <c r="KHA1" s="297"/>
      <c r="KHB1" s="296"/>
      <c r="KHC1" s="297"/>
      <c r="KHD1" s="296"/>
      <c r="KHE1" s="297"/>
      <c r="KHF1" s="296"/>
      <c r="KHG1" s="297"/>
      <c r="KHH1" s="296"/>
      <c r="KHI1" s="297"/>
      <c r="KHJ1" s="296"/>
      <c r="KHK1" s="297"/>
      <c r="KHL1" s="296"/>
      <c r="KHM1" s="297"/>
      <c r="KHN1" s="296"/>
      <c r="KHO1" s="297"/>
      <c r="KHP1" s="296"/>
      <c r="KHQ1" s="297"/>
      <c r="KHR1" s="296"/>
      <c r="KHS1" s="297"/>
      <c r="KHT1" s="296"/>
      <c r="KHU1" s="297"/>
      <c r="KHV1" s="296"/>
      <c r="KHW1" s="297"/>
      <c r="KHX1" s="296"/>
      <c r="KHY1" s="297"/>
      <c r="KHZ1" s="296"/>
      <c r="KIA1" s="297"/>
      <c r="KIB1" s="296"/>
      <c r="KIC1" s="297"/>
      <c r="KID1" s="296"/>
      <c r="KIE1" s="297"/>
      <c r="KIF1" s="296"/>
      <c r="KIG1" s="297"/>
      <c r="KIH1" s="296"/>
      <c r="KII1" s="297"/>
      <c r="KIJ1" s="296"/>
      <c r="KIK1" s="297"/>
      <c r="KIL1" s="296"/>
      <c r="KIM1" s="297"/>
      <c r="KIN1" s="296"/>
      <c r="KIO1" s="297"/>
      <c r="KIP1" s="296"/>
      <c r="KIQ1" s="297"/>
      <c r="KIR1" s="296"/>
      <c r="KIS1" s="297"/>
      <c r="KIT1" s="296"/>
      <c r="KIU1" s="297"/>
      <c r="KIV1" s="296"/>
      <c r="KIW1" s="297"/>
      <c r="KIX1" s="296"/>
      <c r="KIY1" s="297"/>
      <c r="KIZ1" s="296"/>
      <c r="KJA1" s="297"/>
      <c r="KJB1" s="296"/>
      <c r="KJC1" s="297"/>
      <c r="KJD1" s="296"/>
      <c r="KJE1" s="297"/>
      <c r="KJF1" s="296"/>
      <c r="KJG1" s="297"/>
      <c r="KJH1" s="296"/>
      <c r="KJI1" s="297"/>
      <c r="KJJ1" s="296"/>
      <c r="KJK1" s="297"/>
      <c r="KJL1" s="296"/>
      <c r="KJM1" s="297"/>
      <c r="KJN1" s="296"/>
      <c r="KJO1" s="297"/>
      <c r="KJP1" s="296"/>
      <c r="KJQ1" s="297"/>
      <c r="KJR1" s="296"/>
      <c r="KJS1" s="297"/>
      <c r="KJT1" s="296"/>
      <c r="KJU1" s="297"/>
      <c r="KJV1" s="296"/>
      <c r="KJW1" s="297"/>
      <c r="KJX1" s="296"/>
      <c r="KJY1" s="297"/>
      <c r="KJZ1" s="296"/>
      <c r="KKA1" s="297"/>
      <c r="KKB1" s="296"/>
      <c r="KKC1" s="297"/>
      <c r="KKD1" s="296"/>
      <c r="KKE1" s="297"/>
      <c r="KKF1" s="296"/>
      <c r="KKG1" s="297"/>
      <c r="KKH1" s="296"/>
      <c r="KKI1" s="297"/>
      <c r="KKJ1" s="296"/>
      <c r="KKK1" s="297"/>
      <c r="KKL1" s="296"/>
      <c r="KKM1" s="297"/>
      <c r="KKN1" s="296"/>
      <c r="KKO1" s="297"/>
      <c r="KKP1" s="296"/>
      <c r="KKQ1" s="297"/>
      <c r="KKR1" s="296"/>
      <c r="KKS1" s="297"/>
      <c r="KKT1" s="296"/>
      <c r="KKU1" s="297"/>
      <c r="KKV1" s="296"/>
      <c r="KKW1" s="297"/>
      <c r="KKX1" s="296"/>
      <c r="KKY1" s="297"/>
      <c r="KKZ1" s="296"/>
      <c r="KLA1" s="297"/>
      <c r="KLB1" s="296"/>
      <c r="KLC1" s="297"/>
      <c r="KLD1" s="296"/>
      <c r="KLE1" s="297"/>
      <c r="KLF1" s="296"/>
      <c r="KLG1" s="297"/>
      <c r="KLH1" s="296"/>
      <c r="KLI1" s="297"/>
      <c r="KLJ1" s="296"/>
      <c r="KLK1" s="297"/>
      <c r="KLL1" s="296"/>
      <c r="KLM1" s="297"/>
      <c r="KLN1" s="296"/>
      <c r="KLO1" s="297"/>
      <c r="KLP1" s="296"/>
      <c r="KLQ1" s="297"/>
      <c r="KLR1" s="296"/>
      <c r="KLS1" s="297"/>
      <c r="KLT1" s="296"/>
      <c r="KLU1" s="297"/>
      <c r="KLV1" s="296"/>
      <c r="KLW1" s="297"/>
      <c r="KLX1" s="296"/>
      <c r="KLY1" s="297"/>
      <c r="KLZ1" s="296"/>
      <c r="KMA1" s="297"/>
      <c r="KMB1" s="296"/>
      <c r="KMC1" s="297"/>
      <c r="KMD1" s="296"/>
      <c r="KME1" s="297"/>
      <c r="KMF1" s="296"/>
      <c r="KMG1" s="297"/>
      <c r="KMH1" s="296"/>
      <c r="KMI1" s="297"/>
      <c r="KMJ1" s="296"/>
      <c r="KMK1" s="297"/>
      <c r="KML1" s="296"/>
      <c r="KMM1" s="297"/>
      <c r="KMN1" s="296"/>
      <c r="KMO1" s="297"/>
      <c r="KMP1" s="296"/>
      <c r="KMQ1" s="297"/>
      <c r="KMR1" s="296"/>
      <c r="KMS1" s="297"/>
      <c r="KMT1" s="296"/>
      <c r="KMU1" s="297"/>
      <c r="KMV1" s="296"/>
      <c r="KMW1" s="297"/>
      <c r="KMX1" s="296"/>
      <c r="KMY1" s="297"/>
      <c r="KMZ1" s="296"/>
      <c r="KNA1" s="297"/>
      <c r="KNB1" s="296"/>
      <c r="KNC1" s="297"/>
      <c r="KND1" s="296"/>
      <c r="KNE1" s="297"/>
      <c r="KNF1" s="296"/>
      <c r="KNG1" s="297"/>
      <c r="KNH1" s="296"/>
      <c r="KNI1" s="297"/>
      <c r="KNJ1" s="296"/>
      <c r="KNK1" s="297"/>
      <c r="KNL1" s="296"/>
      <c r="KNM1" s="297"/>
      <c r="KNN1" s="296"/>
      <c r="KNO1" s="297"/>
      <c r="KNP1" s="296"/>
      <c r="KNQ1" s="297"/>
      <c r="KNR1" s="296"/>
      <c r="KNS1" s="297"/>
      <c r="KNT1" s="296"/>
      <c r="KNU1" s="297"/>
      <c r="KNV1" s="296"/>
      <c r="KNW1" s="297"/>
      <c r="KNX1" s="296"/>
      <c r="KNY1" s="297"/>
      <c r="KNZ1" s="296"/>
      <c r="KOA1" s="297"/>
      <c r="KOB1" s="296"/>
      <c r="KOC1" s="297"/>
      <c r="KOD1" s="296"/>
      <c r="KOE1" s="297"/>
      <c r="KOF1" s="296"/>
      <c r="KOG1" s="297"/>
      <c r="KOH1" s="296"/>
      <c r="KOI1" s="297"/>
      <c r="KOJ1" s="296"/>
      <c r="KOK1" s="297"/>
      <c r="KOL1" s="296"/>
      <c r="KOM1" s="297"/>
      <c r="KON1" s="296"/>
      <c r="KOO1" s="297"/>
      <c r="KOP1" s="296"/>
      <c r="KOQ1" s="297"/>
      <c r="KOR1" s="296"/>
      <c r="KOS1" s="297"/>
      <c r="KOT1" s="296"/>
      <c r="KOU1" s="297"/>
      <c r="KOV1" s="296"/>
      <c r="KOW1" s="297"/>
      <c r="KOX1" s="296"/>
      <c r="KOY1" s="297"/>
      <c r="KOZ1" s="296"/>
      <c r="KPA1" s="297"/>
      <c r="KPB1" s="296"/>
      <c r="KPC1" s="297"/>
      <c r="KPD1" s="296"/>
      <c r="KPE1" s="297"/>
      <c r="KPF1" s="296"/>
      <c r="KPG1" s="297"/>
      <c r="KPH1" s="296"/>
      <c r="KPI1" s="297"/>
      <c r="KPJ1" s="296"/>
      <c r="KPK1" s="297"/>
      <c r="KPL1" s="296"/>
      <c r="KPM1" s="297"/>
      <c r="KPN1" s="296"/>
      <c r="KPO1" s="297"/>
      <c r="KPP1" s="296"/>
      <c r="KPQ1" s="297"/>
      <c r="KPR1" s="296"/>
      <c r="KPS1" s="297"/>
      <c r="KPT1" s="296"/>
      <c r="KPU1" s="297"/>
      <c r="KPV1" s="296"/>
      <c r="KPW1" s="297"/>
      <c r="KPX1" s="296"/>
      <c r="KPY1" s="297"/>
      <c r="KPZ1" s="296"/>
      <c r="KQA1" s="297"/>
      <c r="KQB1" s="296"/>
      <c r="KQC1" s="297"/>
      <c r="KQD1" s="296"/>
      <c r="KQE1" s="297"/>
      <c r="KQF1" s="296"/>
      <c r="KQG1" s="297"/>
      <c r="KQH1" s="296"/>
      <c r="KQI1" s="297"/>
      <c r="KQJ1" s="296"/>
      <c r="KQK1" s="297"/>
      <c r="KQL1" s="296"/>
      <c r="KQM1" s="297"/>
      <c r="KQN1" s="296"/>
      <c r="KQO1" s="297"/>
      <c r="KQP1" s="296"/>
      <c r="KQQ1" s="297"/>
      <c r="KQR1" s="296"/>
      <c r="KQS1" s="297"/>
      <c r="KQT1" s="296"/>
      <c r="KQU1" s="297"/>
      <c r="KQV1" s="296"/>
      <c r="KQW1" s="297"/>
      <c r="KQX1" s="296"/>
      <c r="KQY1" s="297"/>
      <c r="KQZ1" s="296"/>
      <c r="KRA1" s="297"/>
      <c r="KRB1" s="296"/>
      <c r="KRC1" s="297"/>
      <c r="KRD1" s="296"/>
      <c r="KRE1" s="297"/>
      <c r="KRF1" s="296"/>
      <c r="KRG1" s="297"/>
      <c r="KRH1" s="296"/>
      <c r="KRI1" s="297"/>
      <c r="KRJ1" s="296"/>
      <c r="KRK1" s="297"/>
      <c r="KRL1" s="296"/>
      <c r="KRM1" s="297"/>
      <c r="KRN1" s="296"/>
      <c r="KRO1" s="297"/>
      <c r="KRP1" s="296"/>
      <c r="KRQ1" s="297"/>
      <c r="KRR1" s="296"/>
      <c r="KRS1" s="297"/>
      <c r="KRT1" s="296"/>
      <c r="KRU1" s="297"/>
      <c r="KRV1" s="296"/>
      <c r="KRW1" s="297"/>
      <c r="KRX1" s="296"/>
      <c r="KRY1" s="297"/>
      <c r="KRZ1" s="296"/>
      <c r="KSA1" s="297"/>
      <c r="KSB1" s="296"/>
      <c r="KSC1" s="297"/>
      <c r="KSD1" s="296"/>
      <c r="KSE1" s="297"/>
      <c r="KSF1" s="296"/>
      <c r="KSG1" s="297"/>
      <c r="KSH1" s="296"/>
      <c r="KSI1" s="297"/>
      <c r="KSJ1" s="296"/>
      <c r="KSK1" s="297"/>
      <c r="KSL1" s="296"/>
      <c r="KSM1" s="297"/>
      <c r="KSN1" s="296"/>
      <c r="KSO1" s="297"/>
      <c r="KSP1" s="296"/>
      <c r="KSQ1" s="297"/>
      <c r="KSR1" s="296"/>
      <c r="KSS1" s="297"/>
      <c r="KST1" s="296"/>
      <c r="KSU1" s="297"/>
      <c r="KSV1" s="296"/>
      <c r="KSW1" s="297"/>
      <c r="KSX1" s="296"/>
      <c r="KSY1" s="297"/>
      <c r="KSZ1" s="296"/>
      <c r="KTA1" s="297"/>
      <c r="KTB1" s="296"/>
      <c r="KTC1" s="297"/>
      <c r="KTD1" s="296"/>
      <c r="KTE1" s="297"/>
      <c r="KTF1" s="296"/>
      <c r="KTG1" s="297"/>
      <c r="KTH1" s="296"/>
      <c r="KTI1" s="297"/>
      <c r="KTJ1" s="296"/>
      <c r="KTK1" s="297"/>
      <c r="KTL1" s="296"/>
      <c r="KTM1" s="297"/>
      <c r="KTN1" s="296"/>
      <c r="KTO1" s="297"/>
      <c r="KTP1" s="296"/>
      <c r="KTQ1" s="297"/>
      <c r="KTR1" s="296"/>
      <c r="KTS1" s="297"/>
      <c r="KTT1" s="296"/>
      <c r="KTU1" s="297"/>
      <c r="KTV1" s="296"/>
      <c r="KTW1" s="297"/>
      <c r="KTX1" s="296"/>
      <c r="KTY1" s="297"/>
      <c r="KTZ1" s="296"/>
      <c r="KUA1" s="297"/>
      <c r="KUB1" s="296"/>
      <c r="KUC1" s="297"/>
      <c r="KUD1" s="296"/>
      <c r="KUE1" s="297"/>
      <c r="KUF1" s="296"/>
      <c r="KUG1" s="297"/>
      <c r="KUH1" s="296"/>
      <c r="KUI1" s="297"/>
      <c r="KUJ1" s="296"/>
      <c r="KUK1" s="297"/>
      <c r="KUL1" s="296"/>
      <c r="KUM1" s="297"/>
      <c r="KUN1" s="296"/>
      <c r="KUO1" s="297"/>
      <c r="KUP1" s="296"/>
      <c r="KUQ1" s="297"/>
      <c r="KUR1" s="296"/>
      <c r="KUS1" s="297"/>
      <c r="KUT1" s="296"/>
      <c r="KUU1" s="297"/>
      <c r="KUV1" s="296"/>
      <c r="KUW1" s="297"/>
      <c r="KUX1" s="296"/>
      <c r="KUY1" s="297"/>
      <c r="KUZ1" s="296"/>
      <c r="KVA1" s="297"/>
      <c r="KVB1" s="296"/>
      <c r="KVC1" s="297"/>
      <c r="KVD1" s="296"/>
      <c r="KVE1" s="297"/>
      <c r="KVF1" s="296"/>
      <c r="KVG1" s="297"/>
      <c r="KVH1" s="296"/>
      <c r="KVI1" s="297"/>
      <c r="KVJ1" s="296"/>
      <c r="KVK1" s="297"/>
      <c r="KVL1" s="296"/>
      <c r="KVM1" s="297"/>
      <c r="KVN1" s="296"/>
      <c r="KVO1" s="297"/>
      <c r="KVP1" s="296"/>
      <c r="KVQ1" s="297"/>
      <c r="KVR1" s="296"/>
      <c r="KVS1" s="297"/>
      <c r="KVT1" s="296"/>
      <c r="KVU1" s="297"/>
      <c r="KVV1" s="296"/>
      <c r="KVW1" s="297"/>
      <c r="KVX1" s="296"/>
      <c r="KVY1" s="297"/>
      <c r="KVZ1" s="296"/>
      <c r="KWA1" s="297"/>
      <c r="KWB1" s="296"/>
      <c r="KWC1" s="297"/>
      <c r="KWD1" s="296"/>
      <c r="KWE1" s="297"/>
      <c r="KWF1" s="296"/>
      <c r="KWG1" s="297"/>
      <c r="KWH1" s="296"/>
      <c r="KWI1" s="297"/>
      <c r="KWJ1" s="296"/>
      <c r="KWK1" s="297"/>
      <c r="KWL1" s="296"/>
      <c r="KWM1" s="297"/>
      <c r="KWN1" s="296"/>
      <c r="KWO1" s="297"/>
      <c r="KWP1" s="296"/>
      <c r="KWQ1" s="297"/>
      <c r="KWR1" s="296"/>
      <c r="KWS1" s="297"/>
      <c r="KWT1" s="296"/>
      <c r="KWU1" s="297"/>
      <c r="KWV1" s="296"/>
      <c r="KWW1" s="297"/>
      <c r="KWX1" s="296"/>
      <c r="KWY1" s="297"/>
      <c r="KWZ1" s="296"/>
      <c r="KXA1" s="297"/>
      <c r="KXB1" s="296"/>
      <c r="KXC1" s="297"/>
      <c r="KXD1" s="296"/>
      <c r="KXE1" s="297"/>
      <c r="KXF1" s="296"/>
      <c r="KXG1" s="297"/>
      <c r="KXH1" s="296"/>
      <c r="KXI1" s="297"/>
      <c r="KXJ1" s="296"/>
      <c r="KXK1" s="297"/>
      <c r="KXL1" s="296"/>
      <c r="KXM1" s="297"/>
      <c r="KXN1" s="296"/>
      <c r="KXO1" s="297"/>
      <c r="KXP1" s="296"/>
      <c r="KXQ1" s="297"/>
      <c r="KXR1" s="296"/>
      <c r="KXS1" s="297"/>
      <c r="KXT1" s="296"/>
      <c r="KXU1" s="297"/>
      <c r="KXV1" s="296"/>
      <c r="KXW1" s="297"/>
      <c r="KXX1" s="296"/>
      <c r="KXY1" s="297"/>
      <c r="KXZ1" s="296"/>
      <c r="KYA1" s="297"/>
      <c r="KYB1" s="296"/>
      <c r="KYC1" s="297"/>
      <c r="KYD1" s="296"/>
      <c r="KYE1" s="297"/>
      <c r="KYF1" s="296"/>
      <c r="KYG1" s="297"/>
      <c r="KYH1" s="296"/>
      <c r="KYI1" s="297"/>
      <c r="KYJ1" s="296"/>
      <c r="KYK1" s="297"/>
      <c r="KYL1" s="296"/>
      <c r="KYM1" s="297"/>
      <c r="KYN1" s="296"/>
      <c r="KYO1" s="297"/>
      <c r="KYP1" s="296"/>
      <c r="KYQ1" s="297"/>
      <c r="KYR1" s="296"/>
      <c r="KYS1" s="297"/>
      <c r="KYT1" s="296"/>
      <c r="KYU1" s="297"/>
      <c r="KYV1" s="296"/>
      <c r="KYW1" s="297"/>
      <c r="KYX1" s="296"/>
      <c r="KYY1" s="297"/>
      <c r="KYZ1" s="296"/>
      <c r="KZA1" s="297"/>
      <c r="KZB1" s="296"/>
      <c r="KZC1" s="297"/>
      <c r="KZD1" s="296"/>
      <c r="KZE1" s="297"/>
      <c r="KZF1" s="296"/>
      <c r="KZG1" s="297"/>
      <c r="KZH1" s="296"/>
      <c r="KZI1" s="297"/>
      <c r="KZJ1" s="296"/>
      <c r="KZK1" s="297"/>
      <c r="KZL1" s="296"/>
      <c r="KZM1" s="297"/>
      <c r="KZN1" s="296"/>
      <c r="KZO1" s="297"/>
      <c r="KZP1" s="296"/>
      <c r="KZQ1" s="297"/>
      <c r="KZR1" s="296"/>
      <c r="KZS1" s="297"/>
      <c r="KZT1" s="296"/>
      <c r="KZU1" s="297"/>
      <c r="KZV1" s="296"/>
      <c r="KZW1" s="297"/>
      <c r="KZX1" s="296"/>
      <c r="KZY1" s="297"/>
      <c r="KZZ1" s="296"/>
      <c r="LAA1" s="297"/>
      <c r="LAB1" s="296"/>
      <c r="LAC1" s="297"/>
      <c r="LAD1" s="296"/>
      <c r="LAE1" s="297"/>
      <c r="LAF1" s="296"/>
      <c r="LAG1" s="297"/>
      <c r="LAH1" s="296"/>
      <c r="LAI1" s="297"/>
      <c r="LAJ1" s="296"/>
      <c r="LAK1" s="297"/>
      <c r="LAL1" s="296"/>
      <c r="LAM1" s="297"/>
      <c r="LAN1" s="296"/>
      <c r="LAO1" s="297"/>
      <c r="LAP1" s="296"/>
      <c r="LAQ1" s="297"/>
      <c r="LAR1" s="296"/>
      <c r="LAS1" s="297"/>
      <c r="LAT1" s="296"/>
      <c r="LAU1" s="297"/>
      <c r="LAV1" s="296"/>
      <c r="LAW1" s="297"/>
      <c r="LAX1" s="296"/>
      <c r="LAY1" s="297"/>
      <c r="LAZ1" s="296"/>
      <c r="LBA1" s="297"/>
      <c r="LBB1" s="296"/>
      <c r="LBC1" s="297"/>
      <c r="LBD1" s="296"/>
      <c r="LBE1" s="297"/>
      <c r="LBF1" s="296"/>
      <c r="LBG1" s="297"/>
      <c r="LBH1" s="296"/>
      <c r="LBI1" s="297"/>
      <c r="LBJ1" s="296"/>
      <c r="LBK1" s="297"/>
      <c r="LBL1" s="296"/>
      <c r="LBM1" s="297"/>
      <c r="LBN1" s="296"/>
      <c r="LBO1" s="297"/>
      <c r="LBP1" s="296"/>
      <c r="LBQ1" s="297"/>
      <c r="LBR1" s="296"/>
      <c r="LBS1" s="297"/>
      <c r="LBT1" s="296"/>
      <c r="LBU1" s="297"/>
      <c r="LBV1" s="296"/>
      <c r="LBW1" s="297"/>
      <c r="LBX1" s="296"/>
      <c r="LBY1" s="297"/>
      <c r="LBZ1" s="296"/>
      <c r="LCA1" s="297"/>
      <c r="LCB1" s="296"/>
      <c r="LCC1" s="297"/>
      <c r="LCD1" s="296"/>
      <c r="LCE1" s="297"/>
      <c r="LCF1" s="296"/>
      <c r="LCG1" s="297"/>
      <c r="LCH1" s="296"/>
      <c r="LCI1" s="297"/>
      <c r="LCJ1" s="296"/>
      <c r="LCK1" s="297"/>
      <c r="LCL1" s="296"/>
      <c r="LCM1" s="297"/>
      <c r="LCN1" s="296"/>
      <c r="LCO1" s="297"/>
      <c r="LCP1" s="296"/>
      <c r="LCQ1" s="297"/>
      <c r="LCR1" s="296"/>
      <c r="LCS1" s="297"/>
      <c r="LCT1" s="296"/>
      <c r="LCU1" s="297"/>
      <c r="LCV1" s="296"/>
      <c r="LCW1" s="297"/>
      <c r="LCX1" s="296"/>
      <c r="LCY1" s="297"/>
      <c r="LCZ1" s="296"/>
      <c r="LDA1" s="297"/>
      <c r="LDB1" s="296"/>
      <c r="LDC1" s="297"/>
      <c r="LDD1" s="296"/>
      <c r="LDE1" s="297"/>
      <c r="LDF1" s="296"/>
      <c r="LDG1" s="297"/>
      <c r="LDH1" s="296"/>
      <c r="LDI1" s="297"/>
      <c r="LDJ1" s="296"/>
      <c r="LDK1" s="297"/>
      <c r="LDL1" s="296"/>
      <c r="LDM1" s="297"/>
      <c r="LDN1" s="296"/>
      <c r="LDO1" s="297"/>
      <c r="LDP1" s="296"/>
      <c r="LDQ1" s="297"/>
      <c r="LDR1" s="296"/>
      <c r="LDS1" s="297"/>
      <c r="LDT1" s="296"/>
      <c r="LDU1" s="297"/>
      <c r="LDV1" s="296"/>
      <c r="LDW1" s="297"/>
      <c r="LDX1" s="296"/>
      <c r="LDY1" s="297"/>
      <c r="LDZ1" s="296"/>
      <c r="LEA1" s="297"/>
      <c r="LEB1" s="296"/>
      <c r="LEC1" s="297"/>
      <c r="LED1" s="296"/>
      <c r="LEE1" s="297"/>
      <c r="LEF1" s="296"/>
      <c r="LEG1" s="297"/>
      <c r="LEH1" s="296"/>
      <c r="LEI1" s="297"/>
      <c r="LEJ1" s="296"/>
      <c r="LEK1" s="297"/>
      <c r="LEL1" s="296"/>
      <c r="LEM1" s="297"/>
      <c r="LEN1" s="296"/>
      <c r="LEO1" s="297"/>
      <c r="LEP1" s="296"/>
      <c r="LEQ1" s="297"/>
      <c r="LER1" s="296"/>
      <c r="LES1" s="297"/>
      <c r="LET1" s="296"/>
      <c r="LEU1" s="297"/>
      <c r="LEV1" s="296"/>
      <c r="LEW1" s="297"/>
      <c r="LEX1" s="296"/>
      <c r="LEY1" s="297"/>
      <c r="LEZ1" s="296"/>
      <c r="LFA1" s="297"/>
      <c r="LFB1" s="296"/>
      <c r="LFC1" s="297"/>
      <c r="LFD1" s="296"/>
      <c r="LFE1" s="297"/>
      <c r="LFF1" s="296"/>
      <c r="LFG1" s="297"/>
      <c r="LFH1" s="296"/>
      <c r="LFI1" s="297"/>
      <c r="LFJ1" s="296"/>
      <c r="LFK1" s="297"/>
      <c r="LFL1" s="296"/>
      <c r="LFM1" s="297"/>
      <c r="LFN1" s="296"/>
      <c r="LFO1" s="297"/>
      <c r="LFP1" s="296"/>
      <c r="LFQ1" s="297"/>
      <c r="LFR1" s="296"/>
      <c r="LFS1" s="297"/>
      <c r="LFT1" s="296"/>
      <c r="LFU1" s="297"/>
      <c r="LFV1" s="296"/>
      <c r="LFW1" s="297"/>
      <c r="LFX1" s="296"/>
      <c r="LFY1" s="297"/>
      <c r="LFZ1" s="296"/>
      <c r="LGA1" s="297"/>
      <c r="LGB1" s="296"/>
      <c r="LGC1" s="297"/>
      <c r="LGD1" s="296"/>
      <c r="LGE1" s="297"/>
      <c r="LGF1" s="296"/>
      <c r="LGG1" s="297"/>
      <c r="LGH1" s="296"/>
      <c r="LGI1" s="297"/>
      <c r="LGJ1" s="296"/>
      <c r="LGK1" s="297"/>
      <c r="LGL1" s="296"/>
      <c r="LGM1" s="297"/>
      <c r="LGN1" s="296"/>
      <c r="LGO1" s="297"/>
      <c r="LGP1" s="296"/>
      <c r="LGQ1" s="297"/>
      <c r="LGR1" s="296"/>
      <c r="LGS1" s="297"/>
      <c r="LGT1" s="296"/>
      <c r="LGU1" s="297"/>
      <c r="LGV1" s="296"/>
      <c r="LGW1" s="297"/>
      <c r="LGX1" s="296"/>
      <c r="LGY1" s="297"/>
      <c r="LGZ1" s="296"/>
      <c r="LHA1" s="297"/>
      <c r="LHB1" s="296"/>
      <c r="LHC1" s="297"/>
      <c r="LHD1" s="296"/>
      <c r="LHE1" s="297"/>
      <c r="LHF1" s="296"/>
      <c r="LHG1" s="297"/>
      <c r="LHH1" s="296"/>
      <c r="LHI1" s="297"/>
      <c r="LHJ1" s="296"/>
      <c r="LHK1" s="297"/>
      <c r="LHL1" s="296"/>
      <c r="LHM1" s="297"/>
      <c r="LHN1" s="296"/>
      <c r="LHO1" s="297"/>
      <c r="LHP1" s="296"/>
      <c r="LHQ1" s="297"/>
      <c r="LHR1" s="296"/>
      <c r="LHS1" s="297"/>
      <c r="LHT1" s="296"/>
      <c r="LHU1" s="297"/>
      <c r="LHV1" s="296"/>
      <c r="LHW1" s="297"/>
      <c r="LHX1" s="296"/>
      <c r="LHY1" s="297"/>
      <c r="LHZ1" s="296"/>
      <c r="LIA1" s="297"/>
      <c r="LIB1" s="296"/>
      <c r="LIC1" s="297"/>
      <c r="LID1" s="296"/>
      <c r="LIE1" s="297"/>
      <c r="LIF1" s="296"/>
      <c r="LIG1" s="297"/>
      <c r="LIH1" s="296"/>
      <c r="LII1" s="297"/>
      <c r="LIJ1" s="296"/>
      <c r="LIK1" s="297"/>
      <c r="LIL1" s="296"/>
      <c r="LIM1" s="297"/>
      <c r="LIN1" s="296"/>
      <c r="LIO1" s="297"/>
      <c r="LIP1" s="296"/>
      <c r="LIQ1" s="297"/>
      <c r="LIR1" s="296"/>
      <c r="LIS1" s="297"/>
      <c r="LIT1" s="296"/>
      <c r="LIU1" s="297"/>
      <c r="LIV1" s="296"/>
      <c r="LIW1" s="297"/>
      <c r="LIX1" s="296"/>
      <c r="LIY1" s="297"/>
      <c r="LIZ1" s="296"/>
      <c r="LJA1" s="297"/>
      <c r="LJB1" s="296"/>
      <c r="LJC1" s="297"/>
      <c r="LJD1" s="296"/>
      <c r="LJE1" s="297"/>
      <c r="LJF1" s="296"/>
      <c r="LJG1" s="297"/>
      <c r="LJH1" s="296"/>
      <c r="LJI1" s="297"/>
      <c r="LJJ1" s="296"/>
      <c r="LJK1" s="297"/>
      <c r="LJL1" s="296"/>
      <c r="LJM1" s="297"/>
      <c r="LJN1" s="296"/>
      <c r="LJO1" s="297"/>
      <c r="LJP1" s="296"/>
      <c r="LJQ1" s="297"/>
      <c r="LJR1" s="296"/>
      <c r="LJS1" s="297"/>
      <c r="LJT1" s="296"/>
      <c r="LJU1" s="297"/>
      <c r="LJV1" s="296"/>
      <c r="LJW1" s="297"/>
      <c r="LJX1" s="296"/>
      <c r="LJY1" s="297"/>
      <c r="LJZ1" s="296"/>
      <c r="LKA1" s="297"/>
      <c r="LKB1" s="296"/>
      <c r="LKC1" s="297"/>
      <c r="LKD1" s="296"/>
      <c r="LKE1" s="297"/>
      <c r="LKF1" s="296"/>
      <c r="LKG1" s="297"/>
      <c r="LKH1" s="296"/>
      <c r="LKI1" s="297"/>
      <c r="LKJ1" s="296"/>
      <c r="LKK1" s="297"/>
      <c r="LKL1" s="296"/>
      <c r="LKM1" s="297"/>
      <c r="LKN1" s="296"/>
      <c r="LKO1" s="297"/>
      <c r="LKP1" s="296"/>
      <c r="LKQ1" s="297"/>
      <c r="LKR1" s="296"/>
      <c r="LKS1" s="297"/>
      <c r="LKT1" s="296"/>
      <c r="LKU1" s="297"/>
      <c r="LKV1" s="296"/>
      <c r="LKW1" s="297"/>
      <c r="LKX1" s="296"/>
      <c r="LKY1" s="297"/>
      <c r="LKZ1" s="296"/>
      <c r="LLA1" s="297"/>
      <c r="LLB1" s="296"/>
      <c r="LLC1" s="297"/>
      <c r="LLD1" s="296"/>
      <c r="LLE1" s="297"/>
      <c r="LLF1" s="296"/>
      <c r="LLG1" s="297"/>
      <c r="LLH1" s="296"/>
      <c r="LLI1" s="297"/>
      <c r="LLJ1" s="296"/>
      <c r="LLK1" s="297"/>
      <c r="LLL1" s="296"/>
      <c r="LLM1" s="297"/>
      <c r="LLN1" s="296"/>
      <c r="LLO1" s="297"/>
      <c r="LLP1" s="296"/>
      <c r="LLQ1" s="297"/>
      <c r="LLR1" s="296"/>
      <c r="LLS1" s="297"/>
      <c r="LLT1" s="296"/>
      <c r="LLU1" s="297"/>
      <c r="LLV1" s="296"/>
      <c r="LLW1" s="297"/>
      <c r="LLX1" s="296"/>
      <c r="LLY1" s="297"/>
      <c r="LLZ1" s="296"/>
      <c r="LMA1" s="297"/>
      <c r="LMB1" s="296"/>
      <c r="LMC1" s="297"/>
      <c r="LMD1" s="296"/>
      <c r="LME1" s="297"/>
      <c r="LMF1" s="296"/>
      <c r="LMG1" s="297"/>
      <c r="LMH1" s="296"/>
      <c r="LMI1" s="297"/>
      <c r="LMJ1" s="296"/>
      <c r="LMK1" s="297"/>
      <c r="LML1" s="296"/>
      <c r="LMM1" s="297"/>
      <c r="LMN1" s="296"/>
      <c r="LMO1" s="297"/>
      <c r="LMP1" s="296"/>
      <c r="LMQ1" s="297"/>
      <c r="LMR1" s="296"/>
      <c r="LMS1" s="297"/>
      <c r="LMT1" s="296"/>
      <c r="LMU1" s="297"/>
      <c r="LMV1" s="296"/>
      <c r="LMW1" s="297"/>
      <c r="LMX1" s="296"/>
      <c r="LMY1" s="297"/>
      <c r="LMZ1" s="296"/>
      <c r="LNA1" s="297"/>
      <c r="LNB1" s="296"/>
      <c r="LNC1" s="297"/>
      <c r="LND1" s="296"/>
      <c r="LNE1" s="297"/>
      <c r="LNF1" s="296"/>
      <c r="LNG1" s="297"/>
      <c r="LNH1" s="296"/>
      <c r="LNI1" s="297"/>
      <c r="LNJ1" s="296"/>
      <c r="LNK1" s="297"/>
      <c r="LNL1" s="296"/>
      <c r="LNM1" s="297"/>
      <c r="LNN1" s="296"/>
      <c r="LNO1" s="297"/>
      <c r="LNP1" s="296"/>
      <c r="LNQ1" s="297"/>
      <c r="LNR1" s="296"/>
      <c r="LNS1" s="297"/>
      <c r="LNT1" s="296"/>
      <c r="LNU1" s="297"/>
      <c r="LNV1" s="296"/>
      <c r="LNW1" s="297"/>
      <c r="LNX1" s="296"/>
      <c r="LNY1" s="297"/>
      <c r="LNZ1" s="296"/>
      <c r="LOA1" s="297"/>
      <c r="LOB1" s="296"/>
      <c r="LOC1" s="297"/>
      <c r="LOD1" s="296"/>
      <c r="LOE1" s="297"/>
      <c r="LOF1" s="296"/>
      <c r="LOG1" s="297"/>
      <c r="LOH1" s="296"/>
      <c r="LOI1" s="297"/>
      <c r="LOJ1" s="296"/>
      <c r="LOK1" s="297"/>
      <c r="LOL1" s="296"/>
      <c r="LOM1" s="297"/>
      <c r="LON1" s="296"/>
      <c r="LOO1" s="297"/>
      <c r="LOP1" s="296"/>
      <c r="LOQ1" s="297"/>
      <c r="LOR1" s="296"/>
      <c r="LOS1" s="297"/>
      <c r="LOT1" s="296"/>
      <c r="LOU1" s="297"/>
      <c r="LOV1" s="296"/>
      <c r="LOW1" s="297"/>
      <c r="LOX1" s="296"/>
      <c r="LOY1" s="297"/>
      <c r="LOZ1" s="296"/>
      <c r="LPA1" s="297"/>
      <c r="LPB1" s="296"/>
      <c r="LPC1" s="297"/>
      <c r="LPD1" s="296"/>
      <c r="LPE1" s="297"/>
      <c r="LPF1" s="296"/>
      <c r="LPG1" s="297"/>
      <c r="LPH1" s="296"/>
      <c r="LPI1" s="297"/>
      <c r="LPJ1" s="296"/>
      <c r="LPK1" s="297"/>
      <c r="LPL1" s="296"/>
      <c r="LPM1" s="297"/>
      <c r="LPN1" s="296"/>
      <c r="LPO1" s="297"/>
      <c r="LPP1" s="296"/>
      <c r="LPQ1" s="297"/>
      <c r="LPR1" s="296"/>
      <c r="LPS1" s="297"/>
      <c r="LPT1" s="296"/>
      <c r="LPU1" s="297"/>
      <c r="LPV1" s="296"/>
      <c r="LPW1" s="297"/>
      <c r="LPX1" s="296"/>
      <c r="LPY1" s="297"/>
      <c r="LPZ1" s="296"/>
      <c r="LQA1" s="297"/>
      <c r="LQB1" s="296"/>
      <c r="LQC1" s="297"/>
      <c r="LQD1" s="296"/>
      <c r="LQE1" s="297"/>
      <c r="LQF1" s="296"/>
      <c r="LQG1" s="297"/>
      <c r="LQH1" s="296"/>
      <c r="LQI1" s="297"/>
      <c r="LQJ1" s="296"/>
      <c r="LQK1" s="297"/>
      <c r="LQL1" s="296"/>
      <c r="LQM1" s="297"/>
      <c r="LQN1" s="296"/>
      <c r="LQO1" s="297"/>
      <c r="LQP1" s="296"/>
      <c r="LQQ1" s="297"/>
      <c r="LQR1" s="296"/>
      <c r="LQS1" s="297"/>
      <c r="LQT1" s="296"/>
      <c r="LQU1" s="297"/>
      <c r="LQV1" s="296"/>
      <c r="LQW1" s="297"/>
      <c r="LQX1" s="296"/>
      <c r="LQY1" s="297"/>
      <c r="LQZ1" s="296"/>
      <c r="LRA1" s="297"/>
      <c r="LRB1" s="296"/>
      <c r="LRC1" s="297"/>
      <c r="LRD1" s="296"/>
      <c r="LRE1" s="297"/>
      <c r="LRF1" s="296"/>
      <c r="LRG1" s="297"/>
      <c r="LRH1" s="296"/>
      <c r="LRI1" s="297"/>
      <c r="LRJ1" s="296"/>
      <c r="LRK1" s="297"/>
      <c r="LRL1" s="296"/>
      <c r="LRM1" s="297"/>
      <c r="LRN1" s="296"/>
      <c r="LRO1" s="297"/>
      <c r="LRP1" s="296"/>
      <c r="LRQ1" s="297"/>
      <c r="LRR1" s="296"/>
      <c r="LRS1" s="297"/>
      <c r="LRT1" s="296"/>
      <c r="LRU1" s="297"/>
      <c r="LRV1" s="296"/>
      <c r="LRW1" s="297"/>
      <c r="LRX1" s="296"/>
      <c r="LRY1" s="297"/>
      <c r="LRZ1" s="296"/>
      <c r="LSA1" s="297"/>
      <c r="LSB1" s="296"/>
      <c r="LSC1" s="297"/>
      <c r="LSD1" s="296"/>
      <c r="LSE1" s="297"/>
      <c r="LSF1" s="296"/>
      <c r="LSG1" s="297"/>
      <c r="LSH1" s="296"/>
      <c r="LSI1" s="297"/>
      <c r="LSJ1" s="296"/>
      <c r="LSK1" s="297"/>
      <c r="LSL1" s="296"/>
      <c r="LSM1" s="297"/>
      <c r="LSN1" s="296"/>
      <c r="LSO1" s="297"/>
      <c r="LSP1" s="296"/>
      <c r="LSQ1" s="297"/>
      <c r="LSR1" s="296"/>
      <c r="LSS1" s="297"/>
      <c r="LST1" s="296"/>
      <c r="LSU1" s="297"/>
      <c r="LSV1" s="296"/>
      <c r="LSW1" s="297"/>
      <c r="LSX1" s="296"/>
      <c r="LSY1" s="297"/>
      <c r="LSZ1" s="296"/>
      <c r="LTA1" s="297"/>
      <c r="LTB1" s="296"/>
      <c r="LTC1" s="297"/>
      <c r="LTD1" s="296"/>
      <c r="LTE1" s="297"/>
      <c r="LTF1" s="296"/>
      <c r="LTG1" s="297"/>
      <c r="LTH1" s="296"/>
      <c r="LTI1" s="297"/>
      <c r="LTJ1" s="296"/>
      <c r="LTK1" s="297"/>
      <c r="LTL1" s="296"/>
      <c r="LTM1" s="297"/>
      <c r="LTN1" s="296"/>
      <c r="LTO1" s="297"/>
      <c r="LTP1" s="296"/>
      <c r="LTQ1" s="297"/>
      <c r="LTR1" s="296"/>
      <c r="LTS1" s="297"/>
      <c r="LTT1" s="296"/>
      <c r="LTU1" s="297"/>
      <c r="LTV1" s="296"/>
      <c r="LTW1" s="297"/>
      <c r="LTX1" s="296"/>
      <c r="LTY1" s="297"/>
      <c r="LTZ1" s="296"/>
      <c r="LUA1" s="297"/>
      <c r="LUB1" s="296"/>
      <c r="LUC1" s="297"/>
      <c r="LUD1" s="296"/>
      <c r="LUE1" s="297"/>
      <c r="LUF1" s="296"/>
      <c r="LUG1" s="297"/>
      <c r="LUH1" s="296"/>
      <c r="LUI1" s="297"/>
      <c r="LUJ1" s="296"/>
      <c r="LUK1" s="297"/>
      <c r="LUL1" s="296"/>
      <c r="LUM1" s="297"/>
      <c r="LUN1" s="296"/>
      <c r="LUO1" s="297"/>
      <c r="LUP1" s="296"/>
      <c r="LUQ1" s="297"/>
      <c r="LUR1" s="296"/>
      <c r="LUS1" s="297"/>
      <c r="LUT1" s="296"/>
      <c r="LUU1" s="297"/>
      <c r="LUV1" s="296"/>
      <c r="LUW1" s="297"/>
      <c r="LUX1" s="296"/>
      <c r="LUY1" s="297"/>
      <c r="LUZ1" s="296"/>
      <c r="LVA1" s="297"/>
      <c r="LVB1" s="296"/>
      <c r="LVC1" s="297"/>
      <c r="LVD1" s="296"/>
      <c r="LVE1" s="297"/>
      <c r="LVF1" s="296"/>
      <c r="LVG1" s="297"/>
      <c r="LVH1" s="296"/>
      <c r="LVI1" s="297"/>
      <c r="LVJ1" s="296"/>
      <c r="LVK1" s="297"/>
      <c r="LVL1" s="296"/>
      <c r="LVM1" s="297"/>
      <c r="LVN1" s="296"/>
      <c r="LVO1" s="297"/>
      <c r="LVP1" s="296"/>
      <c r="LVQ1" s="297"/>
      <c r="LVR1" s="296"/>
      <c r="LVS1" s="297"/>
      <c r="LVT1" s="296"/>
      <c r="LVU1" s="297"/>
      <c r="LVV1" s="296"/>
      <c r="LVW1" s="297"/>
      <c r="LVX1" s="296"/>
      <c r="LVY1" s="297"/>
      <c r="LVZ1" s="296"/>
      <c r="LWA1" s="297"/>
      <c r="LWB1" s="296"/>
      <c r="LWC1" s="297"/>
      <c r="LWD1" s="296"/>
      <c r="LWE1" s="297"/>
      <c r="LWF1" s="296"/>
      <c r="LWG1" s="297"/>
      <c r="LWH1" s="296"/>
      <c r="LWI1" s="297"/>
      <c r="LWJ1" s="296"/>
      <c r="LWK1" s="297"/>
      <c r="LWL1" s="296"/>
      <c r="LWM1" s="297"/>
      <c r="LWN1" s="296"/>
      <c r="LWO1" s="297"/>
      <c r="LWP1" s="296"/>
      <c r="LWQ1" s="297"/>
      <c r="LWR1" s="296"/>
      <c r="LWS1" s="297"/>
      <c r="LWT1" s="296"/>
      <c r="LWU1" s="297"/>
      <c r="LWV1" s="296"/>
      <c r="LWW1" s="297"/>
      <c r="LWX1" s="296"/>
      <c r="LWY1" s="297"/>
      <c r="LWZ1" s="296"/>
      <c r="LXA1" s="297"/>
      <c r="LXB1" s="296"/>
      <c r="LXC1" s="297"/>
      <c r="LXD1" s="296"/>
      <c r="LXE1" s="297"/>
      <c r="LXF1" s="296"/>
      <c r="LXG1" s="297"/>
      <c r="LXH1" s="296"/>
      <c r="LXI1" s="297"/>
      <c r="LXJ1" s="296"/>
      <c r="LXK1" s="297"/>
      <c r="LXL1" s="296"/>
      <c r="LXM1" s="297"/>
      <c r="LXN1" s="296"/>
      <c r="LXO1" s="297"/>
      <c r="LXP1" s="296"/>
      <c r="LXQ1" s="297"/>
      <c r="LXR1" s="296"/>
      <c r="LXS1" s="297"/>
      <c r="LXT1" s="296"/>
      <c r="LXU1" s="297"/>
      <c r="LXV1" s="296"/>
      <c r="LXW1" s="297"/>
      <c r="LXX1" s="296"/>
      <c r="LXY1" s="297"/>
      <c r="LXZ1" s="296"/>
      <c r="LYA1" s="297"/>
      <c r="LYB1" s="296"/>
      <c r="LYC1" s="297"/>
      <c r="LYD1" s="296"/>
      <c r="LYE1" s="297"/>
      <c r="LYF1" s="296"/>
      <c r="LYG1" s="297"/>
      <c r="LYH1" s="296"/>
      <c r="LYI1" s="297"/>
      <c r="LYJ1" s="296"/>
      <c r="LYK1" s="297"/>
      <c r="LYL1" s="296"/>
      <c r="LYM1" s="297"/>
      <c r="LYN1" s="296"/>
      <c r="LYO1" s="297"/>
      <c r="LYP1" s="296"/>
      <c r="LYQ1" s="297"/>
      <c r="LYR1" s="296"/>
      <c r="LYS1" s="297"/>
      <c r="LYT1" s="296"/>
      <c r="LYU1" s="297"/>
      <c r="LYV1" s="296"/>
      <c r="LYW1" s="297"/>
      <c r="LYX1" s="296"/>
      <c r="LYY1" s="297"/>
      <c r="LYZ1" s="296"/>
      <c r="LZA1" s="297"/>
      <c r="LZB1" s="296"/>
      <c r="LZC1" s="297"/>
      <c r="LZD1" s="296"/>
      <c r="LZE1" s="297"/>
      <c r="LZF1" s="296"/>
      <c r="LZG1" s="297"/>
      <c r="LZH1" s="296"/>
      <c r="LZI1" s="297"/>
      <c r="LZJ1" s="296"/>
      <c r="LZK1" s="297"/>
      <c r="LZL1" s="296"/>
      <c r="LZM1" s="297"/>
      <c r="LZN1" s="296"/>
      <c r="LZO1" s="297"/>
      <c r="LZP1" s="296"/>
      <c r="LZQ1" s="297"/>
      <c r="LZR1" s="296"/>
      <c r="LZS1" s="297"/>
      <c r="LZT1" s="296"/>
      <c r="LZU1" s="297"/>
      <c r="LZV1" s="296"/>
      <c r="LZW1" s="297"/>
      <c r="LZX1" s="296"/>
      <c r="LZY1" s="297"/>
      <c r="LZZ1" s="296"/>
      <c r="MAA1" s="297"/>
      <c r="MAB1" s="296"/>
      <c r="MAC1" s="297"/>
      <c r="MAD1" s="296"/>
      <c r="MAE1" s="297"/>
      <c r="MAF1" s="296"/>
      <c r="MAG1" s="297"/>
      <c r="MAH1" s="296"/>
      <c r="MAI1" s="297"/>
      <c r="MAJ1" s="296"/>
      <c r="MAK1" s="297"/>
      <c r="MAL1" s="296"/>
      <c r="MAM1" s="297"/>
      <c r="MAN1" s="296"/>
      <c r="MAO1" s="297"/>
      <c r="MAP1" s="296"/>
      <c r="MAQ1" s="297"/>
      <c r="MAR1" s="296"/>
      <c r="MAS1" s="297"/>
      <c r="MAT1" s="296"/>
      <c r="MAU1" s="297"/>
      <c r="MAV1" s="296"/>
      <c r="MAW1" s="297"/>
      <c r="MAX1" s="296"/>
      <c r="MAY1" s="297"/>
      <c r="MAZ1" s="296"/>
      <c r="MBA1" s="297"/>
      <c r="MBB1" s="296"/>
      <c r="MBC1" s="297"/>
      <c r="MBD1" s="296"/>
      <c r="MBE1" s="297"/>
      <c r="MBF1" s="296"/>
      <c r="MBG1" s="297"/>
      <c r="MBH1" s="296"/>
      <c r="MBI1" s="297"/>
      <c r="MBJ1" s="296"/>
      <c r="MBK1" s="297"/>
      <c r="MBL1" s="296"/>
      <c r="MBM1" s="297"/>
      <c r="MBN1" s="296"/>
      <c r="MBO1" s="297"/>
      <c r="MBP1" s="296"/>
      <c r="MBQ1" s="297"/>
      <c r="MBR1" s="296"/>
      <c r="MBS1" s="297"/>
      <c r="MBT1" s="296"/>
      <c r="MBU1" s="297"/>
      <c r="MBV1" s="296"/>
      <c r="MBW1" s="297"/>
      <c r="MBX1" s="296"/>
      <c r="MBY1" s="297"/>
      <c r="MBZ1" s="296"/>
      <c r="MCA1" s="297"/>
      <c r="MCB1" s="296"/>
      <c r="MCC1" s="297"/>
      <c r="MCD1" s="296"/>
      <c r="MCE1" s="297"/>
      <c r="MCF1" s="296"/>
      <c r="MCG1" s="297"/>
      <c r="MCH1" s="296"/>
      <c r="MCI1" s="297"/>
      <c r="MCJ1" s="296"/>
      <c r="MCK1" s="297"/>
      <c r="MCL1" s="296"/>
      <c r="MCM1" s="297"/>
      <c r="MCN1" s="296"/>
      <c r="MCO1" s="297"/>
      <c r="MCP1" s="296"/>
      <c r="MCQ1" s="297"/>
      <c r="MCR1" s="296"/>
      <c r="MCS1" s="297"/>
      <c r="MCT1" s="296"/>
      <c r="MCU1" s="297"/>
      <c r="MCV1" s="296"/>
      <c r="MCW1" s="297"/>
      <c r="MCX1" s="296"/>
      <c r="MCY1" s="297"/>
      <c r="MCZ1" s="296"/>
      <c r="MDA1" s="297"/>
      <c r="MDB1" s="296"/>
      <c r="MDC1" s="297"/>
      <c r="MDD1" s="296"/>
      <c r="MDE1" s="297"/>
      <c r="MDF1" s="296"/>
      <c r="MDG1" s="297"/>
      <c r="MDH1" s="296"/>
      <c r="MDI1" s="297"/>
      <c r="MDJ1" s="296"/>
      <c r="MDK1" s="297"/>
      <c r="MDL1" s="296"/>
      <c r="MDM1" s="297"/>
      <c r="MDN1" s="296"/>
      <c r="MDO1" s="297"/>
      <c r="MDP1" s="296"/>
      <c r="MDQ1" s="297"/>
      <c r="MDR1" s="296"/>
      <c r="MDS1" s="297"/>
      <c r="MDT1" s="296"/>
      <c r="MDU1" s="297"/>
      <c r="MDV1" s="296"/>
      <c r="MDW1" s="297"/>
      <c r="MDX1" s="296"/>
      <c r="MDY1" s="297"/>
      <c r="MDZ1" s="296"/>
      <c r="MEA1" s="297"/>
      <c r="MEB1" s="296"/>
      <c r="MEC1" s="297"/>
      <c r="MED1" s="296"/>
      <c r="MEE1" s="297"/>
      <c r="MEF1" s="296"/>
      <c r="MEG1" s="297"/>
      <c r="MEH1" s="296"/>
      <c r="MEI1" s="297"/>
      <c r="MEJ1" s="296"/>
      <c r="MEK1" s="297"/>
      <c r="MEL1" s="296"/>
      <c r="MEM1" s="297"/>
      <c r="MEN1" s="296"/>
      <c r="MEO1" s="297"/>
      <c r="MEP1" s="296"/>
      <c r="MEQ1" s="297"/>
      <c r="MER1" s="296"/>
      <c r="MES1" s="297"/>
      <c r="MET1" s="296"/>
      <c r="MEU1" s="297"/>
      <c r="MEV1" s="296"/>
      <c r="MEW1" s="297"/>
      <c r="MEX1" s="296"/>
      <c r="MEY1" s="297"/>
      <c r="MEZ1" s="296"/>
      <c r="MFA1" s="297"/>
      <c r="MFB1" s="296"/>
      <c r="MFC1" s="297"/>
      <c r="MFD1" s="296"/>
      <c r="MFE1" s="297"/>
      <c r="MFF1" s="296"/>
      <c r="MFG1" s="297"/>
      <c r="MFH1" s="296"/>
      <c r="MFI1" s="297"/>
      <c r="MFJ1" s="296"/>
      <c r="MFK1" s="297"/>
      <c r="MFL1" s="296"/>
      <c r="MFM1" s="297"/>
      <c r="MFN1" s="296"/>
      <c r="MFO1" s="297"/>
      <c r="MFP1" s="296"/>
      <c r="MFQ1" s="297"/>
      <c r="MFR1" s="296"/>
      <c r="MFS1" s="297"/>
      <c r="MFT1" s="296"/>
      <c r="MFU1" s="297"/>
      <c r="MFV1" s="296"/>
      <c r="MFW1" s="297"/>
      <c r="MFX1" s="296"/>
      <c r="MFY1" s="297"/>
      <c r="MFZ1" s="296"/>
      <c r="MGA1" s="297"/>
      <c r="MGB1" s="296"/>
      <c r="MGC1" s="297"/>
      <c r="MGD1" s="296"/>
      <c r="MGE1" s="297"/>
      <c r="MGF1" s="296"/>
      <c r="MGG1" s="297"/>
      <c r="MGH1" s="296"/>
      <c r="MGI1" s="297"/>
      <c r="MGJ1" s="296"/>
      <c r="MGK1" s="297"/>
      <c r="MGL1" s="296"/>
      <c r="MGM1" s="297"/>
      <c r="MGN1" s="296"/>
      <c r="MGO1" s="297"/>
      <c r="MGP1" s="296"/>
      <c r="MGQ1" s="297"/>
      <c r="MGR1" s="296"/>
      <c r="MGS1" s="297"/>
      <c r="MGT1" s="296"/>
      <c r="MGU1" s="297"/>
      <c r="MGV1" s="296"/>
      <c r="MGW1" s="297"/>
      <c r="MGX1" s="296"/>
      <c r="MGY1" s="297"/>
      <c r="MGZ1" s="296"/>
      <c r="MHA1" s="297"/>
      <c r="MHB1" s="296"/>
      <c r="MHC1" s="297"/>
      <c r="MHD1" s="296"/>
      <c r="MHE1" s="297"/>
      <c r="MHF1" s="296"/>
      <c r="MHG1" s="297"/>
      <c r="MHH1" s="296"/>
      <c r="MHI1" s="297"/>
      <c r="MHJ1" s="296"/>
      <c r="MHK1" s="297"/>
      <c r="MHL1" s="296"/>
      <c r="MHM1" s="297"/>
      <c r="MHN1" s="296"/>
      <c r="MHO1" s="297"/>
      <c r="MHP1" s="296"/>
      <c r="MHQ1" s="297"/>
      <c r="MHR1" s="296"/>
      <c r="MHS1" s="297"/>
      <c r="MHT1" s="296"/>
      <c r="MHU1" s="297"/>
      <c r="MHV1" s="296"/>
      <c r="MHW1" s="297"/>
      <c r="MHX1" s="296"/>
      <c r="MHY1" s="297"/>
      <c r="MHZ1" s="296"/>
      <c r="MIA1" s="297"/>
      <c r="MIB1" s="296"/>
      <c r="MIC1" s="297"/>
      <c r="MID1" s="296"/>
      <c r="MIE1" s="297"/>
      <c r="MIF1" s="296"/>
      <c r="MIG1" s="297"/>
      <c r="MIH1" s="296"/>
      <c r="MII1" s="297"/>
      <c r="MIJ1" s="296"/>
      <c r="MIK1" s="297"/>
      <c r="MIL1" s="296"/>
      <c r="MIM1" s="297"/>
      <c r="MIN1" s="296"/>
      <c r="MIO1" s="297"/>
      <c r="MIP1" s="296"/>
      <c r="MIQ1" s="297"/>
      <c r="MIR1" s="296"/>
      <c r="MIS1" s="297"/>
      <c r="MIT1" s="296"/>
      <c r="MIU1" s="297"/>
      <c r="MIV1" s="296"/>
      <c r="MIW1" s="297"/>
      <c r="MIX1" s="296"/>
      <c r="MIY1" s="297"/>
      <c r="MIZ1" s="296"/>
      <c r="MJA1" s="297"/>
      <c r="MJB1" s="296"/>
      <c r="MJC1" s="297"/>
      <c r="MJD1" s="296"/>
      <c r="MJE1" s="297"/>
      <c r="MJF1" s="296"/>
      <c r="MJG1" s="297"/>
      <c r="MJH1" s="296"/>
      <c r="MJI1" s="297"/>
      <c r="MJJ1" s="296"/>
      <c r="MJK1" s="297"/>
      <c r="MJL1" s="296"/>
      <c r="MJM1" s="297"/>
      <c r="MJN1" s="296"/>
      <c r="MJO1" s="297"/>
      <c r="MJP1" s="296"/>
      <c r="MJQ1" s="297"/>
      <c r="MJR1" s="296"/>
      <c r="MJS1" s="297"/>
      <c r="MJT1" s="296"/>
      <c r="MJU1" s="297"/>
      <c r="MJV1" s="296"/>
      <c r="MJW1" s="297"/>
      <c r="MJX1" s="296"/>
      <c r="MJY1" s="297"/>
      <c r="MJZ1" s="296"/>
      <c r="MKA1" s="297"/>
      <c r="MKB1" s="296"/>
      <c r="MKC1" s="297"/>
      <c r="MKD1" s="296"/>
      <c r="MKE1" s="297"/>
      <c r="MKF1" s="296"/>
      <c r="MKG1" s="297"/>
      <c r="MKH1" s="296"/>
      <c r="MKI1" s="297"/>
      <c r="MKJ1" s="296"/>
      <c r="MKK1" s="297"/>
      <c r="MKL1" s="296"/>
      <c r="MKM1" s="297"/>
      <c r="MKN1" s="296"/>
      <c r="MKO1" s="297"/>
      <c r="MKP1" s="296"/>
      <c r="MKQ1" s="297"/>
      <c r="MKR1" s="296"/>
      <c r="MKS1" s="297"/>
      <c r="MKT1" s="296"/>
      <c r="MKU1" s="297"/>
      <c r="MKV1" s="296"/>
      <c r="MKW1" s="297"/>
      <c r="MKX1" s="296"/>
      <c r="MKY1" s="297"/>
      <c r="MKZ1" s="296"/>
      <c r="MLA1" s="297"/>
      <c r="MLB1" s="296"/>
      <c r="MLC1" s="297"/>
      <c r="MLD1" s="296"/>
      <c r="MLE1" s="297"/>
      <c r="MLF1" s="296"/>
      <c r="MLG1" s="297"/>
      <c r="MLH1" s="296"/>
      <c r="MLI1" s="297"/>
      <c r="MLJ1" s="296"/>
      <c r="MLK1" s="297"/>
      <c r="MLL1" s="296"/>
      <c r="MLM1" s="297"/>
      <c r="MLN1" s="296"/>
      <c r="MLO1" s="297"/>
      <c r="MLP1" s="296"/>
      <c r="MLQ1" s="297"/>
      <c r="MLR1" s="296"/>
      <c r="MLS1" s="297"/>
      <c r="MLT1" s="296"/>
      <c r="MLU1" s="297"/>
      <c r="MLV1" s="296"/>
      <c r="MLW1" s="297"/>
      <c r="MLX1" s="296"/>
      <c r="MLY1" s="297"/>
      <c r="MLZ1" s="296"/>
      <c r="MMA1" s="297"/>
      <c r="MMB1" s="296"/>
      <c r="MMC1" s="297"/>
      <c r="MMD1" s="296"/>
      <c r="MME1" s="297"/>
      <c r="MMF1" s="296"/>
      <c r="MMG1" s="297"/>
      <c r="MMH1" s="296"/>
      <c r="MMI1" s="297"/>
      <c r="MMJ1" s="296"/>
      <c r="MMK1" s="297"/>
      <c r="MML1" s="296"/>
      <c r="MMM1" s="297"/>
      <c r="MMN1" s="296"/>
      <c r="MMO1" s="297"/>
      <c r="MMP1" s="296"/>
      <c r="MMQ1" s="297"/>
      <c r="MMR1" s="296"/>
      <c r="MMS1" s="297"/>
      <c r="MMT1" s="296"/>
      <c r="MMU1" s="297"/>
      <c r="MMV1" s="296"/>
      <c r="MMW1" s="297"/>
      <c r="MMX1" s="296"/>
      <c r="MMY1" s="297"/>
      <c r="MMZ1" s="296"/>
      <c r="MNA1" s="297"/>
      <c r="MNB1" s="296"/>
      <c r="MNC1" s="297"/>
      <c r="MND1" s="296"/>
      <c r="MNE1" s="297"/>
      <c r="MNF1" s="296"/>
      <c r="MNG1" s="297"/>
      <c r="MNH1" s="296"/>
      <c r="MNI1" s="297"/>
      <c r="MNJ1" s="296"/>
      <c r="MNK1" s="297"/>
      <c r="MNL1" s="296"/>
      <c r="MNM1" s="297"/>
      <c r="MNN1" s="296"/>
      <c r="MNO1" s="297"/>
      <c r="MNP1" s="296"/>
      <c r="MNQ1" s="297"/>
      <c r="MNR1" s="296"/>
      <c r="MNS1" s="297"/>
      <c r="MNT1" s="296"/>
      <c r="MNU1" s="297"/>
      <c r="MNV1" s="296"/>
      <c r="MNW1" s="297"/>
      <c r="MNX1" s="296"/>
      <c r="MNY1" s="297"/>
      <c r="MNZ1" s="296"/>
      <c r="MOA1" s="297"/>
      <c r="MOB1" s="296"/>
      <c r="MOC1" s="297"/>
      <c r="MOD1" s="296"/>
      <c r="MOE1" s="297"/>
      <c r="MOF1" s="296"/>
      <c r="MOG1" s="297"/>
      <c r="MOH1" s="296"/>
      <c r="MOI1" s="297"/>
      <c r="MOJ1" s="296"/>
      <c r="MOK1" s="297"/>
      <c r="MOL1" s="296"/>
      <c r="MOM1" s="297"/>
      <c r="MON1" s="296"/>
      <c r="MOO1" s="297"/>
      <c r="MOP1" s="296"/>
      <c r="MOQ1" s="297"/>
      <c r="MOR1" s="296"/>
      <c r="MOS1" s="297"/>
      <c r="MOT1" s="296"/>
      <c r="MOU1" s="297"/>
      <c r="MOV1" s="296"/>
      <c r="MOW1" s="297"/>
      <c r="MOX1" s="296"/>
      <c r="MOY1" s="297"/>
      <c r="MOZ1" s="296"/>
      <c r="MPA1" s="297"/>
      <c r="MPB1" s="296"/>
      <c r="MPC1" s="297"/>
      <c r="MPD1" s="296"/>
      <c r="MPE1" s="297"/>
      <c r="MPF1" s="296"/>
      <c r="MPG1" s="297"/>
      <c r="MPH1" s="296"/>
      <c r="MPI1" s="297"/>
      <c r="MPJ1" s="296"/>
      <c r="MPK1" s="297"/>
      <c r="MPL1" s="296"/>
      <c r="MPM1" s="297"/>
      <c r="MPN1" s="296"/>
      <c r="MPO1" s="297"/>
      <c r="MPP1" s="296"/>
      <c r="MPQ1" s="297"/>
      <c r="MPR1" s="296"/>
      <c r="MPS1" s="297"/>
      <c r="MPT1" s="296"/>
      <c r="MPU1" s="297"/>
      <c r="MPV1" s="296"/>
      <c r="MPW1" s="297"/>
      <c r="MPX1" s="296"/>
      <c r="MPY1" s="297"/>
      <c r="MPZ1" s="296"/>
      <c r="MQA1" s="297"/>
      <c r="MQB1" s="296"/>
      <c r="MQC1" s="297"/>
      <c r="MQD1" s="296"/>
      <c r="MQE1" s="297"/>
      <c r="MQF1" s="296"/>
      <c r="MQG1" s="297"/>
      <c r="MQH1" s="296"/>
      <c r="MQI1" s="297"/>
      <c r="MQJ1" s="296"/>
      <c r="MQK1" s="297"/>
      <c r="MQL1" s="296"/>
      <c r="MQM1" s="297"/>
      <c r="MQN1" s="296"/>
      <c r="MQO1" s="297"/>
      <c r="MQP1" s="296"/>
      <c r="MQQ1" s="297"/>
      <c r="MQR1" s="296"/>
      <c r="MQS1" s="297"/>
      <c r="MQT1" s="296"/>
      <c r="MQU1" s="297"/>
      <c r="MQV1" s="296"/>
      <c r="MQW1" s="297"/>
      <c r="MQX1" s="296"/>
      <c r="MQY1" s="297"/>
      <c r="MQZ1" s="296"/>
      <c r="MRA1" s="297"/>
      <c r="MRB1" s="296"/>
      <c r="MRC1" s="297"/>
      <c r="MRD1" s="296"/>
      <c r="MRE1" s="297"/>
      <c r="MRF1" s="296"/>
      <c r="MRG1" s="297"/>
      <c r="MRH1" s="296"/>
      <c r="MRI1" s="297"/>
      <c r="MRJ1" s="296"/>
      <c r="MRK1" s="297"/>
      <c r="MRL1" s="296"/>
      <c r="MRM1" s="297"/>
      <c r="MRN1" s="296"/>
      <c r="MRO1" s="297"/>
      <c r="MRP1" s="296"/>
      <c r="MRQ1" s="297"/>
      <c r="MRR1" s="296"/>
      <c r="MRS1" s="297"/>
      <c r="MRT1" s="296"/>
      <c r="MRU1" s="297"/>
      <c r="MRV1" s="296"/>
      <c r="MRW1" s="297"/>
      <c r="MRX1" s="296"/>
      <c r="MRY1" s="297"/>
      <c r="MRZ1" s="296"/>
      <c r="MSA1" s="297"/>
      <c r="MSB1" s="296"/>
      <c r="MSC1" s="297"/>
      <c r="MSD1" s="296"/>
      <c r="MSE1" s="297"/>
      <c r="MSF1" s="296"/>
      <c r="MSG1" s="297"/>
      <c r="MSH1" s="296"/>
      <c r="MSI1" s="297"/>
      <c r="MSJ1" s="296"/>
      <c r="MSK1" s="297"/>
      <c r="MSL1" s="296"/>
      <c r="MSM1" s="297"/>
      <c r="MSN1" s="296"/>
      <c r="MSO1" s="297"/>
      <c r="MSP1" s="296"/>
      <c r="MSQ1" s="297"/>
      <c r="MSR1" s="296"/>
      <c r="MSS1" s="297"/>
      <c r="MST1" s="296"/>
      <c r="MSU1" s="297"/>
      <c r="MSV1" s="296"/>
      <c r="MSW1" s="297"/>
      <c r="MSX1" s="296"/>
      <c r="MSY1" s="297"/>
      <c r="MSZ1" s="296"/>
      <c r="MTA1" s="297"/>
      <c r="MTB1" s="296"/>
      <c r="MTC1" s="297"/>
      <c r="MTD1" s="296"/>
      <c r="MTE1" s="297"/>
      <c r="MTF1" s="296"/>
      <c r="MTG1" s="297"/>
      <c r="MTH1" s="296"/>
      <c r="MTI1" s="297"/>
      <c r="MTJ1" s="296"/>
      <c r="MTK1" s="297"/>
      <c r="MTL1" s="296"/>
      <c r="MTM1" s="297"/>
      <c r="MTN1" s="296"/>
      <c r="MTO1" s="297"/>
      <c r="MTP1" s="296"/>
      <c r="MTQ1" s="297"/>
      <c r="MTR1" s="296"/>
      <c r="MTS1" s="297"/>
      <c r="MTT1" s="296"/>
      <c r="MTU1" s="297"/>
      <c r="MTV1" s="296"/>
      <c r="MTW1" s="297"/>
      <c r="MTX1" s="296"/>
      <c r="MTY1" s="297"/>
      <c r="MTZ1" s="296"/>
      <c r="MUA1" s="297"/>
      <c r="MUB1" s="296"/>
      <c r="MUC1" s="297"/>
      <c r="MUD1" s="296"/>
      <c r="MUE1" s="297"/>
      <c r="MUF1" s="296"/>
      <c r="MUG1" s="297"/>
      <c r="MUH1" s="296"/>
      <c r="MUI1" s="297"/>
      <c r="MUJ1" s="296"/>
      <c r="MUK1" s="297"/>
      <c r="MUL1" s="296"/>
      <c r="MUM1" s="297"/>
      <c r="MUN1" s="296"/>
      <c r="MUO1" s="297"/>
      <c r="MUP1" s="296"/>
      <c r="MUQ1" s="297"/>
      <c r="MUR1" s="296"/>
      <c r="MUS1" s="297"/>
      <c r="MUT1" s="296"/>
      <c r="MUU1" s="297"/>
      <c r="MUV1" s="296"/>
      <c r="MUW1" s="297"/>
      <c r="MUX1" s="296"/>
      <c r="MUY1" s="297"/>
      <c r="MUZ1" s="296"/>
      <c r="MVA1" s="297"/>
      <c r="MVB1" s="296"/>
      <c r="MVC1" s="297"/>
      <c r="MVD1" s="296"/>
      <c r="MVE1" s="297"/>
      <c r="MVF1" s="296"/>
      <c r="MVG1" s="297"/>
      <c r="MVH1" s="296"/>
      <c r="MVI1" s="297"/>
      <c r="MVJ1" s="296"/>
      <c r="MVK1" s="297"/>
      <c r="MVL1" s="296"/>
      <c r="MVM1" s="297"/>
      <c r="MVN1" s="296"/>
      <c r="MVO1" s="297"/>
      <c r="MVP1" s="296"/>
      <c r="MVQ1" s="297"/>
      <c r="MVR1" s="296"/>
      <c r="MVS1" s="297"/>
      <c r="MVT1" s="296"/>
      <c r="MVU1" s="297"/>
      <c r="MVV1" s="296"/>
      <c r="MVW1" s="297"/>
      <c r="MVX1" s="296"/>
      <c r="MVY1" s="297"/>
      <c r="MVZ1" s="296"/>
      <c r="MWA1" s="297"/>
      <c r="MWB1" s="296"/>
      <c r="MWC1" s="297"/>
      <c r="MWD1" s="296"/>
      <c r="MWE1" s="297"/>
      <c r="MWF1" s="296"/>
      <c r="MWG1" s="297"/>
      <c r="MWH1" s="296"/>
      <c r="MWI1" s="297"/>
      <c r="MWJ1" s="296"/>
      <c r="MWK1" s="297"/>
      <c r="MWL1" s="296"/>
      <c r="MWM1" s="297"/>
      <c r="MWN1" s="296"/>
      <c r="MWO1" s="297"/>
      <c r="MWP1" s="296"/>
      <c r="MWQ1" s="297"/>
      <c r="MWR1" s="296"/>
      <c r="MWS1" s="297"/>
      <c r="MWT1" s="296"/>
      <c r="MWU1" s="297"/>
      <c r="MWV1" s="296"/>
      <c r="MWW1" s="297"/>
      <c r="MWX1" s="296"/>
      <c r="MWY1" s="297"/>
      <c r="MWZ1" s="296"/>
      <c r="MXA1" s="297"/>
      <c r="MXB1" s="296"/>
      <c r="MXC1" s="297"/>
      <c r="MXD1" s="296"/>
      <c r="MXE1" s="297"/>
      <c r="MXF1" s="296"/>
      <c r="MXG1" s="297"/>
      <c r="MXH1" s="296"/>
      <c r="MXI1" s="297"/>
      <c r="MXJ1" s="296"/>
      <c r="MXK1" s="297"/>
      <c r="MXL1" s="296"/>
      <c r="MXM1" s="297"/>
      <c r="MXN1" s="296"/>
      <c r="MXO1" s="297"/>
      <c r="MXP1" s="296"/>
      <c r="MXQ1" s="297"/>
      <c r="MXR1" s="296"/>
      <c r="MXS1" s="297"/>
      <c r="MXT1" s="296"/>
      <c r="MXU1" s="297"/>
      <c r="MXV1" s="296"/>
      <c r="MXW1" s="297"/>
      <c r="MXX1" s="296"/>
      <c r="MXY1" s="297"/>
      <c r="MXZ1" s="296"/>
      <c r="MYA1" s="297"/>
      <c r="MYB1" s="296"/>
      <c r="MYC1" s="297"/>
      <c r="MYD1" s="296"/>
      <c r="MYE1" s="297"/>
      <c r="MYF1" s="296"/>
      <c r="MYG1" s="297"/>
      <c r="MYH1" s="296"/>
      <c r="MYI1" s="297"/>
      <c r="MYJ1" s="296"/>
      <c r="MYK1" s="297"/>
      <c r="MYL1" s="296"/>
      <c r="MYM1" s="297"/>
      <c r="MYN1" s="296"/>
      <c r="MYO1" s="297"/>
      <c r="MYP1" s="296"/>
      <c r="MYQ1" s="297"/>
      <c r="MYR1" s="296"/>
      <c r="MYS1" s="297"/>
      <c r="MYT1" s="296"/>
      <c r="MYU1" s="297"/>
      <c r="MYV1" s="296"/>
      <c r="MYW1" s="297"/>
      <c r="MYX1" s="296"/>
      <c r="MYY1" s="297"/>
      <c r="MYZ1" s="296"/>
      <c r="MZA1" s="297"/>
      <c r="MZB1" s="296"/>
      <c r="MZC1" s="297"/>
      <c r="MZD1" s="296"/>
      <c r="MZE1" s="297"/>
      <c r="MZF1" s="296"/>
      <c r="MZG1" s="297"/>
      <c r="MZH1" s="296"/>
      <c r="MZI1" s="297"/>
      <c r="MZJ1" s="296"/>
      <c r="MZK1" s="297"/>
      <c r="MZL1" s="296"/>
      <c r="MZM1" s="297"/>
      <c r="MZN1" s="296"/>
      <c r="MZO1" s="297"/>
      <c r="MZP1" s="296"/>
      <c r="MZQ1" s="297"/>
      <c r="MZR1" s="296"/>
      <c r="MZS1" s="297"/>
      <c r="MZT1" s="296"/>
      <c r="MZU1" s="297"/>
      <c r="MZV1" s="296"/>
      <c r="MZW1" s="297"/>
      <c r="MZX1" s="296"/>
      <c r="MZY1" s="297"/>
      <c r="MZZ1" s="296"/>
      <c r="NAA1" s="297"/>
      <c r="NAB1" s="296"/>
      <c r="NAC1" s="297"/>
      <c r="NAD1" s="296"/>
      <c r="NAE1" s="297"/>
      <c r="NAF1" s="296"/>
      <c r="NAG1" s="297"/>
      <c r="NAH1" s="296"/>
      <c r="NAI1" s="297"/>
      <c r="NAJ1" s="296"/>
      <c r="NAK1" s="297"/>
      <c r="NAL1" s="296"/>
      <c r="NAM1" s="297"/>
      <c r="NAN1" s="296"/>
      <c r="NAO1" s="297"/>
      <c r="NAP1" s="296"/>
      <c r="NAQ1" s="297"/>
      <c r="NAR1" s="296"/>
      <c r="NAS1" s="297"/>
      <c r="NAT1" s="296"/>
      <c r="NAU1" s="297"/>
      <c r="NAV1" s="296"/>
      <c r="NAW1" s="297"/>
      <c r="NAX1" s="296"/>
      <c r="NAY1" s="297"/>
      <c r="NAZ1" s="296"/>
      <c r="NBA1" s="297"/>
      <c r="NBB1" s="296"/>
      <c r="NBC1" s="297"/>
      <c r="NBD1" s="296"/>
      <c r="NBE1" s="297"/>
      <c r="NBF1" s="296"/>
      <c r="NBG1" s="297"/>
      <c r="NBH1" s="296"/>
      <c r="NBI1" s="297"/>
      <c r="NBJ1" s="296"/>
      <c r="NBK1" s="297"/>
      <c r="NBL1" s="296"/>
      <c r="NBM1" s="297"/>
      <c r="NBN1" s="296"/>
      <c r="NBO1" s="297"/>
      <c r="NBP1" s="296"/>
      <c r="NBQ1" s="297"/>
      <c r="NBR1" s="296"/>
      <c r="NBS1" s="297"/>
      <c r="NBT1" s="296"/>
      <c r="NBU1" s="297"/>
      <c r="NBV1" s="296"/>
      <c r="NBW1" s="297"/>
      <c r="NBX1" s="296"/>
      <c r="NBY1" s="297"/>
      <c r="NBZ1" s="296"/>
      <c r="NCA1" s="297"/>
      <c r="NCB1" s="296"/>
      <c r="NCC1" s="297"/>
      <c r="NCD1" s="296"/>
      <c r="NCE1" s="297"/>
      <c r="NCF1" s="296"/>
      <c r="NCG1" s="297"/>
      <c r="NCH1" s="296"/>
      <c r="NCI1" s="297"/>
      <c r="NCJ1" s="296"/>
      <c r="NCK1" s="297"/>
      <c r="NCL1" s="296"/>
      <c r="NCM1" s="297"/>
      <c r="NCN1" s="296"/>
      <c r="NCO1" s="297"/>
      <c r="NCP1" s="296"/>
      <c r="NCQ1" s="297"/>
      <c r="NCR1" s="296"/>
      <c r="NCS1" s="297"/>
      <c r="NCT1" s="296"/>
      <c r="NCU1" s="297"/>
      <c r="NCV1" s="296"/>
      <c r="NCW1" s="297"/>
      <c r="NCX1" s="296"/>
      <c r="NCY1" s="297"/>
      <c r="NCZ1" s="296"/>
      <c r="NDA1" s="297"/>
      <c r="NDB1" s="296"/>
      <c r="NDC1" s="297"/>
      <c r="NDD1" s="296"/>
      <c r="NDE1" s="297"/>
      <c r="NDF1" s="296"/>
      <c r="NDG1" s="297"/>
      <c r="NDH1" s="296"/>
      <c r="NDI1" s="297"/>
      <c r="NDJ1" s="296"/>
      <c r="NDK1" s="297"/>
      <c r="NDL1" s="296"/>
      <c r="NDM1" s="297"/>
      <c r="NDN1" s="296"/>
      <c r="NDO1" s="297"/>
      <c r="NDP1" s="296"/>
      <c r="NDQ1" s="297"/>
      <c r="NDR1" s="296"/>
      <c r="NDS1" s="297"/>
      <c r="NDT1" s="296"/>
      <c r="NDU1" s="297"/>
      <c r="NDV1" s="296"/>
      <c r="NDW1" s="297"/>
      <c r="NDX1" s="296"/>
      <c r="NDY1" s="297"/>
      <c r="NDZ1" s="296"/>
      <c r="NEA1" s="297"/>
      <c r="NEB1" s="296"/>
      <c r="NEC1" s="297"/>
      <c r="NED1" s="296"/>
      <c r="NEE1" s="297"/>
      <c r="NEF1" s="296"/>
      <c r="NEG1" s="297"/>
      <c r="NEH1" s="296"/>
      <c r="NEI1" s="297"/>
      <c r="NEJ1" s="296"/>
      <c r="NEK1" s="297"/>
      <c r="NEL1" s="296"/>
      <c r="NEM1" s="297"/>
      <c r="NEN1" s="296"/>
      <c r="NEO1" s="297"/>
      <c r="NEP1" s="296"/>
      <c r="NEQ1" s="297"/>
      <c r="NER1" s="296"/>
      <c r="NES1" s="297"/>
      <c r="NET1" s="296"/>
      <c r="NEU1" s="297"/>
      <c r="NEV1" s="296"/>
      <c r="NEW1" s="297"/>
      <c r="NEX1" s="296"/>
      <c r="NEY1" s="297"/>
      <c r="NEZ1" s="296"/>
      <c r="NFA1" s="297"/>
      <c r="NFB1" s="296"/>
      <c r="NFC1" s="297"/>
      <c r="NFD1" s="296"/>
      <c r="NFE1" s="297"/>
      <c r="NFF1" s="296"/>
      <c r="NFG1" s="297"/>
      <c r="NFH1" s="296"/>
      <c r="NFI1" s="297"/>
      <c r="NFJ1" s="296"/>
      <c r="NFK1" s="297"/>
      <c r="NFL1" s="296"/>
      <c r="NFM1" s="297"/>
      <c r="NFN1" s="296"/>
      <c r="NFO1" s="297"/>
      <c r="NFP1" s="296"/>
      <c r="NFQ1" s="297"/>
      <c r="NFR1" s="296"/>
      <c r="NFS1" s="297"/>
      <c r="NFT1" s="296"/>
      <c r="NFU1" s="297"/>
      <c r="NFV1" s="296"/>
      <c r="NFW1" s="297"/>
      <c r="NFX1" s="296"/>
      <c r="NFY1" s="297"/>
      <c r="NFZ1" s="296"/>
      <c r="NGA1" s="297"/>
      <c r="NGB1" s="296"/>
      <c r="NGC1" s="297"/>
      <c r="NGD1" s="296"/>
      <c r="NGE1" s="297"/>
      <c r="NGF1" s="296"/>
      <c r="NGG1" s="297"/>
      <c r="NGH1" s="296"/>
      <c r="NGI1" s="297"/>
      <c r="NGJ1" s="296"/>
      <c r="NGK1" s="297"/>
      <c r="NGL1" s="296"/>
      <c r="NGM1" s="297"/>
      <c r="NGN1" s="296"/>
      <c r="NGO1" s="297"/>
      <c r="NGP1" s="296"/>
      <c r="NGQ1" s="297"/>
      <c r="NGR1" s="296"/>
      <c r="NGS1" s="297"/>
      <c r="NGT1" s="296"/>
      <c r="NGU1" s="297"/>
      <c r="NGV1" s="296"/>
      <c r="NGW1" s="297"/>
      <c r="NGX1" s="296"/>
      <c r="NGY1" s="297"/>
      <c r="NGZ1" s="296"/>
      <c r="NHA1" s="297"/>
      <c r="NHB1" s="296"/>
      <c r="NHC1" s="297"/>
      <c r="NHD1" s="296"/>
      <c r="NHE1" s="297"/>
      <c r="NHF1" s="296"/>
      <c r="NHG1" s="297"/>
      <c r="NHH1" s="296"/>
      <c r="NHI1" s="297"/>
      <c r="NHJ1" s="296"/>
      <c r="NHK1" s="297"/>
      <c r="NHL1" s="296"/>
      <c r="NHM1" s="297"/>
      <c r="NHN1" s="296"/>
      <c r="NHO1" s="297"/>
      <c r="NHP1" s="296"/>
      <c r="NHQ1" s="297"/>
      <c r="NHR1" s="296"/>
      <c r="NHS1" s="297"/>
      <c r="NHT1" s="296"/>
      <c r="NHU1" s="297"/>
      <c r="NHV1" s="296"/>
      <c r="NHW1" s="297"/>
      <c r="NHX1" s="296"/>
      <c r="NHY1" s="297"/>
      <c r="NHZ1" s="296"/>
      <c r="NIA1" s="297"/>
      <c r="NIB1" s="296"/>
      <c r="NIC1" s="297"/>
      <c r="NID1" s="296"/>
      <c r="NIE1" s="297"/>
      <c r="NIF1" s="296"/>
      <c r="NIG1" s="297"/>
      <c r="NIH1" s="296"/>
      <c r="NII1" s="297"/>
      <c r="NIJ1" s="296"/>
      <c r="NIK1" s="297"/>
      <c r="NIL1" s="296"/>
      <c r="NIM1" s="297"/>
      <c r="NIN1" s="296"/>
      <c r="NIO1" s="297"/>
      <c r="NIP1" s="296"/>
      <c r="NIQ1" s="297"/>
      <c r="NIR1" s="296"/>
      <c r="NIS1" s="297"/>
      <c r="NIT1" s="296"/>
      <c r="NIU1" s="297"/>
      <c r="NIV1" s="296"/>
      <c r="NIW1" s="297"/>
      <c r="NIX1" s="296"/>
      <c r="NIY1" s="297"/>
      <c r="NIZ1" s="296"/>
      <c r="NJA1" s="297"/>
      <c r="NJB1" s="296"/>
      <c r="NJC1" s="297"/>
      <c r="NJD1" s="296"/>
      <c r="NJE1" s="297"/>
      <c r="NJF1" s="296"/>
      <c r="NJG1" s="297"/>
      <c r="NJH1" s="296"/>
      <c r="NJI1" s="297"/>
      <c r="NJJ1" s="296"/>
      <c r="NJK1" s="297"/>
      <c r="NJL1" s="296"/>
      <c r="NJM1" s="297"/>
      <c r="NJN1" s="296"/>
      <c r="NJO1" s="297"/>
      <c r="NJP1" s="296"/>
      <c r="NJQ1" s="297"/>
      <c r="NJR1" s="296"/>
      <c r="NJS1" s="297"/>
      <c r="NJT1" s="296"/>
      <c r="NJU1" s="297"/>
      <c r="NJV1" s="296"/>
      <c r="NJW1" s="297"/>
      <c r="NJX1" s="296"/>
      <c r="NJY1" s="297"/>
      <c r="NJZ1" s="296"/>
      <c r="NKA1" s="297"/>
      <c r="NKB1" s="296"/>
      <c r="NKC1" s="297"/>
      <c r="NKD1" s="296"/>
      <c r="NKE1" s="297"/>
      <c r="NKF1" s="296"/>
      <c r="NKG1" s="297"/>
      <c r="NKH1" s="296"/>
      <c r="NKI1" s="297"/>
      <c r="NKJ1" s="296"/>
      <c r="NKK1" s="297"/>
      <c r="NKL1" s="296"/>
      <c r="NKM1" s="297"/>
      <c r="NKN1" s="296"/>
      <c r="NKO1" s="297"/>
      <c r="NKP1" s="296"/>
      <c r="NKQ1" s="297"/>
      <c r="NKR1" s="296"/>
      <c r="NKS1" s="297"/>
      <c r="NKT1" s="296"/>
      <c r="NKU1" s="297"/>
      <c r="NKV1" s="296"/>
      <c r="NKW1" s="297"/>
      <c r="NKX1" s="296"/>
      <c r="NKY1" s="297"/>
      <c r="NKZ1" s="296"/>
      <c r="NLA1" s="297"/>
      <c r="NLB1" s="296"/>
      <c r="NLC1" s="297"/>
      <c r="NLD1" s="296"/>
      <c r="NLE1" s="297"/>
      <c r="NLF1" s="296"/>
      <c r="NLG1" s="297"/>
      <c r="NLH1" s="296"/>
      <c r="NLI1" s="297"/>
      <c r="NLJ1" s="296"/>
      <c r="NLK1" s="297"/>
      <c r="NLL1" s="296"/>
      <c r="NLM1" s="297"/>
      <c r="NLN1" s="296"/>
      <c r="NLO1" s="297"/>
      <c r="NLP1" s="296"/>
      <c r="NLQ1" s="297"/>
      <c r="NLR1" s="296"/>
      <c r="NLS1" s="297"/>
      <c r="NLT1" s="296"/>
      <c r="NLU1" s="297"/>
      <c r="NLV1" s="296"/>
      <c r="NLW1" s="297"/>
      <c r="NLX1" s="296"/>
      <c r="NLY1" s="297"/>
      <c r="NLZ1" s="296"/>
      <c r="NMA1" s="297"/>
      <c r="NMB1" s="296"/>
      <c r="NMC1" s="297"/>
      <c r="NMD1" s="296"/>
      <c r="NME1" s="297"/>
      <c r="NMF1" s="296"/>
      <c r="NMG1" s="297"/>
      <c r="NMH1" s="296"/>
      <c r="NMI1" s="297"/>
      <c r="NMJ1" s="296"/>
      <c r="NMK1" s="297"/>
      <c r="NML1" s="296"/>
      <c r="NMM1" s="297"/>
      <c r="NMN1" s="296"/>
      <c r="NMO1" s="297"/>
      <c r="NMP1" s="296"/>
      <c r="NMQ1" s="297"/>
      <c r="NMR1" s="296"/>
      <c r="NMS1" s="297"/>
      <c r="NMT1" s="296"/>
      <c r="NMU1" s="297"/>
      <c r="NMV1" s="296"/>
      <c r="NMW1" s="297"/>
      <c r="NMX1" s="296"/>
      <c r="NMY1" s="297"/>
      <c r="NMZ1" s="296"/>
      <c r="NNA1" s="297"/>
      <c r="NNB1" s="296"/>
      <c r="NNC1" s="297"/>
      <c r="NND1" s="296"/>
      <c r="NNE1" s="297"/>
      <c r="NNF1" s="296"/>
      <c r="NNG1" s="297"/>
      <c r="NNH1" s="296"/>
      <c r="NNI1" s="297"/>
      <c r="NNJ1" s="296"/>
      <c r="NNK1" s="297"/>
      <c r="NNL1" s="296"/>
      <c r="NNM1" s="297"/>
      <c r="NNN1" s="296"/>
      <c r="NNO1" s="297"/>
      <c r="NNP1" s="296"/>
      <c r="NNQ1" s="297"/>
      <c r="NNR1" s="296"/>
      <c r="NNS1" s="297"/>
      <c r="NNT1" s="296"/>
      <c r="NNU1" s="297"/>
      <c r="NNV1" s="296"/>
      <c r="NNW1" s="297"/>
      <c r="NNX1" s="296"/>
      <c r="NNY1" s="297"/>
      <c r="NNZ1" s="296"/>
      <c r="NOA1" s="297"/>
      <c r="NOB1" s="296"/>
      <c r="NOC1" s="297"/>
      <c r="NOD1" s="296"/>
      <c r="NOE1" s="297"/>
      <c r="NOF1" s="296"/>
      <c r="NOG1" s="297"/>
      <c r="NOH1" s="296"/>
      <c r="NOI1" s="297"/>
      <c r="NOJ1" s="296"/>
      <c r="NOK1" s="297"/>
      <c r="NOL1" s="296"/>
      <c r="NOM1" s="297"/>
      <c r="NON1" s="296"/>
      <c r="NOO1" s="297"/>
      <c r="NOP1" s="296"/>
      <c r="NOQ1" s="297"/>
      <c r="NOR1" s="296"/>
      <c r="NOS1" s="297"/>
      <c r="NOT1" s="296"/>
      <c r="NOU1" s="297"/>
      <c r="NOV1" s="296"/>
      <c r="NOW1" s="297"/>
      <c r="NOX1" s="296"/>
      <c r="NOY1" s="297"/>
      <c r="NOZ1" s="296"/>
      <c r="NPA1" s="297"/>
      <c r="NPB1" s="296"/>
      <c r="NPC1" s="297"/>
      <c r="NPD1" s="296"/>
      <c r="NPE1" s="297"/>
      <c r="NPF1" s="296"/>
      <c r="NPG1" s="297"/>
      <c r="NPH1" s="296"/>
      <c r="NPI1" s="297"/>
      <c r="NPJ1" s="296"/>
      <c r="NPK1" s="297"/>
      <c r="NPL1" s="296"/>
      <c r="NPM1" s="297"/>
      <c r="NPN1" s="296"/>
      <c r="NPO1" s="297"/>
      <c r="NPP1" s="296"/>
      <c r="NPQ1" s="297"/>
      <c r="NPR1" s="296"/>
      <c r="NPS1" s="297"/>
      <c r="NPT1" s="296"/>
      <c r="NPU1" s="297"/>
      <c r="NPV1" s="296"/>
      <c r="NPW1" s="297"/>
      <c r="NPX1" s="296"/>
      <c r="NPY1" s="297"/>
      <c r="NPZ1" s="296"/>
      <c r="NQA1" s="297"/>
      <c r="NQB1" s="296"/>
      <c r="NQC1" s="297"/>
      <c r="NQD1" s="296"/>
      <c r="NQE1" s="297"/>
      <c r="NQF1" s="296"/>
      <c r="NQG1" s="297"/>
      <c r="NQH1" s="296"/>
      <c r="NQI1" s="297"/>
      <c r="NQJ1" s="296"/>
      <c r="NQK1" s="297"/>
      <c r="NQL1" s="296"/>
      <c r="NQM1" s="297"/>
      <c r="NQN1" s="296"/>
      <c r="NQO1" s="297"/>
      <c r="NQP1" s="296"/>
      <c r="NQQ1" s="297"/>
      <c r="NQR1" s="296"/>
      <c r="NQS1" s="297"/>
      <c r="NQT1" s="296"/>
      <c r="NQU1" s="297"/>
      <c r="NQV1" s="296"/>
      <c r="NQW1" s="297"/>
      <c r="NQX1" s="296"/>
      <c r="NQY1" s="297"/>
      <c r="NQZ1" s="296"/>
      <c r="NRA1" s="297"/>
      <c r="NRB1" s="296"/>
      <c r="NRC1" s="297"/>
      <c r="NRD1" s="296"/>
      <c r="NRE1" s="297"/>
      <c r="NRF1" s="296"/>
      <c r="NRG1" s="297"/>
      <c r="NRH1" s="296"/>
      <c r="NRI1" s="297"/>
      <c r="NRJ1" s="296"/>
      <c r="NRK1" s="297"/>
      <c r="NRL1" s="296"/>
      <c r="NRM1" s="297"/>
      <c r="NRN1" s="296"/>
      <c r="NRO1" s="297"/>
      <c r="NRP1" s="296"/>
      <c r="NRQ1" s="297"/>
      <c r="NRR1" s="296"/>
      <c r="NRS1" s="297"/>
      <c r="NRT1" s="296"/>
      <c r="NRU1" s="297"/>
      <c r="NRV1" s="296"/>
      <c r="NRW1" s="297"/>
      <c r="NRX1" s="296"/>
      <c r="NRY1" s="297"/>
      <c r="NRZ1" s="296"/>
      <c r="NSA1" s="297"/>
      <c r="NSB1" s="296"/>
      <c r="NSC1" s="297"/>
      <c r="NSD1" s="296"/>
      <c r="NSE1" s="297"/>
      <c r="NSF1" s="296"/>
      <c r="NSG1" s="297"/>
      <c r="NSH1" s="296"/>
      <c r="NSI1" s="297"/>
      <c r="NSJ1" s="296"/>
      <c r="NSK1" s="297"/>
      <c r="NSL1" s="296"/>
      <c r="NSM1" s="297"/>
      <c r="NSN1" s="296"/>
      <c r="NSO1" s="297"/>
      <c r="NSP1" s="296"/>
      <c r="NSQ1" s="297"/>
      <c r="NSR1" s="296"/>
      <c r="NSS1" s="297"/>
      <c r="NST1" s="296"/>
      <c r="NSU1" s="297"/>
      <c r="NSV1" s="296"/>
      <c r="NSW1" s="297"/>
      <c r="NSX1" s="296"/>
      <c r="NSY1" s="297"/>
      <c r="NSZ1" s="296"/>
      <c r="NTA1" s="297"/>
      <c r="NTB1" s="296"/>
      <c r="NTC1" s="297"/>
      <c r="NTD1" s="296"/>
      <c r="NTE1" s="297"/>
      <c r="NTF1" s="296"/>
      <c r="NTG1" s="297"/>
      <c r="NTH1" s="296"/>
      <c r="NTI1" s="297"/>
      <c r="NTJ1" s="296"/>
      <c r="NTK1" s="297"/>
      <c r="NTL1" s="296"/>
      <c r="NTM1" s="297"/>
      <c r="NTN1" s="296"/>
      <c r="NTO1" s="297"/>
      <c r="NTP1" s="296"/>
      <c r="NTQ1" s="297"/>
      <c r="NTR1" s="296"/>
      <c r="NTS1" s="297"/>
      <c r="NTT1" s="296"/>
      <c r="NTU1" s="297"/>
      <c r="NTV1" s="296"/>
      <c r="NTW1" s="297"/>
      <c r="NTX1" s="296"/>
      <c r="NTY1" s="297"/>
      <c r="NTZ1" s="296"/>
      <c r="NUA1" s="297"/>
      <c r="NUB1" s="296"/>
      <c r="NUC1" s="297"/>
      <c r="NUD1" s="296"/>
      <c r="NUE1" s="297"/>
      <c r="NUF1" s="296"/>
      <c r="NUG1" s="297"/>
      <c r="NUH1" s="296"/>
      <c r="NUI1" s="297"/>
      <c r="NUJ1" s="296"/>
      <c r="NUK1" s="297"/>
      <c r="NUL1" s="296"/>
      <c r="NUM1" s="297"/>
      <c r="NUN1" s="296"/>
      <c r="NUO1" s="297"/>
      <c r="NUP1" s="296"/>
      <c r="NUQ1" s="297"/>
      <c r="NUR1" s="296"/>
      <c r="NUS1" s="297"/>
      <c r="NUT1" s="296"/>
      <c r="NUU1" s="297"/>
      <c r="NUV1" s="296"/>
      <c r="NUW1" s="297"/>
      <c r="NUX1" s="296"/>
      <c r="NUY1" s="297"/>
      <c r="NUZ1" s="296"/>
      <c r="NVA1" s="297"/>
      <c r="NVB1" s="296"/>
      <c r="NVC1" s="297"/>
      <c r="NVD1" s="296"/>
      <c r="NVE1" s="297"/>
      <c r="NVF1" s="296"/>
      <c r="NVG1" s="297"/>
      <c r="NVH1" s="296"/>
      <c r="NVI1" s="297"/>
      <c r="NVJ1" s="296"/>
      <c r="NVK1" s="297"/>
      <c r="NVL1" s="296"/>
      <c r="NVM1" s="297"/>
      <c r="NVN1" s="296"/>
      <c r="NVO1" s="297"/>
      <c r="NVP1" s="296"/>
      <c r="NVQ1" s="297"/>
      <c r="NVR1" s="296"/>
      <c r="NVS1" s="297"/>
      <c r="NVT1" s="296"/>
      <c r="NVU1" s="297"/>
      <c r="NVV1" s="296"/>
      <c r="NVW1" s="297"/>
      <c r="NVX1" s="296"/>
      <c r="NVY1" s="297"/>
      <c r="NVZ1" s="296"/>
      <c r="NWA1" s="297"/>
      <c r="NWB1" s="296"/>
      <c r="NWC1" s="297"/>
      <c r="NWD1" s="296"/>
      <c r="NWE1" s="297"/>
      <c r="NWF1" s="296"/>
      <c r="NWG1" s="297"/>
      <c r="NWH1" s="296"/>
      <c r="NWI1" s="297"/>
      <c r="NWJ1" s="296"/>
      <c r="NWK1" s="297"/>
      <c r="NWL1" s="296"/>
      <c r="NWM1" s="297"/>
      <c r="NWN1" s="296"/>
      <c r="NWO1" s="297"/>
      <c r="NWP1" s="296"/>
      <c r="NWQ1" s="297"/>
      <c r="NWR1" s="296"/>
      <c r="NWS1" s="297"/>
      <c r="NWT1" s="296"/>
      <c r="NWU1" s="297"/>
      <c r="NWV1" s="296"/>
      <c r="NWW1" s="297"/>
      <c r="NWX1" s="296"/>
      <c r="NWY1" s="297"/>
      <c r="NWZ1" s="296"/>
      <c r="NXA1" s="297"/>
      <c r="NXB1" s="296"/>
      <c r="NXC1" s="297"/>
      <c r="NXD1" s="296"/>
      <c r="NXE1" s="297"/>
      <c r="NXF1" s="296"/>
      <c r="NXG1" s="297"/>
      <c r="NXH1" s="296"/>
      <c r="NXI1" s="297"/>
      <c r="NXJ1" s="296"/>
      <c r="NXK1" s="297"/>
      <c r="NXL1" s="296"/>
      <c r="NXM1" s="297"/>
      <c r="NXN1" s="296"/>
      <c r="NXO1" s="297"/>
      <c r="NXP1" s="296"/>
      <c r="NXQ1" s="297"/>
      <c r="NXR1" s="296"/>
      <c r="NXS1" s="297"/>
      <c r="NXT1" s="296"/>
      <c r="NXU1" s="297"/>
      <c r="NXV1" s="296"/>
      <c r="NXW1" s="297"/>
      <c r="NXX1" s="296"/>
      <c r="NXY1" s="297"/>
      <c r="NXZ1" s="296"/>
      <c r="NYA1" s="297"/>
      <c r="NYB1" s="296"/>
      <c r="NYC1" s="297"/>
      <c r="NYD1" s="296"/>
      <c r="NYE1" s="297"/>
      <c r="NYF1" s="296"/>
      <c r="NYG1" s="297"/>
      <c r="NYH1" s="296"/>
      <c r="NYI1" s="297"/>
      <c r="NYJ1" s="296"/>
      <c r="NYK1" s="297"/>
      <c r="NYL1" s="296"/>
      <c r="NYM1" s="297"/>
      <c r="NYN1" s="296"/>
      <c r="NYO1" s="297"/>
      <c r="NYP1" s="296"/>
      <c r="NYQ1" s="297"/>
      <c r="NYR1" s="296"/>
      <c r="NYS1" s="297"/>
      <c r="NYT1" s="296"/>
      <c r="NYU1" s="297"/>
      <c r="NYV1" s="296"/>
      <c r="NYW1" s="297"/>
      <c r="NYX1" s="296"/>
      <c r="NYY1" s="297"/>
      <c r="NYZ1" s="296"/>
      <c r="NZA1" s="297"/>
      <c r="NZB1" s="296"/>
      <c r="NZC1" s="297"/>
      <c r="NZD1" s="296"/>
      <c r="NZE1" s="297"/>
      <c r="NZF1" s="296"/>
      <c r="NZG1" s="297"/>
      <c r="NZH1" s="296"/>
      <c r="NZI1" s="297"/>
      <c r="NZJ1" s="296"/>
      <c r="NZK1" s="297"/>
      <c r="NZL1" s="296"/>
      <c r="NZM1" s="297"/>
      <c r="NZN1" s="296"/>
      <c r="NZO1" s="297"/>
      <c r="NZP1" s="296"/>
      <c r="NZQ1" s="297"/>
      <c r="NZR1" s="296"/>
      <c r="NZS1" s="297"/>
      <c r="NZT1" s="296"/>
      <c r="NZU1" s="297"/>
      <c r="NZV1" s="296"/>
      <c r="NZW1" s="297"/>
      <c r="NZX1" s="296"/>
      <c r="NZY1" s="297"/>
      <c r="NZZ1" s="296"/>
      <c r="OAA1" s="297"/>
      <c r="OAB1" s="296"/>
      <c r="OAC1" s="297"/>
      <c r="OAD1" s="296"/>
      <c r="OAE1" s="297"/>
      <c r="OAF1" s="296"/>
      <c r="OAG1" s="297"/>
      <c r="OAH1" s="296"/>
      <c r="OAI1" s="297"/>
      <c r="OAJ1" s="296"/>
      <c r="OAK1" s="297"/>
      <c r="OAL1" s="296"/>
      <c r="OAM1" s="297"/>
      <c r="OAN1" s="296"/>
      <c r="OAO1" s="297"/>
      <c r="OAP1" s="296"/>
      <c r="OAQ1" s="297"/>
      <c r="OAR1" s="296"/>
      <c r="OAS1" s="297"/>
      <c r="OAT1" s="296"/>
      <c r="OAU1" s="297"/>
      <c r="OAV1" s="296"/>
      <c r="OAW1" s="297"/>
      <c r="OAX1" s="296"/>
      <c r="OAY1" s="297"/>
      <c r="OAZ1" s="296"/>
      <c r="OBA1" s="297"/>
      <c r="OBB1" s="296"/>
      <c r="OBC1" s="297"/>
      <c r="OBD1" s="296"/>
      <c r="OBE1" s="297"/>
      <c r="OBF1" s="296"/>
      <c r="OBG1" s="297"/>
      <c r="OBH1" s="296"/>
      <c r="OBI1" s="297"/>
      <c r="OBJ1" s="296"/>
      <c r="OBK1" s="297"/>
      <c r="OBL1" s="296"/>
      <c r="OBM1" s="297"/>
      <c r="OBN1" s="296"/>
      <c r="OBO1" s="297"/>
      <c r="OBP1" s="296"/>
      <c r="OBQ1" s="297"/>
      <c r="OBR1" s="296"/>
      <c r="OBS1" s="297"/>
      <c r="OBT1" s="296"/>
      <c r="OBU1" s="297"/>
      <c r="OBV1" s="296"/>
      <c r="OBW1" s="297"/>
      <c r="OBX1" s="296"/>
      <c r="OBY1" s="297"/>
      <c r="OBZ1" s="296"/>
      <c r="OCA1" s="297"/>
      <c r="OCB1" s="296"/>
      <c r="OCC1" s="297"/>
      <c r="OCD1" s="296"/>
      <c r="OCE1" s="297"/>
      <c r="OCF1" s="296"/>
      <c r="OCG1" s="297"/>
      <c r="OCH1" s="296"/>
      <c r="OCI1" s="297"/>
      <c r="OCJ1" s="296"/>
      <c r="OCK1" s="297"/>
      <c r="OCL1" s="296"/>
      <c r="OCM1" s="297"/>
      <c r="OCN1" s="296"/>
      <c r="OCO1" s="297"/>
      <c r="OCP1" s="296"/>
      <c r="OCQ1" s="297"/>
      <c r="OCR1" s="296"/>
      <c r="OCS1" s="297"/>
      <c r="OCT1" s="296"/>
      <c r="OCU1" s="297"/>
      <c r="OCV1" s="296"/>
      <c r="OCW1" s="297"/>
      <c r="OCX1" s="296"/>
      <c r="OCY1" s="297"/>
      <c r="OCZ1" s="296"/>
      <c r="ODA1" s="297"/>
      <c r="ODB1" s="296"/>
      <c r="ODC1" s="297"/>
      <c r="ODD1" s="296"/>
      <c r="ODE1" s="297"/>
      <c r="ODF1" s="296"/>
      <c r="ODG1" s="297"/>
      <c r="ODH1" s="296"/>
      <c r="ODI1" s="297"/>
      <c r="ODJ1" s="296"/>
      <c r="ODK1" s="297"/>
      <c r="ODL1" s="296"/>
      <c r="ODM1" s="297"/>
      <c r="ODN1" s="296"/>
      <c r="ODO1" s="297"/>
      <c r="ODP1" s="296"/>
      <c r="ODQ1" s="297"/>
      <c r="ODR1" s="296"/>
      <c r="ODS1" s="297"/>
      <c r="ODT1" s="296"/>
      <c r="ODU1" s="297"/>
      <c r="ODV1" s="296"/>
      <c r="ODW1" s="297"/>
      <c r="ODX1" s="296"/>
      <c r="ODY1" s="297"/>
      <c r="ODZ1" s="296"/>
      <c r="OEA1" s="297"/>
      <c r="OEB1" s="296"/>
      <c r="OEC1" s="297"/>
      <c r="OED1" s="296"/>
      <c r="OEE1" s="297"/>
      <c r="OEF1" s="296"/>
      <c r="OEG1" s="297"/>
      <c r="OEH1" s="296"/>
      <c r="OEI1" s="297"/>
      <c r="OEJ1" s="296"/>
      <c r="OEK1" s="297"/>
      <c r="OEL1" s="296"/>
      <c r="OEM1" s="297"/>
      <c r="OEN1" s="296"/>
      <c r="OEO1" s="297"/>
      <c r="OEP1" s="296"/>
      <c r="OEQ1" s="297"/>
      <c r="OER1" s="296"/>
      <c r="OES1" s="297"/>
      <c r="OET1" s="296"/>
      <c r="OEU1" s="297"/>
      <c r="OEV1" s="296"/>
      <c r="OEW1" s="297"/>
      <c r="OEX1" s="296"/>
      <c r="OEY1" s="297"/>
      <c r="OEZ1" s="296"/>
      <c r="OFA1" s="297"/>
      <c r="OFB1" s="296"/>
      <c r="OFC1" s="297"/>
      <c r="OFD1" s="296"/>
      <c r="OFE1" s="297"/>
      <c r="OFF1" s="296"/>
      <c r="OFG1" s="297"/>
      <c r="OFH1" s="296"/>
      <c r="OFI1" s="297"/>
      <c r="OFJ1" s="296"/>
      <c r="OFK1" s="297"/>
      <c r="OFL1" s="296"/>
      <c r="OFM1" s="297"/>
      <c r="OFN1" s="296"/>
      <c r="OFO1" s="297"/>
      <c r="OFP1" s="296"/>
      <c r="OFQ1" s="297"/>
      <c r="OFR1" s="296"/>
      <c r="OFS1" s="297"/>
      <c r="OFT1" s="296"/>
      <c r="OFU1" s="297"/>
      <c r="OFV1" s="296"/>
      <c r="OFW1" s="297"/>
      <c r="OFX1" s="296"/>
      <c r="OFY1" s="297"/>
      <c r="OFZ1" s="296"/>
      <c r="OGA1" s="297"/>
      <c r="OGB1" s="296"/>
      <c r="OGC1" s="297"/>
      <c r="OGD1" s="296"/>
      <c r="OGE1" s="297"/>
      <c r="OGF1" s="296"/>
      <c r="OGG1" s="297"/>
      <c r="OGH1" s="296"/>
      <c r="OGI1" s="297"/>
      <c r="OGJ1" s="296"/>
      <c r="OGK1" s="297"/>
      <c r="OGL1" s="296"/>
      <c r="OGM1" s="297"/>
      <c r="OGN1" s="296"/>
      <c r="OGO1" s="297"/>
      <c r="OGP1" s="296"/>
      <c r="OGQ1" s="297"/>
      <c r="OGR1" s="296"/>
      <c r="OGS1" s="297"/>
      <c r="OGT1" s="296"/>
      <c r="OGU1" s="297"/>
      <c r="OGV1" s="296"/>
      <c r="OGW1" s="297"/>
      <c r="OGX1" s="296"/>
      <c r="OGY1" s="297"/>
      <c r="OGZ1" s="296"/>
      <c r="OHA1" s="297"/>
      <c r="OHB1" s="296"/>
      <c r="OHC1" s="297"/>
      <c r="OHD1" s="296"/>
      <c r="OHE1" s="297"/>
      <c r="OHF1" s="296"/>
      <c r="OHG1" s="297"/>
      <c r="OHH1" s="296"/>
      <c r="OHI1" s="297"/>
      <c r="OHJ1" s="296"/>
      <c r="OHK1" s="297"/>
      <c r="OHL1" s="296"/>
      <c r="OHM1" s="297"/>
      <c r="OHN1" s="296"/>
      <c r="OHO1" s="297"/>
      <c r="OHP1" s="296"/>
      <c r="OHQ1" s="297"/>
      <c r="OHR1" s="296"/>
      <c r="OHS1" s="297"/>
      <c r="OHT1" s="296"/>
      <c r="OHU1" s="297"/>
      <c r="OHV1" s="296"/>
      <c r="OHW1" s="297"/>
      <c r="OHX1" s="296"/>
      <c r="OHY1" s="297"/>
      <c r="OHZ1" s="296"/>
      <c r="OIA1" s="297"/>
      <c r="OIB1" s="296"/>
      <c r="OIC1" s="297"/>
      <c r="OID1" s="296"/>
      <c r="OIE1" s="297"/>
      <c r="OIF1" s="296"/>
      <c r="OIG1" s="297"/>
      <c r="OIH1" s="296"/>
      <c r="OII1" s="297"/>
      <c r="OIJ1" s="296"/>
      <c r="OIK1" s="297"/>
      <c r="OIL1" s="296"/>
      <c r="OIM1" s="297"/>
      <c r="OIN1" s="296"/>
      <c r="OIO1" s="297"/>
      <c r="OIP1" s="296"/>
      <c r="OIQ1" s="297"/>
      <c r="OIR1" s="296"/>
      <c r="OIS1" s="297"/>
      <c r="OIT1" s="296"/>
      <c r="OIU1" s="297"/>
      <c r="OIV1" s="296"/>
      <c r="OIW1" s="297"/>
      <c r="OIX1" s="296"/>
      <c r="OIY1" s="297"/>
      <c r="OIZ1" s="296"/>
      <c r="OJA1" s="297"/>
      <c r="OJB1" s="296"/>
      <c r="OJC1" s="297"/>
      <c r="OJD1" s="296"/>
      <c r="OJE1" s="297"/>
      <c r="OJF1" s="296"/>
      <c r="OJG1" s="297"/>
      <c r="OJH1" s="296"/>
      <c r="OJI1" s="297"/>
      <c r="OJJ1" s="296"/>
      <c r="OJK1" s="297"/>
      <c r="OJL1" s="296"/>
      <c r="OJM1" s="297"/>
      <c r="OJN1" s="296"/>
      <c r="OJO1" s="297"/>
      <c r="OJP1" s="296"/>
      <c r="OJQ1" s="297"/>
      <c r="OJR1" s="296"/>
      <c r="OJS1" s="297"/>
      <c r="OJT1" s="296"/>
      <c r="OJU1" s="297"/>
      <c r="OJV1" s="296"/>
      <c r="OJW1" s="297"/>
      <c r="OJX1" s="296"/>
      <c r="OJY1" s="297"/>
      <c r="OJZ1" s="296"/>
      <c r="OKA1" s="297"/>
      <c r="OKB1" s="296"/>
      <c r="OKC1" s="297"/>
      <c r="OKD1" s="296"/>
      <c r="OKE1" s="297"/>
      <c r="OKF1" s="296"/>
      <c r="OKG1" s="297"/>
      <c r="OKH1" s="296"/>
      <c r="OKI1" s="297"/>
      <c r="OKJ1" s="296"/>
      <c r="OKK1" s="297"/>
      <c r="OKL1" s="296"/>
      <c r="OKM1" s="297"/>
      <c r="OKN1" s="296"/>
      <c r="OKO1" s="297"/>
      <c r="OKP1" s="296"/>
      <c r="OKQ1" s="297"/>
      <c r="OKR1" s="296"/>
      <c r="OKS1" s="297"/>
      <c r="OKT1" s="296"/>
      <c r="OKU1" s="297"/>
      <c r="OKV1" s="296"/>
      <c r="OKW1" s="297"/>
      <c r="OKX1" s="296"/>
      <c r="OKY1" s="297"/>
      <c r="OKZ1" s="296"/>
      <c r="OLA1" s="297"/>
      <c r="OLB1" s="296"/>
      <c r="OLC1" s="297"/>
      <c r="OLD1" s="296"/>
      <c r="OLE1" s="297"/>
      <c r="OLF1" s="296"/>
      <c r="OLG1" s="297"/>
      <c r="OLH1" s="296"/>
      <c r="OLI1" s="297"/>
      <c r="OLJ1" s="296"/>
      <c r="OLK1" s="297"/>
      <c r="OLL1" s="296"/>
      <c r="OLM1" s="297"/>
      <c r="OLN1" s="296"/>
      <c r="OLO1" s="297"/>
      <c r="OLP1" s="296"/>
      <c r="OLQ1" s="297"/>
      <c r="OLR1" s="296"/>
      <c r="OLS1" s="297"/>
      <c r="OLT1" s="296"/>
      <c r="OLU1" s="297"/>
      <c r="OLV1" s="296"/>
      <c r="OLW1" s="297"/>
      <c r="OLX1" s="296"/>
      <c r="OLY1" s="297"/>
      <c r="OLZ1" s="296"/>
      <c r="OMA1" s="297"/>
      <c r="OMB1" s="296"/>
      <c r="OMC1" s="297"/>
      <c r="OMD1" s="296"/>
      <c r="OME1" s="297"/>
      <c r="OMF1" s="296"/>
      <c r="OMG1" s="297"/>
      <c r="OMH1" s="296"/>
      <c r="OMI1" s="297"/>
      <c r="OMJ1" s="296"/>
      <c r="OMK1" s="297"/>
      <c r="OML1" s="296"/>
      <c r="OMM1" s="297"/>
      <c r="OMN1" s="296"/>
      <c r="OMO1" s="297"/>
      <c r="OMP1" s="296"/>
      <c r="OMQ1" s="297"/>
      <c r="OMR1" s="296"/>
      <c r="OMS1" s="297"/>
      <c r="OMT1" s="296"/>
      <c r="OMU1" s="297"/>
      <c r="OMV1" s="296"/>
      <c r="OMW1" s="297"/>
      <c r="OMX1" s="296"/>
      <c r="OMY1" s="297"/>
      <c r="OMZ1" s="296"/>
      <c r="ONA1" s="297"/>
      <c r="ONB1" s="296"/>
      <c r="ONC1" s="297"/>
      <c r="OND1" s="296"/>
      <c r="ONE1" s="297"/>
      <c r="ONF1" s="296"/>
      <c r="ONG1" s="297"/>
      <c r="ONH1" s="296"/>
      <c r="ONI1" s="297"/>
      <c r="ONJ1" s="296"/>
      <c r="ONK1" s="297"/>
      <c r="ONL1" s="296"/>
      <c r="ONM1" s="297"/>
      <c r="ONN1" s="296"/>
      <c r="ONO1" s="297"/>
      <c r="ONP1" s="296"/>
      <c r="ONQ1" s="297"/>
      <c r="ONR1" s="296"/>
      <c r="ONS1" s="297"/>
      <c r="ONT1" s="296"/>
      <c r="ONU1" s="297"/>
      <c r="ONV1" s="296"/>
      <c r="ONW1" s="297"/>
      <c r="ONX1" s="296"/>
      <c r="ONY1" s="297"/>
      <c r="ONZ1" s="296"/>
      <c r="OOA1" s="297"/>
      <c r="OOB1" s="296"/>
      <c r="OOC1" s="297"/>
      <c r="OOD1" s="296"/>
      <c r="OOE1" s="297"/>
      <c r="OOF1" s="296"/>
      <c r="OOG1" s="297"/>
      <c r="OOH1" s="296"/>
      <c r="OOI1" s="297"/>
      <c r="OOJ1" s="296"/>
      <c r="OOK1" s="297"/>
      <c r="OOL1" s="296"/>
      <c r="OOM1" s="297"/>
      <c r="OON1" s="296"/>
      <c r="OOO1" s="297"/>
      <c r="OOP1" s="296"/>
      <c r="OOQ1" s="297"/>
      <c r="OOR1" s="296"/>
      <c r="OOS1" s="297"/>
      <c r="OOT1" s="296"/>
      <c r="OOU1" s="297"/>
      <c r="OOV1" s="296"/>
      <c r="OOW1" s="297"/>
      <c r="OOX1" s="296"/>
      <c r="OOY1" s="297"/>
      <c r="OOZ1" s="296"/>
      <c r="OPA1" s="297"/>
      <c r="OPB1" s="296"/>
      <c r="OPC1" s="297"/>
      <c r="OPD1" s="296"/>
      <c r="OPE1" s="297"/>
      <c r="OPF1" s="296"/>
      <c r="OPG1" s="297"/>
      <c r="OPH1" s="296"/>
      <c r="OPI1" s="297"/>
      <c r="OPJ1" s="296"/>
      <c r="OPK1" s="297"/>
      <c r="OPL1" s="296"/>
      <c r="OPM1" s="297"/>
      <c r="OPN1" s="296"/>
      <c r="OPO1" s="297"/>
      <c r="OPP1" s="296"/>
      <c r="OPQ1" s="297"/>
      <c r="OPR1" s="296"/>
      <c r="OPS1" s="297"/>
      <c r="OPT1" s="296"/>
      <c r="OPU1" s="297"/>
      <c r="OPV1" s="296"/>
      <c r="OPW1" s="297"/>
      <c r="OPX1" s="296"/>
      <c r="OPY1" s="297"/>
      <c r="OPZ1" s="296"/>
      <c r="OQA1" s="297"/>
      <c r="OQB1" s="296"/>
      <c r="OQC1" s="297"/>
      <c r="OQD1" s="296"/>
      <c r="OQE1" s="297"/>
      <c r="OQF1" s="296"/>
      <c r="OQG1" s="297"/>
      <c r="OQH1" s="296"/>
      <c r="OQI1" s="297"/>
      <c r="OQJ1" s="296"/>
      <c r="OQK1" s="297"/>
      <c r="OQL1" s="296"/>
      <c r="OQM1" s="297"/>
      <c r="OQN1" s="296"/>
      <c r="OQO1" s="297"/>
      <c r="OQP1" s="296"/>
      <c r="OQQ1" s="297"/>
      <c r="OQR1" s="296"/>
      <c r="OQS1" s="297"/>
      <c r="OQT1" s="296"/>
      <c r="OQU1" s="297"/>
      <c r="OQV1" s="296"/>
      <c r="OQW1" s="297"/>
      <c r="OQX1" s="296"/>
      <c r="OQY1" s="297"/>
      <c r="OQZ1" s="296"/>
      <c r="ORA1" s="297"/>
      <c r="ORB1" s="296"/>
      <c r="ORC1" s="297"/>
      <c r="ORD1" s="296"/>
      <c r="ORE1" s="297"/>
      <c r="ORF1" s="296"/>
      <c r="ORG1" s="297"/>
      <c r="ORH1" s="296"/>
      <c r="ORI1" s="297"/>
      <c r="ORJ1" s="296"/>
      <c r="ORK1" s="297"/>
      <c r="ORL1" s="296"/>
      <c r="ORM1" s="297"/>
      <c r="ORN1" s="296"/>
      <c r="ORO1" s="297"/>
      <c r="ORP1" s="296"/>
      <c r="ORQ1" s="297"/>
      <c r="ORR1" s="296"/>
      <c r="ORS1" s="297"/>
      <c r="ORT1" s="296"/>
      <c r="ORU1" s="297"/>
      <c r="ORV1" s="296"/>
      <c r="ORW1" s="297"/>
      <c r="ORX1" s="296"/>
      <c r="ORY1" s="297"/>
      <c r="ORZ1" s="296"/>
      <c r="OSA1" s="297"/>
      <c r="OSB1" s="296"/>
      <c r="OSC1" s="297"/>
      <c r="OSD1" s="296"/>
      <c r="OSE1" s="297"/>
      <c r="OSF1" s="296"/>
      <c r="OSG1" s="297"/>
      <c r="OSH1" s="296"/>
      <c r="OSI1" s="297"/>
      <c r="OSJ1" s="296"/>
      <c r="OSK1" s="297"/>
      <c r="OSL1" s="296"/>
      <c r="OSM1" s="297"/>
      <c r="OSN1" s="296"/>
      <c r="OSO1" s="297"/>
      <c r="OSP1" s="296"/>
      <c r="OSQ1" s="297"/>
      <c r="OSR1" s="296"/>
      <c r="OSS1" s="297"/>
      <c r="OST1" s="296"/>
      <c r="OSU1" s="297"/>
      <c r="OSV1" s="296"/>
      <c r="OSW1" s="297"/>
      <c r="OSX1" s="296"/>
      <c r="OSY1" s="297"/>
      <c r="OSZ1" s="296"/>
      <c r="OTA1" s="297"/>
      <c r="OTB1" s="296"/>
      <c r="OTC1" s="297"/>
      <c r="OTD1" s="296"/>
      <c r="OTE1" s="297"/>
      <c r="OTF1" s="296"/>
      <c r="OTG1" s="297"/>
      <c r="OTH1" s="296"/>
      <c r="OTI1" s="297"/>
      <c r="OTJ1" s="296"/>
      <c r="OTK1" s="297"/>
      <c r="OTL1" s="296"/>
      <c r="OTM1" s="297"/>
      <c r="OTN1" s="296"/>
      <c r="OTO1" s="297"/>
      <c r="OTP1" s="296"/>
      <c r="OTQ1" s="297"/>
      <c r="OTR1" s="296"/>
      <c r="OTS1" s="297"/>
      <c r="OTT1" s="296"/>
      <c r="OTU1" s="297"/>
      <c r="OTV1" s="296"/>
      <c r="OTW1" s="297"/>
      <c r="OTX1" s="296"/>
      <c r="OTY1" s="297"/>
      <c r="OTZ1" s="296"/>
      <c r="OUA1" s="297"/>
      <c r="OUB1" s="296"/>
      <c r="OUC1" s="297"/>
      <c r="OUD1" s="296"/>
      <c r="OUE1" s="297"/>
      <c r="OUF1" s="296"/>
      <c r="OUG1" s="297"/>
      <c r="OUH1" s="296"/>
      <c r="OUI1" s="297"/>
      <c r="OUJ1" s="296"/>
      <c r="OUK1" s="297"/>
      <c r="OUL1" s="296"/>
      <c r="OUM1" s="297"/>
      <c r="OUN1" s="296"/>
      <c r="OUO1" s="297"/>
      <c r="OUP1" s="296"/>
      <c r="OUQ1" s="297"/>
      <c r="OUR1" s="296"/>
      <c r="OUS1" s="297"/>
      <c r="OUT1" s="296"/>
      <c r="OUU1" s="297"/>
      <c r="OUV1" s="296"/>
      <c r="OUW1" s="297"/>
      <c r="OUX1" s="296"/>
      <c r="OUY1" s="297"/>
      <c r="OUZ1" s="296"/>
      <c r="OVA1" s="297"/>
      <c r="OVB1" s="296"/>
      <c r="OVC1" s="297"/>
      <c r="OVD1" s="296"/>
      <c r="OVE1" s="297"/>
      <c r="OVF1" s="296"/>
      <c r="OVG1" s="297"/>
      <c r="OVH1" s="296"/>
      <c r="OVI1" s="297"/>
      <c r="OVJ1" s="296"/>
      <c r="OVK1" s="297"/>
      <c r="OVL1" s="296"/>
      <c r="OVM1" s="297"/>
      <c r="OVN1" s="296"/>
      <c r="OVO1" s="297"/>
      <c r="OVP1" s="296"/>
      <c r="OVQ1" s="297"/>
      <c r="OVR1" s="296"/>
      <c r="OVS1" s="297"/>
      <c r="OVT1" s="296"/>
      <c r="OVU1" s="297"/>
      <c r="OVV1" s="296"/>
      <c r="OVW1" s="297"/>
      <c r="OVX1" s="296"/>
      <c r="OVY1" s="297"/>
      <c r="OVZ1" s="296"/>
      <c r="OWA1" s="297"/>
      <c r="OWB1" s="296"/>
      <c r="OWC1" s="297"/>
      <c r="OWD1" s="296"/>
      <c r="OWE1" s="297"/>
      <c r="OWF1" s="296"/>
      <c r="OWG1" s="297"/>
      <c r="OWH1" s="296"/>
      <c r="OWI1" s="297"/>
      <c r="OWJ1" s="296"/>
      <c r="OWK1" s="297"/>
      <c r="OWL1" s="296"/>
      <c r="OWM1" s="297"/>
      <c r="OWN1" s="296"/>
      <c r="OWO1" s="297"/>
      <c r="OWP1" s="296"/>
      <c r="OWQ1" s="297"/>
      <c r="OWR1" s="296"/>
      <c r="OWS1" s="297"/>
      <c r="OWT1" s="296"/>
      <c r="OWU1" s="297"/>
      <c r="OWV1" s="296"/>
      <c r="OWW1" s="297"/>
      <c r="OWX1" s="296"/>
      <c r="OWY1" s="297"/>
      <c r="OWZ1" s="296"/>
      <c r="OXA1" s="297"/>
      <c r="OXB1" s="296"/>
      <c r="OXC1" s="297"/>
      <c r="OXD1" s="296"/>
      <c r="OXE1" s="297"/>
      <c r="OXF1" s="296"/>
      <c r="OXG1" s="297"/>
      <c r="OXH1" s="296"/>
      <c r="OXI1" s="297"/>
      <c r="OXJ1" s="296"/>
      <c r="OXK1" s="297"/>
      <c r="OXL1" s="296"/>
      <c r="OXM1" s="297"/>
      <c r="OXN1" s="296"/>
      <c r="OXO1" s="297"/>
      <c r="OXP1" s="296"/>
      <c r="OXQ1" s="297"/>
      <c r="OXR1" s="296"/>
      <c r="OXS1" s="297"/>
      <c r="OXT1" s="296"/>
      <c r="OXU1" s="297"/>
      <c r="OXV1" s="296"/>
      <c r="OXW1" s="297"/>
      <c r="OXX1" s="296"/>
      <c r="OXY1" s="297"/>
      <c r="OXZ1" s="296"/>
      <c r="OYA1" s="297"/>
      <c r="OYB1" s="296"/>
      <c r="OYC1" s="297"/>
      <c r="OYD1" s="296"/>
      <c r="OYE1" s="297"/>
      <c r="OYF1" s="296"/>
      <c r="OYG1" s="297"/>
      <c r="OYH1" s="296"/>
      <c r="OYI1" s="297"/>
      <c r="OYJ1" s="296"/>
      <c r="OYK1" s="297"/>
      <c r="OYL1" s="296"/>
      <c r="OYM1" s="297"/>
      <c r="OYN1" s="296"/>
      <c r="OYO1" s="297"/>
      <c r="OYP1" s="296"/>
      <c r="OYQ1" s="297"/>
      <c r="OYR1" s="296"/>
      <c r="OYS1" s="297"/>
      <c r="OYT1" s="296"/>
      <c r="OYU1" s="297"/>
      <c r="OYV1" s="296"/>
      <c r="OYW1" s="297"/>
      <c r="OYX1" s="296"/>
      <c r="OYY1" s="297"/>
      <c r="OYZ1" s="296"/>
      <c r="OZA1" s="297"/>
      <c r="OZB1" s="296"/>
      <c r="OZC1" s="297"/>
      <c r="OZD1" s="296"/>
      <c r="OZE1" s="297"/>
      <c r="OZF1" s="296"/>
      <c r="OZG1" s="297"/>
      <c r="OZH1" s="296"/>
      <c r="OZI1" s="297"/>
      <c r="OZJ1" s="296"/>
      <c r="OZK1" s="297"/>
      <c r="OZL1" s="296"/>
      <c r="OZM1" s="297"/>
      <c r="OZN1" s="296"/>
      <c r="OZO1" s="297"/>
      <c r="OZP1" s="296"/>
      <c r="OZQ1" s="297"/>
      <c r="OZR1" s="296"/>
      <c r="OZS1" s="297"/>
      <c r="OZT1" s="296"/>
      <c r="OZU1" s="297"/>
      <c r="OZV1" s="296"/>
      <c r="OZW1" s="297"/>
      <c r="OZX1" s="296"/>
      <c r="OZY1" s="297"/>
      <c r="OZZ1" s="296"/>
      <c r="PAA1" s="297"/>
      <c r="PAB1" s="296"/>
      <c r="PAC1" s="297"/>
      <c r="PAD1" s="296"/>
      <c r="PAE1" s="297"/>
      <c r="PAF1" s="296"/>
      <c r="PAG1" s="297"/>
      <c r="PAH1" s="296"/>
      <c r="PAI1" s="297"/>
      <c r="PAJ1" s="296"/>
      <c r="PAK1" s="297"/>
      <c r="PAL1" s="296"/>
      <c r="PAM1" s="297"/>
      <c r="PAN1" s="296"/>
      <c r="PAO1" s="297"/>
      <c r="PAP1" s="296"/>
      <c r="PAQ1" s="297"/>
      <c r="PAR1" s="296"/>
      <c r="PAS1" s="297"/>
      <c r="PAT1" s="296"/>
      <c r="PAU1" s="297"/>
      <c r="PAV1" s="296"/>
      <c r="PAW1" s="297"/>
      <c r="PAX1" s="296"/>
      <c r="PAY1" s="297"/>
      <c r="PAZ1" s="296"/>
      <c r="PBA1" s="297"/>
      <c r="PBB1" s="296"/>
      <c r="PBC1" s="297"/>
      <c r="PBD1" s="296"/>
      <c r="PBE1" s="297"/>
      <c r="PBF1" s="296"/>
      <c r="PBG1" s="297"/>
      <c r="PBH1" s="296"/>
      <c r="PBI1" s="297"/>
      <c r="PBJ1" s="296"/>
      <c r="PBK1" s="297"/>
      <c r="PBL1" s="296"/>
      <c r="PBM1" s="297"/>
      <c r="PBN1" s="296"/>
      <c r="PBO1" s="297"/>
      <c r="PBP1" s="296"/>
      <c r="PBQ1" s="297"/>
      <c r="PBR1" s="296"/>
      <c r="PBS1" s="297"/>
      <c r="PBT1" s="296"/>
      <c r="PBU1" s="297"/>
      <c r="PBV1" s="296"/>
      <c r="PBW1" s="297"/>
      <c r="PBX1" s="296"/>
      <c r="PBY1" s="297"/>
      <c r="PBZ1" s="296"/>
      <c r="PCA1" s="297"/>
      <c r="PCB1" s="296"/>
      <c r="PCC1" s="297"/>
      <c r="PCD1" s="296"/>
      <c r="PCE1" s="297"/>
      <c r="PCF1" s="296"/>
      <c r="PCG1" s="297"/>
      <c r="PCH1" s="296"/>
      <c r="PCI1" s="297"/>
      <c r="PCJ1" s="296"/>
      <c r="PCK1" s="297"/>
      <c r="PCL1" s="296"/>
      <c r="PCM1" s="297"/>
      <c r="PCN1" s="296"/>
      <c r="PCO1" s="297"/>
      <c r="PCP1" s="296"/>
      <c r="PCQ1" s="297"/>
      <c r="PCR1" s="296"/>
      <c r="PCS1" s="297"/>
      <c r="PCT1" s="296"/>
      <c r="PCU1" s="297"/>
      <c r="PCV1" s="296"/>
      <c r="PCW1" s="297"/>
      <c r="PCX1" s="296"/>
      <c r="PCY1" s="297"/>
      <c r="PCZ1" s="296"/>
      <c r="PDA1" s="297"/>
      <c r="PDB1" s="296"/>
      <c r="PDC1" s="297"/>
      <c r="PDD1" s="296"/>
      <c r="PDE1" s="297"/>
      <c r="PDF1" s="296"/>
      <c r="PDG1" s="297"/>
      <c r="PDH1" s="296"/>
      <c r="PDI1" s="297"/>
      <c r="PDJ1" s="296"/>
      <c r="PDK1" s="297"/>
      <c r="PDL1" s="296"/>
      <c r="PDM1" s="297"/>
      <c r="PDN1" s="296"/>
      <c r="PDO1" s="297"/>
      <c r="PDP1" s="296"/>
      <c r="PDQ1" s="297"/>
      <c r="PDR1" s="296"/>
      <c r="PDS1" s="297"/>
      <c r="PDT1" s="296"/>
      <c r="PDU1" s="297"/>
      <c r="PDV1" s="296"/>
      <c r="PDW1" s="297"/>
      <c r="PDX1" s="296"/>
      <c r="PDY1" s="297"/>
      <c r="PDZ1" s="296"/>
      <c r="PEA1" s="297"/>
      <c r="PEB1" s="296"/>
      <c r="PEC1" s="297"/>
      <c r="PED1" s="296"/>
      <c r="PEE1" s="297"/>
      <c r="PEF1" s="296"/>
      <c r="PEG1" s="297"/>
      <c r="PEH1" s="296"/>
      <c r="PEI1" s="297"/>
      <c r="PEJ1" s="296"/>
      <c r="PEK1" s="297"/>
      <c r="PEL1" s="296"/>
      <c r="PEM1" s="297"/>
      <c r="PEN1" s="296"/>
      <c r="PEO1" s="297"/>
      <c r="PEP1" s="296"/>
      <c r="PEQ1" s="297"/>
      <c r="PER1" s="296"/>
      <c r="PES1" s="297"/>
      <c r="PET1" s="296"/>
      <c r="PEU1" s="297"/>
      <c r="PEV1" s="296"/>
      <c r="PEW1" s="297"/>
      <c r="PEX1" s="296"/>
      <c r="PEY1" s="297"/>
      <c r="PEZ1" s="296"/>
      <c r="PFA1" s="297"/>
      <c r="PFB1" s="296"/>
      <c r="PFC1" s="297"/>
      <c r="PFD1" s="296"/>
      <c r="PFE1" s="297"/>
      <c r="PFF1" s="296"/>
      <c r="PFG1" s="297"/>
      <c r="PFH1" s="296"/>
      <c r="PFI1" s="297"/>
      <c r="PFJ1" s="296"/>
      <c r="PFK1" s="297"/>
      <c r="PFL1" s="296"/>
      <c r="PFM1" s="297"/>
      <c r="PFN1" s="296"/>
      <c r="PFO1" s="297"/>
      <c r="PFP1" s="296"/>
      <c r="PFQ1" s="297"/>
      <c r="PFR1" s="296"/>
      <c r="PFS1" s="297"/>
      <c r="PFT1" s="296"/>
      <c r="PFU1" s="297"/>
      <c r="PFV1" s="296"/>
      <c r="PFW1" s="297"/>
      <c r="PFX1" s="296"/>
      <c r="PFY1" s="297"/>
      <c r="PFZ1" s="296"/>
      <c r="PGA1" s="297"/>
      <c r="PGB1" s="296"/>
      <c r="PGC1" s="297"/>
      <c r="PGD1" s="296"/>
      <c r="PGE1" s="297"/>
      <c r="PGF1" s="296"/>
      <c r="PGG1" s="297"/>
      <c r="PGH1" s="296"/>
      <c r="PGI1" s="297"/>
      <c r="PGJ1" s="296"/>
      <c r="PGK1" s="297"/>
      <c r="PGL1" s="296"/>
      <c r="PGM1" s="297"/>
      <c r="PGN1" s="296"/>
      <c r="PGO1" s="297"/>
      <c r="PGP1" s="296"/>
      <c r="PGQ1" s="297"/>
      <c r="PGR1" s="296"/>
      <c r="PGS1" s="297"/>
      <c r="PGT1" s="296"/>
      <c r="PGU1" s="297"/>
      <c r="PGV1" s="296"/>
      <c r="PGW1" s="297"/>
      <c r="PGX1" s="296"/>
      <c r="PGY1" s="297"/>
      <c r="PGZ1" s="296"/>
      <c r="PHA1" s="297"/>
      <c r="PHB1" s="296"/>
      <c r="PHC1" s="297"/>
      <c r="PHD1" s="296"/>
      <c r="PHE1" s="297"/>
      <c r="PHF1" s="296"/>
      <c r="PHG1" s="297"/>
      <c r="PHH1" s="296"/>
      <c r="PHI1" s="297"/>
      <c r="PHJ1" s="296"/>
      <c r="PHK1" s="297"/>
      <c r="PHL1" s="296"/>
      <c r="PHM1" s="297"/>
      <c r="PHN1" s="296"/>
      <c r="PHO1" s="297"/>
      <c r="PHP1" s="296"/>
      <c r="PHQ1" s="297"/>
      <c r="PHR1" s="296"/>
      <c r="PHS1" s="297"/>
      <c r="PHT1" s="296"/>
      <c r="PHU1" s="297"/>
      <c r="PHV1" s="296"/>
      <c r="PHW1" s="297"/>
      <c r="PHX1" s="296"/>
      <c r="PHY1" s="297"/>
      <c r="PHZ1" s="296"/>
      <c r="PIA1" s="297"/>
      <c r="PIB1" s="296"/>
      <c r="PIC1" s="297"/>
      <c r="PID1" s="296"/>
      <c r="PIE1" s="297"/>
      <c r="PIF1" s="296"/>
      <c r="PIG1" s="297"/>
      <c r="PIH1" s="296"/>
      <c r="PII1" s="297"/>
      <c r="PIJ1" s="296"/>
      <c r="PIK1" s="297"/>
      <c r="PIL1" s="296"/>
      <c r="PIM1" s="297"/>
      <c r="PIN1" s="296"/>
      <c r="PIO1" s="297"/>
      <c r="PIP1" s="296"/>
      <c r="PIQ1" s="297"/>
      <c r="PIR1" s="296"/>
      <c r="PIS1" s="297"/>
      <c r="PIT1" s="296"/>
      <c r="PIU1" s="297"/>
      <c r="PIV1" s="296"/>
      <c r="PIW1" s="297"/>
      <c r="PIX1" s="296"/>
      <c r="PIY1" s="297"/>
      <c r="PIZ1" s="296"/>
      <c r="PJA1" s="297"/>
      <c r="PJB1" s="296"/>
      <c r="PJC1" s="297"/>
      <c r="PJD1" s="296"/>
      <c r="PJE1" s="297"/>
      <c r="PJF1" s="296"/>
      <c r="PJG1" s="297"/>
      <c r="PJH1" s="296"/>
      <c r="PJI1" s="297"/>
      <c r="PJJ1" s="296"/>
      <c r="PJK1" s="297"/>
      <c r="PJL1" s="296"/>
      <c r="PJM1" s="297"/>
      <c r="PJN1" s="296"/>
      <c r="PJO1" s="297"/>
      <c r="PJP1" s="296"/>
      <c r="PJQ1" s="297"/>
      <c r="PJR1" s="296"/>
      <c r="PJS1" s="297"/>
      <c r="PJT1" s="296"/>
      <c r="PJU1" s="297"/>
      <c r="PJV1" s="296"/>
      <c r="PJW1" s="297"/>
      <c r="PJX1" s="296"/>
      <c r="PJY1" s="297"/>
      <c r="PJZ1" s="296"/>
      <c r="PKA1" s="297"/>
      <c r="PKB1" s="296"/>
      <c r="PKC1" s="297"/>
      <c r="PKD1" s="296"/>
      <c r="PKE1" s="297"/>
      <c r="PKF1" s="296"/>
      <c r="PKG1" s="297"/>
      <c r="PKH1" s="296"/>
      <c r="PKI1" s="297"/>
      <c r="PKJ1" s="296"/>
      <c r="PKK1" s="297"/>
      <c r="PKL1" s="296"/>
      <c r="PKM1" s="297"/>
      <c r="PKN1" s="296"/>
      <c r="PKO1" s="297"/>
      <c r="PKP1" s="296"/>
      <c r="PKQ1" s="297"/>
      <c r="PKR1" s="296"/>
      <c r="PKS1" s="297"/>
      <c r="PKT1" s="296"/>
      <c r="PKU1" s="297"/>
      <c r="PKV1" s="296"/>
      <c r="PKW1" s="297"/>
      <c r="PKX1" s="296"/>
      <c r="PKY1" s="297"/>
      <c r="PKZ1" s="296"/>
      <c r="PLA1" s="297"/>
      <c r="PLB1" s="296"/>
      <c r="PLC1" s="297"/>
      <c r="PLD1" s="296"/>
      <c r="PLE1" s="297"/>
      <c r="PLF1" s="296"/>
      <c r="PLG1" s="297"/>
      <c r="PLH1" s="296"/>
      <c r="PLI1" s="297"/>
      <c r="PLJ1" s="296"/>
      <c r="PLK1" s="297"/>
      <c r="PLL1" s="296"/>
      <c r="PLM1" s="297"/>
      <c r="PLN1" s="296"/>
      <c r="PLO1" s="297"/>
      <c r="PLP1" s="296"/>
      <c r="PLQ1" s="297"/>
      <c r="PLR1" s="296"/>
      <c r="PLS1" s="297"/>
      <c r="PLT1" s="296"/>
      <c r="PLU1" s="297"/>
      <c r="PLV1" s="296"/>
      <c r="PLW1" s="297"/>
      <c r="PLX1" s="296"/>
      <c r="PLY1" s="297"/>
      <c r="PLZ1" s="296"/>
      <c r="PMA1" s="297"/>
      <c r="PMB1" s="296"/>
      <c r="PMC1" s="297"/>
      <c r="PMD1" s="296"/>
      <c r="PME1" s="297"/>
      <c r="PMF1" s="296"/>
      <c r="PMG1" s="297"/>
      <c r="PMH1" s="296"/>
      <c r="PMI1" s="297"/>
      <c r="PMJ1" s="296"/>
      <c r="PMK1" s="297"/>
      <c r="PML1" s="296"/>
      <c r="PMM1" s="297"/>
      <c r="PMN1" s="296"/>
      <c r="PMO1" s="297"/>
      <c r="PMP1" s="296"/>
      <c r="PMQ1" s="297"/>
      <c r="PMR1" s="296"/>
      <c r="PMS1" s="297"/>
      <c r="PMT1" s="296"/>
      <c r="PMU1" s="297"/>
      <c r="PMV1" s="296"/>
      <c r="PMW1" s="297"/>
      <c r="PMX1" s="296"/>
      <c r="PMY1" s="297"/>
      <c r="PMZ1" s="296"/>
      <c r="PNA1" s="297"/>
      <c r="PNB1" s="296"/>
      <c r="PNC1" s="297"/>
      <c r="PND1" s="296"/>
      <c r="PNE1" s="297"/>
      <c r="PNF1" s="296"/>
      <c r="PNG1" s="297"/>
      <c r="PNH1" s="296"/>
      <c r="PNI1" s="297"/>
      <c r="PNJ1" s="296"/>
      <c r="PNK1" s="297"/>
      <c r="PNL1" s="296"/>
      <c r="PNM1" s="297"/>
      <c r="PNN1" s="296"/>
      <c r="PNO1" s="297"/>
      <c r="PNP1" s="296"/>
      <c r="PNQ1" s="297"/>
      <c r="PNR1" s="296"/>
      <c r="PNS1" s="297"/>
      <c r="PNT1" s="296"/>
      <c r="PNU1" s="297"/>
      <c r="PNV1" s="296"/>
      <c r="PNW1" s="297"/>
      <c r="PNX1" s="296"/>
      <c r="PNY1" s="297"/>
      <c r="PNZ1" s="296"/>
      <c r="POA1" s="297"/>
      <c r="POB1" s="296"/>
      <c r="POC1" s="297"/>
      <c r="POD1" s="296"/>
      <c r="POE1" s="297"/>
      <c r="POF1" s="296"/>
      <c r="POG1" s="297"/>
      <c r="POH1" s="296"/>
      <c r="POI1" s="297"/>
      <c r="POJ1" s="296"/>
      <c r="POK1" s="297"/>
      <c r="POL1" s="296"/>
      <c r="POM1" s="297"/>
      <c r="PON1" s="296"/>
      <c r="POO1" s="297"/>
      <c r="POP1" s="296"/>
      <c r="POQ1" s="297"/>
      <c r="POR1" s="296"/>
      <c r="POS1" s="297"/>
      <c r="POT1" s="296"/>
      <c r="POU1" s="297"/>
      <c r="POV1" s="296"/>
      <c r="POW1" s="297"/>
      <c r="POX1" s="296"/>
      <c r="POY1" s="297"/>
      <c r="POZ1" s="296"/>
      <c r="PPA1" s="297"/>
      <c r="PPB1" s="296"/>
      <c r="PPC1" s="297"/>
      <c r="PPD1" s="296"/>
      <c r="PPE1" s="297"/>
      <c r="PPF1" s="296"/>
      <c r="PPG1" s="297"/>
      <c r="PPH1" s="296"/>
      <c r="PPI1" s="297"/>
      <c r="PPJ1" s="296"/>
      <c r="PPK1" s="297"/>
      <c r="PPL1" s="296"/>
      <c r="PPM1" s="297"/>
      <c r="PPN1" s="296"/>
      <c r="PPO1" s="297"/>
      <c r="PPP1" s="296"/>
      <c r="PPQ1" s="297"/>
      <c r="PPR1" s="296"/>
      <c r="PPS1" s="297"/>
      <c r="PPT1" s="296"/>
      <c r="PPU1" s="297"/>
      <c r="PPV1" s="296"/>
      <c r="PPW1" s="297"/>
      <c r="PPX1" s="296"/>
      <c r="PPY1" s="297"/>
      <c r="PPZ1" s="296"/>
      <c r="PQA1" s="297"/>
      <c r="PQB1" s="296"/>
      <c r="PQC1" s="297"/>
      <c r="PQD1" s="296"/>
      <c r="PQE1" s="297"/>
      <c r="PQF1" s="296"/>
      <c r="PQG1" s="297"/>
      <c r="PQH1" s="296"/>
      <c r="PQI1" s="297"/>
      <c r="PQJ1" s="296"/>
      <c r="PQK1" s="297"/>
      <c r="PQL1" s="296"/>
      <c r="PQM1" s="297"/>
      <c r="PQN1" s="296"/>
      <c r="PQO1" s="297"/>
      <c r="PQP1" s="296"/>
      <c r="PQQ1" s="297"/>
      <c r="PQR1" s="296"/>
      <c r="PQS1" s="297"/>
      <c r="PQT1" s="296"/>
      <c r="PQU1" s="297"/>
      <c r="PQV1" s="296"/>
      <c r="PQW1" s="297"/>
      <c r="PQX1" s="296"/>
      <c r="PQY1" s="297"/>
      <c r="PQZ1" s="296"/>
      <c r="PRA1" s="297"/>
      <c r="PRB1" s="296"/>
      <c r="PRC1" s="297"/>
      <c r="PRD1" s="296"/>
      <c r="PRE1" s="297"/>
      <c r="PRF1" s="296"/>
      <c r="PRG1" s="297"/>
      <c r="PRH1" s="296"/>
      <c r="PRI1" s="297"/>
      <c r="PRJ1" s="296"/>
      <c r="PRK1" s="297"/>
      <c r="PRL1" s="296"/>
      <c r="PRM1" s="297"/>
      <c r="PRN1" s="296"/>
      <c r="PRO1" s="297"/>
      <c r="PRP1" s="296"/>
      <c r="PRQ1" s="297"/>
      <c r="PRR1" s="296"/>
      <c r="PRS1" s="297"/>
      <c r="PRT1" s="296"/>
      <c r="PRU1" s="297"/>
      <c r="PRV1" s="296"/>
      <c r="PRW1" s="297"/>
      <c r="PRX1" s="296"/>
      <c r="PRY1" s="297"/>
      <c r="PRZ1" s="296"/>
      <c r="PSA1" s="297"/>
      <c r="PSB1" s="296"/>
      <c r="PSC1" s="297"/>
      <c r="PSD1" s="296"/>
      <c r="PSE1" s="297"/>
      <c r="PSF1" s="296"/>
      <c r="PSG1" s="297"/>
      <c r="PSH1" s="296"/>
      <c r="PSI1" s="297"/>
      <c r="PSJ1" s="296"/>
      <c r="PSK1" s="297"/>
      <c r="PSL1" s="296"/>
      <c r="PSM1" s="297"/>
      <c r="PSN1" s="296"/>
      <c r="PSO1" s="297"/>
      <c r="PSP1" s="296"/>
      <c r="PSQ1" s="297"/>
      <c r="PSR1" s="296"/>
      <c r="PSS1" s="297"/>
      <c r="PST1" s="296"/>
      <c r="PSU1" s="297"/>
      <c r="PSV1" s="296"/>
      <c r="PSW1" s="297"/>
      <c r="PSX1" s="296"/>
      <c r="PSY1" s="297"/>
      <c r="PSZ1" s="296"/>
      <c r="PTA1" s="297"/>
      <c r="PTB1" s="296"/>
      <c r="PTC1" s="297"/>
      <c r="PTD1" s="296"/>
      <c r="PTE1" s="297"/>
      <c r="PTF1" s="296"/>
      <c r="PTG1" s="297"/>
      <c r="PTH1" s="296"/>
      <c r="PTI1" s="297"/>
      <c r="PTJ1" s="296"/>
      <c r="PTK1" s="297"/>
      <c r="PTL1" s="296"/>
      <c r="PTM1" s="297"/>
      <c r="PTN1" s="296"/>
      <c r="PTO1" s="297"/>
      <c r="PTP1" s="296"/>
      <c r="PTQ1" s="297"/>
      <c r="PTR1" s="296"/>
      <c r="PTS1" s="297"/>
      <c r="PTT1" s="296"/>
      <c r="PTU1" s="297"/>
      <c r="PTV1" s="296"/>
      <c r="PTW1" s="297"/>
      <c r="PTX1" s="296"/>
      <c r="PTY1" s="297"/>
      <c r="PTZ1" s="296"/>
      <c r="PUA1" s="297"/>
      <c r="PUB1" s="296"/>
      <c r="PUC1" s="297"/>
      <c r="PUD1" s="296"/>
      <c r="PUE1" s="297"/>
      <c r="PUF1" s="296"/>
      <c r="PUG1" s="297"/>
      <c r="PUH1" s="296"/>
      <c r="PUI1" s="297"/>
      <c r="PUJ1" s="296"/>
      <c r="PUK1" s="297"/>
      <c r="PUL1" s="296"/>
      <c r="PUM1" s="297"/>
      <c r="PUN1" s="296"/>
      <c r="PUO1" s="297"/>
      <c r="PUP1" s="296"/>
      <c r="PUQ1" s="297"/>
      <c r="PUR1" s="296"/>
      <c r="PUS1" s="297"/>
      <c r="PUT1" s="296"/>
      <c r="PUU1" s="297"/>
      <c r="PUV1" s="296"/>
      <c r="PUW1" s="297"/>
      <c r="PUX1" s="296"/>
      <c r="PUY1" s="297"/>
      <c r="PUZ1" s="296"/>
      <c r="PVA1" s="297"/>
      <c r="PVB1" s="296"/>
      <c r="PVC1" s="297"/>
      <c r="PVD1" s="296"/>
      <c r="PVE1" s="297"/>
      <c r="PVF1" s="296"/>
      <c r="PVG1" s="297"/>
      <c r="PVH1" s="296"/>
      <c r="PVI1" s="297"/>
      <c r="PVJ1" s="296"/>
      <c r="PVK1" s="297"/>
      <c r="PVL1" s="296"/>
      <c r="PVM1" s="297"/>
      <c r="PVN1" s="296"/>
      <c r="PVO1" s="297"/>
      <c r="PVP1" s="296"/>
      <c r="PVQ1" s="297"/>
      <c r="PVR1" s="296"/>
      <c r="PVS1" s="297"/>
      <c r="PVT1" s="296"/>
      <c r="PVU1" s="297"/>
      <c r="PVV1" s="296"/>
      <c r="PVW1" s="297"/>
      <c r="PVX1" s="296"/>
      <c r="PVY1" s="297"/>
      <c r="PVZ1" s="296"/>
      <c r="PWA1" s="297"/>
      <c r="PWB1" s="296"/>
      <c r="PWC1" s="297"/>
      <c r="PWD1" s="296"/>
      <c r="PWE1" s="297"/>
      <c r="PWF1" s="296"/>
      <c r="PWG1" s="297"/>
      <c r="PWH1" s="296"/>
      <c r="PWI1" s="297"/>
      <c r="PWJ1" s="296"/>
      <c r="PWK1" s="297"/>
      <c r="PWL1" s="296"/>
      <c r="PWM1" s="297"/>
      <c r="PWN1" s="296"/>
      <c r="PWO1" s="297"/>
      <c r="PWP1" s="296"/>
      <c r="PWQ1" s="297"/>
      <c r="PWR1" s="296"/>
      <c r="PWS1" s="297"/>
      <c r="PWT1" s="296"/>
      <c r="PWU1" s="297"/>
      <c r="PWV1" s="296"/>
      <c r="PWW1" s="297"/>
      <c r="PWX1" s="296"/>
      <c r="PWY1" s="297"/>
      <c r="PWZ1" s="296"/>
      <c r="PXA1" s="297"/>
      <c r="PXB1" s="296"/>
      <c r="PXC1" s="297"/>
      <c r="PXD1" s="296"/>
      <c r="PXE1" s="297"/>
      <c r="PXF1" s="296"/>
      <c r="PXG1" s="297"/>
      <c r="PXH1" s="296"/>
      <c r="PXI1" s="297"/>
      <c r="PXJ1" s="296"/>
      <c r="PXK1" s="297"/>
      <c r="PXL1" s="296"/>
      <c r="PXM1" s="297"/>
      <c r="PXN1" s="296"/>
      <c r="PXO1" s="297"/>
      <c r="PXP1" s="296"/>
      <c r="PXQ1" s="297"/>
      <c r="PXR1" s="296"/>
      <c r="PXS1" s="297"/>
      <c r="PXT1" s="296"/>
      <c r="PXU1" s="297"/>
      <c r="PXV1" s="296"/>
      <c r="PXW1" s="297"/>
      <c r="PXX1" s="296"/>
      <c r="PXY1" s="297"/>
      <c r="PXZ1" s="296"/>
      <c r="PYA1" s="297"/>
      <c r="PYB1" s="296"/>
      <c r="PYC1" s="297"/>
      <c r="PYD1" s="296"/>
      <c r="PYE1" s="297"/>
      <c r="PYF1" s="296"/>
      <c r="PYG1" s="297"/>
      <c r="PYH1" s="296"/>
      <c r="PYI1" s="297"/>
      <c r="PYJ1" s="296"/>
      <c r="PYK1" s="297"/>
      <c r="PYL1" s="296"/>
      <c r="PYM1" s="297"/>
      <c r="PYN1" s="296"/>
      <c r="PYO1" s="297"/>
      <c r="PYP1" s="296"/>
      <c r="PYQ1" s="297"/>
      <c r="PYR1" s="296"/>
      <c r="PYS1" s="297"/>
      <c r="PYT1" s="296"/>
      <c r="PYU1" s="297"/>
      <c r="PYV1" s="296"/>
      <c r="PYW1" s="297"/>
      <c r="PYX1" s="296"/>
      <c r="PYY1" s="297"/>
      <c r="PYZ1" s="296"/>
      <c r="PZA1" s="297"/>
      <c r="PZB1" s="296"/>
      <c r="PZC1" s="297"/>
      <c r="PZD1" s="296"/>
      <c r="PZE1" s="297"/>
      <c r="PZF1" s="296"/>
      <c r="PZG1" s="297"/>
      <c r="PZH1" s="296"/>
      <c r="PZI1" s="297"/>
      <c r="PZJ1" s="296"/>
      <c r="PZK1" s="297"/>
      <c r="PZL1" s="296"/>
      <c r="PZM1" s="297"/>
      <c r="PZN1" s="296"/>
      <c r="PZO1" s="297"/>
      <c r="PZP1" s="296"/>
      <c r="PZQ1" s="297"/>
      <c r="PZR1" s="296"/>
      <c r="PZS1" s="297"/>
      <c r="PZT1" s="296"/>
      <c r="PZU1" s="297"/>
      <c r="PZV1" s="296"/>
      <c r="PZW1" s="297"/>
      <c r="PZX1" s="296"/>
      <c r="PZY1" s="297"/>
      <c r="PZZ1" s="296"/>
      <c r="QAA1" s="297"/>
      <c r="QAB1" s="296"/>
      <c r="QAC1" s="297"/>
      <c r="QAD1" s="296"/>
      <c r="QAE1" s="297"/>
      <c r="QAF1" s="296"/>
      <c r="QAG1" s="297"/>
      <c r="QAH1" s="296"/>
      <c r="QAI1" s="297"/>
      <c r="QAJ1" s="296"/>
      <c r="QAK1" s="297"/>
      <c r="QAL1" s="296"/>
      <c r="QAM1" s="297"/>
      <c r="QAN1" s="296"/>
      <c r="QAO1" s="297"/>
      <c r="QAP1" s="296"/>
      <c r="QAQ1" s="297"/>
      <c r="QAR1" s="296"/>
      <c r="QAS1" s="297"/>
      <c r="QAT1" s="296"/>
      <c r="QAU1" s="297"/>
      <c r="QAV1" s="296"/>
      <c r="QAW1" s="297"/>
      <c r="QAX1" s="296"/>
      <c r="QAY1" s="297"/>
      <c r="QAZ1" s="296"/>
      <c r="QBA1" s="297"/>
      <c r="QBB1" s="296"/>
      <c r="QBC1" s="297"/>
      <c r="QBD1" s="296"/>
      <c r="QBE1" s="297"/>
      <c r="QBF1" s="296"/>
      <c r="QBG1" s="297"/>
      <c r="QBH1" s="296"/>
      <c r="QBI1" s="297"/>
      <c r="QBJ1" s="296"/>
      <c r="QBK1" s="297"/>
      <c r="QBL1" s="296"/>
      <c r="QBM1" s="297"/>
      <c r="QBN1" s="296"/>
      <c r="QBO1" s="297"/>
      <c r="QBP1" s="296"/>
      <c r="QBQ1" s="297"/>
      <c r="QBR1" s="296"/>
      <c r="QBS1" s="297"/>
      <c r="QBT1" s="296"/>
      <c r="QBU1" s="297"/>
      <c r="QBV1" s="296"/>
      <c r="QBW1" s="297"/>
      <c r="QBX1" s="296"/>
      <c r="QBY1" s="297"/>
      <c r="QBZ1" s="296"/>
      <c r="QCA1" s="297"/>
      <c r="QCB1" s="296"/>
      <c r="QCC1" s="297"/>
      <c r="QCD1" s="296"/>
      <c r="QCE1" s="297"/>
      <c r="QCF1" s="296"/>
      <c r="QCG1" s="297"/>
      <c r="QCH1" s="296"/>
      <c r="QCI1" s="297"/>
      <c r="QCJ1" s="296"/>
      <c r="QCK1" s="297"/>
      <c r="QCL1" s="296"/>
      <c r="QCM1" s="297"/>
      <c r="QCN1" s="296"/>
      <c r="QCO1" s="297"/>
      <c r="QCP1" s="296"/>
      <c r="QCQ1" s="297"/>
      <c r="QCR1" s="296"/>
      <c r="QCS1" s="297"/>
      <c r="QCT1" s="296"/>
      <c r="QCU1" s="297"/>
      <c r="QCV1" s="296"/>
      <c r="QCW1" s="297"/>
      <c r="QCX1" s="296"/>
      <c r="QCY1" s="297"/>
      <c r="QCZ1" s="296"/>
      <c r="QDA1" s="297"/>
      <c r="QDB1" s="296"/>
      <c r="QDC1" s="297"/>
      <c r="QDD1" s="296"/>
      <c r="QDE1" s="297"/>
      <c r="QDF1" s="296"/>
      <c r="QDG1" s="297"/>
      <c r="QDH1" s="296"/>
      <c r="QDI1" s="297"/>
      <c r="QDJ1" s="296"/>
      <c r="QDK1" s="297"/>
      <c r="QDL1" s="296"/>
      <c r="QDM1" s="297"/>
      <c r="QDN1" s="296"/>
      <c r="QDO1" s="297"/>
      <c r="QDP1" s="296"/>
      <c r="QDQ1" s="297"/>
      <c r="QDR1" s="296"/>
      <c r="QDS1" s="297"/>
      <c r="QDT1" s="296"/>
      <c r="QDU1" s="297"/>
      <c r="QDV1" s="296"/>
      <c r="QDW1" s="297"/>
      <c r="QDX1" s="296"/>
      <c r="QDY1" s="297"/>
      <c r="QDZ1" s="296"/>
      <c r="QEA1" s="297"/>
      <c r="QEB1" s="296"/>
      <c r="QEC1" s="297"/>
      <c r="QED1" s="296"/>
      <c r="QEE1" s="297"/>
      <c r="QEF1" s="296"/>
      <c r="QEG1" s="297"/>
      <c r="QEH1" s="296"/>
      <c r="QEI1" s="297"/>
      <c r="QEJ1" s="296"/>
      <c r="QEK1" s="297"/>
      <c r="QEL1" s="296"/>
      <c r="QEM1" s="297"/>
      <c r="QEN1" s="296"/>
      <c r="QEO1" s="297"/>
      <c r="QEP1" s="296"/>
      <c r="QEQ1" s="297"/>
      <c r="QER1" s="296"/>
      <c r="QES1" s="297"/>
      <c r="QET1" s="296"/>
      <c r="QEU1" s="297"/>
      <c r="QEV1" s="296"/>
      <c r="QEW1" s="297"/>
      <c r="QEX1" s="296"/>
      <c r="QEY1" s="297"/>
      <c r="QEZ1" s="296"/>
      <c r="QFA1" s="297"/>
      <c r="QFB1" s="296"/>
      <c r="QFC1" s="297"/>
      <c r="QFD1" s="296"/>
      <c r="QFE1" s="297"/>
      <c r="QFF1" s="296"/>
      <c r="QFG1" s="297"/>
      <c r="QFH1" s="296"/>
      <c r="QFI1" s="297"/>
      <c r="QFJ1" s="296"/>
      <c r="QFK1" s="297"/>
      <c r="QFL1" s="296"/>
      <c r="QFM1" s="297"/>
      <c r="QFN1" s="296"/>
      <c r="QFO1" s="297"/>
      <c r="QFP1" s="296"/>
      <c r="QFQ1" s="297"/>
      <c r="QFR1" s="296"/>
      <c r="QFS1" s="297"/>
      <c r="QFT1" s="296"/>
      <c r="QFU1" s="297"/>
      <c r="QFV1" s="296"/>
      <c r="QFW1" s="297"/>
      <c r="QFX1" s="296"/>
      <c r="QFY1" s="297"/>
      <c r="QFZ1" s="296"/>
      <c r="QGA1" s="297"/>
      <c r="QGB1" s="296"/>
      <c r="QGC1" s="297"/>
      <c r="QGD1" s="296"/>
      <c r="QGE1" s="297"/>
      <c r="QGF1" s="296"/>
      <c r="QGG1" s="297"/>
      <c r="QGH1" s="296"/>
      <c r="QGI1" s="297"/>
      <c r="QGJ1" s="296"/>
      <c r="QGK1" s="297"/>
      <c r="QGL1" s="296"/>
      <c r="QGM1" s="297"/>
      <c r="QGN1" s="296"/>
      <c r="QGO1" s="297"/>
      <c r="QGP1" s="296"/>
      <c r="QGQ1" s="297"/>
      <c r="QGR1" s="296"/>
      <c r="QGS1" s="297"/>
      <c r="QGT1" s="296"/>
      <c r="QGU1" s="297"/>
      <c r="QGV1" s="296"/>
      <c r="QGW1" s="297"/>
      <c r="QGX1" s="296"/>
      <c r="QGY1" s="297"/>
      <c r="QGZ1" s="296"/>
      <c r="QHA1" s="297"/>
      <c r="QHB1" s="296"/>
      <c r="QHC1" s="297"/>
      <c r="QHD1" s="296"/>
      <c r="QHE1" s="297"/>
      <c r="QHF1" s="296"/>
      <c r="QHG1" s="297"/>
      <c r="QHH1" s="296"/>
      <c r="QHI1" s="297"/>
      <c r="QHJ1" s="296"/>
      <c r="QHK1" s="297"/>
      <c r="QHL1" s="296"/>
      <c r="QHM1" s="297"/>
      <c r="QHN1" s="296"/>
      <c r="QHO1" s="297"/>
      <c r="QHP1" s="296"/>
      <c r="QHQ1" s="297"/>
      <c r="QHR1" s="296"/>
      <c r="QHS1" s="297"/>
      <c r="QHT1" s="296"/>
      <c r="QHU1" s="297"/>
      <c r="QHV1" s="296"/>
      <c r="QHW1" s="297"/>
      <c r="QHX1" s="296"/>
      <c r="QHY1" s="297"/>
      <c r="QHZ1" s="296"/>
      <c r="QIA1" s="297"/>
      <c r="QIB1" s="296"/>
      <c r="QIC1" s="297"/>
      <c r="QID1" s="296"/>
      <c r="QIE1" s="297"/>
      <c r="QIF1" s="296"/>
      <c r="QIG1" s="297"/>
      <c r="QIH1" s="296"/>
      <c r="QII1" s="297"/>
      <c r="QIJ1" s="296"/>
      <c r="QIK1" s="297"/>
      <c r="QIL1" s="296"/>
      <c r="QIM1" s="297"/>
      <c r="QIN1" s="296"/>
      <c r="QIO1" s="297"/>
      <c r="QIP1" s="296"/>
      <c r="QIQ1" s="297"/>
      <c r="QIR1" s="296"/>
      <c r="QIS1" s="297"/>
      <c r="QIT1" s="296"/>
      <c r="QIU1" s="297"/>
      <c r="QIV1" s="296"/>
      <c r="QIW1" s="297"/>
      <c r="QIX1" s="296"/>
      <c r="QIY1" s="297"/>
      <c r="QIZ1" s="296"/>
      <c r="QJA1" s="297"/>
      <c r="QJB1" s="296"/>
      <c r="QJC1" s="297"/>
      <c r="QJD1" s="296"/>
      <c r="QJE1" s="297"/>
      <c r="QJF1" s="296"/>
      <c r="QJG1" s="297"/>
      <c r="QJH1" s="296"/>
      <c r="QJI1" s="297"/>
      <c r="QJJ1" s="296"/>
      <c r="QJK1" s="297"/>
      <c r="QJL1" s="296"/>
      <c r="QJM1" s="297"/>
      <c r="QJN1" s="296"/>
      <c r="QJO1" s="297"/>
      <c r="QJP1" s="296"/>
      <c r="QJQ1" s="297"/>
      <c r="QJR1" s="296"/>
      <c r="QJS1" s="297"/>
      <c r="QJT1" s="296"/>
      <c r="QJU1" s="297"/>
      <c r="QJV1" s="296"/>
      <c r="QJW1" s="297"/>
      <c r="QJX1" s="296"/>
      <c r="QJY1" s="297"/>
      <c r="QJZ1" s="296"/>
      <c r="QKA1" s="297"/>
      <c r="QKB1" s="296"/>
      <c r="QKC1" s="297"/>
      <c r="QKD1" s="296"/>
      <c r="QKE1" s="297"/>
      <c r="QKF1" s="296"/>
      <c r="QKG1" s="297"/>
      <c r="QKH1" s="296"/>
      <c r="QKI1" s="297"/>
      <c r="QKJ1" s="296"/>
      <c r="QKK1" s="297"/>
      <c r="QKL1" s="296"/>
      <c r="QKM1" s="297"/>
      <c r="QKN1" s="296"/>
      <c r="QKO1" s="297"/>
      <c r="QKP1" s="296"/>
      <c r="QKQ1" s="297"/>
      <c r="QKR1" s="296"/>
      <c r="QKS1" s="297"/>
      <c r="QKT1" s="296"/>
      <c r="QKU1" s="297"/>
      <c r="QKV1" s="296"/>
      <c r="QKW1" s="297"/>
      <c r="QKX1" s="296"/>
      <c r="QKY1" s="297"/>
      <c r="QKZ1" s="296"/>
      <c r="QLA1" s="297"/>
      <c r="QLB1" s="296"/>
      <c r="QLC1" s="297"/>
      <c r="QLD1" s="296"/>
      <c r="QLE1" s="297"/>
      <c r="QLF1" s="296"/>
      <c r="QLG1" s="297"/>
      <c r="QLH1" s="296"/>
      <c r="QLI1" s="297"/>
      <c r="QLJ1" s="296"/>
      <c r="QLK1" s="297"/>
      <c r="QLL1" s="296"/>
      <c r="QLM1" s="297"/>
      <c r="QLN1" s="296"/>
      <c r="QLO1" s="297"/>
      <c r="QLP1" s="296"/>
      <c r="QLQ1" s="297"/>
      <c r="QLR1" s="296"/>
      <c r="QLS1" s="297"/>
      <c r="QLT1" s="296"/>
      <c r="QLU1" s="297"/>
      <c r="QLV1" s="296"/>
      <c r="QLW1" s="297"/>
      <c r="QLX1" s="296"/>
      <c r="QLY1" s="297"/>
      <c r="QLZ1" s="296"/>
      <c r="QMA1" s="297"/>
      <c r="QMB1" s="296"/>
      <c r="QMC1" s="297"/>
      <c r="QMD1" s="296"/>
      <c r="QME1" s="297"/>
      <c r="QMF1" s="296"/>
      <c r="QMG1" s="297"/>
      <c r="QMH1" s="296"/>
      <c r="QMI1" s="297"/>
      <c r="QMJ1" s="296"/>
      <c r="QMK1" s="297"/>
      <c r="QML1" s="296"/>
      <c r="QMM1" s="297"/>
      <c r="QMN1" s="296"/>
      <c r="QMO1" s="297"/>
      <c r="QMP1" s="296"/>
      <c r="QMQ1" s="297"/>
      <c r="QMR1" s="296"/>
      <c r="QMS1" s="297"/>
      <c r="QMT1" s="296"/>
      <c r="QMU1" s="297"/>
      <c r="QMV1" s="296"/>
      <c r="QMW1" s="297"/>
      <c r="QMX1" s="296"/>
      <c r="QMY1" s="297"/>
      <c r="QMZ1" s="296"/>
      <c r="QNA1" s="297"/>
      <c r="QNB1" s="296"/>
      <c r="QNC1" s="297"/>
      <c r="QND1" s="296"/>
      <c r="QNE1" s="297"/>
      <c r="QNF1" s="296"/>
      <c r="QNG1" s="297"/>
      <c r="QNH1" s="296"/>
      <c r="QNI1" s="297"/>
      <c r="QNJ1" s="296"/>
      <c r="QNK1" s="297"/>
      <c r="QNL1" s="296"/>
      <c r="QNM1" s="297"/>
      <c r="QNN1" s="296"/>
      <c r="QNO1" s="297"/>
      <c r="QNP1" s="296"/>
      <c r="QNQ1" s="297"/>
      <c r="QNR1" s="296"/>
      <c r="QNS1" s="297"/>
      <c r="QNT1" s="296"/>
      <c r="QNU1" s="297"/>
      <c r="QNV1" s="296"/>
      <c r="QNW1" s="297"/>
      <c r="QNX1" s="296"/>
      <c r="QNY1" s="297"/>
      <c r="QNZ1" s="296"/>
      <c r="QOA1" s="297"/>
      <c r="QOB1" s="296"/>
      <c r="QOC1" s="297"/>
      <c r="QOD1" s="296"/>
      <c r="QOE1" s="297"/>
      <c r="QOF1" s="296"/>
      <c r="QOG1" s="297"/>
      <c r="QOH1" s="296"/>
      <c r="QOI1" s="297"/>
      <c r="QOJ1" s="296"/>
      <c r="QOK1" s="297"/>
      <c r="QOL1" s="296"/>
      <c r="QOM1" s="297"/>
      <c r="QON1" s="296"/>
      <c r="QOO1" s="297"/>
      <c r="QOP1" s="296"/>
      <c r="QOQ1" s="297"/>
      <c r="QOR1" s="296"/>
      <c r="QOS1" s="297"/>
      <c r="QOT1" s="296"/>
      <c r="QOU1" s="297"/>
      <c r="QOV1" s="296"/>
      <c r="QOW1" s="297"/>
      <c r="QOX1" s="296"/>
      <c r="QOY1" s="297"/>
      <c r="QOZ1" s="296"/>
      <c r="QPA1" s="297"/>
      <c r="QPB1" s="296"/>
      <c r="QPC1" s="297"/>
      <c r="QPD1" s="296"/>
      <c r="QPE1" s="297"/>
      <c r="QPF1" s="296"/>
      <c r="QPG1" s="297"/>
      <c r="QPH1" s="296"/>
      <c r="QPI1" s="297"/>
      <c r="QPJ1" s="296"/>
      <c r="QPK1" s="297"/>
      <c r="QPL1" s="296"/>
      <c r="QPM1" s="297"/>
      <c r="QPN1" s="296"/>
      <c r="QPO1" s="297"/>
      <c r="QPP1" s="296"/>
      <c r="QPQ1" s="297"/>
      <c r="QPR1" s="296"/>
      <c r="QPS1" s="297"/>
      <c r="QPT1" s="296"/>
      <c r="QPU1" s="297"/>
      <c r="QPV1" s="296"/>
      <c r="QPW1" s="297"/>
      <c r="QPX1" s="296"/>
      <c r="QPY1" s="297"/>
      <c r="QPZ1" s="296"/>
      <c r="QQA1" s="297"/>
      <c r="QQB1" s="296"/>
      <c r="QQC1" s="297"/>
      <c r="QQD1" s="296"/>
      <c r="QQE1" s="297"/>
      <c r="QQF1" s="296"/>
      <c r="QQG1" s="297"/>
      <c r="QQH1" s="296"/>
      <c r="QQI1" s="297"/>
      <c r="QQJ1" s="296"/>
      <c r="QQK1" s="297"/>
      <c r="QQL1" s="296"/>
      <c r="QQM1" s="297"/>
      <c r="QQN1" s="296"/>
      <c r="QQO1" s="297"/>
      <c r="QQP1" s="296"/>
      <c r="QQQ1" s="297"/>
      <c r="QQR1" s="296"/>
      <c r="QQS1" s="297"/>
      <c r="QQT1" s="296"/>
      <c r="QQU1" s="297"/>
      <c r="QQV1" s="296"/>
      <c r="QQW1" s="297"/>
      <c r="QQX1" s="296"/>
      <c r="QQY1" s="297"/>
      <c r="QQZ1" s="296"/>
      <c r="QRA1" s="297"/>
      <c r="QRB1" s="296"/>
      <c r="QRC1" s="297"/>
      <c r="QRD1" s="296"/>
      <c r="QRE1" s="297"/>
      <c r="QRF1" s="296"/>
      <c r="QRG1" s="297"/>
      <c r="QRH1" s="296"/>
      <c r="QRI1" s="297"/>
      <c r="QRJ1" s="296"/>
      <c r="QRK1" s="297"/>
      <c r="QRL1" s="296"/>
      <c r="QRM1" s="297"/>
      <c r="QRN1" s="296"/>
      <c r="QRO1" s="297"/>
      <c r="QRP1" s="296"/>
      <c r="QRQ1" s="297"/>
      <c r="QRR1" s="296"/>
      <c r="QRS1" s="297"/>
      <c r="QRT1" s="296"/>
      <c r="QRU1" s="297"/>
      <c r="QRV1" s="296"/>
      <c r="QRW1" s="297"/>
      <c r="QRX1" s="296"/>
      <c r="QRY1" s="297"/>
      <c r="QRZ1" s="296"/>
      <c r="QSA1" s="297"/>
      <c r="QSB1" s="296"/>
      <c r="QSC1" s="297"/>
      <c r="QSD1" s="296"/>
      <c r="QSE1" s="297"/>
      <c r="QSF1" s="296"/>
      <c r="QSG1" s="297"/>
      <c r="QSH1" s="296"/>
      <c r="QSI1" s="297"/>
      <c r="QSJ1" s="296"/>
      <c r="QSK1" s="297"/>
      <c r="QSL1" s="296"/>
      <c r="QSM1" s="297"/>
      <c r="QSN1" s="296"/>
      <c r="QSO1" s="297"/>
      <c r="QSP1" s="296"/>
      <c r="QSQ1" s="297"/>
      <c r="QSR1" s="296"/>
      <c r="QSS1" s="297"/>
      <c r="QST1" s="296"/>
      <c r="QSU1" s="297"/>
      <c r="QSV1" s="296"/>
      <c r="QSW1" s="297"/>
      <c r="QSX1" s="296"/>
      <c r="QSY1" s="297"/>
      <c r="QSZ1" s="296"/>
      <c r="QTA1" s="297"/>
      <c r="QTB1" s="296"/>
      <c r="QTC1" s="297"/>
      <c r="QTD1" s="296"/>
      <c r="QTE1" s="297"/>
      <c r="QTF1" s="296"/>
      <c r="QTG1" s="297"/>
      <c r="QTH1" s="296"/>
      <c r="QTI1" s="297"/>
      <c r="QTJ1" s="296"/>
      <c r="QTK1" s="297"/>
      <c r="QTL1" s="296"/>
      <c r="QTM1" s="297"/>
      <c r="QTN1" s="296"/>
      <c r="QTO1" s="297"/>
      <c r="QTP1" s="296"/>
      <c r="QTQ1" s="297"/>
      <c r="QTR1" s="296"/>
      <c r="QTS1" s="297"/>
      <c r="QTT1" s="296"/>
      <c r="QTU1" s="297"/>
      <c r="QTV1" s="296"/>
      <c r="QTW1" s="297"/>
      <c r="QTX1" s="296"/>
      <c r="QTY1" s="297"/>
      <c r="QTZ1" s="296"/>
      <c r="QUA1" s="297"/>
      <c r="QUB1" s="296"/>
      <c r="QUC1" s="297"/>
      <c r="QUD1" s="296"/>
      <c r="QUE1" s="297"/>
      <c r="QUF1" s="296"/>
      <c r="QUG1" s="297"/>
      <c r="QUH1" s="296"/>
      <c r="QUI1" s="297"/>
      <c r="QUJ1" s="296"/>
      <c r="QUK1" s="297"/>
      <c r="QUL1" s="296"/>
      <c r="QUM1" s="297"/>
      <c r="QUN1" s="296"/>
      <c r="QUO1" s="297"/>
      <c r="QUP1" s="296"/>
      <c r="QUQ1" s="297"/>
      <c r="QUR1" s="296"/>
      <c r="QUS1" s="297"/>
      <c r="QUT1" s="296"/>
      <c r="QUU1" s="297"/>
      <c r="QUV1" s="296"/>
      <c r="QUW1" s="297"/>
      <c r="QUX1" s="296"/>
      <c r="QUY1" s="297"/>
      <c r="QUZ1" s="296"/>
      <c r="QVA1" s="297"/>
      <c r="QVB1" s="296"/>
      <c r="QVC1" s="297"/>
      <c r="QVD1" s="296"/>
      <c r="QVE1" s="297"/>
      <c r="QVF1" s="296"/>
      <c r="QVG1" s="297"/>
      <c r="QVH1" s="296"/>
      <c r="QVI1" s="297"/>
      <c r="QVJ1" s="296"/>
      <c r="QVK1" s="297"/>
      <c r="QVL1" s="296"/>
      <c r="QVM1" s="297"/>
      <c r="QVN1" s="296"/>
      <c r="QVO1" s="297"/>
      <c r="QVP1" s="296"/>
      <c r="QVQ1" s="297"/>
      <c r="QVR1" s="296"/>
      <c r="QVS1" s="297"/>
      <c r="QVT1" s="296"/>
      <c r="QVU1" s="297"/>
      <c r="QVV1" s="296"/>
      <c r="QVW1" s="297"/>
      <c r="QVX1" s="296"/>
      <c r="QVY1" s="297"/>
      <c r="QVZ1" s="296"/>
      <c r="QWA1" s="297"/>
      <c r="QWB1" s="296"/>
      <c r="QWC1" s="297"/>
      <c r="QWD1" s="296"/>
      <c r="QWE1" s="297"/>
      <c r="QWF1" s="296"/>
      <c r="QWG1" s="297"/>
      <c r="QWH1" s="296"/>
      <c r="QWI1" s="297"/>
      <c r="QWJ1" s="296"/>
      <c r="QWK1" s="297"/>
      <c r="QWL1" s="296"/>
      <c r="QWM1" s="297"/>
      <c r="QWN1" s="296"/>
      <c r="QWO1" s="297"/>
      <c r="QWP1" s="296"/>
      <c r="QWQ1" s="297"/>
      <c r="QWR1" s="296"/>
      <c r="QWS1" s="297"/>
      <c r="QWT1" s="296"/>
      <c r="QWU1" s="297"/>
      <c r="QWV1" s="296"/>
      <c r="QWW1" s="297"/>
      <c r="QWX1" s="296"/>
      <c r="QWY1" s="297"/>
      <c r="QWZ1" s="296"/>
      <c r="QXA1" s="297"/>
      <c r="QXB1" s="296"/>
      <c r="QXC1" s="297"/>
      <c r="QXD1" s="296"/>
      <c r="QXE1" s="297"/>
      <c r="QXF1" s="296"/>
      <c r="QXG1" s="297"/>
      <c r="QXH1" s="296"/>
      <c r="QXI1" s="297"/>
      <c r="QXJ1" s="296"/>
      <c r="QXK1" s="297"/>
      <c r="QXL1" s="296"/>
      <c r="QXM1" s="297"/>
      <c r="QXN1" s="296"/>
      <c r="QXO1" s="297"/>
      <c r="QXP1" s="296"/>
      <c r="QXQ1" s="297"/>
      <c r="QXR1" s="296"/>
      <c r="QXS1" s="297"/>
      <c r="QXT1" s="296"/>
      <c r="QXU1" s="297"/>
      <c r="QXV1" s="296"/>
      <c r="QXW1" s="297"/>
      <c r="QXX1" s="296"/>
      <c r="QXY1" s="297"/>
      <c r="QXZ1" s="296"/>
      <c r="QYA1" s="297"/>
      <c r="QYB1" s="296"/>
      <c r="QYC1" s="297"/>
      <c r="QYD1" s="296"/>
      <c r="QYE1" s="297"/>
      <c r="QYF1" s="296"/>
      <c r="QYG1" s="297"/>
      <c r="QYH1" s="296"/>
      <c r="QYI1" s="297"/>
      <c r="QYJ1" s="296"/>
      <c r="QYK1" s="297"/>
      <c r="QYL1" s="296"/>
      <c r="QYM1" s="297"/>
      <c r="QYN1" s="296"/>
      <c r="QYO1" s="297"/>
      <c r="QYP1" s="296"/>
      <c r="QYQ1" s="297"/>
      <c r="QYR1" s="296"/>
      <c r="QYS1" s="297"/>
      <c r="QYT1" s="296"/>
      <c r="QYU1" s="297"/>
      <c r="QYV1" s="296"/>
      <c r="QYW1" s="297"/>
      <c r="QYX1" s="296"/>
      <c r="QYY1" s="297"/>
      <c r="QYZ1" s="296"/>
      <c r="QZA1" s="297"/>
      <c r="QZB1" s="296"/>
      <c r="QZC1" s="297"/>
      <c r="QZD1" s="296"/>
      <c r="QZE1" s="297"/>
      <c r="QZF1" s="296"/>
      <c r="QZG1" s="297"/>
      <c r="QZH1" s="296"/>
      <c r="QZI1" s="297"/>
      <c r="QZJ1" s="296"/>
      <c r="QZK1" s="297"/>
      <c r="QZL1" s="296"/>
      <c r="QZM1" s="297"/>
      <c r="QZN1" s="296"/>
      <c r="QZO1" s="297"/>
      <c r="QZP1" s="296"/>
      <c r="QZQ1" s="297"/>
      <c r="QZR1" s="296"/>
      <c r="QZS1" s="297"/>
      <c r="QZT1" s="296"/>
      <c r="QZU1" s="297"/>
      <c r="QZV1" s="296"/>
      <c r="QZW1" s="297"/>
      <c r="QZX1" s="296"/>
      <c r="QZY1" s="297"/>
      <c r="QZZ1" s="296"/>
      <c r="RAA1" s="297"/>
      <c r="RAB1" s="296"/>
      <c r="RAC1" s="297"/>
      <c r="RAD1" s="296"/>
      <c r="RAE1" s="297"/>
      <c r="RAF1" s="296"/>
      <c r="RAG1" s="297"/>
      <c r="RAH1" s="296"/>
      <c r="RAI1" s="297"/>
      <c r="RAJ1" s="296"/>
      <c r="RAK1" s="297"/>
      <c r="RAL1" s="296"/>
      <c r="RAM1" s="297"/>
      <c r="RAN1" s="296"/>
      <c r="RAO1" s="297"/>
      <c r="RAP1" s="296"/>
      <c r="RAQ1" s="297"/>
      <c r="RAR1" s="296"/>
      <c r="RAS1" s="297"/>
      <c r="RAT1" s="296"/>
      <c r="RAU1" s="297"/>
      <c r="RAV1" s="296"/>
      <c r="RAW1" s="297"/>
      <c r="RAX1" s="296"/>
      <c r="RAY1" s="297"/>
      <c r="RAZ1" s="296"/>
      <c r="RBA1" s="297"/>
      <c r="RBB1" s="296"/>
      <c r="RBC1" s="297"/>
      <c r="RBD1" s="296"/>
      <c r="RBE1" s="297"/>
      <c r="RBF1" s="296"/>
      <c r="RBG1" s="297"/>
      <c r="RBH1" s="296"/>
      <c r="RBI1" s="297"/>
      <c r="RBJ1" s="296"/>
      <c r="RBK1" s="297"/>
      <c r="RBL1" s="296"/>
      <c r="RBM1" s="297"/>
      <c r="RBN1" s="296"/>
      <c r="RBO1" s="297"/>
      <c r="RBP1" s="296"/>
      <c r="RBQ1" s="297"/>
      <c r="RBR1" s="296"/>
      <c r="RBS1" s="297"/>
      <c r="RBT1" s="296"/>
      <c r="RBU1" s="297"/>
      <c r="RBV1" s="296"/>
      <c r="RBW1" s="297"/>
      <c r="RBX1" s="296"/>
      <c r="RBY1" s="297"/>
      <c r="RBZ1" s="296"/>
      <c r="RCA1" s="297"/>
      <c r="RCB1" s="296"/>
      <c r="RCC1" s="297"/>
      <c r="RCD1" s="296"/>
      <c r="RCE1" s="297"/>
      <c r="RCF1" s="296"/>
      <c r="RCG1" s="297"/>
      <c r="RCH1" s="296"/>
      <c r="RCI1" s="297"/>
      <c r="RCJ1" s="296"/>
      <c r="RCK1" s="297"/>
      <c r="RCL1" s="296"/>
      <c r="RCM1" s="297"/>
      <c r="RCN1" s="296"/>
      <c r="RCO1" s="297"/>
      <c r="RCP1" s="296"/>
      <c r="RCQ1" s="297"/>
      <c r="RCR1" s="296"/>
      <c r="RCS1" s="297"/>
      <c r="RCT1" s="296"/>
      <c r="RCU1" s="297"/>
      <c r="RCV1" s="296"/>
      <c r="RCW1" s="297"/>
      <c r="RCX1" s="296"/>
      <c r="RCY1" s="297"/>
      <c r="RCZ1" s="296"/>
      <c r="RDA1" s="297"/>
      <c r="RDB1" s="296"/>
      <c r="RDC1" s="297"/>
      <c r="RDD1" s="296"/>
      <c r="RDE1" s="297"/>
      <c r="RDF1" s="296"/>
      <c r="RDG1" s="297"/>
      <c r="RDH1" s="296"/>
      <c r="RDI1" s="297"/>
      <c r="RDJ1" s="296"/>
      <c r="RDK1" s="297"/>
      <c r="RDL1" s="296"/>
      <c r="RDM1" s="297"/>
      <c r="RDN1" s="296"/>
      <c r="RDO1" s="297"/>
      <c r="RDP1" s="296"/>
      <c r="RDQ1" s="297"/>
      <c r="RDR1" s="296"/>
      <c r="RDS1" s="297"/>
      <c r="RDT1" s="296"/>
      <c r="RDU1" s="297"/>
      <c r="RDV1" s="296"/>
      <c r="RDW1" s="297"/>
      <c r="RDX1" s="296"/>
      <c r="RDY1" s="297"/>
      <c r="RDZ1" s="296"/>
      <c r="REA1" s="297"/>
      <c r="REB1" s="296"/>
      <c r="REC1" s="297"/>
      <c r="RED1" s="296"/>
      <c r="REE1" s="297"/>
      <c r="REF1" s="296"/>
      <c r="REG1" s="297"/>
      <c r="REH1" s="296"/>
      <c r="REI1" s="297"/>
      <c r="REJ1" s="296"/>
      <c r="REK1" s="297"/>
      <c r="REL1" s="296"/>
      <c r="REM1" s="297"/>
      <c r="REN1" s="296"/>
      <c r="REO1" s="297"/>
      <c r="REP1" s="296"/>
      <c r="REQ1" s="297"/>
      <c r="RER1" s="296"/>
      <c r="RES1" s="297"/>
      <c r="RET1" s="296"/>
      <c r="REU1" s="297"/>
      <c r="REV1" s="296"/>
      <c r="REW1" s="297"/>
      <c r="REX1" s="296"/>
      <c r="REY1" s="297"/>
      <c r="REZ1" s="296"/>
      <c r="RFA1" s="297"/>
      <c r="RFB1" s="296"/>
      <c r="RFC1" s="297"/>
      <c r="RFD1" s="296"/>
      <c r="RFE1" s="297"/>
      <c r="RFF1" s="296"/>
      <c r="RFG1" s="297"/>
      <c r="RFH1" s="296"/>
      <c r="RFI1" s="297"/>
      <c r="RFJ1" s="296"/>
      <c r="RFK1" s="297"/>
      <c r="RFL1" s="296"/>
      <c r="RFM1" s="297"/>
      <c r="RFN1" s="296"/>
      <c r="RFO1" s="297"/>
      <c r="RFP1" s="296"/>
      <c r="RFQ1" s="297"/>
      <c r="RFR1" s="296"/>
      <c r="RFS1" s="297"/>
      <c r="RFT1" s="296"/>
      <c r="RFU1" s="297"/>
      <c r="RFV1" s="296"/>
      <c r="RFW1" s="297"/>
      <c r="RFX1" s="296"/>
      <c r="RFY1" s="297"/>
      <c r="RFZ1" s="296"/>
      <c r="RGA1" s="297"/>
      <c r="RGB1" s="296"/>
      <c r="RGC1" s="297"/>
      <c r="RGD1" s="296"/>
      <c r="RGE1" s="297"/>
      <c r="RGF1" s="296"/>
      <c r="RGG1" s="297"/>
      <c r="RGH1" s="296"/>
      <c r="RGI1" s="297"/>
      <c r="RGJ1" s="296"/>
      <c r="RGK1" s="297"/>
      <c r="RGL1" s="296"/>
      <c r="RGM1" s="297"/>
      <c r="RGN1" s="296"/>
      <c r="RGO1" s="297"/>
      <c r="RGP1" s="296"/>
      <c r="RGQ1" s="297"/>
      <c r="RGR1" s="296"/>
      <c r="RGS1" s="297"/>
      <c r="RGT1" s="296"/>
      <c r="RGU1" s="297"/>
      <c r="RGV1" s="296"/>
      <c r="RGW1" s="297"/>
      <c r="RGX1" s="296"/>
      <c r="RGY1" s="297"/>
      <c r="RGZ1" s="296"/>
      <c r="RHA1" s="297"/>
      <c r="RHB1" s="296"/>
      <c r="RHC1" s="297"/>
      <c r="RHD1" s="296"/>
      <c r="RHE1" s="297"/>
      <c r="RHF1" s="296"/>
      <c r="RHG1" s="297"/>
      <c r="RHH1" s="296"/>
      <c r="RHI1" s="297"/>
      <c r="RHJ1" s="296"/>
      <c r="RHK1" s="297"/>
      <c r="RHL1" s="296"/>
      <c r="RHM1" s="297"/>
      <c r="RHN1" s="296"/>
      <c r="RHO1" s="297"/>
      <c r="RHP1" s="296"/>
      <c r="RHQ1" s="297"/>
      <c r="RHR1" s="296"/>
      <c r="RHS1" s="297"/>
      <c r="RHT1" s="296"/>
      <c r="RHU1" s="297"/>
      <c r="RHV1" s="296"/>
      <c r="RHW1" s="297"/>
      <c r="RHX1" s="296"/>
      <c r="RHY1" s="297"/>
      <c r="RHZ1" s="296"/>
      <c r="RIA1" s="297"/>
      <c r="RIB1" s="296"/>
      <c r="RIC1" s="297"/>
      <c r="RID1" s="296"/>
      <c r="RIE1" s="297"/>
      <c r="RIF1" s="296"/>
      <c r="RIG1" s="297"/>
      <c r="RIH1" s="296"/>
      <c r="RII1" s="297"/>
      <c r="RIJ1" s="296"/>
      <c r="RIK1" s="297"/>
      <c r="RIL1" s="296"/>
      <c r="RIM1" s="297"/>
      <c r="RIN1" s="296"/>
      <c r="RIO1" s="297"/>
      <c r="RIP1" s="296"/>
      <c r="RIQ1" s="297"/>
      <c r="RIR1" s="296"/>
      <c r="RIS1" s="297"/>
      <c r="RIT1" s="296"/>
      <c r="RIU1" s="297"/>
      <c r="RIV1" s="296"/>
      <c r="RIW1" s="297"/>
      <c r="RIX1" s="296"/>
      <c r="RIY1" s="297"/>
      <c r="RIZ1" s="296"/>
      <c r="RJA1" s="297"/>
      <c r="RJB1" s="296"/>
      <c r="RJC1" s="297"/>
      <c r="RJD1" s="296"/>
      <c r="RJE1" s="297"/>
      <c r="RJF1" s="296"/>
      <c r="RJG1" s="297"/>
      <c r="RJH1" s="296"/>
      <c r="RJI1" s="297"/>
      <c r="RJJ1" s="296"/>
      <c r="RJK1" s="297"/>
      <c r="RJL1" s="296"/>
      <c r="RJM1" s="297"/>
      <c r="RJN1" s="296"/>
      <c r="RJO1" s="297"/>
      <c r="RJP1" s="296"/>
      <c r="RJQ1" s="297"/>
      <c r="RJR1" s="296"/>
      <c r="RJS1" s="297"/>
      <c r="RJT1" s="296"/>
      <c r="RJU1" s="297"/>
      <c r="RJV1" s="296"/>
      <c r="RJW1" s="297"/>
      <c r="RJX1" s="296"/>
      <c r="RJY1" s="297"/>
      <c r="RJZ1" s="296"/>
      <c r="RKA1" s="297"/>
      <c r="RKB1" s="296"/>
      <c r="RKC1" s="297"/>
      <c r="RKD1" s="296"/>
      <c r="RKE1" s="297"/>
      <c r="RKF1" s="296"/>
      <c r="RKG1" s="297"/>
      <c r="RKH1" s="296"/>
      <c r="RKI1" s="297"/>
      <c r="RKJ1" s="296"/>
      <c r="RKK1" s="297"/>
      <c r="RKL1" s="296"/>
      <c r="RKM1" s="297"/>
      <c r="RKN1" s="296"/>
      <c r="RKO1" s="297"/>
      <c r="RKP1" s="296"/>
      <c r="RKQ1" s="297"/>
      <c r="RKR1" s="296"/>
      <c r="RKS1" s="297"/>
      <c r="RKT1" s="296"/>
      <c r="RKU1" s="297"/>
      <c r="RKV1" s="296"/>
      <c r="RKW1" s="297"/>
      <c r="RKX1" s="296"/>
      <c r="RKY1" s="297"/>
      <c r="RKZ1" s="296"/>
      <c r="RLA1" s="297"/>
      <c r="RLB1" s="296"/>
      <c r="RLC1" s="297"/>
      <c r="RLD1" s="296"/>
      <c r="RLE1" s="297"/>
      <c r="RLF1" s="296"/>
      <c r="RLG1" s="297"/>
      <c r="RLH1" s="296"/>
      <c r="RLI1" s="297"/>
      <c r="RLJ1" s="296"/>
      <c r="RLK1" s="297"/>
      <c r="RLL1" s="296"/>
      <c r="RLM1" s="297"/>
      <c r="RLN1" s="296"/>
      <c r="RLO1" s="297"/>
      <c r="RLP1" s="296"/>
      <c r="RLQ1" s="297"/>
      <c r="RLR1" s="296"/>
      <c r="RLS1" s="297"/>
      <c r="RLT1" s="296"/>
      <c r="RLU1" s="297"/>
      <c r="RLV1" s="296"/>
      <c r="RLW1" s="297"/>
      <c r="RLX1" s="296"/>
      <c r="RLY1" s="297"/>
      <c r="RLZ1" s="296"/>
      <c r="RMA1" s="297"/>
      <c r="RMB1" s="296"/>
      <c r="RMC1" s="297"/>
      <c r="RMD1" s="296"/>
      <c r="RME1" s="297"/>
      <c r="RMF1" s="296"/>
      <c r="RMG1" s="297"/>
      <c r="RMH1" s="296"/>
      <c r="RMI1" s="297"/>
      <c r="RMJ1" s="296"/>
      <c r="RMK1" s="297"/>
      <c r="RML1" s="296"/>
      <c r="RMM1" s="297"/>
      <c r="RMN1" s="296"/>
      <c r="RMO1" s="297"/>
      <c r="RMP1" s="296"/>
      <c r="RMQ1" s="297"/>
      <c r="RMR1" s="296"/>
      <c r="RMS1" s="297"/>
      <c r="RMT1" s="296"/>
      <c r="RMU1" s="297"/>
      <c r="RMV1" s="296"/>
      <c r="RMW1" s="297"/>
      <c r="RMX1" s="296"/>
      <c r="RMY1" s="297"/>
      <c r="RMZ1" s="296"/>
      <c r="RNA1" s="297"/>
      <c r="RNB1" s="296"/>
      <c r="RNC1" s="297"/>
      <c r="RND1" s="296"/>
      <c r="RNE1" s="297"/>
      <c r="RNF1" s="296"/>
      <c r="RNG1" s="297"/>
      <c r="RNH1" s="296"/>
      <c r="RNI1" s="297"/>
      <c r="RNJ1" s="296"/>
      <c r="RNK1" s="297"/>
      <c r="RNL1" s="296"/>
      <c r="RNM1" s="297"/>
      <c r="RNN1" s="296"/>
      <c r="RNO1" s="297"/>
      <c r="RNP1" s="296"/>
      <c r="RNQ1" s="297"/>
      <c r="RNR1" s="296"/>
      <c r="RNS1" s="297"/>
      <c r="RNT1" s="296"/>
      <c r="RNU1" s="297"/>
      <c r="RNV1" s="296"/>
      <c r="RNW1" s="297"/>
      <c r="RNX1" s="296"/>
      <c r="RNY1" s="297"/>
      <c r="RNZ1" s="296"/>
      <c r="ROA1" s="297"/>
      <c r="ROB1" s="296"/>
      <c r="ROC1" s="297"/>
      <c r="ROD1" s="296"/>
      <c r="ROE1" s="297"/>
      <c r="ROF1" s="296"/>
      <c r="ROG1" s="297"/>
      <c r="ROH1" s="296"/>
      <c r="ROI1" s="297"/>
      <c r="ROJ1" s="296"/>
      <c r="ROK1" s="297"/>
      <c r="ROL1" s="296"/>
      <c r="ROM1" s="297"/>
      <c r="RON1" s="296"/>
      <c r="ROO1" s="297"/>
      <c r="ROP1" s="296"/>
      <c r="ROQ1" s="297"/>
      <c r="ROR1" s="296"/>
      <c r="ROS1" s="297"/>
      <c r="ROT1" s="296"/>
      <c r="ROU1" s="297"/>
      <c r="ROV1" s="296"/>
      <c r="ROW1" s="297"/>
      <c r="ROX1" s="296"/>
      <c r="ROY1" s="297"/>
      <c r="ROZ1" s="296"/>
      <c r="RPA1" s="297"/>
      <c r="RPB1" s="296"/>
      <c r="RPC1" s="297"/>
      <c r="RPD1" s="296"/>
      <c r="RPE1" s="297"/>
      <c r="RPF1" s="296"/>
      <c r="RPG1" s="297"/>
      <c r="RPH1" s="296"/>
      <c r="RPI1" s="297"/>
      <c r="RPJ1" s="296"/>
      <c r="RPK1" s="297"/>
      <c r="RPL1" s="296"/>
      <c r="RPM1" s="297"/>
      <c r="RPN1" s="296"/>
      <c r="RPO1" s="297"/>
      <c r="RPP1" s="296"/>
      <c r="RPQ1" s="297"/>
      <c r="RPR1" s="296"/>
      <c r="RPS1" s="297"/>
      <c r="RPT1" s="296"/>
      <c r="RPU1" s="297"/>
      <c r="RPV1" s="296"/>
      <c r="RPW1" s="297"/>
      <c r="RPX1" s="296"/>
      <c r="RPY1" s="297"/>
      <c r="RPZ1" s="296"/>
      <c r="RQA1" s="297"/>
      <c r="RQB1" s="296"/>
      <c r="RQC1" s="297"/>
      <c r="RQD1" s="296"/>
      <c r="RQE1" s="297"/>
      <c r="RQF1" s="296"/>
      <c r="RQG1" s="297"/>
      <c r="RQH1" s="296"/>
      <c r="RQI1" s="297"/>
      <c r="RQJ1" s="296"/>
      <c r="RQK1" s="297"/>
      <c r="RQL1" s="296"/>
      <c r="RQM1" s="297"/>
      <c r="RQN1" s="296"/>
      <c r="RQO1" s="297"/>
      <c r="RQP1" s="296"/>
      <c r="RQQ1" s="297"/>
      <c r="RQR1" s="296"/>
      <c r="RQS1" s="297"/>
      <c r="RQT1" s="296"/>
      <c r="RQU1" s="297"/>
      <c r="RQV1" s="296"/>
      <c r="RQW1" s="297"/>
      <c r="RQX1" s="296"/>
      <c r="RQY1" s="297"/>
      <c r="RQZ1" s="296"/>
      <c r="RRA1" s="297"/>
      <c r="RRB1" s="296"/>
      <c r="RRC1" s="297"/>
      <c r="RRD1" s="296"/>
      <c r="RRE1" s="297"/>
      <c r="RRF1" s="296"/>
      <c r="RRG1" s="297"/>
      <c r="RRH1" s="296"/>
      <c r="RRI1" s="297"/>
      <c r="RRJ1" s="296"/>
      <c r="RRK1" s="297"/>
      <c r="RRL1" s="296"/>
      <c r="RRM1" s="297"/>
      <c r="RRN1" s="296"/>
      <c r="RRO1" s="297"/>
      <c r="RRP1" s="296"/>
      <c r="RRQ1" s="297"/>
      <c r="RRR1" s="296"/>
      <c r="RRS1" s="297"/>
      <c r="RRT1" s="296"/>
      <c r="RRU1" s="297"/>
      <c r="RRV1" s="296"/>
      <c r="RRW1" s="297"/>
      <c r="RRX1" s="296"/>
      <c r="RRY1" s="297"/>
      <c r="RRZ1" s="296"/>
      <c r="RSA1" s="297"/>
      <c r="RSB1" s="296"/>
      <c r="RSC1" s="297"/>
      <c r="RSD1" s="296"/>
      <c r="RSE1" s="297"/>
      <c r="RSF1" s="296"/>
      <c r="RSG1" s="297"/>
      <c r="RSH1" s="296"/>
      <c r="RSI1" s="297"/>
      <c r="RSJ1" s="296"/>
      <c r="RSK1" s="297"/>
      <c r="RSL1" s="296"/>
      <c r="RSM1" s="297"/>
      <c r="RSN1" s="296"/>
      <c r="RSO1" s="297"/>
      <c r="RSP1" s="296"/>
      <c r="RSQ1" s="297"/>
      <c r="RSR1" s="296"/>
      <c r="RSS1" s="297"/>
      <c r="RST1" s="296"/>
      <c r="RSU1" s="297"/>
      <c r="RSV1" s="296"/>
      <c r="RSW1" s="297"/>
      <c r="RSX1" s="296"/>
      <c r="RSY1" s="297"/>
      <c r="RSZ1" s="296"/>
      <c r="RTA1" s="297"/>
      <c r="RTB1" s="296"/>
      <c r="RTC1" s="297"/>
      <c r="RTD1" s="296"/>
      <c r="RTE1" s="297"/>
      <c r="RTF1" s="296"/>
      <c r="RTG1" s="297"/>
      <c r="RTH1" s="296"/>
      <c r="RTI1" s="297"/>
      <c r="RTJ1" s="296"/>
      <c r="RTK1" s="297"/>
      <c r="RTL1" s="296"/>
      <c r="RTM1" s="297"/>
      <c r="RTN1" s="296"/>
      <c r="RTO1" s="297"/>
      <c r="RTP1" s="296"/>
      <c r="RTQ1" s="297"/>
      <c r="RTR1" s="296"/>
      <c r="RTS1" s="297"/>
      <c r="RTT1" s="296"/>
      <c r="RTU1" s="297"/>
      <c r="RTV1" s="296"/>
      <c r="RTW1" s="297"/>
      <c r="RTX1" s="296"/>
      <c r="RTY1" s="297"/>
      <c r="RTZ1" s="296"/>
      <c r="RUA1" s="297"/>
      <c r="RUB1" s="296"/>
      <c r="RUC1" s="297"/>
      <c r="RUD1" s="296"/>
      <c r="RUE1" s="297"/>
      <c r="RUF1" s="296"/>
      <c r="RUG1" s="297"/>
      <c r="RUH1" s="296"/>
      <c r="RUI1" s="297"/>
      <c r="RUJ1" s="296"/>
      <c r="RUK1" s="297"/>
      <c r="RUL1" s="296"/>
      <c r="RUM1" s="297"/>
      <c r="RUN1" s="296"/>
      <c r="RUO1" s="297"/>
      <c r="RUP1" s="296"/>
      <c r="RUQ1" s="297"/>
      <c r="RUR1" s="296"/>
      <c r="RUS1" s="297"/>
      <c r="RUT1" s="296"/>
      <c r="RUU1" s="297"/>
      <c r="RUV1" s="296"/>
      <c r="RUW1" s="297"/>
      <c r="RUX1" s="296"/>
      <c r="RUY1" s="297"/>
      <c r="RUZ1" s="296"/>
      <c r="RVA1" s="297"/>
      <c r="RVB1" s="296"/>
      <c r="RVC1" s="297"/>
      <c r="RVD1" s="296"/>
      <c r="RVE1" s="297"/>
      <c r="RVF1" s="296"/>
      <c r="RVG1" s="297"/>
      <c r="RVH1" s="296"/>
      <c r="RVI1" s="297"/>
      <c r="RVJ1" s="296"/>
      <c r="RVK1" s="297"/>
      <c r="RVL1" s="296"/>
      <c r="RVM1" s="297"/>
      <c r="RVN1" s="296"/>
      <c r="RVO1" s="297"/>
      <c r="RVP1" s="296"/>
      <c r="RVQ1" s="297"/>
      <c r="RVR1" s="296"/>
      <c r="RVS1" s="297"/>
      <c r="RVT1" s="296"/>
      <c r="RVU1" s="297"/>
      <c r="RVV1" s="296"/>
      <c r="RVW1" s="297"/>
      <c r="RVX1" s="296"/>
      <c r="RVY1" s="297"/>
      <c r="RVZ1" s="296"/>
      <c r="RWA1" s="297"/>
      <c r="RWB1" s="296"/>
      <c r="RWC1" s="297"/>
      <c r="RWD1" s="296"/>
      <c r="RWE1" s="297"/>
      <c r="RWF1" s="296"/>
      <c r="RWG1" s="297"/>
      <c r="RWH1" s="296"/>
      <c r="RWI1" s="297"/>
      <c r="RWJ1" s="296"/>
      <c r="RWK1" s="297"/>
      <c r="RWL1" s="296"/>
      <c r="RWM1" s="297"/>
      <c r="RWN1" s="296"/>
      <c r="RWO1" s="297"/>
      <c r="RWP1" s="296"/>
      <c r="RWQ1" s="297"/>
      <c r="RWR1" s="296"/>
      <c r="RWS1" s="297"/>
      <c r="RWT1" s="296"/>
      <c r="RWU1" s="297"/>
      <c r="RWV1" s="296"/>
      <c r="RWW1" s="297"/>
      <c r="RWX1" s="296"/>
      <c r="RWY1" s="297"/>
      <c r="RWZ1" s="296"/>
      <c r="RXA1" s="297"/>
      <c r="RXB1" s="296"/>
      <c r="RXC1" s="297"/>
      <c r="RXD1" s="296"/>
      <c r="RXE1" s="297"/>
      <c r="RXF1" s="296"/>
      <c r="RXG1" s="297"/>
      <c r="RXH1" s="296"/>
      <c r="RXI1" s="297"/>
      <c r="RXJ1" s="296"/>
      <c r="RXK1" s="297"/>
      <c r="RXL1" s="296"/>
      <c r="RXM1" s="297"/>
      <c r="RXN1" s="296"/>
      <c r="RXO1" s="297"/>
      <c r="RXP1" s="296"/>
      <c r="RXQ1" s="297"/>
      <c r="RXR1" s="296"/>
      <c r="RXS1" s="297"/>
      <c r="RXT1" s="296"/>
      <c r="RXU1" s="297"/>
      <c r="RXV1" s="296"/>
      <c r="RXW1" s="297"/>
      <c r="RXX1" s="296"/>
      <c r="RXY1" s="297"/>
      <c r="RXZ1" s="296"/>
      <c r="RYA1" s="297"/>
      <c r="RYB1" s="296"/>
      <c r="RYC1" s="297"/>
      <c r="RYD1" s="296"/>
      <c r="RYE1" s="297"/>
      <c r="RYF1" s="296"/>
      <c r="RYG1" s="297"/>
      <c r="RYH1" s="296"/>
      <c r="RYI1" s="297"/>
      <c r="RYJ1" s="296"/>
      <c r="RYK1" s="297"/>
      <c r="RYL1" s="296"/>
      <c r="RYM1" s="297"/>
      <c r="RYN1" s="296"/>
      <c r="RYO1" s="297"/>
      <c r="RYP1" s="296"/>
      <c r="RYQ1" s="297"/>
      <c r="RYR1" s="296"/>
      <c r="RYS1" s="297"/>
      <c r="RYT1" s="296"/>
      <c r="RYU1" s="297"/>
      <c r="RYV1" s="296"/>
      <c r="RYW1" s="297"/>
      <c r="RYX1" s="296"/>
      <c r="RYY1" s="297"/>
      <c r="RYZ1" s="296"/>
      <c r="RZA1" s="297"/>
      <c r="RZB1" s="296"/>
      <c r="RZC1" s="297"/>
      <c r="RZD1" s="296"/>
      <c r="RZE1" s="297"/>
      <c r="RZF1" s="296"/>
      <c r="RZG1" s="297"/>
      <c r="RZH1" s="296"/>
      <c r="RZI1" s="297"/>
      <c r="RZJ1" s="296"/>
      <c r="RZK1" s="297"/>
      <c r="RZL1" s="296"/>
      <c r="RZM1" s="297"/>
      <c r="RZN1" s="296"/>
      <c r="RZO1" s="297"/>
      <c r="RZP1" s="296"/>
      <c r="RZQ1" s="297"/>
      <c r="RZR1" s="296"/>
      <c r="RZS1" s="297"/>
      <c r="RZT1" s="296"/>
      <c r="RZU1" s="297"/>
      <c r="RZV1" s="296"/>
      <c r="RZW1" s="297"/>
      <c r="RZX1" s="296"/>
      <c r="RZY1" s="297"/>
      <c r="RZZ1" s="296"/>
      <c r="SAA1" s="297"/>
      <c r="SAB1" s="296"/>
      <c r="SAC1" s="297"/>
      <c r="SAD1" s="296"/>
      <c r="SAE1" s="297"/>
      <c r="SAF1" s="296"/>
      <c r="SAG1" s="297"/>
      <c r="SAH1" s="296"/>
      <c r="SAI1" s="297"/>
      <c r="SAJ1" s="296"/>
      <c r="SAK1" s="297"/>
      <c r="SAL1" s="296"/>
      <c r="SAM1" s="297"/>
      <c r="SAN1" s="296"/>
      <c r="SAO1" s="297"/>
      <c r="SAP1" s="296"/>
      <c r="SAQ1" s="297"/>
      <c r="SAR1" s="296"/>
      <c r="SAS1" s="297"/>
      <c r="SAT1" s="296"/>
      <c r="SAU1" s="297"/>
      <c r="SAV1" s="296"/>
      <c r="SAW1" s="297"/>
      <c r="SAX1" s="296"/>
      <c r="SAY1" s="297"/>
      <c r="SAZ1" s="296"/>
      <c r="SBA1" s="297"/>
      <c r="SBB1" s="296"/>
      <c r="SBC1" s="297"/>
      <c r="SBD1" s="296"/>
      <c r="SBE1" s="297"/>
      <c r="SBF1" s="296"/>
      <c r="SBG1" s="297"/>
      <c r="SBH1" s="296"/>
      <c r="SBI1" s="297"/>
      <c r="SBJ1" s="296"/>
      <c r="SBK1" s="297"/>
      <c r="SBL1" s="296"/>
      <c r="SBM1" s="297"/>
      <c r="SBN1" s="296"/>
      <c r="SBO1" s="297"/>
      <c r="SBP1" s="296"/>
      <c r="SBQ1" s="297"/>
      <c r="SBR1" s="296"/>
      <c r="SBS1" s="297"/>
      <c r="SBT1" s="296"/>
      <c r="SBU1" s="297"/>
      <c r="SBV1" s="296"/>
      <c r="SBW1" s="297"/>
      <c r="SBX1" s="296"/>
      <c r="SBY1" s="297"/>
      <c r="SBZ1" s="296"/>
      <c r="SCA1" s="297"/>
      <c r="SCB1" s="296"/>
      <c r="SCC1" s="297"/>
      <c r="SCD1" s="296"/>
      <c r="SCE1" s="297"/>
      <c r="SCF1" s="296"/>
      <c r="SCG1" s="297"/>
      <c r="SCH1" s="296"/>
      <c r="SCI1" s="297"/>
      <c r="SCJ1" s="296"/>
      <c r="SCK1" s="297"/>
      <c r="SCL1" s="296"/>
      <c r="SCM1" s="297"/>
      <c r="SCN1" s="296"/>
      <c r="SCO1" s="297"/>
      <c r="SCP1" s="296"/>
      <c r="SCQ1" s="297"/>
      <c r="SCR1" s="296"/>
      <c r="SCS1" s="297"/>
      <c r="SCT1" s="296"/>
      <c r="SCU1" s="297"/>
      <c r="SCV1" s="296"/>
      <c r="SCW1" s="297"/>
      <c r="SCX1" s="296"/>
      <c r="SCY1" s="297"/>
      <c r="SCZ1" s="296"/>
      <c r="SDA1" s="297"/>
      <c r="SDB1" s="296"/>
      <c r="SDC1" s="297"/>
      <c r="SDD1" s="296"/>
      <c r="SDE1" s="297"/>
      <c r="SDF1" s="296"/>
      <c r="SDG1" s="297"/>
      <c r="SDH1" s="296"/>
      <c r="SDI1" s="297"/>
      <c r="SDJ1" s="296"/>
      <c r="SDK1" s="297"/>
      <c r="SDL1" s="296"/>
      <c r="SDM1" s="297"/>
      <c r="SDN1" s="296"/>
      <c r="SDO1" s="297"/>
      <c r="SDP1" s="296"/>
      <c r="SDQ1" s="297"/>
      <c r="SDR1" s="296"/>
      <c r="SDS1" s="297"/>
      <c r="SDT1" s="296"/>
      <c r="SDU1" s="297"/>
      <c r="SDV1" s="296"/>
      <c r="SDW1" s="297"/>
      <c r="SDX1" s="296"/>
      <c r="SDY1" s="297"/>
      <c r="SDZ1" s="296"/>
      <c r="SEA1" s="297"/>
      <c r="SEB1" s="296"/>
      <c r="SEC1" s="297"/>
      <c r="SED1" s="296"/>
      <c r="SEE1" s="297"/>
      <c r="SEF1" s="296"/>
      <c r="SEG1" s="297"/>
      <c r="SEH1" s="296"/>
      <c r="SEI1" s="297"/>
      <c r="SEJ1" s="296"/>
      <c r="SEK1" s="297"/>
      <c r="SEL1" s="296"/>
      <c r="SEM1" s="297"/>
      <c r="SEN1" s="296"/>
      <c r="SEO1" s="297"/>
      <c r="SEP1" s="296"/>
      <c r="SEQ1" s="297"/>
      <c r="SER1" s="296"/>
      <c r="SES1" s="297"/>
      <c r="SET1" s="296"/>
      <c r="SEU1" s="297"/>
      <c r="SEV1" s="296"/>
      <c r="SEW1" s="297"/>
      <c r="SEX1" s="296"/>
      <c r="SEY1" s="297"/>
      <c r="SEZ1" s="296"/>
      <c r="SFA1" s="297"/>
      <c r="SFB1" s="296"/>
      <c r="SFC1" s="297"/>
      <c r="SFD1" s="296"/>
      <c r="SFE1" s="297"/>
      <c r="SFF1" s="296"/>
      <c r="SFG1" s="297"/>
      <c r="SFH1" s="296"/>
      <c r="SFI1" s="297"/>
      <c r="SFJ1" s="296"/>
      <c r="SFK1" s="297"/>
      <c r="SFL1" s="296"/>
      <c r="SFM1" s="297"/>
      <c r="SFN1" s="296"/>
      <c r="SFO1" s="297"/>
      <c r="SFP1" s="296"/>
      <c r="SFQ1" s="297"/>
      <c r="SFR1" s="296"/>
      <c r="SFS1" s="297"/>
      <c r="SFT1" s="296"/>
      <c r="SFU1" s="297"/>
      <c r="SFV1" s="296"/>
      <c r="SFW1" s="297"/>
      <c r="SFX1" s="296"/>
      <c r="SFY1" s="297"/>
      <c r="SFZ1" s="296"/>
      <c r="SGA1" s="297"/>
      <c r="SGB1" s="296"/>
      <c r="SGC1" s="297"/>
      <c r="SGD1" s="296"/>
      <c r="SGE1" s="297"/>
      <c r="SGF1" s="296"/>
      <c r="SGG1" s="297"/>
      <c r="SGH1" s="296"/>
      <c r="SGI1" s="297"/>
      <c r="SGJ1" s="296"/>
      <c r="SGK1" s="297"/>
      <c r="SGL1" s="296"/>
      <c r="SGM1" s="297"/>
      <c r="SGN1" s="296"/>
      <c r="SGO1" s="297"/>
      <c r="SGP1" s="296"/>
      <c r="SGQ1" s="297"/>
      <c r="SGR1" s="296"/>
      <c r="SGS1" s="297"/>
      <c r="SGT1" s="296"/>
      <c r="SGU1" s="297"/>
      <c r="SGV1" s="296"/>
      <c r="SGW1" s="297"/>
      <c r="SGX1" s="296"/>
      <c r="SGY1" s="297"/>
      <c r="SGZ1" s="296"/>
      <c r="SHA1" s="297"/>
      <c r="SHB1" s="296"/>
      <c r="SHC1" s="297"/>
      <c r="SHD1" s="296"/>
      <c r="SHE1" s="297"/>
      <c r="SHF1" s="296"/>
      <c r="SHG1" s="297"/>
      <c r="SHH1" s="296"/>
      <c r="SHI1" s="297"/>
      <c r="SHJ1" s="296"/>
      <c r="SHK1" s="297"/>
      <c r="SHL1" s="296"/>
      <c r="SHM1" s="297"/>
      <c r="SHN1" s="296"/>
      <c r="SHO1" s="297"/>
      <c r="SHP1" s="296"/>
      <c r="SHQ1" s="297"/>
      <c r="SHR1" s="296"/>
      <c r="SHS1" s="297"/>
      <c r="SHT1" s="296"/>
      <c r="SHU1" s="297"/>
      <c r="SHV1" s="296"/>
      <c r="SHW1" s="297"/>
      <c r="SHX1" s="296"/>
      <c r="SHY1" s="297"/>
      <c r="SHZ1" s="296"/>
      <c r="SIA1" s="297"/>
      <c r="SIB1" s="296"/>
      <c r="SIC1" s="297"/>
      <c r="SID1" s="296"/>
      <c r="SIE1" s="297"/>
      <c r="SIF1" s="296"/>
      <c r="SIG1" s="297"/>
      <c r="SIH1" s="296"/>
      <c r="SII1" s="297"/>
      <c r="SIJ1" s="296"/>
      <c r="SIK1" s="297"/>
      <c r="SIL1" s="296"/>
      <c r="SIM1" s="297"/>
      <c r="SIN1" s="296"/>
      <c r="SIO1" s="297"/>
      <c r="SIP1" s="296"/>
      <c r="SIQ1" s="297"/>
      <c r="SIR1" s="296"/>
      <c r="SIS1" s="297"/>
      <c r="SIT1" s="296"/>
      <c r="SIU1" s="297"/>
      <c r="SIV1" s="296"/>
      <c r="SIW1" s="297"/>
      <c r="SIX1" s="296"/>
      <c r="SIY1" s="297"/>
      <c r="SIZ1" s="296"/>
      <c r="SJA1" s="297"/>
      <c r="SJB1" s="296"/>
      <c r="SJC1" s="297"/>
      <c r="SJD1" s="296"/>
      <c r="SJE1" s="297"/>
      <c r="SJF1" s="296"/>
      <c r="SJG1" s="297"/>
      <c r="SJH1" s="296"/>
      <c r="SJI1" s="297"/>
      <c r="SJJ1" s="296"/>
      <c r="SJK1" s="297"/>
      <c r="SJL1" s="296"/>
      <c r="SJM1" s="297"/>
      <c r="SJN1" s="296"/>
      <c r="SJO1" s="297"/>
      <c r="SJP1" s="296"/>
      <c r="SJQ1" s="297"/>
      <c r="SJR1" s="296"/>
      <c r="SJS1" s="297"/>
      <c r="SJT1" s="296"/>
      <c r="SJU1" s="297"/>
      <c r="SJV1" s="296"/>
      <c r="SJW1" s="297"/>
      <c r="SJX1" s="296"/>
      <c r="SJY1" s="297"/>
      <c r="SJZ1" s="296"/>
      <c r="SKA1" s="297"/>
      <c r="SKB1" s="296"/>
      <c r="SKC1" s="297"/>
      <c r="SKD1" s="296"/>
      <c r="SKE1" s="297"/>
      <c r="SKF1" s="296"/>
      <c r="SKG1" s="297"/>
      <c r="SKH1" s="296"/>
      <c r="SKI1" s="297"/>
      <c r="SKJ1" s="296"/>
      <c r="SKK1" s="297"/>
      <c r="SKL1" s="296"/>
      <c r="SKM1" s="297"/>
      <c r="SKN1" s="296"/>
      <c r="SKO1" s="297"/>
      <c r="SKP1" s="296"/>
      <c r="SKQ1" s="297"/>
      <c r="SKR1" s="296"/>
      <c r="SKS1" s="297"/>
      <c r="SKT1" s="296"/>
      <c r="SKU1" s="297"/>
      <c r="SKV1" s="296"/>
      <c r="SKW1" s="297"/>
      <c r="SKX1" s="296"/>
      <c r="SKY1" s="297"/>
      <c r="SKZ1" s="296"/>
      <c r="SLA1" s="297"/>
      <c r="SLB1" s="296"/>
      <c r="SLC1" s="297"/>
      <c r="SLD1" s="296"/>
      <c r="SLE1" s="297"/>
      <c r="SLF1" s="296"/>
      <c r="SLG1" s="297"/>
      <c r="SLH1" s="296"/>
      <c r="SLI1" s="297"/>
      <c r="SLJ1" s="296"/>
      <c r="SLK1" s="297"/>
      <c r="SLL1" s="296"/>
      <c r="SLM1" s="297"/>
      <c r="SLN1" s="296"/>
      <c r="SLO1" s="297"/>
      <c r="SLP1" s="296"/>
      <c r="SLQ1" s="297"/>
      <c r="SLR1" s="296"/>
      <c r="SLS1" s="297"/>
      <c r="SLT1" s="296"/>
      <c r="SLU1" s="297"/>
      <c r="SLV1" s="296"/>
      <c r="SLW1" s="297"/>
      <c r="SLX1" s="296"/>
      <c r="SLY1" s="297"/>
      <c r="SLZ1" s="296"/>
      <c r="SMA1" s="297"/>
      <c r="SMB1" s="296"/>
      <c r="SMC1" s="297"/>
      <c r="SMD1" s="296"/>
      <c r="SME1" s="297"/>
      <c r="SMF1" s="296"/>
      <c r="SMG1" s="297"/>
      <c r="SMH1" s="296"/>
      <c r="SMI1" s="297"/>
      <c r="SMJ1" s="296"/>
      <c r="SMK1" s="297"/>
      <c r="SML1" s="296"/>
      <c r="SMM1" s="297"/>
      <c r="SMN1" s="296"/>
      <c r="SMO1" s="297"/>
      <c r="SMP1" s="296"/>
      <c r="SMQ1" s="297"/>
      <c r="SMR1" s="296"/>
      <c r="SMS1" s="297"/>
      <c r="SMT1" s="296"/>
      <c r="SMU1" s="297"/>
      <c r="SMV1" s="296"/>
      <c r="SMW1" s="297"/>
      <c r="SMX1" s="296"/>
      <c r="SMY1" s="297"/>
      <c r="SMZ1" s="296"/>
      <c r="SNA1" s="297"/>
      <c r="SNB1" s="296"/>
      <c r="SNC1" s="297"/>
      <c r="SND1" s="296"/>
      <c r="SNE1" s="297"/>
      <c r="SNF1" s="296"/>
      <c r="SNG1" s="297"/>
      <c r="SNH1" s="296"/>
      <c r="SNI1" s="297"/>
      <c r="SNJ1" s="296"/>
      <c r="SNK1" s="297"/>
      <c r="SNL1" s="296"/>
      <c r="SNM1" s="297"/>
      <c r="SNN1" s="296"/>
      <c r="SNO1" s="297"/>
      <c r="SNP1" s="296"/>
      <c r="SNQ1" s="297"/>
      <c r="SNR1" s="296"/>
      <c r="SNS1" s="297"/>
      <c r="SNT1" s="296"/>
      <c r="SNU1" s="297"/>
      <c r="SNV1" s="296"/>
      <c r="SNW1" s="297"/>
      <c r="SNX1" s="296"/>
      <c r="SNY1" s="297"/>
      <c r="SNZ1" s="296"/>
      <c r="SOA1" s="297"/>
      <c r="SOB1" s="296"/>
      <c r="SOC1" s="297"/>
      <c r="SOD1" s="296"/>
      <c r="SOE1" s="297"/>
      <c r="SOF1" s="296"/>
      <c r="SOG1" s="297"/>
      <c r="SOH1" s="296"/>
      <c r="SOI1" s="297"/>
      <c r="SOJ1" s="296"/>
      <c r="SOK1" s="297"/>
      <c r="SOL1" s="296"/>
      <c r="SOM1" s="297"/>
      <c r="SON1" s="296"/>
      <c r="SOO1" s="297"/>
      <c r="SOP1" s="296"/>
      <c r="SOQ1" s="297"/>
      <c r="SOR1" s="296"/>
      <c r="SOS1" s="297"/>
      <c r="SOT1" s="296"/>
      <c r="SOU1" s="297"/>
      <c r="SOV1" s="296"/>
      <c r="SOW1" s="297"/>
      <c r="SOX1" s="296"/>
      <c r="SOY1" s="297"/>
      <c r="SOZ1" s="296"/>
      <c r="SPA1" s="297"/>
      <c r="SPB1" s="296"/>
      <c r="SPC1" s="297"/>
      <c r="SPD1" s="296"/>
      <c r="SPE1" s="297"/>
      <c r="SPF1" s="296"/>
      <c r="SPG1" s="297"/>
      <c r="SPH1" s="296"/>
      <c r="SPI1" s="297"/>
      <c r="SPJ1" s="296"/>
      <c r="SPK1" s="297"/>
      <c r="SPL1" s="296"/>
      <c r="SPM1" s="297"/>
      <c r="SPN1" s="296"/>
      <c r="SPO1" s="297"/>
      <c r="SPP1" s="296"/>
      <c r="SPQ1" s="297"/>
      <c r="SPR1" s="296"/>
      <c r="SPS1" s="297"/>
      <c r="SPT1" s="296"/>
      <c r="SPU1" s="297"/>
      <c r="SPV1" s="296"/>
      <c r="SPW1" s="297"/>
      <c r="SPX1" s="296"/>
      <c r="SPY1" s="297"/>
      <c r="SPZ1" s="296"/>
      <c r="SQA1" s="297"/>
      <c r="SQB1" s="296"/>
      <c r="SQC1" s="297"/>
      <c r="SQD1" s="296"/>
      <c r="SQE1" s="297"/>
      <c r="SQF1" s="296"/>
      <c r="SQG1" s="297"/>
      <c r="SQH1" s="296"/>
      <c r="SQI1" s="297"/>
      <c r="SQJ1" s="296"/>
      <c r="SQK1" s="297"/>
      <c r="SQL1" s="296"/>
      <c r="SQM1" s="297"/>
      <c r="SQN1" s="296"/>
      <c r="SQO1" s="297"/>
      <c r="SQP1" s="296"/>
      <c r="SQQ1" s="297"/>
      <c r="SQR1" s="296"/>
      <c r="SQS1" s="297"/>
      <c r="SQT1" s="296"/>
      <c r="SQU1" s="297"/>
      <c r="SQV1" s="296"/>
      <c r="SQW1" s="297"/>
      <c r="SQX1" s="296"/>
      <c r="SQY1" s="297"/>
      <c r="SQZ1" s="296"/>
      <c r="SRA1" s="297"/>
      <c r="SRB1" s="296"/>
      <c r="SRC1" s="297"/>
      <c r="SRD1" s="296"/>
      <c r="SRE1" s="297"/>
      <c r="SRF1" s="296"/>
      <c r="SRG1" s="297"/>
      <c r="SRH1" s="296"/>
      <c r="SRI1" s="297"/>
      <c r="SRJ1" s="296"/>
      <c r="SRK1" s="297"/>
      <c r="SRL1" s="296"/>
      <c r="SRM1" s="297"/>
      <c r="SRN1" s="296"/>
      <c r="SRO1" s="297"/>
      <c r="SRP1" s="296"/>
      <c r="SRQ1" s="297"/>
      <c r="SRR1" s="296"/>
      <c r="SRS1" s="297"/>
      <c r="SRT1" s="296"/>
      <c r="SRU1" s="297"/>
      <c r="SRV1" s="296"/>
      <c r="SRW1" s="297"/>
      <c r="SRX1" s="296"/>
      <c r="SRY1" s="297"/>
      <c r="SRZ1" s="296"/>
      <c r="SSA1" s="297"/>
      <c r="SSB1" s="296"/>
      <c r="SSC1" s="297"/>
      <c r="SSD1" s="296"/>
      <c r="SSE1" s="297"/>
      <c r="SSF1" s="296"/>
      <c r="SSG1" s="297"/>
      <c r="SSH1" s="296"/>
      <c r="SSI1" s="297"/>
      <c r="SSJ1" s="296"/>
      <c r="SSK1" s="297"/>
      <c r="SSL1" s="296"/>
      <c r="SSM1" s="297"/>
      <c r="SSN1" s="296"/>
      <c r="SSO1" s="297"/>
      <c r="SSP1" s="296"/>
      <c r="SSQ1" s="297"/>
      <c r="SSR1" s="296"/>
      <c r="SSS1" s="297"/>
      <c r="SST1" s="296"/>
      <c r="SSU1" s="297"/>
      <c r="SSV1" s="296"/>
      <c r="SSW1" s="297"/>
      <c r="SSX1" s="296"/>
      <c r="SSY1" s="297"/>
      <c r="SSZ1" s="296"/>
      <c r="STA1" s="297"/>
      <c r="STB1" s="296"/>
      <c r="STC1" s="297"/>
      <c r="STD1" s="296"/>
      <c r="STE1" s="297"/>
      <c r="STF1" s="296"/>
      <c r="STG1" s="297"/>
      <c r="STH1" s="296"/>
      <c r="STI1" s="297"/>
      <c r="STJ1" s="296"/>
      <c r="STK1" s="297"/>
      <c r="STL1" s="296"/>
      <c r="STM1" s="297"/>
      <c r="STN1" s="296"/>
      <c r="STO1" s="297"/>
      <c r="STP1" s="296"/>
      <c r="STQ1" s="297"/>
      <c r="STR1" s="296"/>
      <c r="STS1" s="297"/>
      <c r="STT1" s="296"/>
      <c r="STU1" s="297"/>
      <c r="STV1" s="296"/>
      <c r="STW1" s="297"/>
      <c r="STX1" s="296"/>
      <c r="STY1" s="297"/>
      <c r="STZ1" s="296"/>
      <c r="SUA1" s="297"/>
      <c r="SUB1" s="296"/>
      <c r="SUC1" s="297"/>
      <c r="SUD1" s="296"/>
      <c r="SUE1" s="297"/>
      <c r="SUF1" s="296"/>
      <c r="SUG1" s="297"/>
      <c r="SUH1" s="296"/>
      <c r="SUI1" s="297"/>
      <c r="SUJ1" s="296"/>
      <c r="SUK1" s="297"/>
      <c r="SUL1" s="296"/>
      <c r="SUM1" s="297"/>
      <c r="SUN1" s="296"/>
      <c r="SUO1" s="297"/>
      <c r="SUP1" s="296"/>
      <c r="SUQ1" s="297"/>
      <c r="SUR1" s="296"/>
      <c r="SUS1" s="297"/>
      <c r="SUT1" s="296"/>
      <c r="SUU1" s="297"/>
      <c r="SUV1" s="296"/>
      <c r="SUW1" s="297"/>
      <c r="SUX1" s="296"/>
      <c r="SUY1" s="297"/>
      <c r="SUZ1" s="296"/>
      <c r="SVA1" s="297"/>
      <c r="SVB1" s="296"/>
      <c r="SVC1" s="297"/>
      <c r="SVD1" s="296"/>
      <c r="SVE1" s="297"/>
      <c r="SVF1" s="296"/>
      <c r="SVG1" s="297"/>
      <c r="SVH1" s="296"/>
      <c r="SVI1" s="297"/>
      <c r="SVJ1" s="296"/>
      <c r="SVK1" s="297"/>
      <c r="SVL1" s="296"/>
      <c r="SVM1" s="297"/>
      <c r="SVN1" s="296"/>
      <c r="SVO1" s="297"/>
      <c r="SVP1" s="296"/>
      <c r="SVQ1" s="297"/>
      <c r="SVR1" s="296"/>
      <c r="SVS1" s="297"/>
      <c r="SVT1" s="296"/>
      <c r="SVU1" s="297"/>
      <c r="SVV1" s="296"/>
      <c r="SVW1" s="297"/>
      <c r="SVX1" s="296"/>
      <c r="SVY1" s="297"/>
      <c r="SVZ1" s="296"/>
      <c r="SWA1" s="297"/>
      <c r="SWB1" s="296"/>
      <c r="SWC1" s="297"/>
      <c r="SWD1" s="296"/>
      <c r="SWE1" s="297"/>
      <c r="SWF1" s="296"/>
      <c r="SWG1" s="297"/>
      <c r="SWH1" s="296"/>
      <c r="SWI1" s="297"/>
      <c r="SWJ1" s="296"/>
      <c r="SWK1" s="297"/>
      <c r="SWL1" s="296"/>
      <c r="SWM1" s="297"/>
      <c r="SWN1" s="296"/>
      <c r="SWO1" s="297"/>
      <c r="SWP1" s="296"/>
      <c r="SWQ1" s="297"/>
      <c r="SWR1" s="296"/>
      <c r="SWS1" s="297"/>
      <c r="SWT1" s="296"/>
      <c r="SWU1" s="297"/>
      <c r="SWV1" s="296"/>
      <c r="SWW1" s="297"/>
      <c r="SWX1" s="296"/>
      <c r="SWY1" s="297"/>
      <c r="SWZ1" s="296"/>
      <c r="SXA1" s="297"/>
      <c r="SXB1" s="296"/>
      <c r="SXC1" s="297"/>
      <c r="SXD1" s="296"/>
      <c r="SXE1" s="297"/>
      <c r="SXF1" s="296"/>
      <c r="SXG1" s="297"/>
      <c r="SXH1" s="296"/>
      <c r="SXI1" s="297"/>
      <c r="SXJ1" s="296"/>
      <c r="SXK1" s="297"/>
      <c r="SXL1" s="296"/>
      <c r="SXM1" s="297"/>
      <c r="SXN1" s="296"/>
      <c r="SXO1" s="297"/>
      <c r="SXP1" s="296"/>
      <c r="SXQ1" s="297"/>
      <c r="SXR1" s="296"/>
      <c r="SXS1" s="297"/>
      <c r="SXT1" s="296"/>
      <c r="SXU1" s="297"/>
      <c r="SXV1" s="296"/>
      <c r="SXW1" s="297"/>
      <c r="SXX1" s="296"/>
      <c r="SXY1" s="297"/>
      <c r="SXZ1" s="296"/>
      <c r="SYA1" s="297"/>
      <c r="SYB1" s="296"/>
      <c r="SYC1" s="297"/>
      <c r="SYD1" s="296"/>
      <c r="SYE1" s="297"/>
      <c r="SYF1" s="296"/>
      <c r="SYG1" s="297"/>
      <c r="SYH1" s="296"/>
      <c r="SYI1" s="297"/>
      <c r="SYJ1" s="296"/>
      <c r="SYK1" s="297"/>
      <c r="SYL1" s="296"/>
      <c r="SYM1" s="297"/>
      <c r="SYN1" s="296"/>
      <c r="SYO1" s="297"/>
      <c r="SYP1" s="296"/>
      <c r="SYQ1" s="297"/>
      <c r="SYR1" s="296"/>
      <c r="SYS1" s="297"/>
      <c r="SYT1" s="296"/>
      <c r="SYU1" s="297"/>
      <c r="SYV1" s="296"/>
      <c r="SYW1" s="297"/>
      <c r="SYX1" s="296"/>
      <c r="SYY1" s="297"/>
      <c r="SYZ1" s="296"/>
      <c r="SZA1" s="297"/>
      <c r="SZB1" s="296"/>
      <c r="SZC1" s="297"/>
      <c r="SZD1" s="296"/>
      <c r="SZE1" s="297"/>
      <c r="SZF1" s="296"/>
      <c r="SZG1" s="297"/>
      <c r="SZH1" s="296"/>
      <c r="SZI1" s="297"/>
      <c r="SZJ1" s="296"/>
      <c r="SZK1" s="297"/>
      <c r="SZL1" s="296"/>
      <c r="SZM1" s="297"/>
      <c r="SZN1" s="296"/>
      <c r="SZO1" s="297"/>
      <c r="SZP1" s="296"/>
      <c r="SZQ1" s="297"/>
      <c r="SZR1" s="296"/>
      <c r="SZS1" s="297"/>
      <c r="SZT1" s="296"/>
      <c r="SZU1" s="297"/>
      <c r="SZV1" s="296"/>
      <c r="SZW1" s="297"/>
      <c r="SZX1" s="296"/>
      <c r="SZY1" s="297"/>
      <c r="SZZ1" s="296"/>
      <c r="TAA1" s="297"/>
      <c r="TAB1" s="296"/>
      <c r="TAC1" s="297"/>
      <c r="TAD1" s="296"/>
      <c r="TAE1" s="297"/>
      <c r="TAF1" s="296"/>
      <c r="TAG1" s="297"/>
      <c r="TAH1" s="296"/>
      <c r="TAI1" s="297"/>
      <c r="TAJ1" s="296"/>
      <c r="TAK1" s="297"/>
      <c r="TAL1" s="296"/>
      <c r="TAM1" s="297"/>
      <c r="TAN1" s="296"/>
      <c r="TAO1" s="297"/>
      <c r="TAP1" s="296"/>
      <c r="TAQ1" s="297"/>
      <c r="TAR1" s="296"/>
      <c r="TAS1" s="297"/>
      <c r="TAT1" s="296"/>
      <c r="TAU1" s="297"/>
      <c r="TAV1" s="296"/>
      <c r="TAW1" s="297"/>
      <c r="TAX1" s="296"/>
      <c r="TAY1" s="297"/>
      <c r="TAZ1" s="296"/>
      <c r="TBA1" s="297"/>
      <c r="TBB1" s="296"/>
      <c r="TBC1" s="297"/>
      <c r="TBD1" s="296"/>
      <c r="TBE1" s="297"/>
      <c r="TBF1" s="296"/>
      <c r="TBG1" s="297"/>
      <c r="TBH1" s="296"/>
      <c r="TBI1" s="297"/>
      <c r="TBJ1" s="296"/>
      <c r="TBK1" s="297"/>
      <c r="TBL1" s="296"/>
      <c r="TBM1" s="297"/>
      <c r="TBN1" s="296"/>
      <c r="TBO1" s="297"/>
      <c r="TBP1" s="296"/>
      <c r="TBQ1" s="297"/>
      <c r="TBR1" s="296"/>
      <c r="TBS1" s="297"/>
      <c r="TBT1" s="296"/>
      <c r="TBU1" s="297"/>
      <c r="TBV1" s="296"/>
      <c r="TBW1" s="297"/>
      <c r="TBX1" s="296"/>
      <c r="TBY1" s="297"/>
      <c r="TBZ1" s="296"/>
      <c r="TCA1" s="297"/>
      <c r="TCB1" s="296"/>
      <c r="TCC1" s="297"/>
      <c r="TCD1" s="296"/>
      <c r="TCE1" s="297"/>
      <c r="TCF1" s="296"/>
      <c r="TCG1" s="297"/>
      <c r="TCH1" s="296"/>
      <c r="TCI1" s="297"/>
      <c r="TCJ1" s="296"/>
      <c r="TCK1" s="297"/>
      <c r="TCL1" s="296"/>
      <c r="TCM1" s="297"/>
      <c r="TCN1" s="296"/>
      <c r="TCO1" s="297"/>
      <c r="TCP1" s="296"/>
      <c r="TCQ1" s="297"/>
      <c r="TCR1" s="296"/>
      <c r="TCS1" s="297"/>
      <c r="TCT1" s="296"/>
      <c r="TCU1" s="297"/>
      <c r="TCV1" s="296"/>
      <c r="TCW1" s="297"/>
      <c r="TCX1" s="296"/>
      <c r="TCY1" s="297"/>
      <c r="TCZ1" s="296"/>
      <c r="TDA1" s="297"/>
      <c r="TDB1" s="296"/>
      <c r="TDC1" s="297"/>
      <c r="TDD1" s="296"/>
      <c r="TDE1" s="297"/>
      <c r="TDF1" s="296"/>
      <c r="TDG1" s="297"/>
      <c r="TDH1" s="296"/>
      <c r="TDI1" s="297"/>
      <c r="TDJ1" s="296"/>
      <c r="TDK1" s="297"/>
      <c r="TDL1" s="296"/>
      <c r="TDM1" s="297"/>
      <c r="TDN1" s="296"/>
      <c r="TDO1" s="297"/>
      <c r="TDP1" s="296"/>
      <c r="TDQ1" s="297"/>
      <c r="TDR1" s="296"/>
      <c r="TDS1" s="297"/>
      <c r="TDT1" s="296"/>
      <c r="TDU1" s="297"/>
      <c r="TDV1" s="296"/>
      <c r="TDW1" s="297"/>
      <c r="TDX1" s="296"/>
      <c r="TDY1" s="297"/>
      <c r="TDZ1" s="296"/>
      <c r="TEA1" s="297"/>
      <c r="TEB1" s="296"/>
      <c r="TEC1" s="297"/>
      <c r="TED1" s="296"/>
      <c r="TEE1" s="297"/>
      <c r="TEF1" s="296"/>
      <c r="TEG1" s="297"/>
      <c r="TEH1" s="296"/>
      <c r="TEI1" s="297"/>
      <c r="TEJ1" s="296"/>
      <c r="TEK1" s="297"/>
      <c r="TEL1" s="296"/>
      <c r="TEM1" s="297"/>
      <c r="TEN1" s="296"/>
      <c r="TEO1" s="297"/>
      <c r="TEP1" s="296"/>
      <c r="TEQ1" s="297"/>
      <c r="TER1" s="296"/>
      <c r="TES1" s="297"/>
      <c r="TET1" s="296"/>
      <c r="TEU1" s="297"/>
      <c r="TEV1" s="296"/>
      <c r="TEW1" s="297"/>
      <c r="TEX1" s="296"/>
      <c r="TEY1" s="297"/>
      <c r="TEZ1" s="296"/>
      <c r="TFA1" s="297"/>
      <c r="TFB1" s="296"/>
      <c r="TFC1" s="297"/>
      <c r="TFD1" s="296"/>
      <c r="TFE1" s="297"/>
      <c r="TFF1" s="296"/>
      <c r="TFG1" s="297"/>
      <c r="TFH1" s="296"/>
      <c r="TFI1" s="297"/>
      <c r="TFJ1" s="296"/>
      <c r="TFK1" s="297"/>
      <c r="TFL1" s="296"/>
      <c r="TFM1" s="297"/>
      <c r="TFN1" s="296"/>
      <c r="TFO1" s="297"/>
      <c r="TFP1" s="296"/>
      <c r="TFQ1" s="297"/>
      <c r="TFR1" s="296"/>
      <c r="TFS1" s="297"/>
      <c r="TFT1" s="296"/>
      <c r="TFU1" s="297"/>
      <c r="TFV1" s="296"/>
      <c r="TFW1" s="297"/>
      <c r="TFX1" s="296"/>
      <c r="TFY1" s="297"/>
      <c r="TFZ1" s="296"/>
      <c r="TGA1" s="297"/>
      <c r="TGB1" s="296"/>
      <c r="TGC1" s="297"/>
      <c r="TGD1" s="296"/>
      <c r="TGE1" s="297"/>
      <c r="TGF1" s="296"/>
      <c r="TGG1" s="297"/>
      <c r="TGH1" s="296"/>
      <c r="TGI1" s="297"/>
      <c r="TGJ1" s="296"/>
      <c r="TGK1" s="297"/>
      <c r="TGL1" s="296"/>
      <c r="TGM1" s="297"/>
      <c r="TGN1" s="296"/>
      <c r="TGO1" s="297"/>
      <c r="TGP1" s="296"/>
      <c r="TGQ1" s="297"/>
      <c r="TGR1" s="296"/>
      <c r="TGS1" s="297"/>
      <c r="TGT1" s="296"/>
      <c r="TGU1" s="297"/>
      <c r="TGV1" s="296"/>
      <c r="TGW1" s="297"/>
      <c r="TGX1" s="296"/>
      <c r="TGY1" s="297"/>
      <c r="TGZ1" s="296"/>
      <c r="THA1" s="297"/>
      <c r="THB1" s="296"/>
      <c r="THC1" s="297"/>
      <c r="THD1" s="296"/>
      <c r="THE1" s="297"/>
      <c r="THF1" s="296"/>
      <c r="THG1" s="297"/>
      <c r="THH1" s="296"/>
      <c r="THI1" s="297"/>
      <c r="THJ1" s="296"/>
      <c r="THK1" s="297"/>
      <c r="THL1" s="296"/>
      <c r="THM1" s="297"/>
      <c r="THN1" s="296"/>
      <c r="THO1" s="297"/>
      <c r="THP1" s="296"/>
      <c r="THQ1" s="297"/>
      <c r="THR1" s="296"/>
      <c r="THS1" s="297"/>
      <c r="THT1" s="296"/>
      <c r="THU1" s="297"/>
      <c r="THV1" s="296"/>
      <c r="THW1" s="297"/>
      <c r="THX1" s="296"/>
      <c r="THY1" s="297"/>
      <c r="THZ1" s="296"/>
      <c r="TIA1" s="297"/>
      <c r="TIB1" s="296"/>
      <c r="TIC1" s="297"/>
      <c r="TID1" s="296"/>
      <c r="TIE1" s="297"/>
      <c r="TIF1" s="296"/>
      <c r="TIG1" s="297"/>
      <c r="TIH1" s="296"/>
      <c r="TII1" s="297"/>
      <c r="TIJ1" s="296"/>
      <c r="TIK1" s="297"/>
      <c r="TIL1" s="296"/>
      <c r="TIM1" s="297"/>
      <c r="TIN1" s="296"/>
      <c r="TIO1" s="297"/>
      <c r="TIP1" s="296"/>
      <c r="TIQ1" s="297"/>
      <c r="TIR1" s="296"/>
      <c r="TIS1" s="297"/>
      <c r="TIT1" s="296"/>
      <c r="TIU1" s="297"/>
      <c r="TIV1" s="296"/>
      <c r="TIW1" s="297"/>
      <c r="TIX1" s="296"/>
      <c r="TIY1" s="297"/>
      <c r="TIZ1" s="296"/>
      <c r="TJA1" s="297"/>
      <c r="TJB1" s="296"/>
      <c r="TJC1" s="297"/>
      <c r="TJD1" s="296"/>
      <c r="TJE1" s="297"/>
      <c r="TJF1" s="296"/>
      <c r="TJG1" s="297"/>
      <c r="TJH1" s="296"/>
      <c r="TJI1" s="297"/>
      <c r="TJJ1" s="296"/>
      <c r="TJK1" s="297"/>
      <c r="TJL1" s="296"/>
      <c r="TJM1" s="297"/>
      <c r="TJN1" s="296"/>
      <c r="TJO1" s="297"/>
      <c r="TJP1" s="296"/>
      <c r="TJQ1" s="297"/>
      <c r="TJR1" s="296"/>
      <c r="TJS1" s="297"/>
      <c r="TJT1" s="296"/>
      <c r="TJU1" s="297"/>
      <c r="TJV1" s="296"/>
      <c r="TJW1" s="297"/>
      <c r="TJX1" s="296"/>
      <c r="TJY1" s="297"/>
      <c r="TJZ1" s="296"/>
      <c r="TKA1" s="297"/>
      <c r="TKB1" s="296"/>
      <c r="TKC1" s="297"/>
      <c r="TKD1" s="296"/>
      <c r="TKE1" s="297"/>
      <c r="TKF1" s="296"/>
      <c r="TKG1" s="297"/>
      <c r="TKH1" s="296"/>
      <c r="TKI1" s="297"/>
      <c r="TKJ1" s="296"/>
      <c r="TKK1" s="297"/>
      <c r="TKL1" s="296"/>
      <c r="TKM1" s="297"/>
      <c r="TKN1" s="296"/>
      <c r="TKO1" s="297"/>
      <c r="TKP1" s="296"/>
      <c r="TKQ1" s="297"/>
      <c r="TKR1" s="296"/>
      <c r="TKS1" s="297"/>
      <c r="TKT1" s="296"/>
      <c r="TKU1" s="297"/>
      <c r="TKV1" s="296"/>
      <c r="TKW1" s="297"/>
      <c r="TKX1" s="296"/>
      <c r="TKY1" s="297"/>
      <c r="TKZ1" s="296"/>
      <c r="TLA1" s="297"/>
      <c r="TLB1" s="296"/>
      <c r="TLC1" s="297"/>
      <c r="TLD1" s="296"/>
      <c r="TLE1" s="297"/>
      <c r="TLF1" s="296"/>
      <c r="TLG1" s="297"/>
      <c r="TLH1" s="296"/>
      <c r="TLI1" s="297"/>
      <c r="TLJ1" s="296"/>
      <c r="TLK1" s="297"/>
      <c r="TLL1" s="296"/>
      <c r="TLM1" s="297"/>
      <c r="TLN1" s="296"/>
      <c r="TLO1" s="297"/>
      <c r="TLP1" s="296"/>
      <c r="TLQ1" s="297"/>
      <c r="TLR1" s="296"/>
      <c r="TLS1" s="297"/>
      <c r="TLT1" s="296"/>
      <c r="TLU1" s="297"/>
      <c r="TLV1" s="296"/>
      <c r="TLW1" s="297"/>
      <c r="TLX1" s="296"/>
      <c r="TLY1" s="297"/>
      <c r="TLZ1" s="296"/>
      <c r="TMA1" s="297"/>
      <c r="TMB1" s="296"/>
      <c r="TMC1" s="297"/>
      <c r="TMD1" s="296"/>
      <c r="TME1" s="297"/>
      <c r="TMF1" s="296"/>
      <c r="TMG1" s="297"/>
      <c r="TMH1" s="296"/>
      <c r="TMI1" s="297"/>
      <c r="TMJ1" s="296"/>
      <c r="TMK1" s="297"/>
      <c r="TML1" s="296"/>
      <c r="TMM1" s="297"/>
      <c r="TMN1" s="296"/>
      <c r="TMO1" s="297"/>
      <c r="TMP1" s="296"/>
      <c r="TMQ1" s="297"/>
      <c r="TMR1" s="296"/>
      <c r="TMS1" s="297"/>
      <c r="TMT1" s="296"/>
      <c r="TMU1" s="297"/>
      <c r="TMV1" s="296"/>
      <c r="TMW1" s="297"/>
      <c r="TMX1" s="296"/>
      <c r="TMY1" s="297"/>
      <c r="TMZ1" s="296"/>
      <c r="TNA1" s="297"/>
      <c r="TNB1" s="296"/>
      <c r="TNC1" s="297"/>
      <c r="TND1" s="296"/>
      <c r="TNE1" s="297"/>
      <c r="TNF1" s="296"/>
      <c r="TNG1" s="297"/>
      <c r="TNH1" s="296"/>
      <c r="TNI1" s="297"/>
      <c r="TNJ1" s="296"/>
      <c r="TNK1" s="297"/>
      <c r="TNL1" s="296"/>
      <c r="TNM1" s="297"/>
      <c r="TNN1" s="296"/>
      <c r="TNO1" s="297"/>
      <c r="TNP1" s="296"/>
      <c r="TNQ1" s="297"/>
      <c r="TNR1" s="296"/>
      <c r="TNS1" s="297"/>
      <c r="TNT1" s="296"/>
      <c r="TNU1" s="297"/>
      <c r="TNV1" s="296"/>
      <c r="TNW1" s="297"/>
      <c r="TNX1" s="296"/>
      <c r="TNY1" s="297"/>
      <c r="TNZ1" s="296"/>
      <c r="TOA1" s="297"/>
      <c r="TOB1" s="296"/>
      <c r="TOC1" s="297"/>
      <c r="TOD1" s="296"/>
      <c r="TOE1" s="297"/>
      <c r="TOF1" s="296"/>
      <c r="TOG1" s="297"/>
      <c r="TOH1" s="296"/>
      <c r="TOI1" s="297"/>
      <c r="TOJ1" s="296"/>
      <c r="TOK1" s="297"/>
      <c r="TOL1" s="296"/>
      <c r="TOM1" s="297"/>
      <c r="TON1" s="296"/>
      <c r="TOO1" s="297"/>
      <c r="TOP1" s="296"/>
      <c r="TOQ1" s="297"/>
      <c r="TOR1" s="296"/>
      <c r="TOS1" s="297"/>
      <c r="TOT1" s="296"/>
      <c r="TOU1" s="297"/>
      <c r="TOV1" s="296"/>
      <c r="TOW1" s="297"/>
      <c r="TOX1" s="296"/>
      <c r="TOY1" s="297"/>
      <c r="TOZ1" s="296"/>
      <c r="TPA1" s="297"/>
      <c r="TPB1" s="296"/>
      <c r="TPC1" s="297"/>
      <c r="TPD1" s="296"/>
      <c r="TPE1" s="297"/>
      <c r="TPF1" s="296"/>
      <c r="TPG1" s="297"/>
      <c r="TPH1" s="296"/>
      <c r="TPI1" s="297"/>
      <c r="TPJ1" s="296"/>
      <c r="TPK1" s="297"/>
      <c r="TPL1" s="296"/>
      <c r="TPM1" s="297"/>
      <c r="TPN1" s="296"/>
      <c r="TPO1" s="297"/>
      <c r="TPP1" s="296"/>
      <c r="TPQ1" s="297"/>
      <c r="TPR1" s="296"/>
      <c r="TPS1" s="297"/>
      <c r="TPT1" s="296"/>
      <c r="TPU1" s="297"/>
      <c r="TPV1" s="296"/>
      <c r="TPW1" s="297"/>
      <c r="TPX1" s="296"/>
      <c r="TPY1" s="297"/>
      <c r="TPZ1" s="296"/>
      <c r="TQA1" s="297"/>
      <c r="TQB1" s="296"/>
      <c r="TQC1" s="297"/>
      <c r="TQD1" s="296"/>
      <c r="TQE1" s="297"/>
      <c r="TQF1" s="296"/>
      <c r="TQG1" s="297"/>
      <c r="TQH1" s="296"/>
      <c r="TQI1" s="297"/>
      <c r="TQJ1" s="296"/>
      <c r="TQK1" s="297"/>
      <c r="TQL1" s="296"/>
      <c r="TQM1" s="297"/>
      <c r="TQN1" s="296"/>
      <c r="TQO1" s="297"/>
      <c r="TQP1" s="296"/>
      <c r="TQQ1" s="297"/>
      <c r="TQR1" s="296"/>
      <c r="TQS1" s="297"/>
      <c r="TQT1" s="296"/>
      <c r="TQU1" s="297"/>
      <c r="TQV1" s="296"/>
      <c r="TQW1" s="297"/>
      <c r="TQX1" s="296"/>
      <c r="TQY1" s="297"/>
      <c r="TQZ1" s="296"/>
      <c r="TRA1" s="297"/>
      <c r="TRB1" s="296"/>
      <c r="TRC1" s="297"/>
      <c r="TRD1" s="296"/>
      <c r="TRE1" s="297"/>
      <c r="TRF1" s="296"/>
      <c r="TRG1" s="297"/>
      <c r="TRH1" s="296"/>
      <c r="TRI1" s="297"/>
      <c r="TRJ1" s="296"/>
      <c r="TRK1" s="297"/>
      <c r="TRL1" s="296"/>
      <c r="TRM1" s="297"/>
      <c r="TRN1" s="296"/>
      <c r="TRO1" s="297"/>
      <c r="TRP1" s="296"/>
      <c r="TRQ1" s="297"/>
      <c r="TRR1" s="296"/>
      <c r="TRS1" s="297"/>
      <c r="TRT1" s="296"/>
      <c r="TRU1" s="297"/>
      <c r="TRV1" s="296"/>
      <c r="TRW1" s="297"/>
      <c r="TRX1" s="296"/>
      <c r="TRY1" s="297"/>
      <c r="TRZ1" s="296"/>
      <c r="TSA1" s="297"/>
      <c r="TSB1" s="296"/>
      <c r="TSC1" s="297"/>
      <c r="TSD1" s="296"/>
      <c r="TSE1" s="297"/>
      <c r="TSF1" s="296"/>
      <c r="TSG1" s="297"/>
      <c r="TSH1" s="296"/>
      <c r="TSI1" s="297"/>
      <c r="TSJ1" s="296"/>
      <c r="TSK1" s="297"/>
      <c r="TSL1" s="296"/>
      <c r="TSM1" s="297"/>
      <c r="TSN1" s="296"/>
      <c r="TSO1" s="297"/>
      <c r="TSP1" s="296"/>
      <c r="TSQ1" s="297"/>
      <c r="TSR1" s="296"/>
      <c r="TSS1" s="297"/>
      <c r="TST1" s="296"/>
      <c r="TSU1" s="297"/>
      <c r="TSV1" s="296"/>
      <c r="TSW1" s="297"/>
      <c r="TSX1" s="296"/>
      <c r="TSY1" s="297"/>
      <c r="TSZ1" s="296"/>
      <c r="TTA1" s="297"/>
      <c r="TTB1" s="296"/>
      <c r="TTC1" s="297"/>
      <c r="TTD1" s="296"/>
      <c r="TTE1" s="297"/>
      <c r="TTF1" s="296"/>
      <c r="TTG1" s="297"/>
      <c r="TTH1" s="296"/>
      <c r="TTI1" s="297"/>
      <c r="TTJ1" s="296"/>
      <c r="TTK1" s="297"/>
      <c r="TTL1" s="296"/>
      <c r="TTM1" s="297"/>
      <c r="TTN1" s="296"/>
      <c r="TTO1" s="297"/>
      <c r="TTP1" s="296"/>
      <c r="TTQ1" s="297"/>
      <c r="TTR1" s="296"/>
      <c r="TTS1" s="297"/>
      <c r="TTT1" s="296"/>
      <c r="TTU1" s="297"/>
      <c r="TTV1" s="296"/>
      <c r="TTW1" s="297"/>
      <c r="TTX1" s="296"/>
      <c r="TTY1" s="297"/>
      <c r="TTZ1" s="296"/>
      <c r="TUA1" s="297"/>
      <c r="TUB1" s="296"/>
      <c r="TUC1" s="297"/>
      <c r="TUD1" s="296"/>
      <c r="TUE1" s="297"/>
      <c r="TUF1" s="296"/>
      <c r="TUG1" s="297"/>
      <c r="TUH1" s="296"/>
      <c r="TUI1" s="297"/>
      <c r="TUJ1" s="296"/>
      <c r="TUK1" s="297"/>
      <c r="TUL1" s="296"/>
      <c r="TUM1" s="297"/>
      <c r="TUN1" s="296"/>
      <c r="TUO1" s="297"/>
      <c r="TUP1" s="296"/>
      <c r="TUQ1" s="297"/>
      <c r="TUR1" s="296"/>
      <c r="TUS1" s="297"/>
      <c r="TUT1" s="296"/>
      <c r="TUU1" s="297"/>
      <c r="TUV1" s="296"/>
      <c r="TUW1" s="297"/>
      <c r="TUX1" s="296"/>
      <c r="TUY1" s="297"/>
      <c r="TUZ1" s="296"/>
      <c r="TVA1" s="297"/>
      <c r="TVB1" s="296"/>
      <c r="TVC1" s="297"/>
      <c r="TVD1" s="296"/>
      <c r="TVE1" s="297"/>
      <c r="TVF1" s="296"/>
      <c r="TVG1" s="297"/>
      <c r="TVH1" s="296"/>
      <c r="TVI1" s="297"/>
      <c r="TVJ1" s="296"/>
      <c r="TVK1" s="297"/>
      <c r="TVL1" s="296"/>
      <c r="TVM1" s="297"/>
      <c r="TVN1" s="296"/>
      <c r="TVO1" s="297"/>
      <c r="TVP1" s="296"/>
      <c r="TVQ1" s="297"/>
      <c r="TVR1" s="296"/>
      <c r="TVS1" s="297"/>
      <c r="TVT1" s="296"/>
      <c r="TVU1" s="297"/>
      <c r="TVV1" s="296"/>
      <c r="TVW1" s="297"/>
      <c r="TVX1" s="296"/>
      <c r="TVY1" s="297"/>
      <c r="TVZ1" s="296"/>
      <c r="TWA1" s="297"/>
      <c r="TWB1" s="296"/>
      <c r="TWC1" s="297"/>
      <c r="TWD1" s="296"/>
      <c r="TWE1" s="297"/>
      <c r="TWF1" s="296"/>
      <c r="TWG1" s="297"/>
      <c r="TWH1" s="296"/>
      <c r="TWI1" s="297"/>
      <c r="TWJ1" s="296"/>
      <c r="TWK1" s="297"/>
      <c r="TWL1" s="296"/>
      <c r="TWM1" s="297"/>
      <c r="TWN1" s="296"/>
      <c r="TWO1" s="297"/>
      <c r="TWP1" s="296"/>
      <c r="TWQ1" s="297"/>
      <c r="TWR1" s="296"/>
      <c r="TWS1" s="297"/>
      <c r="TWT1" s="296"/>
      <c r="TWU1" s="297"/>
      <c r="TWV1" s="296"/>
      <c r="TWW1" s="297"/>
      <c r="TWX1" s="296"/>
      <c r="TWY1" s="297"/>
      <c r="TWZ1" s="296"/>
      <c r="TXA1" s="297"/>
      <c r="TXB1" s="296"/>
      <c r="TXC1" s="297"/>
      <c r="TXD1" s="296"/>
      <c r="TXE1" s="297"/>
      <c r="TXF1" s="296"/>
      <c r="TXG1" s="297"/>
      <c r="TXH1" s="296"/>
      <c r="TXI1" s="297"/>
      <c r="TXJ1" s="296"/>
      <c r="TXK1" s="297"/>
      <c r="TXL1" s="296"/>
      <c r="TXM1" s="297"/>
      <c r="TXN1" s="296"/>
      <c r="TXO1" s="297"/>
      <c r="TXP1" s="296"/>
      <c r="TXQ1" s="297"/>
      <c r="TXR1" s="296"/>
      <c r="TXS1" s="297"/>
      <c r="TXT1" s="296"/>
      <c r="TXU1" s="297"/>
      <c r="TXV1" s="296"/>
      <c r="TXW1" s="297"/>
      <c r="TXX1" s="296"/>
      <c r="TXY1" s="297"/>
      <c r="TXZ1" s="296"/>
      <c r="TYA1" s="297"/>
      <c r="TYB1" s="296"/>
      <c r="TYC1" s="297"/>
      <c r="TYD1" s="296"/>
      <c r="TYE1" s="297"/>
      <c r="TYF1" s="296"/>
      <c r="TYG1" s="297"/>
      <c r="TYH1" s="296"/>
      <c r="TYI1" s="297"/>
      <c r="TYJ1" s="296"/>
      <c r="TYK1" s="297"/>
      <c r="TYL1" s="296"/>
      <c r="TYM1" s="297"/>
      <c r="TYN1" s="296"/>
      <c r="TYO1" s="297"/>
      <c r="TYP1" s="296"/>
      <c r="TYQ1" s="297"/>
      <c r="TYR1" s="296"/>
      <c r="TYS1" s="297"/>
      <c r="TYT1" s="296"/>
      <c r="TYU1" s="297"/>
      <c r="TYV1" s="296"/>
      <c r="TYW1" s="297"/>
      <c r="TYX1" s="296"/>
      <c r="TYY1" s="297"/>
      <c r="TYZ1" s="296"/>
      <c r="TZA1" s="297"/>
      <c r="TZB1" s="296"/>
      <c r="TZC1" s="297"/>
      <c r="TZD1" s="296"/>
      <c r="TZE1" s="297"/>
      <c r="TZF1" s="296"/>
      <c r="TZG1" s="297"/>
      <c r="TZH1" s="296"/>
      <c r="TZI1" s="297"/>
      <c r="TZJ1" s="296"/>
      <c r="TZK1" s="297"/>
      <c r="TZL1" s="296"/>
      <c r="TZM1" s="297"/>
      <c r="TZN1" s="296"/>
      <c r="TZO1" s="297"/>
      <c r="TZP1" s="296"/>
      <c r="TZQ1" s="297"/>
      <c r="TZR1" s="296"/>
      <c r="TZS1" s="297"/>
      <c r="TZT1" s="296"/>
      <c r="TZU1" s="297"/>
      <c r="TZV1" s="296"/>
      <c r="TZW1" s="297"/>
      <c r="TZX1" s="296"/>
      <c r="TZY1" s="297"/>
      <c r="TZZ1" s="296"/>
      <c r="UAA1" s="297"/>
      <c r="UAB1" s="296"/>
      <c r="UAC1" s="297"/>
      <c r="UAD1" s="296"/>
      <c r="UAE1" s="297"/>
      <c r="UAF1" s="296"/>
      <c r="UAG1" s="297"/>
      <c r="UAH1" s="296"/>
      <c r="UAI1" s="297"/>
      <c r="UAJ1" s="296"/>
      <c r="UAK1" s="297"/>
      <c r="UAL1" s="296"/>
      <c r="UAM1" s="297"/>
      <c r="UAN1" s="296"/>
      <c r="UAO1" s="297"/>
      <c r="UAP1" s="296"/>
      <c r="UAQ1" s="297"/>
      <c r="UAR1" s="296"/>
      <c r="UAS1" s="297"/>
      <c r="UAT1" s="296"/>
      <c r="UAU1" s="297"/>
      <c r="UAV1" s="296"/>
      <c r="UAW1" s="297"/>
      <c r="UAX1" s="296"/>
      <c r="UAY1" s="297"/>
      <c r="UAZ1" s="296"/>
      <c r="UBA1" s="297"/>
      <c r="UBB1" s="296"/>
      <c r="UBC1" s="297"/>
      <c r="UBD1" s="296"/>
      <c r="UBE1" s="297"/>
      <c r="UBF1" s="296"/>
      <c r="UBG1" s="297"/>
      <c r="UBH1" s="296"/>
      <c r="UBI1" s="297"/>
      <c r="UBJ1" s="296"/>
      <c r="UBK1" s="297"/>
      <c r="UBL1" s="296"/>
      <c r="UBM1" s="297"/>
      <c r="UBN1" s="296"/>
      <c r="UBO1" s="297"/>
      <c r="UBP1" s="296"/>
      <c r="UBQ1" s="297"/>
      <c r="UBR1" s="296"/>
      <c r="UBS1" s="297"/>
      <c r="UBT1" s="296"/>
      <c r="UBU1" s="297"/>
      <c r="UBV1" s="296"/>
      <c r="UBW1" s="297"/>
      <c r="UBX1" s="296"/>
      <c r="UBY1" s="297"/>
      <c r="UBZ1" s="296"/>
      <c r="UCA1" s="297"/>
      <c r="UCB1" s="296"/>
      <c r="UCC1" s="297"/>
      <c r="UCD1" s="296"/>
      <c r="UCE1" s="297"/>
      <c r="UCF1" s="296"/>
      <c r="UCG1" s="297"/>
      <c r="UCH1" s="296"/>
      <c r="UCI1" s="297"/>
      <c r="UCJ1" s="296"/>
      <c r="UCK1" s="297"/>
      <c r="UCL1" s="296"/>
      <c r="UCM1" s="297"/>
      <c r="UCN1" s="296"/>
      <c r="UCO1" s="297"/>
      <c r="UCP1" s="296"/>
      <c r="UCQ1" s="297"/>
      <c r="UCR1" s="296"/>
      <c r="UCS1" s="297"/>
      <c r="UCT1" s="296"/>
      <c r="UCU1" s="297"/>
      <c r="UCV1" s="296"/>
      <c r="UCW1" s="297"/>
      <c r="UCX1" s="296"/>
      <c r="UCY1" s="297"/>
      <c r="UCZ1" s="296"/>
      <c r="UDA1" s="297"/>
      <c r="UDB1" s="296"/>
      <c r="UDC1" s="297"/>
      <c r="UDD1" s="296"/>
      <c r="UDE1" s="297"/>
      <c r="UDF1" s="296"/>
      <c r="UDG1" s="297"/>
      <c r="UDH1" s="296"/>
      <c r="UDI1" s="297"/>
      <c r="UDJ1" s="296"/>
      <c r="UDK1" s="297"/>
      <c r="UDL1" s="296"/>
      <c r="UDM1" s="297"/>
      <c r="UDN1" s="296"/>
      <c r="UDO1" s="297"/>
      <c r="UDP1" s="296"/>
      <c r="UDQ1" s="297"/>
      <c r="UDR1" s="296"/>
      <c r="UDS1" s="297"/>
      <c r="UDT1" s="296"/>
      <c r="UDU1" s="297"/>
      <c r="UDV1" s="296"/>
      <c r="UDW1" s="297"/>
      <c r="UDX1" s="296"/>
      <c r="UDY1" s="297"/>
      <c r="UDZ1" s="296"/>
      <c r="UEA1" s="297"/>
      <c r="UEB1" s="296"/>
      <c r="UEC1" s="297"/>
      <c r="UED1" s="296"/>
      <c r="UEE1" s="297"/>
      <c r="UEF1" s="296"/>
      <c r="UEG1" s="297"/>
      <c r="UEH1" s="296"/>
      <c r="UEI1" s="297"/>
      <c r="UEJ1" s="296"/>
      <c r="UEK1" s="297"/>
      <c r="UEL1" s="296"/>
      <c r="UEM1" s="297"/>
      <c r="UEN1" s="296"/>
      <c r="UEO1" s="297"/>
      <c r="UEP1" s="296"/>
      <c r="UEQ1" s="297"/>
      <c r="UER1" s="296"/>
      <c r="UES1" s="297"/>
      <c r="UET1" s="296"/>
      <c r="UEU1" s="297"/>
      <c r="UEV1" s="296"/>
      <c r="UEW1" s="297"/>
      <c r="UEX1" s="296"/>
      <c r="UEY1" s="297"/>
      <c r="UEZ1" s="296"/>
      <c r="UFA1" s="297"/>
      <c r="UFB1" s="296"/>
      <c r="UFC1" s="297"/>
      <c r="UFD1" s="296"/>
      <c r="UFE1" s="297"/>
      <c r="UFF1" s="296"/>
      <c r="UFG1" s="297"/>
      <c r="UFH1" s="296"/>
      <c r="UFI1" s="297"/>
      <c r="UFJ1" s="296"/>
      <c r="UFK1" s="297"/>
      <c r="UFL1" s="296"/>
      <c r="UFM1" s="297"/>
      <c r="UFN1" s="296"/>
      <c r="UFO1" s="297"/>
      <c r="UFP1" s="296"/>
      <c r="UFQ1" s="297"/>
      <c r="UFR1" s="296"/>
      <c r="UFS1" s="297"/>
      <c r="UFT1" s="296"/>
      <c r="UFU1" s="297"/>
      <c r="UFV1" s="296"/>
      <c r="UFW1" s="297"/>
      <c r="UFX1" s="296"/>
      <c r="UFY1" s="297"/>
      <c r="UFZ1" s="296"/>
      <c r="UGA1" s="297"/>
      <c r="UGB1" s="296"/>
      <c r="UGC1" s="297"/>
      <c r="UGD1" s="296"/>
      <c r="UGE1" s="297"/>
      <c r="UGF1" s="296"/>
      <c r="UGG1" s="297"/>
      <c r="UGH1" s="296"/>
      <c r="UGI1" s="297"/>
      <c r="UGJ1" s="296"/>
      <c r="UGK1" s="297"/>
      <c r="UGL1" s="296"/>
      <c r="UGM1" s="297"/>
      <c r="UGN1" s="296"/>
      <c r="UGO1" s="297"/>
      <c r="UGP1" s="296"/>
      <c r="UGQ1" s="297"/>
      <c r="UGR1" s="296"/>
      <c r="UGS1" s="297"/>
      <c r="UGT1" s="296"/>
      <c r="UGU1" s="297"/>
      <c r="UGV1" s="296"/>
      <c r="UGW1" s="297"/>
      <c r="UGX1" s="296"/>
      <c r="UGY1" s="297"/>
      <c r="UGZ1" s="296"/>
      <c r="UHA1" s="297"/>
      <c r="UHB1" s="296"/>
      <c r="UHC1" s="297"/>
      <c r="UHD1" s="296"/>
      <c r="UHE1" s="297"/>
      <c r="UHF1" s="296"/>
      <c r="UHG1" s="297"/>
      <c r="UHH1" s="296"/>
      <c r="UHI1" s="297"/>
      <c r="UHJ1" s="296"/>
      <c r="UHK1" s="297"/>
      <c r="UHL1" s="296"/>
      <c r="UHM1" s="297"/>
      <c r="UHN1" s="296"/>
      <c r="UHO1" s="297"/>
      <c r="UHP1" s="296"/>
      <c r="UHQ1" s="297"/>
      <c r="UHR1" s="296"/>
      <c r="UHS1" s="297"/>
      <c r="UHT1" s="296"/>
      <c r="UHU1" s="297"/>
      <c r="UHV1" s="296"/>
      <c r="UHW1" s="297"/>
      <c r="UHX1" s="296"/>
      <c r="UHY1" s="297"/>
      <c r="UHZ1" s="296"/>
      <c r="UIA1" s="297"/>
      <c r="UIB1" s="296"/>
      <c r="UIC1" s="297"/>
      <c r="UID1" s="296"/>
      <c r="UIE1" s="297"/>
      <c r="UIF1" s="296"/>
      <c r="UIG1" s="297"/>
      <c r="UIH1" s="296"/>
      <c r="UII1" s="297"/>
      <c r="UIJ1" s="296"/>
      <c r="UIK1" s="297"/>
      <c r="UIL1" s="296"/>
      <c r="UIM1" s="297"/>
      <c r="UIN1" s="296"/>
      <c r="UIO1" s="297"/>
      <c r="UIP1" s="296"/>
      <c r="UIQ1" s="297"/>
      <c r="UIR1" s="296"/>
      <c r="UIS1" s="297"/>
      <c r="UIT1" s="296"/>
      <c r="UIU1" s="297"/>
      <c r="UIV1" s="296"/>
      <c r="UIW1" s="297"/>
      <c r="UIX1" s="296"/>
      <c r="UIY1" s="297"/>
      <c r="UIZ1" s="296"/>
      <c r="UJA1" s="297"/>
      <c r="UJB1" s="296"/>
      <c r="UJC1" s="297"/>
      <c r="UJD1" s="296"/>
      <c r="UJE1" s="297"/>
      <c r="UJF1" s="296"/>
      <c r="UJG1" s="297"/>
      <c r="UJH1" s="296"/>
      <c r="UJI1" s="297"/>
      <c r="UJJ1" s="296"/>
      <c r="UJK1" s="297"/>
      <c r="UJL1" s="296"/>
      <c r="UJM1" s="297"/>
      <c r="UJN1" s="296"/>
      <c r="UJO1" s="297"/>
      <c r="UJP1" s="296"/>
      <c r="UJQ1" s="297"/>
      <c r="UJR1" s="296"/>
      <c r="UJS1" s="297"/>
      <c r="UJT1" s="296"/>
      <c r="UJU1" s="297"/>
      <c r="UJV1" s="296"/>
      <c r="UJW1" s="297"/>
      <c r="UJX1" s="296"/>
      <c r="UJY1" s="297"/>
      <c r="UJZ1" s="296"/>
      <c r="UKA1" s="297"/>
      <c r="UKB1" s="296"/>
      <c r="UKC1" s="297"/>
      <c r="UKD1" s="296"/>
      <c r="UKE1" s="297"/>
      <c r="UKF1" s="296"/>
      <c r="UKG1" s="297"/>
      <c r="UKH1" s="296"/>
      <c r="UKI1" s="297"/>
      <c r="UKJ1" s="296"/>
      <c r="UKK1" s="297"/>
      <c r="UKL1" s="296"/>
      <c r="UKM1" s="297"/>
      <c r="UKN1" s="296"/>
      <c r="UKO1" s="297"/>
      <c r="UKP1" s="296"/>
      <c r="UKQ1" s="297"/>
      <c r="UKR1" s="296"/>
      <c r="UKS1" s="297"/>
      <c r="UKT1" s="296"/>
      <c r="UKU1" s="297"/>
      <c r="UKV1" s="296"/>
      <c r="UKW1" s="297"/>
      <c r="UKX1" s="296"/>
      <c r="UKY1" s="297"/>
      <c r="UKZ1" s="296"/>
      <c r="ULA1" s="297"/>
      <c r="ULB1" s="296"/>
      <c r="ULC1" s="297"/>
      <c r="ULD1" s="296"/>
      <c r="ULE1" s="297"/>
      <c r="ULF1" s="296"/>
      <c r="ULG1" s="297"/>
      <c r="ULH1" s="296"/>
      <c r="ULI1" s="297"/>
      <c r="ULJ1" s="296"/>
      <c r="ULK1" s="297"/>
      <c r="ULL1" s="296"/>
      <c r="ULM1" s="297"/>
      <c r="ULN1" s="296"/>
      <c r="ULO1" s="297"/>
      <c r="ULP1" s="296"/>
      <c r="ULQ1" s="297"/>
      <c r="ULR1" s="296"/>
      <c r="ULS1" s="297"/>
      <c r="ULT1" s="296"/>
      <c r="ULU1" s="297"/>
      <c r="ULV1" s="296"/>
      <c r="ULW1" s="297"/>
      <c r="ULX1" s="296"/>
      <c r="ULY1" s="297"/>
      <c r="ULZ1" s="296"/>
      <c r="UMA1" s="297"/>
      <c r="UMB1" s="296"/>
      <c r="UMC1" s="297"/>
      <c r="UMD1" s="296"/>
      <c r="UME1" s="297"/>
      <c r="UMF1" s="296"/>
      <c r="UMG1" s="297"/>
      <c r="UMH1" s="296"/>
      <c r="UMI1" s="297"/>
      <c r="UMJ1" s="296"/>
      <c r="UMK1" s="297"/>
      <c r="UML1" s="296"/>
      <c r="UMM1" s="297"/>
      <c r="UMN1" s="296"/>
      <c r="UMO1" s="297"/>
      <c r="UMP1" s="296"/>
      <c r="UMQ1" s="297"/>
      <c r="UMR1" s="296"/>
      <c r="UMS1" s="297"/>
      <c r="UMT1" s="296"/>
      <c r="UMU1" s="297"/>
      <c r="UMV1" s="296"/>
      <c r="UMW1" s="297"/>
      <c r="UMX1" s="296"/>
      <c r="UMY1" s="297"/>
      <c r="UMZ1" s="296"/>
      <c r="UNA1" s="297"/>
      <c r="UNB1" s="296"/>
      <c r="UNC1" s="297"/>
      <c r="UND1" s="296"/>
      <c r="UNE1" s="297"/>
      <c r="UNF1" s="296"/>
      <c r="UNG1" s="297"/>
      <c r="UNH1" s="296"/>
      <c r="UNI1" s="297"/>
      <c r="UNJ1" s="296"/>
      <c r="UNK1" s="297"/>
      <c r="UNL1" s="296"/>
      <c r="UNM1" s="297"/>
      <c r="UNN1" s="296"/>
      <c r="UNO1" s="297"/>
      <c r="UNP1" s="296"/>
      <c r="UNQ1" s="297"/>
      <c r="UNR1" s="296"/>
      <c r="UNS1" s="297"/>
      <c r="UNT1" s="296"/>
      <c r="UNU1" s="297"/>
      <c r="UNV1" s="296"/>
      <c r="UNW1" s="297"/>
      <c r="UNX1" s="296"/>
      <c r="UNY1" s="297"/>
      <c r="UNZ1" s="296"/>
      <c r="UOA1" s="297"/>
      <c r="UOB1" s="296"/>
      <c r="UOC1" s="297"/>
      <c r="UOD1" s="296"/>
      <c r="UOE1" s="297"/>
      <c r="UOF1" s="296"/>
      <c r="UOG1" s="297"/>
      <c r="UOH1" s="296"/>
      <c r="UOI1" s="297"/>
      <c r="UOJ1" s="296"/>
      <c r="UOK1" s="297"/>
      <c r="UOL1" s="296"/>
      <c r="UOM1" s="297"/>
      <c r="UON1" s="296"/>
      <c r="UOO1" s="297"/>
      <c r="UOP1" s="296"/>
      <c r="UOQ1" s="297"/>
      <c r="UOR1" s="296"/>
      <c r="UOS1" s="297"/>
      <c r="UOT1" s="296"/>
      <c r="UOU1" s="297"/>
      <c r="UOV1" s="296"/>
      <c r="UOW1" s="297"/>
      <c r="UOX1" s="296"/>
      <c r="UOY1" s="297"/>
      <c r="UOZ1" s="296"/>
      <c r="UPA1" s="297"/>
      <c r="UPB1" s="296"/>
      <c r="UPC1" s="297"/>
      <c r="UPD1" s="296"/>
      <c r="UPE1" s="297"/>
      <c r="UPF1" s="296"/>
      <c r="UPG1" s="297"/>
      <c r="UPH1" s="296"/>
      <c r="UPI1" s="297"/>
      <c r="UPJ1" s="296"/>
      <c r="UPK1" s="297"/>
      <c r="UPL1" s="296"/>
      <c r="UPM1" s="297"/>
      <c r="UPN1" s="296"/>
      <c r="UPO1" s="297"/>
      <c r="UPP1" s="296"/>
      <c r="UPQ1" s="297"/>
      <c r="UPR1" s="296"/>
      <c r="UPS1" s="297"/>
      <c r="UPT1" s="296"/>
      <c r="UPU1" s="297"/>
      <c r="UPV1" s="296"/>
      <c r="UPW1" s="297"/>
      <c r="UPX1" s="296"/>
      <c r="UPY1" s="297"/>
      <c r="UPZ1" s="296"/>
      <c r="UQA1" s="297"/>
      <c r="UQB1" s="296"/>
      <c r="UQC1" s="297"/>
      <c r="UQD1" s="296"/>
      <c r="UQE1" s="297"/>
      <c r="UQF1" s="296"/>
      <c r="UQG1" s="297"/>
      <c r="UQH1" s="296"/>
      <c r="UQI1" s="297"/>
      <c r="UQJ1" s="296"/>
      <c r="UQK1" s="297"/>
      <c r="UQL1" s="296"/>
      <c r="UQM1" s="297"/>
      <c r="UQN1" s="296"/>
      <c r="UQO1" s="297"/>
      <c r="UQP1" s="296"/>
      <c r="UQQ1" s="297"/>
      <c r="UQR1" s="296"/>
      <c r="UQS1" s="297"/>
      <c r="UQT1" s="296"/>
      <c r="UQU1" s="297"/>
      <c r="UQV1" s="296"/>
      <c r="UQW1" s="297"/>
      <c r="UQX1" s="296"/>
      <c r="UQY1" s="297"/>
      <c r="UQZ1" s="296"/>
      <c r="URA1" s="297"/>
      <c r="URB1" s="296"/>
      <c r="URC1" s="297"/>
      <c r="URD1" s="296"/>
      <c r="URE1" s="297"/>
      <c r="URF1" s="296"/>
      <c r="URG1" s="297"/>
      <c r="URH1" s="296"/>
      <c r="URI1" s="297"/>
      <c r="URJ1" s="296"/>
      <c r="URK1" s="297"/>
      <c r="URL1" s="296"/>
      <c r="URM1" s="297"/>
      <c r="URN1" s="296"/>
      <c r="URO1" s="297"/>
      <c r="URP1" s="296"/>
      <c r="URQ1" s="297"/>
      <c r="URR1" s="296"/>
      <c r="URS1" s="297"/>
      <c r="URT1" s="296"/>
      <c r="URU1" s="297"/>
      <c r="URV1" s="296"/>
      <c r="URW1" s="297"/>
      <c r="URX1" s="296"/>
      <c r="URY1" s="297"/>
      <c r="URZ1" s="296"/>
      <c r="USA1" s="297"/>
      <c r="USB1" s="296"/>
      <c r="USC1" s="297"/>
      <c r="USD1" s="296"/>
      <c r="USE1" s="297"/>
      <c r="USF1" s="296"/>
      <c r="USG1" s="297"/>
      <c r="USH1" s="296"/>
      <c r="USI1" s="297"/>
      <c r="USJ1" s="296"/>
      <c r="USK1" s="297"/>
      <c r="USL1" s="296"/>
      <c r="USM1" s="297"/>
      <c r="USN1" s="296"/>
      <c r="USO1" s="297"/>
      <c r="USP1" s="296"/>
      <c r="USQ1" s="297"/>
      <c r="USR1" s="296"/>
      <c r="USS1" s="297"/>
      <c r="UST1" s="296"/>
      <c r="USU1" s="297"/>
      <c r="USV1" s="296"/>
      <c r="USW1" s="297"/>
      <c r="USX1" s="296"/>
      <c r="USY1" s="297"/>
      <c r="USZ1" s="296"/>
      <c r="UTA1" s="297"/>
      <c r="UTB1" s="296"/>
      <c r="UTC1" s="297"/>
      <c r="UTD1" s="296"/>
      <c r="UTE1" s="297"/>
      <c r="UTF1" s="296"/>
      <c r="UTG1" s="297"/>
      <c r="UTH1" s="296"/>
      <c r="UTI1" s="297"/>
      <c r="UTJ1" s="296"/>
      <c r="UTK1" s="297"/>
      <c r="UTL1" s="296"/>
      <c r="UTM1" s="297"/>
      <c r="UTN1" s="296"/>
      <c r="UTO1" s="297"/>
      <c r="UTP1" s="296"/>
      <c r="UTQ1" s="297"/>
      <c r="UTR1" s="296"/>
      <c r="UTS1" s="297"/>
      <c r="UTT1" s="296"/>
      <c r="UTU1" s="297"/>
      <c r="UTV1" s="296"/>
      <c r="UTW1" s="297"/>
      <c r="UTX1" s="296"/>
      <c r="UTY1" s="297"/>
      <c r="UTZ1" s="296"/>
      <c r="UUA1" s="297"/>
      <c r="UUB1" s="296"/>
      <c r="UUC1" s="297"/>
      <c r="UUD1" s="296"/>
      <c r="UUE1" s="297"/>
      <c r="UUF1" s="296"/>
      <c r="UUG1" s="297"/>
      <c r="UUH1" s="296"/>
      <c r="UUI1" s="297"/>
      <c r="UUJ1" s="296"/>
      <c r="UUK1" s="297"/>
      <c r="UUL1" s="296"/>
      <c r="UUM1" s="297"/>
      <c r="UUN1" s="296"/>
      <c r="UUO1" s="297"/>
      <c r="UUP1" s="296"/>
      <c r="UUQ1" s="297"/>
      <c r="UUR1" s="296"/>
      <c r="UUS1" s="297"/>
      <c r="UUT1" s="296"/>
      <c r="UUU1" s="297"/>
      <c r="UUV1" s="296"/>
      <c r="UUW1" s="297"/>
      <c r="UUX1" s="296"/>
      <c r="UUY1" s="297"/>
      <c r="UUZ1" s="296"/>
      <c r="UVA1" s="297"/>
      <c r="UVB1" s="296"/>
      <c r="UVC1" s="297"/>
      <c r="UVD1" s="296"/>
      <c r="UVE1" s="297"/>
      <c r="UVF1" s="296"/>
      <c r="UVG1" s="297"/>
      <c r="UVH1" s="296"/>
      <c r="UVI1" s="297"/>
      <c r="UVJ1" s="296"/>
      <c r="UVK1" s="297"/>
      <c r="UVL1" s="296"/>
      <c r="UVM1" s="297"/>
      <c r="UVN1" s="296"/>
      <c r="UVO1" s="297"/>
      <c r="UVP1" s="296"/>
      <c r="UVQ1" s="297"/>
      <c r="UVR1" s="296"/>
      <c r="UVS1" s="297"/>
      <c r="UVT1" s="296"/>
      <c r="UVU1" s="297"/>
      <c r="UVV1" s="296"/>
      <c r="UVW1" s="297"/>
      <c r="UVX1" s="296"/>
      <c r="UVY1" s="297"/>
      <c r="UVZ1" s="296"/>
      <c r="UWA1" s="297"/>
      <c r="UWB1" s="296"/>
      <c r="UWC1" s="297"/>
      <c r="UWD1" s="296"/>
      <c r="UWE1" s="297"/>
      <c r="UWF1" s="296"/>
      <c r="UWG1" s="297"/>
      <c r="UWH1" s="296"/>
      <c r="UWI1" s="297"/>
      <c r="UWJ1" s="296"/>
      <c r="UWK1" s="297"/>
      <c r="UWL1" s="296"/>
      <c r="UWM1" s="297"/>
      <c r="UWN1" s="296"/>
      <c r="UWO1" s="297"/>
      <c r="UWP1" s="296"/>
      <c r="UWQ1" s="297"/>
      <c r="UWR1" s="296"/>
      <c r="UWS1" s="297"/>
      <c r="UWT1" s="296"/>
      <c r="UWU1" s="297"/>
      <c r="UWV1" s="296"/>
      <c r="UWW1" s="297"/>
      <c r="UWX1" s="296"/>
      <c r="UWY1" s="297"/>
      <c r="UWZ1" s="296"/>
      <c r="UXA1" s="297"/>
      <c r="UXB1" s="296"/>
      <c r="UXC1" s="297"/>
      <c r="UXD1" s="296"/>
      <c r="UXE1" s="297"/>
      <c r="UXF1" s="296"/>
      <c r="UXG1" s="297"/>
      <c r="UXH1" s="296"/>
      <c r="UXI1" s="297"/>
      <c r="UXJ1" s="296"/>
      <c r="UXK1" s="297"/>
      <c r="UXL1" s="296"/>
      <c r="UXM1" s="297"/>
      <c r="UXN1" s="296"/>
      <c r="UXO1" s="297"/>
      <c r="UXP1" s="296"/>
      <c r="UXQ1" s="297"/>
      <c r="UXR1" s="296"/>
      <c r="UXS1" s="297"/>
      <c r="UXT1" s="296"/>
      <c r="UXU1" s="297"/>
      <c r="UXV1" s="296"/>
      <c r="UXW1" s="297"/>
      <c r="UXX1" s="296"/>
      <c r="UXY1" s="297"/>
      <c r="UXZ1" s="296"/>
      <c r="UYA1" s="297"/>
      <c r="UYB1" s="296"/>
      <c r="UYC1" s="297"/>
      <c r="UYD1" s="296"/>
      <c r="UYE1" s="297"/>
      <c r="UYF1" s="296"/>
      <c r="UYG1" s="297"/>
      <c r="UYH1" s="296"/>
      <c r="UYI1" s="297"/>
      <c r="UYJ1" s="296"/>
      <c r="UYK1" s="297"/>
      <c r="UYL1" s="296"/>
      <c r="UYM1" s="297"/>
      <c r="UYN1" s="296"/>
      <c r="UYO1" s="297"/>
      <c r="UYP1" s="296"/>
      <c r="UYQ1" s="297"/>
      <c r="UYR1" s="296"/>
      <c r="UYS1" s="297"/>
      <c r="UYT1" s="296"/>
      <c r="UYU1" s="297"/>
      <c r="UYV1" s="296"/>
      <c r="UYW1" s="297"/>
      <c r="UYX1" s="296"/>
      <c r="UYY1" s="297"/>
      <c r="UYZ1" s="296"/>
      <c r="UZA1" s="297"/>
      <c r="UZB1" s="296"/>
      <c r="UZC1" s="297"/>
      <c r="UZD1" s="296"/>
      <c r="UZE1" s="297"/>
      <c r="UZF1" s="296"/>
      <c r="UZG1" s="297"/>
      <c r="UZH1" s="296"/>
      <c r="UZI1" s="297"/>
      <c r="UZJ1" s="296"/>
      <c r="UZK1" s="297"/>
      <c r="UZL1" s="296"/>
      <c r="UZM1" s="297"/>
      <c r="UZN1" s="296"/>
      <c r="UZO1" s="297"/>
      <c r="UZP1" s="296"/>
      <c r="UZQ1" s="297"/>
      <c r="UZR1" s="296"/>
      <c r="UZS1" s="297"/>
      <c r="UZT1" s="296"/>
      <c r="UZU1" s="297"/>
      <c r="UZV1" s="296"/>
      <c r="UZW1" s="297"/>
      <c r="UZX1" s="296"/>
      <c r="UZY1" s="297"/>
      <c r="UZZ1" s="296"/>
      <c r="VAA1" s="297"/>
      <c r="VAB1" s="296"/>
      <c r="VAC1" s="297"/>
      <c r="VAD1" s="296"/>
      <c r="VAE1" s="297"/>
      <c r="VAF1" s="296"/>
      <c r="VAG1" s="297"/>
      <c r="VAH1" s="296"/>
      <c r="VAI1" s="297"/>
      <c r="VAJ1" s="296"/>
      <c r="VAK1" s="297"/>
      <c r="VAL1" s="296"/>
      <c r="VAM1" s="297"/>
      <c r="VAN1" s="296"/>
      <c r="VAO1" s="297"/>
      <c r="VAP1" s="296"/>
      <c r="VAQ1" s="297"/>
      <c r="VAR1" s="296"/>
      <c r="VAS1" s="297"/>
      <c r="VAT1" s="296"/>
      <c r="VAU1" s="297"/>
      <c r="VAV1" s="296"/>
      <c r="VAW1" s="297"/>
      <c r="VAX1" s="296"/>
      <c r="VAY1" s="297"/>
      <c r="VAZ1" s="296"/>
      <c r="VBA1" s="297"/>
      <c r="VBB1" s="296"/>
      <c r="VBC1" s="297"/>
      <c r="VBD1" s="296"/>
      <c r="VBE1" s="297"/>
      <c r="VBF1" s="296"/>
      <c r="VBG1" s="297"/>
      <c r="VBH1" s="296"/>
      <c r="VBI1" s="297"/>
      <c r="VBJ1" s="296"/>
      <c r="VBK1" s="297"/>
      <c r="VBL1" s="296"/>
      <c r="VBM1" s="297"/>
      <c r="VBN1" s="296"/>
      <c r="VBO1" s="297"/>
      <c r="VBP1" s="296"/>
      <c r="VBQ1" s="297"/>
      <c r="VBR1" s="296"/>
      <c r="VBS1" s="297"/>
      <c r="VBT1" s="296"/>
      <c r="VBU1" s="297"/>
      <c r="VBV1" s="296"/>
      <c r="VBW1" s="297"/>
      <c r="VBX1" s="296"/>
      <c r="VBY1" s="297"/>
      <c r="VBZ1" s="296"/>
      <c r="VCA1" s="297"/>
      <c r="VCB1" s="296"/>
      <c r="VCC1" s="297"/>
      <c r="VCD1" s="296"/>
      <c r="VCE1" s="297"/>
      <c r="VCF1" s="296"/>
      <c r="VCG1" s="297"/>
      <c r="VCH1" s="296"/>
      <c r="VCI1" s="297"/>
      <c r="VCJ1" s="296"/>
      <c r="VCK1" s="297"/>
      <c r="VCL1" s="296"/>
      <c r="VCM1" s="297"/>
      <c r="VCN1" s="296"/>
      <c r="VCO1" s="297"/>
      <c r="VCP1" s="296"/>
      <c r="VCQ1" s="297"/>
      <c r="VCR1" s="296"/>
      <c r="VCS1" s="297"/>
      <c r="VCT1" s="296"/>
      <c r="VCU1" s="297"/>
      <c r="VCV1" s="296"/>
      <c r="VCW1" s="297"/>
      <c r="VCX1" s="296"/>
      <c r="VCY1" s="297"/>
      <c r="VCZ1" s="296"/>
      <c r="VDA1" s="297"/>
      <c r="VDB1" s="296"/>
      <c r="VDC1" s="297"/>
      <c r="VDD1" s="296"/>
      <c r="VDE1" s="297"/>
      <c r="VDF1" s="296"/>
      <c r="VDG1" s="297"/>
      <c r="VDH1" s="296"/>
      <c r="VDI1" s="297"/>
      <c r="VDJ1" s="296"/>
      <c r="VDK1" s="297"/>
      <c r="VDL1" s="296"/>
      <c r="VDM1" s="297"/>
      <c r="VDN1" s="296"/>
      <c r="VDO1" s="297"/>
      <c r="VDP1" s="296"/>
      <c r="VDQ1" s="297"/>
      <c r="VDR1" s="296"/>
      <c r="VDS1" s="297"/>
      <c r="VDT1" s="296"/>
      <c r="VDU1" s="297"/>
      <c r="VDV1" s="296"/>
      <c r="VDW1" s="297"/>
      <c r="VDX1" s="296"/>
      <c r="VDY1" s="297"/>
      <c r="VDZ1" s="296"/>
      <c r="VEA1" s="297"/>
      <c r="VEB1" s="296"/>
      <c r="VEC1" s="297"/>
      <c r="VED1" s="296"/>
      <c r="VEE1" s="297"/>
      <c r="VEF1" s="296"/>
      <c r="VEG1" s="297"/>
      <c r="VEH1" s="296"/>
      <c r="VEI1" s="297"/>
      <c r="VEJ1" s="296"/>
      <c r="VEK1" s="297"/>
      <c r="VEL1" s="296"/>
      <c r="VEM1" s="297"/>
      <c r="VEN1" s="296"/>
      <c r="VEO1" s="297"/>
      <c r="VEP1" s="296"/>
      <c r="VEQ1" s="297"/>
      <c r="VER1" s="296"/>
      <c r="VES1" s="297"/>
      <c r="VET1" s="296"/>
      <c r="VEU1" s="297"/>
      <c r="VEV1" s="296"/>
      <c r="VEW1" s="297"/>
      <c r="VEX1" s="296"/>
      <c r="VEY1" s="297"/>
      <c r="VEZ1" s="296"/>
      <c r="VFA1" s="297"/>
      <c r="VFB1" s="296"/>
      <c r="VFC1" s="297"/>
      <c r="VFD1" s="296"/>
      <c r="VFE1" s="297"/>
      <c r="VFF1" s="296"/>
      <c r="VFG1" s="297"/>
      <c r="VFH1" s="296"/>
      <c r="VFI1" s="297"/>
      <c r="VFJ1" s="296"/>
      <c r="VFK1" s="297"/>
      <c r="VFL1" s="296"/>
      <c r="VFM1" s="297"/>
      <c r="VFN1" s="296"/>
      <c r="VFO1" s="297"/>
      <c r="VFP1" s="296"/>
      <c r="VFQ1" s="297"/>
      <c r="VFR1" s="296"/>
      <c r="VFS1" s="297"/>
      <c r="VFT1" s="296"/>
      <c r="VFU1" s="297"/>
      <c r="VFV1" s="296"/>
      <c r="VFW1" s="297"/>
      <c r="VFX1" s="296"/>
      <c r="VFY1" s="297"/>
      <c r="VFZ1" s="296"/>
      <c r="VGA1" s="297"/>
      <c r="VGB1" s="296"/>
      <c r="VGC1" s="297"/>
      <c r="VGD1" s="296"/>
      <c r="VGE1" s="297"/>
      <c r="VGF1" s="296"/>
      <c r="VGG1" s="297"/>
      <c r="VGH1" s="296"/>
      <c r="VGI1" s="297"/>
      <c r="VGJ1" s="296"/>
      <c r="VGK1" s="297"/>
      <c r="VGL1" s="296"/>
      <c r="VGM1" s="297"/>
      <c r="VGN1" s="296"/>
      <c r="VGO1" s="297"/>
      <c r="VGP1" s="296"/>
      <c r="VGQ1" s="297"/>
      <c r="VGR1" s="296"/>
      <c r="VGS1" s="297"/>
      <c r="VGT1" s="296"/>
      <c r="VGU1" s="297"/>
      <c r="VGV1" s="296"/>
      <c r="VGW1" s="297"/>
      <c r="VGX1" s="296"/>
      <c r="VGY1" s="297"/>
      <c r="VGZ1" s="296"/>
      <c r="VHA1" s="297"/>
      <c r="VHB1" s="296"/>
      <c r="VHC1" s="297"/>
      <c r="VHD1" s="296"/>
      <c r="VHE1" s="297"/>
      <c r="VHF1" s="296"/>
      <c r="VHG1" s="297"/>
      <c r="VHH1" s="296"/>
      <c r="VHI1" s="297"/>
      <c r="VHJ1" s="296"/>
      <c r="VHK1" s="297"/>
      <c r="VHL1" s="296"/>
      <c r="VHM1" s="297"/>
      <c r="VHN1" s="296"/>
      <c r="VHO1" s="297"/>
      <c r="VHP1" s="296"/>
      <c r="VHQ1" s="297"/>
      <c r="VHR1" s="296"/>
      <c r="VHS1" s="297"/>
      <c r="VHT1" s="296"/>
      <c r="VHU1" s="297"/>
      <c r="VHV1" s="296"/>
      <c r="VHW1" s="297"/>
      <c r="VHX1" s="296"/>
      <c r="VHY1" s="297"/>
      <c r="VHZ1" s="296"/>
      <c r="VIA1" s="297"/>
      <c r="VIB1" s="296"/>
      <c r="VIC1" s="297"/>
      <c r="VID1" s="296"/>
      <c r="VIE1" s="297"/>
      <c r="VIF1" s="296"/>
      <c r="VIG1" s="297"/>
      <c r="VIH1" s="296"/>
      <c r="VII1" s="297"/>
      <c r="VIJ1" s="296"/>
      <c r="VIK1" s="297"/>
      <c r="VIL1" s="296"/>
      <c r="VIM1" s="297"/>
      <c r="VIN1" s="296"/>
      <c r="VIO1" s="297"/>
      <c r="VIP1" s="296"/>
      <c r="VIQ1" s="297"/>
      <c r="VIR1" s="296"/>
      <c r="VIS1" s="297"/>
      <c r="VIT1" s="296"/>
      <c r="VIU1" s="297"/>
      <c r="VIV1" s="296"/>
      <c r="VIW1" s="297"/>
      <c r="VIX1" s="296"/>
      <c r="VIY1" s="297"/>
      <c r="VIZ1" s="296"/>
      <c r="VJA1" s="297"/>
      <c r="VJB1" s="296"/>
      <c r="VJC1" s="297"/>
      <c r="VJD1" s="296"/>
      <c r="VJE1" s="297"/>
      <c r="VJF1" s="296"/>
      <c r="VJG1" s="297"/>
      <c r="VJH1" s="296"/>
      <c r="VJI1" s="297"/>
      <c r="VJJ1" s="296"/>
      <c r="VJK1" s="297"/>
      <c r="VJL1" s="296"/>
      <c r="VJM1" s="297"/>
      <c r="VJN1" s="296"/>
      <c r="VJO1" s="297"/>
      <c r="VJP1" s="296"/>
      <c r="VJQ1" s="297"/>
      <c r="VJR1" s="296"/>
      <c r="VJS1" s="297"/>
      <c r="VJT1" s="296"/>
      <c r="VJU1" s="297"/>
      <c r="VJV1" s="296"/>
      <c r="VJW1" s="297"/>
      <c r="VJX1" s="296"/>
      <c r="VJY1" s="297"/>
      <c r="VJZ1" s="296"/>
      <c r="VKA1" s="297"/>
      <c r="VKB1" s="296"/>
      <c r="VKC1" s="297"/>
      <c r="VKD1" s="296"/>
      <c r="VKE1" s="297"/>
      <c r="VKF1" s="296"/>
      <c r="VKG1" s="297"/>
      <c r="VKH1" s="296"/>
      <c r="VKI1" s="297"/>
      <c r="VKJ1" s="296"/>
      <c r="VKK1" s="297"/>
      <c r="VKL1" s="296"/>
      <c r="VKM1" s="297"/>
      <c r="VKN1" s="296"/>
      <c r="VKO1" s="297"/>
      <c r="VKP1" s="296"/>
      <c r="VKQ1" s="297"/>
      <c r="VKR1" s="296"/>
      <c r="VKS1" s="297"/>
      <c r="VKT1" s="296"/>
      <c r="VKU1" s="297"/>
      <c r="VKV1" s="296"/>
      <c r="VKW1" s="297"/>
      <c r="VKX1" s="296"/>
      <c r="VKY1" s="297"/>
      <c r="VKZ1" s="296"/>
      <c r="VLA1" s="297"/>
      <c r="VLB1" s="296"/>
      <c r="VLC1" s="297"/>
      <c r="VLD1" s="296"/>
      <c r="VLE1" s="297"/>
      <c r="VLF1" s="296"/>
      <c r="VLG1" s="297"/>
      <c r="VLH1" s="296"/>
      <c r="VLI1" s="297"/>
      <c r="VLJ1" s="296"/>
      <c r="VLK1" s="297"/>
      <c r="VLL1" s="296"/>
      <c r="VLM1" s="297"/>
      <c r="VLN1" s="296"/>
      <c r="VLO1" s="297"/>
      <c r="VLP1" s="296"/>
      <c r="VLQ1" s="297"/>
      <c r="VLR1" s="296"/>
      <c r="VLS1" s="297"/>
      <c r="VLT1" s="296"/>
      <c r="VLU1" s="297"/>
      <c r="VLV1" s="296"/>
      <c r="VLW1" s="297"/>
      <c r="VLX1" s="296"/>
      <c r="VLY1" s="297"/>
      <c r="VLZ1" s="296"/>
      <c r="VMA1" s="297"/>
      <c r="VMB1" s="296"/>
      <c r="VMC1" s="297"/>
      <c r="VMD1" s="296"/>
      <c r="VME1" s="297"/>
      <c r="VMF1" s="296"/>
      <c r="VMG1" s="297"/>
      <c r="VMH1" s="296"/>
      <c r="VMI1" s="297"/>
      <c r="VMJ1" s="296"/>
      <c r="VMK1" s="297"/>
      <c r="VML1" s="296"/>
      <c r="VMM1" s="297"/>
      <c r="VMN1" s="296"/>
      <c r="VMO1" s="297"/>
      <c r="VMP1" s="296"/>
      <c r="VMQ1" s="297"/>
      <c r="VMR1" s="296"/>
      <c r="VMS1" s="297"/>
      <c r="VMT1" s="296"/>
      <c r="VMU1" s="297"/>
      <c r="VMV1" s="296"/>
      <c r="VMW1" s="297"/>
      <c r="VMX1" s="296"/>
      <c r="VMY1" s="297"/>
      <c r="VMZ1" s="296"/>
      <c r="VNA1" s="297"/>
      <c r="VNB1" s="296"/>
      <c r="VNC1" s="297"/>
      <c r="VND1" s="296"/>
      <c r="VNE1" s="297"/>
      <c r="VNF1" s="296"/>
      <c r="VNG1" s="297"/>
      <c r="VNH1" s="296"/>
      <c r="VNI1" s="297"/>
      <c r="VNJ1" s="296"/>
      <c r="VNK1" s="297"/>
      <c r="VNL1" s="296"/>
      <c r="VNM1" s="297"/>
      <c r="VNN1" s="296"/>
      <c r="VNO1" s="297"/>
      <c r="VNP1" s="296"/>
      <c r="VNQ1" s="297"/>
      <c r="VNR1" s="296"/>
      <c r="VNS1" s="297"/>
      <c r="VNT1" s="296"/>
      <c r="VNU1" s="297"/>
      <c r="VNV1" s="296"/>
      <c r="VNW1" s="297"/>
      <c r="VNX1" s="296"/>
      <c r="VNY1" s="297"/>
      <c r="VNZ1" s="296"/>
      <c r="VOA1" s="297"/>
      <c r="VOB1" s="296"/>
      <c r="VOC1" s="297"/>
      <c r="VOD1" s="296"/>
      <c r="VOE1" s="297"/>
      <c r="VOF1" s="296"/>
      <c r="VOG1" s="297"/>
      <c r="VOH1" s="296"/>
      <c r="VOI1" s="297"/>
      <c r="VOJ1" s="296"/>
      <c r="VOK1" s="297"/>
      <c r="VOL1" s="296"/>
      <c r="VOM1" s="297"/>
      <c r="VON1" s="296"/>
      <c r="VOO1" s="297"/>
      <c r="VOP1" s="296"/>
      <c r="VOQ1" s="297"/>
      <c r="VOR1" s="296"/>
      <c r="VOS1" s="297"/>
      <c r="VOT1" s="296"/>
      <c r="VOU1" s="297"/>
      <c r="VOV1" s="296"/>
      <c r="VOW1" s="297"/>
      <c r="VOX1" s="296"/>
      <c r="VOY1" s="297"/>
      <c r="VOZ1" s="296"/>
      <c r="VPA1" s="297"/>
      <c r="VPB1" s="296"/>
      <c r="VPC1" s="297"/>
      <c r="VPD1" s="296"/>
      <c r="VPE1" s="297"/>
      <c r="VPF1" s="296"/>
      <c r="VPG1" s="297"/>
      <c r="VPH1" s="296"/>
      <c r="VPI1" s="297"/>
      <c r="VPJ1" s="296"/>
      <c r="VPK1" s="297"/>
      <c r="VPL1" s="296"/>
      <c r="VPM1" s="297"/>
      <c r="VPN1" s="296"/>
      <c r="VPO1" s="297"/>
      <c r="VPP1" s="296"/>
      <c r="VPQ1" s="297"/>
      <c r="VPR1" s="296"/>
      <c r="VPS1" s="297"/>
      <c r="VPT1" s="296"/>
      <c r="VPU1" s="297"/>
      <c r="VPV1" s="296"/>
      <c r="VPW1" s="297"/>
      <c r="VPX1" s="296"/>
      <c r="VPY1" s="297"/>
      <c r="VPZ1" s="296"/>
      <c r="VQA1" s="297"/>
      <c r="VQB1" s="296"/>
      <c r="VQC1" s="297"/>
      <c r="VQD1" s="296"/>
      <c r="VQE1" s="297"/>
      <c r="VQF1" s="296"/>
      <c r="VQG1" s="297"/>
      <c r="VQH1" s="296"/>
      <c r="VQI1" s="297"/>
      <c r="VQJ1" s="296"/>
      <c r="VQK1" s="297"/>
      <c r="VQL1" s="296"/>
      <c r="VQM1" s="297"/>
      <c r="VQN1" s="296"/>
      <c r="VQO1" s="297"/>
      <c r="VQP1" s="296"/>
      <c r="VQQ1" s="297"/>
      <c r="VQR1" s="296"/>
      <c r="VQS1" s="297"/>
      <c r="VQT1" s="296"/>
      <c r="VQU1" s="297"/>
      <c r="VQV1" s="296"/>
      <c r="VQW1" s="297"/>
      <c r="VQX1" s="296"/>
      <c r="VQY1" s="297"/>
      <c r="VQZ1" s="296"/>
      <c r="VRA1" s="297"/>
      <c r="VRB1" s="296"/>
      <c r="VRC1" s="297"/>
      <c r="VRD1" s="296"/>
      <c r="VRE1" s="297"/>
      <c r="VRF1" s="296"/>
      <c r="VRG1" s="297"/>
      <c r="VRH1" s="296"/>
      <c r="VRI1" s="297"/>
      <c r="VRJ1" s="296"/>
      <c r="VRK1" s="297"/>
      <c r="VRL1" s="296"/>
      <c r="VRM1" s="297"/>
      <c r="VRN1" s="296"/>
      <c r="VRO1" s="297"/>
      <c r="VRP1" s="296"/>
      <c r="VRQ1" s="297"/>
      <c r="VRR1" s="296"/>
      <c r="VRS1" s="297"/>
      <c r="VRT1" s="296"/>
      <c r="VRU1" s="297"/>
      <c r="VRV1" s="296"/>
      <c r="VRW1" s="297"/>
      <c r="VRX1" s="296"/>
      <c r="VRY1" s="297"/>
      <c r="VRZ1" s="296"/>
      <c r="VSA1" s="297"/>
      <c r="VSB1" s="296"/>
      <c r="VSC1" s="297"/>
      <c r="VSD1" s="296"/>
      <c r="VSE1" s="297"/>
      <c r="VSF1" s="296"/>
      <c r="VSG1" s="297"/>
      <c r="VSH1" s="296"/>
      <c r="VSI1" s="297"/>
      <c r="VSJ1" s="296"/>
      <c r="VSK1" s="297"/>
      <c r="VSL1" s="296"/>
      <c r="VSM1" s="297"/>
      <c r="VSN1" s="296"/>
      <c r="VSO1" s="297"/>
      <c r="VSP1" s="296"/>
      <c r="VSQ1" s="297"/>
      <c r="VSR1" s="296"/>
      <c r="VSS1" s="297"/>
      <c r="VST1" s="296"/>
      <c r="VSU1" s="297"/>
      <c r="VSV1" s="296"/>
      <c r="VSW1" s="297"/>
      <c r="VSX1" s="296"/>
      <c r="VSY1" s="297"/>
      <c r="VSZ1" s="296"/>
      <c r="VTA1" s="297"/>
      <c r="VTB1" s="296"/>
      <c r="VTC1" s="297"/>
      <c r="VTD1" s="296"/>
      <c r="VTE1" s="297"/>
      <c r="VTF1" s="296"/>
      <c r="VTG1" s="297"/>
      <c r="VTH1" s="296"/>
      <c r="VTI1" s="297"/>
      <c r="VTJ1" s="296"/>
      <c r="VTK1" s="297"/>
      <c r="VTL1" s="296"/>
      <c r="VTM1" s="297"/>
      <c r="VTN1" s="296"/>
      <c r="VTO1" s="297"/>
      <c r="VTP1" s="296"/>
      <c r="VTQ1" s="297"/>
      <c r="VTR1" s="296"/>
      <c r="VTS1" s="297"/>
      <c r="VTT1" s="296"/>
      <c r="VTU1" s="297"/>
      <c r="VTV1" s="296"/>
      <c r="VTW1" s="297"/>
      <c r="VTX1" s="296"/>
      <c r="VTY1" s="297"/>
      <c r="VTZ1" s="296"/>
      <c r="VUA1" s="297"/>
      <c r="VUB1" s="296"/>
      <c r="VUC1" s="297"/>
      <c r="VUD1" s="296"/>
      <c r="VUE1" s="297"/>
      <c r="VUF1" s="296"/>
      <c r="VUG1" s="297"/>
      <c r="VUH1" s="296"/>
      <c r="VUI1" s="297"/>
      <c r="VUJ1" s="296"/>
      <c r="VUK1" s="297"/>
      <c r="VUL1" s="296"/>
      <c r="VUM1" s="297"/>
      <c r="VUN1" s="296"/>
      <c r="VUO1" s="297"/>
      <c r="VUP1" s="296"/>
      <c r="VUQ1" s="297"/>
      <c r="VUR1" s="296"/>
      <c r="VUS1" s="297"/>
      <c r="VUT1" s="296"/>
      <c r="VUU1" s="297"/>
      <c r="VUV1" s="296"/>
      <c r="VUW1" s="297"/>
      <c r="VUX1" s="296"/>
      <c r="VUY1" s="297"/>
      <c r="VUZ1" s="296"/>
      <c r="VVA1" s="297"/>
      <c r="VVB1" s="296"/>
      <c r="VVC1" s="297"/>
      <c r="VVD1" s="296"/>
      <c r="VVE1" s="297"/>
      <c r="VVF1" s="296"/>
      <c r="VVG1" s="297"/>
      <c r="VVH1" s="296"/>
      <c r="VVI1" s="297"/>
      <c r="VVJ1" s="296"/>
      <c r="VVK1" s="297"/>
      <c r="VVL1" s="296"/>
      <c r="VVM1" s="297"/>
      <c r="VVN1" s="296"/>
      <c r="VVO1" s="297"/>
      <c r="VVP1" s="296"/>
      <c r="VVQ1" s="297"/>
      <c r="VVR1" s="296"/>
      <c r="VVS1" s="297"/>
      <c r="VVT1" s="296"/>
      <c r="VVU1" s="297"/>
      <c r="VVV1" s="296"/>
      <c r="VVW1" s="297"/>
      <c r="VVX1" s="296"/>
      <c r="VVY1" s="297"/>
      <c r="VVZ1" s="296"/>
      <c r="VWA1" s="297"/>
      <c r="VWB1" s="296"/>
      <c r="VWC1" s="297"/>
      <c r="VWD1" s="296"/>
      <c r="VWE1" s="297"/>
      <c r="VWF1" s="296"/>
      <c r="VWG1" s="297"/>
      <c r="VWH1" s="296"/>
      <c r="VWI1" s="297"/>
      <c r="VWJ1" s="296"/>
      <c r="VWK1" s="297"/>
      <c r="VWL1" s="296"/>
      <c r="VWM1" s="297"/>
      <c r="VWN1" s="296"/>
      <c r="VWO1" s="297"/>
      <c r="VWP1" s="296"/>
      <c r="VWQ1" s="297"/>
      <c r="VWR1" s="296"/>
      <c r="VWS1" s="297"/>
      <c r="VWT1" s="296"/>
      <c r="VWU1" s="297"/>
      <c r="VWV1" s="296"/>
      <c r="VWW1" s="297"/>
      <c r="VWX1" s="296"/>
      <c r="VWY1" s="297"/>
      <c r="VWZ1" s="296"/>
      <c r="VXA1" s="297"/>
      <c r="VXB1" s="296"/>
      <c r="VXC1" s="297"/>
      <c r="VXD1" s="296"/>
      <c r="VXE1" s="297"/>
      <c r="VXF1" s="296"/>
      <c r="VXG1" s="297"/>
      <c r="VXH1" s="296"/>
      <c r="VXI1" s="297"/>
      <c r="VXJ1" s="296"/>
      <c r="VXK1" s="297"/>
      <c r="VXL1" s="296"/>
      <c r="VXM1" s="297"/>
      <c r="VXN1" s="296"/>
      <c r="VXO1" s="297"/>
      <c r="VXP1" s="296"/>
      <c r="VXQ1" s="297"/>
      <c r="VXR1" s="296"/>
      <c r="VXS1" s="297"/>
      <c r="VXT1" s="296"/>
      <c r="VXU1" s="297"/>
      <c r="VXV1" s="296"/>
      <c r="VXW1" s="297"/>
      <c r="VXX1" s="296"/>
      <c r="VXY1" s="297"/>
      <c r="VXZ1" s="296"/>
      <c r="VYA1" s="297"/>
      <c r="VYB1" s="296"/>
      <c r="VYC1" s="297"/>
      <c r="VYD1" s="296"/>
      <c r="VYE1" s="297"/>
      <c r="VYF1" s="296"/>
      <c r="VYG1" s="297"/>
      <c r="VYH1" s="296"/>
      <c r="VYI1" s="297"/>
      <c r="VYJ1" s="296"/>
      <c r="VYK1" s="297"/>
      <c r="VYL1" s="296"/>
      <c r="VYM1" s="297"/>
      <c r="VYN1" s="296"/>
      <c r="VYO1" s="297"/>
      <c r="VYP1" s="296"/>
      <c r="VYQ1" s="297"/>
      <c r="VYR1" s="296"/>
      <c r="VYS1" s="297"/>
      <c r="VYT1" s="296"/>
      <c r="VYU1" s="297"/>
      <c r="VYV1" s="296"/>
      <c r="VYW1" s="297"/>
      <c r="VYX1" s="296"/>
      <c r="VYY1" s="297"/>
      <c r="VYZ1" s="296"/>
      <c r="VZA1" s="297"/>
      <c r="VZB1" s="296"/>
      <c r="VZC1" s="297"/>
      <c r="VZD1" s="296"/>
      <c r="VZE1" s="297"/>
      <c r="VZF1" s="296"/>
      <c r="VZG1" s="297"/>
      <c r="VZH1" s="296"/>
      <c r="VZI1" s="297"/>
      <c r="VZJ1" s="296"/>
      <c r="VZK1" s="297"/>
      <c r="VZL1" s="296"/>
      <c r="VZM1" s="297"/>
      <c r="VZN1" s="296"/>
      <c r="VZO1" s="297"/>
      <c r="VZP1" s="296"/>
      <c r="VZQ1" s="297"/>
      <c r="VZR1" s="296"/>
      <c r="VZS1" s="297"/>
      <c r="VZT1" s="296"/>
      <c r="VZU1" s="297"/>
      <c r="VZV1" s="296"/>
      <c r="VZW1" s="297"/>
      <c r="VZX1" s="296"/>
      <c r="VZY1" s="297"/>
      <c r="VZZ1" s="296"/>
      <c r="WAA1" s="297"/>
      <c r="WAB1" s="296"/>
      <c r="WAC1" s="297"/>
      <c r="WAD1" s="296"/>
      <c r="WAE1" s="297"/>
      <c r="WAF1" s="296"/>
      <c r="WAG1" s="297"/>
      <c r="WAH1" s="296"/>
      <c r="WAI1" s="297"/>
      <c r="WAJ1" s="296"/>
      <c r="WAK1" s="297"/>
      <c r="WAL1" s="296"/>
      <c r="WAM1" s="297"/>
      <c r="WAN1" s="296"/>
      <c r="WAO1" s="297"/>
      <c r="WAP1" s="296"/>
      <c r="WAQ1" s="297"/>
      <c r="WAR1" s="296"/>
      <c r="WAS1" s="297"/>
      <c r="WAT1" s="296"/>
      <c r="WAU1" s="297"/>
      <c r="WAV1" s="296"/>
      <c r="WAW1" s="297"/>
      <c r="WAX1" s="296"/>
      <c r="WAY1" s="297"/>
      <c r="WAZ1" s="296"/>
      <c r="WBA1" s="297"/>
      <c r="WBB1" s="296"/>
      <c r="WBC1" s="297"/>
      <c r="WBD1" s="296"/>
      <c r="WBE1" s="297"/>
      <c r="WBF1" s="296"/>
      <c r="WBG1" s="297"/>
      <c r="WBH1" s="296"/>
      <c r="WBI1" s="297"/>
      <c r="WBJ1" s="296"/>
      <c r="WBK1" s="297"/>
      <c r="WBL1" s="296"/>
      <c r="WBM1" s="297"/>
      <c r="WBN1" s="296"/>
      <c r="WBO1" s="297"/>
      <c r="WBP1" s="296"/>
      <c r="WBQ1" s="297"/>
      <c r="WBR1" s="296"/>
      <c r="WBS1" s="297"/>
      <c r="WBT1" s="296"/>
      <c r="WBU1" s="297"/>
      <c r="WBV1" s="296"/>
      <c r="WBW1" s="297"/>
      <c r="WBX1" s="296"/>
      <c r="WBY1" s="297"/>
      <c r="WBZ1" s="296"/>
      <c r="WCA1" s="297"/>
      <c r="WCB1" s="296"/>
      <c r="WCC1" s="297"/>
      <c r="WCD1" s="296"/>
      <c r="WCE1" s="297"/>
      <c r="WCF1" s="296"/>
      <c r="WCG1" s="297"/>
      <c r="WCH1" s="296"/>
      <c r="WCI1" s="297"/>
      <c r="WCJ1" s="296"/>
      <c r="WCK1" s="297"/>
      <c r="WCL1" s="296"/>
      <c r="WCM1" s="297"/>
      <c r="WCN1" s="296"/>
      <c r="WCO1" s="297"/>
      <c r="WCP1" s="296"/>
      <c r="WCQ1" s="297"/>
      <c r="WCR1" s="296"/>
      <c r="WCS1" s="297"/>
      <c r="WCT1" s="296"/>
      <c r="WCU1" s="297"/>
      <c r="WCV1" s="296"/>
      <c r="WCW1" s="297"/>
      <c r="WCX1" s="296"/>
      <c r="WCY1" s="297"/>
      <c r="WCZ1" s="296"/>
      <c r="WDA1" s="297"/>
      <c r="WDB1" s="296"/>
      <c r="WDC1" s="297"/>
      <c r="WDD1" s="296"/>
      <c r="WDE1" s="297"/>
      <c r="WDF1" s="296"/>
      <c r="WDG1" s="297"/>
      <c r="WDH1" s="296"/>
      <c r="WDI1" s="297"/>
      <c r="WDJ1" s="296"/>
      <c r="WDK1" s="297"/>
      <c r="WDL1" s="296"/>
      <c r="WDM1" s="297"/>
      <c r="WDN1" s="296"/>
      <c r="WDO1" s="297"/>
      <c r="WDP1" s="296"/>
      <c r="WDQ1" s="297"/>
      <c r="WDR1" s="296"/>
      <c r="WDS1" s="297"/>
      <c r="WDT1" s="296"/>
      <c r="WDU1" s="297"/>
      <c r="WDV1" s="296"/>
      <c r="WDW1" s="297"/>
      <c r="WDX1" s="296"/>
      <c r="WDY1" s="297"/>
      <c r="WDZ1" s="296"/>
      <c r="WEA1" s="297"/>
      <c r="WEB1" s="296"/>
      <c r="WEC1" s="297"/>
      <c r="WED1" s="296"/>
      <c r="WEE1" s="297"/>
      <c r="WEF1" s="296"/>
      <c r="WEG1" s="297"/>
      <c r="WEH1" s="296"/>
      <c r="WEI1" s="297"/>
      <c r="WEJ1" s="296"/>
      <c r="WEK1" s="297"/>
      <c r="WEL1" s="296"/>
      <c r="WEM1" s="297"/>
      <c r="WEN1" s="296"/>
      <c r="WEO1" s="297"/>
      <c r="WEP1" s="296"/>
      <c r="WEQ1" s="297"/>
      <c r="WER1" s="296"/>
      <c r="WES1" s="297"/>
      <c r="WET1" s="296"/>
      <c r="WEU1" s="297"/>
      <c r="WEV1" s="296"/>
      <c r="WEW1" s="297"/>
      <c r="WEX1" s="296"/>
      <c r="WEY1" s="297"/>
      <c r="WEZ1" s="296"/>
      <c r="WFA1" s="297"/>
      <c r="WFB1" s="296"/>
      <c r="WFC1" s="297"/>
      <c r="WFD1" s="296"/>
      <c r="WFE1" s="297"/>
      <c r="WFF1" s="296"/>
      <c r="WFG1" s="297"/>
      <c r="WFH1" s="296"/>
      <c r="WFI1" s="297"/>
      <c r="WFJ1" s="296"/>
      <c r="WFK1" s="297"/>
      <c r="WFL1" s="296"/>
      <c r="WFM1" s="297"/>
      <c r="WFN1" s="296"/>
      <c r="WFO1" s="297"/>
      <c r="WFP1" s="296"/>
      <c r="WFQ1" s="297"/>
      <c r="WFR1" s="296"/>
      <c r="WFS1" s="297"/>
      <c r="WFT1" s="296"/>
      <c r="WFU1" s="297"/>
      <c r="WFV1" s="296"/>
      <c r="WFW1" s="297"/>
      <c r="WFX1" s="296"/>
      <c r="WFY1" s="297"/>
      <c r="WFZ1" s="296"/>
      <c r="WGA1" s="297"/>
      <c r="WGB1" s="296"/>
      <c r="WGC1" s="297"/>
      <c r="WGD1" s="296"/>
      <c r="WGE1" s="297"/>
      <c r="WGF1" s="296"/>
      <c r="WGG1" s="297"/>
      <c r="WGH1" s="296"/>
      <c r="WGI1" s="297"/>
      <c r="WGJ1" s="296"/>
      <c r="WGK1" s="297"/>
      <c r="WGL1" s="296"/>
      <c r="WGM1" s="297"/>
      <c r="WGN1" s="296"/>
      <c r="WGO1" s="297"/>
      <c r="WGP1" s="296"/>
      <c r="WGQ1" s="297"/>
      <c r="WGR1" s="296"/>
      <c r="WGS1" s="297"/>
      <c r="WGT1" s="296"/>
      <c r="WGU1" s="297"/>
      <c r="WGV1" s="296"/>
      <c r="WGW1" s="297"/>
      <c r="WGX1" s="296"/>
      <c r="WGY1" s="297"/>
      <c r="WGZ1" s="296"/>
      <c r="WHA1" s="297"/>
      <c r="WHB1" s="296"/>
      <c r="WHC1" s="297"/>
      <c r="WHD1" s="296"/>
      <c r="WHE1" s="297"/>
      <c r="WHF1" s="296"/>
      <c r="WHG1" s="297"/>
      <c r="WHH1" s="296"/>
      <c r="WHI1" s="297"/>
      <c r="WHJ1" s="296"/>
      <c r="WHK1" s="297"/>
      <c r="WHL1" s="296"/>
      <c r="WHM1" s="297"/>
      <c r="WHN1" s="296"/>
      <c r="WHO1" s="297"/>
      <c r="WHP1" s="296"/>
      <c r="WHQ1" s="297"/>
      <c r="WHR1" s="296"/>
      <c r="WHS1" s="297"/>
      <c r="WHT1" s="296"/>
      <c r="WHU1" s="297"/>
      <c r="WHV1" s="296"/>
      <c r="WHW1" s="297"/>
      <c r="WHX1" s="296"/>
      <c r="WHY1" s="297"/>
      <c r="WHZ1" s="296"/>
      <c r="WIA1" s="297"/>
      <c r="WIB1" s="296"/>
      <c r="WIC1" s="297"/>
      <c r="WID1" s="296"/>
      <c r="WIE1" s="297"/>
      <c r="WIF1" s="296"/>
      <c r="WIG1" s="297"/>
      <c r="WIH1" s="296"/>
      <c r="WII1" s="297"/>
      <c r="WIJ1" s="296"/>
      <c r="WIK1" s="297"/>
      <c r="WIL1" s="296"/>
      <c r="WIM1" s="297"/>
      <c r="WIN1" s="296"/>
      <c r="WIO1" s="297"/>
      <c r="WIP1" s="296"/>
      <c r="WIQ1" s="297"/>
      <c r="WIR1" s="296"/>
      <c r="WIS1" s="297"/>
      <c r="WIT1" s="296"/>
      <c r="WIU1" s="297"/>
      <c r="WIV1" s="296"/>
      <c r="WIW1" s="297"/>
      <c r="WIX1" s="296"/>
      <c r="WIY1" s="297"/>
      <c r="WIZ1" s="296"/>
      <c r="WJA1" s="297"/>
      <c r="WJB1" s="296"/>
      <c r="WJC1" s="297"/>
      <c r="WJD1" s="296"/>
      <c r="WJE1" s="297"/>
      <c r="WJF1" s="296"/>
      <c r="WJG1" s="297"/>
      <c r="WJH1" s="296"/>
      <c r="WJI1" s="297"/>
      <c r="WJJ1" s="296"/>
      <c r="WJK1" s="297"/>
      <c r="WJL1" s="296"/>
      <c r="WJM1" s="297"/>
      <c r="WJN1" s="296"/>
      <c r="WJO1" s="297"/>
      <c r="WJP1" s="296"/>
      <c r="WJQ1" s="297"/>
      <c r="WJR1" s="296"/>
      <c r="WJS1" s="297"/>
      <c r="WJT1" s="296"/>
      <c r="WJU1" s="297"/>
      <c r="WJV1" s="296"/>
      <c r="WJW1" s="297"/>
      <c r="WJX1" s="296"/>
      <c r="WJY1" s="297"/>
      <c r="WJZ1" s="296"/>
      <c r="WKA1" s="297"/>
      <c r="WKB1" s="296"/>
      <c r="WKC1" s="297"/>
      <c r="WKD1" s="296"/>
      <c r="WKE1" s="297"/>
      <c r="WKF1" s="296"/>
      <c r="WKG1" s="297"/>
      <c r="WKH1" s="296"/>
      <c r="WKI1" s="297"/>
      <c r="WKJ1" s="296"/>
      <c r="WKK1" s="297"/>
      <c r="WKL1" s="296"/>
      <c r="WKM1" s="297"/>
      <c r="WKN1" s="296"/>
      <c r="WKO1" s="297"/>
      <c r="WKP1" s="296"/>
      <c r="WKQ1" s="297"/>
      <c r="WKR1" s="296"/>
      <c r="WKS1" s="297"/>
      <c r="WKT1" s="296"/>
      <c r="WKU1" s="297"/>
      <c r="WKV1" s="296"/>
      <c r="WKW1" s="297"/>
      <c r="WKX1" s="296"/>
      <c r="WKY1" s="297"/>
      <c r="WKZ1" s="296"/>
      <c r="WLA1" s="297"/>
      <c r="WLB1" s="296"/>
      <c r="WLC1" s="297"/>
      <c r="WLD1" s="296"/>
      <c r="WLE1" s="297"/>
      <c r="WLF1" s="296"/>
      <c r="WLG1" s="297"/>
      <c r="WLH1" s="296"/>
      <c r="WLI1" s="297"/>
      <c r="WLJ1" s="296"/>
      <c r="WLK1" s="297"/>
      <c r="WLL1" s="296"/>
      <c r="WLM1" s="297"/>
      <c r="WLN1" s="296"/>
      <c r="WLO1" s="297"/>
      <c r="WLP1" s="296"/>
      <c r="WLQ1" s="297"/>
      <c r="WLR1" s="296"/>
      <c r="WLS1" s="297"/>
      <c r="WLT1" s="296"/>
      <c r="WLU1" s="297"/>
      <c r="WLV1" s="296"/>
      <c r="WLW1" s="297"/>
      <c r="WLX1" s="296"/>
      <c r="WLY1" s="297"/>
      <c r="WLZ1" s="296"/>
      <c r="WMA1" s="297"/>
      <c r="WMB1" s="296"/>
      <c r="WMC1" s="297"/>
      <c r="WMD1" s="296"/>
      <c r="WME1" s="297"/>
      <c r="WMF1" s="296"/>
      <c r="WMG1" s="297"/>
      <c r="WMH1" s="296"/>
      <c r="WMI1" s="297"/>
      <c r="WMJ1" s="296"/>
      <c r="WMK1" s="297"/>
      <c r="WML1" s="296"/>
      <c r="WMM1" s="297"/>
      <c r="WMN1" s="296"/>
      <c r="WMO1" s="297"/>
      <c r="WMP1" s="296"/>
      <c r="WMQ1" s="297"/>
      <c r="WMR1" s="296"/>
      <c r="WMS1" s="297"/>
      <c r="WMT1" s="296"/>
      <c r="WMU1" s="297"/>
      <c r="WMV1" s="296"/>
      <c r="WMW1" s="297"/>
      <c r="WMX1" s="296"/>
      <c r="WMY1" s="297"/>
      <c r="WMZ1" s="296"/>
      <c r="WNA1" s="297"/>
      <c r="WNB1" s="296"/>
      <c r="WNC1" s="297"/>
      <c r="WND1" s="296"/>
      <c r="WNE1" s="297"/>
      <c r="WNF1" s="296"/>
      <c r="WNG1" s="297"/>
      <c r="WNH1" s="296"/>
      <c r="WNI1" s="297"/>
      <c r="WNJ1" s="296"/>
      <c r="WNK1" s="297"/>
      <c r="WNL1" s="296"/>
      <c r="WNM1" s="297"/>
      <c r="WNN1" s="296"/>
      <c r="WNO1" s="297"/>
      <c r="WNP1" s="296"/>
      <c r="WNQ1" s="297"/>
      <c r="WNR1" s="296"/>
      <c r="WNS1" s="297"/>
      <c r="WNT1" s="296"/>
      <c r="WNU1" s="297"/>
      <c r="WNV1" s="296"/>
      <c r="WNW1" s="297"/>
      <c r="WNX1" s="296"/>
      <c r="WNY1" s="297"/>
      <c r="WNZ1" s="296"/>
      <c r="WOA1" s="297"/>
      <c r="WOB1" s="296"/>
      <c r="WOC1" s="297"/>
      <c r="WOD1" s="296"/>
      <c r="WOE1" s="297"/>
      <c r="WOF1" s="296"/>
      <c r="WOG1" s="297"/>
      <c r="WOH1" s="296"/>
      <c r="WOI1" s="297"/>
      <c r="WOJ1" s="296"/>
      <c r="WOK1" s="297"/>
      <c r="WOL1" s="296"/>
      <c r="WOM1" s="297"/>
      <c r="WON1" s="296"/>
      <c r="WOO1" s="297"/>
      <c r="WOP1" s="296"/>
      <c r="WOQ1" s="297"/>
      <c r="WOR1" s="296"/>
      <c r="WOS1" s="297"/>
      <c r="WOT1" s="296"/>
      <c r="WOU1" s="297"/>
      <c r="WOV1" s="296"/>
      <c r="WOW1" s="297"/>
      <c r="WOX1" s="296"/>
      <c r="WOY1" s="297"/>
      <c r="WOZ1" s="296"/>
      <c r="WPA1" s="297"/>
      <c r="WPB1" s="296"/>
      <c r="WPC1" s="297"/>
      <c r="WPD1" s="296"/>
      <c r="WPE1" s="297"/>
      <c r="WPF1" s="296"/>
      <c r="WPG1" s="297"/>
      <c r="WPH1" s="296"/>
      <c r="WPI1" s="297"/>
      <c r="WPJ1" s="296"/>
      <c r="WPK1" s="297"/>
      <c r="WPL1" s="296"/>
      <c r="WPM1" s="297"/>
      <c r="WPN1" s="296"/>
      <c r="WPO1" s="297"/>
      <c r="WPP1" s="296"/>
      <c r="WPQ1" s="297"/>
      <c r="WPR1" s="296"/>
      <c r="WPS1" s="297"/>
      <c r="WPT1" s="296"/>
      <c r="WPU1" s="297"/>
      <c r="WPV1" s="296"/>
      <c r="WPW1" s="297"/>
      <c r="WPX1" s="296"/>
      <c r="WPY1" s="297"/>
      <c r="WPZ1" s="296"/>
      <c r="WQA1" s="297"/>
      <c r="WQB1" s="296"/>
      <c r="WQC1" s="297"/>
      <c r="WQD1" s="296"/>
      <c r="WQE1" s="297"/>
      <c r="WQF1" s="296"/>
      <c r="WQG1" s="297"/>
      <c r="WQH1" s="296"/>
      <c r="WQI1" s="297"/>
      <c r="WQJ1" s="296"/>
      <c r="WQK1" s="297"/>
      <c r="WQL1" s="296"/>
      <c r="WQM1" s="297"/>
      <c r="WQN1" s="296"/>
      <c r="WQO1" s="297"/>
      <c r="WQP1" s="296"/>
      <c r="WQQ1" s="297"/>
      <c r="WQR1" s="296"/>
      <c r="WQS1" s="297"/>
      <c r="WQT1" s="296"/>
      <c r="WQU1" s="297"/>
      <c r="WQV1" s="296"/>
      <c r="WQW1" s="297"/>
      <c r="WQX1" s="296"/>
      <c r="WQY1" s="297"/>
      <c r="WQZ1" s="296"/>
      <c r="WRA1" s="297"/>
      <c r="WRB1" s="296"/>
      <c r="WRC1" s="297"/>
      <c r="WRD1" s="296"/>
      <c r="WRE1" s="297"/>
      <c r="WRF1" s="296"/>
      <c r="WRG1" s="297"/>
      <c r="WRH1" s="296"/>
      <c r="WRI1" s="297"/>
      <c r="WRJ1" s="296"/>
      <c r="WRK1" s="297"/>
      <c r="WRL1" s="296"/>
      <c r="WRM1" s="297"/>
      <c r="WRN1" s="296"/>
      <c r="WRO1" s="297"/>
      <c r="WRP1" s="296"/>
      <c r="WRQ1" s="297"/>
      <c r="WRR1" s="296"/>
      <c r="WRS1" s="297"/>
      <c r="WRT1" s="296"/>
      <c r="WRU1" s="297"/>
      <c r="WRV1" s="296"/>
      <c r="WRW1" s="297"/>
      <c r="WRX1" s="296"/>
      <c r="WRY1" s="297"/>
      <c r="WRZ1" s="296"/>
      <c r="WSA1" s="297"/>
      <c r="WSB1" s="296"/>
      <c r="WSC1" s="297"/>
      <c r="WSD1" s="296"/>
      <c r="WSE1" s="297"/>
      <c r="WSF1" s="296"/>
      <c r="WSG1" s="297"/>
      <c r="WSH1" s="296"/>
      <c r="WSI1" s="297"/>
      <c r="WSJ1" s="296"/>
      <c r="WSK1" s="297"/>
      <c r="WSL1" s="296"/>
      <c r="WSM1" s="297"/>
      <c r="WSN1" s="296"/>
      <c r="WSO1" s="297"/>
      <c r="WSP1" s="296"/>
      <c r="WSQ1" s="297"/>
      <c r="WSR1" s="296"/>
      <c r="WSS1" s="297"/>
      <c r="WST1" s="296"/>
      <c r="WSU1" s="297"/>
      <c r="WSV1" s="296"/>
      <c r="WSW1" s="297"/>
      <c r="WSX1" s="296"/>
      <c r="WSY1" s="297"/>
      <c r="WSZ1" s="296"/>
      <c r="WTA1" s="297"/>
      <c r="WTB1" s="296"/>
      <c r="WTC1" s="297"/>
      <c r="WTD1" s="296"/>
      <c r="WTE1" s="297"/>
      <c r="WTF1" s="296"/>
      <c r="WTG1" s="297"/>
      <c r="WTH1" s="296"/>
      <c r="WTI1" s="297"/>
      <c r="WTJ1" s="296"/>
      <c r="WTK1" s="297"/>
      <c r="WTL1" s="296"/>
      <c r="WTM1" s="297"/>
      <c r="WTN1" s="296"/>
      <c r="WTO1" s="297"/>
      <c r="WTP1" s="296"/>
      <c r="WTQ1" s="297"/>
      <c r="WTR1" s="296"/>
      <c r="WTS1" s="297"/>
      <c r="WTT1" s="296"/>
      <c r="WTU1" s="297"/>
      <c r="WTV1" s="296"/>
      <c r="WTW1" s="297"/>
      <c r="WTX1" s="296"/>
      <c r="WTY1" s="297"/>
      <c r="WTZ1" s="296"/>
      <c r="WUA1" s="297"/>
      <c r="WUB1" s="296"/>
      <c r="WUC1" s="297"/>
      <c r="WUD1" s="296"/>
      <c r="WUE1" s="297"/>
      <c r="WUF1" s="296"/>
      <c r="WUG1" s="297"/>
      <c r="WUH1" s="296"/>
      <c r="WUI1" s="297"/>
      <c r="WUJ1" s="296"/>
      <c r="WUK1" s="297"/>
      <c r="WUL1" s="296"/>
      <c r="WUM1" s="297"/>
      <c r="WUN1" s="296"/>
      <c r="WUO1" s="297"/>
      <c r="WUP1" s="296"/>
      <c r="WUQ1" s="297"/>
      <c r="WUR1" s="296"/>
      <c r="WUS1" s="297"/>
      <c r="WUT1" s="296"/>
      <c r="WUU1" s="297"/>
      <c r="WUV1" s="296"/>
      <c r="WUW1" s="297"/>
      <c r="WUX1" s="296"/>
      <c r="WUY1" s="297"/>
      <c r="WUZ1" s="296"/>
      <c r="WVA1" s="297"/>
      <c r="WVB1" s="296"/>
      <c r="WVC1" s="297"/>
      <c r="WVD1" s="296"/>
      <c r="WVE1" s="297"/>
      <c r="WVF1" s="296"/>
      <c r="WVG1" s="297"/>
      <c r="WVH1" s="296"/>
      <c r="WVI1" s="297"/>
      <c r="WVJ1" s="296"/>
      <c r="WVK1" s="297"/>
      <c r="WVL1" s="296"/>
      <c r="WVM1" s="297"/>
      <c r="WVN1" s="296"/>
      <c r="WVO1" s="297"/>
      <c r="WVP1" s="296"/>
      <c r="WVQ1" s="297"/>
      <c r="WVR1" s="296"/>
      <c r="WVS1" s="297"/>
      <c r="WVT1" s="296"/>
      <c r="WVU1" s="297"/>
      <c r="WVV1" s="296"/>
      <c r="WVW1" s="297"/>
      <c r="WVX1" s="296"/>
      <c r="WVY1" s="297"/>
      <c r="WVZ1" s="296"/>
      <c r="WWA1" s="297"/>
      <c r="WWB1" s="296"/>
      <c r="WWC1" s="297"/>
      <c r="WWD1" s="296"/>
      <c r="WWE1" s="297"/>
      <c r="WWF1" s="296"/>
      <c r="WWG1" s="297"/>
      <c r="WWH1" s="296"/>
      <c r="WWI1" s="297"/>
      <c r="WWJ1" s="296"/>
      <c r="WWK1" s="297"/>
      <c r="WWL1" s="296"/>
      <c r="WWM1" s="297"/>
      <c r="WWN1" s="296"/>
      <c r="WWO1" s="297"/>
      <c r="WWP1" s="296"/>
      <c r="WWQ1" s="297"/>
      <c r="WWR1" s="296"/>
      <c r="WWS1" s="297"/>
      <c r="WWT1" s="296"/>
      <c r="WWU1" s="297"/>
      <c r="WWV1" s="296"/>
      <c r="WWW1" s="297"/>
      <c r="WWX1" s="296"/>
      <c r="WWY1" s="297"/>
      <c r="WWZ1" s="296"/>
      <c r="WXA1" s="297"/>
      <c r="WXB1" s="296"/>
      <c r="WXC1" s="297"/>
      <c r="WXD1" s="296"/>
      <c r="WXE1" s="297"/>
      <c r="WXF1" s="296"/>
      <c r="WXG1" s="297"/>
      <c r="WXH1" s="296"/>
      <c r="WXI1" s="297"/>
      <c r="WXJ1" s="296"/>
      <c r="WXK1" s="297"/>
      <c r="WXL1" s="296"/>
      <c r="WXM1" s="297"/>
      <c r="WXN1" s="296"/>
      <c r="WXO1" s="297"/>
      <c r="WXP1" s="296"/>
      <c r="WXQ1" s="297"/>
      <c r="WXR1" s="296"/>
      <c r="WXS1" s="297"/>
      <c r="WXT1" s="296"/>
      <c r="WXU1" s="297"/>
      <c r="WXV1" s="296"/>
      <c r="WXW1" s="297"/>
      <c r="WXX1" s="296"/>
      <c r="WXY1" s="297"/>
      <c r="WXZ1" s="296"/>
      <c r="WYA1" s="297"/>
      <c r="WYB1" s="296"/>
      <c r="WYC1" s="297"/>
      <c r="WYD1" s="296"/>
      <c r="WYE1" s="297"/>
      <c r="WYF1" s="296"/>
      <c r="WYG1" s="297"/>
      <c r="WYH1" s="296"/>
      <c r="WYI1" s="297"/>
      <c r="WYJ1" s="296"/>
      <c r="WYK1" s="297"/>
      <c r="WYL1" s="296"/>
      <c r="WYM1" s="297"/>
      <c r="WYN1" s="296"/>
      <c r="WYO1" s="297"/>
      <c r="WYP1" s="296"/>
      <c r="WYQ1" s="297"/>
      <c r="WYR1" s="296"/>
      <c r="WYS1" s="297"/>
      <c r="WYT1" s="296"/>
      <c r="WYU1" s="297"/>
      <c r="WYV1" s="296"/>
      <c r="WYW1" s="297"/>
      <c r="WYX1" s="296"/>
      <c r="WYY1" s="297"/>
      <c r="WYZ1" s="296"/>
      <c r="WZA1" s="297"/>
      <c r="WZB1" s="296"/>
      <c r="WZC1" s="297"/>
      <c r="WZD1" s="296"/>
      <c r="WZE1" s="297"/>
      <c r="WZF1" s="296"/>
      <c r="WZG1" s="297"/>
      <c r="WZH1" s="296"/>
      <c r="WZI1" s="297"/>
      <c r="WZJ1" s="296"/>
      <c r="WZK1" s="297"/>
      <c r="WZL1" s="296"/>
      <c r="WZM1" s="297"/>
      <c r="WZN1" s="296"/>
      <c r="WZO1" s="297"/>
      <c r="WZP1" s="296"/>
      <c r="WZQ1" s="297"/>
      <c r="WZR1" s="296"/>
      <c r="WZS1" s="297"/>
      <c r="WZT1" s="296"/>
      <c r="WZU1" s="297"/>
      <c r="WZV1" s="296"/>
      <c r="WZW1" s="297"/>
      <c r="WZX1" s="296"/>
      <c r="WZY1" s="297"/>
      <c r="WZZ1" s="296"/>
      <c r="XAA1" s="297"/>
      <c r="XAB1" s="296"/>
      <c r="XAC1" s="297"/>
      <c r="XAD1" s="296"/>
      <c r="XAE1" s="297"/>
      <c r="XAF1" s="296"/>
      <c r="XAG1" s="297"/>
      <c r="XAH1" s="296"/>
      <c r="XAI1" s="297"/>
      <c r="XAJ1" s="296"/>
      <c r="XAK1" s="297"/>
      <c r="XAL1" s="296"/>
      <c r="XAM1" s="297"/>
      <c r="XAN1" s="296"/>
      <c r="XAO1" s="297"/>
      <c r="XAP1" s="296"/>
      <c r="XAQ1" s="297"/>
      <c r="XAR1" s="296"/>
      <c r="XAS1" s="297"/>
      <c r="XAT1" s="296"/>
      <c r="XAU1" s="297"/>
      <c r="XAV1" s="296"/>
      <c r="XAW1" s="297"/>
      <c r="XAX1" s="296"/>
      <c r="XAY1" s="297"/>
      <c r="XAZ1" s="296"/>
      <c r="XBA1" s="297"/>
      <c r="XBB1" s="296"/>
      <c r="XBC1" s="297"/>
      <c r="XBD1" s="296"/>
      <c r="XBE1" s="297"/>
      <c r="XBF1" s="296"/>
      <c r="XBG1" s="297"/>
      <c r="XBH1" s="296"/>
      <c r="XBI1" s="297"/>
      <c r="XBJ1" s="296"/>
      <c r="XBK1" s="297"/>
      <c r="XBL1" s="296"/>
      <c r="XBM1" s="297"/>
      <c r="XBN1" s="296"/>
      <c r="XBO1" s="297"/>
      <c r="XBP1" s="296"/>
      <c r="XBQ1" s="297"/>
      <c r="XBR1" s="296"/>
      <c r="XBS1" s="297"/>
      <c r="XBT1" s="296"/>
      <c r="XBU1" s="297"/>
      <c r="XBV1" s="296"/>
      <c r="XBW1" s="297"/>
      <c r="XBX1" s="296"/>
      <c r="XBY1" s="297"/>
      <c r="XBZ1" s="296"/>
      <c r="XCA1" s="297"/>
      <c r="XCB1" s="296"/>
      <c r="XCC1" s="297"/>
      <c r="XCD1" s="296"/>
      <c r="XCE1" s="297"/>
      <c r="XCF1" s="296"/>
      <c r="XCG1" s="297"/>
      <c r="XCH1" s="296"/>
      <c r="XCI1" s="297"/>
      <c r="XCJ1" s="296"/>
      <c r="XCK1" s="297"/>
      <c r="XCL1" s="296"/>
      <c r="XCM1" s="297"/>
      <c r="XCN1" s="296"/>
      <c r="XCO1" s="297"/>
      <c r="XCP1" s="296"/>
      <c r="XCQ1" s="297"/>
      <c r="XCR1" s="296"/>
      <c r="XCS1" s="297"/>
      <c r="XCT1" s="296"/>
      <c r="XCU1" s="297"/>
      <c r="XCV1" s="296"/>
      <c r="XCW1" s="297"/>
      <c r="XCX1" s="296"/>
      <c r="XCY1" s="297"/>
      <c r="XCZ1" s="296"/>
      <c r="XDA1" s="297"/>
      <c r="XDB1" s="296"/>
      <c r="XDC1" s="297"/>
      <c r="XDD1" s="296"/>
      <c r="XDE1" s="297"/>
      <c r="XDF1" s="296"/>
      <c r="XDG1" s="297"/>
      <c r="XDH1" s="296"/>
      <c r="XDI1" s="297"/>
      <c r="XDJ1" s="296"/>
      <c r="XDK1" s="297"/>
      <c r="XDL1" s="296"/>
      <c r="XDM1" s="297"/>
      <c r="XDN1" s="296"/>
      <c r="XDO1" s="297"/>
      <c r="XDP1" s="296"/>
      <c r="XDQ1" s="297"/>
      <c r="XDR1" s="296"/>
      <c r="XDS1" s="297"/>
      <c r="XDT1" s="296"/>
      <c r="XDU1" s="297"/>
      <c r="XDV1" s="296"/>
      <c r="XDW1" s="297"/>
      <c r="XDX1" s="296"/>
      <c r="XDY1" s="297"/>
      <c r="XDZ1" s="296"/>
      <c r="XEA1" s="297"/>
      <c r="XEB1" s="296"/>
      <c r="XEC1" s="297"/>
      <c r="XED1" s="296"/>
      <c r="XEE1" s="297"/>
      <c r="XEF1" s="296"/>
      <c r="XEG1" s="297"/>
      <c r="XEH1" s="296"/>
      <c r="XEI1" s="297"/>
      <c r="XEJ1" s="296"/>
      <c r="XEK1" s="297"/>
      <c r="XEL1" s="296"/>
      <c r="XEM1" s="297"/>
      <c r="XEN1" s="296"/>
      <c r="XEO1" s="297"/>
      <c r="XEP1" s="296"/>
      <c r="XEQ1" s="297"/>
      <c r="XER1" s="296"/>
      <c r="XES1" s="297"/>
      <c r="XET1" s="296"/>
      <c r="XEU1" s="297"/>
      <c r="XEV1" s="296"/>
      <c r="XEW1" s="297"/>
      <c r="XEX1" s="296"/>
      <c r="XEY1" s="297"/>
      <c r="XEZ1" s="296"/>
      <c r="XFA1" s="297"/>
      <c r="XFB1" s="296"/>
      <c r="XFC1" s="297"/>
      <c r="XFD1" s="296"/>
    </row>
    <row r="2" spans="1:16384">
      <c r="A2" s="307"/>
      <c r="B2" s="300"/>
      <c r="C2" s="297"/>
      <c r="D2" s="300"/>
      <c r="E2" s="297"/>
      <c r="F2" s="300"/>
      <c r="G2" s="297"/>
      <c r="H2" s="300"/>
      <c r="I2" s="297"/>
      <c r="J2" s="693"/>
      <c r="K2" s="297"/>
      <c r="L2" s="300"/>
      <c r="M2" s="297"/>
      <c r="N2" s="300"/>
      <c r="O2" s="297"/>
      <c r="P2" s="300"/>
      <c r="Q2" s="297"/>
      <c r="R2" s="300"/>
      <c r="S2" s="297"/>
      <c r="T2" s="300"/>
      <c r="U2" s="297"/>
      <c r="V2" s="300"/>
      <c r="W2" s="297"/>
      <c r="X2" s="300"/>
      <c r="Y2" s="297"/>
      <c r="Z2" s="300"/>
      <c r="AA2" s="297"/>
      <c r="AB2" s="300"/>
      <c r="AC2" s="297"/>
      <c r="AD2" s="300"/>
      <c r="AE2" s="297"/>
      <c r="AF2" s="300"/>
      <c r="AG2" s="297"/>
      <c r="AH2" s="300"/>
      <c r="AI2" s="297"/>
      <c r="AJ2" s="300"/>
      <c r="AK2" s="297"/>
      <c r="AL2" s="300"/>
      <c r="AM2" s="297"/>
      <c r="AN2" s="300"/>
      <c r="AO2" s="297"/>
      <c r="AP2" s="300"/>
      <c r="AQ2" s="297"/>
      <c r="AR2" s="300"/>
      <c r="AS2" s="297"/>
      <c r="AT2" s="300"/>
      <c r="AU2" s="297"/>
      <c r="AV2" s="300"/>
      <c r="AW2" s="297"/>
      <c r="AX2" s="300"/>
      <c r="AY2" s="297"/>
      <c r="AZ2" s="300"/>
      <c r="BA2" s="297"/>
      <c r="BB2" s="300"/>
      <c r="BC2" s="297"/>
      <c r="BD2" s="300"/>
      <c r="BE2" s="297"/>
      <c r="BF2" s="300"/>
      <c r="BG2" s="297"/>
      <c r="BH2" s="300"/>
      <c r="BI2" s="297"/>
      <c r="BJ2" s="300"/>
      <c r="BK2" s="297"/>
      <c r="BL2" s="300"/>
      <c r="BM2" s="297"/>
      <c r="BN2" s="300"/>
      <c r="BO2" s="297"/>
      <c r="BP2" s="300"/>
      <c r="BQ2" s="297"/>
      <c r="BR2" s="300"/>
      <c r="BS2" s="297"/>
      <c r="BT2" s="300"/>
      <c r="BU2" s="297"/>
      <c r="BV2" s="300"/>
      <c r="BW2" s="297"/>
      <c r="BX2" s="300"/>
      <c r="BY2" s="297"/>
      <c r="BZ2" s="300"/>
      <c r="CA2" s="297"/>
      <c r="CB2" s="300"/>
      <c r="CC2" s="297"/>
      <c r="CD2" s="300"/>
      <c r="CE2" s="297"/>
      <c r="CF2" s="300"/>
      <c r="CG2" s="297"/>
      <c r="CH2" s="300"/>
      <c r="CI2" s="297"/>
      <c r="CJ2" s="300"/>
      <c r="CK2" s="297"/>
      <c r="CL2" s="300"/>
      <c r="CM2" s="297"/>
      <c r="CN2" s="300"/>
      <c r="CO2" s="297"/>
      <c r="CP2" s="300"/>
      <c r="CQ2" s="297"/>
      <c r="CR2" s="300"/>
      <c r="CS2" s="297"/>
      <c r="CT2" s="300"/>
      <c r="CU2" s="297"/>
      <c r="CV2" s="300"/>
      <c r="CW2" s="297"/>
      <c r="CX2" s="300"/>
      <c r="CY2" s="297"/>
      <c r="CZ2" s="300"/>
      <c r="DA2" s="297"/>
      <c r="DB2" s="300"/>
      <c r="DC2" s="297"/>
      <c r="DD2" s="300"/>
      <c r="DE2" s="297"/>
      <c r="DF2" s="300"/>
      <c r="DG2" s="297"/>
      <c r="DH2" s="300"/>
      <c r="DI2" s="297"/>
      <c r="DJ2" s="300"/>
      <c r="DK2" s="297"/>
      <c r="DL2" s="300"/>
      <c r="DM2" s="297"/>
      <c r="DN2" s="300"/>
      <c r="DO2" s="297"/>
      <c r="DP2" s="300"/>
      <c r="DQ2" s="297"/>
      <c r="DR2" s="300"/>
      <c r="DS2" s="297"/>
      <c r="DT2" s="300"/>
      <c r="DU2" s="297"/>
      <c r="DV2" s="300"/>
      <c r="DW2" s="297"/>
      <c r="DX2" s="300"/>
      <c r="DY2" s="297"/>
      <c r="DZ2" s="300"/>
      <c r="EA2" s="297"/>
      <c r="EB2" s="300"/>
      <c r="EC2" s="297"/>
      <c r="ED2" s="300"/>
      <c r="EE2" s="297"/>
      <c r="EF2" s="300"/>
      <c r="EG2" s="297"/>
      <c r="EH2" s="300"/>
      <c r="EI2" s="297"/>
      <c r="EJ2" s="300"/>
      <c r="EK2" s="297"/>
      <c r="EL2" s="300"/>
      <c r="EM2" s="297"/>
      <c r="EN2" s="300"/>
      <c r="EO2" s="297"/>
      <c r="EP2" s="300"/>
      <c r="EQ2" s="297"/>
      <c r="ER2" s="300"/>
      <c r="ES2" s="297"/>
      <c r="ET2" s="300"/>
      <c r="EU2" s="297"/>
      <c r="EV2" s="300"/>
      <c r="EW2" s="297"/>
      <c r="EX2" s="300"/>
      <c r="EY2" s="297"/>
      <c r="EZ2" s="300"/>
      <c r="FA2" s="297"/>
      <c r="FB2" s="300"/>
      <c r="FC2" s="297"/>
      <c r="FD2" s="300"/>
      <c r="FE2" s="297"/>
      <c r="FF2" s="300"/>
      <c r="FG2" s="297"/>
      <c r="FH2" s="300"/>
      <c r="FI2" s="297"/>
      <c r="FJ2" s="300"/>
      <c r="FK2" s="297"/>
      <c r="FL2" s="300"/>
      <c r="FM2" s="297"/>
      <c r="FN2" s="300"/>
      <c r="FO2" s="297"/>
      <c r="FP2" s="300"/>
      <c r="FQ2" s="297"/>
      <c r="FR2" s="300"/>
      <c r="FS2" s="297"/>
      <c r="FT2" s="300"/>
      <c r="FU2" s="297"/>
      <c r="FV2" s="300"/>
      <c r="FW2" s="297"/>
      <c r="FX2" s="300"/>
      <c r="FY2" s="297"/>
      <c r="FZ2" s="300"/>
      <c r="GA2" s="297"/>
      <c r="GB2" s="300"/>
      <c r="GC2" s="297"/>
      <c r="GD2" s="300"/>
      <c r="GE2" s="297"/>
      <c r="GF2" s="300"/>
      <c r="GG2" s="297"/>
      <c r="GH2" s="300"/>
      <c r="GI2" s="297"/>
      <c r="GJ2" s="300"/>
      <c r="GK2" s="297"/>
      <c r="GL2" s="300"/>
      <c r="GM2" s="297"/>
      <c r="GN2" s="300"/>
      <c r="GO2" s="297"/>
      <c r="GP2" s="300"/>
      <c r="GQ2" s="297"/>
      <c r="GR2" s="300"/>
      <c r="GS2" s="297"/>
      <c r="GT2" s="300"/>
      <c r="GU2" s="297"/>
      <c r="GV2" s="300"/>
      <c r="GW2" s="297"/>
      <c r="GX2" s="300"/>
      <c r="GY2" s="297"/>
      <c r="GZ2" s="300"/>
      <c r="HA2" s="297"/>
      <c r="HB2" s="300"/>
      <c r="HC2" s="297"/>
      <c r="HD2" s="300"/>
      <c r="HE2" s="297"/>
      <c r="HF2" s="300"/>
      <c r="HG2" s="297"/>
      <c r="HH2" s="300"/>
      <c r="HI2" s="297"/>
      <c r="HJ2" s="300"/>
      <c r="HK2" s="297"/>
      <c r="HL2" s="300"/>
      <c r="HM2" s="297"/>
      <c r="HN2" s="300"/>
      <c r="HO2" s="297"/>
      <c r="HP2" s="300"/>
      <c r="HQ2" s="297"/>
      <c r="HR2" s="300"/>
      <c r="HS2" s="297"/>
      <c r="HT2" s="300"/>
      <c r="HU2" s="297"/>
      <c r="HV2" s="300"/>
      <c r="HW2" s="297"/>
      <c r="HX2" s="300"/>
      <c r="HY2" s="297"/>
      <c r="HZ2" s="300"/>
      <c r="IA2" s="297"/>
      <c r="IB2" s="300"/>
      <c r="IC2" s="297"/>
      <c r="ID2" s="300"/>
      <c r="IE2" s="297"/>
      <c r="IF2" s="300"/>
      <c r="IG2" s="297"/>
      <c r="IH2" s="300"/>
      <c r="II2" s="297"/>
      <c r="IJ2" s="300"/>
      <c r="IK2" s="297"/>
      <c r="IL2" s="300"/>
      <c r="IM2" s="297"/>
      <c r="IN2" s="300"/>
      <c r="IO2" s="297"/>
      <c r="IP2" s="300"/>
      <c r="IQ2" s="297"/>
      <c r="IR2" s="300"/>
      <c r="IS2" s="297"/>
      <c r="IT2" s="300"/>
      <c r="IU2" s="297"/>
      <c r="IV2" s="300"/>
      <c r="IW2" s="297"/>
      <c r="IX2" s="300"/>
      <c r="IY2" s="297"/>
      <c r="IZ2" s="300"/>
      <c r="JA2" s="297"/>
      <c r="JB2" s="300"/>
      <c r="JC2" s="297"/>
      <c r="JD2" s="300"/>
      <c r="JE2" s="297"/>
      <c r="JF2" s="300"/>
      <c r="JG2" s="297"/>
      <c r="JH2" s="300"/>
      <c r="JI2" s="297"/>
      <c r="JJ2" s="300"/>
      <c r="JK2" s="297"/>
      <c r="JL2" s="300"/>
      <c r="JM2" s="297"/>
      <c r="JN2" s="300"/>
      <c r="JO2" s="297"/>
      <c r="JP2" s="300"/>
      <c r="JQ2" s="297"/>
      <c r="JR2" s="300"/>
      <c r="JS2" s="297"/>
      <c r="JT2" s="300"/>
      <c r="JU2" s="297"/>
      <c r="JV2" s="300"/>
      <c r="JW2" s="297"/>
      <c r="JX2" s="300"/>
      <c r="JY2" s="297"/>
      <c r="JZ2" s="300"/>
      <c r="KA2" s="297"/>
      <c r="KB2" s="300"/>
      <c r="KC2" s="297"/>
      <c r="KD2" s="300"/>
      <c r="KE2" s="297"/>
      <c r="KF2" s="300"/>
      <c r="KG2" s="297"/>
      <c r="KH2" s="300"/>
      <c r="KI2" s="297"/>
      <c r="KJ2" s="300"/>
      <c r="KK2" s="297"/>
      <c r="KL2" s="300"/>
      <c r="KM2" s="297"/>
      <c r="KN2" s="300"/>
      <c r="KO2" s="297"/>
      <c r="KP2" s="300"/>
      <c r="KQ2" s="297"/>
      <c r="KR2" s="300"/>
      <c r="KS2" s="297"/>
      <c r="KT2" s="300"/>
      <c r="KU2" s="297"/>
      <c r="KV2" s="300"/>
      <c r="KW2" s="297"/>
      <c r="KX2" s="300"/>
      <c r="KY2" s="297"/>
      <c r="KZ2" s="300"/>
      <c r="LA2" s="297"/>
      <c r="LB2" s="300"/>
      <c r="LC2" s="297"/>
      <c r="LD2" s="300"/>
      <c r="LE2" s="297"/>
      <c r="LF2" s="300"/>
      <c r="LG2" s="297"/>
      <c r="LH2" s="300"/>
      <c r="LI2" s="297"/>
      <c r="LJ2" s="300"/>
      <c r="LK2" s="297"/>
      <c r="LL2" s="300"/>
      <c r="LM2" s="297"/>
      <c r="LN2" s="300"/>
      <c r="LO2" s="297"/>
      <c r="LP2" s="300"/>
      <c r="LQ2" s="297"/>
      <c r="LR2" s="300"/>
      <c r="LS2" s="297"/>
      <c r="LT2" s="300"/>
      <c r="LU2" s="297"/>
      <c r="LV2" s="300"/>
      <c r="LW2" s="297"/>
      <c r="LX2" s="300"/>
      <c r="LY2" s="297"/>
      <c r="LZ2" s="300"/>
      <c r="MA2" s="297"/>
      <c r="MB2" s="300"/>
      <c r="MC2" s="297"/>
      <c r="MD2" s="300"/>
      <c r="ME2" s="297"/>
      <c r="MF2" s="300"/>
      <c r="MG2" s="297"/>
      <c r="MH2" s="300"/>
      <c r="MI2" s="297"/>
      <c r="MJ2" s="300"/>
      <c r="MK2" s="297"/>
      <c r="ML2" s="300"/>
      <c r="MM2" s="297"/>
      <c r="MN2" s="300"/>
      <c r="MO2" s="297"/>
      <c r="MP2" s="300"/>
      <c r="MQ2" s="297"/>
      <c r="MR2" s="300"/>
      <c r="MS2" s="297"/>
      <c r="MT2" s="300"/>
      <c r="MU2" s="297"/>
      <c r="MV2" s="300"/>
      <c r="MW2" s="297"/>
      <c r="MX2" s="300"/>
      <c r="MY2" s="297"/>
      <c r="MZ2" s="300"/>
      <c r="NA2" s="297"/>
      <c r="NB2" s="300"/>
      <c r="NC2" s="297"/>
      <c r="ND2" s="300"/>
      <c r="NE2" s="297"/>
      <c r="NF2" s="300"/>
      <c r="NG2" s="297"/>
      <c r="NH2" s="300"/>
      <c r="NI2" s="297"/>
      <c r="NJ2" s="300"/>
      <c r="NK2" s="297"/>
      <c r="NL2" s="300"/>
      <c r="NM2" s="297"/>
      <c r="NN2" s="300"/>
      <c r="NO2" s="297"/>
      <c r="NP2" s="300"/>
      <c r="NQ2" s="297"/>
      <c r="NR2" s="300"/>
      <c r="NS2" s="297"/>
      <c r="NT2" s="300"/>
      <c r="NU2" s="297"/>
      <c r="NV2" s="300"/>
      <c r="NW2" s="297"/>
      <c r="NX2" s="300"/>
      <c r="NY2" s="297"/>
      <c r="NZ2" s="300"/>
      <c r="OA2" s="297"/>
      <c r="OB2" s="300"/>
      <c r="OC2" s="297"/>
      <c r="OD2" s="300"/>
      <c r="OE2" s="297"/>
      <c r="OF2" s="300"/>
      <c r="OG2" s="297"/>
      <c r="OH2" s="300"/>
      <c r="OI2" s="297"/>
      <c r="OJ2" s="300"/>
      <c r="OK2" s="297"/>
      <c r="OL2" s="300"/>
      <c r="OM2" s="297"/>
      <c r="ON2" s="300"/>
      <c r="OO2" s="297"/>
      <c r="OP2" s="300"/>
      <c r="OQ2" s="297"/>
      <c r="OR2" s="300"/>
      <c r="OS2" s="297"/>
      <c r="OT2" s="300"/>
      <c r="OU2" s="297"/>
      <c r="OV2" s="300"/>
      <c r="OW2" s="297"/>
      <c r="OX2" s="300"/>
      <c r="OY2" s="297"/>
      <c r="OZ2" s="300"/>
      <c r="PA2" s="297"/>
      <c r="PB2" s="300"/>
      <c r="PC2" s="297"/>
      <c r="PD2" s="300"/>
      <c r="PE2" s="297"/>
      <c r="PF2" s="300"/>
      <c r="PG2" s="297"/>
      <c r="PH2" s="300"/>
      <c r="PI2" s="297"/>
      <c r="PJ2" s="300"/>
      <c r="PK2" s="297"/>
      <c r="PL2" s="300"/>
      <c r="PM2" s="297"/>
      <c r="PN2" s="300"/>
      <c r="PO2" s="297"/>
      <c r="PP2" s="300"/>
      <c r="PQ2" s="297"/>
      <c r="PR2" s="300"/>
      <c r="PS2" s="297"/>
      <c r="PT2" s="300"/>
      <c r="PU2" s="297"/>
      <c r="PV2" s="300"/>
      <c r="PW2" s="297"/>
      <c r="PX2" s="300"/>
      <c r="PY2" s="297"/>
      <c r="PZ2" s="300"/>
      <c r="QA2" s="297"/>
      <c r="QB2" s="300"/>
      <c r="QC2" s="297"/>
      <c r="QD2" s="300"/>
      <c r="QE2" s="297"/>
      <c r="QF2" s="300"/>
      <c r="QG2" s="297"/>
      <c r="QH2" s="300"/>
      <c r="QI2" s="297"/>
      <c r="QJ2" s="300"/>
      <c r="QK2" s="297"/>
      <c r="QL2" s="300"/>
      <c r="QM2" s="297"/>
      <c r="QN2" s="300"/>
      <c r="QO2" s="297"/>
      <c r="QP2" s="300"/>
      <c r="QQ2" s="297"/>
      <c r="QR2" s="300"/>
      <c r="QS2" s="297"/>
      <c r="QT2" s="300"/>
      <c r="QU2" s="297"/>
      <c r="QV2" s="300"/>
      <c r="QW2" s="297"/>
      <c r="QX2" s="300"/>
      <c r="QY2" s="297"/>
      <c r="QZ2" s="300"/>
      <c r="RA2" s="297"/>
      <c r="RB2" s="300"/>
      <c r="RC2" s="297"/>
      <c r="RD2" s="300"/>
      <c r="RE2" s="297"/>
      <c r="RF2" s="300"/>
      <c r="RG2" s="297"/>
      <c r="RH2" s="300"/>
      <c r="RI2" s="297"/>
      <c r="RJ2" s="300"/>
      <c r="RK2" s="297"/>
      <c r="RL2" s="300"/>
      <c r="RM2" s="297"/>
      <c r="RN2" s="300"/>
      <c r="RO2" s="297"/>
      <c r="RP2" s="300"/>
      <c r="RQ2" s="297"/>
      <c r="RR2" s="300"/>
      <c r="RS2" s="297"/>
      <c r="RT2" s="300"/>
      <c r="RU2" s="297"/>
      <c r="RV2" s="300"/>
      <c r="RW2" s="297"/>
      <c r="RX2" s="300"/>
      <c r="RY2" s="297"/>
      <c r="RZ2" s="300"/>
      <c r="SA2" s="297"/>
      <c r="SB2" s="300"/>
      <c r="SC2" s="297"/>
      <c r="SD2" s="300"/>
      <c r="SE2" s="297"/>
      <c r="SF2" s="300"/>
      <c r="SG2" s="297"/>
      <c r="SH2" s="300"/>
      <c r="SI2" s="297"/>
      <c r="SJ2" s="300"/>
      <c r="SK2" s="297"/>
      <c r="SL2" s="300"/>
      <c r="SM2" s="297"/>
      <c r="SN2" s="300"/>
      <c r="SO2" s="297"/>
      <c r="SP2" s="300"/>
      <c r="SQ2" s="297"/>
      <c r="SR2" s="300"/>
      <c r="SS2" s="297"/>
      <c r="ST2" s="300"/>
      <c r="SU2" s="297"/>
      <c r="SV2" s="300"/>
      <c r="SW2" s="297"/>
      <c r="SX2" s="300"/>
      <c r="SY2" s="297"/>
      <c r="SZ2" s="300"/>
      <c r="TA2" s="297"/>
      <c r="TB2" s="300"/>
      <c r="TC2" s="297"/>
      <c r="TD2" s="300"/>
      <c r="TE2" s="297"/>
      <c r="TF2" s="300"/>
      <c r="TG2" s="297"/>
      <c r="TH2" s="300"/>
      <c r="TI2" s="297"/>
      <c r="TJ2" s="300"/>
      <c r="TK2" s="297"/>
      <c r="TL2" s="300"/>
      <c r="TM2" s="297"/>
      <c r="TN2" s="300"/>
      <c r="TO2" s="297"/>
      <c r="TP2" s="300"/>
      <c r="TQ2" s="297"/>
      <c r="TR2" s="300"/>
      <c r="TS2" s="297"/>
      <c r="TT2" s="300"/>
      <c r="TU2" s="297"/>
      <c r="TV2" s="300"/>
      <c r="TW2" s="297"/>
      <c r="TX2" s="300"/>
      <c r="TY2" s="297"/>
      <c r="TZ2" s="300"/>
      <c r="UA2" s="297"/>
      <c r="UB2" s="300"/>
      <c r="UC2" s="297"/>
      <c r="UD2" s="300"/>
      <c r="UE2" s="297"/>
      <c r="UF2" s="300"/>
      <c r="UG2" s="297"/>
      <c r="UH2" s="300"/>
      <c r="UI2" s="297"/>
      <c r="UJ2" s="300"/>
      <c r="UK2" s="297"/>
      <c r="UL2" s="300"/>
      <c r="UM2" s="297"/>
      <c r="UN2" s="300"/>
      <c r="UO2" s="297"/>
      <c r="UP2" s="300"/>
      <c r="UQ2" s="297"/>
      <c r="UR2" s="300"/>
      <c r="US2" s="297"/>
      <c r="UT2" s="300"/>
      <c r="UU2" s="297"/>
      <c r="UV2" s="300"/>
      <c r="UW2" s="297"/>
      <c r="UX2" s="300"/>
      <c r="UY2" s="297"/>
      <c r="UZ2" s="300"/>
      <c r="VA2" s="297"/>
      <c r="VB2" s="300"/>
      <c r="VC2" s="297"/>
      <c r="VD2" s="300"/>
      <c r="VE2" s="297"/>
      <c r="VF2" s="300"/>
      <c r="VG2" s="297"/>
      <c r="VH2" s="300"/>
      <c r="VI2" s="297"/>
      <c r="VJ2" s="300"/>
      <c r="VK2" s="297"/>
      <c r="VL2" s="300"/>
      <c r="VM2" s="297"/>
      <c r="VN2" s="300"/>
      <c r="VO2" s="297"/>
      <c r="VP2" s="300"/>
      <c r="VQ2" s="297"/>
      <c r="VR2" s="300"/>
      <c r="VS2" s="297"/>
      <c r="VT2" s="300"/>
      <c r="VU2" s="297"/>
      <c r="VV2" s="300"/>
      <c r="VW2" s="297"/>
      <c r="VX2" s="300"/>
      <c r="VY2" s="297"/>
      <c r="VZ2" s="300"/>
      <c r="WA2" s="297"/>
      <c r="WB2" s="300"/>
      <c r="WC2" s="297"/>
      <c r="WD2" s="300"/>
      <c r="WE2" s="297"/>
      <c r="WF2" s="300"/>
      <c r="WG2" s="297"/>
      <c r="WH2" s="300"/>
      <c r="WI2" s="297"/>
      <c r="WJ2" s="300"/>
      <c r="WK2" s="297"/>
      <c r="WL2" s="300"/>
      <c r="WM2" s="297"/>
      <c r="WN2" s="300"/>
      <c r="WO2" s="297"/>
      <c r="WP2" s="300"/>
      <c r="WQ2" s="297"/>
      <c r="WR2" s="300"/>
      <c r="WS2" s="297"/>
      <c r="WT2" s="300"/>
      <c r="WU2" s="297"/>
      <c r="WV2" s="300"/>
      <c r="WW2" s="297"/>
      <c r="WX2" s="300"/>
      <c r="WY2" s="297"/>
      <c r="WZ2" s="300"/>
      <c r="XA2" s="297"/>
      <c r="XB2" s="300"/>
      <c r="XC2" s="297"/>
      <c r="XD2" s="300"/>
      <c r="XE2" s="297"/>
      <c r="XF2" s="300"/>
      <c r="XG2" s="297"/>
      <c r="XH2" s="300"/>
      <c r="XI2" s="297"/>
      <c r="XJ2" s="300"/>
      <c r="XK2" s="297"/>
      <c r="XL2" s="300"/>
      <c r="XM2" s="297"/>
      <c r="XN2" s="300"/>
      <c r="XO2" s="297"/>
      <c r="XP2" s="300"/>
      <c r="XQ2" s="297"/>
      <c r="XR2" s="300"/>
      <c r="XS2" s="297"/>
      <c r="XT2" s="300"/>
      <c r="XU2" s="297"/>
      <c r="XV2" s="300"/>
      <c r="XW2" s="297"/>
      <c r="XX2" s="300"/>
      <c r="XY2" s="297"/>
      <c r="XZ2" s="300"/>
      <c r="YA2" s="297"/>
      <c r="YB2" s="300"/>
      <c r="YC2" s="297"/>
      <c r="YD2" s="300"/>
      <c r="YE2" s="297"/>
      <c r="YF2" s="300"/>
      <c r="YG2" s="297"/>
      <c r="YH2" s="300"/>
      <c r="YI2" s="297"/>
      <c r="YJ2" s="300"/>
      <c r="YK2" s="297"/>
      <c r="YL2" s="300"/>
      <c r="YM2" s="297"/>
      <c r="YN2" s="300"/>
      <c r="YO2" s="297"/>
      <c r="YP2" s="300"/>
      <c r="YQ2" s="297"/>
      <c r="YR2" s="300"/>
      <c r="YS2" s="297"/>
      <c r="YT2" s="300"/>
      <c r="YU2" s="297"/>
      <c r="YV2" s="300"/>
      <c r="YW2" s="297"/>
      <c r="YX2" s="300"/>
      <c r="YY2" s="297"/>
      <c r="YZ2" s="300"/>
      <c r="ZA2" s="297"/>
      <c r="ZB2" s="300"/>
      <c r="ZC2" s="297"/>
      <c r="ZD2" s="300"/>
      <c r="ZE2" s="297"/>
      <c r="ZF2" s="300"/>
      <c r="ZG2" s="297"/>
      <c r="ZH2" s="300"/>
      <c r="ZI2" s="297"/>
      <c r="ZJ2" s="300"/>
      <c r="ZK2" s="297"/>
      <c r="ZL2" s="300"/>
      <c r="ZM2" s="297"/>
      <c r="ZN2" s="300"/>
      <c r="ZO2" s="297"/>
      <c r="ZP2" s="300"/>
      <c r="ZQ2" s="297"/>
      <c r="ZR2" s="300"/>
      <c r="ZS2" s="297"/>
      <c r="ZT2" s="300"/>
      <c r="ZU2" s="297"/>
      <c r="ZV2" s="300"/>
      <c r="ZW2" s="297"/>
      <c r="ZX2" s="300"/>
      <c r="ZY2" s="297"/>
      <c r="ZZ2" s="300"/>
      <c r="AAA2" s="297"/>
      <c r="AAB2" s="300"/>
      <c r="AAC2" s="297"/>
      <c r="AAD2" s="300"/>
      <c r="AAE2" s="297"/>
      <c r="AAF2" s="300"/>
      <c r="AAG2" s="297"/>
      <c r="AAH2" s="300"/>
      <c r="AAI2" s="297"/>
      <c r="AAJ2" s="300"/>
      <c r="AAK2" s="297"/>
      <c r="AAL2" s="300"/>
      <c r="AAM2" s="297"/>
      <c r="AAN2" s="300"/>
      <c r="AAO2" s="297"/>
      <c r="AAP2" s="300"/>
      <c r="AAQ2" s="297"/>
      <c r="AAR2" s="300"/>
      <c r="AAS2" s="297"/>
      <c r="AAT2" s="300"/>
      <c r="AAU2" s="297"/>
      <c r="AAV2" s="300"/>
      <c r="AAW2" s="297"/>
      <c r="AAX2" s="300"/>
      <c r="AAY2" s="297"/>
      <c r="AAZ2" s="300"/>
      <c r="ABA2" s="297"/>
      <c r="ABB2" s="300"/>
      <c r="ABC2" s="297"/>
      <c r="ABD2" s="300"/>
      <c r="ABE2" s="297"/>
      <c r="ABF2" s="300"/>
      <c r="ABG2" s="297"/>
      <c r="ABH2" s="300"/>
      <c r="ABI2" s="297"/>
      <c r="ABJ2" s="300"/>
      <c r="ABK2" s="297"/>
      <c r="ABL2" s="300"/>
      <c r="ABM2" s="297"/>
      <c r="ABN2" s="300"/>
      <c r="ABO2" s="297"/>
      <c r="ABP2" s="300"/>
      <c r="ABQ2" s="297"/>
      <c r="ABR2" s="300"/>
      <c r="ABS2" s="297"/>
      <c r="ABT2" s="300"/>
      <c r="ABU2" s="297"/>
      <c r="ABV2" s="300"/>
      <c r="ABW2" s="297"/>
      <c r="ABX2" s="300"/>
      <c r="ABY2" s="297"/>
      <c r="ABZ2" s="300"/>
      <c r="ACA2" s="297"/>
      <c r="ACB2" s="300"/>
      <c r="ACC2" s="297"/>
      <c r="ACD2" s="300"/>
      <c r="ACE2" s="297"/>
      <c r="ACF2" s="300"/>
      <c r="ACG2" s="297"/>
      <c r="ACH2" s="300"/>
      <c r="ACI2" s="297"/>
      <c r="ACJ2" s="300"/>
      <c r="ACK2" s="297"/>
      <c r="ACL2" s="300"/>
      <c r="ACM2" s="297"/>
      <c r="ACN2" s="300"/>
      <c r="ACO2" s="297"/>
      <c r="ACP2" s="300"/>
      <c r="ACQ2" s="297"/>
      <c r="ACR2" s="300"/>
      <c r="ACS2" s="297"/>
      <c r="ACT2" s="300"/>
      <c r="ACU2" s="297"/>
      <c r="ACV2" s="300"/>
      <c r="ACW2" s="297"/>
      <c r="ACX2" s="300"/>
      <c r="ACY2" s="297"/>
      <c r="ACZ2" s="300"/>
      <c r="ADA2" s="297"/>
      <c r="ADB2" s="300"/>
      <c r="ADC2" s="297"/>
      <c r="ADD2" s="300"/>
      <c r="ADE2" s="297"/>
      <c r="ADF2" s="300"/>
      <c r="ADG2" s="297"/>
      <c r="ADH2" s="300"/>
      <c r="ADI2" s="297"/>
      <c r="ADJ2" s="300"/>
      <c r="ADK2" s="297"/>
      <c r="ADL2" s="300"/>
      <c r="ADM2" s="297"/>
      <c r="ADN2" s="300"/>
      <c r="ADO2" s="297"/>
      <c r="ADP2" s="300"/>
      <c r="ADQ2" s="297"/>
      <c r="ADR2" s="300"/>
      <c r="ADS2" s="297"/>
      <c r="ADT2" s="300"/>
      <c r="ADU2" s="297"/>
      <c r="ADV2" s="300"/>
      <c r="ADW2" s="297"/>
      <c r="ADX2" s="300"/>
      <c r="ADY2" s="297"/>
      <c r="ADZ2" s="300"/>
      <c r="AEA2" s="297"/>
      <c r="AEB2" s="300"/>
      <c r="AEC2" s="297"/>
      <c r="AED2" s="300"/>
      <c r="AEE2" s="297"/>
      <c r="AEF2" s="300"/>
      <c r="AEG2" s="297"/>
      <c r="AEH2" s="300"/>
      <c r="AEI2" s="297"/>
      <c r="AEJ2" s="300"/>
      <c r="AEK2" s="297"/>
      <c r="AEL2" s="300"/>
      <c r="AEM2" s="297"/>
      <c r="AEN2" s="300"/>
      <c r="AEO2" s="297"/>
      <c r="AEP2" s="300"/>
      <c r="AEQ2" s="297"/>
      <c r="AER2" s="300"/>
      <c r="AES2" s="297"/>
      <c r="AET2" s="300"/>
      <c r="AEU2" s="297"/>
      <c r="AEV2" s="300"/>
      <c r="AEW2" s="297"/>
      <c r="AEX2" s="300"/>
      <c r="AEY2" s="297"/>
      <c r="AEZ2" s="300"/>
      <c r="AFA2" s="297"/>
      <c r="AFB2" s="300"/>
      <c r="AFC2" s="297"/>
      <c r="AFD2" s="300"/>
      <c r="AFE2" s="297"/>
      <c r="AFF2" s="300"/>
      <c r="AFG2" s="297"/>
      <c r="AFH2" s="300"/>
      <c r="AFI2" s="297"/>
      <c r="AFJ2" s="300"/>
      <c r="AFK2" s="297"/>
      <c r="AFL2" s="300"/>
      <c r="AFM2" s="297"/>
      <c r="AFN2" s="300"/>
      <c r="AFO2" s="297"/>
      <c r="AFP2" s="300"/>
      <c r="AFQ2" s="297"/>
      <c r="AFR2" s="300"/>
      <c r="AFS2" s="297"/>
      <c r="AFT2" s="300"/>
      <c r="AFU2" s="297"/>
      <c r="AFV2" s="300"/>
      <c r="AFW2" s="297"/>
      <c r="AFX2" s="300"/>
      <c r="AFY2" s="297"/>
      <c r="AFZ2" s="300"/>
      <c r="AGA2" s="297"/>
      <c r="AGB2" s="300"/>
      <c r="AGC2" s="297"/>
      <c r="AGD2" s="300"/>
      <c r="AGE2" s="297"/>
      <c r="AGF2" s="300"/>
      <c r="AGG2" s="297"/>
      <c r="AGH2" s="300"/>
      <c r="AGI2" s="297"/>
      <c r="AGJ2" s="300"/>
      <c r="AGK2" s="297"/>
      <c r="AGL2" s="300"/>
      <c r="AGM2" s="297"/>
      <c r="AGN2" s="300"/>
      <c r="AGO2" s="297"/>
      <c r="AGP2" s="300"/>
      <c r="AGQ2" s="297"/>
      <c r="AGR2" s="300"/>
      <c r="AGS2" s="297"/>
      <c r="AGT2" s="300"/>
      <c r="AGU2" s="297"/>
      <c r="AGV2" s="300"/>
      <c r="AGW2" s="297"/>
      <c r="AGX2" s="300"/>
      <c r="AGY2" s="297"/>
      <c r="AGZ2" s="300"/>
      <c r="AHA2" s="297"/>
      <c r="AHB2" s="300"/>
      <c r="AHC2" s="297"/>
      <c r="AHD2" s="300"/>
      <c r="AHE2" s="297"/>
      <c r="AHF2" s="300"/>
      <c r="AHG2" s="297"/>
      <c r="AHH2" s="300"/>
      <c r="AHI2" s="297"/>
      <c r="AHJ2" s="300"/>
      <c r="AHK2" s="297"/>
      <c r="AHL2" s="300"/>
      <c r="AHM2" s="297"/>
      <c r="AHN2" s="300"/>
      <c r="AHO2" s="297"/>
      <c r="AHP2" s="300"/>
      <c r="AHQ2" s="297"/>
      <c r="AHR2" s="300"/>
      <c r="AHS2" s="297"/>
      <c r="AHT2" s="300"/>
      <c r="AHU2" s="297"/>
      <c r="AHV2" s="300"/>
      <c r="AHW2" s="297"/>
      <c r="AHX2" s="300"/>
      <c r="AHY2" s="297"/>
      <c r="AHZ2" s="300"/>
      <c r="AIA2" s="297"/>
      <c r="AIB2" s="300"/>
      <c r="AIC2" s="297"/>
      <c r="AID2" s="300"/>
      <c r="AIE2" s="297"/>
      <c r="AIF2" s="300"/>
      <c r="AIG2" s="297"/>
      <c r="AIH2" s="300"/>
      <c r="AII2" s="297"/>
      <c r="AIJ2" s="300"/>
      <c r="AIK2" s="297"/>
      <c r="AIL2" s="300"/>
      <c r="AIM2" s="297"/>
      <c r="AIN2" s="300"/>
      <c r="AIO2" s="297"/>
      <c r="AIP2" s="300"/>
      <c r="AIQ2" s="297"/>
      <c r="AIR2" s="300"/>
      <c r="AIS2" s="297"/>
      <c r="AIT2" s="300"/>
      <c r="AIU2" s="297"/>
      <c r="AIV2" s="300"/>
      <c r="AIW2" s="297"/>
      <c r="AIX2" s="300"/>
      <c r="AIY2" s="297"/>
      <c r="AIZ2" s="300"/>
      <c r="AJA2" s="297"/>
      <c r="AJB2" s="300"/>
      <c r="AJC2" s="297"/>
      <c r="AJD2" s="300"/>
      <c r="AJE2" s="297"/>
      <c r="AJF2" s="300"/>
      <c r="AJG2" s="297"/>
      <c r="AJH2" s="300"/>
      <c r="AJI2" s="297"/>
      <c r="AJJ2" s="300"/>
      <c r="AJK2" s="297"/>
      <c r="AJL2" s="300"/>
      <c r="AJM2" s="297"/>
      <c r="AJN2" s="300"/>
      <c r="AJO2" s="297"/>
      <c r="AJP2" s="300"/>
      <c r="AJQ2" s="297"/>
      <c r="AJR2" s="300"/>
      <c r="AJS2" s="297"/>
      <c r="AJT2" s="300"/>
      <c r="AJU2" s="297"/>
      <c r="AJV2" s="300"/>
      <c r="AJW2" s="297"/>
      <c r="AJX2" s="300"/>
      <c r="AJY2" s="297"/>
      <c r="AJZ2" s="300"/>
      <c r="AKA2" s="297"/>
      <c r="AKB2" s="300"/>
      <c r="AKC2" s="297"/>
      <c r="AKD2" s="300"/>
      <c r="AKE2" s="297"/>
      <c r="AKF2" s="300"/>
      <c r="AKG2" s="297"/>
      <c r="AKH2" s="300"/>
      <c r="AKI2" s="297"/>
      <c r="AKJ2" s="300"/>
      <c r="AKK2" s="297"/>
      <c r="AKL2" s="300"/>
      <c r="AKM2" s="297"/>
      <c r="AKN2" s="300"/>
      <c r="AKO2" s="297"/>
      <c r="AKP2" s="300"/>
      <c r="AKQ2" s="297"/>
      <c r="AKR2" s="300"/>
      <c r="AKS2" s="297"/>
      <c r="AKT2" s="300"/>
      <c r="AKU2" s="297"/>
      <c r="AKV2" s="300"/>
      <c r="AKW2" s="297"/>
      <c r="AKX2" s="300"/>
      <c r="AKY2" s="297"/>
      <c r="AKZ2" s="300"/>
      <c r="ALA2" s="297"/>
      <c r="ALB2" s="300"/>
      <c r="ALC2" s="297"/>
      <c r="ALD2" s="300"/>
      <c r="ALE2" s="297"/>
      <c r="ALF2" s="300"/>
      <c r="ALG2" s="297"/>
      <c r="ALH2" s="300"/>
      <c r="ALI2" s="297"/>
      <c r="ALJ2" s="300"/>
      <c r="ALK2" s="297"/>
      <c r="ALL2" s="300"/>
      <c r="ALM2" s="297"/>
      <c r="ALN2" s="300"/>
      <c r="ALO2" s="297"/>
      <c r="ALP2" s="300"/>
      <c r="ALQ2" s="297"/>
      <c r="ALR2" s="300"/>
      <c r="ALS2" s="297"/>
      <c r="ALT2" s="300"/>
      <c r="ALU2" s="297"/>
      <c r="ALV2" s="300"/>
      <c r="ALW2" s="297"/>
      <c r="ALX2" s="300"/>
      <c r="ALY2" s="297"/>
      <c r="ALZ2" s="300"/>
      <c r="AMA2" s="297"/>
      <c r="AMB2" s="300"/>
      <c r="AMC2" s="297"/>
      <c r="AMD2" s="300"/>
      <c r="AME2" s="297"/>
      <c r="AMF2" s="300"/>
      <c r="AMG2" s="297"/>
      <c r="AMH2" s="300"/>
      <c r="AMI2" s="297"/>
      <c r="AMJ2" s="300"/>
      <c r="AMK2" s="297"/>
      <c r="AML2" s="300"/>
      <c r="AMM2" s="297"/>
      <c r="AMN2" s="300"/>
      <c r="AMO2" s="297"/>
      <c r="AMP2" s="300"/>
      <c r="AMQ2" s="297"/>
      <c r="AMR2" s="300"/>
      <c r="AMS2" s="297"/>
      <c r="AMT2" s="300"/>
      <c r="AMU2" s="297"/>
      <c r="AMV2" s="300"/>
      <c r="AMW2" s="297"/>
      <c r="AMX2" s="300"/>
      <c r="AMY2" s="297"/>
      <c r="AMZ2" s="300"/>
      <c r="ANA2" s="297"/>
      <c r="ANB2" s="300"/>
      <c r="ANC2" s="297"/>
      <c r="AND2" s="300"/>
      <c r="ANE2" s="297"/>
      <c r="ANF2" s="300"/>
      <c r="ANG2" s="297"/>
      <c r="ANH2" s="300"/>
      <c r="ANI2" s="297"/>
      <c r="ANJ2" s="300"/>
      <c r="ANK2" s="297"/>
      <c r="ANL2" s="300"/>
      <c r="ANM2" s="297"/>
      <c r="ANN2" s="300"/>
      <c r="ANO2" s="297"/>
      <c r="ANP2" s="300"/>
      <c r="ANQ2" s="297"/>
      <c r="ANR2" s="300"/>
      <c r="ANS2" s="297"/>
      <c r="ANT2" s="300"/>
      <c r="ANU2" s="297"/>
      <c r="ANV2" s="300"/>
      <c r="ANW2" s="297"/>
      <c r="ANX2" s="300"/>
      <c r="ANY2" s="297"/>
      <c r="ANZ2" s="300"/>
      <c r="AOA2" s="297"/>
      <c r="AOB2" s="300"/>
      <c r="AOC2" s="297"/>
      <c r="AOD2" s="300"/>
      <c r="AOE2" s="297"/>
      <c r="AOF2" s="300"/>
      <c r="AOG2" s="297"/>
      <c r="AOH2" s="300"/>
      <c r="AOI2" s="297"/>
      <c r="AOJ2" s="300"/>
      <c r="AOK2" s="297"/>
      <c r="AOL2" s="300"/>
      <c r="AOM2" s="297"/>
      <c r="AON2" s="300"/>
      <c r="AOO2" s="297"/>
      <c r="AOP2" s="300"/>
      <c r="AOQ2" s="297"/>
      <c r="AOR2" s="300"/>
      <c r="AOS2" s="297"/>
      <c r="AOT2" s="300"/>
      <c r="AOU2" s="297"/>
      <c r="AOV2" s="300"/>
      <c r="AOW2" s="297"/>
      <c r="AOX2" s="300"/>
      <c r="AOY2" s="297"/>
      <c r="AOZ2" s="300"/>
      <c r="APA2" s="297"/>
      <c r="APB2" s="300"/>
      <c r="APC2" s="297"/>
      <c r="APD2" s="300"/>
      <c r="APE2" s="297"/>
      <c r="APF2" s="300"/>
      <c r="APG2" s="297"/>
      <c r="APH2" s="300"/>
      <c r="API2" s="297"/>
      <c r="APJ2" s="300"/>
      <c r="APK2" s="297"/>
      <c r="APL2" s="300"/>
      <c r="APM2" s="297"/>
      <c r="APN2" s="300"/>
      <c r="APO2" s="297"/>
      <c r="APP2" s="300"/>
      <c r="APQ2" s="297"/>
      <c r="APR2" s="300"/>
      <c r="APS2" s="297"/>
      <c r="APT2" s="300"/>
      <c r="APU2" s="297"/>
      <c r="APV2" s="300"/>
      <c r="APW2" s="297"/>
      <c r="APX2" s="300"/>
      <c r="APY2" s="297"/>
      <c r="APZ2" s="300"/>
      <c r="AQA2" s="297"/>
      <c r="AQB2" s="300"/>
      <c r="AQC2" s="297"/>
      <c r="AQD2" s="300"/>
      <c r="AQE2" s="297"/>
      <c r="AQF2" s="300"/>
      <c r="AQG2" s="297"/>
      <c r="AQH2" s="300"/>
      <c r="AQI2" s="297"/>
      <c r="AQJ2" s="300"/>
      <c r="AQK2" s="297"/>
      <c r="AQL2" s="300"/>
      <c r="AQM2" s="297"/>
      <c r="AQN2" s="300"/>
      <c r="AQO2" s="297"/>
      <c r="AQP2" s="300"/>
      <c r="AQQ2" s="297"/>
      <c r="AQR2" s="300"/>
      <c r="AQS2" s="297"/>
      <c r="AQT2" s="300"/>
      <c r="AQU2" s="297"/>
      <c r="AQV2" s="300"/>
      <c r="AQW2" s="297"/>
      <c r="AQX2" s="300"/>
      <c r="AQY2" s="297"/>
      <c r="AQZ2" s="300"/>
      <c r="ARA2" s="297"/>
      <c r="ARB2" s="300"/>
      <c r="ARC2" s="297"/>
      <c r="ARD2" s="300"/>
      <c r="ARE2" s="297"/>
      <c r="ARF2" s="300"/>
      <c r="ARG2" s="297"/>
      <c r="ARH2" s="300"/>
      <c r="ARI2" s="297"/>
      <c r="ARJ2" s="300"/>
      <c r="ARK2" s="297"/>
      <c r="ARL2" s="300"/>
      <c r="ARM2" s="297"/>
      <c r="ARN2" s="300"/>
      <c r="ARO2" s="297"/>
      <c r="ARP2" s="300"/>
      <c r="ARQ2" s="297"/>
      <c r="ARR2" s="300"/>
      <c r="ARS2" s="297"/>
      <c r="ART2" s="300"/>
      <c r="ARU2" s="297"/>
      <c r="ARV2" s="300"/>
      <c r="ARW2" s="297"/>
      <c r="ARX2" s="300"/>
      <c r="ARY2" s="297"/>
      <c r="ARZ2" s="300"/>
      <c r="ASA2" s="297"/>
      <c r="ASB2" s="300"/>
      <c r="ASC2" s="297"/>
      <c r="ASD2" s="300"/>
      <c r="ASE2" s="297"/>
      <c r="ASF2" s="300"/>
      <c r="ASG2" s="297"/>
      <c r="ASH2" s="300"/>
      <c r="ASI2" s="297"/>
      <c r="ASJ2" s="300"/>
      <c r="ASK2" s="297"/>
      <c r="ASL2" s="300"/>
      <c r="ASM2" s="297"/>
      <c r="ASN2" s="300"/>
      <c r="ASO2" s="297"/>
      <c r="ASP2" s="300"/>
      <c r="ASQ2" s="297"/>
      <c r="ASR2" s="300"/>
      <c r="ASS2" s="297"/>
      <c r="AST2" s="300"/>
      <c r="ASU2" s="297"/>
      <c r="ASV2" s="300"/>
      <c r="ASW2" s="297"/>
      <c r="ASX2" s="300"/>
      <c r="ASY2" s="297"/>
      <c r="ASZ2" s="300"/>
      <c r="ATA2" s="297"/>
      <c r="ATB2" s="300"/>
      <c r="ATC2" s="297"/>
      <c r="ATD2" s="300"/>
      <c r="ATE2" s="297"/>
      <c r="ATF2" s="300"/>
      <c r="ATG2" s="297"/>
      <c r="ATH2" s="300"/>
      <c r="ATI2" s="297"/>
      <c r="ATJ2" s="300"/>
      <c r="ATK2" s="297"/>
      <c r="ATL2" s="300"/>
      <c r="ATM2" s="297"/>
      <c r="ATN2" s="300"/>
      <c r="ATO2" s="297"/>
      <c r="ATP2" s="300"/>
      <c r="ATQ2" s="297"/>
      <c r="ATR2" s="300"/>
      <c r="ATS2" s="297"/>
      <c r="ATT2" s="300"/>
      <c r="ATU2" s="297"/>
      <c r="ATV2" s="300"/>
      <c r="ATW2" s="297"/>
      <c r="ATX2" s="300"/>
      <c r="ATY2" s="297"/>
      <c r="ATZ2" s="300"/>
      <c r="AUA2" s="297"/>
      <c r="AUB2" s="300"/>
      <c r="AUC2" s="297"/>
      <c r="AUD2" s="300"/>
      <c r="AUE2" s="297"/>
      <c r="AUF2" s="300"/>
      <c r="AUG2" s="297"/>
      <c r="AUH2" s="300"/>
      <c r="AUI2" s="297"/>
      <c r="AUJ2" s="300"/>
      <c r="AUK2" s="297"/>
      <c r="AUL2" s="300"/>
      <c r="AUM2" s="297"/>
      <c r="AUN2" s="300"/>
      <c r="AUO2" s="297"/>
      <c r="AUP2" s="300"/>
      <c r="AUQ2" s="297"/>
      <c r="AUR2" s="300"/>
      <c r="AUS2" s="297"/>
      <c r="AUT2" s="300"/>
      <c r="AUU2" s="297"/>
      <c r="AUV2" s="300"/>
      <c r="AUW2" s="297"/>
      <c r="AUX2" s="300"/>
      <c r="AUY2" s="297"/>
      <c r="AUZ2" s="300"/>
      <c r="AVA2" s="297"/>
      <c r="AVB2" s="300"/>
      <c r="AVC2" s="297"/>
      <c r="AVD2" s="300"/>
      <c r="AVE2" s="297"/>
      <c r="AVF2" s="300"/>
      <c r="AVG2" s="297"/>
      <c r="AVH2" s="300"/>
      <c r="AVI2" s="297"/>
      <c r="AVJ2" s="300"/>
      <c r="AVK2" s="297"/>
      <c r="AVL2" s="300"/>
      <c r="AVM2" s="297"/>
      <c r="AVN2" s="300"/>
      <c r="AVO2" s="297"/>
      <c r="AVP2" s="300"/>
      <c r="AVQ2" s="297"/>
      <c r="AVR2" s="300"/>
      <c r="AVS2" s="297"/>
      <c r="AVT2" s="300"/>
      <c r="AVU2" s="297"/>
      <c r="AVV2" s="300"/>
      <c r="AVW2" s="297"/>
      <c r="AVX2" s="300"/>
      <c r="AVY2" s="297"/>
      <c r="AVZ2" s="300"/>
      <c r="AWA2" s="297"/>
      <c r="AWB2" s="300"/>
      <c r="AWC2" s="297"/>
      <c r="AWD2" s="300"/>
      <c r="AWE2" s="297"/>
      <c r="AWF2" s="300"/>
      <c r="AWG2" s="297"/>
      <c r="AWH2" s="300"/>
      <c r="AWI2" s="297"/>
      <c r="AWJ2" s="300"/>
      <c r="AWK2" s="297"/>
      <c r="AWL2" s="300"/>
      <c r="AWM2" s="297"/>
      <c r="AWN2" s="300"/>
      <c r="AWO2" s="297"/>
      <c r="AWP2" s="300"/>
      <c r="AWQ2" s="297"/>
      <c r="AWR2" s="300"/>
      <c r="AWS2" s="297"/>
      <c r="AWT2" s="300"/>
      <c r="AWU2" s="297"/>
      <c r="AWV2" s="300"/>
      <c r="AWW2" s="297"/>
      <c r="AWX2" s="300"/>
      <c r="AWY2" s="297"/>
      <c r="AWZ2" s="300"/>
      <c r="AXA2" s="297"/>
      <c r="AXB2" s="300"/>
      <c r="AXC2" s="297"/>
      <c r="AXD2" s="300"/>
      <c r="AXE2" s="297"/>
      <c r="AXF2" s="300"/>
      <c r="AXG2" s="297"/>
      <c r="AXH2" s="300"/>
      <c r="AXI2" s="297"/>
      <c r="AXJ2" s="300"/>
      <c r="AXK2" s="297"/>
      <c r="AXL2" s="300"/>
      <c r="AXM2" s="297"/>
      <c r="AXN2" s="300"/>
      <c r="AXO2" s="297"/>
      <c r="AXP2" s="300"/>
      <c r="AXQ2" s="297"/>
      <c r="AXR2" s="300"/>
      <c r="AXS2" s="297"/>
      <c r="AXT2" s="300"/>
      <c r="AXU2" s="297"/>
      <c r="AXV2" s="300"/>
      <c r="AXW2" s="297"/>
      <c r="AXX2" s="300"/>
      <c r="AXY2" s="297"/>
      <c r="AXZ2" s="300"/>
      <c r="AYA2" s="297"/>
      <c r="AYB2" s="300"/>
      <c r="AYC2" s="297"/>
      <c r="AYD2" s="300"/>
      <c r="AYE2" s="297"/>
      <c r="AYF2" s="300"/>
      <c r="AYG2" s="297"/>
      <c r="AYH2" s="300"/>
      <c r="AYI2" s="297"/>
      <c r="AYJ2" s="300"/>
      <c r="AYK2" s="297"/>
      <c r="AYL2" s="300"/>
      <c r="AYM2" s="297"/>
      <c r="AYN2" s="300"/>
      <c r="AYO2" s="297"/>
      <c r="AYP2" s="300"/>
      <c r="AYQ2" s="297"/>
      <c r="AYR2" s="300"/>
      <c r="AYS2" s="297"/>
      <c r="AYT2" s="300"/>
      <c r="AYU2" s="297"/>
      <c r="AYV2" s="300"/>
      <c r="AYW2" s="297"/>
      <c r="AYX2" s="300"/>
      <c r="AYY2" s="297"/>
      <c r="AYZ2" s="300"/>
      <c r="AZA2" s="297"/>
      <c r="AZB2" s="300"/>
      <c r="AZC2" s="297"/>
      <c r="AZD2" s="300"/>
      <c r="AZE2" s="297"/>
      <c r="AZF2" s="300"/>
      <c r="AZG2" s="297"/>
      <c r="AZH2" s="300"/>
      <c r="AZI2" s="297"/>
      <c r="AZJ2" s="300"/>
      <c r="AZK2" s="297"/>
      <c r="AZL2" s="300"/>
      <c r="AZM2" s="297"/>
      <c r="AZN2" s="300"/>
      <c r="AZO2" s="297"/>
      <c r="AZP2" s="300"/>
      <c r="AZQ2" s="297"/>
      <c r="AZR2" s="300"/>
      <c r="AZS2" s="297"/>
      <c r="AZT2" s="300"/>
      <c r="AZU2" s="297"/>
      <c r="AZV2" s="300"/>
      <c r="AZW2" s="297"/>
      <c r="AZX2" s="300"/>
      <c r="AZY2" s="297"/>
      <c r="AZZ2" s="300"/>
      <c r="BAA2" s="297"/>
      <c r="BAB2" s="300"/>
      <c r="BAC2" s="297"/>
      <c r="BAD2" s="300"/>
      <c r="BAE2" s="297"/>
      <c r="BAF2" s="300"/>
      <c r="BAG2" s="297"/>
      <c r="BAH2" s="300"/>
      <c r="BAI2" s="297"/>
      <c r="BAJ2" s="300"/>
      <c r="BAK2" s="297"/>
      <c r="BAL2" s="300"/>
      <c r="BAM2" s="297"/>
      <c r="BAN2" s="300"/>
      <c r="BAO2" s="297"/>
      <c r="BAP2" s="300"/>
      <c r="BAQ2" s="297"/>
      <c r="BAR2" s="300"/>
      <c r="BAS2" s="297"/>
      <c r="BAT2" s="300"/>
      <c r="BAU2" s="297"/>
      <c r="BAV2" s="300"/>
      <c r="BAW2" s="297"/>
      <c r="BAX2" s="300"/>
      <c r="BAY2" s="297"/>
      <c r="BAZ2" s="300"/>
      <c r="BBA2" s="297"/>
      <c r="BBB2" s="300"/>
      <c r="BBC2" s="297"/>
      <c r="BBD2" s="300"/>
      <c r="BBE2" s="297"/>
      <c r="BBF2" s="300"/>
      <c r="BBG2" s="297"/>
      <c r="BBH2" s="300"/>
      <c r="BBI2" s="297"/>
      <c r="BBJ2" s="300"/>
      <c r="BBK2" s="297"/>
      <c r="BBL2" s="300"/>
      <c r="BBM2" s="297"/>
      <c r="BBN2" s="300"/>
      <c r="BBO2" s="297"/>
      <c r="BBP2" s="300"/>
      <c r="BBQ2" s="297"/>
      <c r="BBR2" s="300"/>
      <c r="BBS2" s="297"/>
      <c r="BBT2" s="300"/>
      <c r="BBU2" s="297"/>
      <c r="BBV2" s="300"/>
      <c r="BBW2" s="297"/>
      <c r="BBX2" s="300"/>
      <c r="BBY2" s="297"/>
      <c r="BBZ2" s="300"/>
      <c r="BCA2" s="297"/>
      <c r="BCB2" s="300"/>
      <c r="BCC2" s="297"/>
      <c r="BCD2" s="300"/>
      <c r="BCE2" s="297"/>
      <c r="BCF2" s="300"/>
      <c r="BCG2" s="297"/>
      <c r="BCH2" s="300"/>
      <c r="BCI2" s="297"/>
      <c r="BCJ2" s="300"/>
      <c r="BCK2" s="297"/>
      <c r="BCL2" s="300"/>
      <c r="BCM2" s="297"/>
      <c r="BCN2" s="300"/>
      <c r="BCO2" s="297"/>
      <c r="BCP2" s="300"/>
      <c r="BCQ2" s="297"/>
      <c r="BCR2" s="300"/>
      <c r="BCS2" s="297"/>
      <c r="BCT2" s="300"/>
      <c r="BCU2" s="297"/>
      <c r="BCV2" s="300"/>
      <c r="BCW2" s="297"/>
      <c r="BCX2" s="300"/>
      <c r="BCY2" s="297"/>
      <c r="BCZ2" s="300"/>
      <c r="BDA2" s="297"/>
      <c r="BDB2" s="300"/>
      <c r="BDC2" s="297"/>
      <c r="BDD2" s="300"/>
      <c r="BDE2" s="297"/>
      <c r="BDF2" s="300"/>
      <c r="BDG2" s="297"/>
      <c r="BDH2" s="300"/>
      <c r="BDI2" s="297"/>
      <c r="BDJ2" s="300"/>
      <c r="BDK2" s="297"/>
      <c r="BDL2" s="300"/>
      <c r="BDM2" s="297"/>
      <c r="BDN2" s="300"/>
      <c r="BDO2" s="297"/>
      <c r="BDP2" s="300"/>
      <c r="BDQ2" s="297"/>
      <c r="BDR2" s="300"/>
      <c r="BDS2" s="297"/>
      <c r="BDT2" s="300"/>
      <c r="BDU2" s="297"/>
      <c r="BDV2" s="300"/>
      <c r="BDW2" s="297"/>
      <c r="BDX2" s="300"/>
      <c r="BDY2" s="297"/>
      <c r="BDZ2" s="300"/>
      <c r="BEA2" s="297"/>
      <c r="BEB2" s="300"/>
      <c r="BEC2" s="297"/>
      <c r="BED2" s="300"/>
      <c r="BEE2" s="297"/>
      <c r="BEF2" s="300"/>
      <c r="BEG2" s="297"/>
      <c r="BEH2" s="300"/>
      <c r="BEI2" s="297"/>
      <c r="BEJ2" s="300"/>
      <c r="BEK2" s="297"/>
      <c r="BEL2" s="300"/>
      <c r="BEM2" s="297"/>
      <c r="BEN2" s="300"/>
      <c r="BEO2" s="297"/>
      <c r="BEP2" s="300"/>
      <c r="BEQ2" s="297"/>
      <c r="BER2" s="300"/>
      <c r="BES2" s="297"/>
      <c r="BET2" s="300"/>
      <c r="BEU2" s="297"/>
      <c r="BEV2" s="300"/>
      <c r="BEW2" s="297"/>
      <c r="BEX2" s="300"/>
      <c r="BEY2" s="297"/>
      <c r="BEZ2" s="300"/>
      <c r="BFA2" s="297"/>
      <c r="BFB2" s="300"/>
      <c r="BFC2" s="297"/>
      <c r="BFD2" s="300"/>
      <c r="BFE2" s="297"/>
      <c r="BFF2" s="300"/>
      <c r="BFG2" s="297"/>
      <c r="BFH2" s="300"/>
      <c r="BFI2" s="297"/>
      <c r="BFJ2" s="300"/>
      <c r="BFK2" s="297"/>
      <c r="BFL2" s="300"/>
      <c r="BFM2" s="297"/>
      <c r="BFN2" s="300"/>
      <c r="BFO2" s="297"/>
      <c r="BFP2" s="300"/>
      <c r="BFQ2" s="297"/>
      <c r="BFR2" s="300"/>
      <c r="BFS2" s="297"/>
      <c r="BFT2" s="300"/>
      <c r="BFU2" s="297"/>
      <c r="BFV2" s="300"/>
      <c r="BFW2" s="297"/>
      <c r="BFX2" s="300"/>
      <c r="BFY2" s="297"/>
      <c r="BFZ2" s="300"/>
      <c r="BGA2" s="297"/>
      <c r="BGB2" s="300"/>
      <c r="BGC2" s="297"/>
      <c r="BGD2" s="300"/>
      <c r="BGE2" s="297"/>
      <c r="BGF2" s="300"/>
      <c r="BGG2" s="297"/>
      <c r="BGH2" s="300"/>
      <c r="BGI2" s="297"/>
      <c r="BGJ2" s="300"/>
      <c r="BGK2" s="297"/>
      <c r="BGL2" s="300"/>
      <c r="BGM2" s="297"/>
      <c r="BGN2" s="300"/>
      <c r="BGO2" s="297"/>
      <c r="BGP2" s="300"/>
      <c r="BGQ2" s="297"/>
      <c r="BGR2" s="300"/>
      <c r="BGS2" s="297"/>
      <c r="BGT2" s="300"/>
      <c r="BGU2" s="297"/>
      <c r="BGV2" s="300"/>
      <c r="BGW2" s="297"/>
      <c r="BGX2" s="300"/>
      <c r="BGY2" s="297"/>
      <c r="BGZ2" s="300"/>
      <c r="BHA2" s="297"/>
      <c r="BHB2" s="300"/>
      <c r="BHC2" s="297"/>
      <c r="BHD2" s="300"/>
      <c r="BHE2" s="297"/>
      <c r="BHF2" s="300"/>
      <c r="BHG2" s="297"/>
      <c r="BHH2" s="300"/>
      <c r="BHI2" s="297"/>
      <c r="BHJ2" s="300"/>
      <c r="BHK2" s="297"/>
      <c r="BHL2" s="300"/>
      <c r="BHM2" s="297"/>
      <c r="BHN2" s="300"/>
      <c r="BHO2" s="297"/>
      <c r="BHP2" s="300"/>
      <c r="BHQ2" s="297"/>
      <c r="BHR2" s="300"/>
      <c r="BHS2" s="297"/>
      <c r="BHT2" s="300"/>
      <c r="BHU2" s="297"/>
      <c r="BHV2" s="300"/>
      <c r="BHW2" s="297"/>
      <c r="BHX2" s="300"/>
      <c r="BHY2" s="297"/>
      <c r="BHZ2" s="300"/>
      <c r="BIA2" s="297"/>
      <c r="BIB2" s="300"/>
      <c r="BIC2" s="297"/>
      <c r="BID2" s="300"/>
      <c r="BIE2" s="297"/>
      <c r="BIF2" s="300"/>
      <c r="BIG2" s="297"/>
      <c r="BIH2" s="300"/>
      <c r="BII2" s="297"/>
      <c r="BIJ2" s="300"/>
      <c r="BIK2" s="297"/>
      <c r="BIL2" s="300"/>
      <c r="BIM2" s="297"/>
      <c r="BIN2" s="300"/>
      <c r="BIO2" s="297"/>
      <c r="BIP2" s="300"/>
      <c r="BIQ2" s="297"/>
      <c r="BIR2" s="300"/>
      <c r="BIS2" s="297"/>
      <c r="BIT2" s="300"/>
      <c r="BIU2" s="297"/>
      <c r="BIV2" s="300"/>
      <c r="BIW2" s="297"/>
      <c r="BIX2" s="300"/>
      <c r="BIY2" s="297"/>
      <c r="BIZ2" s="300"/>
      <c r="BJA2" s="297"/>
      <c r="BJB2" s="300"/>
      <c r="BJC2" s="297"/>
      <c r="BJD2" s="300"/>
      <c r="BJE2" s="297"/>
      <c r="BJF2" s="300"/>
      <c r="BJG2" s="297"/>
      <c r="BJH2" s="300"/>
      <c r="BJI2" s="297"/>
      <c r="BJJ2" s="300"/>
      <c r="BJK2" s="297"/>
      <c r="BJL2" s="300"/>
      <c r="BJM2" s="297"/>
      <c r="BJN2" s="300"/>
      <c r="BJO2" s="297"/>
      <c r="BJP2" s="300"/>
      <c r="BJQ2" s="297"/>
      <c r="BJR2" s="300"/>
      <c r="BJS2" s="297"/>
      <c r="BJT2" s="300"/>
      <c r="BJU2" s="297"/>
      <c r="BJV2" s="300"/>
      <c r="BJW2" s="297"/>
      <c r="BJX2" s="300"/>
      <c r="BJY2" s="297"/>
      <c r="BJZ2" s="300"/>
      <c r="BKA2" s="297"/>
      <c r="BKB2" s="300"/>
      <c r="BKC2" s="297"/>
      <c r="BKD2" s="300"/>
      <c r="BKE2" s="297"/>
      <c r="BKF2" s="300"/>
      <c r="BKG2" s="297"/>
      <c r="BKH2" s="300"/>
      <c r="BKI2" s="297"/>
      <c r="BKJ2" s="300"/>
      <c r="BKK2" s="297"/>
      <c r="BKL2" s="300"/>
      <c r="BKM2" s="297"/>
      <c r="BKN2" s="300"/>
      <c r="BKO2" s="297"/>
      <c r="BKP2" s="300"/>
      <c r="BKQ2" s="297"/>
      <c r="BKR2" s="300"/>
      <c r="BKS2" s="297"/>
      <c r="BKT2" s="300"/>
      <c r="BKU2" s="297"/>
      <c r="BKV2" s="300"/>
      <c r="BKW2" s="297"/>
      <c r="BKX2" s="300"/>
      <c r="BKY2" s="297"/>
      <c r="BKZ2" s="300"/>
      <c r="BLA2" s="297"/>
      <c r="BLB2" s="300"/>
      <c r="BLC2" s="297"/>
      <c r="BLD2" s="300"/>
      <c r="BLE2" s="297"/>
      <c r="BLF2" s="300"/>
      <c r="BLG2" s="297"/>
      <c r="BLH2" s="300"/>
      <c r="BLI2" s="297"/>
      <c r="BLJ2" s="300"/>
      <c r="BLK2" s="297"/>
      <c r="BLL2" s="300"/>
      <c r="BLM2" s="297"/>
      <c r="BLN2" s="300"/>
      <c r="BLO2" s="297"/>
      <c r="BLP2" s="300"/>
      <c r="BLQ2" s="297"/>
      <c r="BLR2" s="300"/>
      <c r="BLS2" s="297"/>
      <c r="BLT2" s="300"/>
      <c r="BLU2" s="297"/>
      <c r="BLV2" s="300"/>
      <c r="BLW2" s="297"/>
      <c r="BLX2" s="300"/>
      <c r="BLY2" s="297"/>
      <c r="BLZ2" s="300"/>
      <c r="BMA2" s="297"/>
      <c r="BMB2" s="300"/>
      <c r="BMC2" s="297"/>
      <c r="BMD2" s="300"/>
      <c r="BME2" s="297"/>
      <c r="BMF2" s="300"/>
      <c r="BMG2" s="297"/>
      <c r="BMH2" s="300"/>
      <c r="BMI2" s="297"/>
      <c r="BMJ2" s="300"/>
      <c r="BMK2" s="297"/>
      <c r="BML2" s="300"/>
      <c r="BMM2" s="297"/>
      <c r="BMN2" s="300"/>
      <c r="BMO2" s="297"/>
      <c r="BMP2" s="300"/>
      <c r="BMQ2" s="297"/>
      <c r="BMR2" s="300"/>
      <c r="BMS2" s="297"/>
      <c r="BMT2" s="300"/>
      <c r="BMU2" s="297"/>
      <c r="BMV2" s="300"/>
      <c r="BMW2" s="297"/>
      <c r="BMX2" s="300"/>
      <c r="BMY2" s="297"/>
      <c r="BMZ2" s="300"/>
      <c r="BNA2" s="297"/>
      <c r="BNB2" s="300"/>
      <c r="BNC2" s="297"/>
      <c r="BND2" s="300"/>
      <c r="BNE2" s="297"/>
      <c r="BNF2" s="300"/>
      <c r="BNG2" s="297"/>
      <c r="BNH2" s="300"/>
      <c r="BNI2" s="297"/>
      <c r="BNJ2" s="300"/>
      <c r="BNK2" s="297"/>
      <c r="BNL2" s="300"/>
      <c r="BNM2" s="297"/>
      <c r="BNN2" s="300"/>
      <c r="BNO2" s="297"/>
      <c r="BNP2" s="300"/>
      <c r="BNQ2" s="297"/>
      <c r="BNR2" s="300"/>
      <c r="BNS2" s="297"/>
      <c r="BNT2" s="300"/>
      <c r="BNU2" s="297"/>
      <c r="BNV2" s="300"/>
      <c r="BNW2" s="297"/>
      <c r="BNX2" s="300"/>
      <c r="BNY2" s="297"/>
      <c r="BNZ2" s="300"/>
      <c r="BOA2" s="297"/>
      <c r="BOB2" s="300"/>
      <c r="BOC2" s="297"/>
      <c r="BOD2" s="300"/>
      <c r="BOE2" s="297"/>
      <c r="BOF2" s="300"/>
      <c r="BOG2" s="297"/>
      <c r="BOH2" s="300"/>
      <c r="BOI2" s="297"/>
      <c r="BOJ2" s="300"/>
      <c r="BOK2" s="297"/>
      <c r="BOL2" s="300"/>
      <c r="BOM2" s="297"/>
      <c r="BON2" s="300"/>
      <c r="BOO2" s="297"/>
      <c r="BOP2" s="300"/>
      <c r="BOQ2" s="297"/>
      <c r="BOR2" s="300"/>
      <c r="BOS2" s="297"/>
      <c r="BOT2" s="300"/>
      <c r="BOU2" s="297"/>
      <c r="BOV2" s="300"/>
      <c r="BOW2" s="297"/>
      <c r="BOX2" s="300"/>
      <c r="BOY2" s="297"/>
      <c r="BOZ2" s="300"/>
      <c r="BPA2" s="297"/>
      <c r="BPB2" s="300"/>
      <c r="BPC2" s="297"/>
      <c r="BPD2" s="300"/>
      <c r="BPE2" s="297"/>
      <c r="BPF2" s="300"/>
      <c r="BPG2" s="297"/>
      <c r="BPH2" s="300"/>
      <c r="BPI2" s="297"/>
      <c r="BPJ2" s="300"/>
      <c r="BPK2" s="297"/>
      <c r="BPL2" s="300"/>
      <c r="BPM2" s="297"/>
      <c r="BPN2" s="300"/>
      <c r="BPO2" s="297"/>
      <c r="BPP2" s="300"/>
      <c r="BPQ2" s="297"/>
      <c r="BPR2" s="300"/>
      <c r="BPS2" s="297"/>
      <c r="BPT2" s="300"/>
      <c r="BPU2" s="297"/>
      <c r="BPV2" s="300"/>
      <c r="BPW2" s="297"/>
      <c r="BPX2" s="300"/>
      <c r="BPY2" s="297"/>
      <c r="BPZ2" s="300"/>
      <c r="BQA2" s="297"/>
      <c r="BQB2" s="300"/>
      <c r="BQC2" s="297"/>
      <c r="BQD2" s="300"/>
      <c r="BQE2" s="297"/>
      <c r="BQF2" s="300"/>
      <c r="BQG2" s="297"/>
      <c r="BQH2" s="300"/>
      <c r="BQI2" s="297"/>
      <c r="BQJ2" s="300"/>
      <c r="BQK2" s="297"/>
      <c r="BQL2" s="300"/>
      <c r="BQM2" s="297"/>
      <c r="BQN2" s="300"/>
      <c r="BQO2" s="297"/>
      <c r="BQP2" s="300"/>
      <c r="BQQ2" s="297"/>
      <c r="BQR2" s="300"/>
      <c r="BQS2" s="297"/>
      <c r="BQT2" s="300"/>
      <c r="BQU2" s="297"/>
      <c r="BQV2" s="300"/>
      <c r="BQW2" s="297"/>
      <c r="BQX2" s="300"/>
      <c r="BQY2" s="297"/>
      <c r="BQZ2" s="300"/>
      <c r="BRA2" s="297"/>
      <c r="BRB2" s="300"/>
      <c r="BRC2" s="297"/>
      <c r="BRD2" s="300"/>
      <c r="BRE2" s="297"/>
      <c r="BRF2" s="300"/>
      <c r="BRG2" s="297"/>
      <c r="BRH2" s="300"/>
      <c r="BRI2" s="297"/>
      <c r="BRJ2" s="300"/>
      <c r="BRK2" s="297"/>
      <c r="BRL2" s="300"/>
      <c r="BRM2" s="297"/>
      <c r="BRN2" s="300"/>
      <c r="BRO2" s="297"/>
      <c r="BRP2" s="300"/>
      <c r="BRQ2" s="297"/>
      <c r="BRR2" s="300"/>
      <c r="BRS2" s="297"/>
      <c r="BRT2" s="300"/>
      <c r="BRU2" s="297"/>
      <c r="BRV2" s="300"/>
      <c r="BRW2" s="297"/>
      <c r="BRX2" s="300"/>
      <c r="BRY2" s="297"/>
      <c r="BRZ2" s="300"/>
      <c r="BSA2" s="297"/>
      <c r="BSB2" s="300"/>
      <c r="BSC2" s="297"/>
      <c r="BSD2" s="300"/>
      <c r="BSE2" s="297"/>
      <c r="BSF2" s="300"/>
      <c r="BSG2" s="297"/>
      <c r="BSH2" s="300"/>
      <c r="BSI2" s="297"/>
      <c r="BSJ2" s="300"/>
      <c r="BSK2" s="297"/>
      <c r="BSL2" s="300"/>
      <c r="BSM2" s="297"/>
      <c r="BSN2" s="300"/>
      <c r="BSO2" s="297"/>
      <c r="BSP2" s="300"/>
      <c r="BSQ2" s="297"/>
      <c r="BSR2" s="300"/>
      <c r="BSS2" s="297"/>
      <c r="BST2" s="300"/>
      <c r="BSU2" s="297"/>
      <c r="BSV2" s="300"/>
      <c r="BSW2" s="297"/>
      <c r="BSX2" s="300"/>
      <c r="BSY2" s="297"/>
      <c r="BSZ2" s="300"/>
      <c r="BTA2" s="297"/>
      <c r="BTB2" s="300"/>
      <c r="BTC2" s="297"/>
      <c r="BTD2" s="300"/>
      <c r="BTE2" s="297"/>
      <c r="BTF2" s="300"/>
      <c r="BTG2" s="297"/>
      <c r="BTH2" s="300"/>
      <c r="BTI2" s="297"/>
      <c r="BTJ2" s="300"/>
      <c r="BTK2" s="297"/>
      <c r="BTL2" s="300"/>
      <c r="BTM2" s="297"/>
      <c r="BTN2" s="300"/>
      <c r="BTO2" s="297"/>
      <c r="BTP2" s="300"/>
      <c r="BTQ2" s="297"/>
      <c r="BTR2" s="300"/>
      <c r="BTS2" s="297"/>
      <c r="BTT2" s="300"/>
      <c r="BTU2" s="297"/>
      <c r="BTV2" s="300"/>
      <c r="BTW2" s="297"/>
      <c r="BTX2" s="300"/>
      <c r="BTY2" s="297"/>
      <c r="BTZ2" s="300"/>
      <c r="BUA2" s="297"/>
      <c r="BUB2" s="300"/>
      <c r="BUC2" s="297"/>
      <c r="BUD2" s="300"/>
      <c r="BUE2" s="297"/>
      <c r="BUF2" s="300"/>
      <c r="BUG2" s="297"/>
      <c r="BUH2" s="300"/>
      <c r="BUI2" s="297"/>
      <c r="BUJ2" s="300"/>
      <c r="BUK2" s="297"/>
      <c r="BUL2" s="300"/>
      <c r="BUM2" s="297"/>
      <c r="BUN2" s="300"/>
      <c r="BUO2" s="297"/>
      <c r="BUP2" s="300"/>
      <c r="BUQ2" s="297"/>
      <c r="BUR2" s="300"/>
      <c r="BUS2" s="297"/>
      <c r="BUT2" s="300"/>
      <c r="BUU2" s="297"/>
      <c r="BUV2" s="300"/>
      <c r="BUW2" s="297"/>
      <c r="BUX2" s="300"/>
      <c r="BUY2" s="297"/>
      <c r="BUZ2" s="300"/>
      <c r="BVA2" s="297"/>
      <c r="BVB2" s="300"/>
      <c r="BVC2" s="297"/>
      <c r="BVD2" s="300"/>
      <c r="BVE2" s="297"/>
      <c r="BVF2" s="300"/>
      <c r="BVG2" s="297"/>
      <c r="BVH2" s="300"/>
      <c r="BVI2" s="297"/>
      <c r="BVJ2" s="300"/>
      <c r="BVK2" s="297"/>
      <c r="BVL2" s="300"/>
      <c r="BVM2" s="297"/>
      <c r="BVN2" s="300"/>
      <c r="BVO2" s="297"/>
      <c r="BVP2" s="300"/>
      <c r="BVQ2" s="297"/>
      <c r="BVR2" s="300"/>
      <c r="BVS2" s="297"/>
      <c r="BVT2" s="300"/>
      <c r="BVU2" s="297"/>
      <c r="BVV2" s="300"/>
      <c r="BVW2" s="297"/>
      <c r="BVX2" s="300"/>
      <c r="BVY2" s="297"/>
      <c r="BVZ2" s="300"/>
      <c r="BWA2" s="297"/>
      <c r="BWB2" s="300"/>
      <c r="BWC2" s="297"/>
      <c r="BWD2" s="300"/>
      <c r="BWE2" s="297"/>
      <c r="BWF2" s="300"/>
      <c r="BWG2" s="297"/>
      <c r="BWH2" s="300"/>
      <c r="BWI2" s="297"/>
      <c r="BWJ2" s="300"/>
      <c r="BWK2" s="297"/>
      <c r="BWL2" s="300"/>
      <c r="BWM2" s="297"/>
      <c r="BWN2" s="300"/>
      <c r="BWO2" s="297"/>
      <c r="BWP2" s="300"/>
      <c r="BWQ2" s="297"/>
      <c r="BWR2" s="300"/>
      <c r="BWS2" s="297"/>
      <c r="BWT2" s="300"/>
      <c r="BWU2" s="297"/>
      <c r="BWV2" s="300"/>
      <c r="BWW2" s="297"/>
      <c r="BWX2" s="300"/>
      <c r="BWY2" s="297"/>
      <c r="BWZ2" s="300"/>
      <c r="BXA2" s="297"/>
      <c r="BXB2" s="300"/>
      <c r="BXC2" s="297"/>
      <c r="BXD2" s="300"/>
      <c r="BXE2" s="297"/>
      <c r="BXF2" s="300"/>
      <c r="BXG2" s="297"/>
      <c r="BXH2" s="300"/>
      <c r="BXI2" s="297"/>
      <c r="BXJ2" s="300"/>
      <c r="BXK2" s="297"/>
      <c r="BXL2" s="300"/>
      <c r="BXM2" s="297"/>
      <c r="BXN2" s="300"/>
      <c r="BXO2" s="297"/>
      <c r="BXP2" s="300"/>
      <c r="BXQ2" s="297"/>
      <c r="BXR2" s="300"/>
      <c r="BXS2" s="297"/>
      <c r="BXT2" s="300"/>
      <c r="BXU2" s="297"/>
      <c r="BXV2" s="300"/>
      <c r="BXW2" s="297"/>
      <c r="BXX2" s="300"/>
      <c r="BXY2" s="297"/>
      <c r="BXZ2" s="300"/>
      <c r="BYA2" s="297"/>
      <c r="BYB2" s="300"/>
      <c r="BYC2" s="297"/>
      <c r="BYD2" s="300"/>
      <c r="BYE2" s="297"/>
      <c r="BYF2" s="300"/>
      <c r="BYG2" s="297"/>
      <c r="BYH2" s="300"/>
      <c r="BYI2" s="297"/>
      <c r="BYJ2" s="300"/>
      <c r="BYK2" s="297"/>
      <c r="BYL2" s="300"/>
      <c r="BYM2" s="297"/>
      <c r="BYN2" s="300"/>
      <c r="BYO2" s="297"/>
      <c r="BYP2" s="300"/>
      <c r="BYQ2" s="297"/>
      <c r="BYR2" s="300"/>
      <c r="BYS2" s="297"/>
      <c r="BYT2" s="300"/>
      <c r="BYU2" s="297"/>
      <c r="BYV2" s="300"/>
      <c r="BYW2" s="297"/>
      <c r="BYX2" s="300"/>
      <c r="BYY2" s="297"/>
      <c r="BYZ2" s="300"/>
      <c r="BZA2" s="297"/>
      <c r="BZB2" s="300"/>
      <c r="BZC2" s="297"/>
      <c r="BZD2" s="300"/>
      <c r="BZE2" s="297"/>
      <c r="BZF2" s="300"/>
      <c r="BZG2" s="297"/>
      <c r="BZH2" s="300"/>
      <c r="BZI2" s="297"/>
      <c r="BZJ2" s="300"/>
      <c r="BZK2" s="297"/>
      <c r="BZL2" s="300"/>
      <c r="BZM2" s="297"/>
      <c r="BZN2" s="300"/>
      <c r="BZO2" s="297"/>
      <c r="BZP2" s="300"/>
      <c r="BZQ2" s="297"/>
      <c r="BZR2" s="300"/>
      <c r="BZS2" s="297"/>
      <c r="BZT2" s="300"/>
      <c r="BZU2" s="297"/>
      <c r="BZV2" s="300"/>
      <c r="BZW2" s="297"/>
      <c r="BZX2" s="300"/>
      <c r="BZY2" s="297"/>
      <c r="BZZ2" s="300"/>
      <c r="CAA2" s="297"/>
      <c r="CAB2" s="300"/>
      <c r="CAC2" s="297"/>
      <c r="CAD2" s="300"/>
      <c r="CAE2" s="297"/>
      <c r="CAF2" s="300"/>
      <c r="CAG2" s="297"/>
      <c r="CAH2" s="300"/>
      <c r="CAI2" s="297"/>
      <c r="CAJ2" s="300"/>
      <c r="CAK2" s="297"/>
      <c r="CAL2" s="300"/>
      <c r="CAM2" s="297"/>
      <c r="CAN2" s="300"/>
      <c r="CAO2" s="297"/>
      <c r="CAP2" s="300"/>
      <c r="CAQ2" s="297"/>
      <c r="CAR2" s="300"/>
      <c r="CAS2" s="297"/>
      <c r="CAT2" s="300"/>
      <c r="CAU2" s="297"/>
      <c r="CAV2" s="300"/>
      <c r="CAW2" s="297"/>
      <c r="CAX2" s="300"/>
      <c r="CAY2" s="297"/>
      <c r="CAZ2" s="300"/>
      <c r="CBA2" s="297"/>
      <c r="CBB2" s="300"/>
      <c r="CBC2" s="297"/>
      <c r="CBD2" s="300"/>
      <c r="CBE2" s="297"/>
      <c r="CBF2" s="300"/>
      <c r="CBG2" s="297"/>
      <c r="CBH2" s="300"/>
      <c r="CBI2" s="297"/>
      <c r="CBJ2" s="300"/>
      <c r="CBK2" s="297"/>
      <c r="CBL2" s="300"/>
      <c r="CBM2" s="297"/>
      <c r="CBN2" s="300"/>
      <c r="CBO2" s="297"/>
      <c r="CBP2" s="300"/>
      <c r="CBQ2" s="297"/>
      <c r="CBR2" s="300"/>
      <c r="CBS2" s="297"/>
      <c r="CBT2" s="300"/>
      <c r="CBU2" s="297"/>
      <c r="CBV2" s="300"/>
      <c r="CBW2" s="297"/>
      <c r="CBX2" s="300"/>
      <c r="CBY2" s="297"/>
      <c r="CBZ2" s="300"/>
      <c r="CCA2" s="297"/>
      <c r="CCB2" s="300"/>
      <c r="CCC2" s="297"/>
      <c r="CCD2" s="300"/>
      <c r="CCE2" s="297"/>
      <c r="CCF2" s="300"/>
      <c r="CCG2" s="297"/>
      <c r="CCH2" s="300"/>
      <c r="CCI2" s="297"/>
      <c r="CCJ2" s="300"/>
      <c r="CCK2" s="297"/>
      <c r="CCL2" s="300"/>
      <c r="CCM2" s="297"/>
      <c r="CCN2" s="300"/>
      <c r="CCO2" s="297"/>
      <c r="CCP2" s="300"/>
      <c r="CCQ2" s="297"/>
      <c r="CCR2" s="300"/>
      <c r="CCS2" s="297"/>
      <c r="CCT2" s="300"/>
      <c r="CCU2" s="297"/>
      <c r="CCV2" s="300"/>
      <c r="CCW2" s="297"/>
      <c r="CCX2" s="300"/>
      <c r="CCY2" s="297"/>
      <c r="CCZ2" s="300"/>
      <c r="CDA2" s="297"/>
      <c r="CDB2" s="300"/>
      <c r="CDC2" s="297"/>
      <c r="CDD2" s="300"/>
      <c r="CDE2" s="297"/>
      <c r="CDF2" s="300"/>
      <c r="CDG2" s="297"/>
      <c r="CDH2" s="300"/>
      <c r="CDI2" s="297"/>
      <c r="CDJ2" s="300"/>
      <c r="CDK2" s="297"/>
      <c r="CDL2" s="300"/>
      <c r="CDM2" s="297"/>
      <c r="CDN2" s="300"/>
      <c r="CDO2" s="297"/>
      <c r="CDP2" s="300"/>
      <c r="CDQ2" s="297"/>
      <c r="CDR2" s="300"/>
      <c r="CDS2" s="297"/>
      <c r="CDT2" s="300"/>
      <c r="CDU2" s="297"/>
      <c r="CDV2" s="300"/>
      <c r="CDW2" s="297"/>
      <c r="CDX2" s="300"/>
      <c r="CDY2" s="297"/>
      <c r="CDZ2" s="300"/>
      <c r="CEA2" s="297"/>
      <c r="CEB2" s="300"/>
      <c r="CEC2" s="297"/>
      <c r="CED2" s="300"/>
      <c r="CEE2" s="297"/>
      <c r="CEF2" s="300"/>
      <c r="CEG2" s="297"/>
      <c r="CEH2" s="300"/>
      <c r="CEI2" s="297"/>
      <c r="CEJ2" s="300"/>
      <c r="CEK2" s="297"/>
      <c r="CEL2" s="300"/>
      <c r="CEM2" s="297"/>
      <c r="CEN2" s="300"/>
      <c r="CEO2" s="297"/>
      <c r="CEP2" s="300"/>
      <c r="CEQ2" s="297"/>
      <c r="CER2" s="300"/>
      <c r="CES2" s="297"/>
      <c r="CET2" s="300"/>
      <c r="CEU2" s="297"/>
      <c r="CEV2" s="300"/>
      <c r="CEW2" s="297"/>
      <c r="CEX2" s="300"/>
      <c r="CEY2" s="297"/>
      <c r="CEZ2" s="300"/>
      <c r="CFA2" s="297"/>
      <c r="CFB2" s="300"/>
      <c r="CFC2" s="297"/>
      <c r="CFD2" s="300"/>
      <c r="CFE2" s="297"/>
      <c r="CFF2" s="300"/>
      <c r="CFG2" s="297"/>
      <c r="CFH2" s="300"/>
      <c r="CFI2" s="297"/>
      <c r="CFJ2" s="300"/>
      <c r="CFK2" s="297"/>
      <c r="CFL2" s="300"/>
      <c r="CFM2" s="297"/>
      <c r="CFN2" s="300"/>
      <c r="CFO2" s="297"/>
      <c r="CFP2" s="300"/>
      <c r="CFQ2" s="297"/>
      <c r="CFR2" s="300"/>
      <c r="CFS2" s="297"/>
      <c r="CFT2" s="300"/>
      <c r="CFU2" s="297"/>
      <c r="CFV2" s="300"/>
      <c r="CFW2" s="297"/>
      <c r="CFX2" s="300"/>
      <c r="CFY2" s="297"/>
      <c r="CFZ2" s="300"/>
      <c r="CGA2" s="297"/>
      <c r="CGB2" s="300"/>
      <c r="CGC2" s="297"/>
      <c r="CGD2" s="300"/>
      <c r="CGE2" s="297"/>
      <c r="CGF2" s="300"/>
      <c r="CGG2" s="297"/>
      <c r="CGH2" s="300"/>
      <c r="CGI2" s="297"/>
      <c r="CGJ2" s="300"/>
      <c r="CGK2" s="297"/>
      <c r="CGL2" s="300"/>
      <c r="CGM2" s="297"/>
      <c r="CGN2" s="300"/>
      <c r="CGO2" s="297"/>
      <c r="CGP2" s="300"/>
      <c r="CGQ2" s="297"/>
      <c r="CGR2" s="300"/>
      <c r="CGS2" s="297"/>
      <c r="CGT2" s="300"/>
      <c r="CGU2" s="297"/>
      <c r="CGV2" s="300"/>
      <c r="CGW2" s="297"/>
      <c r="CGX2" s="300"/>
      <c r="CGY2" s="297"/>
      <c r="CGZ2" s="300"/>
      <c r="CHA2" s="297"/>
      <c r="CHB2" s="300"/>
      <c r="CHC2" s="297"/>
      <c r="CHD2" s="300"/>
      <c r="CHE2" s="297"/>
      <c r="CHF2" s="300"/>
      <c r="CHG2" s="297"/>
      <c r="CHH2" s="300"/>
      <c r="CHI2" s="297"/>
      <c r="CHJ2" s="300"/>
      <c r="CHK2" s="297"/>
      <c r="CHL2" s="300"/>
      <c r="CHM2" s="297"/>
      <c r="CHN2" s="300"/>
      <c r="CHO2" s="297"/>
      <c r="CHP2" s="300"/>
      <c r="CHQ2" s="297"/>
      <c r="CHR2" s="300"/>
      <c r="CHS2" s="297"/>
      <c r="CHT2" s="300"/>
      <c r="CHU2" s="297"/>
      <c r="CHV2" s="300"/>
      <c r="CHW2" s="297"/>
      <c r="CHX2" s="300"/>
      <c r="CHY2" s="297"/>
      <c r="CHZ2" s="300"/>
      <c r="CIA2" s="297"/>
      <c r="CIB2" s="300"/>
      <c r="CIC2" s="297"/>
      <c r="CID2" s="300"/>
      <c r="CIE2" s="297"/>
      <c r="CIF2" s="300"/>
      <c r="CIG2" s="297"/>
      <c r="CIH2" s="300"/>
      <c r="CII2" s="297"/>
      <c r="CIJ2" s="300"/>
      <c r="CIK2" s="297"/>
      <c r="CIL2" s="300"/>
      <c r="CIM2" s="297"/>
      <c r="CIN2" s="300"/>
      <c r="CIO2" s="297"/>
      <c r="CIP2" s="300"/>
      <c r="CIQ2" s="297"/>
      <c r="CIR2" s="300"/>
      <c r="CIS2" s="297"/>
      <c r="CIT2" s="300"/>
      <c r="CIU2" s="297"/>
      <c r="CIV2" s="300"/>
      <c r="CIW2" s="297"/>
      <c r="CIX2" s="300"/>
      <c r="CIY2" s="297"/>
      <c r="CIZ2" s="300"/>
      <c r="CJA2" s="297"/>
      <c r="CJB2" s="300"/>
      <c r="CJC2" s="297"/>
      <c r="CJD2" s="300"/>
      <c r="CJE2" s="297"/>
      <c r="CJF2" s="300"/>
      <c r="CJG2" s="297"/>
      <c r="CJH2" s="300"/>
      <c r="CJI2" s="297"/>
      <c r="CJJ2" s="300"/>
      <c r="CJK2" s="297"/>
      <c r="CJL2" s="300"/>
      <c r="CJM2" s="297"/>
      <c r="CJN2" s="300"/>
      <c r="CJO2" s="297"/>
      <c r="CJP2" s="300"/>
      <c r="CJQ2" s="297"/>
      <c r="CJR2" s="300"/>
      <c r="CJS2" s="297"/>
      <c r="CJT2" s="300"/>
      <c r="CJU2" s="297"/>
      <c r="CJV2" s="300"/>
      <c r="CJW2" s="297"/>
      <c r="CJX2" s="300"/>
      <c r="CJY2" s="297"/>
      <c r="CJZ2" s="300"/>
      <c r="CKA2" s="297"/>
      <c r="CKB2" s="300"/>
      <c r="CKC2" s="297"/>
      <c r="CKD2" s="300"/>
      <c r="CKE2" s="297"/>
      <c r="CKF2" s="300"/>
      <c r="CKG2" s="297"/>
      <c r="CKH2" s="300"/>
      <c r="CKI2" s="297"/>
      <c r="CKJ2" s="300"/>
      <c r="CKK2" s="297"/>
      <c r="CKL2" s="300"/>
      <c r="CKM2" s="297"/>
      <c r="CKN2" s="300"/>
      <c r="CKO2" s="297"/>
      <c r="CKP2" s="300"/>
      <c r="CKQ2" s="297"/>
      <c r="CKR2" s="300"/>
      <c r="CKS2" s="297"/>
      <c r="CKT2" s="300"/>
      <c r="CKU2" s="297"/>
      <c r="CKV2" s="300"/>
      <c r="CKW2" s="297"/>
      <c r="CKX2" s="300"/>
      <c r="CKY2" s="297"/>
      <c r="CKZ2" s="300"/>
      <c r="CLA2" s="297"/>
      <c r="CLB2" s="300"/>
      <c r="CLC2" s="297"/>
      <c r="CLD2" s="300"/>
      <c r="CLE2" s="297"/>
      <c r="CLF2" s="300"/>
      <c r="CLG2" s="297"/>
      <c r="CLH2" s="300"/>
      <c r="CLI2" s="297"/>
      <c r="CLJ2" s="300"/>
      <c r="CLK2" s="297"/>
      <c r="CLL2" s="300"/>
      <c r="CLM2" s="297"/>
      <c r="CLN2" s="300"/>
      <c r="CLO2" s="297"/>
      <c r="CLP2" s="300"/>
      <c r="CLQ2" s="297"/>
      <c r="CLR2" s="300"/>
      <c r="CLS2" s="297"/>
      <c r="CLT2" s="300"/>
      <c r="CLU2" s="297"/>
      <c r="CLV2" s="300"/>
      <c r="CLW2" s="297"/>
      <c r="CLX2" s="300"/>
      <c r="CLY2" s="297"/>
      <c r="CLZ2" s="300"/>
      <c r="CMA2" s="297"/>
      <c r="CMB2" s="300"/>
      <c r="CMC2" s="297"/>
      <c r="CMD2" s="300"/>
      <c r="CME2" s="297"/>
      <c r="CMF2" s="300"/>
      <c r="CMG2" s="297"/>
      <c r="CMH2" s="300"/>
      <c r="CMI2" s="297"/>
      <c r="CMJ2" s="300"/>
      <c r="CMK2" s="297"/>
      <c r="CML2" s="300"/>
      <c r="CMM2" s="297"/>
      <c r="CMN2" s="300"/>
      <c r="CMO2" s="297"/>
      <c r="CMP2" s="300"/>
      <c r="CMQ2" s="297"/>
      <c r="CMR2" s="300"/>
      <c r="CMS2" s="297"/>
      <c r="CMT2" s="300"/>
      <c r="CMU2" s="297"/>
      <c r="CMV2" s="300"/>
      <c r="CMW2" s="297"/>
      <c r="CMX2" s="300"/>
      <c r="CMY2" s="297"/>
      <c r="CMZ2" s="300"/>
      <c r="CNA2" s="297"/>
      <c r="CNB2" s="300"/>
      <c r="CNC2" s="297"/>
      <c r="CND2" s="300"/>
      <c r="CNE2" s="297"/>
      <c r="CNF2" s="300"/>
      <c r="CNG2" s="297"/>
      <c r="CNH2" s="300"/>
      <c r="CNI2" s="297"/>
      <c r="CNJ2" s="300"/>
      <c r="CNK2" s="297"/>
      <c r="CNL2" s="300"/>
      <c r="CNM2" s="297"/>
      <c r="CNN2" s="300"/>
      <c r="CNO2" s="297"/>
      <c r="CNP2" s="300"/>
      <c r="CNQ2" s="297"/>
      <c r="CNR2" s="300"/>
      <c r="CNS2" s="297"/>
      <c r="CNT2" s="300"/>
      <c r="CNU2" s="297"/>
      <c r="CNV2" s="300"/>
      <c r="CNW2" s="297"/>
      <c r="CNX2" s="300"/>
      <c r="CNY2" s="297"/>
      <c r="CNZ2" s="300"/>
      <c r="COA2" s="297"/>
      <c r="COB2" s="300"/>
      <c r="COC2" s="297"/>
      <c r="COD2" s="300"/>
      <c r="COE2" s="297"/>
      <c r="COF2" s="300"/>
      <c r="COG2" s="297"/>
      <c r="COH2" s="300"/>
      <c r="COI2" s="297"/>
      <c r="COJ2" s="300"/>
      <c r="COK2" s="297"/>
      <c r="COL2" s="300"/>
      <c r="COM2" s="297"/>
      <c r="CON2" s="300"/>
      <c r="COO2" s="297"/>
      <c r="COP2" s="300"/>
      <c r="COQ2" s="297"/>
      <c r="COR2" s="300"/>
      <c r="COS2" s="297"/>
      <c r="COT2" s="300"/>
      <c r="COU2" s="297"/>
      <c r="COV2" s="300"/>
      <c r="COW2" s="297"/>
      <c r="COX2" s="300"/>
      <c r="COY2" s="297"/>
      <c r="COZ2" s="300"/>
      <c r="CPA2" s="297"/>
      <c r="CPB2" s="300"/>
      <c r="CPC2" s="297"/>
      <c r="CPD2" s="300"/>
      <c r="CPE2" s="297"/>
      <c r="CPF2" s="300"/>
      <c r="CPG2" s="297"/>
      <c r="CPH2" s="300"/>
      <c r="CPI2" s="297"/>
      <c r="CPJ2" s="300"/>
      <c r="CPK2" s="297"/>
      <c r="CPL2" s="300"/>
      <c r="CPM2" s="297"/>
      <c r="CPN2" s="300"/>
      <c r="CPO2" s="297"/>
      <c r="CPP2" s="300"/>
      <c r="CPQ2" s="297"/>
      <c r="CPR2" s="300"/>
      <c r="CPS2" s="297"/>
      <c r="CPT2" s="300"/>
      <c r="CPU2" s="297"/>
      <c r="CPV2" s="300"/>
      <c r="CPW2" s="297"/>
      <c r="CPX2" s="300"/>
      <c r="CPY2" s="297"/>
      <c r="CPZ2" s="300"/>
      <c r="CQA2" s="297"/>
      <c r="CQB2" s="300"/>
      <c r="CQC2" s="297"/>
      <c r="CQD2" s="300"/>
      <c r="CQE2" s="297"/>
      <c r="CQF2" s="300"/>
      <c r="CQG2" s="297"/>
      <c r="CQH2" s="300"/>
      <c r="CQI2" s="297"/>
      <c r="CQJ2" s="300"/>
      <c r="CQK2" s="297"/>
      <c r="CQL2" s="300"/>
      <c r="CQM2" s="297"/>
      <c r="CQN2" s="300"/>
      <c r="CQO2" s="297"/>
      <c r="CQP2" s="300"/>
      <c r="CQQ2" s="297"/>
      <c r="CQR2" s="300"/>
      <c r="CQS2" s="297"/>
      <c r="CQT2" s="300"/>
      <c r="CQU2" s="297"/>
      <c r="CQV2" s="300"/>
      <c r="CQW2" s="297"/>
      <c r="CQX2" s="300"/>
      <c r="CQY2" s="297"/>
      <c r="CQZ2" s="300"/>
      <c r="CRA2" s="297"/>
      <c r="CRB2" s="300"/>
      <c r="CRC2" s="297"/>
      <c r="CRD2" s="300"/>
      <c r="CRE2" s="297"/>
      <c r="CRF2" s="300"/>
      <c r="CRG2" s="297"/>
      <c r="CRH2" s="300"/>
      <c r="CRI2" s="297"/>
      <c r="CRJ2" s="300"/>
      <c r="CRK2" s="297"/>
      <c r="CRL2" s="300"/>
      <c r="CRM2" s="297"/>
      <c r="CRN2" s="300"/>
      <c r="CRO2" s="297"/>
      <c r="CRP2" s="300"/>
      <c r="CRQ2" s="297"/>
      <c r="CRR2" s="300"/>
      <c r="CRS2" s="297"/>
      <c r="CRT2" s="300"/>
      <c r="CRU2" s="297"/>
      <c r="CRV2" s="300"/>
      <c r="CRW2" s="297"/>
      <c r="CRX2" s="300"/>
      <c r="CRY2" s="297"/>
      <c r="CRZ2" s="300"/>
      <c r="CSA2" s="297"/>
      <c r="CSB2" s="300"/>
      <c r="CSC2" s="297"/>
      <c r="CSD2" s="300"/>
      <c r="CSE2" s="297"/>
      <c r="CSF2" s="300"/>
      <c r="CSG2" s="297"/>
      <c r="CSH2" s="300"/>
      <c r="CSI2" s="297"/>
      <c r="CSJ2" s="300"/>
      <c r="CSK2" s="297"/>
      <c r="CSL2" s="300"/>
      <c r="CSM2" s="297"/>
      <c r="CSN2" s="300"/>
      <c r="CSO2" s="297"/>
      <c r="CSP2" s="300"/>
      <c r="CSQ2" s="297"/>
      <c r="CSR2" s="300"/>
      <c r="CSS2" s="297"/>
      <c r="CST2" s="300"/>
      <c r="CSU2" s="297"/>
      <c r="CSV2" s="300"/>
      <c r="CSW2" s="297"/>
      <c r="CSX2" s="300"/>
      <c r="CSY2" s="297"/>
      <c r="CSZ2" s="300"/>
      <c r="CTA2" s="297"/>
      <c r="CTB2" s="300"/>
      <c r="CTC2" s="297"/>
      <c r="CTD2" s="300"/>
      <c r="CTE2" s="297"/>
      <c r="CTF2" s="300"/>
      <c r="CTG2" s="297"/>
      <c r="CTH2" s="300"/>
      <c r="CTI2" s="297"/>
      <c r="CTJ2" s="300"/>
      <c r="CTK2" s="297"/>
      <c r="CTL2" s="300"/>
      <c r="CTM2" s="297"/>
      <c r="CTN2" s="300"/>
      <c r="CTO2" s="297"/>
      <c r="CTP2" s="300"/>
      <c r="CTQ2" s="297"/>
      <c r="CTR2" s="300"/>
      <c r="CTS2" s="297"/>
      <c r="CTT2" s="300"/>
      <c r="CTU2" s="297"/>
      <c r="CTV2" s="300"/>
      <c r="CTW2" s="297"/>
      <c r="CTX2" s="300"/>
      <c r="CTY2" s="297"/>
      <c r="CTZ2" s="300"/>
      <c r="CUA2" s="297"/>
      <c r="CUB2" s="300"/>
      <c r="CUC2" s="297"/>
      <c r="CUD2" s="300"/>
      <c r="CUE2" s="297"/>
      <c r="CUF2" s="300"/>
      <c r="CUG2" s="297"/>
      <c r="CUH2" s="300"/>
      <c r="CUI2" s="297"/>
      <c r="CUJ2" s="300"/>
      <c r="CUK2" s="297"/>
      <c r="CUL2" s="300"/>
      <c r="CUM2" s="297"/>
      <c r="CUN2" s="300"/>
      <c r="CUO2" s="297"/>
      <c r="CUP2" s="300"/>
      <c r="CUQ2" s="297"/>
      <c r="CUR2" s="300"/>
      <c r="CUS2" s="297"/>
      <c r="CUT2" s="300"/>
      <c r="CUU2" s="297"/>
      <c r="CUV2" s="300"/>
      <c r="CUW2" s="297"/>
      <c r="CUX2" s="300"/>
      <c r="CUY2" s="297"/>
      <c r="CUZ2" s="300"/>
      <c r="CVA2" s="297"/>
      <c r="CVB2" s="300"/>
      <c r="CVC2" s="297"/>
      <c r="CVD2" s="300"/>
      <c r="CVE2" s="297"/>
      <c r="CVF2" s="300"/>
      <c r="CVG2" s="297"/>
      <c r="CVH2" s="300"/>
      <c r="CVI2" s="297"/>
      <c r="CVJ2" s="300"/>
      <c r="CVK2" s="297"/>
      <c r="CVL2" s="300"/>
      <c r="CVM2" s="297"/>
      <c r="CVN2" s="300"/>
      <c r="CVO2" s="297"/>
      <c r="CVP2" s="300"/>
      <c r="CVQ2" s="297"/>
      <c r="CVR2" s="300"/>
      <c r="CVS2" s="297"/>
      <c r="CVT2" s="300"/>
      <c r="CVU2" s="297"/>
      <c r="CVV2" s="300"/>
      <c r="CVW2" s="297"/>
      <c r="CVX2" s="300"/>
      <c r="CVY2" s="297"/>
      <c r="CVZ2" s="300"/>
      <c r="CWA2" s="297"/>
      <c r="CWB2" s="300"/>
      <c r="CWC2" s="297"/>
      <c r="CWD2" s="300"/>
      <c r="CWE2" s="297"/>
      <c r="CWF2" s="300"/>
      <c r="CWG2" s="297"/>
      <c r="CWH2" s="300"/>
      <c r="CWI2" s="297"/>
      <c r="CWJ2" s="300"/>
      <c r="CWK2" s="297"/>
      <c r="CWL2" s="300"/>
      <c r="CWM2" s="297"/>
      <c r="CWN2" s="300"/>
      <c r="CWO2" s="297"/>
      <c r="CWP2" s="300"/>
      <c r="CWQ2" s="297"/>
      <c r="CWR2" s="300"/>
      <c r="CWS2" s="297"/>
      <c r="CWT2" s="300"/>
      <c r="CWU2" s="297"/>
      <c r="CWV2" s="300"/>
      <c r="CWW2" s="297"/>
      <c r="CWX2" s="300"/>
      <c r="CWY2" s="297"/>
      <c r="CWZ2" s="300"/>
      <c r="CXA2" s="297"/>
      <c r="CXB2" s="300"/>
      <c r="CXC2" s="297"/>
      <c r="CXD2" s="300"/>
      <c r="CXE2" s="297"/>
      <c r="CXF2" s="300"/>
      <c r="CXG2" s="297"/>
      <c r="CXH2" s="300"/>
      <c r="CXI2" s="297"/>
      <c r="CXJ2" s="300"/>
      <c r="CXK2" s="297"/>
      <c r="CXL2" s="300"/>
      <c r="CXM2" s="297"/>
      <c r="CXN2" s="300"/>
      <c r="CXO2" s="297"/>
      <c r="CXP2" s="300"/>
      <c r="CXQ2" s="297"/>
      <c r="CXR2" s="300"/>
      <c r="CXS2" s="297"/>
      <c r="CXT2" s="300"/>
      <c r="CXU2" s="297"/>
      <c r="CXV2" s="300"/>
      <c r="CXW2" s="297"/>
      <c r="CXX2" s="300"/>
      <c r="CXY2" s="297"/>
      <c r="CXZ2" s="300"/>
      <c r="CYA2" s="297"/>
      <c r="CYB2" s="300"/>
      <c r="CYC2" s="297"/>
      <c r="CYD2" s="300"/>
      <c r="CYE2" s="297"/>
      <c r="CYF2" s="300"/>
      <c r="CYG2" s="297"/>
      <c r="CYH2" s="300"/>
      <c r="CYI2" s="297"/>
      <c r="CYJ2" s="300"/>
      <c r="CYK2" s="297"/>
      <c r="CYL2" s="300"/>
      <c r="CYM2" s="297"/>
      <c r="CYN2" s="300"/>
      <c r="CYO2" s="297"/>
      <c r="CYP2" s="300"/>
      <c r="CYQ2" s="297"/>
      <c r="CYR2" s="300"/>
      <c r="CYS2" s="297"/>
      <c r="CYT2" s="300"/>
      <c r="CYU2" s="297"/>
      <c r="CYV2" s="300"/>
      <c r="CYW2" s="297"/>
      <c r="CYX2" s="300"/>
      <c r="CYY2" s="297"/>
      <c r="CYZ2" s="300"/>
      <c r="CZA2" s="297"/>
      <c r="CZB2" s="300"/>
      <c r="CZC2" s="297"/>
      <c r="CZD2" s="300"/>
      <c r="CZE2" s="297"/>
      <c r="CZF2" s="300"/>
      <c r="CZG2" s="297"/>
      <c r="CZH2" s="300"/>
      <c r="CZI2" s="297"/>
      <c r="CZJ2" s="300"/>
      <c r="CZK2" s="297"/>
      <c r="CZL2" s="300"/>
      <c r="CZM2" s="297"/>
      <c r="CZN2" s="300"/>
      <c r="CZO2" s="297"/>
      <c r="CZP2" s="300"/>
      <c r="CZQ2" s="297"/>
      <c r="CZR2" s="300"/>
      <c r="CZS2" s="297"/>
      <c r="CZT2" s="300"/>
      <c r="CZU2" s="297"/>
      <c r="CZV2" s="300"/>
      <c r="CZW2" s="297"/>
      <c r="CZX2" s="300"/>
      <c r="CZY2" s="297"/>
      <c r="CZZ2" s="300"/>
      <c r="DAA2" s="297"/>
      <c r="DAB2" s="300"/>
      <c r="DAC2" s="297"/>
      <c r="DAD2" s="300"/>
      <c r="DAE2" s="297"/>
      <c r="DAF2" s="300"/>
      <c r="DAG2" s="297"/>
      <c r="DAH2" s="300"/>
      <c r="DAI2" s="297"/>
      <c r="DAJ2" s="300"/>
      <c r="DAK2" s="297"/>
      <c r="DAL2" s="300"/>
      <c r="DAM2" s="297"/>
      <c r="DAN2" s="300"/>
      <c r="DAO2" s="297"/>
      <c r="DAP2" s="300"/>
      <c r="DAQ2" s="297"/>
      <c r="DAR2" s="300"/>
      <c r="DAS2" s="297"/>
      <c r="DAT2" s="300"/>
      <c r="DAU2" s="297"/>
      <c r="DAV2" s="300"/>
      <c r="DAW2" s="297"/>
      <c r="DAX2" s="300"/>
      <c r="DAY2" s="297"/>
      <c r="DAZ2" s="300"/>
      <c r="DBA2" s="297"/>
      <c r="DBB2" s="300"/>
      <c r="DBC2" s="297"/>
      <c r="DBD2" s="300"/>
      <c r="DBE2" s="297"/>
      <c r="DBF2" s="300"/>
      <c r="DBG2" s="297"/>
      <c r="DBH2" s="300"/>
      <c r="DBI2" s="297"/>
      <c r="DBJ2" s="300"/>
      <c r="DBK2" s="297"/>
      <c r="DBL2" s="300"/>
      <c r="DBM2" s="297"/>
      <c r="DBN2" s="300"/>
      <c r="DBO2" s="297"/>
      <c r="DBP2" s="300"/>
      <c r="DBQ2" s="297"/>
      <c r="DBR2" s="300"/>
      <c r="DBS2" s="297"/>
      <c r="DBT2" s="300"/>
      <c r="DBU2" s="297"/>
      <c r="DBV2" s="300"/>
      <c r="DBW2" s="297"/>
      <c r="DBX2" s="300"/>
      <c r="DBY2" s="297"/>
      <c r="DBZ2" s="300"/>
      <c r="DCA2" s="297"/>
      <c r="DCB2" s="300"/>
      <c r="DCC2" s="297"/>
      <c r="DCD2" s="300"/>
      <c r="DCE2" s="297"/>
      <c r="DCF2" s="300"/>
      <c r="DCG2" s="297"/>
      <c r="DCH2" s="300"/>
      <c r="DCI2" s="297"/>
      <c r="DCJ2" s="300"/>
      <c r="DCK2" s="297"/>
      <c r="DCL2" s="300"/>
      <c r="DCM2" s="297"/>
      <c r="DCN2" s="300"/>
      <c r="DCO2" s="297"/>
      <c r="DCP2" s="300"/>
      <c r="DCQ2" s="297"/>
      <c r="DCR2" s="300"/>
      <c r="DCS2" s="297"/>
      <c r="DCT2" s="300"/>
      <c r="DCU2" s="297"/>
      <c r="DCV2" s="300"/>
      <c r="DCW2" s="297"/>
      <c r="DCX2" s="300"/>
      <c r="DCY2" s="297"/>
      <c r="DCZ2" s="300"/>
      <c r="DDA2" s="297"/>
      <c r="DDB2" s="300"/>
      <c r="DDC2" s="297"/>
      <c r="DDD2" s="300"/>
      <c r="DDE2" s="297"/>
      <c r="DDF2" s="300"/>
      <c r="DDG2" s="297"/>
      <c r="DDH2" s="300"/>
      <c r="DDI2" s="297"/>
      <c r="DDJ2" s="300"/>
      <c r="DDK2" s="297"/>
      <c r="DDL2" s="300"/>
      <c r="DDM2" s="297"/>
      <c r="DDN2" s="300"/>
      <c r="DDO2" s="297"/>
      <c r="DDP2" s="300"/>
      <c r="DDQ2" s="297"/>
      <c r="DDR2" s="300"/>
      <c r="DDS2" s="297"/>
      <c r="DDT2" s="300"/>
      <c r="DDU2" s="297"/>
      <c r="DDV2" s="300"/>
      <c r="DDW2" s="297"/>
      <c r="DDX2" s="300"/>
      <c r="DDY2" s="297"/>
      <c r="DDZ2" s="300"/>
      <c r="DEA2" s="297"/>
      <c r="DEB2" s="300"/>
      <c r="DEC2" s="297"/>
      <c r="DED2" s="300"/>
      <c r="DEE2" s="297"/>
      <c r="DEF2" s="300"/>
      <c r="DEG2" s="297"/>
      <c r="DEH2" s="300"/>
      <c r="DEI2" s="297"/>
      <c r="DEJ2" s="300"/>
      <c r="DEK2" s="297"/>
      <c r="DEL2" s="300"/>
      <c r="DEM2" s="297"/>
      <c r="DEN2" s="300"/>
      <c r="DEO2" s="297"/>
      <c r="DEP2" s="300"/>
      <c r="DEQ2" s="297"/>
      <c r="DER2" s="300"/>
      <c r="DES2" s="297"/>
      <c r="DET2" s="300"/>
      <c r="DEU2" s="297"/>
      <c r="DEV2" s="300"/>
      <c r="DEW2" s="297"/>
      <c r="DEX2" s="300"/>
      <c r="DEY2" s="297"/>
      <c r="DEZ2" s="300"/>
      <c r="DFA2" s="297"/>
      <c r="DFB2" s="300"/>
      <c r="DFC2" s="297"/>
      <c r="DFD2" s="300"/>
      <c r="DFE2" s="297"/>
      <c r="DFF2" s="300"/>
      <c r="DFG2" s="297"/>
      <c r="DFH2" s="300"/>
      <c r="DFI2" s="297"/>
      <c r="DFJ2" s="300"/>
      <c r="DFK2" s="297"/>
      <c r="DFL2" s="300"/>
      <c r="DFM2" s="297"/>
      <c r="DFN2" s="300"/>
      <c r="DFO2" s="297"/>
      <c r="DFP2" s="300"/>
      <c r="DFQ2" s="297"/>
      <c r="DFR2" s="300"/>
      <c r="DFS2" s="297"/>
      <c r="DFT2" s="300"/>
      <c r="DFU2" s="297"/>
      <c r="DFV2" s="300"/>
      <c r="DFW2" s="297"/>
      <c r="DFX2" s="300"/>
      <c r="DFY2" s="297"/>
      <c r="DFZ2" s="300"/>
      <c r="DGA2" s="297"/>
      <c r="DGB2" s="300"/>
      <c r="DGC2" s="297"/>
      <c r="DGD2" s="300"/>
      <c r="DGE2" s="297"/>
      <c r="DGF2" s="300"/>
      <c r="DGG2" s="297"/>
      <c r="DGH2" s="300"/>
      <c r="DGI2" s="297"/>
      <c r="DGJ2" s="300"/>
      <c r="DGK2" s="297"/>
      <c r="DGL2" s="300"/>
      <c r="DGM2" s="297"/>
      <c r="DGN2" s="300"/>
      <c r="DGO2" s="297"/>
      <c r="DGP2" s="300"/>
      <c r="DGQ2" s="297"/>
      <c r="DGR2" s="300"/>
      <c r="DGS2" s="297"/>
      <c r="DGT2" s="300"/>
      <c r="DGU2" s="297"/>
      <c r="DGV2" s="300"/>
      <c r="DGW2" s="297"/>
      <c r="DGX2" s="300"/>
      <c r="DGY2" s="297"/>
      <c r="DGZ2" s="300"/>
      <c r="DHA2" s="297"/>
      <c r="DHB2" s="300"/>
      <c r="DHC2" s="297"/>
      <c r="DHD2" s="300"/>
      <c r="DHE2" s="297"/>
      <c r="DHF2" s="300"/>
      <c r="DHG2" s="297"/>
      <c r="DHH2" s="300"/>
      <c r="DHI2" s="297"/>
      <c r="DHJ2" s="300"/>
      <c r="DHK2" s="297"/>
      <c r="DHL2" s="300"/>
      <c r="DHM2" s="297"/>
      <c r="DHN2" s="300"/>
      <c r="DHO2" s="297"/>
      <c r="DHP2" s="300"/>
      <c r="DHQ2" s="297"/>
      <c r="DHR2" s="300"/>
      <c r="DHS2" s="297"/>
      <c r="DHT2" s="300"/>
      <c r="DHU2" s="297"/>
      <c r="DHV2" s="300"/>
      <c r="DHW2" s="297"/>
      <c r="DHX2" s="300"/>
      <c r="DHY2" s="297"/>
      <c r="DHZ2" s="300"/>
      <c r="DIA2" s="297"/>
      <c r="DIB2" s="300"/>
      <c r="DIC2" s="297"/>
      <c r="DID2" s="300"/>
      <c r="DIE2" s="297"/>
      <c r="DIF2" s="300"/>
      <c r="DIG2" s="297"/>
      <c r="DIH2" s="300"/>
      <c r="DII2" s="297"/>
      <c r="DIJ2" s="300"/>
      <c r="DIK2" s="297"/>
      <c r="DIL2" s="300"/>
      <c r="DIM2" s="297"/>
      <c r="DIN2" s="300"/>
      <c r="DIO2" s="297"/>
      <c r="DIP2" s="300"/>
      <c r="DIQ2" s="297"/>
      <c r="DIR2" s="300"/>
      <c r="DIS2" s="297"/>
      <c r="DIT2" s="300"/>
      <c r="DIU2" s="297"/>
      <c r="DIV2" s="300"/>
      <c r="DIW2" s="297"/>
      <c r="DIX2" s="300"/>
      <c r="DIY2" s="297"/>
      <c r="DIZ2" s="300"/>
      <c r="DJA2" s="297"/>
      <c r="DJB2" s="300"/>
      <c r="DJC2" s="297"/>
      <c r="DJD2" s="300"/>
      <c r="DJE2" s="297"/>
      <c r="DJF2" s="300"/>
      <c r="DJG2" s="297"/>
      <c r="DJH2" s="300"/>
      <c r="DJI2" s="297"/>
      <c r="DJJ2" s="300"/>
      <c r="DJK2" s="297"/>
      <c r="DJL2" s="300"/>
      <c r="DJM2" s="297"/>
      <c r="DJN2" s="300"/>
      <c r="DJO2" s="297"/>
      <c r="DJP2" s="300"/>
      <c r="DJQ2" s="297"/>
      <c r="DJR2" s="300"/>
      <c r="DJS2" s="297"/>
      <c r="DJT2" s="300"/>
      <c r="DJU2" s="297"/>
      <c r="DJV2" s="300"/>
      <c r="DJW2" s="297"/>
      <c r="DJX2" s="300"/>
      <c r="DJY2" s="297"/>
      <c r="DJZ2" s="300"/>
      <c r="DKA2" s="297"/>
      <c r="DKB2" s="300"/>
      <c r="DKC2" s="297"/>
      <c r="DKD2" s="300"/>
      <c r="DKE2" s="297"/>
      <c r="DKF2" s="300"/>
      <c r="DKG2" s="297"/>
      <c r="DKH2" s="300"/>
      <c r="DKI2" s="297"/>
      <c r="DKJ2" s="300"/>
      <c r="DKK2" s="297"/>
      <c r="DKL2" s="300"/>
      <c r="DKM2" s="297"/>
      <c r="DKN2" s="300"/>
      <c r="DKO2" s="297"/>
      <c r="DKP2" s="300"/>
      <c r="DKQ2" s="297"/>
      <c r="DKR2" s="300"/>
      <c r="DKS2" s="297"/>
      <c r="DKT2" s="300"/>
      <c r="DKU2" s="297"/>
      <c r="DKV2" s="300"/>
      <c r="DKW2" s="297"/>
      <c r="DKX2" s="300"/>
      <c r="DKY2" s="297"/>
      <c r="DKZ2" s="300"/>
      <c r="DLA2" s="297"/>
      <c r="DLB2" s="300"/>
      <c r="DLC2" s="297"/>
      <c r="DLD2" s="300"/>
      <c r="DLE2" s="297"/>
      <c r="DLF2" s="300"/>
      <c r="DLG2" s="297"/>
      <c r="DLH2" s="300"/>
      <c r="DLI2" s="297"/>
      <c r="DLJ2" s="300"/>
      <c r="DLK2" s="297"/>
      <c r="DLL2" s="300"/>
      <c r="DLM2" s="297"/>
      <c r="DLN2" s="300"/>
      <c r="DLO2" s="297"/>
      <c r="DLP2" s="300"/>
      <c r="DLQ2" s="297"/>
      <c r="DLR2" s="300"/>
      <c r="DLS2" s="297"/>
      <c r="DLT2" s="300"/>
      <c r="DLU2" s="297"/>
      <c r="DLV2" s="300"/>
      <c r="DLW2" s="297"/>
      <c r="DLX2" s="300"/>
      <c r="DLY2" s="297"/>
      <c r="DLZ2" s="300"/>
      <c r="DMA2" s="297"/>
      <c r="DMB2" s="300"/>
      <c r="DMC2" s="297"/>
      <c r="DMD2" s="300"/>
      <c r="DME2" s="297"/>
      <c r="DMF2" s="300"/>
      <c r="DMG2" s="297"/>
      <c r="DMH2" s="300"/>
      <c r="DMI2" s="297"/>
      <c r="DMJ2" s="300"/>
      <c r="DMK2" s="297"/>
      <c r="DML2" s="300"/>
      <c r="DMM2" s="297"/>
      <c r="DMN2" s="300"/>
      <c r="DMO2" s="297"/>
      <c r="DMP2" s="300"/>
      <c r="DMQ2" s="297"/>
      <c r="DMR2" s="300"/>
      <c r="DMS2" s="297"/>
      <c r="DMT2" s="300"/>
      <c r="DMU2" s="297"/>
      <c r="DMV2" s="300"/>
      <c r="DMW2" s="297"/>
      <c r="DMX2" s="300"/>
      <c r="DMY2" s="297"/>
      <c r="DMZ2" s="300"/>
      <c r="DNA2" s="297"/>
      <c r="DNB2" s="300"/>
      <c r="DNC2" s="297"/>
      <c r="DND2" s="300"/>
      <c r="DNE2" s="297"/>
      <c r="DNF2" s="300"/>
      <c r="DNG2" s="297"/>
      <c r="DNH2" s="300"/>
      <c r="DNI2" s="297"/>
      <c r="DNJ2" s="300"/>
      <c r="DNK2" s="297"/>
      <c r="DNL2" s="300"/>
      <c r="DNM2" s="297"/>
      <c r="DNN2" s="300"/>
      <c r="DNO2" s="297"/>
      <c r="DNP2" s="300"/>
      <c r="DNQ2" s="297"/>
      <c r="DNR2" s="300"/>
      <c r="DNS2" s="297"/>
      <c r="DNT2" s="300"/>
      <c r="DNU2" s="297"/>
      <c r="DNV2" s="300"/>
      <c r="DNW2" s="297"/>
      <c r="DNX2" s="300"/>
      <c r="DNY2" s="297"/>
      <c r="DNZ2" s="300"/>
      <c r="DOA2" s="297"/>
      <c r="DOB2" s="300"/>
      <c r="DOC2" s="297"/>
      <c r="DOD2" s="300"/>
      <c r="DOE2" s="297"/>
      <c r="DOF2" s="300"/>
      <c r="DOG2" s="297"/>
      <c r="DOH2" s="300"/>
      <c r="DOI2" s="297"/>
      <c r="DOJ2" s="300"/>
      <c r="DOK2" s="297"/>
      <c r="DOL2" s="300"/>
      <c r="DOM2" s="297"/>
      <c r="DON2" s="300"/>
      <c r="DOO2" s="297"/>
      <c r="DOP2" s="300"/>
      <c r="DOQ2" s="297"/>
      <c r="DOR2" s="300"/>
      <c r="DOS2" s="297"/>
      <c r="DOT2" s="300"/>
      <c r="DOU2" s="297"/>
      <c r="DOV2" s="300"/>
      <c r="DOW2" s="297"/>
      <c r="DOX2" s="300"/>
      <c r="DOY2" s="297"/>
      <c r="DOZ2" s="300"/>
      <c r="DPA2" s="297"/>
      <c r="DPB2" s="300"/>
      <c r="DPC2" s="297"/>
      <c r="DPD2" s="300"/>
      <c r="DPE2" s="297"/>
      <c r="DPF2" s="300"/>
      <c r="DPG2" s="297"/>
      <c r="DPH2" s="300"/>
      <c r="DPI2" s="297"/>
      <c r="DPJ2" s="300"/>
      <c r="DPK2" s="297"/>
      <c r="DPL2" s="300"/>
      <c r="DPM2" s="297"/>
      <c r="DPN2" s="300"/>
      <c r="DPO2" s="297"/>
      <c r="DPP2" s="300"/>
      <c r="DPQ2" s="297"/>
      <c r="DPR2" s="300"/>
      <c r="DPS2" s="297"/>
      <c r="DPT2" s="300"/>
      <c r="DPU2" s="297"/>
      <c r="DPV2" s="300"/>
      <c r="DPW2" s="297"/>
      <c r="DPX2" s="300"/>
      <c r="DPY2" s="297"/>
      <c r="DPZ2" s="300"/>
      <c r="DQA2" s="297"/>
      <c r="DQB2" s="300"/>
      <c r="DQC2" s="297"/>
      <c r="DQD2" s="300"/>
      <c r="DQE2" s="297"/>
      <c r="DQF2" s="300"/>
      <c r="DQG2" s="297"/>
      <c r="DQH2" s="300"/>
      <c r="DQI2" s="297"/>
      <c r="DQJ2" s="300"/>
      <c r="DQK2" s="297"/>
      <c r="DQL2" s="300"/>
      <c r="DQM2" s="297"/>
      <c r="DQN2" s="300"/>
      <c r="DQO2" s="297"/>
      <c r="DQP2" s="300"/>
      <c r="DQQ2" s="297"/>
      <c r="DQR2" s="300"/>
      <c r="DQS2" s="297"/>
      <c r="DQT2" s="300"/>
      <c r="DQU2" s="297"/>
      <c r="DQV2" s="300"/>
      <c r="DQW2" s="297"/>
      <c r="DQX2" s="300"/>
      <c r="DQY2" s="297"/>
      <c r="DQZ2" s="300"/>
      <c r="DRA2" s="297"/>
      <c r="DRB2" s="300"/>
      <c r="DRC2" s="297"/>
      <c r="DRD2" s="300"/>
      <c r="DRE2" s="297"/>
      <c r="DRF2" s="300"/>
      <c r="DRG2" s="297"/>
      <c r="DRH2" s="300"/>
      <c r="DRI2" s="297"/>
      <c r="DRJ2" s="300"/>
      <c r="DRK2" s="297"/>
      <c r="DRL2" s="300"/>
      <c r="DRM2" s="297"/>
      <c r="DRN2" s="300"/>
      <c r="DRO2" s="297"/>
      <c r="DRP2" s="300"/>
      <c r="DRQ2" s="297"/>
      <c r="DRR2" s="300"/>
      <c r="DRS2" s="297"/>
      <c r="DRT2" s="300"/>
      <c r="DRU2" s="297"/>
      <c r="DRV2" s="300"/>
      <c r="DRW2" s="297"/>
      <c r="DRX2" s="300"/>
      <c r="DRY2" s="297"/>
      <c r="DRZ2" s="300"/>
      <c r="DSA2" s="297"/>
      <c r="DSB2" s="300"/>
      <c r="DSC2" s="297"/>
      <c r="DSD2" s="300"/>
      <c r="DSE2" s="297"/>
      <c r="DSF2" s="300"/>
      <c r="DSG2" s="297"/>
      <c r="DSH2" s="300"/>
      <c r="DSI2" s="297"/>
      <c r="DSJ2" s="300"/>
      <c r="DSK2" s="297"/>
      <c r="DSL2" s="300"/>
      <c r="DSM2" s="297"/>
      <c r="DSN2" s="300"/>
      <c r="DSO2" s="297"/>
      <c r="DSP2" s="300"/>
      <c r="DSQ2" s="297"/>
      <c r="DSR2" s="300"/>
      <c r="DSS2" s="297"/>
      <c r="DST2" s="300"/>
      <c r="DSU2" s="297"/>
      <c r="DSV2" s="300"/>
      <c r="DSW2" s="297"/>
      <c r="DSX2" s="300"/>
      <c r="DSY2" s="297"/>
      <c r="DSZ2" s="300"/>
      <c r="DTA2" s="297"/>
      <c r="DTB2" s="300"/>
      <c r="DTC2" s="297"/>
      <c r="DTD2" s="300"/>
      <c r="DTE2" s="297"/>
      <c r="DTF2" s="300"/>
      <c r="DTG2" s="297"/>
      <c r="DTH2" s="300"/>
      <c r="DTI2" s="297"/>
      <c r="DTJ2" s="300"/>
      <c r="DTK2" s="297"/>
      <c r="DTL2" s="300"/>
      <c r="DTM2" s="297"/>
      <c r="DTN2" s="300"/>
      <c r="DTO2" s="297"/>
      <c r="DTP2" s="300"/>
      <c r="DTQ2" s="297"/>
      <c r="DTR2" s="300"/>
      <c r="DTS2" s="297"/>
      <c r="DTT2" s="300"/>
      <c r="DTU2" s="297"/>
      <c r="DTV2" s="300"/>
      <c r="DTW2" s="297"/>
      <c r="DTX2" s="300"/>
      <c r="DTY2" s="297"/>
      <c r="DTZ2" s="300"/>
      <c r="DUA2" s="297"/>
      <c r="DUB2" s="300"/>
      <c r="DUC2" s="297"/>
      <c r="DUD2" s="300"/>
      <c r="DUE2" s="297"/>
      <c r="DUF2" s="300"/>
      <c r="DUG2" s="297"/>
      <c r="DUH2" s="300"/>
      <c r="DUI2" s="297"/>
      <c r="DUJ2" s="300"/>
      <c r="DUK2" s="297"/>
      <c r="DUL2" s="300"/>
      <c r="DUM2" s="297"/>
      <c r="DUN2" s="300"/>
      <c r="DUO2" s="297"/>
      <c r="DUP2" s="300"/>
      <c r="DUQ2" s="297"/>
      <c r="DUR2" s="300"/>
      <c r="DUS2" s="297"/>
      <c r="DUT2" s="300"/>
      <c r="DUU2" s="297"/>
      <c r="DUV2" s="300"/>
      <c r="DUW2" s="297"/>
      <c r="DUX2" s="300"/>
      <c r="DUY2" s="297"/>
      <c r="DUZ2" s="300"/>
      <c r="DVA2" s="297"/>
      <c r="DVB2" s="300"/>
      <c r="DVC2" s="297"/>
      <c r="DVD2" s="300"/>
      <c r="DVE2" s="297"/>
      <c r="DVF2" s="300"/>
      <c r="DVG2" s="297"/>
      <c r="DVH2" s="300"/>
      <c r="DVI2" s="297"/>
      <c r="DVJ2" s="300"/>
      <c r="DVK2" s="297"/>
      <c r="DVL2" s="300"/>
      <c r="DVM2" s="297"/>
      <c r="DVN2" s="300"/>
      <c r="DVO2" s="297"/>
      <c r="DVP2" s="300"/>
      <c r="DVQ2" s="297"/>
      <c r="DVR2" s="300"/>
      <c r="DVS2" s="297"/>
      <c r="DVT2" s="300"/>
      <c r="DVU2" s="297"/>
      <c r="DVV2" s="300"/>
      <c r="DVW2" s="297"/>
      <c r="DVX2" s="300"/>
      <c r="DVY2" s="297"/>
      <c r="DVZ2" s="300"/>
      <c r="DWA2" s="297"/>
      <c r="DWB2" s="300"/>
      <c r="DWC2" s="297"/>
      <c r="DWD2" s="300"/>
      <c r="DWE2" s="297"/>
      <c r="DWF2" s="300"/>
      <c r="DWG2" s="297"/>
      <c r="DWH2" s="300"/>
      <c r="DWI2" s="297"/>
      <c r="DWJ2" s="300"/>
      <c r="DWK2" s="297"/>
      <c r="DWL2" s="300"/>
      <c r="DWM2" s="297"/>
      <c r="DWN2" s="300"/>
      <c r="DWO2" s="297"/>
      <c r="DWP2" s="300"/>
      <c r="DWQ2" s="297"/>
      <c r="DWR2" s="300"/>
      <c r="DWS2" s="297"/>
      <c r="DWT2" s="300"/>
      <c r="DWU2" s="297"/>
      <c r="DWV2" s="300"/>
      <c r="DWW2" s="297"/>
      <c r="DWX2" s="300"/>
      <c r="DWY2" s="297"/>
      <c r="DWZ2" s="300"/>
      <c r="DXA2" s="297"/>
      <c r="DXB2" s="300"/>
      <c r="DXC2" s="297"/>
      <c r="DXD2" s="300"/>
      <c r="DXE2" s="297"/>
      <c r="DXF2" s="300"/>
      <c r="DXG2" s="297"/>
      <c r="DXH2" s="300"/>
      <c r="DXI2" s="297"/>
      <c r="DXJ2" s="300"/>
      <c r="DXK2" s="297"/>
      <c r="DXL2" s="300"/>
      <c r="DXM2" s="297"/>
      <c r="DXN2" s="300"/>
      <c r="DXO2" s="297"/>
      <c r="DXP2" s="300"/>
      <c r="DXQ2" s="297"/>
      <c r="DXR2" s="300"/>
      <c r="DXS2" s="297"/>
      <c r="DXT2" s="300"/>
      <c r="DXU2" s="297"/>
      <c r="DXV2" s="300"/>
      <c r="DXW2" s="297"/>
      <c r="DXX2" s="300"/>
      <c r="DXY2" s="297"/>
      <c r="DXZ2" s="300"/>
      <c r="DYA2" s="297"/>
      <c r="DYB2" s="300"/>
      <c r="DYC2" s="297"/>
      <c r="DYD2" s="300"/>
      <c r="DYE2" s="297"/>
      <c r="DYF2" s="300"/>
      <c r="DYG2" s="297"/>
      <c r="DYH2" s="300"/>
      <c r="DYI2" s="297"/>
      <c r="DYJ2" s="300"/>
      <c r="DYK2" s="297"/>
      <c r="DYL2" s="300"/>
      <c r="DYM2" s="297"/>
      <c r="DYN2" s="300"/>
      <c r="DYO2" s="297"/>
      <c r="DYP2" s="300"/>
      <c r="DYQ2" s="297"/>
      <c r="DYR2" s="300"/>
      <c r="DYS2" s="297"/>
      <c r="DYT2" s="300"/>
      <c r="DYU2" s="297"/>
      <c r="DYV2" s="300"/>
      <c r="DYW2" s="297"/>
      <c r="DYX2" s="300"/>
      <c r="DYY2" s="297"/>
      <c r="DYZ2" s="300"/>
      <c r="DZA2" s="297"/>
      <c r="DZB2" s="300"/>
      <c r="DZC2" s="297"/>
      <c r="DZD2" s="300"/>
      <c r="DZE2" s="297"/>
      <c r="DZF2" s="300"/>
      <c r="DZG2" s="297"/>
      <c r="DZH2" s="300"/>
      <c r="DZI2" s="297"/>
      <c r="DZJ2" s="300"/>
      <c r="DZK2" s="297"/>
      <c r="DZL2" s="300"/>
      <c r="DZM2" s="297"/>
      <c r="DZN2" s="300"/>
      <c r="DZO2" s="297"/>
      <c r="DZP2" s="300"/>
      <c r="DZQ2" s="297"/>
      <c r="DZR2" s="300"/>
      <c r="DZS2" s="297"/>
      <c r="DZT2" s="300"/>
      <c r="DZU2" s="297"/>
      <c r="DZV2" s="300"/>
      <c r="DZW2" s="297"/>
      <c r="DZX2" s="300"/>
      <c r="DZY2" s="297"/>
      <c r="DZZ2" s="300"/>
      <c r="EAA2" s="297"/>
      <c r="EAB2" s="300"/>
      <c r="EAC2" s="297"/>
      <c r="EAD2" s="300"/>
      <c r="EAE2" s="297"/>
      <c r="EAF2" s="300"/>
      <c r="EAG2" s="297"/>
      <c r="EAH2" s="300"/>
      <c r="EAI2" s="297"/>
      <c r="EAJ2" s="300"/>
      <c r="EAK2" s="297"/>
      <c r="EAL2" s="300"/>
      <c r="EAM2" s="297"/>
      <c r="EAN2" s="300"/>
      <c r="EAO2" s="297"/>
      <c r="EAP2" s="300"/>
      <c r="EAQ2" s="297"/>
      <c r="EAR2" s="300"/>
      <c r="EAS2" s="297"/>
      <c r="EAT2" s="300"/>
      <c r="EAU2" s="297"/>
      <c r="EAV2" s="300"/>
      <c r="EAW2" s="297"/>
      <c r="EAX2" s="300"/>
      <c r="EAY2" s="297"/>
      <c r="EAZ2" s="300"/>
      <c r="EBA2" s="297"/>
      <c r="EBB2" s="300"/>
      <c r="EBC2" s="297"/>
      <c r="EBD2" s="300"/>
      <c r="EBE2" s="297"/>
      <c r="EBF2" s="300"/>
      <c r="EBG2" s="297"/>
      <c r="EBH2" s="300"/>
      <c r="EBI2" s="297"/>
      <c r="EBJ2" s="300"/>
      <c r="EBK2" s="297"/>
      <c r="EBL2" s="300"/>
      <c r="EBM2" s="297"/>
      <c r="EBN2" s="300"/>
      <c r="EBO2" s="297"/>
      <c r="EBP2" s="300"/>
      <c r="EBQ2" s="297"/>
      <c r="EBR2" s="300"/>
      <c r="EBS2" s="297"/>
      <c r="EBT2" s="300"/>
      <c r="EBU2" s="297"/>
      <c r="EBV2" s="300"/>
      <c r="EBW2" s="297"/>
      <c r="EBX2" s="300"/>
      <c r="EBY2" s="297"/>
      <c r="EBZ2" s="300"/>
      <c r="ECA2" s="297"/>
      <c r="ECB2" s="300"/>
      <c r="ECC2" s="297"/>
      <c r="ECD2" s="300"/>
      <c r="ECE2" s="297"/>
      <c r="ECF2" s="300"/>
      <c r="ECG2" s="297"/>
      <c r="ECH2" s="300"/>
      <c r="ECI2" s="297"/>
      <c r="ECJ2" s="300"/>
      <c r="ECK2" s="297"/>
      <c r="ECL2" s="300"/>
      <c r="ECM2" s="297"/>
      <c r="ECN2" s="300"/>
      <c r="ECO2" s="297"/>
      <c r="ECP2" s="300"/>
      <c r="ECQ2" s="297"/>
      <c r="ECR2" s="300"/>
      <c r="ECS2" s="297"/>
      <c r="ECT2" s="300"/>
      <c r="ECU2" s="297"/>
      <c r="ECV2" s="300"/>
      <c r="ECW2" s="297"/>
      <c r="ECX2" s="300"/>
      <c r="ECY2" s="297"/>
      <c r="ECZ2" s="300"/>
      <c r="EDA2" s="297"/>
      <c r="EDB2" s="300"/>
      <c r="EDC2" s="297"/>
      <c r="EDD2" s="300"/>
      <c r="EDE2" s="297"/>
      <c r="EDF2" s="300"/>
      <c r="EDG2" s="297"/>
      <c r="EDH2" s="300"/>
      <c r="EDI2" s="297"/>
      <c r="EDJ2" s="300"/>
      <c r="EDK2" s="297"/>
      <c r="EDL2" s="300"/>
      <c r="EDM2" s="297"/>
      <c r="EDN2" s="300"/>
      <c r="EDO2" s="297"/>
      <c r="EDP2" s="300"/>
      <c r="EDQ2" s="297"/>
      <c r="EDR2" s="300"/>
      <c r="EDS2" s="297"/>
      <c r="EDT2" s="300"/>
      <c r="EDU2" s="297"/>
      <c r="EDV2" s="300"/>
      <c r="EDW2" s="297"/>
      <c r="EDX2" s="300"/>
      <c r="EDY2" s="297"/>
      <c r="EDZ2" s="300"/>
      <c r="EEA2" s="297"/>
      <c r="EEB2" s="300"/>
      <c r="EEC2" s="297"/>
      <c r="EED2" s="300"/>
      <c r="EEE2" s="297"/>
      <c r="EEF2" s="300"/>
      <c r="EEG2" s="297"/>
      <c r="EEH2" s="300"/>
      <c r="EEI2" s="297"/>
      <c r="EEJ2" s="300"/>
      <c r="EEK2" s="297"/>
      <c r="EEL2" s="300"/>
      <c r="EEM2" s="297"/>
      <c r="EEN2" s="300"/>
      <c r="EEO2" s="297"/>
      <c r="EEP2" s="300"/>
      <c r="EEQ2" s="297"/>
      <c r="EER2" s="300"/>
      <c r="EES2" s="297"/>
      <c r="EET2" s="300"/>
      <c r="EEU2" s="297"/>
      <c r="EEV2" s="300"/>
      <c r="EEW2" s="297"/>
      <c r="EEX2" s="300"/>
      <c r="EEY2" s="297"/>
      <c r="EEZ2" s="300"/>
      <c r="EFA2" s="297"/>
      <c r="EFB2" s="300"/>
      <c r="EFC2" s="297"/>
      <c r="EFD2" s="300"/>
      <c r="EFE2" s="297"/>
      <c r="EFF2" s="300"/>
      <c r="EFG2" s="297"/>
      <c r="EFH2" s="300"/>
      <c r="EFI2" s="297"/>
      <c r="EFJ2" s="300"/>
      <c r="EFK2" s="297"/>
      <c r="EFL2" s="300"/>
      <c r="EFM2" s="297"/>
      <c r="EFN2" s="300"/>
      <c r="EFO2" s="297"/>
      <c r="EFP2" s="300"/>
      <c r="EFQ2" s="297"/>
      <c r="EFR2" s="300"/>
      <c r="EFS2" s="297"/>
      <c r="EFT2" s="300"/>
      <c r="EFU2" s="297"/>
      <c r="EFV2" s="300"/>
      <c r="EFW2" s="297"/>
      <c r="EFX2" s="300"/>
      <c r="EFY2" s="297"/>
      <c r="EFZ2" s="300"/>
      <c r="EGA2" s="297"/>
      <c r="EGB2" s="300"/>
      <c r="EGC2" s="297"/>
      <c r="EGD2" s="300"/>
      <c r="EGE2" s="297"/>
      <c r="EGF2" s="300"/>
      <c r="EGG2" s="297"/>
      <c r="EGH2" s="300"/>
      <c r="EGI2" s="297"/>
      <c r="EGJ2" s="300"/>
      <c r="EGK2" s="297"/>
      <c r="EGL2" s="300"/>
      <c r="EGM2" s="297"/>
      <c r="EGN2" s="300"/>
      <c r="EGO2" s="297"/>
      <c r="EGP2" s="300"/>
      <c r="EGQ2" s="297"/>
      <c r="EGR2" s="300"/>
      <c r="EGS2" s="297"/>
      <c r="EGT2" s="300"/>
      <c r="EGU2" s="297"/>
      <c r="EGV2" s="300"/>
      <c r="EGW2" s="297"/>
      <c r="EGX2" s="300"/>
      <c r="EGY2" s="297"/>
      <c r="EGZ2" s="300"/>
      <c r="EHA2" s="297"/>
      <c r="EHB2" s="300"/>
      <c r="EHC2" s="297"/>
      <c r="EHD2" s="300"/>
      <c r="EHE2" s="297"/>
      <c r="EHF2" s="300"/>
      <c r="EHG2" s="297"/>
      <c r="EHH2" s="300"/>
      <c r="EHI2" s="297"/>
      <c r="EHJ2" s="300"/>
      <c r="EHK2" s="297"/>
      <c r="EHL2" s="300"/>
      <c r="EHM2" s="297"/>
      <c r="EHN2" s="300"/>
      <c r="EHO2" s="297"/>
      <c r="EHP2" s="300"/>
      <c r="EHQ2" s="297"/>
      <c r="EHR2" s="300"/>
      <c r="EHS2" s="297"/>
      <c r="EHT2" s="300"/>
      <c r="EHU2" s="297"/>
      <c r="EHV2" s="300"/>
      <c r="EHW2" s="297"/>
      <c r="EHX2" s="300"/>
      <c r="EHY2" s="297"/>
      <c r="EHZ2" s="300"/>
      <c r="EIA2" s="297"/>
      <c r="EIB2" s="300"/>
      <c r="EIC2" s="297"/>
      <c r="EID2" s="300"/>
      <c r="EIE2" s="297"/>
      <c r="EIF2" s="300"/>
      <c r="EIG2" s="297"/>
      <c r="EIH2" s="300"/>
      <c r="EII2" s="297"/>
      <c r="EIJ2" s="300"/>
      <c r="EIK2" s="297"/>
      <c r="EIL2" s="300"/>
      <c r="EIM2" s="297"/>
      <c r="EIN2" s="300"/>
      <c r="EIO2" s="297"/>
      <c r="EIP2" s="300"/>
      <c r="EIQ2" s="297"/>
      <c r="EIR2" s="300"/>
      <c r="EIS2" s="297"/>
      <c r="EIT2" s="300"/>
      <c r="EIU2" s="297"/>
      <c r="EIV2" s="300"/>
      <c r="EIW2" s="297"/>
      <c r="EIX2" s="300"/>
      <c r="EIY2" s="297"/>
      <c r="EIZ2" s="300"/>
      <c r="EJA2" s="297"/>
      <c r="EJB2" s="300"/>
      <c r="EJC2" s="297"/>
      <c r="EJD2" s="300"/>
      <c r="EJE2" s="297"/>
      <c r="EJF2" s="300"/>
      <c r="EJG2" s="297"/>
      <c r="EJH2" s="300"/>
      <c r="EJI2" s="297"/>
      <c r="EJJ2" s="300"/>
      <c r="EJK2" s="297"/>
      <c r="EJL2" s="300"/>
      <c r="EJM2" s="297"/>
      <c r="EJN2" s="300"/>
      <c r="EJO2" s="297"/>
      <c r="EJP2" s="300"/>
      <c r="EJQ2" s="297"/>
      <c r="EJR2" s="300"/>
      <c r="EJS2" s="297"/>
      <c r="EJT2" s="300"/>
      <c r="EJU2" s="297"/>
      <c r="EJV2" s="300"/>
      <c r="EJW2" s="297"/>
      <c r="EJX2" s="300"/>
      <c r="EJY2" s="297"/>
      <c r="EJZ2" s="300"/>
      <c r="EKA2" s="297"/>
      <c r="EKB2" s="300"/>
      <c r="EKC2" s="297"/>
      <c r="EKD2" s="300"/>
      <c r="EKE2" s="297"/>
      <c r="EKF2" s="300"/>
      <c r="EKG2" s="297"/>
      <c r="EKH2" s="300"/>
      <c r="EKI2" s="297"/>
      <c r="EKJ2" s="300"/>
      <c r="EKK2" s="297"/>
      <c r="EKL2" s="300"/>
      <c r="EKM2" s="297"/>
      <c r="EKN2" s="300"/>
      <c r="EKO2" s="297"/>
      <c r="EKP2" s="300"/>
      <c r="EKQ2" s="297"/>
      <c r="EKR2" s="300"/>
      <c r="EKS2" s="297"/>
      <c r="EKT2" s="300"/>
      <c r="EKU2" s="297"/>
      <c r="EKV2" s="300"/>
      <c r="EKW2" s="297"/>
      <c r="EKX2" s="300"/>
      <c r="EKY2" s="297"/>
      <c r="EKZ2" s="300"/>
      <c r="ELA2" s="297"/>
      <c r="ELB2" s="300"/>
      <c r="ELC2" s="297"/>
      <c r="ELD2" s="300"/>
      <c r="ELE2" s="297"/>
      <c r="ELF2" s="300"/>
      <c r="ELG2" s="297"/>
      <c r="ELH2" s="300"/>
      <c r="ELI2" s="297"/>
      <c r="ELJ2" s="300"/>
      <c r="ELK2" s="297"/>
      <c r="ELL2" s="300"/>
      <c r="ELM2" s="297"/>
      <c r="ELN2" s="300"/>
      <c r="ELO2" s="297"/>
      <c r="ELP2" s="300"/>
      <c r="ELQ2" s="297"/>
      <c r="ELR2" s="300"/>
      <c r="ELS2" s="297"/>
      <c r="ELT2" s="300"/>
      <c r="ELU2" s="297"/>
      <c r="ELV2" s="300"/>
      <c r="ELW2" s="297"/>
      <c r="ELX2" s="300"/>
      <c r="ELY2" s="297"/>
      <c r="ELZ2" s="300"/>
      <c r="EMA2" s="297"/>
      <c r="EMB2" s="300"/>
      <c r="EMC2" s="297"/>
      <c r="EMD2" s="300"/>
      <c r="EME2" s="297"/>
      <c r="EMF2" s="300"/>
      <c r="EMG2" s="297"/>
      <c r="EMH2" s="300"/>
      <c r="EMI2" s="297"/>
      <c r="EMJ2" s="300"/>
      <c r="EMK2" s="297"/>
      <c r="EML2" s="300"/>
      <c r="EMM2" s="297"/>
      <c r="EMN2" s="300"/>
      <c r="EMO2" s="297"/>
      <c r="EMP2" s="300"/>
      <c r="EMQ2" s="297"/>
      <c r="EMR2" s="300"/>
      <c r="EMS2" s="297"/>
      <c r="EMT2" s="300"/>
      <c r="EMU2" s="297"/>
      <c r="EMV2" s="300"/>
      <c r="EMW2" s="297"/>
      <c r="EMX2" s="300"/>
      <c r="EMY2" s="297"/>
      <c r="EMZ2" s="300"/>
      <c r="ENA2" s="297"/>
      <c r="ENB2" s="300"/>
      <c r="ENC2" s="297"/>
      <c r="END2" s="300"/>
      <c r="ENE2" s="297"/>
      <c r="ENF2" s="300"/>
      <c r="ENG2" s="297"/>
      <c r="ENH2" s="300"/>
      <c r="ENI2" s="297"/>
      <c r="ENJ2" s="300"/>
      <c r="ENK2" s="297"/>
      <c r="ENL2" s="300"/>
      <c r="ENM2" s="297"/>
      <c r="ENN2" s="300"/>
      <c r="ENO2" s="297"/>
      <c r="ENP2" s="300"/>
      <c r="ENQ2" s="297"/>
      <c r="ENR2" s="300"/>
      <c r="ENS2" s="297"/>
      <c r="ENT2" s="300"/>
      <c r="ENU2" s="297"/>
      <c r="ENV2" s="300"/>
      <c r="ENW2" s="297"/>
      <c r="ENX2" s="300"/>
      <c r="ENY2" s="297"/>
      <c r="ENZ2" s="300"/>
      <c r="EOA2" s="297"/>
      <c r="EOB2" s="300"/>
      <c r="EOC2" s="297"/>
      <c r="EOD2" s="300"/>
      <c r="EOE2" s="297"/>
      <c r="EOF2" s="300"/>
      <c r="EOG2" s="297"/>
      <c r="EOH2" s="300"/>
      <c r="EOI2" s="297"/>
      <c r="EOJ2" s="300"/>
      <c r="EOK2" s="297"/>
      <c r="EOL2" s="300"/>
      <c r="EOM2" s="297"/>
      <c r="EON2" s="300"/>
      <c r="EOO2" s="297"/>
      <c r="EOP2" s="300"/>
      <c r="EOQ2" s="297"/>
      <c r="EOR2" s="300"/>
      <c r="EOS2" s="297"/>
      <c r="EOT2" s="300"/>
      <c r="EOU2" s="297"/>
      <c r="EOV2" s="300"/>
      <c r="EOW2" s="297"/>
      <c r="EOX2" s="300"/>
      <c r="EOY2" s="297"/>
      <c r="EOZ2" s="300"/>
      <c r="EPA2" s="297"/>
      <c r="EPB2" s="300"/>
      <c r="EPC2" s="297"/>
      <c r="EPD2" s="300"/>
      <c r="EPE2" s="297"/>
      <c r="EPF2" s="300"/>
      <c r="EPG2" s="297"/>
      <c r="EPH2" s="300"/>
      <c r="EPI2" s="297"/>
      <c r="EPJ2" s="300"/>
      <c r="EPK2" s="297"/>
      <c r="EPL2" s="300"/>
      <c r="EPM2" s="297"/>
      <c r="EPN2" s="300"/>
      <c r="EPO2" s="297"/>
      <c r="EPP2" s="300"/>
      <c r="EPQ2" s="297"/>
      <c r="EPR2" s="300"/>
      <c r="EPS2" s="297"/>
      <c r="EPT2" s="300"/>
      <c r="EPU2" s="297"/>
      <c r="EPV2" s="300"/>
      <c r="EPW2" s="297"/>
      <c r="EPX2" s="300"/>
      <c r="EPY2" s="297"/>
      <c r="EPZ2" s="300"/>
      <c r="EQA2" s="297"/>
      <c r="EQB2" s="300"/>
      <c r="EQC2" s="297"/>
      <c r="EQD2" s="300"/>
      <c r="EQE2" s="297"/>
      <c r="EQF2" s="300"/>
      <c r="EQG2" s="297"/>
      <c r="EQH2" s="300"/>
      <c r="EQI2" s="297"/>
      <c r="EQJ2" s="300"/>
      <c r="EQK2" s="297"/>
      <c r="EQL2" s="300"/>
      <c r="EQM2" s="297"/>
      <c r="EQN2" s="300"/>
      <c r="EQO2" s="297"/>
      <c r="EQP2" s="300"/>
      <c r="EQQ2" s="297"/>
      <c r="EQR2" s="300"/>
      <c r="EQS2" s="297"/>
      <c r="EQT2" s="300"/>
      <c r="EQU2" s="297"/>
      <c r="EQV2" s="300"/>
      <c r="EQW2" s="297"/>
      <c r="EQX2" s="300"/>
      <c r="EQY2" s="297"/>
      <c r="EQZ2" s="300"/>
      <c r="ERA2" s="297"/>
      <c r="ERB2" s="300"/>
      <c r="ERC2" s="297"/>
      <c r="ERD2" s="300"/>
      <c r="ERE2" s="297"/>
      <c r="ERF2" s="300"/>
      <c r="ERG2" s="297"/>
      <c r="ERH2" s="300"/>
      <c r="ERI2" s="297"/>
      <c r="ERJ2" s="300"/>
      <c r="ERK2" s="297"/>
      <c r="ERL2" s="300"/>
      <c r="ERM2" s="297"/>
      <c r="ERN2" s="300"/>
      <c r="ERO2" s="297"/>
      <c r="ERP2" s="300"/>
      <c r="ERQ2" s="297"/>
      <c r="ERR2" s="300"/>
      <c r="ERS2" s="297"/>
      <c r="ERT2" s="300"/>
      <c r="ERU2" s="297"/>
      <c r="ERV2" s="300"/>
      <c r="ERW2" s="297"/>
      <c r="ERX2" s="300"/>
      <c r="ERY2" s="297"/>
      <c r="ERZ2" s="300"/>
      <c r="ESA2" s="297"/>
      <c r="ESB2" s="300"/>
      <c r="ESC2" s="297"/>
      <c r="ESD2" s="300"/>
      <c r="ESE2" s="297"/>
      <c r="ESF2" s="300"/>
      <c r="ESG2" s="297"/>
      <c r="ESH2" s="300"/>
      <c r="ESI2" s="297"/>
      <c r="ESJ2" s="300"/>
      <c r="ESK2" s="297"/>
      <c r="ESL2" s="300"/>
      <c r="ESM2" s="297"/>
      <c r="ESN2" s="300"/>
      <c r="ESO2" s="297"/>
      <c r="ESP2" s="300"/>
      <c r="ESQ2" s="297"/>
      <c r="ESR2" s="300"/>
      <c r="ESS2" s="297"/>
      <c r="EST2" s="300"/>
      <c r="ESU2" s="297"/>
      <c r="ESV2" s="300"/>
      <c r="ESW2" s="297"/>
      <c r="ESX2" s="300"/>
      <c r="ESY2" s="297"/>
      <c r="ESZ2" s="300"/>
      <c r="ETA2" s="297"/>
      <c r="ETB2" s="300"/>
      <c r="ETC2" s="297"/>
      <c r="ETD2" s="300"/>
      <c r="ETE2" s="297"/>
      <c r="ETF2" s="300"/>
      <c r="ETG2" s="297"/>
      <c r="ETH2" s="300"/>
      <c r="ETI2" s="297"/>
      <c r="ETJ2" s="300"/>
      <c r="ETK2" s="297"/>
      <c r="ETL2" s="300"/>
      <c r="ETM2" s="297"/>
      <c r="ETN2" s="300"/>
      <c r="ETO2" s="297"/>
      <c r="ETP2" s="300"/>
      <c r="ETQ2" s="297"/>
      <c r="ETR2" s="300"/>
      <c r="ETS2" s="297"/>
      <c r="ETT2" s="300"/>
      <c r="ETU2" s="297"/>
      <c r="ETV2" s="300"/>
      <c r="ETW2" s="297"/>
      <c r="ETX2" s="300"/>
      <c r="ETY2" s="297"/>
      <c r="ETZ2" s="300"/>
      <c r="EUA2" s="297"/>
      <c r="EUB2" s="300"/>
      <c r="EUC2" s="297"/>
      <c r="EUD2" s="300"/>
      <c r="EUE2" s="297"/>
      <c r="EUF2" s="300"/>
      <c r="EUG2" s="297"/>
      <c r="EUH2" s="300"/>
      <c r="EUI2" s="297"/>
      <c r="EUJ2" s="300"/>
      <c r="EUK2" s="297"/>
      <c r="EUL2" s="300"/>
      <c r="EUM2" s="297"/>
      <c r="EUN2" s="300"/>
      <c r="EUO2" s="297"/>
      <c r="EUP2" s="300"/>
      <c r="EUQ2" s="297"/>
      <c r="EUR2" s="300"/>
      <c r="EUS2" s="297"/>
      <c r="EUT2" s="300"/>
      <c r="EUU2" s="297"/>
      <c r="EUV2" s="300"/>
      <c r="EUW2" s="297"/>
      <c r="EUX2" s="300"/>
      <c r="EUY2" s="297"/>
      <c r="EUZ2" s="300"/>
      <c r="EVA2" s="297"/>
      <c r="EVB2" s="300"/>
      <c r="EVC2" s="297"/>
      <c r="EVD2" s="300"/>
      <c r="EVE2" s="297"/>
      <c r="EVF2" s="300"/>
      <c r="EVG2" s="297"/>
      <c r="EVH2" s="300"/>
      <c r="EVI2" s="297"/>
      <c r="EVJ2" s="300"/>
      <c r="EVK2" s="297"/>
      <c r="EVL2" s="300"/>
      <c r="EVM2" s="297"/>
      <c r="EVN2" s="300"/>
      <c r="EVO2" s="297"/>
      <c r="EVP2" s="300"/>
      <c r="EVQ2" s="297"/>
      <c r="EVR2" s="300"/>
      <c r="EVS2" s="297"/>
      <c r="EVT2" s="300"/>
      <c r="EVU2" s="297"/>
      <c r="EVV2" s="300"/>
      <c r="EVW2" s="297"/>
      <c r="EVX2" s="300"/>
      <c r="EVY2" s="297"/>
      <c r="EVZ2" s="300"/>
      <c r="EWA2" s="297"/>
      <c r="EWB2" s="300"/>
      <c r="EWC2" s="297"/>
      <c r="EWD2" s="300"/>
      <c r="EWE2" s="297"/>
      <c r="EWF2" s="300"/>
      <c r="EWG2" s="297"/>
      <c r="EWH2" s="300"/>
      <c r="EWI2" s="297"/>
      <c r="EWJ2" s="300"/>
      <c r="EWK2" s="297"/>
      <c r="EWL2" s="300"/>
      <c r="EWM2" s="297"/>
      <c r="EWN2" s="300"/>
      <c r="EWO2" s="297"/>
      <c r="EWP2" s="300"/>
      <c r="EWQ2" s="297"/>
      <c r="EWR2" s="300"/>
      <c r="EWS2" s="297"/>
      <c r="EWT2" s="300"/>
      <c r="EWU2" s="297"/>
      <c r="EWV2" s="300"/>
      <c r="EWW2" s="297"/>
      <c r="EWX2" s="300"/>
      <c r="EWY2" s="297"/>
      <c r="EWZ2" s="300"/>
      <c r="EXA2" s="297"/>
      <c r="EXB2" s="300"/>
      <c r="EXC2" s="297"/>
      <c r="EXD2" s="300"/>
      <c r="EXE2" s="297"/>
      <c r="EXF2" s="300"/>
      <c r="EXG2" s="297"/>
      <c r="EXH2" s="300"/>
      <c r="EXI2" s="297"/>
      <c r="EXJ2" s="300"/>
      <c r="EXK2" s="297"/>
      <c r="EXL2" s="300"/>
      <c r="EXM2" s="297"/>
      <c r="EXN2" s="300"/>
      <c r="EXO2" s="297"/>
      <c r="EXP2" s="300"/>
      <c r="EXQ2" s="297"/>
      <c r="EXR2" s="300"/>
      <c r="EXS2" s="297"/>
      <c r="EXT2" s="300"/>
      <c r="EXU2" s="297"/>
      <c r="EXV2" s="300"/>
      <c r="EXW2" s="297"/>
      <c r="EXX2" s="300"/>
      <c r="EXY2" s="297"/>
      <c r="EXZ2" s="300"/>
      <c r="EYA2" s="297"/>
      <c r="EYB2" s="300"/>
      <c r="EYC2" s="297"/>
      <c r="EYD2" s="300"/>
      <c r="EYE2" s="297"/>
      <c r="EYF2" s="300"/>
      <c r="EYG2" s="297"/>
      <c r="EYH2" s="300"/>
      <c r="EYI2" s="297"/>
      <c r="EYJ2" s="300"/>
      <c r="EYK2" s="297"/>
      <c r="EYL2" s="300"/>
      <c r="EYM2" s="297"/>
      <c r="EYN2" s="300"/>
      <c r="EYO2" s="297"/>
      <c r="EYP2" s="300"/>
      <c r="EYQ2" s="297"/>
      <c r="EYR2" s="300"/>
      <c r="EYS2" s="297"/>
      <c r="EYT2" s="300"/>
      <c r="EYU2" s="297"/>
      <c r="EYV2" s="300"/>
      <c r="EYW2" s="297"/>
      <c r="EYX2" s="300"/>
      <c r="EYY2" s="297"/>
      <c r="EYZ2" s="300"/>
      <c r="EZA2" s="297"/>
      <c r="EZB2" s="300"/>
      <c r="EZC2" s="297"/>
      <c r="EZD2" s="300"/>
      <c r="EZE2" s="297"/>
      <c r="EZF2" s="300"/>
      <c r="EZG2" s="297"/>
      <c r="EZH2" s="300"/>
      <c r="EZI2" s="297"/>
      <c r="EZJ2" s="300"/>
      <c r="EZK2" s="297"/>
      <c r="EZL2" s="300"/>
      <c r="EZM2" s="297"/>
      <c r="EZN2" s="300"/>
      <c r="EZO2" s="297"/>
      <c r="EZP2" s="300"/>
      <c r="EZQ2" s="297"/>
      <c r="EZR2" s="300"/>
      <c r="EZS2" s="297"/>
      <c r="EZT2" s="300"/>
      <c r="EZU2" s="297"/>
      <c r="EZV2" s="300"/>
      <c r="EZW2" s="297"/>
      <c r="EZX2" s="300"/>
      <c r="EZY2" s="297"/>
      <c r="EZZ2" s="300"/>
      <c r="FAA2" s="297"/>
      <c r="FAB2" s="300"/>
      <c r="FAC2" s="297"/>
      <c r="FAD2" s="300"/>
      <c r="FAE2" s="297"/>
      <c r="FAF2" s="300"/>
      <c r="FAG2" s="297"/>
      <c r="FAH2" s="300"/>
      <c r="FAI2" s="297"/>
      <c r="FAJ2" s="300"/>
      <c r="FAK2" s="297"/>
      <c r="FAL2" s="300"/>
      <c r="FAM2" s="297"/>
      <c r="FAN2" s="300"/>
      <c r="FAO2" s="297"/>
      <c r="FAP2" s="300"/>
      <c r="FAQ2" s="297"/>
      <c r="FAR2" s="300"/>
      <c r="FAS2" s="297"/>
      <c r="FAT2" s="300"/>
      <c r="FAU2" s="297"/>
      <c r="FAV2" s="300"/>
      <c r="FAW2" s="297"/>
      <c r="FAX2" s="300"/>
      <c r="FAY2" s="297"/>
      <c r="FAZ2" s="300"/>
      <c r="FBA2" s="297"/>
      <c r="FBB2" s="300"/>
      <c r="FBC2" s="297"/>
      <c r="FBD2" s="300"/>
      <c r="FBE2" s="297"/>
      <c r="FBF2" s="300"/>
      <c r="FBG2" s="297"/>
      <c r="FBH2" s="300"/>
      <c r="FBI2" s="297"/>
      <c r="FBJ2" s="300"/>
      <c r="FBK2" s="297"/>
      <c r="FBL2" s="300"/>
      <c r="FBM2" s="297"/>
      <c r="FBN2" s="300"/>
      <c r="FBO2" s="297"/>
      <c r="FBP2" s="300"/>
      <c r="FBQ2" s="297"/>
      <c r="FBR2" s="300"/>
      <c r="FBS2" s="297"/>
      <c r="FBT2" s="300"/>
      <c r="FBU2" s="297"/>
      <c r="FBV2" s="300"/>
      <c r="FBW2" s="297"/>
      <c r="FBX2" s="300"/>
      <c r="FBY2" s="297"/>
      <c r="FBZ2" s="300"/>
      <c r="FCA2" s="297"/>
      <c r="FCB2" s="300"/>
      <c r="FCC2" s="297"/>
      <c r="FCD2" s="300"/>
      <c r="FCE2" s="297"/>
      <c r="FCF2" s="300"/>
      <c r="FCG2" s="297"/>
      <c r="FCH2" s="300"/>
      <c r="FCI2" s="297"/>
      <c r="FCJ2" s="300"/>
      <c r="FCK2" s="297"/>
      <c r="FCL2" s="300"/>
      <c r="FCM2" s="297"/>
      <c r="FCN2" s="300"/>
      <c r="FCO2" s="297"/>
      <c r="FCP2" s="300"/>
      <c r="FCQ2" s="297"/>
      <c r="FCR2" s="300"/>
      <c r="FCS2" s="297"/>
      <c r="FCT2" s="300"/>
      <c r="FCU2" s="297"/>
      <c r="FCV2" s="300"/>
      <c r="FCW2" s="297"/>
      <c r="FCX2" s="300"/>
      <c r="FCY2" s="297"/>
      <c r="FCZ2" s="300"/>
      <c r="FDA2" s="297"/>
      <c r="FDB2" s="300"/>
      <c r="FDC2" s="297"/>
      <c r="FDD2" s="300"/>
      <c r="FDE2" s="297"/>
      <c r="FDF2" s="300"/>
      <c r="FDG2" s="297"/>
      <c r="FDH2" s="300"/>
      <c r="FDI2" s="297"/>
      <c r="FDJ2" s="300"/>
      <c r="FDK2" s="297"/>
      <c r="FDL2" s="300"/>
      <c r="FDM2" s="297"/>
      <c r="FDN2" s="300"/>
      <c r="FDO2" s="297"/>
      <c r="FDP2" s="300"/>
      <c r="FDQ2" s="297"/>
      <c r="FDR2" s="300"/>
      <c r="FDS2" s="297"/>
      <c r="FDT2" s="300"/>
      <c r="FDU2" s="297"/>
      <c r="FDV2" s="300"/>
      <c r="FDW2" s="297"/>
      <c r="FDX2" s="300"/>
      <c r="FDY2" s="297"/>
      <c r="FDZ2" s="300"/>
      <c r="FEA2" s="297"/>
      <c r="FEB2" s="300"/>
      <c r="FEC2" s="297"/>
      <c r="FED2" s="300"/>
      <c r="FEE2" s="297"/>
      <c r="FEF2" s="300"/>
      <c r="FEG2" s="297"/>
      <c r="FEH2" s="300"/>
      <c r="FEI2" s="297"/>
      <c r="FEJ2" s="300"/>
      <c r="FEK2" s="297"/>
      <c r="FEL2" s="300"/>
      <c r="FEM2" s="297"/>
      <c r="FEN2" s="300"/>
      <c r="FEO2" s="297"/>
      <c r="FEP2" s="300"/>
      <c r="FEQ2" s="297"/>
      <c r="FER2" s="300"/>
      <c r="FES2" s="297"/>
      <c r="FET2" s="300"/>
      <c r="FEU2" s="297"/>
      <c r="FEV2" s="300"/>
      <c r="FEW2" s="297"/>
      <c r="FEX2" s="300"/>
      <c r="FEY2" s="297"/>
      <c r="FEZ2" s="300"/>
      <c r="FFA2" s="297"/>
      <c r="FFB2" s="300"/>
      <c r="FFC2" s="297"/>
      <c r="FFD2" s="300"/>
      <c r="FFE2" s="297"/>
      <c r="FFF2" s="300"/>
      <c r="FFG2" s="297"/>
      <c r="FFH2" s="300"/>
      <c r="FFI2" s="297"/>
      <c r="FFJ2" s="300"/>
      <c r="FFK2" s="297"/>
      <c r="FFL2" s="300"/>
      <c r="FFM2" s="297"/>
      <c r="FFN2" s="300"/>
      <c r="FFO2" s="297"/>
      <c r="FFP2" s="300"/>
      <c r="FFQ2" s="297"/>
      <c r="FFR2" s="300"/>
      <c r="FFS2" s="297"/>
      <c r="FFT2" s="300"/>
      <c r="FFU2" s="297"/>
      <c r="FFV2" s="300"/>
      <c r="FFW2" s="297"/>
      <c r="FFX2" s="300"/>
      <c r="FFY2" s="297"/>
      <c r="FFZ2" s="300"/>
      <c r="FGA2" s="297"/>
      <c r="FGB2" s="300"/>
      <c r="FGC2" s="297"/>
      <c r="FGD2" s="300"/>
      <c r="FGE2" s="297"/>
      <c r="FGF2" s="300"/>
      <c r="FGG2" s="297"/>
      <c r="FGH2" s="300"/>
      <c r="FGI2" s="297"/>
      <c r="FGJ2" s="300"/>
      <c r="FGK2" s="297"/>
      <c r="FGL2" s="300"/>
      <c r="FGM2" s="297"/>
      <c r="FGN2" s="300"/>
      <c r="FGO2" s="297"/>
      <c r="FGP2" s="300"/>
      <c r="FGQ2" s="297"/>
      <c r="FGR2" s="300"/>
      <c r="FGS2" s="297"/>
      <c r="FGT2" s="300"/>
      <c r="FGU2" s="297"/>
      <c r="FGV2" s="300"/>
      <c r="FGW2" s="297"/>
      <c r="FGX2" s="300"/>
      <c r="FGY2" s="297"/>
      <c r="FGZ2" s="300"/>
      <c r="FHA2" s="297"/>
      <c r="FHB2" s="300"/>
      <c r="FHC2" s="297"/>
      <c r="FHD2" s="300"/>
      <c r="FHE2" s="297"/>
      <c r="FHF2" s="300"/>
      <c r="FHG2" s="297"/>
      <c r="FHH2" s="300"/>
      <c r="FHI2" s="297"/>
      <c r="FHJ2" s="300"/>
      <c r="FHK2" s="297"/>
      <c r="FHL2" s="300"/>
      <c r="FHM2" s="297"/>
      <c r="FHN2" s="300"/>
      <c r="FHO2" s="297"/>
      <c r="FHP2" s="300"/>
      <c r="FHQ2" s="297"/>
      <c r="FHR2" s="300"/>
      <c r="FHS2" s="297"/>
      <c r="FHT2" s="300"/>
      <c r="FHU2" s="297"/>
      <c r="FHV2" s="300"/>
      <c r="FHW2" s="297"/>
      <c r="FHX2" s="300"/>
      <c r="FHY2" s="297"/>
      <c r="FHZ2" s="300"/>
      <c r="FIA2" s="297"/>
      <c r="FIB2" s="300"/>
      <c r="FIC2" s="297"/>
      <c r="FID2" s="300"/>
      <c r="FIE2" s="297"/>
      <c r="FIF2" s="300"/>
      <c r="FIG2" s="297"/>
      <c r="FIH2" s="300"/>
      <c r="FII2" s="297"/>
      <c r="FIJ2" s="300"/>
      <c r="FIK2" s="297"/>
      <c r="FIL2" s="300"/>
      <c r="FIM2" s="297"/>
      <c r="FIN2" s="300"/>
      <c r="FIO2" s="297"/>
      <c r="FIP2" s="300"/>
      <c r="FIQ2" s="297"/>
      <c r="FIR2" s="300"/>
      <c r="FIS2" s="297"/>
      <c r="FIT2" s="300"/>
      <c r="FIU2" s="297"/>
      <c r="FIV2" s="300"/>
      <c r="FIW2" s="297"/>
      <c r="FIX2" s="300"/>
      <c r="FIY2" s="297"/>
      <c r="FIZ2" s="300"/>
      <c r="FJA2" s="297"/>
      <c r="FJB2" s="300"/>
      <c r="FJC2" s="297"/>
      <c r="FJD2" s="300"/>
      <c r="FJE2" s="297"/>
      <c r="FJF2" s="300"/>
      <c r="FJG2" s="297"/>
      <c r="FJH2" s="300"/>
      <c r="FJI2" s="297"/>
      <c r="FJJ2" s="300"/>
      <c r="FJK2" s="297"/>
      <c r="FJL2" s="300"/>
      <c r="FJM2" s="297"/>
      <c r="FJN2" s="300"/>
      <c r="FJO2" s="297"/>
      <c r="FJP2" s="300"/>
      <c r="FJQ2" s="297"/>
      <c r="FJR2" s="300"/>
      <c r="FJS2" s="297"/>
      <c r="FJT2" s="300"/>
      <c r="FJU2" s="297"/>
      <c r="FJV2" s="300"/>
      <c r="FJW2" s="297"/>
      <c r="FJX2" s="300"/>
      <c r="FJY2" s="297"/>
      <c r="FJZ2" s="300"/>
      <c r="FKA2" s="297"/>
      <c r="FKB2" s="300"/>
      <c r="FKC2" s="297"/>
      <c r="FKD2" s="300"/>
      <c r="FKE2" s="297"/>
      <c r="FKF2" s="300"/>
      <c r="FKG2" s="297"/>
      <c r="FKH2" s="300"/>
      <c r="FKI2" s="297"/>
      <c r="FKJ2" s="300"/>
      <c r="FKK2" s="297"/>
      <c r="FKL2" s="300"/>
      <c r="FKM2" s="297"/>
      <c r="FKN2" s="300"/>
      <c r="FKO2" s="297"/>
      <c r="FKP2" s="300"/>
      <c r="FKQ2" s="297"/>
      <c r="FKR2" s="300"/>
      <c r="FKS2" s="297"/>
      <c r="FKT2" s="300"/>
      <c r="FKU2" s="297"/>
      <c r="FKV2" s="300"/>
      <c r="FKW2" s="297"/>
      <c r="FKX2" s="300"/>
      <c r="FKY2" s="297"/>
      <c r="FKZ2" s="300"/>
      <c r="FLA2" s="297"/>
      <c r="FLB2" s="300"/>
      <c r="FLC2" s="297"/>
      <c r="FLD2" s="300"/>
      <c r="FLE2" s="297"/>
      <c r="FLF2" s="300"/>
      <c r="FLG2" s="297"/>
      <c r="FLH2" s="300"/>
      <c r="FLI2" s="297"/>
      <c r="FLJ2" s="300"/>
      <c r="FLK2" s="297"/>
      <c r="FLL2" s="300"/>
      <c r="FLM2" s="297"/>
      <c r="FLN2" s="300"/>
      <c r="FLO2" s="297"/>
      <c r="FLP2" s="300"/>
      <c r="FLQ2" s="297"/>
      <c r="FLR2" s="300"/>
      <c r="FLS2" s="297"/>
      <c r="FLT2" s="300"/>
      <c r="FLU2" s="297"/>
      <c r="FLV2" s="300"/>
      <c r="FLW2" s="297"/>
      <c r="FLX2" s="300"/>
      <c r="FLY2" s="297"/>
      <c r="FLZ2" s="300"/>
      <c r="FMA2" s="297"/>
      <c r="FMB2" s="300"/>
      <c r="FMC2" s="297"/>
      <c r="FMD2" s="300"/>
      <c r="FME2" s="297"/>
      <c r="FMF2" s="300"/>
      <c r="FMG2" s="297"/>
      <c r="FMH2" s="300"/>
      <c r="FMI2" s="297"/>
      <c r="FMJ2" s="300"/>
      <c r="FMK2" s="297"/>
      <c r="FML2" s="300"/>
      <c r="FMM2" s="297"/>
      <c r="FMN2" s="300"/>
      <c r="FMO2" s="297"/>
      <c r="FMP2" s="300"/>
      <c r="FMQ2" s="297"/>
      <c r="FMR2" s="300"/>
      <c r="FMS2" s="297"/>
      <c r="FMT2" s="300"/>
      <c r="FMU2" s="297"/>
      <c r="FMV2" s="300"/>
      <c r="FMW2" s="297"/>
      <c r="FMX2" s="300"/>
      <c r="FMY2" s="297"/>
      <c r="FMZ2" s="300"/>
      <c r="FNA2" s="297"/>
      <c r="FNB2" s="300"/>
      <c r="FNC2" s="297"/>
      <c r="FND2" s="300"/>
      <c r="FNE2" s="297"/>
      <c r="FNF2" s="300"/>
      <c r="FNG2" s="297"/>
      <c r="FNH2" s="300"/>
      <c r="FNI2" s="297"/>
      <c r="FNJ2" s="300"/>
      <c r="FNK2" s="297"/>
      <c r="FNL2" s="300"/>
      <c r="FNM2" s="297"/>
      <c r="FNN2" s="300"/>
      <c r="FNO2" s="297"/>
      <c r="FNP2" s="300"/>
      <c r="FNQ2" s="297"/>
      <c r="FNR2" s="300"/>
      <c r="FNS2" s="297"/>
      <c r="FNT2" s="300"/>
      <c r="FNU2" s="297"/>
      <c r="FNV2" s="300"/>
      <c r="FNW2" s="297"/>
      <c r="FNX2" s="300"/>
      <c r="FNY2" s="297"/>
      <c r="FNZ2" s="300"/>
      <c r="FOA2" s="297"/>
      <c r="FOB2" s="300"/>
      <c r="FOC2" s="297"/>
      <c r="FOD2" s="300"/>
      <c r="FOE2" s="297"/>
      <c r="FOF2" s="300"/>
      <c r="FOG2" s="297"/>
      <c r="FOH2" s="300"/>
      <c r="FOI2" s="297"/>
      <c r="FOJ2" s="300"/>
      <c r="FOK2" s="297"/>
      <c r="FOL2" s="300"/>
      <c r="FOM2" s="297"/>
      <c r="FON2" s="300"/>
      <c r="FOO2" s="297"/>
      <c r="FOP2" s="300"/>
      <c r="FOQ2" s="297"/>
      <c r="FOR2" s="300"/>
      <c r="FOS2" s="297"/>
      <c r="FOT2" s="300"/>
      <c r="FOU2" s="297"/>
      <c r="FOV2" s="300"/>
      <c r="FOW2" s="297"/>
      <c r="FOX2" s="300"/>
      <c r="FOY2" s="297"/>
      <c r="FOZ2" s="300"/>
      <c r="FPA2" s="297"/>
      <c r="FPB2" s="300"/>
      <c r="FPC2" s="297"/>
      <c r="FPD2" s="300"/>
      <c r="FPE2" s="297"/>
      <c r="FPF2" s="300"/>
      <c r="FPG2" s="297"/>
      <c r="FPH2" s="300"/>
      <c r="FPI2" s="297"/>
      <c r="FPJ2" s="300"/>
      <c r="FPK2" s="297"/>
      <c r="FPL2" s="300"/>
      <c r="FPM2" s="297"/>
      <c r="FPN2" s="300"/>
      <c r="FPO2" s="297"/>
      <c r="FPP2" s="300"/>
      <c r="FPQ2" s="297"/>
      <c r="FPR2" s="300"/>
      <c r="FPS2" s="297"/>
      <c r="FPT2" s="300"/>
      <c r="FPU2" s="297"/>
      <c r="FPV2" s="300"/>
      <c r="FPW2" s="297"/>
      <c r="FPX2" s="300"/>
      <c r="FPY2" s="297"/>
      <c r="FPZ2" s="300"/>
      <c r="FQA2" s="297"/>
      <c r="FQB2" s="300"/>
      <c r="FQC2" s="297"/>
      <c r="FQD2" s="300"/>
      <c r="FQE2" s="297"/>
      <c r="FQF2" s="300"/>
      <c r="FQG2" s="297"/>
      <c r="FQH2" s="300"/>
      <c r="FQI2" s="297"/>
      <c r="FQJ2" s="300"/>
      <c r="FQK2" s="297"/>
      <c r="FQL2" s="300"/>
      <c r="FQM2" s="297"/>
      <c r="FQN2" s="300"/>
      <c r="FQO2" s="297"/>
      <c r="FQP2" s="300"/>
      <c r="FQQ2" s="297"/>
      <c r="FQR2" s="300"/>
      <c r="FQS2" s="297"/>
      <c r="FQT2" s="300"/>
      <c r="FQU2" s="297"/>
      <c r="FQV2" s="300"/>
      <c r="FQW2" s="297"/>
      <c r="FQX2" s="300"/>
      <c r="FQY2" s="297"/>
      <c r="FQZ2" s="300"/>
      <c r="FRA2" s="297"/>
      <c r="FRB2" s="300"/>
      <c r="FRC2" s="297"/>
      <c r="FRD2" s="300"/>
      <c r="FRE2" s="297"/>
      <c r="FRF2" s="300"/>
      <c r="FRG2" s="297"/>
      <c r="FRH2" s="300"/>
      <c r="FRI2" s="297"/>
      <c r="FRJ2" s="300"/>
      <c r="FRK2" s="297"/>
      <c r="FRL2" s="300"/>
      <c r="FRM2" s="297"/>
      <c r="FRN2" s="300"/>
      <c r="FRO2" s="297"/>
      <c r="FRP2" s="300"/>
      <c r="FRQ2" s="297"/>
      <c r="FRR2" s="300"/>
      <c r="FRS2" s="297"/>
      <c r="FRT2" s="300"/>
      <c r="FRU2" s="297"/>
      <c r="FRV2" s="300"/>
      <c r="FRW2" s="297"/>
      <c r="FRX2" s="300"/>
      <c r="FRY2" s="297"/>
      <c r="FRZ2" s="300"/>
      <c r="FSA2" s="297"/>
      <c r="FSB2" s="300"/>
      <c r="FSC2" s="297"/>
      <c r="FSD2" s="300"/>
      <c r="FSE2" s="297"/>
      <c r="FSF2" s="300"/>
      <c r="FSG2" s="297"/>
      <c r="FSH2" s="300"/>
      <c r="FSI2" s="297"/>
      <c r="FSJ2" s="300"/>
      <c r="FSK2" s="297"/>
      <c r="FSL2" s="300"/>
      <c r="FSM2" s="297"/>
      <c r="FSN2" s="300"/>
      <c r="FSO2" s="297"/>
      <c r="FSP2" s="300"/>
      <c r="FSQ2" s="297"/>
      <c r="FSR2" s="300"/>
      <c r="FSS2" s="297"/>
      <c r="FST2" s="300"/>
      <c r="FSU2" s="297"/>
      <c r="FSV2" s="300"/>
      <c r="FSW2" s="297"/>
      <c r="FSX2" s="300"/>
      <c r="FSY2" s="297"/>
      <c r="FSZ2" s="300"/>
      <c r="FTA2" s="297"/>
      <c r="FTB2" s="300"/>
      <c r="FTC2" s="297"/>
      <c r="FTD2" s="300"/>
      <c r="FTE2" s="297"/>
      <c r="FTF2" s="300"/>
      <c r="FTG2" s="297"/>
      <c r="FTH2" s="300"/>
      <c r="FTI2" s="297"/>
      <c r="FTJ2" s="300"/>
      <c r="FTK2" s="297"/>
      <c r="FTL2" s="300"/>
      <c r="FTM2" s="297"/>
      <c r="FTN2" s="300"/>
      <c r="FTO2" s="297"/>
      <c r="FTP2" s="300"/>
      <c r="FTQ2" s="297"/>
      <c r="FTR2" s="300"/>
      <c r="FTS2" s="297"/>
      <c r="FTT2" s="300"/>
      <c r="FTU2" s="297"/>
      <c r="FTV2" s="300"/>
      <c r="FTW2" s="297"/>
      <c r="FTX2" s="300"/>
      <c r="FTY2" s="297"/>
      <c r="FTZ2" s="300"/>
      <c r="FUA2" s="297"/>
      <c r="FUB2" s="300"/>
      <c r="FUC2" s="297"/>
      <c r="FUD2" s="300"/>
      <c r="FUE2" s="297"/>
      <c r="FUF2" s="300"/>
      <c r="FUG2" s="297"/>
      <c r="FUH2" s="300"/>
      <c r="FUI2" s="297"/>
      <c r="FUJ2" s="300"/>
      <c r="FUK2" s="297"/>
      <c r="FUL2" s="300"/>
      <c r="FUM2" s="297"/>
      <c r="FUN2" s="300"/>
      <c r="FUO2" s="297"/>
      <c r="FUP2" s="300"/>
      <c r="FUQ2" s="297"/>
      <c r="FUR2" s="300"/>
      <c r="FUS2" s="297"/>
      <c r="FUT2" s="300"/>
      <c r="FUU2" s="297"/>
      <c r="FUV2" s="300"/>
      <c r="FUW2" s="297"/>
      <c r="FUX2" s="300"/>
      <c r="FUY2" s="297"/>
      <c r="FUZ2" s="300"/>
      <c r="FVA2" s="297"/>
      <c r="FVB2" s="300"/>
      <c r="FVC2" s="297"/>
      <c r="FVD2" s="300"/>
      <c r="FVE2" s="297"/>
      <c r="FVF2" s="300"/>
      <c r="FVG2" s="297"/>
      <c r="FVH2" s="300"/>
      <c r="FVI2" s="297"/>
      <c r="FVJ2" s="300"/>
      <c r="FVK2" s="297"/>
      <c r="FVL2" s="300"/>
      <c r="FVM2" s="297"/>
      <c r="FVN2" s="300"/>
      <c r="FVO2" s="297"/>
      <c r="FVP2" s="300"/>
      <c r="FVQ2" s="297"/>
      <c r="FVR2" s="300"/>
      <c r="FVS2" s="297"/>
      <c r="FVT2" s="300"/>
      <c r="FVU2" s="297"/>
      <c r="FVV2" s="300"/>
      <c r="FVW2" s="297"/>
      <c r="FVX2" s="300"/>
      <c r="FVY2" s="297"/>
      <c r="FVZ2" s="300"/>
      <c r="FWA2" s="297"/>
      <c r="FWB2" s="300"/>
      <c r="FWC2" s="297"/>
      <c r="FWD2" s="300"/>
      <c r="FWE2" s="297"/>
      <c r="FWF2" s="300"/>
      <c r="FWG2" s="297"/>
      <c r="FWH2" s="300"/>
      <c r="FWI2" s="297"/>
      <c r="FWJ2" s="300"/>
      <c r="FWK2" s="297"/>
      <c r="FWL2" s="300"/>
      <c r="FWM2" s="297"/>
      <c r="FWN2" s="300"/>
      <c r="FWO2" s="297"/>
      <c r="FWP2" s="300"/>
      <c r="FWQ2" s="297"/>
      <c r="FWR2" s="300"/>
      <c r="FWS2" s="297"/>
      <c r="FWT2" s="300"/>
      <c r="FWU2" s="297"/>
      <c r="FWV2" s="300"/>
      <c r="FWW2" s="297"/>
      <c r="FWX2" s="300"/>
      <c r="FWY2" s="297"/>
      <c r="FWZ2" s="300"/>
      <c r="FXA2" s="297"/>
      <c r="FXB2" s="300"/>
      <c r="FXC2" s="297"/>
      <c r="FXD2" s="300"/>
      <c r="FXE2" s="297"/>
      <c r="FXF2" s="300"/>
      <c r="FXG2" s="297"/>
      <c r="FXH2" s="300"/>
      <c r="FXI2" s="297"/>
      <c r="FXJ2" s="300"/>
      <c r="FXK2" s="297"/>
      <c r="FXL2" s="300"/>
      <c r="FXM2" s="297"/>
      <c r="FXN2" s="300"/>
      <c r="FXO2" s="297"/>
      <c r="FXP2" s="300"/>
      <c r="FXQ2" s="297"/>
      <c r="FXR2" s="300"/>
      <c r="FXS2" s="297"/>
      <c r="FXT2" s="300"/>
      <c r="FXU2" s="297"/>
      <c r="FXV2" s="300"/>
      <c r="FXW2" s="297"/>
      <c r="FXX2" s="300"/>
      <c r="FXY2" s="297"/>
      <c r="FXZ2" s="300"/>
      <c r="FYA2" s="297"/>
      <c r="FYB2" s="300"/>
      <c r="FYC2" s="297"/>
      <c r="FYD2" s="300"/>
      <c r="FYE2" s="297"/>
      <c r="FYF2" s="300"/>
      <c r="FYG2" s="297"/>
      <c r="FYH2" s="300"/>
      <c r="FYI2" s="297"/>
      <c r="FYJ2" s="300"/>
      <c r="FYK2" s="297"/>
      <c r="FYL2" s="300"/>
      <c r="FYM2" s="297"/>
      <c r="FYN2" s="300"/>
      <c r="FYO2" s="297"/>
      <c r="FYP2" s="300"/>
      <c r="FYQ2" s="297"/>
      <c r="FYR2" s="300"/>
      <c r="FYS2" s="297"/>
      <c r="FYT2" s="300"/>
      <c r="FYU2" s="297"/>
      <c r="FYV2" s="300"/>
      <c r="FYW2" s="297"/>
      <c r="FYX2" s="300"/>
      <c r="FYY2" s="297"/>
      <c r="FYZ2" s="300"/>
      <c r="FZA2" s="297"/>
      <c r="FZB2" s="300"/>
      <c r="FZC2" s="297"/>
      <c r="FZD2" s="300"/>
      <c r="FZE2" s="297"/>
      <c r="FZF2" s="300"/>
      <c r="FZG2" s="297"/>
      <c r="FZH2" s="300"/>
      <c r="FZI2" s="297"/>
      <c r="FZJ2" s="300"/>
      <c r="FZK2" s="297"/>
      <c r="FZL2" s="300"/>
      <c r="FZM2" s="297"/>
      <c r="FZN2" s="300"/>
      <c r="FZO2" s="297"/>
      <c r="FZP2" s="300"/>
      <c r="FZQ2" s="297"/>
      <c r="FZR2" s="300"/>
      <c r="FZS2" s="297"/>
      <c r="FZT2" s="300"/>
      <c r="FZU2" s="297"/>
      <c r="FZV2" s="300"/>
      <c r="FZW2" s="297"/>
      <c r="FZX2" s="300"/>
      <c r="FZY2" s="297"/>
      <c r="FZZ2" s="300"/>
      <c r="GAA2" s="297"/>
      <c r="GAB2" s="300"/>
      <c r="GAC2" s="297"/>
      <c r="GAD2" s="300"/>
      <c r="GAE2" s="297"/>
      <c r="GAF2" s="300"/>
      <c r="GAG2" s="297"/>
      <c r="GAH2" s="300"/>
      <c r="GAI2" s="297"/>
      <c r="GAJ2" s="300"/>
      <c r="GAK2" s="297"/>
      <c r="GAL2" s="300"/>
      <c r="GAM2" s="297"/>
      <c r="GAN2" s="300"/>
      <c r="GAO2" s="297"/>
      <c r="GAP2" s="300"/>
      <c r="GAQ2" s="297"/>
      <c r="GAR2" s="300"/>
      <c r="GAS2" s="297"/>
      <c r="GAT2" s="300"/>
      <c r="GAU2" s="297"/>
      <c r="GAV2" s="300"/>
      <c r="GAW2" s="297"/>
      <c r="GAX2" s="300"/>
      <c r="GAY2" s="297"/>
      <c r="GAZ2" s="300"/>
      <c r="GBA2" s="297"/>
      <c r="GBB2" s="300"/>
      <c r="GBC2" s="297"/>
      <c r="GBD2" s="300"/>
      <c r="GBE2" s="297"/>
      <c r="GBF2" s="300"/>
      <c r="GBG2" s="297"/>
      <c r="GBH2" s="300"/>
      <c r="GBI2" s="297"/>
      <c r="GBJ2" s="300"/>
      <c r="GBK2" s="297"/>
      <c r="GBL2" s="300"/>
      <c r="GBM2" s="297"/>
      <c r="GBN2" s="300"/>
      <c r="GBO2" s="297"/>
      <c r="GBP2" s="300"/>
      <c r="GBQ2" s="297"/>
      <c r="GBR2" s="300"/>
      <c r="GBS2" s="297"/>
      <c r="GBT2" s="300"/>
      <c r="GBU2" s="297"/>
      <c r="GBV2" s="300"/>
      <c r="GBW2" s="297"/>
      <c r="GBX2" s="300"/>
      <c r="GBY2" s="297"/>
      <c r="GBZ2" s="300"/>
      <c r="GCA2" s="297"/>
      <c r="GCB2" s="300"/>
      <c r="GCC2" s="297"/>
      <c r="GCD2" s="300"/>
      <c r="GCE2" s="297"/>
      <c r="GCF2" s="300"/>
      <c r="GCG2" s="297"/>
      <c r="GCH2" s="300"/>
      <c r="GCI2" s="297"/>
      <c r="GCJ2" s="300"/>
      <c r="GCK2" s="297"/>
      <c r="GCL2" s="300"/>
      <c r="GCM2" s="297"/>
      <c r="GCN2" s="300"/>
      <c r="GCO2" s="297"/>
      <c r="GCP2" s="300"/>
      <c r="GCQ2" s="297"/>
      <c r="GCR2" s="300"/>
      <c r="GCS2" s="297"/>
      <c r="GCT2" s="300"/>
      <c r="GCU2" s="297"/>
      <c r="GCV2" s="300"/>
      <c r="GCW2" s="297"/>
      <c r="GCX2" s="300"/>
      <c r="GCY2" s="297"/>
      <c r="GCZ2" s="300"/>
      <c r="GDA2" s="297"/>
      <c r="GDB2" s="300"/>
      <c r="GDC2" s="297"/>
      <c r="GDD2" s="300"/>
      <c r="GDE2" s="297"/>
      <c r="GDF2" s="300"/>
      <c r="GDG2" s="297"/>
      <c r="GDH2" s="300"/>
      <c r="GDI2" s="297"/>
      <c r="GDJ2" s="300"/>
      <c r="GDK2" s="297"/>
      <c r="GDL2" s="300"/>
      <c r="GDM2" s="297"/>
      <c r="GDN2" s="300"/>
      <c r="GDO2" s="297"/>
      <c r="GDP2" s="300"/>
      <c r="GDQ2" s="297"/>
      <c r="GDR2" s="300"/>
      <c r="GDS2" s="297"/>
      <c r="GDT2" s="300"/>
      <c r="GDU2" s="297"/>
      <c r="GDV2" s="300"/>
      <c r="GDW2" s="297"/>
      <c r="GDX2" s="300"/>
      <c r="GDY2" s="297"/>
      <c r="GDZ2" s="300"/>
      <c r="GEA2" s="297"/>
      <c r="GEB2" s="300"/>
      <c r="GEC2" s="297"/>
      <c r="GED2" s="300"/>
      <c r="GEE2" s="297"/>
      <c r="GEF2" s="300"/>
      <c r="GEG2" s="297"/>
      <c r="GEH2" s="300"/>
      <c r="GEI2" s="297"/>
      <c r="GEJ2" s="300"/>
      <c r="GEK2" s="297"/>
      <c r="GEL2" s="300"/>
      <c r="GEM2" s="297"/>
      <c r="GEN2" s="300"/>
      <c r="GEO2" s="297"/>
      <c r="GEP2" s="300"/>
      <c r="GEQ2" s="297"/>
      <c r="GER2" s="300"/>
      <c r="GES2" s="297"/>
      <c r="GET2" s="300"/>
      <c r="GEU2" s="297"/>
      <c r="GEV2" s="300"/>
      <c r="GEW2" s="297"/>
      <c r="GEX2" s="300"/>
      <c r="GEY2" s="297"/>
      <c r="GEZ2" s="300"/>
      <c r="GFA2" s="297"/>
      <c r="GFB2" s="300"/>
      <c r="GFC2" s="297"/>
      <c r="GFD2" s="300"/>
      <c r="GFE2" s="297"/>
      <c r="GFF2" s="300"/>
      <c r="GFG2" s="297"/>
      <c r="GFH2" s="300"/>
      <c r="GFI2" s="297"/>
      <c r="GFJ2" s="300"/>
      <c r="GFK2" s="297"/>
      <c r="GFL2" s="300"/>
      <c r="GFM2" s="297"/>
      <c r="GFN2" s="300"/>
      <c r="GFO2" s="297"/>
      <c r="GFP2" s="300"/>
      <c r="GFQ2" s="297"/>
      <c r="GFR2" s="300"/>
      <c r="GFS2" s="297"/>
      <c r="GFT2" s="300"/>
      <c r="GFU2" s="297"/>
      <c r="GFV2" s="300"/>
      <c r="GFW2" s="297"/>
      <c r="GFX2" s="300"/>
      <c r="GFY2" s="297"/>
      <c r="GFZ2" s="300"/>
      <c r="GGA2" s="297"/>
      <c r="GGB2" s="300"/>
      <c r="GGC2" s="297"/>
      <c r="GGD2" s="300"/>
      <c r="GGE2" s="297"/>
      <c r="GGF2" s="300"/>
      <c r="GGG2" s="297"/>
      <c r="GGH2" s="300"/>
      <c r="GGI2" s="297"/>
      <c r="GGJ2" s="300"/>
      <c r="GGK2" s="297"/>
      <c r="GGL2" s="300"/>
      <c r="GGM2" s="297"/>
      <c r="GGN2" s="300"/>
      <c r="GGO2" s="297"/>
      <c r="GGP2" s="300"/>
      <c r="GGQ2" s="297"/>
      <c r="GGR2" s="300"/>
      <c r="GGS2" s="297"/>
      <c r="GGT2" s="300"/>
      <c r="GGU2" s="297"/>
      <c r="GGV2" s="300"/>
      <c r="GGW2" s="297"/>
      <c r="GGX2" s="300"/>
      <c r="GGY2" s="297"/>
      <c r="GGZ2" s="300"/>
      <c r="GHA2" s="297"/>
      <c r="GHB2" s="300"/>
      <c r="GHC2" s="297"/>
      <c r="GHD2" s="300"/>
      <c r="GHE2" s="297"/>
      <c r="GHF2" s="300"/>
      <c r="GHG2" s="297"/>
      <c r="GHH2" s="300"/>
      <c r="GHI2" s="297"/>
      <c r="GHJ2" s="300"/>
      <c r="GHK2" s="297"/>
      <c r="GHL2" s="300"/>
      <c r="GHM2" s="297"/>
      <c r="GHN2" s="300"/>
      <c r="GHO2" s="297"/>
      <c r="GHP2" s="300"/>
      <c r="GHQ2" s="297"/>
      <c r="GHR2" s="300"/>
      <c r="GHS2" s="297"/>
      <c r="GHT2" s="300"/>
      <c r="GHU2" s="297"/>
      <c r="GHV2" s="300"/>
      <c r="GHW2" s="297"/>
      <c r="GHX2" s="300"/>
      <c r="GHY2" s="297"/>
      <c r="GHZ2" s="300"/>
      <c r="GIA2" s="297"/>
      <c r="GIB2" s="300"/>
      <c r="GIC2" s="297"/>
      <c r="GID2" s="300"/>
      <c r="GIE2" s="297"/>
      <c r="GIF2" s="300"/>
      <c r="GIG2" s="297"/>
      <c r="GIH2" s="300"/>
      <c r="GII2" s="297"/>
      <c r="GIJ2" s="300"/>
      <c r="GIK2" s="297"/>
      <c r="GIL2" s="300"/>
      <c r="GIM2" s="297"/>
      <c r="GIN2" s="300"/>
      <c r="GIO2" s="297"/>
      <c r="GIP2" s="300"/>
      <c r="GIQ2" s="297"/>
      <c r="GIR2" s="300"/>
      <c r="GIS2" s="297"/>
      <c r="GIT2" s="300"/>
      <c r="GIU2" s="297"/>
      <c r="GIV2" s="300"/>
      <c r="GIW2" s="297"/>
      <c r="GIX2" s="300"/>
      <c r="GIY2" s="297"/>
      <c r="GIZ2" s="300"/>
      <c r="GJA2" s="297"/>
      <c r="GJB2" s="300"/>
      <c r="GJC2" s="297"/>
      <c r="GJD2" s="300"/>
      <c r="GJE2" s="297"/>
      <c r="GJF2" s="300"/>
      <c r="GJG2" s="297"/>
      <c r="GJH2" s="300"/>
      <c r="GJI2" s="297"/>
      <c r="GJJ2" s="300"/>
      <c r="GJK2" s="297"/>
      <c r="GJL2" s="300"/>
      <c r="GJM2" s="297"/>
      <c r="GJN2" s="300"/>
      <c r="GJO2" s="297"/>
      <c r="GJP2" s="300"/>
      <c r="GJQ2" s="297"/>
      <c r="GJR2" s="300"/>
      <c r="GJS2" s="297"/>
      <c r="GJT2" s="300"/>
      <c r="GJU2" s="297"/>
      <c r="GJV2" s="300"/>
      <c r="GJW2" s="297"/>
      <c r="GJX2" s="300"/>
      <c r="GJY2" s="297"/>
      <c r="GJZ2" s="300"/>
      <c r="GKA2" s="297"/>
      <c r="GKB2" s="300"/>
      <c r="GKC2" s="297"/>
      <c r="GKD2" s="300"/>
      <c r="GKE2" s="297"/>
      <c r="GKF2" s="300"/>
      <c r="GKG2" s="297"/>
      <c r="GKH2" s="300"/>
      <c r="GKI2" s="297"/>
      <c r="GKJ2" s="300"/>
      <c r="GKK2" s="297"/>
      <c r="GKL2" s="300"/>
      <c r="GKM2" s="297"/>
      <c r="GKN2" s="300"/>
      <c r="GKO2" s="297"/>
      <c r="GKP2" s="300"/>
      <c r="GKQ2" s="297"/>
      <c r="GKR2" s="300"/>
      <c r="GKS2" s="297"/>
      <c r="GKT2" s="300"/>
      <c r="GKU2" s="297"/>
      <c r="GKV2" s="300"/>
      <c r="GKW2" s="297"/>
      <c r="GKX2" s="300"/>
      <c r="GKY2" s="297"/>
      <c r="GKZ2" s="300"/>
      <c r="GLA2" s="297"/>
      <c r="GLB2" s="300"/>
      <c r="GLC2" s="297"/>
      <c r="GLD2" s="300"/>
      <c r="GLE2" s="297"/>
      <c r="GLF2" s="300"/>
      <c r="GLG2" s="297"/>
      <c r="GLH2" s="300"/>
      <c r="GLI2" s="297"/>
      <c r="GLJ2" s="300"/>
      <c r="GLK2" s="297"/>
      <c r="GLL2" s="300"/>
      <c r="GLM2" s="297"/>
      <c r="GLN2" s="300"/>
      <c r="GLO2" s="297"/>
      <c r="GLP2" s="300"/>
      <c r="GLQ2" s="297"/>
      <c r="GLR2" s="300"/>
      <c r="GLS2" s="297"/>
      <c r="GLT2" s="300"/>
      <c r="GLU2" s="297"/>
      <c r="GLV2" s="300"/>
      <c r="GLW2" s="297"/>
      <c r="GLX2" s="300"/>
      <c r="GLY2" s="297"/>
      <c r="GLZ2" s="300"/>
      <c r="GMA2" s="297"/>
      <c r="GMB2" s="300"/>
      <c r="GMC2" s="297"/>
      <c r="GMD2" s="300"/>
      <c r="GME2" s="297"/>
      <c r="GMF2" s="300"/>
      <c r="GMG2" s="297"/>
      <c r="GMH2" s="300"/>
      <c r="GMI2" s="297"/>
      <c r="GMJ2" s="300"/>
      <c r="GMK2" s="297"/>
      <c r="GML2" s="300"/>
      <c r="GMM2" s="297"/>
      <c r="GMN2" s="300"/>
      <c r="GMO2" s="297"/>
      <c r="GMP2" s="300"/>
      <c r="GMQ2" s="297"/>
      <c r="GMR2" s="300"/>
      <c r="GMS2" s="297"/>
      <c r="GMT2" s="300"/>
      <c r="GMU2" s="297"/>
      <c r="GMV2" s="300"/>
      <c r="GMW2" s="297"/>
      <c r="GMX2" s="300"/>
      <c r="GMY2" s="297"/>
      <c r="GMZ2" s="300"/>
      <c r="GNA2" s="297"/>
      <c r="GNB2" s="300"/>
      <c r="GNC2" s="297"/>
      <c r="GND2" s="300"/>
      <c r="GNE2" s="297"/>
      <c r="GNF2" s="300"/>
      <c r="GNG2" s="297"/>
      <c r="GNH2" s="300"/>
      <c r="GNI2" s="297"/>
      <c r="GNJ2" s="300"/>
      <c r="GNK2" s="297"/>
      <c r="GNL2" s="300"/>
      <c r="GNM2" s="297"/>
      <c r="GNN2" s="300"/>
      <c r="GNO2" s="297"/>
      <c r="GNP2" s="300"/>
      <c r="GNQ2" s="297"/>
      <c r="GNR2" s="300"/>
      <c r="GNS2" s="297"/>
      <c r="GNT2" s="300"/>
      <c r="GNU2" s="297"/>
      <c r="GNV2" s="300"/>
      <c r="GNW2" s="297"/>
      <c r="GNX2" s="300"/>
      <c r="GNY2" s="297"/>
      <c r="GNZ2" s="300"/>
      <c r="GOA2" s="297"/>
      <c r="GOB2" s="300"/>
      <c r="GOC2" s="297"/>
      <c r="GOD2" s="300"/>
      <c r="GOE2" s="297"/>
      <c r="GOF2" s="300"/>
      <c r="GOG2" s="297"/>
      <c r="GOH2" s="300"/>
      <c r="GOI2" s="297"/>
      <c r="GOJ2" s="300"/>
      <c r="GOK2" s="297"/>
      <c r="GOL2" s="300"/>
      <c r="GOM2" s="297"/>
      <c r="GON2" s="300"/>
      <c r="GOO2" s="297"/>
      <c r="GOP2" s="300"/>
      <c r="GOQ2" s="297"/>
      <c r="GOR2" s="300"/>
      <c r="GOS2" s="297"/>
      <c r="GOT2" s="300"/>
      <c r="GOU2" s="297"/>
      <c r="GOV2" s="300"/>
      <c r="GOW2" s="297"/>
      <c r="GOX2" s="300"/>
      <c r="GOY2" s="297"/>
      <c r="GOZ2" s="300"/>
      <c r="GPA2" s="297"/>
      <c r="GPB2" s="300"/>
      <c r="GPC2" s="297"/>
      <c r="GPD2" s="300"/>
      <c r="GPE2" s="297"/>
      <c r="GPF2" s="300"/>
      <c r="GPG2" s="297"/>
      <c r="GPH2" s="300"/>
      <c r="GPI2" s="297"/>
      <c r="GPJ2" s="300"/>
      <c r="GPK2" s="297"/>
      <c r="GPL2" s="300"/>
      <c r="GPM2" s="297"/>
      <c r="GPN2" s="300"/>
      <c r="GPO2" s="297"/>
      <c r="GPP2" s="300"/>
      <c r="GPQ2" s="297"/>
      <c r="GPR2" s="300"/>
      <c r="GPS2" s="297"/>
      <c r="GPT2" s="300"/>
      <c r="GPU2" s="297"/>
      <c r="GPV2" s="300"/>
      <c r="GPW2" s="297"/>
      <c r="GPX2" s="300"/>
      <c r="GPY2" s="297"/>
      <c r="GPZ2" s="300"/>
      <c r="GQA2" s="297"/>
      <c r="GQB2" s="300"/>
      <c r="GQC2" s="297"/>
      <c r="GQD2" s="300"/>
      <c r="GQE2" s="297"/>
      <c r="GQF2" s="300"/>
      <c r="GQG2" s="297"/>
      <c r="GQH2" s="300"/>
      <c r="GQI2" s="297"/>
      <c r="GQJ2" s="300"/>
      <c r="GQK2" s="297"/>
      <c r="GQL2" s="300"/>
      <c r="GQM2" s="297"/>
      <c r="GQN2" s="300"/>
      <c r="GQO2" s="297"/>
      <c r="GQP2" s="300"/>
      <c r="GQQ2" s="297"/>
      <c r="GQR2" s="300"/>
      <c r="GQS2" s="297"/>
      <c r="GQT2" s="300"/>
      <c r="GQU2" s="297"/>
      <c r="GQV2" s="300"/>
      <c r="GQW2" s="297"/>
      <c r="GQX2" s="300"/>
      <c r="GQY2" s="297"/>
      <c r="GQZ2" s="300"/>
      <c r="GRA2" s="297"/>
      <c r="GRB2" s="300"/>
      <c r="GRC2" s="297"/>
      <c r="GRD2" s="300"/>
      <c r="GRE2" s="297"/>
      <c r="GRF2" s="300"/>
      <c r="GRG2" s="297"/>
      <c r="GRH2" s="300"/>
      <c r="GRI2" s="297"/>
      <c r="GRJ2" s="300"/>
      <c r="GRK2" s="297"/>
      <c r="GRL2" s="300"/>
      <c r="GRM2" s="297"/>
      <c r="GRN2" s="300"/>
      <c r="GRO2" s="297"/>
      <c r="GRP2" s="300"/>
      <c r="GRQ2" s="297"/>
      <c r="GRR2" s="300"/>
      <c r="GRS2" s="297"/>
      <c r="GRT2" s="300"/>
      <c r="GRU2" s="297"/>
      <c r="GRV2" s="300"/>
      <c r="GRW2" s="297"/>
      <c r="GRX2" s="300"/>
      <c r="GRY2" s="297"/>
      <c r="GRZ2" s="300"/>
      <c r="GSA2" s="297"/>
      <c r="GSB2" s="300"/>
      <c r="GSC2" s="297"/>
      <c r="GSD2" s="300"/>
      <c r="GSE2" s="297"/>
      <c r="GSF2" s="300"/>
      <c r="GSG2" s="297"/>
      <c r="GSH2" s="300"/>
      <c r="GSI2" s="297"/>
      <c r="GSJ2" s="300"/>
      <c r="GSK2" s="297"/>
      <c r="GSL2" s="300"/>
      <c r="GSM2" s="297"/>
      <c r="GSN2" s="300"/>
      <c r="GSO2" s="297"/>
      <c r="GSP2" s="300"/>
      <c r="GSQ2" s="297"/>
      <c r="GSR2" s="300"/>
      <c r="GSS2" s="297"/>
      <c r="GST2" s="300"/>
      <c r="GSU2" s="297"/>
      <c r="GSV2" s="300"/>
      <c r="GSW2" s="297"/>
      <c r="GSX2" s="300"/>
      <c r="GSY2" s="297"/>
      <c r="GSZ2" s="300"/>
      <c r="GTA2" s="297"/>
      <c r="GTB2" s="300"/>
      <c r="GTC2" s="297"/>
      <c r="GTD2" s="300"/>
      <c r="GTE2" s="297"/>
      <c r="GTF2" s="300"/>
      <c r="GTG2" s="297"/>
      <c r="GTH2" s="300"/>
      <c r="GTI2" s="297"/>
      <c r="GTJ2" s="300"/>
      <c r="GTK2" s="297"/>
      <c r="GTL2" s="300"/>
      <c r="GTM2" s="297"/>
      <c r="GTN2" s="300"/>
      <c r="GTO2" s="297"/>
      <c r="GTP2" s="300"/>
      <c r="GTQ2" s="297"/>
      <c r="GTR2" s="300"/>
      <c r="GTS2" s="297"/>
      <c r="GTT2" s="300"/>
      <c r="GTU2" s="297"/>
      <c r="GTV2" s="300"/>
      <c r="GTW2" s="297"/>
      <c r="GTX2" s="300"/>
      <c r="GTY2" s="297"/>
      <c r="GTZ2" s="300"/>
      <c r="GUA2" s="297"/>
      <c r="GUB2" s="300"/>
      <c r="GUC2" s="297"/>
      <c r="GUD2" s="300"/>
      <c r="GUE2" s="297"/>
      <c r="GUF2" s="300"/>
      <c r="GUG2" s="297"/>
      <c r="GUH2" s="300"/>
      <c r="GUI2" s="297"/>
      <c r="GUJ2" s="300"/>
      <c r="GUK2" s="297"/>
      <c r="GUL2" s="300"/>
      <c r="GUM2" s="297"/>
      <c r="GUN2" s="300"/>
      <c r="GUO2" s="297"/>
      <c r="GUP2" s="300"/>
      <c r="GUQ2" s="297"/>
      <c r="GUR2" s="300"/>
      <c r="GUS2" s="297"/>
      <c r="GUT2" s="300"/>
      <c r="GUU2" s="297"/>
      <c r="GUV2" s="300"/>
      <c r="GUW2" s="297"/>
      <c r="GUX2" s="300"/>
      <c r="GUY2" s="297"/>
      <c r="GUZ2" s="300"/>
      <c r="GVA2" s="297"/>
      <c r="GVB2" s="300"/>
      <c r="GVC2" s="297"/>
      <c r="GVD2" s="300"/>
      <c r="GVE2" s="297"/>
      <c r="GVF2" s="300"/>
      <c r="GVG2" s="297"/>
      <c r="GVH2" s="300"/>
      <c r="GVI2" s="297"/>
      <c r="GVJ2" s="300"/>
      <c r="GVK2" s="297"/>
      <c r="GVL2" s="300"/>
      <c r="GVM2" s="297"/>
      <c r="GVN2" s="300"/>
      <c r="GVO2" s="297"/>
      <c r="GVP2" s="300"/>
      <c r="GVQ2" s="297"/>
      <c r="GVR2" s="300"/>
      <c r="GVS2" s="297"/>
      <c r="GVT2" s="300"/>
      <c r="GVU2" s="297"/>
      <c r="GVV2" s="300"/>
      <c r="GVW2" s="297"/>
      <c r="GVX2" s="300"/>
      <c r="GVY2" s="297"/>
      <c r="GVZ2" s="300"/>
      <c r="GWA2" s="297"/>
      <c r="GWB2" s="300"/>
      <c r="GWC2" s="297"/>
      <c r="GWD2" s="300"/>
      <c r="GWE2" s="297"/>
      <c r="GWF2" s="300"/>
      <c r="GWG2" s="297"/>
      <c r="GWH2" s="300"/>
      <c r="GWI2" s="297"/>
      <c r="GWJ2" s="300"/>
      <c r="GWK2" s="297"/>
      <c r="GWL2" s="300"/>
      <c r="GWM2" s="297"/>
      <c r="GWN2" s="300"/>
      <c r="GWO2" s="297"/>
      <c r="GWP2" s="300"/>
      <c r="GWQ2" s="297"/>
      <c r="GWR2" s="300"/>
      <c r="GWS2" s="297"/>
      <c r="GWT2" s="300"/>
      <c r="GWU2" s="297"/>
      <c r="GWV2" s="300"/>
      <c r="GWW2" s="297"/>
      <c r="GWX2" s="300"/>
      <c r="GWY2" s="297"/>
      <c r="GWZ2" s="300"/>
      <c r="GXA2" s="297"/>
      <c r="GXB2" s="300"/>
      <c r="GXC2" s="297"/>
      <c r="GXD2" s="300"/>
      <c r="GXE2" s="297"/>
      <c r="GXF2" s="300"/>
      <c r="GXG2" s="297"/>
      <c r="GXH2" s="300"/>
      <c r="GXI2" s="297"/>
      <c r="GXJ2" s="300"/>
      <c r="GXK2" s="297"/>
      <c r="GXL2" s="300"/>
      <c r="GXM2" s="297"/>
      <c r="GXN2" s="300"/>
      <c r="GXO2" s="297"/>
      <c r="GXP2" s="300"/>
      <c r="GXQ2" s="297"/>
      <c r="GXR2" s="300"/>
      <c r="GXS2" s="297"/>
      <c r="GXT2" s="300"/>
      <c r="GXU2" s="297"/>
      <c r="GXV2" s="300"/>
      <c r="GXW2" s="297"/>
      <c r="GXX2" s="300"/>
      <c r="GXY2" s="297"/>
      <c r="GXZ2" s="300"/>
      <c r="GYA2" s="297"/>
      <c r="GYB2" s="300"/>
      <c r="GYC2" s="297"/>
      <c r="GYD2" s="300"/>
      <c r="GYE2" s="297"/>
      <c r="GYF2" s="300"/>
      <c r="GYG2" s="297"/>
      <c r="GYH2" s="300"/>
      <c r="GYI2" s="297"/>
      <c r="GYJ2" s="300"/>
      <c r="GYK2" s="297"/>
      <c r="GYL2" s="300"/>
      <c r="GYM2" s="297"/>
      <c r="GYN2" s="300"/>
      <c r="GYO2" s="297"/>
      <c r="GYP2" s="300"/>
      <c r="GYQ2" s="297"/>
      <c r="GYR2" s="300"/>
      <c r="GYS2" s="297"/>
      <c r="GYT2" s="300"/>
      <c r="GYU2" s="297"/>
      <c r="GYV2" s="300"/>
      <c r="GYW2" s="297"/>
      <c r="GYX2" s="300"/>
      <c r="GYY2" s="297"/>
      <c r="GYZ2" s="300"/>
      <c r="GZA2" s="297"/>
      <c r="GZB2" s="300"/>
      <c r="GZC2" s="297"/>
      <c r="GZD2" s="300"/>
      <c r="GZE2" s="297"/>
      <c r="GZF2" s="300"/>
      <c r="GZG2" s="297"/>
      <c r="GZH2" s="300"/>
      <c r="GZI2" s="297"/>
      <c r="GZJ2" s="300"/>
      <c r="GZK2" s="297"/>
      <c r="GZL2" s="300"/>
      <c r="GZM2" s="297"/>
      <c r="GZN2" s="300"/>
      <c r="GZO2" s="297"/>
      <c r="GZP2" s="300"/>
      <c r="GZQ2" s="297"/>
      <c r="GZR2" s="300"/>
      <c r="GZS2" s="297"/>
      <c r="GZT2" s="300"/>
      <c r="GZU2" s="297"/>
      <c r="GZV2" s="300"/>
      <c r="GZW2" s="297"/>
      <c r="GZX2" s="300"/>
      <c r="GZY2" s="297"/>
      <c r="GZZ2" s="300"/>
      <c r="HAA2" s="297"/>
      <c r="HAB2" s="300"/>
      <c r="HAC2" s="297"/>
      <c r="HAD2" s="300"/>
      <c r="HAE2" s="297"/>
      <c r="HAF2" s="300"/>
      <c r="HAG2" s="297"/>
      <c r="HAH2" s="300"/>
      <c r="HAI2" s="297"/>
      <c r="HAJ2" s="300"/>
      <c r="HAK2" s="297"/>
      <c r="HAL2" s="300"/>
      <c r="HAM2" s="297"/>
      <c r="HAN2" s="300"/>
      <c r="HAO2" s="297"/>
      <c r="HAP2" s="300"/>
      <c r="HAQ2" s="297"/>
      <c r="HAR2" s="300"/>
      <c r="HAS2" s="297"/>
      <c r="HAT2" s="300"/>
      <c r="HAU2" s="297"/>
      <c r="HAV2" s="300"/>
      <c r="HAW2" s="297"/>
      <c r="HAX2" s="300"/>
      <c r="HAY2" s="297"/>
      <c r="HAZ2" s="300"/>
      <c r="HBA2" s="297"/>
      <c r="HBB2" s="300"/>
      <c r="HBC2" s="297"/>
      <c r="HBD2" s="300"/>
      <c r="HBE2" s="297"/>
      <c r="HBF2" s="300"/>
      <c r="HBG2" s="297"/>
      <c r="HBH2" s="300"/>
      <c r="HBI2" s="297"/>
      <c r="HBJ2" s="300"/>
      <c r="HBK2" s="297"/>
      <c r="HBL2" s="300"/>
      <c r="HBM2" s="297"/>
      <c r="HBN2" s="300"/>
      <c r="HBO2" s="297"/>
      <c r="HBP2" s="300"/>
      <c r="HBQ2" s="297"/>
      <c r="HBR2" s="300"/>
      <c r="HBS2" s="297"/>
      <c r="HBT2" s="300"/>
      <c r="HBU2" s="297"/>
      <c r="HBV2" s="300"/>
      <c r="HBW2" s="297"/>
      <c r="HBX2" s="300"/>
      <c r="HBY2" s="297"/>
      <c r="HBZ2" s="300"/>
      <c r="HCA2" s="297"/>
      <c r="HCB2" s="300"/>
      <c r="HCC2" s="297"/>
      <c r="HCD2" s="300"/>
      <c r="HCE2" s="297"/>
      <c r="HCF2" s="300"/>
      <c r="HCG2" s="297"/>
      <c r="HCH2" s="300"/>
      <c r="HCI2" s="297"/>
      <c r="HCJ2" s="300"/>
      <c r="HCK2" s="297"/>
      <c r="HCL2" s="300"/>
      <c r="HCM2" s="297"/>
      <c r="HCN2" s="300"/>
      <c r="HCO2" s="297"/>
      <c r="HCP2" s="300"/>
      <c r="HCQ2" s="297"/>
      <c r="HCR2" s="300"/>
      <c r="HCS2" s="297"/>
      <c r="HCT2" s="300"/>
      <c r="HCU2" s="297"/>
      <c r="HCV2" s="300"/>
      <c r="HCW2" s="297"/>
      <c r="HCX2" s="300"/>
      <c r="HCY2" s="297"/>
      <c r="HCZ2" s="300"/>
      <c r="HDA2" s="297"/>
      <c r="HDB2" s="300"/>
      <c r="HDC2" s="297"/>
      <c r="HDD2" s="300"/>
      <c r="HDE2" s="297"/>
      <c r="HDF2" s="300"/>
      <c r="HDG2" s="297"/>
      <c r="HDH2" s="300"/>
      <c r="HDI2" s="297"/>
      <c r="HDJ2" s="300"/>
      <c r="HDK2" s="297"/>
      <c r="HDL2" s="300"/>
      <c r="HDM2" s="297"/>
      <c r="HDN2" s="300"/>
      <c r="HDO2" s="297"/>
      <c r="HDP2" s="300"/>
      <c r="HDQ2" s="297"/>
      <c r="HDR2" s="300"/>
      <c r="HDS2" s="297"/>
      <c r="HDT2" s="300"/>
      <c r="HDU2" s="297"/>
      <c r="HDV2" s="300"/>
      <c r="HDW2" s="297"/>
      <c r="HDX2" s="300"/>
      <c r="HDY2" s="297"/>
      <c r="HDZ2" s="300"/>
      <c r="HEA2" s="297"/>
      <c r="HEB2" s="300"/>
      <c r="HEC2" s="297"/>
      <c r="HED2" s="300"/>
      <c r="HEE2" s="297"/>
      <c r="HEF2" s="300"/>
      <c r="HEG2" s="297"/>
      <c r="HEH2" s="300"/>
      <c r="HEI2" s="297"/>
      <c r="HEJ2" s="300"/>
      <c r="HEK2" s="297"/>
      <c r="HEL2" s="300"/>
      <c r="HEM2" s="297"/>
      <c r="HEN2" s="300"/>
      <c r="HEO2" s="297"/>
      <c r="HEP2" s="300"/>
      <c r="HEQ2" s="297"/>
      <c r="HER2" s="300"/>
      <c r="HES2" s="297"/>
      <c r="HET2" s="300"/>
      <c r="HEU2" s="297"/>
      <c r="HEV2" s="300"/>
      <c r="HEW2" s="297"/>
      <c r="HEX2" s="300"/>
      <c r="HEY2" s="297"/>
      <c r="HEZ2" s="300"/>
      <c r="HFA2" s="297"/>
      <c r="HFB2" s="300"/>
      <c r="HFC2" s="297"/>
      <c r="HFD2" s="300"/>
      <c r="HFE2" s="297"/>
      <c r="HFF2" s="300"/>
      <c r="HFG2" s="297"/>
      <c r="HFH2" s="300"/>
      <c r="HFI2" s="297"/>
      <c r="HFJ2" s="300"/>
      <c r="HFK2" s="297"/>
      <c r="HFL2" s="300"/>
      <c r="HFM2" s="297"/>
      <c r="HFN2" s="300"/>
      <c r="HFO2" s="297"/>
      <c r="HFP2" s="300"/>
      <c r="HFQ2" s="297"/>
      <c r="HFR2" s="300"/>
      <c r="HFS2" s="297"/>
      <c r="HFT2" s="300"/>
      <c r="HFU2" s="297"/>
      <c r="HFV2" s="300"/>
      <c r="HFW2" s="297"/>
      <c r="HFX2" s="300"/>
      <c r="HFY2" s="297"/>
      <c r="HFZ2" s="300"/>
      <c r="HGA2" s="297"/>
      <c r="HGB2" s="300"/>
      <c r="HGC2" s="297"/>
      <c r="HGD2" s="300"/>
      <c r="HGE2" s="297"/>
      <c r="HGF2" s="300"/>
      <c r="HGG2" s="297"/>
      <c r="HGH2" s="300"/>
      <c r="HGI2" s="297"/>
      <c r="HGJ2" s="300"/>
      <c r="HGK2" s="297"/>
      <c r="HGL2" s="300"/>
      <c r="HGM2" s="297"/>
      <c r="HGN2" s="300"/>
      <c r="HGO2" s="297"/>
      <c r="HGP2" s="300"/>
      <c r="HGQ2" s="297"/>
      <c r="HGR2" s="300"/>
      <c r="HGS2" s="297"/>
      <c r="HGT2" s="300"/>
      <c r="HGU2" s="297"/>
      <c r="HGV2" s="300"/>
      <c r="HGW2" s="297"/>
      <c r="HGX2" s="300"/>
      <c r="HGY2" s="297"/>
      <c r="HGZ2" s="300"/>
      <c r="HHA2" s="297"/>
      <c r="HHB2" s="300"/>
      <c r="HHC2" s="297"/>
      <c r="HHD2" s="300"/>
      <c r="HHE2" s="297"/>
      <c r="HHF2" s="300"/>
      <c r="HHG2" s="297"/>
      <c r="HHH2" s="300"/>
      <c r="HHI2" s="297"/>
      <c r="HHJ2" s="300"/>
      <c r="HHK2" s="297"/>
      <c r="HHL2" s="300"/>
      <c r="HHM2" s="297"/>
      <c r="HHN2" s="300"/>
      <c r="HHO2" s="297"/>
      <c r="HHP2" s="300"/>
      <c r="HHQ2" s="297"/>
      <c r="HHR2" s="300"/>
      <c r="HHS2" s="297"/>
      <c r="HHT2" s="300"/>
      <c r="HHU2" s="297"/>
      <c r="HHV2" s="300"/>
      <c r="HHW2" s="297"/>
      <c r="HHX2" s="300"/>
      <c r="HHY2" s="297"/>
      <c r="HHZ2" s="300"/>
      <c r="HIA2" s="297"/>
      <c r="HIB2" s="300"/>
      <c r="HIC2" s="297"/>
      <c r="HID2" s="300"/>
      <c r="HIE2" s="297"/>
      <c r="HIF2" s="300"/>
      <c r="HIG2" s="297"/>
      <c r="HIH2" s="300"/>
      <c r="HII2" s="297"/>
      <c r="HIJ2" s="300"/>
      <c r="HIK2" s="297"/>
      <c r="HIL2" s="300"/>
      <c r="HIM2" s="297"/>
      <c r="HIN2" s="300"/>
      <c r="HIO2" s="297"/>
      <c r="HIP2" s="300"/>
      <c r="HIQ2" s="297"/>
      <c r="HIR2" s="300"/>
      <c r="HIS2" s="297"/>
      <c r="HIT2" s="300"/>
      <c r="HIU2" s="297"/>
      <c r="HIV2" s="300"/>
      <c r="HIW2" s="297"/>
      <c r="HIX2" s="300"/>
      <c r="HIY2" s="297"/>
      <c r="HIZ2" s="300"/>
      <c r="HJA2" s="297"/>
      <c r="HJB2" s="300"/>
      <c r="HJC2" s="297"/>
      <c r="HJD2" s="300"/>
      <c r="HJE2" s="297"/>
      <c r="HJF2" s="300"/>
      <c r="HJG2" s="297"/>
      <c r="HJH2" s="300"/>
      <c r="HJI2" s="297"/>
      <c r="HJJ2" s="300"/>
      <c r="HJK2" s="297"/>
      <c r="HJL2" s="300"/>
      <c r="HJM2" s="297"/>
      <c r="HJN2" s="300"/>
      <c r="HJO2" s="297"/>
      <c r="HJP2" s="300"/>
      <c r="HJQ2" s="297"/>
      <c r="HJR2" s="300"/>
      <c r="HJS2" s="297"/>
      <c r="HJT2" s="300"/>
      <c r="HJU2" s="297"/>
      <c r="HJV2" s="300"/>
      <c r="HJW2" s="297"/>
      <c r="HJX2" s="300"/>
      <c r="HJY2" s="297"/>
      <c r="HJZ2" s="300"/>
      <c r="HKA2" s="297"/>
      <c r="HKB2" s="300"/>
      <c r="HKC2" s="297"/>
      <c r="HKD2" s="300"/>
      <c r="HKE2" s="297"/>
      <c r="HKF2" s="300"/>
      <c r="HKG2" s="297"/>
      <c r="HKH2" s="300"/>
      <c r="HKI2" s="297"/>
      <c r="HKJ2" s="300"/>
      <c r="HKK2" s="297"/>
      <c r="HKL2" s="300"/>
      <c r="HKM2" s="297"/>
      <c r="HKN2" s="300"/>
      <c r="HKO2" s="297"/>
      <c r="HKP2" s="300"/>
      <c r="HKQ2" s="297"/>
      <c r="HKR2" s="300"/>
      <c r="HKS2" s="297"/>
      <c r="HKT2" s="300"/>
      <c r="HKU2" s="297"/>
      <c r="HKV2" s="300"/>
      <c r="HKW2" s="297"/>
      <c r="HKX2" s="300"/>
      <c r="HKY2" s="297"/>
      <c r="HKZ2" s="300"/>
      <c r="HLA2" s="297"/>
      <c r="HLB2" s="300"/>
      <c r="HLC2" s="297"/>
      <c r="HLD2" s="300"/>
      <c r="HLE2" s="297"/>
      <c r="HLF2" s="300"/>
      <c r="HLG2" s="297"/>
      <c r="HLH2" s="300"/>
      <c r="HLI2" s="297"/>
      <c r="HLJ2" s="300"/>
      <c r="HLK2" s="297"/>
      <c r="HLL2" s="300"/>
      <c r="HLM2" s="297"/>
      <c r="HLN2" s="300"/>
      <c r="HLO2" s="297"/>
      <c r="HLP2" s="300"/>
      <c r="HLQ2" s="297"/>
      <c r="HLR2" s="300"/>
      <c r="HLS2" s="297"/>
      <c r="HLT2" s="300"/>
      <c r="HLU2" s="297"/>
      <c r="HLV2" s="300"/>
      <c r="HLW2" s="297"/>
      <c r="HLX2" s="300"/>
      <c r="HLY2" s="297"/>
      <c r="HLZ2" s="300"/>
      <c r="HMA2" s="297"/>
      <c r="HMB2" s="300"/>
      <c r="HMC2" s="297"/>
      <c r="HMD2" s="300"/>
      <c r="HME2" s="297"/>
      <c r="HMF2" s="300"/>
      <c r="HMG2" s="297"/>
      <c r="HMH2" s="300"/>
      <c r="HMI2" s="297"/>
      <c r="HMJ2" s="300"/>
      <c r="HMK2" s="297"/>
      <c r="HML2" s="300"/>
      <c r="HMM2" s="297"/>
      <c r="HMN2" s="300"/>
      <c r="HMO2" s="297"/>
      <c r="HMP2" s="300"/>
      <c r="HMQ2" s="297"/>
      <c r="HMR2" s="300"/>
      <c r="HMS2" s="297"/>
      <c r="HMT2" s="300"/>
      <c r="HMU2" s="297"/>
      <c r="HMV2" s="300"/>
      <c r="HMW2" s="297"/>
      <c r="HMX2" s="300"/>
      <c r="HMY2" s="297"/>
      <c r="HMZ2" s="300"/>
      <c r="HNA2" s="297"/>
      <c r="HNB2" s="300"/>
      <c r="HNC2" s="297"/>
      <c r="HND2" s="300"/>
      <c r="HNE2" s="297"/>
      <c r="HNF2" s="300"/>
      <c r="HNG2" s="297"/>
      <c r="HNH2" s="300"/>
      <c r="HNI2" s="297"/>
      <c r="HNJ2" s="300"/>
      <c r="HNK2" s="297"/>
      <c r="HNL2" s="300"/>
      <c r="HNM2" s="297"/>
      <c r="HNN2" s="300"/>
      <c r="HNO2" s="297"/>
      <c r="HNP2" s="300"/>
      <c r="HNQ2" s="297"/>
      <c r="HNR2" s="300"/>
      <c r="HNS2" s="297"/>
      <c r="HNT2" s="300"/>
      <c r="HNU2" s="297"/>
      <c r="HNV2" s="300"/>
      <c r="HNW2" s="297"/>
      <c r="HNX2" s="300"/>
      <c r="HNY2" s="297"/>
      <c r="HNZ2" s="300"/>
      <c r="HOA2" s="297"/>
      <c r="HOB2" s="300"/>
      <c r="HOC2" s="297"/>
      <c r="HOD2" s="300"/>
      <c r="HOE2" s="297"/>
      <c r="HOF2" s="300"/>
      <c r="HOG2" s="297"/>
      <c r="HOH2" s="300"/>
      <c r="HOI2" s="297"/>
      <c r="HOJ2" s="300"/>
      <c r="HOK2" s="297"/>
      <c r="HOL2" s="300"/>
      <c r="HOM2" s="297"/>
      <c r="HON2" s="300"/>
      <c r="HOO2" s="297"/>
      <c r="HOP2" s="300"/>
      <c r="HOQ2" s="297"/>
      <c r="HOR2" s="300"/>
      <c r="HOS2" s="297"/>
      <c r="HOT2" s="300"/>
      <c r="HOU2" s="297"/>
      <c r="HOV2" s="300"/>
      <c r="HOW2" s="297"/>
      <c r="HOX2" s="300"/>
      <c r="HOY2" s="297"/>
      <c r="HOZ2" s="300"/>
      <c r="HPA2" s="297"/>
      <c r="HPB2" s="300"/>
      <c r="HPC2" s="297"/>
      <c r="HPD2" s="300"/>
      <c r="HPE2" s="297"/>
      <c r="HPF2" s="300"/>
      <c r="HPG2" s="297"/>
      <c r="HPH2" s="300"/>
      <c r="HPI2" s="297"/>
      <c r="HPJ2" s="300"/>
      <c r="HPK2" s="297"/>
      <c r="HPL2" s="300"/>
      <c r="HPM2" s="297"/>
      <c r="HPN2" s="300"/>
      <c r="HPO2" s="297"/>
      <c r="HPP2" s="300"/>
      <c r="HPQ2" s="297"/>
      <c r="HPR2" s="300"/>
      <c r="HPS2" s="297"/>
      <c r="HPT2" s="300"/>
      <c r="HPU2" s="297"/>
      <c r="HPV2" s="300"/>
      <c r="HPW2" s="297"/>
      <c r="HPX2" s="300"/>
      <c r="HPY2" s="297"/>
      <c r="HPZ2" s="300"/>
      <c r="HQA2" s="297"/>
      <c r="HQB2" s="300"/>
      <c r="HQC2" s="297"/>
      <c r="HQD2" s="300"/>
      <c r="HQE2" s="297"/>
      <c r="HQF2" s="300"/>
      <c r="HQG2" s="297"/>
      <c r="HQH2" s="300"/>
      <c r="HQI2" s="297"/>
      <c r="HQJ2" s="300"/>
      <c r="HQK2" s="297"/>
      <c r="HQL2" s="300"/>
      <c r="HQM2" s="297"/>
      <c r="HQN2" s="300"/>
      <c r="HQO2" s="297"/>
      <c r="HQP2" s="300"/>
      <c r="HQQ2" s="297"/>
      <c r="HQR2" s="300"/>
      <c r="HQS2" s="297"/>
      <c r="HQT2" s="300"/>
      <c r="HQU2" s="297"/>
      <c r="HQV2" s="300"/>
      <c r="HQW2" s="297"/>
      <c r="HQX2" s="300"/>
      <c r="HQY2" s="297"/>
      <c r="HQZ2" s="300"/>
      <c r="HRA2" s="297"/>
      <c r="HRB2" s="300"/>
      <c r="HRC2" s="297"/>
      <c r="HRD2" s="300"/>
      <c r="HRE2" s="297"/>
      <c r="HRF2" s="300"/>
      <c r="HRG2" s="297"/>
      <c r="HRH2" s="300"/>
      <c r="HRI2" s="297"/>
      <c r="HRJ2" s="300"/>
      <c r="HRK2" s="297"/>
      <c r="HRL2" s="300"/>
      <c r="HRM2" s="297"/>
      <c r="HRN2" s="300"/>
      <c r="HRO2" s="297"/>
      <c r="HRP2" s="300"/>
      <c r="HRQ2" s="297"/>
      <c r="HRR2" s="300"/>
      <c r="HRS2" s="297"/>
      <c r="HRT2" s="300"/>
      <c r="HRU2" s="297"/>
      <c r="HRV2" s="300"/>
      <c r="HRW2" s="297"/>
      <c r="HRX2" s="300"/>
      <c r="HRY2" s="297"/>
      <c r="HRZ2" s="300"/>
      <c r="HSA2" s="297"/>
      <c r="HSB2" s="300"/>
      <c r="HSC2" s="297"/>
      <c r="HSD2" s="300"/>
      <c r="HSE2" s="297"/>
      <c r="HSF2" s="300"/>
      <c r="HSG2" s="297"/>
      <c r="HSH2" s="300"/>
      <c r="HSI2" s="297"/>
      <c r="HSJ2" s="300"/>
      <c r="HSK2" s="297"/>
      <c r="HSL2" s="300"/>
      <c r="HSM2" s="297"/>
      <c r="HSN2" s="300"/>
      <c r="HSO2" s="297"/>
      <c r="HSP2" s="300"/>
      <c r="HSQ2" s="297"/>
      <c r="HSR2" s="300"/>
      <c r="HSS2" s="297"/>
      <c r="HST2" s="300"/>
      <c r="HSU2" s="297"/>
      <c r="HSV2" s="300"/>
      <c r="HSW2" s="297"/>
      <c r="HSX2" s="300"/>
      <c r="HSY2" s="297"/>
      <c r="HSZ2" s="300"/>
      <c r="HTA2" s="297"/>
      <c r="HTB2" s="300"/>
      <c r="HTC2" s="297"/>
      <c r="HTD2" s="300"/>
      <c r="HTE2" s="297"/>
      <c r="HTF2" s="300"/>
      <c r="HTG2" s="297"/>
      <c r="HTH2" s="300"/>
      <c r="HTI2" s="297"/>
      <c r="HTJ2" s="300"/>
      <c r="HTK2" s="297"/>
      <c r="HTL2" s="300"/>
      <c r="HTM2" s="297"/>
      <c r="HTN2" s="300"/>
      <c r="HTO2" s="297"/>
      <c r="HTP2" s="300"/>
      <c r="HTQ2" s="297"/>
      <c r="HTR2" s="300"/>
      <c r="HTS2" s="297"/>
      <c r="HTT2" s="300"/>
      <c r="HTU2" s="297"/>
      <c r="HTV2" s="300"/>
      <c r="HTW2" s="297"/>
      <c r="HTX2" s="300"/>
      <c r="HTY2" s="297"/>
      <c r="HTZ2" s="300"/>
      <c r="HUA2" s="297"/>
      <c r="HUB2" s="300"/>
      <c r="HUC2" s="297"/>
      <c r="HUD2" s="300"/>
      <c r="HUE2" s="297"/>
      <c r="HUF2" s="300"/>
      <c r="HUG2" s="297"/>
      <c r="HUH2" s="300"/>
      <c r="HUI2" s="297"/>
      <c r="HUJ2" s="300"/>
      <c r="HUK2" s="297"/>
      <c r="HUL2" s="300"/>
      <c r="HUM2" s="297"/>
      <c r="HUN2" s="300"/>
      <c r="HUO2" s="297"/>
      <c r="HUP2" s="300"/>
      <c r="HUQ2" s="297"/>
      <c r="HUR2" s="300"/>
      <c r="HUS2" s="297"/>
      <c r="HUT2" s="300"/>
      <c r="HUU2" s="297"/>
      <c r="HUV2" s="300"/>
      <c r="HUW2" s="297"/>
      <c r="HUX2" s="300"/>
      <c r="HUY2" s="297"/>
      <c r="HUZ2" s="300"/>
      <c r="HVA2" s="297"/>
      <c r="HVB2" s="300"/>
      <c r="HVC2" s="297"/>
      <c r="HVD2" s="300"/>
      <c r="HVE2" s="297"/>
      <c r="HVF2" s="300"/>
      <c r="HVG2" s="297"/>
      <c r="HVH2" s="300"/>
      <c r="HVI2" s="297"/>
      <c r="HVJ2" s="300"/>
      <c r="HVK2" s="297"/>
      <c r="HVL2" s="300"/>
      <c r="HVM2" s="297"/>
      <c r="HVN2" s="300"/>
      <c r="HVO2" s="297"/>
      <c r="HVP2" s="300"/>
      <c r="HVQ2" s="297"/>
      <c r="HVR2" s="300"/>
      <c r="HVS2" s="297"/>
      <c r="HVT2" s="300"/>
      <c r="HVU2" s="297"/>
      <c r="HVV2" s="300"/>
      <c r="HVW2" s="297"/>
      <c r="HVX2" s="300"/>
      <c r="HVY2" s="297"/>
      <c r="HVZ2" s="300"/>
      <c r="HWA2" s="297"/>
      <c r="HWB2" s="300"/>
      <c r="HWC2" s="297"/>
      <c r="HWD2" s="300"/>
      <c r="HWE2" s="297"/>
      <c r="HWF2" s="300"/>
      <c r="HWG2" s="297"/>
      <c r="HWH2" s="300"/>
      <c r="HWI2" s="297"/>
      <c r="HWJ2" s="300"/>
      <c r="HWK2" s="297"/>
      <c r="HWL2" s="300"/>
      <c r="HWM2" s="297"/>
      <c r="HWN2" s="300"/>
      <c r="HWO2" s="297"/>
      <c r="HWP2" s="300"/>
      <c r="HWQ2" s="297"/>
      <c r="HWR2" s="300"/>
      <c r="HWS2" s="297"/>
      <c r="HWT2" s="300"/>
      <c r="HWU2" s="297"/>
      <c r="HWV2" s="300"/>
      <c r="HWW2" s="297"/>
      <c r="HWX2" s="300"/>
      <c r="HWY2" s="297"/>
      <c r="HWZ2" s="300"/>
      <c r="HXA2" s="297"/>
      <c r="HXB2" s="300"/>
      <c r="HXC2" s="297"/>
      <c r="HXD2" s="300"/>
      <c r="HXE2" s="297"/>
      <c r="HXF2" s="300"/>
      <c r="HXG2" s="297"/>
      <c r="HXH2" s="300"/>
      <c r="HXI2" s="297"/>
      <c r="HXJ2" s="300"/>
      <c r="HXK2" s="297"/>
      <c r="HXL2" s="300"/>
      <c r="HXM2" s="297"/>
      <c r="HXN2" s="300"/>
      <c r="HXO2" s="297"/>
      <c r="HXP2" s="300"/>
      <c r="HXQ2" s="297"/>
      <c r="HXR2" s="300"/>
      <c r="HXS2" s="297"/>
      <c r="HXT2" s="300"/>
      <c r="HXU2" s="297"/>
      <c r="HXV2" s="300"/>
      <c r="HXW2" s="297"/>
      <c r="HXX2" s="300"/>
      <c r="HXY2" s="297"/>
      <c r="HXZ2" s="300"/>
      <c r="HYA2" s="297"/>
      <c r="HYB2" s="300"/>
      <c r="HYC2" s="297"/>
      <c r="HYD2" s="300"/>
      <c r="HYE2" s="297"/>
      <c r="HYF2" s="300"/>
      <c r="HYG2" s="297"/>
      <c r="HYH2" s="300"/>
      <c r="HYI2" s="297"/>
      <c r="HYJ2" s="300"/>
      <c r="HYK2" s="297"/>
      <c r="HYL2" s="300"/>
      <c r="HYM2" s="297"/>
      <c r="HYN2" s="300"/>
      <c r="HYO2" s="297"/>
      <c r="HYP2" s="300"/>
      <c r="HYQ2" s="297"/>
      <c r="HYR2" s="300"/>
      <c r="HYS2" s="297"/>
      <c r="HYT2" s="300"/>
      <c r="HYU2" s="297"/>
      <c r="HYV2" s="300"/>
      <c r="HYW2" s="297"/>
      <c r="HYX2" s="300"/>
      <c r="HYY2" s="297"/>
      <c r="HYZ2" s="300"/>
      <c r="HZA2" s="297"/>
      <c r="HZB2" s="300"/>
      <c r="HZC2" s="297"/>
      <c r="HZD2" s="300"/>
      <c r="HZE2" s="297"/>
      <c r="HZF2" s="300"/>
      <c r="HZG2" s="297"/>
      <c r="HZH2" s="300"/>
      <c r="HZI2" s="297"/>
      <c r="HZJ2" s="300"/>
      <c r="HZK2" s="297"/>
      <c r="HZL2" s="300"/>
      <c r="HZM2" s="297"/>
      <c r="HZN2" s="300"/>
      <c r="HZO2" s="297"/>
      <c r="HZP2" s="300"/>
      <c r="HZQ2" s="297"/>
      <c r="HZR2" s="300"/>
      <c r="HZS2" s="297"/>
      <c r="HZT2" s="300"/>
      <c r="HZU2" s="297"/>
      <c r="HZV2" s="300"/>
      <c r="HZW2" s="297"/>
      <c r="HZX2" s="300"/>
      <c r="HZY2" s="297"/>
      <c r="HZZ2" s="300"/>
      <c r="IAA2" s="297"/>
      <c r="IAB2" s="300"/>
      <c r="IAC2" s="297"/>
      <c r="IAD2" s="300"/>
      <c r="IAE2" s="297"/>
      <c r="IAF2" s="300"/>
      <c r="IAG2" s="297"/>
      <c r="IAH2" s="300"/>
      <c r="IAI2" s="297"/>
      <c r="IAJ2" s="300"/>
      <c r="IAK2" s="297"/>
      <c r="IAL2" s="300"/>
      <c r="IAM2" s="297"/>
      <c r="IAN2" s="300"/>
      <c r="IAO2" s="297"/>
      <c r="IAP2" s="300"/>
      <c r="IAQ2" s="297"/>
      <c r="IAR2" s="300"/>
      <c r="IAS2" s="297"/>
      <c r="IAT2" s="300"/>
      <c r="IAU2" s="297"/>
      <c r="IAV2" s="300"/>
      <c r="IAW2" s="297"/>
      <c r="IAX2" s="300"/>
      <c r="IAY2" s="297"/>
      <c r="IAZ2" s="300"/>
      <c r="IBA2" s="297"/>
      <c r="IBB2" s="300"/>
      <c r="IBC2" s="297"/>
      <c r="IBD2" s="300"/>
      <c r="IBE2" s="297"/>
      <c r="IBF2" s="300"/>
      <c r="IBG2" s="297"/>
      <c r="IBH2" s="300"/>
      <c r="IBI2" s="297"/>
      <c r="IBJ2" s="300"/>
      <c r="IBK2" s="297"/>
      <c r="IBL2" s="300"/>
      <c r="IBM2" s="297"/>
      <c r="IBN2" s="300"/>
      <c r="IBO2" s="297"/>
      <c r="IBP2" s="300"/>
      <c r="IBQ2" s="297"/>
      <c r="IBR2" s="300"/>
      <c r="IBS2" s="297"/>
      <c r="IBT2" s="300"/>
      <c r="IBU2" s="297"/>
      <c r="IBV2" s="300"/>
      <c r="IBW2" s="297"/>
      <c r="IBX2" s="300"/>
      <c r="IBY2" s="297"/>
      <c r="IBZ2" s="300"/>
      <c r="ICA2" s="297"/>
      <c r="ICB2" s="300"/>
      <c r="ICC2" s="297"/>
      <c r="ICD2" s="300"/>
      <c r="ICE2" s="297"/>
      <c r="ICF2" s="300"/>
      <c r="ICG2" s="297"/>
      <c r="ICH2" s="300"/>
      <c r="ICI2" s="297"/>
      <c r="ICJ2" s="300"/>
      <c r="ICK2" s="297"/>
      <c r="ICL2" s="300"/>
      <c r="ICM2" s="297"/>
      <c r="ICN2" s="300"/>
      <c r="ICO2" s="297"/>
      <c r="ICP2" s="300"/>
      <c r="ICQ2" s="297"/>
      <c r="ICR2" s="300"/>
      <c r="ICS2" s="297"/>
      <c r="ICT2" s="300"/>
      <c r="ICU2" s="297"/>
      <c r="ICV2" s="300"/>
      <c r="ICW2" s="297"/>
      <c r="ICX2" s="300"/>
      <c r="ICY2" s="297"/>
      <c r="ICZ2" s="300"/>
      <c r="IDA2" s="297"/>
      <c r="IDB2" s="300"/>
      <c r="IDC2" s="297"/>
      <c r="IDD2" s="300"/>
      <c r="IDE2" s="297"/>
      <c r="IDF2" s="300"/>
      <c r="IDG2" s="297"/>
      <c r="IDH2" s="300"/>
      <c r="IDI2" s="297"/>
      <c r="IDJ2" s="300"/>
      <c r="IDK2" s="297"/>
      <c r="IDL2" s="300"/>
      <c r="IDM2" s="297"/>
      <c r="IDN2" s="300"/>
      <c r="IDO2" s="297"/>
      <c r="IDP2" s="300"/>
      <c r="IDQ2" s="297"/>
      <c r="IDR2" s="300"/>
      <c r="IDS2" s="297"/>
      <c r="IDT2" s="300"/>
      <c r="IDU2" s="297"/>
      <c r="IDV2" s="300"/>
      <c r="IDW2" s="297"/>
      <c r="IDX2" s="300"/>
      <c r="IDY2" s="297"/>
      <c r="IDZ2" s="300"/>
      <c r="IEA2" s="297"/>
      <c r="IEB2" s="300"/>
      <c r="IEC2" s="297"/>
      <c r="IED2" s="300"/>
      <c r="IEE2" s="297"/>
      <c r="IEF2" s="300"/>
      <c r="IEG2" s="297"/>
      <c r="IEH2" s="300"/>
      <c r="IEI2" s="297"/>
      <c r="IEJ2" s="300"/>
      <c r="IEK2" s="297"/>
      <c r="IEL2" s="300"/>
      <c r="IEM2" s="297"/>
      <c r="IEN2" s="300"/>
      <c r="IEO2" s="297"/>
      <c r="IEP2" s="300"/>
      <c r="IEQ2" s="297"/>
      <c r="IER2" s="300"/>
      <c r="IES2" s="297"/>
      <c r="IET2" s="300"/>
      <c r="IEU2" s="297"/>
      <c r="IEV2" s="300"/>
      <c r="IEW2" s="297"/>
      <c r="IEX2" s="300"/>
      <c r="IEY2" s="297"/>
      <c r="IEZ2" s="300"/>
      <c r="IFA2" s="297"/>
      <c r="IFB2" s="300"/>
      <c r="IFC2" s="297"/>
      <c r="IFD2" s="300"/>
      <c r="IFE2" s="297"/>
      <c r="IFF2" s="300"/>
      <c r="IFG2" s="297"/>
      <c r="IFH2" s="300"/>
      <c r="IFI2" s="297"/>
      <c r="IFJ2" s="300"/>
      <c r="IFK2" s="297"/>
      <c r="IFL2" s="300"/>
      <c r="IFM2" s="297"/>
      <c r="IFN2" s="300"/>
      <c r="IFO2" s="297"/>
      <c r="IFP2" s="300"/>
      <c r="IFQ2" s="297"/>
      <c r="IFR2" s="300"/>
      <c r="IFS2" s="297"/>
      <c r="IFT2" s="300"/>
      <c r="IFU2" s="297"/>
      <c r="IFV2" s="300"/>
      <c r="IFW2" s="297"/>
      <c r="IFX2" s="300"/>
      <c r="IFY2" s="297"/>
      <c r="IFZ2" s="300"/>
      <c r="IGA2" s="297"/>
      <c r="IGB2" s="300"/>
      <c r="IGC2" s="297"/>
      <c r="IGD2" s="300"/>
      <c r="IGE2" s="297"/>
      <c r="IGF2" s="300"/>
      <c r="IGG2" s="297"/>
      <c r="IGH2" s="300"/>
      <c r="IGI2" s="297"/>
      <c r="IGJ2" s="300"/>
      <c r="IGK2" s="297"/>
      <c r="IGL2" s="300"/>
      <c r="IGM2" s="297"/>
      <c r="IGN2" s="300"/>
      <c r="IGO2" s="297"/>
      <c r="IGP2" s="300"/>
      <c r="IGQ2" s="297"/>
      <c r="IGR2" s="300"/>
      <c r="IGS2" s="297"/>
      <c r="IGT2" s="300"/>
      <c r="IGU2" s="297"/>
      <c r="IGV2" s="300"/>
      <c r="IGW2" s="297"/>
      <c r="IGX2" s="300"/>
      <c r="IGY2" s="297"/>
      <c r="IGZ2" s="300"/>
      <c r="IHA2" s="297"/>
      <c r="IHB2" s="300"/>
      <c r="IHC2" s="297"/>
      <c r="IHD2" s="300"/>
      <c r="IHE2" s="297"/>
      <c r="IHF2" s="300"/>
      <c r="IHG2" s="297"/>
      <c r="IHH2" s="300"/>
      <c r="IHI2" s="297"/>
      <c r="IHJ2" s="300"/>
      <c r="IHK2" s="297"/>
      <c r="IHL2" s="300"/>
      <c r="IHM2" s="297"/>
      <c r="IHN2" s="300"/>
      <c r="IHO2" s="297"/>
      <c r="IHP2" s="300"/>
      <c r="IHQ2" s="297"/>
      <c r="IHR2" s="300"/>
      <c r="IHS2" s="297"/>
      <c r="IHT2" s="300"/>
      <c r="IHU2" s="297"/>
      <c r="IHV2" s="300"/>
      <c r="IHW2" s="297"/>
      <c r="IHX2" s="300"/>
      <c r="IHY2" s="297"/>
      <c r="IHZ2" s="300"/>
      <c r="IIA2" s="297"/>
      <c r="IIB2" s="300"/>
      <c r="IIC2" s="297"/>
      <c r="IID2" s="300"/>
      <c r="IIE2" s="297"/>
      <c r="IIF2" s="300"/>
      <c r="IIG2" s="297"/>
      <c r="IIH2" s="300"/>
      <c r="III2" s="297"/>
      <c r="IIJ2" s="300"/>
      <c r="IIK2" s="297"/>
      <c r="IIL2" s="300"/>
      <c r="IIM2" s="297"/>
      <c r="IIN2" s="300"/>
      <c r="IIO2" s="297"/>
      <c r="IIP2" s="300"/>
      <c r="IIQ2" s="297"/>
      <c r="IIR2" s="300"/>
      <c r="IIS2" s="297"/>
      <c r="IIT2" s="300"/>
      <c r="IIU2" s="297"/>
      <c r="IIV2" s="300"/>
      <c r="IIW2" s="297"/>
      <c r="IIX2" s="300"/>
      <c r="IIY2" s="297"/>
      <c r="IIZ2" s="300"/>
      <c r="IJA2" s="297"/>
      <c r="IJB2" s="300"/>
      <c r="IJC2" s="297"/>
      <c r="IJD2" s="300"/>
      <c r="IJE2" s="297"/>
      <c r="IJF2" s="300"/>
      <c r="IJG2" s="297"/>
      <c r="IJH2" s="300"/>
      <c r="IJI2" s="297"/>
      <c r="IJJ2" s="300"/>
      <c r="IJK2" s="297"/>
      <c r="IJL2" s="300"/>
      <c r="IJM2" s="297"/>
      <c r="IJN2" s="300"/>
      <c r="IJO2" s="297"/>
      <c r="IJP2" s="300"/>
      <c r="IJQ2" s="297"/>
      <c r="IJR2" s="300"/>
      <c r="IJS2" s="297"/>
      <c r="IJT2" s="300"/>
      <c r="IJU2" s="297"/>
      <c r="IJV2" s="300"/>
      <c r="IJW2" s="297"/>
      <c r="IJX2" s="300"/>
      <c r="IJY2" s="297"/>
      <c r="IJZ2" s="300"/>
      <c r="IKA2" s="297"/>
      <c r="IKB2" s="300"/>
      <c r="IKC2" s="297"/>
      <c r="IKD2" s="300"/>
      <c r="IKE2" s="297"/>
      <c r="IKF2" s="300"/>
      <c r="IKG2" s="297"/>
      <c r="IKH2" s="300"/>
      <c r="IKI2" s="297"/>
      <c r="IKJ2" s="300"/>
      <c r="IKK2" s="297"/>
      <c r="IKL2" s="300"/>
      <c r="IKM2" s="297"/>
      <c r="IKN2" s="300"/>
      <c r="IKO2" s="297"/>
      <c r="IKP2" s="300"/>
      <c r="IKQ2" s="297"/>
      <c r="IKR2" s="300"/>
      <c r="IKS2" s="297"/>
      <c r="IKT2" s="300"/>
      <c r="IKU2" s="297"/>
      <c r="IKV2" s="300"/>
      <c r="IKW2" s="297"/>
      <c r="IKX2" s="300"/>
      <c r="IKY2" s="297"/>
      <c r="IKZ2" s="300"/>
      <c r="ILA2" s="297"/>
      <c r="ILB2" s="300"/>
      <c r="ILC2" s="297"/>
      <c r="ILD2" s="300"/>
      <c r="ILE2" s="297"/>
      <c r="ILF2" s="300"/>
      <c r="ILG2" s="297"/>
      <c r="ILH2" s="300"/>
      <c r="ILI2" s="297"/>
      <c r="ILJ2" s="300"/>
      <c r="ILK2" s="297"/>
      <c r="ILL2" s="300"/>
      <c r="ILM2" s="297"/>
      <c r="ILN2" s="300"/>
      <c r="ILO2" s="297"/>
      <c r="ILP2" s="300"/>
      <c r="ILQ2" s="297"/>
      <c r="ILR2" s="300"/>
      <c r="ILS2" s="297"/>
      <c r="ILT2" s="300"/>
      <c r="ILU2" s="297"/>
      <c r="ILV2" s="300"/>
      <c r="ILW2" s="297"/>
      <c r="ILX2" s="300"/>
      <c r="ILY2" s="297"/>
      <c r="ILZ2" s="300"/>
      <c r="IMA2" s="297"/>
      <c r="IMB2" s="300"/>
      <c r="IMC2" s="297"/>
      <c r="IMD2" s="300"/>
      <c r="IME2" s="297"/>
      <c r="IMF2" s="300"/>
      <c r="IMG2" s="297"/>
      <c r="IMH2" s="300"/>
      <c r="IMI2" s="297"/>
      <c r="IMJ2" s="300"/>
      <c r="IMK2" s="297"/>
      <c r="IML2" s="300"/>
      <c r="IMM2" s="297"/>
      <c r="IMN2" s="300"/>
      <c r="IMO2" s="297"/>
      <c r="IMP2" s="300"/>
      <c r="IMQ2" s="297"/>
      <c r="IMR2" s="300"/>
      <c r="IMS2" s="297"/>
      <c r="IMT2" s="300"/>
      <c r="IMU2" s="297"/>
      <c r="IMV2" s="300"/>
      <c r="IMW2" s="297"/>
      <c r="IMX2" s="300"/>
      <c r="IMY2" s="297"/>
      <c r="IMZ2" s="300"/>
      <c r="INA2" s="297"/>
      <c r="INB2" s="300"/>
      <c r="INC2" s="297"/>
      <c r="IND2" s="300"/>
      <c r="INE2" s="297"/>
      <c r="INF2" s="300"/>
      <c r="ING2" s="297"/>
      <c r="INH2" s="300"/>
      <c r="INI2" s="297"/>
      <c r="INJ2" s="300"/>
      <c r="INK2" s="297"/>
      <c r="INL2" s="300"/>
      <c r="INM2" s="297"/>
      <c r="INN2" s="300"/>
      <c r="INO2" s="297"/>
      <c r="INP2" s="300"/>
      <c r="INQ2" s="297"/>
      <c r="INR2" s="300"/>
      <c r="INS2" s="297"/>
      <c r="INT2" s="300"/>
      <c r="INU2" s="297"/>
      <c r="INV2" s="300"/>
      <c r="INW2" s="297"/>
      <c r="INX2" s="300"/>
      <c r="INY2" s="297"/>
      <c r="INZ2" s="300"/>
      <c r="IOA2" s="297"/>
      <c r="IOB2" s="300"/>
      <c r="IOC2" s="297"/>
      <c r="IOD2" s="300"/>
      <c r="IOE2" s="297"/>
      <c r="IOF2" s="300"/>
      <c r="IOG2" s="297"/>
      <c r="IOH2" s="300"/>
      <c r="IOI2" s="297"/>
      <c r="IOJ2" s="300"/>
      <c r="IOK2" s="297"/>
      <c r="IOL2" s="300"/>
      <c r="IOM2" s="297"/>
      <c r="ION2" s="300"/>
      <c r="IOO2" s="297"/>
      <c r="IOP2" s="300"/>
      <c r="IOQ2" s="297"/>
      <c r="IOR2" s="300"/>
      <c r="IOS2" s="297"/>
      <c r="IOT2" s="300"/>
      <c r="IOU2" s="297"/>
      <c r="IOV2" s="300"/>
      <c r="IOW2" s="297"/>
      <c r="IOX2" s="300"/>
      <c r="IOY2" s="297"/>
      <c r="IOZ2" s="300"/>
      <c r="IPA2" s="297"/>
      <c r="IPB2" s="300"/>
      <c r="IPC2" s="297"/>
      <c r="IPD2" s="300"/>
      <c r="IPE2" s="297"/>
      <c r="IPF2" s="300"/>
      <c r="IPG2" s="297"/>
      <c r="IPH2" s="300"/>
      <c r="IPI2" s="297"/>
      <c r="IPJ2" s="300"/>
      <c r="IPK2" s="297"/>
      <c r="IPL2" s="300"/>
      <c r="IPM2" s="297"/>
      <c r="IPN2" s="300"/>
      <c r="IPO2" s="297"/>
      <c r="IPP2" s="300"/>
      <c r="IPQ2" s="297"/>
      <c r="IPR2" s="300"/>
      <c r="IPS2" s="297"/>
      <c r="IPT2" s="300"/>
      <c r="IPU2" s="297"/>
      <c r="IPV2" s="300"/>
      <c r="IPW2" s="297"/>
      <c r="IPX2" s="300"/>
      <c r="IPY2" s="297"/>
      <c r="IPZ2" s="300"/>
      <c r="IQA2" s="297"/>
      <c r="IQB2" s="300"/>
      <c r="IQC2" s="297"/>
      <c r="IQD2" s="300"/>
      <c r="IQE2" s="297"/>
      <c r="IQF2" s="300"/>
      <c r="IQG2" s="297"/>
      <c r="IQH2" s="300"/>
      <c r="IQI2" s="297"/>
      <c r="IQJ2" s="300"/>
      <c r="IQK2" s="297"/>
      <c r="IQL2" s="300"/>
      <c r="IQM2" s="297"/>
      <c r="IQN2" s="300"/>
      <c r="IQO2" s="297"/>
      <c r="IQP2" s="300"/>
      <c r="IQQ2" s="297"/>
      <c r="IQR2" s="300"/>
      <c r="IQS2" s="297"/>
      <c r="IQT2" s="300"/>
      <c r="IQU2" s="297"/>
      <c r="IQV2" s="300"/>
      <c r="IQW2" s="297"/>
      <c r="IQX2" s="300"/>
      <c r="IQY2" s="297"/>
      <c r="IQZ2" s="300"/>
      <c r="IRA2" s="297"/>
      <c r="IRB2" s="300"/>
      <c r="IRC2" s="297"/>
      <c r="IRD2" s="300"/>
      <c r="IRE2" s="297"/>
      <c r="IRF2" s="300"/>
      <c r="IRG2" s="297"/>
      <c r="IRH2" s="300"/>
      <c r="IRI2" s="297"/>
      <c r="IRJ2" s="300"/>
      <c r="IRK2" s="297"/>
      <c r="IRL2" s="300"/>
      <c r="IRM2" s="297"/>
      <c r="IRN2" s="300"/>
      <c r="IRO2" s="297"/>
      <c r="IRP2" s="300"/>
      <c r="IRQ2" s="297"/>
      <c r="IRR2" s="300"/>
      <c r="IRS2" s="297"/>
      <c r="IRT2" s="300"/>
      <c r="IRU2" s="297"/>
      <c r="IRV2" s="300"/>
      <c r="IRW2" s="297"/>
      <c r="IRX2" s="300"/>
      <c r="IRY2" s="297"/>
      <c r="IRZ2" s="300"/>
      <c r="ISA2" s="297"/>
      <c r="ISB2" s="300"/>
      <c r="ISC2" s="297"/>
      <c r="ISD2" s="300"/>
      <c r="ISE2" s="297"/>
      <c r="ISF2" s="300"/>
      <c r="ISG2" s="297"/>
      <c r="ISH2" s="300"/>
      <c r="ISI2" s="297"/>
      <c r="ISJ2" s="300"/>
      <c r="ISK2" s="297"/>
      <c r="ISL2" s="300"/>
      <c r="ISM2" s="297"/>
      <c r="ISN2" s="300"/>
      <c r="ISO2" s="297"/>
      <c r="ISP2" s="300"/>
      <c r="ISQ2" s="297"/>
      <c r="ISR2" s="300"/>
      <c r="ISS2" s="297"/>
      <c r="IST2" s="300"/>
      <c r="ISU2" s="297"/>
      <c r="ISV2" s="300"/>
      <c r="ISW2" s="297"/>
      <c r="ISX2" s="300"/>
      <c r="ISY2" s="297"/>
      <c r="ISZ2" s="300"/>
      <c r="ITA2" s="297"/>
      <c r="ITB2" s="300"/>
      <c r="ITC2" s="297"/>
      <c r="ITD2" s="300"/>
      <c r="ITE2" s="297"/>
      <c r="ITF2" s="300"/>
      <c r="ITG2" s="297"/>
      <c r="ITH2" s="300"/>
      <c r="ITI2" s="297"/>
      <c r="ITJ2" s="300"/>
      <c r="ITK2" s="297"/>
      <c r="ITL2" s="300"/>
      <c r="ITM2" s="297"/>
      <c r="ITN2" s="300"/>
      <c r="ITO2" s="297"/>
      <c r="ITP2" s="300"/>
      <c r="ITQ2" s="297"/>
      <c r="ITR2" s="300"/>
      <c r="ITS2" s="297"/>
      <c r="ITT2" s="300"/>
      <c r="ITU2" s="297"/>
      <c r="ITV2" s="300"/>
      <c r="ITW2" s="297"/>
      <c r="ITX2" s="300"/>
      <c r="ITY2" s="297"/>
      <c r="ITZ2" s="300"/>
      <c r="IUA2" s="297"/>
      <c r="IUB2" s="300"/>
      <c r="IUC2" s="297"/>
      <c r="IUD2" s="300"/>
      <c r="IUE2" s="297"/>
      <c r="IUF2" s="300"/>
      <c r="IUG2" s="297"/>
      <c r="IUH2" s="300"/>
      <c r="IUI2" s="297"/>
      <c r="IUJ2" s="300"/>
      <c r="IUK2" s="297"/>
      <c r="IUL2" s="300"/>
      <c r="IUM2" s="297"/>
      <c r="IUN2" s="300"/>
      <c r="IUO2" s="297"/>
      <c r="IUP2" s="300"/>
      <c r="IUQ2" s="297"/>
      <c r="IUR2" s="300"/>
      <c r="IUS2" s="297"/>
      <c r="IUT2" s="300"/>
      <c r="IUU2" s="297"/>
      <c r="IUV2" s="300"/>
      <c r="IUW2" s="297"/>
      <c r="IUX2" s="300"/>
      <c r="IUY2" s="297"/>
      <c r="IUZ2" s="300"/>
      <c r="IVA2" s="297"/>
      <c r="IVB2" s="300"/>
      <c r="IVC2" s="297"/>
      <c r="IVD2" s="300"/>
      <c r="IVE2" s="297"/>
      <c r="IVF2" s="300"/>
      <c r="IVG2" s="297"/>
      <c r="IVH2" s="300"/>
      <c r="IVI2" s="297"/>
      <c r="IVJ2" s="300"/>
      <c r="IVK2" s="297"/>
      <c r="IVL2" s="300"/>
      <c r="IVM2" s="297"/>
      <c r="IVN2" s="300"/>
      <c r="IVO2" s="297"/>
      <c r="IVP2" s="300"/>
      <c r="IVQ2" s="297"/>
      <c r="IVR2" s="300"/>
      <c r="IVS2" s="297"/>
      <c r="IVT2" s="300"/>
      <c r="IVU2" s="297"/>
      <c r="IVV2" s="300"/>
      <c r="IVW2" s="297"/>
      <c r="IVX2" s="300"/>
      <c r="IVY2" s="297"/>
      <c r="IVZ2" s="300"/>
      <c r="IWA2" s="297"/>
      <c r="IWB2" s="300"/>
      <c r="IWC2" s="297"/>
      <c r="IWD2" s="300"/>
      <c r="IWE2" s="297"/>
      <c r="IWF2" s="300"/>
      <c r="IWG2" s="297"/>
      <c r="IWH2" s="300"/>
      <c r="IWI2" s="297"/>
      <c r="IWJ2" s="300"/>
      <c r="IWK2" s="297"/>
      <c r="IWL2" s="300"/>
      <c r="IWM2" s="297"/>
      <c r="IWN2" s="300"/>
      <c r="IWO2" s="297"/>
      <c r="IWP2" s="300"/>
      <c r="IWQ2" s="297"/>
      <c r="IWR2" s="300"/>
      <c r="IWS2" s="297"/>
      <c r="IWT2" s="300"/>
      <c r="IWU2" s="297"/>
      <c r="IWV2" s="300"/>
      <c r="IWW2" s="297"/>
      <c r="IWX2" s="300"/>
      <c r="IWY2" s="297"/>
      <c r="IWZ2" s="300"/>
      <c r="IXA2" s="297"/>
      <c r="IXB2" s="300"/>
      <c r="IXC2" s="297"/>
      <c r="IXD2" s="300"/>
      <c r="IXE2" s="297"/>
      <c r="IXF2" s="300"/>
      <c r="IXG2" s="297"/>
      <c r="IXH2" s="300"/>
      <c r="IXI2" s="297"/>
      <c r="IXJ2" s="300"/>
      <c r="IXK2" s="297"/>
      <c r="IXL2" s="300"/>
      <c r="IXM2" s="297"/>
      <c r="IXN2" s="300"/>
      <c r="IXO2" s="297"/>
      <c r="IXP2" s="300"/>
      <c r="IXQ2" s="297"/>
      <c r="IXR2" s="300"/>
      <c r="IXS2" s="297"/>
      <c r="IXT2" s="300"/>
      <c r="IXU2" s="297"/>
      <c r="IXV2" s="300"/>
      <c r="IXW2" s="297"/>
      <c r="IXX2" s="300"/>
      <c r="IXY2" s="297"/>
      <c r="IXZ2" s="300"/>
      <c r="IYA2" s="297"/>
      <c r="IYB2" s="300"/>
      <c r="IYC2" s="297"/>
      <c r="IYD2" s="300"/>
      <c r="IYE2" s="297"/>
      <c r="IYF2" s="300"/>
      <c r="IYG2" s="297"/>
      <c r="IYH2" s="300"/>
      <c r="IYI2" s="297"/>
      <c r="IYJ2" s="300"/>
      <c r="IYK2" s="297"/>
      <c r="IYL2" s="300"/>
      <c r="IYM2" s="297"/>
      <c r="IYN2" s="300"/>
      <c r="IYO2" s="297"/>
      <c r="IYP2" s="300"/>
      <c r="IYQ2" s="297"/>
      <c r="IYR2" s="300"/>
      <c r="IYS2" s="297"/>
      <c r="IYT2" s="300"/>
      <c r="IYU2" s="297"/>
      <c r="IYV2" s="300"/>
      <c r="IYW2" s="297"/>
      <c r="IYX2" s="300"/>
      <c r="IYY2" s="297"/>
      <c r="IYZ2" s="300"/>
      <c r="IZA2" s="297"/>
      <c r="IZB2" s="300"/>
      <c r="IZC2" s="297"/>
      <c r="IZD2" s="300"/>
      <c r="IZE2" s="297"/>
      <c r="IZF2" s="300"/>
      <c r="IZG2" s="297"/>
      <c r="IZH2" s="300"/>
      <c r="IZI2" s="297"/>
      <c r="IZJ2" s="300"/>
      <c r="IZK2" s="297"/>
      <c r="IZL2" s="300"/>
      <c r="IZM2" s="297"/>
      <c r="IZN2" s="300"/>
      <c r="IZO2" s="297"/>
      <c r="IZP2" s="300"/>
      <c r="IZQ2" s="297"/>
      <c r="IZR2" s="300"/>
      <c r="IZS2" s="297"/>
      <c r="IZT2" s="300"/>
      <c r="IZU2" s="297"/>
      <c r="IZV2" s="300"/>
      <c r="IZW2" s="297"/>
      <c r="IZX2" s="300"/>
      <c r="IZY2" s="297"/>
      <c r="IZZ2" s="300"/>
      <c r="JAA2" s="297"/>
      <c r="JAB2" s="300"/>
      <c r="JAC2" s="297"/>
      <c r="JAD2" s="300"/>
      <c r="JAE2" s="297"/>
      <c r="JAF2" s="300"/>
      <c r="JAG2" s="297"/>
      <c r="JAH2" s="300"/>
      <c r="JAI2" s="297"/>
      <c r="JAJ2" s="300"/>
      <c r="JAK2" s="297"/>
      <c r="JAL2" s="300"/>
      <c r="JAM2" s="297"/>
      <c r="JAN2" s="300"/>
      <c r="JAO2" s="297"/>
      <c r="JAP2" s="300"/>
      <c r="JAQ2" s="297"/>
      <c r="JAR2" s="300"/>
      <c r="JAS2" s="297"/>
      <c r="JAT2" s="300"/>
      <c r="JAU2" s="297"/>
      <c r="JAV2" s="300"/>
      <c r="JAW2" s="297"/>
      <c r="JAX2" s="300"/>
      <c r="JAY2" s="297"/>
      <c r="JAZ2" s="300"/>
      <c r="JBA2" s="297"/>
      <c r="JBB2" s="300"/>
      <c r="JBC2" s="297"/>
      <c r="JBD2" s="300"/>
      <c r="JBE2" s="297"/>
      <c r="JBF2" s="300"/>
      <c r="JBG2" s="297"/>
      <c r="JBH2" s="300"/>
      <c r="JBI2" s="297"/>
      <c r="JBJ2" s="300"/>
      <c r="JBK2" s="297"/>
      <c r="JBL2" s="300"/>
      <c r="JBM2" s="297"/>
      <c r="JBN2" s="300"/>
      <c r="JBO2" s="297"/>
      <c r="JBP2" s="300"/>
      <c r="JBQ2" s="297"/>
      <c r="JBR2" s="300"/>
      <c r="JBS2" s="297"/>
      <c r="JBT2" s="300"/>
      <c r="JBU2" s="297"/>
      <c r="JBV2" s="300"/>
      <c r="JBW2" s="297"/>
      <c r="JBX2" s="300"/>
      <c r="JBY2" s="297"/>
      <c r="JBZ2" s="300"/>
      <c r="JCA2" s="297"/>
      <c r="JCB2" s="300"/>
      <c r="JCC2" s="297"/>
      <c r="JCD2" s="300"/>
      <c r="JCE2" s="297"/>
      <c r="JCF2" s="300"/>
      <c r="JCG2" s="297"/>
      <c r="JCH2" s="300"/>
      <c r="JCI2" s="297"/>
      <c r="JCJ2" s="300"/>
      <c r="JCK2" s="297"/>
      <c r="JCL2" s="300"/>
      <c r="JCM2" s="297"/>
      <c r="JCN2" s="300"/>
      <c r="JCO2" s="297"/>
      <c r="JCP2" s="300"/>
      <c r="JCQ2" s="297"/>
      <c r="JCR2" s="300"/>
      <c r="JCS2" s="297"/>
      <c r="JCT2" s="300"/>
      <c r="JCU2" s="297"/>
      <c r="JCV2" s="300"/>
      <c r="JCW2" s="297"/>
      <c r="JCX2" s="300"/>
      <c r="JCY2" s="297"/>
      <c r="JCZ2" s="300"/>
      <c r="JDA2" s="297"/>
      <c r="JDB2" s="300"/>
      <c r="JDC2" s="297"/>
      <c r="JDD2" s="300"/>
      <c r="JDE2" s="297"/>
      <c r="JDF2" s="300"/>
      <c r="JDG2" s="297"/>
      <c r="JDH2" s="300"/>
      <c r="JDI2" s="297"/>
      <c r="JDJ2" s="300"/>
      <c r="JDK2" s="297"/>
      <c r="JDL2" s="300"/>
      <c r="JDM2" s="297"/>
      <c r="JDN2" s="300"/>
      <c r="JDO2" s="297"/>
      <c r="JDP2" s="300"/>
      <c r="JDQ2" s="297"/>
      <c r="JDR2" s="300"/>
      <c r="JDS2" s="297"/>
      <c r="JDT2" s="300"/>
      <c r="JDU2" s="297"/>
      <c r="JDV2" s="300"/>
      <c r="JDW2" s="297"/>
      <c r="JDX2" s="300"/>
      <c r="JDY2" s="297"/>
      <c r="JDZ2" s="300"/>
      <c r="JEA2" s="297"/>
      <c r="JEB2" s="300"/>
      <c r="JEC2" s="297"/>
      <c r="JED2" s="300"/>
      <c r="JEE2" s="297"/>
      <c r="JEF2" s="300"/>
      <c r="JEG2" s="297"/>
      <c r="JEH2" s="300"/>
      <c r="JEI2" s="297"/>
      <c r="JEJ2" s="300"/>
      <c r="JEK2" s="297"/>
      <c r="JEL2" s="300"/>
      <c r="JEM2" s="297"/>
      <c r="JEN2" s="300"/>
      <c r="JEO2" s="297"/>
      <c r="JEP2" s="300"/>
      <c r="JEQ2" s="297"/>
      <c r="JER2" s="300"/>
      <c r="JES2" s="297"/>
      <c r="JET2" s="300"/>
      <c r="JEU2" s="297"/>
      <c r="JEV2" s="300"/>
      <c r="JEW2" s="297"/>
      <c r="JEX2" s="300"/>
      <c r="JEY2" s="297"/>
      <c r="JEZ2" s="300"/>
      <c r="JFA2" s="297"/>
      <c r="JFB2" s="300"/>
      <c r="JFC2" s="297"/>
      <c r="JFD2" s="300"/>
      <c r="JFE2" s="297"/>
      <c r="JFF2" s="300"/>
      <c r="JFG2" s="297"/>
      <c r="JFH2" s="300"/>
      <c r="JFI2" s="297"/>
      <c r="JFJ2" s="300"/>
      <c r="JFK2" s="297"/>
      <c r="JFL2" s="300"/>
      <c r="JFM2" s="297"/>
      <c r="JFN2" s="300"/>
      <c r="JFO2" s="297"/>
      <c r="JFP2" s="300"/>
      <c r="JFQ2" s="297"/>
      <c r="JFR2" s="300"/>
      <c r="JFS2" s="297"/>
      <c r="JFT2" s="300"/>
      <c r="JFU2" s="297"/>
      <c r="JFV2" s="300"/>
      <c r="JFW2" s="297"/>
      <c r="JFX2" s="300"/>
      <c r="JFY2" s="297"/>
      <c r="JFZ2" s="300"/>
      <c r="JGA2" s="297"/>
      <c r="JGB2" s="300"/>
      <c r="JGC2" s="297"/>
      <c r="JGD2" s="300"/>
      <c r="JGE2" s="297"/>
      <c r="JGF2" s="300"/>
      <c r="JGG2" s="297"/>
      <c r="JGH2" s="300"/>
      <c r="JGI2" s="297"/>
      <c r="JGJ2" s="300"/>
      <c r="JGK2" s="297"/>
      <c r="JGL2" s="300"/>
      <c r="JGM2" s="297"/>
      <c r="JGN2" s="300"/>
      <c r="JGO2" s="297"/>
      <c r="JGP2" s="300"/>
      <c r="JGQ2" s="297"/>
      <c r="JGR2" s="300"/>
      <c r="JGS2" s="297"/>
      <c r="JGT2" s="300"/>
      <c r="JGU2" s="297"/>
      <c r="JGV2" s="300"/>
      <c r="JGW2" s="297"/>
      <c r="JGX2" s="300"/>
      <c r="JGY2" s="297"/>
      <c r="JGZ2" s="300"/>
      <c r="JHA2" s="297"/>
      <c r="JHB2" s="300"/>
      <c r="JHC2" s="297"/>
      <c r="JHD2" s="300"/>
      <c r="JHE2" s="297"/>
      <c r="JHF2" s="300"/>
      <c r="JHG2" s="297"/>
      <c r="JHH2" s="300"/>
      <c r="JHI2" s="297"/>
      <c r="JHJ2" s="300"/>
      <c r="JHK2" s="297"/>
      <c r="JHL2" s="300"/>
      <c r="JHM2" s="297"/>
      <c r="JHN2" s="300"/>
      <c r="JHO2" s="297"/>
      <c r="JHP2" s="300"/>
      <c r="JHQ2" s="297"/>
      <c r="JHR2" s="300"/>
      <c r="JHS2" s="297"/>
      <c r="JHT2" s="300"/>
      <c r="JHU2" s="297"/>
      <c r="JHV2" s="300"/>
      <c r="JHW2" s="297"/>
      <c r="JHX2" s="300"/>
      <c r="JHY2" s="297"/>
      <c r="JHZ2" s="300"/>
      <c r="JIA2" s="297"/>
      <c r="JIB2" s="300"/>
      <c r="JIC2" s="297"/>
      <c r="JID2" s="300"/>
      <c r="JIE2" s="297"/>
      <c r="JIF2" s="300"/>
      <c r="JIG2" s="297"/>
      <c r="JIH2" s="300"/>
      <c r="JII2" s="297"/>
      <c r="JIJ2" s="300"/>
      <c r="JIK2" s="297"/>
      <c r="JIL2" s="300"/>
      <c r="JIM2" s="297"/>
      <c r="JIN2" s="300"/>
      <c r="JIO2" s="297"/>
      <c r="JIP2" s="300"/>
      <c r="JIQ2" s="297"/>
      <c r="JIR2" s="300"/>
      <c r="JIS2" s="297"/>
      <c r="JIT2" s="300"/>
      <c r="JIU2" s="297"/>
      <c r="JIV2" s="300"/>
      <c r="JIW2" s="297"/>
      <c r="JIX2" s="300"/>
      <c r="JIY2" s="297"/>
      <c r="JIZ2" s="300"/>
      <c r="JJA2" s="297"/>
      <c r="JJB2" s="300"/>
      <c r="JJC2" s="297"/>
      <c r="JJD2" s="300"/>
      <c r="JJE2" s="297"/>
      <c r="JJF2" s="300"/>
      <c r="JJG2" s="297"/>
      <c r="JJH2" s="300"/>
      <c r="JJI2" s="297"/>
      <c r="JJJ2" s="300"/>
      <c r="JJK2" s="297"/>
      <c r="JJL2" s="300"/>
      <c r="JJM2" s="297"/>
      <c r="JJN2" s="300"/>
      <c r="JJO2" s="297"/>
      <c r="JJP2" s="300"/>
      <c r="JJQ2" s="297"/>
      <c r="JJR2" s="300"/>
      <c r="JJS2" s="297"/>
      <c r="JJT2" s="300"/>
      <c r="JJU2" s="297"/>
      <c r="JJV2" s="300"/>
      <c r="JJW2" s="297"/>
      <c r="JJX2" s="300"/>
      <c r="JJY2" s="297"/>
      <c r="JJZ2" s="300"/>
      <c r="JKA2" s="297"/>
      <c r="JKB2" s="300"/>
      <c r="JKC2" s="297"/>
      <c r="JKD2" s="300"/>
      <c r="JKE2" s="297"/>
      <c r="JKF2" s="300"/>
      <c r="JKG2" s="297"/>
      <c r="JKH2" s="300"/>
      <c r="JKI2" s="297"/>
      <c r="JKJ2" s="300"/>
      <c r="JKK2" s="297"/>
      <c r="JKL2" s="300"/>
      <c r="JKM2" s="297"/>
      <c r="JKN2" s="300"/>
      <c r="JKO2" s="297"/>
      <c r="JKP2" s="300"/>
      <c r="JKQ2" s="297"/>
      <c r="JKR2" s="300"/>
      <c r="JKS2" s="297"/>
      <c r="JKT2" s="300"/>
      <c r="JKU2" s="297"/>
      <c r="JKV2" s="300"/>
      <c r="JKW2" s="297"/>
      <c r="JKX2" s="300"/>
      <c r="JKY2" s="297"/>
      <c r="JKZ2" s="300"/>
      <c r="JLA2" s="297"/>
      <c r="JLB2" s="300"/>
      <c r="JLC2" s="297"/>
      <c r="JLD2" s="300"/>
      <c r="JLE2" s="297"/>
      <c r="JLF2" s="300"/>
      <c r="JLG2" s="297"/>
      <c r="JLH2" s="300"/>
      <c r="JLI2" s="297"/>
      <c r="JLJ2" s="300"/>
      <c r="JLK2" s="297"/>
      <c r="JLL2" s="300"/>
      <c r="JLM2" s="297"/>
      <c r="JLN2" s="300"/>
      <c r="JLO2" s="297"/>
      <c r="JLP2" s="300"/>
      <c r="JLQ2" s="297"/>
      <c r="JLR2" s="300"/>
      <c r="JLS2" s="297"/>
      <c r="JLT2" s="300"/>
      <c r="JLU2" s="297"/>
      <c r="JLV2" s="300"/>
      <c r="JLW2" s="297"/>
      <c r="JLX2" s="300"/>
      <c r="JLY2" s="297"/>
      <c r="JLZ2" s="300"/>
      <c r="JMA2" s="297"/>
      <c r="JMB2" s="300"/>
      <c r="JMC2" s="297"/>
      <c r="JMD2" s="300"/>
      <c r="JME2" s="297"/>
      <c r="JMF2" s="300"/>
      <c r="JMG2" s="297"/>
      <c r="JMH2" s="300"/>
      <c r="JMI2" s="297"/>
      <c r="JMJ2" s="300"/>
      <c r="JMK2" s="297"/>
      <c r="JML2" s="300"/>
      <c r="JMM2" s="297"/>
      <c r="JMN2" s="300"/>
      <c r="JMO2" s="297"/>
      <c r="JMP2" s="300"/>
      <c r="JMQ2" s="297"/>
      <c r="JMR2" s="300"/>
      <c r="JMS2" s="297"/>
      <c r="JMT2" s="300"/>
      <c r="JMU2" s="297"/>
      <c r="JMV2" s="300"/>
      <c r="JMW2" s="297"/>
      <c r="JMX2" s="300"/>
      <c r="JMY2" s="297"/>
      <c r="JMZ2" s="300"/>
      <c r="JNA2" s="297"/>
      <c r="JNB2" s="300"/>
      <c r="JNC2" s="297"/>
      <c r="JND2" s="300"/>
      <c r="JNE2" s="297"/>
      <c r="JNF2" s="300"/>
      <c r="JNG2" s="297"/>
      <c r="JNH2" s="300"/>
      <c r="JNI2" s="297"/>
      <c r="JNJ2" s="300"/>
      <c r="JNK2" s="297"/>
      <c r="JNL2" s="300"/>
      <c r="JNM2" s="297"/>
      <c r="JNN2" s="300"/>
      <c r="JNO2" s="297"/>
      <c r="JNP2" s="300"/>
      <c r="JNQ2" s="297"/>
      <c r="JNR2" s="300"/>
      <c r="JNS2" s="297"/>
      <c r="JNT2" s="300"/>
      <c r="JNU2" s="297"/>
      <c r="JNV2" s="300"/>
      <c r="JNW2" s="297"/>
      <c r="JNX2" s="300"/>
      <c r="JNY2" s="297"/>
      <c r="JNZ2" s="300"/>
      <c r="JOA2" s="297"/>
      <c r="JOB2" s="300"/>
      <c r="JOC2" s="297"/>
      <c r="JOD2" s="300"/>
      <c r="JOE2" s="297"/>
      <c r="JOF2" s="300"/>
      <c r="JOG2" s="297"/>
      <c r="JOH2" s="300"/>
      <c r="JOI2" s="297"/>
      <c r="JOJ2" s="300"/>
      <c r="JOK2" s="297"/>
      <c r="JOL2" s="300"/>
      <c r="JOM2" s="297"/>
      <c r="JON2" s="300"/>
      <c r="JOO2" s="297"/>
      <c r="JOP2" s="300"/>
      <c r="JOQ2" s="297"/>
      <c r="JOR2" s="300"/>
      <c r="JOS2" s="297"/>
      <c r="JOT2" s="300"/>
      <c r="JOU2" s="297"/>
      <c r="JOV2" s="300"/>
      <c r="JOW2" s="297"/>
      <c r="JOX2" s="300"/>
      <c r="JOY2" s="297"/>
      <c r="JOZ2" s="300"/>
      <c r="JPA2" s="297"/>
      <c r="JPB2" s="300"/>
      <c r="JPC2" s="297"/>
      <c r="JPD2" s="300"/>
      <c r="JPE2" s="297"/>
      <c r="JPF2" s="300"/>
      <c r="JPG2" s="297"/>
      <c r="JPH2" s="300"/>
      <c r="JPI2" s="297"/>
      <c r="JPJ2" s="300"/>
      <c r="JPK2" s="297"/>
      <c r="JPL2" s="300"/>
      <c r="JPM2" s="297"/>
      <c r="JPN2" s="300"/>
      <c r="JPO2" s="297"/>
      <c r="JPP2" s="300"/>
      <c r="JPQ2" s="297"/>
      <c r="JPR2" s="300"/>
      <c r="JPS2" s="297"/>
      <c r="JPT2" s="300"/>
      <c r="JPU2" s="297"/>
      <c r="JPV2" s="300"/>
      <c r="JPW2" s="297"/>
      <c r="JPX2" s="300"/>
      <c r="JPY2" s="297"/>
      <c r="JPZ2" s="300"/>
      <c r="JQA2" s="297"/>
      <c r="JQB2" s="300"/>
      <c r="JQC2" s="297"/>
      <c r="JQD2" s="300"/>
      <c r="JQE2" s="297"/>
      <c r="JQF2" s="300"/>
      <c r="JQG2" s="297"/>
      <c r="JQH2" s="300"/>
      <c r="JQI2" s="297"/>
      <c r="JQJ2" s="300"/>
      <c r="JQK2" s="297"/>
      <c r="JQL2" s="300"/>
      <c r="JQM2" s="297"/>
      <c r="JQN2" s="300"/>
      <c r="JQO2" s="297"/>
      <c r="JQP2" s="300"/>
      <c r="JQQ2" s="297"/>
      <c r="JQR2" s="300"/>
      <c r="JQS2" s="297"/>
      <c r="JQT2" s="300"/>
      <c r="JQU2" s="297"/>
      <c r="JQV2" s="300"/>
      <c r="JQW2" s="297"/>
      <c r="JQX2" s="300"/>
      <c r="JQY2" s="297"/>
      <c r="JQZ2" s="300"/>
      <c r="JRA2" s="297"/>
      <c r="JRB2" s="300"/>
      <c r="JRC2" s="297"/>
      <c r="JRD2" s="300"/>
      <c r="JRE2" s="297"/>
      <c r="JRF2" s="300"/>
      <c r="JRG2" s="297"/>
      <c r="JRH2" s="300"/>
      <c r="JRI2" s="297"/>
      <c r="JRJ2" s="300"/>
      <c r="JRK2" s="297"/>
      <c r="JRL2" s="300"/>
      <c r="JRM2" s="297"/>
      <c r="JRN2" s="300"/>
      <c r="JRO2" s="297"/>
      <c r="JRP2" s="300"/>
      <c r="JRQ2" s="297"/>
      <c r="JRR2" s="300"/>
      <c r="JRS2" s="297"/>
      <c r="JRT2" s="300"/>
      <c r="JRU2" s="297"/>
      <c r="JRV2" s="300"/>
      <c r="JRW2" s="297"/>
      <c r="JRX2" s="300"/>
      <c r="JRY2" s="297"/>
      <c r="JRZ2" s="300"/>
      <c r="JSA2" s="297"/>
      <c r="JSB2" s="300"/>
      <c r="JSC2" s="297"/>
      <c r="JSD2" s="300"/>
      <c r="JSE2" s="297"/>
      <c r="JSF2" s="300"/>
      <c r="JSG2" s="297"/>
      <c r="JSH2" s="300"/>
      <c r="JSI2" s="297"/>
      <c r="JSJ2" s="300"/>
      <c r="JSK2" s="297"/>
      <c r="JSL2" s="300"/>
      <c r="JSM2" s="297"/>
      <c r="JSN2" s="300"/>
      <c r="JSO2" s="297"/>
      <c r="JSP2" s="300"/>
      <c r="JSQ2" s="297"/>
      <c r="JSR2" s="300"/>
      <c r="JSS2" s="297"/>
      <c r="JST2" s="300"/>
      <c r="JSU2" s="297"/>
      <c r="JSV2" s="300"/>
      <c r="JSW2" s="297"/>
      <c r="JSX2" s="300"/>
      <c r="JSY2" s="297"/>
      <c r="JSZ2" s="300"/>
      <c r="JTA2" s="297"/>
      <c r="JTB2" s="300"/>
      <c r="JTC2" s="297"/>
      <c r="JTD2" s="300"/>
      <c r="JTE2" s="297"/>
      <c r="JTF2" s="300"/>
      <c r="JTG2" s="297"/>
      <c r="JTH2" s="300"/>
      <c r="JTI2" s="297"/>
      <c r="JTJ2" s="300"/>
      <c r="JTK2" s="297"/>
      <c r="JTL2" s="300"/>
      <c r="JTM2" s="297"/>
      <c r="JTN2" s="300"/>
      <c r="JTO2" s="297"/>
      <c r="JTP2" s="300"/>
      <c r="JTQ2" s="297"/>
      <c r="JTR2" s="300"/>
      <c r="JTS2" s="297"/>
      <c r="JTT2" s="300"/>
      <c r="JTU2" s="297"/>
      <c r="JTV2" s="300"/>
      <c r="JTW2" s="297"/>
      <c r="JTX2" s="300"/>
      <c r="JTY2" s="297"/>
      <c r="JTZ2" s="300"/>
      <c r="JUA2" s="297"/>
      <c r="JUB2" s="300"/>
      <c r="JUC2" s="297"/>
      <c r="JUD2" s="300"/>
      <c r="JUE2" s="297"/>
      <c r="JUF2" s="300"/>
      <c r="JUG2" s="297"/>
      <c r="JUH2" s="300"/>
      <c r="JUI2" s="297"/>
      <c r="JUJ2" s="300"/>
      <c r="JUK2" s="297"/>
      <c r="JUL2" s="300"/>
      <c r="JUM2" s="297"/>
      <c r="JUN2" s="300"/>
      <c r="JUO2" s="297"/>
      <c r="JUP2" s="300"/>
      <c r="JUQ2" s="297"/>
      <c r="JUR2" s="300"/>
      <c r="JUS2" s="297"/>
      <c r="JUT2" s="300"/>
      <c r="JUU2" s="297"/>
      <c r="JUV2" s="300"/>
      <c r="JUW2" s="297"/>
      <c r="JUX2" s="300"/>
      <c r="JUY2" s="297"/>
      <c r="JUZ2" s="300"/>
      <c r="JVA2" s="297"/>
      <c r="JVB2" s="300"/>
      <c r="JVC2" s="297"/>
      <c r="JVD2" s="300"/>
      <c r="JVE2" s="297"/>
      <c r="JVF2" s="300"/>
      <c r="JVG2" s="297"/>
      <c r="JVH2" s="300"/>
      <c r="JVI2" s="297"/>
      <c r="JVJ2" s="300"/>
      <c r="JVK2" s="297"/>
      <c r="JVL2" s="300"/>
      <c r="JVM2" s="297"/>
      <c r="JVN2" s="300"/>
      <c r="JVO2" s="297"/>
      <c r="JVP2" s="300"/>
      <c r="JVQ2" s="297"/>
      <c r="JVR2" s="300"/>
      <c r="JVS2" s="297"/>
      <c r="JVT2" s="300"/>
      <c r="JVU2" s="297"/>
      <c r="JVV2" s="300"/>
      <c r="JVW2" s="297"/>
      <c r="JVX2" s="300"/>
      <c r="JVY2" s="297"/>
      <c r="JVZ2" s="300"/>
      <c r="JWA2" s="297"/>
      <c r="JWB2" s="300"/>
      <c r="JWC2" s="297"/>
      <c r="JWD2" s="300"/>
      <c r="JWE2" s="297"/>
      <c r="JWF2" s="300"/>
      <c r="JWG2" s="297"/>
      <c r="JWH2" s="300"/>
      <c r="JWI2" s="297"/>
      <c r="JWJ2" s="300"/>
      <c r="JWK2" s="297"/>
      <c r="JWL2" s="300"/>
      <c r="JWM2" s="297"/>
      <c r="JWN2" s="300"/>
      <c r="JWO2" s="297"/>
      <c r="JWP2" s="300"/>
      <c r="JWQ2" s="297"/>
      <c r="JWR2" s="300"/>
      <c r="JWS2" s="297"/>
      <c r="JWT2" s="300"/>
      <c r="JWU2" s="297"/>
      <c r="JWV2" s="300"/>
      <c r="JWW2" s="297"/>
      <c r="JWX2" s="300"/>
      <c r="JWY2" s="297"/>
      <c r="JWZ2" s="300"/>
      <c r="JXA2" s="297"/>
      <c r="JXB2" s="300"/>
      <c r="JXC2" s="297"/>
      <c r="JXD2" s="300"/>
      <c r="JXE2" s="297"/>
      <c r="JXF2" s="300"/>
      <c r="JXG2" s="297"/>
      <c r="JXH2" s="300"/>
      <c r="JXI2" s="297"/>
      <c r="JXJ2" s="300"/>
      <c r="JXK2" s="297"/>
      <c r="JXL2" s="300"/>
      <c r="JXM2" s="297"/>
      <c r="JXN2" s="300"/>
      <c r="JXO2" s="297"/>
      <c r="JXP2" s="300"/>
      <c r="JXQ2" s="297"/>
      <c r="JXR2" s="300"/>
      <c r="JXS2" s="297"/>
      <c r="JXT2" s="300"/>
      <c r="JXU2" s="297"/>
      <c r="JXV2" s="300"/>
      <c r="JXW2" s="297"/>
      <c r="JXX2" s="300"/>
      <c r="JXY2" s="297"/>
      <c r="JXZ2" s="300"/>
      <c r="JYA2" s="297"/>
      <c r="JYB2" s="300"/>
      <c r="JYC2" s="297"/>
      <c r="JYD2" s="300"/>
      <c r="JYE2" s="297"/>
      <c r="JYF2" s="300"/>
      <c r="JYG2" s="297"/>
      <c r="JYH2" s="300"/>
      <c r="JYI2" s="297"/>
      <c r="JYJ2" s="300"/>
      <c r="JYK2" s="297"/>
      <c r="JYL2" s="300"/>
      <c r="JYM2" s="297"/>
      <c r="JYN2" s="300"/>
      <c r="JYO2" s="297"/>
      <c r="JYP2" s="300"/>
      <c r="JYQ2" s="297"/>
      <c r="JYR2" s="300"/>
      <c r="JYS2" s="297"/>
      <c r="JYT2" s="300"/>
      <c r="JYU2" s="297"/>
      <c r="JYV2" s="300"/>
      <c r="JYW2" s="297"/>
      <c r="JYX2" s="300"/>
      <c r="JYY2" s="297"/>
      <c r="JYZ2" s="300"/>
      <c r="JZA2" s="297"/>
      <c r="JZB2" s="300"/>
      <c r="JZC2" s="297"/>
      <c r="JZD2" s="300"/>
      <c r="JZE2" s="297"/>
      <c r="JZF2" s="300"/>
      <c r="JZG2" s="297"/>
      <c r="JZH2" s="300"/>
      <c r="JZI2" s="297"/>
      <c r="JZJ2" s="300"/>
      <c r="JZK2" s="297"/>
      <c r="JZL2" s="300"/>
      <c r="JZM2" s="297"/>
      <c r="JZN2" s="300"/>
      <c r="JZO2" s="297"/>
      <c r="JZP2" s="300"/>
      <c r="JZQ2" s="297"/>
      <c r="JZR2" s="300"/>
      <c r="JZS2" s="297"/>
      <c r="JZT2" s="300"/>
      <c r="JZU2" s="297"/>
      <c r="JZV2" s="300"/>
      <c r="JZW2" s="297"/>
      <c r="JZX2" s="300"/>
      <c r="JZY2" s="297"/>
      <c r="JZZ2" s="300"/>
      <c r="KAA2" s="297"/>
      <c r="KAB2" s="300"/>
      <c r="KAC2" s="297"/>
      <c r="KAD2" s="300"/>
      <c r="KAE2" s="297"/>
      <c r="KAF2" s="300"/>
      <c r="KAG2" s="297"/>
      <c r="KAH2" s="300"/>
      <c r="KAI2" s="297"/>
      <c r="KAJ2" s="300"/>
      <c r="KAK2" s="297"/>
      <c r="KAL2" s="300"/>
      <c r="KAM2" s="297"/>
      <c r="KAN2" s="300"/>
      <c r="KAO2" s="297"/>
      <c r="KAP2" s="300"/>
      <c r="KAQ2" s="297"/>
      <c r="KAR2" s="300"/>
      <c r="KAS2" s="297"/>
      <c r="KAT2" s="300"/>
      <c r="KAU2" s="297"/>
      <c r="KAV2" s="300"/>
      <c r="KAW2" s="297"/>
      <c r="KAX2" s="300"/>
      <c r="KAY2" s="297"/>
      <c r="KAZ2" s="300"/>
      <c r="KBA2" s="297"/>
      <c r="KBB2" s="300"/>
      <c r="KBC2" s="297"/>
      <c r="KBD2" s="300"/>
      <c r="KBE2" s="297"/>
      <c r="KBF2" s="300"/>
      <c r="KBG2" s="297"/>
      <c r="KBH2" s="300"/>
      <c r="KBI2" s="297"/>
      <c r="KBJ2" s="300"/>
      <c r="KBK2" s="297"/>
      <c r="KBL2" s="300"/>
      <c r="KBM2" s="297"/>
      <c r="KBN2" s="300"/>
      <c r="KBO2" s="297"/>
      <c r="KBP2" s="300"/>
      <c r="KBQ2" s="297"/>
      <c r="KBR2" s="300"/>
      <c r="KBS2" s="297"/>
      <c r="KBT2" s="300"/>
      <c r="KBU2" s="297"/>
      <c r="KBV2" s="300"/>
      <c r="KBW2" s="297"/>
      <c r="KBX2" s="300"/>
      <c r="KBY2" s="297"/>
      <c r="KBZ2" s="300"/>
      <c r="KCA2" s="297"/>
      <c r="KCB2" s="300"/>
      <c r="KCC2" s="297"/>
      <c r="KCD2" s="300"/>
      <c r="KCE2" s="297"/>
      <c r="KCF2" s="300"/>
      <c r="KCG2" s="297"/>
      <c r="KCH2" s="300"/>
      <c r="KCI2" s="297"/>
      <c r="KCJ2" s="300"/>
      <c r="KCK2" s="297"/>
      <c r="KCL2" s="300"/>
      <c r="KCM2" s="297"/>
      <c r="KCN2" s="300"/>
      <c r="KCO2" s="297"/>
      <c r="KCP2" s="300"/>
      <c r="KCQ2" s="297"/>
      <c r="KCR2" s="300"/>
      <c r="KCS2" s="297"/>
      <c r="KCT2" s="300"/>
      <c r="KCU2" s="297"/>
      <c r="KCV2" s="300"/>
      <c r="KCW2" s="297"/>
      <c r="KCX2" s="300"/>
      <c r="KCY2" s="297"/>
      <c r="KCZ2" s="300"/>
      <c r="KDA2" s="297"/>
      <c r="KDB2" s="300"/>
      <c r="KDC2" s="297"/>
      <c r="KDD2" s="300"/>
      <c r="KDE2" s="297"/>
      <c r="KDF2" s="300"/>
      <c r="KDG2" s="297"/>
      <c r="KDH2" s="300"/>
      <c r="KDI2" s="297"/>
      <c r="KDJ2" s="300"/>
      <c r="KDK2" s="297"/>
      <c r="KDL2" s="300"/>
      <c r="KDM2" s="297"/>
      <c r="KDN2" s="300"/>
      <c r="KDO2" s="297"/>
      <c r="KDP2" s="300"/>
      <c r="KDQ2" s="297"/>
      <c r="KDR2" s="300"/>
      <c r="KDS2" s="297"/>
      <c r="KDT2" s="300"/>
      <c r="KDU2" s="297"/>
      <c r="KDV2" s="300"/>
      <c r="KDW2" s="297"/>
      <c r="KDX2" s="300"/>
      <c r="KDY2" s="297"/>
      <c r="KDZ2" s="300"/>
      <c r="KEA2" s="297"/>
      <c r="KEB2" s="300"/>
      <c r="KEC2" s="297"/>
      <c r="KED2" s="300"/>
      <c r="KEE2" s="297"/>
      <c r="KEF2" s="300"/>
      <c r="KEG2" s="297"/>
      <c r="KEH2" s="300"/>
      <c r="KEI2" s="297"/>
      <c r="KEJ2" s="300"/>
      <c r="KEK2" s="297"/>
      <c r="KEL2" s="300"/>
      <c r="KEM2" s="297"/>
      <c r="KEN2" s="300"/>
      <c r="KEO2" s="297"/>
      <c r="KEP2" s="300"/>
      <c r="KEQ2" s="297"/>
      <c r="KER2" s="300"/>
      <c r="KES2" s="297"/>
      <c r="KET2" s="300"/>
      <c r="KEU2" s="297"/>
      <c r="KEV2" s="300"/>
      <c r="KEW2" s="297"/>
      <c r="KEX2" s="300"/>
      <c r="KEY2" s="297"/>
      <c r="KEZ2" s="300"/>
      <c r="KFA2" s="297"/>
      <c r="KFB2" s="300"/>
      <c r="KFC2" s="297"/>
      <c r="KFD2" s="300"/>
      <c r="KFE2" s="297"/>
      <c r="KFF2" s="300"/>
      <c r="KFG2" s="297"/>
      <c r="KFH2" s="300"/>
      <c r="KFI2" s="297"/>
      <c r="KFJ2" s="300"/>
      <c r="KFK2" s="297"/>
      <c r="KFL2" s="300"/>
      <c r="KFM2" s="297"/>
      <c r="KFN2" s="300"/>
      <c r="KFO2" s="297"/>
      <c r="KFP2" s="300"/>
      <c r="KFQ2" s="297"/>
      <c r="KFR2" s="300"/>
      <c r="KFS2" s="297"/>
      <c r="KFT2" s="300"/>
      <c r="KFU2" s="297"/>
      <c r="KFV2" s="300"/>
      <c r="KFW2" s="297"/>
      <c r="KFX2" s="300"/>
      <c r="KFY2" s="297"/>
      <c r="KFZ2" s="300"/>
      <c r="KGA2" s="297"/>
      <c r="KGB2" s="300"/>
      <c r="KGC2" s="297"/>
      <c r="KGD2" s="300"/>
      <c r="KGE2" s="297"/>
      <c r="KGF2" s="300"/>
      <c r="KGG2" s="297"/>
      <c r="KGH2" s="300"/>
      <c r="KGI2" s="297"/>
      <c r="KGJ2" s="300"/>
      <c r="KGK2" s="297"/>
      <c r="KGL2" s="300"/>
      <c r="KGM2" s="297"/>
      <c r="KGN2" s="300"/>
      <c r="KGO2" s="297"/>
      <c r="KGP2" s="300"/>
      <c r="KGQ2" s="297"/>
      <c r="KGR2" s="300"/>
      <c r="KGS2" s="297"/>
      <c r="KGT2" s="300"/>
      <c r="KGU2" s="297"/>
      <c r="KGV2" s="300"/>
      <c r="KGW2" s="297"/>
      <c r="KGX2" s="300"/>
      <c r="KGY2" s="297"/>
      <c r="KGZ2" s="300"/>
      <c r="KHA2" s="297"/>
      <c r="KHB2" s="300"/>
      <c r="KHC2" s="297"/>
      <c r="KHD2" s="300"/>
      <c r="KHE2" s="297"/>
      <c r="KHF2" s="300"/>
      <c r="KHG2" s="297"/>
      <c r="KHH2" s="300"/>
      <c r="KHI2" s="297"/>
      <c r="KHJ2" s="300"/>
      <c r="KHK2" s="297"/>
      <c r="KHL2" s="300"/>
      <c r="KHM2" s="297"/>
      <c r="KHN2" s="300"/>
      <c r="KHO2" s="297"/>
      <c r="KHP2" s="300"/>
      <c r="KHQ2" s="297"/>
      <c r="KHR2" s="300"/>
      <c r="KHS2" s="297"/>
      <c r="KHT2" s="300"/>
      <c r="KHU2" s="297"/>
      <c r="KHV2" s="300"/>
      <c r="KHW2" s="297"/>
      <c r="KHX2" s="300"/>
      <c r="KHY2" s="297"/>
      <c r="KHZ2" s="300"/>
      <c r="KIA2" s="297"/>
      <c r="KIB2" s="300"/>
      <c r="KIC2" s="297"/>
      <c r="KID2" s="300"/>
      <c r="KIE2" s="297"/>
      <c r="KIF2" s="300"/>
      <c r="KIG2" s="297"/>
      <c r="KIH2" s="300"/>
      <c r="KII2" s="297"/>
      <c r="KIJ2" s="300"/>
      <c r="KIK2" s="297"/>
      <c r="KIL2" s="300"/>
      <c r="KIM2" s="297"/>
      <c r="KIN2" s="300"/>
      <c r="KIO2" s="297"/>
      <c r="KIP2" s="300"/>
      <c r="KIQ2" s="297"/>
      <c r="KIR2" s="300"/>
      <c r="KIS2" s="297"/>
      <c r="KIT2" s="300"/>
      <c r="KIU2" s="297"/>
      <c r="KIV2" s="300"/>
      <c r="KIW2" s="297"/>
      <c r="KIX2" s="300"/>
      <c r="KIY2" s="297"/>
      <c r="KIZ2" s="300"/>
      <c r="KJA2" s="297"/>
      <c r="KJB2" s="300"/>
      <c r="KJC2" s="297"/>
      <c r="KJD2" s="300"/>
      <c r="KJE2" s="297"/>
      <c r="KJF2" s="300"/>
      <c r="KJG2" s="297"/>
      <c r="KJH2" s="300"/>
      <c r="KJI2" s="297"/>
      <c r="KJJ2" s="300"/>
      <c r="KJK2" s="297"/>
      <c r="KJL2" s="300"/>
      <c r="KJM2" s="297"/>
      <c r="KJN2" s="300"/>
      <c r="KJO2" s="297"/>
      <c r="KJP2" s="300"/>
      <c r="KJQ2" s="297"/>
      <c r="KJR2" s="300"/>
      <c r="KJS2" s="297"/>
      <c r="KJT2" s="300"/>
      <c r="KJU2" s="297"/>
      <c r="KJV2" s="300"/>
      <c r="KJW2" s="297"/>
      <c r="KJX2" s="300"/>
      <c r="KJY2" s="297"/>
      <c r="KJZ2" s="300"/>
      <c r="KKA2" s="297"/>
      <c r="KKB2" s="300"/>
      <c r="KKC2" s="297"/>
      <c r="KKD2" s="300"/>
      <c r="KKE2" s="297"/>
      <c r="KKF2" s="300"/>
      <c r="KKG2" s="297"/>
      <c r="KKH2" s="300"/>
      <c r="KKI2" s="297"/>
      <c r="KKJ2" s="300"/>
      <c r="KKK2" s="297"/>
      <c r="KKL2" s="300"/>
      <c r="KKM2" s="297"/>
      <c r="KKN2" s="300"/>
      <c r="KKO2" s="297"/>
      <c r="KKP2" s="300"/>
      <c r="KKQ2" s="297"/>
      <c r="KKR2" s="300"/>
      <c r="KKS2" s="297"/>
      <c r="KKT2" s="300"/>
      <c r="KKU2" s="297"/>
      <c r="KKV2" s="300"/>
      <c r="KKW2" s="297"/>
      <c r="KKX2" s="300"/>
      <c r="KKY2" s="297"/>
      <c r="KKZ2" s="300"/>
      <c r="KLA2" s="297"/>
      <c r="KLB2" s="300"/>
      <c r="KLC2" s="297"/>
      <c r="KLD2" s="300"/>
      <c r="KLE2" s="297"/>
      <c r="KLF2" s="300"/>
      <c r="KLG2" s="297"/>
      <c r="KLH2" s="300"/>
      <c r="KLI2" s="297"/>
      <c r="KLJ2" s="300"/>
      <c r="KLK2" s="297"/>
      <c r="KLL2" s="300"/>
      <c r="KLM2" s="297"/>
      <c r="KLN2" s="300"/>
      <c r="KLO2" s="297"/>
      <c r="KLP2" s="300"/>
      <c r="KLQ2" s="297"/>
      <c r="KLR2" s="300"/>
      <c r="KLS2" s="297"/>
      <c r="KLT2" s="300"/>
      <c r="KLU2" s="297"/>
      <c r="KLV2" s="300"/>
      <c r="KLW2" s="297"/>
      <c r="KLX2" s="300"/>
      <c r="KLY2" s="297"/>
      <c r="KLZ2" s="300"/>
      <c r="KMA2" s="297"/>
      <c r="KMB2" s="300"/>
      <c r="KMC2" s="297"/>
      <c r="KMD2" s="300"/>
      <c r="KME2" s="297"/>
      <c r="KMF2" s="300"/>
      <c r="KMG2" s="297"/>
      <c r="KMH2" s="300"/>
      <c r="KMI2" s="297"/>
      <c r="KMJ2" s="300"/>
      <c r="KMK2" s="297"/>
      <c r="KML2" s="300"/>
      <c r="KMM2" s="297"/>
      <c r="KMN2" s="300"/>
      <c r="KMO2" s="297"/>
      <c r="KMP2" s="300"/>
      <c r="KMQ2" s="297"/>
      <c r="KMR2" s="300"/>
      <c r="KMS2" s="297"/>
      <c r="KMT2" s="300"/>
      <c r="KMU2" s="297"/>
      <c r="KMV2" s="300"/>
      <c r="KMW2" s="297"/>
      <c r="KMX2" s="300"/>
      <c r="KMY2" s="297"/>
      <c r="KMZ2" s="300"/>
      <c r="KNA2" s="297"/>
      <c r="KNB2" s="300"/>
      <c r="KNC2" s="297"/>
      <c r="KND2" s="300"/>
      <c r="KNE2" s="297"/>
      <c r="KNF2" s="300"/>
      <c r="KNG2" s="297"/>
      <c r="KNH2" s="300"/>
      <c r="KNI2" s="297"/>
      <c r="KNJ2" s="300"/>
      <c r="KNK2" s="297"/>
      <c r="KNL2" s="300"/>
      <c r="KNM2" s="297"/>
      <c r="KNN2" s="300"/>
      <c r="KNO2" s="297"/>
      <c r="KNP2" s="300"/>
      <c r="KNQ2" s="297"/>
      <c r="KNR2" s="300"/>
      <c r="KNS2" s="297"/>
      <c r="KNT2" s="300"/>
      <c r="KNU2" s="297"/>
      <c r="KNV2" s="300"/>
      <c r="KNW2" s="297"/>
      <c r="KNX2" s="300"/>
      <c r="KNY2" s="297"/>
      <c r="KNZ2" s="300"/>
      <c r="KOA2" s="297"/>
      <c r="KOB2" s="300"/>
      <c r="KOC2" s="297"/>
      <c r="KOD2" s="300"/>
      <c r="KOE2" s="297"/>
      <c r="KOF2" s="300"/>
      <c r="KOG2" s="297"/>
      <c r="KOH2" s="300"/>
      <c r="KOI2" s="297"/>
      <c r="KOJ2" s="300"/>
      <c r="KOK2" s="297"/>
      <c r="KOL2" s="300"/>
      <c r="KOM2" s="297"/>
      <c r="KON2" s="300"/>
      <c r="KOO2" s="297"/>
      <c r="KOP2" s="300"/>
      <c r="KOQ2" s="297"/>
      <c r="KOR2" s="300"/>
      <c r="KOS2" s="297"/>
      <c r="KOT2" s="300"/>
      <c r="KOU2" s="297"/>
      <c r="KOV2" s="300"/>
      <c r="KOW2" s="297"/>
      <c r="KOX2" s="300"/>
      <c r="KOY2" s="297"/>
      <c r="KOZ2" s="300"/>
      <c r="KPA2" s="297"/>
      <c r="KPB2" s="300"/>
      <c r="KPC2" s="297"/>
      <c r="KPD2" s="300"/>
      <c r="KPE2" s="297"/>
      <c r="KPF2" s="300"/>
      <c r="KPG2" s="297"/>
      <c r="KPH2" s="300"/>
      <c r="KPI2" s="297"/>
      <c r="KPJ2" s="300"/>
      <c r="KPK2" s="297"/>
      <c r="KPL2" s="300"/>
      <c r="KPM2" s="297"/>
      <c r="KPN2" s="300"/>
      <c r="KPO2" s="297"/>
      <c r="KPP2" s="300"/>
      <c r="KPQ2" s="297"/>
      <c r="KPR2" s="300"/>
      <c r="KPS2" s="297"/>
      <c r="KPT2" s="300"/>
      <c r="KPU2" s="297"/>
      <c r="KPV2" s="300"/>
      <c r="KPW2" s="297"/>
      <c r="KPX2" s="300"/>
      <c r="KPY2" s="297"/>
      <c r="KPZ2" s="300"/>
      <c r="KQA2" s="297"/>
      <c r="KQB2" s="300"/>
      <c r="KQC2" s="297"/>
      <c r="KQD2" s="300"/>
      <c r="KQE2" s="297"/>
      <c r="KQF2" s="300"/>
      <c r="KQG2" s="297"/>
      <c r="KQH2" s="300"/>
      <c r="KQI2" s="297"/>
      <c r="KQJ2" s="300"/>
      <c r="KQK2" s="297"/>
      <c r="KQL2" s="300"/>
      <c r="KQM2" s="297"/>
      <c r="KQN2" s="300"/>
      <c r="KQO2" s="297"/>
      <c r="KQP2" s="300"/>
      <c r="KQQ2" s="297"/>
      <c r="KQR2" s="300"/>
      <c r="KQS2" s="297"/>
      <c r="KQT2" s="300"/>
      <c r="KQU2" s="297"/>
      <c r="KQV2" s="300"/>
      <c r="KQW2" s="297"/>
      <c r="KQX2" s="300"/>
      <c r="KQY2" s="297"/>
      <c r="KQZ2" s="300"/>
      <c r="KRA2" s="297"/>
      <c r="KRB2" s="300"/>
      <c r="KRC2" s="297"/>
      <c r="KRD2" s="300"/>
      <c r="KRE2" s="297"/>
      <c r="KRF2" s="300"/>
      <c r="KRG2" s="297"/>
      <c r="KRH2" s="300"/>
      <c r="KRI2" s="297"/>
      <c r="KRJ2" s="300"/>
      <c r="KRK2" s="297"/>
      <c r="KRL2" s="300"/>
      <c r="KRM2" s="297"/>
      <c r="KRN2" s="300"/>
      <c r="KRO2" s="297"/>
      <c r="KRP2" s="300"/>
      <c r="KRQ2" s="297"/>
      <c r="KRR2" s="300"/>
      <c r="KRS2" s="297"/>
      <c r="KRT2" s="300"/>
      <c r="KRU2" s="297"/>
      <c r="KRV2" s="300"/>
      <c r="KRW2" s="297"/>
      <c r="KRX2" s="300"/>
      <c r="KRY2" s="297"/>
      <c r="KRZ2" s="300"/>
      <c r="KSA2" s="297"/>
      <c r="KSB2" s="300"/>
      <c r="KSC2" s="297"/>
      <c r="KSD2" s="300"/>
      <c r="KSE2" s="297"/>
      <c r="KSF2" s="300"/>
      <c r="KSG2" s="297"/>
      <c r="KSH2" s="300"/>
      <c r="KSI2" s="297"/>
      <c r="KSJ2" s="300"/>
      <c r="KSK2" s="297"/>
      <c r="KSL2" s="300"/>
      <c r="KSM2" s="297"/>
      <c r="KSN2" s="300"/>
      <c r="KSO2" s="297"/>
      <c r="KSP2" s="300"/>
      <c r="KSQ2" s="297"/>
      <c r="KSR2" s="300"/>
      <c r="KSS2" s="297"/>
      <c r="KST2" s="300"/>
      <c r="KSU2" s="297"/>
      <c r="KSV2" s="300"/>
      <c r="KSW2" s="297"/>
      <c r="KSX2" s="300"/>
      <c r="KSY2" s="297"/>
      <c r="KSZ2" s="300"/>
      <c r="KTA2" s="297"/>
      <c r="KTB2" s="300"/>
      <c r="KTC2" s="297"/>
      <c r="KTD2" s="300"/>
      <c r="KTE2" s="297"/>
      <c r="KTF2" s="300"/>
      <c r="KTG2" s="297"/>
      <c r="KTH2" s="300"/>
      <c r="KTI2" s="297"/>
      <c r="KTJ2" s="300"/>
      <c r="KTK2" s="297"/>
      <c r="KTL2" s="300"/>
      <c r="KTM2" s="297"/>
      <c r="KTN2" s="300"/>
      <c r="KTO2" s="297"/>
      <c r="KTP2" s="300"/>
      <c r="KTQ2" s="297"/>
      <c r="KTR2" s="300"/>
      <c r="KTS2" s="297"/>
      <c r="KTT2" s="300"/>
      <c r="KTU2" s="297"/>
      <c r="KTV2" s="300"/>
      <c r="KTW2" s="297"/>
      <c r="KTX2" s="300"/>
      <c r="KTY2" s="297"/>
      <c r="KTZ2" s="300"/>
      <c r="KUA2" s="297"/>
      <c r="KUB2" s="300"/>
      <c r="KUC2" s="297"/>
      <c r="KUD2" s="300"/>
      <c r="KUE2" s="297"/>
      <c r="KUF2" s="300"/>
      <c r="KUG2" s="297"/>
      <c r="KUH2" s="300"/>
      <c r="KUI2" s="297"/>
      <c r="KUJ2" s="300"/>
      <c r="KUK2" s="297"/>
      <c r="KUL2" s="300"/>
      <c r="KUM2" s="297"/>
      <c r="KUN2" s="300"/>
      <c r="KUO2" s="297"/>
      <c r="KUP2" s="300"/>
      <c r="KUQ2" s="297"/>
      <c r="KUR2" s="300"/>
      <c r="KUS2" s="297"/>
      <c r="KUT2" s="300"/>
      <c r="KUU2" s="297"/>
      <c r="KUV2" s="300"/>
      <c r="KUW2" s="297"/>
      <c r="KUX2" s="300"/>
      <c r="KUY2" s="297"/>
      <c r="KUZ2" s="300"/>
      <c r="KVA2" s="297"/>
      <c r="KVB2" s="300"/>
      <c r="KVC2" s="297"/>
      <c r="KVD2" s="300"/>
      <c r="KVE2" s="297"/>
      <c r="KVF2" s="300"/>
      <c r="KVG2" s="297"/>
      <c r="KVH2" s="300"/>
      <c r="KVI2" s="297"/>
      <c r="KVJ2" s="300"/>
      <c r="KVK2" s="297"/>
      <c r="KVL2" s="300"/>
      <c r="KVM2" s="297"/>
      <c r="KVN2" s="300"/>
      <c r="KVO2" s="297"/>
      <c r="KVP2" s="300"/>
      <c r="KVQ2" s="297"/>
      <c r="KVR2" s="300"/>
      <c r="KVS2" s="297"/>
      <c r="KVT2" s="300"/>
      <c r="KVU2" s="297"/>
      <c r="KVV2" s="300"/>
      <c r="KVW2" s="297"/>
      <c r="KVX2" s="300"/>
      <c r="KVY2" s="297"/>
      <c r="KVZ2" s="300"/>
      <c r="KWA2" s="297"/>
      <c r="KWB2" s="300"/>
      <c r="KWC2" s="297"/>
      <c r="KWD2" s="300"/>
      <c r="KWE2" s="297"/>
      <c r="KWF2" s="300"/>
      <c r="KWG2" s="297"/>
      <c r="KWH2" s="300"/>
      <c r="KWI2" s="297"/>
      <c r="KWJ2" s="300"/>
      <c r="KWK2" s="297"/>
      <c r="KWL2" s="300"/>
      <c r="KWM2" s="297"/>
      <c r="KWN2" s="300"/>
      <c r="KWO2" s="297"/>
      <c r="KWP2" s="300"/>
      <c r="KWQ2" s="297"/>
      <c r="KWR2" s="300"/>
      <c r="KWS2" s="297"/>
      <c r="KWT2" s="300"/>
      <c r="KWU2" s="297"/>
      <c r="KWV2" s="300"/>
      <c r="KWW2" s="297"/>
      <c r="KWX2" s="300"/>
      <c r="KWY2" s="297"/>
      <c r="KWZ2" s="300"/>
      <c r="KXA2" s="297"/>
      <c r="KXB2" s="300"/>
      <c r="KXC2" s="297"/>
      <c r="KXD2" s="300"/>
      <c r="KXE2" s="297"/>
      <c r="KXF2" s="300"/>
      <c r="KXG2" s="297"/>
      <c r="KXH2" s="300"/>
      <c r="KXI2" s="297"/>
      <c r="KXJ2" s="300"/>
      <c r="KXK2" s="297"/>
      <c r="KXL2" s="300"/>
      <c r="KXM2" s="297"/>
      <c r="KXN2" s="300"/>
      <c r="KXO2" s="297"/>
      <c r="KXP2" s="300"/>
      <c r="KXQ2" s="297"/>
      <c r="KXR2" s="300"/>
      <c r="KXS2" s="297"/>
      <c r="KXT2" s="300"/>
      <c r="KXU2" s="297"/>
      <c r="KXV2" s="300"/>
      <c r="KXW2" s="297"/>
      <c r="KXX2" s="300"/>
      <c r="KXY2" s="297"/>
      <c r="KXZ2" s="300"/>
      <c r="KYA2" s="297"/>
      <c r="KYB2" s="300"/>
      <c r="KYC2" s="297"/>
      <c r="KYD2" s="300"/>
      <c r="KYE2" s="297"/>
      <c r="KYF2" s="300"/>
      <c r="KYG2" s="297"/>
      <c r="KYH2" s="300"/>
      <c r="KYI2" s="297"/>
      <c r="KYJ2" s="300"/>
      <c r="KYK2" s="297"/>
      <c r="KYL2" s="300"/>
      <c r="KYM2" s="297"/>
      <c r="KYN2" s="300"/>
      <c r="KYO2" s="297"/>
      <c r="KYP2" s="300"/>
      <c r="KYQ2" s="297"/>
      <c r="KYR2" s="300"/>
      <c r="KYS2" s="297"/>
      <c r="KYT2" s="300"/>
      <c r="KYU2" s="297"/>
      <c r="KYV2" s="300"/>
      <c r="KYW2" s="297"/>
      <c r="KYX2" s="300"/>
      <c r="KYY2" s="297"/>
      <c r="KYZ2" s="300"/>
      <c r="KZA2" s="297"/>
      <c r="KZB2" s="300"/>
      <c r="KZC2" s="297"/>
      <c r="KZD2" s="300"/>
      <c r="KZE2" s="297"/>
      <c r="KZF2" s="300"/>
      <c r="KZG2" s="297"/>
      <c r="KZH2" s="300"/>
      <c r="KZI2" s="297"/>
      <c r="KZJ2" s="300"/>
      <c r="KZK2" s="297"/>
      <c r="KZL2" s="300"/>
      <c r="KZM2" s="297"/>
      <c r="KZN2" s="300"/>
      <c r="KZO2" s="297"/>
      <c r="KZP2" s="300"/>
      <c r="KZQ2" s="297"/>
      <c r="KZR2" s="300"/>
      <c r="KZS2" s="297"/>
      <c r="KZT2" s="300"/>
      <c r="KZU2" s="297"/>
      <c r="KZV2" s="300"/>
      <c r="KZW2" s="297"/>
      <c r="KZX2" s="300"/>
      <c r="KZY2" s="297"/>
      <c r="KZZ2" s="300"/>
      <c r="LAA2" s="297"/>
      <c r="LAB2" s="300"/>
      <c r="LAC2" s="297"/>
      <c r="LAD2" s="300"/>
      <c r="LAE2" s="297"/>
      <c r="LAF2" s="300"/>
      <c r="LAG2" s="297"/>
      <c r="LAH2" s="300"/>
      <c r="LAI2" s="297"/>
      <c r="LAJ2" s="300"/>
      <c r="LAK2" s="297"/>
      <c r="LAL2" s="300"/>
      <c r="LAM2" s="297"/>
      <c r="LAN2" s="300"/>
      <c r="LAO2" s="297"/>
      <c r="LAP2" s="300"/>
      <c r="LAQ2" s="297"/>
      <c r="LAR2" s="300"/>
      <c r="LAS2" s="297"/>
      <c r="LAT2" s="300"/>
      <c r="LAU2" s="297"/>
      <c r="LAV2" s="300"/>
      <c r="LAW2" s="297"/>
      <c r="LAX2" s="300"/>
      <c r="LAY2" s="297"/>
      <c r="LAZ2" s="300"/>
      <c r="LBA2" s="297"/>
      <c r="LBB2" s="300"/>
      <c r="LBC2" s="297"/>
      <c r="LBD2" s="300"/>
      <c r="LBE2" s="297"/>
      <c r="LBF2" s="300"/>
      <c r="LBG2" s="297"/>
      <c r="LBH2" s="300"/>
      <c r="LBI2" s="297"/>
      <c r="LBJ2" s="300"/>
      <c r="LBK2" s="297"/>
      <c r="LBL2" s="300"/>
      <c r="LBM2" s="297"/>
      <c r="LBN2" s="300"/>
      <c r="LBO2" s="297"/>
      <c r="LBP2" s="300"/>
      <c r="LBQ2" s="297"/>
      <c r="LBR2" s="300"/>
      <c r="LBS2" s="297"/>
      <c r="LBT2" s="300"/>
      <c r="LBU2" s="297"/>
      <c r="LBV2" s="300"/>
      <c r="LBW2" s="297"/>
      <c r="LBX2" s="300"/>
      <c r="LBY2" s="297"/>
      <c r="LBZ2" s="300"/>
      <c r="LCA2" s="297"/>
      <c r="LCB2" s="300"/>
      <c r="LCC2" s="297"/>
      <c r="LCD2" s="300"/>
      <c r="LCE2" s="297"/>
      <c r="LCF2" s="300"/>
      <c r="LCG2" s="297"/>
      <c r="LCH2" s="300"/>
      <c r="LCI2" s="297"/>
      <c r="LCJ2" s="300"/>
      <c r="LCK2" s="297"/>
      <c r="LCL2" s="300"/>
      <c r="LCM2" s="297"/>
      <c r="LCN2" s="300"/>
      <c r="LCO2" s="297"/>
      <c r="LCP2" s="300"/>
      <c r="LCQ2" s="297"/>
      <c r="LCR2" s="300"/>
      <c r="LCS2" s="297"/>
      <c r="LCT2" s="300"/>
      <c r="LCU2" s="297"/>
      <c r="LCV2" s="300"/>
      <c r="LCW2" s="297"/>
      <c r="LCX2" s="300"/>
      <c r="LCY2" s="297"/>
      <c r="LCZ2" s="300"/>
      <c r="LDA2" s="297"/>
      <c r="LDB2" s="300"/>
      <c r="LDC2" s="297"/>
      <c r="LDD2" s="300"/>
      <c r="LDE2" s="297"/>
      <c r="LDF2" s="300"/>
      <c r="LDG2" s="297"/>
      <c r="LDH2" s="300"/>
      <c r="LDI2" s="297"/>
      <c r="LDJ2" s="300"/>
      <c r="LDK2" s="297"/>
      <c r="LDL2" s="300"/>
      <c r="LDM2" s="297"/>
      <c r="LDN2" s="300"/>
      <c r="LDO2" s="297"/>
      <c r="LDP2" s="300"/>
      <c r="LDQ2" s="297"/>
      <c r="LDR2" s="300"/>
      <c r="LDS2" s="297"/>
      <c r="LDT2" s="300"/>
      <c r="LDU2" s="297"/>
      <c r="LDV2" s="300"/>
      <c r="LDW2" s="297"/>
      <c r="LDX2" s="300"/>
      <c r="LDY2" s="297"/>
      <c r="LDZ2" s="300"/>
      <c r="LEA2" s="297"/>
      <c r="LEB2" s="300"/>
      <c r="LEC2" s="297"/>
      <c r="LED2" s="300"/>
      <c r="LEE2" s="297"/>
      <c r="LEF2" s="300"/>
      <c r="LEG2" s="297"/>
      <c r="LEH2" s="300"/>
      <c r="LEI2" s="297"/>
      <c r="LEJ2" s="300"/>
      <c r="LEK2" s="297"/>
      <c r="LEL2" s="300"/>
      <c r="LEM2" s="297"/>
      <c r="LEN2" s="300"/>
      <c r="LEO2" s="297"/>
      <c r="LEP2" s="300"/>
      <c r="LEQ2" s="297"/>
      <c r="LER2" s="300"/>
      <c r="LES2" s="297"/>
      <c r="LET2" s="300"/>
      <c r="LEU2" s="297"/>
      <c r="LEV2" s="300"/>
      <c r="LEW2" s="297"/>
      <c r="LEX2" s="300"/>
      <c r="LEY2" s="297"/>
      <c r="LEZ2" s="300"/>
      <c r="LFA2" s="297"/>
      <c r="LFB2" s="300"/>
      <c r="LFC2" s="297"/>
      <c r="LFD2" s="300"/>
      <c r="LFE2" s="297"/>
      <c r="LFF2" s="300"/>
      <c r="LFG2" s="297"/>
      <c r="LFH2" s="300"/>
      <c r="LFI2" s="297"/>
      <c r="LFJ2" s="300"/>
      <c r="LFK2" s="297"/>
      <c r="LFL2" s="300"/>
      <c r="LFM2" s="297"/>
      <c r="LFN2" s="300"/>
      <c r="LFO2" s="297"/>
      <c r="LFP2" s="300"/>
      <c r="LFQ2" s="297"/>
      <c r="LFR2" s="300"/>
      <c r="LFS2" s="297"/>
      <c r="LFT2" s="300"/>
      <c r="LFU2" s="297"/>
      <c r="LFV2" s="300"/>
      <c r="LFW2" s="297"/>
      <c r="LFX2" s="300"/>
      <c r="LFY2" s="297"/>
      <c r="LFZ2" s="300"/>
      <c r="LGA2" s="297"/>
      <c r="LGB2" s="300"/>
      <c r="LGC2" s="297"/>
      <c r="LGD2" s="300"/>
      <c r="LGE2" s="297"/>
      <c r="LGF2" s="300"/>
      <c r="LGG2" s="297"/>
      <c r="LGH2" s="300"/>
      <c r="LGI2" s="297"/>
      <c r="LGJ2" s="300"/>
      <c r="LGK2" s="297"/>
      <c r="LGL2" s="300"/>
      <c r="LGM2" s="297"/>
      <c r="LGN2" s="300"/>
      <c r="LGO2" s="297"/>
      <c r="LGP2" s="300"/>
      <c r="LGQ2" s="297"/>
      <c r="LGR2" s="300"/>
      <c r="LGS2" s="297"/>
      <c r="LGT2" s="300"/>
      <c r="LGU2" s="297"/>
      <c r="LGV2" s="300"/>
      <c r="LGW2" s="297"/>
      <c r="LGX2" s="300"/>
      <c r="LGY2" s="297"/>
      <c r="LGZ2" s="300"/>
      <c r="LHA2" s="297"/>
      <c r="LHB2" s="300"/>
      <c r="LHC2" s="297"/>
      <c r="LHD2" s="300"/>
      <c r="LHE2" s="297"/>
      <c r="LHF2" s="300"/>
      <c r="LHG2" s="297"/>
      <c r="LHH2" s="300"/>
      <c r="LHI2" s="297"/>
      <c r="LHJ2" s="300"/>
      <c r="LHK2" s="297"/>
      <c r="LHL2" s="300"/>
      <c r="LHM2" s="297"/>
      <c r="LHN2" s="300"/>
      <c r="LHO2" s="297"/>
      <c r="LHP2" s="300"/>
      <c r="LHQ2" s="297"/>
      <c r="LHR2" s="300"/>
      <c r="LHS2" s="297"/>
      <c r="LHT2" s="300"/>
      <c r="LHU2" s="297"/>
      <c r="LHV2" s="300"/>
      <c r="LHW2" s="297"/>
      <c r="LHX2" s="300"/>
      <c r="LHY2" s="297"/>
      <c r="LHZ2" s="300"/>
      <c r="LIA2" s="297"/>
      <c r="LIB2" s="300"/>
      <c r="LIC2" s="297"/>
      <c r="LID2" s="300"/>
      <c r="LIE2" s="297"/>
      <c r="LIF2" s="300"/>
      <c r="LIG2" s="297"/>
      <c r="LIH2" s="300"/>
      <c r="LII2" s="297"/>
      <c r="LIJ2" s="300"/>
      <c r="LIK2" s="297"/>
      <c r="LIL2" s="300"/>
      <c r="LIM2" s="297"/>
      <c r="LIN2" s="300"/>
      <c r="LIO2" s="297"/>
      <c r="LIP2" s="300"/>
      <c r="LIQ2" s="297"/>
      <c r="LIR2" s="300"/>
      <c r="LIS2" s="297"/>
      <c r="LIT2" s="300"/>
      <c r="LIU2" s="297"/>
      <c r="LIV2" s="300"/>
      <c r="LIW2" s="297"/>
      <c r="LIX2" s="300"/>
      <c r="LIY2" s="297"/>
      <c r="LIZ2" s="300"/>
      <c r="LJA2" s="297"/>
      <c r="LJB2" s="300"/>
      <c r="LJC2" s="297"/>
      <c r="LJD2" s="300"/>
      <c r="LJE2" s="297"/>
      <c r="LJF2" s="300"/>
      <c r="LJG2" s="297"/>
      <c r="LJH2" s="300"/>
      <c r="LJI2" s="297"/>
      <c r="LJJ2" s="300"/>
      <c r="LJK2" s="297"/>
      <c r="LJL2" s="300"/>
      <c r="LJM2" s="297"/>
      <c r="LJN2" s="300"/>
      <c r="LJO2" s="297"/>
      <c r="LJP2" s="300"/>
      <c r="LJQ2" s="297"/>
      <c r="LJR2" s="300"/>
      <c r="LJS2" s="297"/>
      <c r="LJT2" s="300"/>
      <c r="LJU2" s="297"/>
      <c r="LJV2" s="300"/>
      <c r="LJW2" s="297"/>
      <c r="LJX2" s="300"/>
      <c r="LJY2" s="297"/>
      <c r="LJZ2" s="300"/>
      <c r="LKA2" s="297"/>
      <c r="LKB2" s="300"/>
      <c r="LKC2" s="297"/>
      <c r="LKD2" s="300"/>
      <c r="LKE2" s="297"/>
      <c r="LKF2" s="300"/>
      <c r="LKG2" s="297"/>
      <c r="LKH2" s="300"/>
      <c r="LKI2" s="297"/>
      <c r="LKJ2" s="300"/>
      <c r="LKK2" s="297"/>
      <c r="LKL2" s="300"/>
      <c r="LKM2" s="297"/>
      <c r="LKN2" s="300"/>
      <c r="LKO2" s="297"/>
      <c r="LKP2" s="300"/>
      <c r="LKQ2" s="297"/>
      <c r="LKR2" s="300"/>
      <c r="LKS2" s="297"/>
      <c r="LKT2" s="300"/>
      <c r="LKU2" s="297"/>
      <c r="LKV2" s="300"/>
      <c r="LKW2" s="297"/>
      <c r="LKX2" s="300"/>
      <c r="LKY2" s="297"/>
      <c r="LKZ2" s="300"/>
      <c r="LLA2" s="297"/>
      <c r="LLB2" s="300"/>
      <c r="LLC2" s="297"/>
      <c r="LLD2" s="300"/>
      <c r="LLE2" s="297"/>
      <c r="LLF2" s="300"/>
      <c r="LLG2" s="297"/>
      <c r="LLH2" s="300"/>
      <c r="LLI2" s="297"/>
      <c r="LLJ2" s="300"/>
      <c r="LLK2" s="297"/>
      <c r="LLL2" s="300"/>
      <c r="LLM2" s="297"/>
      <c r="LLN2" s="300"/>
      <c r="LLO2" s="297"/>
      <c r="LLP2" s="300"/>
      <c r="LLQ2" s="297"/>
      <c r="LLR2" s="300"/>
      <c r="LLS2" s="297"/>
      <c r="LLT2" s="300"/>
      <c r="LLU2" s="297"/>
      <c r="LLV2" s="300"/>
      <c r="LLW2" s="297"/>
      <c r="LLX2" s="300"/>
      <c r="LLY2" s="297"/>
      <c r="LLZ2" s="300"/>
      <c r="LMA2" s="297"/>
      <c r="LMB2" s="300"/>
      <c r="LMC2" s="297"/>
      <c r="LMD2" s="300"/>
      <c r="LME2" s="297"/>
      <c r="LMF2" s="300"/>
      <c r="LMG2" s="297"/>
      <c r="LMH2" s="300"/>
      <c r="LMI2" s="297"/>
      <c r="LMJ2" s="300"/>
      <c r="LMK2" s="297"/>
      <c r="LML2" s="300"/>
      <c r="LMM2" s="297"/>
      <c r="LMN2" s="300"/>
      <c r="LMO2" s="297"/>
      <c r="LMP2" s="300"/>
      <c r="LMQ2" s="297"/>
      <c r="LMR2" s="300"/>
      <c r="LMS2" s="297"/>
      <c r="LMT2" s="300"/>
      <c r="LMU2" s="297"/>
      <c r="LMV2" s="300"/>
      <c r="LMW2" s="297"/>
      <c r="LMX2" s="300"/>
      <c r="LMY2" s="297"/>
      <c r="LMZ2" s="300"/>
      <c r="LNA2" s="297"/>
      <c r="LNB2" s="300"/>
      <c r="LNC2" s="297"/>
      <c r="LND2" s="300"/>
      <c r="LNE2" s="297"/>
      <c r="LNF2" s="300"/>
      <c r="LNG2" s="297"/>
      <c r="LNH2" s="300"/>
      <c r="LNI2" s="297"/>
      <c r="LNJ2" s="300"/>
      <c r="LNK2" s="297"/>
      <c r="LNL2" s="300"/>
      <c r="LNM2" s="297"/>
      <c r="LNN2" s="300"/>
      <c r="LNO2" s="297"/>
      <c r="LNP2" s="300"/>
      <c r="LNQ2" s="297"/>
      <c r="LNR2" s="300"/>
      <c r="LNS2" s="297"/>
      <c r="LNT2" s="300"/>
      <c r="LNU2" s="297"/>
      <c r="LNV2" s="300"/>
      <c r="LNW2" s="297"/>
      <c r="LNX2" s="300"/>
      <c r="LNY2" s="297"/>
      <c r="LNZ2" s="300"/>
      <c r="LOA2" s="297"/>
      <c r="LOB2" s="300"/>
      <c r="LOC2" s="297"/>
      <c r="LOD2" s="300"/>
      <c r="LOE2" s="297"/>
      <c r="LOF2" s="300"/>
      <c r="LOG2" s="297"/>
      <c r="LOH2" s="300"/>
      <c r="LOI2" s="297"/>
      <c r="LOJ2" s="300"/>
      <c r="LOK2" s="297"/>
      <c r="LOL2" s="300"/>
      <c r="LOM2" s="297"/>
      <c r="LON2" s="300"/>
      <c r="LOO2" s="297"/>
      <c r="LOP2" s="300"/>
      <c r="LOQ2" s="297"/>
      <c r="LOR2" s="300"/>
      <c r="LOS2" s="297"/>
      <c r="LOT2" s="300"/>
      <c r="LOU2" s="297"/>
      <c r="LOV2" s="300"/>
      <c r="LOW2" s="297"/>
      <c r="LOX2" s="300"/>
      <c r="LOY2" s="297"/>
      <c r="LOZ2" s="300"/>
      <c r="LPA2" s="297"/>
      <c r="LPB2" s="300"/>
      <c r="LPC2" s="297"/>
      <c r="LPD2" s="300"/>
      <c r="LPE2" s="297"/>
      <c r="LPF2" s="300"/>
      <c r="LPG2" s="297"/>
      <c r="LPH2" s="300"/>
      <c r="LPI2" s="297"/>
      <c r="LPJ2" s="300"/>
      <c r="LPK2" s="297"/>
      <c r="LPL2" s="300"/>
      <c r="LPM2" s="297"/>
      <c r="LPN2" s="300"/>
      <c r="LPO2" s="297"/>
      <c r="LPP2" s="300"/>
      <c r="LPQ2" s="297"/>
      <c r="LPR2" s="300"/>
      <c r="LPS2" s="297"/>
      <c r="LPT2" s="300"/>
      <c r="LPU2" s="297"/>
      <c r="LPV2" s="300"/>
      <c r="LPW2" s="297"/>
      <c r="LPX2" s="300"/>
      <c r="LPY2" s="297"/>
      <c r="LPZ2" s="300"/>
      <c r="LQA2" s="297"/>
      <c r="LQB2" s="300"/>
      <c r="LQC2" s="297"/>
      <c r="LQD2" s="300"/>
      <c r="LQE2" s="297"/>
      <c r="LQF2" s="300"/>
      <c r="LQG2" s="297"/>
      <c r="LQH2" s="300"/>
      <c r="LQI2" s="297"/>
      <c r="LQJ2" s="300"/>
      <c r="LQK2" s="297"/>
      <c r="LQL2" s="300"/>
      <c r="LQM2" s="297"/>
      <c r="LQN2" s="300"/>
      <c r="LQO2" s="297"/>
      <c r="LQP2" s="300"/>
      <c r="LQQ2" s="297"/>
      <c r="LQR2" s="300"/>
      <c r="LQS2" s="297"/>
      <c r="LQT2" s="300"/>
      <c r="LQU2" s="297"/>
      <c r="LQV2" s="300"/>
      <c r="LQW2" s="297"/>
      <c r="LQX2" s="300"/>
      <c r="LQY2" s="297"/>
      <c r="LQZ2" s="300"/>
      <c r="LRA2" s="297"/>
      <c r="LRB2" s="300"/>
      <c r="LRC2" s="297"/>
      <c r="LRD2" s="300"/>
      <c r="LRE2" s="297"/>
      <c r="LRF2" s="300"/>
      <c r="LRG2" s="297"/>
      <c r="LRH2" s="300"/>
      <c r="LRI2" s="297"/>
      <c r="LRJ2" s="300"/>
      <c r="LRK2" s="297"/>
      <c r="LRL2" s="300"/>
      <c r="LRM2" s="297"/>
      <c r="LRN2" s="300"/>
      <c r="LRO2" s="297"/>
      <c r="LRP2" s="300"/>
      <c r="LRQ2" s="297"/>
      <c r="LRR2" s="300"/>
      <c r="LRS2" s="297"/>
      <c r="LRT2" s="300"/>
      <c r="LRU2" s="297"/>
      <c r="LRV2" s="300"/>
      <c r="LRW2" s="297"/>
      <c r="LRX2" s="300"/>
      <c r="LRY2" s="297"/>
      <c r="LRZ2" s="300"/>
      <c r="LSA2" s="297"/>
      <c r="LSB2" s="300"/>
      <c r="LSC2" s="297"/>
      <c r="LSD2" s="300"/>
      <c r="LSE2" s="297"/>
      <c r="LSF2" s="300"/>
      <c r="LSG2" s="297"/>
      <c r="LSH2" s="300"/>
      <c r="LSI2" s="297"/>
      <c r="LSJ2" s="300"/>
      <c r="LSK2" s="297"/>
      <c r="LSL2" s="300"/>
      <c r="LSM2" s="297"/>
      <c r="LSN2" s="300"/>
      <c r="LSO2" s="297"/>
      <c r="LSP2" s="300"/>
      <c r="LSQ2" s="297"/>
      <c r="LSR2" s="300"/>
      <c r="LSS2" s="297"/>
      <c r="LST2" s="300"/>
      <c r="LSU2" s="297"/>
      <c r="LSV2" s="300"/>
      <c r="LSW2" s="297"/>
      <c r="LSX2" s="300"/>
      <c r="LSY2" s="297"/>
      <c r="LSZ2" s="300"/>
      <c r="LTA2" s="297"/>
      <c r="LTB2" s="300"/>
      <c r="LTC2" s="297"/>
      <c r="LTD2" s="300"/>
      <c r="LTE2" s="297"/>
      <c r="LTF2" s="300"/>
      <c r="LTG2" s="297"/>
      <c r="LTH2" s="300"/>
      <c r="LTI2" s="297"/>
      <c r="LTJ2" s="300"/>
      <c r="LTK2" s="297"/>
      <c r="LTL2" s="300"/>
      <c r="LTM2" s="297"/>
      <c r="LTN2" s="300"/>
      <c r="LTO2" s="297"/>
      <c r="LTP2" s="300"/>
      <c r="LTQ2" s="297"/>
      <c r="LTR2" s="300"/>
      <c r="LTS2" s="297"/>
      <c r="LTT2" s="300"/>
      <c r="LTU2" s="297"/>
      <c r="LTV2" s="300"/>
      <c r="LTW2" s="297"/>
      <c r="LTX2" s="300"/>
      <c r="LTY2" s="297"/>
      <c r="LTZ2" s="300"/>
      <c r="LUA2" s="297"/>
      <c r="LUB2" s="300"/>
      <c r="LUC2" s="297"/>
      <c r="LUD2" s="300"/>
      <c r="LUE2" s="297"/>
      <c r="LUF2" s="300"/>
      <c r="LUG2" s="297"/>
      <c r="LUH2" s="300"/>
      <c r="LUI2" s="297"/>
      <c r="LUJ2" s="300"/>
      <c r="LUK2" s="297"/>
      <c r="LUL2" s="300"/>
      <c r="LUM2" s="297"/>
      <c r="LUN2" s="300"/>
      <c r="LUO2" s="297"/>
      <c r="LUP2" s="300"/>
      <c r="LUQ2" s="297"/>
      <c r="LUR2" s="300"/>
      <c r="LUS2" s="297"/>
      <c r="LUT2" s="300"/>
      <c r="LUU2" s="297"/>
      <c r="LUV2" s="300"/>
      <c r="LUW2" s="297"/>
      <c r="LUX2" s="300"/>
      <c r="LUY2" s="297"/>
      <c r="LUZ2" s="300"/>
      <c r="LVA2" s="297"/>
      <c r="LVB2" s="300"/>
      <c r="LVC2" s="297"/>
      <c r="LVD2" s="300"/>
      <c r="LVE2" s="297"/>
      <c r="LVF2" s="300"/>
      <c r="LVG2" s="297"/>
      <c r="LVH2" s="300"/>
      <c r="LVI2" s="297"/>
      <c r="LVJ2" s="300"/>
      <c r="LVK2" s="297"/>
      <c r="LVL2" s="300"/>
      <c r="LVM2" s="297"/>
      <c r="LVN2" s="300"/>
      <c r="LVO2" s="297"/>
      <c r="LVP2" s="300"/>
      <c r="LVQ2" s="297"/>
      <c r="LVR2" s="300"/>
      <c r="LVS2" s="297"/>
      <c r="LVT2" s="300"/>
      <c r="LVU2" s="297"/>
      <c r="LVV2" s="300"/>
      <c r="LVW2" s="297"/>
      <c r="LVX2" s="300"/>
      <c r="LVY2" s="297"/>
      <c r="LVZ2" s="300"/>
      <c r="LWA2" s="297"/>
      <c r="LWB2" s="300"/>
      <c r="LWC2" s="297"/>
      <c r="LWD2" s="300"/>
      <c r="LWE2" s="297"/>
      <c r="LWF2" s="300"/>
      <c r="LWG2" s="297"/>
      <c r="LWH2" s="300"/>
      <c r="LWI2" s="297"/>
      <c r="LWJ2" s="300"/>
      <c r="LWK2" s="297"/>
      <c r="LWL2" s="300"/>
      <c r="LWM2" s="297"/>
      <c r="LWN2" s="300"/>
      <c r="LWO2" s="297"/>
      <c r="LWP2" s="300"/>
      <c r="LWQ2" s="297"/>
      <c r="LWR2" s="300"/>
      <c r="LWS2" s="297"/>
      <c r="LWT2" s="300"/>
      <c r="LWU2" s="297"/>
      <c r="LWV2" s="300"/>
      <c r="LWW2" s="297"/>
      <c r="LWX2" s="300"/>
      <c r="LWY2" s="297"/>
      <c r="LWZ2" s="300"/>
      <c r="LXA2" s="297"/>
      <c r="LXB2" s="300"/>
      <c r="LXC2" s="297"/>
      <c r="LXD2" s="300"/>
      <c r="LXE2" s="297"/>
      <c r="LXF2" s="300"/>
      <c r="LXG2" s="297"/>
      <c r="LXH2" s="300"/>
      <c r="LXI2" s="297"/>
      <c r="LXJ2" s="300"/>
      <c r="LXK2" s="297"/>
      <c r="LXL2" s="300"/>
      <c r="LXM2" s="297"/>
      <c r="LXN2" s="300"/>
      <c r="LXO2" s="297"/>
      <c r="LXP2" s="300"/>
      <c r="LXQ2" s="297"/>
      <c r="LXR2" s="300"/>
      <c r="LXS2" s="297"/>
      <c r="LXT2" s="300"/>
      <c r="LXU2" s="297"/>
      <c r="LXV2" s="300"/>
      <c r="LXW2" s="297"/>
      <c r="LXX2" s="300"/>
      <c r="LXY2" s="297"/>
      <c r="LXZ2" s="300"/>
      <c r="LYA2" s="297"/>
      <c r="LYB2" s="300"/>
      <c r="LYC2" s="297"/>
      <c r="LYD2" s="300"/>
      <c r="LYE2" s="297"/>
      <c r="LYF2" s="300"/>
      <c r="LYG2" s="297"/>
      <c r="LYH2" s="300"/>
      <c r="LYI2" s="297"/>
      <c r="LYJ2" s="300"/>
      <c r="LYK2" s="297"/>
      <c r="LYL2" s="300"/>
      <c r="LYM2" s="297"/>
      <c r="LYN2" s="300"/>
      <c r="LYO2" s="297"/>
      <c r="LYP2" s="300"/>
      <c r="LYQ2" s="297"/>
      <c r="LYR2" s="300"/>
      <c r="LYS2" s="297"/>
      <c r="LYT2" s="300"/>
      <c r="LYU2" s="297"/>
      <c r="LYV2" s="300"/>
      <c r="LYW2" s="297"/>
      <c r="LYX2" s="300"/>
      <c r="LYY2" s="297"/>
      <c r="LYZ2" s="300"/>
      <c r="LZA2" s="297"/>
      <c r="LZB2" s="300"/>
      <c r="LZC2" s="297"/>
      <c r="LZD2" s="300"/>
      <c r="LZE2" s="297"/>
      <c r="LZF2" s="300"/>
      <c r="LZG2" s="297"/>
      <c r="LZH2" s="300"/>
      <c r="LZI2" s="297"/>
      <c r="LZJ2" s="300"/>
      <c r="LZK2" s="297"/>
      <c r="LZL2" s="300"/>
      <c r="LZM2" s="297"/>
      <c r="LZN2" s="300"/>
      <c r="LZO2" s="297"/>
      <c r="LZP2" s="300"/>
      <c r="LZQ2" s="297"/>
      <c r="LZR2" s="300"/>
      <c r="LZS2" s="297"/>
      <c r="LZT2" s="300"/>
      <c r="LZU2" s="297"/>
      <c r="LZV2" s="300"/>
      <c r="LZW2" s="297"/>
      <c r="LZX2" s="300"/>
      <c r="LZY2" s="297"/>
      <c r="LZZ2" s="300"/>
      <c r="MAA2" s="297"/>
      <c r="MAB2" s="300"/>
      <c r="MAC2" s="297"/>
      <c r="MAD2" s="300"/>
      <c r="MAE2" s="297"/>
      <c r="MAF2" s="300"/>
      <c r="MAG2" s="297"/>
      <c r="MAH2" s="300"/>
      <c r="MAI2" s="297"/>
      <c r="MAJ2" s="300"/>
      <c r="MAK2" s="297"/>
      <c r="MAL2" s="300"/>
      <c r="MAM2" s="297"/>
      <c r="MAN2" s="300"/>
      <c r="MAO2" s="297"/>
      <c r="MAP2" s="300"/>
      <c r="MAQ2" s="297"/>
      <c r="MAR2" s="300"/>
      <c r="MAS2" s="297"/>
      <c r="MAT2" s="300"/>
      <c r="MAU2" s="297"/>
      <c r="MAV2" s="300"/>
      <c r="MAW2" s="297"/>
      <c r="MAX2" s="300"/>
      <c r="MAY2" s="297"/>
      <c r="MAZ2" s="300"/>
      <c r="MBA2" s="297"/>
      <c r="MBB2" s="300"/>
      <c r="MBC2" s="297"/>
      <c r="MBD2" s="300"/>
      <c r="MBE2" s="297"/>
      <c r="MBF2" s="300"/>
      <c r="MBG2" s="297"/>
      <c r="MBH2" s="300"/>
      <c r="MBI2" s="297"/>
      <c r="MBJ2" s="300"/>
      <c r="MBK2" s="297"/>
      <c r="MBL2" s="300"/>
      <c r="MBM2" s="297"/>
      <c r="MBN2" s="300"/>
      <c r="MBO2" s="297"/>
      <c r="MBP2" s="300"/>
      <c r="MBQ2" s="297"/>
      <c r="MBR2" s="300"/>
      <c r="MBS2" s="297"/>
      <c r="MBT2" s="300"/>
      <c r="MBU2" s="297"/>
      <c r="MBV2" s="300"/>
      <c r="MBW2" s="297"/>
      <c r="MBX2" s="300"/>
      <c r="MBY2" s="297"/>
      <c r="MBZ2" s="300"/>
      <c r="MCA2" s="297"/>
      <c r="MCB2" s="300"/>
      <c r="MCC2" s="297"/>
      <c r="MCD2" s="300"/>
      <c r="MCE2" s="297"/>
      <c r="MCF2" s="300"/>
      <c r="MCG2" s="297"/>
      <c r="MCH2" s="300"/>
      <c r="MCI2" s="297"/>
      <c r="MCJ2" s="300"/>
      <c r="MCK2" s="297"/>
      <c r="MCL2" s="300"/>
      <c r="MCM2" s="297"/>
      <c r="MCN2" s="300"/>
      <c r="MCO2" s="297"/>
      <c r="MCP2" s="300"/>
      <c r="MCQ2" s="297"/>
      <c r="MCR2" s="300"/>
      <c r="MCS2" s="297"/>
      <c r="MCT2" s="300"/>
      <c r="MCU2" s="297"/>
      <c r="MCV2" s="300"/>
      <c r="MCW2" s="297"/>
      <c r="MCX2" s="300"/>
      <c r="MCY2" s="297"/>
      <c r="MCZ2" s="300"/>
      <c r="MDA2" s="297"/>
      <c r="MDB2" s="300"/>
      <c r="MDC2" s="297"/>
      <c r="MDD2" s="300"/>
      <c r="MDE2" s="297"/>
      <c r="MDF2" s="300"/>
      <c r="MDG2" s="297"/>
      <c r="MDH2" s="300"/>
      <c r="MDI2" s="297"/>
      <c r="MDJ2" s="300"/>
      <c r="MDK2" s="297"/>
      <c r="MDL2" s="300"/>
      <c r="MDM2" s="297"/>
      <c r="MDN2" s="300"/>
      <c r="MDO2" s="297"/>
      <c r="MDP2" s="300"/>
      <c r="MDQ2" s="297"/>
      <c r="MDR2" s="300"/>
      <c r="MDS2" s="297"/>
      <c r="MDT2" s="300"/>
      <c r="MDU2" s="297"/>
      <c r="MDV2" s="300"/>
      <c r="MDW2" s="297"/>
      <c r="MDX2" s="300"/>
      <c r="MDY2" s="297"/>
      <c r="MDZ2" s="300"/>
      <c r="MEA2" s="297"/>
      <c r="MEB2" s="300"/>
      <c r="MEC2" s="297"/>
      <c r="MED2" s="300"/>
      <c r="MEE2" s="297"/>
      <c r="MEF2" s="300"/>
      <c r="MEG2" s="297"/>
      <c r="MEH2" s="300"/>
      <c r="MEI2" s="297"/>
      <c r="MEJ2" s="300"/>
      <c r="MEK2" s="297"/>
      <c r="MEL2" s="300"/>
      <c r="MEM2" s="297"/>
      <c r="MEN2" s="300"/>
      <c r="MEO2" s="297"/>
      <c r="MEP2" s="300"/>
      <c r="MEQ2" s="297"/>
      <c r="MER2" s="300"/>
      <c r="MES2" s="297"/>
      <c r="MET2" s="300"/>
      <c r="MEU2" s="297"/>
      <c r="MEV2" s="300"/>
      <c r="MEW2" s="297"/>
      <c r="MEX2" s="300"/>
      <c r="MEY2" s="297"/>
      <c r="MEZ2" s="300"/>
      <c r="MFA2" s="297"/>
      <c r="MFB2" s="300"/>
      <c r="MFC2" s="297"/>
      <c r="MFD2" s="300"/>
      <c r="MFE2" s="297"/>
      <c r="MFF2" s="300"/>
      <c r="MFG2" s="297"/>
      <c r="MFH2" s="300"/>
      <c r="MFI2" s="297"/>
      <c r="MFJ2" s="300"/>
      <c r="MFK2" s="297"/>
      <c r="MFL2" s="300"/>
      <c r="MFM2" s="297"/>
      <c r="MFN2" s="300"/>
      <c r="MFO2" s="297"/>
      <c r="MFP2" s="300"/>
      <c r="MFQ2" s="297"/>
      <c r="MFR2" s="300"/>
      <c r="MFS2" s="297"/>
      <c r="MFT2" s="300"/>
      <c r="MFU2" s="297"/>
      <c r="MFV2" s="300"/>
      <c r="MFW2" s="297"/>
      <c r="MFX2" s="300"/>
      <c r="MFY2" s="297"/>
      <c r="MFZ2" s="300"/>
      <c r="MGA2" s="297"/>
      <c r="MGB2" s="300"/>
      <c r="MGC2" s="297"/>
      <c r="MGD2" s="300"/>
      <c r="MGE2" s="297"/>
      <c r="MGF2" s="300"/>
      <c r="MGG2" s="297"/>
      <c r="MGH2" s="300"/>
      <c r="MGI2" s="297"/>
      <c r="MGJ2" s="300"/>
      <c r="MGK2" s="297"/>
      <c r="MGL2" s="300"/>
      <c r="MGM2" s="297"/>
      <c r="MGN2" s="300"/>
      <c r="MGO2" s="297"/>
      <c r="MGP2" s="300"/>
      <c r="MGQ2" s="297"/>
      <c r="MGR2" s="300"/>
      <c r="MGS2" s="297"/>
      <c r="MGT2" s="300"/>
      <c r="MGU2" s="297"/>
      <c r="MGV2" s="300"/>
      <c r="MGW2" s="297"/>
      <c r="MGX2" s="300"/>
      <c r="MGY2" s="297"/>
      <c r="MGZ2" s="300"/>
      <c r="MHA2" s="297"/>
      <c r="MHB2" s="300"/>
      <c r="MHC2" s="297"/>
      <c r="MHD2" s="300"/>
      <c r="MHE2" s="297"/>
      <c r="MHF2" s="300"/>
      <c r="MHG2" s="297"/>
      <c r="MHH2" s="300"/>
      <c r="MHI2" s="297"/>
      <c r="MHJ2" s="300"/>
      <c r="MHK2" s="297"/>
      <c r="MHL2" s="300"/>
      <c r="MHM2" s="297"/>
      <c r="MHN2" s="300"/>
      <c r="MHO2" s="297"/>
      <c r="MHP2" s="300"/>
      <c r="MHQ2" s="297"/>
      <c r="MHR2" s="300"/>
      <c r="MHS2" s="297"/>
      <c r="MHT2" s="300"/>
      <c r="MHU2" s="297"/>
      <c r="MHV2" s="300"/>
      <c r="MHW2" s="297"/>
      <c r="MHX2" s="300"/>
      <c r="MHY2" s="297"/>
      <c r="MHZ2" s="300"/>
      <c r="MIA2" s="297"/>
      <c r="MIB2" s="300"/>
      <c r="MIC2" s="297"/>
      <c r="MID2" s="300"/>
      <c r="MIE2" s="297"/>
      <c r="MIF2" s="300"/>
      <c r="MIG2" s="297"/>
      <c r="MIH2" s="300"/>
      <c r="MII2" s="297"/>
      <c r="MIJ2" s="300"/>
      <c r="MIK2" s="297"/>
      <c r="MIL2" s="300"/>
      <c r="MIM2" s="297"/>
      <c r="MIN2" s="300"/>
      <c r="MIO2" s="297"/>
      <c r="MIP2" s="300"/>
      <c r="MIQ2" s="297"/>
      <c r="MIR2" s="300"/>
      <c r="MIS2" s="297"/>
      <c r="MIT2" s="300"/>
      <c r="MIU2" s="297"/>
      <c r="MIV2" s="300"/>
      <c r="MIW2" s="297"/>
      <c r="MIX2" s="300"/>
      <c r="MIY2" s="297"/>
      <c r="MIZ2" s="300"/>
      <c r="MJA2" s="297"/>
      <c r="MJB2" s="300"/>
      <c r="MJC2" s="297"/>
      <c r="MJD2" s="300"/>
      <c r="MJE2" s="297"/>
      <c r="MJF2" s="300"/>
      <c r="MJG2" s="297"/>
      <c r="MJH2" s="300"/>
      <c r="MJI2" s="297"/>
      <c r="MJJ2" s="300"/>
      <c r="MJK2" s="297"/>
      <c r="MJL2" s="300"/>
      <c r="MJM2" s="297"/>
      <c r="MJN2" s="300"/>
      <c r="MJO2" s="297"/>
      <c r="MJP2" s="300"/>
      <c r="MJQ2" s="297"/>
      <c r="MJR2" s="300"/>
      <c r="MJS2" s="297"/>
      <c r="MJT2" s="300"/>
      <c r="MJU2" s="297"/>
      <c r="MJV2" s="300"/>
      <c r="MJW2" s="297"/>
      <c r="MJX2" s="300"/>
      <c r="MJY2" s="297"/>
      <c r="MJZ2" s="300"/>
      <c r="MKA2" s="297"/>
      <c r="MKB2" s="300"/>
      <c r="MKC2" s="297"/>
      <c r="MKD2" s="300"/>
      <c r="MKE2" s="297"/>
      <c r="MKF2" s="300"/>
      <c r="MKG2" s="297"/>
      <c r="MKH2" s="300"/>
      <c r="MKI2" s="297"/>
      <c r="MKJ2" s="300"/>
      <c r="MKK2" s="297"/>
      <c r="MKL2" s="300"/>
      <c r="MKM2" s="297"/>
      <c r="MKN2" s="300"/>
      <c r="MKO2" s="297"/>
      <c r="MKP2" s="300"/>
      <c r="MKQ2" s="297"/>
      <c r="MKR2" s="300"/>
      <c r="MKS2" s="297"/>
      <c r="MKT2" s="300"/>
      <c r="MKU2" s="297"/>
      <c r="MKV2" s="300"/>
      <c r="MKW2" s="297"/>
      <c r="MKX2" s="300"/>
      <c r="MKY2" s="297"/>
      <c r="MKZ2" s="300"/>
      <c r="MLA2" s="297"/>
      <c r="MLB2" s="300"/>
      <c r="MLC2" s="297"/>
      <c r="MLD2" s="300"/>
      <c r="MLE2" s="297"/>
      <c r="MLF2" s="300"/>
      <c r="MLG2" s="297"/>
      <c r="MLH2" s="300"/>
      <c r="MLI2" s="297"/>
      <c r="MLJ2" s="300"/>
      <c r="MLK2" s="297"/>
      <c r="MLL2" s="300"/>
      <c r="MLM2" s="297"/>
      <c r="MLN2" s="300"/>
      <c r="MLO2" s="297"/>
      <c r="MLP2" s="300"/>
      <c r="MLQ2" s="297"/>
      <c r="MLR2" s="300"/>
      <c r="MLS2" s="297"/>
      <c r="MLT2" s="300"/>
      <c r="MLU2" s="297"/>
      <c r="MLV2" s="300"/>
      <c r="MLW2" s="297"/>
      <c r="MLX2" s="300"/>
      <c r="MLY2" s="297"/>
      <c r="MLZ2" s="300"/>
      <c r="MMA2" s="297"/>
      <c r="MMB2" s="300"/>
      <c r="MMC2" s="297"/>
      <c r="MMD2" s="300"/>
      <c r="MME2" s="297"/>
      <c r="MMF2" s="300"/>
      <c r="MMG2" s="297"/>
      <c r="MMH2" s="300"/>
      <c r="MMI2" s="297"/>
      <c r="MMJ2" s="300"/>
      <c r="MMK2" s="297"/>
      <c r="MML2" s="300"/>
      <c r="MMM2" s="297"/>
      <c r="MMN2" s="300"/>
      <c r="MMO2" s="297"/>
      <c r="MMP2" s="300"/>
      <c r="MMQ2" s="297"/>
      <c r="MMR2" s="300"/>
      <c r="MMS2" s="297"/>
      <c r="MMT2" s="300"/>
      <c r="MMU2" s="297"/>
      <c r="MMV2" s="300"/>
      <c r="MMW2" s="297"/>
      <c r="MMX2" s="300"/>
      <c r="MMY2" s="297"/>
      <c r="MMZ2" s="300"/>
      <c r="MNA2" s="297"/>
      <c r="MNB2" s="300"/>
      <c r="MNC2" s="297"/>
      <c r="MND2" s="300"/>
      <c r="MNE2" s="297"/>
      <c r="MNF2" s="300"/>
      <c r="MNG2" s="297"/>
      <c r="MNH2" s="300"/>
      <c r="MNI2" s="297"/>
      <c r="MNJ2" s="300"/>
      <c r="MNK2" s="297"/>
      <c r="MNL2" s="300"/>
      <c r="MNM2" s="297"/>
      <c r="MNN2" s="300"/>
      <c r="MNO2" s="297"/>
      <c r="MNP2" s="300"/>
      <c r="MNQ2" s="297"/>
      <c r="MNR2" s="300"/>
      <c r="MNS2" s="297"/>
      <c r="MNT2" s="300"/>
      <c r="MNU2" s="297"/>
      <c r="MNV2" s="300"/>
      <c r="MNW2" s="297"/>
      <c r="MNX2" s="300"/>
      <c r="MNY2" s="297"/>
      <c r="MNZ2" s="300"/>
      <c r="MOA2" s="297"/>
      <c r="MOB2" s="300"/>
      <c r="MOC2" s="297"/>
      <c r="MOD2" s="300"/>
      <c r="MOE2" s="297"/>
      <c r="MOF2" s="300"/>
      <c r="MOG2" s="297"/>
      <c r="MOH2" s="300"/>
      <c r="MOI2" s="297"/>
      <c r="MOJ2" s="300"/>
      <c r="MOK2" s="297"/>
      <c r="MOL2" s="300"/>
      <c r="MOM2" s="297"/>
      <c r="MON2" s="300"/>
      <c r="MOO2" s="297"/>
      <c r="MOP2" s="300"/>
      <c r="MOQ2" s="297"/>
      <c r="MOR2" s="300"/>
      <c r="MOS2" s="297"/>
      <c r="MOT2" s="300"/>
      <c r="MOU2" s="297"/>
      <c r="MOV2" s="300"/>
      <c r="MOW2" s="297"/>
      <c r="MOX2" s="300"/>
      <c r="MOY2" s="297"/>
      <c r="MOZ2" s="300"/>
      <c r="MPA2" s="297"/>
      <c r="MPB2" s="300"/>
      <c r="MPC2" s="297"/>
      <c r="MPD2" s="300"/>
      <c r="MPE2" s="297"/>
      <c r="MPF2" s="300"/>
      <c r="MPG2" s="297"/>
      <c r="MPH2" s="300"/>
      <c r="MPI2" s="297"/>
      <c r="MPJ2" s="300"/>
      <c r="MPK2" s="297"/>
      <c r="MPL2" s="300"/>
      <c r="MPM2" s="297"/>
      <c r="MPN2" s="300"/>
      <c r="MPO2" s="297"/>
      <c r="MPP2" s="300"/>
      <c r="MPQ2" s="297"/>
      <c r="MPR2" s="300"/>
      <c r="MPS2" s="297"/>
      <c r="MPT2" s="300"/>
      <c r="MPU2" s="297"/>
      <c r="MPV2" s="300"/>
      <c r="MPW2" s="297"/>
      <c r="MPX2" s="300"/>
      <c r="MPY2" s="297"/>
      <c r="MPZ2" s="300"/>
      <c r="MQA2" s="297"/>
      <c r="MQB2" s="300"/>
      <c r="MQC2" s="297"/>
      <c r="MQD2" s="300"/>
      <c r="MQE2" s="297"/>
      <c r="MQF2" s="300"/>
      <c r="MQG2" s="297"/>
      <c r="MQH2" s="300"/>
      <c r="MQI2" s="297"/>
      <c r="MQJ2" s="300"/>
      <c r="MQK2" s="297"/>
      <c r="MQL2" s="300"/>
      <c r="MQM2" s="297"/>
      <c r="MQN2" s="300"/>
      <c r="MQO2" s="297"/>
      <c r="MQP2" s="300"/>
      <c r="MQQ2" s="297"/>
      <c r="MQR2" s="300"/>
      <c r="MQS2" s="297"/>
      <c r="MQT2" s="300"/>
      <c r="MQU2" s="297"/>
      <c r="MQV2" s="300"/>
      <c r="MQW2" s="297"/>
      <c r="MQX2" s="300"/>
      <c r="MQY2" s="297"/>
      <c r="MQZ2" s="300"/>
      <c r="MRA2" s="297"/>
      <c r="MRB2" s="300"/>
      <c r="MRC2" s="297"/>
      <c r="MRD2" s="300"/>
      <c r="MRE2" s="297"/>
      <c r="MRF2" s="300"/>
      <c r="MRG2" s="297"/>
      <c r="MRH2" s="300"/>
      <c r="MRI2" s="297"/>
      <c r="MRJ2" s="300"/>
      <c r="MRK2" s="297"/>
      <c r="MRL2" s="300"/>
      <c r="MRM2" s="297"/>
      <c r="MRN2" s="300"/>
      <c r="MRO2" s="297"/>
      <c r="MRP2" s="300"/>
      <c r="MRQ2" s="297"/>
      <c r="MRR2" s="300"/>
      <c r="MRS2" s="297"/>
      <c r="MRT2" s="300"/>
      <c r="MRU2" s="297"/>
      <c r="MRV2" s="300"/>
      <c r="MRW2" s="297"/>
      <c r="MRX2" s="300"/>
      <c r="MRY2" s="297"/>
      <c r="MRZ2" s="300"/>
      <c r="MSA2" s="297"/>
      <c r="MSB2" s="300"/>
      <c r="MSC2" s="297"/>
      <c r="MSD2" s="300"/>
      <c r="MSE2" s="297"/>
      <c r="MSF2" s="300"/>
      <c r="MSG2" s="297"/>
      <c r="MSH2" s="300"/>
      <c r="MSI2" s="297"/>
      <c r="MSJ2" s="300"/>
      <c r="MSK2" s="297"/>
      <c r="MSL2" s="300"/>
      <c r="MSM2" s="297"/>
      <c r="MSN2" s="300"/>
      <c r="MSO2" s="297"/>
      <c r="MSP2" s="300"/>
      <c r="MSQ2" s="297"/>
      <c r="MSR2" s="300"/>
      <c r="MSS2" s="297"/>
      <c r="MST2" s="300"/>
      <c r="MSU2" s="297"/>
      <c r="MSV2" s="300"/>
      <c r="MSW2" s="297"/>
      <c r="MSX2" s="300"/>
      <c r="MSY2" s="297"/>
      <c r="MSZ2" s="300"/>
      <c r="MTA2" s="297"/>
      <c r="MTB2" s="300"/>
      <c r="MTC2" s="297"/>
      <c r="MTD2" s="300"/>
      <c r="MTE2" s="297"/>
      <c r="MTF2" s="300"/>
      <c r="MTG2" s="297"/>
      <c r="MTH2" s="300"/>
      <c r="MTI2" s="297"/>
      <c r="MTJ2" s="300"/>
      <c r="MTK2" s="297"/>
      <c r="MTL2" s="300"/>
      <c r="MTM2" s="297"/>
      <c r="MTN2" s="300"/>
      <c r="MTO2" s="297"/>
      <c r="MTP2" s="300"/>
      <c r="MTQ2" s="297"/>
      <c r="MTR2" s="300"/>
      <c r="MTS2" s="297"/>
      <c r="MTT2" s="300"/>
      <c r="MTU2" s="297"/>
      <c r="MTV2" s="300"/>
      <c r="MTW2" s="297"/>
      <c r="MTX2" s="300"/>
      <c r="MTY2" s="297"/>
      <c r="MTZ2" s="300"/>
      <c r="MUA2" s="297"/>
      <c r="MUB2" s="300"/>
      <c r="MUC2" s="297"/>
      <c r="MUD2" s="300"/>
      <c r="MUE2" s="297"/>
      <c r="MUF2" s="300"/>
      <c r="MUG2" s="297"/>
      <c r="MUH2" s="300"/>
      <c r="MUI2" s="297"/>
      <c r="MUJ2" s="300"/>
      <c r="MUK2" s="297"/>
      <c r="MUL2" s="300"/>
      <c r="MUM2" s="297"/>
      <c r="MUN2" s="300"/>
      <c r="MUO2" s="297"/>
      <c r="MUP2" s="300"/>
      <c r="MUQ2" s="297"/>
      <c r="MUR2" s="300"/>
      <c r="MUS2" s="297"/>
      <c r="MUT2" s="300"/>
      <c r="MUU2" s="297"/>
      <c r="MUV2" s="300"/>
      <c r="MUW2" s="297"/>
      <c r="MUX2" s="300"/>
      <c r="MUY2" s="297"/>
      <c r="MUZ2" s="300"/>
      <c r="MVA2" s="297"/>
      <c r="MVB2" s="300"/>
      <c r="MVC2" s="297"/>
      <c r="MVD2" s="300"/>
      <c r="MVE2" s="297"/>
      <c r="MVF2" s="300"/>
      <c r="MVG2" s="297"/>
      <c r="MVH2" s="300"/>
      <c r="MVI2" s="297"/>
      <c r="MVJ2" s="300"/>
      <c r="MVK2" s="297"/>
      <c r="MVL2" s="300"/>
      <c r="MVM2" s="297"/>
      <c r="MVN2" s="300"/>
      <c r="MVO2" s="297"/>
      <c r="MVP2" s="300"/>
      <c r="MVQ2" s="297"/>
      <c r="MVR2" s="300"/>
      <c r="MVS2" s="297"/>
      <c r="MVT2" s="300"/>
      <c r="MVU2" s="297"/>
      <c r="MVV2" s="300"/>
      <c r="MVW2" s="297"/>
      <c r="MVX2" s="300"/>
      <c r="MVY2" s="297"/>
      <c r="MVZ2" s="300"/>
      <c r="MWA2" s="297"/>
      <c r="MWB2" s="300"/>
      <c r="MWC2" s="297"/>
      <c r="MWD2" s="300"/>
      <c r="MWE2" s="297"/>
      <c r="MWF2" s="300"/>
      <c r="MWG2" s="297"/>
      <c r="MWH2" s="300"/>
      <c r="MWI2" s="297"/>
      <c r="MWJ2" s="300"/>
      <c r="MWK2" s="297"/>
      <c r="MWL2" s="300"/>
      <c r="MWM2" s="297"/>
      <c r="MWN2" s="300"/>
      <c r="MWO2" s="297"/>
      <c r="MWP2" s="300"/>
      <c r="MWQ2" s="297"/>
      <c r="MWR2" s="300"/>
      <c r="MWS2" s="297"/>
      <c r="MWT2" s="300"/>
      <c r="MWU2" s="297"/>
      <c r="MWV2" s="300"/>
      <c r="MWW2" s="297"/>
      <c r="MWX2" s="300"/>
      <c r="MWY2" s="297"/>
      <c r="MWZ2" s="300"/>
      <c r="MXA2" s="297"/>
      <c r="MXB2" s="300"/>
      <c r="MXC2" s="297"/>
      <c r="MXD2" s="300"/>
      <c r="MXE2" s="297"/>
      <c r="MXF2" s="300"/>
      <c r="MXG2" s="297"/>
      <c r="MXH2" s="300"/>
      <c r="MXI2" s="297"/>
      <c r="MXJ2" s="300"/>
      <c r="MXK2" s="297"/>
      <c r="MXL2" s="300"/>
      <c r="MXM2" s="297"/>
      <c r="MXN2" s="300"/>
      <c r="MXO2" s="297"/>
      <c r="MXP2" s="300"/>
      <c r="MXQ2" s="297"/>
      <c r="MXR2" s="300"/>
      <c r="MXS2" s="297"/>
      <c r="MXT2" s="300"/>
      <c r="MXU2" s="297"/>
      <c r="MXV2" s="300"/>
      <c r="MXW2" s="297"/>
      <c r="MXX2" s="300"/>
      <c r="MXY2" s="297"/>
      <c r="MXZ2" s="300"/>
      <c r="MYA2" s="297"/>
      <c r="MYB2" s="300"/>
      <c r="MYC2" s="297"/>
      <c r="MYD2" s="300"/>
      <c r="MYE2" s="297"/>
      <c r="MYF2" s="300"/>
      <c r="MYG2" s="297"/>
      <c r="MYH2" s="300"/>
      <c r="MYI2" s="297"/>
      <c r="MYJ2" s="300"/>
      <c r="MYK2" s="297"/>
      <c r="MYL2" s="300"/>
      <c r="MYM2" s="297"/>
      <c r="MYN2" s="300"/>
      <c r="MYO2" s="297"/>
      <c r="MYP2" s="300"/>
      <c r="MYQ2" s="297"/>
      <c r="MYR2" s="300"/>
      <c r="MYS2" s="297"/>
      <c r="MYT2" s="300"/>
      <c r="MYU2" s="297"/>
      <c r="MYV2" s="300"/>
      <c r="MYW2" s="297"/>
      <c r="MYX2" s="300"/>
      <c r="MYY2" s="297"/>
      <c r="MYZ2" s="300"/>
      <c r="MZA2" s="297"/>
      <c r="MZB2" s="300"/>
      <c r="MZC2" s="297"/>
      <c r="MZD2" s="300"/>
      <c r="MZE2" s="297"/>
      <c r="MZF2" s="300"/>
      <c r="MZG2" s="297"/>
      <c r="MZH2" s="300"/>
      <c r="MZI2" s="297"/>
      <c r="MZJ2" s="300"/>
      <c r="MZK2" s="297"/>
      <c r="MZL2" s="300"/>
      <c r="MZM2" s="297"/>
      <c r="MZN2" s="300"/>
      <c r="MZO2" s="297"/>
      <c r="MZP2" s="300"/>
      <c r="MZQ2" s="297"/>
      <c r="MZR2" s="300"/>
      <c r="MZS2" s="297"/>
      <c r="MZT2" s="300"/>
      <c r="MZU2" s="297"/>
      <c r="MZV2" s="300"/>
      <c r="MZW2" s="297"/>
      <c r="MZX2" s="300"/>
      <c r="MZY2" s="297"/>
      <c r="MZZ2" s="300"/>
      <c r="NAA2" s="297"/>
      <c r="NAB2" s="300"/>
      <c r="NAC2" s="297"/>
      <c r="NAD2" s="300"/>
      <c r="NAE2" s="297"/>
      <c r="NAF2" s="300"/>
      <c r="NAG2" s="297"/>
      <c r="NAH2" s="300"/>
      <c r="NAI2" s="297"/>
      <c r="NAJ2" s="300"/>
      <c r="NAK2" s="297"/>
      <c r="NAL2" s="300"/>
      <c r="NAM2" s="297"/>
      <c r="NAN2" s="300"/>
      <c r="NAO2" s="297"/>
      <c r="NAP2" s="300"/>
      <c r="NAQ2" s="297"/>
      <c r="NAR2" s="300"/>
      <c r="NAS2" s="297"/>
      <c r="NAT2" s="300"/>
      <c r="NAU2" s="297"/>
      <c r="NAV2" s="300"/>
      <c r="NAW2" s="297"/>
      <c r="NAX2" s="300"/>
      <c r="NAY2" s="297"/>
      <c r="NAZ2" s="300"/>
      <c r="NBA2" s="297"/>
      <c r="NBB2" s="300"/>
      <c r="NBC2" s="297"/>
      <c r="NBD2" s="300"/>
      <c r="NBE2" s="297"/>
      <c r="NBF2" s="300"/>
      <c r="NBG2" s="297"/>
      <c r="NBH2" s="300"/>
      <c r="NBI2" s="297"/>
      <c r="NBJ2" s="300"/>
      <c r="NBK2" s="297"/>
      <c r="NBL2" s="300"/>
      <c r="NBM2" s="297"/>
      <c r="NBN2" s="300"/>
      <c r="NBO2" s="297"/>
      <c r="NBP2" s="300"/>
      <c r="NBQ2" s="297"/>
      <c r="NBR2" s="300"/>
      <c r="NBS2" s="297"/>
      <c r="NBT2" s="300"/>
      <c r="NBU2" s="297"/>
      <c r="NBV2" s="300"/>
      <c r="NBW2" s="297"/>
      <c r="NBX2" s="300"/>
      <c r="NBY2" s="297"/>
      <c r="NBZ2" s="300"/>
      <c r="NCA2" s="297"/>
      <c r="NCB2" s="300"/>
      <c r="NCC2" s="297"/>
      <c r="NCD2" s="300"/>
      <c r="NCE2" s="297"/>
      <c r="NCF2" s="300"/>
      <c r="NCG2" s="297"/>
      <c r="NCH2" s="300"/>
      <c r="NCI2" s="297"/>
      <c r="NCJ2" s="300"/>
      <c r="NCK2" s="297"/>
      <c r="NCL2" s="300"/>
      <c r="NCM2" s="297"/>
      <c r="NCN2" s="300"/>
      <c r="NCO2" s="297"/>
      <c r="NCP2" s="300"/>
      <c r="NCQ2" s="297"/>
      <c r="NCR2" s="300"/>
      <c r="NCS2" s="297"/>
      <c r="NCT2" s="300"/>
      <c r="NCU2" s="297"/>
      <c r="NCV2" s="300"/>
      <c r="NCW2" s="297"/>
      <c r="NCX2" s="300"/>
      <c r="NCY2" s="297"/>
      <c r="NCZ2" s="300"/>
      <c r="NDA2" s="297"/>
      <c r="NDB2" s="300"/>
      <c r="NDC2" s="297"/>
      <c r="NDD2" s="300"/>
      <c r="NDE2" s="297"/>
      <c r="NDF2" s="300"/>
      <c r="NDG2" s="297"/>
      <c r="NDH2" s="300"/>
      <c r="NDI2" s="297"/>
      <c r="NDJ2" s="300"/>
      <c r="NDK2" s="297"/>
      <c r="NDL2" s="300"/>
      <c r="NDM2" s="297"/>
      <c r="NDN2" s="300"/>
      <c r="NDO2" s="297"/>
      <c r="NDP2" s="300"/>
      <c r="NDQ2" s="297"/>
      <c r="NDR2" s="300"/>
      <c r="NDS2" s="297"/>
      <c r="NDT2" s="300"/>
      <c r="NDU2" s="297"/>
      <c r="NDV2" s="300"/>
      <c r="NDW2" s="297"/>
      <c r="NDX2" s="300"/>
      <c r="NDY2" s="297"/>
      <c r="NDZ2" s="300"/>
      <c r="NEA2" s="297"/>
      <c r="NEB2" s="300"/>
      <c r="NEC2" s="297"/>
      <c r="NED2" s="300"/>
      <c r="NEE2" s="297"/>
      <c r="NEF2" s="300"/>
      <c r="NEG2" s="297"/>
      <c r="NEH2" s="300"/>
      <c r="NEI2" s="297"/>
      <c r="NEJ2" s="300"/>
      <c r="NEK2" s="297"/>
      <c r="NEL2" s="300"/>
      <c r="NEM2" s="297"/>
      <c r="NEN2" s="300"/>
      <c r="NEO2" s="297"/>
      <c r="NEP2" s="300"/>
      <c r="NEQ2" s="297"/>
      <c r="NER2" s="300"/>
      <c r="NES2" s="297"/>
      <c r="NET2" s="300"/>
      <c r="NEU2" s="297"/>
      <c r="NEV2" s="300"/>
      <c r="NEW2" s="297"/>
      <c r="NEX2" s="300"/>
      <c r="NEY2" s="297"/>
      <c r="NEZ2" s="300"/>
      <c r="NFA2" s="297"/>
      <c r="NFB2" s="300"/>
      <c r="NFC2" s="297"/>
      <c r="NFD2" s="300"/>
      <c r="NFE2" s="297"/>
      <c r="NFF2" s="300"/>
      <c r="NFG2" s="297"/>
      <c r="NFH2" s="300"/>
      <c r="NFI2" s="297"/>
      <c r="NFJ2" s="300"/>
      <c r="NFK2" s="297"/>
      <c r="NFL2" s="300"/>
      <c r="NFM2" s="297"/>
      <c r="NFN2" s="300"/>
      <c r="NFO2" s="297"/>
      <c r="NFP2" s="300"/>
      <c r="NFQ2" s="297"/>
      <c r="NFR2" s="300"/>
      <c r="NFS2" s="297"/>
      <c r="NFT2" s="300"/>
      <c r="NFU2" s="297"/>
      <c r="NFV2" s="300"/>
      <c r="NFW2" s="297"/>
      <c r="NFX2" s="300"/>
      <c r="NFY2" s="297"/>
      <c r="NFZ2" s="300"/>
      <c r="NGA2" s="297"/>
      <c r="NGB2" s="300"/>
      <c r="NGC2" s="297"/>
      <c r="NGD2" s="300"/>
      <c r="NGE2" s="297"/>
      <c r="NGF2" s="300"/>
      <c r="NGG2" s="297"/>
      <c r="NGH2" s="300"/>
      <c r="NGI2" s="297"/>
      <c r="NGJ2" s="300"/>
      <c r="NGK2" s="297"/>
      <c r="NGL2" s="300"/>
      <c r="NGM2" s="297"/>
      <c r="NGN2" s="300"/>
      <c r="NGO2" s="297"/>
      <c r="NGP2" s="300"/>
      <c r="NGQ2" s="297"/>
      <c r="NGR2" s="300"/>
      <c r="NGS2" s="297"/>
      <c r="NGT2" s="300"/>
      <c r="NGU2" s="297"/>
      <c r="NGV2" s="300"/>
      <c r="NGW2" s="297"/>
      <c r="NGX2" s="300"/>
      <c r="NGY2" s="297"/>
      <c r="NGZ2" s="300"/>
      <c r="NHA2" s="297"/>
      <c r="NHB2" s="300"/>
      <c r="NHC2" s="297"/>
      <c r="NHD2" s="300"/>
      <c r="NHE2" s="297"/>
      <c r="NHF2" s="300"/>
      <c r="NHG2" s="297"/>
      <c r="NHH2" s="300"/>
      <c r="NHI2" s="297"/>
      <c r="NHJ2" s="300"/>
      <c r="NHK2" s="297"/>
      <c r="NHL2" s="300"/>
      <c r="NHM2" s="297"/>
      <c r="NHN2" s="300"/>
      <c r="NHO2" s="297"/>
      <c r="NHP2" s="300"/>
      <c r="NHQ2" s="297"/>
      <c r="NHR2" s="300"/>
      <c r="NHS2" s="297"/>
      <c r="NHT2" s="300"/>
      <c r="NHU2" s="297"/>
      <c r="NHV2" s="300"/>
      <c r="NHW2" s="297"/>
      <c r="NHX2" s="300"/>
      <c r="NHY2" s="297"/>
      <c r="NHZ2" s="300"/>
      <c r="NIA2" s="297"/>
      <c r="NIB2" s="300"/>
      <c r="NIC2" s="297"/>
      <c r="NID2" s="300"/>
      <c r="NIE2" s="297"/>
      <c r="NIF2" s="300"/>
      <c r="NIG2" s="297"/>
      <c r="NIH2" s="300"/>
      <c r="NII2" s="297"/>
      <c r="NIJ2" s="300"/>
      <c r="NIK2" s="297"/>
      <c r="NIL2" s="300"/>
      <c r="NIM2" s="297"/>
      <c r="NIN2" s="300"/>
      <c r="NIO2" s="297"/>
      <c r="NIP2" s="300"/>
      <c r="NIQ2" s="297"/>
      <c r="NIR2" s="300"/>
      <c r="NIS2" s="297"/>
      <c r="NIT2" s="300"/>
      <c r="NIU2" s="297"/>
      <c r="NIV2" s="300"/>
      <c r="NIW2" s="297"/>
      <c r="NIX2" s="300"/>
      <c r="NIY2" s="297"/>
      <c r="NIZ2" s="300"/>
      <c r="NJA2" s="297"/>
      <c r="NJB2" s="300"/>
      <c r="NJC2" s="297"/>
      <c r="NJD2" s="300"/>
      <c r="NJE2" s="297"/>
      <c r="NJF2" s="300"/>
      <c r="NJG2" s="297"/>
      <c r="NJH2" s="300"/>
      <c r="NJI2" s="297"/>
      <c r="NJJ2" s="300"/>
      <c r="NJK2" s="297"/>
      <c r="NJL2" s="300"/>
      <c r="NJM2" s="297"/>
      <c r="NJN2" s="300"/>
      <c r="NJO2" s="297"/>
      <c r="NJP2" s="300"/>
      <c r="NJQ2" s="297"/>
      <c r="NJR2" s="300"/>
      <c r="NJS2" s="297"/>
      <c r="NJT2" s="300"/>
      <c r="NJU2" s="297"/>
      <c r="NJV2" s="300"/>
      <c r="NJW2" s="297"/>
      <c r="NJX2" s="300"/>
      <c r="NJY2" s="297"/>
      <c r="NJZ2" s="300"/>
      <c r="NKA2" s="297"/>
      <c r="NKB2" s="300"/>
      <c r="NKC2" s="297"/>
      <c r="NKD2" s="300"/>
      <c r="NKE2" s="297"/>
      <c r="NKF2" s="300"/>
      <c r="NKG2" s="297"/>
      <c r="NKH2" s="300"/>
      <c r="NKI2" s="297"/>
      <c r="NKJ2" s="300"/>
      <c r="NKK2" s="297"/>
      <c r="NKL2" s="300"/>
      <c r="NKM2" s="297"/>
      <c r="NKN2" s="300"/>
      <c r="NKO2" s="297"/>
      <c r="NKP2" s="300"/>
      <c r="NKQ2" s="297"/>
      <c r="NKR2" s="300"/>
      <c r="NKS2" s="297"/>
      <c r="NKT2" s="300"/>
      <c r="NKU2" s="297"/>
      <c r="NKV2" s="300"/>
      <c r="NKW2" s="297"/>
      <c r="NKX2" s="300"/>
      <c r="NKY2" s="297"/>
      <c r="NKZ2" s="300"/>
      <c r="NLA2" s="297"/>
      <c r="NLB2" s="300"/>
      <c r="NLC2" s="297"/>
      <c r="NLD2" s="300"/>
      <c r="NLE2" s="297"/>
      <c r="NLF2" s="300"/>
      <c r="NLG2" s="297"/>
      <c r="NLH2" s="300"/>
      <c r="NLI2" s="297"/>
      <c r="NLJ2" s="300"/>
      <c r="NLK2" s="297"/>
      <c r="NLL2" s="300"/>
      <c r="NLM2" s="297"/>
      <c r="NLN2" s="300"/>
      <c r="NLO2" s="297"/>
      <c r="NLP2" s="300"/>
      <c r="NLQ2" s="297"/>
      <c r="NLR2" s="300"/>
      <c r="NLS2" s="297"/>
      <c r="NLT2" s="300"/>
      <c r="NLU2" s="297"/>
      <c r="NLV2" s="300"/>
      <c r="NLW2" s="297"/>
      <c r="NLX2" s="300"/>
      <c r="NLY2" s="297"/>
      <c r="NLZ2" s="300"/>
      <c r="NMA2" s="297"/>
      <c r="NMB2" s="300"/>
      <c r="NMC2" s="297"/>
      <c r="NMD2" s="300"/>
      <c r="NME2" s="297"/>
      <c r="NMF2" s="300"/>
      <c r="NMG2" s="297"/>
      <c r="NMH2" s="300"/>
      <c r="NMI2" s="297"/>
      <c r="NMJ2" s="300"/>
      <c r="NMK2" s="297"/>
      <c r="NML2" s="300"/>
      <c r="NMM2" s="297"/>
      <c r="NMN2" s="300"/>
      <c r="NMO2" s="297"/>
      <c r="NMP2" s="300"/>
      <c r="NMQ2" s="297"/>
      <c r="NMR2" s="300"/>
      <c r="NMS2" s="297"/>
      <c r="NMT2" s="300"/>
      <c r="NMU2" s="297"/>
      <c r="NMV2" s="300"/>
      <c r="NMW2" s="297"/>
      <c r="NMX2" s="300"/>
      <c r="NMY2" s="297"/>
      <c r="NMZ2" s="300"/>
      <c r="NNA2" s="297"/>
      <c r="NNB2" s="300"/>
      <c r="NNC2" s="297"/>
      <c r="NND2" s="300"/>
      <c r="NNE2" s="297"/>
      <c r="NNF2" s="300"/>
      <c r="NNG2" s="297"/>
      <c r="NNH2" s="300"/>
      <c r="NNI2" s="297"/>
      <c r="NNJ2" s="300"/>
      <c r="NNK2" s="297"/>
      <c r="NNL2" s="300"/>
      <c r="NNM2" s="297"/>
      <c r="NNN2" s="300"/>
      <c r="NNO2" s="297"/>
      <c r="NNP2" s="300"/>
      <c r="NNQ2" s="297"/>
      <c r="NNR2" s="300"/>
      <c r="NNS2" s="297"/>
      <c r="NNT2" s="300"/>
      <c r="NNU2" s="297"/>
      <c r="NNV2" s="300"/>
      <c r="NNW2" s="297"/>
      <c r="NNX2" s="300"/>
      <c r="NNY2" s="297"/>
      <c r="NNZ2" s="300"/>
      <c r="NOA2" s="297"/>
      <c r="NOB2" s="300"/>
      <c r="NOC2" s="297"/>
      <c r="NOD2" s="300"/>
      <c r="NOE2" s="297"/>
      <c r="NOF2" s="300"/>
      <c r="NOG2" s="297"/>
      <c r="NOH2" s="300"/>
      <c r="NOI2" s="297"/>
      <c r="NOJ2" s="300"/>
      <c r="NOK2" s="297"/>
      <c r="NOL2" s="300"/>
      <c r="NOM2" s="297"/>
      <c r="NON2" s="300"/>
      <c r="NOO2" s="297"/>
      <c r="NOP2" s="300"/>
      <c r="NOQ2" s="297"/>
      <c r="NOR2" s="300"/>
      <c r="NOS2" s="297"/>
      <c r="NOT2" s="300"/>
      <c r="NOU2" s="297"/>
      <c r="NOV2" s="300"/>
      <c r="NOW2" s="297"/>
      <c r="NOX2" s="300"/>
      <c r="NOY2" s="297"/>
      <c r="NOZ2" s="300"/>
      <c r="NPA2" s="297"/>
      <c r="NPB2" s="300"/>
      <c r="NPC2" s="297"/>
      <c r="NPD2" s="300"/>
      <c r="NPE2" s="297"/>
      <c r="NPF2" s="300"/>
      <c r="NPG2" s="297"/>
      <c r="NPH2" s="300"/>
      <c r="NPI2" s="297"/>
      <c r="NPJ2" s="300"/>
      <c r="NPK2" s="297"/>
      <c r="NPL2" s="300"/>
      <c r="NPM2" s="297"/>
      <c r="NPN2" s="300"/>
      <c r="NPO2" s="297"/>
      <c r="NPP2" s="300"/>
      <c r="NPQ2" s="297"/>
      <c r="NPR2" s="300"/>
      <c r="NPS2" s="297"/>
      <c r="NPT2" s="300"/>
      <c r="NPU2" s="297"/>
      <c r="NPV2" s="300"/>
      <c r="NPW2" s="297"/>
      <c r="NPX2" s="300"/>
      <c r="NPY2" s="297"/>
      <c r="NPZ2" s="300"/>
      <c r="NQA2" s="297"/>
      <c r="NQB2" s="300"/>
      <c r="NQC2" s="297"/>
      <c r="NQD2" s="300"/>
      <c r="NQE2" s="297"/>
      <c r="NQF2" s="300"/>
      <c r="NQG2" s="297"/>
      <c r="NQH2" s="300"/>
      <c r="NQI2" s="297"/>
      <c r="NQJ2" s="300"/>
      <c r="NQK2" s="297"/>
      <c r="NQL2" s="300"/>
      <c r="NQM2" s="297"/>
      <c r="NQN2" s="300"/>
      <c r="NQO2" s="297"/>
      <c r="NQP2" s="300"/>
      <c r="NQQ2" s="297"/>
      <c r="NQR2" s="300"/>
      <c r="NQS2" s="297"/>
      <c r="NQT2" s="300"/>
      <c r="NQU2" s="297"/>
      <c r="NQV2" s="300"/>
      <c r="NQW2" s="297"/>
      <c r="NQX2" s="300"/>
      <c r="NQY2" s="297"/>
      <c r="NQZ2" s="300"/>
      <c r="NRA2" s="297"/>
      <c r="NRB2" s="300"/>
      <c r="NRC2" s="297"/>
      <c r="NRD2" s="300"/>
      <c r="NRE2" s="297"/>
      <c r="NRF2" s="300"/>
      <c r="NRG2" s="297"/>
      <c r="NRH2" s="300"/>
      <c r="NRI2" s="297"/>
      <c r="NRJ2" s="300"/>
      <c r="NRK2" s="297"/>
      <c r="NRL2" s="300"/>
      <c r="NRM2" s="297"/>
      <c r="NRN2" s="300"/>
      <c r="NRO2" s="297"/>
      <c r="NRP2" s="300"/>
      <c r="NRQ2" s="297"/>
      <c r="NRR2" s="300"/>
      <c r="NRS2" s="297"/>
      <c r="NRT2" s="300"/>
      <c r="NRU2" s="297"/>
      <c r="NRV2" s="300"/>
      <c r="NRW2" s="297"/>
      <c r="NRX2" s="300"/>
      <c r="NRY2" s="297"/>
      <c r="NRZ2" s="300"/>
      <c r="NSA2" s="297"/>
      <c r="NSB2" s="300"/>
      <c r="NSC2" s="297"/>
      <c r="NSD2" s="300"/>
      <c r="NSE2" s="297"/>
      <c r="NSF2" s="300"/>
      <c r="NSG2" s="297"/>
      <c r="NSH2" s="300"/>
      <c r="NSI2" s="297"/>
      <c r="NSJ2" s="300"/>
      <c r="NSK2" s="297"/>
      <c r="NSL2" s="300"/>
      <c r="NSM2" s="297"/>
      <c r="NSN2" s="300"/>
      <c r="NSO2" s="297"/>
      <c r="NSP2" s="300"/>
      <c r="NSQ2" s="297"/>
      <c r="NSR2" s="300"/>
      <c r="NSS2" s="297"/>
      <c r="NST2" s="300"/>
      <c r="NSU2" s="297"/>
      <c r="NSV2" s="300"/>
      <c r="NSW2" s="297"/>
      <c r="NSX2" s="300"/>
      <c r="NSY2" s="297"/>
      <c r="NSZ2" s="300"/>
      <c r="NTA2" s="297"/>
      <c r="NTB2" s="300"/>
      <c r="NTC2" s="297"/>
      <c r="NTD2" s="300"/>
      <c r="NTE2" s="297"/>
      <c r="NTF2" s="300"/>
      <c r="NTG2" s="297"/>
      <c r="NTH2" s="300"/>
      <c r="NTI2" s="297"/>
      <c r="NTJ2" s="300"/>
      <c r="NTK2" s="297"/>
      <c r="NTL2" s="300"/>
      <c r="NTM2" s="297"/>
      <c r="NTN2" s="300"/>
      <c r="NTO2" s="297"/>
      <c r="NTP2" s="300"/>
      <c r="NTQ2" s="297"/>
      <c r="NTR2" s="300"/>
      <c r="NTS2" s="297"/>
      <c r="NTT2" s="300"/>
      <c r="NTU2" s="297"/>
      <c r="NTV2" s="300"/>
      <c r="NTW2" s="297"/>
      <c r="NTX2" s="300"/>
      <c r="NTY2" s="297"/>
      <c r="NTZ2" s="300"/>
      <c r="NUA2" s="297"/>
      <c r="NUB2" s="300"/>
      <c r="NUC2" s="297"/>
      <c r="NUD2" s="300"/>
      <c r="NUE2" s="297"/>
      <c r="NUF2" s="300"/>
      <c r="NUG2" s="297"/>
      <c r="NUH2" s="300"/>
      <c r="NUI2" s="297"/>
      <c r="NUJ2" s="300"/>
      <c r="NUK2" s="297"/>
      <c r="NUL2" s="300"/>
      <c r="NUM2" s="297"/>
      <c r="NUN2" s="300"/>
      <c r="NUO2" s="297"/>
      <c r="NUP2" s="300"/>
      <c r="NUQ2" s="297"/>
      <c r="NUR2" s="300"/>
      <c r="NUS2" s="297"/>
      <c r="NUT2" s="300"/>
      <c r="NUU2" s="297"/>
      <c r="NUV2" s="300"/>
      <c r="NUW2" s="297"/>
      <c r="NUX2" s="300"/>
      <c r="NUY2" s="297"/>
      <c r="NUZ2" s="300"/>
      <c r="NVA2" s="297"/>
      <c r="NVB2" s="300"/>
      <c r="NVC2" s="297"/>
      <c r="NVD2" s="300"/>
      <c r="NVE2" s="297"/>
      <c r="NVF2" s="300"/>
      <c r="NVG2" s="297"/>
      <c r="NVH2" s="300"/>
      <c r="NVI2" s="297"/>
      <c r="NVJ2" s="300"/>
      <c r="NVK2" s="297"/>
      <c r="NVL2" s="300"/>
      <c r="NVM2" s="297"/>
      <c r="NVN2" s="300"/>
      <c r="NVO2" s="297"/>
      <c r="NVP2" s="300"/>
      <c r="NVQ2" s="297"/>
      <c r="NVR2" s="300"/>
      <c r="NVS2" s="297"/>
      <c r="NVT2" s="300"/>
      <c r="NVU2" s="297"/>
      <c r="NVV2" s="300"/>
      <c r="NVW2" s="297"/>
      <c r="NVX2" s="300"/>
      <c r="NVY2" s="297"/>
      <c r="NVZ2" s="300"/>
      <c r="NWA2" s="297"/>
      <c r="NWB2" s="300"/>
      <c r="NWC2" s="297"/>
      <c r="NWD2" s="300"/>
      <c r="NWE2" s="297"/>
      <c r="NWF2" s="300"/>
      <c r="NWG2" s="297"/>
      <c r="NWH2" s="300"/>
      <c r="NWI2" s="297"/>
      <c r="NWJ2" s="300"/>
      <c r="NWK2" s="297"/>
      <c r="NWL2" s="300"/>
      <c r="NWM2" s="297"/>
      <c r="NWN2" s="300"/>
      <c r="NWO2" s="297"/>
      <c r="NWP2" s="300"/>
      <c r="NWQ2" s="297"/>
      <c r="NWR2" s="300"/>
      <c r="NWS2" s="297"/>
      <c r="NWT2" s="300"/>
      <c r="NWU2" s="297"/>
      <c r="NWV2" s="300"/>
      <c r="NWW2" s="297"/>
      <c r="NWX2" s="300"/>
      <c r="NWY2" s="297"/>
      <c r="NWZ2" s="300"/>
      <c r="NXA2" s="297"/>
      <c r="NXB2" s="300"/>
      <c r="NXC2" s="297"/>
      <c r="NXD2" s="300"/>
      <c r="NXE2" s="297"/>
      <c r="NXF2" s="300"/>
      <c r="NXG2" s="297"/>
      <c r="NXH2" s="300"/>
      <c r="NXI2" s="297"/>
      <c r="NXJ2" s="300"/>
      <c r="NXK2" s="297"/>
      <c r="NXL2" s="300"/>
      <c r="NXM2" s="297"/>
      <c r="NXN2" s="300"/>
      <c r="NXO2" s="297"/>
      <c r="NXP2" s="300"/>
      <c r="NXQ2" s="297"/>
      <c r="NXR2" s="300"/>
      <c r="NXS2" s="297"/>
      <c r="NXT2" s="300"/>
      <c r="NXU2" s="297"/>
      <c r="NXV2" s="300"/>
      <c r="NXW2" s="297"/>
      <c r="NXX2" s="300"/>
      <c r="NXY2" s="297"/>
      <c r="NXZ2" s="300"/>
      <c r="NYA2" s="297"/>
      <c r="NYB2" s="300"/>
      <c r="NYC2" s="297"/>
      <c r="NYD2" s="300"/>
      <c r="NYE2" s="297"/>
      <c r="NYF2" s="300"/>
      <c r="NYG2" s="297"/>
      <c r="NYH2" s="300"/>
      <c r="NYI2" s="297"/>
      <c r="NYJ2" s="300"/>
      <c r="NYK2" s="297"/>
      <c r="NYL2" s="300"/>
      <c r="NYM2" s="297"/>
      <c r="NYN2" s="300"/>
      <c r="NYO2" s="297"/>
      <c r="NYP2" s="300"/>
      <c r="NYQ2" s="297"/>
      <c r="NYR2" s="300"/>
      <c r="NYS2" s="297"/>
      <c r="NYT2" s="300"/>
      <c r="NYU2" s="297"/>
      <c r="NYV2" s="300"/>
      <c r="NYW2" s="297"/>
      <c r="NYX2" s="300"/>
      <c r="NYY2" s="297"/>
      <c r="NYZ2" s="300"/>
      <c r="NZA2" s="297"/>
      <c r="NZB2" s="300"/>
      <c r="NZC2" s="297"/>
      <c r="NZD2" s="300"/>
      <c r="NZE2" s="297"/>
      <c r="NZF2" s="300"/>
      <c r="NZG2" s="297"/>
      <c r="NZH2" s="300"/>
      <c r="NZI2" s="297"/>
      <c r="NZJ2" s="300"/>
      <c r="NZK2" s="297"/>
      <c r="NZL2" s="300"/>
      <c r="NZM2" s="297"/>
      <c r="NZN2" s="300"/>
      <c r="NZO2" s="297"/>
      <c r="NZP2" s="300"/>
      <c r="NZQ2" s="297"/>
      <c r="NZR2" s="300"/>
      <c r="NZS2" s="297"/>
      <c r="NZT2" s="300"/>
      <c r="NZU2" s="297"/>
      <c r="NZV2" s="300"/>
      <c r="NZW2" s="297"/>
      <c r="NZX2" s="300"/>
      <c r="NZY2" s="297"/>
      <c r="NZZ2" s="300"/>
      <c r="OAA2" s="297"/>
      <c r="OAB2" s="300"/>
      <c r="OAC2" s="297"/>
      <c r="OAD2" s="300"/>
      <c r="OAE2" s="297"/>
      <c r="OAF2" s="300"/>
      <c r="OAG2" s="297"/>
      <c r="OAH2" s="300"/>
      <c r="OAI2" s="297"/>
      <c r="OAJ2" s="300"/>
      <c r="OAK2" s="297"/>
      <c r="OAL2" s="300"/>
      <c r="OAM2" s="297"/>
      <c r="OAN2" s="300"/>
      <c r="OAO2" s="297"/>
      <c r="OAP2" s="300"/>
      <c r="OAQ2" s="297"/>
      <c r="OAR2" s="300"/>
      <c r="OAS2" s="297"/>
      <c r="OAT2" s="300"/>
      <c r="OAU2" s="297"/>
      <c r="OAV2" s="300"/>
      <c r="OAW2" s="297"/>
      <c r="OAX2" s="300"/>
      <c r="OAY2" s="297"/>
      <c r="OAZ2" s="300"/>
      <c r="OBA2" s="297"/>
      <c r="OBB2" s="300"/>
      <c r="OBC2" s="297"/>
      <c r="OBD2" s="300"/>
      <c r="OBE2" s="297"/>
      <c r="OBF2" s="300"/>
      <c r="OBG2" s="297"/>
      <c r="OBH2" s="300"/>
      <c r="OBI2" s="297"/>
      <c r="OBJ2" s="300"/>
      <c r="OBK2" s="297"/>
      <c r="OBL2" s="300"/>
      <c r="OBM2" s="297"/>
      <c r="OBN2" s="300"/>
      <c r="OBO2" s="297"/>
      <c r="OBP2" s="300"/>
      <c r="OBQ2" s="297"/>
      <c r="OBR2" s="300"/>
      <c r="OBS2" s="297"/>
      <c r="OBT2" s="300"/>
      <c r="OBU2" s="297"/>
      <c r="OBV2" s="300"/>
      <c r="OBW2" s="297"/>
      <c r="OBX2" s="300"/>
      <c r="OBY2" s="297"/>
      <c r="OBZ2" s="300"/>
      <c r="OCA2" s="297"/>
      <c r="OCB2" s="300"/>
      <c r="OCC2" s="297"/>
      <c r="OCD2" s="300"/>
      <c r="OCE2" s="297"/>
      <c r="OCF2" s="300"/>
      <c r="OCG2" s="297"/>
      <c r="OCH2" s="300"/>
      <c r="OCI2" s="297"/>
      <c r="OCJ2" s="300"/>
      <c r="OCK2" s="297"/>
      <c r="OCL2" s="300"/>
      <c r="OCM2" s="297"/>
      <c r="OCN2" s="300"/>
      <c r="OCO2" s="297"/>
      <c r="OCP2" s="300"/>
      <c r="OCQ2" s="297"/>
      <c r="OCR2" s="300"/>
      <c r="OCS2" s="297"/>
      <c r="OCT2" s="300"/>
      <c r="OCU2" s="297"/>
      <c r="OCV2" s="300"/>
      <c r="OCW2" s="297"/>
      <c r="OCX2" s="300"/>
      <c r="OCY2" s="297"/>
      <c r="OCZ2" s="300"/>
      <c r="ODA2" s="297"/>
      <c r="ODB2" s="300"/>
      <c r="ODC2" s="297"/>
      <c r="ODD2" s="300"/>
      <c r="ODE2" s="297"/>
      <c r="ODF2" s="300"/>
      <c r="ODG2" s="297"/>
      <c r="ODH2" s="300"/>
      <c r="ODI2" s="297"/>
      <c r="ODJ2" s="300"/>
      <c r="ODK2" s="297"/>
      <c r="ODL2" s="300"/>
      <c r="ODM2" s="297"/>
      <c r="ODN2" s="300"/>
      <c r="ODO2" s="297"/>
      <c r="ODP2" s="300"/>
      <c r="ODQ2" s="297"/>
      <c r="ODR2" s="300"/>
      <c r="ODS2" s="297"/>
      <c r="ODT2" s="300"/>
      <c r="ODU2" s="297"/>
      <c r="ODV2" s="300"/>
      <c r="ODW2" s="297"/>
      <c r="ODX2" s="300"/>
      <c r="ODY2" s="297"/>
      <c r="ODZ2" s="300"/>
      <c r="OEA2" s="297"/>
      <c r="OEB2" s="300"/>
      <c r="OEC2" s="297"/>
      <c r="OED2" s="300"/>
      <c r="OEE2" s="297"/>
      <c r="OEF2" s="300"/>
      <c r="OEG2" s="297"/>
      <c r="OEH2" s="300"/>
      <c r="OEI2" s="297"/>
      <c r="OEJ2" s="300"/>
      <c r="OEK2" s="297"/>
      <c r="OEL2" s="300"/>
      <c r="OEM2" s="297"/>
      <c r="OEN2" s="300"/>
      <c r="OEO2" s="297"/>
      <c r="OEP2" s="300"/>
      <c r="OEQ2" s="297"/>
      <c r="OER2" s="300"/>
      <c r="OES2" s="297"/>
      <c r="OET2" s="300"/>
      <c r="OEU2" s="297"/>
      <c r="OEV2" s="300"/>
      <c r="OEW2" s="297"/>
      <c r="OEX2" s="300"/>
      <c r="OEY2" s="297"/>
      <c r="OEZ2" s="300"/>
      <c r="OFA2" s="297"/>
      <c r="OFB2" s="300"/>
      <c r="OFC2" s="297"/>
      <c r="OFD2" s="300"/>
      <c r="OFE2" s="297"/>
      <c r="OFF2" s="300"/>
      <c r="OFG2" s="297"/>
      <c r="OFH2" s="300"/>
      <c r="OFI2" s="297"/>
      <c r="OFJ2" s="300"/>
      <c r="OFK2" s="297"/>
      <c r="OFL2" s="300"/>
      <c r="OFM2" s="297"/>
      <c r="OFN2" s="300"/>
      <c r="OFO2" s="297"/>
      <c r="OFP2" s="300"/>
      <c r="OFQ2" s="297"/>
      <c r="OFR2" s="300"/>
      <c r="OFS2" s="297"/>
      <c r="OFT2" s="300"/>
      <c r="OFU2" s="297"/>
      <c r="OFV2" s="300"/>
      <c r="OFW2" s="297"/>
      <c r="OFX2" s="300"/>
      <c r="OFY2" s="297"/>
      <c r="OFZ2" s="300"/>
      <c r="OGA2" s="297"/>
      <c r="OGB2" s="300"/>
      <c r="OGC2" s="297"/>
      <c r="OGD2" s="300"/>
      <c r="OGE2" s="297"/>
      <c r="OGF2" s="300"/>
      <c r="OGG2" s="297"/>
      <c r="OGH2" s="300"/>
      <c r="OGI2" s="297"/>
      <c r="OGJ2" s="300"/>
      <c r="OGK2" s="297"/>
      <c r="OGL2" s="300"/>
      <c r="OGM2" s="297"/>
      <c r="OGN2" s="300"/>
      <c r="OGO2" s="297"/>
      <c r="OGP2" s="300"/>
      <c r="OGQ2" s="297"/>
      <c r="OGR2" s="300"/>
      <c r="OGS2" s="297"/>
      <c r="OGT2" s="300"/>
      <c r="OGU2" s="297"/>
      <c r="OGV2" s="300"/>
      <c r="OGW2" s="297"/>
      <c r="OGX2" s="300"/>
      <c r="OGY2" s="297"/>
      <c r="OGZ2" s="300"/>
      <c r="OHA2" s="297"/>
      <c r="OHB2" s="300"/>
      <c r="OHC2" s="297"/>
      <c r="OHD2" s="300"/>
      <c r="OHE2" s="297"/>
      <c r="OHF2" s="300"/>
      <c r="OHG2" s="297"/>
      <c r="OHH2" s="300"/>
      <c r="OHI2" s="297"/>
      <c r="OHJ2" s="300"/>
      <c r="OHK2" s="297"/>
      <c r="OHL2" s="300"/>
      <c r="OHM2" s="297"/>
      <c r="OHN2" s="300"/>
      <c r="OHO2" s="297"/>
      <c r="OHP2" s="300"/>
      <c r="OHQ2" s="297"/>
      <c r="OHR2" s="300"/>
      <c r="OHS2" s="297"/>
      <c r="OHT2" s="300"/>
      <c r="OHU2" s="297"/>
      <c r="OHV2" s="300"/>
      <c r="OHW2" s="297"/>
      <c r="OHX2" s="300"/>
      <c r="OHY2" s="297"/>
      <c r="OHZ2" s="300"/>
      <c r="OIA2" s="297"/>
      <c r="OIB2" s="300"/>
      <c r="OIC2" s="297"/>
      <c r="OID2" s="300"/>
      <c r="OIE2" s="297"/>
      <c r="OIF2" s="300"/>
      <c r="OIG2" s="297"/>
      <c r="OIH2" s="300"/>
      <c r="OII2" s="297"/>
      <c r="OIJ2" s="300"/>
      <c r="OIK2" s="297"/>
      <c r="OIL2" s="300"/>
      <c r="OIM2" s="297"/>
      <c r="OIN2" s="300"/>
      <c r="OIO2" s="297"/>
      <c r="OIP2" s="300"/>
      <c r="OIQ2" s="297"/>
      <c r="OIR2" s="300"/>
      <c r="OIS2" s="297"/>
      <c r="OIT2" s="300"/>
      <c r="OIU2" s="297"/>
      <c r="OIV2" s="300"/>
      <c r="OIW2" s="297"/>
      <c r="OIX2" s="300"/>
      <c r="OIY2" s="297"/>
      <c r="OIZ2" s="300"/>
      <c r="OJA2" s="297"/>
      <c r="OJB2" s="300"/>
      <c r="OJC2" s="297"/>
      <c r="OJD2" s="300"/>
      <c r="OJE2" s="297"/>
      <c r="OJF2" s="300"/>
      <c r="OJG2" s="297"/>
      <c r="OJH2" s="300"/>
      <c r="OJI2" s="297"/>
      <c r="OJJ2" s="300"/>
      <c r="OJK2" s="297"/>
      <c r="OJL2" s="300"/>
      <c r="OJM2" s="297"/>
      <c r="OJN2" s="300"/>
      <c r="OJO2" s="297"/>
      <c r="OJP2" s="300"/>
      <c r="OJQ2" s="297"/>
      <c r="OJR2" s="300"/>
      <c r="OJS2" s="297"/>
      <c r="OJT2" s="300"/>
      <c r="OJU2" s="297"/>
      <c r="OJV2" s="300"/>
      <c r="OJW2" s="297"/>
      <c r="OJX2" s="300"/>
      <c r="OJY2" s="297"/>
      <c r="OJZ2" s="300"/>
      <c r="OKA2" s="297"/>
      <c r="OKB2" s="300"/>
      <c r="OKC2" s="297"/>
      <c r="OKD2" s="300"/>
      <c r="OKE2" s="297"/>
      <c r="OKF2" s="300"/>
      <c r="OKG2" s="297"/>
      <c r="OKH2" s="300"/>
      <c r="OKI2" s="297"/>
      <c r="OKJ2" s="300"/>
      <c r="OKK2" s="297"/>
      <c r="OKL2" s="300"/>
      <c r="OKM2" s="297"/>
      <c r="OKN2" s="300"/>
      <c r="OKO2" s="297"/>
      <c r="OKP2" s="300"/>
      <c r="OKQ2" s="297"/>
      <c r="OKR2" s="300"/>
      <c r="OKS2" s="297"/>
      <c r="OKT2" s="300"/>
      <c r="OKU2" s="297"/>
      <c r="OKV2" s="300"/>
      <c r="OKW2" s="297"/>
      <c r="OKX2" s="300"/>
      <c r="OKY2" s="297"/>
      <c r="OKZ2" s="300"/>
      <c r="OLA2" s="297"/>
      <c r="OLB2" s="300"/>
      <c r="OLC2" s="297"/>
      <c r="OLD2" s="300"/>
      <c r="OLE2" s="297"/>
      <c r="OLF2" s="300"/>
      <c r="OLG2" s="297"/>
      <c r="OLH2" s="300"/>
      <c r="OLI2" s="297"/>
      <c r="OLJ2" s="300"/>
      <c r="OLK2" s="297"/>
      <c r="OLL2" s="300"/>
      <c r="OLM2" s="297"/>
      <c r="OLN2" s="300"/>
      <c r="OLO2" s="297"/>
      <c r="OLP2" s="300"/>
      <c r="OLQ2" s="297"/>
      <c r="OLR2" s="300"/>
      <c r="OLS2" s="297"/>
      <c r="OLT2" s="300"/>
      <c r="OLU2" s="297"/>
      <c r="OLV2" s="300"/>
      <c r="OLW2" s="297"/>
      <c r="OLX2" s="300"/>
      <c r="OLY2" s="297"/>
      <c r="OLZ2" s="300"/>
      <c r="OMA2" s="297"/>
      <c r="OMB2" s="300"/>
      <c r="OMC2" s="297"/>
      <c r="OMD2" s="300"/>
      <c r="OME2" s="297"/>
      <c r="OMF2" s="300"/>
      <c r="OMG2" s="297"/>
      <c r="OMH2" s="300"/>
      <c r="OMI2" s="297"/>
      <c r="OMJ2" s="300"/>
      <c r="OMK2" s="297"/>
      <c r="OML2" s="300"/>
      <c r="OMM2" s="297"/>
      <c r="OMN2" s="300"/>
      <c r="OMO2" s="297"/>
      <c r="OMP2" s="300"/>
      <c r="OMQ2" s="297"/>
      <c r="OMR2" s="300"/>
      <c r="OMS2" s="297"/>
      <c r="OMT2" s="300"/>
      <c r="OMU2" s="297"/>
      <c r="OMV2" s="300"/>
      <c r="OMW2" s="297"/>
      <c r="OMX2" s="300"/>
      <c r="OMY2" s="297"/>
      <c r="OMZ2" s="300"/>
      <c r="ONA2" s="297"/>
      <c r="ONB2" s="300"/>
      <c r="ONC2" s="297"/>
      <c r="OND2" s="300"/>
      <c r="ONE2" s="297"/>
      <c r="ONF2" s="300"/>
      <c r="ONG2" s="297"/>
      <c r="ONH2" s="300"/>
      <c r="ONI2" s="297"/>
      <c r="ONJ2" s="300"/>
      <c r="ONK2" s="297"/>
      <c r="ONL2" s="300"/>
      <c r="ONM2" s="297"/>
      <c r="ONN2" s="300"/>
      <c r="ONO2" s="297"/>
      <c r="ONP2" s="300"/>
      <c r="ONQ2" s="297"/>
      <c r="ONR2" s="300"/>
      <c r="ONS2" s="297"/>
      <c r="ONT2" s="300"/>
      <c r="ONU2" s="297"/>
      <c r="ONV2" s="300"/>
      <c r="ONW2" s="297"/>
      <c r="ONX2" s="300"/>
      <c r="ONY2" s="297"/>
      <c r="ONZ2" s="300"/>
      <c r="OOA2" s="297"/>
      <c r="OOB2" s="300"/>
      <c r="OOC2" s="297"/>
      <c r="OOD2" s="300"/>
      <c r="OOE2" s="297"/>
      <c r="OOF2" s="300"/>
      <c r="OOG2" s="297"/>
      <c r="OOH2" s="300"/>
      <c r="OOI2" s="297"/>
      <c r="OOJ2" s="300"/>
      <c r="OOK2" s="297"/>
      <c r="OOL2" s="300"/>
      <c r="OOM2" s="297"/>
      <c r="OON2" s="300"/>
      <c r="OOO2" s="297"/>
      <c r="OOP2" s="300"/>
      <c r="OOQ2" s="297"/>
      <c r="OOR2" s="300"/>
      <c r="OOS2" s="297"/>
      <c r="OOT2" s="300"/>
      <c r="OOU2" s="297"/>
      <c r="OOV2" s="300"/>
      <c r="OOW2" s="297"/>
      <c r="OOX2" s="300"/>
      <c r="OOY2" s="297"/>
      <c r="OOZ2" s="300"/>
      <c r="OPA2" s="297"/>
      <c r="OPB2" s="300"/>
      <c r="OPC2" s="297"/>
      <c r="OPD2" s="300"/>
      <c r="OPE2" s="297"/>
      <c r="OPF2" s="300"/>
      <c r="OPG2" s="297"/>
      <c r="OPH2" s="300"/>
      <c r="OPI2" s="297"/>
      <c r="OPJ2" s="300"/>
      <c r="OPK2" s="297"/>
      <c r="OPL2" s="300"/>
      <c r="OPM2" s="297"/>
      <c r="OPN2" s="300"/>
      <c r="OPO2" s="297"/>
      <c r="OPP2" s="300"/>
      <c r="OPQ2" s="297"/>
      <c r="OPR2" s="300"/>
      <c r="OPS2" s="297"/>
      <c r="OPT2" s="300"/>
      <c r="OPU2" s="297"/>
      <c r="OPV2" s="300"/>
      <c r="OPW2" s="297"/>
      <c r="OPX2" s="300"/>
      <c r="OPY2" s="297"/>
      <c r="OPZ2" s="300"/>
      <c r="OQA2" s="297"/>
      <c r="OQB2" s="300"/>
      <c r="OQC2" s="297"/>
      <c r="OQD2" s="300"/>
      <c r="OQE2" s="297"/>
      <c r="OQF2" s="300"/>
      <c r="OQG2" s="297"/>
      <c r="OQH2" s="300"/>
      <c r="OQI2" s="297"/>
      <c r="OQJ2" s="300"/>
      <c r="OQK2" s="297"/>
      <c r="OQL2" s="300"/>
      <c r="OQM2" s="297"/>
      <c r="OQN2" s="300"/>
      <c r="OQO2" s="297"/>
      <c r="OQP2" s="300"/>
      <c r="OQQ2" s="297"/>
      <c r="OQR2" s="300"/>
      <c r="OQS2" s="297"/>
      <c r="OQT2" s="300"/>
      <c r="OQU2" s="297"/>
      <c r="OQV2" s="300"/>
      <c r="OQW2" s="297"/>
      <c r="OQX2" s="300"/>
      <c r="OQY2" s="297"/>
      <c r="OQZ2" s="300"/>
      <c r="ORA2" s="297"/>
      <c r="ORB2" s="300"/>
      <c r="ORC2" s="297"/>
      <c r="ORD2" s="300"/>
      <c r="ORE2" s="297"/>
      <c r="ORF2" s="300"/>
      <c r="ORG2" s="297"/>
      <c r="ORH2" s="300"/>
      <c r="ORI2" s="297"/>
      <c r="ORJ2" s="300"/>
      <c r="ORK2" s="297"/>
      <c r="ORL2" s="300"/>
      <c r="ORM2" s="297"/>
      <c r="ORN2" s="300"/>
      <c r="ORO2" s="297"/>
      <c r="ORP2" s="300"/>
      <c r="ORQ2" s="297"/>
      <c r="ORR2" s="300"/>
      <c r="ORS2" s="297"/>
      <c r="ORT2" s="300"/>
      <c r="ORU2" s="297"/>
      <c r="ORV2" s="300"/>
      <c r="ORW2" s="297"/>
      <c r="ORX2" s="300"/>
      <c r="ORY2" s="297"/>
      <c r="ORZ2" s="300"/>
      <c r="OSA2" s="297"/>
      <c r="OSB2" s="300"/>
      <c r="OSC2" s="297"/>
      <c r="OSD2" s="300"/>
      <c r="OSE2" s="297"/>
      <c r="OSF2" s="300"/>
      <c r="OSG2" s="297"/>
      <c r="OSH2" s="300"/>
      <c r="OSI2" s="297"/>
      <c r="OSJ2" s="300"/>
      <c r="OSK2" s="297"/>
      <c r="OSL2" s="300"/>
      <c r="OSM2" s="297"/>
      <c r="OSN2" s="300"/>
      <c r="OSO2" s="297"/>
      <c r="OSP2" s="300"/>
      <c r="OSQ2" s="297"/>
      <c r="OSR2" s="300"/>
      <c r="OSS2" s="297"/>
      <c r="OST2" s="300"/>
      <c r="OSU2" s="297"/>
      <c r="OSV2" s="300"/>
      <c r="OSW2" s="297"/>
      <c r="OSX2" s="300"/>
      <c r="OSY2" s="297"/>
      <c r="OSZ2" s="300"/>
      <c r="OTA2" s="297"/>
      <c r="OTB2" s="300"/>
      <c r="OTC2" s="297"/>
      <c r="OTD2" s="300"/>
      <c r="OTE2" s="297"/>
      <c r="OTF2" s="300"/>
      <c r="OTG2" s="297"/>
      <c r="OTH2" s="300"/>
      <c r="OTI2" s="297"/>
      <c r="OTJ2" s="300"/>
      <c r="OTK2" s="297"/>
      <c r="OTL2" s="300"/>
      <c r="OTM2" s="297"/>
      <c r="OTN2" s="300"/>
      <c r="OTO2" s="297"/>
      <c r="OTP2" s="300"/>
      <c r="OTQ2" s="297"/>
      <c r="OTR2" s="300"/>
      <c r="OTS2" s="297"/>
      <c r="OTT2" s="300"/>
      <c r="OTU2" s="297"/>
      <c r="OTV2" s="300"/>
      <c r="OTW2" s="297"/>
      <c r="OTX2" s="300"/>
      <c r="OTY2" s="297"/>
      <c r="OTZ2" s="300"/>
      <c r="OUA2" s="297"/>
      <c r="OUB2" s="300"/>
      <c r="OUC2" s="297"/>
      <c r="OUD2" s="300"/>
      <c r="OUE2" s="297"/>
      <c r="OUF2" s="300"/>
      <c r="OUG2" s="297"/>
      <c r="OUH2" s="300"/>
      <c r="OUI2" s="297"/>
      <c r="OUJ2" s="300"/>
      <c r="OUK2" s="297"/>
      <c r="OUL2" s="300"/>
      <c r="OUM2" s="297"/>
      <c r="OUN2" s="300"/>
      <c r="OUO2" s="297"/>
      <c r="OUP2" s="300"/>
      <c r="OUQ2" s="297"/>
      <c r="OUR2" s="300"/>
      <c r="OUS2" s="297"/>
      <c r="OUT2" s="300"/>
      <c r="OUU2" s="297"/>
      <c r="OUV2" s="300"/>
      <c r="OUW2" s="297"/>
      <c r="OUX2" s="300"/>
      <c r="OUY2" s="297"/>
      <c r="OUZ2" s="300"/>
      <c r="OVA2" s="297"/>
      <c r="OVB2" s="300"/>
      <c r="OVC2" s="297"/>
      <c r="OVD2" s="300"/>
      <c r="OVE2" s="297"/>
      <c r="OVF2" s="300"/>
      <c r="OVG2" s="297"/>
      <c r="OVH2" s="300"/>
      <c r="OVI2" s="297"/>
      <c r="OVJ2" s="300"/>
      <c r="OVK2" s="297"/>
      <c r="OVL2" s="300"/>
      <c r="OVM2" s="297"/>
      <c r="OVN2" s="300"/>
      <c r="OVO2" s="297"/>
      <c r="OVP2" s="300"/>
      <c r="OVQ2" s="297"/>
      <c r="OVR2" s="300"/>
      <c r="OVS2" s="297"/>
      <c r="OVT2" s="300"/>
      <c r="OVU2" s="297"/>
      <c r="OVV2" s="300"/>
      <c r="OVW2" s="297"/>
      <c r="OVX2" s="300"/>
      <c r="OVY2" s="297"/>
      <c r="OVZ2" s="300"/>
      <c r="OWA2" s="297"/>
      <c r="OWB2" s="300"/>
      <c r="OWC2" s="297"/>
      <c r="OWD2" s="300"/>
      <c r="OWE2" s="297"/>
      <c r="OWF2" s="300"/>
      <c r="OWG2" s="297"/>
      <c r="OWH2" s="300"/>
      <c r="OWI2" s="297"/>
      <c r="OWJ2" s="300"/>
      <c r="OWK2" s="297"/>
      <c r="OWL2" s="300"/>
      <c r="OWM2" s="297"/>
      <c r="OWN2" s="300"/>
      <c r="OWO2" s="297"/>
      <c r="OWP2" s="300"/>
      <c r="OWQ2" s="297"/>
      <c r="OWR2" s="300"/>
      <c r="OWS2" s="297"/>
      <c r="OWT2" s="300"/>
      <c r="OWU2" s="297"/>
      <c r="OWV2" s="300"/>
      <c r="OWW2" s="297"/>
      <c r="OWX2" s="300"/>
      <c r="OWY2" s="297"/>
      <c r="OWZ2" s="300"/>
      <c r="OXA2" s="297"/>
      <c r="OXB2" s="300"/>
      <c r="OXC2" s="297"/>
      <c r="OXD2" s="300"/>
      <c r="OXE2" s="297"/>
      <c r="OXF2" s="300"/>
      <c r="OXG2" s="297"/>
      <c r="OXH2" s="300"/>
      <c r="OXI2" s="297"/>
      <c r="OXJ2" s="300"/>
      <c r="OXK2" s="297"/>
      <c r="OXL2" s="300"/>
      <c r="OXM2" s="297"/>
      <c r="OXN2" s="300"/>
      <c r="OXO2" s="297"/>
      <c r="OXP2" s="300"/>
      <c r="OXQ2" s="297"/>
      <c r="OXR2" s="300"/>
      <c r="OXS2" s="297"/>
      <c r="OXT2" s="300"/>
      <c r="OXU2" s="297"/>
      <c r="OXV2" s="300"/>
      <c r="OXW2" s="297"/>
      <c r="OXX2" s="300"/>
      <c r="OXY2" s="297"/>
      <c r="OXZ2" s="300"/>
      <c r="OYA2" s="297"/>
      <c r="OYB2" s="300"/>
      <c r="OYC2" s="297"/>
      <c r="OYD2" s="300"/>
      <c r="OYE2" s="297"/>
      <c r="OYF2" s="300"/>
      <c r="OYG2" s="297"/>
      <c r="OYH2" s="300"/>
      <c r="OYI2" s="297"/>
      <c r="OYJ2" s="300"/>
      <c r="OYK2" s="297"/>
      <c r="OYL2" s="300"/>
      <c r="OYM2" s="297"/>
      <c r="OYN2" s="300"/>
      <c r="OYO2" s="297"/>
      <c r="OYP2" s="300"/>
      <c r="OYQ2" s="297"/>
      <c r="OYR2" s="300"/>
      <c r="OYS2" s="297"/>
      <c r="OYT2" s="300"/>
      <c r="OYU2" s="297"/>
      <c r="OYV2" s="300"/>
      <c r="OYW2" s="297"/>
      <c r="OYX2" s="300"/>
      <c r="OYY2" s="297"/>
      <c r="OYZ2" s="300"/>
      <c r="OZA2" s="297"/>
      <c r="OZB2" s="300"/>
      <c r="OZC2" s="297"/>
      <c r="OZD2" s="300"/>
      <c r="OZE2" s="297"/>
      <c r="OZF2" s="300"/>
      <c r="OZG2" s="297"/>
      <c r="OZH2" s="300"/>
      <c r="OZI2" s="297"/>
      <c r="OZJ2" s="300"/>
      <c r="OZK2" s="297"/>
      <c r="OZL2" s="300"/>
      <c r="OZM2" s="297"/>
      <c r="OZN2" s="300"/>
      <c r="OZO2" s="297"/>
      <c r="OZP2" s="300"/>
      <c r="OZQ2" s="297"/>
      <c r="OZR2" s="300"/>
      <c r="OZS2" s="297"/>
      <c r="OZT2" s="300"/>
      <c r="OZU2" s="297"/>
      <c r="OZV2" s="300"/>
      <c r="OZW2" s="297"/>
      <c r="OZX2" s="300"/>
      <c r="OZY2" s="297"/>
      <c r="OZZ2" s="300"/>
      <c r="PAA2" s="297"/>
      <c r="PAB2" s="300"/>
      <c r="PAC2" s="297"/>
      <c r="PAD2" s="300"/>
      <c r="PAE2" s="297"/>
      <c r="PAF2" s="300"/>
      <c r="PAG2" s="297"/>
      <c r="PAH2" s="300"/>
      <c r="PAI2" s="297"/>
      <c r="PAJ2" s="300"/>
      <c r="PAK2" s="297"/>
      <c r="PAL2" s="300"/>
      <c r="PAM2" s="297"/>
      <c r="PAN2" s="300"/>
      <c r="PAO2" s="297"/>
      <c r="PAP2" s="300"/>
      <c r="PAQ2" s="297"/>
      <c r="PAR2" s="300"/>
      <c r="PAS2" s="297"/>
      <c r="PAT2" s="300"/>
      <c r="PAU2" s="297"/>
      <c r="PAV2" s="300"/>
      <c r="PAW2" s="297"/>
      <c r="PAX2" s="300"/>
      <c r="PAY2" s="297"/>
      <c r="PAZ2" s="300"/>
      <c r="PBA2" s="297"/>
      <c r="PBB2" s="300"/>
      <c r="PBC2" s="297"/>
      <c r="PBD2" s="300"/>
      <c r="PBE2" s="297"/>
      <c r="PBF2" s="300"/>
      <c r="PBG2" s="297"/>
      <c r="PBH2" s="300"/>
      <c r="PBI2" s="297"/>
      <c r="PBJ2" s="300"/>
      <c r="PBK2" s="297"/>
      <c r="PBL2" s="300"/>
      <c r="PBM2" s="297"/>
      <c r="PBN2" s="300"/>
      <c r="PBO2" s="297"/>
      <c r="PBP2" s="300"/>
      <c r="PBQ2" s="297"/>
      <c r="PBR2" s="300"/>
      <c r="PBS2" s="297"/>
      <c r="PBT2" s="300"/>
      <c r="PBU2" s="297"/>
      <c r="PBV2" s="300"/>
      <c r="PBW2" s="297"/>
      <c r="PBX2" s="300"/>
      <c r="PBY2" s="297"/>
      <c r="PBZ2" s="300"/>
      <c r="PCA2" s="297"/>
      <c r="PCB2" s="300"/>
      <c r="PCC2" s="297"/>
      <c r="PCD2" s="300"/>
      <c r="PCE2" s="297"/>
      <c r="PCF2" s="300"/>
      <c r="PCG2" s="297"/>
      <c r="PCH2" s="300"/>
      <c r="PCI2" s="297"/>
      <c r="PCJ2" s="300"/>
      <c r="PCK2" s="297"/>
      <c r="PCL2" s="300"/>
      <c r="PCM2" s="297"/>
      <c r="PCN2" s="300"/>
      <c r="PCO2" s="297"/>
      <c r="PCP2" s="300"/>
      <c r="PCQ2" s="297"/>
      <c r="PCR2" s="300"/>
      <c r="PCS2" s="297"/>
      <c r="PCT2" s="300"/>
      <c r="PCU2" s="297"/>
      <c r="PCV2" s="300"/>
      <c r="PCW2" s="297"/>
      <c r="PCX2" s="300"/>
      <c r="PCY2" s="297"/>
      <c r="PCZ2" s="300"/>
      <c r="PDA2" s="297"/>
      <c r="PDB2" s="300"/>
      <c r="PDC2" s="297"/>
      <c r="PDD2" s="300"/>
      <c r="PDE2" s="297"/>
      <c r="PDF2" s="300"/>
      <c r="PDG2" s="297"/>
      <c r="PDH2" s="300"/>
      <c r="PDI2" s="297"/>
      <c r="PDJ2" s="300"/>
      <c r="PDK2" s="297"/>
      <c r="PDL2" s="300"/>
      <c r="PDM2" s="297"/>
      <c r="PDN2" s="300"/>
      <c r="PDO2" s="297"/>
      <c r="PDP2" s="300"/>
      <c r="PDQ2" s="297"/>
      <c r="PDR2" s="300"/>
      <c r="PDS2" s="297"/>
      <c r="PDT2" s="300"/>
      <c r="PDU2" s="297"/>
      <c r="PDV2" s="300"/>
      <c r="PDW2" s="297"/>
      <c r="PDX2" s="300"/>
      <c r="PDY2" s="297"/>
      <c r="PDZ2" s="300"/>
      <c r="PEA2" s="297"/>
      <c r="PEB2" s="300"/>
      <c r="PEC2" s="297"/>
      <c r="PED2" s="300"/>
      <c r="PEE2" s="297"/>
      <c r="PEF2" s="300"/>
      <c r="PEG2" s="297"/>
      <c r="PEH2" s="300"/>
      <c r="PEI2" s="297"/>
      <c r="PEJ2" s="300"/>
      <c r="PEK2" s="297"/>
      <c r="PEL2" s="300"/>
      <c r="PEM2" s="297"/>
      <c r="PEN2" s="300"/>
      <c r="PEO2" s="297"/>
      <c r="PEP2" s="300"/>
      <c r="PEQ2" s="297"/>
      <c r="PER2" s="300"/>
      <c r="PES2" s="297"/>
      <c r="PET2" s="300"/>
      <c r="PEU2" s="297"/>
      <c r="PEV2" s="300"/>
      <c r="PEW2" s="297"/>
      <c r="PEX2" s="300"/>
      <c r="PEY2" s="297"/>
      <c r="PEZ2" s="300"/>
      <c r="PFA2" s="297"/>
      <c r="PFB2" s="300"/>
      <c r="PFC2" s="297"/>
      <c r="PFD2" s="300"/>
      <c r="PFE2" s="297"/>
      <c r="PFF2" s="300"/>
      <c r="PFG2" s="297"/>
      <c r="PFH2" s="300"/>
      <c r="PFI2" s="297"/>
      <c r="PFJ2" s="300"/>
      <c r="PFK2" s="297"/>
      <c r="PFL2" s="300"/>
      <c r="PFM2" s="297"/>
      <c r="PFN2" s="300"/>
      <c r="PFO2" s="297"/>
      <c r="PFP2" s="300"/>
      <c r="PFQ2" s="297"/>
      <c r="PFR2" s="300"/>
      <c r="PFS2" s="297"/>
      <c r="PFT2" s="300"/>
      <c r="PFU2" s="297"/>
      <c r="PFV2" s="300"/>
      <c r="PFW2" s="297"/>
      <c r="PFX2" s="300"/>
      <c r="PFY2" s="297"/>
      <c r="PFZ2" s="300"/>
      <c r="PGA2" s="297"/>
      <c r="PGB2" s="300"/>
      <c r="PGC2" s="297"/>
      <c r="PGD2" s="300"/>
      <c r="PGE2" s="297"/>
      <c r="PGF2" s="300"/>
      <c r="PGG2" s="297"/>
      <c r="PGH2" s="300"/>
      <c r="PGI2" s="297"/>
      <c r="PGJ2" s="300"/>
      <c r="PGK2" s="297"/>
      <c r="PGL2" s="300"/>
      <c r="PGM2" s="297"/>
      <c r="PGN2" s="300"/>
      <c r="PGO2" s="297"/>
      <c r="PGP2" s="300"/>
      <c r="PGQ2" s="297"/>
      <c r="PGR2" s="300"/>
      <c r="PGS2" s="297"/>
      <c r="PGT2" s="300"/>
      <c r="PGU2" s="297"/>
      <c r="PGV2" s="300"/>
      <c r="PGW2" s="297"/>
      <c r="PGX2" s="300"/>
      <c r="PGY2" s="297"/>
      <c r="PGZ2" s="300"/>
      <c r="PHA2" s="297"/>
      <c r="PHB2" s="300"/>
      <c r="PHC2" s="297"/>
      <c r="PHD2" s="300"/>
      <c r="PHE2" s="297"/>
      <c r="PHF2" s="300"/>
      <c r="PHG2" s="297"/>
      <c r="PHH2" s="300"/>
      <c r="PHI2" s="297"/>
      <c r="PHJ2" s="300"/>
      <c r="PHK2" s="297"/>
      <c r="PHL2" s="300"/>
      <c r="PHM2" s="297"/>
      <c r="PHN2" s="300"/>
      <c r="PHO2" s="297"/>
      <c r="PHP2" s="300"/>
      <c r="PHQ2" s="297"/>
      <c r="PHR2" s="300"/>
      <c r="PHS2" s="297"/>
      <c r="PHT2" s="300"/>
      <c r="PHU2" s="297"/>
      <c r="PHV2" s="300"/>
      <c r="PHW2" s="297"/>
      <c r="PHX2" s="300"/>
      <c r="PHY2" s="297"/>
      <c r="PHZ2" s="300"/>
      <c r="PIA2" s="297"/>
      <c r="PIB2" s="300"/>
      <c r="PIC2" s="297"/>
      <c r="PID2" s="300"/>
      <c r="PIE2" s="297"/>
      <c r="PIF2" s="300"/>
      <c r="PIG2" s="297"/>
      <c r="PIH2" s="300"/>
      <c r="PII2" s="297"/>
      <c r="PIJ2" s="300"/>
      <c r="PIK2" s="297"/>
      <c r="PIL2" s="300"/>
      <c r="PIM2" s="297"/>
      <c r="PIN2" s="300"/>
      <c r="PIO2" s="297"/>
      <c r="PIP2" s="300"/>
      <c r="PIQ2" s="297"/>
      <c r="PIR2" s="300"/>
      <c r="PIS2" s="297"/>
      <c r="PIT2" s="300"/>
      <c r="PIU2" s="297"/>
      <c r="PIV2" s="300"/>
      <c r="PIW2" s="297"/>
      <c r="PIX2" s="300"/>
      <c r="PIY2" s="297"/>
      <c r="PIZ2" s="300"/>
      <c r="PJA2" s="297"/>
      <c r="PJB2" s="300"/>
      <c r="PJC2" s="297"/>
      <c r="PJD2" s="300"/>
      <c r="PJE2" s="297"/>
      <c r="PJF2" s="300"/>
      <c r="PJG2" s="297"/>
      <c r="PJH2" s="300"/>
      <c r="PJI2" s="297"/>
      <c r="PJJ2" s="300"/>
      <c r="PJK2" s="297"/>
      <c r="PJL2" s="300"/>
      <c r="PJM2" s="297"/>
      <c r="PJN2" s="300"/>
      <c r="PJO2" s="297"/>
      <c r="PJP2" s="300"/>
      <c r="PJQ2" s="297"/>
      <c r="PJR2" s="300"/>
      <c r="PJS2" s="297"/>
      <c r="PJT2" s="300"/>
      <c r="PJU2" s="297"/>
      <c r="PJV2" s="300"/>
      <c r="PJW2" s="297"/>
      <c r="PJX2" s="300"/>
      <c r="PJY2" s="297"/>
      <c r="PJZ2" s="300"/>
      <c r="PKA2" s="297"/>
      <c r="PKB2" s="300"/>
      <c r="PKC2" s="297"/>
      <c r="PKD2" s="300"/>
      <c r="PKE2" s="297"/>
      <c r="PKF2" s="300"/>
      <c r="PKG2" s="297"/>
      <c r="PKH2" s="300"/>
      <c r="PKI2" s="297"/>
      <c r="PKJ2" s="300"/>
      <c r="PKK2" s="297"/>
      <c r="PKL2" s="300"/>
      <c r="PKM2" s="297"/>
      <c r="PKN2" s="300"/>
      <c r="PKO2" s="297"/>
      <c r="PKP2" s="300"/>
      <c r="PKQ2" s="297"/>
      <c r="PKR2" s="300"/>
      <c r="PKS2" s="297"/>
      <c r="PKT2" s="300"/>
      <c r="PKU2" s="297"/>
      <c r="PKV2" s="300"/>
      <c r="PKW2" s="297"/>
      <c r="PKX2" s="300"/>
      <c r="PKY2" s="297"/>
      <c r="PKZ2" s="300"/>
      <c r="PLA2" s="297"/>
      <c r="PLB2" s="300"/>
      <c r="PLC2" s="297"/>
      <c r="PLD2" s="300"/>
      <c r="PLE2" s="297"/>
      <c r="PLF2" s="300"/>
      <c r="PLG2" s="297"/>
      <c r="PLH2" s="300"/>
      <c r="PLI2" s="297"/>
      <c r="PLJ2" s="300"/>
      <c r="PLK2" s="297"/>
      <c r="PLL2" s="300"/>
      <c r="PLM2" s="297"/>
      <c r="PLN2" s="300"/>
      <c r="PLO2" s="297"/>
      <c r="PLP2" s="300"/>
      <c r="PLQ2" s="297"/>
      <c r="PLR2" s="300"/>
      <c r="PLS2" s="297"/>
      <c r="PLT2" s="300"/>
      <c r="PLU2" s="297"/>
      <c r="PLV2" s="300"/>
      <c r="PLW2" s="297"/>
      <c r="PLX2" s="300"/>
      <c r="PLY2" s="297"/>
      <c r="PLZ2" s="300"/>
      <c r="PMA2" s="297"/>
      <c r="PMB2" s="300"/>
      <c r="PMC2" s="297"/>
      <c r="PMD2" s="300"/>
      <c r="PME2" s="297"/>
      <c r="PMF2" s="300"/>
      <c r="PMG2" s="297"/>
      <c r="PMH2" s="300"/>
      <c r="PMI2" s="297"/>
      <c r="PMJ2" s="300"/>
      <c r="PMK2" s="297"/>
      <c r="PML2" s="300"/>
      <c r="PMM2" s="297"/>
      <c r="PMN2" s="300"/>
      <c r="PMO2" s="297"/>
      <c r="PMP2" s="300"/>
      <c r="PMQ2" s="297"/>
      <c r="PMR2" s="300"/>
      <c r="PMS2" s="297"/>
      <c r="PMT2" s="300"/>
      <c r="PMU2" s="297"/>
      <c r="PMV2" s="300"/>
      <c r="PMW2" s="297"/>
      <c r="PMX2" s="300"/>
      <c r="PMY2" s="297"/>
      <c r="PMZ2" s="300"/>
      <c r="PNA2" s="297"/>
      <c r="PNB2" s="300"/>
      <c r="PNC2" s="297"/>
      <c r="PND2" s="300"/>
      <c r="PNE2" s="297"/>
      <c r="PNF2" s="300"/>
      <c r="PNG2" s="297"/>
      <c r="PNH2" s="300"/>
      <c r="PNI2" s="297"/>
      <c r="PNJ2" s="300"/>
      <c r="PNK2" s="297"/>
      <c r="PNL2" s="300"/>
      <c r="PNM2" s="297"/>
      <c r="PNN2" s="300"/>
      <c r="PNO2" s="297"/>
      <c r="PNP2" s="300"/>
      <c r="PNQ2" s="297"/>
      <c r="PNR2" s="300"/>
      <c r="PNS2" s="297"/>
      <c r="PNT2" s="300"/>
      <c r="PNU2" s="297"/>
      <c r="PNV2" s="300"/>
      <c r="PNW2" s="297"/>
      <c r="PNX2" s="300"/>
      <c r="PNY2" s="297"/>
      <c r="PNZ2" s="300"/>
      <c r="POA2" s="297"/>
      <c r="POB2" s="300"/>
      <c r="POC2" s="297"/>
      <c r="POD2" s="300"/>
      <c r="POE2" s="297"/>
      <c r="POF2" s="300"/>
      <c r="POG2" s="297"/>
      <c r="POH2" s="300"/>
      <c r="POI2" s="297"/>
      <c r="POJ2" s="300"/>
      <c r="POK2" s="297"/>
      <c r="POL2" s="300"/>
      <c r="POM2" s="297"/>
      <c r="PON2" s="300"/>
      <c r="POO2" s="297"/>
      <c r="POP2" s="300"/>
      <c r="POQ2" s="297"/>
      <c r="POR2" s="300"/>
      <c r="POS2" s="297"/>
      <c r="POT2" s="300"/>
      <c r="POU2" s="297"/>
      <c r="POV2" s="300"/>
      <c r="POW2" s="297"/>
      <c r="POX2" s="300"/>
      <c r="POY2" s="297"/>
      <c r="POZ2" s="300"/>
      <c r="PPA2" s="297"/>
      <c r="PPB2" s="300"/>
      <c r="PPC2" s="297"/>
      <c r="PPD2" s="300"/>
      <c r="PPE2" s="297"/>
      <c r="PPF2" s="300"/>
      <c r="PPG2" s="297"/>
      <c r="PPH2" s="300"/>
      <c r="PPI2" s="297"/>
      <c r="PPJ2" s="300"/>
      <c r="PPK2" s="297"/>
      <c r="PPL2" s="300"/>
      <c r="PPM2" s="297"/>
      <c r="PPN2" s="300"/>
      <c r="PPO2" s="297"/>
      <c r="PPP2" s="300"/>
      <c r="PPQ2" s="297"/>
      <c r="PPR2" s="300"/>
      <c r="PPS2" s="297"/>
      <c r="PPT2" s="300"/>
      <c r="PPU2" s="297"/>
      <c r="PPV2" s="300"/>
      <c r="PPW2" s="297"/>
      <c r="PPX2" s="300"/>
      <c r="PPY2" s="297"/>
      <c r="PPZ2" s="300"/>
      <c r="PQA2" s="297"/>
      <c r="PQB2" s="300"/>
      <c r="PQC2" s="297"/>
      <c r="PQD2" s="300"/>
      <c r="PQE2" s="297"/>
      <c r="PQF2" s="300"/>
      <c r="PQG2" s="297"/>
      <c r="PQH2" s="300"/>
      <c r="PQI2" s="297"/>
      <c r="PQJ2" s="300"/>
      <c r="PQK2" s="297"/>
      <c r="PQL2" s="300"/>
      <c r="PQM2" s="297"/>
      <c r="PQN2" s="300"/>
      <c r="PQO2" s="297"/>
      <c r="PQP2" s="300"/>
      <c r="PQQ2" s="297"/>
      <c r="PQR2" s="300"/>
      <c r="PQS2" s="297"/>
      <c r="PQT2" s="300"/>
      <c r="PQU2" s="297"/>
      <c r="PQV2" s="300"/>
      <c r="PQW2" s="297"/>
      <c r="PQX2" s="300"/>
      <c r="PQY2" s="297"/>
      <c r="PQZ2" s="300"/>
      <c r="PRA2" s="297"/>
      <c r="PRB2" s="300"/>
      <c r="PRC2" s="297"/>
      <c r="PRD2" s="300"/>
      <c r="PRE2" s="297"/>
      <c r="PRF2" s="300"/>
      <c r="PRG2" s="297"/>
      <c r="PRH2" s="300"/>
      <c r="PRI2" s="297"/>
      <c r="PRJ2" s="300"/>
      <c r="PRK2" s="297"/>
      <c r="PRL2" s="300"/>
      <c r="PRM2" s="297"/>
      <c r="PRN2" s="300"/>
      <c r="PRO2" s="297"/>
      <c r="PRP2" s="300"/>
      <c r="PRQ2" s="297"/>
      <c r="PRR2" s="300"/>
      <c r="PRS2" s="297"/>
      <c r="PRT2" s="300"/>
      <c r="PRU2" s="297"/>
      <c r="PRV2" s="300"/>
      <c r="PRW2" s="297"/>
      <c r="PRX2" s="300"/>
      <c r="PRY2" s="297"/>
      <c r="PRZ2" s="300"/>
      <c r="PSA2" s="297"/>
      <c r="PSB2" s="300"/>
      <c r="PSC2" s="297"/>
      <c r="PSD2" s="300"/>
      <c r="PSE2" s="297"/>
      <c r="PSF2" s="300"/>
      <c r="PSG2" s="297"/>
      <c r="PSH2" s="300"/>
      <c r="PSI2" s="297"/>
      <c r="PSJ2" s="300"/>
      <c r="PSK2" s="297"/>
      <c r="PSL2" s="300"/>
      <c r="PSM2" s="297"/>
      <c r="PSN2" s="300"/>
      <c r="PSO2" s="297"/>
      <c r="PSP2" s="300"/>
      <c r="PSQ2" s="297"/>
      <c r="PSR2" s="300"/>
      <c r="PSS2" s="297"/>
      <c r="PST2" s="300"/>
      <c r="PSU2" s="297"/>
      <c r="PSV2" s="300"/>
      <c r="PSW2" s="297"/>
      <c r="PSX2" s="300"/>
      <c r="PSY2" s="297"/>
      <c r="PSZ2" s="300"/>
      <c r="PTA2" s="297"/>
      <c r="PTB2" s="300"/>
      <c r="PTC2" s="297"/>
      <c r="PTD2" s="300"/>
      <c r="PTE2" s="297"/>
      <c r="PTF2" s="300"/>
      <c r="PTG2" s="297"/>
      <c r="PTH2" s="300"/>
      <c r="PTI2" s="297"/>
      <c r="PTJ2" s="300"/>
      <c r="PTK2" s="297"/>
      <c r="PTL2" s="300"/>
      <c r="PTM2" s="297"/>
      <c r="PTN2" s="300"/>
      <c r="PTO2" s="297"/>
      <c r="PTP2" s="300"/>
      <c r="PTQ2" s="297"/>
      <c r="PTR2" s="300"/>
      <c r="PTS2" s="297"/>
      <c r="PTT2" s="300"/>
      <c r="PTU2" s="297"/>
      <c r="PTV2" s="300"/>
      <c r="PTW2" s="297"/>
      <c r="PTX2" s="300"/>
      <c r="PTY2" s="297"/>
      <c r="PTZ2" s="300"/>
      <c r="PUA2" s="297"/>
      <c r="PUB2" s="300"/>
      <c r="PUC2" s="297"/>
      <c r="PUD2" s="300"/>
      <c r="PUE2" s="297"/>
      <c r="PUF2" s="300"/>
      <c r="PUG2" s="297"/>
      <c r="PUH2" s="300"/>
      <c r="PUI2" s="297"/>
      <c r="PUJ2" s="300"/>
      <c r="PUK2" s="297"/>
      <c r="PUL2" s="300"/>
      <c r="PUM2" s="297"/>
      <c r="PUN2" s="300"/>
      <c r="PUO2" s="297"/>
      <c r="PUP2" s="300"/>
      <c r="PUQ2" s="297"/>
      <c r="PUR2" s="300"/>
      <c r="PUS2" s="297"/>
      <c r="PUT2" s="300"/>
      <c r="PUU2" s="297"/>
      <c r="PUV2" s="300"/>
      <c r="PUW2" s="297"/>
      <c r="PUX2" s="300"/>
      <c r="PUY2" s="297"/>
      <c r="PUZ2" s="300"/>
      <c r="PVA2" s="297"/>
      <c r="PVB2" s="300"/>
      <c r="PVC2" s="297"/>
      <c r="PVD2" s="300"/>
      <c r="PVE2" s="297"/>
      <c r="PVF2" s="300"/>
      <c r="PVG2" s="297"/>
      <c r="PVH2" s="300"/>
      <c r="PVI2" s="297"/>
      <c r="PVJ2" s="300"/>
      <c r="PVK2" s="297"/>
      <c r="PVL2" s="300"/>
      <c r="PVM2" s="297"/>
      <c r="PVN2" s="300"/>
      <c r="PVO2" s="297"/>
      <c r="PVP2" s="300"/>
      <c r="PVQ2" s="297"/>
      <c r="PVR2" s="300"/>
      <c r="PVS2" s="297"/>
      <c r="PVT2" s="300"/>
      <c r="PVU2" s="297"/>
      <c r="PVV2" s="300"/>
      <c r="PVW2" s="297"/>
      <c r="PVX2" s="300"/>
      <c r="PVY2" s="297"/>
      <c r="PVZ2" s="300"/>
      <c r="PWA2" s="297"/>
      <c r="PWB2" s="300"/>
      <c r="PWC2" s="297"/>
      <c r="PWD2" s="300"/>
      <c r="PWE2" s="297"/>
      <c r="PWF2" s="300"/>
      <c r="PWG2" s="297"/>
      <c r="PWH2" s="300"/>
      <c r="PWI2" s="297"/>
      <c r="PWJ2" s="300"/>
      <c r="PWK2" s="297"/>
      <c r="PWL2" s="300"/>
      <c r="PWM2" s="297"/>
      <c r="PWN2" s="300"/>
      <c r="PWO2" s="297"/>
      <c r="PWP2" s="300"/>
      <c r="PWQ2" s="297"/>
      <c r="PWR2" s="300"/>
      <c r="PWS2" s="297"/>
      <c r="PWT2" s="300"/>
      <c r="PWU2" s="297"/>
      <c r="PWV2" s="300"/>
      <c r="PWW2" s="297"/>
      <c r="PWX2" s="300"/>
      <c r="PWY2" s="297"/>
      <c r="PWZ2" s="300"/>
      <c r="PXA2" s="297"/>
      <c r="PXB2" s="300"/>
      <c r="PXC2" s="297"/>
      <c r="PXD2" s="300"/>
      <c r="PXE2" s="297"/>
      <c r="PXF2" s="300"/>
      <c r="PXG2" s="297"/>
      <c r="PXH2" s="300"/>
      <c r="PXI2" s="297"/>
      <c r="PXJ2" s="300"/>
      <c r="PXK2" s="297"/>
      <c r="PXL2" s="300"/>
      <c r="PXM2" s="297"/>
      <c r="PXN2" s="300"/>
      <c r="PXO2" s="297"/>
      <c r="PXP2" s="300"/>
      <c r="PXQ2" s="297"/>
      <c r="PXR2" s="300"/>
      <c r="PXS2" s="297"/>
      <c r="PXT2" s="300"/>
      <c r="PXU2" s="297"/>
      <c r="PXV2" s="300"/>
      <c r="PXW2" s="297"/>
      <c r="PXX2" s="300"/>
      <c r="PXY2" s="297"/>
      <c r="PXZ2" s="300"/>
      <c r="PYA2" s="297"/>
      <c r="PYB2" s="300"/>
      <c r="PYC2" s="297"/>
      <c r="PYD2" s="300"/>
      <c r="PYE2" s="297"/>
      <c r="PYF2" s="300"/>
      <c r="PYG2" s="297"/>
      <c r="PYH2" s="300"/>
      <c r="PYI2" s="297"/>
      <c r="PYJ2" s="300"/>
      <c r="PYK2" s="297"/>
      <c r="PYL2" s="300"/>
      <c r="PYM2" s="297"/>
      <c r="PYN2" s="300"/>
      <c r="PYO2" s="297"/>
      <c r="PYP2" s="300"/>
      <c r="PYQ2" s="297"/>
      <c r="PYR2" s="300"/>
      <c r="PYS2" s="297"/>
      <c r="PYT2" s="300"/>
      <c r="PYU2" s="297"/>
      <c r="PYV2" s="300"/>
      <c r="PYW2" s="297"/>
      <c r="PYX2" s="300"/>
      <c r="PYY2" s="297"/>
      <c r="PYZ2" s="300"/>
      <c r="PZA2" s="297"/>
      <c r="PZB2" s="300"/>
      <c r="PZC2" s="297"/>
      <c r="PZD2" s="300"/>
      <c r="PZE2" s="297"/>
      <c r="PZF2" s="300"/>
      <c r="PZG2" s="297"/>
      <c r="PZH2" s="300"/>
      <c r="PZI2" s="297"/>
      <c r="PZJ2" s="300"/>
      <c r="PZK2" s="297"/>
      <c r="PZL2" s="300"/>
      <c r="PZM2" s="297"/>
      <c r="PZN2" s="300"/>
      <c r="PZO2" s="297"/>
      <c r="PZP2" s="300"/>
      <c r="PZQ2" s="297"/>
      <c r="PZR2" s="300"/>
      <c r="PZS2" s="297"/>
      <c r="PZT2" s="300"/>
      <c r="PZU2" s="297"/>
      <c r="PZV2" s="300"/>
      <c r="PZW2" s="297"/>
      <c r="PZX2" s="300"/>
      <c r="PZY2" s="297"/>
      <c r="PZZ2" s="300"/>
      <c r="QAA2" s="297"/>
      <c r="QAB2" s="300"/>
      <c r="QAC2" s="297"/>
      <c r="QAD2" s="300"/>
      <c r="QAE2" s="297"/>
      <c r="QAF2" s="300"/>
      <c r="QAG2" s="297"/>
      <c r="QAH2" s="300"/>
      <c r="QAI2" s="297"/>
      <c r="QAJ2" s="300"/>
      <c r="QAK2" s="297"/>
      <c r="QAL2" s="300"/>
      <c r="QAM2" s="297"/>
      <c r="QAN2" s="300"/>
      <c r="QAO2" s="297"/>
      <c r="QAP2" s="300"/>
      <c r="QAQ2" s="297"/>
      <c r="QAR2" s="300"/>
      <c r="QAS2" s="297"/>
      <c r="QAT2" s="300"/>
      <c r="QAU2" s="297"/>
      <c r="QAV2" s="300"/>
      <c r="QAW2" s="297"/>
      <c r="QAX2" s="300"/>
      <c r="QAY2" s="297"/>
      <c r="QAZ2" s="300"/>
      <c r="QBA2" s="297"/>
      <c r="QBB2" s="300"/>
      <c r="QBC2" s="297"/>
      <c r="QBD2" s="300"/>
      <c r="QBE2" s="297"/>
      <c r="QBF2" s="300"/>
      <c r="QBG2" s="297"/>
      <c r="QBH2" s="300"/>
      <c r="QBI2" s="297"/>
      <c r="QBJ2" s="300"/>
      <c r="QBK2" s="297"/>
      <c r="QBL2" s="300"/>
      <c r="QBM2" s="297"/>
      <c r="QBN2" s="300"/>
      <c r="QBO2" s="297"/>
      <c r="QBP2" s="300"/>
      <c r="QBQ2" s="297"/>
      <c r="QBR2" s="300"/>
      <c r="QBS2" s="297"/>
      <c r="QBT2" s="300"/>
      <c r="QBU2" s="297"/>
      <c r="QBV2" s="300"/>
      <c r="QBW2" s="297"/>
      <c r="QBX2" s="300"/>
      <c r="QBY2" s="297"/>
      <c r="QBZ2" s="300"/>
      <c r="QCA2" s="297"/>
      <c r="QCB2" s="300"/>
      <c r="QCC2" s="297"/>
      <c r="QCD2" s="300"/>
      <c r="QCE2" s="297"/>
      <c r="QCF2" s="300"/>
      <c r="QCG2" s="297"/>
      <c r="QCH2" s="300"/>
      <c r="QCI2" s="297"/>
      <c r="QCJ2" s="300"/>
      <c r="QCK2" s="297"/>
      <c r="QCL2" s="300"/>
      <c r="QCM2" s="297"/>
      <c r="QCN2" s="300"/>
      <c r="QCO2" s="297"/>
      <c r="QCP2" s="300"/>
      <c r="QCQ2" s="297"/>
      <c r="QCR2" s="300"/>
      <c r="QCS2" s="297"/>
      <c r="QCT2" s="300"/>
      <c r="QCU2" s="297"/>
      <c r="QCV2" s="300"/>
      <c r="QCW2" s="297"/>
      <c r="QCX2" s="300"/>
      <c r="QCY2" s="297"/>
      <c r="QCZ2" s="300"/>
      <c r="QDA2" s="297"/>
      <c r="QDB2" s="300"/>
      <c r="QDC2" s="297"/>
      <c r="QDD2" s="300"/>
      <c r="QDE2" s="297"/>
      <c r="QDF2" s="300"/>
      <c r="QDG2" s="297"/>
      <c r="QDH2" s="300"/>
      <c r="QDI2" s="297"/>
      <c r="QDJ2" s="300"/>
      <c r="QDK2" s="297"/>
      <c r="QDL2" s="300"/>
      <c r="QDM2" s="297"/>
      <c r="QDN2" s="300"/>
      <c r="QDO2" s="297"/>
      <c r="QDP2" s="300"/>
      <c r="QDQ2" s="297"/>
      <c r="QDR2" s="300"/>
      <c r="QDS2" s="297"/>
      <c r="QDT2" s="300"/>
      <c r="QDU2" s="297"/>
      <c r="QDV2" s="300"/>
      <c r="QDW2" s="297"/>
      <c r="QDX2" s="300"/>
      <c r="QDY2" s="297"/>
      <c r="QDZ2" s="300"/>
      <c r="QEA2" s="297"/>
      <c r="QEB2" s="300"/>
      <c r="QEC2" s="297"/>
      <c r="QED2" s="300"/>
      <c r="QEE2" s="297"/>
      <c r="QEF2" s="300"/>
      <c r="QEG2" s="297"/>
      <c r="QEH2" s="300"/>
      <c r="QEI2" s="297"/>
      <c r="QEJ2" s="300"/>
      <c r="QEK2" s="297"/>
      <c r="QEL2" s="300"/>
      <c r="QEM2" s="297"/>
      <c r="QEN2" s="300"/>
      <c r="QEO2" s="297"/>
      <c r="QEP2" s="300"/>
      <c r="QEQ2" s="297"/>
      <c r="QER2" s="300"/>
      <c r="QES2" s="297"/>
      <c r="QET2" s="300"/>
      <c r="QEU2" s="297"/>
      <c r="QEV2" s="300"/>
      <c r="QEW2" s="297"/>
      <c r="QEX2" s="300"/>
      <c r="QEY2" s="297"/>
      <c r="QEZ2" s="300"/>
      <c r="QFA2" s="297"/>
      <c r="QFB2" s="300"/>
      <c r="QFC2" s="297"/>
      <c r="QFD2" s="300"/>
      <c r="QFE2" s="297"/>
      <c r="QFF2" s="300"/>
      <c r="QFG2" s="297"/>
      <c r="QFH2" s="300"/>
      <c r="QFI2" s="297"/>
      <c r="QFJ2" s="300"/>
      <c r="QFK2" s="297"/>
      <c r="QFL2" s="300"/>
      <c r="QFM2" s="297"/>
      <c r="QFN2" s="300"/>
      <c r="QFO2" s="297"/>
      <c r="QFP2" s="300"/>
      <c r="QFQ2" s="297"/>
      <c r="QFR2" s="300"/>
      <c r="QFS2" s="297"/>
      <c r="QFT2" s="300"/>
      <c r="QFU2" s="297"/>
      <c r="QFV2" s="300"/>
      <c r="QFW2" s="297"/>
      <c r="QFX2" s="300"/>
      <c r="QFY2" s="297"/>
      <c r="QFZ2" s="300"/>
      <c r="QGA2" s="297"/>
      <c r="QGB2" s="300"/>
      <c r="QGC2" s="297"/>
      <c r="QGD2" s="300"/>
      <c r="QGE2" s="297"/>
      <c r="QGF2" s="300"/>
      <c r="QGG2" s="297"/>
      <c r="QGH2" s="300"/>
      <c r="QGI2" s="297"/>
      <c r="QGJ2" s="300"/>
      <c r="QGK2" s="297"/>
      <c r="QGL2" s="300"/>
      <c r="QGM2" s="297"/>
      <c r="QGN2" s="300"/>
      <c r="QGO2" s="297"/>
      <c r="QGP2" s="300"/>
      <c r="QGQ2" s="297"/>
      <c r="QGR2" s="300"/>
      <c r="QGS2" s="297"/>
      <c r="QGT2" s="300"/>
      <c r="QGU2" s="297"/>
      <c r="QGV2" s="300"/>
      <c r="QGW2" s="297"/>
      <c r="QGX2" s="300"/>
      <c r="QGY2" s="297"/>
      <c r="QGZ2" s="300"/>
      <c r="QHA2" s="297"/>
      <c r="QHB2" s="300"/>
      <c r="QHC2" s="297"/>
      <c r="QHD2" s="300"/>
      <c r="QHE2" s="297"/>
      <c r="QHF2" s="300"/>
      <c r="QHG2" s="297"/>
      <c r="QHH2" s="300"/>
      <c r="QHI2" s="297"/>
      <c r="QHJ2" s="300"/>
      <c r="QHK2" s="297"/>
      <c r="QHL2" s="300"/>
      <c r="QHM2" s="297"/>
      <c r="QHN2" s="300"/>
      <c r="QHO2" s="297"/>
      <c r="QHP2" s="300"/>
      <c r="QHQ2" s="297"/>
      <c r="QHR2" s="300"/>
      <c r="QHS2" s="297"/>
      <c r="QHT2" s="300"/>
      <c r="QHU2" s="297"/>
      <c r="QHV2" s="300"/>
      <c r="QHW2" s="297"/>
      <c r="QHX2" s="300"/>
      <c r="QHY2" s="297"/>
      <c r="QHZ2" s="300"/>
      <c r="QIA2" s="297"/>
      <c r="QIB2" s="300"/>
      <c r="QIC2" s="297"/>
      <c r="QID2" s="300"/>
      <c r="QIE2" s="297"/>
      <c r="QIF2" s="300"/>
      <c r="QIG2" s="297"/>
      <c r="QIH2" s="300"/>
      <c r="QII2" s="297"/>
      <c r="QIJ2" s="300"/>
      <c r="QIK2" s="297"/>
      <c r="QIL2" s="300"/>
      <c r="QIM2" s="297"/>
      <c r="QIN2" s="300"/>
      <c r="QIO2" s="297"/>
      <c r="QIP2" s="300"/>
      <c r="QIQ2" s="297"/>
      <c r="QIR2" s="300"/>
      <c r="QIS2" s="297"/>
      <c r="QIT2" s="300"/>
      <c r="QIU2" s="297"/>
      <c r="QIV2" s="300"/>
      <c r="QIW2" s="297"/>
      <c r="QIX2" s="300"/>
      <c r="QIY2" s="297"/>
      <c r="QIZ2" s="300"/>
      <c r="QJA2" s="297"/>
      <c r="QJB2" s="300"/>
      <c r="QJC2" s="297"/>
      <c r="QJD2" s="300"/>
      <c r="QJE2" s="297"/>
      <c r="QJF2" s="300"/>
      <c r="QJG2" s="297"/>
      <c r="QJH2" s="300"/>
      <c r="QJI2" s="297"/>
      <c r="QJJ2" s="300"/>
      <c r="QJK2" s="297"/>
      <c r="QJL2" s="300"/>
      <c r="QJM2" s="297"/>
      <c r="QJN2" s="300"/>
      <c r="QJO2" s="297"/>
      <c r="QJP2" s="300"/>
      <c r="QJQ2" s="297"/>
      <c r="QJR2" s="300"/>
      <c r="QJS2" s="297"/>
      <c r="QJT2" s="300"/>
      <c r="QJU2" s="297"/>
      <c r="QJV2" s="300"/>
      <c r="QJW2" s="297"/>
      <c r="QJX2" s="300"/>
      <c r="QJY2" s="297"/>
      <c r="QJZ2" s="300"/>
      <c r="QKA2" s="297"/>
      <c r="QKB2" s="300"/>
      <c r="QKC2" s="297"/>
      <c r="QKD2" s="300"/>
      <c r="QKE2" s="297"/>
      <c r="QKF2" s="300"/>
      <c r="QKG2" s="297"/>
      <c r="QKH2" s="300"/>
      <c r="QKI2" s="297"/>
      <c r="QKJ2" s="300"/>
      <c r="QKK2" s="297"/>
      <c r="QKL2" s="300"/>
      <c r="QKM2" s="297"/>
      <c r="QKN2" s="300"/>
      <c r="QKO2" s="297"/>
      <c r="QKP2" s="300"/>
      <c r="QKQ2" s="297"/>
      <c r="QKR2" s="300"/>
      <c r="QKS2" s="297"/>
      <c r="QKT2" s="300"/>
      <c r="QKU2" s="297"/>
      <c r="QKV2" s="300"/>
      <c r="QKW2" s="297"/>
      <c r="QKX2" s="300"/>
      <c r="QKY2" s="297"/>
      <c r="QKZ2" s="300"/>
      <c r="QLA2" s="297"/>
      <c r="QLB2" s="300"/>
      <c r="QLC2" s="297"/>
      <c r="QLD2" s="300"/>
      <c r="QLE2" s="297"/>
      <c r="QLF2" s="300"/>
      <c r="QLG2" s="297"/>
      <c r="QLH2" s="300"/>
      <c r="QLI2" s="297"/>
      <c r="QLJ2" s="300"/>
      <c r="QLK2" s="297"/>
      <c r="QLL2" s="300"/>
      <c r="QLM2" s="297"/>
      <c r="QLN2" s="300"/>
      <c r="QLO2" s="297"/>
      <c r="QLP2" s="300"/>
      <c r="QLQ2" s="297"/>
      <c r="QLR2" s="300"/>
      <c r="QLS2" s="297"/>
      <c r="QLT2" s="300"/>
      <c r="QLU2" s="297"/>
      <c r="QLV2" s="300"/>
      <c r="QLW2" s="297"/>
      <c r="QLX2" s="300"/>
      <c r="QLY2" s="297"/>
      <c r="QLZ2" s="300"/>
      <c r="QMA2" s="297"/>
      <c r="QMB2" s="300"/>
      <c r="QMC2" s="297"/>
      <c r="QMD2" s="300"/>
      <c r="QME2" s="297"/>
      <c r="QMF2" s="300"/>
      <c r="QMG2" s="297"/>
      <c r="QMH2" s="300"/>
      <c r="QMI2" s="297"/>
      <c r="QMJ2" s="300"/>
      <c r="QMK2" s="297"/>
      <c r="QML2" s="300"/>
      <c r="QMM2" s="297"/>
      <c r="QMN2" s="300"/>
      <c r="QMO2" s="297"/>
      <c r="QMP2" s="300"/>
      <c r="QMQ2" s="297"/>
      <c r="QMR2" s="300"/>
      <c r="QMS2" s="297"/>
      <c r="QMT2" s="300"/>
      <c r="QMU2" s="297"/>
      <c r="QMV2" s="300"/>
      <c r="QMW2" s="297"/>
      <c r="QMX2" s="300"/>
      <c r="QMY2" s="297"/>
      <c r="QMZ2" s="300"/>
      <c r="QNA2" s="297"/>
      <c r="QNB2" s="300"/>
      <c r="QNC2" s="297"/>
      <c r="QND2" s="300"/>
      <c r="QNE2" s="297"/>
      <c r="QNF2" s="300"/>
      <c r="QNG2" s="297"/>
      <c r="QNH2" s="300"/>
      <c r="QNI2" s="297"/>
      <c r="QNJ2" s="300"/>
      <c r="QNK2" s="297"/>
      <c r="QNL2" s="300"/>
      <c r="QNM2" s="297"/>
      <c r="QNN2" s="300"/>
      <c r="QNO2" s="297"/>
      <c r="QNP2" s="300"/>
      <c r="QNQ2" s="297"/>
      <c r="QNR2" s="300"/>
      <c r="QNS2" s="297"/>
      <c r="QNT2" s="300"/>
      <c r="QNU2" s="297"/>
      <c r="QNV2" s="300"/>
      <c r="QNW2" s="297"/>
      <c r="QNX2" s="300"/>
      <c r="QNY2" s="297"/>
      <c r="QNZ2" s="300"/>
      <c r="QOA2" s="297"/>
      <c r="QOB2" s="300"/>
      <c r="QOC2" s="297"/>
      <c r="QOD2" s="300"/>
      <c r="QOE2" s="297"/>
      <c r="QOF2" s="300"/>
      <c r="QOG2" s="297"/>
      <c r="QOH2" s="300"/>
      <c r="QOI2" s="297"/>
      <c r="QOJ2" s="300"/>
      <c r="QOK2" s="297"/>
      <c r="QOL2" s="300"/>
      <c r="QOM2" s="297"/>
      <c r="QON2" s="300"/>
      <c r="QOO2" s="297"/>
      <c r="QOP2" s="300"/>
      <c r="QOQ2" s="297"/>
      <c r="QOR2" s="300"/>
      <c r="QOS2" s="297"/>
      <c r="QOT2" s="300"/>
      <c r="QOU2" s="297"/>
      <c r="QOV2" s="300"/>
      <c r="QOW2" s="297"/>
      <c r="QOX2" s="300"/>
      <c r="QOY2" s="297"/>
      <c r="QOZ2" s="300"/>
      <c r="QPA2" s="297"/>
      <c r="QPB2" s="300"/>
      <c r="QPC2" s="297"/>
      <c r="QPD2" s="300"/>
      <c r="QPE2" s="297"/>
      <c r="QPF2" s="300"/>
      <c r="QPG2" s="297"/>
      <c r="QPH2" s="300"/>
      <c r="QPI2" s="297"/>
      <c r="QPJ2" s="300"/>
      <c r="QPK2" s="297"/>
      <c r="QPL2" s="300"/>
      <c r="QPM2" s="297"/>
      <c r="QPN2" s="300"/>
      <c r="QPO2" s="297"/>
      <c r="QPP2" s="300"/>
      <c r="QPQ2" s="297"/>
      <c r="QPR2" s="300"/>
      <c r="QPS2" s="297"/>
      <c r="QPT2" s="300"/>
      <c r="QPU2" s="297"/>
      <c r="QPV2" s="300"/>
      <c r="QPW2" s="297"/>
      <c r="QPX2" s="300"/>
      <c r="QPY2" s="297"/>
      <c r="QPZ2" s="300"/>
      <c r="QQA2" s="297"/>
      <c r="QQB2" s="300"/>
      <c r="QQC2" s="297"/>
      <c r="QQD2" s="300"/>
      <c r="QQE2" s="297"/>
      <c r="QQF2" s="300"/>
      <c r="QQG2" s="297"/>
      <c r="QQH2" s="300"/>
      <c r="QQI2" s="297"/>
      <c r="QQJ2" s="300"/>
      <c r="QQK2" s="297"/>
      <c r="QQL2" s="300"/>
      <c r="QQM2" s="297"/>
      <c r="QQN2" s="300"/>
      <c r="QQO2" s="297"/>
      <c r="QQP2" s="300"/>
      <c r="QQQ2" s="297"/>
      <c r="QQR2" s="300"/>
      <c r="QQS2" s="297"/>
      <c r="QQT2" s="300"/>
      <c r="QQU2" s="297"/>
      <c r="QQV2" s="300"/>
      <c r="QQW2" s="297"/>
      <c r="QQX2" s="300"/>
      <c r="QQY2" s="297"/>
      <c r="QQZ2" s="300"/>
      <c r="QRA2" s="297"/>
      <c r="QRB2" s="300"/>
      <c r="QRC2" s="297"/>
      <c r="QRD2" s="300"/>
      <c r="QRE2" s="297"/>
      <c r="QRF2" s="300"/>
      <c r="QRG2" s="297"/>
      <c r="QRH2" s="300"/>
      <c r="QRI2" s="297"/>
      <c r="QRJ2" s="300"/>
      <c r="QRK2" s="297"/>
      <c r="QRL2" s="300"/>
      <c r="QRM2" s="297"/>
      <c r="QRN2" s="300"/>
      <c r="QRO2" s="297"/>
      <c r="QRP2" s="300"/>
      <c r="QRQ2" s="297"/>
      <c r="QRR2" s="300"/>
      <c r="QRS2" s="297"/>
      <c r="QRT2" s="300"/>
      <c r="QRU2" s="297"/>
      <c r="QRV2" s="300"/>
      <c r="QRW2" s="297"/>
      <c r="QRX2" s="300"/>
      <c r="QRY2" s="297"/>
      <c r="QRZ2" s="300"/>
      <c r="QSA2" s="297"/>
      <c r="QSB2" s="300"/>
      <c r="QSC2" s="297"/>
      <c r="QSD2" s="300"/>
      <c r="QSE2" s="297"/>
      <c r="QSF2" s="300"/>
      <c r="QSG2" s="297"/>
      <c r="QSH2" s="300"/>
      <c r="QSI2" s="297"/>
      <c r="QSJ2" s="300"/>
      <c r="QSK2" s="297"/>
      <c r="QSL2" s="300"/>
      <c r="QSM2" s="297"/>
      <c r="QSN2" s="300"/>
      <c r="QSO2" s="297"/>
      <c r="QSP2" s="300"/>
      <c r="QSQ2" s="297"/>
      <c r="QSR2" s="300"/>
      <c r="QSS2" s="297"/>
      <c r="QST2" s="300"/>
      <c r="QSU2" s="297"/>
      <c r="QSV2" s="300"/>
      <c r="QSW2" s="297"/>
      <c r="QSX2" s="300"/>
      <c r="QSY2" s="297"/>
      <c r="QSZ2" s="300"/>
      <c r="QTA2" s="297"/>
      <c r="QTB2" s="300"/>
      <c r="QTC2" s="297"/>
      <c r="QTD2" s="300"/>
      <c r="QTE2" s="297"/>
      <c r="QTF2" s="300"/>
      <c r="QTG2" s="297"/>
      <c r="QTH2" s="300"/>
      <c r="QTI2" s="297"/>
      <c r="QTJ2" s="300"/>
      <c r="QTK2" s="297"/>
      <c r="QTL2" s="300"/>
      <c r="QTM2" s="297"/>
      <c r="QTN2" s="300"/>
      <c r="QTO2" s="297"/>
      <c r="QTP2" s="300"/>
      <c r="QTQ2" s="297"/>
      <c r="QTR2" s="300"/>
      <c r="QTS2" s="297"/>
      <c r="QTT2" s="300"/>
      <c r="QTU2" s="297"/>
      <c r="QTV2" s="300"/>
      <c r="QTW2" s="297"/>
      <c r="QTX2" s="300"/>
      <c r="QTY2" s="297"/>
      <c r="QTZ2" s="300"/>
      <c r="QUA2" s="297"/>
      <c r="QUB2" s="300"/>
      <c r="QUC2" s="297"/>
      <c r="QUD2" s="300"/>
      <c r="QUE2" s="297"/>
      <c r="QUF2" s="300"/>
      <c r="QUG2" s="297"/>
      <c r="QUH2" s="300"/>
      <c r="QUI2" s="297"/>
      <c r="QUJ2" s="300"/>
      <c r="QUK2" s="297"/>
      <c r="QUL2" s="300"/>
      <c r="QUM2" s="297"/>
      <c r="QUN2" s="300"/>
      <c r="QUO2" s="297"/>
      <c r="QUP2" s="300"/>
      <c r="QUQ2" s="297"/>
      <c r="QUR2" s="300"/>
      <c r="QUS2" s="297"/>
      <c r="QUT2" s="300"/>
      <c r="QUU2" s="297"/>
      <c r="QUV2" s="300"/>
      <c r="QUW2" s="297"/>
      <c r="QUX2" s="300"/>
      <c r="QUY2" s="297"/>
      <c r="QUZ2" s="300"/>
      <c r="QVA2" s="297"/>
      <c r="QVB2" s="300"/>
      <c r="QVC2" s="297"/>
      <c r="QVD2" s="300"/>
      <c r="QVE2" s="297"/>
      <c r="QVF2" s="300"/>
      <c r="QVG2" s="297"/>
      <c r="QVH2" s="300"/>
      <c r="QVI2" s="297"/>
      <c r="QVJ2" s="300"/>
      <c r="QVK2" s="297"/>
      <c r="QVL2" s="300"/>
      <c r="QVM2" s="297"/>
      <c r="QVN2" s="300"/>
      <c r="QVO2" s="297"/>
      <c r="QVP2" s="300"/>
      <c r="QVQ2" s="297"/>
      <c r="QVR2" s="300"/>
      <c r="QVS2" s="297"/>
      <c r="QVT2" s="300"/>
      <c r="QVU2" s="297"/>
      <c r="QVV2" s="300"/>
      <c r="QVW2" s="297"/>
      <c r="QVX2" s="300"/>
      <c r="QVY2" s="297"/>
      <c r="QVZ2" s="300"/>
      <c r="QWA2" s="297"/>
      <c r="QWB2" s="300"/>
      <c r="QWC2" s="297"/>
      <c r="QWD2" s="300"/>
      <c r="QWE2" s="297"/>
      <c r="QWF2" s="300"/>
      <c r="QWG2" s="297"/>
      <c r="QWH2" s="300"/>
      <c r="QWI2" s="297"/>
      <c r="QWJ2" s="300"/>
      <c r="QWK2" s="297"/>
      <c r="QWL2" s="300"/>
      <c r="QWM2" s="297"/>
      <c r="QWN2" s="300"/>
      <c r="QWO2" s="297"/>
      <c r="QWP2" s="300"/>
      <c r="QWQ2" s="297"/>
      <c r="QWR2" s="300"/>
      <c r="QWS2" s="297"/>
      <c r="QWT2" s="300"/>
      <c r="QWU2" s="297"/>
      <c r="QWV2" s="300"/>
      <c r="QWW2" s="297"/>
      <c r="QWX2" s="300"/>
      <c r="QWY2" s="297"/>
      <c r="QWZ2" s="300"/>
      <c r="QXA2" s="297"/>
      <c r="QXB2" s="300"/>
      <c r="QXC2" s="297"/>
      <c r="QXD2" s="300"/>
      <c r="QXE2" s="297"/>
      <c r="QXF2" s="300"/>
      <c r="QXG2" s="297"/>
      <c r="QXH2" s="300"/>
      <c r="QXI2" s="297"/>
      <c r="QXJ2" s="300"/>
      <c r="QXK2" s="297"/>
      <c r="QXL2" s="300"/>
      <c r="QXM2" s="297"/>
      <c r="QXN2" s="300"/>
      <c r="QXO2" s="297"/>
      <c r="QXP2" s="300"/>
      <c r="QXQ2" s="297"/>
      <c r="QXR2" s="300"/>
      <c r="QXS2" s="297"/>
      <c r="QXT2" s="300"/>
      <c r="QXU2" s="297"/>
      <c r="QXV2" s="300"/>
      <c r="QXW2" s="297"/>
      <c r="QXX2" s="300"/>
      <c r="QXY2" s="297"/>
      <c r="QXZ2" s="300"/>
      <c r="QYA2" s="297"/>
      <c r="QYB2" s="300"/>
      <c r="QYC2" s="297"/>
      <c r="QYD2" s="300"/>
      <c r="QYE2" s="297"/>
      <c r="QYF2" s="300"/>
      <c r="QYG2" s="297"/>
      <c r="QYH2" s="300"/>
      <c r="QYI2" s="297"/>
      <c r="QYJ2" s="300"/>
      <c r="QYK2" s="297"/>
      <c r="QYL2" s="300"/>
      <c r="QYM2" s="297"/>
      <c r="QYN2" s="300"/>
      <c r="QYO2" s="297"/>
      <c r="QYP2" s="300"/>
      <c r="QYQ2" s="297"/>
      <c r="QYR2" s="300"/>
      <c r="QYS2" s="297"/>
      <c r="QYT2" s="300"/>
      <c r="QYU2" s="297"/>
      <c r="QYV2" s="300"/>
      <c r="QYW2" s="297"/>
      <c r="QYX2" s="300"/>
      <c r="QYY2" s="297"/>
      <c r="QYZ2" s="300"/>
      <c r="QZA2" s="297"/>
      <c r="QZB2" s="300"/>
      <c r="QZC2" s="297"/>
      <c r="QZD2" s="300"/>
      <c r="QZE2" s="297"/>
      <c r="QZF2" s="300"/>
      <c r="QZG2" s="297"/>
      <c r="QZH2" s="300"/>
      <c r="QZI2" s="297"/>
      <c r="QZJ2" s="300"/>
      <c r="QZK2" s="297"/>
      <c r="QZL2" s="300"/>
      <c r="QZM2" s="297"/>
      <c r="QZN2" s="300"/>
      <c r="QZO2" s="297"/>
      <c r="QZP2" s="300"/>
      <c r="QZQ2" s="297"/>
      <c r="QZR2" s="300"/>
      <c r="QZS2" s="297"/>
      <c r="QZT2" s="300"/>
      <c r="QZU2" s="297"/>
      <c r="QZV2" s="300"/>
      <c r="QZW2" s="297"/>
      <c r="QZX2" s="300"/>
      <c r="QZY2" s="297"/>
      <c r="QZZ2" s="300"/>
      <c r="RAA2" s="297"/>
      <c r="RAB2" s="300"/>
      <c r="RAC2" s="297"/>
      <c r="RAD2" s="300"/>
      <c r="RAE2" s="297"/>
      <c r="RAF2" s="300"/>
      <c r="RAG2" s="297"/>
      <c r="RAH2" s="300"/>
      <c r="RAI2" s="297"/>
      <c r="RAJ2" s="300"/>
      <c r="RAK2" s="297"/>
      <c r="RAL2" s="300"/>
      <c r="RAM2" s="297"/>
      <c r="RAN2" s="300"/>
      <c r="RAO2" s="297"/>
      <c r="RAP2" s="300"/>
      <c r="RAQ2" s="297"/>
      <c r="RAR2" s="300"/>
      <c r="RAS2" s="297"/>
      <c r="RAT2" s="300"/>
      <c r="RAU2" s="297"/>
      <c r="RAV2" s="300"/>
      <c r="RAW2" s="297"/>
      <c r="RAX2" s="300"/>
      <c r="RAY2" s="297"/>
      <c r="RAZ2" s="300"/>
      <c r="RBA2" s="297"/>
      <c r="RBB2" s="300"/>
      <c r="RBC2" s="297"/>
      <c r="RBD2" s="300"/>
      <c r="RBE2" s="297"/>
      <c r="RBF2" s="300"/>
      <c r="RBG2" s="297"/>
      <c r="RBH2" s="300"/>
      <c r="RBI2" s="297"/>
      <c r="RBJ2" s="300"/>
      <c r="RBK2" s="297"/>
      <c r="RBL2" s="300"/>
      <c r="RBM2" s="297"/>
      <c r="RBN2" s="300"/>
      <c r="RBO2" s="297"/>
      <c r="RBP2" s="300"/>
      <c r="RBQ2" s="297"/>
      <c r="RBR2" s="300"/>
      <c r="RBS2" s="297"/>
      <c r="RBT2" s="300"/>
      <c r="RBU2" s="297"/>
      <c r="RBV2" s="300"/>
      <c r="RBW2" s="297"/>
      <c r="RBX2" s="300"/>
      <c r="RBY2" s="297"/>
      <c r="RBZ2" s="300"/>
      <c r="RCA2" s="297"/>
      <c r="RCB2" s="300"/>
      <c r="RCC2" s="297"/>
      <c r="RCD2" s="300"/>
      <c r="RCE2" s="297"/>
      <c r="RCF2" s="300"/>
      <c r="RCG2" s="297"/>
      <c r="RCH2" s="300"/>
      <c r="RCI2" s="297"/>
      <c r="RCJ2" s="300"/>
      <c r="RCK2" s="297"/>
      <c r="RCL2" s="300"/>
      <c r="RCM2" s="297"/>
      <c r="RCN2" s="300"/>
      <c r="RCO2" s="297"/>
      <c r="RCP2" s="300"/>
      <c r="RCQ2" s="297"/>
      <c r="RCR2" s="300"/>
      <c r="RCS2" s="297"/>
      <c r="RCT2" s="300"/>
      <c r="RCU2" s="297"/>
      <c r="RCV2" s="300"/>
      <c r="RCW2" s="297"/>
      <c r="RCX2" s="300"/>
      <c r="RCY2" s="297"/>
      <c r="RCZ2" s="300"/>
      <c r="RDA2" s="297"/>
      <c r="RDB2" s="300"/>
      <c r="RDC2" s="297"/>
      <c r="RDD2" s="300"/>
      <c r="RDE2" s="297"/>
      <c r="RDF2" s="300"/>
      <c r="RDG2" s="297"/>
      <c r="RDH2" s="300"/>
      <c r="RDI2" s="297"/>
      <c r="RDJ2" s="300"/>
      <c r="RDK2" s="297"/>
      <c r="RDL2" s="300"/>
      <c r="RDM2" s="297"/>
      <c r="RDN2" s="300"/>
      <c r="RDO2" s="297"/>
      <c r="RDP2" s="300"/>
      <c r="RDQ2" s="297"/>
      <c r="RDR2" s="300"/>
      <c r="RDS2" s="297"/>
      <c r="RDT2" s="300"/>
      <c r="RDU2" s="297"/>
      <c r="RDV2" s="300"/>
      <c r="RDW2" s="297"/>
      <c r="RDX2" s="300"/>
      <c r="RDY2" s="297"/>
      <c r="RDZ2" s="300"/>
      <c r="REA2" s="297"/>
      <c r="REB2" s="300"/>
      <c r="REC2" s="297"/>
      <c r="RED2" s="300"/>
      <c r="REE2" s="297"/>
      <c r="REF2" s="300"/>
      <c r="REG2" s="297"/>
      <c r="REH2" s="300"/>
      <c r="REI2" s="297"/>
      <c r="REJ2" s="300"/>
      <c r="REK2" s="297"/>
      <c r="REL2" s="300"/>
      <c r="REM2" s="297"/>
      <c r="REN2" s="300"/>
      <c r="REO2" s="297"/>
      <c r="REP2" s="300"/>
      <c r="REQ2" s="297"/>
      <c r="RER2" s="300"/>
      <c r="RES2" s="297"/>
      <c r="RET2" s="300"/>
      <c r="REU2" s="297"/>
      <c r="REV2" s="300"/>
      <c r="REW2" s="297"/>
      <c r="REX2" s="300"/>
      <c r="REY2" s="297"/>
      <c r="REZ2" s="300"/>
      <c r="RFA2" s="297"/>
      <c r="RFB2" s="300"/>
      <c r="RFC2" s="297"/>
      <c r="RFD2" s="300"/>
      <c r="RFE2" s="297"/>
      <c r="RFF2" s="300"/>
      <c r="RFG2" s="297"/>
      <c r="RFH2" s="300"/>
      <c r="RFI2" s="297"/>
      <c r="RFJ2" s="300"/>
      <c r="RFK2" s="297"/>
      <c r="RFL2" s="300"/>
      <c r="RFM2" s="297"/>
      <c r="RFN2" s="300"/>
      <c r="RFO2" s="297"/>
      <c r="RFP2" s="300"/>
      <c r="RFQ2" s="297"/>
      <c r="RFR2" s="300"/>
      <c r="RFS2" s="297"/>
      <c r="RFT2" s="300"/>
      <c r="RFU2" s="297"/>
      <c r="RFV2" s="300"/>
      <c r="RFW2" s="297"/>
      <c r="RFX2" s="300"/>
      <c r="RFY2" s="297"/>
      <c r="RFZ2" s="300"/>
      <c r="RGA2" s="297"/>
      <c r="RGB2" s="300"/>
      <c r="RGC2" s="297"/>
      <c r="RGD2" s="300"/>
      <c r="RGE2" s="297"/>
      <c r="RGF2" s="300"/>
      <c r="RGG2" s="297"/>
      <c r="RGH2" s="300"/>
      <c r="RGI2" s="297"/>
      <c r="RGJ2" s="300"/>
      <c r="RGK2" s="297"/>
      <c r="RGL2" s="300"/>
      <c r="RGM2" s="297"/>
      <c r="RGN2" s="300"/>
      <c r="RGO2" s="297"/>
      <c r="RGP2" s="300"/>
      <c r="RGQ2" s="297"/>
      <c r="RGR2" s="300"/>
      <c r="RGS2" s="297"/>
      <c r="RGT2" s="300"/>
      <c r="RGU2" s="297"/>
      <c r="RGV2" s="300"/>
      <c r="RGW2" s="297"/>
      <c r="RGX2" s="300"/>
      <c r="RGY2" s="297"/>
      <c r="RGZ2" s="300"/>
      <c r="RHA2" s="297"/>
      <c r="RHB2" s="300"/>
      <c r="RHC2" s="297"/>
      <c r="RHD2" s="300"/>
      <c r="RHE2" s="297"/>
      <c r="RHF2" s="300"/>
      <c r="RHG2" s="297"/>
      <c r="RHH2" s="300"/>
      <c r="RHI2" s="297"/>
      <c r="RHJ2" s="300"/>
      <c r="RHK2" s="297"/>
      <c r="RHL2" s="300"/>
      <c r="RHM2" s="297"/>
      <c r="RHN2" s="300"/>
      <c r="RHO2" s="297"/>
      <c r="RHP2" s="300"/>
      <c r="RHQ2" s="297"/>
      <c r="RHR2" s="300"/>
      <c r="RHS2" s="297"/>
      <c r="RHT2" s="300"/>
      <c r="RHU2" s="297"/>
      <c r="RHV2" s="300"/>
      <c r="RHW2" s="297"/>
      <c r="RHX2" s="300"/>
      <c r="RHY2" s="297"/>
      <c r="RHZ2" s="300"/>
      <c r="RIA2" s="297"/>
      <c r="RIB2" s="300"/>
      <c r="RIC2" s="297"/>
      <c r="RID2" s="300"/>
      <c r="RIE2" s="297"/>
      <c r="RIF2" s="300"/>
      <c r="RIG2" s="297"/>
      <c r="RIH2" s="300"/>
      <c r="RII2" s="297"/>
      <c r="RIJ2" s="300"/>
      <c r="RIK2" s="297"/>
      <c r="RIL2" s="300"/>
      <c r="RIM2" s="297"/>
      <c r="RIN2" s="300"/>
      <c r="RIO2" s="297"/>
      <c r="RIP2" s="300"/>
      <c r="RIQ2" s="297"/>
      <c r="RIR2" s="300"/>
      <c r="RIS2" s="297"/>
      <c r="RIT2" s="300"/>
      <c r="RIU2" s="297"/>
      <c r="RIV2" s="300"/>
      <c r="RIW2" s="297"/>
      <c r="RIX2" s="300"/>
      <c r="RIY2" s="297"/>
      <c r="RIZ2" s="300"/>
      <c r="RJA2" s="297"/>
      <c r="RJB2" s="300"/>
      <c r="RJC2" s="297"/>
      <c r="RJD2" s="300"/>
      <c r="RJE2" s="297"/>
      <c r="RJF2" s="300"/>
      <c r="RJG2" s="297"/>
      <c r="RJH2" s="300"/>
      <c r="RJI2" s="297"/>
      <c r="RJJ2" s="300"/>
      <c r="RJK2" s="297"/>
      <c r="RJL2" s="300"/>
      <c r="RJM2" s="297"/>
      <c r="RJN2" s="300"/>
      <c r="RJO2" s="297"/>
      <c r="RJP2" s="300"/>
      <c r="RJQ2" s="297"/>
      <c r="RJR2" s="300"/>
      <c r="RJS2" s="297"/>
      <c r="RJT2" s="300"/>
      <c r="RJU2" s="297"/>
      <c r="RJV2" s="300"/>
      <c r="RJW2" s="297"/>
      <c r="RJX2" s="300"/>
      <c r="RJY2" s="297"/>
      <c r="RJZ2" s="300"/>
      <c r="RKA2" s="297"/>
      <c r="RKB2" s="300"/>
      <c r="RKC2" s="297"/>
      <c r="RKD2" s="300"/>
      <c r="RKE2" s="297"/>
      <c r="RKF2" s="300"/>
      <c r="RKG2" s="297"/>
      <c r="RKH2" s="300"/>
      <c r="RKI2" s="297"/>
      <c r="RKJ2" s="300"/>
      <c r="RKK2" s="297"/>
      <c r="RKL2" s="300"/>
      <c r="RKM2" s="297"/>
      <c r="RKN2" s="300"/>
      <c r="RKO2" s="297"/>
      <c r="RKP2" s="300"/>
      <c r="RKQ2" s="297"/>
      <c r="RKR2" s="300"/>
      <c r="RKS2" s="297"/>
      <c r="RKT2" s="300"/>
      <c r="RKU2" s="297"/>
      <c r="RKV2" s="300"/>
      <c r="RKW2" s="297"/>
      <c r="RKX2" s="300"/>
      <c r="RKY2" s="297"/>
      <c r="RKZ2" s="300"/>
      <c r="RLA2" s="297"/>
      <c r="RLB2" s="300"/>
      <c r="RLC2" s="297"/>
      <c r="RLD2" s="300"/>
      <c r="RLE2" s="297"/>
      <c r="RLF2" s="300"/>
      <c r="RLG2" s="297"/>
      <c r="RLH2" s="300"/>
      <c r="RLI2" s="297"/>
      <c r="RLJ2" s="300"/>
      <c r="RLK2" s="297"/>
      <c r="RLL2" s="300"/>
      <c r="RLM2" s="297"/>
      <c r="RLN2" s="300"/>
      <c r="RLO2" s="297"/>
      <c r="RLP2" s="300"/>
      <c r="RLQ2" s="297"/>
      <c r="RLR2" s="300"/>
      <c r="RLS2" s="297"/>
      <c r="RLT2" s="300"/>
      <c r="RLU2" s="297"/>
      <c r="RLV2" s="300"/>
      <c r="RLW2" s="297"/>
      <c r="RLX2" s="300"/>
      <c r="RLY2" s="297"/>
      <c r="RLZ2" s="300"/>
      <c r="RMA2" s="297"/>
      <c r="RMB2" s="300"/>
      <c r="RMC2" s="297"/>
      <c r="RMD2" s="300"/>
      <c r="RME2" s="297"/>
      <c r="RMF2" s="300"/>
      <c r="RMG2" s="297"/>
      <c r="RMH2" s="300"/>
      <c r="RMI2" s="297"/>
      <c r="RMJ2" s="300"/>
      <c r="RMK2" s="297"/>
      <c r="RML2" s="300"/>
      <c r="RMM2" s="297"/>
      <c r="RMN2" s="300"/>
      <c r="RMO2" s="297"/>
      <c r="RMP2" s="300"/>
      <c r="RMQ2" s="297"/>
      <c r="RMR2" s="300"/>
      <c r="RMS2" s="297"/>
      <c r="RMT2" s="300"/>
      <c r="RMU2" s="297"/>
      <c r="RMV2" s="300"/>
      <c r="RMW2" s="297"/>
      <c r="RMX2" s="300"/>
      <c r="RMY2" s="297"/>
      <c r="RMZ2" s="300"/>
      <c r="RNA2" s="297"/>
      <c r="RNB2" s="300"/>
      <c r="RNC2" s="297"/>
      <c r="RND2" s="300"/>
      <c r="RNE2" s="297"/>
      <c r="RNF2" s="300"/>
      <c r="RNG2" s="297"/>
      <c r="RNH2" s="300"/>
      <c r="RNI2" s="297"/>
      <c r="RNJ2" s="300"/>
      <c r="RNK2" s="297"/>
      <c r="RNL2" s="300"/>
      <c r="RNM2" s="297"/>
      <c r="RNN2" s="300"/>
      <c r="RNO2" s="297"/>
      <c r="RNP2" s="300"/>
      <c r="RNQ2" s="297"/>
      <c r="RNR2" s="300"/>
      <c r="RNS2" s="297"/>
      <c r="RNT2" s="300"/>
      <c r="RNU2" s="297"/>
      <c r="RNV2" s="300"/>
      <c r="RNW2" s="297"/>
      <c r="RNX2" s="300"/>
      <c r="RNY2" s="297"/>
      <c r="RNZ2" s="300"/>
      <c r="ROA2" s="297"/>
      <c r="ROB2" s="300"/>
      <c r="ROC2" s="297"/>
      <c r="ROD2" s="300"/>
      <c r="ROE2" s="297"/>
      <c r="ROF2" s="300"/>
      <c r="ROG2" s="297"/>
      <c r="ROH2" s="300"/>
      <c r="ROI2" s="297"/>
      <c r="ROJ2" s="300"/>
      <c r="ROK2" s="297"/>
      <c r="ROL2" s="300"/>
      <c r="ROM2" s="297"/>
      <c r="RON2" s="300"/>
      <c r="ROO2" s="297"/>
      <c r="ROP2" s="300"/>
      <c r="ROQ2" s="297"/>
      <c r="ROR2" s="300"/>
      <c r="ROS2" s="297"/>
      <c r="ROT2" s="300"/>
      <c r="ROU2" s="297"/>
      <c r="ROV2" s="300"/>
      <c r="ROW2" s="297"/>
      <c r="ROX2" s="300"/>
      <c r="ROY2" s="297"/>
      <c r="ROZ2" s="300"/>
      <c r="RPA2" s="297"/>
      <c r="RPB2" s="300"/>
      <c r="RPC2" s="297"/>
      <c r="RPD2" s="300"/>
      <c r="RPE2" s="297"/>
      <c r="RPF2" s="300"/>
      <c r="RPG2" s="297"/>
      <c r="RPH2" s="300"/>
      <c r="RPI2" s="297"/>
      <c r="RPJ2" s="300"/>
      <c r="RPK2" s="297"/>
      <c r="RPL2" s="300"/>
      <c r="RPM2" s="297"/>
      <c r="RPN2" s="300"/>
      <c r="RPO2" s="297"/>
      <c r="RPP2" s="300"/>
      <c r="RPQ2" s="297"/>
      <c r="RPR2" s="300"/>
      <c r="RPS2" s="297"/>
      <c r="RPT2" s="300"/>
      <c r="RPU2" s="297"/>
      <c r="RPV2" s="300"/>
      <c r="RPW2" s="297"/>
      <c r="RPX2" s="300"/>
      <c r="RPY2" s="297"/>
      <c r="RPZ2" s="300"/>
      <c r="RQA2" s="297"/>
      <c r="RQB2" s="300"/>
      <c r="RQC2" s="297"/>
      <c r="RQD2" s="300"/>
      <c r="RQE2" s="297"/>
      <c r="RQF2" s="300"/>
      <c r="RQG2" s="297"/>
      <c r="RQH2" s="300"/>
      <c r="RQI2" s="297"/>
      <c r="RQJ2" s="300"/>
      <c r="RQK2" s="297"/>
      <c r="RQL2" s="300"/>
      <c r="RQM2" s="297"/>
      <c r="RQN2" s="300"/>
      <c r="RQO2" s="297"/>
      <c r="RQP2" s="300"/>
      <c r="RQQ2" s="297"/>
      <c r="RQR2" s="300"/>
      <c r="RQS2" s="297"/>
      <c r="RQT2" s="300"/>
      <c r="RQU2" s="297"/>
      <c r="RQV2" s="300"/>
      <c r="RQW2" s="297"/>
      <c r="RQX2" s="300"/>
      <c r="RQY2" s="297"/>
      <c r="RQZ2" s="300"/>
      <c r="RRA2" s="297"/>
      <c r="RRB2" s="300"/>
      <c r="RRC2" s="297"/>
      <c r="RRD2" s="300"/>
      <c r="RRE2" s="297"/>
      <c r="RRF2" s="300"/>
      <c r="RRG2" s="297"/>
      <c r="RRH2" s="300"/>
      <c r="RRI2" s="297"/>
      <c r="RRJ2" s="300"/>
      <c r="RRK2" s="297"/>
      <c r="RRL2" s="300"/>
      <c r="RRM2" s="297"/>
      <c r="RRN2" s="300"/>
      <c r="RRO2" s="297"/>
      <c r="RRP2" s="300"/>
      <c r="RRQ2" s="297"/>
      <c r="RRR2" s="300"/>
      <c r="RRS2" s="297"/>
      <c r="RRT2" s="300"/>
      <c r="RRU2" s="297"/>
      <c r="RRV2" s="300"/>
      <c r="RRW2" s="297"/>
      <c r="RRX2" s="300"/>
      <c r="RRY2" s="297"/>
      <c r="RRZ2" s="300"/>
      <c r="RSA2" s="297"/>
      <c r="RSB2" s="300"/>
      <c r="RSC2" s="297"/>
      <c r="RSD2" s="300"/>
      <c r="RSE2" s="297"/>
      <c r="RSF2" s="300"/>
      <c r="RSG2" s="297"/>
      <c r="RSH2" s="300"/>
      <c r="RSI2" s="297"/>
      <c r="RSJ2" s="300"/>
      <c r="RSK2" s="297"/>
      <c r="RSL2" s="300"/>
      <c r="RSM2" s="297"/>
      <c r="RSN2" s="300"/>
      <c r="RSO2" s="297"/>
      <c r="RSP2" s="300"/>
      <c r="RSQ2" s="297"/>
      <c r="RSR2" s="300"/>
      <c r="RSS2" s="297"/>
      <c r="RST2" s="300"/>
      <c r="RSU2" s="297"/>
      <c r="RSV2" s="300"/>
      <c r="RSW2" s="297"/>
      <c r="RSX2" s="300"/>
      <c r="RSY2" s="297"/>
      <c r="RSZ2" s="300"/>
      <c r="RTA2" s="297"/>
      <c r="RTB2" s="300"/>
      <c r="RTC2" s="297"/>
      <c r="RTD2" s="300"/>
      <c r="RTE2" s="297"/>
      <c r="RTF2" s="300"/>
      <c r="RTG2" s="297"/>
      <c r="RTH2" s="300"/>
      <c r="RTI2" s="297"/>
      <c r="RTJ2" s="300"/>
      <c r="RTK2" s="297"/>
      <c r="RTL2" s="300"/>
      <c r="RTM2" s="297"/>
      <c r="RTN2" s="300"/>
      <c r="RTO2" s="297"/>
      <c r="RTP2" s="300"/>
      <c r="RTQ2" s="297"/>
      <c r="RTR2" s="300"/>
      <c r="RTS2" s="297"/>
      <c r="RTT2" s="300"/>
      <c r="RTU2" s="297"/>
      <c r="RTV2" s="300"/>
      <c r="RTW2" s="297"/>
      <c r="RTX2" s="300"/>
      <c r="RTY2" s="297"/>
      <c r="RTZ2" s="300"/>
      <c r="RUA2" s="297"/>
      <c r="RUB2" s="300"/>
      <c r="RUC2" s="297"/>
      <c r="RUD2" s="300"/>
      <c r="RUE2" s="297"/>
      <c r="RUF2" s="300"/>
      <c r="RUG2" s="297"/>
      <c r="RUH2" s="300"/>
      <c r="RUI2" s="297"/>
      <c r="RUJ2" s="300"/>
      <c r="RUK2" s="297"/>
      <c r="RUL2" s="300"/>
      <c r="RUM2" s="297"/>
      <c r="RUN2" s="300"/>
      <c r="RUO2" s="297"/>
      <c r="RUP2" s="300"/>
      <c r="RUQ2" s="297"/>
      <c r="RUR2" s="300"/>
      <c r="RUS2" s="297"/>
      <c r="RUT2" s="300"/>
      <c r="RUU2" s="297"/>
      <c r="RUV2" s="300"/>
      <c r="RUW2" s="297"/>
      <c r="RUX2" s="300"/>
      <c r="RUY2" s="297"/>
      <c r="RUZ2" s="300"/>
      <c r="RVA2" s="297"/>
      <c r="RVB2" s="300"/>
      <c r="RVC2" s="297"/>
      <c r="RVD2" s="300"/>
      <c r="RVE2" s="297"/>
      <c r="RVF2" s="300"/>
      <c r="RVG2" s="297"/>
      <c r="RVH2" s="300"/>
      <c r="RVI2" s="297"/>
      <c r="RVJ2" s="300"/>
      <c r="RVK2" s="297"/>
      <c r="RVL2" s="300"/>
      <c r="RVM2" s="297"/>
      <c r="RVN2" s="300"/>
      <c r="RVO2" s="297"/>
      <c r="RVP2" s="300"/>
      <c r="RVQ2" s="297"/>
      <c r="RVR2" s="300"/>
      <c r="RVS2" s="297"/>
      <c r="RVT2" s="300"/>
      <c r="RVU2" s="297"/>
      <c r="RVV2" s="300"/>
      <c r="RVW2" s="297"/>
      <c r="RVX2" s="300"/>
      <c r="RVY2" s="297"/>
      <c r="RVZ2" s="300"/>
      <c r="RWA2" s="297"/>
      <c r="RWB2" s="300"/>
      <c r="RWC2" s="297"/>
      <c r="RWD2" s="300"/>
      <c r="RWE2" s="297"/>
      <c r="RWF2" s="300"/>
      <c r="RWG2" s="297"/>
      <c r="RWH2" s="300"/>
      <c r="RWI2" s="297"/>
      <c r="RWJ2" s="300"/>
      <c r="RWK2" s="297"/>
      <c r="RWL2" s="300"/>
      <c r="RWM2" s="297"/>
      <c r="RWN2" s="300"/>
      <c r="RWO2" s="297"/>
      <c r="RWP2" s="300"/>
      <c r="RWQ2" s="297"/>
      <c r="RWR2" s="300"/>
      <c r="RWS2" s="297"/>
      <c r="RWT2" s="300"/>
      <c r="RWU2" s="297"/>
      <c r="RWV2" s="300"/>
      <c r="RWW2" s="297"/>
      <c r="RWX2" s="300"/>
      <c r="RWY2" s="297"/>
      <c r="RWZ2" s="300"/>
      <c r="RXA2" s="297"/>
      <c r="RXB2" s="300"/>
      <c r="RXC2" s="297"/>
      <c r="RXD2" s="300"/>
      <c r="RXE2" s="297"/>
      <c r="RXF2" s="300"/>
      <c r="RXG2" s="297"/>
      <c r="RXH2" s="300"/>
      <c r="RXI2" s="297"/>
      <c r="RXJ2" s="300"/>
      <c r="RXK2" s="297"/>
      <c r="RXL2" s="300"/>
      <c r="RXM2" s="297"/>
      <c r="RXN2" s="300"/>
      <c r="RXO2" s="297"/>
      <c r="RXP2" s="300"/>
      <c r="RXQ2" s="297"/>
      <c r="RXR2" s="300"/>
      <c r="RXS2" s="297"/>
      <c r="RXT2" s="300"/>
      <c r="RXU2" s="297"/>
      <c r="RXV2" s="300"/>
      <c r="RXW2" s="297"/>
      <c r="RXX2" s="300"/>
      <c r="RXY2" s="297"/>
      <c r="RXZ2" s="300"/>
      <c r="RYA2" s="297"/>
      <c r="RYB2" s="300"/>
      <c r="RYC2" s="297"/>
      <c r="RYD2" s="300"/>
      <c r="RYE2" s="297"/>
      <c r="RYF2" s="300"/>
      <c r="RYG2" s="297"/>
      <c r="RYH2" s="300"/>
      <c r="RYI2" s="297"/>
      <c r="RYJ2" s="300"/>
      <c r="RYK2" s="297"/>
      <c r="RYL2" s="300"/>
      <c r="RYM2" s="297"/>
      <c r="RYN2" s="300"/>
      <c r="RYO2" s="297"/>
      <c r="RYP2" s="300"/>
      <c r="RYQ2" s="297"/>
      <c r="RYR2" s="300"/>
      <c r="RYS2" s="297"/>
      <c r="RYT2" s="300"/>
      <c r="RYU2" s="297"/>
      <c r="RYV2" s="300"/>
      <c r="RYW2" s="297"/>
      <c r="RYX2" s="300"/>
      <c r="RYY2" s="297"/>
      <c r="RYZ2" s="300"/>
      <c r="RZA2" s="297"/>
      <c r="RZB2" s="300"/>
      <c r="RZC2" s="297"/>
      <c r="RZD2" s="300"/>
      <c r="RZE2" s="297"/>
      <c r="RZF2" s="300"/>
      <c r="RZG2" s="297"/>
      <c r="RZH2" s="300"/>
      <c r="RZI2" s="297"/>
      <c r="RZJ2" s="300"/>
      <c r="RZK2" s="297"/>
      <c r="RZL2" s="300"/>
      <c r="RZM2" s="297"/>
      <c r="RZN2" s="300"/>
      <c r="RZO2" s="297"/>
      <c r="RZP2" s="300"/>
      <c r="RZQ2" s="297"/>
      <c r="RZR2" s="300"/>
      <c r="RZS2" s="297"/>
      <c r="RZT2" s="300"/>
      <c r="RZU2" s="297"/>
      <c r="RZV2" s="300"/>
      <c r="RZW2" s="297"/>
      <c r="RZX2" s="300"/>
      <c r="RZY2" s="297"/>
      <c r="RZZ2" s="300"/>
      <c r="SAA2" s="297"/>
      <c r="SAB2" s="300"/>
      <c r="SAC2" s="297"/>
      <c r="SAD2" s="300"/>
      <c r="SAE2" s="297"/>
      <c r="SAF2" s="300"/>
      <c r="SAG2" s="297"/>
      <c r="SAH2" s="300"/>
      <c r="SAI2" s="297"/>
      <c r="SAJ2" s="300"/>
      <c r="SAK2" s="297"/>
      <c r="SAL2" s="300"/>
      <c r="SAM2" s="297"/>
      <c r="SAN2" s="300"/>
      <c r="SAO2" s="297"/>
      <c r="SAP2" s="300"/>
      <c r="SAQ2" s="297"/>
      <c r="SAR2" s="300"/>
      <c r="SAS2" s="297"/>
      <c r="SAT2" s="300"/>
      <c r="SAU2" s="297"/>
      <c r="SAV2" s="300"/>
      <c r="SAW2" s="297"/>
      <c r="SAX2" s="300"/>
      <c r="SAY2" s="297"/>
      <c r="SAZ2" s="300"/>
      <c r="SBA2" s="297"/>
      <c r="SBB2" s="300"/>
      <c r="SBC2" s="297"/>
      <c r="SBD2" s="300"/>
      <c r="SBE2" s="297"/>
      <c r="SBF2" s="300"/>
      <c r="SBG2" s="297"/>
      <c r="SBH2" s="300"/>
      <c r="SBI2" s="297"/>
      <c r="SBJ2" s="300"/>
      <c r="SBK2" s="297"/>
      <c r="SBL2" s="300"/>
      <c r="SBM2" s="297"/>
      <c r="SBN2" s="300"/>
      <c r="SBO2" s="297"/>
      <c r="SBP2" s="300"/>
      <c r="SBQ2" s="297"/>
      <c r="SBR2" s="300"/>
      <c r="SBS2" s="297"/>
      <c r="SBT2" s="300"/>
      <c r="SBU2" s="297"/>
      <c r="SBV2" s="300"/>
      <c r="SBW2" s="297"/>
      <c r="SBX2" s="300"/>
      <c r="SBY2" s="297"/>
      <c r="SBZ2" s="300"/>
      <c r="SCA2" s="297"/>
      <c r="SCB2" s="300"/>
      <c r="SCC2" s="297"/>
      <c r="SCD2" s="300"/>
      <c r="SCE2" s="297"/>
      <c r="SCF2" s="300"/>
      <c r="SCG2" s="297"/>
      <c r="SCH2" s="300"/>
      <c r="SCI2" s="297"/>
      <c r="SCJ2" s="300"/>
      <c r="SCK2" s="297"/>
      <c r="SCL2" s="300"/>
      <c r="SCM2" s="297"/>
      <c r="SCN2" s="300"/>
      <c r="SCO2" s="297"/>
      <c r="SCP2" s="300"/>
      <c r="SCQ2" s="297"/>
      <c r="SCR2" s="300"/>
      <c r="SCS2" s="297"/>
      <c r="SCT2" s="300"/>
      <c r="SCU2" s="297"/>
      <c r="SCV2" s="300"/>
      <c r="SCW2" s="297"/>
      <c r="SCX2" s="300"/>
      <c r="SCY2" s="297"/>
      <c r="SCZ2" s="300"/>
      <c r="SDA2" s="297"/>
      <c r="SDB2" s="300"/>
      <c r="SDC2" s="297"/>
      <c r="SDD2" s="300"/>
      <c r="SDE2" s="297"/>
      <c r="SDF2" s="300"/>
      <c r="SDG2" s="297"/>
      <c r="SDH2" s="300"/>
      <c r="SDI2" s="297"/>
      <c r="SDJ2" s="300"/>
      <c r="SDK2" s="297"/>
      <c r="SDL2" s="300"/>
      <c r="SDM2" s="297"/>
      <c r="SDN2" s="300"/>
      <c r="SDO2" s="297"/>
      <c r="SDP2" s="300"/>
      <c r="SDQ2" s="297"/>
      <c r="SDR2" s="300"/>
      <c r="SDS2" s="297"/>
      <c r="SDT2" s="300"/>
      <c r="SDU2" s="297"/>
      <c r="SDV2" s="300"/>
      <c r="SDW2" s="297"/>
      <c r="SDX2" s="300"/>
      <c r="SDY2" s="297"/>
      <c r="SDZ2" s="300"/>
      <c r="SEA2" s="297"/>
      <c r="SEB2" s="300"/>
      <c r="SEC2" s="297"/>
      <c r="SED2" s="300"/>
      <c r="SEE2" s="297"/>
      <c r="SEF2" s="300"/>
      <c r="SEG2" s="297"/>
      <c r="SEH2" s="300"/>
      <c r="SEI2" s="297"/>
      <c r="SEJ2" s="300"/>
      <c r="SEK2" s="297"/>
      <c r="SEL2" s="300"/>
      <c r="SEM2" s="297"/>
      <c r="SEN2" s="300"/>
      <c r="SEO2" s="297"/>
      <c r="SEP2" s="300"/>
      <c r="SEQ2" s="297"/>
      <c r="SER2" s="300"/>
      <c r="SES2" s="297"/>
      <c r="SET2" s="300"/>
      <c r="SEU2" s="297"/>
      <c r="SEV2" s="300"/>
      <c r="SEW2" s="297"/>
      <c r="SEX2" s="300"/>
      <c r="SEY2" s="297"/>
      <c r="SEZ2" s="300"/>
      <c r="SFA2" s="297"/>
      <c r="SFB2" s="300"/>
      <c r="SFC2" s="297"/>
      <c r="SFD2" s="300"/>
      <c r="SFE2" s="297"/>
      <c r="SFF2" s="300"/>
      <c r="SFG2" s="297"/>
      <c r="SFH2" s="300"/>
      <c r="SFI2" s="297"/>
      <c r="SFJ2" s="300"/>
      <c r="SFK2" s="297"/>
      <c r="SFL2" s="300"/>
      <c r="SFM2" s="297"/>
      <c r="SFN2" s="300"/>
      <c r="SFO2" s="297"/>
      <c r="SFP2" s="300"/>
      <c r="SFQ2" s="297"/>
      <c r="SFR2" s="300"/>
      <c r="SFS2" s="297"/>
      <c r="SFT2" s="300"/>
      <c r="SFU2" s="297"/>
      <c r="SFV2" s="300"/>
      <c r="SFW2" s="297"/>
      <c r="SFX2" s="300"/>
      <c r="SFY2" s="297"/>
      <c r="SFZ2" s="300"/>
      <c r="SGA2" s="297"/>
      <c r="SGB2" s="300"/>
      <c r="SGC2" s="297"/>
      <c r="SGD2" s="300"/>
      <c r="SGE2" s="297"/>
      <c r="SGF2" s="300"/>
      <c r="SGG2" s="297"/>
      <c r="SGH2" s="300"/>
      <c r="SGI2" s="297"/>
      <c r="SGJ2" s="300"/>
      <c r="SGK2" s="297"/>
      <c r="SGL2" s="300"/>
      <c r="SGM2" s="297"/>
      <c r="SGN2" s="300"/>
      <c r="SGO2" s="297"/>
      <c r="SGP2" s="300"/>
      <c r="SGQ2" s="297"/>
      <c r="SGR2" s="300"/>
      <c r="SGS2" s="297"/>
      <c r="SGT2" s="300"/>
      <c r="SGU2" s="297"/>
      <c r="SGV2" s="300"/>
      <c r="SGW2" s="297"/>
      <c r="SGX2" s="300"/>
      <c r="SGY2" s="297"/>
      <c r="SGZ2" s="300"/>
      <c r="SHA2" s="297"/>
      <c r="SHB2" s="300"/>
      <c r="SHC2" s="297"/>
      <c r="SHD2" s="300"/>
      <c r="SHE2" s="297"/>
      <c r="SHF2" s="300"/>
      <c r="SHG2" s="297"/>
      <c r="SHH2" s="300"/>
      <c r="SHI2" s="297"/>
      <c r="SHJ2" s="300"/>
      <c r="SHK2" s="297"/>
      <c r="SHL2" s="300"/>
      <c r="SHM2" s="297"/>
      <c r="SHN2" s="300"/>
      <c r="SHO2" s="297"/>
      <c r="SHP2" s="300"/>
      <c r="SHQ2" s="297"/>
      <c r="SHR2" s="300"/>
      <c r="SHS2" s="297"/>
      <c r="SHT2" s="300"/>
      <c r="SHU2" s="297"/>
      <c r="SHV2" s="300"/>
      <c r="SHW2" s="297"/>
      <c r="SHX2" s="300"/>
      <c r="SHY2" s="297"/>
      <c r="SHZ2" s="300"/>
      <c r="SIA2" s="297"/>
      <c r="SIB2" s="300"/>
      <c r="SIC2" s="297"/>
      <c r="SID2" s="300"/>
      <c r="SIE2" s="297"/>
      <c r="SIF2" s="300"/>
      <c r="SIG2" s="297"/>
      <c r="SIH2" s="300"/>
      <c r="SII2" s="297"/>
      <c r="SIJ2" s="300"/>
      <c r="SIK2" s="297"/>
      <c r="SIL2" s="300"/>
      <c r="SIM2" s="297"/>
      <c r="SIN2" s="300"/>
      <c r="SIO2" s="297"/>
      <c r="SIP2" s="300"/>
      <c r="SIQ2" s="297"/>
      <c r="SIR2" s="300"/>
      <c r="SIS2" s="297"/>
      <c r="SIT2" s="300"/>
      <c r="SIU2" s="297"/>
      <c r="SIV2" s="300"/>
      <c r="SIW2" s="297"/>
      <c r="SIX2" s="300"/>
      <c r="SIY2" s="297"/>
      <c r="SIZ2" s="300"/>
      <c r="SJA2" s="297"/>
      <c r="SJB2" s="300"/>
      <c r="SJC2" s="297"/>
      <c r="SJD2" s="300"/>
      <c r="SJE2" s="297"/>
      <c r="SJF2" s="300"/>
      <c r="SJG2" s="297"/>
      <c r="SJH2" s="300"/>
      <c r="SJI2" s="297"/>
      <c r="SJJ2" s="300"/>
      <c r="SJK2" s="297"/>
      <c r="SJL2" s="300"/>
      <c r="SJM2" s="297"/>
      <c r="SJN2" s="300"/>
      <c r="SJO2" s="297"/>
      <c r="SJP2" s="300"/>
      <c r="SJQ2" s="297"/>
      <c r="SJR2" s="300"/>
      <c r="SJS2" s="297"/>
      <c r="SJT2" s="300"/>
      <c r="SJU2" s="297"/>
      <c r="SJV2" s="300"/>
      <c r="SJW2" s="297"/>
      <c r="SJX2" s="300"/>
      <c r="SJY2" s="297"/>
      <c r="SJZ2" s="300"/>
      <c r="SKA2" s="297"/>
      <c r="SKB2" s="300"/>
      <c r="SKC2" s="297"/>
      <c r="SKD2" s="300"/>
      <c r="SKE2" s="297"/>
      <c r="SKF2" s="300"/>
      <c r="SKG2" s="297"/>
      <c r="SKH2" s="300"/>
      <c r="SKI2" s="297"/>
      <c r="SKJ2" s="300"/>
      <c r="SKK2" s="297"/>
      <c r="SKL2" s="300"/>
      <c r="SKM2" s="297"/>
      <c r="SKN2" s="300"/>
      <c r="SKO2" s="297"/>
      <c r="SKP2" s="300"/>
      <c r="SKQ2" s="297"/>
      <c r="SKR2" s="300"/>
      <c r="SKS2" s="297"/>
      <c r="SKT2" s="300"/>
      <c r="SKU2" s="297"/>
      <c r="SKV2" s="300"/>
      <c r="SKW2" s="297"/>
      <c r="SKX2" s="300"/>
      <c r="SKY2" s="297"/>
      <c r="SKZ2" s="300"/>
      <c r="SLA2" s="297"/>
      <c r="SLB2" s="300"/>
      <c r="SLC2" s="297"/>
      <c r="SLD2" s="300"/>
      <c r="SLE2" s="297"/>
      <c r="SLF2" s="300"/>
      <c r="SLG2" s="297"/>
      <c r="SLH2" s="300"/>
      <c r="SLI2" s="297"/>
      <c r="SLJ2" s="300"/>
      <c r="SLK2" s="297"/>
      <c r="SLL2" s="300"/>
      <c r="SLM2" s="297"/>
      <c r="SLN2" s="300"/>
      <c r="SLO2" s="297"/>
      <c r="SLP2" s="300"/>
      <c r="SLQ2" s="297"/>
      <c r="SLR2" s="300"/>
      <c r="SLS2" s="297"/>
      <c r="SLT2" s="300"/>
      <c r="SLU2" s="297"/>
      <c r="SLV2" s="300"/>
      <c r="SLW2" s="297"/>
      <c r="SLX2" s="300"/>
      <c r="SLY2" s="297"/>
      <c r="SLZ2" s="300"/>
      <c r="SMA2" s="297"/>
      <c r="SMB2" s="300"/>
      <c r="SMC2" s="297"/>
      <c r="SMD2" s="300"/>
      <c r="SME2" s="297"/>
      <c r="SMF2" s="300"/>
      <c r="SMG2" s="297"/>
      <c r="SMH2" s="300"/>
      <c r="SMI2" s="297"/>
      <c r="SMJ2" s="300"/>
      <c r="SMK2" s="297"/>
      <c r="SML2" s="300"/>
      <c r="SMM2" s="297"/>
      <c r="SMN2" s="300"/>
      <c r="SMO2" s="297"/>
      <c r="SMP2" s="300"/>
      <c r="SMQ2" s="297"/>
      <c r="SMR2" s="300"/>
      <c r="SMS2" s="297"/>
      <c r="SMT2" s="300"/>
      <c r="SMU2" s="297"/>
      <c r="SMV2" s="300"/>
      <c r="SMW2" s="297"/>
      <c r="SMX2" s="300"/>
      <c r="SMY2" s="297"/>
      <c r="SMZ2" s="300"/>
      <c r="SNA2" s="297"/>
      <c r="SNB2" s="300"/>
      <c r="SNC2" s="297"/>
      <c r="SND2" s="300"/>
      <c r="SNE2" s="297"/>
      <c r="SNF2" s="300"/>
      <c r="SNG2" s="297"/>
      <c r="SNH2" s="300"/>
      <c r="SNI2" s="297"/>
      <c r="SNJ2" s="300"/>
      <c r="SNK2" s="297"/>
      <c r="SNL2" s="300"/>
      <c r="SNM2" s="297"/>
      <c r="SNN2" s="300"/>
      <c r="SNO2" s="297"/>
      <c r="SNP2" s="300"/>
      <c r="SNQ2" s="297"/>
      <c r="SNR2" s="300"/>
      <c r="SNS2" s="297"/>
      <c r="SNT2" s="300"/>
      <c r="SNU2" s="297"/>
      <c r="SNV2" s="300"/>
      <c r="SNW2" s="297"/>
      <c r="SNX2" s="300"/>
      <c r="SNY2" s="297"/>
      <c r="SNZ2" s="300"/>
      <c r="SOA2" s="297"/>
      <c r="SOB2" s="300"/>
      <c r="SOC2" s="297"/>
      <c r="SOD2" s="300"/>
      <c r="SOE2" s="297"/>
      <c r="SOF2" s="300"/>
      <c r="SOG2" s="297"/>
      <c r="SOH2" s="300"/>
      <c r="SOI2" s="297"/>
      <c r="SOJ2" s="300"/>
      <c r="SOK2" s="297"/>
      <c r="SOL2" s="300"/>
      <c r="SOM2" s="297"/>
      <c r="SON2" s="300"/>
      <c r="SOO2" s="297"/>
      <c r="SOP2" s="300"/>
      <c r="SOQ2" s="297"/>
      <c r="SOR2" s="300"/>
      <c r="SOS2" s="297"/>
      <c r="SOT2" s="300"/>
      <c r="SOU2" s="297"/>
      <c r="SOV2" s="300"/>
      <c r="SOW2" s="297"/>
      <c r="SOX2" s="300"/>
      <c r="SOY2" s="297"/>
      <c r="SOZ2" s="300"/>
      <c r="SPA2" s="297"/>
      <c r="SPB2" s="300"/>
      <c r="SPC2" s="297"/>
      <c r="SPD2" s="300"/>
      <c r="SPE2" s="297"/>
      <c r="SPF2" s="300"/>
      <c r="SPG2" s="297"/>
      <c r="SPH2" s="300"/>
      <c r="SPI2" s="297"/>
      <c r="SPJ2" s="300"/>
      <c r="SPK2" s="297"/>
      <c r="SPL2" s="300"/>
      <c r="SPM2" s="297"/>
      <c r="SPN2" s="300"/>
      <c r="SPO2" s="297"/>
      <c r="SPP2" s="300"/>
      <c r="SPQ2" s="297"/>
      <c r="SPR2" s="300"/>
      <c r="SPS2" s="297"/>
      <c r="SPT2" s="300"/>
      <c r="SPU2" s="297"/>
      <c r="SPV2" s="300"/>
      <c r="SPW2" s="297"/>
      <c r="SPX2" s="300"/>
      <c r="SPY2" s="297"/>
      <c r="SPZ2" s="300"/>
      <c r="SQA2" s="297"/>
      <c r="SQB2" s="300"/>
      <c r="SQC2" s="297"/>
      <c r="SQD2" s="300"/>
      <c r="SQE2" s="297"/>
      <c r="SQF2" s="300"/>
      <c r="SQG2" s="297"/>
      <c r="SQH2" s="300"/>
      <c r="SQI2" s="297"/>
      <c r="SQJ2" s="300"/>
      <c r="SQK2" s="297"/>
      <c r="SQL2" s="300"/>
      <c r="SQM2" s="297"/>
      <c r="SQN2" s="300"/>
      <c r="SQO2" s="297"/>
      <c r="SQP2" s="300"/>
      <c r="SQQ2" s="297"/>
      <c r="SQR2" s="300"/>
      <c r="SQS2" s="297"/>
      <c r="SQT2" s="300"/>
      <c r="SQU2" s="297"/>
      <c r="SQV2" s="300"/>
      <c r="SQW2" s="297"/>
      <c r="SQX2" s="300"/>
      <c r="SQY2" s="297"/>
      <c r="SQZ2" s="300"/>
      <c r="SRA2" s="297"/>
      <c r="SRB2" s="300"/>
      <c r="SRC2" s="297"/>
      <c r="SRD2" s="300"/>
      <c r="SRE2" s="297"/>
      <c r="SRF2" s="300"/>
      <c r="SRG2" s="297"/>
      <c r="SRH2" s="300"/>
      <c r="SRI2" s="297"/>
      <c r="SRJ2" s="300"/>
      <c r="SRK2" s="297"/>
      <c r="SRL2" s="300"/>
      <c r="SRM2" s="297"/>
      <c r="SRN2" s="300"/>
      <c r="SRO2" s="297"/>
      <c r="SRP2" s="300"/>
      <c r="SRQ2" s="297"/>
      <c r="SRR2" s="300"/>
      <c r="SRS2" s="297"/>
      <c r="SRT2" s="300"/>
      <c r="SRU2" s="297"/>
      <c r="SRV2" s="300"/>
      <c r="SRW2" s="297"/>
      <c r="SRX2" s="300"/>
      <c r="SRY2" s="297"/>
      <c r="SRZ2" s="300"/>
      <c r="SSA2" s="297"/>
      <c r="SSB2" s="300"/>
      <c r="SSC2" s="297"/>
      <c r="SSD2" s="300"/>
      <c r="SSE2" s="297"/>
      <c r="SSF2" s="300"/>
      <c r="SSG2" s="297"/>
      <c r="SSH2" s="300"/>
      <c r="SSI2" s="297"/>
      <c r="SSJ2" s="300"/>
      <c r="SSK2" s="297"/>
      <c r="SSL2" s="300"/>
      <c r="SSM2" s="297"/>
      <c r="SSN2" s="300"/>
      <c r="SSO2" s="297"/>
      <c r="SSP2" s="300"/>
      <c r="SSQ2" s="297"/>
      <c r="SSR2" s="300"/>
      <c r="SSS2" s="297"/>
      <c r="SST2" s="300"/>
      <c r="SSU2" s="297"/>
      <c r="SSV2" s="300"/>
      <c r="SSW2" s="297"/>
      <c r="SSX2" s="300"/>
      <c r="SSY2" s="297"/>
      <c r="SSZ2" s="300"/>
      <c r="STA2" s="297"/>
      <c r="STB2" s="300"/>
      <c r="STC2" s="297"/>
      <c r="STD2" s="300"/>
      <c r="STE2" s="297"/>
      <c r="STF2" s="300"/>
      <c r="STG2" s="297"/>
      <c r="STH2" s="300"/>
      <c r="STI2" s="297"/>
      <c r="STJ2" s="300"/>
      <c r="STK2" s="297"/>
      <c r="STL2" s="300"/>
      <c r="STM2" s="297"/>
      <c r="STN2" s="300"/>
      <c r="STO2" s="297"/>
      <c r="STP2" s="300"/>
      <c r="STQ2" s="297"/>
      <c r="STR2" s="300"/>
      <c r="STS2" s="297"/>
      <c r="STT2" s="300"/>
      <c r="STU2" s="297"/>
      <c r="STV2" s="300"/>
      <c r="STW2" s="297"/>
      <c r="STX2" s="300"/>
      <c r="STY2" s="297"/>
      <c r="STZ2" s="300"/>
      <c r="SUA2" s="297"/>
      <c r="SUB2" s="300"/>
      <c r="SUC2" s="297"/>
      <c r="SUD2" s="300"/>
      <c r="SUE2" s="297"/>
      <c r="SUF2" s="300"/>
      <c r="SUG2" s="297"/>
      <c r="SUH2" s="300"/>
      <c r="SUI2" s="297"/>
      <c r="SUJ2" s="300"/>
      <c r="SUK2" s="297"/>
      <c r="SUL2" s="300"/>
      <c r="SUM2" s="297"/>
      <c r="SUN2" s="300"/>
      <c r="SUO2" s="297"/>
      <c r="SUP2" s="300"/>
      <c r="SUQ2" s="297"/>
      <c r="SUR2" s="300"/>
      <c r="SUS2" s="297"/>
      <c r="SUT2" s="300"/>
      <c r="SUU2" s="297"/>
      <c r="SUV2" s="300"/>
      <c r="SUW2" s="297"/>
      <c r="SUX2" s="300"/>
      <c r="SUY2" s="297"/>
      <c r="SUZ2" s="300"/>
      <c r="SVA2" s="297"/>
      <c r="SVB2" s="300"/>
      <c r="SVC2" s="297"/>
      <c r="SVD2" s="300"/>
      <c r="SVE2" s="297"/>
      <c r="SVF2" s="300"/>
      <c r="SVG2" s="297"/>
      <c r="SVH2" s="300"/>
      <c r="SVI2" s="297"/>
      <c r="SVJ2" s="300"/>
      <c r="SVK2" s="297"/>
      <c r="SVL2" s="300"/>
      <c r="SVM2" s="297"/>
      <c r="SVN2" s="300"/>
      <c r="SVO2" s="297"/>
      <c r="SVP2" s="300"/>
      <c r="SVQ2" s="297"/>
      <c r="SVR2" s="300"/>
      <c r="SVS2" s="297"/>
      <c r="SVT2" s="300"/>
      <c r="SVU2" s="297"/>
      <c r="SVV2" s="300"/>
      <c r="SVW2" s="297"/>
      <c r="SVX2" s="300"/>
      <c r="SVY2" s="297"/>
      <c r="SVZ2" s="300"/>
      <c r="SWA2" s="297"/>
      <c r="SWB2" s="300"/>
      <c r="SWC2" s="297"/>
      <c r="SWD2" s="300"/>
      <c r="SWE2" s="297"/>
      <c r="SWF2" s="300"/>
      <c r="SWG2" s="297"/>
      <c r="SWH2" s="300"/>
      <c r="SWI2" s="297"/>
      <c r="SWJ2" s="300"/>
      <c r="SWK2" s="297"/>
      <c r="SWL2" s="300"/>
      <c r="SWM2" s="297"/>
      <c r="SWN2" s="300"/>
      <c r="SWO2" s="297"/>
      <c r="SWP2" s="300"/>
      <c r="SWQ2" s="297"/>
      <c r="SWR2" s="300"/>
      <c r="SWS2" s="297"/>
      <c r="SWT2" s="300"/>
      <c r="SWU2" s="297"/>
      <c r="SWV2" s="300"/>
      <c r="SWW2" s="297"/>
      <c r="SWX2" s="300"/>
      <c r="SWY2" s="297"/>
      <c r="SWZ2" s="300"/>
      <c r="SXA2" s="297"/>
      <c r="SXB2" s="300"/>
      <c r="SXC2" s="297"/>
      <c r="SXD2" s="300"/>
      <c r="SXE2" s="297"/>
      <c r="SXF2" s="300"/>
      <c r="SXG2" s="297"/>
      <c r="SXH2" s="300"/>
      <c r="SXI2" s="297"/>
      <c r="SXJ2" s="300"/>
      <c r="SXK2" s="297"/>
      <c r="SXL2" s="300"/>
      <c r="SXM2" s="297"/>
      <c r="SXN2" s="300"/>
      <c r="SXO2" s="297"/>
      <c r="SXP2" s="300"/>
      <c r="SXQ2" s="297"/>
      <c r="SXR2" s="300"/>
      <c r="SXS2" s="297"/>
      <c r="SXT2" s="300"/>
      <c r="SXU2" s="297"/>
      <c r="SXV2" s="300"/>
      <c r="SXW2" s="297"/>
      <c r="SXX2" s="300"/>
      <c r="SXY2" s="297"/>
      <c r="SXZ2" s="300"/>
      <c r="SYA2" s="297"/>
      <c r="SYB2" s="300"/>
      <c r="SYC2" s="297"/>
      <c r="SYD2" s="300"/>
      <c r="SYE2" s="297"/>
      <c r="SYF2" s="300"/>
      <c r="SYG2" s="297"/>
      <c r="SYH2" s="300"/>
      <c r="SYI2" s="297"/>
      <c r="SYJ2" s="300"/>
      <c r="SYK2" s="297"/>
      <c r="SYL2" s="300"/>
      <c r="SYM2" s="297"/>
      <c r="SYN2" s="300"/>
      <c r="SYO2" s="297"/>
      <c r="SYP2" s="300"/>
      <c r="SYQ2" s="297"/>
      <c r="SYR2" s="300"/>
      <c r="SYS2" s="297"/>
      <c r="SYT2" s="300"/>
      <c r="SYU2" s="297"/>
      <c r="SYV2" s="300"/>
      <c r="SYW2" s="297"/>
      <c r="SYX2" s="300"/>
      <c r="SYY2" s="297"/>
      <c r="SYZ2" s="300"/>
      <c r="SZA2" s="297"/>
      <c r="SZB2" s="300"/>
      <c r="SZC2" s="297"/>
      <c r="SZD2" s="300"/>
      <c r="SZE2" s="297"/>
      <c r="SZF2" s="300"/>
      <c r="SZG2" s="297"/>
      <c r="SZH2" s="300"/>
      <c r="SZI2" s="297"/>
      <c r="SZJ2" s="300"/>
      <c r="SZK2" s="297"/>
      <c r="SZL2" s="300"/>
      <c r="SZM2" s="297"/>
      <c r="SZN2" s="300"/>
      <c r="SZO2" s="297"/>
      <c r="SZP2" s="300"/>
      <c r="SZQ2" s="297"/>
      <c r="SZR2" s="300"/>
      <c r="SZS2" s="297"/>
      <c r="SZT2" s="300"/>
      <c r="SZU2" s="297"/>
      <c r="SZV2" s="300"/>
      <c r="SZW2" s="297"/>
      <c r="SZX2" s="300"/>
      <c r="SZY2" s="297"/>
      <c r="SZZ2" s="300"/>
      <c r="TAA2" s="297"/>
      <c r="TAB2" s="300"/>
      <c r="TAC2" s="297"/>
      <c r="TAD2" s="300"/>
      <c r="TAE2" s="297"/>
      <c r="TAF2" s="300"/>
      <c r="TAG2" s="297"/>
      <c r="TAH2" s="300"/>
      <c r="TAI2" s="297"/>
      <c r="TAJ2" s="300"/>
      <c r="TAK2" s="297"/>
      <c r="TAL2" s="300"/>
      <c r="TAM2" s="297"/>
      <c r="TAN2" s="300"/>
      <c r="TAO2" s="297"/>
      <c r="TAP2" s="300"/>
      <c r="TAQ2" s="297"/>
      <c r="TAR2" s="300"/>
      <c r="TAS2" s="297"/>
      <c r="TAT2" s="300"/>
      <c r="TAU2" s="297"/>
      <c r="TAV2" s="300"/>
      <c r="TAW2" s="297"/>
      <c r="TAX2" s="300"/>
      <c r="TAY2" s="297"/>
      <c r="TAZ2" s="300"/>
      <c r="TBA2" s="297"/>
      <c r="TBB2" s="300"/>
      <c r="TBC2" s="297"/>
      <c r="TBD2" s="300"/>
      <c r="TBE2" s="297"/>
      <c r="TBF2" s="300"/>
      <c r="TBG2" s="297"/>
      <c r="TBH2" s="300"/>
      <c r="TBI2" s="297"/>
      <c r="TBJ2" s="300"/>
      <c r="TBK2" s="297"/>
      <c r="TBL2" s="300"/>
      <c r="TBM2" s="297"/>
      <c r="TBN2" s="300"/>
      <c r="TBO2" s="297"/>
      <c r="TBP2" s="300"/>
      <c r="TBQ2" s="297"/>
      <c r="TBR2" s="300"/>
      <c r="TBS2" s="297"/>
      <c r="TBT2" s="300"/>
      <c r="TBU2" s="297"/>
      <c r="TBV2" s="300"/>
      <c r="TBW2" s="297"/>
      <c r="TBX2" s="300"/>
      <c r="TBY2" s="297"/>
      <c r="TBZ2" s="300"/>
      <c r="TCA2" s="297"/>
      <c r="TCB2" s="300"/>
      <c r="TCC2" s="297"/>
      <c r="TCD2" s="300"/>
      <c r="TCE2" s="297"/>
      <c r="TCF2" s="300"/>
      <c r="TCG2" s="297"/>
      <c r="TCH2" s="300"/>
      <c r="TCI2" s="297"/>
      <c r="TCJ2" s="300"/>
      <c r="TCK2" s="297"/>
      <c r="TCL2" s="300"/>
      <c r="TCM2" s="297"/>
      <c r="TCN2" s="300"/>
      <c r="TCO2" s="297"/>
      <c r="TCP2" s="300"/>
      <c r="TCQ2" s="297"/>
      <c r="TCR2" s="300"/>
      <c r="TCS2" s="297"/>
      <c r="TCT2" s="300"/>
      <c r="TCU2" s="297"/>
      <c r="TCV2" s="300"/>
      <c r="TCW2" s="297"/>
      <c r="TCX2" s="300"/>
      <c r="TCY2" s="297"/>
      <c r="TCZ2" s="300"/>
      <c r="TDA2" s="297"/>
      <c r="TDB2" s="300"/>
      <c r="TDC2" s="297"/>
      <c r="TDD2" s="300"/>
      <c r="TDE2" s="297"/>
      <c r="TDF2" s="300"/>
      <c r="TDG2" s="297"/>
      <c r="TDH2" s="300"/>
      <c r="TDI2" s="297"/>
      <c r="TDJ2" s="300"/>
      <c r="TDK2" s="297"/>
      <c r="TDL2" s="300"/>
      <c r="TDM2" s="297"/>
      <c r="TDN2" s="300"/>
      <c r="TDO2" s="297"/>
      <c r="TDP2" s="300"/>
      <c r="TDQ2" s="297"/>
      <c r="TDR2" s="300"/>
      <c r="TDS2" s="297"/>
      <c r="TDT2" s="300"/>
      <c r="TDU2" s="297"/>
      <c r="TDV2" s="300"/>
      <c r="TDW2" s="297"/>
      <c r="TDX2" s="300"/>
      <c r="TDY2" s="297"/>
      <c r="TDZ2" s="300"/>
      <c r="TEA2" s="297"/>
      <c r="TEB2" s="300"/>
      <c r="TEC2" s="297"/>
      <c r="TED2" s="300"/>
      <c r="TEE2" s="297"/>
      <c r="TEF2" s="300"/>
      <c r="TEG2" s="297"/>
      <c r="TEH2" s="300"/>
      <c r="TEI2" s="297"/>
      <c r="TEJ2" s="300"/>
      <c r="TEK2" s="297"/>
      <c r="TEL2" s="300"/>
      <c r="TEM2" s="297"/>
      <c r="TEN2" s="300"/>
      <c r="TEO2" s="297"/>
      <c r="TEP2" s="300"/>
      <c r="TEQ2" s="297"/>
      <c r="TER2" s="300"/>
      <c r="TES2" s="297"/>
      <c r="TET2" s="300"/>
      <c r="TEU2" s="297"/>
      <c r="TEV2" s="300"/>
      <c r="TEW2" s="297"/>
      <c r="TEX2" s="300"/>
      <c r="TEY2" s="297"/>
      <c r="TEZ2" s="300"/>
      <c r="TFA2" s="297"/>
      <c r="TFB2" s="300"/>
      <c r="TFC2" s="297"/>
      <c r="TFD2" s="300"/>
      <c r="TFE2" s="297"/>
      <c r="TFF2" s="300"/>
      <c r="TFG2" s="297"/>
      <c r="TFH2" s="300"/>
      <c r="TFI2" s="297"/>
      <c r="TFJ2" s="300"/>
      <c r="TFK2" s="297"/>
      <c r="TFL2" s="300"/>
      <c r="TFM2" s="297"/>
      <c r="TFN2" s="300"/>
      <c r="TFO2" s="297"/>
      <c r="TFP2" s="300"/>
      <c r="TFQ2" s="297"/>
      <c r="TFR2" s="300"/>
      <c r="TFS2" s="297"/>
      <c r="TFT2" s="300"/>
      <c r="TFU2" s="297"/>
      <c r="TFV2" s="300"/>
      <c r="TFW2" s="297"/>
      <c r="TFX2" s="300"/>
      <c r="TFY2" s="297"/>
      <c r="TFZ2" s="300"/>
      <c r="TGA2" s="297"/>
      <c r="TGB2" s="300"/>
      <c r="TGC2" s="297"/>
      <c r="TGD2" s="300"/>
      <c r="TGE2" s="297"/>
      <c r="TGF2" s="300"/>
      <c r="TGG2" s="297"/>
      <c r="TGH2" s="300"/>
      <c r="TGI2" s="297"/>
      <c r="TGJ2" s="300"/>
      <c r="TGK2" s="297"/>
      <c r="TGL2" s="300"/>
      <c r="TGM2" s="297"/>
      <c r="TGN2" s="300"/>
      <c r="TGO2" s="297"/>
      <c r="TGP2" s="300"/>
      <c r="TGQ2" s="297"/>
      <c r="TGR2" s="300"/>
      <c r="TGS2" s="297"/>
      <c r="TGT2" s="300"/>
      <c r="TGU2" s="297"/>
      <c r="TGV2" s="300"/>
      <c r="TGW2" s="297"/>
      <c r="TGX2" s="300"/>
      <c r="TGY2" s="297"/>
      <c r="TGZ2" s="300"/>
      <c r="THA2" s="297"/>
      <c r="THB2" s="300"/>
      <c r="THC2" s="297"/>
      <c r="THD2" s="300"/>
      <c r="THE2" s="297"/>
      <c r="THF2" s="300"/>
      <c r="THG2" s="297"/>
      <c r="THH2" s="300"/>
      <c r="THI2" s="297"/>
      <c r="THJ2" s="300"/>
      <c r="THK2" s="297"/>
      <c r="THL2" s="300"/>
      <c r="THM2" s="297"/>
      <c r="THN2" s="300"/>
      <c r="THO2" s="297"/>
      <c r="THP2" s="300"/>
      <c r="THQ2" s="297"/>
      <c r="THR2" s="300"/>
      <c r="THS2" s="297"/>
      <c r="THT2" s="300"/>
      <c r="THU2" s="297"/>
      <c r="THV2" s="300"/>
      <c r="THW2" s="297"/>
      <c r="THX2" s="300"/>
      <c r="THY2" s="297"/>
      <c r="THZ2" s="300"/>
      <c r="TIA2" s="297"/>
      <c r="TIB2" s="300"/>
      <c r="TIC2" s="297"/>
      <c r="TID2" s="300"/>
      <c r="TIE2" s="297"/>
      <c r="TIF2" s="300"/>
      <c r="TIG2" s="297"/>
      <c r="TIH2" s="300"/>
      <c r="TII2" s="297"/>
      <c r="TIJ2" s="300"/>
      <c r="TIK2" s="297"/>
      <c r="TIL2" s="300"/>
      <c r="TIM2" s="297"/>
      <c r="TIN2" s="300"/>
      <c r="TIO2" s="297"/>
      <c r="TIP2" s="300"/>
      <c r="TIQ2" s="297"/>
      <c r="TIR2" s="300"/>
      <c r="TIS2" s="297"/>
      <c r="TIT2" s="300"/>
      <c r="TIU2" s="297"/>
      <c r="TIV2" s="300"/>
      <c r="TIW2" s="297"/>
      <c r="TIX2" s="300"/>
      <c r="TIY2" s="297"/>
      <c r="TIZ2" s="300"/>
      <c r="TJA2" s="297"/>
      <c r="TJB2" s="300"/>
      <c r="TJC2" s="297"/>
      <c r="TJD2" s="300"/>
      <c r="TJE2" s="297"/>
      <c r="TJF2" s="300"/>
      <c r="TJG2" s="297"/>
      <c r="TJH2" s="300"/>
      <c r="TJI2" s="297"/>
      <c r="TJJ2" s="300"/>
      <c r="TJK2" s="297"/>
      <c r="TJL2" s="300"/>
      <c r="TJM2" s="297"/>
      <c r="TJN2" s="300"/>
      <c r="TJO2" s="297"/>
      <c r="TJP2" s="300"/>
      <c r="TJQ2" s="297"/>
      <c r="TJR2" s="300"/>
      <c r="TJS2" s="297"/>
      <c r="TJT2" s="300"/>
      <c r="TJU2" s="297"/>
      <c r="TJV2" s="300"/>
      <c r="TJW2" s="297"/>
      <c r="TJX2" s="300"/>
      <c r="TJY2" s="297"/>
      <c r="TJZ2" s="300"/>
      <c r="TKA2" s="297"/>
      <c r="TKB2" s="300"/>
      <c r="TKC2" s="297"/>
      <c r="TKD2" s="300"/>
      <c r="TKE2" s="297"/>
      <c r="TKF2" s="300"/>
      <c r="TKG2" s="297"/>
      <c r="TKH2" s="300"/>
      <c r="TKI2" s="297"/>
      <c r="TKJ2" s="300"/>
      <c r="TKK2" s="297"/>
      <c r="TKL2" s="300"/>
      <c r="TKM2" s="297"/>
      <c r="TKN2" s="300"/>
      <c r="TKO2" s="297"/>
      <c r="TKP2" s="300"/>
      <c r="TKQ2" s="297"/>
      <c r="TKR2" s="300"/>
      <c r="TKS2" s="297"/>
      <c r="TKT2" s="300"/>
      <c r="TKU2" s="297"/>
      <c r="TKV2" s="300"/>
      <c r="TKW2" s="297"/>
      <c r="TKX2" s="300"/>
      <c r="TKY2" s="297"/>
      <c r="TKZ2" s="300"/>
      <c r="TLA2" s="297"/>
      <c r="TLB2" s="300"/>
      <c r="TLC2" s="297"/>
      <c r="TLD2" s="300"/>
      <c r="TLE2" s="297"/>
      <c r="TLF2" s="300"/>
      <c r="TLG2" s="297"/>
      <c r="TLH2" s="300"/>
      <c r="TLI2" s="297"/>
      <c r="TLJ2" s="300"/>
      <c r="TLK2" s="297"/>
      <c r="TLL2" s="300"/>
      <c r="TLM2" s="297"/>
      <c r="TLN2" s="300"/>
      <c r="TLO2" s="297"/>
      <c r="TLP2" s="300"/>
      <c r="TLQ2" s="297"/>
      <c r="TLR2" s="300"/>
      <c r="TLS2" s="297"/>
      <c r="TLT2" s="300"/>
      <c r="TLU2" s="297"/>
      <c r="TLV2" s="300"/>
      <c r="TLW2" s="297"/>
      <c r="TLX2" s="300"/>
      <c r="TLY2" s="297"/>
      <c r="TLZ2" s="300"/>
      <c r="TMA2" s="297"/>
      <c r="TMB2" s="300"/>
      <c r="TMC2" s="297"/>
      <c r="TMD2" s="300"/>
      <c r="TME2" s="297"/>
      <c r="TMF2" s="300"/>
      <c r="TMG2" s="297"/>
      <c r="TMH2" s="300"/>
      <c r="TMI2" s="297"/>
      <c r="TMJ2" s="300"/>
      <c r="TMK2" s="297"/>
      <c r="TML2" s="300"/>
      <c r="TMM2" s="297"/>
      <c r="TMN2" s="300"/>
      <c r="TMO2" s="297"/>
      <c r="TMP2" s="300"/>
      <c r="TMQ2" s="297"/>
      <c r="TMR2" s="300"/>
      <c r="TMS2" s="297"/>
      <c r="TMT2" s="300"/>
      <c r="TMU2" s="297"/>
      <c r="TMV2" s="300"/>
      <c r="TMW2" s="297"/>
      <c r="TMX2" s="300"/>
      <c r="TMY2" s="297"/>
      <c r="TMZ2" s="300"/>
      <c r="TNA2" s="297"/>
      <c r="TNB2" s="300"/>
      <c r="TNC2" s="297"/>
      <c r="TND2" s="300"/>
      <c r="TNE2" s="297"/>
      <c r="TNF2" s="300"/>
      <c r="TNG2" s="297"/>
      <c r="TNH2" s="300"/>
      <c r="TNI2" s="297"/>
      <c r="TNJ2" s="300"/>
      <c r="TNK2" s="297"/>
      <c r="TNL2" s="300"/>
      <c r="TNM2" s="297"/>
      <c r="TNN2" s="300"/>
      <c r="TNO2" s="297"/>
      <c r="TNP2" s="300"/>
      <c r="TNQ2" s="297"/>
      <c r="TNR2" s="300"/>
      <c r="TNS2" s="297"/>
      <c r="TNT2" s="300"/>
      <c r="TNU2" s="297"/>
      <c r="TNV2" s="300"/>
      <c r="TNW2" s="297"/>
      <c r="TNX2" s="300"/>
      <c r="TNY2" s="297"/>
      <c r="TNZ2" s="300"/>
      <c r="TOA2" s="297"/>
      <c r="TOB2" s="300"/>
      <c r="TOC2" s="297"/>
      <c r="TOD2" s="300"/>
      <c r="TOE2" s="297"/>
      <c r="TOF2" s="300"/>
      <c r="TOG2" s="297"/>
      <c r="TOH2" s="300"/>
      <c r="TOI2" s="297"/>
      <c r="TOJ2" s="300"/>
      <c r="TOK2" s="297"/>
      <c r="TOL2" s="300"/>
      <c r="TOM2" s="297"/>
      <c r="TON2" s="300"/>
      <c r="TOO2" s="297"/>
      <c r="TOP2" s="300"/>
      <c r="TOQ2" s="297"/>
      <c r="TOR2" s="300"/>
      <c r="TOS2" s="297"/>
      <c r="TOT2" s="300"/>
      <c r="TOU2" s="297"/>
      <c r="TOV2" s="300"/>
      <c r="TOW2" s="297"/>
      <c r="TOX2" s="300"/>
      <c r="TOY2" s="297"/>
      <c r="TOZ2" s="300"/>
      <c r="TPA2" s="297"/>
      <c r="TPB2" s="300"/>
      <c r="TPC2" s="297"/>
      <c r="TPD2" s="300"/>
      <c r="TPE2" s="297"/>
      <c r="TPF2" s="300"/>
      <c r="TPG2" s="297"/>
      <c r="TPH2" s="300"/>
      <c r="TPI2" s="297"/>
      <c r="TPJ2" s="300"/>
      <c r="TPK2" s="297"/>
      <c r="TPL2" s="300"/>
      <c r="TPM2" s="297"/>
      <c r="TPN2" s="300"/>
      <c r="TPO2" s="297"/>
      <c r="TPP2" s="300"/>
      <c r="TPQ2" s="297"/>
      <c r="TPR2" s="300"/>
      <c r="TPS2" s="297"/>
      <c r="TPT2" s="300"/>
      <c r="TPU2" s="297"/>
      <c r="TPV2" s="300"/>
      <c r="TPW2" s="297"/>
      <c r="TPX2" s="300"/>
      <c r="TPY2" s="297"/>
      <c r="TPZ2" s="300"/>
      <c r="TQA2" s="297"/>
      <c r="TQB2" s="300"/>
      <c r="TQC2" s="297"/>
      <c r="TQD2" s="300"/>
      <c r="TQE2" s="297"/>
      <c r="TQF2" s="300"/>
      <c r="TQG2" s="297"/>
      <c r="TQH2" s="300"/>
      <c r="TQI2" s="297"/>
      <c r="TQJ2" s="300"/>
      <c r="TQK2" s="297"/>
      <c r="TQL2" s="300"/>
      <c r="TQM2" s="297"/>
      <c r="TQN2" s="300"/>
      <c r="TQO2" s="297"/>
      <c r="TQP2" s="300"/>
      <c r="TQQ2" s="297"/>
      <c r="TQR2" s="300"/>
      <c r="TQS2" s="297"/>
      <c r="TQT2" s="300"/>
      <c r="TQU2" s="297"/>
      <c r="TQV2" s="300"/>
      <c r="TQW2" s="297"/>
      <c r="TQX2" s="300"/>
      <c r="TQY2" s="297"/>
      <c r="TQZ2" s="300"/>
      <c r="TRA2" s="297"/>
      <c r="TRB2" s="300"/>
      <c r="TRC2" s="297"/>
      <c r="TRD2" s="300"/>
      <c r="TRE2" s="297"/>
      <c r="TRF2" s="300"/>
      <c r="TRG2" s="297"/>
      <c r="TRH2" s="300"/>
      <c r="TRI2" s="297"/>
      <c r="TRJ2" s="300"/>
      <c r="TRK2" s="297"/>
      <c r="TRL2" s="300"/>
      <c r="TRM2" s="297"/>
      <c r="TRN2" s="300"/>
      <c r="TRO2" s="297"/>
      <c r="TRP2" s="300"/>
      <c r="TRQ2" s="297"/>
      <c r="TRR2" s="300"/>
      <c r="TRS2" s="297"/>
      <c r="TRT2" s="300"/>
      <c r="TRU2" s="297"/>
      <c r="TRV2" s="300"/>
      <c r="TRW2" s="297"/>
      <c r="TRX2" s="300"/>
      <c r="TRY2" s="297"/>
      <c r="TRZ2" s="300"/>
      <c r="TSA2" s="297"/>
      <c r="TSB2" s="300"/>
      <c r="TSC2" s="297"/>
      <c r="TSD2" s="300"/>
      <c r="TSE2" s="297"/>
      <c r="TSF2" s="300"/>
      <c r="TSG2" s="297"/>
      <c r="TSH2" s="300"/>
      <c r="TSI2" s="297"/>
      <c r="TSJ2" s="300"/>
      <c r="TSK2" s="297"/>
      <c r="TSL2" s="300"/>
      <c r="TSM2" s="297"/>
      <c r="TSN2" s="300"/>
      <c r="TSO2" s="297"/>
      <c r="TSP2" s="300"/>
      <c r="TSQ2" s="297"/>
      <c r="TSR2" s="300"/>
      <c r="TSS2" s="297"/>
      <c r="TST2" s="300"/>
      <c r="TSU2" s="297"/>
      <c r="TSV2" s="300"/>
      <c r="TSW2" s="297"/>
      <c r="TSX2" s="300"/>
      <c r="TSY2" s="297"/>
      <c r="TSZ2" s="300"/>
      <c r="TTA2" s="297"/>
      <c r="TTB2" s="300"/>
      <c r="TTC2" s="297"/>
      <c r="TTD2" s="300"/>
      <c r="TTE2" s="297"/>
      <c r="TTF2" s="300"/>
      <c r="TTG2" s="297"/>
      <c r="TTH2" s="300"/>
      <c r="TTI2" s="297"/>
      <c r="TTJ2" s="300"/>
      <c r="TTK2" s="297"/>
      <c r="TTL2" s="300"/>
      <c r="TTM2" s="297"/>
      <c r="TTN2" s="300"/>
      <c r="TTO2" s="297"/>
      <c r="TTP2" s="300"/>
      <c r="TTQ2" s="297"/>
      <c r="TTR2" s="300"/>
      <c r="TTS2" s="297"/>
      <c r="TTT2" s="300"/>
      <c r="TTU2" s="297"/>
      <c r="TTV2" s="300"/>
      <c r="TTW2" s="297"/>
      <c r="TTX2" s="300"/>
      <c r="TTY2" s="297"/>
      <c r="TTZ2" s="300"/>
      <c r="TUA2" s="297"/>
      <c r="TUB2" s="300"/>
      <c r="TUC2" s="297"/>
      <c r="TUD2" s="300"/>
      <c r="TUE2" s="297"/>
      <c r="TUF2" s="300"/>
      <c r="TUG2" s="297"/>
      <c r="TUH2" s="300"/>
      <c r="TUI2" s="297"/>
      <c r="TUJ2" s="300"/>
      <c r="TUK2" s="297"/>
      <c r="TUL2" s="300"/>
      <c r="TUM2" s="297"/>
      <c r="TUN2" s="300"/>
      <c r="TUO2" s="297"/>
      <c r="TUP2" s="300"/>
      <c r="TUQ2" s="297"/>
      <c r="TUR2" s="300"/>
      <c r="TUS2" s="297"/>
      <c r="TUT2" s="300"/>
      <c r="TUU2" s="297"/>
      <c r="TUV2" s="300"/>
      <c r="TUW2" s="297"/>
      <c r="TUX2" s="300"/>
      <c r="TUY2" s="297"/>
      <c r="TUZ2" s="300"/>
      <c r="TVA2" s="297"/>
      <c r="TVB2" s="300"/>
      <c r="TVC2" s="297"/>
      <c r="TVD2" s="300"/>
      <c r="TVE2" s="297"/>
      <c r="TVF2" s="300"/>
      <c r="TVG2" s="297"/>
      <c r="TVH2" s="300"/>
      <c r="TVI2" s="297"/>
      <c r="TVJ2" s="300"/>
      <c r="TVK2" s="297"/>
      <c r="TVL2" s="300"/>
      <c r="TVM2" s="297"/>
      <c r="TVN2" s="300"/>
      <c r="TVO2" s="297"/>
      <c r="TVP2" s="300"/>
      <c r="TVQ2" s="297"/>
      <c r="TVR2" s="300"/>
      <c r="TVS2" s="297"/>
      <c r="TVT2" s="300"/>
      <c r="TVU2" s="297"/>
      <c r="TVV2" s="300"/>
      <c r="TVW2" s="297"/>
      <c r="TVX2" s="300"/>
      <c r="TVY2" s="297"/>
      <c r="TVZ2" s="300"/>
      <c r="TWA2" s="297"/>
      <c r="TWB2" s="300"/>
      <c r="TWC2" s="297"/>
      <c r="TWD2" s="300"/>
      <c r="TWE2" s="297"/>
      <c r="TWF2" s="300"/>
      <c r="TWG2" s="297"/>
      <c r="TWH2" s="300"/>
      <c r="TWI2" s="297"/>
      <c r="TWJ2" s="300"/>
      <c r="TWK2" s="297"/>
      <c r="TWL2" s="300"/>
      <c r="TWM2" s="297"/>
      <c r="TWN2" s="300"/>
      <c r="TWO2" s="297"/>
      <c r="TWP2" s="300"/>
      <c r="TWQ2" s="297"/>
      <c r="TWR2" s="300"/>
      <c r="TWS2" s="297"/>
      <c r="TWT2" s="300"/>
      <c r="TWU2" s="297"/>
      <c r="TWV2" s="300"/>
      <c r="TWW2" s="297"/>
      <c r="TWX2" s="300"/>
      <c r="TWY2" s="297"/>
      <c r="TWZ2" s="300"/>
      <c r="TXA2" s="297"/>
      <c r="TXB2" s="300"/>
      <c r="TXC2" s="297"/>
      <c r="TXD2" s="300"/>
      <c r="TXE2" s="297"/>
      <c r="TXF2" s="300"/>
      <c r="TXG2" s="297"/>
      <c r="TXH2" s="300"/>
      <c r="TXI2" s="297"/>
      <c r="TXJ2" s="300"/>
      <c r="TXK2" s="297"/>
      <c r="TXL2" s="300"/>
      <c r="TXM2" s="297"/>
      <c r="TXN2" s="300"/>
      <c r="TXO2" s="297"/>
      <c r="TXP2" s="300"/>
      <c r="TXQ2" s="297"/>
      <c r="TXR2" s="300"/>
      <c r="TXS2" s="297"/>
      <c r="TXT2" s="300"/>
      <c r="TXU2" s="297"/>
      <c r="TXV2" s="300"/>
      <c r="TXW2" s="297"/>
      <c r="TXX2" s="300"/>
      <c r="TXY2" s="297"/>
      <c r="TXZ2" s="300"/>
      <c r="TYA2" s="297"/>
      <c r="TYB2" s="300"/>
      <c r="TYC2" s="297"/>
      <c r="TYD2" s="300"/>
      <c r="TYE2" s="297"/>
      <c r="TYF2" s="300"/>
      <c r="TYG2" s="297"/>
      <c r="TYH2" s="300"/>
      <c r="TYI2" s="297"/>
      <c r="TYJ2" s="300"/>
      <c r="TYK2" s="297"/>
      <c r="TYL2" s="300"/>
      <c r="TYM2" s="297"/>
      <c r="TYN2" s="300"/>
      <c r="TYO2" s="297"/>
      <c r="TYP2" s="300"/>
      <c r="TYQ2" s="297"/>
      <c r="TYR2" s="300"/>
      <c r="TYS2" s="297"/>
      <c r="TYT2" s="300"/>
      <c r="TYU2" s="297"/>
      <c r="TYV2" s="300"/>
      <c r="TYW2" s="297"/>
      <c r="TYX2" s="300"/>
      <c r="TYY2" s="297"/>
      <c r="TYZ2" s="300"/>
      <c r="TZA2" s="297"/>
      <c r="TZB2" s="300"/>
      <c r="TZC2" s="297"/>
      <c r="TZD2" s="300"/>
      <c r="TZE2" s="297"/>
      <c r="TZF2" s="300"/>
      <c r="TZG2" s="297"/>
      <c r="TZH2" s="300"/>
      <c r="TZI2" s="297"/>
      <c r="TZJ2" s="300"/>
      <c r="TZK2" s="297"/>
      <c r="TZL2" s="300"/>
      <c r="TZM2" s="297"/>
      <c r="TZN2" s="300"/>
      <c r="TZO2" s="297"/>
      <c r="TZP2" s="300"/>
      <c r="TZQ2" s="297"/>
      <c r="TZR2" s="300"/>
      <c r="TZS2" s="297"/>
      <c r="TZT2" s="300"/>
      <c r="TZU2" s="297"/>
      <c r="TZV2" s="300"/>
      <c r="TZW2" s="297"/>
      <c r="TZX2" s="300"/>
      <c r="TZY2" s="297"/>
      <c r="TZZ2" s="300"/>
      <c r="UAA2" s="297"/>
      <c r="UAB2" s="300"/>
      <c r="UAC2" s="297"/>
      <c r="UAD2" s="300"/>
      <c r="UAE2" s="297"/>
      <c r="UAF2" s="300"/>
      <c r="UAG2" s="297"/>
      <c r="UAH2" s="300"/>
      <c r="UAI2" s="297"/>
      <c r="UAJ2" s="300"/>
      <c r="UAK2" s="297"/>
      <c r="UAL2" s="300"/>
      <c r="UAM2" s="297"/>
      <c r="UAN2" s="300"/>
      <c r="UAO2" s="297"/>
      <c r="UAP2" s="300"/>
      <c r="UAQ2" s="297"/>
      <c r="UAR2" s="300"/>
      <c r="UAS2" s="297"/>
      <c r="UAT2" s="300"/>
      <c r="UAU2" s="297"/>
      <c r="UAV2" s="300"/>
      <c r="UAW2" s="297"/>
      <c r="UAX2" s="300"/>
      <c r="UAY2" s="297"/>
      <c r="UAZ2" s="300"/>
      <c r="UBA2" s="297"/>
      <c r="UBB2" s="300"/>
      <c r="UBC2" s="297"/>
      <c r="UBD2" s="300"/>
      <c r="UBE2" s="297"/>
      <c r="UBF2" s="300"/>
      <c r="UBG2" s="297"/>
      <c r="UBH2" s="300"/>
      <c r="UBI2" s="297"/>
      <c r="UBJ2" s="300"/>
      <c r="UBK2" s="297"/>
      <c r="UBL2" s="300"/>
      <c r="UBM2" s="297"/>
      <c r="UBN2" s="300"/>
      <c r="UBO2" s="297"/>
      <c r="UBP2" s="300"/>
      <c r="UBQ2" s="297"/>
      <c r="UBR2" s="300"/>
      <c r="UBS2" s="297"/>
      <c r="UBT2" s="300"/>
      <c r="UBU2" s="297"/>
      <c r="UBV2" s="300"/>
      <c r="UBW2" s="297"/>
      <c r="UBX2" s="300"/>
      <c r="UBY2" s="297"/>
      <c r="UBZ2" s="300"/>
      <c r="UCA2" s="297"/>
      <c r="UCB2" s="300"/>
      <c r="UCC2" s="297"/>
      <c r="UCD2" s="300"/>
      <c r="UCE2" s="297"/>
      <c r="UCF2" s="300"/>
      <c r="UCG2" s="297"/>
      <c r="UCH2" s="300"/>
      <c r="UCI2" s="297"/>
      <c r="UCJ2" s="300"/>
      <c r="UCK2" s="297"/>
      <c r="UCL2" s="300"/>
      <c r="UCM2" s="297"/>
      <c r="UCN2" s="300"/>
      <c r="UCO2" s="297"/>
      <c r="UCP2" s="300"/>
      <c r="UCQ2" s="297"/>
      <c r="UCR2" s="300"/>
      <c r="UCS2" s="297"/>
      <c r="UCT2" s="300"/>
      <c r="UCU2" s="297"/>
      <c r="UCV2" s="300"/>
      <c r="UCW2" s="297"/>
      <c r="UCX2" s="300"/>
      <c r="UCY2" s="297"/>
      <c r="UCZ2" s="300"/>
      <c r="UDA2" s="297"/>
      <c r="UDB2" s="300"/>
      <c r="UDC2" s="297"/>
      <c r="UDD2" s="300"/>
      <c r="UDE2" s="297"/>
      <c r="UDF2" s="300"/>
      <c r="UDG2" s="297"/>
      <c r="UDH2" s="300"/>
      <c r="UDI2" s="297"/>
      <c r="UDJ2" s="300"/>
      <c r="UDK2" s="297"/>
      <c r="UDL2" s="300"/>
      <c r="UDM2" s="297"/>
      <c r="UDN2" s="300"/>
      <c r="UDO2" s="297"/>
      <c r="UDP2" s="300"/>
      <c r="UDQ2" s="297"/>
      <c r="UDR2" s="300"/>
      <c r="UDS2" s="297"/>
      <c r="UDT2" s="300"/>
      <c r="UDU2" s="297"/>
      <c r="UDV2" s="300"/>
      <c r="UDW2" s="297"/>
      <c r="UDX2" s="300"/>
      <c r="UDY2" s="297"/>
      <c r="UDZ2" s="300"/>
      <c r="UEA2" s="297"/>
      <c r="UEB2" s="300"/>
      <c r="UEC2" s="297"/>
      <c r="UED2" s="300"/>
      <c r="UEE2" s="297"/>
      <c r="UEF2" s="300"/>
      <c r="UEG2" s="297"/>
      <c r="UEH2" s="300"/>
      <c r="UEI2" s="297"/>
      <c r="UEJ2" s="300"/>
      <c r="UEK2" s="297"/>
      <c r="UEL2" s="300"/>
      <c r="UEM2" s="297"/>
      <c r="UEN2" s="300"/>
      <c r="UEO2" s="297"/>
      <c r="UEP2" s="300"/>
      <c r="UEQ2" s="297"/>
      <c r="UER2" s="300"/>
      <c r="UES2" s="297"/>
      <c r="UET2" s="300"/>
      <c r="UEU2" s="297"/>
      <c r="UEV2" s="300"/>
      <c r="UEW2" s="297"/>
      <c r="UEX2" s="300"/>
      <c r="UEY2" s="297"/>
      <c r="UEZ2" s="300"/>
      <c r="UFA2" s="297"/>
      <c r="UFB2" s="300"/>
      <c r="UFC2" s="297"/>
      <c r="UFD2" s="300"/>
      <c r="UFE2" s="297"/>
      <c r="UFF2" s="300"/>
      <c r="UFG2" s="297"/>
      <c r="UFH2" s="300"/>
      <c r="UFI2" s="297"/>
      <c r="UFJ2" s="300"/>
      <c r="UFK2" s="297"/>
      <c r="UFL2" s="300"/>
      <c r="UFM2" s="297"/>
      <c r="UFN2" s="300"/>
      <c r="UFO2" s="297"/>
      <c r="UFP2" s="300"/>
      <c r="UFQ2" s="297"/>
      <c r="UFR2" s="300"/>
      <c r="UFS2" s="297"/>
      <c r="UFT2" s="300"/>
      <c r="UFU2" s="297"/>
      <c r="UFV2" s="300"/>
      <c r="UFW2" s="297"/>
      <c r="UFX2" s="300"/>
      <c r="UFY2" s="297"/>
      <c r="UFZ2" s="300"/>
      <c r="UGA2" s="297"/>
      <c r="UGB2" s="300"/>
      <c r="UGC2" s="297"/>
      <c r="UGD2" s="300"/>
      <c r="UGE2" s="297"/>
      <c r="UGF2" s="300"/>
      <c r="UGG2" s="297"/>
      <c r="UGH2" s="300"/>
      <c r="UGI2" s="297"/>
      <c r="UGJ2" s="300"/>
      <c r="UGK2" s="297"/>
      <c r="UGL2" s="300"/>
      <c r="UGM2" s="297"/>
      <c r="UGN2" s="300"/>
      <c r="UGO2" s="297"/>
      <c r="UGP2" s="300"/>
      <c r="UGQ2" s="297"/>
      <c r="UGR2" s="300"/>
      <c r="UGS2" s="297"/>
      <c r="UGT2" s="300"/>
      <c r="UGU2" s="297"/>
      <c r="UGV2" s="300"/>
      <c r="UGW2" s="297"/>
      <c r="UGX2" s="300"/>
      <c r="UGY2" s="297"/>
      <c r="UGZ2" s="300"/>
      <c r="UHA2" s="297"/>
      <c r="UHB2" s="300"/>
      <c r="UHC2" s="297"/>
      <c r="UHD2" s="300"/>
      <c r="UHE2" s="297"/>
      <c r="UHF2" s="300"/>
      <c r="UHG2" s="297"/>
      <c r="UHH2" s="300"/>
      <c r="UHI2" s="297"/>
      <c r="UHJ2" s="300"/>
      <c r="UHK2" s="297"/>
      <c r="UHL2" s="300"/>
      <c r="UHM2" s="297"/>
      <c r="UHN2" s="300"/>
      <c r="UHO2" s="297"/>
      <c r="UHP2" s="300"/>
      <c r="UHQ2" s="297"/>
      <c r="UHR2" s="300"/>
      <c r="UHS2" s="297"/>
      <c r="UHT2" s="300"/>
      <c r="UHU2" s="297"/>
      <c r="UHV2" s="300"/>
      <c r="UHW2" s="297"/>
      <c r="UHX2" s="300"/>
      <c r="UHY2" s="297"/>
      <c r="UHZ2" s="300"/>
      <c r="UIA2" s="297"/>
      <c r="UIB2" s="300"/>
      <c r="UIC2" s="297"/>
      <c r="UID2" s="300"/>
      <c r="UIE2" s="297"/>
      <c r="UIF2" s="300"/>
      <c r="UIG2" s="297"/>
      <c r="UIH2" s="300"/>
      <c r="UII2" s="297"/>
      <c r="UIJ2" s="300"/>
      <c r="UIK2" s="297"/>
      <c r="UIL2" s="300"/>
      <c r="UIM2" s="297"/>
      <c r="UIN2" s="300"/>
      <c r="UIO2" s="297"/>
      <c r="UIP2" s="300"/>
      <c r="UIQ2" s="297"/>
      <c r="UIR2" s="300"/>
      <c r="UIS2" s="297"/>
      <c r="UIT2" s="300"/>
      <c r="UIU2" s="297"/>
      <c r="UIV2" s="300"/>
      <c r="UIW2" s="297"/>
      <c r="UIX2" s="300"/>
      <c r="UIY2" s="297"/>
      <c r="UIZ2" s="300"/>
      <c r="UJA2" s="297"/>
      <c r="UJB2" s="300"/>
      <c r="UJC2" s="297"/>
      <c r="UJD2" s="300"/>
      <c r="UJE2" s="297"/>
      <c r="UJF2" s="300"/>
      <c r="UJG2" s="297"/>
      <c r="UJH2" s="300"/>
      <c r="UJI2" s="297"/>
      <c r="UJJ2" s="300"/>
      <c r="UJK2" s="297"/>
      <c r="UJL2" s="300"/>
      <c r="UJM2" s="297"/>
      <c r="UJN2" s="300"/>
      <c r="UJO2" s="297"/>
      <c r="UJP2" s="300"/>
      <c r="UJQ2" s="297"/>
      <c r="UJR2" s="300"/>
      <c r="UJS2" s="297"/>
      <c r="UJT2" s="300"/>
      <c r="UJU2" s="297"/>
      <c r="UJV2" s="300"/>
      <c r="UJW2" s="297"/>
      <c r="UJX2" s="300"/>
      <c r="UJY2" s="297"/>
      <c r="UJZ2" s="300"/>
      <c r="UKA2" s="297"/>
      <c r="UKB2" s="300"/>
      <c r="UKC2" s="297"/>
      <c r="UKD2" s="300"/>
      <c r="UKE2" s="297"/>
      <c r="UKF2" s="300"/>
      <c r="UKG2" s="297"/>
      <c r="UKH2" s="300"/>
      <c r="UKI2" s="297"/>
      <c r="UKJ2" s="300"/>
      <c r="UKK2" s="297"/>
      <c r="UKL2" s="300"/>
      <c r="UKM2" s="297"/>
      <c r="UKN2" s="300"/>
      <c r="UKO2" s="297"/>
      <c r="UKP2" s="300"/>
      <c r="UKQ2" s="297"/>
      <c r="UKR2" s="300"/>
      <c r="UKS2" s="297"/>
      <c r="UKT2" s="300"/>
      <c r="UKU2" s="297"/>
      <c r="UKV2" s="300"/>
      <c r="UKW2" s="297"/>
      <c r="UKX2" s="300"/>
      <c r="UKY2" s="297"/>
      <c r="UKZ2" s="300"/>
      <c r="ULA2" s="297"/>
      <c r="ULB2" s="300"/>
      <c r="ULC2" s="297"/>
      <c r="ULD2" s="300"/>
      <c r="ULE2" s="297"/>
      <c r="ULF2" s="300"/>
      <c r="ULG2" s="297"/>
      <c r="ULH2" s="300"/>
      <c r="ULI2" s="297"/>
      <c r="ULJ2" s="300"/>
      <c r="ULK2" s="297"/>
      <c r="ULL2" s="300"/>
      <c r="ULM2" s="297"/>
      <c r="ULN2" s="300"/>
      <c r="ULO2" s="297"/>
      <c r="ULP2" s="300"/>
      <c r="ULQ2" s="297"/>
      <c r="ULR2" s="300"/>
      <c r="ULS2" s="297"/>
      <c r="ULT2" s="300"/>
      <c r="ULU2" s="297"/>
      <c r="ULV2" s="300"/>
      <c r="ULW2" s="297"/>
      <c r="ULX2" s="300"/>
      <c r="ULY2" s="297"/>
      <c r="ULZ2" s="300"/>
      <c r="UMA2" s="297"/>
      <c r="UMB2" s="300"/>
      <c r="UMC2" s="297"/>
      <c r="UMD2" s="300"/>
      <c r="UME2" s="297"/>
      <c r="UMF2" s="300"/>
      <c r="UMG2" s="297"/>
      <c r="UMH2" s="300"/>
      <c r="UMI2" s="297"/>
      <c r="UMJ2" s="300"/>
      <c r="UMK2" s="297"/>
      <c r="UML2" s="300"/>
      <c r="UMM2" s="297"/>
      <c r="UMN2" s="300"/>
      <c r="UMO2" s="297"/>
      <c r="UMP2" s="300"/>
      <c r="UMQ2" s="297"/>
      <c r="UMR2" s="300"/>
      <c r="UMS2" s="297"/>
      <c r="UMT2" s="300"/>
      <c r="UMU2" s="297"/>
      <c r="UMV2" s="300"/>
      <c r="UMW2" s="297"/>
      <c r="UMX2" s="300"/>
      <c r="UMY2" s="297"/>
      <c r="UMZ2" s="300"/>
      <c r="UNA2" s="297"/>
      <c r="UNB2" s="300"/>
      <c r="UNC2" s="297"/>
      <c r="UND2" s="300"/>
      <c r="UNE2" s="297"/>
      <c r="UNF2" s="300"/>
      <c r="UNG2" s="297"/>
      <c r="UNH2" s="300"/>
      <c r="UNI2" s="297"/>
      <c r="UNJ2" s="300"/>
      <c r="UNK2" s="297"/>
      <c r="UNL2" s="300"/>
      <c r="UNM2" s="297"/>
      <c r="UNN2" s="300"/>
      <c r="UNO2" s="297"/>
      <c r="UNP2" s="300"/>
      <c r="UNQ2" s="297"/>
      <c r="UNR2" s="300"/>
      <c r="UNS2" s="297"/>
      <c r="UNT2" s="300"/>
      <c r="UNU2" s="297"/>
      <c r="UNV2" s="300"/>
      <c r="UNW2" s="297"/>
      <c r="UNX2" s="300"/>
      <c r="UNY2" s="297"/>
      <c r="UNZ2" s="300"/>
      <c r="UOA2" s="297"/>
      <c r="UOB2" s="300"/>
      <c r="UOC2" s="297"/>
      <c r="UOD2" s="300"/>
      <c r="UOE2" s="297"/>
      <c r="UOF2" s="300"/>
      <c r="UOG2" s="297"/>
      <c r="UOH2" s="300"/>
      <c r="UOI2" s="297"/>
      <c r="UOJ2" s="300"/>
      <c r="UOK2" s="297"/>
      <c r="UOL2" s="300"/>
      <c r="UOM2" s="297"/>
      <c r="UON2" s="300"/>
      <c r="UOO2" s="297"/>
      <c r="UOP2" s="300"/>
      <c r="UOQ2" s="297"/>
      <c r="UOR2" s="300"/>
      <c r="UOS2" s="297"/>
      <c r="UOT2" s="300"/>
      <c r="UOU2" s="297"/>
      <c r="UOV2" s="300"/>
      <c r="UOW2" s="297"/>
      <c r="UOX2" s="300"/>
      <c r="UOY2" s="297"/>
      <c r="UOZ2" s="300"/>
      <c r="UPA2" s="297"/>
      <c r="UPB2" s="300"/>
      <c r="UPC2" s="297"/>
      <c r="UPD2" s="300"/>
      <c r="UPE2" s="297"/>
      <c r="UPF2" s="300"/>
      <c r="UPG2" s="297"/>
      <c r="UPH2" s="300"/>
      <c r="UPI2" s="297"/>
      <c r="UPJ2" s="300"/>
      <c r="UPK2" s="297"/>
      <c r="UPL2" s="300"/>
      <c r="UPM2" s="297"/>
      <c r="UPN2" s="300"/>
      <c r="UPO2" s="297"/>
      <c r="UPP2" s="300"/>
      <c r="UPQ2" s="297"/>
      <c r="UPR2" s="300"/>
      <c r="UPS2" s="297"/>
      <c r="UPT2" s="300"/>
      <c r="UPU2" s="297"/>
      <c r="UPV2" s="300"/>
      <c r="UPW2" s="297"/>
      <c r="UPX2" s="300"/>
      <c r="UPY2" s="297"/>
      <c r="UPZ2" s="300"/>
      <c r="UQA2" s="297"/>
      <c r="UQB2" s="300"/>
      <c r="UQC2" s="297"/>
      <c r="UQD2" s="300"/>
      <c r="UQE2" s="297"/>
      <c r="UQF2" s="300"/>
      <c r="UQG2" s="297"/>
      <c r="UQH2" s="300"/>
      <c r="UQI2" s="297"/>
      <c r="UQJ2" s="300"/>
      <c r="UQK2" s="297"/>
      <c r="UQL2" s="300"/>
      <c r="UQM2" s="297"/>
      <c r="UQN2" s="300"/>
      <c r="UQO2" s="297"/>
      <c r="UQP2" s="300"/>
      <c r="UQQ2" s="297"/>
      <c r="UQR2" s="300"/>
      <c r="UQS2" s="297"/>
      <c r="UQT2" s="300"/>
      <c r="UQU2" s="297"/>
      <c r="UQV2" s="300"/>
      <c r="UQW2" s="297"/>
      <c r="UQX2" s="300"/>
      <c r="UQY2" s="297"/>
      <c r="UQZ2" s="300"/>
      <c r="URA2" s="297"/>
      <c r="URB2" s="300"/>
      <c r="URC2" s="297"/>
      <c r="URD2" s="300"/>
      <c r="URE2" s="297"/>
      <c r="URF2" s="300"/>
      <c r="URG2" s="297"/>
      <c r="URH2" s="300"/>
      <c r="URI2" s="297"/>
      <c r="URJ2" s="300"/>
      <c r="URK2" s="297"/>
      <c r="URL2" s="300"/>
      <c r="URM2" s="297"/>
      <c r="URN2" s="300"/>
      <c r="URO2" s="297"/>
      <c r="URP2" s="300"/>
      <c r="URQ2" s="297"/>
      <c r="URR2" s="300"/>
      <c r="URS2" s="297"/>
      <c r="URT2" s="300"/>
      <c r="URU2" s="297"/>
      <c r="URV2" s="300"/>
      <c r="URW2" s="297"/>
      <c r="URX2" s="300"/>
      <c r="URY2" s="297"/>
      <c r="URZ2" s="300"/>
      <c r="USA2" s="297"/>
      <c r="USB2" s="300"/>
      <c r="USC2" s="297"/>
      <c r="USD2" s="300"/>
      <c r="USE2" s="297"/>
      <c r="USF2" s="300"/>
      <c r="USG2" s="297"/>
      <c r="USH2" s="300"/>
      <c r="USI2" s="297"/>
      <c r="USJ2" s="300"/>
      <c r="USK2" s="297"/>
      <c r="USL2" s="300"/>
      <c r="USM2" s="297"/>
      <c r="USN2" s="300"/>
      <c r="USO2" s="297"/>
      <c r="USP2" s="300"/>
      <c r="USQ2" s="297"/>
      <c r="USR2" s="300"/>
      <c r="USS2" s="297"/>
      <c r="UST2" s="300"/>
      <c r="USU2" s="297"/>
      <c r="USV2" s="300"/>
      <c r="USW2" s="297"/>
      <c r="USX2" s="300"/>
      <c r="USY2" s="297"/>
      <c r="USZ2" s="300"/>
      <c r="UTA2" s="297"/>
      <c r="UTB2" s="300"/>
      <c r="UTC2" s="297"/>
      <c r="UTD2" s="300"/>
      <c r="UTE2" s="297"/>
      <c r="UTF2" s="300"/>
      <c r="UTG2" s="297"/>
      <c r="UTH2" s="300"/>
      <c r="UTI2" s="297"/>
      <c r="UTJ2" s="300"/>
      <c r="UTK2" s="297"/>
      <c r="UTL2" s="300"/>
      <c r="UTM2" s="297"/>
      <c r="UTN2" s="300"/>
      <c r="UTO2" s="297"/>
      <c r="UTP2" s="300"/>
      <c r="UTQ2" s="297"/>
      <c r="UTR2" s="300"/>
      <c r="UTS2" s="297"/>
      <c r="UTT2" s="300"/>
      <c r="UTU2" s="297"/>
      <c r="UTV2" s="300"/>
      <c r="UTW2" s="297"/>
      <c r="UTX2" s="300"/>
      <c r="UTY2" s="297"/>
      <c r="UTZ2" s="300"/>
      <c r="UUA2" s="297"/>
      <c r="UUB2" s="300"/>
      <c r="UUC2" s="297"/>
      <c r="UUD2" s="300"/>
      <c r="UUE2" s="297"/>
      <c r="UUF2" s="300"/>
      <c r="UUG2" s="297"/>
      <c r="UUH2" s="300"/>
      <c r="UUI2" s="297"/>
      <c r="UUJ2" s="300"/>
      <c r="UUK2" s="297"/>
      <c r="UUL2" s="300"/>
      <c r="UUM2" s="297"/>
      <c r="UUN2" s="300"/>
      <c r="UUO2" s="297"/>
      <c r="UUP2" s="300"/>
      <c r="UUQ2" s="297"/>
      <c r="UUR2" s="300"/>
      <c r="UUS2" s="297"/>
      <c r="UUT2" s="300"/>
      <c r="UUU2" s="297"/>
      <c r="UUV2" s="300"/>
      <c r="UUW2" s="297"/>
      <c r="UUX2" s="300"/>
      <c r="UUY2" s="297"/>
      <c r="UUZ2" s="300"/>
      <c r="UVA2" s="297"/>
      <c r="UVB2" s="300"/>
      <c r="UVC2" s="297"/>
      <c r="UVD2" s="300"/>
      <c r="UVE2" s="297"/>
      <c r="UVF2" s="300"/>
      <c r="UVG2" s="297"/>
      <c r="UVH2" s="300"/>
      <c r="UVI2" s="297"/>
      <c r="UVJ2" s="300"/>
      <c r="UVK2" s="297"/>
      <c r="UVL2" s="300"/>
      <c r="UVM2" s="297"/>
      <c r="UVN2" s="300"/>
      <c r="UVO2" s="297"/>
      <c r="UVP2" s="300"/>
      <c r="UVQ2" s="297"/>
      <c r="UVR2" s="300"/>
      <c r="UVS2" s="297"/>
      <c r="UVT2" s="300"/>
      <c r="UVU2" s="297"/>
      <c r="UVV2" s="300"/>
      <c r="UVW2" s="297"/>
      <c r="UVX2" s="300"/>
      <c r="UVY2" s="297"/>
      <c r="UVZ2" s="300"/>
      <c r="UWA2" s="297"/>
      <c r="UWB2" s="300"/>
      <c r="UWC2" s="297"/>
      <c r="UWD2" s="300"/>
      <c r="UWE2" s="297"/>
      <c r="UWF2" s="300"/>
      <c r="UWG2" s="297"/>
      <c r="UWH2" s="300"/>
      <c r="UWI2" s="297"/>
      <c r="UWJ2" s="300"/>
      <c r="UWK2" s="297"/>
      <c r="UWL2" s="300"/>
      <c r="UWM2" s="297"/>
      <c r="UWN2" s="300"/>
      <c r="UWO2" s="297"/>
      <c r="UWP2" s="300"/>
      <c r="UWQ2" s="297"/>
      <c r="UWR2" s="300"/>
      <c r="UWS2" s="297"/>
      <c r="UWT2" s="300"/>
      <c r="UWU2" s="297"/>
      <c r="UWV2" s="300"/>
      <c r="UWW2" s="297"/>
      <c r="UWX2" s="300"/>
      <c r="UWY2" s="297"/>
      <c r="UWZ2" s="300"/>
      <c r="UXA2" s="297"/>
      <c r="UXB2" s="300"/>
      <c r="UXC2" s="297"/>
      <c r="UXD2" s="300"/>
      <c r="UXE2" s="297"/>
      <c r="UXF2" s="300"/>
      <c r="UXG2" s="297"/>
      <c r="UXH2" s="300"/>
      <c r="UXI2" s="297"/>
      <c r="UXJ2" s="300"/>
      <c r="UXK2" s="297"/>
      <c r="UXL2" s="300"/>
      <c r="UXM2" s="297"/>
      <c r="UXN2" s="300"/>
      <c r="UXO2" s="297"/>
      <c r="UXP2" s="300"/>
      <c r="UXQ2" s="297"/>
      <c r="UXR2" s="300"/>
      <c r="UXS2" s="297"/>
      <c r="UXT2" s="300"/>
      <c r="UXU2" s="297"/>
      <c r="UXV2" s="300"/>
      <c r="UXW2" s="297"/>
      <c r="UXX2" s="300"/>
      <c r="UXY2" s="297"/>
      <c r="UXZ2" s="300"/>
      <c r="UYA2" s="297"/>
      <c r="UYB2" s="300"/>
      <c r="UYC2" s="297"/>
      <c r="UYD2" s="300"/>
      <c r="UYE2" s="297"/>
      <c r="UYF2" s="300"/>
      <c r="UYG2" s="297"/>
      <c r="UYH2" s="300"/>
      <c r="UYI2" s="297"/>
      <c r="UYJ2" s="300"/>
      <c r="UYK2" s="297"/>
      <c r="UYL2" s="300"/>
      <c r="UYM2" s="297"/>
      <c r="UYN2" s="300"/>
      <c r="UYO2" s="297"/>
      <c r="UYP2" s="300"/>
      <c r="UYQ2" s="297"/>
      <c r="UYR2" s="300"/>
      <c r="UYS2" s="297"/>
      <c r="UYT2" s="300"/>
      <c r="UYU2" s="297"/>
      <c r="UYV2" s="300"/>
      <c r="UYW2" s="297"/>
      <c r="UYX2" s="300"/>
      <c r="UYY2" s="297"/>
      <c r="UYZ2" s="300"/>
      <c r="UZA2" s="297"/>
      <c r="UZB2" s="300"/>
      <c r="UZC2" s="297"/>
      <c r="UZD2" s="300"/>
      <c r="UZE2" s="297"/>
      <c r="UZF2" s="300"/>
      <c r="UZG2" s="297"/>
      <c r="UZH2" s="300"/>
      <c r="UZI2" s="297"/>
      <c r="UZJ2" s="300"/>
      <c r="UZK2" s="297"/>
      <c r="UZL2" s="300"/>
      <c r="UZM2" s="297"/>
      <c r="UZN2" s="300"/>
      <c r="UZO2" s="297"/>
      <c r="UZP2" s="300"/>
      <c r="UZQ2" s="297"/>
      <c r="UZR2" s="300"/>
      <c r="UZS2" s="297"/>
      <c r="UZT2" s="300"/>
      <c r="UZU2" s="297"/>
      <c r="UZV2" s="300"/>
      <c r="UZW2" s="297"/>
      <c r="UZX2" s="300"/>
      <c r="UZY2" s="297"/>
      <c r="UZZ2" s="300"/>
      <c r="VAA2" s="297"/>
      <c r="VAB2" s="300"/>
      <c r="VAC2" s="297"/>
      <c r="VAD2" s="300"/>
      <c r="VAE2" s="297"/>
      <c r="VAF2" s="300"/>
      <c r="VAG2" s="297"/>
      <c r="VAH2" s="300"/>
      <c r="VAI2" s="297"/>
      <c r="VAJ2" s="300"/>
      <c r="VAK2" s="297"/>
      <c r="VAL2" s="300"/>
      <c r="VAM2" s="297"/>
      <c r="VAN2" s="300"/>
      <c r="VAO2" s="297"/>
      <c r="VAP2" s="300"/>
      <c r="VAQ2" s="297"/>
      <c r="VAR2" s="300"/>
      <c r="VAS2" s="297"/>
      <c r="VAT2" s="300"/>
      <c r="VAU2" s="297"/>
      <c r="VAV2" s="300"/>
      <c r="VAW2" s="297"/>
      <c r="VAX2" s="300"/>
      <c r="VAY2" s="297"/>
      <c r="VAZ2" s="300"/>
      <c r="VBA2" s="297"/>
      <c r="VBB2" s="300"/>
      <c r="VBC2" s="297"/>
      <c r="VBD2" s="300"/>
      <c r="VBE2" s="297"/>
      <c r="VBF2" s="300"/>
      <c r="VBG2" s="297"/>
      <c r="VBH2" s="300"/>
      <c r="VBI2" s="297"/>
      <c r="VBJ2" s="300"/>
      <c r="VBK2" s="297"/>
      <c r="VBL2" s="300"/>
      <c r="VBM2" s="297"/>
      <c r="VBN2" s="300"/>
      <c r="VBO2" s="297"/>
      <c r="VBP2" s="300"/>
      <c r="VBQ2" s="297"/>
      <c r="VBR2" s="300"/>
      <c r="VBS2" s="297"/>
      <c r="VBT2" s="300"/>
      <c r="VBU2" s="297"/>
      <c r="VBV2" s="300"/>
      <c r="VBW2" s="297"/>
      <c r="VBX2" s="300"/>
      <c r="VBY2" s="297"/>
      <c r="VBZ2" s="300"/>
      <c r="VCA2" s="297"/>
      <c r="VCB2" s="300"/>
      <c r="VCC2" s="297"/>
      <c r="VCD2" s="300"/>
      <c r="VCE2" s="297"/>
      <c r="VCF2" s="300"/>
      <c r="VCG2" s="297"/>
      <c r="VCH2" s="300"/>
      <c r="VCI2" s="297"/>
      <c r="VCJ2" s="300"/>
      <c r="VCK2" s="297"/>
      <c r="VCL2" s="300"/>
      <c r="VCM2" s="297"/>
      <c r="VCN2" s="300"/>
      <c r="VCO2" s="297"/>
      <c r="VCP2" s="300"/>
      <c r="VCQ2" s="297"/>
      <c r="VCR2" s="300"/>
      <c r="VCS2" s="297"/>
      <c r="VCT2" s="300"/>
      <c r="VCU2" s="297"/>
      <c r="VCV2" s="300"/>
      <c r="VCW2" s="297"/>
      <c r="VCX2" s="300"/>
      <c r="VCY2" s="297"/>
      <c r="VCZ2" s="300"/>
      <c r="VDA2" s="297"/>
      <c r="VDB2" s="300"/>
      <c r="VDC2" s="297"/>
      <c r="VDD2" s="300"/>
      <c r="VDE2" s="297"/>
      <c r="VDF2" s="300"/>
      <c r="VDG2" s="297"/>
      <c r="VDH2" s="300"/>
      <c r="VDI2" s="297"/>
      <c r="VDJ2" s="300"/>
      <c r="VDK2" s="297"/>
      <c r="VDL2" s="300"/>
      <c r="VDM2" s="297"/>
      <c r="VDN2" s="300"/>
      <c r="VDO2" s="297"/>
      <c r="VDP2" s="300"/>
      <c r="VDQ2" s="297"/>
      <c r="VDR2" s="300"/>
      <c r="VDS2" s="297"/>
      <c r="VDT2" s="300"/>
      <c r="VDU2" s="297"/>
      <c r="VDV2" s="300"/>
      <c r="VDW2" s="297"/>
      <c r="VDX2" s="300"/>
      <c r="VDY2" s="297"/>
      <c r="VDZ2" s="300"/>
      <c r="VEA2" s="297"/>
      <c r="VEB2" s="300"/>
      <c r="VEC2" s="297"/>
      <c r="VED2" s="300"/>
      <c r="VEE2" s="297"/>
      <c r="VEF2" s="300"/>
      <c r="VEG2" s="297"/>
      <c r="VEH2" s="300"/>
      <c r="VEI2" s="297"/>
      <c r="VEJ2" s="300"/>
      <c r="VEK2" s="297"/>
      <c r="VEL2" s="300"/>
      <c r="VEM2" s="297"/>
      <c r="VEN2" s="300"/>
      <c r="VEO2" s="297"/>
      <c r="VEP2" s="300"/>
      <c r="VEQ2" s="297"/>
      <c r="VER2" s="300"/>
      <c r="VES2" s="297"/>
      <c r="VET2" s="300"/>
      <c r="VEU2" s="297"/>
      <c r="VEV2" s="300"/>
      <c r="VEW2" s="297"/>
      <c r="VEX2" s="300"/>
      <c r="VEY2" s="297"/>
      <c r="VEZ2" s="300"/>
      <c r="VFA2" s="297"/>
      <c r="VFB2" s="300"/>
      <c r="VFC2" s="297"/>
      <c r="VFD2" s="300"/>
      <c r="VFE2" s="297"/>
      <c r="VFF2" s="300"/>
      <c r="VFG2" s="297"/>
      <c r="VFH2" s="300"/>
      <c r="VFI2" s="297"/>
      <c r="VFJ2" s="300"/>
      <c r="VFK2" s="297"/>
      <c r="VFL2" s="300"/>
      <c r="VFM2" s="297"/>
      <c r="VFN2" s="300"/>
      <c r="VFO2" s="297"/>
      <c r="VFP2" s="300"/>
      <c r="VFQ2" s="297"/>
      <c r="VFR2" s="300"/>
      <c r="VFS2" s="297"/>
      <c r="VFT2" s="300"/>
      <c r="VFU2" s="297"/>
      <c r="VFV2" s="300"/>
      <c r="VFW2" s="297"/>
      <c r="VFX2" s="300"/>
      <c r="VFY2" s="297"/>
      <c r="VFZ2" s="300"/>
      <c r="VGA2" s="297"/>
      <c r="VGB2" s="300"/>
      <c r="VGC2" s="297"/>
      <c r="VGD2" s="300"/>
      <c r="VGE2" s="297"/>
      <c r="VGF2" s="300"/>
      <c r="VGG2" s="297"/>
      <c r="VGH2" s="300"/>
      <c r="VGI2" s="297"/>
      <c r="VGJ2" s="300"/>
      <c r="VGK2" s="297"/>
      <c r="VGL2" s="300"/>
      <c r="VGM2" s="297"/>
      <c r="VGN2" s="300"/>
      <c r="VGO2" s="297"/>
      <c r="VGP2" s="300"/>
      <c r="VGQ2" s="297"/>
      <c r="VGR2" s="300"/>
      <c r="VGS2" s="297"/>
      <c r="VGT2" s="300"/>
      <c r="VGU2" s="297"/>
      <c r="VGV2" s="300"/>
      <c r="VGW2" s="297"/>
      <c r="VGX2" s="300"/>
      <c r="VGY2" s="297"/>
      <c r="VGZ2" s="300"/>
      <c r="VHA2" s="297"/>
      <c r="VHB2" s="300"/>
      <c r="VHC2" s="297"/>
      <c r="VHD2" s="300"/>
      <c r="VHE2" s="297"/>
      <c r="VHF2" s="300"/>
      <c r="VHG2" s="297"/>
      <c r="VHH2" s="300"/>
      <c r="VHI2" s="297"/>
      <c r="VHJ2" s="300"/>
      <c r="VHK2" s="297"/>
      <c r="VHL2" s="300"/>
      <c r="VHM2" s="297"/>
      <c r="VHN2" s="300"/>
      <c r="VHO2" s="297"/>
      <c r="VHP2" s="300"/>
      <c r="VHQ2" s="297"/>
      <c r="VHR2" s="300"/>
      <c r="VHS2" s="297"/>
      <c r="VHT2" s="300"/>
      <c r="VHU2" s="297"/>
      <c r="VHV2" s="300"/>
      <c r="VHW2" s="297"/>
      <c r="VHX2" s="300"/>
      <c r="VHY2" s="297"/>
      <c r="VHZ2" s="300"/>
      <c r="VIA2" s="297"/>
      <c r="VIB2" s="300"/>
      <c r="VIC2" s="297"/>
      <c r="VID2" s="300"/>
      <c r="VIE2" s="297"/>
      <c r="VIF2" s="300"/>
      <c r="VIG2" s="297"/>
      <c r="VIH2" s="300"/>
      <c r="VII2" s="297"/>
      <c r="VIJ2" s="300"/>
      <c r="VIK2" s="297"/>
      <c r="VIL2" s="300"/>
      <c r="VIM2" s="297"/>
      <c r="VIN2" s="300"/>
      <c r="VIO2" s="297"/>
      <c r="VIP2" s="300"/>
      <c r="VIQ2" s="297"/>
      <c r="VIR2" s="300"/>
      <c r="VIS2" s="297"/>
      <c r="VIT2" s="300"/>
      <c r="VIU2" s="297"/>
      <c r="VIV2" s="300"/>
      <c r="VIW2" s="297"/>
      <c r="VIX2" s="300"/>
      <c r="VIY2" s="297"/>
      <c r="VIZ2" s="300"/>
      <c r="VJA2" s="297"/>
      <c r="VJB2" s="300"/>
      <c r="VJC2" s="297"/>
      <c r="VJD2" s="300"/>
      <c r="VJE2" s="297"/>
      <c r="VJF2" s="300"/>
      <c r="VJG2" s="297"/>
      <c r="VJH2" s="300"/>
      <c r="VJI2" s="297"/>
      <c r="VJJ2" s="300"/>
      <c r="VJK2" s="297"/>
      <c r="VJL2" s="300"/>
      <c r="VJM2" s="297"/>
      <c r="VJN2" s="300"/>
      <c r="VJO2" s="297"/>
      <c r="VJP2" s="300"/>
      <c r="VJQ2" s="297"/>
      <c r="VJR2" s="300"/>
      <c r="VJS2" s="297"/>
      <c r="VJT2" s="300"/>
      <c r="VJU2" s="297"/>
      <c r="VJV2" s="300"/>
      <c r="VJW2" s="297"/>
      <c r="VJX2" s="300"/>
      <c r="VJY2" s="297"/>
      <c r="VJZ2" s="300"/>
      <c r="VKA2" s="297"/>
      <c r="VKB2" s="300"/>
      <c r="VKC2" s="297"/>
      <c r="VKD2" s="300"/>
      <c r="VKE2" s="297"/>
      <c r="VKF2" s="300"/>
      <c r="VKG2" s="297"/>
      <c r="VKH2" s="300"/>
      <c r="VKI2" s="297"/>
      <c r="VKJ2" s="300"/>
      <c r="VKK2" s="297"/>
      <c r="VKL2" s="300"/>
      <c r="VKM2" s="297"/>
      <c r="VKN2" s="300"/>
      <c r="VKO2" s="297"/>
      <c r="VKP2" s="300"/>
      <c r="VKQ2" s="297"/>
      <c r="VKR2" s="300"/>
      <c r="VKS2" s="297"/>
      <c r="VKT2" s="300"/>
      <c r="VKU2" s="297"/>
      <c r="VKV2" s="300"/>
      <c r="VKW2" s="297"/>
      <c r="VKX2" s="300"/>
      <c r="VKY2" s="297"/>
      <c r="VKZ2" s="300"/>
      <c r="VLA2" s="297"/>
      <c r="VLB2" s="300"/>
      <c r="VLC2" s="297"/>
      <c r="VLD2" s="300"/>
      <c r="VLE2" s="297"/>
      <c r="VLF2" s="300"/>
      <c r="VLG2" s="297"/>
      <c r="VLH2" s="300"/>
      <c r="VLI2" s="297"/>
      <c r="VLJ2" s="300"/>
      <c r="VLK2" s="297"/>
      <c r="VLL2" s="300"/>
      <c r="VLM2" s="297"/>
      <c r="VLN2" s="300"/>
      <c r="VLO2" s="297"/>
      <c r="VLP2" s="300"/>
      <c r="VLQ2" s="297"/>
      <c r="VLR2" s="300"/>
      <c r="VLS2" s="297"/>
      <c r="VLT2" s="300"/>
      <c r="VLU2" s="297"/>
      <c r="VLV2" s="300"/>
      <c r="VLW2" s="297"/>
      <c r="VLX2" s="300"/>
      <c r="VLY2" s="297"/>
      <c r="VLZ2" s="300"/>
      <c r="VMA2" s="297"/>
      <c r="VMB2" s="300"/>
      <c r="VMC2" s="297"/>
      <c r="VMD2" s="300"/>
      <c r="VME2" s="297"/>
      <c r="VMF2" s="300"/>
      <c r="VMG2" s="297"/>
      <c r="VMH2" s="300"/>
      <c r="VMI2" s="297"/>
      <c r="VMJ2" s="300"/>
      <c r="VMK2" s="297"/>
      <c r="VML2" s="300"/>
      <c r="VMM2" s="297"/>
      <c r="VMN2" s="300"/>
      <c r="VMO2" s="297"/>
      <c r="VMP2" s="300"/>
      <c r="VMQ2" s="297"/>
      <c r="VMR2" s="300"/>
      <c r="VMS2" s="297"/>
      <c r="VMT2" s="300"/>
      <c r="VMU2" s="297"/>
      <c r="VMV2" s="300"/>
      <c r="VMW2" s="297"/>
      <c r="VMX2" s="300"/>
      <c r="VMY2" s="297"/>
      <c r="VMZ2" s="300"/>
      <c r="VNA2" s="297"/>
      <c r="VNB2" s="300"/>
      <c r="VNC2" s="297"/>
      <c r="VND2" s="300"/>
      <c r="VNE2" s="297"/>
      <c r="VNF2" s="300"/>
      <c r="VNG2" s="297"/>
      <c r="VNH2" s="300"/>
      <c r="VNI2" s="297"/>
      <c r="VNJ2" s="300"/>
      <c r="VNK2" s="297"/>
      <c r="VNL2" s="300"/>
      <c r="VNM2" s="297"/>
      <c r="VNN2" s="300"/>
      <c r="VNO2" s="297"/>
      <c r="VNP2" s="300"/>
      <c r="VNQ2" s="297"/>
      <c r="VNR2" s="300"/>
      <c r="VNS2" s="297"/>
      <c r="VNT2" s="300"/>
      <c r="VNU2" s="297"/>
      <c r="VNV2" s="300"/>
      <c r="VNW2" s="297"/>
      <c r="VNX2" s="300"/>
      <c r="VNY2" s="297"/>
      <c r="VNZ2" s="300"/>
      <c r="VOA2" s="297"/>
      <c r="VOB2" s="300"/>
      <c r="VOC2" s="297"/>
      <c r="VOD2" s="300"/>
      <c r="VOE2" s="297"/>
      <c r="VOF2" s="300"/>
      <c r="VOG2" s="297"/>
      <c r="VOH2" s="300"/>
      <c r="VOI2" s="297"/>
      <c r="VOJ2" s="300"/>
      <c r="VOK2" s="297"/>
      <c r="VOL2" s="300"/>
      <c r="VOM2" s="297"/>
      <c r="VON2" s="300"/>
      <c r="VOO2" s="297"/>
      <c r="VOP2" s="300"/>
      <c r="VOQ2" s="297"/>
      <c r="VOR2" s="300"/>
      <c r="VOS2" s="297"/>
      <c r="VOT2" s="300"/>
      <c r="VOU2" s="297"/>
      <c r="VOV2" s="300"/>
      <c r="VOW2" s="297"/>
      <c r="VOX2" s="300"/>
      <c r="VOY2" s="297"/>
      <c r="VOZ2" s="300"/>
      <c r="VPA2" s="297"/>
      <c r="VPB2" s="300"/>
      <c r="VPC2" s="297"/>
      <c r="VPD2" s="300"/>
      <c r="VPE2" s="297"/>
      <c r="VPF2" s="300"/>
      <c r="VPG2" s="297"/>
      <c r="VPH2" s="300"/>
      <c r="VPI2" s="297"/>
      <c r="VPJ2" s="300"/>
      <c r="VPK2" s="297"/>
      <c r="VPL2" s="300"/>
      <c r="VPM2" s="297"/>
      <c r="VPN2" s="300"/>
      <c r="VPO2" s="297"/>
      <c r="VPP2" s="300"/>
      <c r="VPQ2" s="297"/>
      <c r="VPR2" s="300"/>
      <c r="VPS2" s="297"/>
      <c r="VPT2" s="300"/>
      <c r="VPU2" s="297"/>
      <c r="VPV2" s="300"/>
      <c r="VPW2" s="297"/>
      <c r="VPX2" s="300"/>
      <c r="VPY2" s="297"/>
      <c r="VPZ2" s="300"/>
      <c r="VQA2" s="297"/>
      <c r="VQB2" s="300"/>
      <c r="VQC2" s="297"/>
      <c r="VQD2" s="300"/>
      <c r="VQE2" s="297"/>
      <c r="VQF2" s="300"/>
      <c r="VQG2" s="297"/>
      <c r="VQH2" s="300"/>
      <c r="VQI2" s="297"/>
      <c r="VQJ2" s="300"/>
      <c r="VQK2" s="297"/>
      <c r="VQL2" s="300"/>
      <c r="VQM2" s="297"/>
      <c r="VQN2" s="300"/>
      <c r="VQO2" s="297"/>
      <c r="VQP2" s="300"/>
      <c r="VQQ2" s="297"/>
      <c r="VQR2" s="300"/>
      <c r="VQS2" s="297"/>
      <c r="VQT2" s="300"/>
      <c r="VQU2" s="297"/>
      <c r="VQV2" s="300"/>
      <c r="VQW2" s="297"/>
      <c r="VQX2" s="300"/>
      <c r="VQY2" s="297"/>
      <c r="VQZ2" s="300"/>
      <c r="VRA2" s="297"/>
      <c r="VRB2" s="300"/>
      <c r="VRC2" s="297"/>
      <c r="VRD2" s="300"/>
      <c r="VRE2" s="297"/>
      <c r="VRF2" s="300"/>
      <c r="VRG2" s="297"/>
      <c r="VRH2" s="300"/>
      <c r="VRI2" s="297"/>
      <c r="VRJ2" s="300"/>
      <c r="VRK2" s="297"/>
      <c r="VRL2" s="300"/>
      <c r="VRM2" s="297"/>
      <c r="VRN2" s="300"/>
      <c r="VRO2" s="297"/>
      <c r="VRP2" s="300"/>
      <c r="VRQ2" s="297"/>
      <c r="VRR2" s="300"/>
      <c r="VRS2" s="297"/>
      <c r="VRT2" s="300"/>
      <c r="VRU2" s="297"/>
      <c r="VRV2" s="300"/>
      <c r="VRW2" s="297"/>
      <c r="VRX2" s="300"/>
      <c r="VRY2" s="297"/>
      <c r="VRZ2" s="300"/>
      <c r="VSA2" s="297"/>
      <c r="VSB2" s="300"/>
      <c r="VSC2" s="297"/>
      <c r="VSD2" s="300"/>
      <c r="VSE2" s="297"/>
      <c r="VSF2" s="300"/>
      <c r="VSG2" s="297"/>
      <c r="VSH2" s="300"/>
      <c r="VSI2" s="297"/>
      <c r="VSJ2" s="300"/>
      <c r="VSK2" s="297"/>
      <c r="VSL2" s="300"/>
      <c r="VSM2" s="297"/>
      <c r="VSN2" s="300"/>
      <c r="VSO2" s="297"/>
      <c r="VSP2" s="300"/>
      <c r="VSQ2" s="297"/>
      <c r="VSR2" s="300"/>
      <c r="VSS2" s="297"/>
      <c r="VST2" s="300"/>
      <c r="VSU2" s="297"/>
      <c r="VSV2" s="300"/>
      <c r="VSW2" s="297"/>
      <c r="VSX2" s="300"/>
      <c r="VSY2" s="297"/>
      <c r="VSZ2" s="300"/>
      <c r="VTA2" s="297"/>
      <c r="VTB2" s="300"/>
      <c r="VTC2" s="297"/>
      <c r="VTD2" s="300"/>
      <c r="VTE2" s="297"/>
      <c r="VTF2" s="300"/>
      <c r="VTG2" s="297"/>
      <c r="VTH2" s="300"/>
      <c r="VTI2" s="297"/>
      <c r="VTJ2" s="300"/>
      <c r="VTK2" s="297"/>
      <c r="VTL2" s="300"/>
      <c r="VTM2" s="297"/>
      <c r="VTN2" s="300"/>
      <c r="VTO2" s="297"/>
      <c r="VTP2" s="300"/>
      <c r="VTQ2" s="297"/>
      <c r="VTR2" s="300"/>
      <c r="VTS2" s="297"/>
      <c r="VTT2" s="300"/>
      <c r="VTU2" s="297"/>
      <c r="VTV2" s="300"/>
      <c r="VTW2" s="297"/>
      <c r="VTX2" s="300"/>
      <c r="VTY2" s="297"/>
      <c r="VTZ2" s="300"/>
      <c r="VUA2" s="297"/>
      <c r="VUB2" s="300"/>
      <c r="VUC2" s="297"/>
      <c r="VUD2" s="300"/>
      <c r="VUE2" s="297"/>
      <c r="VUF2" s="300"/>
      <c r="VUG2" s="297"/>
      <c r="VUH2" s="300"/>
      <c r="VUI2" s="297"/>
      <c r="VUJ2" s="300"/>
      <c r="VUK2" s="297"/>
      <c r="VUL2" s="300"/>
      <c r="VUM2" s="297"/>
      <c r="VUN2" s="300"/>
      <c r="VUO2" s="297"/>
      <c r="VUP2" s="300"/>
      <c r="VUQ2" s="297"/>
      <c r="VUR2" s="300"/>
      <c r="VUS2" s="297"/>
      <c r="VUT2" s="300"/>
      <c r="VUU2" s="297"/>
      <c r="VUV2" s="300"/>
      <c r="VUW2" s="297"/>
      <c r="VUX2" s="300"/>
      <c r="VUY2" s="297"/>
      <c r="VUZ2" s="300"/>
      <c r="VVA2" s="297"/>
      <c r="VVB2" s="300"/>
      <c r="VVC2" s="297"/>
      <c r="VVD2" s="300"/>
      <c r="VVE2" s="297"/>
      <c r="VVF2" s="300"/>
      <c r="VVG2" s="297"/>
      <c r="VVH2" s="300"/>
      <c r="VVI2" s="297"/>
      <c r="VVJ2" s="300"/>
      <c r="VVK2" s="297"/>
      <c r="VVL2" s="300"/>
      <c r="VVM2" s="297"/>
      <c r="VVN2" s="300"/>
      <c r="VVO2" s="297"/>
      <c r="VVP2" s="300"/>
      <c r="VVQ2" s="297"/>
      <c r="VVR2" s="300"/>
      <c r="VVS2" s="297"/>
      <c r="VVT2" s="300"/>
      <c r="VVU2" s="297"/>
      <c r="VVV2" s="300"/>
      <c r="VVW2" s="297"/>
      <c r="VVX2" s="300"/>
      <c r="VVY2" s="297"/>
      <c r="VVZ2" s="300"/>
      <c r="VWA2" s="297"/>
      <c r="VWB2" s="300"/>
      <c r="VWC2" s="297"/>
      <c r="VWD2" s="300"/>
      <c r="VWE2" s="297"/>
      <c r="VWF2" s="300"/>
      <c r="VWG2" s="297"/>
      <c r="VWH2" s="300"/>
      <c r="VWI2" s="297"/>
      <c r="VWJ2" s="300"/>
      <c r="VWK2" s="297"/>
      <c r="VWL2" s="300"/>
      <c r="VWM2" s="297"/>
      <c r="VWN2" s="300"/>
      <c r="VWO2" s="297"/>
      <c r="VWP2" s="300"/>
      <c r="VWQ2" s="297"/>
      <c r="VWR2" s="300"/>
      <c r="VWS2" s="297"/>
      <c r="VWT2" s="300"/>
      <c r="VWU2" s="297"/>
      <c r="VWV2" s="300"/>
      <c r="VWW2" s="297"/>
      <c r="VWX2" s="300"/>
      <c r="VWY2" s="297"/>
      <c r="VWZ2" s="300"/>
      <c r="VXA2" s="297"/>
      <c r="VXB2" s="300"/>
      <c r="VXC2" s="297"/>
      <c r="VXD2" s="300"/>
      <c r="VXE2" s="297"/>
      <c r="VXF2" s="300"/>
      <c r="VXG2" s="297"/>
      <c r="VXH2" s="300"/>
      <c r="VXI2" s="297"/>
      <c r="VXJ2" s="300"/>
      <c r="VXK2" s="297"/>
      <c r="VXL2" s="300"/>
      <c r="VXM2" s="297"/>
      <c r="VXN2" s="300"/>
      <c r="VXO2" s="297"/>
      <c r="VXP2" s="300"/>
      <c r="VXQ2" s="297"/>
      <c r="VXR2" s="300"/>
      <c r="VXS2" s="297"/>
      <c r="VXT2" s="300"/>
      <c r="VXU2" s="297"/>
      <c r="VXV2" s="300"/>
      <c r="VXW2" s="297"/>
      <c r="VXX2" s="300"/>
      <c r="VXY2" s="297"/>
      <c r="VXZ2" s="300"/>
      <c r="VYA2" s="297"/>
      <c r="VYB2" s="300"/>
      <c r="VYC2" s="297"/>
      <c r="VYD2" s="300"/>
      <c r="VYE2" s="297"/>
      <c r="VYF2" s="300"/>
      <c r="VYG2" s="297"/>
      <c r="VYH2" s="300"/>
      <c r="VYI2" s="297"/>
      <c r="VYJ2" s="300"/>
      <c r="VYK2" s="297"/>
      <c r="VYL2" s="300"/>
      <c r="VYM2" s="297"/>
      <c r="VYN2" s="300"/>
      <c r="VYO2" s="297"/>
      <c r="VYP2" s="300"/>
      <c r="VYQ2" s="297"/>
      <c r="VYR2" s="300"/>
      <c r="VYS2" s="297"/>
      <c r="VYT2" s="300"/>
      <c r="VYU2" s="297"/>
      <c r="VYV2" s="300"/>
      <c r="VYW2" s="297"/>
      <c r="VYX2" s="300"/>
      <c r="VYY2" s="297"/>
      <c r="VYZ2" s="300"/>
      <c r="VZA2" s="297"/>
      <c r="VZB2" s="300"/>
      <c r="VZC2" s="297"/>
      <c r="VZD2" s="300"/>
      <c r="VZE2" s="297"/>
      <c r="VZF2" s="300"/>
      <c r="VZG2" s="297"/>
      <c r="VZH2" s="300"/>
      <c r="VZI2" s="297"/>
      <c r="VZJ2" s="300"/>
      <c r="VZK2" s="297"/>
      <c r="VZL2" s="300"/>
      <c r="VZM2" s="297"/>
      <c r="VZN2" s="300"/>
      <c r="VZO2" s="297"/>
      <c r="VZP2" s="300"/>
      <c r="VZQ2" s="297"/>
      <c r="VZR2" s="300"/>
      <c r="VZS2" s="297"/>
      <c r="VZT2" s="300"/>
      <c r="VZU2" s="297"/>
      <c r="VZV2" s="300"/>
      <c r="VZW2" s="297"/>
      <c r="VZX2" s="300"/>
      <c r="VZY2" s="297"/>
      <c r="VZZ2" s="300"/>
      <c r="WAA2" s="297"/>
      <c r="WAB2" s="300"/>
      <c r="WAC2" s="297"/>
      <c r="WAD2" s="300"/>
      <c r="WAE2" s="297"/>
      <c r="WAF2" s="300"/>
      <c r="WAG2" s="297"/>
      <c r="WAH2" s="300"/>
      <c r="WAI2" s="297"/>
      <c r="WAJ2" s="300"/>
      <c r="WAK2" s="297"/>
      <c r="WAL2" s="300"/>
      <c r="WAM2" s="297"/>
      <c r="WAN2" s="300"/>
      <c r="WAO2" s="297"/>
      <c r="WAP2" s="300"/>
      <c r="WAQ2" s="297"/>
      <c r="WAR2" s="300"/>
      <c r="WAS2" s="297"/>
      <c r="WAT2" s="300"/>
      <c r="WAU2" s="297"/>
      <c r="WAV2" s="300"/>
      <c r="WAW2" s="297"/>
      <c r="WAX2" s="300"/>
      <c r="WAY2" s="297"/>
      <c r="WAZ2" s="300"/>
      <c r="WBA2" s="297"/>
      <c r="WBB2" s="300"/>
      <c r="WBC2" s="297"/>
      <c r="WBD2" s="300"/>
      <c r="WBE2" s="297"/>
      <c r="WBF2" s="300"/>
      <c r="WBG2" s="297"/>
      <c r="WBH2" s="300"/>
      <c r="WBI2" s="297"/>
      <c r="WBJ2" s="300"/>
      <c r="WBK2" s="297"/>
      <c r="WBL2" s="300"/>
      <c r="WBM2" s="297"/>
      <c r="WBN2" s="300"/>
      <c r="WBO2" s="297"/>
      <c r="WBP2" s="300"/>
      <c r="WBQ2" s="297"/>
      <c r="WBR2" s="300"/>
      <c r="WBS2" s="297"/>
      <c r="WBT2" s="300"/>
      <c r="WBU2" s="297"/>
      <c r="WBV2" s="300"/>
      <c r="WBW2" s="297"/>
      <c r="WBX2" s="300"/>
      <c r="WBY2" s="297"/>
      <c r="WBZ2" s="300"/>
      <c r="WCA2" s="297"/>
      <c r="WCB2" s="300"/>
      <c r="WCC2" s="297"/>
      <c r="WCD2" s="300"/>
      <c r="WCE2" s="297"/>
      <c r="WCF2" s="300"/>
      <c r="WCG2" s="297"/>
      <c r="WCH2" s="300"/>
      <c r="WCI2" s="297"/>
      <c r="WCJ2" s="300"/>
      <c r="WCK2" s="297"/>
      <c r="WCL2" s="300"/>
      <c r="WCM2" s="297"/>
      <c r="WCN2" s="300"/>
      <c r="WCO2" s="297"/>
      <c r="WCP2" s="300"/>
      <c r="WCQ2" s="297"/>
      <c r="WCR2" s="300"/>
      <c r="WCS2" s="297"/>
      <c r="WCT2" s="300"/>
      <c r="WCU2" s="297"/>
      <c r="WCV2" s="300"/>
      <c r="WCW2" s="297"/>
      <c r="WCX2" s="300"/>
      <c r="WCY2" s="297"/>
      <c r="WCZ2" s="300"/>
      <c r="WDA2" s="297"/>
      <c r="WDB2" s="300"/>
      <c r="WDC2" s="297"/>
      <c r="WDD2" s="300"/>
      <c r="WDE2" s="297"/>
      <c r="WDF2" s="300"/>
      <c r="WDG2" s="297"/>
      <c r="WDH2" s="300"/>
      <c r="WDI2" s="297"/>
      <c r="WDJ2" s="300"/>
      <c r="WDK2" s="297"/>
      <c r="WDL2" s="300"/>
      <c r="WDM2" s="297"/>
      <c r="WDN2" s="300"/>
      <c r="WDO2" s="297"/>
      <c r="WDP2" s="300"/>
      <c r="WDQ2" s="297"/>
      <c r="WDR2" s="300"/>
      <c r="WDS2" s="297"/>
      <c r="WDT2" s="300"/>
      <c r="WDU2" s="297"/>
      <c r="WDV2" s="300"/>
      <c r="WDW2" s="297"/>
      <c r="WDX2" s="300"/>
      <c r="WDY2" s="297"/>
      <c r="WDZ2" s="300"/>
      <c r="WEA2" s="297"/>
      <c r="WEB2" s="300"/>
      <c r="WEC2" s="297"/>
      <c r="WED2" s="300"/>
      <c r="WEE2" s="297"/>
      <c r="WEF2" s="300"/>
      <c r="WEG2" s="297"/>
      <c r="WEH2" s="300"/>
      <c r="WEI2" s="297"/>
      <c r="WEJ2" s="300"/>
      <c r="WEK2" s="297"/>
      <c r="WEL2" s="300"/>
      <c r="WEM2" s="297"/>
      <c r="WEN2" s="300"/>
      <c r="WEO2" s="297"/>
      <c r="WEP2" s="300"/>
      <c r="WEQ2" s="297"/>
      <c r="WER2" s="300"/>
      <c r="WES2" s="297"/>
      <c r="WET2" s="300"/>
      <c r="WEU2" s="297"/>
      <c r="WEV2" s="300"/>
      <c r="WEW2" s="297"/>
      <c r="WEX2" s="300"/>
      <c r="WEY2" s="297"/>
      <c r="WEZ2" s="300"/>
      <c r="WFA2" s="297"/>
      <c r="WFB2" s="300"/>
      <c r="WFC2" s="297"/>
      <c r="WFD2" s="300"/>
      <c r="WFE2" s="297"/>
      <c r="WFF2" s="300"/>
      <c r="WFG2" s="297"/>
      <c r="WFH2" s="300"/>
      <c r="WFI2" s="297"/>
      <c r="WFJ2" s="300"/>
      <c r="WFK2" s="297"/>
      <c r="WFL2" s="300"/>
      <c r="WFM2" s="297"/>
      <c r="WFN2" s="300"/>
      <c r="WFO2" s="297"/>
      <c r="WFP2" s="300"/>
      <c r="WFQ2" s="297"/>
      <c r="WFR2" s="300"/>
      <c r="WFS2" s="297"/>
      <c r="WFT2" s="300"/>
      <c r="WFU2" s="297"/>
      <c r="WFV2" s="300"/>
      <c r="WFW2" s="297"/>
      <c r="WFX2" s="300"/>
      <c r="WFY2" s="297"/>
      <c r="WFZ2" s="300"/>
      <c r="WGA2" s="297"/>
      <c r="WGB2" s="300"/>
      <c r="WGC2" s="297"/>
      <c r="WGD2" s="300"/>
      <c r="WGE2" s="297"/>
      <c r="WGF2" s="300"/>
      <c r="WGG2" s="297"/>
      <c r="WGH2" s="300"/>
      <c r="WGI2" s="297"/>
      <c r="WGJ2" s="300"/>
      <c r="WGK2" s="297"/>
      <c r="WGL2" s="300"/>
      <c r="WGM2" s="297"/>
      <c r="WGN2" s="300"/>
      <c r="WGO2" s="297"/>
      <c r="WGP2" s="300"/>
      <c r="WGQ2" s="297"/>
      <c r="WGR2" s="300"/>
      <c r="WGS2" s="297"/>
      <c r="WGT2" s="300"/>
      <c r="WGU2" s="297"/>
      <c r="WGV2" s="300"/>
      <c r="WGW2" s="297"/>
      <c r="WGX2" s="300"/>
      <c r="WGY2" s="297"/>
      <c r="WGZ2" s="300"/>
      <c r="WHA2" s="297"/>
      <c r="WHB2" s="300"/>
      <c r="WHC2" s="297"/>
      <c r="WHD2" s="300"/>
      <c r="WHE2" s="297"/>
      <c r="WHF2" s="300"/>
      <c r="WHG2" s="297"/>
      <c r="WHH2" s="300"/>
      <c r="WHI2" s="297"/>
      <c r="WHJ2" s="300"/>
      <c r="WHK2" s="297"/>
      <c r="WHL2" s="300"/>
      <c r="WHM2" s="297"/>
      <c r="WHN2" s="300"/>
      <c r="WHO2" s="297"/>
      <c r="WHP2" s="300"/>
      <c r="WHQ2" s="297"/>
      <c r="WHR2" s="300"/>
      <c r="WHS2" s="297"/>
      <c r="WHT2" s="300"/>
      <c r="WHU2" s="297"/>
      <c r="WHV2" s="300"/>
      <c r="WHW2" s="297"/>
      <c r="WHX2" s="300"/>
      <c r="WHY2" s="297"/>
      <c r="WHZ2" s="300"/>
      <c r="WIA2" s="297"/>
      <c r="WIB2" s="300"/>
      <c r="WIC2" s="297"/>
      <c r="WID2" s="300"/>
      <c r="WIE2" s="297"/>
      <c r="WIF2" s="300"/>
      <c r="WIG2" s="297"/>
      <c r="WIH2" s="300"/>
      <c r="WII2" s="297"/>
      <c r="WIJ2" s="300"/>
      <c r="WIK2" s="297"/>
      <c r="WIL2" s="300"/>
      <c r="WIM2" s="297"/>
      <c r="WIN2" s="300"/>
      <c r="WIO2" s="297"/>
      <c r="WIP2" s="300"/>
      <c r="WIQ2" s="297"/>
      <c r="WIR2" s="300"/>
      <c r="WIS2" s="297"/>
      <c r="WIT2" s="300"/>
      <c r="WIU2" s="297"/>
      <c r="WIV2" s="300"/>
      <c r="WIW2" s="297"/>
      <c r="WIX2" s="300"/>
      <c r="WIY2" s="297"/>
      <c r="WIZ2" s="300"/>
      <c r="WJA2" s="297"/>
      <c r="WJB2" s="300"/>
      <c r="WJC2" s="297"/>
      <c r="WJD2" s="300"/>
      <c r="WJE2" s="297"/>
      <c r="WJF2" s="300"/>
      <c r="WJG2" s="297"/>
      <c r="WJH2" s="300"/>
      <c r="WJI2" s="297"/>
      <c r="WJJ2" s="300"/>
      <c r="WJK2" s="297"/>
      <c r="WJL2" s="300"/>
      <c r="WJM2" s="297"/>
      <c r="WJN2" s="300"/>
      <c r="WJO2" s="297"/>
      <c r="WJP2" s="300"/>
      <c r="WJQ2" s="297"/>
      <c r="WJR2" s="300"/>
      <c r="WJS2" s="297"/>
      <c r="WJT2" s="300"/>
      <c r="WJU2" s="297"/>
      <c r="WJV2" s="300"/>
      <c r="WJW2" s="297"/>
      <c r="WJX2" s="300"/>
      <c r="WJY2" s="297"/>
      <c r="WJZ2" s="300"/>
      <c r="WKA2" s="297"/>
      <c r="WKB2" s="300"/>
      <c r="WKC2" s="297"/>
      <c r="WKD2" s="300"/>
      <c r="WKE2" s="297"/>
      <c r="WKF2" s="300"/>
      <c r="WKG2" s="297"/>
      <c r="WKH2" s="300"/>
      <c r="WKI2" s="297"/>
      <c r="WKJ2" s="300"/>
      <c r="WKK2" s="297"/>
      <c r="WKL2" s="300"/>
      <c r="WKM2" s="297"/>
      <c r="WKN2" s="300"/>
      <c r="WKO2" s="297"/>
      <c r="WKP2" s="300"/>
      <c r="WKQ2" s="297"/>
      <c r="WKR2" s="300"/>
      <c r="WKS2" s="297"/>
      <c r="WKT2" s="300"/>
      <c r="WKU2" s="297"/>
      <c r="WKV2" s="300"/>
      <c r="WKW2" s="297"/>
      <c r="WKX2" s="300"/>
      <c r="WKY2" s="297"/>
      <c r="WKZ2" s="300"/>
      <c r="WLA2" s="297"/>
      <c r="WLB2" s="300"/>
      <c r="WLC2" s="297"/>
      <c r="WLD2" s="300"/>
      <c r="WLE2" s="297"/>
      <c r="WLF2" s="300"/>
      <c r="WLG2" s="297"/>
      <c r="WLH2" s="300"/>
      <c r="WLI2" s="297"/>
      <c r="WLJ2" s="300"/>
      <c r="WLK2" s="297"/>
      <c r="WLL2" s="300"/>
      <c r="WLM2" s="297"/>
      <c r="WLN2" s="300"/>
      <c r="WLO2" s="297"/>
      <c r="WLP2" s="300"/>
      <c r="WLQ2" s="297"/>
      <c r="WLR2" s="300"/>
      <c r="WLS2" s="297"/>
      <c r="WLT2" s="300"/>
      <c r="WLU2" s="297"/>
      <c r="WLV2" s="300"/>
      <c r="WLW2" s="297"/>
      <c r="WLX2" s="300"/>
      <c r="WLY2" s="297"/>
      <c r="WLZ2" s="300"/>
      <c r="WMA2" s="297"/>
      <c r="WMB2" s="300"/>
      <c r="WMC2" s="297"/>
      <c r="WMD2" s="300"/>
      <c r="WME2" s="297"/>
      <c r="WMF2" s="300"/>
      <c r="WMG2" s="297"/>
      <c r="WMH2" s="300"/>
      <c r="WMI2" s="297"/>
      <c r="WMJ2" s="300"/>
      <c r="WMK2" s="297"/>
      <c r="WML2" s="300"/>
      <c r="WMM2" s="297"/>
      <c r="WMN2" s="300"/>
      <c r="WMO2" s="297"/>
      <c r="WMP2" s="300"/>
      <c r="WMQ2" s="297"/>
      <c r="WMR2" s="300"/>
      <c r="WMS2" s="297"/>
      <c r="WMT2" s="300"/>
      <c r="WMU2" s="297"/>
      <c r="WMV2" s="300"/>
      <c r="WMW2" s="297"/>
      <c r="WMX2" s="300"/>
      <c r="WMY2" s="297"/>
      <c r="WMZ2" s="300"/>
      <c r="WNA2" s="297"/>
      <c r="WNB2" s="300"/>
      <c r="WNC2" s="297"/>
      <c r="WND2" s="300"/>
      <c r="WNE2" s="297"/>
      <c r="WNF2" s="300"/>
      <c r="WNG2" s="297"/>
      <c r="WNH2" s="300"/>
      <c r="WNI2" s="297"/>
      <c r="WNJ2" s="300"/>
      <c r="WNK2" s="297"/>
      <c r="WNL2" s="300"/>
      <c r="WNM2" s="297"/>
      <c r="WNN2" s="300"/>
      <c r="WNO2" s="297"/>
      <c r="WNP2" s="300"/>
      <c r="WNQ2" s="297"/>
      <c r="WNR2" s="300"/>
      <c r="WNS2" s="297"/>
      <c r="WNT2" s="300"/>
      <c r="WNU2" s="297"/>
      <c r="WNV2" s="300"/>
      <c r="WNW2" s="297"/>
      <c r="WNX2" s="300"/>
      <c r="WNY2" s="297"/>
      <c r="WNZ2" s="300"/>
      <c r="WOA2" s="297"/>
      <c r="WOB2" s="300"/>
      <c r="WOC2" s="297"/>
      <c r="WOD2" s="300"/>
      <c r="WOE2" s="297"/>
      <c r="WOF2" s="300"/>
      <c r="WOG2" s="297"/>
      <c r="WOH2" s="300"/>
      <c r="WOI2" s="297"/>
      <c r="WOJ2" s="300"/>
      <c r="WOK2" s="297"/>
      <c r="WOL2" s="300"/>
      <c r="WOM2" s="297"/>
      <c r="WON2" s="300"/>
      <c r="WOO2" s="297"/>
      <c r="WOP2" s="300"/>
      <c r="WOQ2" s="297"/>
      <c r="WOR2" s="300"/>
      <c r="WOS2" s="297"/>
      <c r="WOT2" s="300"/>
      <c r="WOU2" s="297"/>
      <c r="WOV2" s="300"/>
      <c r="WOW2" s="297"/>
      <c r="WOX2" s="300"/>
      <c r="WOY2" s="297"/>
      <c r="WOZ2" s="300"/>
      <c r="WPA2" s="297"/>
      <c r="WPB2" s="300"/>
      <c r="WPC2" s="297"/>
      <c r="WPD2" s="300"/>
      <c r="WPE2" s="297"/>
      <c r="WPF2" s="300"/>
      <c r="WPG2" s="297"/>
      <c r="WPH2" s="300"/>
      <c r="WPI2" s="297"/>
      <c r="WPJ2" s="300"/>
      <c r="WPK2" s="297"/>
      <c r="WPL2" s="300"/>
      <c r="WPM2" s="297"/>
      <c r="WPN2" s="300"/>
      <c r="WPO2" s="297"/>
      <c r="WPP2" s="300"/>
      <c r="WPQ2" s="297"/>
      <c r="WPR2" s="300"/>
      <c r="WPS2" s="297"/>
      <c r="WPT2" s="300"/>
      <c r="WPU2" s="297"/>
      <c r="WPV2" s="300"/>
      <c r="WPW2" s="297"/>
      <c r="WPX2" s="300"/>
      <c r="WPY2" s="297"/>
      <c r="WPZ2" s="300"/>
      <c r="WQA2" s="297"/>
      <c r="WQB2" s="300"/>
      <c r="WQC2" s="297"/>
      <c r="WQD2" s="300"/>
      <c r="WQE2" s="297"/>
      <c r="WQF2" s="300"/>
      <c r="WQG2" s="297"/>
      <c r="WQH2" s="300"/>
      <c r="WQI2" s="297"/>
      <c r="WQJ2" s="300"/>
      <c r="WQK2" s="297"/>
      <c r="WQL2" s="300"/>
      <c r="WQM2" s="297"/>
      <c r="WQN2" s="300"/>
      <c r="WQO2" s="297"/>
      <c r="WQP2" s="300"/>
      <c r="WQQ2" s="297"/>
      <c r="WQR2" s="300"/>
      <c r="WQS2" s="297"/>
      <c r="WQT2" s="300"/>
      <c r="WQU2" s="297"/>
      <c r="WQV2" s="300"/>
      <c r="WQW2" s="297"/>
      <c r="WQX2" s="300"/>
      <c r="WQY2" s="297"/>
      <c r="WQZ2" s="300"/>
      <c r="WRA2" s="297"/>
      <c r="WRB2" s="300"/>
      <c r="WRC2" s="297"/>
      <c r="WRD2" s="300"/>
      <c r="WRE2" s="297"/>
      <c r="WRF2" s="300"/>
      <c r="WRG2" s="297"/>
      <c r="WRH2" s="300"/>
      <c r="WRI2" s="297"/>
      <c r="WRJ2" s="300"/>
      <c r="WRK2" s="297"/>
      <c r="WRL2" s="300"/>
      <c r="WRM2" s="297"/>
      <c r="WRN2" s="300"/>
      <c r="WRO2" s="297"/>
      <c r="WRP2" s="300"/>
      <c r="WRQ2" s="297"/>
      <c r="WRR2" s="300"/>
      <c r="WRS2" s="297"/>
      <c r="WRT2" s="300"/>
      <c r="WRU2" s="297"/>
      <c r="WRV2" s="300"/>
      <c r="WRW2" s="297"/>
      <c r="WRX2" s="300"/>
      <c r="WRY2" s="297"/>
      <c r="WRZ2" s="300"/>
      <c r="WSA2" s="297"/>
      <c r="WSB2" s="300"/>
      <c r="WSC2" s="297"/>
      <c r="WSD2" s="300"/>
      <c r="WSE2" s="297"/>
      <c r="WSF2" s="300"/>
      <c r="WSG2" s="297"/>
      <c r="WSH2" s="300"/>
      <c r="WSI2" s="297"/>
      <c r="WSJ2" s="300"/>
      <c r="WSK2" s="297"/>
      <c r="WSL2" s="300"/>
      <c r="WSM2" s="297"/>
      <c r="WSN2" s="300"/>
      <c r="WSO2" s="297"/>
      <c r="WSP2" s="300"/>
      <c r="WSQ2" s="297"/>
      <c r="WSR2" s="300"/>
      <c r="WSS2" s="297"/>
      <c r="WST2" s="300"/>
      <c r="WSU2" s="297"/>
      <c r="WSV2" s="300"/>
      <c r="WSW2" s="297"/>
      <c r="WSX2" s="300"/>
      <c r="WSY2" s="297"/>
      <c r="WSZ2" s="300"/>
      <c r="WTA2" s="297"/>
      <c r="WTB2" s="300"/>
      <c r="WTC2" s="297"/>
      <c r="WTD2" s="300"/>
      <c r="WTE2" s="297"/>
      <c r="WTF2" s="300"/>
      <c r="WTG2" s="297"/>
      <c r="WTH2" s="300"/>
      <c r="WTI2" s="297"/>
      <c r="WTJ2" s="300"/>
      <c r="WTK2" s="297"/>
      <c r="WTL2" s="300"/>
      <c r="WTM2" s="297"/>
      <c r="WTN2" s="300"/>
      <c r="WTO2" s="297"/>
      <c r="WTP2" s="300"/>
      <c r="WTQ2" s="297"/>
      <c r="WTR2" s="300"/>
      <c r="WTS2" s="297"/>
      <c r="WTT2" s="300"/>
      <c r="WTU2" s="297"/>
      <c r="WTV2" s="300"/>
      <c r="WTW2" s="297"/>
      <c r="WTX2" s="300"/>
      <c r="WTY2" s="297"/>
      <c r="WTZ2" s="300"/>
      <c r="WUA2" s="297"/>
      <c r="WUB2" s="300"/>
      <c r="WUC2" s="297"/>
      <c r="WUD2" s="300"/>
      <c r="WUE2" s="297"/>
      <c r="WUF2" s="300"/>
      <c r="WUG2" s="297"/>
      <c r="WUH2" s="300"/>
      <c r="WUI2" s="297"/>
      <c r="WUJ2" s="300"/>
      <c r="WUK2" s="297"/>
      <c r="WUL2" s="300"/>
      <c r="WUM2" s="297"/>
      <c r="WUN2" s="300"/>
      <c r="WUO2" s="297"/>
      <c r="WUP2" s="300"/>
      <c r="WUQ2" s="297"/>
      <c r="WUR2" s="300"/>
      <c r="WUS2" s="297"/>
      <c r="WUT2" s="300"/>
      <c r="WUU2" s="297"/>
      <c r="WUV2" s="300"/>
      <c r="WUW2" s="297"/>
      <c r="WUX2" s="300"/>
      <c r="WUY2" s="297"/>
      <c r="WUZ2" s="300"/>
      <c r="WVA2" s="297"/>
      <c r="WVB2" s="300"/>
      <c r="WVC2" s="297"/>
      <c r="WVD2" s="300"/>
      <c r="WVE2" s="297"/>
      <c r="WVF2" s="300"/>
      <c r="WVG2" s="297"/>
      <c r="WVH2" s="300"/>
      <c r="WVI2" s="297"/>
      <c r="WVJ2" s="300"/>
      <c r="WVK2" s="297"/>
      <c r="WVL2" s="300"/>
      <c r="WVM2" s="297"/>
      <c r="WVN2" s="300"/>
      <c r="WVO2" s="297"/>
      <c r="WVP2" s="300"/>
      <c r="WVQ2" s="297"/>
      <c r="WVR2" s="300"/>
      <c r="WVS2" s="297"/>
      <c r="WVT2" s="300"/>
      <c r="WVU2" s="297"/>
      <c r="WVV2" s="300"/>
      <c r="WVW2" s="297"/>
      <c r="WVX2" s="300"/>
      <c r="WVY2" s="297"/>
      <c r="WVZ2" s="300"/>
      <c r="WWA2" s="297"/>
      <c r="WWB2" s="300"/>
      <c r="WWC2" s="297"/>
      <c r="WWD2" s="300"/>
      <c r="WWE2" s="297"/>
      <c r="WWF2" s="300"/>
      <c r="WWG2" s="297"/>
      <c r="WWH2" s="300"/>
      <c r="WWI2" s="297"/>
      <c r="WWJ2" s="300"/>
      <c r="WWK2" s="297"/>
      <c r="WWL2" s="300"/>
      <c r="WWM2" s="297"/>
      <c r="WWN2" s="300"/>
      <c r="WWO2" s="297"/>
      <c r="WWP2" s="300"/>
      <c r="WWQ2" s="297"/>
      <c r="WWR2" s="300"/>
      <c r="WWS2" s="297"/>
      <c r="WWT2" s="300"/>
      <c r="WWU2" s="297"/>
      <c r="WWV2" s="300"/>
      <c r="WWW2" s="297"/>
      <c r="WWX2" s="300"/>
      <c r="WWY2" s="297"/>
      <c r="WWZ2" s="300"/>
      <c r="WXA2" s="297"/>
      <c r="WXB2" s="300"/>
      <c r="WXC2" s="297"/>
      <c r="WXD2" s="300"/>
      <c r="WXE2" s="297"/>
      <c r="WXF2" s="300"/>
      <c r="WXG2" s="297"/>
      <c r="WXH2" s="300"/>
      <c r="WXI2" s="297"/>
      <c r="WXJ2" s="300"/>
      <c r="WXK2" s="297"/>
      <c r="WXL2" s="300"/>
      <c r="WXM2" s="297"/>
      <c r="WXN2" s="300"/>
      <c r="WXO2" s="297"/>
      <c r="WXP2" s="300"/>
      <c r="WXQ2" s="297"/>
      <c r="WXR2" s="300"/>
      <c r="WXS2" s="297"/>
      <c r="WXT2" s="300"/>
      <c r="WXU2" s="297"/>
      <c r="WXV2" s="300"/>
      <c r="WXW2" s="297"/>
      <c r="WXX2" s="300"/>
      <c r="WXY2" s="297"/>
      <c r="WXZ2" s="300"/>
      <c r="WYA2" s="297"/>
      <c r="WYB2" s="300"/>
      <c r="WYC2" s="297"/>
      <c r="WYD2" s="300"/>
      <c r="WYE2" s="297"/>
      <c r="WYF2" s="300"/>
      <c r="WYG2" s="297"/>
      <c r="WYH2" s="300"/>
      <c r="WYI2" s="297"/>
      <c r="WYJ2" s="300"/>
      <c r="WYK2" s="297"/>
      <c r="WYL2" s="300"/>
      <c r="WYM2" s="297"/>
      <c r="WYN2" s="300"/>
      <c r="WYO2" s="297"/>
      <c r="WYP2" s="300"/>
      <c r="WYQ2" s="297"/>
      <c r="WYR2" s="300"/>
      <c r="WYS2" s="297"/>
      <c r="WYT2" s="300"/>
      <c r="WYU2" s="297"/>
      <c r="WYV2" s="300"/>
      <c r="WYW2" s="297"/>
      <c r="WYX2" s="300"/>
      <c r="WYY2" s="297"/>
      <c r="WYZ2" s="300"/>
      <c r="WZA2" s="297"/>
      <c r="WZB2" s="300"/>
      <c r="WZC2" s="297"/>
      <c r="WZD2" s="300"/>
      <c r="WZE2" s="297"/>
      <c r="WZF2" s="300"/>
      <c r="WZG2" s="297"/>
      <c r="WZH2" s="300"/>
      <c r="WZI2" s="297"/>
      <c r="WZJ2" s="300"/>
      <c r="WZK2" s="297"/>
      <c r="WZL2" s="300"/>
      <c r="WZM2" s="297"/>
      <c r="WZN2" s="300"/>
      <c r="WZO2" s="297"/>
      <c r="WZP2" s="300"/>
      <c r="WZQ2" s="297"/>
      <c r="WZR2" s="300"/>
      <c r="WZS2" s="297"/>
      <c r="WZT2" s="300"/>
      <c r="WZU2" s="297"/>
      <c r="WZV2" s="300"/>
      <c r="WZW2" s="297"/>
      <c r="WZX2" s="300"/>
      <c r="WZY2" s="297"/>
      <c r="WZZ2" s="300"/>
      <c r="XAA2" s="297"/>
      <c r="XAB2" s="300"/>
      <c r="XAC2" s="297"/>
      <c r="XAD2" s="300"/>
      <c r="XAE2" s="297"/>
      <c r="XAF2" s="300"/>
      <c r="XAG2" s="297"/>
      <c r="XAH2" s="300"/>
      <c r="XAI2" s="297"/>
      <c r="XAJ2" s="300"/>
      <c r="XAK2" s="297"/>
      <c r="XAL2" s="300"/>
      <c r="XAM2" s="297"/>
      <c r="XAN2" s="300"/>
      <c r="XAO2" s="297"/>
      <c r="XAP2" s="300"/>
      <c r="XAQ2" s="297"/>
      <c r="XAR2" s="300"/>
      <c r="XAS2" s="297"/>
      <c r="XAT2" s="300"/>
      <c r="XAU2" s="297"/>
      <c r="XAV2" s="300"/>
      <c r="XAW2" s="297"/>
      <c r="XAX2" s="300"/>
      <c r="XAY2" s="297"/>
      <c r="XAZ2" s="300"/>
      <c r="XBA2" s="297"/>
      <c r="XBB2" s="300"/>
      <c r="XBC2" s="297"/>
      <c r="XBD2" s="300"/>
      <c r="XBE2" s="297"/>
      <c r="XBF2" s="300"/>
      <c r="XBG2" s="297"/>
      <c r="XBH2" s="300"/>
      <c r="XBI2" s="297"/>
      <c r="XBJ2" s="300"/>
      <c r="XBK2" s="297"/>
      <c r="XBL2" s="300"/>
      <c r="XBM2" s="297"/>
      <c r="XBN2" s="300"/>
      <c r="XBO2" s="297"/>
      <c r="XBP2" s="300"/>
      <c r="XBQ2" s="297"/>
      <c r="XBR2" s="300"/>
      <c r="XBS2" s="297"/>
      <c r="XBT2" s="300"/>
      <c r="XBU2" s="297"/>
      <c r="XBV2" s="300"/>
      <c r="XBW2" s="297"/>
      <c r="XBX2" s="300"/>
      <c r="XBY2" s="297"/>
      <c r="XBZ2" s="300"/>
      <c r="XCA2" s="297"/>
      <c r="XCB2" s="300"/>
      <c r="XCC2" s="297"/>
      <c r="XCD2" s="300"/>
      <c r="XCE2" s="297"/>
      <c r="XCF2" s="300"/>
      <c r="XCG2" s="297"/>
      <c r="XCH2" s="300"/>
      <c r="XCI2" s="297"/>
      <c r="XCJ2" s="300"/>
      <c r="XCK2" s="297"/>
      <c r="XCL2" s="300"/>
      <c r="XCM2" s="297"/>
      <c r="XCN2" s="300"/>
      <c r="XCO2" s="297"/>
      <c r="XCP2" s="300"/>
      <c r="XCQ2" s="297"/>
      <c r="XCR2" s="300"/>
      <c r="XCS2" s="297"/>
      <c r="XCT2" s="300"/>
      <c r="XCU2" s="297"/>
      <c r="XCV2" s="300"/>
      <c r="XCW2" s="297"/>
      <c r="XCX2" s="300"/>
      <c r="XCY2" s="297"/>
      <c r="XCZ2" s="300"/>
      <c r="XDA2" s="297"/>
      <c r="XDB2" s="300"/>
      <c r="XDC2" s="297"/>
      <c r="XDD2" s="300"/>
      <c r="XDE2" s="297"/>
      <c r="XDF2" s="300"/>
      <c r="XDG2" s="297"/>
      <c r="XDH2" s="300"/>
      <c r="XDI2" s="297"/>
      <c r="XDJ2" s="300"/>
      <c r="XDK2" s="297"/>
      <c r="XDL2" s="300"/>
      <c r="XDM2" s="297"/>
      <c r="XDN2" s="300"/>
      <c r="XDO2" s="297"/>
      <c r="XDP2" s="300"/>
      <c r="XDQ2" s="297"/>
      <c r="XDR2" s="300"/>
      <c r="XDS2" s="297"/>
      <c r="XDT2" s="300"/>
      <c r="XDU2" s="297"/>
      <c r="XDV2" s="300"/>
      <c r="XDW2" s="297"/>
      <c r="XDX2" s="300"/>
      <c r="XDY2" s="297"/>
      <c r="XDZ2" s="300"/>
      <c r="XEA2" s="297"/>
      <c r="XEB2" s="300"/>
      <c r="XEC2" s="297"/>
      <c r="XED2" s="300"/>
      <c r="XEE2" s="297"/>
      <c r="XEF2" s="300"/>
      <c r="XEG2" s="297"/>
      <c r="XEH2" s="300"/>
      <c r="XEI2" s="297"/>
      <c r="XEJ2" s="300"/>
      <c r="XEK2" s="297"/>
      <c r="XEL2" s="300"/>
      <c r="XEM2" s="297"/>
      <c r="XEN2" s="300"/>
      <c r="XEO2" s="297"/>
      <c r="XEP2" s="300"/>
      <c r="XEQ2" s="297"/>
      <c r="XER2" s="300"/>
      <c r="XES2" s="297"/>
      <c r="XET2" s="300"/>
      <c r="XEU2" s="297"/>
      <c r="XEV2" s="300"/>
      <c r="XEW2" s="297"/>
      <c r="XEX2" s="300"/>
      <c r="XEY2" s="297"/>
      <c r="XEZ2" s="300"/>
      <c r="XFA2" s="297"/>
      <c r="XFB2" s="300"/>
      <c r="XFC2" s="297"/>
      <c r="XFD2" s="300"/>
    </row>
    <row r="3" spans="1:16384" ht="21.75" customHeight="1">
      <c r="A3" s="1336" t="s">
        <v>2755</v>
      </c>
      <c r="B3" s="1336"/>
      <c r="C3" s="1336"/>
      <c r="D3" s="1336"/>
      <c r="E3" s="1336"/>
      <c r="F3" s="1336"/>
      <c r="G3" s="1336"/>
      <c r="H3" s="1336"/>
    </row>
    <row r="4" spans="1:16384" s="125" customFormat="1" ht="18" hidden="1">
      <c r="A4" s="1339" t="s">
        <v>4014</v>
      </c>
      <c r="B4" s="1339"/>
      <c r="C4" s="1339"/>
      <c r="D4" s="1339"/>
      <c r="E4" s="1339"/>
      <c r="F4" s="1339"/>
      <c r="G4" s="1339"/>
      <c r="H4" s="1339"/>
      <c r="J4" s="1257"/>
    </row>
    <row r="5" spans="1:16384" s="125" customFormat="1" ht="18" hidden="1">
      <c r="A5" s="1339" t="s">
        <v>4013</v>
      </c>
      <c r="B5" s="1339"/>
      <c r="C5" s="1339"/>
      <c r="D5" s="1339"/>
      <c r="E5" s="1339"/>
      <c r="F5" s="1339"/>
      <c r="G5" s="1339"/>
      <c r="H5" s="1339"/>
      <c r="J5" s="1257"/>
    </row>
    <row r="6" spans="1:16384">
      <c r="A6" s="1339" t="s">
        <v>2777</v>
      </c>
      <c r="B6" s="1339"/>
      <c r="C6" s="1339"/>
      <c r="D6" s="1339"/>
      <c r="E6" s="1339"/>
      <c r="F6" s="1339"/>
      <c r="G6" s="1339"/>
      <c r="H6" s="1339"/>
    </row>
    <row r="7" spans="1:16384" ht="18" customHeight="1">
      <c r="G7" s="1337" t="s">
        <v>625</v>
      </c>
      <c r="H7" s="1337"/>
      <c r="I7" s="308"/>
    </row>
    <row r="8" spans="1:16384" ht="18.75" customHeight="1">
      <c r="A8" s="1338" t="s">
        <v>311</v>
      </c>
      <c r="B8" s="1338" t="s">
        <v>1356</v>
      </c>
      <c r="C8" s="1338" t="s">
        <v>1730</v>
      </c>
      <c r="D8" s="1338" t="s">
        <v>448</v>
      </c>
      <c r="E8" s="1338"/>
      <c r="F8" s="1338"/>
      <c r="G8" s="1338"/>
      <c r="H8" s="1338"/>
    </row>
    <row r="9" spans="1:16384" ht="52.5" customHeight="1">
      <c r="A9" s="1338"/>
      <c r="B9" s="1338"/>
      <c r="C9" s="1338"/>
      <c r="D9" s="309" t="s">
        <v>1731</v>
      </c>
      <c r="E9" s="657" t="s">
        <v>2781</v>
      </c>
      <c r="F9" s="309" t="s">
        <v>1732</v>
      </c>
      <c r="G9" s="309" t="s">
        <v>700</v>
      </c>
      <c r="H9" s="309" t="s">
        <v>1733</v>
      </c>
    </row>
    <row r="10" spans="1:16384" s="310" customFormat="1">
      <c r="A10" s="309" t="s">
        <v>299</v>
      </c>
      <c r="B10" s="309" t="s">
        <v>300</v>
      </c>
      <c r="C10" s="309">
        <v>1</v>
      </c>
      <c r="D10" s="309">
        <v>2</v>
      </c>
      <c r="E10" s="309">
        <v>3</v>
      </c>
      <c r="F10" s="309">
        <v>4</v>
      </c>
      <c r="G10" s="309">
        <v>5</v>
      </c>
      <c r="H10" s="309">
        <v>6</v>
      </c>
      <c r="J10" s="694"/>
    </row>
    <row r="11" spans="1:16384" s="303" customFormat="1" ht="18.75" customHeight="1">
      <c r="A11" s="263">
        <v>1</v>
      </c>
      <c r="B11" s="311" t="s">
        <v>1726</v>
      </c>
      <c r="C11" s="312">
        <v>943969829153</v>
      </c>
      <c r="D11" s="313">
        <v>24541701176</v>
      </c>
      <c r="E11" s="314">
        <f>'59.31'!K14</f>
        <v>752511745326</v>
      </c>
      <c r="F11" s="313"/>
      <c r="G11" s="313">
        <v>99648544541</v>
      </c>
      <c r="H11" s="313">
        <v>66486620124</v>
      </c>
      <c r="J11" s="695"/>
    </row>
    <row r="12" spans="1:16384" s="303" customFormat="1" ht="18.75" customHeight="1">
      <c r="A12" s="263">
        <v>2</v>
      </c>
      <c r="B12" s="311" t="s">
        <v>1702</v>
      </c>
      <c r="C12" s="312">
        <v>923518570266</v>
      </c>
      <c r="D12" s="315">
        <v>87227210885</v>
      </c>
      <c r="E12" s="314">
        <f>'59.31'!K15</f>
        <v>720152679901</v>
      </c>
      <c r="F12" s="313"/>
      <c r="G12" s="313">
        <v>64394952029</v>
      </c>
      <c r="H12" s="315">
        <v>48277803302</v>
      </c>
      <c r="J12" s="695"/>
    </row>
    <row r="13" spans="1:16384" s="303" customFormat="1" ht="18.75" customHeight="1">
      <c r="A13" s="263">
        <v>3</v>
      </c>
      <c r="B13" s="311" t="s">
        <v>1703</v>
      </c>
      <c r="C13" s="312">
        <v>1133602534497</v>
      </c>
      <c r="D13" s="313">
        <v>238856010416</v>
      </c>
      <c r="E13" s="314">
        <f>'59.31'!K16</f>
        <v>750279835796</v>
      </c>
      <c r="F13" s="313"/>
      <c r="G13" s="313">
        <v>76089070682</v>
      </c>
      <c r="H13" s="313">
        <v>66794261223</v>
      </c>
      <c r="J13" s="695"/>
    </row>
    <row r="14" spans="1:16384" s="303" customFormat="1" ht="18.75" customHeight="1">
      <c r="A14" s="263">
        <v>4</v>
      </c>
      <c r="B14" s="311" t="s">
        <v>1734</v>
      </c>
      <c r="C14" s="316">
        <v>1255349740607</v>
      </c>
      <c r="D14" s="313">
        <v>370002414782</v>
      </c>
      <c r="E14" s="314">
        <f>'59.31'!K17</f>
        <v>677749301140</v>
      </c>
      <c r="F14" s="313"/>
      <c r="G14" s="313">
        <v>138304723840</v>
      </c>
      <c r="H14" s="313">
        <v>65614075845</v>
      </c>
      <c r="J14" s="695"/>
    </row>
    <row r="15" spans="1:16384" s="303" customFormat="1" ht="18.75" customHeight="1">
      <c r="A15" s="263">
        <v>5</v>
      </c>
      <c r="B15" s="311" t="s">
        <v>1705</v>
      </c>
      <c r="C15" s="312">
        <v>1659393757988</v>
      </c>
      <c r="D15" s="313">
        <v>372913689248</v>
      </c>
      <c r="E15" s="314">
        <f>'59.31'!K18</f>
        <v>975234542643</v>
      </c>
      <c r="F15" s="313"/>
      <c r="G15" s="313">
        <v>259944375951</v>
      </c>
      <c r="H15" s="313">
        <v>36686761514</v>
      </c>
      <c r="J15" s="695"/>
    </row>
    <row r="16" spans="1:16384" s="303" customFormat="1" ht="18.75" customHeight="1">
      <c r="A16" s="263">
        <v>6</v>
      </c>
      <c r="B16" s="311" t="s">
        <v>1728</v>
      </c>
      <c r="C16" s="316">
        <v>1658934557856</v>
      </c>
      <c r="D16" s="313">
        <v>772219770616</v>
      </c>
      <c r="E16" s="314">
        <f>'59.31'!K19</f>
        <v>293171274195</v>
      </c>
      <c r="F16" s="313"/>
      <c r="G16" s="313">
        <v>274820107800</v>
      </c>
      <c r="H16" s="313">
        <v>318723405245</v>
      </c>
      <c r="J16" s="695"/>
    </row>
    <row r="17" spans="1:10" s="303" customFormat="1" ht="18.75" customHeight="1">
      <c r="A17" s="263">
        <v>7</v>
      </c>
      <c r="B17" s="311" t="s">
        <v>1707</v>
      </c>
      <c r="C17" s="312">
        <v>1100058859150</v>
      </c>
      <c r="D17" s="313">
        <v>257621619491</v>
      </c>
      <c r="E17" s="314">
        <f>'59.31'!K20</f>
        <v>671800387023</v>
      </c>
      <c r="F17" s="313"/>
      <c r="G17" s="313">
        <v>96770775712</v>
      </c>
      <c r="H17" s="313">
        <v>62467142174</v>
      </c>
      <c r="J17" s="695"/>
    </row>
    <row r="18" spans="1:10" s="303" customFormat="1" ht="18.75" customHeight="1">
      <c r="A18" s="263">
        <v>8</v>
      </c>
      <c r="B18" s="311" t="s">
        <v>1708</v>
      </c>
      <c r="C18" s="312">
        <v>1431618914089</v>
      </c>
      <c r="D18" s="313">
        <v>277909284368</v>
      </c>
      <c r="E18" s="314">
        <f>'59.31'!K21</f>
        <v>965330645582</v>
      </c>
      <c r="F18" s="313"/>
      <c r="G18" s="313">
        <v>129950475997</v>
      </c>
      <c r="H18" s="313">
        <v>42127825440</v>
      </c>
      <c r="J18" s="695"/>
    </row>
    <row r="19" spans="1:10" s="319" customFormat="1" ht="14.25" customHeight="1">
      <c r="A19" s="317"/>
      <c r="B19" s="317" t="s">
        <v>527</v>
      </c>
      <c r="C19" s="318">
        <f t="shared" ref="C19:H19" si="0">SUM(C11:C18)</f>
        <v>10106446763606</v>
      </c>
      <c r="D19" s="318">
        <f t="shared" si="0"/>
        <v>2401291700982</v>
      </c>
      <c r="E19" s="318">
        <f t="shared" si="0"/>
        <v>5806230411606</v>
      </c>
      <c r="F19" s="318">
        <f t="shared" si="0"/>
        <v>0</v>
      </c>
      <c r="G19" s="318">
        <f>SUM(G11:G18)</f>
        <v>1139923026552</v>
      </c>
      <c r="H19" s="318">
        <f t="shared" si="0"/>
        <v>707177894867</v>
      </c>
      <c r="J19" s="696"/>
    </row>
    <row r="21" spans="1:10" s="322" customFormat="1" ht="18">
      <c r="E21" s="320"/>
      <c r="F21" s="1334"/>
      <c r="G21" s="1334"/>
      <c r="H21" s="1334"/>
      <c r="I21" s="321"/>
      <c r="J21" s="697"/>
    </row>
    <row r="22" spans="1:10" s="322" customFormat="1">
      <c r="B22" s="400"/>
      <c r="D22" s="643"/>
      <c r="E22" s="643"/>
      <c r="F22" s="1335"/>
      <c r="G22" s="1335"/>
      <c r="H22" s="1335"/>
      <c r="I22" s="1335"/>
      <c r="J22" s="1335"/>
    </row>
    <row r="23" spans="1:10">
      <c r="D23" s="644"/>
      <c r="E23" s="644"/>
      <c r="F23" s="642"/>
      <c r="G23" s="700"/>
      <c r="H23" s="79"/>
      <c r="I23" s="79"/>
      <c r="J23" s="698"/>
    </row>
    <row r="24" spans="1:10">
      <c r="D24" s="644"/>
      <c r="E24" s="644"/>
      <c r="F24" s="641"/>
      <c r="G24" s="701"/>
      <c r="H24" s="296"/>
      <c r="I24" s="296"/>
      <c r="J24" s="393"/>
    </row>
    <row r="25" spans="1:10">
      <c r="D25" s="644"/>
      <c r="E25" s="644"/>
      <c r="F25" s="393"/>
      <c r="G25" s="701"/>
      <c r="H25" s="296"/>
      <c r="I25" s="296"/>
      <c r="J25" s="393"/>
    </row>
    <row r="26" spans="1:10">
      <c r="D26" s="644"/>
      <c r="E26" s="644"/>
      <c r="F26" s="393"/>
      <c r="G26" s="701"/>
      <c r="H26" s="296"/>
      <c r="I26" s="296"/>
      <c r="J26" s="393"/>
    </row>
    <row r="27" spans="1:10">
      <c r="D27" s="644"/>
      <c r="E27" s="644"/>
      <c r="F27" s="393"/>
      <c r="G27" s="699"/>
      <c r="H27" s="296"/>
      <c r="I27" s="296"/>
      <c r="J27" s="393"/>
    </row>
    <row r="28" spans="1:10">
      <c r="C28" s="399"/>
      <c r="D28" s="644"/>
      <c r="F28" s="393"/>
      <c r="G28" s="305"/>
      <c r="H28" s="296"/>
      <c r="I28" s="296"/>
      <c r="J28" s="393"/>
    </row>
    <row r="29" spans="1:10">
      <c r="D29" s="644"/>
      <c r="F29" s="394"/>
      <c r="G29" s="392"/>
      <c r="H29" s="392"/>
      <c r="I29" s="392"/>
      <c r="J29" s="394"/>
    </row>
    <row r="30" spans="1:10">
      <c r="D30" s="644"/>
      <c r="F30" s="396"/>
    </row>
    <row r="31" spans="1:10">
      <c r="D31" s="395"/>
      <c r="F31" s="397"/>
    </row>
    <row r="32" spans="1:10">
      <c r="D32" s="398"/>
    </row>
  </sheetData>
  <mergeCells count="12">
    <mergeCell ref="F1:H1"/>
    <mergeCell ref="F21:H21"/>
    <mergeCell ref="F22:J22"/>
    <mergeCell ref="A3:H3"/>
    <mergeCell ref="G7:H7"/>
    <mergeCell ref="A8:A9"/>
    <mergeCell ref="B8:B9"/>
    <mergeCell ref="C8:C9"/>
    <mergeCell ref="D8:H8"/>
    <mergeCell ref="A6:H6"/>
    <mergeCell ref="A4:H4"/>
    <mergeCell ref="A5:H5"/>
  </mergeCells>
  <pageMargins left="0.62992125984251968" right="0.19685039370078741" top="0.62992125984251968" bottom="0.47244094488188981" header="0.19685039370078741" footer="0.19685039370078741"/>
  <pageSetup paperSize="9"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T68"/>
  <sheetViews>
    <sheetView workbookViewId="0">
      <selection activeCell="A4" sqref="A4:XFD5"/>
    </sheetView>
  </sheetViews>
  <sheetFormatPr defaultColWidth="8.765625" defaultRowHeight="18"/>
  <cols>
    <col min="1" max="1" width="4.07421875" style="326" customWidth="1"/>
    <col min="2" max="2" width="27.921875" style="325" customWidth="1"/>
    <col min="3" max="3" width="13.4609375" style="325" hidden="1" customWidth="1"/>
    <col min="4" max="4" width="4.921875" style="325" hidden="1" customWidth="1"/>
    <col min="5" max="5" width="8.4609375" style="325" hidden="1" customWidth="1"/>
    <col min="6" max="6" width="12.4609375" style="325" customWidth="1"/>
    <col min="7" max="7" width="10.4609375" style="325" customWidth="1"/>
    <col min="8" max="8" width="11.3828125" style="325" customWidth="1"/>
    <col min="9" max="9" width="11.23046875" style="324" customWidth="1"/>
    <col min="10" max="10" width="11.3046875" style="324" customWidth="1"/>
    <col min="11" max="12" width="11.3828125" style="324" customWidth="1"/>
    <col min="13" max="13" width="11.23046875" style="324" customWidth="1"/>
    <col min="14" max="14" width="13" style="324" bestFit="1" customWidth="1"/>
    <col min="15" max="15" width="5.4609375" style="324" customWidth="1"/>
    <col min="16" max="17" width="5.765625" style="325" customWidth="1"/>
    <col min="18" max="18" width="6.61328125" style="325" customWidth="1"/>
    <col min="19" max="19" width="8.765625" style="325"/>
    <col min="20" max="20" width="14.07421875" style="325" customWidth="1"/>
    <col min="21" max="16384" width="8.765625" style="325"/>
  </cols>
  <sheetData>
    <row r="1" spans="1:20" ht="20.25" customHeight="1">
      <c r="A1" s="1342"/>
      <c r="B1" s="1343"/>
      <c r="C1" s="1343"/>
      <c r="D1" s="1343"/>
      <c r="E1" s="1343"/>
      <c r="F1" s="1343"/>
      <c r="G1" s="323"/>
      <c r="H1" s="323"/>
      <c r="I1" s="457"/>
      <c r="J1" s="351" t="s">
        <v>1735</v>
      </c>
      <c r="Q1" s="323"/>
      <c r="R1" s="323"/>
    </row>
    <row r="2" spans="1:20">
      <c r="A2" s="1342"/>
      <c r="B2" s="1343"/>
      <c r="C2" s="1343"/>
      <c r="D2" s="1343"/>
      <c r="E2" s="1343"/>
      <c r="F2" s="1343"/>
      <c r="G2" s="323"/>
      <c r="H2" s="323"/>
      <c r="I2" s="457"/>
      <c r="Q2" s="323"/>
      <c r="R2" s="323"/>
    </row>
    <row r="3" spans="1:20" s="1260" customFormat="1" ht="20.25" customHeight="1">
      <c r="A3" s="1340" t="s">
        <v>4016</v>
      </c>
      <c r="B3" s="1340"/>
      <c r="C3" s="1340"/>
      <c r="D3" s="1340"/>
      <c r="E3" s="1340"/>
      <c r="F3" s="1340"/>
      <c r="G3" s="1340"/>
      <c r="H3" s="1340"/>
      <c r="I3" s="1340"/>
      <c r="J3" s="1340"/>
      <c r="K3" s="1340"/>
      <c r="L3" s="1340"/>
      <c r="M3" s="1259"/>
      <c r="N3" s="1259"/>
      <c r="O3" s="1259"/>
      <c r="P3" s="1259"/>
      <c r="Q3" s="1259"/>
      <c r="R3" s="1259"/>
    </row>
    <row r="4" spans="1:20" s="1262" customFormat="1" ht="20.25" hidden="1" customHeight="1">
      <c r="A4" s="1341" t="s">
        <v>4017</v>
      </c>
      <c r="B4" s="1341"/>
      <c r="C4" s="1341"/>
      <c r="D4" s="1341"/>
      <c r="E4" s="1341"/>
      <c r="F4" s="1341"/>
      <c r="G4" s="1341"/>
      <c r="H4" s="1341"/>
      <c r="I4" s="1341"/>
      <c r="J4" s="1341"/>
      <c r="K4" s="1341"/>
      <c r="L4" s="1341"/>
      <c r="M4" s="1261"/>
      <c r="N4" s="1261"/>
      <c r="O4" s="1261"/>
      <c r="P4" s="1261"/>
      <c r="Q4" s="1261"/>
      <c r="R4" s="1261"/>
    </row>
    <row r="5" spans="1:20" s="1262" customFormat="1" ht="20.25" hidden="1" customHeight="1">
      <c r="A5" s="1341" t="s">
        <v>4018</v>
      </c>
      <c r="B5" s="1341"/>
      <c r="C5" s="1341"/>
      <c r="D5" s="1341"/>
      <c r="E5" s="1341"/>
      <c r="F5" s="1341"/>
      <c r="G5" s="1341"/>
      <c r="H5" s="1341"/>
      <c r="I5" s="1341"/>
      <c r="J5" s="1341"/>
      <c r="K5" s="1341"/>
      <c r="L5" s="1341"/>
      <c r="M5" s="1261"/>
      <c r="N5" s="1261"/>
      <c r="O5" s="1261"/>
      <c r="P5" s="1261"/>
      <c r="Q5" s="1261"/>
      <c r="R5" s="1261"/>
    </row>
    <row r="6" spans="1:20" s="1264" customFormat="1" ht="20.25" customHeight="1">
      <c r="A6" s="1341" t="s">
        <v>4019</v>
      </c>
      <c r="B6" s="1341"/>
      <c r="C6" s="1341"/>
      <c r="D6" s="1341"/>
      <c r="E6" s="1341"/>
      <c r="F6" s="1341"/>
      <c r="G6" s="1341"/>
      <c r="H6" s="1341"/>
      <c r="I6" s="1341"/>
      <c r="J6" s="1341"/>
      <c r="K6" s="1341"/>
      <c r="L6" s="1341"/>
      <c r="M6" s="1263"/>
      <c r="N6" s="1263"/>
      <c r="O6" s="1263"/>
      <c r="P6" s="1263"/>
      <c r="Q6" s="1263"/>
      <c r="R6" s="1263"/>
    </row>
    <row r="7" spans="1:20" s="350" customFormat="1" ht="13.2">
      <c r="A7" s="478"/>
      <c r="B7" s="479"/>
      <c r="G7" s="479"/>
      <c r="I7" s="327"/>
      <c r="J7" s="327"/>
      <c r="K7" s="327"/>
      <c r="L7" s="327"/>
      <c r="M7" s="327"/>
      <c r="N7" s="327"/>
      <c r="O7" s="1344" t="s">
        <v>1262</v>
      </c>
      <c r="P7" s="1344"/>
    </row>
    <row r="8" spans="1:20" s="328" customFormat="1" ht="31.5" customHeight="1">
      <c r="A8" s="1345" t="s">
        <v>298</v>
      </c>
      <c r="B8" s="1348" t="s">
        <v>391</v>
      </c>
      <c r="C8" s="1349" t="s">
        <v>1736</v>
      </c>
      <c r="D8" s="1350"/>
      <c r="E8" s="1351"/>
      <c r="F8" s="1352" t="s">
        <v>2774</v>
      </c>
      <c r="G8" s="1352"/>
      <c r="H8" s="1352"/>
      <c r="I8" s="1353" t="s">
        <v>2775</v>
      </c>
      <c r="J8" s="1354"/>
      <c r="K8" s="1354"/>
      <c r="L8" s="1354"/>
      <c r="M8" s="1354"/>
      <c r="N8" s="1354"/>
      <c r="O8" s="1355"/>
      <c r="P8" s="1352" t="s">
        <v>598</v>
      </c>
      <c r="Q8" s="1352"/>
      <c r="R8" s="1352"/>
    </row>
    <row r="9" spans="1:20" s="328" customFormat="1" ht="24" customHeight="1">
      <c r="A9" s="1346"/>
      <c r="B9" s="1346"/>
      <c r="C9" s="1356" t="s">
        <v>297</v>
      </c>
      <c r="D9" s="1356" t="s">
        <v>448</v>
      </c>
      <c r="E9" s="1356"/>
      <c r="F9" s="1356" t="s">
        <v>297</v>
      </c>
      <c r="G9" s="1356" t="s">
        <v>448</v>
      </c>
      <c r="H9" s="1356"/>
      <c r="I9" s="1345" t="s">
        <v>297</v>
      </c>
      <c r="J9" s="1359" t="s">
        <v>356</v>
      </c>
      <c r="K9" s="1360"/>
      <c r="L9" s="1361"/>
      <c r="M9" s="1359" t="s">
        <v>1648</v>
      </c>
      <c r="N9" s="1360"/>
      <c r="O9" s="1361"/>
      <c r="P9" s="1356" t="s">
        <v>297</v>
      </c>
      <c r="Q9" s="1356" t="s">
        <v>448</v>
      </c>
      <c r="R9" s="1356"/>
    </row>
    <row r="10" spans="1:20" s="328" customFormat="1" ht="52.5" customHeight="1">
      <c r="A10" s="1347"/>
      <c r="B10" s="1347"/>
      <c r="C10" s="1356"/>
      <c r="D10" s="455" t="s">
        <v>1647</v>
      </c>
      <c r="E10" s="455" t="s">
        <v>1648</v>
      </c>
      <c r="F10" s="1356"/>
      <c r="G10" s="455" t="s">
        <v>1647</v>
      </c>
      <c r="H10" s="455" t="s">
        <v>1648</v>
      </c>
      <c r="I10" s="1347"/>
      <c r="J10" s="329" t="s">
        <v>297</v>
      </c>
      <c r="K10" s="454" t="s">
        <v>1649</v>
      </c>
      <c r="L10" s="454" t="s">
        <v>1737</v>
      </c>
      <c r="M10" s="454" t="s">
        <v>297</v>
      </c>
      <c r="N10" s="454" t="s">
        <v>1649</v>
      </c>
      <c r="O10" s="454" t="s">
        <v>1737</v>
      </c>
      <c r="P10" s="1356"/>
      <c r="Q10" s="455" t="s">
        <v>1647</v>
      </c>
      <c r="R10" s="455" t="s">
        <v>1648</v>
      </c>
    </row>
    <row r="11" spans="1:20" s="331" customFormat="1" ht="23.25" customHeight="1">
      <c r="A11" s="678"/>
      <c r="B11" s="679" t="s">
        <v>297</v>
      </c>
      <c r="C11" s="670">
        <f t="shared" ref="C11:O11" si="0">SUBTOTAL(9,C12:C58)</f>
        <v>0</v>
      </c>
      <c r="D11" s="670">
        <f t="shared" si="0"/>
        <v>0</v>
      </c>
      <c r="E11" s="670">
        <f t="shared" si="0"/>
        <v>0</v>
      </c>
      <c r="F11" s="666">
        <f t="shared" si="0"/>
        <v>626457000000</v>
      </c>
      <c r="G11" s="666">
        <f t="shared" si="0"/>
        <v>486237000000</v>
      </c>
      <c r="H11" s="666">
        <f t="shared" si="0"/>
        <v>140220000000</v>
      </c>
      <c r="I11" s="666">
        <f t="shared" si="0"/>
        <v>677995682803</v>
      </c>
      <c r="J11" s="666">
        <f t="shared" si="0"/>
        <v>536941892015</v>
      </c>
      <c r="K11" s="666">
        <f t="shared" si="0"/>
        <v>413416845345</v>
      </c>
      <c r="L11" s="666">
        <f t="shared" si="0"/>
        <v>123525046670</v>
      </c>
      <c r="M11" s="666">
        <f t="shared" si="0"/>
        <v>141053790788</v>
      </c>
      <c r="N11" s="666">
        <f t="shared" si="0"/>
        <v>141053790788</v>
      </c>
      <c r="O11" s="675">
        <f t="shared" si="0"/>
        <v>0</v>
      </c>
      <c r="P11" s="667">
        <f>I11/F11*100</f>
        <v>108.22701044173822</v>
      </c>
      <c r="Q11" s="668">
        <f>J11/G11*100</f>
        <v>110.42802008382743</v>
      </c>
      <c r="R11" s="668">
        <f>M11/H11*100</f>
        <v>100.59463042932535</v>
      </c>
      <c r="S11" s="330"/>
      <c r="T11" s="330" t="e">
        <f>#REF!-S11</f>
        <v>#REF!</v>
      </c>
    </row>
    <row r="12" spans="1:20" s="331" customFormat="1" ht="27" customHeight="1">
      <c r="A12" s="678" t="s">
        <v>304</v>
      </c>
      <c r="B12" s="680" t="s">
        <v>1738</v>
      </c>
      <c r="C12" s="670">
        <f>SUBTOTAL(9,C14:C19)</f>
        <v>0</v>
      </c>
      <c r="D12" s="670">
        <f>SUBTOTAL(9,D14:D19)</f>
        <v>0</v>
      </c>
      <c r="E12" s="670">
        <f>SUBTOTAL(9,E14:E19)</f>
        <v>0</v>
      </c>
      <c r="F12" s="666">
        <f>SUBTOTAL(9,F14:F39)</f>
        <v>55910000000</v>
      </c>
      <c r="G12" s="675">
        <f>SUBTOTAL(9,G14:G39)</f>
        <v>5180000000</v>
      </c>
      <c r="H12" s="666">
        <f>SUBTOTAL(9,H14:H39)</f>
        <v>50730000000</v>
      </c>
      <c r="I12" s="666">
        <f>SUBTOTAL(9,I13:I39)</f>
        <v>58822950537</v>
      </c>
      <c r="J12" s="666">
        <f>SUBTOTAL(9,J13:J39)</f>
        <v>5810000000</v>
      </c>
      <c r="K12" s="666">
        <f>SUBTOTAL(9,K13:K39)</f>
        <v>5810000000</v>
      </c>
      <c r="L12" s="675">
        <f>SUBTOTAL(9,L14:L19)</f>
        <v>0</v>
      </c>
      <c r="M12" s="666">
        <f>SUBTOTAL(9,M13:M39)</f>
        <v>53012950537</v>
      </c>
      <c r="N12" s="666">
        <f>SUBTOTAL(9,N14:N39)</f>
        <v>53012950537</v>
      </c>
      <c r="O12" s="675">
        <f>SUBTOTAL(9,O14:O19)</f>
        <v>0</v>
      </c>
      <c r="P12" s="667">
        <f>I12/F12*100</f>
        <v>105.21007071543551</v>
      </c>
      <c r="Q12" s="668">
        <f>J12/G12*100</f>
        <v>112.16216216216218</v>
      </c>
      <c r="R12" s="668">
        <f>M12/H12*100</f>
        <v>104.50019818056377</v>
      </c>
      <c r="S12" s="330"/>
    </row>
    <row r="13" spans="1:20" s="331" customFormat="1" ht="27" customHeight="1">
      <c r="A13" s="678">
        <v>1</v>
      </c>
      <c r="B13" s="680" t="s">
        <v>1739</v>
      </c>
      <c r="C13" s="670"/>
      <c r="D13" s="670"/>
      <c r="E13" s="670"/>
      <c r="F13" s="666">
        <f>SUBTOTAL(9,F14:F19)</f>
        <v>13497000000</v>
      </c>
      <c r="G13" s="675">
        <f t="shared" ref="G13:L13" si="1">SUBTOTAL(9,G14:G19)</f>
        <v>5180000000</v>
      </c>
      <c r="H13" s="666">
        <f t="shared" si="1"/>
        <v>8317000000</v>
      </c>
      <c r="I13" s="666">
        <f t="shared" si="1"/>
        <v>12878369600</v>
      </c>
      <c r="J13" s="666">
        <f t="shared" si="1"/>
        <v>5810000000</v>
      </c>
      <c r="K13" s="666">
        <f t="shared" si="1"/>
        <v>5810000000</v>
      </c>
      <c r="L13" s="675">
        <f t="shared" si="1"/>
        <v>0</v>
      </c>
      <c r="M13" s="666">
        <f>SUBTOTAL(9,M14:M19)</f>
        <v>7068369600</v>
      </c>
      <c r="N13" s="666">
        <f>SUBTOTAL(9,N14:N19)</f>
        <v>7068369600</v>
      </c>
      <c r="O13" s="675">
        <f>SUBTOTAL(9,O14:O19)</f>
        <v>0</v>
      </c>
      <c r="P13" s="667"/>
      <c r="Q13" s="668"/>
      <c r="R13" s="668"/>
      <c r="S13" s="330"/>
    </row>
    <row r="14" spans="1:20" s="332" customFormat="1" ht="21.75" customHeight="1">
      <c r="A14" s="681"/>
      <c r="B14" s="682" t="s">
        <v>2751</v>
      </c>
      <c r="C14" s="683">
        <f>D14+E14</f>
        <v>0</v>
      </c>
      <c r="D14" s="683"/>
      <c r="E14" s="683"/>
      <c r="F14" s="667">
        <f>G14+H14</f>
        <v>1401000000</v>
      </c>
      <c r="G14" s="667"/>
      <c r="H14" s="667">
        <v>1401000000</v>
      </c>
      <c r="I14" s="667">
        <f>J14+M14</f>
        <v>1390775000</v>
      </c>
      <c r="J14" s="665"/>
      <c r="K14" s="667"/>
      <c r="L14" s="667"/>
      <c r="M14" s="669">
        <f>N14+O14</f>
        <v>1390775000</v>
      </c>
      <c r="N14" s="669">
        <v>1390775000</v>
      </c>
      <c r="O14" s="669"/>
      <c r="P14" s="667">
        <f>I14/F14*100</f>
        <v>99.270164168451103</v>
      </c>
      <c r="Q14" s="668"/>
      <c r="R14" s="668">
        <f>M14/H14*100</f>
        <v>99.270164168451103</v>
      </c>
    </row>
    <row r="15" spans="1:20" s="332" customFormat="1" ht="21.75" customHeight="1">
      <c r="A15" s="681"/>
      <c r="B15" s="682" t="s">
        <v>1081</v>
      </c>
      <c r="C15" s="683"/>
      <c r="D15" s="683"/>
      <c r="E15" s="683"/>
      <c r="F15" s="667">
        <f t="shared" ref="F15:F18" si="2">G15+H15</f>
        <v>230000000</v>
      </c>
      <c r="G15" s="667"/>
      <c r="H15" s="667">
        <v>230000000</v>
      </c>
      <c r="I15" s="667">
        <f t="shared" ref="I15:I39" si="3">J15+M15</f>
        <v>229998600</v>
      </c>
      <c r="J15" s="669"/>
      <c r="K15" s="667"/>
      <c r="L15" s="667"/>
      <c r="M15" s="669">
        <f>N15+O15</f>
        <v>229998600</v>
      </c>
      <c r="N15" s="669">
        <v>229998600</v>
      </c>
      <c r="O15" s="669"/>
      <c r="P15" s="667"/>
      <c r="Q15" s="668"/>
      <c r="R15" s="668"/>
    </row>
    <row r="16" spans="1:20" s="332" customFormat="1" ht="21.75" customHeight="1">
      <c r="A16" s="681"/>
      <c r="B16" s="682" t="s">
        <v>1763</v>
      </c>
      <c r="C16" s="683"/>
      <c r="D16" s="683"/>
      <c r="E16" s="683"/>
      <c r="F16" s="667">
        <f t="shared" si="2"/>
        <v>1471000000</v>
      </c>
      <c r="G16" s="667"/>
      <c r="H16" s="667">
        <v>1471000000</v>
      </c>
      <c r="I16" s="667">
        <f t="shared" si="3"/>
        <v>481412000</v>
      </c>
      <c r="J16" s="669"/>
      <c r="K16" s="667"/>
      <c r="L16" s="667"/>
      <c r="M16" s="669">
        <f t="shared" ref="M16:M18" si="4">N16+O16</f>
        <v>481412000</v>
      </c>
      <c r="N16" s="669">
        <v>481412000</v>
      </c>
      <c r="O16" s="669"/>
      <c r="P16" s="667"/>
      <c r="Q16" s="668"/>
      <c r="R16" s="668"/>
    </row>
    <row r="17" spans="1:19" s="332" customFormat="1" ht="21.75" customHeight="1">
      <c r="A17" s="681"/>
      <c r="B17" s="682" t="s">
        <v>1057</v>
      </c>
      <c r="C17" s="683"/>
      <c r="D17" s="683"/>
      <c r="E17" s="683"/>
      <c r="F17" s="667">
        <f t="shared" si="2"/>
        <v>2766000000</v>
      </c>
      <c r="G17" s="667"/>
      <c r="H17" s="667">
        <v>2766000000</v>
      </c>
      <c r="I17" s="667">
        <f t="shared" si="3"/>
        <v>2722081000</v>
      </c>
      <c r="J17" s="669"/>
      <c r="K17" s="667"/>
      <c r="L17" s="667"/>
      <c r="M17" s="669">
        <f t="shared" si="4"/>
        <v>2722081000</v>
      </c>
      <c r="N17" s="669">
        <v>2722081000</v>
      </c>
      <c r="O17" s="669"/>
      <c r="P17" s="667"/>
      <c r="Q17" s="668"/>
      <c r="R17" s="668"/>
    </row>
    <row r="18" spans="1:19" s="332" customFormat="1" ht="21.75" customHeight="1">
      <c r="A18" s="681"/>
      <c r="B18" s="682" t="s">
        <v>1740</v>
      </c>
      <c r="C18" s="683"/>
      <c r="D18" s="683"/>
      <c r="E18" s="683"/>
      <c r="F18" s="667">
        <f t="shared" si="2"/>
        <v>2449000000</v>
      </c>
      <c r="G18" s="667"/>
      <c r="H18" s="667">
        <v>2449000000</v>
      </c>
      <c r="I18" s="667">
        <f t="shared" si="3"/>
        <v>2244103000</v>
      </c>
      <c r="J18" s="669"/>
      <c r="K18" s="667"/>
      <c r="L18" s="667"/>
      <c r="M18" s="669">
        <f t="shared" si="4"/>
        <v>2244103000</v>
      </c>
      <c r="N18" s="669">
        <v>2244103000</v>
      </c>
      <c r="O18" s="669"/>
      <c r="P18" s="667"/>
      <c r="Q18" s="668"/>
      <c r="R18" s="668"/>
    </row>
    <row r="19" spans="1:19" s="332" customFormat="1" ht="24.75" customHeight="1">
      <c r="A19" s="681"/>
      <c r="B19" s="682" t="s">
        <v>177</v>
      </c>
      <c r="C19" s="683"/>
      <c r="D19" s="683"/>
      <c r="E19" s="683"/>
      <c r="F19" s="667">
        <f>G19+H19</f>
        <v>5180000000</v>
      </c>
      <c r="G19" s="667">
        <v>5180000000</v>
      </c>
      <c r="H19" s="667"/>
      <c r="I19" s="667">
        <f t="shared" si="3"/>
        <v>5810000000</v>
      </c>
      <c r="J19" s="669">
        <f t="shared" ref="J19" si="5">K19+L19</f>
        <v>5810000000</v>
      </c>
      <c r="K19" s="667">
        <v>5810000000</v>
      </c>
      <c r="L19" s="667"/>
      <c r="M19" s="665">
        <f>N19+O19</f>
        <v>0</v>
      </c>
      <c r="N19" s="665">
        <v>0</v>
      </c>
      <c r="O19" s="669"/>
      <c r="P19" s="667"/>
      <c r="Q19" s="668"/>
      <c r="R19" s="668"/>
    </row>
    <row r="20" spans="1:19" s="334" customFormat="1" ht="30" customHeight="1">
      <c r="A20" s="684">
        <v>2</v>
      </c>
      <c r="B20" s="680" t="s">
        <v>1742</v>
      </c>
      <c r="C20" s="670">
        <f>SUBTOTAL(9,C21:C58)</f>
        <v>0</v>
      </c>
      <c r="D20" s="670">
        <f>SUBTOTAL(9,D21:D58)</f>
        <v>0</v>
      </c>
      <c r="E20" s="670">
        <f>SUBTOTAL(9,E21:E58)</f>
        <v>0</v>
      </c>
      <c r="F20" s="666">
        <f t="shared" ref="F20:N20" si="6">SUBTOTAL(9,F21:F39)</f>
        <v>42413000000</v>
      </c>
      <c r="G20" s="675">
        <f t="shared" si="6"/>
        <v>0</v>
      </c>
      <c r="H20" s="666">
        <f>SUBTOTAL(9,H21:H39)</f>
        <v>42413000000</v>
      </c>
      <c r="I20" s="666">
        <f t="shared" si="6"/>
        <v>45944580937</v>
      </c>
      <c r="J20" s="675">
        <f t="shared" si="6"/>
        <v>0</v>
      </c>
      <c r="K20" s="675">
        <f t="shared" si="6"/>
        <v>0</v>
      </c>
      <c r="L20" s="675">
        <f t="shared" si="6"/>
        <v>0</v>
      </c>
      <c r="M20" s="666">
        <f t="shared" si="6"/>
        <v>45944580937</v>
      </c>
      <c r="N20" s="666">
        <f t="shared" si="6"/>
        <v>45944580937</v>
      </c>
      <c r="O20" s="666">
        <f>SUBTOTAL(9,O21:O58)</f>
        <v>0</v>
      </c>
      <c r="P20" s="666">
        <f>I20/F20*100</f>
        <v>108.32664734161696</v>
      </c>
      <c r="Q20" s="670"/>
      <c r="R20" s="670">
        <f t="shared" ref="R20:R33" si="7">M20/H20*100</f>
        <v>108.32664734161696</v>
      </c>
      <c r="S20" s="333"/>
    </row>
    <row r="21" spans="1:19" s="332" customFormat="1" ht="27" customHeight="1">
      <c r="A21" s="685"/>
      <c r="B21" s="682" t="s">
        <v>1361</v>
      </c>
      <c r="C21" s="683"/>
      <c r="D21" s="683"/>
      <c r="E21" s="683"/>
      <c r="F21" s="667">
        <f>G21+H21</f>
        <v>100000000</v>
      </c>
      <c r="G21" s="667"/>
      <c r="H21" s="667">
        <v>100000000</v>
      </c>
      <c r="I21" s="667">
        <f t="shared" si="3"/>
        <v>100000000</v>
      </c>
      <c r="J21" s="665">
        <f>K21+L21</f>
        <v>0</v>
      </c>
      <c r="K21" s="667"/>
      <c r="L21" s="667"/>
      <c r="M21" s="669">
        <f>N21+O21</f>
        <v>100000000</v>
      </c>
      <c r="N21" s="669">
        <v>100000000</v>
      </c>
      <c r="O21" s="669"/>
      <c r="P21" s="667">
        <f t="shared" ref="P21:P58" si="8">I21/F21*100</f>
        <v>100</v>
      </c>
      <c r="Q21" s="668"/>
      <c r="R21" s="668">
        <f t="shared" si="7"/>
        <v>100</v>
      </c>
    </row>
    <row r="22" spans="1:19" s="332" customFormat="1" ht="27" customHeight="1">
      <c r="A22" s="685"/>
      <c r="B22" s="682" t="s">
        <v>2751</v>
      </c>
      <c r="C22" s="683"/>
      <c r="D22" s="683"/>
      <c r="E22" s="683"/>
      <c r="F22" s="667">
        <f t="shared" ref="F22:F23" si="9">G22+H22</f>
        <v>24704000000</v>
      </c>
      <c r="G22" s="667"/>
      <c r="H22" s="667">
        <v>24704000000</v>
      </c>
      <c r="I22" s="667">
        <f t="shared" si="3"/>
        <v>28578287349</v>
      </c>
      <c r="J22" s="665">
        <f t="shared" ref="J22:J58" si="10">K22+L22</f>
        <v>0</v>
      </c>
      <c r="K22" s="667"/>
      <c r="L22" s="667"/>
      <c r="M22" s="669">
        <f t="shared" ref="M22:M58" si="11">N22+O22</f>
        <v>28578287349</v>
      </c>
      <c r="N22" s="669">
        <v>28578287349</v>
      </c>
      <c r="O22" s="669"/>
      <c r="P22" s="667">
        <f t="shared" si="8"/>
        <v>115.68283415236399</v>
      </c>
      <c r="Q22" s="668"/>
      <c r="R22" s="668">
        <f t="shared" si="7"/>
        <v>115.68283415236399</v>
      </c>
    </row>
    <row r="23" spans="1:19" s="332" customFormat="1" ht="27" customHeight="1">
      <c r="A23" s="685"/>
      <c r="B23" s="682" t="s">
        <v>1081</v>
      </c>
      <c r="C23" s="683"/>
      <c r="D23" s="683"/>
      <c r="E23" s="683"/>
      <c r="F23" s="667">
        <f t="shared" si="9"/>
        <v>854000000</v>
      </c>
      <c r="G23" s="667"/>
      <c r="H23" s="667">
        <v>854000000</v>
      </c>
      <c r="I23" s="667">
        <f t="shared" si="3"/>
        <v>835490940</v>
      </c>
      <c r="J23" s="665">
        <f t="shared" si="10"/>
        <v>0</v>
      </c>
      <c r="K23" s="667"/>
      <c r="L23" s="667"/>
      <c r="M23" s="669">
        <f t="shared" si="11"/>
        <v>835490940</v>
      </c>
      <c r="N23" s="669">
        <v>835490940</v>
      </c>
      <c r="O23" s="669"/>
      <c r="P23" s="667">
        <f t="shared" si="8"/>
        <v>97.832662763466033</v>
      </c>
      <c r="Q23" s="668"/>
      <c r="R23" s="668">
        <f t="shared" si="7"/>
        <v>97.832662763466033</v>
      </c>
    </row>
    <row r="24" spans="1:19" s="332" customFormat="1" ht="27" customHeight="1">
      <c r="A24" s="685"/>
      <c r="B24" s="682" t="s">
        <v>1071</v>
      </c>
      <c r="C24" s="686"/>
      <c r="D24" s="686"/>
      <c r="E24" s="686"/>
      <c r="F24" s="667">
        <f>G24+H24</f>
        <v>100000000</v>
      </c>
      <c r="G24" s="687"/>
      <c r="H24" s="667">
        <v>100000000</v>
      </c>
      <c r="I24" s="667">
        <f t="shared" si="3"/>
        <v>100000000</v>
      </c>
      <c r="J24" s="665">
        <f t="shared" si="10"/>
        <v>0</v>
      </c>
      <c r="K24" s="667"/>
      <c r="L24" s="667"/>
      <c r="M24" s="669">
        <f t="shared" si="11"/>
        <v>100000000</v>
      </c>
      <c r="N24" s="669">
        <v>100000000</v>
      </c>
      <c r="O24" s="669"/>
      <c r="P24" s="667">
        <f t="shared" si="8"/>
        <v>100</v>
      </c>
      <c r="Q24" s="668"/>
      <c r="R24" s="668">
        <f t="shared" si="7"/>
        <v>100</v>
      </c>
    </row>
    <row r="25" spans="1:19" s="332" customFormat="1" ht="27" customHeight="1">
      <c r="A25" s="685"/>
      <c r="B25" s="682" t="s">
        <v>1063</v>
      </c>
      <c r="C25" s="683"/>
      <c r="D25" s="683"/>
      <c r="E25" s="683"/>
      <c r="F25" s="667">
        <f t="shared" ref="F25:F27" si="12">G25+H25</f>
        <v>2745000000</v>
      </c>
      <c r="G25" s="667"/>
      <c r="H25" s="667">
        <v>2745000000</v>
      </c>
      <c r="I25" s="667">
        <f t="shared" si="3"/>
        <v>2732814000</v>
      </c>
      <c r="J25" s="665">
        <f t="shared" si="10"/>
        <v>0</v>
      </c>
      <c r="K25" s="667"/>
      <c r="L25" s="667"/>
      <c r="M25" s="669">
        <f t="shared" si="11"/>
        <v>2732814000</v>
      </c>
      <c r="N25" s="669">
        <v>2732814000</v>
      </c>
      <c r="O25" s="669"/>
      <c r="P25" s="667">
        <f t="shared" si="8"/>
        <v>99.556065573770496</v>
      </c>
      <c r="Q25" s="668"/>
      <c r="R25" s="668">
        <f t="shared" si="7"/>
        <v>99.556065573770496</v>
      </c>
    </row>
    <row r="26" spans="1:19" s="332" customFormat="1" ht="27" customHeight="1">
      <c r="A26" s="685"/>
      <c r="B26" s="682" t="s">
        <v>1763</v>
      </c>
      <c r="C26" s="683"/>
      <c r="D26" s="683"/>
      <c r="E26" s="683"/>
      <c r="F26" s="667">
        <f t="shared" si="12"/>
        <v>1210000000</v>
      </c>
      <c r="G26" s="667"/>
      <c r="H26" s="667">
        <v>1210000000</v>
      </c>
      <c r="I26" s="667">
        <f t="shared" si="3"/>
        <v>1207441700</v>
      </c>
      <c r="J26" s="665">
        <f t="shared" si="10"/>
        <v>0</v>
      </c>
      <c r="K26" s="667"/>
      <c r="L26" s="667"/>
      <c r="M26" s="669">
        <f t="shared" si="11"/>
        <v>1207441700</v>
      </c>
      <c r="N26" s="669">
        <v>1207441700</v>
      </c>
      <c r="O26" s="669"/>
      <c r="P26" s="667">
        <f t="shared" si="8"/>
        <v>99.788570247933876</v>
      </c>
      <c r="Q26" s="668"/>
      <c r="R26" s="668">
        <f t="shared" si="7"/>
        <v>99.788570247933876</v>
      </c>
    </row>
    <row r="27" spans="1:19" s="332" customFormat="1" ht="27" customHeight="1">
      <c r="A27" s="688"/>
      <c r="B27" s="676" t="s">
        <v>285</v>
      </c>
      <c r="C27" s="689"/>
      <c r="D27" s="689"/>
      <c r="E27" s="689"/>
      <c r="F27" s="667">
        <f t="shared" si="12"/>
        <v>1152000000</v>
      </c>
      <c r="G27" s="672"/>
      <c r="H27" s="672">
        <v>1152000000</v>
      </c>
      <c r="I27" s="667">
        <f t="shared" si="3"/>
        <v>1152000000</v>
      </c>
      <c r="J27" s="674"/>
      <c r="K27" s="672"/>
      <c r="L27" s="672"/>
      <c r="M27" s="669">
        <f t="shared" si="11"/>
        <v>1152000000</v>
      </c>
      <c r="N27" s="671">
        <v>1152000000</v>
      </c>
      <c r="O27" s="671"/>
      <c r="P27" s="672"/>
      <c r="Q27" s="673"/>
      <c r="R27" s="673"/>
    </row>
    <row r="28" spans="1:19" s="332" customFormat="1" ht="27" customHeight="1">
      <c r="A28" s="685"/>
      <c r="B28" s="682" t="s">
        <v>1057</v>
      </c>
      <c r="C28" s="683"/>
      <c r="D28" s="683"/>
      <c r="E28" s="683"/>
      <c r="F28" s="667">
        <f>G28+H28</f>
        <v>4400000000</v>
      </c>
      <c r="G28" s="667"/>
      <c r="H28" s="667">
        <f>3833000000+567000000</f>
        <v>4400000000</v>
      </c>
      <c r="I28" s="667">
        <f t="shared" si="3"/>
        <v>4130187948</v>
      </c>
      <c r="J28" s="665">
        <f t="shared" si="10"/>
        <v>0</v>
      </c>
      <c r="K28" s="667"/>
      <c r="L28" s="667"/>
      <c r="M28" s="669">
        <f t="shared" si="11"/>
        <v>4130187948</v>
      </c>
      <c r="N28" s="669">
        <v>4130187948</v>
      </c>
      <c r="O28" s="669"/>
      <c r="P28" s="667">
        <f t="shared" si="8"/>
        <v>93.867907909090903</v>
      </c>
      <c r="Q28" s="668"/>
      <c r="R28" s="668">
        <f t="shared" si="7"/>
        <v>93.867907909090903</v>
      </c>
    </row>
    <row r="29" spans="1:19" s="332" customFormat="1" ht="27" customHeight="1">
      <c r="A29" s="685"/>
      <c r="B29" s="682" t="s">
        <v>1762</v>
      </c>
      <c r="C29" s="683"/>
      <c r="D29" s="683"/>
      <c r="E29" s="683"/>
      <c r="F29" s="667">
        <f t="shared" ref="F29:F38" si="13">G29+H29</f>
        <v>5387000000</v>
      </c>
      <c r="G29" s="667"/>
      <c r="H29" s="667">
        <v>5387000000</v>
      </c>
      <c r="I29" s="667">
        <f t="shared" si="3"/>
        <v>5387000000</v>
      </c>
      <c r="J29" s="665"/>
      <c r="K29" s="667"/>
      <c r="L29" s="667"/>
      <c r="M29" s="669">
        <f t="shared" si="11"/>
        <v>5387000000</v>
      </c>
      <c r="N29" s="669">
        <v>5387000000</v>
      </c>
      <c r="O29" s="669"/>
      <c r="P29" s="667">
        <f t="shared" si="8"/>
        <v>100</v>
      </c>
      <c r="Q29" s="668"/>
      <c r="R29" s="668">
        <f t="shared" si="7"/>
        <v>100</v>
      </c>
    </row>
    <row r="30" spans="1:19" s="332" customFormat="1" ht="27" customHeight="1">
      <c r="A30" s="685"/>
      <c r="B30" s="682" t="s">
        <v>1055</v>
      </c>
      <c r="C30" s="683"/>
      <c r="D30" s="683"/>
      <c r="E30" s="683"/>
      <c r="F30" s="667">
        <f t="shared" si="13"/>
        <v>612000000</v>
      </c>
      <c r="G30" s="667"/>
      <c r="H30" s="667">
        <v>612000000</v>
      </c>
      <c r="I30" s="667">
        <f t="shared" si="3"/>
        <v>400000000</v>
      </c>
      <c r="J30" s="665">
        <f t="shared" si="10"/>
        <v>0</v>
      </c>
      <c r="K30" s="667"/>
      <c r="L30" s="667"/>
      <c r="M30" s="669">
        <f t="shared" si="11"/>
        <v>400000000</v>
      </c>
      <c r="N30" s="669">
        <v>400000000</v>
      </c>
      <c r="O30" s="669"/>
      <c r="P30" s="667">
        <f t="shared" si="8"/>
        <v>65.359477124183002</v>
      </c>
      <c r="Q30" s="668"/>
      <c r="R30" s="668">
        <f t="shared" si="7"/>
        <v>65.359477124183002</v>
      </c>
    </row>
    <row r="31" spans="1:19" s="332" customFormat="1" ht="27" customHeight="1">
      <c r="A31" s="685"/>
      <c r="B31" s="682" t="s">
        <v>1741</v>
      </c>
      <c r="C31" s="683"/>
      <c r="D31" s="683"/>
      <c r="E31" s="683"/>
      <c r="F31" s="667">
        <f t="shared" si="13"/>
        <v>234000000</v>
      </c>
      <c r="G31" s="667"/>
      <c r="H31" s="667">
        <v>234000000</v>
      </c>
      <c r="I31" s="667">
        <f t="shared" si="3"/>
        <v>234000000</v>
      </c>
      <c r="J31" s="665">
        <f t="shared" si="10"/>
        <v>0</v>
      </c>
      <c r="K31" s="667"/>
      <c r="L31" s="667"/>
      <c r="M31" s="669">
        <f t="shared" si="11"/>
        <v>234000000</v>
      </c>
      <c r="N31" s="669">
        <v>234000000</v>
      </c>
      <c r="O31" s="669"/>
      <c r="P31" s="667">
        <f t="shared" si="8"/>
        <v>100</v>
      </c>
      <c r="Q31" s="668"/>
      <c r="R31" s="668">
        <f t="shared" si="7"/>
        <v>100</v>
      </c>
    </row>
    <row r="32" spans="1:19" s="332" customFormat="1" ht="27" customHeight="1">
      <c r="A32" s="685"/>
      <c r="B32" s="682" t="s">
        <v>1363</v>
      </c>
      <c r="C32" s="686"/>
      <c r="D32" s="686"/>
      <c r="E32" s="686"/>
      <c r="F32" s="667">
        <f t="shared" si="13"/>
        <v>115000000</v>
      </c>
      <c r="G32" s="687"/>
      <c r="H32" s="667">
        <v>115000000</v>
      </c>
      <c r="I32" s="667">
        <f t="shared" si="3"/>
        <v>287359000</v>
      </c>
      <c r="J32" s="665">
        <f t="shared" si="10"/>
        <v>0</v>
      </c>
      <c r="K32" s="667"/>
      <c r="L32" s="667"/>
      <c r="M32" s="669">
        <f t="shared" si="11"/>
        <v>287359000</v>
      </c>
      <c r="N32" s="669">
        <v>287359000</v>
      </c>
      <c r="O32" s="669"/>
      <c r="P32" s="667">
        <f t="shared" si="8"/>
        <v>249.87739130434781</v>
      </c>
      <c r="Q32" s="668"/>
      <c r="R32" s="668">
        <f t="shared" si="7"/>
        <v>249.87739130434781</v>
      </c>
    </row>
    <row r="33" spans="1:18" s="332" customFormat="1" ht="27" customHeight="1">
      <c r="A33" s="688"/>
      <c r="B33" s="676" t="s">
        <v>1042</v>
      </c>
      <c r="C33" s="690"/>
      <c r="D33" s="690"/>
      <c r="E33" s="690"/>
      <c r="F33" s="672">
        <f t="shared" si="13"/>
        <v>200000000</v>
      </c>
      <c r="G33" s="691"/>
      <c r="H33" s="672">
        <v>200000000</v>
      </c>
      <c r="I33" s="677">
        <f t="shared" si="3"/>
        <v>200000000</v>
      </c>
      <c r="J33" s="665">
        <f t="shared" si="10"/>
        <v>0</v>
      </c>
      <c r="K33" s="672"/>
      <c r="L33" s="672"/>
      <c r="M33" s="669">
        <f t="shared" si="11"/>
        <v>200000000</v>
      </c>
      <c r="N33" s="671">
        <v>200000000</v>
      </c>
      <c r="O33" s="671"/>
      <c r="P33" s="672">
        <f t="shared" si="8"/>
        <v>100</v>
      </c>
      <c r="Q33" s="673"/>
      <c r="R33" s="673">
        <f t="shared" si="7"/>
        <v>100</v>
      </c>
    </row>
    <row r="34" spans="1:18" s="332" customFormat="1" ht="27" customHeight="1">
      <c r="A34" s="688"/>
      <c r="B34" s="676" t="s">
        <v>1968</v>
      </c>
      <c r="C34" s="690"/>
      <c r="D34" s="690"/>
      <c r="E34" s="690"/>
      <c r="F34" s="672">
        <f t="shared" si="13"/>
        <v>100000000</v>
      </c>
      <c r="G34" s="691"/>
      <c r="H34" s="672">
        <v>100000000</v>
      </c>
      <c r="I34" s="677">
        <f t="shared" si="3"/>
        <v>100000000</v>
      </c>
      <c r="J34" s="665">
        <f t="shared" si="10"/>
        <v>0</v>
      </c>
      <c r="K34" s="672"/>
      <c r="L34" s="672"/>
      <c r="M34" s="665">
        <f t="shared" si="11"/>
        <v>100000000</v>
      </c>
      <c r="N34" s="671">
        <v>100000000</v>
      </c>
      <c r="O34" s="671"/>
      <c r="P34" s="672"/>
      <c r="Q34" s="673"/>
      <c r="R34" s="673"/>
    </row>
    <row r="35" spans="1:18" s="332" customFormat="1" ht="27" customHeight="1">
      <c r="A35" s="688"/>
      <c r="B35" s="676" t="s">
        <v>1969</v>
      </c>
      <c r="C35" s="690"/>
      <c r="D35" s="690"/>
      <c r="E35" s="690"/>
      <c r="F35" s="672">
        <f t="shared" si="13"/>
        <v>100000000</v>
      </c>
      <c r="G35" s="691"/>
      <c r="H35" s="672">
        <v>100000000</v>
      </c>
      <c r="I35" s="677">
        <f t="shared" si="3"/>
        <v>100000000</v>
      </c>
      <c r="J35" s="665">
        <f t="shared" si="10"/>
        <v>0</v>
      </c>
      <c r="K35" s="672"/>
      <c r="L35" s="672"/>
      <c r="M35" s="665">
        <f t="shared" si="11"/>
        <v>100000000</v>
      </c>
      <c r="N35" s="671">
        <v>100000000</v>
      </c>
      <c r="O35" s="671"/>
      <c r="P35" s="672"/>
      <c r="Q35" s="673"/>
      <c r="R35" s="673"/>
    </row>
    <row r="36" spans="1:18" s="332" customFormat="1" ht="27" customHeight="1">
      <c r="A36" s="688"/>
      <c r="B36" s="676" t="s">
        <v>1970</v>
      </c>
      <c r="C36" s="690"/>
      <c r="D36" s="690"/>
      <c r="E36" s="690"/>
      <c r="F36" s="672">
        <f t="shared" si="13"/>
        <v>200000000</v>
      </c>
      <c r="G36" s="691"/>
      <c r="H36" s="672">
        <v>200000000</v>
      </c>
      <c r="I36" s="677">
        <f t="shared" si="3"/>
        <v>200000000</v>
      </c>
      <c r="J36" s="665">
        <f t="shared" si="10"/>
        <v>0</v>
      </c>
      <c r="K36" s="672"/>
      <c r="L36" s="672"/>
      <c r="M36" s="665">
        <f t="shared" si="11"/>
        <v>200000000</v>
      </c>
      <c r="N36" s="671">
        <v>200000000</v>
      </c>
      <c r="O36" s="671"/>
      <c r="P36" s="672"/>
      <c r="Q36" s="673"/>
      <c r="R36" s="673"/>
    </row>
    <row r="37" spans="1:18" s="332" customFormat="1" ht="27" customHeight="1">
      <c r="A37" s="688"/>
      <c r="B37" s="676" t="s">
        <v>1971</v>
      </c>
      <c r="C37" s="690"/>
      <c r="D37" s="690"/>
      <c r="E37" s="690"/>
      <c r="F37" s="672">
        <f t="shared" si="13"/>
        <v>100000000</v>
      </c>
      <c r="G37" s="691"/>
      <c r="H37" s="672">
        <v>100000000</v>
      </c>
      <c r="I37" s="677">
        <f t="shared" si="3"/>
        <v>100000000</v>
      </c>
      <c r="J37" s="665">
        <f t="shared" si="10"/>
        <v>0</v>
      </c>
      <c r="K37" s="672"/>
      <c r="L37" s="672"/>
      <c r="M37" s="665">
        <f t="shared" si="11"/>
        <v>100000000</v>
      </c>
      <c r="N37" s="671">
        <v>100000000</v>
      </c>
      <c r="O37" s="671"/>
      <c r="P37" s="672"/>
      <c r="Q37" s="673"/>
      <c r="R37" s="673"/>
    </row>
    <row r="38" spans="1:18" s="332" customFormat="1" ht="27" customHeight="1">
      <c r="A38" s="688"/>
      <c r="B38" s="676" t="s">
        <v>1972</v>
      </c>
      <c r="C38" s="690"/>
      <c r="D38" s="690"/>
      <c r="E38" s="690"/>
      <c r="F38" s="672">
        <f t="shared" si="13"/>
        <v>100000000</v>
      </c>
      <c r="G38" s="691"/>
      <c r="H38" s="672">
        <v>100000000</v>
      </c>
      <c r="I38" s="677">
        <f t="shared" si="3"/>
        <v>100000000</v>
      </c>
      <c r="J38" s="665">
        <f t="shared" si="10"/>
        <v>0</v>
      </c>
      <c r="K38" s="672"/>
      <c r="L38" s="672"/>
      <c r="M38" s="665">
        <f t="shared" si="11"/>
        <v>100000000</v>
      </c>
      <c r="N38" s="671">
        <v>100000000</v>
      </c>
      <c r="O38" s="671"/>
      <c r="P38" s="672"/>
      <c r="Q38" s="673"/>
      <c r="R38" s="673"/>
    </row>
    <row r="39" spans="1:18" s="332" customFormat="1" ht="27" customHeight="1">
      <c r="A39" s="685"/>
      <c r="B39" s="682" t="s">
        <v>177</v>
      </c>
      <c r="C39" s="683">
        <f>D39+E39</f>
        <v>0</v>
      </c>
      <c r="D39" s="683"/>
      <c r="E39" s="683"/>
      <c r="F39" s="667"/>
      <c r="G39" s="687"/>
      <c r="H39" s="667"/>
      <c r="I39" s="677">
        <f t="shared" si="3"/>
        <v>0</v>
      </c>
      <c r="J39" s="665">
        <f t="shared" si="10"/>
        <v>0</v>
      </c>
      <c r="K39" s="667"/>
      <c r="L39" s="667"/>
      <c r="M39" s="665">
        <f t="shared" si="11"/>
        <v>0</v>
      </c>
      <c r="N39" s="667"/>
      <c r="O39" s="669"/>
      <c r="P39" s="667"/>
      <c r="Q39" s="668"/>
      <c r="R39" s="668"/>
    </row>
    <row r="40" spans="1:18" s="333" customFormat="1" ht="27" customHeight="1">
      <c r="A40" s="684" t="s">
        <v>305</v>
      </c>
      <c r="B40" s="680" t="s">
        <v>1743</v>
      </c>
      <c r="C40" s="670">
        <f>SUBTOTAL(9,C41:C58)</f>
        <v>0</v>
      </c>
      <c r="D40" s="670">
        <f>SUBTOTAL(9,D41:D58)</f>
        <v>0</v>
      </c>
      <c r="E40" s="670">
        <f>SUBTOTAL(9,E41:E58)</f>
        <v>0</v>
      </c>
      <c r="F40" s="666">
        <f>SUBTOTAL(9,F41:F58)</f>
        <v>570547000000</v>
      </c>
      <c r="G40" s="666">
        <f t="shared" ref="G40:O40" si="14">SUBTOTAL(9,G41:G58)</f>
        <v>481057000000</v>
      </c>
      <c r="H40" s="666">
        <f t="shared" si="14"/>
        <v>89490000000</v>
      </c>
      <c r="I40" s="666">
        <f t="shared" si="14"/>
        <v>619172732266</v>
      </c>
      <c r="J40" s="666">
        <f t="shared" si="14"/>
        <v>531131892015</v>
      </c>
      <c r="K40" s="666">
        <f t="shared" si="14"/>
        <v>407606845345</v>
      </c>
      <c r="L40" s="666">
        <f t="shared" si="14"/>
        <v>123525046670</v>
      </c>
      <c r="M40" s="666">
        <f t="shared" si="14"/>
        <v>88040840251</v>
      </c>
      <c r="N40" s="666">
        <f t="shared" si="14"/>
        <v>88040840251</v>
      </c>
      <c r="O40" s="666">
        <f t="shared" si="14"/>
        <v>0</v>
      </c>
      <c r="P40" s="666">
        <f t="shared" si="8"/>
        <v>108.52265146710087</v>
      </c>
      <c r="Q40" s="670"/>
      <c r="R40" s="670">
        <f t="shared" ref="R40:R58" si="15">M40/H40*100</f>
        <v>98.380646162699747</v>
      </c>
    </row>
    <row r="41" spans="1:18" s="332" customFormat="1" ht="27" customHeight="1">
      <c r="A41" s="685"/>
      <c r="B41" s="680" t="s">
        <v>1744</v>
      </c>
      <c r="C41" s="683"/>
      <c r="D41" s="683"/>
      <c r="E41" s="683"/>
      <c r="F41" s="666">
        <f>SUBTOTAL(9,F42:F49)-1000000</f>
        <v>130929000000</v>
      </c>
      <c r="G41" s="666">
        <f>SUBTOTAL(9,G42:G49)-1000000</f>
        <v>99026000000</v>
      </c>
      <c r="H41" s="666">
        <f>SUBTOTAL(9,H42:H49)</f>
        <v>31903000000</v>
      </c>
      <c r="I41" s="666">
        <f>SUBTOTAL(9,I42:I49)</f>
        <v>162858302910</v>
      </c>
      <c r="J41" s="666">
        <f t="shared" ref="J41:O41" si="16">SUBTOTAL(9,J42:J49)</f>
        <v>127731305810</v>
      </c>
      <c r="K41" s="666">
        <f t="shared" si="16"/>
        <v>108203315810</v>
      </c>
      <c r="L41" s="666">
        <f t="shared" si="16"/>
        <v>19527990000</v>
      </c>
      <c r="M41" s="666">
        <f t="shared" si="16"/>
        <v>35126997100</v>
      </c>
      <c r="N41" s="666">
        <f t="shared" si="16"/>
        <v>35126997100</v>
      </c>
      <c r="O41" s="666">
        <f t="shared" si="16"/>
        <v>0</v>
      </c>
      <c r="P41" s="667">
        <f t="shared" si="8"/>
        <v>124.38673090759113</v>
      </c>
      <c r="Q41" s="668"/>
      <c r="R41" s="668">
        <f t="shared" si="15"/>
        <v>110.10562360906498</v>
      </c>
    </row>
    <row r="42" spans="1:18" s="332" customFormat="1" ht="27" customHeight="1">
      <c r="A42" s="685"/>
      <c r="B42" s="682" t="s">
        <v>1726</v>
      </c>
      <c r="C42" s="683"/>
      <c r="D42" s="683"/>
      <c r="E42" s="683"/>
      <c r="F42" s="667">
        <f>G42+H42</f>
        <v>76030000000</v>
      </c>
      <c r="G42" s="667">
        <v>59222000000</v>
      </c>
      <c r="H42" s="667">
        <v>16808000000</v>
      </c>
      <c r="I42" s="667">
        <f t="shared" ref="I42:I58" si="17">J42+M42</f>
        <v>98937841576</v>
      </c>
      <c r="J42" s="669">
        <f t="shared" si="10"/>
        <v>80205599810</v>
      </c>
      <c r="K42" s="667">
        <v>80205599810</v>
      </c>
      <c r="L42" s="667"/>
      <c r="M42" s="669">
        <f t="shared" si="11"/>
        <v>18732241766</v>
      </c>
      <c r="N42" s="669">
        <v>18732241766</v>
      </c>
      <c r="O42" s="669"/>
      <c r="P42" s="667">
        <f t="shared" si="8"/>
        <v>130.13000338813626</v>
      </c>
      <c r="Q42" s="668"/>
      <c r="R42" s="668">
        <f t="shared" si="15"/>
        <v>111.44836843169918</v>
      </c>
    </row>
    <row r="43" spans="1:18" s="332" customFormat="1" ht="27" customHeight="1">
      <c r="A43" s="685"/>
      <c r="B43" s="682" t="s">
        <v>1702</v>
      </c>
      <c r="C43" s="683"/>
      <c r="D43" s="683"/>
      <c r="E43" s="683"/>
      <c r="F43" s="667">
        <f t="shared" ref="F43:F49" si="18">G43+H43</f>
        <v>16336000000</v>
      </c>
      <c r="G43" s="667">
        <v>11970000000</v>
      </c>
      <c r="H43" s="667">
        <v>4366000000</v>
      </c>
      <c r="I43" s="667">
        <f t="shared" si="17"/>
        <v>20892430000</v>
      </c>
      <c r="J43" s="669">
        <f t="shared" si="10"/>
        <v>14921625000</v>
      </c>
      <c r="K43" s="667">
        <v>3641887000</v>
      </c>
      <c r="L43" s="667">
        <v>11279738000</v>
      </c>
      <c r="M43" s="669">
        <f t="shared" si="11"/>
        <v>5970805000</v>
      </c>
      <c r="N43" s="669">
        <v>5970805000</v>
      </c>
      <c r="O43" s="669"/>
      <c r="P43" s="667">
        <f t="shared" si="8"/>
        <v>127.89195641527913</v>
      </c>
      <c r="Q43" s="668"/>
      <c r="R43" s="668">
        <f t="shared" si="15"/>
        <v>136.7568712780577</v>
      </c>
    </row>
    <row r="44" spans="1:18" s="332" customFormat="1" ht="27" customHeight="1">
      <c r="A44" s="685"/>
      <c r="B44" s="682" t="s">
        <v>1703</v>
      </c>
      <c r="C44" s="683"/>
      <c r="D44" s="683"/>
      <c r="E44" s="683"/>
      <c r="F44" s="667">
        <f t="shared" si="18"/>
        <v>11506000000</v>
      </c>
      <c r="G44" s="667">
        <v>8447000000</v>
      </c>
      <c r="H44" s="667">
        <v>3059000000</v>
      </c>
      <c r="I44" s="667">
        <f t="shared" si="17"/>
        <v>12092961760</v>
      </c>
      <c r="J44" s="669">
        <f t="shared" si="10"/>
        <v>9215678000</v>
      </c>
      <c r="K44" s="667">
        <v>3961624000</v>
      </c>
      <c r="L44" s="667">
        <v>5254054000</v>
      </c>
      <c r="M44" s="669">
        <f t="shared" si="11"/>
        <v>2877283760</v>
      </c>
      <c r="N44" s="669">
        <v>2877283760</v>
      </c>
      <c r="O44" s="669"/>
      <c r="P44" s="667">
        <f t="shared" si="8"/>
        <v>105.10135372848947</v>
      </c>
      <c r="Q44" s="668"/>
      <c r="R44" s="668">
        <f t="shared" si="15"/>
        <v>94.059619483491346</v>
      </c>
    </row>
    <row r="45" spans="1:18" s="332" customFormat="1" ht="27" customHeight="1">
      <c r="A45" s="685"/>
      <c r="B45" s="682" t="s">
        <v>1727</v>
      </c>
      <c r="C45" s="683"/>
      <c r="D45" s="683"/>
      <c r="E45" s="683"/>
      <c r="F45" s="667">
        <f t="shared" si="18"/>
        <v>4545000000</v>
      </c>
      <c r="G45" s="667">
        <v>3317000000</v>
      </c>
      <c r="H45" s="667">
        <v>1228000000</v>
      </c>
      <c r="I45" s="667">
        <f t="shared" si="17"/>
        <v>7471146000</v>
      </c>
      <c r="J45" s="669">
        <f t="shared" si="10"/>
        <v>6356146000</v>
      </c>
      <c r="K45" s="667">
        <v>6356146000</v>
      </c>
      <c r="L45" s="667"/>
      <c r="M45" s="669">
        <f t="shared" si="11"/>
        <v>1115000000</v>
      </c>
      <c r="N45" s="669">
        <v>1115000000</v>
      </c>
      <c r="O45" s="669"/>
      <c r="P45" s="667">
        <f t="shared" si="8"/>
        <v>164.38165016501648</v>
      </c>
      <c r="Q45" s="668"/>
      <c r="R45" s="668">
        <f t="shared" si="15"/>
        <v>90.798045602605853</v>
      </c>
    </row>
    <row r="46" spans="1:18" s="332" customFormat="1" ht="27" customHeight="1">
      <c r="A46" s="685"/>
      <c r="B46" s="682" t="s">
        <v>1705</v>
      </c>
      <c r="C46" s="683"/>
      <c r="D46" s="683"/>
      <c r="E46" s="683"/>
      <c r="F46" s="667">
        <f t="shared" si="18"/>
        <v>11153000000</v>
      </c>
      <c r="G46" s="667">
        <v>8031000000</v>
      </c>
      <c r="H46" s="667">
        <v>3122000000</v>
      </c>
      <c r="I46" s="667">
        <f t="shared" si="17"/>
        <v>12255144976</v>
      </c>
      <c r="J46" s="669">
        <f t="shared" si="10"/>
        <v>9144118000</v>
      </c>
      <c r="K46" s="667">
        <v>9144118000</v>
      </c>
      <c r="L46" s="667"/>
      <c r="M46" s="669">
        <f t="shared" si="11"/>
        <v>3111026976</v>
      </c>
      <c r="N46" s="669">
        <v>3111026976</v>
      </c>
      <c r="O46" s="669"/>
      <c r="P46" s="667">
        <f t="shared" si="8"/>
        <v>109.88204945754505</v>
      </c>
      <c r="Q46" s="668"/>
      <c r="R46" s="668">
        <f t="shared" si="15"/>
        <v>99.648525816784115</v>
      </c>
    </row>
    <row r="47" spans="1:18" s="332" customFormat="1" ht="27" customHeight="1">
      <c r="A47" s="685"/>
      <c r="B47" s="682" t="s">
        <v>1728</v>
      </c>
      <c r="C47" s="683"/>
      <c r="D47" s="683"/>
      <c r="E47" s="683"/>
      <c r="F47" s="667">
        <f t="shared" si="18"/>
        <v>10000000</v>
      </c>
      <c r="G47" s="667"/>
      <c r="H47" s="667">
        <v>10000000</v>
      </c>
      <c r="I47" s="667">
        <f t="shared" si="17"/>
        <v>0</v>
      </c>
      <c r="J47" s="669">
        <f t="shared" si="10"/>
        <v>0</v>
      </c>
      <c r="K47" s="667"/>
      <c r="L47" s="667"/>
      <c r="M47" s="665">
        <f t="shared" si="11"/>
        <v>0</v>
      </c>
      <c r="N47" s="665">
        <v>0</v>
      </c>
      <c r="O47" s="669"/>
      <c r="P47" s="667">
        <f t="shared" si="8"/>
        <v>0</v>
      </c>
      <c r="Q47" s="668"/>
      <c r="R47" s="668">
        <f t="shared" si="15"/>
        <v>0</v>
      </c>
    </row>
    <row r="48" spans="1:18" s="332" customFormat="1" ht="27" customHeight="1">
      <c r="A48" s="685"/>
      <c r="B48" s="682" t="s">
        <v>1707</v>
      </c>
      <c r="C48" s="683"/>
      <c r="D48" s="683"/>
      <c r="E48" s="683"/>
      <c r="F48" s="667">
        <f t="shared" si="18"/>
        <v>4894000000</v>
      </c>
      <c r="G48" s="667">
        <v>3476000000</v>
      </c>
      <c r="H48" s="667">
        <v>1418000000</v>
      </c>
      <c r="I48" s="667">
        <f t="shared" si="17"/>
        <v>4652214598</v>
      </c>
      <c r="J48" s="669">
        <f t="shared" si="10"/>
        <v>3024452000</v>
      </c>
      <c r="K48" s="667">
        <v>3024452000</v>
      </c>
      <c r="L48" s="667"/>
      <c r="M48" s="669">
        <f t="shared" si="11"/>
        <v>1627762598</v>
      </c>
      <c r="N48" s="669">
        <v>1627762598</v>
      </c>
      <c r="O48" s="669"/>
      <c r="P48" s="667">
        <f t="shared" si="8"/>
        <v>95.059554515733552</v>
      </c>
      <c r="Q48" s="668"/>
      <c r="R48" s="668">
        <f t="shared" si="15"/>
        <v>114.79284894217207</v>
      </c>
    </row>
    <row r="49" spans="1:18" s="332" customFormat="1" ht="27" customHeight="1">
      <c r="A49" s="685"/>
      <c r="B49" s="682" t="s">
        <v>1708</v>
      </c>
      <c r="C49" s="683"/>
      <c r="D49" s="683"/>
      <c r="E49" s="683"/>
      <c r="F49" s="667">
        <f t="shared" si="18"/>
        <v>6456000000</v>
      </c>
      <c r="G49" s="667">
        <v>4564000000</v>
      </c>
      <c r="H49" s="667">
        <v>1892000000</v>
      </c>
      <c r="I49" s="667">
        <f t="shared" si="17"/>
        <v>6556564000</v>
      </c>
      <c r="J49" s="669">
        <f t="shared" si="10"/>
        <v>4863687000</v>
      </c>
      <c r="K49" s="667">
        <v>1869489000</v>
      </c>
      <c r="L49" s="667">
        <v>2994198000</v>
      </c>
      <c r="M49" s="669">
        <f t="shared" si="11"/>
        <v>1692877000</v>
      </c>
      <c r="N49" s="669">
        <v>1692877000</v>
      </c>
      <c r="O49" s="669"/>
      <c r="P49" s="667">
        <f t="shared" si="8"/>
        <v>101.55768277571251</v>
      </c>
      <c r="Q49" s="668"/>
      <c r="R49" s="668">
        <f t="shared" si="15"/>
        <v>89.475528541226211</v>
      </c>
    </row>
    <row r="50" spans="1:18" s="332" customFormat="1" ht="27" customHeight="1">
      <c r="A50" s="685"/>
      <c r="B50" s="680" t="s">
        <v>1742</v>
      </c>
      <c r="C50" s="683"/>
      <c r="D50" s="683"/>
      <c r="E50" s="683"/>
      <c r="F50" s="666">
        <f>SUBTOTAL(9,F51:F58)</f>
        <v>439617000000</v>
      </c>
      <c r="G50" s="666">
        <f t="shared" ref="G50:H50" si="19">SUBTOTAL(9,G51:G59)</f>
        <v>382030000000</v>
      </c>
      <c r="H50" s="666">
        <f t="shared" si="19"/>
        <v>57587000000</v>
      </c>
      <c r="I50" s="666">
        <f>SUBTOTAL(9,I51:I58)</f>
        <v>456314429356</v>
      </c>
      <c r="J50" s="666">
        <f>SUBTOTAL(9,J51:J58)</f>
        <v>403400586205</v>
      </c>
      <c r="K50" s="666">
        <f>SUBTOTAL(9,K51:K58)</f>
        <v>299403529535</v>
      </c>
      <c r="L50" s="666">
        <f t="shared" ref="L50" si="20">SUBTOTAL(9,L51:L59)</f>
        <v>103997056670</v>
      </c>
      <c r="M50" s="666">
        <f>SUBTOTAL(9,M51:M58)</f>
        <v>52913843151</v>
      </c>
      <c r="N50" s="666">
        <f>SUBTOTAL(9,N51:N58)</f>
        <v>52913843151</v>
      </c>
      <c r="O50" s="666">
        <f t="shared" ref="O50" si="21">SUBTOTAL(9,O51:O59)</f>
        <v>0</v>
      </c>
      <c r="P50" s="667">
        <f t="shared" si="8"/>
        <v>103.79817644813554</v>
      </c>
      <c r="Q50" s="668"/>
      <c r="R50" s="668">
        <f t="shared" si="15"/>
        <v>91.885048971121947</v>
      </c>
    </row>
    <row r="51" spans="1:18" s="332" customFormat="1" ht="27" customHeight="1">
      <c r="A51" s="685"/>
      <c r="B51" s="682" t="s">
        <v>1726</v>
      </c>
      <c r="C51" s="683"/>
      <c r="D51" s="683"/>
      <c r="E51" s="683"/>
      <c r="F51" s="667">
        <f>G51+H51</f>
        <v>68028000000</v>
      </c>
      <c r="G51" s="667">
        <v>61644000000</v>
      </c>
      <c r="H51" s="667">
        <v>6384000000</v>
      </c>
      <c r="I51" s="667">
        <f t="shared" si="17"/>
        <v>68037777215</v>
      </c>
      <c r="J51" s="669">
        <f t="shared" si="10"/>
        <v>62046733215</v>
      </c>
      <c r="K51" s="667">
        <v>28877885545</v>
      </c>
      <c r="L51" s="667">
        <v>33168847670</v>
      </c>
      <c r="M51" s="669">
        <f t="shared" si="11"/>
        <v>5991044000</v>
      </c>
      <c r="N51" s="669">
        <v>5991044000</v>
      </c>
      <c r="O51" s="669"/>
      <c r="P51" s="667">
        <f t="shared" si="8"/>
        <v>100.01437233933086</v>
      </c>
      <c r="Q51" s="668"/>
      <c r="R51" s="668">
        <f t="shared" si="15"/>
        <v>93.84467418546366</v>
      </c>
    </row>
    <row r="52" spans="1:18" s="332" customFormat="1" ht="27" customHeight="1">
      <c r="A52" s="685"/>
      <c r="B52" s="682" t="s">
        <v>1702</v>
      </c>
      <c r="C52" s="683"/>
      <c r="D52" s="683"/>
      <c r="E52" s="683"/>
      <c r="F52" s="667">
        <f t="shared" ref="F52:F58" si="22">G52+H52</f>
        <v>72944000000</v>
      </c>
      <c r="G52" s="667">
        <v>66817000000</v>
      </c>
      <c r="H52" s="667">
        <v>6127000000</v>
      </c>
      <c r="I52" s="667">
        <f t="shared" si="17"/>
        <v>78511384760</v>
      </c>
      <c r="J52" s="669">
        <f t="shared" si="10"/>
        <v>71406139760</v>
      </c>
      <c r="K52" s="667">
        <v>36102144760</v>
      </c>
      <c r="L52" s="667">
        <v>35303995000</v>
      </c>
      <c r="M52" s="669">
        <f t="shared" si="11"/>
        <v>7105245000</v>
      </c>
      <c r="N52" s="669">
        <v>7105245000</v>
      </c>
      <c r="O52" s="669"/>
      <c r="P52" s="667">
        <f t="shared" si="8"/>
        <v>107.6324094647949</v>
      </c>
      <c r="Q52" s="668"/>
      <c r="R52" s="668">
        <f t="shared" si="15"/>
        <v>115.96613350742615</v>
      </c>
    </row>
    <row r="53" spans="1:18" s="332" customFormat="1" ht="27" customHeight="1">
      <c r="A53" s="685"/>
      <c r="B53" s="682" t="s">
        <v>1703</v>
      </c>
      <c r="C53" s="683"/>
      <c r="D53" s="683"/>
      <c r="E53" s="683"/>
      <c r="F53" s="667">
        <f t="shared" si="22"/>
        <v>56016000000</v>
      </c>
      <c r="G53" s="667">
        <v>48927000000</v>
      </c>
      <c r="H53" s="667">
        <v>7089000000</v>
      </c>
      <c r="I53" s="667">
        <f t="shared" si="17"/>
        <v>58709634687</v>
      </c>
      <c r="J53" s="669">
        <f t="shared" si="10"/>
        <v>51078459687</v>
      </c>
      <c r="K53" s="667">
        <v>31098293687</v>
      </c>
      <c r="L53" s="667">
        <v>19980166000</v>
      </c>
      <c r="M53" s="669">
        <f t="shared" si="11"/>
        <v>7631175000</v>
      </c>
      <c r="N53" s="669">
        <v>7631175000</v>
      </c>
      <c r="O53" s="669"/>
      <c r="P53" s="667">
        <f t="shared" si="8"/>
        <v>104.80868803020567</v>
      </c>
      <c r="Q53" s="668"/>
      <c r="R53" s="668">
        <f t="shared" si="15"/>
        <v>107.6481168006771</v>
      </c>
    </row>
    <row r="54" spans="1:18" s="332" customFormat="1" ht="27" customHeight="1">
      <c r="A54" s="685"/>
      <c r="B54" s="682" t="s">
        <v>1727</v>
      </c>
      <c r="C54" s="683"/>
      <c r="D54" s="683"/>
      <c r="E54" s="683"/>
      <c r="F54" s="667">
        <f t="shared" si="22"/>
        <v>27242000000</v>
      </c>
      <c r="G54" s="667">
        <v>21996000000</v>
      </c>
      <c r="H54" s="667">
        <v>5246000000</v>
      </c>
      <c r="I54" s="667">
        <f t="shared" si="17"/>
        <v>26744874006</v>
      </c>
      <c r="J54" s="669">
        <f t="shared" si="10"/>
        <v>22126476006</v>
      </c>
      <c r="K54" s="667">
        <v>17926476006</v>
      </c>
      <c r="L54" s="667">
        <v>4200000000</v>
      </c>
      <c r="M54" s="669">
        <f t="shared" si="11"/>
        <v>4618398000</v>
      </c>
      <c r="N54" s="669">
        <v>4618398000</v>
      </c>
      <c r="O54" s="669"/>
      <c r="P54" s="667">
        <f t="shared" si="8"/>
        <v>98.175148689523525</v>
      </c>
      <c r="Q54" s="668"/>
      <c r="R54" s="668">
        <f t="shared" si="15"/>
        <v>88.036561189477709</v>
      </c>
    </row>
    <row r="55" spans="1:18" s="332" customFormat="1" ht="27" customHeight="1">
      <c r="A55" s="685"/>
      <c r="B55" s="682" t="s">
        <v>1705</v>
      </c>
      <c r="C55" s="683"/>
      <c r="D55" s="683"/>
      <c r="E55" s="683"/>
      <c r="F55" s="667">
        <f t="shared" si="22"/>
        <v>81943000000</v>
      </c>
      <c r="G55" s="667">
        <v>69906000000</v>
      </c>
      <c r="H55" s="667">
        <v>12037000000</v>
      </c>
      <c r="I55" s="667">
        <f t="shared" si="17"/>
        <v>84734515250</v>
      </c>
      <c r="J55" s="669">
        <f t="shared" si="10"/>
        <v>72637139830</v>
      </c>
      <c r="K55" s="667">
        <v>72637139830</v>
      </c>
      <c r="L55" s="667"/>
      <c r="M55" s="669">
        <f t="shared" si="11"/>
        <v>12097375420</v>
      </c>
      <c r="N55" s="669">
        <v>12097375420</v>
      </c>
      <c r="O55" s="669"/>
      <c r="P55" s="667">
        <f t="shared" si="8"/>
        <v>103.40665493086658</v>
      </c>
      <c r="Q55" s="668"/>
      <c r="R55" s="668">
        <f t="shared" si="15"/>
        <v>100.50158195563679</v>
      </c>
    </row>
    <row r="56" spans="1:18" s="332" customFormat="1" ht="27" customHeight="1">
      <c r="A56" s="685"/>
      <c r="B56" s="682" t="s">
        <v>1745</v>
      </c>
      <c r="C56" s="683"/>
      <c r="D56" s="683"/>
      <c r="E56" s="683"/>
      <c r="F56" s="667">
        <f t="shared" si="22"/>
        <v>15825000000</v>
      </c>
      <c r="G56" s="667">
        <v>12216000000</v>
      </c>
      <c r="H56" s="667">
        <v>3609000000</v>
      </c>
      <c r="I56" s="667">
        <f t="shared" si="17"/>
        <v>14637438900</v>
      </c>
      <c r="J56" s="669">
        <f t="shared" si="10"/>
        <v>11102553400</v>
      </c>
      <c r="K56" s="667">
        <v>11102553400</v>
      </c>
      <c r="L56" s="667"/>
      <c r="M56" s="669">
        <f t="shared" si="11"/>
        <v>3534885500</v>
      </c>
      <c r="N56" s="669">
        <v>3534885500</v>
      </c>
      <c r="O56" s="669"/>
      <c r="P56" s="667">
        <f t="shared" si="8"/>
        <v>92.495664454976307</v>
      </c>
      <c r="Q56" s="668"/>
      <c r="R56" s="668">
        <f t="shared" si="15"/>
        <v>97.946397894153506</v>
      </c>
    </row>
    <row r="57" spans="1:18" s="332" customFormat="1" ht="27" customHeight="1">
      <c r="A57" s="685"/>
      <c r="B57" s="682" t="s">
        <v>1707</v>
      </c>
      <c r="C57" s="683"/>
      <c r="D57" s="683"/>
      <c r="E57" s="683"/>
      <c r="F57" s="667">
        <f t="shared" si="22"/>
        <v>43488000000</v>
      </c>
      <c r="G57" s="667">
        <v>37791000000</v>
      </c>
      <c r="H57" s="667">
        <v>5697000000</v>
      </c>
      <c r="I57" s="667">
        <f t="shared" si="17"/>
        <v>45170945990</v>
      </c>
      <c r="J57" s="669">
        <f t="shared" si="10"/>
        <v>39691617359</v>
      </c>
      <c r="K57" s="667">
        <v>39691617359</v>
      </c>
      <c r="L57" s="667"/>
      <c r="M57" s="669">
        <f t="shared" si="11"/>
        <v>5479328631</v>
      </c>
      <c r="N57" s="669">
        <v>5479328631</v>
      </c>
      <c r="O57" s="669"/>
      <c r="P57" s="667">
        <f t="shared" si="8"/>
        <v>103.86990891740251</v>
      </c>
      <c r="Q57" s="668"/>
      <c r="R57" s="668">
        <f t="shared" si="15"/>
        <v>96.17919310163245</v>
      </c>
    </row>
    <row r="58" spans="1:18" s="332" customFormat="1" ht="27" customHeight="1">
      <c r="A58" s="685"/>
      <c r="B58" s="682" t="s">
        <v>1708</v>
      </c>
      <c r="C58" s="683"/>
      <c r="D58" s="683"/>
      <c r="E58" s="683"/>
      <c r="F58" s="667">
        <f t="shared" si="22"/>
        <v>74131000000</v>
      </c>
      <c r="G58" s="667">
        <v>62733000000</v>
      </c>
      <c r="H58" s="667">
        <v>11398000000</v>
      </c>
      <c r="I58" s="667">
        <f t="shared" si="17"/>
        <v>79767858548</v>
      </c>
      <c r="J58" s="669">
        <f t="shared" si="10"/>
        <v>73311466948</v>
      </c>
      <c r="K58" s="667">
        <v>61967418948</v>
      </c>
      <c r="L58" s="667">
        <v>11344048000</v>
      </c>
      <c r="M58" s="669">
        <f t="shared" si="11"/>
        <v>6456391600</v>
      </c>
      <c r="N58" s="669">
        <v>6456391600</v>
      </c>
      <c r="O58" s="669"/>
      <c r="P58" s="667">
        <f t="shared" si="8"/>
        <v>107.60391543079145</v>
      </c>
      <c r="Q58" s="668"/>
      <c r="R58" s="668">
        <f t="shared" si="15"/>
        <v>56.644951745920338</v>
      </c>
    </row>
    <row r="59" spans="1:18" s="340" customFormat="1" ht="14.25" customHeight="1">
      <c r="A59" s="326"/>
      <c r="B59" s="336"/>
      <c r="C59" s="336"/>
      <c r="D59" s="336"/>
      <c r="E59" s="336"/>
      <c r="F59" s="335"/>
      <c r="G59" s="335"/>
      <c r="H59" s="335"/>
      <c r="I59" s="337"/>
      <c r="J59" s="338"/>
      <c r="K59" s="338"/>
      <c r="L59" s="338"/>
      <c r="M59" s="338"/>
      <c r="N59" s="339"/>
      <c r="O59" s="339"/>
      <c r="P59" s="335"/>
      <c r="Q59" s="335"/>
      <c r="R59" s="335"/>
    </row>
    <row r="60" spans="1:18" s="340" customFormat="1" ht="19.5" customHeight="1">
      <c r="A60" s="326"/>
      <c r="B60" s="336"/>
      <c r="C60" s="336"/>
      <c r="D60" s="336"/>
      <c r="E60" s="336"/>
      <c r="F60" s="341"/>
      <c r="G60" s="341"/>
      <c r="H60" s="341"/>
      <c r="I60" s="342"/>
      <c r="J60" s="343"/>
      <c r="K60" s="343"/>
      <c r="L60" s="343"/>
      <c r="N60" s="343"/>
      <c r="O60" s="339"/>
      <c r="P60" s="1362"/>
      <c r="Q60" s="1362"/>
      <c r="R60" s="341"/>
    </row>
    <row r="61" spans="1:18" s="348" customFormat="1" ht="15.75" customHeight="1">
      <c r="A61" s="344"/>
      <c r="B61" s="323"/>
      <c r="C61" s="323"/>
      <c r="D61" s="323"/>
      <c r="E61" s="323"/>
      <c r="F61" s="345"/>
      <c r="G61" s="345"/>
      <c r="H61" s="345"/>
      <c r="I61" s="346"/>
      <c r="J61" s="1335"/>
      <c r="K61" s="1335"/>
      <c r="L61" s="1335"/>
      <c r="M61" s="1335"/>
      <c r="N61" s="1335"/>
      <c r="O61" s="347"/>
      <c r="P61" s="1335"/>
      <c r="Q61" s="1335"/>
      <c r="R61" s="345"/>
    </row>
    <row r="62" spans="1:18" s="352" customFormat="1" ht="15.75" customHeight="1">
      <c r="A62" s="326"/>
      <c r="B62" s="349"/>
      <c r="C62" s="349"/>
      <c r="D62" s="349"/>
      <c r="E62" s="349"/>
      <c r="F62" s="350"/>
      <c r="G62" s="350"/>
      <c r="H62" s="350"/>
      <c r="I62" s="351"/>
      <c r="J62" s="1357"/>
      <c r="K62" s="1357"/>
      <c r="L62" s="1357"/>
      <c r="M62" s="1357"/>
      <c r="N62" s="1357"/>
      <c r="O62" s="324"/>
      <c r="P62" s="1357"/>
      <c r="Q62" s="1357"/>
      <c r="R62" s="350"/>
    </row>
    <row r="63" spans="1:18" s="352" customFormat="1" ht="15.75" customHeight="1">
      <c r="A63" s="326"/>
      <c r="B63" s="349"/>
      <c r="C63" s="349"/>
      <c r="D63" s="349"/>
      <c r="E63" s="349"/>
      <c r="F63" s="350"/>
      <c r="G63" s="350"/>
      <c r="H63" s="350"/>
      <c r="I63" s="351"/>
      <c r="J63" s="351"/>
      <c r="K63" s="351"/>
      <c r="L63" s="351"/>
      <c r="M63" s="351"/>
      <c r="N63" s="324"/>
      <c r="O63" s="324"/>
      <c r="P63" s="296"/>
      <c r="Q63" s="296"/>
      <c r="R63" s="350"/>
    </row>
    <row r="64" spans="1:18" s="352" customFormat="1" ht="15.75" customHeight="1">
      <c r="A64" s="326"/>
      <c r="B64" s="349"/>
      <c r="C64" s="349"/>
      <c r="D64" s="349"/>
      <c r="E64" s="349"/>
      <c r="F64" s="350"/>
      <c r="G64" s="350"/>
      <c r="H64" s="350"/>
      <c r="I64" s="351"/>
      <c r="J64" s="351"/>
      <c r="K64" s="351"/>
      <c r="L64" s="351"/>
      <c r="M64" s="351"/>
      <c r="N64" s="324"/>
      <c r="O64" s="324"/>
      <c r="P64" s="296"/>
      <c r="Q64" s="296"/>
      <c r="R64" s="350"/>
    </row>
    <row r="65" spans="1:18" s="352" customFormat="1" ht="30.75" customHeight="1">
      <c r="A65" s="326"/>
      <c r="B65" s="349"/>
      <c r="C65" s="349"/>
      <c r="D65" s="349"/>
      <c r="E65" s="349"/>
      <c r="F65" s="350"/>
      <c r="G65" s="350"/>
      <c r="H65" s="350"/>
      <c r="I65" s="351"/>
      <c r="J65" s="1358"/>
      <c r="K65" s="1358"/>
      <c r="L65" s="1358"/>
      <c r="M65" s="1358"/>
      <c r="N65" s="1358"/>
      <c r="O65" s="324"/>
      <c r="P65" s="296"/>
      <c r="Q65" s="296"/>
      <c r="R65" s="350"/>
    </row>
    <row r="66" spans="1:18">
      <c r="P66" s="296"/>
      <c r="Q66" s="296"/>
    </row>
    <row r="67" spans="1:18">
      <c r="P67" s="296"/>
      <c r="Q67" s="296"/>
    </row>
    <row r="68" spans="1:18">
      <c r="P68" s="1331"/>
      <c r="Q68" s="1331"/>
    </row>
  </sheetData>
  <autoFilter ref="A3:R58" xr:uid="{00000000-0009-0000-0000-00000D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29">
    <mergeCell ref="J62:N62"/>
    <mergeCell ref="P62:Q62"/>
    <mergeCell ref="J65:N65"/>
    <mergeCell ref="P68:Q68"/>
    <mergeCell ref="M9:O9"/>
    <mergeCell ref="P9:P10"/>
    <mergeCell ref="Q9:R9"/>
    <mergeCell ref="P60:Q60"/>
    <mergeCell ref="J61:N61"/>
    <mergeCell ref="P61:Q61"/>
    <mergeCell ref="J9:L9"/>
    <mergeCell ref="O7:P7"/>
    <mergeCell ref="A8:A10"/>
    <mergeCell ref="B8:B10"/>
    <mergeCell ref="C8:E8"/>
    <mergeCell ref="F8:H8"/>
    <mergeCell ref="I8:O8"/>
    <mergeCell ref="P8:R8"/>
    <mergeCell ref="C9:C10"/>
    <mergeCell ref="D9:E9"/>
    <mergeCell ref="F9:F10"/>
    <mergeCell ref="G9:H9"/>
    <mergeCell ref="I9:I10"/>
    <mergeCell ref="A3:L3"/>
    <mergeCell ref="A6:L6"/>
    <mergeCell ref="A4:L4"/>
    <mergeCell ref="A5:L5"/>
    <mergeCell ref="A1:F1"/>
    <mergeCell ref="A2:F2"/>
  </mergeCells>
  <pageMargins left="0.43" right="0.196850393700787" top="0.42" bottom="0.4" header="0.196850393700787" footer="0.196850393700787"/>
  <pageSetup paperSize="8" orientation="landscape" verticalDpi="200"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866"/>
  <sheetViews>
    <sheetView topLeftCell="A4" workbookViewId="0">
      <pane xSplit="2" ySplit="6" topLeftCell="Z10" activePane="bottomRight" state="frozen"/>
      <selection activeCell="A4" sqref="A4"/>
      <selection pane="topRight" activeCell="C4" sqref="C4"/>
      <selection pane="bottomLeft" activeCell="A10" sqref="A10"/>
      <selection pane="bottomRight" activeCell="AC16" sqref="AC16"/>
    </sheetView>
  </sheetViews>
  <sheetFormatPr defaultColWidth="8.69140625" defaultRowHeight="11.4"/>
  <cols>
    <col min="1" max="1" width="7.3828125" style="853" customWidth="1"/>
    <col min="2" max="2" width="16.61328125" style="853" customWidth="1"/>
    <col min="3" max="6" width="6.3828125" style="853" customWidth="1"/>
    <col min="7" max="7" width="11.4609375" style="853" customWidth="1"/>
    <col min="8" max="8" width="12.3046875" style="853" customWidth="1"/>
    <col min="9" max="9" width="11.765625" style="853" customWidth="1"/>
    <col min="10" max="11" width="12.07421875" style="853" customWidth="1"/>
    <col min="12" max="12" width="12" style="853" customWidth="1"/>
    <col min="13" max="13" width="11.23046875" style="853" customWidth="1"/>
    <col min="14" max="14" width="11.61328125" style="853" customWidth="1"/>
    <col min="15" max="16" width="10.765625" style="853" customWidth="1"/>
    <col min="17" max="19" width="6.3828125" style="853" customWidth="1"/>
    <col min="20" max="20" width="3.61328125" style="853" customWidth="1"/>
    <col min="21" max="21" width="6" style="853" customWidth="1"/>
    <col min="22" max="22" width="10.3046875" style="853" customWidth="1"/>
    <col min="23" max="23" width="11.3828125" style="853" customWidth="1"/>
    <col min="24" max="24" width="10.921875" style="853" customWidth="1"/>
    <col min="25" max="26" width="12.23046875" style="853" customWidth="1"/>
    <col min="27" max="31" width="10.4609375" style="853" customWidth="1"/>
    <col min="32" max="32" width="5.23046875" style="853" customWidth="1"/>
    <col min="33" max="33" width="4.23046875" style="893" customWidth="1"/>
    <col min="34" max="34" width="5" style="893" customWidth="1"/>
    <col min="35" max="35" width="5.921875" style="893" customWidth="1"/>
    <col min="36" max="36" width="5.07421875" style="893" customWidth="1"/>
    <col min="37" max="16384" width="8.69140625" style="853"/>
  </cols>
  <sheetData>
    <row r="1" spans="1:36" ht="1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851"/>
      <c r="AH1" s="851"/>
      <c r="AI1" s="852" t="s">
        <v>1651</v>
      </c>
      <c r="AJ1" s="852"/>
    </row>
    <row r="2" spans="1:36" ht="12" customHeight="1">
      <c r="A2" s="1363" t="s">
        <v>2756</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c r="AB2" s="1363"/>
      <c r="AC2" s="1363"/>
      <c r="AD2" s="1363"/>
      <c r="AE2" s="1363"/>
      <c r="AF2" s="1363"/>
      <c r="AG2" s="1363"/>
      <c r="AH2" s="1363"/>
      <c r="AI2" s="1363"/>
      <c r="AJ2" s="854"/>
    </row>
    <row r="3" spans="1:36" ht="12" customHeight="1">
      <c r="A3" s="1364" t="s">
        <v>2443</v>
      </c>
      <c r="B3" s="1364"/>
      <c r="C3" s="1364"/>
      <c r="D3" s="1364"/>
      <c r="E3" s="1364"/>
      <c r="F3" s="1364"/>
      <c r="G3" s="1364"/>
      <c r="H3" s="1364"/>
      <c r="I3" s="1364"/>
      <c r="J3" s="1364"/>
      <c r="K3" s="1364"/>
      <c r="L3" s="1364"/>
      <c r="M3" s="1364"/>
      <c r="N3" s="1364"/>
      <c r="O3" s="1364"/>
      <c r="P3" s="1364"/>
      <c r="Q3" s="1364"/>
      <c r="R3" s="1364"/>
      <c r="S3" s="1364"/>
      <c r="T3" s="1364"/>
      <c r="U3" s="1364"/>
      <c r="V3" s="1364"/>
      <c r="W3" s="1364"/>
      <c r="X3" s="1364"/>
      <c r="Y3" s="1364"/>
      <c r="Z3" s="1364"/>
      <c r="AA3" s="1364"/>
      <c r="AB3" s="1364"/>
      <c r="AC3" s="1364"/>
      <c r="AD3" s="1364"/>
      <c r="AE3" s="1364"/>
      <c r="AF3" s="1364"/>
      <c r="AG3" s="1364"/>
      <c r="AH3" s="1364"/>
      <c r="AI3" s="1364"/>
      <c r="AJ3" s="854"/>
    </row>
    <row r="4" spans="1:36" ht="12">
      <c r="A4" s="257"/>
      <c r="B4" s="257"/>
      <c r="C4" s="257"/>
      <c r="D4" s="257"/>
      <c r="E4" s="257"/>
      <c r="F4" s="257"/>
      <c r="G4" s="257"/>
      <c r="H4" s="257"/>
      <c r="I4" s="257"/>
      <c r="J4" s="257"/>
      <c r="K4" s="257"/>
      <c r="L4" s="855"/>
      <c r="M4" s="257"/>
      <c r="N4" s="257"/>
      <c r="O4" s="257"/>
      <c r="P4" s="257"/>
      <c r="Q4" s="257"/>
      <c r="R4" s="257"/>
      <c r="S4" s="257"/>
      <c r="T4" s="257"/>
      <c r="U4" s="257"/>
      <c r="V4" s="855"/>
      <c r="W4" s="257"/>
      <c r="X4" s="855"/>
      <c r="Y4" s="257"/>
      <c r="Z4" s="257"/>
      <c r="AA4" s="258"/>
      <c r="AB4" s="257"/>
      <c r="AC4" s="258"/>
      <c r="AD4" s="257"/>
      <c r="AE4" s="257"/>
      <c r="AF4" s="257"/>
      <c r="AG4" s="851"/>
      <c r="AH4" s="851"/>
      <c r="AI4" s="856" t="s">
        <v>1315</v>
      </c>
      <c r="AJ4" s="856"/>
    </row>
    <row r="5" spans="1:36" ht="12" customHeight="1">
      <c r="A5" s="1365" t="s">
        <v>311</v>
      </c>
      <c r="B5" s="1365" t="s">
        <v>1652</v>
      </c>
      <c r="C5" s="1365" t="s">
        <v>1653</v>
      </c>
      <c r="D5" s="1365" t="s">
        <v>1654</v>
      </c>
      <c r="E5" s="1365" t="s">
        <v>1655</v>
      </c>
      <c r="F5" s="1365" t="s">
        <v>1656</v>
      </c>
      <c r="G5" s="1365"/>
      <c r="H5" s="1365"/>
      <c r="I5" s="1365"/>
      <c r="J5" s="1365"/>
      <c r="K5" s="1365"/>
      <c r="L5" s="1365" t="s">
        <v>2898</v>
      </c>
      <c r="M5" s="1365"/>
      <c r="N5" s="1365"/>
      <c r="O5" s="1365"/>
      <c r="P5" s="1365"/>
      <c r="Q5" s="1365" t="s">
        <v>2899</v>
      </c>
      <c r="R5" s="1365"/>
      <c r="S5" s="1365"/>
      <c r="T5" s="1365"/>
      <c r="U5" s="1365"/>
      <c r="V5" s="1366" t="s">
        <v>2900</v>
      </c>
      <c r="W5" s="1367"/>
      <c r="X5" s="1367"/>
      <c r="Y5" s="1367"/>
      <c r="Z5" s="1368"/>
      <c r="AA5" s="1365" t="s">
        <v>2901</v>
      </c>
      <c r="AB5" s="1365"/>
      <c r="AC5" s="1365"/>
      <c r="AD5" s="1365"/>
      <c r="AE5" s="1365"/>
      <c r="AF5" s="1365" t="s">
        <v>598</v>
      </c>
      <c r="AG5" s="1365"/>
      <c r="AH5" s="1365"/>
      <c r="AI5" s="1365"/>
      <c r="AJ5" s="1365"/>
    </row>
    <row r="6" spans="1:36" ht="12" customHeight="1">
      <c r="A6" s="1365"/>
      <c r="B6" s="1365"/>
      <c r="C6" s="1365"/>
      <c r="D6" s="1365"/>
      <c r="E6" s="1365"/>
      <c r="F6" s="1365" t="s">
        <v>1657</v>
      </c>
      <c r="G6" s="1365" t="s">
        <v>1658</v>
      </c>
      <c r="H6" s="1365"/>
      <c r="I6" s="1365"/>
      <c r="J6" s="1365"/>
      <c r="K6" s="1365"/>
      <c r="L6" s="1365"/>
      <c r="M6" s="1365"/>
      <c r="N6" s="1365"/>
      <c r="O6" s="1365"/>
      <c r="P6" s="1365"/>
      <c r="Q6" s="1365"/>
      <c r="R6" s="1365"/>
      <c r="S6" s="1365"/>
      <c r="T6" s="1365"/>
      <c r="U6" s="1365"/>
      <c r="V6" s="1369"/>
      <c r="W6" s="1370"/>
      <c r="X6" s="1370"/>
      <c r="Y6" s="1370"/>
      <c r="Z6" s="1371"/>
      <c r="AA6" s="1365"/>
      <c r="AB6" s="1365"/>
      <c r="AC6" s="1365"/>
      <c r="AD6" s="1365"/>
      <c r="AE6" s="1365"/>
      <c r="AF6" s="1365"/>
      <c r="AG6" s="1365"/>
      <c r="AH6" s="1365"/>
      <c r="AI6" s="1365"/>
      <c r="AJ6" s="1365"/>
    </row>
    <row r="7" spans="1:36" ht="12" customHeight="1">
      <c r="A7" s="1365"/>
      <c r="B7" s="1365"/>
      <c r="C7" s="1365"/>
      <c r="D7" s="1365"/>
      <c r="E7" s="1365"/>
      <c r="F7" s="1365"/>
      <c r="G7" s="1365" t="s">
        <v>1659</v>
      </c>
      <c r="H7" s="1365" t="s">
        <v>1660</v>
      </c>
      <c r="I7" s="1365"/>
      <c r="J7" s="1365"/>
      <c r="K7" s="1365"/>
      <c r="L7" s="1365" t="s">
        <v>297</v>
      </c>
      <c r="M7" s="1365" t="s">
        <v>1660</v>
      </c>
      <c r="N7" s="1365"/>
      <c r="O7" s="1365"/>
      <c r="P7" s="1365"/>
      <c r="Q7" s="1365" t="s">
        <v>297</v>
      </c>
      <c r="R7" s="1365" t="s">
        <v>1660</v>
      </c>
      <c r="S7" s="1365"/>
      <c r="T7" s="1365"/>
      <c r="U7" s="1365"/>
      <c r="V7" s="1365" t="s">
        <v>297</v>
      </c>
      <c r="W7" s="1365" t="s">
        <v>1660</v>
      </c>
      <c r="X7" s="1365"/>
      <c r="Y7" s="1365"/>
      <c r="Z7" s="1365"/>
      <c r="AA7" s="1365" t="s">
        <v>297</v>
      </c>
      <c r="AB7" s="1365" t="s">
        <v>1660</v>
      </c>
      <c r="AC7" s="1365"/>
      <c r="AD7" s="1365"/>
      <c r="AE7" s="1365"/>
      <c r="AF7" s="1365" t="s">
        <v>297</v>
      </c>
      <c r="AG7" s="1372" t="s">
        <v>1660</v>
      </c>
      <c r="AH7" s="1372"/>
      <c r="AI7" s="1372"/>
      <c r="AJ7" s="1372"/>
    </row>
    <row r="8" spans="1:36" ht="114" customHeight="1">
      <c r="A8" s="1365"/>
      <c r="B8" s="1365"/>
      <c r="C8" s="1365"/>
      <c r="D8" s="1365"/>
      <c r="E8" s="1365"/>
      <c r="F8" s="1365"/>
      <c r="G8" s="1365"/>
      <c r="H8" s="857" t="s">
        <v>1661</v>
      </c>
      <c r="I8" s="857" t="s">
        <v>1662</v>
      </c>
      <c r="J8" s="857" t="s">
        <v>1663</v>
      </c>
      <c r="K8" s="857" t="s">
        <v>1664</v>
      </c>
      <c r="L8" s="1365"/>
      <c r="M8" s="857" t="s">
        <v>1661</v>
      </c>
      <c r="N8" s="857" t="s">
        <v>1662</v>
      </c>
      <c r="O8" s="857" t="s">
        <v>1663</v>
      </c>
      <c r="P8" s="857" t="s">
        <v>1664</v>
      </c>
      <c r="Q8" s="1365"/>
      <c r="R8" s="857" t="s">
        <v>1661</v>
      </c>
      <c r="S8" s="857" t="s">
        <v>1662</v>
      </c>
      <c r="T8" s="857" t="s">
        <v>1663</v>
      </c>
      <c r="U8" s="857" t="s">
        <v>1664</v>
      </c>
      <c r="V8" s="1365"/>
      <c r="W8" s="857" t="s">
        <v>1661</v>
      </c>
      <c r="X8" s="857" t="s">
        <v>1662</v>
      </c>
      <c r="Y8" s="857" t="s">
        <v>1663</v>
      </c>
      <c r="Z8" s="857" t="s">
        <v>1664</v>
      </c>
      <c r="AA8" s="1365"/>
      <c r="AB8" s="857" t="s">
        <v>1661</v>
      </c>
      <c r="AC8" s="857" t="s">
        <v>1662</v>
      </c>
      <c r="AD8" s="857" t="s">
        <v>1663</v>
      </c>
      <c r="AE8" s="857" t="s">
        <v>1664</v>
      </c>
      <c r="AF8" s="1365"/>
      <c r="AG8" s="858" t="s">
        <v>1661</v>
      </c>
      <c r="AH8" s="858" t="s">
        <v>1662</v>
      </c>
      <c r="AI8" s="858" t="s">
        <v>1663</v>
      </c>
      <c r="AJ8" s="858" t="s">
        <v>1664</v>
      </c>
    </row>
    <row r="9" spans="1:36" ht="24">
      <c r="A9" s="859" t="s">
        <v>299</v>
      </c>
      <c r="B9" s="859" t="s">
        <v>300</v>
      </c>
      <c r="C9" s="859">
        <v>1</v>
      </c>
      <c r="D9" s="859">
        <v>2</v>
      </c>
      <c r="E9" s="859">
        <v>3</v>
      </c>
      <c r="F9" s="859">
        <v>4</v>
      </c>
      <c r="G9" s="859">
        <v>5</v>
      </c>
      <c r="H9" s="859">
        <v>6</v>
      </c>
      <c r="I9" s="859">
        <v>7</v>
      </c>
      <c r="J9" s="859">
        <v>8</v>
      </c>
      <c r="K9" s="859">
        <v>9</v>
      </c>
      <c r="L9" s="859">
        <v>10</v>
      </c>
      <c r="M9" s="859">
        <v>11</v>
      </c>
      <c r="N9" s="859">
        <v>12</v>
      </c>
      <c r="O9" s="859">
        <v>13</v>
      </c>
      <c r="P9" s="859">
        <v>14</v>
      </c>
      <c r="Q9" s="859">
        <v>15</v>
      </c>
      <c r="R9" s="859">
        <v>16</v>
      </c>
      <c r="S9" s="859">
        <v>17</v>
      </c>
      <c r="T9" s="859">
        <v>18</v>
      </c>
      <c r="U9" s="859">
        <v>19</v>
      </c>
      <c r="V9" s="859">
        <v>20</v>
      </c>
      <c r="W9" s="859">
        <v>21</v>
      </c>
      <c r="X9" s="859">
        <v>22</v>
      </c>
      <c r="Y9" s="859">
        <v>23</v>
      </c>
      <c r="Z9" s="859">
        <v>24</v>
      </c>
      <c r="AA9" s="859">
        <v>25</v>
      </c>
      <c r="AB9" s="859">
        <v>26</v>
      </c>
      <c r="AC9" s="859">
        <v>27</v>
      </c>
      <c r="AD9" s="859">
        <v>28</v>
      </c>
      <c r="AE9" s="859">
        <v>29</v>
      </c>
      <c r="AF9" s="859" t="s">
        <v>1665</v>
      </c>
      <c r="AG9" s="860" t="s">
        <v>1666</v>
      </c>
      <c r="AH9" s="860" t="s">
        <v>1667</v>
      </c>
      <c r="AI9" s="860" t="s">
        <v>1668</v>
      </c>
      <c r="AJ9" s="860" t="s">
        <v>1669</v>
      </c>
    </row>
    <row r="10" spans="1:36">
      <c r="A10" s="861"/>
      <c r="B10" s="861" t="s">
        <v>676</v>
      </c>
      <c r="C10" s="862"/>
      <c r="D10" s="862"/>
      <c r="E10" s="862"/>
      <c r="F10" s="863"/>
      <c r="G10" s="864"/>
      <c r="H10" s="864"/>
      <c r="I10" s="864"/>
      <c r="J10" s="864"/>
      <c r="K10" s="864"/>
      <c r="L10" s="864">
        <f>L11+L844</f>
        <v>3758801189613</v>
      </c>
      <c r="M10" s="864">
        <f>M11+M844</f>
        <v>248216526943</v>
      </c>
      <c r="N10" s="864">
        <f>N11+N844</f>
        <v>3508054662670</v>
      </c>
      <c r="O10" s="864">
        <f>O11+O844</f>
        <v>2530000000</v>
      </c>
      <c r="P10" s="864"/>
      <c r="Q10" s="864">
        <f t="shared" ref="Q10:Y10" si="0">Q11+Q844</f>
        <v>0</v>
      </c>
      <c r="R10" s="864">
        <f t="shared" si="0"/>
        <v>0</v>
      </c>
      <c r="S10" s="864">
        <f t="shared" si="0"/>
        <v>0</v>
      </c>
      <c r="T10" s="864">
        <f t="shared" si="0"/>
        <v>0</v>
      </c>
      <c r="U10" s="864">
        <f t="shared" si="0"/>
        <v>0</v>
      </c>
      <c r="V10" s="864">
        <f t="shared" si="0"/>
        <v>3768565244598</v>
      </c>
      <c r="W10" s="864">
        <f t="shared" si="0"/>
        <v>785699675241</v>
      </c>
      <c r="X10" s="864">
        <f t="shared" si="0"/>
        <v>2976320582157</v>
      </c>
      <c r="Y10" s="864">
        <f t="shared" si="0"/>
        <v>6544987200</v>
      </c>
      <c r="Z10" s="864"/>
      <c r="AA10" s="864">
        <f>AA11+AA844</f>
        <v>2268742298921</v>
      </c>
      <c r="AB10" s="864">
        <f>AB11+AB844</f>
        <v>212297207854</v>
      </c>
      <c r="AC10" s="864">
        <f>AC11+AC844</f>
        <v>2050635091067</v>
      </c>
      <c r="AD10" s="864">
        <f>AD11+AD844</f>
        <v>5810000000</v>
      </c>
      <c r="AE10" s="864"/>
      <c r="AF10" s="865">
        <f>AA10/V10*100</f>
        <v>60.20175190473612</v>
      </c>
      <c r="AG10" s="865">
        <f>AB10/W10*100</f>
        <v>27.02014707959265</v>
      </c>
      <c r="AH10" s="865">
        <f>AC10/X10*100</f>
        <v>68.898327127814412</v>
      </c>
      <c r="AI10" s="865">
        <f>AD10/Y10*100</f>
        <v>88.770227083102625</v>
      </c>
      <c r="AJ10" s="866"/>
    </row>
    <row r="11" spans="1:36" ht="12">
      <c r="A11" s="867" t="s">
        <v>2672</v>
      </c>
      <c r="B11" s="868" t="s">
        <v>2902</v>
      </c>
      <c r="C11" s="259"/>
      <c r="D11" s="259"/>
      <c r="E11" s="259"/>
      <c r="F11" s="869"/>
      <c r="G11" s="870"/>
      <c r="H11" s="870"/>
      <c r="I11" s="870"/>
      <c r="J11" s="870"/>
      <c r="K11" s="870"/>
      <c r="L11" s="870">
        <f>L12+L679+L834</f>
        <v>3510584662670</v>
      </c>
      <c r="M11" s="870">
        <f>M12+M679+M834</f>
        <v>0</v>
      </c>
      <c r="N11" s="870">
        <f>N12+N679+N834</f>
        <v>3508054662670</v>
      </c>
      <c r="O11" s="870">
        <f>O12+O679+O834</f>
        <v>2530000000</v>
      </c>
      <c r="P11" s="870"/>
      <c r="Q11" s="870">
        <f t="shared" ref="Q11:Y11" si="1">Q12+Q679+Q834</f>
        <v>0</v>
      </c>
      <c r="R11" s="870">
        <f t="shared" si="1"/>
        <v>0</v>
      </c>
      <c r="S11" s="870">
        <f t="shared" si="1"/>
        <v>0</v>
      </c>
      <c r="T11" s="870">
        <f t="shared" si="1"/>
        <v>0</v>
      </c>
      <c r="U11" s="870">
        <f t="shared" si="1"/>
        <v>0</v>
      </c>
      <c r="V11" s="870">
        <f t="shared" si="1"/>
        <v>2982865569357</v>
      </c>
      <c r="W11" s="870">
        <f t="shared" si="1"/>
        <v>0</v>
      </c>
      <c r="X11" s="870">
        <f t="shared" si="1"/>
        <v>2976320582157</v>
      </c>
      <c r="Y11" s="870">
        <f t="shared" si="1"/>
        <v>6544987200</v>
      </c>
      <c r="Z11" s="870"/>
      <c r="AA11" s="870">
        <f>AA12+AA679+AA834</f>
        <v>2056445091067</v>
      </c>
      <c r="AB11" s="870">
        <f>AB12+AB679+AB834</f>
        <v>0</v>
      </c>
      <c r="AC11" s="870">
        <f>AC12+AC679+AC834</f>
        <v>2050635091067</v>
      </c>
      <c r="AD11" s="870">
        <f>AD12+AD679+AD834</f>
        <v>5810000000</v>
      </c>
      <c r="AE11" s="870"/>
      <c r="AF11" s="871">
        <f t="shared" ref="AF11:AF74" si="2">AA11/V11*100</f>
        <v>68.94192994122416</v>
      </c>
      <c r="AG11" s="871"/>
      <c r="AH11" s="871">
        <f t="shared" ref="AH11:AI74" si="3">AC11/X11*100</f>
        <v>68.898327127814412</v>
      </c>
      <c r="AI11" s="871">
        <f t="shared" si="3"/>
        <v>88.770227083102625</v>
      </c>
      <c r="AJ11" s="260"/>
    </row>
    <row r="12" spans="1:36" ht="22.8">
      <c r="A12" s="872" t="s">
        <v>299</v>
      </c>
      <c r="B12" s="873" t="s">
        <v>2475</v>
      </c>
      <c r="C12" s="261"/>
      <c r="D12" s="261"/>
      <c r="E12" s="261"/>
      <c r="F12" s="874"/>
      <c r="G12" s="875"/>
      <c r="H12" s="875"/>
      <c r="I12" s="875"/>
      <c r="J12" s="875"/>
      <c r="K12" s="875"/>
      <c r="L12" s="875">
        <f t="shared" ref="L12:N12" si="4">L13+L180+L433+L460+L462+L466+L470+L491+L527</f>
        <v>1213824048451</v>
      </c>
      <c r="M12" s="875"/>
      <c r="N12" s="875">
        <f t="shared" si="4"/>
        <v>1213824048451</v>
      </c>
      <c r="O12" s="875"/>
      <c r="P12" s="875"/>
      <c r="Q12" s="874"/>
      <c r="R12" s="874"/>
      <c r="S12" s="874"/>
      <c r="T12" s="874"/>
      <c r="U12" s="874"/>
      <c r="V12" s="875">
        <v>1401149368965</v>
      </c>
      <c r="W12" s="875"/>
      <c r="X12" s="875">
        <v>1401149368965</v>
      </c>
      <c r="Y12" s="875"/>
      <c r="Z12" s="875"/>
      <c r="AA12" s="876">
        <v>989383362934</v>
      </c>
      <c r="AB12" s="876"/>
      <c r="AC12" s="876">
        <v>989383362934</v>
      </c>
      <c r="AD12" s="876"/>
      <c r="AE12" s="876"/>
      <c r="AF12" s="877">
        <f t="shared" si="2"/>
        <v>70.612269101961417</v>
      </c>
      <c r="AG12" s="877"/>
      <c r="AH12" s="877">
        <f t="shared" si="3"/>
        <v>70.612269101961417</v>
      </c>
      <c r="AI12" s="877"/>
      <c r="AJ12" s="262"/>
    </row>
    <row r="13" spans="1:36" ht="12">
      <c r="A13" s="872" t="s">
        <v>304</v>
      </c>
      <c r="B13" s="873" t="s">
        <v>2476</v>
      </c>
      <c r="C13" s="878"/>
      <c r="D13" s="878"/>
      <c r="E13" s="878"/>
      <c r="F13" s="874"/>
      <c r="G13" s="876"/>
      <c r="H13" s="876"/>
      <c r="I13" s="876"/>
      <c r="J13" s="876"/>
      <c r="K13" s="876"/>
      <c r="L13" s="876">
        <f t="shared" ref="L13:N13" si="5">SUM(L14:L178)</f>
        <v>87687251500</v>
      </c>
      <c r="M13" s="876"/>
      <c r="N13" s="876">
        <f t="shared" si="5"/>
        <v>87687251500</v>
      </c>
      <c r="O13" s="876"/>
      <c r="P13" s="876"/>
      <c r="Q13" s="874"/>
      <c r="R13" s="874"/>
      <c r="S13" s="874"/>
      <c r="T13" s="874"/>
      <c r="U13" s="874"/>
      <c r="V13" s="876">
        <v>308074696000</v>
      </c>
      <c r="W13" s="876"/>
      <c r="X13" s="876">
        <v>308074696000</v>
      </c>
      <c r="Y13" s="876"/>
      <c r="Z13" s="876"/>
      <c r="AA13" s="879">
        <v>242745001652</v>
      </c>
      <c r="AB13" s="879"/>
      <c r="AC13" s="879">
        <v>242745001652</v>
      </c>
      <c r="AD13" s="879"/>
      <c r="AE13" s="879"/>
      <c r="AF13" s="880">
        <f t="shared" si="2"/>
        <v>78.794203095472653</v>
      </c>
      <c r="AG13" s="880"/>
      <c r="AH13" s="880">
        <f t="shared" si="3"/>
        <v>78.794203095472653</v>
      </c>
      <c r="AI13" s="880"/>
      <c r="AJ13" s="878"/>
    </row>
    <row r="14" spans="1:36" ht="24">
      <c r="A14" s="464" t="s">
        <v>193</v>
      </c>
      <c r="B14" s="465" t="s">
        <v>1388</v>
      </c>
      <c r="C14" s="878"/>
      <c r="D14" s="878"/>
      <c r="E14" s="878"/>
      <c r="F14" s="874"/>
      <c r="G14" s="879">
        <v>10235000000</v>
      </c>
      <c r="H14" s="879"/>
      <c r="I14" s="879">
        <v>10235000000</v>
      </c>
      <c r="J14" s="879"/>
      <c r="K14" s="879"/>
      <c r="L14" s="879">
        <v>8772000000</v>
      </c>
      <c r="M14" s="879"/>
      <c r="N14" s="879">
        <v>8772000000</v>
      </c>
      <c r="O14" s="879"/>
      <c r="P14" s="879"/>
      <c r="Q14" s="874"/>
      <c r="R14" s="874"/>
      <c r="S14" s="874"/>
      <c r="T14" s="874"/>
      <c r="U14" s="874"/>
      <c r="V14" s="879">
        <v>732000000</v>
      </c>
      <c r="W14" s="879"/>
      <c r="X14" s="879">
        <v>732000000</v>
      </c>
      <c r="Y14" s="879"/>
      <c r="Z14" s="879"/>
      <c r="AA14" s="879">
        <v>732000000</v>
      </c>
      <c r="AB14" s="879"/>
      <c r="AC14" s="879">
        <v>732000000</v>
      </c>
      <c r="AD14" s="879"/>
      <c r="AE14" s="879"/>
      <c r="AF14" s="880">
        <f t="shared" si="2"/>
        <v>100</v>
      </c>
      <c r="AG14" s="880"/>
      <c r="AH14" s="880">
        <f t="shared" si="3"/>
        <v>100</v>
      </c>
      <c r="AI14" s="880"/>
      <c r="AJ14" s="878"/>
    </row>
    <row r="15" spans="1:36" ht="48">
      <c r="A15" s="464" t="s">
        <v>83</v>
      </c>
      <c r="B15" s="465" t="s">
        <v>2903</v>
      </c>
      <c r="C15" s="878"/>
      <c r="D15" s="878"/>
      <c r="E15" s="878"/>
      <c r="F15" s="874"/>
      <c r="G15" s="879">
        <v>4993632000</v>
      </c>
      <c r="H15" s="879"/>
      <c r="I15" s="879">
        <v>4993632000</v>
      </c>
      <c r="J15" s="879"/>
      <c r="K15" s="879"/>
      <c r="L15" s="879">
        <v>1498000000</v>
      </c>
      <c r="M15" s="879"/>
      <c r="N15" s="879">
        <v>1498000000</v>
      </c>
      <c r="O15" s="879"/>
      <c r="P15" s="879"/>
      <c r="Q15" s="874"/>
      <c r="R15" s="874"/>
      <c r="S15" s="874"/>
      <c r="T15" s="874"/>
      <c r="U15" s="874"/>
      <c r="V15" s="879">
        <v>2905000000</v>
      </c>
      <c r="W15" s="879"/>
      <c r="X15" s="879">
        <v>2905000000</v>
      </c>
      <c r="Y15" s="879"/>
      <c r="Z15" s="879"/>
      <c r="AA15" s="879">
        <v>2905000000</v>
      </c>
      <c r="AB15" s="879"/>
      <c r="AC15" s="879">
        <v>2905000000</v>
      </c>
      <c r="AD15" s="879"/>
      <c r="AE15" s="879"/>
      <c r="AF15" s="880">
        <f t="shared" si="2"/>
        <v>100</v>
      </c>
      <c r="AG15" s="880"/>
      <c r="AH15" s="880">
        <f t="shared" si="3"/>
        <v>100</v>
      </c>
      <c r="AI15" s="880"/>
      <c r="AJ15" s="878"/>
    </row>
    <row r="16" spans="1:36" ht="36">
      <c r="A16" s="464" t="s">
        <v>84</v>
      </c>
      <c r="B16" s="465" t="s">
        <v>2904</v>
      </c>
      <c r="C16" s="878"/>
      <c r="D16" s="878"/>
      <c r="E16" s="878"/>
      <c r="F16" s="874"/>
      <c r="G16" s="879">
        <v>4998890000</v>
      </c>
      <c r="H16" s="879"/>
      <c r="I16" s="879">
        <v>4998890000</v>
      </c>
      <c r="J16" s="879"/>
      <c r="K16" s="879"/>
      <c r="L16" s="879">
        <v>1500000000</v>
      </c>
      <c r="M16" s="879"/>
      <c r="N16" s="879">
        <v>1500000000</v>
      </c>
      <c r="O16" s="879"/>
      <c r="P16" s="879"/>
      <c r="Q16" s="874"/>
      <c r="R16" s="874"/>
      <c r="S16" s="874"/>
      <c r="T16" s="874"/>
      <c r="U16" s="874"/>
      <c r="V16" s="879">
        <v>1750000000</v>
      </c>
      <c r="W16" s="879"/>
      <c r="X16" s="879">
        <v>1750000000</v>
      </c>
      <c r="Y16" s="879"/>
      <c r="Z16" s="879"/>
      <c r="AA16" s="879">
        <v>1722440000</v>
      </c>
      <c r="AB16" s="879"/>
      <c r="AC16" s="879">
        <v>1722440000</v>
      </c>
      <c r="AD16" s="879"/>
      <c r="AE16" s="879"/>
      <c r="AF16" s="880">
        <f t="shared" si="2"/>
        <v>98.425142857142859</v>
      </c>
      <c r="AG16" s="880"/>
      <c r="AH16" s="880">
        <f t="shared" si="3"/>
        <v>98.425142857142859</v>
      </c>
      <c r="AI16" s="880"/>
      <c r="AJ16" s="878"/>
    </row>
    <row r="17" spans="1:36" ht="36">
      <c r="A17" s="464" t="s">
        <v>85</v>
      </c>
      <c r="B17" s="465" t="s">
        <v>2905</v>
      </c>
      <c r="C17" s="878"/>
      <c r="D17" s="878"/>
      <c r="E17" s="878"/>
      <c r="F17" s="874"/>
      <c r="G17" s="879">
        <v>14552425000</v>
      </c>
      <c r="H17" s="879"/>
      <c r="I17" s="879">
        <v>14552425000</v>
      </c>
      <c r="J17" s="879"/>
      <c r="K17" s="879"/>
      <c r="L17" s="879">
        <v>3021836000</v>
      </c>
      <c r="M17" s="879"/>
      <c r="N17" s="879">
        <v>3021836000</v>
      </c>
      <c r="O17" s="879"/>
      <c r="P17" s="879"/>
      <c r="Q17" s="874"/>
      <c r="R17" s="874"/>
      <c r="S17" s="874"/>
      <c r="T17" s="874"/>
      <c r="U17" s="874"/>
      <c r="V17" s="879">
        <v>8044382000</v>
      </c>
      <c r="W17" s="879"/>
      <c r="X17" s="879">
        <v>8044382000</v>
      </c>
      <c r="Y17" s="879"/>
      <c r="Z17" s="879"/>
      <c r="AA17" s="879">
        <v>4982852000</v>
      </c>
      <c r="AB17" s="879"/>
      <c r="AC17" s="879">
        <v>4982852000</v>
      </c>
      <c r="AD17" s="879"/>
      <c r="AE17" s="879"/>
      <c r="AF17" s="880">
        <f t="shared" si="2"/>
        <v>61.942011207324569</v>
      </c>
      <c r="AG17" s="880"/>
      <c r="AH17" s="880">
        <f t="shared" si="3"/>
        <v>61.942011207324569</v>
      </c>
      <c r="AI17" s="880"/>
      <c r="AJ17" s="878"/>
    </row>
    <row r="18" spans="1:36" ht="48">
      <c r="A18" s="464" t="s">
        <v>86</v>
      </c>
      <c r="B18" s="465" t="s">
        <v>2906</v>
      </c>
      <c r="C18" s="878"/>
      <c r="D18" s="878"/>
      <c r="E18" s="878"/>
      <c r="F18" s="874"/>
      <c r="G18" s="879">
        <v>3275905000</v>
      </c>
      <c r="H18" s="879"/>
      <c r="I18" s="879">
        <v>3275905000</v>
      </c>
      <c r="J18" s="879"/>
      <c r="K18" s="879"/>
      <c r="L18" s="879"/>
      <c r="M18" s="879"/>
      <c r="N18" s="879"/>
      <c r="O18" s="879"/>
      <c r="P18" s="879"/>
      <c r="Q18" s="874"/>
      <c r="R18" s="874"/>
      <c r="S18" s="874"/>
      <c r="T18" s="874"/>
      <c r="U18" s="874"/>
      <c r="V18" s="879">
        <v>1050000000</v>
      </c>
      <c r="W18" s="879"/>
      <c r="X18" s="879">
        <v>1050000000</v>
      </c>
      <c r="Y18" s="879"/>
      <c r="Z18" s="879"/>
      <c r="AA18" s="879">
        <v>1050000000</v>
      </c>
      <c r="AB18" s="879"/>
      <c r="AC18" s="879">
        <v>1050000000</v>
      </c>
      <c r="AD18" s="879"/>
      <c r="AE18" s="879"/>
      <c r="AF18" s="880">
        <f t="shared" si="2"/>
        <v>100</v>
      </c>
      <c r="AG18" s="880"/>
      <c r="AH18" s="880">
        <f t="shared" si="3"/>
        <v>100</v>
      </c>
      <c r="AI18" s="880"/>
      <c r="AJ18" s="878"/>
    </row>
    <row r="19" spans="1:36" ht="24">
      <c r="A19" s="464" t="s">
        <v>87</v>
      </c>
      <c r="B19" s="465" t="s">
        <v>2907</v>
      </c>
      <c r="C19" s="878"/>
      <c r="D19" s="878"/>
      <c r="E19" s="878"/>
      <c r="F19" s="874"/>
      <c r="G19" s="879">
        <v>10950000000</v>
      </c>
      <c r="H19" s="879"/>
      <c r="I19" s="879">
        <v>10950000000</v>
      </c>
      <c r="J19" s="879"/>
      <c r="K19" s="879"/>
      <c r="L19" s="879"/>
      <c r="M19" s="879"/>
      <c r="N19" s="879"/>
      <c r="O19" s="879"/>
      <c r="P19" s="879"/>
      <c r="Q19" s="874"/>
      <c r="R19" s="874"/>
      <c r="S19" s="874"/>
      <c r="T19" s="874"/>
      <c r="U19" s="874"/>
      <c r="V19" s="879">
        <v>3285000000</v>
      </c>
      <c r="W19" s="879"/>
      <c r="X19" s="879">
        <v>3285000000</v>
      </c>
      <c r="Y19" s="879"/>
      <c r="Z19" s="879"/>
      <c r="AA19" s="879">
        <v>3285000000</v>
      </c>
      <c r="AB19" s="879"/>
      <c r="AC19" s="879">
        <v>3285000000</v>
      </c>
      <c r="AD19" s="879"/>
      <c r="AE19" s="879"/>
      <c r="AF19" s="880">
        <f t="shared" si="2"/>
        <v>100</v>
      </c>
      <c r="AG19" s="880"/>
      <c r="AH19" s="880">
        <f t="shared" si="3"/>
        <v>100</v>
      </c>
      <c r="AI19" s="880"/>
      <c r="AJ19" s="878"/>
    </row>
    <row r="20" spans="1:36" ht="36">
      <c r="A20" s="464" t="s">
        <v>88</v>
      </c>
      <c r="B20" s="465" t="s">
        <v>2908</v>
      </c>
      <c r="C20" s="878"/>
      <c r="D20" s="878"/>
      <c r="E20" s="878"/>
      <c r="F20" s="874"/>
      <c r="G20" s="879">
        <v>7000000000</v>
      </c>
      <c r="H20" s="879"/>
      <c r="I20" s="879">
        <v>7000000000</v>
      </c>
      <c r="J20" s="879"/>
      <c r="K20" s="879"/>
      <c r="L20" s="879"/>
      <c r="M20" s="879"/>
      <c r="N20" s="879"/>
      <c r="O20" s="879"/>
      <c r="P20" s="879"/>
      <c r="Q20" s="874"/>
      <c r="R20" s="874"/>
      <c r="S20" s="874"/>
      <c r="T20" s="874"/>
      <c r="U20" s="874"/>
      <c r="V20" s="879">
        <v>2100000000</v>
      </c>
      <c r="W20" s="879"/>
      <c r="X20" s="879">
        <v>2100000000</v>
      </c>
      <c r="Y20" s="879"/>
      <c r="Z20" s="879"/>
      <c r="AA20" s="879">
        <v>2100000000</v>
      </c>
      <c r="AB20" s="879"/>
      <c r="AC20" s="879">
        <v>2100000000</v>
      </c>
      <c r="AD20" s="879"/>
      <c r="AE20" s="879"/>
      <c r="AF20" s="880">
        <f t="shared" si="2"/>
        <v>100</v>
      </c>
      <c r="AG20" s="880"/>
      <c r="AH20" s="880">
        <f t="shared" si="3"/>
        <v>100</v>
      </c>
      <c r="AI20" s="880"/>
      <c r="AJ20" s="878"/>
    </row>
    <row r="21" spans="1:36" ht="36">
      <c r="A21" s="464" t="s">
        <v>218</v>
      </c>
      <c r="B21" s="465" t="s">
        <v>2909</v>
      </c>
      <c r="C21" s="878"/>
      <c r="D21" s="878"/>
      <c r="E21" s="878"/>
      <c r="F21" s="874"/>
      <c r="G21" s="879">
        <v>3956593000</v>
      </c>
      <c r="H21" s="879"/>
      <c r="I21" s="879">
        <v>3956593000</v>
      </c>
      <c r="J21" s="879"/>
      <c r="K21" s="879"/>
      <c r="L21" s="879"/>
      <c r="M21" s="879"/>
      <c r="N21" s="879"/>
      <c r="O21" s="879"/>
      <c r="P21" s="879"/>
      <c r="Q21" s="874"/>
      <c r="R21" s="874"/>
      <c r="S21" s="874"/>
      <c r="T21" s="874"/>
      <c r="U21" s="874"/>
      <c r="V21" s="879">
        <v>1200000000</v>
      </c>
      <c r="W21" s="879"/>
      <c r="X21" s="879">
        <v>1200000000</v>
      </c>
      <c r="Y21" s="879"/>
      <c r="Z21" s="879"/>
      <c r="AA21" s="879">
        <v>129982000</v>
      </c>
      <c r="AB21" s="879"/>
      <c r="AC21" s="879">
        <v>129982000</v>
      </c>
      <c r="AD21" s="879"/>
      <c r="AE21" s="879"/>
      <c r="AF21" s="880">
        <f t="shared" si="2"/>
        <v>10.831833333333334</v>
      </c>
      <c r="AG21" s="880"/>
      <c r="AH21" s="880">
        <f t="shared" si="3"/>
        <v>10.831833333333334</v>
      </c>
      <c r="AI21" s="880"/>
      <c r="AJ21" s="878"/>
    </row>
    <row r="22" spans="1:36" ht="24">
      <c r="A22" s="464" t="s">
        <v>219</v>
      </c>
      <c r="B22" s="465" t="s">
        <v>1548</v>
      </c>
      <c r="C22" s="878"/>
      <c r="D22" s="878"/>
      <c r="E22" s="878"/>
      <c r="F22" s="874"/>
      <c r="G22" s="879">
        <v>2983973000</v>
      </c>
      <c r="H22" s="879"/>
      <c r="I22" s="879">
        <v>2983973000</v>
      </c>
      <c r="J22" s="879"/>
      <c r="K22" s="879"/>
      <c r="L22" s="879">
        <v>1904000000</v>
      </c>
      <c r="M22" s="879"/>
      <c r="N22" s="879">
        <v>1904000000</v>
      </c>
      <c r="O22" s="879"/>
      <c r="P22" s="879"/>
      <c r="Q22" s="874"/>
      <c r="R22" s="874"/>
      <c r="S22" s="874"/>
      <c r="T22" s="874"/>
      <c r="U22" s="874"/>
      <c r="V22" s="879">
        <v>1016000000</v>
      </c>
      <c r="W22" s="879"/>
      <c r="X22" s="879">
        <v>1016000000</v>
      </c>
      <c r="Y22" s="879"/>
      <c r="Z22" s="879"/>
      <c r="AA22" s="879">
        <v>1014023000</v>
      </c>
      <c r="AB22" s="879"/>
      <c r="AC22" s="879">
        <v>1014023000</v>
      </c>
      <c r="AD22" s="879"/>
      <c r="AE22" s="879"/>
      <c r="AF22" s="880">
        <f t="shared" si="2"/>
        <v>99.805413385826768</v>
      </c>
      <c r="AG22" s="880"/>
      <c r="AH22" s="880">
        <f t="shared" si="3"/>
        <v>99.805413385826768</v>
      </c>
      <c r="AI22" s="880"/>
      <c r="AJ22" s="878"/>
    </row>
    <row r="23" spans="1:36" ht="24">
      <c r="A23" s="464" t="s">
        <v>477</v>
      </c>
      <c r="B23" s="465" t="s">
        <v>1519</v>
      </c>
      <c r="C23" s="878"/>
      <c r="D23" s="878"/>
      <c r="E23" s="878"/>
      <c r="F23" s="874"/>
      <c r="G23" s="879">
        <v>3700000000</v>
      </c>
      <c r="H23" s="879"/>
      <c r="I23" s="879">
        <v>3700000000</v>
      </c>
      <c r="J23" s="879"/>
      <c r="K23" s="879"/>
      <c r="L23" s="879">
        <v>1027000000</v>
      </c>
      <c r="M23" s="879"/>
      <c r="N23" s="879">
        <v>1027000000</v>
      </c>
      <c r="O23" s="879"/>
      <c r="P23" s="879"/>
      <c r="Q23" s="874"/>
      <c r="R23" s="874"/>
      <c r="S23" s="874"/>
      <c r="T23" s="874"/>
      <c r="U23" s="874"/>
      <c r="V23" s="879">
        <v>1152000000</v>
      </c>
      <c r="W23" s="879"/>
      <c r="X23" s="879">
        <v>1152000000</v>
      </c>
      <c r="Y23" s="879"/>
      <c r="Z23" s="879"/>
      <c r="AA23" s="879">
        <v>1152000000</v>
      </c>
      <c r="AB23" s="879"/>
      <c r="AC23" s="879">
        <v>1152000000</v>
      </c>
      <c r="AD23" s="879"/>
      <c r="AE23" s="879"/>
      <c r="AF23" s="880">
        <f t="shared" si="2"/>
        <v>100</v>
      </c>
      <c r="AG23" s="880"/>
      <c r="AH23" s="880">
        <f t="shared" si="3"/>
        <v>100</v>
      </c>
      <c r="AI23" s="880"/>
      <c r="AJ23" s="878"/>
    </row>
    <row r="24" spans="1:36" ht="48">
      <c r="A24" s="464" t="s">
        <v>895</v>
      </c>
      <c r="B24" s="465" t="s">
        <v>1401</v>
      </c>
      <c r="C24" s="878"/>
      <c r="D24" s="878"/>
      <c r="E24" s="878"/>
      <c r="F24" s="874"/>
      <c r="G24" s="879">
        <v>3996000000</v>
      </c>
      <c r="H24" s="879"/>
      <c r="I24" s="879">
        <v>3996000000</v>
      </c>
      <c r="J24" s="879"/>
      <c r="K24" s="879"/>
      <c r="L24" s="879">
        <v>1107000000</v>
      </c>
      <c r="M24" s="879"/>
      <c r="N24" s="879">
        <v>1107000000</v>
      </c>
      <c r="O24" s="879"/>
      <c r="P24" s="879"/>
      <c r="Q24" s="874"/>
      <c r="R24" s="874"/>
      <c r="S24" s="874"/>
      <c r="T24" s="874"/>
      <c r="U24" s="874"/>
      <c r="V24" s="879">
        <v>1245000000</v>
      </c>
      <c r="W24" s="879"/>
      <c r="X24" s="879">
        <v>1245000000</v>
      </c>
      <c r="Y24" s="879"/>
      <c r="Z24" s="879"/>
      <c r="AA24" s="879">
        <v>1245000000</v>
      </c>
      <c r="AB24" s="879"/>
      <c r="AC24" s="879">
        <v>1245000000</v>
      </c>
      <c r="AD24" s="879"/>
      <c r="AE24" s="879"/>
      <c r="AF24" s="880">
        <f t="shared" si="2"/>
        <v>100</v>
      </c>
      <c r="AG24" s="880"/>
      <c r="AH24" s="880">
        <f t="shared" si="3"/>
        <v>100</v>
      </c>
      <c r="AI24" s="880"/>
      <c r="AJ24" s="878"/>
    </row>
    <row r="25" spans="1:36" ht="24">
      <c r="A25" s="464" t="s">
        <v>240</v>
      </c>
      <c r="B25" s="465" t="s">
        <v>2561</v>
      </c>
      <c r="C25" s="878"/>
      <c r="D25" s="878"/>
      <c r="E25" s="878"/>
      <c r="F25" s="874"/>
      <c r="G25" s="879">
        <v>3000000000</v>
      </c>
      <c r="H25" s="879"/>
      <c r="I25" s="879">
        <v>3000000000</v>
      </c>
      <c r="J25" s="879"/>
      <c r="K25" s="879"/>
      <c r="L25" s="879"/>
      <c r="M25" s="879"/>
      <c r="N25" s="879"/>
      <c r="O25" s="879"/>
      <c r="P25" s="879"/>
      <c r="Q25" s="874"/>
      <c r="R25" s="874"/>
      <c r="S25" s="874"/>
      <c r="T25" s="874"/>
      <c r="U25" s="874"/>
      <c r="V25" s="879">
        <v>1246000000</v>
      </c>
      <c r="W25" s="879"/>
      <c r="X25" s="879">
        <v>1246000000</v>
      </c>
      <c r="Y25" s="879"/>
      <c r="Z25" s="879"/>
      <c r="AA25" s="879">
        <v>101660000</v>
      </c>
      <c r="AB25" s="879"/>
      <c r="AC25" s="879">
        <v>101660000</v>
      </c>
      <c r="AD25" s="879"/>
      <c r="AE25" s="879"/>
      <c r="AF25" s="880">
        <f t="shared" si="2"/>
        <v>8.1589085072231136</v>
      </c>
      <c r="AG25" s="880"/>
      <c r="AH25" s="880">
        <f t="shared" si="3"/>
        <v>8.1589085072231136</v>
      </c>
      <c r="AI25" s="880"/>
      <c r="AJ25" s="878"/>
    </row>
    <row r="26" spans="1:36" ht="36">
      <c r="A26" s="464" t="s">
        <v>896</v>
      </c>
      <c r="B26" s="465" t="s">
        <v>1404</v>
      </c>
      <c r="C26" s="878"/>
      <c r="D26" s="878"/>
      <c r="E26" s="878"/>
      <c r="F26" s="874"/>
      <c r="G26" s="879">
        <v>4000000000</v>
      </c>
      <c r="H26" s="879"/>
      <c r="I26" s="879">
        <v>4000000000</v>
      </c>
      <c r="J26" s="879"/>
      <c r="K26" s="879"/>
      <c r="L26" s="879">
        <v>1108000000</v>
      </c>
      <c r="M26" s="879"/>
      <c r="N26" s="879">
        <v>1108000000</v>
      </c>
      <c r="O26" s="879"/>
      <c r="P26" s="879"/>
      <c r="Q26" s="874"/>
      <c r="R26" s="874"/>
      <c r="S26" s="874"/>
      <c r="T26" s="874"/>
      <c r="U26" s="874"/>
      <c r="V26" s="879">
        <v>1246000000</v>
      </c>
      <c r="W26" s="879"/>
      <c r="X26" s="879">
        <v>1246000000</v>
      </c>
      <c r="Y26" s="879"/>
      <c r="Z26" s="879"/>
      <c r="AA26" s="879">
        <v>1246000000</v>
      </c>
      <c r="AB26" s="879"/>
      <c r="AC26" s="879">
        <v>1246000000</v>
      </c>
      <c r="AD26" s="879"/>
      <c r="AE26" s="879"/>
      <c r="AF26" s="880">
        <f t="shared" si="2"/>
        <v>100</v>
      </c>
      <c r="AG26" s="880"/>
      <c r="AH26" s="880">
        <f t="shared" si="3"/>
        <v>100</v>
      </c>
      <c r="AI26" s="880"/>
      <c r="AJ26" s="878"/>
    </row>
    <row r="27" spans="1:36" ht="24">
      <c r="A27" s="464" t="s">
        <v>897</v>
      </c>
      <c r="B27" s="465" t="s">
        <v>1546</v>
      </c>
      <c r="C27" s="878"/>
      <c r="D27" s="878"/>
      <c r="E27" s="878"/>
      <c r="F27" s="874"/>
      <c r="G27" s="879">
        <v>4000000000</v>
      </c>
      <c r="H27" s="879"/>
      <c r="I27" s="879">
        <v>4000000000</v>
      </c>
      <c r="J27" s="879"/>
      <c r="K27" s="879"/>
      <c r="L27" s="879">
        <v>2304000000</v>
      </c>
      <c r="M27" s="879"/>
      <c r="N27" s="879">
        <v>2304000000</v>
      </c>
      <c r="O27" s="879"/>
      <c r="P27" s="879"/>
      <c r="Q27" s="874"/>
      <c r="R27" s="874"/>
      <c r="S27" s="874"/>
      <c r="T27" s="874"/>
      <c r="U27" s="874"/>
      <c r="V27" s="879">
        <v>1296000000</v>
      </c>
      <c r="W27" s="879"/>
      <c r="X27" s="879">
        <v>1296000000</v>
      </c>
      <c r="Y27" s="879"/>
      <c r="Z27" s="879"/>
      <c r="AA27" s="879">
        <v>1296000000</v>
      </c>
      <c r="AB27" s="879"/>
      <c r="AC27" s="879">
        <v>1296000000</v>
      </c>
      <c r="AD27" s="879"/>
      <c r="AE27" s="879"/>
      <c r="AF27" s="880">
        <f t="shared" si="2"/>
        <v>100</v>
      </c>
      <c r="AG27" s="880"/>
      <c r="AH27" s="880">
        <f t="shared" si="3"/>
        <v>100</v>
      </c>
      <c r="AI27" s="880"/>
      <c r="AJ27" s="878"/>
    </row>
    <row r="28" spans="1:36" ht="24">
      <c r="A28" s="464" t="s">
        <v>898</v>
      </c>
      <c r="B28" s="465" t="s">
        <v>1545</v>
      </c>
      <c r="C28" s="878"/>
      <c r="D28" s="878"/>
      <c r="E28" s="878"/>
      <c r="F28" s="874"/>
      <c r="G28" s="879">
        <v>3552929000</v>
      </c>
      <c r="H28" s="879"/>
      <c r="I28" s="879">
        <v>3552929000</v>
      </c>
      <c r="J28" s="879"/>
      <c r="K28" s="879"/>
      <c r="L28" s="879">
        <v>40000000</v>
      </c>
      <c r="M28" s="879"/>
      <c r="N28" s="879">
        <v>40000000</v>
      </c>
      <c r="O28" s="879"/>
      <c r="P28" s="879"/>
      <c r="Q28" s="874"/>
      <c r="R28" s="874"/>
      <c r="S28" s="874"/>
      <c r="T28" s="874"/>
      <c r="U28" s="874"/>
      <c r="V28" s="879">
        <v>1260000000</v>
      </c>
      <c r="W28" s="879"/>
      <c r="X28" s="879">
        <v>1260000000</v>
      </c>
      <c r="Y28" s="879"/>
      <c r="Z28" s="879"/>
      <c r="AA28" s="879">
        <v>1118394000</v>
      </c>
      <c r="AB28" s="879"/>
      <c r="AC28" s="879">
        <v>1118394000</v>
      </c>
      <c r="AD28" s="879"/>
      <c r="AE28" s="879"/>
      <c r="AF28" s="880">
        <f t="shared" si="2"/>
        <v>88.761428571428567</v>
      </c>
      <c r="AG28" s="880"/>
      <c r="AH28" s="880">
        <f t="shared" si="3"/>
        <v>88.761428571428567</v>
      </c>
      <c r="AI28" s="880"/>
      <c r="AJ28" s="878"/>
    </row>
    <row r="29" spans="1:36" ht="24">
      <c r="A29" s="464" t="s">
        <v>899</v>
      </c>
      <c r="B29" s="465" t="s">
        <v>1573</v>
      </c>
      <c r="C29" s="878"/>
      <c r="D29" s="878"/>
      <c r="E29" s="878"/>
      <c r="F29" s="874"/>
      <c r="G29" s="879">
        <v>5000000000</v>
      </c>
      <c r="H29" s="879"/>
      <c r="I29" s="879">
        <v>5000000000</v>
      </c>
      <c r="J29" s="879"/>
      <c r="K29" s="879"/>
      <c r="L29" s="879">
        <v>1162000000</v>
      </c>
      <c r="M29" s="879"/>
      <c r="N29" s="879">
        <v>1162000000</v>
      </c>
      <c r="O29" s="879"/>
      <c r="P29" s="879"/>
      <c r="Q29" s="874"/>
      <c r="R29" s="874"/>
      <c r="S29" s="874"/>
      <c r="T29" s="874"/>
      <c r="U29" s="874"/>
      <c r="V29" s="879">
        <v>1280000000</v>
      </c>
      <c r="W29" s="879"/>
      <c r="X29" s="879">
        <v>1280000000</v>
      </c>
      <c r="Y29" s="879"/>
      <c r="Z29" s="879"/>
      <c r="AA29" s="879">
        <v>1280000000</v>
      </c>
      <c r="AB29" s="879"/>
      <c r="AC29" s="879">
        <v>1280000000</v>
      </c>
      <c r="AD29" s="879"/>
      <c r="AE29" s="879"/>
      <c r="AF29" s="880">
        <f t="shared" si="2"/>
        <v>100</v>
      </c>
      <c r="AG29" s="880"/>
      <c r="AH29" s="880">
        <f t="shared" si="3"/>
        <v>100</v>
      </c>
      <c r="AI29" s="880"/>
      <c r="AJ29" s="878"/>
    </row>
    <row r="30" spans="1:36" ht="24">
      <c r="A30" s="464" t="s">
        <v>900</v>
      </c>
      <c r="B30" s="465" t="s">
        <v>1518</v>
      </c>
      <c r="C30" s="878"/>
      <c r="D30" s="878"/>
      <c r="E30" s="878"/>
      <c r="F30" s="874"/>
      <c r="G30" s="879">
        <v>4500000000</v>
      </c>
      <c r="H30" s="879"/>
      <c r="I30" s="879">
        <v>4500000000</v>
      </c>
      <c r="J30" s="879"/>
      <c r="K30" s="879"/>
      <c r="L30" s="879">
        <v>1255000000</v>
      </c>
      <c r="M30" s="879"/>
      <c r="N30" s="879">
        <v>1255000000</v>
      </c>
      <c r="O30" s="879"/>
      <c r="P30" s="879"/>
      <c r="Q30" s="874"/>
      <c r="R30" s="874"/>
      <c r="S30" s="874"/>
      <c r="T30" s="874"/>
      <c r="U30" s="874"/>
      <c r="V30" s="879">
        <v>1417000000</v>
      </c>
      <c r="W30" s="879"/>
      <c r="X30" s="879">
        <v>1417000000</v>
      </c>
      <c r="Y30" s="879"/>
      <c r="Z30" s="879"/>
      <c r="AA30" s="879">
        <v>1417000000</v>
      </c>
      <c r="AB30" s="879"/>
      <c r="AC30" s="879">
        <v>1417000000</v>
      </c>
      <c r="AD30" s="879"/>
      <c r="AE30" s="879"/>
      <c r="AF30" s="880">
        <f t="shared" si="2"/>
        <v>100</v>
      </c>
      <c r="AG30" s="880"/>
      <c r="AH30" s="880">
        <f t="shared" si="3"/>
        <v>100</v>
      </c>
      <c r="AI30" s="880"/>
      <c r="AJ30" s="878"/>
    </row>
    <row r="31" spans="1:36" ht="24">
      <c r="A31" s="464" t="s">
        <v>901</v>
      </c>
      <c r="B31" s="465" t="s">
        <v>1574</v>
      </c>
      <c r="C31" s="878"/>
      <c r="D31" s="878"/>
      <c r="E31" s="878"/>
      <c r="F31" s="874"/>
      <c r="G31" s="879">
        <v>500000000</v>
      </c>
      <c r="H31" s="879"/>
      <c r="I31" s="879">
        <v>500000000</v>
      </c>
      <c r="J31" s="879"/>
      <c r="K31" s="879"/>
      <c r="L31" s="879">
        <v>40000000</v>
      </c>
      <c r="M31" s="879"/>
      <c r="N31" s="879">
        <v>40000000</v>
      </c>
      <c r="O31" s="879"/>
      <c r="P31" s="879"/>
      <c r="Q31" s="874"/>
      <c r="R31" s="874"/>
      <c r="S31" s="874"/>
      <c r="T31" s="874"/>
      <c r="U31" s="874"/>
      <c r="V31" s="879">
        <v>1498000000</v>
      </c>
      <c r="W31" s="879"/>
      <c r="X31" s="879">
        <v>1498000000</v>
      </c>
      <c r="Y31" s="879"/>
      <c r="Z31" s="879"/>
      <c r="AA31" s="879">
        <v>1498000000</v>
      </c>
      <c r="AB31" s="879"/>
      <c r="AC31" s="879">
        <v>1498000000</v>
      </c>
      <c r="AD31" s="879"/>
      <c r="AE31" s="879"/>
      <c r="AF31" s="880">
        <f t="shared" si="2"/>
        <v>100</v>
      </c>
      <c r="AG31" s="880"/>
      <c r="AH31" s="880">
        <f t="shared" si="3"/>
        <v>100</v>
      </c>
      <c r="AI31" s="880"/>
      <c r="AJ31" s="878"/>
    </row>
    <row r="32" spans="1:36" ht="24">
      <c r="A32" s="464" t="s">
        <v>902</v>
      </c>
      <c r="B32" s="465" t="s">
        <v>1509</v>
      </c>
      <c r="C32" s="878"/>
      <c r="D32" s="878"/>
      <c r="E32" s="878"/>
      <c r="F32" s="874"/>
      <c r="G32" s="879">
        <v>4783849000</v>
      </c>
      <c r="H32" s="879"/>
      <c r="I32" s="879">
        <v>4783849000</v>
      </c>
      <c r="J32" s="879"/>
      <c r="K32" s="879"/>
      <c r="L32" s="879">
        <v>2822000000</v>
      </c>
      <c r="M32" s="879"/>
      <c r="N32" s="879">
        <v>2822000000</v>
      </c>
      <c r="O32" s="879"/>
      <c r="P32" s="879"/>
      <c r="Q32" s="874"/>
      <c r="R32" s="874"/>
      <c r="S32" s="874"/>
      <c r="T32" s="874"/>
      <c r="U32" s="874"/>
      <c r="V32" s="879">
        <v>1484000000</v>
      </c>
      <c r="W32" s="879"/>
      <c r="X32" s="879">
        <v>1484000000</v>
      </c>
      <c r="Y32" s="879"/>
      <c r="Z32" s="879"/>
      <c r="AA32" s="879">
        <v>1484000000</v>
      </c>
      <c r="AB32" s="879"/>
      <c r="AC32" s="879">
        <v>1484000000</v>
      </c>
      <c r="AD32" s="879"/>
      <c r="AE32" s="879"/>
      <c r="AF32" s="880">
        <f t="shared" si="2"/>
        <v>100</v>
      </c>
      <c r="AG32" s="880"/>
      <c r="AH32" s="880">
        <f t="shared" si="3"/>
        <v>100</v>
      </c>
      <c r="AI32" s="880"/>
      <c r="AJ32" s="878"/>
    </row>
    <row r="33" spans="1:36" ht="24">
      <c r="A33" s="464" t="s">
        <v>903</v>
      </c>
      <c r="B33" s="465" t="s">
        <v>1549</v>
      </c>
      <c r="C33" s="878"/>
      <c r="D33" s="878"/>
      <c r="E33" s="878"/>
      <c r="F33" s="874"/>
      <c r="G33" s="879">
        <v>4800000000</v>
      </c>
      <c r="H33" s="879"/>
      <c r="I33" s="879">
        <v>4800000000</v>
      </c>
      <c r="J33" s="879"/>
      <c r="K33" s="879"/>
      <c r="L33" s="879">
        <v>4705782000</v>
      </c>
      <c r="M33" s="879"/>
      <c r="N33" s="879">
        <v>4705782000</v>
      </c>
      <c r="O33" s="879"/>
      <c r="P33" s="879"/>
      <c r="Q33" s="874"/>
      <c r="R33" s="874"/>
      <c r="S33" s="874"/>
      <c r="T33" s="874"/>
      <c r="U33" s="874"/>
      <c r="V33" s="879">
        <v>653932000</v>
      </c>
      <c r="W33" s="879"/>
      <c r="X33" s="879">
        <v>653932000</v>
      </c>
      <c r="Y33" s="879"/>
      <c r="Z33" s="879"/>
      <c r="AA33" s="879">
        <v>47456000</v>
      </c>
      <c r="AB33" s="879"/>
      <c r="AC33" s="879">
        <v>47456000</v>
      </c>
      <c r="AD33" s="879"/>
      <c r="AE33" s="879"/>
      <c r="AF33" s="880">
        <f t="shared" si="2"/>
        <v>7.2570236660692551</v>
      </c>
      <c r="AG33" s="880"/>
      <c r="AH33" s="880">
        <f t="shared" si="3"/>
        <v>7.2570236660692551</v>
      </c>
      <c r="AI33" s="880"/>
      <c r="AJ33" s="878"/>
    </row>
    <row r="34" spans="1:36" ht="24">
      <c r="A34" s="464" t="s">
        <v>904</v>
      </c>
      <c r="B34" s="465" t="s">
        <v>1405</v>
      </c>
      <c r="C34" s="878"/>
      <c r="D34" s="878"/>
      <c r="E34" s="878"/>
      <c r="F34" s="874"/>
      <c r="G34" s="879">
        <v>5859696000</v>
      </c>
      <c r="H34" s="879"/>
      <c r="I34" s="879">
        <v>5859696000</v>
      </c>
      <c r="J34" s="879"/>
      <c r="K34" s="879"/>
      <c r="L34" s="879">
        <v>2946000000</v>
      </c>
      <c r="M34" s="879"/>
      <c r="N34" s="879">
        <v>2946000000</v>
      </c>
      <c r="O34" s="879"/>
      <c r="P34" s="879"/>
      <c r="Q34" s="874"/>
      <c r="R34" s="874"/>
      <c r="S34" s="874"/>
      <c r="T34" s="874"/>
      <c r="U34" s="874"/>
      <c r="V34" s="879">
        <v>1554000000</v>
      </c>
      <c r="W34" s="879"/>
      <c r="X34" s="879">
        <v>1554000000</v>
      </c>
      <c r="Y34" s="879"/>
      <c r="Z34" s="879"/>
      <c r="AA34" s="879">
        <v>1199067760</v>
      </c>
      <c r="AB34" s="879"/>
      <c r="AC34" s="879">
        <v>1199067760</v>
      </c>
      <c r="AD34" s="879"/>
      <c r="AE34" s="879"/>
      <c r="AF34" s="880">
        <f t="shared" si="2"/>
        <v>77.160087516087515</v>
      </c>
      <c r="AG34" s="880"/>
      <c r="AH34" s="880">
        <f t="shared" si="3"/>
        <v>77.160087516087515</v>
      </c>
      <c r="AI34" s="880"/>
      <c r="AJ34" s="878"/>
    </row>
    <row r="35" spans="1:36" ht="24">
      <c r="A35" s="464" t="s">
        <v>2480</v>
      </c>
      <c r="B35" s="465" t="s">
        <v>2568</v>
      </c>
      <c r="C35" s="878"/>
      <c r="D35" s="878"/>
      <c r="E35" s="878"/>
      <c r="F35" s="874"/>
      <c r="G35" s="879">
        <v>5000000000</v>
      </c>
      <c r="H35" s="879"/>
      <c r="I35" s="879">
        <v>5000000000</v>
      </c>
      <c r="J35" s="879"/>
      <c r="K35" s="879"/>
      <c r="L35" s="879">
        <v>2946000000</v>
      </c>
      <c r="M35" s="879"/>
      <c r="N35" s="879">
        <v>2946000000</v>
      </c>
      <c r="O35" s="879"/>
      <c r="P35" s="879"/>
      <c r="Q35" s="874"/>
      <c r="R35" s="874"/>
      <c r="S35" s="874"/>
      <c r="T35" s="874"/>
      <c r="U35" s="874"/>
      <c r="V35" s="879">
        <v>1554000000</v>
      </c>
      <c r="W35" s="879"/>
      <c r="X35" s="879">
        <v>1554000000</v>
      </c>
      <c r="Y35" s="879"/>
      <c r="Z35" s="879"/>
      <c r="AA35" s="879">
        <v>1554000000</v>
      </c>
      <c r="AB35" s="879"/>
      <c r="AC35" s="879">
        <v>1554000000</v>
      </c>
      <c r="AD35" s="879"/>
      <c r="AE35" s="879"/>
      <c r="AF35" s="880">
        <f t="shared" si="2"/>
        <v>100</v>
      </c>
      <c r="AG35" s="880"/>
      <c r="AH35" s="880">
        <f t="shared" si="3"/>
        <v>100</v>
      </c>
      <c r="AI35" s="880"/>
      <c r="AJ35" s="878"/>
    </row>
    <row r="36" spans="1:36" ht="36">
      <c r="A36" s="464" t="s">
        <v>2481</v>
      </c>
      <c r="B36" s="465" t="s">
        <v>1497</v>
      </c>
      <c r="C36" s="878"/>
      <c r="D36" s="878"/>
      <c r="E36" s="878"/>
      <c r="F36" s="874"/>
      <c r="G36" s="879">
        <v>2100000000</v>
      </c>
      <c r="H36" s="879"/>
      <c r="I36" s="879">
        <v>2100000000</v>
      </c>
      <c r="J36" s="879"/>
      <c r="K36" s="879"/>
      <c r="L36" s="879">
        <v>2584212000</v>
      </c>
      <c r="M36" s="879"/>
      <c r="N36" s="879">
        <v>2584212000</v>
      </c>
      <c r="O36" s="879"/>
      <c r="P36" s="879"/>
      <c r="Q36" s="874"/>
      <c r="R36" s="874"/>
      <c r="S36" s="874"/>
      <c r="T36" s="874"/>
      <c r="U36" s="874"/>
      <c r="V36" s="879">
        <v>1055788000</v>
      </c>
      <c r="W36" s="879"/>
      <c r="X36" s="879">
        <v>1055788000</v>
      </c>
      <c r="Y36" s="879"/>
      <c r="Z36" s="879"/>
      <c r="AA36" s="879"/>
      <c r="AB36" s="879"/>
      <c r="AC36" s="879"/>
      <c r="AD36" s="879"/>
      <c r="AE36" s="879"/>
      <c r="AF36" s="880">
        <f t="shared" si="2"/>
        <v>0</v>
      </c>
      <c r="AG36" s="880"/>
      <c r="AH36" s="880">
        <f t="shared" si="3"/>
        <v>0</v>
      </c>
      <c r="AI36" s="880"/>
      <c r="AJ36" s="878"/>
    </row>
    <row r="37" spans="1:36" ht="24">
      <c r="A37" s="464" t="s">
        <v>2482</v>
      </c>
      <c r="B37" s="465" t="s">
        <v>1560</v>
      </c>
      <c r="C37" s="878"/>
      <c r="D37" s="878"/>
      <c r="E37" s="878"/>
      <c r="F37" s="874"/>
      <c r="G37" s="879">
        <v>5741687000</v>
      </c>
      <c r="H37" s="879"/>
      <c r="I37" s="879">
        <v>5741687000</v>
      </c>
      <c r="J37" s="879"/>
      <c r="K37" s="879"/>
      <c r="L37" s="879">
        <v>3746343000</v>
      </c>
      <c r="M37" s="879"/>
      <c r="N37" s="879">
        <v>3746343000</v>
      </c>
      <c r="O37" s="879"/>
      <c r="P37" s="879"/>
      <c r="Q37" s="874"/>
      <c r="R37" s="874"/>
      <c r="S37" s="874"/>
      <c r="T37" s="874"/>
      <c r="U37" s="874"/>
      <c r="V37" s="879">
        <v>2065000000</v>
      </c>
      <c r="W37" s="879"/>
      <c r="X37" s="879">
        <v>2065000000</v>
      </c>
      <c r="Y37" s="879"/>
      <c r="Z37" s="879"/>
      <c r="AA37" s="879">
        <v>1947407000</v>
      </c>
      <c r="AB37" s="879"/>
      <c r="AC37" s="879">
        <v>1947407000</v>
      </c>
      <c r="AD37" s="879"/>
      <c r="AE37" s="879"/>
      <c r="AF37" s="880">
        <f t="shared" si="2"/>
        <v>94.305423728813565</v>
      </c>
      <c r="AG37" s="880"/>
      <c r="AH37" s="880">
        <f t="shared" si="3"/>
        <v>94.305423728813565</v>
      </c>
      <c r="AI37" s="880"/>
      <c r="AJ37" s="878"/>
    </row>
    <row r="38" spans="1:36" ht="36">
      <c r="A38" s="464" t="s">
        <v>2483</v>
      </c>
      <c r="B38" s="465" t="s">
        <v>1402</v>
      </c>
      <c r="C38" s="878"/>
      <c r="D38" s="878"/>
      <c r="E38" s="878"/>
      <c r="F38" s="874"/>
      <c r="G38" s="879">
        <v>6311298000</v>
      </c>
      <c r="H38" s="879"/>
      <c r="I38" s="879">
        <v>6311298000</v>
      </c>
      <c r="J38" s="879"/>
      <c r="K38" s="879"/>
      <c r="L38" s="879">
        <v>3824000000</v>
      </c>
      <c r="M38" s="879"/>
      <c r="N38" s="879">
        <v>3824000000</v>
      </c>
      <c r="O38" s="879"/>
      <c r="P38" s="879"/>
      <c r="Q38" s="874"/>
      <c r="R38" s="874"/>
      <c r="S38" s="874"/>
      <c r="T38" s="874"/>
      <c r="U38" s="874"/>
      <c r="V38" s="879">
        <v>2027000000</v>
      </c>
      <c r="W38" s="879"/>
      <c r="X38" s="879">
        <v>2027000000</v>
      </c>
      <c r="Y38" s="879"/>
      <c r="Z38" s="879"/>
      <c r="AA38" s="879">
        <v>2027000000</v>
      </c>
      <c r="AB38" s="879"/>
      <c r="AC38" s="879">
        <v>2027000000</v>
      </c>
      <c r="AD38" s="879"/>
      <c r="AE38" s="879"/>
      <c r="AF38" s="880">
        <f t="shared" si="2"/>
        <v>100</v>
      </c>
      <c r="AG38" s="880"/>
      <c r="AH38" s="880">
        <f t="shared" si="3"/>
        <v>100</v>
      </c>
      <c r="AI38" s="880"/>
      <c r="AJ38" s="878"/>
    </row>
    <row r="39" spans="1:36" ht="24">
      <c r="A39" s="464" t="s">
        <v>2484</v>
      </c>
      <c r="B39" s="465" t="s">
        <v>2621</v>
      </c>
      <c r="C39" s="878"/>
      <c r="D39" s="878"/>
      <c r="E39" s="878"/>
      <c r="F39" s="874"/>
      <c r="G39" s="879">
        <v>26142000000</v>
      </c>
      <c r="H39" s="879"/>
      <c r="I39" s="879">
        <v>26142000000</v>
      </c>
      <c r="J39" s="879"/>
      <c r="K39" s="879"/>
      <c r="L39" s="879">
        <v>3500000000</v>
      </c>
      <c r="M39" s="879"/>
      <c r="N39" s="879">
        <v>3500000000</v>
      </c>
      <c r="O39" s="879"/>
      <c r="P39" s="879"/>
      <c r="Q39" s="874"/>
      <c r="R39" s="874"/>
      <c r="S39" s="874"/>
      <c r="T39" s="874"/>
      <c r="U39" s="874"/>
      <c r="V39" s="879">
        <v>2500000000</v>
      </c>
      <c r="W39" s="879"/>
      <c r="X39" s="879">
        <v>2500000000</v>
      </c>
      <c r="Y39" s="879"/>
      <c r="Z39" s="879"/>
      <c r="AA39" s="879">
        <v>2500000000</v>
      </c>
      <c r="AB39" s="879"/>
      <c r="AC39" s="879">
        <v>2500000000</v>
      </c>
      <c r="AD39" s="879"/>
      <c r="AE39" s="879"/>
      <c r="AF39" s="880">
        <f t="shared" si="2"/>
        <v>100</v>
      </c>
      <c r="AG39" s="880"/>
      <c r="AH39" s="880">
        <f t="shared" si="3"/>
        <v>100</v>
      </c>
      <c r="AI39" s="880"/>
      <c r="AJ39" s="878"/>
    </row>
    <row r="40" spans="1:36" ht="24">
      <c r="A40" s="464" t="s">
        <v>2485</v>
      </c>
      <c r="B40" s="465" t="s">
        <v>1400</v>
      </c>
      <c r="C40" s="878"/>
      <c r="D40" s="878"/>
      <c r="E40" s="878"/>
      <c r="F40" s="874"/>
      <c r="G40" s="879">
        <v>5500000000</v>
      </c>
      <c r="H40" s="879"/>
      <c r="I40" s="879">
        <v>5500000000</v>
      </c>
      <c r="J40" s="879"/>
      <c r="K40" s="879"/>
      <c r="L40" s="879">
        <v>940991500</v>
      </c>
      <c r="M40" s="879"/>
      <c r="N40" s="879">
        <v>940991500</v>
      </c>
      <c r="O40" s="879"/>
      <c r="P40" s="879"/>
      <c r="Q40" s="874"/>
      <c r="R40" s="874"/>
      <c r="S40" s="874"/>
      <c r="T40" s="874"/>
      <c r="U40" s="874"/>
      <c r="V40" s="879">
        <v>3020000000</v>
      </c>
      <c r="W40" s="879"/>
      <c r="X40" s="879">
        <v>3020000000</v>
      </c>
      <c r="Y40" s="879"/>
      <c r="Z40" s="879"/>
      <c r="AA40" s="879">
        <v>3015517000</v>
      </c>
      <c r="AB40" s="879"/>
      <c r="AC40" s="879">
        <v>3015517000</v>
      </c>
      <c r="AD40" s="879"/>
      <c r="AE40" s="879"/>
      <c r="AF40" s="880">
        <f t="shared" si="2"/>
        <v>99.851556291390736</v>
      </c>
      <c r="AG40" s="880"/>
      <c r="AH40" s="880">
        <f t="shared" si="3"/>
        <v>99.851556291390736</v>
      </c>
      <c r="AI40" s="880"/>
      <c r="AJ40" s="878"/>
    </row>
    <row r="41" spans="1:36" ht="24">
      <c r="A41" s="464" t="s">
        <v>2486</v>
      </c>
      <c r="B41" s="465" t="s">
        <v>2558</v>
      </c>
      <c r="C41" s="878"/>
      <c r="D41" s="878"/>
      <c r="E41" s="878"/>
      <c r="F41" s="874"/>
      <c r="G41" s="879">
        <v>6066073000</v>
      </c>
      <c r="H41" s="879"/>
      <c r="I41" s="879">
        <v>6066073000</v>
      </c>
      <c r="J41" s="879"/>
      <c r="K41" s="879"/>
      <c r="L41" s="879"/>
      <c r="M41" s="879"/>
      <c r="N41" s="879"/>
      <c r="O41" s="879"/>
      <c r="P41" s="879"/>
      <c r="Q41" s="874"/>
      <c r="R41" s="874"/>
      <c r="S41" s="874"/>
      <c r="T41" s="874"/>
      <c r="U41" s="874"/>
      <c r="V41" s="879">
        <v>975000000</v>
      </c>
      <c r="W41" s="879"/>
      <c r="X41" s="879">
        <v>975000000</v>
      </c>
      <c r="Y41" s="879"/>
      <c r="Z41" s="879"/>
      <c r="AA41" s="879">
        <v>975000000</v>
      </c>
      <c r="AB41" s="879"/>
      <c r="AC41" s="879">
        <v>975000000</v>
      </c>
      <c r="AD41" s="879"/>
      <c r="AE41" s="879"/>
      <c r="AF41" s="880">
        <f t="shared" si="2"/>
        <v>100</v>
      </c>
      <c r="AG41" s="880"/>
      <c r="AH41" s="880">
        <f t="shared" si="3"/>
        <v>100</v>
      </c>
      <c r="AI41" s="880"/>
      <c r="AJ41" s="878"/>
    </row>
    <row r="42" spans="1:36" ht="24">
      <c r="A42" s="464" t="s">
        <v>2487</v>
      </c>
      <c r="B42" s="465" t="s">
        <v>1532</v>
      </c>
      <c r="C42" s="878"/>
      <c r="D42" s="878"/>
      <c r="E42" s="878"/>
      <c r="F42" s="874"/>
      <c r="G42" s="879">
        <v>4500000000</v>
      </c>
      <c r="H42" s="879"/>
      <c r="I42" s="879">
        <v>4500000000</v>
      </c>
      <c r="J42" s="879"/>
      <c r="K42" s="879"/>
      <c r="L42" s="879">
        <v>1228000000</v>
      </c>
      <c r="M42" s="879"/>
      <c r="N42" s="879">
        <v>1228000000</v>
      </c>
      <c r="O42" s="879"/>
      <c r="P42" s="879"/>
      <c r="Q42" s="874"/>
      <c r="R42" s="874"/>
      <c r="S42" s="874"/>
      <c r="T42" s="874"/>
      <c r="U42" s="874"/>
      <c r="V42" s="879">
        <v>1436000000</v>
      </c>
      <c r="W42" s="879"/>
      <c r="X42" s="879">
        <v>1436000000</v>
      </c>
      <c r="Y42" s="879"/>
      <c r="Z42" s="879"/>
      <c r="AA42" s="879">
        <v>1436000000</v>
      </c>
      <c r="AB42" s="879"/>
      <c r="AC42" s="879">
        <v>1436000000</v>
      </c>
      <c r="AD42" s="879"/>
      <c r="AE42" s="879"/>
      <c r="AF42" s="880">
        <f t="shared" si="2"/>
        <v>100</v>
      </c>
      <c r="AG42" s="880"/>
      <c r="AH42" s="880">
        <f t="shared" si="3"/>
        <v>100</v>
      </c>
      <c r="AI42" s="880"/>
      <c r="AJ42" s="878"/>
    </row>
    <row r="43" spans="1:36" ht="36">
      <c r="A43" s="464" t="s">
        <v>2488</v>
      </c>
      <c r="B43" s="465" t="s">
        <v>2910</v>
      </c>
      <c r="C43" s="878"/>
      <c r="D43" s="878"/>
      <c r="E43" s="878"/>
      <c r="F43" s="874"/>
      <c r="G43" s="879">
        <v>4500000000</v>
      </c>
      <c r="H43" s="879"/>
      <c r="I43" s="879">
        <v>4500000000</v>
      </c>
      <c r="J43" s="879"/>
      <c r="K43" s="879"/>
      <c r="L43" s="879">
        <v>1350000000</v>
      </c>
      <c r="M43" s="879"/>
      <c r="N43" s="879">
        <v>1350000000</v>
      </c>
      <c r="O43" s="879"/>
      <c r="P43" s="879"/>
      <c r="Q43" s="874"/>
      <c r="R43" s="874"/>
      <c r="S43" s="874"/>
      <c r="T43" s="874"/>
      <c r="U43" s="874"/>
      <c r="V43" s="879">
        <v>1080000000</v>
      </c>
      <c r="W43" s="879"/>
      <c r="X43" s="879">
        <v>1080000000</v>
      </c>
      <c r="Y43" s="879"/>
      <c r="Z43" s="879"/>
      <c r="AA43" s="879">
        <v>1080000000</v>
      </c>
      <c r="AB43" s="879"/>
      <c r="AC43" s="879">
        <v>1080000000</v>
      </c>
      <c r="AD43" s="879"/>
      <c r="AE43" s="879"/>
      <c r="AF43" s="880">
        <f t="shared" si="2"/>
        <v>100</v>
      </c>
      <c r="AG43" s="880"/>
      <c r="AH43" s="880">
        <f t="shared" si="3"/>
        <v>100</v>
      </c>
      <c r="AI43" s="880"/>
      <c r="AJ43" s="878"/>
    </row>
    <row r="44" spans="1:36" ht="24">
      <c r="A44" s="464" t="s">
        <v>2489</v>
      </c>
      <c r="B44" s="465" t="s">
        <v>2911</v>
      </c>
      <c r="C44" s="878"/>
      <c r="D44" s="878"/>
      <c r="E44" s="878"/>
      <c r="F44" s="874"/>
      <c r="G44" s="879">
        <v>2855921000</v>
      </c>
      <c r="H44" s="879"/>
      <c r="I44" s="879">
        <v>2855921000</v>
      </c>
      <c r="J44" s="879"/>
      <c r="K44" s="879"/>
      <c r="L44" s="879">
        <v>810000000</v>
      </c>
      <c r="M44" s="879"/>
      <c r="N44" s="879">
        <v>810000000</v>
      </c>
      <c r="O44" s="879"/>
      <c r="P44" s="879"/>
      <c r="Q44" s="874"/>
      <c r="R44" s="874"/>
      <c r="S44" s="874"/>
      <c r="T44" s="874"/>
      <c r="U44" s="874"/>
      <c r="V44" s="879">
        <v>1314000000</v>
      </c>
      <c r="W44" s="879"/>
      <c r="X44" s="879">
        <v>1314000000</v>
      </c>
      <c r="Y44" s="879"/>
      <c r="Z44" s="879"/>
      <c r="AA44" s="879">
        <v>1314000000</v>
      </c>
      <c r="AB44" s="879"/>
      <c r="AC44" s="879">
        <v>1314000000</v>
      </c>
      <c r="AD44" s="879"/>
      <c r="AE44" s="879"/>
      <c r="AF44" s="880">
        <f t="shared" si="2"/>
        <v>100</v>
      </c>
      <c r="AG44" s="880"/>
      <c r="AH44" s="880">
        <f t="shared" si="3"/>
        <v>100</v>
      </c>
      <c r="AI44" s="880"/>
      <c r="AJ44" s="878"/>
    </row>
    <row r="45" spans="1:36" ht="24">
      <c r="A45" s="464" t="s">
        <v>2490</v>
      </c>
      <c r="B45" s="465" t="s">
        <v>2912</v>
      </c>
      <c r="C45" s="878"/>
      <c r="D45" s="878"/>
      <c r="E45" s="878"/>
      <c r="F45" s="874"/>
      <c r="G45" s="879">
        <v>3994000000</v>
      </c>
      <c r="H45" s="879"/>
      <c r="I45" s="879">
        <v>3994000000</v>
      </c>
      <c r="J45" s="879"/>
      <c r="K45" s="879"/>
      <c r="L45" s="879"/>
      <c r="M45" s="879"/>
      <c r="N45" s="879"/>
      <c r="O45" s="879"/>
      <c r="P45" s="879"/>
      <c r="Q45" s="874"/>
      <c r="R45" s="874"/>
      <c r="S45" s="874"/>
      <c r="T45" s="874"/>
      <c r="U45" s="874"/>
      <c r="V45" s="879">
        <v>1314000000</v>
      </c>
      <c r="W45" s="879"/>
      <c r="X45" s="879">
        <v>1314000000</v>
      </c>
      <c r="Y45" s="879"/>
      <c r="Z45" s="879"/>
      <c r="AA45" s="879">
        <v>1314000000</v>
      </c>
      <c r="AB45" s="879"/>
      <c r="AC45" s="879">
        <v>1314000000</v>
      </c>
      <c r="AD45" s="879"/>
      <c r="AE45" s="879"/>
      <c r="AF45" s="880">
        <f t="shared" si="2"/>
        <v>100</v>
      </c>
      <c r="AG45" s="880"/>
      <c r="AH45" s="880">
        <f t="shared" si="3"/>
        <v>100</v>
      </c>
      <c r="AI45" s="880"/>
      <c r="AJ45" s="878"/>
    </row>
    <row r="46" spans="1:36" ht="24">
      <c r="A46" s="464" t="s">
        <v>2491</v>
      </c>
      <c r="B46" s="465" t="s">
        <v>2913</v>
      </c>
      <c r="C46" s="878"/>
      <c r="D46" s="878"/>
      <c r="E46" s="878"/>
      <c r="F46" s="874"/>
      <c r="G46" s="879">
        <v>2874271000</v>
      </c>
      <c r="H46" s="879"/>
      <c r="I46" s="879">
        <v>2874271000</v>
      </c>
      <c r="J46" s="879"/>
      <c r="K46" s="879"/>
      <c r="L46" s="879">
        <v>801391000</v>
      </c>
      <c r="M46" s="879"/>
      <c r="N46" s="879">
        <v>801391000</v>
      </c>
      <c r="O46" s="879"/>
      <c r="P46" s="879"/>
      <c r="Q46" s="874"/>
      <c r="R46" s="874"/>
      <c r="S46" s="874"/>
      <c r="T46" s="874"/>
      <c r="U46" s="874"/>
      <c r="V46" s="879">
        <v>1276609000</v>
      </c>
      <c r="W46" s="879"/>
      <c r="X46" s="879">
        <v>1276609000</v>
      </c>
      <c r="Y46" s="879"/>
      <c r="Z46" s="879"/>
      <c r="AA46" s="879">
        <v>1275475000</v>
      </c>
      <c r="AB46" s="879"/>
      <c r="AC46" s="879">
        <v>1275475000</v>
      </c>
      <c r="AD46" s="879"/>
      <c r="AE46" s="879"/>
      <c r="AF46" s="880">
        <f t="shared" si="2"/>
        <v>99.911170922341924</v>
      </c>
      <c r="AG46" s="880"/>
      <c r="AH46" s="880">
        <f t="shared" si="3"/>
        <v>99.911170922341924</v>
      </c>
      <c r="AI46" s="880"/>
      <c r="AJ46" s="878"/>
    </row>
    <row r="47" spans="1:36" ht="24">
      <c r="A47" s="464" t="s">
        <v>2492</v>
      </c>
      <c r="B47" s="465" t="s">
        <v>2914</v>
      </c>
      <c r="C47" s="878"/>
      <c r="D47" s="878"/>
      <c r="E47" s="878"/>
      <c r="F47" s="874"/>
      <c r="G47" s="879">
        <v>2822353000</v>
      </c>
      <c r="H47" s="879"/>
      <c r="I47" s="879">
        <v>2822353000</v>
      </c>
      <c r="J47" s="879"/>
      <c r="K47" s="879"/>
      <c r="L47" s="879">
        <v>810000000</v>
      </c>
      <c r="M47" s="879"/>
      <c r="N47" s="879">
        <v>810000000</v>
      </c>
      <c r="O47" s="879"/>
      <c r="P47" s="879"/>
      <c r="Q47" s="874"/>
      <c r="R47" s="874"/>
      <c r="S47" s="874"/>
      <c r="T47" s="874"/>
      <c r="U47" s="874"/>
      <c r="V47" s="879">
        <v>1314000000</v>
      </c>
      <c r="W47" s="879"/>
      <c r="X47" s="879">
        <v>1314000000</v>
      </c>
      <c r="Y47" s="879"/>
      <c r="Z47" s="879"/>
      <c r="AA47" s="879">
        <v>1257740000</v>
      </c>
      <c r="AB47" s="879"/>
      <c r="AC47" s="879">
        <v>1257740000</v>
      </c>
      <c r="AD47" s="879"/>
      <c r="AE47" s="879"/>
      <c r="AF47" s="880">
        <f t="shared" si="2"/>
        <v>95.718417047184161</v>
      </c>
      <c r="AG47" s="880"/>
      <c r="AH47" s="880">
        <f t="shared" si="3"/>
        <v>95.718417047184161</v>
      </c>
      <c r="AI47" s="880"/>
      <c r="AJ47" s="878"/>
    </row>
    <row r="48" spans="1:36" ht="36">
      <c r="A48" s="464" t="s">
        <v>2494</v>
      </c>
      <c r="B48" s="465" t="s">
        <v>2915</v>
      </c>
      <c r="C48" s="878"/>
      <c r="D48" s="878"/>
      <c r="E48" s="878"/>
      <c r="F48" s="874"/>
      <c r="G48" s="879">
        <v>2866890000</v>
      </c>
      <c r="H48" s="879"/>
      <c r="I48" s="879">
        <v>2866890000</v>
      </c>
      <c r="J48" s="879"/>
      <c r="K48" s="879"/>
      <c r="L48" s="879">
        <v>810000000</v>
      </c>
      <c r="M48" s="879"/>
      <c r="N48" s="879">
        <v>810000000</v>
      </c>
      <c r="O48" s="879"/>
      <c r="P48" s="879"/>
      <c r="Q48" s="874"/>
      <c r="R48" s="874"/>
      <c r="S48" s="874"/>
      <c r="T48" s="874"/>
      <c r="U48" s="874"/>
      <c r="V48" s="879">
        <v>1824000000</v>
      </c>
      <c r="W48" s="879"/>
      <c r="X48" s="879">
        <v>1824000000</v>
      </c>
      <c r="Y48" s="879"/>
      <c r="Z48" s="879"/>
      <c r="AA48" s="879">
        <v>1820249000</v>
      </c>
      <c r="AB48" s="879"/>
      <c r="AC48" s="879">
        <v>1820249000</v>
      </c>
      <c r="AD48" s="879"/>
      <c r="AE48" s="879"/>
      <c r="AF48" s="880">
        <f t="shared" si="2"/>
        <v>99.794353070175433</v>
      </c>
      <c r="AG48" s="880"/>
      <c r="AH48" s="880">
        <f t="shared" si="3"/>
        <v>99.794353070175433</v>
      </c>
      <c r="AI48" s="880"/>
      <c r="AJ48" s="878"/>
    </row>
    <row r="49" spans="1:36" ht="36">
      <c r="A49" s="464" t="s">
        <v>2495</v>
      </c>
      <c r="B49" s="465" t="s">
        <v>2916</v>
      </c>
      <c r="C49" s="878"/>
      <c r="D49" s="878"/>
      <c r="E49" s="878"/>
      <c r="F49" s="874"/>
      <c r="G49" s="879">
        <v>3848171000</v>
      </c>
      <c r="H49" s="879"/>
      <c r="I49" s="879">
        <v>3848171000</v>
      </c>
      <c r="J49" s="879"/>
      <c r="K49" s="879"/>
      <c r="L49" s="879">
        <v>1080000000</v>
      </c>
      <c r="M49" s="879"/>
      <c r="N49" s="879">
        <v>1080000000</v>
      </c>
      <c r="O49" s="879"/>
      <c r="P49" s="879"/>
      <c r="Q49" s="874"/>
      <c r="R49" s="874"/>
      <c r="S49" s="874"/>
      <c r="T49" s="874"/>
      <c r="U49" s="874"/>
      <c r="V49" s="879">
        <v>1755288000</v>
      </c>
      <c r="W49" s="879"/>
      <c r="X49" s="879">
        <v>1755288000</v>
      </c>
      <c r="Y49" s="879"/>
      <c r="Z49" s="879"/>
      <c r="AA49" s="879">
        <v>1585734000</v>
      </c>
      <c r="AB49" s="879"/>
      <c r="AC49" s="879">
        <v>1585734000</v>
      </c>
      <c r="AD49" s="879"/>
      <c r="AE49" s="879"/>
      <c r="AF49" s="880">
        <f t="shared" si="2"/>
        <v>90.340388585804718</v>
      </c>
      <c r="AG49" s="880"/>
      <c r="AH49" s="880">
        <f t="shared" si="3"/>
        <v>90.340388585804718</v>
      </c>
      <c r="AI49" s="880"/>
      <c r="AJ49" s="878"/>
    </row>
    <row r="50" spans="1:36" ht="24">
      <c r="A50" s="464" t="s">
        <v>2496</v>
      </c>
      <c r="B50" s="465" t="s">
        <v>2917</v>
      </c>
      <c r="C50" s="878"/>
      <c r="D50" s="878"/>
      <c r="E50" s="878"/>
      <c r="F50" s="874"/>
      <c r="G50" s="879">
        <v>3806448000</v>
      </c>
      <c r="H50" s="879"/>
      <c r="I50" s="879">
        <v>3806448000</v>
      </c>
      <c r="J50" s="879"/>
      <c r="K50" s="879"/>
      <c r="L50" s="879">
        <v>1080000000</v>
      </c>
      <c r="M50" s="879"/>
      <c r="N50" s="879">
        <v>1080000000</v>
      </c>
      <c r="O50" s="879"/>
      <c r="P50" s="879"/>
      <c r="Q50" s="874"/>
      <c r="R50" s="874"/>
      <c r="S50" s="874"/>
      <c r="T50" s="874"/>
      <c r="U50" s="874"/>
      <c r="V50" s="879">
        <v>1797000000</v>
      </c>
      <c r="W50" s="879"/>
      <c r="X50" s="879">
        <v>1797000000</v>
      </c>
      <c r="Y50" s="879"/>
      <c r="Z50" s="879"/>
      <c r="AA50" s="879">
        <v>1797000000</v>
      </c>
      <c r="AB50" s="879"/>
      <c r="AC50" s="879">
        <v>1797000000</v>
      </c>
      <c r="AD50" s="879"/>
      <c r="AE50" s="879"/>
      <c r="AF50" s="880">
        <f t="shared" si="2"/>
        <v>100</v>
      </c>
      <c r="AG50" s="880"/>
      <c r="AH50" s="880">
        <f t="shared" si="3"/>
        <v>100</v>
      </c>
      <c r="AI50" s="880"/>
      <c r="AJ50" s="878"/>
    </row>
    <row r="51" spans="1:36" ht="36">
      <c r="A51" s="464" t="s">
        <v>2497</v>
      </c>
      <c r="B51" s="465" t="s">
        <v>2918</v>
      </c>
      <c r="C51" s="878"/>
      <c r="D51" s="878"/>
      <c r="E51" s="878"/>
      <c r="F51" s="874"/>
      <c r="G51" s="879">
        <v>5374705000</v>
      </c>
      <c r="H51" s="879"/>
      <c r="I51" s="879">
        <v>5374705000</v>
      </c>
      <c r="J51" s="879"/>
      <c r="K51" s="879"/>
      <c r="L51" s="879">
        <v>1350000000</v>
      </c>
      <c r="M51" s="879"/>
      <c r="N51" s="879">
        <v>1350000000</v>
      </c>
      <c r="O51" s="879"/>
      <c r="P51" s="879"/>
      <c r="Q51" s="874"/>
      <c r="R51" s="874"/>
      <c r="S51" s="874"/>
      <c r="T51" s="874"/>
      <c r="U51" s="874"/>
      <c r="V51" s="879">
        <v>810000000</v>
      </c>
      <c r="W51" s="879"/>
      <c r="X51" s="879">
        <v>810000000</v>
      </c>
      <c r="Y51" s="879"/>
      <c r="Z51" s="879"/>
      <c r="AA51" s="879">
        <v>810000000</v>
      </c>
      <c r="AB51" s="879"/>
      <c r="AC51" s="879">
        <v>810000000</v>
      </c>
      <c r="AD51" s="879"/>
      <c r="AE51" s="879"/>
      <c r="AF51" s="880">
        <f t="shared" si="2"/>
        <v>100</v>
      </c>
      <c r="AG51" s="880"/>
      <c r="AH51" s="880">
        <f t="shared" si="3"/>
        <v>100</v>
      </c>
      <c r="AI51" s="880"/>
      <c r="AJ51" s="878"/>
    </row>
    <row r="52" spans="1:36" ht="36">
      <c r="A52" s="464" t="s">
        <v>2498</v>
      </c>
      <c r="B52" s="465" t="s">
        <v>2919</v>
      </c>
      <c r="C52" s="878"/>
      <c r="D52" s="878"/>
      <c r="E52" s="878"/>
      <c r="F52" s="874"/>
      <c r="G52" s="879">
        <v>5500000000</v>
      </c>
      <c r="H52" s="879"/>
      <c r="I52" s="879">
        <v>5500000000</v>
      </c>
      <c r="J52" s="879"/>
      <c r="K52" s="879"/>
      <c r="L52" s="879">
        <v>1485000000</v>
      </c>
      <c r="M52" s="879"/>
      <c r="N52" s="879">
        <v>1485000000</v>
      </c>
      <c r="O52" s="879"/>
      <c r="P52" s="879"/>
      <c r="Q52" s="874"/>
      <c r="R52" s="874"/>
      <c r="S52" s="874"/>
      <c r="T52" s="874"/>
      <c r="U52" s="874"/>
      <c r="V52" s="879">
        <v>2471516000</v>
      </c>
      <c r="W52" s="879"/>
      <c r="X52" s="879">
        <v>2471516000</v>
      </c>
      <c r="Y52" s="879"/>
      <c r="Z52" s="879"/>
      <c r="AA52" s="879">
        <v>2471516000</v>
      </c>
      <c r="AB52" s="879"/>
      <c r="AC52" s="879">
        <v>2471516000</v>
      </c>
      <c r="AD52" s="879"/>
      <c r="AE52" s="879"/>
      <c r="AF52" s="880">
        <f t="shared" si="2"/>
        <v>100</v>
      </c>
      <c r="AG52" s="880"/>
      <c r="AH52" s="880">
        <f t="shared" si="3"/>
        <v>100</v>
      </c>
      <c r="AI52" s="880"/>
      <c r="AJ52" s="878"/>
    </row>
    <row r="53" spans="1:36" ht="36">
      <c r="A53" s="464" t="s">
        <v>2499</v>
      </c>
      <c r="B53" s="465" t="s">
        <v>2920</v>
      </c>
      <c r="C53" s="878"/>
      <c r="D53" s="878"/>
      <c r="E53" s="878"/>
      <c r="F53" s="874"/>
      <c r="G53" s="879">
        <v>810000000</v>
      </c>
      <c r="H53" s="879"/>
      <c r="I53" s="879">
        <v>810000000</v>
      </c>
      <c r="J53" s="879"/>
      <c r="K53" s="879"/>
      <c r="L53" s="879">
        <v>810000000</v>
      </c>
      <c r="M53" s="879"/>
      <c r="N53" s="879">
        <v>810000000</v>
      </c>
      <c r="O53" s="879"/>
      <c r="P53" s="879"/>
      <c r="Q53" s="874"/>
      <c r="R53" s="874"/>
      <c r="S53" s="874"/>
      <c r="T53" s="874"/>
      <c r="U53" s="874"/>
      <c r="V53" s="879">
        <v>1314000000</v>
      </c>
      <c r="W53" s="879"/>
      <c r="X53" s="879">
        <v>1314000000</v>
      </c>
      <c r="Y53" s="879"/>
      <c r="Z53" s="879"/>
      <c r="AA53" s="879">
        <v>1314000000</v>
      </c>
      <c r="AB53" s="879"/>
      <c r="AC53" s="879">
        <v>1314000000</v>
      </c>
      <c r="AD53" s="879"/>
      <c r="AE53" s="879"/>
      <c r="AF53" s="880">
        <f t="shared" si="2"/>
        <v>100</v>
      </c>
      <c r="AG53" s="880"/>
      <c r="AH53" s="880">
        <f t="shared" si="3"/>
        <v>100</v>
      </c>
      <c r="AI53" s="880"/>
      <c r="AJ53" s="878"/>
    </row>
    <row r="54" spans="1:36" ht="24">
      <c r="A54" s="464" t="s">
        <v>2500</v>
      </c>
      <c r="B54" s="465" t="s">
        <v>2921</v>
      </c>
      <c r="C54" s="878"/>
      <c r="D54" s="878"/>
      <c r="E54" s="878"/>
      <c r="F54" s="874"/>
      <c r="G54" s="879">
        <v>3390625000</v>
      </c>
      <c r="H54" s="879"/>
      <c r="I54" s="879">
        <v>3390625000</v>
      </c>
      <c r="J54" s="879"/>
      <c r="K54" s="879"/>
      <c r="L54" s="879">
        <v>810000000</v>
      </c>
      <c r="M54" s="879"/>
      <c r="N54" s="879">
        <v>810000000</v>
      </c>
      <c r="O54" s="879"/>
      <c r="P54" s="879"/>
      <c r="Q54" s="874"/>
      <c r="R54" s="874"/>
      <c r="S54" s="874"/>
      <c r="T54" s="874"/>
      <c r="U54" s="874"/>
      <c r="V54" s="879">
        <v>1314000000</v>
      </c>
      <c r="W54" s="879"/>
      <c r="X54" s="879">
        <v>1314000000</v>
      </c>
      <c r="Y54" s="879"/>
      <c r="Z54" s="879"/>
      <c r="AA54" s="879">
        <v>1314000000</v>
      </c>
      <c r="AB54" s="879"/>
      <c r="AC54" s="879">
        <v>1314000000</v>
      </c>
      <c r="AD54" s="879"/>
      <c r="AE54" s="879"/>
      <c r="AF54" s="880">
        <f t="shared" si="2"/>
        <v>100</v>
      </c>
      <c r="AG54" s="880"/>
      <c r="AH54" s="880">
        <f t="shared" si="3"/>
        <v>100</v>
      </c>
      <c r="AI54" s="880"/>
      <c r="AJ54" s="878"/>
    </row>
    <row r="55" spans="1:36" ht="24">
      <c r="A55" s="464" t="s">
        <v>2501</v>
      </c>
      <c r="B55" s="465" t="s">
        <v>2922</v>
      </c>
      <c r="C55" s="878"/>
      <c r="D55" s="878"/>
      <c r="E55" s="878"/>
      <c r="F55" s="874"/>
      <c r="G55" s="879">
        <v>3300000000</v>
      </c>
      <c r="H55" s="879"/>
      <c r="I55" s="879">
        <v>3300000000</v>
      </c>
      <c r="J55" s="879"/>
      <c r="K55" s="879"/>
      <c r="L55" s="879">
        <v>810000000</v>
      </c>
      <c r="M55" s="879"/>
      <c r="N55" s="879">
        <v>810000000</v>
      </c>
      <c r="O55" s="879"/>
      <c r="P55" s="879"/>
      <c r="Q55" s="874"/>
      <c r="R55" s="874"/>
      <c r="S55" s="874"/>
      <c r="T55" s="874"/>
      <c r="U55" s="874"/>
      <c r="V55" s="879">
        <v>2124000000</v>
      </c>
      <c r="W55" s="879"/>
      <c r="X55" s="879">
        <v>2124000000</v>
      </c>
      <c r="Y55" s="879"/>
      <c r="Z55" s="879"/>
      <c r="AA55" s="879">
        <v>2124000000</v>
      </c>
      <c r="AB55" s="879"/>
      <c r="AC55" s="879">
        <v>2124000000</v>
      </c>
      <c r="AD55" s="879"/>
      <c r="AE55" s="879"/>
      <c r="AF55" s="880">
        <f t="shared" si="2"/>
        <v>100</v>
      </c>
      <c r="AG55" s="880"/>
      <c r="AH55" s="880">
        <f t="shared" si="3"/>
        <v>100</v>
      </c>
      <c r="AI55" s="880"/>
      <c r="AJ55" s="878"/>
    </row>
    <row r="56" spans="1:36" ht="36">
      <c r="A56" s="464" t="s">
        <v>2502</v>
      </c>
      <c r="B56" s="465" t="s">
        <v>2923</v>
      </c>
      <c r="C56" s="878"/>
      <c r="D56" s="878"/>
      <c r="E56" s="878"/>
      <c r="F56" s="874"/>
      <c r="G56" s="879">
        <v>3200000000</v>
      </c>
      <c r="H56" s="879"/>
      <c r="I56" s="879">
        <v>3200000000</v>
      </c>
      <c r="J56" s="879"/>
      <c r="K56" s="879"/>
      <c r="L56" s="879">
        <v>864000000</v>
      </c>
      <c r="M56" s="879"/>
      <c r="N56" s="879">
        <v>864000000</v>
      </c>
      <c r="O56" s="879"/>
      <c r="P56" s="879"/>
      <c r="Q56" s="874"/>
      <c r="R56" s="874"/>
      <c r="S56" s="874"/>
      <c r="T56" s="874"/>
      <c r="U56" s="874"/>
      <c r="V56" s="879">
        <v>2202000000</v>
      </c>
      <c r="W56" s="879"/>
      <c r="X56" s="879">
        <v>2202000000</v>
      </c>
      <c r="Y56" s="879"/>
      <c r="Z56" s="879"/>
      <c r="AA56" s="879">
        <v>2202000000</v>
      </c>
      <c r="AB56" s="879"/>
      <c r="AC56" s="879">
        <v>2202000000</v>
      </c>
      <c r="AD56" s="879"/>
      <c r="AE56" s="879"/>
      <c r="AF56" s="880">
        <f t="shared" si="2"/>
        <v>100</v>
      </c>
      <c r="AG56" s="880"/>
      <c r="AH56" s="880">
        <f t="shared" si="3"/>
        <v>100</v>
      </c>
      <c r="AI56" s="880"/>
      <c r="AJ56" s="878"/>
    </row>
    <row r="57" spans="1:36" ht="24">
      <c r="A57" s="464" t="s">
        <v>2503</v>
      </c>
      <c r="B57" s="465" t="s">
        <v>2924</v>
      </c>
      <c r="C57" s="878"/>
      <c r="D57" s="878"/>
      <c r="E57" s="878"/>
      <c r="F57" s="874"/>
      <c r="G57" s="879">
        <v>4000000000</v>
      </c>
      <c r="H57" s="879"/>
      <c r="I57" s="879">
        <v>4000000000</v>
      </c>
      <c r="J57" s="879"/>
      <c r="K57" s="879"/>
      <c r="L57" s="879">
        <v>1080000000</v>
      </c>
      <c r="M57" s="879"/>
      <c r="N57" s="879">
        <v>1080000000</v>
      </c>
      <c r="O57" s="879"/>
      <c r="P57" s="879"/>
      <c r="Q57" s="874"/>
      <c r="R57" s="874"/>
      <c r="S57" s="874"/>
      <c r="T57" s="874"/>
      <c r="U57" s="874"/>
      <c r="V57" s="879">
        <v>792000000</v>
      </c>
      <c r="W57" s="879"/>
      <c r="X57" s="879">
        <v>792000000</v>
      </c>
      <c r="Y57" s="879"/>
      <c r="Z57" s="879"/>
      <c r="AA57" s="879">
        <v>792000000</v>
      </c>
      <c r="AB57" s="879"/>
      <c r="AC57" s="879">
        <v>792000000</v>
      </c>
      <c r="AD57" s="879"/>
      <c r="AE57" s="879"/>
      <c r="AF57" s="880">
        <f t="shared" si="2"/>
        <v>100</v>
      </c>
      <c r="AG57" s="880"/>
      <c r="AH57" s="880">
        <f t="shared" si="3"/>
        <v>100</v>
      </c>
      <c r="AI57" s="880"/>
      <c r="AJ57" s="878"/>
    </row>
    <row r="58" spans="1:36" ht="24">
      <c r="A58" s="464" t="s">
        <v>2504</v>
      </c>
      <c r="B58" s="465" t="s">
        <v>2925</v>
      </c>
      <c r="C58" s="878"/>
      <c r="D58" s="878"/>
      <c r="E58" s="878"/>
      <c r="F58" s="874"/>
      <c r="G58" s="879">
        <v>5000000000</v>
      </c>
      <c r="H58" s="879"/>
      <c r="I58" s="879">
        <v>5000000000</v>
      </c>
      <c r="J58" s="879"/>
      <c r="K58" s="879"/>
      <c r="L58" s="879">
        <v>1350000000</v>
      </c>
      <c r="M58" s="879"/>
      <c r="N58" s="879">
        <v>1350000000</v>
      </c>
      <c r="O58" s="879"/>
      <c r="P58" s="879"/>
      <c r="Q58" s="874"/>
      <c r="R58" s="874"/>
      <c r="S58" s="874"/>
      <c r="T58" s="874"/>
      <c r="U58" s="874"/>
      <c r="V58" s="879">
        <v>2284705000</v>
      </c>
      <c r="W58" s="879"/>
      <c r="X58" s="879">
        <v>2284705000</v>
      </c>
      <c r="Y58" s="879"/>
      <c r="Z58" s="879"/>
      <c r="AA58" s="879">
        <v>2284705000</v>
      </c>
      <c r="AB58" s="879"/>
      <c r="AC58" s="879">
        <v>2284705000</v>
      </c>
      <c r="AD58" s="879"/>
      <c r="AE58" s="879"/>
      <c r="AF58" s="880">
        <f t="shared" si="2"/>
        <v>100</v>
      </c>
      <c r="AG58" s="880"/>
      <c r="AH58" s="880">
        <f t="shared" si="3"/>
        <v>100</v>
      </c>
      <c r="AI58" s="880"/>
      <c r="AJ58" s="878"/>
    </row>
    <row r="59" spans="1:36" ht="24">
      <c r="A59" s="464" t="s">
        <v>2505</v>
      </c>
      <c r="B59" s="465" t="s">
        <v>2926</v>
      </c>
      <c r="C59" s="878"/>
      <c r="D59" s="878"/>
      <c r="E59" s="878"/>
      <c r="F59" s="874"/>
      <c r="G59" s="879">
        <v>5500000000</v>
      </c>
      <c r="H59" s="879"/>
      <c r="I59" s="879">
        <v>5500000000</v>
      </c>
      <c r="J59" s="879"/>
      <c r="K59" s="879"/>
      <c r="L59" s="879">
        <v>1475000000</v>
      </c>
      <c r="M59" s="879"/>
      <c r="N59" s="879">
        <v>1475000000</v>
      </c>
      <c r="O59" s="879"/>
      <c r="P59" s="879"/>
      <c r="Q59" s="874"/>
      <c r="R59" s="874"/>
      <c r="S59" s="874"/>
      <c r="T59" s="874"/>
      <c r="U59" s="874"/>
      <c r="V59" s="879">
        <v>3553207000</v>
      </c>
      <c r="W59" s="879"/>
      <c r="X59" s="879">
        <v>3553207000</v>
      </c>
      <c r="Y59" s="879"/>
      <c r="Z59" s="879"/>
      <c r="AA59" s="879">
        <v>2368342311</v>
      </c>
      <c r="AB59" s="879"/>
      <c r="AC59" s="879">
        <v>2368342311</v>
      </c>
      <c r="AD59" s="879"/>
      <c r="AE59" s="879"/>
      <c r="AF59" s="880">
        <f t="shared" si="2"/>
        <v>66.653654318479056</v>
      </c>
      <c r="AG59" s="880"/>
      <c r="AH59" s="880">
        <f t="shared" si="3"/>
        <v>66.653654318479056</v>
      </c>
      <c r="AI59" s="880"/>
      <c r="AJ59" s="878"/>
    </row>
    <row r="60" spans="1:36" ht="24">
      <c r="A60" s="464" t="s">
        <v>2506</v>
      </c>
      <c r="B60" s="465" t="s">
        <v>2927</v>
      </c>
      <c r="C60" s="878"/>
      <c r="D60" s="878"/>
      <c r="E60" s="878"/>
      <c r="F60" s="874"/>
      <c r="G60" s="879">
        <v>3986002000</v>
      </c>
      <c r="H60" s="879"/>
      <c r="I60" s="879">
        <v>3986002000</v>
      </c>
      <c r="J60" s="879"/>
      <c r="K60" s="879"/>
      <c r="L60" s="879">
        <v>1200000000</v>
      </c>
      <c r="M60" s="879"/>
      <c r="N60" s="879">
        <v>1200000000</v>
      </c>
      <c r="O60" s="879"/>
      <c r="P60" s="879"/>
      <c r="Q60" s="874"/>
      <c r="R60" s="874"/>
      <c r="S60" s="874"/>
      <c r="T60" s="874"/>
      <c r="U60" s="874"/>
      <c r="V60" s="879">
        <v>1680000000</v>
      </c>
      <c r="W60" s="879"/>
      <c r="X60" s="879">
        <v>1680000000</v>
      </c>
      <c r="Y60" s="879"/>
      <c r="Z60" s="879"/>
      <c r="AA60" s="879">
        <v>1680000000</v>
      </c>
      <c r="AB60" s="879"/>
      <c r="AC60" s="879">
        <v>1680000000</v>
      </c>
      <c r="AD60" s="879"/>
      <c r="AE60" s="879"/>
      <c r="AF60" s="880">
        <f t="shared" si="2"/>
        <v>100</v>
      </c>
      <c r="AG60" s="880"/>
      <c r="AH60" s="880">
        <f t="shared" si="3"/>
        <v>100</v>
      </c>
      <c r="AI60" s="880"/>
      <c r="AJ60" s="878"/>
    </row>
    <row r="61" spans="1:36" ht="24">
      <c r="A61" s="464" t="s">
        <v>2507</v>
      </c>
      <c r="B61" s="465" t="s">
        <v>2928</v>
      </c>
      <c r="C61" s="878"/>
      <c r="D61" s="878"/>
      <c r="E61" s="878"/>
      <c r="F61" s="874"/>
      <c r="G61" s="879">
        <v>4000000000</v>
      </c>
      <c r="H61" s="879"/>
      <c r="I61" s="879">
        <v>4000000000</v>
      </c>
      <c r="J61" s="879"/>
      <c r="K61" s="879"/>
      <c r="L61" s="879">
        <v>1200000000</v>
      </c>
      <c r="M61" s="879"/>
      <c r="N61" s="879">
        <v>1200000000</v>
      </c>
      <c r="O61" s="879"/>
      <c r="P61" s="879"/>
      <c r="Q61" s="874"/>
      <c r="R61" s="874"/>
      <c r="S61" s="874"/>
      <c r="T61" s="874"/>
      <c r="U61" s="874"/>
      <c r="V61" s="879">
        <v>1680000000</v>
      </c>
      <c r="W61" s="879"/>
      <c r="X61" s="879">
        <v>1680000000</v>
      </c>
      <c r="Y61" s="879"/>
      <c r="Z61" s="879"/>
      <c r="AA61" s="879">
        <v>1680000000</v>
      </c>
      <c r="AB61" s="879"/>
      <c r="AC61" s="879">
        <v>1680000000</v>
      </c>
      <c r="AD61" s="879"/>
      <c r="AE61" s="879"/>
      <c r="AF61" s="880">
        <f t="shared" si="2"/>
        <v>100</v>
      </c>
      <c r="AG61" s="880"/>
      <c r="AH61" s="880">
        <f t="shared" si="3"/>
        <v>100</v>
      </c>
      <c r="AI61" s="880"/>
      <c r="AJ61" s="878"/>
    </row>
    <row r="62" spans="1:36" ht="24">
      <c r="A62" s="464" t="s">
        <v>2508</v>
      </c>
      <c r="B62" s="465" t="s">
        <v>2929</v>
      </c>
      <c r="C62" s="878"/>
      <c r="D62" s="878"/>
      <c r="E62" s="878"/>
      <c r="F62" s="874"/>
      <c r="G62" s="879">
        <v>5500000000</v>
      </c>
      <c r="H62" s="879"/>
      <c r="I62" s="879">
        <v>5500000000</v>
      </c>
      <c r="J62" s="879"/>
      <c r="K62" s="879"/>
      <c r="L62" s="879">
        <v>1650000000</v>
      </c>
      <c r="M62" s="879"/>
      <c r="N62" s="879">
        <v>1650000000</v>
      </c>
      <c r="O62" s="879"/>
      <c r="P62" s="879"/>
      <c r="Q62" s="874"/>
      <c r="R62" s="874"/>
      <c r="S62" s="874"/>
      <c r="T62" s="874"/>
      <c r="U62" s="874"/>
      <c r="V62" s="879">
        <v>3105000000</v>
      </c>
      <c r="W62" s="879"/>
      <c r="X62" s="879">
        <v>3105000000</v>
      </c>
      <c r="Y62" s="879"/>
      <c r="Z62" s="879"/>
      <c r="AA62" s="879">
        <v>2699862000</v>
      </c>
      <c r="AB62" s="879"/>
      <c r="AC62" s="879">
        <v>2699862000</v>
      </c>
      <c r="AD62" s="879"/>
      <c r="AE62" s="879"/>
      <c r="AF62" s="880">
        <f t="shared" si="2"/>
        <v>86.952077294685992</v>
      </c>
      <c r="AG62" s="880"/>
      <c r="AH62" s="880">
        <f t="shared" si="3"/>
        <v>86.952077294685992</v>
      </c>
      <c r="AI62" s="880"/>
      <c r="AJ62" s="878"/>
    </row>
    <row r="63" spans="1:36" ht="24">
      <c r="A63" s="464" t="s">
        <v>2509</v>
      </c>
      <c r="B63" s="465" t="s">
        <v>2930</v>
      </c>
      <c r="C63" s="878"/>
      <c r="D63" s="878"/>
      <c r="E63" s="878"/>
      <c r="F63" s="874"/>
      <c r="G63" s="879">
        <v>3973770000</v>
      </c>
      <c r="H63" s="879"/>
      <c r="I63" s="879">
        <v>3973770000</v>
      </c>
      <c r="J63" s="879"/>
      <c r="K63" s="879"/>
      <c r="L63" s="879">
        <v>720000000</v>
      </c>
      <c r="M63" s="879"/>
      <c r="N63" s="879">
        <v>720000000</v>
      </c>
      <c r="O63" s="879"/>
      <c r="P63" s="879"/>
      <c r="Q63" s="874"/>
      <c r="R63" s="874"/>
      <c r="S63" s="874"/>
      <c r="T63" s="874"/>
      <c r="U63" s="874"/>
      <c r="V63" s="879">
        <v>1008000000</v>
      </c>
      <c r="W63" s="879"/>
      <c r="X63" s="879">
        <v>1008000000</v>
      </c>
      <c r="Y63" s="879"/>
      <c r="Z63" s="879"/>
      <c r="AA63" s="879">
        <v>1008000000</v>
      </c>
      <c r="AB63" s="879"/>
      <c r="AC63" s="879">
        <v>1008000000</v>
      </c>
      <c r="AD63" s="879"/>
      <c r="AE63" s="879"/>
      <c r="AF63" s="880">
        <f t="shared" si="2"/>
        <v>100</v>
      </c>
      <c r="AG63" s="880"/>
      <c r="AH63" s="880">
        <f t="shared" si="3"/>
        <v>100</v>
      </c>
      <c r="AI63" s="880"/>
      <c r="AJ63" s="878"/>
    </row>
    <row r="64" spans="1:36" ht="24">
      <c r="A64" s="464" t="s">
        <v>2510</v>
      </c>
      <c r="B64" s="465" t="s">
        <v>2931</v>
      </c>
      <c r="C64" s="878"/>
      <c r="D64" s="878"/>
      <c r="E64" s="878"/>
      <c r="F64" s="874"/>
      <c r="G64" s="879">
        <v>3000000000</v>
      </c>
      <c r="H64" s="879"/>
      <c r="I64" s="879">
        <v>3000000000</v>
      </c>
      <c r="J64" s="879"/>
      <c r="K64" s="879"/>
      <c r="L64" s="879">
        <v>900000000</v>
      </c>
      <c r="M64" s="879"/>
      <c r="N64" s="879">
        <v>900000000</v>
      </c>
      <c r="O64" s="879"/>
      <c r="P64" s="879"/>
      <c r="Q64" s="874"/>
      <c r="R64" s="874"/>
      <c r="S64" s="874"/>
      <c r="T64" s="874"/>
      <c r="U64" s="874"/>
      <c r="V64" s="879">
        <v>1260000000</v>
      </c>
      <c r="W64" s="879"/>
      <c r="X64" s="879">
        <v>1260000000</v>
      </c>
      <c r="Y64" s="879"/>
      <c r="Z64" s="879"/>
      <c r="AA64" s="879">
        <v>1260000000</v>
      </c>
      <c r="AB64" s="879"/>
      <c r="AC64" s="879">
        <v>1260000000</v>
      </c>
      <c r="AD64" s="879"/>
      <c r="AE64" s="879"/>
      <c r="AF64" s="880">
        <f t="shared" si="2"/>
        <v>100</v>
      </c>
      <c r="AG64" s="880"/>
      <c r="AH64" s="880">
        <f t="shared" si="3"/>
        <v>100</v>
      </c>
      <c r="AI64" s="880"/>
      <c r="AJ64" s="878"/>
    </row>
    <row r="65" spans="1:36" ht="36">
      <c r="A65" s="464" t="s">
        <v>2511</v>
      </c>
      <c r="B65" s="465" t="s">
        <v>2932</v>
      </c>
      <c r="C65" s="878"/>
      <c r="D65" s="878"/>
      <c r="E65" s="878"/>
      <c r="F65" s="874"/>
      <c r="G65" s="879">
        <v>5500000000</v>
      </c>
      <c r="H65" s="879"/>
      <c r="I65" s="879">
        <v>5500000000</v>
      </c>
      <c r="J65" s="879"/>
      <c r="K65" s="879"/>
      <c r="L65" s="879"/>
      <c r="M65" s="879"/>
      <c r="N65" s="879"/>
      <c r="O65" s="879"/>
      <c r="P65" s="879"/>
      <c r="Q65" s="874"/>
      <c r="R65" s="874"/>
      <c r="S65" s="874"/>
      <c r="T65" s="874"/>
      <c r="U65" s="874"/>
      <c r="V65" s="879">
        <v>1386000000</v>
      </c>
      <c r="W65" s="879"/>
      <c r="X65" s="879">
        <v>1386000000</v>
      </c>
      <c r="Y65" s="879"/>
      <c r="Z65" s="879"/>
      <c r="AA65" s="879">
        <v>1386000000</v>
      </c>
      <c r="AB65" s="879"/>
      <c r="AC65" s="879">
        <v>1386000000</v>
      </c>
      <c r="AD65" s="879"/>
      <c r="AE65" s="879"/>
      <c r="AF65" s="880">
        <f t="shared" si="2"/>
        <v>100</v>
      </c>
      <c r="AG65" s="880"/>
      <c r="AH65" s="880">
        <f t="shared" si="3"/>
        <v>100</v>
      </c>
      <c r="AI65" s="880"/>
      <c r="AJ65" s="878"/>
    </row>
    <row r="66" spans="1:36" ht="36">
      <c r="A66" s="464" t="s">
        <v>2512</v>
      </c>
      <c r="B66" s="465" t="s">
        <v>2933</v>
      </c>
      <c r="C66" s="878"/>
      <c r="D66" s="878"/>
      <c r="E66" s="878"/>
      <c r="F66" s="874"/>
      <c r="G66" s="879">
        <v>4000000000</v>
      </c>
      <c r="H66" s="879"/>
      <c r="I66" s="879">
        <v>4000000000</v>
      </c>
      <c r="J66" s="879"/>
      <c r="K66" s="879"/>
      <c r="L66" s="879">
        <v>1200000000</v>
      </c>
      <c r="M66" s="879"/>
      <c r="N66" s="879">
        <v>1200000000</v>
      </c>
      <c r="O66" s="879"/>
      <c r="P66" s="879"/>
      <c r="Q66" s="874"/>
      <c r="R66" s="874"/>
      <c r="S66" s="874"/>
      <c r="T66" s="874"/>
      <c r="U66" s="874"/>
      <c r="V66" s="879">
        <v>1704965000</v>
      </c>
      <c r="W66" s="879"/>
      <c r="X66" s="879">
        <v>1704965000</v>
      </c>
      <c r="Y66" s="879"/>
      <c r="Z66" s="879"/>
      <c r="AA66" s="879">
        <v>1704965000</v>
      </c>
      <c r="AB66" s="879"/>
      <c r="AC66" s="879">
        <v>1704965000</v>
      </c>
      <c r="AD66" s="879"/>
      <c r="AE66" s="879"/>
      <c r="AF66" s="880">
        <f t="shared" si="2"/>
        <v>100</v>
      </c>
      <c r="AG66" s="880"/>
      <c r="AH66" s="880">
        <f t="shared" si="3"/>
        <v>100</v>
      </c>
      <c r="AI66" s="880"/>
      <c r="AJ66" s="878"/>
    </row>
    <row r="67" spans="1:36" ht="24">
      <c r="A67" s="464" t="s">
        <v>2513</v>
      </c>
      <c r="B67" s="465" t="s">
        <v>2934</v>
      </c>
      <c r="C67" s="878"/>
      <c r="D67" s="878"/>
      <c r="E67" s="878"/>
      <c r="F67" s="874"/>
      <c r="G67" s="879">
        <v>5744567000</v>
      </c>
      <c r="H67" s="879"/>
      <c r="I67" s="879">
        <v>5744567000</v>
      </c>
      <c r="J67" s="879"/>
      <c r="K67" s="879"/>
      <c r="L67" s="879">
        <v>1800000000</v>
      </c>
      <c r="M67" s="879"/>
      <c r="N67" s="879">
        <v>1800000000</v>
      </c>
      <c r="O67" s="879"/>
      <c r="P67" s="879"/>
      <c r="Q67" s="874"/>
      <c r="R67" s="874"/>
      <c r="S67" s="874"/>
      <c r="T67" s="874"/>
      <c r="U67" s="874"/>
      <c r="V67" s="879">
        <v>2896000000</v>
      </c>
      <c r="W67" s="879"/>
      <c r="X67" s="879">
        <v>2896000000</v>
      </c>
      <c r="Y67" s="879"/>
      <c r="Z67" s="879"/>
      <c r="AA67" s="879">
        <v>2568000000</v>
      </c>
      <c r="AB67" s="879"/>
      <c r="AC67" s="879">
        <v>2568000000</v>
      </c>
      <c r="AD67" s="879"/>
      <c r="AE67" s="879"/>
      <c r="AF67" s="880">
        <f t="shared" si="2"/>
        <v>88.674033149171265</v>
      </c>
      <c r="AG67" s="880"/>
      <c r="AH67" s="880">
        <f t="shared" si="3"/>
        <v>88.674033149171265</v>
      </c>
      <c r="AI67" s="880"/>
      <c r="AJ67" s="878"/>
    </row>
    <row r="68" spans="1:36" ht="36">
      <c r="A68" s="464" t="s">
        <v>2514</v>
      </c>
      <c r="B68" s="465" t="s">
        <v>2935</v>
      </c>
      <c r="C68" s="878"/>
      <c r="D68" s="878"/>
      <c r="E68" s="878"/>
      <c r="F68" s="874"/>
      <c r="G68" s="879">
        <v>9500000000</v>
      </c>
      <c r="H68" s="879"/>
      <c r="I68" s="879">
        <v>9500000000</v>
      </c>
      <c r="J68" s="879"/>
      <c r="K68" s="879"/>
      <c r="L68" s="879">
        <v>2723000000</v>
      </c>
      <c r="M68" s="879"/>
      <c r="N68" s="879">
        <v>2723000000</v>
      </c>
      <c r="O68" s="879"/>
      <c r="P68" s="879"/>
      <c r="Q68" s="874"/>
      <c r="R68" s="874"/>
      <c r="S68" s="874"/>
      <c r="T68" s="874"/>
      <c r="U68" s="874"/>
      <c r="V68" s="879">
        <v>3990000000</v>
      </c>
      <c r="W68" s="879"/>
      <c r="X68" s="879">
        <v>3990000000</v>
      </c>
      <c r="Y68" s="879"/>
      <c r="Z68" s="879"/>
      <c r="AA68" s="879">
        <v>3990000000</v>
      </c>
      <c r="AB68" s="879"/>
      <c r="AC68" s="879">
        <v>3990000000</v>
      </c>
      <c r="AD68" s="879"/>
      <c r="AE68" s="879"/>
      <c r="AF68" s="880">
        <f t="shared" si="2"/>
        <v>100</v>
      </c>
      <c r="AG68" s="880"/>
      <c r="AH68" s="880">
        <f t="shared" si="3"/>
        <v>100</v>
      </c>
      <c r="AI68" s="880"/>
      <c r="AJ68" s="878"/>
    </row>
    <row r="69" spans="1:36" ht="24">
      <c r="A69" s="464" t="s">
        <v>2515</v>
      </c>
      <c r="B69" s="465" t="s">
        <v>2936</v>
      </c>
      <c r="C69" s="878"/>
      <c r="D69" s="878"/>
      <c r="E69" s="878"/>
      <c r="F69" s="874"/>
      <c r="G69" s="879">
        <v>3000000000</v>
      </c>
      <c r="H69" s="879"/>
      <c r="I69" s="879">
        <v>3000000000</v>
      </c>
      <c r="J69" s="879"/>
      <c r="K69" s="879"/>
      <c r="L69" s="879"/>
      <c r="M69" s="879"/>
      <c r="N69" s="879"/>
      <c r="O69" s="879"/>
      <c r="P69" s="879"/>
      <c r="Q69" s="874"/>
      <c r="R69" s="874"/>
      <c r="S69" s="874"/>
      <c r="T69" s="874"/>
      <c r="U69" s="874"/>
      <c r="V69" s="879">
        <v>1080000000</v>
      </c>
      <c r="W69" s="879"/>
      <c r="X69" s="879">
        <v>1080000000</v>
      </c>
      <c r="Y69" s="879"/>
      <c r="Z69" s="879"/>
      <c r="AA69" s="879">
        <v>1080000000</v>
      </c>
      <c r="AB69" s="879"/>
      <c r="AC69" s="879">
        <v>1080000000</v>
      </c>
      <c r="AD69" s="879"/>
      <c r="AE69" s="879"/>
      <c r="AF69" s="880">
        <f t="shared" si="2"/>
        <v>100</v>
      </c>
      <c r="AG69" s="880"/>
      <c r="AH69" s="880">
        <f t="shared" si="3"/>
        <v>100</v>
      </c>
      <c r="AI69" s="880"/>
      <c r="AJ69" s="878"/>
    </row>
    <row r="70" spans="1:36" ht="24">
      <c r="A70" s="464" t="s">
        <v>2516</v>
      </c>
      <c r="B70" s="465" t="s">
        <v>2937</v>
      </c>
      <c r="C70" s="878"/>
      <c r="D70" s="878"/>
      <c r="E70" s="878"/>
      <c r="F70" s="874"/>
      <c r="G70" s="879">
        <v>2955210000</v>
      </c>
      <c r="H70" s="879"/>
      <c r="I70" s="879">
        <v>2955210000</v>
      </c>
      <c r="J70" s="879"/>
      <c r="K70" s="879"/>
      <c r="L70" s="879"/>
      <c r="M70" s="879"/>
      <c r="N70" s="879"/>
      <c r="O70" s="879"/>
      <c r="P70" s="879"/>
      <c r="Q70" s="874"/>
      <c r="R70" s="874"/>
      <c r="S70" s="874"/>
      <c r="T70" s="874"/>
      <c r="U70" s="874"/>
      <c r="V70" s="879">
        <v>1080000000</v>
      </c>
      <c r="W70" s="879"/>
      <c r="X70" s="879">
        <v>1080000000</v>
      </c>
      <c r="Y70" s="879"/>
      <c r="Z70" s="879"/>
      <c r="AA70" s="879">
        <v>1080000000</v>
      </c>
      <c r="AB70" s="879"/>
      <c r="AC70" s="879">
        <v>1080000000</v>
      </c>
      <c r="AD70" s="879"/>
      <c r="AE70" s="879"/>
      <c r="AF70" s="880">
        <f t="shared" si="2"/>
        <v>100</v>
      </c>
      <c r="AG70" s="880"/>
      <c r="AH70" s="880">
        <f t="shared" si="3"/>
        <v>100</v>
      </c>
      <c r="AI70" s="880"/>
      <c r="AJ70" s="878"/>
    </row>
    <row r="71" spans="1:36" ht="24">
      <c r="A71" s="464" t="s">
        <v>2517</v>
      </c>
      <c r="B71" s="465" t="s">
        <v>2938</v>
      </c>
      <c r="C71" s="878"/>
      <c r="D71" s="878"/>
      <c r="E71" s="878"/>
      <c r="F71" s="874"/>
      <c r="G71" s="879">
        <v>5000000000</v>
      </c>
      <c r="H71" s="879"/>
      <c r="I71" s="879">
        <v>5000000000</v>
      </c>
      <c r="J71" s="879"/>
      <c r="K71" s="879"/>
      <c r="L71" s="879"/>
      <c r="M71" s="879"/>
      <c r="N71" s="879"/>
      <c r="O71" s="879"/>
      <c r="P71" s="879"/>
      <c r="Q71" s="874"/>
      <c r="R71" s="874"/>
      <c r="S71" s="874"/>
      <c r="T71" s="874"/>
      <c r="U71" s="874"/>
      <c r="V71" s="879">
        <v>1800000000</v>
      </c>
      <c r="W71" s="879"/>
      <c r="X71" s="879">
        <v>1800000000</v>
      </c>
      <c r="Y71" s="879"/>
      <c r="Z71" s="879"/>
      <c r="AA71" s="879">
        <v>1800000000</v>
      </c>
      <c r="AB71" s="879"/>
      <c r="AC71" s="879">
        <v>1800000000</v>
      </c>
      <c r="AD71" s="879"/>
      <c r="AE71" s="879"/>
      <c r="AF71" s="880">
        <f t="shared" si="2"/>
        <v>100</v>
      </c>
      <c r="AG71" s="880"/>
      <c r="AH71" s="880">
        <f t="shared" si="3"/>
        <v>100</v>
      </c>
      <c r="AI71" s="880"/>
      <c r="AJ71" s="878"/>
    </row>
    <row r="72" spans="1:36" ht="36">
      <c r="A72" s="464" t="s">
        <v>2518</v>
      </c>
      <c r="B72" s="465" t="s">
        <v>2939</v>
      </c>
      <c r="C72" s="878"/>
      <c r="D72" s="878"/>
      <c r="E72" s="878"/>
      <c r="F72" s="874"/>
      <c r="G72" s="879">
        <v>3000000000</v>
      </c>
      <c r="H72" s="879"/>
      <c r="I72" s="879">
        <v>3000000000</v>
      </c>
      <c r="J72" s="879"/>
      <c r="K72" s="879"/>
      <c r="L72" s="879"/>
      <c r="M72" s="879"/>
      <c r="N72" s="879"/>
      <c r="O72" s="879"/>
      <c r="P72" s="879"/>
      <c r="Q72" s="874"/>
      <c r="R72" s="874"/>
      <c r="S72" s="874"/>
      <c r="T72" s="874"/>
      <c r="U72" s="874"/>
      <c r="V72" s="879">
        <v>1080000000</v>
      </c>
      <c r="W72" s="879"/>
      <c r="X72" s="879">
        <v>1080000000</v>
      </c>
      <c r="Y72" s="879"/>
      <c r="Z72" s="879"/>
      <c r="AA72" s="879">
        <v>1079236000</v>
      </c>
      <c r="AB72" s="879"/>
      <c r="AC72" s="879">
        <v>1079236000</v>
      </c>
      <c r="AD72" s="879"/>
      <c r="AE72" s="879"/>
      <c r="AF72" s="880">
        <f t="shared" si="2"/>
        <v>99.929259259259268</v>
      </c>
      <c r="AG72" s="880"/>
      <c r="AH72" s="880">
        <f t="shared" si="3"/>
        <v>99.929259259259268</v>
      </c>
      <c r="AI72" s="880"/>
      <c r="AJ72" s="878"/>
    </row>
    <row r="73" spans="1:36" ht="24">
      <c r="A73" s="464" t="s">
        <v>2519</v>
      </c>
      <c r="B73" s="465" t="s">
        <v>2940</v>
      </c>
      <c r="C73" s="878"/>
      <c r="D73" s="878"/>
      <c r="E73" s="878"/>
      <c r="F73" s="874"/>
      <c r="G73" s="879">
        <v>3200000000</v>
      </c>
      <c r="H73" s="879"/>
      <c r="I73" s="879">
        <v>3200000000</v>
      </c>
      <c r="J73" s="879"/>
      <c r="K73" s="879"/>
      <c r="L73" s="879"/>
      <c r="M73" s="879"/>
      <c r="N73" s="879"/>
      <c r="O73" s="879"/>
      <c r="P73" s="879"/>
      <c r="Q73" s="874"/>
      <c r="R73" s="874"/>
      <c r="S73" s="874"/>
      <c r="T73" s="874"/>
      <c r="U73" s="874"/>
      <c r="V73" s="879">
        <v>1080000000</v>
      </c>
      <c r="W73" s="879"/>
      <c r="X73" s="879">
        <v>1080000000</v>
      </c>
      <c r="Y73" s="879"/>
      <c r="Z73" s="879"/>
      <c r="AA73" s="879">
        <v>1080000000</v>
      </c>
      <c r="AB73" s="879"/>
      <c r="AC73" s="879">
        <v>1080000000</v>
      </c>
      <c r="AD73" s="879"/>
      <c r="AE73" s="879"/>
      <c r="AF73" s="880">
        <f t="shared" si="2"/>
        <v>100</v>
      </c>
      <c r="AG73" s="880"/>
      <c r="AH73" s="880">
        <f t="shared" si="3"/>
        <v>100</v>
      </c>
      <c r="AI73" s="880"/>
      <c r="AJ73" s="878"/>
    </row>
    <row r="74" spans="1:36" ht="36">
      <c r="A74" s="464" t="s">
        <v>2520</v>
      </c>
      <c r="B74" s="465" t="s">
        <v>2941</v>
      </c>
      <c r="C74" s="878"/>
      <c r="D74" s="878"/>
      <c r="E74" s="878"/>
      <c r="F74" s="874"/>
      <c r="G74" s="879">
        <v>2000000000</v>
      </c>
      <c r="H74" s="879"/>
      <c r="I74" s="879">
        <v>2000000000</v>
      </c>
      <c r="J74" s="879"/>
      <c r="K74" s="879"/>
      <c r="L74" s="879"/>
      <c r="M74" s="879"/>
      <c r="N74" s="879"/>
      <c r="O74" s="879"/>
      <c r="P74" s="879"/>
      <c r="Q74" s="874"/>
      <c r="R74" s="874"/>
      <c r="S74" s="874"/>
      <c r="T74" s="874"/>
      <c r="U74" s="874"/>
      <c r="V74" s="879">
        <v>1080000000</v>
      </c>
      <c r="W74" s="879"/>
      <c r="X74" s="879">
        <v>1080000000</v>
      </c>
      <c r="Y74" s="879"/>
      <c r="Z74" s="879"/>
      <c r="AA74" s="879">
        <v>1079784000</v>
      </c>
      <c r="AB74" s="879"/>
      <c r="AC74" s="879">
        <v>1079784000</v>
      </c>
      <c r="AD74" s="879"/>
      <c r="AE74" s="879"/>
      <c r="AF74" s="880">
        <f t="shared" si="2"/>
        <v>99.98</v>
      </c>
      <c r="AG74" s="880"/>
      <c r="AH74" s="880">
        <f t="shared" si="3"/>
        <v>99.98</v>
      </c>
      <c r="AI74" s="880"/>
      <c r="AJ74" s="878"/>
    </row>
    <row r="75" spans="1:36" ht="24">
      <c r="A75" s="464" t="s">
        <v>2521</v>
      </c>
      <c r="B75" s="465" t="s">
        <v>2942</v>
      </c>
      <c r="C75" s="878"/>
      <c r="D75" s="878"/>
      <c r="E75" s="878"/>
      <c r="F75" s="874"/>
      <c r="G75" s="879">
        <v>2738184000</v>
      </c>
      <c r="H75" s="879"/>
      <c r="I75" s="879">
        <v>2738184000</v>
      </c>
      <c r="J75" s="879"/>
      <c r="K75" s="879"/>
      <c r="L75" s="879"/>
      <c r="M75" s="879"/>
      <c r="N75" s="879"/>
      <c r="O75" s="879"/>
      <c r="P75" s="879"/>
      <c r="Q75" s="874"/>
      <c r="R75" s="874"/>
      <c r="S75" s="874"/>
      <c r="T75" s="874"/>
      <c r="U75" s="874"/>
      <c r="V75" s="879">
        <v>1080000000</v>
      </c>
      <c r="W75" s="879"/>
      <c r="X75" s="879">
        <v>1080000000</v>
      </c>
      <c r="Y75" s="879"/>
      <c r="Z75" s="879"/>
      <c r="AA75" s="879">
        <v>1080000000</v>
      </c>
      <c r="AB75" s="879"/>
      <c r="AC75" s="879">
        <v>1080000000</v>
      </c>
      <c r="AD75" s="879"/>
      <c r="AE75" s="879"/>
      <c r="AF75" s="880">
        <f t="shared" ref="AF75:AF138" si="6">AA75/V75*100</f>
        <v>100</v>
      </c>
      <c r="AG75" s="880"/>
      <c r="AH75" s="880">
        <f t="shared" ref="AH75:AH138" si="7">AC75/X75*100</f>
        <v>100</v>
      </c>
      <c r="AI75" s="880"/>
      <c r="AJ75" s="878"/>
    </row>
    <row r="76" spans="1:36" ht="24">
      <c r="A76" s="464" t="s">
        <v>2522</v>
      </c>
      <c r="B76" s="465" t="s">
        <v>2943</v>
      </c>
      <c r="C76" s="878"/>
      <c r="D76" s="878"/>
      <c r="E76" s="878"/>
      <c r="F76" s="874"/>
      <c r="G76" s="879">
        <v>3289011000</v>
      </c>
      <c r="H76" s="879"/>
      <c r="I76" s="879">
        <v>3289011000</v>
      </c>
      <c r="J76" s="879"/>
      <c r="K76" s="879"/>
      <c r="L76" s="879"/>
      <c r="M76" s="879"/>
      <c r="N76" s="879"/>
      <c r="O76" s="879"/>
      <c r="P76" s="879"/>
      <c r="Q76" s="874"/>
      <c r="R76" s="874"/>
      <c r="S76" s="874"/>
      <c r="T76" s="874"/>
      <c r="U76" s="874"/>
      <c r="V76" s="879">
        <v>1188000000</v>
      </c>
      <c r="W76" s="879"/>
      <c r="X76" s="879">
        <v>1188000000</v>
      </c>
      <c r="Y76" s="879"/>
      <c r="Z76" s="879"/>
      <c r="AA76" s="879">
        <v>1188000000</v>
      </c>
      <c r="AB76" s="879"/>
      <c r="AC76" s="879">
        <v>1188000000</v>
      </c>
      <c r="AD76" s="879"/>
      <c r="AE76" s="879"/>
      <c r="AF76" s="880">
        <f t="shared" si="6"/>
        <v>100</v>
      </c>
      <c r="AG76" s="880"/>
      <c r="AH76" s="880">
        <f t="shared" si="7"/>
        <v>100</v>
      </c>
      <c r="AI76" s="880"/>
      <c r="AJ76" s="878"/>
    </row>
    <row r="77" spans="1:36" ht="24">
      <c r="A77" s="464" t="s">
        <v>2523</v>
      </c>
      <c r="B77" s="465" t="s">
        <v>2944</v>
      </c>
      <c r="C77" s="878"/>
      <c r="D77" s="878"/>
      <c r="E77" s="878"/>
      <c r="F77" s="874"/>
      <c r="G77" s="879">
        <v>3378462000</v>
      </c>
      <c r="H77" s="879"/>
      <c r="I77" s="879">
        <v>3378462000</v>
      </c>
      <c r="J77" s="879"/>
      <c r="K77" s="879"/>
      <c r="L77" s="879"/>
      <c r="M77" s="879"/>
      <c r="N77" s="879"/>
      <c r="O77" s="879"/>
      <c r="P77" s="879"/>
      <c r="Q77" s="874"/>
      <c r="R77" s="874"/>
      <c r="S77" s="874"/>
      <c r="T77" s="874"/>
      <c r="U77" s="874"/>
      <c r="V77" s="879">
        <v>1260000000</v>
      </c>
      <c r="W77" s="879"/>
      <c r="X77" s="879">
        <v>1260000000</v>
      </c>
      <c r="Y77" s="879"/>
      <c r="Z77" s="879"/>
      <c r="AA77" s="879">
        <v>1260000000</v>
      </c>
      <c r="AB77" s="879"/>
      <c r="AC77" s="879">
        <v>1260000000</v>
      </c>
      <c r="AD77" s="879"/>
      <c r="AE77" s="879"/>
      <c r="AF77" s="880">
        <f t="shared" si="6"/>
        <v>100</v>
      </c>
      <c r="AG77" s="880"/>
      <c r="AH77" s="880">
        <f t="shared" si="7"/>
        <v>100</v>
      </c>
      <c r="AI77" s="880"/>
      <c r="AJ77" s="878"/>
    </row>
    <row r="78" spans="1:36" ht="36">
      <c r="A78" s="464" t="s">
        <v>2524</v>
      </c>
      <c r="B78" s="465" t="s">
        <v>2945</v>
      </c>
      <c r="C78" s="878"/>
      <c r="D78" s="878"/>
      <c r="E78" s="878"/>
      <c r="F78" s="874"/>
      <c r="G78" s="879">
        <v>3423516000</v>
      </c>
      <c r="H78" s="879"/>
      <c r="I78" s="879">
        <v>3423516000</v>
      </c>
      <c r="J78" s="879"/>
      <c r="K78" s="879"/>
      <c r="L78" s="879"/>
      <c r="M78" s="879"/>
      <c r="N78" s="879"/>
      <c r="O78" s="879"/>
      <c r="P78" s="879"/>
      <c r="Q78" s="874"/>
      <c r="R78" s="874"/>
      <c r="S78" s="874"/>
      <c r="T78" s="874"/>
      <c r="U78" s="874"/>
      <c r="V78" s="879">
        <v>1260000000</v>
      </c>
      <c r="W78" s="879"/>
      <c r="X78" s="879">
        <v>1260000000</v>
      </c>
      <c r="Y78" s="879"/>
      <c r="Z78" s="879"/>
      <c r="AA78" s="879">
        <v>1260000000</v>
      </c>
      <c r="AB78" s="879"/>
      <c r="AC78" s="879">
        <v>1260000000</v>
      </c>
      <c r="AD78" s="879"/>
      <c r="AE78" s="879"/>
      <c r="AF78" s="880">
        <f t="shared" si="6"/>
        <v>100</v>
      </c>
      <c r="AG78" s="880"/>
      <c r="AH78" s="880">
        <f t="shared" si="7"/>
        <v>100</v>
      </c>
      <c r="AI78" s="880"/>
      <c r="AJ78" s="878"/>
    </row>
    <row r="79" spans="1:36" ht="24">
      <c r="A79" s="464" t="s">
        <v>2525</v>
      </c>
      <c r="B79" s="465" t="s">
        <v>2946</v>
      </c>
      <c r="C79" s="878"/>
      <c r="D79" s="878"/>
      <c r="E79" s="878"/>
      <c r="F79" s="874"/>
      <c r="G79" s="879">
        <v>3702568000</v>
      </c>
      <c r="H79" s="879"/>
      <c r="I79" s="879">
        <v>3702568000</v>
      </c>
      <c r="J79" s="879"/>
      <c r="K79" s="879"/>
      <c r="L79" s="879"/>
      <c r="M79" s="879"/>
      <c r="N79" s="879"/>
      <c r="O79" s="879"/>
      <c r="P79" s="879"/>
      <c r="Q79" s="874"/>
      <c r="R79" s="874"/>
      <c r="S79" s="874"/>
      <c r="T79" s="874"/>
      <c r="U79" s="874"/>
      <c r="V79" s="879">
        <v>1440000000</v>
      </c>
      <c r="W79" s="879"/>
      <c r="X79" s="879">
        <v>1440000000</v>
      </c>
      <c r="Y79" s="879"/>
      <c r="Z79" s="879"/>
      <c r="AA79" s="879">
        <v>1440000000</v>
      </c>
      <c r="AB79" s="879"/>
      <c r="AC79" s="879">
        <v>1440000000</v>
      </c>
      <c r="AD79" s="879"/>
      <c r="AE79" s="879"/>
      <c r="AF79" s="880">
        <f t="shared" si="6"/>
        <v>100</v>
      </c>
      <c r="AG79" s="880"/>
      <c r="AH79" s="880">
        <f t="shared" si="7"/>
        <v>100</v>
      </c>
      <c r="AI79" s="880"/>
      <c r="AJ79" s="878"/>
    </row>
    <row r="80" spans="1:36" ht="24">
      <c r="A80" s="464" t="s">
        <v>2526</v>
      </c>
      <c r="B80" s="465" t="s">
        <v>2947</v>
      </c>
      <c r="C80" s="878"/>
      <c r="D80" s="878"/>
      <c r="E80" s="878"/>
      <c r="F80" s="874"/>
      <c r="G80" s="879">
        <v>3716973000</v>
      </c>
      <c r="H80" s="879"/>
      <c r="I80" s="879">
        <v>3716973000</v>
      </c>
      <c r="J80" s="879"/>
      <c r="K80" s="879"/>
      <c r="L80" s="879"/>
      <c r="M80" s="879"/>
      <c r="N80" s="879"/>
      <c r="O80" s="879"/>
      <c r="P80" s="879"/>
      <c r="Q80" s="874"/>
      <c r="R80" s="874"/>
      <c r="S80" s="874"/>
      <c r="T80" s="874"/>
      <c r="U80" s="874"/>
      <c r="V80" s="879">
        <v>1440000000</v>
      </c>
      <c r="W80" s="879"/>
      <c r="X80" s="879">
        <v>1440000000</v>
      </c>
      <c r="Y80" s="879"/>
      <c r="Z80" s="879"/>
      <c r="AA80" s="879">
        <v>1350000000</v>
      </c>
      <c r="AB80" s="879"/>
      <c r="AC80" s="879">
        <v>1350000000</v>
      </c>
      <c r="AD80" s="879"/>
      <c r="AE80" s="879"/>
      <c r="AF80" s="880">
        <f t="shared" si="6"/>
        <v>93.75</v>
      </c>
      <c r="AG80" s="880"/>
      <c r="AH80" s="880">
        <f t="shared" si="7"/>
        <v>93.75</v>
      </c>
      <c r="AI80" s="880"/>
      <c r="AJ80" s="878"/>
    </row>
    <row r="81" spans="1:36" ht="36">
      <c r="A81" s="464" t="s">
        <v>2527</v>
      </c>
      <c r="B81" s="465" t="s">
        <v>2948</v>
      </c>
      <c r="C81" s="878"/>
      <c r="D81" s="878"/>
      <c r="E81" s="878"/>
      <c r="F81" s="874"/>
      <c r="G81" s="879">
        <v>4191923000</v>
      </c>
      <c r="H81" s="879"/>
      <c r="I81" s="879">
        <v>4191923000</v>
      </c>
      <c r="J81" s="879"/>
      <c r="K81" s="879"/>
      <c r="L81" s="879"/>
      <c r="M81" s="879"/>
      <c r="N81" s="879"/>
      <c r="O81" s="879"/>
      <c r="P81" s="879"/>
      <c r="Q81" s="874"/>
      <c r="R81" s="874"/>
      <c r="S81" s="874"/>
      <c r="T81" s="874"/>
      <c r="U81" s="874"/>
      <c r="V81" s="879">
        <v>1512000000</v>
      </c>
      <c r="W81" s="879"/>
      <c r="X81" s="879">
        <v>1512000000</v>
      </c>
      <c r="Y81" s="879"/>
      <c r="Z81" s="879"/>
      <c r="AA81" s="879">
        <v>1511999000</v>
      </c>
      <c r="AB81" s="879"/>
      <c r="AC81" s="879">
        <v>1511999000</v>
      </c>
      <c r="AD81" s="879"/>
      <c r="AE81" s="879"/>
      <c r="AF81" s="880">
        <f t="shared" si="6"/>
        <v>99.999933862433863</v>
      </c>
      <c r="AG81" s="880"/>
      <c r="AH81" s="880">
        <f t="shared" si="7"/>
        <v>99.999933862433863</v>
      </c>
      <c r="AI81" s="880"/>
      <c r="AJ81" s="878"/>
    </row>
    <row r="82" spans="1:36" ht="36">
      <c r="A82" s="464" t="s">
        <v>2528</v>
      </c>
      <c r="B82" s="465" t="s">
        <v>2949</v>
      </c>
      <c r="C82" s="878"/>
      <c r="D82" s="878"/>
      <c r="E82" s="878"/>
      <c r="F82" s="874"/>
      <c r="G82" s="879">
        <v>4500000000</v>
      </c>
      <c r="H82" s="879"/>
      <c r="I82" s="879">
        <v>4500000000</v>
      </c>
      <c r="J82" s="879"/>
      <c r="K82" s="879"/>
      <c r="L82" s="879"/>
      <c r="M82" s="879"/>
      <c r="N82" s="879"/>
      <c r="O82" s="879"/>
      <c r="P82" s="879"/>
      <c r="Q82" s="874"/>
      <c r="R82" s="874"/>
      <c r="S82" s="874"/>
      <c r="T82" s="874"/>
      <c r="U82" s="874"/>
      <c r="V82" s="879">
        <v>1620000000</v>
      </c>
      <c r="W82" s="879"/>
      <c r="X82" s="879">
        <v>1620000000</v>
      </c>
      <c r="Y82" s="879"/>
      <c r="Z82" s="879"/>
      <c r="AA82" s="879">
        <v>1620000000</v>
      </c>
      <c r="AB82" s="879"/>
      <c r="AC82" s="879">
        <v>1620000000</v>
      </c>
      <c r="AD82" s="879"/>
      <c r="AE82" s="879"/>
      <c r="AF82" s="880">
        <f t="shared" si="6"/>
        <v>100</v>
      </c>
      <c r="AG82" s="880"/>
      <c r="AH82" s="880">
        <f t="shared" si="7"/>
        <v>100</v>
      </c>
      <c r="AI82" s="880"/>
      <c r="AJ82" s="878"/>
    </row>
    <row r="83" spans="1:36" ht="24">
      <c r="A83" s="464" t="s">
        <v>2529</v>
      </c>
      <c r="B83" s="465" t="s">
        <v>2950</v>
      </c>
      <c r="C83" s="878"/>
      <c r="D83" s="878"/>
      <c r="E83" s="878"/>
      <c r="F83" s="874"/>
      <c r="G83" s="879">
        <v>4500000000</v>
      </c>
      <c r="H83" s="879"/>
      <c r="I83" s="879">
        <v>4500000000</v>
      </c>
      <c r="J83" s="879"/>
      <c r="K83" s="879"/>
      <c r="L83" s="879"/>
      <c r="M83" s="879"/>
      <c r="N83" s="879"/>
      <c r="O83" s="879"/>
      <c r="P83" s="879"/>
      <c r="Q83" s="874"/>
      <c r="R83" s="874"/>
      <c r="S83" s="874"/>
      <c r="T83" s="874"/>
      <c r="U83" s="874"/>
      <c r="V83" s="879">
        <v>1620000000</v>
      </c>
      <c r="W83" s="879"/>
      <c r="X83" s="879">
        <v>1620000000</v>
      </c>
      <c r="Y83" s="879"/>
      <c r="Z83" s="879"/>
      <c r="AA83" s="879">
        <v>1620000000</v>
      </c>
      <c r="AB83" s="879"/>
      <c r="AC83" s="879">
        <v>1620000000</v>
      </c>
      <c r="AD83" s="879"/>
      <c r="AE83" s="879"/>
      <c r="AF83" s="880">
        <f t="shared" si="6"/>
        <v>100</v>
      </c>
      <c r="AG83" s="880"/>
      <c r="AH83" s="880">
        <f t="shared" si="7"/>
        <v>100</v>
      </c>
      <c r="AI83" s="880"/>
      <c r="AJ83" s="878"/>
    </row>
    <row r="84" spans="1:36" ht="24">
      <c r="A84" s="464" t="s">
        <v>2530</v>
      </c>
      <c r="B84" s="465" t="s">
        <v>2951</v>
      </c>
      <c r="C84" s="878"/>
      <c r="D84" s="878"/>
      <c r="E84" s="878"/>
      <c r="F84" s="874"/>
      <c r="G84" s="879">
        <v>4500000000</v>
      </c>
      <c r="H84" s="879"/>
      <c r="I84" s="879">
        <v>4500000000</v>
      </c>
      <c r="J84" s="879"/>
      <c r="K84" s="879"/>
      <c r="L84" s="879"/>
      <c r="M84" s="879"/>
      <c r="N84" s="879"/>
      <c r="O84" s="879"/>
      <c r="P84" s="879"/>
      <c r="Q84" s="874"/>
      <c r="R84" s="874"/>
      <c r="S84" s="874"/>
      <c r="T84" s="874"/>
      <c r="U84" s="874"/>
      <c r="V84" s="879">
        <v>1620000000</v>
      </c>
      <c r="W84" s="879"/>
      <c r="X84" s="879">
        <v>1620000000</v>
      </c>
      <c r="Y84" s="879"/>
      <c r="Z84" s="879"/>
      <c r="AA84" s="879">
        <v>1620000000</v>
      </c>
      <c r="AB84" s="879"/>
      <c r="AC84" s="879">
        <v>1620000000</v>
      </c>
      <c r="AD84" s="879"/>
      <c r="AE84" s="879"/>
      <c r="AF84" s="880">
        <f t="shared" si="6"/>
        <v>100</v>
      </c>
      <c r="AG84" s="880"/>
      <c r="AH84" s="880">
        <f t="shared" si="7"/>
        <v>100</v>
      </c>
      <c r="AI84" s="880"/>
      <c r="AJ84" s="878"/>
    </row>
    <row r="85" spans="1:36" ht="36">
      <c r="A85" s="464" t="s">
        <v>2531</v>
      </c>
      <c r="B85" s="465" t="s">
        <v>2952</v>
      </c>
      <c r="C85" s="878"/>
      <c r="D85" s="878"/>
      <c r="E85" s="878"/>
      <c r="F85" s="874"/>
      <c r="G85" s="879">
        <v>4500000000</v>
      </c>
      <c r="H85" s="879"/>
      <c r="I85" s="879">
        <v>4500000000</v>
      </c>
      <c r="J85" s="879"/>
      <c r="K85" s="879"/>
      <c r="L85" s="879"/>
      <c r="M85" s="879"/>
      <c r="N85" s="879"/>
      <c r="O85" s="879"/>
      <c r="P85" s="879"/>
      <c r="Q85" s="874"/>
      <c r="R85" s="874"/>
      <c r="S85" s="874"/>
      <c r="T85" s="874"/>
      <c r="U85" s="874"/>
      <c r="V85" s="879">
        <v>1620000000</v>
      </c>
      <c r="W85" s="879"/>
      <c r="X85" s="879">
        <v>1620000000</v>
      </c>
      <c r="Y85" s="879"/>
      <c r="Z85" s="879"/>
      <c r="AA85" s="879">
        <v>1620000000</v>
      </c>
      <c r="AB85" s="879"/>
      <c r="AC85" s="879">
        <v>1620000000</v>
      </c>
      <c r="AD85" s="879"/>
      <c r="AE85" s="879"/>
      <c r="AF85" s="880">
        <f t="shared" si="6"/>
        <v>100</v>
      </c>
      <c r="AG85" s="880"/>
      <c r="AH85" s="880">
        <f t="shared" si="7"/>
        <v>100</v>
      </c>
      <c r="AI85" s="880"/>
      <c r="AJ85" s="878"/>
    </row>
    <row r="86" spans="1:36" ht="36">
      <c r="A86" s="464" t="s">
        <v>2532</v>
      </c>
      <c r="B86" s="465" t="s">
        <v>2953</v>
      </c>
      <c r="C86" s="878"/>
      <c r="D86" s="878"/>
      <c r="E86" s="878"/>
      <c r="F86" s="874"/>
      <c r="G86" s="879">
        <v>4481705000</v>
      </c>
      <c r="H86" s="879"/>
      <c r="I86" s="879">
        <v>4481705000</v>
      </c>
      <c r="J86" s="879"/>
      <c r="K86" s="879"/>
      <c r="L86" s="879"/>
      <c r="M86" s="879"/>
      <c r="N86" s="879"/>
      <c r="O86" s="879"/>
      <c r="P86" s="879"/>
      <c r="Q86" s="874"/>
      <c r="R86" s="874"/>
      <c r="S86" s="874"/>
      <c r="T86" s="874"/>
      <c r="U86" s="874"/>
      <c r="V86" s="879">
        <v>1620000000</v>
      </c>
      <c r="W86" s="879"/>
      <c r="X86" s="879">
        <v>1620000000</v>
      </c>
      <c r="Y86" s="879"/>
      <c r="Z86" s="879"/>
      <c r="AA86" s="879">
        <v>1618771000</v>
      </c>
      <c r="AB86" s="879"/>
      <c r="AC86" s="879">
        <v>1618771000</v>
      </c>
      <c r="AD86" s="879"/>
      <c r="AE86" s="879"/>
      <c r="AF86" s="880">
        <f t="shared" si="6"/>
        <v>99.924135802469138</v>
      </c>
      <c r="AG86" s="880"/>
      <c r="AH86" s="880">
        <f t="shared" si="7"/>
        <v>99.924135802469138</v>
      </c>
      <c r="AI86" s="880"/>
      <c r="AJ86" s="878"/>
    </row>
    <row r="87" spans="1:36" ht="48">
      <c r="A87" s="464" t="s">
        <v>2533</v>
      </c>
      <c r="B87" s="465" t="s">
        <v>2954</v>
      </c>
      <c r="C87" s="878"/>
      <c r="D87" s="878"/>
      <c r="E87" s="878"/>
      <c r="F87" s="874"/>
      <c r="G87" s="879">
        <v>4488675000</v>
      </c>
      <c r="H87" s="879"/>
      <c r="I87" s="879">
        <v>4488675000</v>
      </c>
      <c r="J87" s="879"/>
      <c r="K87" s="879"/>
      <c r="L87" s="879"/>
      <c r="M87" s="879"/>
      <c r="N87" s="879"/>
      <c r="O87" s="879"/>
      <c r="P87" s="879"/>
      <c r="Q87" s="874"/>
      <c r="R87" s="874"/>
      <c r="S87" s="874"/>
      <c r="T87" s="874"/>
      <c r="U87" s="874"/>
      <c r="V87" s="879">
        <v>1620000000</v>
      </c>
      <c r="W87" s="879"/>
      <c r="X87" s="879">
        <v>1620000000</v>
      </c>
      <c r="Y87" s="879"/>
      <c r="Z87" s="879"/>
      <c r="AA87" s="879">
        <v>1503227000</v>
      </c>
      <c r="AB87" s="879"/>
      <c r="AC87" s="879">
        <v>1503227000</v>
      </c>
      <c r="AD87" s="879"/>
      <c r="AE87" s="879"/>
      <c r="AF87" s="880">
        <f t="shared" si="6"/>
        <v>92.791790123456792</v>
      </c>
      <c r="AG87" s="880"/>
      <c r="AH87" s="880">
        <f t="shared" si="7"/>
        <v>92.791790123456792</v>
      </c>
      <c r="AI87" s="880"/>
      <c r="AJ87" s="878"/>
    </row>
    <row r="88" spans="1:36" ht="24">
      <c r="A88" s="464" t="s">
        <v>2534</v>
      </c>
      <c r="B88" s="465" t="s">
        <v>2955</v>
      </c>
      <c r="C88" s="878"/>
      <c r="D88" s="878"/>
      <c r="E88" s="878"/>
      <c r="F88" s="874"/>
      <c r="G88" s="879">
        <v>4600000000</v>
      </c>
      <c r="H88" s="879"/>
      <c r="I88" s="879">
        <v>4600000000</v>
      </c>
      <c r="J88" s="879"/>
      <c r="K88" s="879"/>
      <c r="L88" s="879"/>
      <c r="M88" s="879"/>
      <c r="N88" s="879"/>
      <c r="O88" s="879"/>
      <c r="P88" s="879"/>
      <c r="Q88" s="874"/>
      <c r="R88" s="874"/>
      <c r="S88" s="874"/>
      <c r="T88" s="874"/>
      <c r="U88" s="874"/>
      <c r="V88" s="879">
        <v>1656000000</v>
      </c>
      <c r="W88" s="879"/>
      <c r="X88" s="879">
        <v>1656000000</v>
      </c>
      <c r="Y88" s="879"/>
      <c r="Z88" s="879"/>
      <c r="AA88" s="879">
        <v>1656000000</v>
      </c>
      <c r="AB88" s="879"/>
      <c r="AC88" s="879">
        <v>1656000000</v>
      </c>
      <c r="AD88" s="879"/>
      <c r="AE88" s="879"/>
      <c r="AF88" s="880">
        <f t="shared" si="6"/>
        <v>100</v>
      </c>
      <c r="AG88" s="880"/>
      <c r="AH88" s="880">
        <f t="shared" si="7"/>
        <v>100</v>
      </c>
      <c r="AI88" s="880"/>
      <c r="AJ88" s="878"/>
    </row>
    <row r="89" spans="1:36" ht="36">
      <c r="A89" s="464" t="s">
        <v>2535</v>
      </c>
      <c r="B89" s="465" t="s">
        <v>2956</v>
      </c>
      <c r="C89" s="878"/>
      <c r="D89" s="878"/>
      <c r="E89" s="878"/>
      <c r="F89" s="874"/>
      <c r="G89" s="879">
        <v>4507487000</v>
      </c>
      <c r="H89" s="879"/>
      <c r="I89" s="879">
        <v>4507487000</v>
      </c>
      <c r="J89" s="879"/>
      <c r="K89" s="879"/>
      <c r="L89" s="879"/>
      <c r="M89" s="879"/>
      <c r="N89" s="879"/>
      <c r="O89" s="879"/>
      <c r="P89" s="879"/>
      <c r="Q89" s="874"/>
      <c r="R89" s="874"/>
      <c r="S89" s="874"/>
      <c r="T89" s="874"/>
      <c r="U89" s="874"/>
      <c r="V89" s="879">
        <v>1656000000</v>
      </c>
      <c r="W89" s="879"/>
      <c r="X89" s="879">
        <v>1656000000</v>
      </c>
      <c r="Y89" s="879"/>
      <c r="Z89" s="879"/>
      <c r="AA89" s="879">
        <v>1656000000</v>
      </c>
      <c r="AB89" s="879"/>
      <c r="AC89" s="879">
        <v>1656000000</v>
      </c>
      <c r="AD89" s="879"/>
      <c r="AE89" s="879"/>
      <c r="AF89" s="880">
        <f t="shared" si="6"/>
        <v>100</v>
      </c>
      <c r="AG89" s="880"/>
      <c r="AH89" s="880">
        <f t="shared" si="7"/>
        <v>100</v>
      </c>
      <c r="AI89" s="880"/>
      <c r="AJ89" s="878"/>
    </row>
    <row r="90" spans="1:36" ht="36">
      <c r="A90" s="464" t="s">
        <v>2536</v>
      </c>
      <c r="B90" s="465" t="s">
        <v>2957</v>
      </c>
      <c r="C90" s="878"/>
      <c r="D90" s="878"/>
      <c r="E90" s="878"/>
      <c r="F90" s="874"/>
      <c r="G90" s="879">
        <v>4800000000</v>
      </c>
      <c r="H90" s="879"/>
      <c r="I90" s="879">
        <v>4800000000</v>
      </c>
      <c r="J90" s="879"/>
      <c r="K90" s="879"/>
      <c r="L90" s="879"/>
      <c r="M90" s="879"/>
      <c r="N90" s="879"/>
      <c r="O90" s="879"/>
      <c r="P90" s="879"/>
      <c r="Q90" s="874"/>
      <c r="R90" s="874"/>
      <c r="S90" s="874"/>
      <c r="T90" s="874"/>
      <c r="U90" s="874"/>
      <c r="V90" s="879">
        <v>1728000000</v>
      </c>
      <c r="W90" s="879"/>
      <c r="X90" s="879">
        <v>1728000000</v>
      </c>
      <c r="Y90" s="879"/>
      <c r="Z90" s="879"/>
      <c r="AA90" s="879">
        <v>1728000000</v>
      </c>
      <c r="AB90" s="879"/>
      <c r="AC90" s="879">
        <v>1728000000</v>
      </c>
      <c r="AD90" s="879"/>
      <c r="AE90" s="879"/>
      <c r="AF90" s="880">
        <f t="shared" si="6"/>
        <v>100</v>
      </c>
      <c r="AG90" s="880"/>
      <c r="AH90" s="880">
        <f t="shared" si="7"/>
        <v>100</v>
      </c>
      <c r="AI90" s="880"/>
      <c r="AJ90" s="878"/>
    </row>
    <row r="91" spans="1:36" ht="36">
      <c r="A91" s="464" t="s">
        <v>2537</v>
      </c>
      <c r="B91" s="465" t="s">
        <v>2958</v>
      </c>
      <c r="C91" s="878"/>
      <c r="D91" s="878"/>
      <c r="E91" s="878"/>
      <c r="F91" s="874"/>
      <c r="G91" s="879">
        <v>4800000000</v>
      </c>
      <c r="H91" s="879"/>
      <c r="I91" s="879">
        <v>4800000000</v>
      </c>
      <c r="J91" s="879"/>
      <c r="K91" s="879"/>
      <c r="L91" s="879"/>
      <c r="M91" s="879"/>
      <c r="N91" s="879"/>
      <c r="O91" s="879"/>
      <c r="P91" s="879"/>
      <c r="Q91" s="874"/>
      <c r="R91" s="874"/>
      <c r="S91" s="874"/>
      <c r="T91" s="874"/>
      <c r="U91" s="874"/>
      <c r="V91" s="879">
        <v>1728000000</v>
      </c>
      <c r="W91" s="879"/>
      <c r="X91" s="879">
        <v>1728000000</v>
      </c>
      <c r="Y91" s="879"/>
      <c r="Z91" s="879"/>
      <c r="AA91" s="879">
        <v>1627088000</v>
      </c>
      <c r="AB91" s="879"/>
      <c r="AC91" s="879">
        <v>1627088000</v>
      </c>
      <c r="AD91" s="879"/>
      <c r="AE91" s="879"/>
      <c r="AF91" s="880">
        <f t="shared" si="6"/>
        <v>94.160185185185185</v>
      </c>
      <c r="AG91" s="880"/>
      <c r="AH91" s="880">
        <f t="shared" si="7"/>
        <v>94.160185185185185</v>
      </c>
      <c r="AI91" s="880"/>
      <c r="AJ91" s="878"/>
    </row>
    <row r="92" spans="1:36" ht="36">
      <c r="A92" s="464" t="s">
        <v>2538</v>
      </c>
      <c r="B92" s="465" t="s">
        <v>2959</v>
      </c>
      <c r="C92" s="878"/>
      <c r="D92" s="878"/>
      <c r="E92" s="878"/>
      <c r="F92" s="874"/>
      <c r="G92" s="879">
        <v>4910103000</v>
      </c>
      <c r="H92" s="879"/>
      <c r="I92" s="879">
        <v>4910103000</v>
      </c>
      <c r="J92" s="879"/>
      <c r="K92" s="879"/>
      <c r="L92" s="879"/>
      <c r="M92" s="879"/>
      <c r="N92" s="879"/>
      <c r="O92" s="879"/>
      <c r="P92" s="879"/>
      <c r="Q92" s="874"/>
      <c r="R92" s="874"/>
      <c r="S92" s="874"/>
      <c r="T92" s="874"/>
      <c r="U92" s="874"/>
      <c r="V92" s="879">
        <v>1800000000</v>
      </c>
      <c r="W92" s="879"/>
      <c r="X92" s="879">
        <v>1800000000</v>
      </c>
      <c r="Y92" s="879"/>
      <c r="Z92" s="879"/>
      <c r="AA92" s="879">
        <v>1310000000</v>
      </c>
      <c r="AB92" s="879"/>
      <c r="AC92" s="879">
        <v>1310000000</v>
      </c>
      <c r="AD92" s="879"/>
      <c r="AE92" s="879"/>
      <c r="AF92" s="880">
        <f t="shared" si="6"/>
        <v>72.777777777777771</v>
      </c>
      <c r="AG92" s="880"/>
      <c r="AH92" s="880">
        <f t="shared" si="7"/>
        <v>72.777777777777771</v>
      </c>
      <c r="AI92" s="880"/>
      <c r="AJ92" s="878"/>
    </row>
    <row r="93" spans="1:36" ht="24">
      <c r="A93" s="464" t="s">
        <v>2539</v>
      </c>
      <c r="B93" s="465" t="s">
        <v>2960</v>
      </c>
      <c r="C93" s="878"/>
      <c r="D93" s="878"/>
      <c r="E93" s="878"/>
      <c r="F93" s="874"/>
      <c r="G93" s="879">
        <v>5000000000</v>
      </c>
      <c r="H93" s="879"/>
      <c r="I93" s="879">
        <v>5000000000</v>
      </c>
      <c r="J93" s="879"/>
      <c r="K93" s="879"/>
      <c r="L93" s="879"/>
      <c r="M93" s="879"/>
      <c r="N93" s="879"/>
      <c r="O93" s="879"/>
      <c r="P93" s="879"/>
      <c r="Q93" s="874"/>
      <c r="R93" s="874"/>
      <c r="S93" s="874"/>
      <c r="T93" s="874"/>
      <c r="U93" s="874"/>
      <c r="V93" s="879">
        <v>1800000000</v>
      </c>
      <c r="W93" s="879"/>
      <c r="X93" s="879">
        <v>1800000000</v>
      </c>
      <c r="Y93" s="879"/>
      <c r="Z93" s="879"/>
      <c r="AA93" s="879">
        <v>1800000000</v>
      </c>
      <c r="AB93" s="879"/>
      <c r="AC93" s="879">
        <v>1800000000</v>
      </c>
      <c r="AD93" s="879"/>
      <c r="AE93" s="879"/>
      <c r="AF93" s="880">
        <f t="shared" si="6"/>
        <v>100</v>
      </c>
      <c r="AG93" s="880"/>
      <c r="AH93" s="880">
        <f t="shared" si="7"/>
        <v>100</v>
      </c>
      <c r="AI93" s="880"/>
      <c r="AJ93" s="878"/>
    </row>
    <row r="94" spans="1:36" ht="36">
      <c r="A94" s="464" t="s">
        <v>2540</v>
      </c>
      <c r="B94" s="465" t="s">
        <v>2961</v>
      </c>
      <c r="C94" s="878"/>
      <c r="D94" s="878"/>
      <c r="E94" s="878"/>
      <c r="F94" s="874"/>
      <c r="G94" s="879">
        <v>5500000000</v>
      </c>
      <c r="H94" s="879"/>
      <c r="I94" s="879">
        <v>5500000000</v>
      </c>
      <c r="J94" s="879"/>
      <c r="K94" s="879"/>
      <c r="L94" s="879"/>
      <c r="M94" s="879"/>
      <c r="N94" s="879"/>
      <c r="O94" s="879"/>
      <c r="P94" s="879"/>
      <c r="Q94" s="874"/>
      <c r="R94" s="874"/>
      <c r="S94" s="874"/>
      <c r="T94" s="874"/>
      <c r="U94" s="874"/>
      <c r="V94" s="879">
        <v>1980000000</v>
      </c>
      <c r="W94" s="879"/>
      <c r="X94" s="879">
        <v>1980000000</v>
      </c>
      <c r="Y94" s="879"/>
      <c r="Z94" s="879"/>
      <c r="AA94" s="879">
        <v>1980000000</v>
      </c>
      <c r="AB94" s="879"/>
      <c r="AC94" s="879">
        <v>1980000000</v>
      </c>
      <c r="AD94" s="879"/>
      <c r="AE94" s="879"/>
      <c r="AF94" s="880">
        <f t="shared" si="6"/>
        <v>100</v>
      </c>
      <c r="AG94" s="880"/>
      <c r="AH94" s="880">
        <f t="shared" si="7"/>
        <v>100</v>
      </c>
      <c r="AI94" s="880"/>
      <c r="AJ94" s="878"/>
    </row>
    <row r="95" spans="1:36" ht="24">
      <c r="A95" s="464" t="s">
        <v>2541</v>
      </c>
      <c r="B95" s="465" t="s">
        <v>2962</v>
      </c>
      <c r="C95" s="878"/>
      <c r="D95" s="878"/>
      <c r="E95" s="878"/>
      <c r="F95" s="874"/>
      <c r="G95" s="879">
        <v>5638249000</v>
      </c>
      <c r="H95" s="879"/>
      <c r="I95" s="879">
        <v>5638249000</v>
      </c>
      <c r="J95" s="879"/>
      <c r="K95" s="879"/>
      <c r="L95" s="879"/>
      <c r="M95" s="879"/>
      <c r="N95" s="879"/>
      <c r="O95" s="879"/>
      <c r="P95" s="879"/>
      <c r="Q95" s="874"/>
      <c r="R95" s="874"/>
      <c r="S95" s="874"/>
      <c r="T95" s="874"/>
      <c r="U95" s="874"/>
      <c r="V95" s="879">
        <v>2160000000</v>
      </c>
      <c r="W95" s="879"/>
      <c r="X95" s="879">
        <v>2160000000</v>
      </c>
      <c r="Y95" s="879"/>
      <c r="Z95" s="879"/>
      <c r="AA95" s="879">
        <v>2160000000</v>
      </c>
      <c r="AB95" s="879"/>
      <c r="AC95" s="879">
        <v>2160000000</v>
      </c>
      <c r="AD95" s="879"/>
      <c r="AE95" s="879"/>
      <c r="AF95" s="880">
        <f t="shared" si="6"/>
        <v>100</v>
      </c>
      <c r="AG95" s="880"/>
      <c r="AH95" s="880">
        <f t="shared" si="7"/>
        <v>100</v>
      </c>
      <c r="AI95" s="880"/>
      <c r="AJ95" s="878"/>
    </row>
    <row r="96" spans="1:36" ht="36">
      <c r="A96" s="464" t="s">
        <v>2542</v>
      </c>
      <c r="B96" s="465" t="s">
        <v>2963</v>
      </c>
      <c r="C96" s="878"/>
      <c r="D96" s="878"/>
      <c r="E96" s="878"/>
      <c r="F96" s="874"/>
      <c r="G96" s="879">
        <v>5500000000</v>
      </c>
      <c r="H96" s="879"/>
      <c r="I96" s="879">
        <v>5500000000</v>
      </c>
      <c r="J96" s="879"/>
      <c r="K96" s="879"/>
      <c r="L96" s="879"/>
      <c r="M96" s="879"/>
      <c r="N96" s="879"/>
      <c r="O96" s="879"/>
      <c r="P96" s="879"/>
      <c r="Q96" s="874"/>
      <c r="R96" s="874"/>
      <c r="S96" s="874"/>
      <c r="T96" s="874"/>
      <c r="U96" s="874"/>
      <c r="V96" s="879">
        <v>2160000000</v>
      </c>
      <c r="W96" s="879"/>
      <c r="X96" s="879">
        <v>2160000000</v>
      </c>
      <c r="Y96" s="879"/>
      <c r="Z96" s="879"/>
      <c r="AA96" s="879">
        <v>2160000000</v>
      </c>
      <c r="AB96" s="879"/>
      <c r="AC96" s="879">
        <v>2160000000</v>
      </c>
      <c r="AD96" s="879"/>
      <c r="AE96" s="879"/>
      <c r="AF96" s="880">
        <f t="shared" si="6"/>
        <v>100</v>
      </c>
      <c r="AG96" s="880"/>
      <c r="AH96" s="880">
        <f t="shared" si="7"/>
        <v>100</v>
      </c>
      <c r="AI96" s="880"/>
      <c r="AJ96" s="878"/>
    </row>
    <row r="97" spans="1:36" ht="36">
      <c r="A97" s="464" t="s">
        <v>2544</v>
      </c>
      <c r="B97" s="465" t="s">
        <v>2964</v>
      </c>
      <c r="C97" s="878"/>
      <c r="D97" s="878"/>
      <c r="E97" s="878"/>
      <c r="F97" s="874"/>
      <c r="G97" s="879">
        <v>6000000000</v>
      </c>
      <c r="H97" s="879"/>
      <c r="I97" s="879">
        <v>6000000000</v>
      </c>
      <c r="J97" s="879"/>
      <c r="K97" s="879"/>
      <c r="L97" s="879"/>
      <c r="M97" s="879"/>
      <c r="N97" s="879"/>
      <c r="O97" s="879"/>
      <c r="P97" s="879"/>
      <c r="Q97" s="874"/>
      <c r="R97" s="874"/>
      <c r="S97" s="874"/>
      <c r="T97" s="874"/>
      <c r="U97" s="874"/>
      <c r="V97" s="879">
        <v>2160000000</v>
      </c>
      <c r="W97" s="879"/>
      <c r="X97" s="879">
        <v>2160000000</v>
      </c>
      <c r="Y97" s="879"/>
      <c r="Z97" s="879"/>
      <c r="AA97" s="879">
        <v>2160000000</v>
      </c>
      <c r="AB97" s="879"/>
      <c r="AC97" s="879">
        <v>2160000000</v>
      </c>
      <c r="AD97" s="879"/>
      <c r="AE97" s="879"/>
      <c r="AF97" s="880">
        <f t="shared" si="6"/>
        <v>100</v>
      </c>
      <c r="AG97" s="880"/>
      <c r="AH97" s="880">
        <f t="shared" si="7"/>
        <v>100</v>
      </c>
      <c r="AI97" s="880"/>
      <c r="AJ97" s="878"/>
    </row>
    <row r="98" spans="1:36" ht="36">
      <c r="A98" s="464" t="s">
        <v>2545</v>
      </c>
      <c r="B98" s="465" t="s">
        <v>2965</v>
      </c>
      <c r="C98" s="878"/>
      <c r="D98" s="878"/>
      <c r="E98" s="878"/>
      <c r="F98" s="874"/>
      <c r="G98" s="879">
        <v>5942802000</v>
      </c>
      <c r="H98" s="879"/>
      <c r="I98" s="879">
        <v>5942802000</v>
      </c>
      <c r="J98" s="879"/>
      <c r="K98" s="879"/>
      <c r="L98" s="879"/>
      <c r="M98" s="879"/>
      <c r="N98" s="879"/>
      <c r="O98" s="879"/>
      <c r="P98" s="879"/>
      <c r="Q98" s="874"/>
      <c r="R98" s="874"/>
      <c r="S98" s="874"/>
      <c r="T98" s="874"/>
      <c r="U98" s="874"/>
      <c r="V98" s="879">
        <v>2160000000</v>
      </c>
      <c r="W98" s="879"/>
      <c r="X98" s="879">
        <v>2160000000</v>
      </c>
      <c r="Y98" s="879"/>
      <c r="Z98" s="879"/>
      <c r="AA98" s="879">
        <v>2160000000</v>
      </c>
      <c r="AB98" s="879"/>
      <c r="AC98" s="879">
        <v>2160000000</v>
      </c>
      <c r="AD98" s="879"/>
      <c r="AE98" s="879"/>
      <c r="AF98" s="880">
        <f t="shared" si="6"/>
        <v>100</v>
      </c>
      <c r="AG98" s="880"/>
      <c r="AH98" s="880">
        <f t="shared" si="7"/>
        <v>100</v>
      </c>
      <c r="AI98" s="880"/>
      <c r="AJ98" s="878"/>
    </row>
    <row r="99" spans="1:36" ht="36">
      <c r="A99" s="464" t="s">
        <v>2546</v>
      </c>
      <c r="B99" s="465" t="s">
        <v>2966</v>
      </c>
      <c r="C99" s="878"/>
      <c r="D99" s="878"/>
      <c r="E99" s="878"/>
      <c r="F99" s="874"/>
      <c r="G99" s="879">
        <v>12500000000</v>
      </c>
      <c r="H99" s="879"/>
      <c r="I99" s="879">
        <v>12500000000</v>
      </c>
      <c r="J99" s="879"/>
      <c r="K99" s="879"/>
      <c r="L99" s="879"/>
      <c r="M99" s="879"/>
      <c r="N99" s="879"/>
      <c r="O99" s="879"/>
      <c r="P99" s="879"/>
      <c r="Q99" s="874"/>
      <c r="R99" s="874"/>
      <c r="S99" s="874"/>
      <c r="T99" s="874"/>
      <c r="U99" s="874"/>
      <c r="V99" s="879">
        <v>3000000000</v>
      </c>
      <c r="W99" s="879"/>
      <c r="X99" s="879">
        <v>3000000000</v>
      </c>
      <c r="Y99" s="879"/>
      <c r="Z99" s="879"/>
      <c r="AA99" s="879">
        <v>3000000000</v>
      </c>
      <c r="AB99" s="879"/>
      <c r="AC99" s="879">
        <v>3000000000</v>
      </c>
      <c r="AD99" s="879"/>
      <c r="AE99" s="879"/>
      <c r="AF99" s="880">
        <f t="shared" si="6"/>
        <v>100</v>
      </c>
      <c r="AG99" s="880"/>
      <c r="AH99" s="880">
        <f t="shared" si="7"/>
        <v>100</v>
      </c>
      <c r="AI99" s="880"/>
      <c r="AJ99" s="878"/>
    </row>
    <row r="100" spans="1:36" ht="24">
      <c r="A100" s="464" t="s">
        <v>2547</v>
      </c>
      <c r="B100" s="465" t="s">
        <v>2967</v>
      </c>
      <c r="C100" s="878"/>
      <c r="D100" s="878"/>
      <c r="E100" s="878"/>
      <c r="F100" s="874"/>
      <c r="G100" s="879">
        <v>8156556000</v>
      </c>
      <c r="H100" s="879"/>
      <c r="I100" s="879">
        <v>8156556000</v>
      </c>
      <c r="J100" s="879"/>
      <c r="K100" s="879"/>
      <c r="L100" s="879"/>
      <c r="M100" s="879"/>
      <c r="N100" s="879"/>
      <c r="O100" s="879"/>
      <c r="P100" s="879"/>
      <c r="Q100" s="874"/>
      <c r="R100" s="874"/>
      <c r="S100" s="874"/>
      <c r="T100" s="874"/>
      <c r="U100" s="874"/>
      <c r="V100" s="879">
        <v>3300000000</v>
      </c>
      <c r="W100" s="879"/>
      <c r="X100" s="879">
        <v>3300000000</v>
      </c>
      <c r="Y100" s="879"/>
      <c r="Z100" s="879"/>
      <c r="AA100" s="879"/>
      <c r="AB100" s="879"/>
      <c r="AC100" s="879"/>
      <c r="AD100" s="879"/>
      <c r="AE100" s="879"/>
      <c r="AF100" s="880">
        <f t="shared" si="6"/>
        <v>0</v>
      </c>
      <c r="AG100" s="880"/>
      <c r="AH100" s="880">
        <f t="shared" si="7"/>
        <v>0</v>
      </c>
      <c r="AI100" s="880"/>
      <c r="AJ100" s="878"/>
    </row>
    <row r="101" spans="1:36" ht="48">
      <c r="A101" s="464" t="s">
        <v>2548</v>
      </c>
      <c r="B101" s="465" t="s">
        <v>2968</v>
      </c>
      <c r="C101" s="878"/>
      <c r="D101" s="878"/>
      <c r="E101" s="878"/>
      <c r="F101" s="874"/>
      <c r="G101" s="879">
        <v>3975579000</v>
      </c>
      <c r="H101" s="879"/>
      <c r="I101" s="879">
        <v>3975579000</v>
      </c>
      <c r="J101" s="879"/>
      <c r="K101" s="879"/>
      <c r="L101" s="879"/>
      <c r="M101" s="879"/>
      <c r="N101" s="879"/>
      <c r="O101" s="879"/>
      <c r="P101" s="879"/>
      <c r="Q101" s="874"/>
      <c r="R101" s="874"/>
      <c r="S101" s="874"/>
      <c r="T101" s="874"/>
      <c r="U101" s="874"/>
      <c r="V101" s="879">
        <v>1440000000</v>
      </c>
      <c r="W101" s="879"/>
      <c r="X101" s="879">
        <v>1440000000</v>
      </c>
      <c r="Y101" s="879"/>
      <c r="Z101" s="879"/>
      <c r="AA101" s="879">
        <v>1339245000</v>
      </c>
      <c r="AB101" s="879"/>
      <c r="AC101" s="879">
        <v>1339245000</v>
      </c>
      <c r="AD101" s="879"/>
      <c r="AE101" s="879"/>
      <c r="AF101" s="880">
        <f t="shared" si="6"/>
        <v>93.003124999999997</v>
      </c>
      <c r="AG101" s="880"/>
      <c r="AH101" s="880">
        <f t="shared" si="7"/>
        <v>93.003124999999997</v>
      </c>
      <c r="AI101" s="880"/>
      <c r="AJ101" s="878"/>
    </row>
    <row r="102" spans="1:36" ht="36">
      <c r="A102" s="464" t="s">
        <v>2550</v>
      </c>
      <c r="B102" s="465" t="s">
        <v>2969</v>
      </c>
      <c r="C102" s="878"/>
      <c r="D102" s="878"/>
      <c r="E102" s="878"/>
      <c r="F102" s="874"/>
      <c r="G102" s="879">
        <v>6000000000</v>
      </c>
      <c r="H102" s="879"/>
      <c r="I102" s="879">
        <v>6000000000</v>
      </c>
      <c r="J102" s="879"/>
      <c r="K102" s="879"/>
      <c r="L102" s="879"/>
      <c r="M102" s="879"/>
      <c r="N102" s="879"/>
      <c r="O102" s="879"/>
      <c r="P102" s="879"/>
      <c r="Q102" s="874"/>
      <c r="R102" s="874"/>
      <c r="S102" s="874"/>
      <c r="T102" s="874"/>
      <c r="U102" s="874"/>
      <c r="V102" s="879">
        <v>2160000000</v>
      </c>
      <c r="W102" s="879"/>
      <c r="X102" s="879">
        <v>2160000000</v>
      </c>
      <c r="Y102" s="879"/>
      <c r="Z102" s="879"/>
      <c r="AA102" s="879">
        <v>2160000000</v>
      </c>
      <c r="AB102" s="879"/>
      <c r="AC102" s="879">
        <v>2160000000</v>
      </c>
      <c r="AD102" s="879"/>
      <c r="AE102" s="879"/>
      <c r="AF102" s="880">
        <f t="shared" si="6"/>
        <v>100</v>
      </c>
      <c r="AG102" s="880"/>
      <c r="AH102" s="880">
        <f t="shared" si="7"/>
        <v>100</v>
      </c>
      <c r="AI102" s="880"/>
      <c r="AJ102" s="878"/>
    </row>
    <row r="103" spans="1:36" ht="36">
      <c r="A103" s="464" t="s">
        <v>2552</v>
      </c>
      <c r="B103" s="465" t="s">
        <v>2970</v>
      </c>
      <c r="C103" s="878"/>
      <c r="D103" s="878"/>
      <c r="E103" s="878"/>
      <c r="F103" s="874"/>
      <c r="G103" s="879">
        <v>6000000000</v>
      </c>
      <c r="H103" s="879"/>
      <c r="I103" s="879">
        <v>6000000000</v>
      </c>
      <c r="J103" s="879"/>
      <c r="K103" s="879"/>
      <c r="L103" s="879"/>
      <c r="M103" s="879"/>
      <c r="N103" s="879"/>
      <c r="O103" s="879"/>
      <c r="P103" s="879"/>
      <c r="Q103" s="874"/>
      <c r="R103" s="874"/>
      <c r="S103" s="874"/>
      <c r="T103" s="874"/>
      <c r="U103" s="874"/>
      <c r="V103" s="879">
        <v>600000000</v>
      </c>
      <c r="W103" s="879"/>
      <c r="X103" s="879">
        <v>600000000</v>
      </c>
      <c r="Y103" s="879"/>
      <c r="Z103" s="879"/>
      <c r="AA103" s="879">
        <v>352265000</v>
      </c>
      <c r="AB103" s="879"/>
      <c r="AC103" s="879">
        <v>352265000</v>
      </c>
      <c r="AD103" s="879"/>
      <c r="AE103" s="879"/>
      <c r="AF103" s="880">
        <f t="shared" si="6"/>
        <v>58.710833333333333</v>
      </c>
      <c r="AG103" s="880"/>
      <c r="AH103" s="880">
        <f t="shared" si="7"/>
        <v>58.710833333333333</v>
      </c>
      <c r="AI103" s="880"/>
      <c r="AJ103" s="878"/>
    </row>
    <row r="104" spans="1:36" ht="24">
      <c r="A104" s="464" t="s">
        <v>2553</v>
      </c>
      <c r="B104" s="465" t="s">
        <v>2971</v>
      </c>
      <c r="C104" s="878"/>
      <c r="D104" s="878"/>
      <c r="E104" s="878"/>
      <c r="F104" s="874"/>
      <c r="G104" s="879">
        <v>3800000000</v>
      </c>
      <c r="H104" s="879"/>
      <c r="I104" s="879">
        <v>3800000000</v>
      </c>
      <c r="J104" s="879"/>
      <c r="K104" s="879"/>
      <c r="L104" s="879"/>
      <c r="M104" s="879"/>
      <c r="N104" s="879"/>
      <c r="O104" s="879"/>
      <c r="P104" s="879"/>
      <c r="Q104" s="874"/>
      <c r="R104" s="874"/>
      <c r="S104" s="874"/>
      <c r="T104" s="874"/>
      <c r="U104" s="874"/>
      <c r="V104" s="879">
        <v>798000000</v>
      </c>
      <c r="W104" s="879"/>
      <c r="X104" s="879">
        <v>798000000</v>
      </c>
      <c r="Y104" s="879"/>
      <c r="Z104" s="879"/>
      <c r="AA104" s="879">
        <v>200000000</v>
      </c>
      <c r="AB104" s="879"/>
      <c r="AC104" s="879">
        <v>200000000</v>
      </c>
      <c r="AD104" s="879"/>
      <c r="AE104" s="879"/>
      <c r="AF104" s="880">
        <f t="shared" si="6"/>
        <v>25.062656641604008</v>
      </c>
      <c r="AG104" s="880"/>
      <c r="AH104" s="880">
        <f t="shared" si="7"/>
        <v>25.062656641604008</v>
      </c>
      <c r="AI104" s="880"/>
      <c r="AJ104" s="878"/>
    </row>
    <row r="105" spans="1:36" ht="24">
      <c r="A105" s="464" t="s">
        <v>2554</v>
      </c>
      <c r="B105" s="465" t="s">
        <v>2972</v>
      </c>
      <c r="C105" s="878"/>
      <c r="D105" s="878"/>
      <c r="E105" s="878"/>
      <c r="F105" s="874"/>
      <c r="G105" s="879">
        <v>3823000000</v>
      </c>
      <c r="H105" s="879"/>
      <c r="I105" s="879">
        <v>3823000000</v>
      </c>
      <c r="J105" s="879"/>
      <c r="K105" s="879"/>
      <c r="L105" s="879"/>
      <c r="M105" s="879"/>
      <c r="N105" s="879"/>
      <c r="O105" s="879"/>
      <c r="P105" s="879"/>
      <c r="Q105" s="874"/>
      <c r="R105" s="874"/>
      <c r="S105" s="874"/>
      <c r="T105" s="874"/>
      <c r="U105" s="874"/>
      <c r="V105" s="879">
        <v>459000000</v>
      </c>
      <c r="W105" s="879"/>
      <c r="X105" s="879">
        <v>459000000</v>
      </c>
      <c r="Y105" s="879"/>
      <c r="Z105" s="879"/>
      <c r="AA105" s="879">
        <v>459000000</v>
      </c>
      <c r="AB105" s="879"/>
      <c r="AC105" s="879">
        <v>459000000</v>
      </c>
      <c r="AD105" s="879"/>
      <c r="AE105" s="879"/>
      <c r="AF105" s="880">
        <f t="shared" si="6"/>
        <v>100</v>
      </c>
      <c r="AG105" s="880"/>
      <c r="AH105" s="880">
        <f t="shared" si="7"/>
        <v>100</v>
      </c>
      <c r="AI105" s="880"/>
      <c r="AJ105" s="878"/>
    </row>
    <row r="106" spans="1:36" ht="36">
      <c r="A106" s="464" t="s">
        <v>2555</v>
      </c>
      <c r="B106" s="465" t="s">
        <v>2973</v>
      </c>
      <c r="C106" s="878"/>
      <c r="D106" s="878"/>
      <c r="E106" s="878"/>
      <c r="F106" s="874"/>
      <c r="G106" s="879">
        <v>4048616000</v>
      </c>
      <c r="H106" s="879"/>
      <c r="I106" s="879">
        <v>4048616000</v>
      </c>
      <c r="J106" s="879"/>
      <c r="K106" s="879"/>
      <c r="L106" s="879"/>
      <c r="M106" s="879"/>
      <c r="N106" s="879"/>
      <c r="O106" s="879"/>
      <c r="P106" s="879"/>
      <c r="Q106" s="874"/>
      <c r="R106" s="874"/>
      <c r="S106" s="874"/>
      <c r="T106" s="874"/>
      <c r="U106" s="874"/>
      <c r="V106" s="879">
        <v>1575000000</v>
      </c>
      <c r="W106" s="879"/>
      <c r="X106" s="879">
        <v>1575000000</v>
      </c>
      <c r="Y106" s="879"/>
      <c r="Z106" s="879"/>
      <c r="AA106" s="879">
        <v>1575000000</v>
      </c>
      <c r="AB106" s="879"/>
      <c r="AC106" s="879">
        <v>1575000000</v>
      </c>
      <c r="AD106" s="879"/>
      <c r="AE106" s="879"/>
      <c r="AF106" s="880">
        <f t="shared" si="6"/>
        <v>100</v>
      </c>
      <c r="AG106" s="880"/>
      <c r="AH106" s="880">
        <f t="shared" si="7"/>
        <v>100</v>
      </c>
      <c r="AI106" s="880"/>
      <c r="AJ106" s="878"/>
    </row>
    <row r="107" spans="1:36" ht="24">
      <c r="A107" s="464" t="s">
        <v>2556</v>
      </c>
      <c r="B107" s="465" t="s">
        <v>2974</v>
      </c>
      <c r="C107" s="878"/>
      <c r="D107" s="878"/>
      <c r="E107" s="878"/>
      <c r="F107" s="874"/>
      <c r="G107" s="879">
        <v>4200000000</v>
      </c>
      <c r="H107" s="879"/>
      <c r="I107" s="879">
        <v>4200000000</v>
      </c>
      <c r="J107" s="879"/>
      <c r="K107" s="879"/>
      <c r="L107" s="879"/>
      <c r="M107" s="879"/>
      <c r="N107" s="879"/>
      <c r="O107" s="879"/>
      <c r="P107" s="879"/>
      <c r="Q107" s="874"/>
      <c r="R107" s="874"/>
      <c r="S107" s="874"/>
      <c r="T107" s="874"/>
      <c r="U107" s="874"/>
      <c r="V107" s="879">
        <v>1243000000</v>
      </c>
      <c r="W107" s="879"/>
      <c r="X107" s="879">
        <v>1243000000</v>
      </c>
      <c r="Y107" s="879"/>
      <c r="Z107" s="879"/>
      <c r="AA107" s="879">
        <v>1243000000</v>
      </c>
      <c r="AB107" s="879"/>
      <c r="AC107" s="879">
        <v>1243000000</v>
      </c>
      <c r="AD107" s="879"/>
      <c r="AE107" s="879"/>
      <c r="AF107" s="880">
        <f t="shared" si="6"/>
        <v>100</v>
      </c>
      <c r="AG107" s="880"/>
      <c r="AH107" s="880">
        <f t="shared" si="7"/>
        <v>100</v>
      </c>
      <c r="AI107" s="880"/>
      <c r="AJ107" s="878"/>
    </row>
    <row r="108" spans="1:36" ht="24">
      <c r="A108" s="464" t="s">
        <v>2557</v>
      </c>
      <c r="B108" s="465" t="s">
        <v>2975</v>
      </c>
      <c r="C108" s="878"/>
      <c r="D108" s="878"/>
      <c r="E108" s="878"/>
      <c r="F108" s="874"/>
      <c r="G108" s="879">
        <v>5000000000</v>
      </c>
      <c r="H108" s="879"/>
      <c r="I108" s="879">
        <v>5000000000</v>
      </c>
      <c r="J108" s="879"/>
      <c r="K108" s="879"/>
      <c r="L108" s="879"/>
      <c r="M108" s="879"/>
      <c r="N108" s="879"/>
      <c r="O108" s="879"/>
      <c r="P108" s="879"/>
      <c r="Q108" s="874"/>
      <c r="R108" s="874"/>
      <c r="S108" s="874"/>
      <c r="T108" s="874"/>
      <c r="U108" s="874"/>
      <c r="V108" s="879">
        <v>1050000000</v>
      </c>
      <c r="W108" s="879"/>
      <c r="X108" s="879">
        <v>1050000000</v>
      </c>
      <c r="Y108" s="879"/>
      <c r="Z108" s="879"/>
      <c r="AA108" s="879">
        <v>1050000000</v>
      </c>
      <c r="AB108" s="879"/>
      <c r="AC108" s="879">
        <v>1050000000</v>
      </c>
      <c r="AD108" s="879"/>
      <c r="AE108" s="879"/>
      <c r="AF108" s="880">
        <f t="shared" si="6"/>
        <v>100</v>
      </c>
      <c r="AG108" s="880"/>
      <c r="AH108" s="880">
        <f t="shared" si="7"/>
        <v>100</v>
      </c>
      <c r="AI108" s="880"/>
      <c r="AJ108" s="878"/>
    </row>
    <row r="109" spans="1:36" ht="24">
      <c r="A109" s="464" t="s">
        <v>2559</v>
      </c>
      <c r="B109" s="465" t="s">
        <v>2976</v>
      </c>
      <c r="C109" s="878"/>
      <c r="D109" s="878"/>
      <c r="E109" s="878"/>
      <c r="F109" s="874"/>
      <c r="G109" s="879">
        <v>5200000000</v>
      </c>
      <c r="H109" s="879"/>
      <c r="I109" s="879">
        <v>5200000000</v>
      </c>
      <c r="J109" s="879"/>
      <c r="K109" s="879"/>
      <c r="L109" s="879"/>
      <c r="M109" s="879"/>
      <c r="N109" s="879"/>
      <c r="O109" s="879"/>
      <c r="P109" s="879"/>
      <c r="Q109" s="874"/>
      <c r="R109" s="874"/>
      <c r="S109" s="874"/>
      <c r="T109" s="874"/>
      <c r="U109" s="874"/>
      <c r="V109" s="879">
        <v>1820000000</v>
      </c>
      <c r="W109" s="879"/>
      <c r="X109" s="879">
        <v>1820000000</v>
      </c>
      <c r="Y109" s="879"/>
      <c r="Z109" s="879"/>
      <c r="AA109" s="879">
        <v>1817716000</v>
      </c>
      <c r="AB109" s="879"/>
      <c r="AC109" s="879">
        <v>1817716000</v>
      </c>
      <c r="AD109" s="879"/>
      <c r="AE109" s="879"/>
      <c r="AF109" s="880">
        <f t="shared" si="6"/>
        <v>99.874505494505499</v>
      </c>
      <c r="AG109" s="880"/>
      <c r="AH109" s="880">
        <f t="shared" si="7"/>
        <v>99.874505494505499</v>
      </c>
      <c r="AI109" s="880"/>
      <c r="AJ109" s="878"/>
    </row>
    <row r="110" spans="1:36" ht="24">
      <c r="A110" s="464" t="s">
        <v>2560</v>
      </c>
      <c r="B110" s="465" t="s">
        <v>2977</v>
      </c>
      <c r="C110" s="878"/>
      <c r="D110" s="878"/>
      <c r="E110" s="878"/>
      <c r="F110" s="874"/>
      <c r="G110" s="879">
        <v>5200000000</v>
      </c>
      <c r="H110" s="879"/>
      <c r="I110" s="879">
        <v>5200000000</v>
      </c>
      <c r="J110" s="879"/>
      <c r="K110" s="879"/>
      <c r="L110" s="879"/>
      <c r="M110" s="879"/>
      <c r="N110" s="879"/>
      <c r="O110" s="879"/>
      <c r="P110" s="879"/>
      <c r="Q110" s="874"/>
      <c r="R110" s="874"/>
      <c r="S110" s="874"/>
      <c r="T110" s="874"/>
      <c r="U110" s="874"/>
      <c r="V110" s="879">
        <v>1820000000</v>
      </c>
      <c r="W110" s="879"/>
      <c r="X110" s="879">
        <v>1820000000</v>
      </c>
      <c r="Y110" s="879"/>
      <c r="Z110" s="879"/>
      <c r="AA110" s="879">
        <v>1390363000</v>
      </c>
      <c r="AB110" s="879"/>
      <c r="AC110" s="879">
        <v>1390363000</v>
      </c>
      <c r="AD110" s="879"/>
      <c r="AE110" s="879"/>
      <c r="AF110" s="880">
        <f t="shared" si="6"/>
        <v>76.393571428571434</v>
      </c>
      <c r="AG110" s="880"/>
      <c r="AH110" s="880">
        <f t="shared" si="7"/>
        <v>76.393571428571434</v>
      </c>
      <c r="AI110" s="880"/>
      <c r="AJ110" s="878"/>
    </row>
    <row r="111" spans="1:36" ht="24">
      <c r="A111" s="464" t="s">
        <v>2562</v>
      </c>
      <c r="B111" s="465" t="s">
        <v>2978</v>
      </c>
      <c r="C111" s="878"/>
      <c r="D111" s="878"/>
      <c r="E111" s="878"/>
      <c r="F111" s="874"/>
      <c r="G111" s="879">
        <v>4200000000</v>
      </c>
      <c r="H111" s="879"/>
      <c r="I111" s="879">
        <v>4200000000</v>
      </c>
      <c r="J111" s="879"/>
      <c r="K111" s="879"/>
      <c r="L111" s="879"/>
      <c r="M111" s="879"/>
      <c r="N111" s="879"/>
      <c r="O111" s="879"/>
      <c r="P111" s="879"/>
      <c r="Q111" s="874"/>
      <c r="R111" s="874"/>
      <c r="S111" s="874"/>
      <c r="T111" s="874"/>
      <c r="U111" s="874"/>
      <c r="V111" s="879">
        <v>1470000000</v>
      </c>
      <c r="W111" s="879"/>
      <c r="X111" s="879">
        <v>1470000000</v>
      </c>
      <c r="Y111" s="879"/>
      <c r="Z111" s="879"/>
      <c r="AA111" s="879">
        <v>1004158337</v>
      </c>
      <c r="AB111" s="879"/>
      <c r="AC111" s="879">
        <v>1004158337</v>
      </c>
      <c r="AD111" s="879"/>
      <c r="AE111" s="879"/>
      <c r="AF111" s="880">
        <f t="shared" si="6"/>
        <v>68.310090952380946</v>
      </c>
      <c r="AG111" s="880"/>
      <c r="AH111" s="880">
        <f t="shared" si="7"/>
        <v>68.310090952380946</v>
      </c>
      <c r="AI111" s="880"/>
      <c r="AJ111" s="878"/>
    </row>
    <row r="112" spans="1:36" ht="24">
      <c r="A112" s="464" t="s">
        <v>2563</v>
      </c>
      <c r="B112" s="465" t="s">
        <v>2979</v>
      </c>
      <c r="C112" s="878"/>
      <c r="D112" s="878"/>
      <c r="E112" s="878"/>
      <c r="F112" s="874"/>
      <c r="G112" s="879">
        <v>6993750000</v>
      </c>
      <c r="H112" s="879"/>
      <c r="I112" s="879">
        <v>6993750000</v>
      </c>
      <c r="J112" s="879"/>
      <c r="K112" s="879"/>
      <c r="L112" s="879"/>
      <c r="M112" s="879"/>
      <c r="N112" s="879"/>
      <c r="O112" s="879"/>
      <c r="P112" s="879"/>
      <c r="Q112" s="874"/>
      <c r="R112" s="874"/>
      <c r="S112" s="874"/>
      <c r="T112" s="874"/>
      <c r="U112" s="874"/>
      <c r="V112" s="879">
        <v>2448000000</v>
      </c>
      <c r="W112" s="879"/>
      <c r="X112" s="879">
        <v>2448000000</v>
      </c>
      <c r="Y112" s="879"/>
      <c r="Z112" s="879"/>
      <c r="AA112" s="879">
        <v>821098000</v>
      </c>
      <c r="AB112" s="879"/>
      <c r="AC112" s="879">
        <v>821098000</v>
      </c>
      <c r="AD112" s="879"/>
      <c r="AE112" s="879"/>
      <c r="AF112" s="880">
        <f t="shared" si="6"/>
        <v>33.541584967320262</v>
      </c>
      <c r="AG112" s="880"/>
      <c r="AH112" s="880">
        <f t="shared" si="7"/>
        <v>33.541584967320262</v>
      </c>
      <c r="AI112" s="880"/>
      <c r="AJ112" s="878"/>
    </row>
    <row r="113" spans="1:36" ht="36">
      <c r="A113" s="464" t="s">
        <v>1369</v>
      </c>
      <c r="B113" s="465" t="s">
        <v>2980</v>
      </c>
      <c r="C113" s="878"/>
      <c r="D113" s="878"/>
      <c r="E113" s="878"/>
      <c r="F113" s="874"/>
      <c r="G113" s="879">
        <v>4500000000</v>
      </c>
      <c r="H113" s="879"/>
      <c r="I113" s="879">
        <v>4500000000</v>
      </c>
      <c r="J113" s="879"/>
      <c r="K113" s="879"/>
      <c r="L113" s="879"/>
      <c r="M113" s="879"/>
      <c r="N113" s="879"/>
      <c r="O113" s="879"/>
      <c r="P113" s="879"/>
      <c r="Q113" s="874"/>
      <c r="R113" s="874"/>
      <c r="S113" s="874"/>
      <c r="T113" s="874"/>
      <c r="U113" s="874"/>
      <c r="V113" s="879">
        <v>1575000000</v>
      </c>
      <c r="W113" s="879"/>
      <c r="X113" s="879">
        <v>1575000000</v>
      </c>
      <c r="Y113" s="879"/>
      <c r="Z113" s="879"/>
      <c r="AA113" s="879">
        <v>1554044000</v>
      </c>
      <c r="AB113" s="879"/>
      <c r="AC113" s="879">
        <v>1554044000</v>
      </c>
      <c r="AD113" s="879"/>
      <c r="AE113" s="879"/>
      <c r="AF113" s="880">
        <f t="shared" si="6"/>
        <v>98.66946031746032</v>
      </c>
      <c r="AG113" s="880"/>
      <c r="AH113" s="880">
        <f t="shared" si="7"/>
        <v>98.66946031746032</v>
      </c>
      <c r="AI113" s="880"/>
      <c r="AJ113" s="878"/>
    </row>
    <row r="114" spans="1:36" ht="24">
      <c r="A114" s="464" t="s">
        <v>1846</v>
      </c>
      <c r="B114" s="465" t="s">
        <v>2981</v>
      </c>
      <c r="C114" s="878"/>
      <c r="D114" s="878"/>
      <c r="E114" s="878"/>
      <c r="F114" s="874"/>
      <c r="G114" s="879">
        <v>6500000000</v>
      </c>
      <c r="H114" s="879"/>
      <c r="I114" s="879">
        <v>6500000000</v>
      </c>
      <c r="J114" s="879"/>
      <c r="K114" s="879"/>
      <c r="L114" s="879"/>
      <c r="M114" s="879"/>
      <c r="N114" s="879"/>
      <c r="O114" s="879"/>
      <c r="P114" s="879"/>
      <c r="Q114" s="874"/>
      <c r="R114" s="874"/>
      <c r="S114" s="874"/>
      <c r="T114" s="874"/>
      <c r="U114" s="874"/>
      <c r="V114" s="879">
        <v>2275000000</v>
      </c>
      <c r="W114" s="879"/>
      <c r="X114" s="879">
        <v>2275000000</v>
      </c>
      <c r="Y114" s="879"/>
      <c r="Z114" s="879"/>
      <c r="AA114" s="879">
        <v>1487707000</v>
      </c>
      <c r="AB114" s="879"/>
      <c r="AC114" s="879">
        <v>1487707000</v>
      </c>
      <c r="AD114" s="879"/>
      <c r="AE114" s="879"/>
      <c r="AF114" s="880">
        <f t="shared" si="6"/>
        <v>65.393714285714282</v>
      </c>
      <c r="AG114" s="880"/>
      <c r="AH114" s="880">
        <f t="shared" si="7"/>
        <v>65.393714285714282</v>
      </c>
      <c r="AI114" s="880"/>
      <c r="AJ114" s="878"/>
    </row>
    <row r="115" spans="1:36" ht="36">
      <c r="A115" s="464" t="s">
        <v>417</v>
      </c>
      <c r="B115" s="465" t="s">
        <v>2982</v>
      </c>
      <c r="C115" s="878"/>
      <c r="D115" s="878"/>
      <c r="E115" s="878"/>
      <c r="F115" s="874"/>
      <c r="G115" s="879">
        <v>1987869000</v>
      </c>
      <c r="H115" s="879"/>
      <c r="I115" s="879">
        <v>1987869000</v>
      </c>
      <c r="J115" s="879"/>
      <c r="K115" s="879"/>
      <c r="L115" s="879"/>
      <c r="M115" s="879"/>
      <c r="N115" s="879"/>
      <c r="O115" s="879"/>
      <c r="P115" s="879"/>
      <c r="Q115" s="874"/>
      <c r="R115" s="874"/>
      <c r="S115" s="874"/>
      <c r="T115" s="874"/>
      <c r="U115" s="874"/>
      <c r="V115" s="879">
        <v>696000000</v>
      </c>
      <c r="W115" s="879"/>
      <c r="X115" s="879">
        <v>696000000</v>
      </c>
      <c r="Y115" s="879"/>
      <c r="Z115" s="879"/>
      <c r="AA115" s="879">
        <v>98560000</v>
      </c>
      <c r="AB115" s="879"/>
      <c r="AC115" s="879">
        <v>98560000</v>
      </c>
      <c r="AD115" s="879"/>
      <c r="AE115" s="879"/>
      <c r="AF115" s="880">
        <f t="shared" si="6"/>
        <v>14.160919540229886</v>
      </c>
      <c r="AG115" s="880"/>
      <c r="AH115" s="880">
        <f t="shared" si="7"/>
        <v>14.160919540229886</v>
      </c>
      <c r="AI115" s="880"/>
      <c r="AJ115" s="878"/>
    </row>
    <row r="116" spans="1:36" ht="36">
      <c r="A116" s="464" t="s">
        <v>1896</v>
      </c>
      <c r="B116" s="465" t="s">
        <v>2983</v>
      </c>
      <c r="C116" s="878"/>
      <c r="D116" s="878"/>
      <c r="E116" s="878"/>
      <c r="F116" s="874"/>
      <c r="G116" s="879">
        <v>5815404000</v>
      </c>
      <c r="H116" s="879"/>
      <c r="I116" s="879">
        <v>5815404000</v>
      </c>
      <c r="J116" s="879"/>
      <c r="K116" s="879"/>
      <c r="L116" s="879"/>
      <c r="M116" s="879"/>
      <c r="N116" s="879"/>
      <c r="O116" s="879"/>
      <c r="P116" s="879"/>
      <c r="Q116" s="874"/>
      <c r="R116" s="874"/>
      <c r="S116" s="874"/>
      <c r="T116" s="874"/>
      <c r="U116" s="874"/>
      <c r="V116" s="879">
        <v>2035000000</v>
      </c>
      <c r="W116" s="879"/>
      <c r="X116" s="879">
        <v>2035000000</v>
      </c>
      <c r="Y116" s="879"/>
      <c r="Z116" s="879"/>
      <c r="AA116" s="879">
        <v>2035000000</v>
      </c>
      <c r="AB116" s="879"/>
      <c r="AC116" s="879">
        <v>2035000000</v>
      </c>
      <c r="AD116" s="879"/>
      <c r="AE116" s="879"/>
      <c r="AF116" s="880">
        <f t="shared" si="6"/>
        <v>100</v>
      </c>
      <c r="AG116" s="880"/>
      <c r="AH116" s="880">
        <f t="shared" si="7"/>
        <v>100</v>
      </c>
      <c r="AI116" s="880"/>
      <c r="AJ116" s="878"/>
    </row>
    <row r="117" spans="1:36" ht="24">
      <c r="A117" s="464" t="s">
        <v>2564</v>
      </c>
      <c r="B117" s="465" t="s">
        <v>2984</v>
      </c>
      <c r="C117" s="878"/>
      <c r="D117" s="878"/>
      <c r="E117" s="878"/>
      <c r="F117" s="874"/>
      <c r="G117" s="879">
        <v>2457634000</v>
      </c>
      <c r="H117" s="879"/>
      <c r="I117" s="879">
        <v>2457634000</v>
      </c>
      <c r="J117" s="879"/>
      <c r="K117" s="879"/>
      <c r="L117" s="879"/>
      <c r="M117" s="879"/>
      <c r="N117" s="879"/>
      <c r="O117" s="879"/>
      <c r="P117" s="879"/>
      <c r="Q117" s="874"/>
      <c r="R117" s="874"/>
      <c r="S117" s="874"/>
      <c r="T117" s="874"/>
      <c r="U117" s="874"/>
      <c r="V117" s="879">
        <v>860000000</v>
      </c>
      <c r="W117" s="879"/>
      <c r="X117" s="879">
        <v>860000000</v>
      </c>
      <c r="Y117" s="879"/>
      <c r="Z117" s="879"/>
      <c r="AA117" s="879">
        <v>859996000</v>
      </c>
      <c r="AB117" s="879"/>
      <c r="AC117" s="879">
        <v>859996000</v>
      </c>
      <c r="AD117" s="879"/>
      <c r="AE117" s="879"/>
      <c r="AF117" s="880">
        <f t="shared" si="6"/>
        <v>99.999534883720926</v>
      </c>
      <c r="AG117" s="880"/>
      <c r="AH117" s="880">
        <f t="shared" si="7"/>
        <v>99.999534883720926</v>
      </c>
      <c r="AI117" s="880"/>
      <c r="AJ117" s="878"/>
    </row>
    <row r="118" spans="1:36" ht="36">
      <c r="A118" s="464" t="s">
        <v>2565</v>
      </c>
      <c r="B118" s="465" t="s">
        <v>2985</v>
      </c>
      <c r="C118" s="878"/>
      <c r="D118" s="878"/>
      <c r="E118" s="878"/>
      <c r="F118" s="874"/>
      <c r="G118" s="879">
        <v>4000000000</v>
      </c>
      <c r="H118" s="879"/>
      <c r="I118" s="879">
        <v>4000000000</v>
      </c>
      <c r="J118" s="879"/>
      <c r="K118" s="879"/>
      <c r="L118" s="879"/>
      <c r="M118" s="879"/>
      <c r="N118" s="879"/>
      <c r="O118" s="879"/>
      <c r="P118" s="879"/>
      <c r="Q118" s="874"/>
      <c r="R118" s="874"/>
      <c r="S118" s="874"/>
      <c r="T118" s="874"/>
      <c r="U118" s="874"/>
      <c r="V118" s="879">
        <v>1400000000</v>
      </c>
      <c r="W118" s="879"/>
      <c r="X118" s="879">
        <v>1400000000</v>
      </c>
      <c r="Y118" s="879"/>
      <c r="Z118" s="879"/>
      <c r="AA118" s="879">
        <v>899745000</v>
      </c>
      <c r="AB118" s="879"/>
      <c r="AC118" s="879">
        <v>899745000</v>
      </c>
      <c r="AD118" s="879"/>
      <c r="AE118" s="879"/>
      <c r="AF118" s="880">
        <f t="shared" si="6"/>
        <v>64.267499999999998</v>
      </c>
      <c r="AG118" s="880"/>
      <c r="AH118" s="880">
        <f t="shared" si="7"/>
        <v>64.267499999999998</v>
      </c>
      <c r="AI118" s="880"/>
      <c r="AJ118" s="878"/>
    </row>
    <row r="119" spans="1:36" ht="24">
      <c r="A119" s="464" t="s">
        <v>2566</v>
      </c>
      <c r="B119" s="465" t="s">
        <v>2986</v>
      </c>
      <c r="C119" s="878"/>
      <c r="D119" s="878"/>
      <c r="E119" s="878"/>
      <c r="F119" s="874"/>
      <c r="G119" s="879">
        <v>5757630000</v>
      </c>
      <c r="H119" s="879"/>
      <c r="I119" s="879">
        <v>5757630000</v>
      </c>
      <c r="J119" s="879"/>
      <c r="K119" s="879"/>
      <c r="L119" s="879"/>
      <c r="M119" s="879"/>
      <c r="N119" s="879"/>
      <c r="O119" s="879"/>
      <c r="P119" s="879"/>
      <c r="Q119" s="874"/>
      <c r="R119" s="874"/>
      <c r="S119" s="874"/>
      <c r="T119" s="874"/>
      <c r="U119" s="874"/>
      <c r="V119" s="879">
        <v>1360000000</v>
      </c>
      <c r="W119" s="879"/>
      <c r="X119" s="879">
        <v>1360000000</v>
      </c>
      <c r="Y119" s="879"/>
      <c r="Z119" s="879"/>
      <c r="AA119" s="879">
        <v>1360000000</v>
      </c>
      <c r="AB119" s="879"/>
      <c r="AC119" s="879">
        <v>1360000000</v>
      </c>
      <c r="AD119" s="879"/>
      <c r="AE119" s="879"/>
      <c r="AF119" s="880">
        <f t="shared" si="6"/>
        <v>100</v>
      </c>
      <c r="AG119" s="880"/>
      <c r="AH119" s="880">
        <f t="shared" si="7"/>
        <v>100</v>
      </c>
      <c r="AI119" s="880"/>
      <c r="AJ119" s="878"/>
    </row>
    <row r="120" spans="1:36" ht="24">
      <c r="A120" s="464" t="s">
        <v>2567</v>
      </c>
      <c r="B120" s="465" t="s">
        <v>1411</v>
      </c>
      <c r="C120" s="878"/>
      <c r="D120" s="878"/>
      <c r="E120" s="878"/>
      <c r="F120" s="874"/>
      <c r="G120" s="879">
        <v>4163169000</v>
      </c>
      <c r="H120" s="879"/>
      <c r="I120" s="879">
        <v>4163169000</v>
      </c>
      <c r="J120" s="879"/>
      <c r="K120" s="879"/>
      <c r="L120" s="879">
        <v>40000000</v>
      </c>
      <c r="M120" s="879"/>
      <c r="N120" s="879">
        <v>40000000</v>
      </c>
      <c r="O120" s="879"/>
      <c r="P120" s="879"/>
      <c r="Q120" s="874"/>
      <c r="R120" s="874"/>
      <c r="S120" s="874"/>
      <c r="T120" s="874"/>
      <c r="U120" s="874"/>
      <c r="V120" s="879">
        <v>1309000000</v>
      </c>
      <c r="W120" s="879"/>
      <c r="X120" s="879">
        <v>1309000000</v>
      </c>
      <c r="Y120" s="879"/>
      <c r="Z120" s="879"/>
      <c r="AA120" s="879">
        <v>1309000000</v>
      </c>
      <c r="AB120" s="879"/>
      <c r="AC120" s="879">
        <v>1309000000</v>
      </c>
      <c r="AD120" s="879"/>
      <c r="AE120" s="879"/>
      <c r="AF120" s="880">
        <f t="shared" si="6"/>
        <v>100</v>
      </c>
      <c r="AG120" s="880"/>
      <c r="AH120" s="880">
        <f t="shared" si="7"/>
        <v>100</v>
      </c>
      <c r="AI120" s="880"/>
      <c r="AJ120" s="878"/>
    </row>
    <row r="121" spans="1:36" ht="36">
      <c r="A121" s="464" t="s">
        <v>2569</v>
      </c>
      <c r="B121" s="465" t="s">
        <v>1533</v>
      </c>
      <c r="C121" s="878"/>
      <c r="D121" s="878"/>
      <c r="E121" s="878"/>
      <c r="F121" s="874"/>
      <c r="G121" s="879">
        <v>4747000000</v>
      </c>
      <c r="H121" s="879"/>
      <c r="I121" s="879">
        <v>4747000000</v>
      </c>
      <c r="J121" s="879"/>
      <c r="K121" s="879"/>
      <c r="L121" s="879">
        <v>2887355000</v>
      </c>
      <c r="M121" s="879"/>
      <c r="N121" s="879">
        <v>2887355000</v>
      </c>
      <c r="O121" s="879"/>
      <c r="P121" s="879"/>
      <c r="Q121" s="874"/>
      <c r="R121" s="874"/>
      <c r="S121" s="874"/>
      <c r="T121" s="874"/>
      <c r="U121" s="874"/>
      <c r="V121" s="879">
        <v>1612645000</v>
      </c>
      <c r="W121" s="879"/>
      <c r="X121" s="879">
        <v>1612645000</v>
      </c>
      <c r="Y121" s="879"/>
      <c r="Z121" s="879"/>
      <c r="AA121" s="879">
        <v>1108937000</v>
      </c>
      <c r="AB121" s="879"/>
      <c r="AC121" s="879">
        <v>1108937000</v>
      </c>
      <c r="AD121" s="879"/>
      <c r="AE121" s="879"/>
      <c r="AF121" s="880">
        <f t="shared" si="6"/>
        <v>68.765103293037214</v>
      </c>
      <c r="AG121" s="880"/>
      <c r="AH121" s="880">
        <f t="shared" si="7"/>
        <v>68.765103293037214</v>
      </c>
      <c r="AI121" s="880"/>
      <c r="AJ121" s="878"/>
    </row>
    <row r="122" spans="1:36" ht="36">
      <c r="A122" s="464" t="s">
        <v>2570</v>
      </c>
      <c r="B122" s="465" t="s">
        <v>1413</v>
      </c>
      <c r="C122" s="878"/>
      <c r="D122" s="878"/>
      <c r="E122" s="878"/>
      <c r="F122" s="874"/>
      <c r="G122" s="879">
        <v>5500000000</v>
      </c>
      <c r="H122" s="879"/>
      <c r="I122" s="879">
        <v>5500000000</v>
      </c>
      <c r="J122" s="879"/>
      <c r="K122" s="879"/>
      <c r="L122" s="879">
        <v>60000000</v>
      </c>
      <c r="M122" s="879"/>
      <c r="N122" s="879">
        <v>60000000</v>
      </c>
      <c r="O122" s="879"/>
      <c r="P122" s="879"/>
      <c r="Q122" s="874"/>
      <c r="R122" s="874"/>
      <c r="S122" s="874"/>
      <c r="T122" s="874"/>
      <c r="U122" s="874"/>
      <c r="V122" s="879">
        <v>1711000000</v>
      </c>
      <c r="W122" s="879"/>
      <c r="X122" s="879">
        <v>1711000000</v>
      </c>
      <c r="Y122" s="879"/>
      <c r="Z122" s="879"/>
      <c r="AA122" s="879">
        <v>1711000000</v>
      </c>
      <c r="AB122" s="879"/>
      <c r="AC122" s="879">
        <v>1711000000</v>
      </c>
      <c r="AD122" s="879"/>
      <c r="AE122" s="879"/>
      <c r="AF122" s="880">
        <f t="shared" si="6"/>
        <v>100</v>
      </c>
      <c r="AG122" s="880"/>
      <c r="AH122" s="880">
        <f t="shared" si="7"/>
        <v>100</v>
      </c>
      <c r="AI122" s="880"/>
      <c r="AJ122" s="878"/>
    </row>
    <row r="123" spans="1:36" ht="36">
      <c r="A123" s="464" t="s">
        <v>2571</v>
      </c>
      <c r="B123" s="465" t="s">
        <v>2622</v>
      </c>
      <c r="C123" s="878"/>
      <c r="D123" s="878"/>
      <c r="E123" s="878"/>
      <c r="F123" s="874"/>
      <c r="G123" s="879">
        <v>20000000000</v>
      </c>
      <c r="H123" s="879"/>
      <c r="I123" s="879">
        <v>20000000000</v>
      </c>
      <c r="J123" s="879"/>
      <c r="K123" s="879"/>
      <c r="L123" s="879"/>
      <c r="M123" s="879"/>
      <c r="N123" s="879"/>
      <c r="O123" s="879"/>
      <c r="P123" s="879"/>
      <c r="Q123" s="874"/>
      <c r="R123" s="874"/>
      <c r="S123" s="874"/>
      <c r="T123" s="874"/>
      <c r="U123" s="874"/>
      <c r="V123" s="879">
        <v>3400000000</v>
      </c>
      <c r="W123" s="879"/>
      <c r="X123" s="879">
        <v>3400000000</v>
      </c>
      <c r="Y123" s="879"/>
      <c r="Z123" s="879"/>
      <c r="AA123" s="879">
        <v>1647208271</v>
      </c>
      <c r="AB123" s="879"/>
      <c r="AC123" s="879">
        <v>1647208271</v>
      </c>
      <c r="AD123" s="879"/>
      <c r="AE123" s="879"/>
      <c r="AF123" s="880">
        <f t="shared" si="6"/>
        <v>48.447302088235297</v>
      </c>
      <c r="AG123" s="880"/>
      <c r="AH123" s="880">
        <f t="shared" si="7"/>
        <v>48.447302088235297</v>
      </c>
      <c r="AI123" s="880"/>
      <c r="AJ123" s="878"/>
    </row>
    <row r="124" spans="1:36" ht="24">
      <c r="A124" s="464" t="s">
        <v>2087</v>
      </c>
      <c r="B124" s="465" t="s">
        <v>2987</v>
      </c>
      <c r="C124" s="878"/>
      <c r="D124" s="878"/>
      <c r="E124" s="878"/>
      <c r="F124" s="874"/>
      <c r="G124" s="879">
        <v>4000000000</v>
      </c>
      <c r="H124" s="879"/>
      <c r="I124" s="879">
        <v>4000000000</v>
      </c>
      <c r="J124" s="879"/>
      <c r="K124" s="879"/>
      <c r="L124" s="879"/>
      <c r="M124" s="879"/>
      <c r="N124" s="879"/>
      <c r="O124" s="879"/>
      <c r="P124" s="879"/>
      <c r="Q124" s="874"/>
      <c r="R124" s="874"/>
      <c r="S124" s="874"/>
      <c r="T124" s="874"/>
      <c r="U124" s="874"/>
      <c r="V124" s="879">
        <v>310000000</v>
      </c>
      <c r="W124" s="879"/>
      <c r="X124" s="879">
        <v>310000000</v>
      </c>
      <c r="Y124" s="879"/>
      <c r="Z124" s="879"/>
      <c r="AA124" s="879">
        <v>310000000</v>
      </c>
      <c r="AB124" s="879"/>
      <c r="AC124" s="879">
        <v>310000000</v>
      </c>
      <c r="AD124" s="879"/>
      <c r="AE124" s="879"/>
      <c r="AF124" s="880">
        <f t="shared" si="6"/>
        <v>100</v>
      </c>
      <c r="AG124" s="880"/>
      <c r="AH124" s="880">
        <f t="shared" si="7"/>
        <v>100</v>
      </c>
      <c r="AI124" s="880"/>
      <c r="AJ124" s="878"/>
    </row>
    <row r="125" spans="1:36" ht="24">
      <c r="A125" s="464" t="s">
        <v>2572</v>
      </c>
      <c r="B125" s="465" t="s">
        <v>2659</v>
      </c>
      <c r="C125" s="878"/>
      <c r="D125" s="878"/>
      <c r="E125" s="878"/>
      <c r="F125" s="874"/>
      <c r="G125" s="879">
        <v>14800000000</v>
      </c>
      <c r="H125" s="879"/>
      <c r="I125" s="879">
        <v>14800000000</v>
      </c>
      <c r="J125" s="879"/>
      <c r="K125" s="879"/>
      <c r="L125" s="879"/>
      <c r="M125" s="879"/>
      <c r="N125" s="879"/>
      <c r="O125" s="879"/>
      <c r="P125" s="879"/>
      <c r="Q125" s="874"/>
      <c r="R125" s="874"/>
      <c r="S125" s="874"/>
      <c r="T125" s="874"/>
      <c r="U125" s="874"/>
      <c r="V125" s="879">
        <v>3320000000</v>
      </c>
      <c r="W125" s="879"/>
      <c r="X125" s="879">
        <v>3320000000</v>
      </c>
      <c r="Y125" s="879"/>
      <c r="Z125" s="879"/>
      <c r="AA125" s="879">
        <v>3320000000</v>
      </c>
      <c r="AB125" s="879"/>
      <c r="AC125" s="879">
        <v>3320000000</v>
      </c>
      <c r="AD125" s="879"/>
      <c r="AE125" s="879"/>
      <c r="AF125" s="880">
        <f t="shared" si="6"/>
        <v>100</v>
      </c>
      <c r="AG125" s="880"/>
      <c r="AH125" s="880">
        <f t="shared" si="7"/>
        <v>100</v>
      </c>
      <c r="AI125" s="880"/>
      <c r="AJ125" s="878"/>
    </row>
    <row r="126" spans="1:36" ht="24">
      <c r="A126" s="464" t="s">
        <v>2573</v>
      </c>
      <c r="B126" s="465" t="s">
        <v>2988</v>
      </c>
      <c r="C126" s="878"/>
      <c r="D126" s="878"/>
      <c r="E126" s="878"/>
      <c r="F126" s="874"/>
      <c r="G126" s="879">
        <v>2989583000</v>
      </c>
      <c r="H126" s="879"/>
      <c r="I126" s="879">
        <v>2989583000</v>
      </c>
      <c r="J126" s="879"/>
      <c r="K126" s="879"/>
      <c r="L126" s="879"/>
      <c r="M126" s="879"/>
      <c r="N126" s="879"/>
      <c r="O126" s="879"/>
      <c r="P126" s="879"/>
      <c r="Q126" s="874"/>
      <c r="R126" s="874"/>
      <c r="S126" s="874"/>
      <c r="T126" s="874"/>
      <c r="U126" s="874"/>
      <c r="V126" s="879">
        <v>450000000</v>
      </c>
      <c r="W126" s="879"/>
      <c r="X126" s="879">
        <v>450000000</v>
      </c>
      <c r="Y126" s="879"/>
      <c r="Z126" s="879"/>
      <c r="AA126" s="879">
        <v>450000000</v>
      </c>
      <c r="AB126" s="879"/>
      <c r="AC126" s="879">
        <v>450000000</v>
      </c>
      <c r="AD126" s="879"/>
      <c r="AE126" s="879"/>
      <c r="AF126" s="880">
        <f t="shared" si="6"/>
        <v>100</v>
      </c>
      <c r="AG126" s="880"/>
      <c r="AH126" s="880">
        <f t="shared" si="7"/>
        <v>100</v>
      </c>
      <c r="AI126" s="880"/>
      <c r="AJ126" s="878"/>
    </row>
    <row r="127" spans="1:36" ht="24">
      <c r="A127" s="464" t="s">
        <v>2574</v>
      </c>
      <c r="B127" s="465" t="s">
        <v>2989</v>
      </c>
      <c r="C127" s="878"/>
      <c r="D127" s="878"/>
      <c r="E127" s="878"/>
      <c r="F127" s="874"/>
      <c r="G127" s="879">
        <v>3000000000</v>
      </c>
      <c r="H127" s="879"/>
      <c r="I127" s="879">
        <v>3000000000</v>
      </c>
      <c r="J127" s="879"/>
      <c r="K127" s="879"/>
      <c r="L127" s="879">
        <v>900000000</v>
      </c>
      <c r="M127" s="879"/>
      <c r="N127" s="879">
        <v>900000000</v>
      </c>
      <c r="O127" s="879"/>
      <c r="P127" s="879"/>
      <c r="Q127" s="874"/>
      <c r="R127" s="874"/>
      <c r="S127" s="874"/>
      <c r="T127" s="874"/>
      <c r="U127" s="874"/>
      <c r="V127" s="879">
        <v>1050000000</v>
      </c>
      <c r="W127" s="879"/>
      <c r="X127" s="879">
        <v>1050000000</v>
      </c>
      <c r="Y127" s="879"/>
      <c r="Z127" s="879"/>
      <c r="AA127" s="879">
        <v>1050000000</v>
      </c>
      <c r="AB127" s="879"/>
      <c r="AC127" s="879">
        <v>1050000000</v>
      </c>
      <c r="AD127" s="879"/>
      <c r="AE127" s="879"/>
      <c r="AF127" s="880">
        <f t="shared" si="6"/>
        <v>100</v>
      </c>
      <c r="AG127" s="880"/>
      <c r="AH127" s="880">
        <f t="shared" si="7"/>
        <v>100</v>
      </c>
      <c r="AI127" s="880"/>
      <c r="AJ127" s="878"/>
    </row>
    <row r="128" spans="1:36" ht="48">
      <c r="A128" s="464" t="s">
        <v>2575</v>
      </c>
      <c r="B128" s="465" t="s">
        <v>2990</v>
      </c>
      <c r="C128" s="878"/>
      <c r="D128" s="878"/>
      <c r="E128" s="878"/>
      <c r="F128" s="874"/>
      <c r="G128" s="879">
        <v>4875238000</v>
      </c>
      <c r="H128" s="879"/>
      <c r="I128" s="879">
        <v>4875238000</v>
      </c>
      <c r="J128" s="879"/>
      <c r="K128" s="879"/>
      <c r="L128" s="879"/>
      <c r="M128" s="879"/>
      <c r="N128" s="879"/>
      <c r="O128" s="879"/>
      <c r="P128" s="879"/>
      <c r="Q128" s="874"/>
      <c r="R128" s="874"/>
      <c r="S128" s="874"/>
      <c r="T128" s="874"/>
      <c r="U128" s="874"/>
      <c r="V128" s="879">
        <v>2200000000</v>
      </c>
      <c r="W128" s="879"/>
      <c r="X128" s="879">
        <v>2200000000</v>
      </c>
      <c r="Y128" s="879"/>
      <c r="Z128" s="879"/>
      <c r="AA128" s="879"/>
      <c r="AB128" s="879"/>
      <c r="AC128" s="879"/>
      <c r="AD128" s="879"/>
      <c r="AE128" s="879"/>
      <c r="AF128" s="880">
        <f t="shared" si="6"/>
        <v>0</v>
      </c>
      <c r="AG128" s="880"/>
      <c r="AH128" s="880">
        <f t="shared" si="7"/>
        <v>0</v>
      </c>
      <c r="AI128" s="880"/>
      <c r="AJ128" s="878"/>
    </row>
    <row r="129" spans="1:36" ht="24">
      <c r="A129" s="464" t="s">
        <v>2576</v>
      </c>
      <c r="B129" s="465" t="s">
        <v>2991</v>
      </c>
      <c r="C129" s="878"/>
      <c r="D129" s="878"/>
      <c r="E129" s="878"/>
      <c r="F129" s="874"/>
      <c r="G129" s="879">
        <v>5500000000</v>
      </c>
      <c r="H129" s="879"/>
      <c r="I129" s="879">
        <v>5500000000</v>
      </c>
      <c r="J129" s="879"/>
      <c r="K129" s="879"/>
      <c r="L129" s="879">
        <v>1649341000</v>
      </c>
      <c r="M129" s="879"/>
      <c r="N129" s="879">
        <v>1649341000</v>
      </c>
      <c r="O129" s="879"/>
      <c r="P129" s="879"/>
      <c r="Q129" s="874"/>
      <c r="R129" s="874"/>
      <c r="S129" s="874"/>
      <c r="T129" s="874"/>
      <c r="U129" s="874"/>
      <c r="V129" s="879">
        <v>3276659000</v>
      </c>
      <c r="W129" s="879"/>
      <c r="X129" s="879">
        <v>3276659000</v>
      </c>
      <c r="Y129" s="879"/>
      <c r="Z129" s="879"/>
      <c r="AA129" s="879">
        <v>3276659000</v>
      </c>
      <c r="AB129" s="879"/>
      <c r="AC129" s="879">
        <v>3276659000</v>
      </c>
      <c r="AD129" s="879"/>
      <c r="AE129" s="879"/>
      <c r="AF129" s="880">
        <f t="shared" si="6"/>
        <v>100</v>
      </c>
      <c r="AG129" s="880"/>
      <c r="AH129" s="880">
        <f t="shared" si="7"/>
        <v>100</v>
      </c>
      <c r="AI129" s="880"/>
      <c r="AJ129" s="878"/>
    </row>
    <row r="130" spans="1:36" ht="24">
      <c r="A130" s="464" t="s">
        <v>2577</v>
      </c>
      <c r="B130" s="465" t="s">
        <v>2992</v>
      </c>
      <c r="C130" s="878"/>
      <c r="D130" s="878"/>
      <c r="E130" s="878"/>
      <c r="F130" s="874"/>
      <c r="G130" s="879">
        <v>3000000000</v>
      </c>
      <c r="H130" s="879"/>
      <c r="I130" s="879">
        <v>3000000000</v>
      </c>
      <c r="J130" s="879"/>
      <c r="K130" s="879"/>
      <c r="L130" s="879"/>
      <c r="M130" s="879"/>
      <c r="N130" s="879"/>
      <c r="O130" s="879"/>
      <c r="P130" s="879"/>
      <c r="Q130" s="874"/>
      <c r="R130" s="874"/>
      <c r="S130" s="874"/>
      <c r="T130" s="874"/>
      <c r="U130" s="874"/>
      <c r="V130" s="879">
        <v>49000000</v>
      </c>
      <c r="W130" s="879"/>
      <c r="X130" s="879">
        <v>49000000</v>
      </c>
      <c r="Y130" s="879"/>
      <c r="Z130" s="879"/>
      <c r="AA130" s="879">
        <v>49000000</v>
      </c>
      <c r="AB130" s="879"/>
      <c r="AC130" s="879">
        <v>49000000</v>
      </c>
      <c r="AD130" s="879"/>
      <c r="AE130" s="879"/>
      <c r="AF130" s="880">
        <f t="shared" si="6"/>
        <v>100</v>
      </c>
      <c r="AG130" s="880"/>
      <c r="AH130" s="880">
        <f t="shared" si="7"/>
        <v>100</v>
      </c>
      <c r="AI130" s="880"/>
      <c r="AJ130" s="878"/>
    </row>
    <row r="131" spans="1:36" ht="36">
      <c r="A131" s="464" t="s">
        <v>2578</v>
      </c>
      <c r="B131" s="465" t="s">
        <v>2993</v>
      </c>
      <c r="C131" s="878"/>
      <c r="D131" s="878"/>
      <c r="E131" s="878"/>
      <c r="F131" s="874"/>
      <c r="G131" s="879">
        <v>14940000000</v>
      </c>
      <c r="H131" s="879"/>
      <c r="I131" s="879">
        <v>14940000000</v>
      </c>
      <c r="J131" s="879"/>
      <c r="K131" s="879"/>
      <c r="L131" s="879"/>
      <c r="M131" s="879"/>
      <c r="N131" s="879"/>
      <c r="O131" s="879"/>
      <c r="P131" s="879"/>
      <c r="Q131" s="874"/>
      <c r="R131" s="874"/>
      <c r="S131" s="874"/>
      <c r="T131" s="874"/>
      <c r="U131" s="874"/>
      <c r="V131" s="879">
        <v>2989000000</v>
      </c>
      <c r="W131" s="879"/>
      <c r="X131" s="879">
        <v>2989000000</v>
      </c>
      <c r="Y131" s="879"/>
      <c r="Z131" s="879"/>
      <c r="AA131" s="879">
        <v>2989000000</v>
      </c>
      <c r="AB131" s="879"/>
      <c r="AC131" s="879">
        <v>2989000000</v>
      </c>
      <c r="AD131" s="879"/>
      <c r="AE131" s="879"/>
      <c r="AF131" s="880">
        <f t="shared" si="6"/>
        <v>100</v>
      </c>
      <c r="AG131" s="880"/>
      <c r="AH131" s="880">
        <f t="shared" si="7"/>
        <v>100</v>
      </c>
      <c r="AI131" s="880"/>
      <c r="AJ131" s="878"/>
    </row>
    <row r="132" spans="1:36" ht="36">
      <c r="A132" s="464" t="s">
        <v>2579</v>
      </c>
      <c r="B132" s="465" t="s">
        <v>2994</v>
      </c>
      <c r="C132" s="878"/>
      <c r="D132" s="878"/>
      <c r="E132" s="878"/>
      <c r="F132" s="874"/>
      <c r="G132" s="879">
        <v>11200000000</v>
      </c>
      <c r="H132" s="879"/>
      <c r="I132" s="879">
        <v>11200000000</v>
      </c>
      <c r="J132" s="879"/>
      <c r="K132" s="879"/>
      <c r="L132" s="879"/>
      <c r="M132" s="879"/>
      <c r="N132" s="879"/>
      <c r="O132" s="879"/>
      <c r="P132" s="879"/>
      <c r="Q132" s="874"/>
      <c r="R132" s="874"/>
      <c r="S132" s="874"/>
      <c r="T132" s="874"/>
      <c r="U132" s="874"/>
      <c r="V132" s="879">
        <v>3024000000</v>
      </c>
      <c r="W132" s="879"/>
      <c r="X132" s="879">
        <v>3024000000</v>
      </c>
      <c r="Y132" s="879"/>
      <c r="Z132" s="879"/>
      <c r="AA132" s="879">
        <v>3024000000</v>
      </c>
      <c r="AB132" s="879"/>
      <c r="AC132" s="879">
        <v>3024000000</v>
      </c>
      <c r="AD132" s="879"/>
      <c r="AE132" s="879"/>
      <c r="AF132" s="880">
        <f t="shared" si="6"/>
        <v>100</v>
      </c>
      <c r="AG132" s="880"/>
      <c r="AH132" s="880">
        <f t="shared" si="7"/>
        <v>100</v>
      </c>
      <c r="AI132" s="880"/>
      <c r="AJ132" s="878"/>
    </row>
    <row r="133" spans="1:36" ht="36">
      <c r="A133" s="464" t="s">
        <v>2580</v>
      </c>
      <c r="B133" s="465" t="s">
        <v>2995</v>
      </c>
      <c r="C133" s="878"/>
      <c r="D133" s="878"/>
      <c r="E133" s="878"/>
      <c r="F133" s="874"/>
      <c r="G133" s="879">
        <v>12000000000</v>
      </c>
      <c r="H133" s="879"/>
      <c r="I133" s="879">
        <v>12000000000</v>
      </c>
      <c r="J133" s="879"/>
      <c r="K133" s="879"/>
      <c r="L133" s="879"/>
      <c r="M133" s="879"/>
      <c r="N133" s="879"/>
      <c r="O133" s="879"/>
      <c r="P133" s="879"/>
      <c r="Q133" s="874"/>
      <c r="R133" s="874"/>
      <c r="S133" s="874"/>
      <c r="T133" s="874"/>
      <c r="U133" s="874"/>
      <c r="V133" s="879">
        <v>3600000000</v>
      </c>
      <c r="W133" s="879"/>
      <c r="X133" s="879">
        <v>3600000000</v>
      </c>
      <c r="Y133" s="879"/>
      <c r="Z133" s="879"/>
      <c r="AA133" s="879">
        <v>3600000000</v>
      </c>
      <c r="AB133" s="879"/>
      <c r="AC133" s="879">
        <v>3600000000</v>
      </c>
      <c r="AD133" s="879"/>
      <c r="AE133" s="879"/>
      <c r="AF133" s="880">
        <f t="shared" si="6"/>
        <v>100</v>
      </c>
      <c r="AG133" s="880"/>
      <c r="AH133" s="880">
        <f t="shared" si="7"/>
        <v>100</v>
      </c>
      <c r="AI133" s="880"/>
      <c r="AJ133" s="878"/>
    </row>
    <row r="134" spans="1:36" ht="36">
      <c r="A134" s="464" t="s">
        <v>1109</v>
      </c>
      <c r="B134" s="465" t="s">
        <v>2996</v>
      </c>
      <c r="C134" s="878"/>
      <c r="D134" s="878"/>
      <c r="E134" s="878"/>
      <c r="F134" s="874"/>
      <c r="G134" s="879">
        <v>14985000000</v>
      </c>
      <c r="H134" s="879"/>
      <c r="I134" s="879">
        <v>14985000000</v>
      </c>
      <c r="J134" s="879"/>
      <c r="K134" s="879"/>
      <c r="L134" s="879"/>
      <c r="M134" s="879"/>
      <c r="N134" s="879"/>
      <c r="O134" s="879"/>
      <c r="P134" s="879"/>
      <c r="Q134" s="874"/>
      <c r="R134" s="874"/>
      <c r="S134" s="874"/>
      <c r="T134" s="874"/>
      <c r="U134" s="874"/>
      <c r="V134" s="879">
        <v>4050000000</v>
      </c>
      <c r="W134" s="879"/>
      <c r="X134" s="879">
        <v>4050000000</v>
      </c>
      <c r="Y134" s="879"/>
      <c r="Z134" s="879"/>
      <c r="AA134" s="879">
        <v>1438618000</v>
      </c>
      <c r="AB134" s="879"/>
      <c r="AC134" s="879">
        <v>1438618000</v>
      </c>
      <c r="AD134" s="879"/>
      <c r="AE134" s="879"/>
      <c r="AF134" s="880">
        <f t="shared" si="6"/>
        <v>35.52143209876543</v>
      </c>
      <c r="AG134" s="880"/>
      <c r="AH134" s="880">
        <f t="shared" si="7"/>
        <v>35.52143209876543</v>
      </c>
      <c r="AI134" s="880"/>
      <c r="AJ134" s="878"/>
    </row>
    <row r="135" spans="1:36" ht="24">
      <c r="A135" s="464" t="s">
        <v>2581</v>
      </c>
      <c r="B135" s="465" t="s">
        <v>2997</v>
      </c>
      <c r="C135" s="878"/>
      <c r="D135" s="878"/>
      <c r="E135" s="878"/>
      <c r="F135" s="874"/>
      <c r="G135" s="879">
        <v>14999000000</v>
      </c>
      <c r="H135" s="879"/>
      <c r="I135" s="879">
        <v>14999000000</v>
      </c>
      <c r="J135" s="879"/>
      <c r="K135" s="879"/>
      <c r="L135" s="879"/>
      <c r="M135" s="879"/>
      <c r="N135" s="879"/>
      <c r="O135" s="879"/>
      <c r="P135" s="879"/>
      <c r="Q135" s="874"/>
      <c r="R135" s="874"/>
      <c r="S135" s="874"/>
      <c r="T135" s="874"/>
      <c r="U135" s="874"/>
      <c r="V135" s="879">
        <v>4050000000</v>
      </c>
      <c r="W135" s="879"/>
      <c r="X135" s="879">
        <v>4050000000</v>
      </c>
      <c r="Y135" s="879"/>
      <c r="Z135" s="879"/>
      <c r="AA135" s="879">
        <v>475650000</v>
      </c>
      <c r="AB135" s="879"/>
      <c r="AC135" s="879">
        <v>475650000</v>
      </c>
      <c r="AD135" s="879"/>
      <c r="AE135" s="879"/>
      <c r="AF135" s="880">
        <f t="shared" si="6"/>
        <v>11.744444444444445</v>
      </c>
      <c r="AG135" s="880"/>
      <c r="AH135" s="880">
        <f t="shared" si="7"/>
        <v>11.744444444444445</v>
      </c>
      <c r="AI135" s="880"/>
      <c r="AJ135" s="878"/>
    </row>
    <row r="136" spans="1:36" ht="36">
      <c r="A136" s="464" t="s">
        <v>1110</v>
      </c>
      <c r="B136" s="465" t="s">
        <v>2998</v>
      </c>
      <c r="C136" s="878"/>
      <c r="D136" s="878"/>
      <c r="E136" s="878"/>
      <c r="F136" s="874"/>
      <c r="G136" s="879">
        <v>20000000000</v>
      </c>
      <c r="H136" s="879"/>
      <c r="I136" s="879">
        <v>20000000000</v>
      </c>
      <c r="J136" s="879"/>
      <c r="K136" s="879"/>
      <c r="L136" s="879"/>
      <c r="M136" s="879"/>
      <c r="N136" s="879"/>
      <c r="O136" s="879"/>
      <c r="P136" s="879"/>
      <c r="Q136" s="874"/>
      <c r="R136" s="874"/>
      <c r="S136" s="874"/>
      <c r="T136" s="874"/>
      <c r="U136" s="874"/>
      <c r="V136" s="879">
        <v>5400000000</v>
      </c>
      <c r="W136" s="879"/>
      <c r="X136" s="879">
        <v>5400000000</v>
      </c>
      <c r="Y136" s="879"/>
      <c r="Z136" s="879"/>
      <c r="AA136" s="879"/>
      <c r="AB136" s="879"/>
      <c r="AC136" s="879"/>
      <c r="AD136" s="879"/>
      <c r="AE136" s="879"/>
      <c r="AF136" s="880">
        <f t="shared" si="6"/>
        <v>0</v>
      </c>
      <c r="AG136" s="880"/>
      <c r="AH136" s="880">
        <f t="shared" si="7"/>
        <v>0</v>
      </c>
      <c r="AI136" s="880"/>
      <c r="AJ136" s="878"/>
    </row>
    <row r="137" spans="1:36" ht="48">
      <c r="A137" s="464" t="s">
        <v>396</v>
      </c>
      <c r="B137" s="465" t="s">
        <v>2999</v>
      </c>
      <c r="C137" s="878"/>
      <c r="D137" s="878"/>
      <c r="E137" s="878"/>
      <c r="F137" s="874"/>
      <c r="G137" s="879">
        <v>48800000000</v>
      </c>
      <c r="H137" s="879"/>
      <c r="I137" s="879">
        <v>48800000000</v>
      </c>
      <c r="J137" s="879"/>
      <c r="K137" s="879"/>
      <c r="L137" s="879"/>
      <c r="M137" s="879"/>
      <c r="N137" s="879"/>
      <c r="O137" s="879"/>
      <c r="P137" s="879"/>
      <c r="Q137" s="874"/>
      <c r="R137" s="874"/>
      <c r="S137" s="874"/>
      <c r="T137" s="874"/>
      <c r="U137" s="874"/>
      <c r="V137" s="879">
        <v>12960000000</v>
      </c>
      <c r="W137" s="879"/>
      <c r="X137" s="879">
        <v>12960000000</v>
      </c>
      <c r="Y137" s="879"/>
      <c r="Z137" s="879"/>
      <c r="AA137" s="879">
        <v>6743544693</v>
      </c>
      <c r="AB137" s="879"/>
      <c r="AC137" s="879">
        <v>6743544693</v>
      </c>
      <c r="AD137" s="879"/>
      <c r="AE137" s="879"/>
      <c r="AF137" s="880">
        <f t="shared" si="6"/>
        <v>52.03352386574074</v>
      </c>
      <c r="AG137" s="880"/>
      <c r="AH137" s="880">
        <f t="shared" si="7"/>
        <v>52.03352386574074</v>
      </c>
      <c r="AI137" s="880"/>
      <c r="AJ137" s="878"/>
    </row>
    <row r="138" spans="1:36" ht="24">
      <c r="A138" s="464" t="s">
        <v>2582</v>
      </c>
      <c r="B138" s="465" t="s">
        <v>3000</v>
      </c>
      <c r="C138" s="878"/>
      <c r="D138" s="878"/>
      <c r="E138" s="878"/>
      <c r="F138" s="874"/>
      <c r="G138" s="879">
        <v>8000000000</v>
      </c>
      <c r="H138" s="879"/>
      <c r="I138" s="879">
        <v>8000000000</v>
      </c>
      <c r="J138" s="879"/>
      <c r="K138" s="879"/>
      <c r="L138" s="879"/>
      <c r="M138" s="879"/>
      <c r="N138" s="879"/>
      <c r="O138" s="879"/>
      <c r="P138" s="879"/>
      <c r="Q138" s="874"/>
      <c r="R138" s="874"/>
      <c r="S138" s="874"/>
      <c r="T138" s="874"/>
      <c r="U138" s="874"/>
      <c r="V138" s="879">
        <v>1500000000</v>
      </c>
      <c r="W138" s="879"/>
      <c r="X138" s="879">
        <v>1500000000</v>
      </c>
      <c r="Y138" s="879"/>
      <c r="Z138" s="879"/>
      <c r="AA138" s="879">
        <v>1500000000</v>
      </c>
      <c r="AB138" s="879"/>
      <c r="AC138" s="879">
        <v>1500000000</v>
      </c>
      <c r="AD138" s="879"/>
      <c r="AE138" s="879"/>
      <c r="AF138" s="880">
        <f t="shared" si="6"/>
        <v>100</v>
      </c>
      <c r="AG138" s="880"/>
      <c r="AH138" s="880">
        <f t="shared" si="7"/>
        <v>100</v>
      </c>
      <c r="AI138" s="880"/>
      <c r="AJ138" s="878"/>
    </row>
    <row r="139" spans="1:36" ht="24">
      <c r="A139" s="464" t="s">
        <v>2583</v>
      </c>
      <c r="B139" s="465" t="s">
        <v>3001</v>
      </c>
      <c r="C139" s="878"/>
      <c r="D139" s="878"/>
      <c r="E139" s="878"/>
      <c r="F139" s="874"/>
      <c r="G139" s="879">
        <v>25000000000</v>
      </c>
      <c r="H139" s="879"/>
      <c r="I139" s="879">
        <v>25000000000</v>
      </c>
      <c r="J139" s="879"/>
      <c r="K139" s="879"/>
      <c r="L139" s="879"/>
      <c r="M139" s="879"/>
      <c r="N139" s="879"/>
      <c r="O139" s="879"/>
      <c r="P139" s="879"/>
      <c r="Q139" s="874"/>
      <c r="R139" s="874"/>
      <c r="S139" s="874"/>
      <c r="T139" s="874"/>
      <c r="U139" s="874"/>
      <c r="V139" s="879">
        <v>4500000000</v>
      </c>
      <c r="W139" s="879"/>
      <c r="X139" s="879">
        <v>4500000000</v>
      </c>
      <c r="Y139" s="879"/>
      <c r="Z139" s="879"/>
      <c r="AA139" s="879">
        <v>3870172000</v>
      </c>
      <c r="AB139" s="879"/>
      <c r="AC139" s="879">
        <v>3870172000</v>
      </c>
      <c r="AD139" s="879"/>
      <c r="AE139" s="879"/>
      <c r="AF139" s="880">
        <f t="shared" ref="AF139:AF202" si="8">AA139/V139*100</f>
        <v>86.003822222222226</v>
      </c>
      <c r="AG139" s="880"/>
      <c r="AH139" s="880">
        <f t="shared" ref="AH139:AH202" si="9">AC139/X139*100</f>
        <v>86.003822222222226</v>
      </c>
      <c r="AI139" s="880"/>
      <c r="AJ139" s="878"/>
    </row>
    <row r="140" spans="1:36" ht="48">
      <c r="A140" s="464" t="s">
        <v>2584</v>
      </c>
      <c r="B140" s="465" t="s">
        <v>3002</v>
      </c>
      <c r="C140" s="878"/>
      <c r="D140" s="878"/>
      <c r="E140" s="878"/>
      <c r="F140" s="874"/>
      <c r="G140" s="879">
        <v>9000000000</v>
      </c>
      <c r="H140" s="879"/>
      <c r="I140" s="879">
        <v>9000000000</v>
      </c>
      <c r="J140" s="879"/>
      <c r="K140" s="879"/>
      <c r="L140" s="879"/>
      <c r="M140" s="879"/>
      <c r="N140" s="879"/>
      <c r="O140" s="879"/>
      <c r="P140" s="879"/>
      <c r="Q140" s="874"/>
      <c r="R140" s="874"/>
      <c r="S140" s="874"/>
      <c r="T140" s="874"/>
      <c r="U140" s="874"/>
      <c r="V140" s="879">
        <v>2700000000</v>
      </c>
      <c r="W140" s="879"/>
      <c r="X140" s="879">
        <v>2700000000</v>
      </c>
      <c r="Y140" s="879"/>
      <c r="Z140" s="879"/>
      <c r="AA140" s="879">
        <v>2700000000</v>
      </c>
      <c r="AB140" s="879"/>
      <c r="AC140" s="879">
        <v>2700000000</v>
      </c>
      <c r="AD140" s="879"/>
      <c r="AE140" s="879"/>
      <c r="AF140" s="880">
        <f t="shared" si="8"/>
        <v>100</v>
      </c>
      <c r="AG140" s="880"/>
      <c r="AH140" s="880">
        <f t="shared" si="9"/>
        <v>100</v>
      </c>
      <c r="AI140" s="880"/>
      <c r="AJ140" s="878"/>
    </row>
    <row r="141" spans="1:36" ht="60">
      <c r="A141" s="464" t="s">
        <v>2585</v>
      </c>
      <c r="B141" s="465" t="s">
        <v>3003</v>
      </c>
      <c r="C141" s="878"/>
      <c r="D141" s="878"/>
      <c r="E141" s="878"/>
      <c r="F141" s="874"/>
      <c r="G141" s="879">
        <v>14900000000</v>
      </c>
      <c r="H141" s="879"/>
      <c r="I141" s="879">
        <v>14900000000</v>
      </c>
      <c r="J141" s="879"/>
      <c r="K141" s="879"/>
      <c r="L141" s="879"/>
      <c r="M141" s="879"/>
      <c r="N141" s="879"/>
      <c r="O141" s="879"/>
      <c r="P141" s="879"/>
      <c r="Q141" s="874"/>
      <c r="R141" s="874"/>
      <c r="S141" s="874"/>
      <c r="T141" s="874"/>
      <c r="U141" s="874"/>
      <c r="V141" s="879">
        <v>3600000000</v>
      </c>
      <c r="W141" s="879"/>
      <c r="X141" s="879">
        <v>3600000000</v>
      </c>
      <c r="Y141" s="879"/>
      <c r="Z141" s="879"/>
      <c r="AA141" s="879">
        <v>228851000</v>
      </c>
      <c r="AB141" s="879"/>
      <c r="AC141" s="879">
        <v>228851000</v>
      </c>
      <c r="AD141" s="879"/>
      <c r="AE141" s="879"/>
      <c r="AF141" s="880">
        <f t="shared" si="8"/>
        <v>6.3569722222222218</v>
      </c>
      <c r="AG141" s="880"/>
      <c r="AH141" s="880">
        <f t="shared" si="9"/>
        <v>6.3569722222222218</v>
      </c>
      <c r="AI141" s="880"/>
      <c r="AJ141" s="878"/>
    </row>
    <row r="142" spans="1:36" ht="24">
      <c r="A142" s="464" t="s">
        <v>2586</v>
      </c>
      <c r="B142" s="465" t="s">
        <v>3004</v>
      </c>
      <c r="C142" s="878"/>
      <c r="D142" s="878"/>
      <c r="E142" s="878"/>
      <c r="F142" s="874"/>
      <c r="G142" s="879">
        <v>6000000000</v>
      </c>
      <c r="H142" s="879"/>
      <c r="I142" s="879">
        <v>6000000000</v>
      </c>
      <c r="J142" s="879"/>
      <c r="K142" s="879"/>
      <c r="L142" s="879"/>
      <c r="M142" s="879"/>
      <c r="N142" s="879"/>
      <c r="O142" s="879"/>
      <c r="P142" s="879"/>
      <c r="Q142" s="874"/>
      <c r="R142" s="874"/>
      <c r="S142" s="874"/>
      <c r="T142" s="874"/>
      <c r="U142" s="874"/>
      <c r="V142" s="879">
        <v>1080000000</v>
      </c>
      <c r="W142" s="879"/>
      <c r="X142" s="879">
        <v>1080000000</v>
      </c>
      <c r="Y142" s="879"/>
      <c r="Z142" s="879"/>
      <c r="AA142" s="879">
        <v>1080000000</v>
      </c>
      <c r="AB142" s="879"/>
      <c r="AC142" s="879">
        <v>1080000000</v>
      </c>
      <c r="AD142" s="879"/>
      <c r="AE142" s="879"/>
      <c r="AF142" s="880">
        <f t="shared" si="8"/>
        <v>100</v>
      </c>
      <c r="AG142" s="880"/>
      <c r="AH142" s="880">
        <f t="shared" si="9"/>
        <v>100</v>
      </c>
      <c r="AI142" s="880"/>
      <c r="AJ142" s="878"/>
    </row>
    <row r="143" spans="1:36" ht="24">
      <c r="A143" s="464" t="s">
        <v>963</v>
      </c>
      <c r="B143" s="465" t="s">
        <v>3005</v>
      </c>
      <c r="C143" s="878"/>
      <c r="D143" s="878"/>
      <c r="E143" s="878"/>
      <c r="F143" s="874"/>
      <c r="G143" s="879">
        <v>720000000</v>
      </c>
      <c r="H143" s="879"/>
      <c r="I143" s="879">
        <v>720000000</v>
      </c>
      <c r="J143" s="879"/>
      <c r="K143" s="879"/>
      <c r="L143" s="879"/>
      <c r="M143" s="879"/>
      <c r="N143" s="879"/>
      <c r="O143" s="879"/>
      <c r="P143" s="879"/>
      <c r="Q143" s="874"/>
      <c r="R143" s="874"/>
      <c r="S143" s="874"/>
      <c r="T143" s="874"/>
      <c r="U143" s="874"/>
      <c r="V143" s="879">
        <v>720000000</v>
      </c>
      <c r="W143" s="879"/>
      <c r="X143" s="879">
        <v>720000000</v>
      </c>
      <c r="Y143" s="879"/>
      <c r="Z143" s="879"/>
      <c r="AA143" s="879">
        <v>720000000</v>
      </c>
      <c r="AB143" s="879"/>
      <c r="AC143" s="879">
        <v>720000000</v>
      </c>
      <c r="AD143" s="879"/>
      <c r="AE143" s="879"/>
      <c r="AF143" s="880">
        <f t="shared" si="8"/>
        <v>100</v>
      </c>
      <c r="AG143" s="880"/>
      <c r="AH143" s="880">
        <f t="shared" si="9"/>
        <v>100</v>
      </c>
      <c r="AI143" s="880"/>
      <c r="AJ143" s="878"/>
    </row>
    <row r="144" spans="1:36" ht="48">
      <c r="A144" s="464" t="s">
        <v>964</v>
      </c>
      <c r="B144" s="465" t="s">
        <v>3006</v>
      </c>
      <c r="C144" s="878"/>
      <c r="D144" s="878"/>
      <c r="E144" s="878"/>
      <c r="F144" s="874"/>
      <c r="G144" s="879">
        <v>13500000000</v>
      </c>
      <c r="H144" s="879"/>
      <c r="I144" s="879">
        <v>13500000000</v>
      </c>
      <c r="J144" s="879"/>
      <c r="K144" s="879"/>
      <c r="L144" s="879"/>
      <c r="M144" s="879"/>
      <c r="N144" s="879"/>
      <c r="O144" s="879"/>
      <c r="P144" s="879"/>
      <c r="Q144" s="874"/>
      <c r="R144" s="874"/>
      <c r="S144" s="874"/>
      <c r="T144" s="874"/>
      <c r="U144" s="874"/>
      <c r="V144" s="879">
        <v>2430000000</v>
      </c>
      <c r="W144" s="879"/>
      <c r="X144" s="879">
        <v>2430000000</v>
      </c>
      <c r="Y144" s="879"/>
      <c r="Z144" s="879"/>
      <c r="AA144" s="879">
        <v>215000000</v>
      </c>
      <c r="AB144" s="879"/>
      <c r="AC144" s="879">
        <v>215000000</v>
      </c>
      <c r="AD144" s="879"/>
      <c r="AE144" s="879"/>
      <c r="AF144" s="880">
        <f t="shared" si="8"/>
        <v>8.8477366255144041</v>
      </c>
      <c r="AG144" s="880"/>
      <c r="AH144" s="880">
        <f t="shared" si="9"/>
        <v>8.8477366255144041</v>
      </c>
      <c r="AI144" s="880"/>
      <c r="AJ144" s="878"/>
    </row>
    <row r="145" spans="1:36" ht="36">
      <c r="A145" s="464" t="s">
        <v>1933</v>
      </c>
      <c r="B145" s="465" t="s">
        <v>3007</v>
      </c>
      <c r="C145" s="878"/>
      <c r="D145" s="878"/>
      <c r="E145" s="878"/>
      <c r="F145" s="874"/>
      <c r="G145" s="879">
        <v>900000000</v>
      </c>
      <c r="H145" s="879"/>
      <c r="I145" s="879">
        <v>900000000</v>
      </c>
      <c r="J145" s="879"/>
      <c r="K145" s="879"/>
      <c r="L145" s="879"/>
      <c r="M145" s="879"/>
      <c r="N145" s="879"/>
      <c r="O145" s="879"/>
      <c r="P145" s="879"/>
      <c r="Q145" s="874"/>
      <c r="R145" s="874"/>
      <c r="S145" s="874"/>
      <c r="T145" s="874"/>
      <c r="U145" s="874"/>
      <c r="V145" s="879">
        <v>900000000</v>
      </c>
      <c r="W145" s="879"/>
      <c r="X145" s="879">
        <v>900000000</v>
      </c>
      <c r="Y145" s="879"/>
      <c r="Z145" s="879"/>
      <c r="AA145" s="879">
        <v>900000000</v>
      </c>
      <c r="AB145" s="879"/>
      <c r="AC145" s="879">
        <v>900000000</v>
      </c>
      <c r="AD145" s="879"/>
      <c r="AE145" s="879"/>
      <c r="AF145" s="880">
        <f t="shared" si="8"/>
        <v>100</v>
      </c>
      <c r="AG145" s="880"/>
      <c r="AH145" s="880">
        <f t="shared" si="9"/>
        <v>100</v>
      </c>
      <c r="AI145" s="880"/>
      <c r="AJ145" s="878"/>
    </row>
    <row r="146" spans="1:36" ht="24">
      <c r="A146" s="464" t="s">
        <v>1978</v>
      </c>
      <c r="B146" s="465" t="s">
        <v>3008</v>
      </c>
      <c r="C146" s="878"/>
      <c r="D146" s="878"/>
      <c r="E146" s="878"/>
      <c r="F146" s="874"/>
      <c r="G146" s="879">
        <v>1800000000</v>
      </c>
      <c r="H146" s="879"/>
      <c r="I146" s="879">
        <v>1800000000</v>
      </c>
      <c r="J146" s="879"/>
      <c r="K146" s="879"/>
      <c r="L146" s="879"/>
      <c r="M146" s="879"/>
      <c r="N146" s="879"/>
      <c r="O146" s="879"/>
      <c r="P146" s="879"/>
      <c r="Q146" s="874"/>
      <c r="R146" s="874"/>
      <c r="S146" s="874"/>
      <c r="T146" s="874"/>
      <c r="U146" s="874"/>
      <c r="V146" s="879">
        <v>1800000000</v>
      </c>
      <c r="W146" s="879"/>
      <c r="X146" s="879">
        <v>1800000000</v>
      </c>
      <c r="Y146" s="879"/>
      <c r="Z146" s="879"/>
      <c r="AA146" s="879">
        <v>1800000000</v>
      </c>
      <c r="AB146" s="879"/>
      <c r="AC146" s="879">
        <v>1800000000</v>
      </c>
      <c r="AD146" s="879"/>
      <c r="AE146" s="879"/>
      <c r="AF146" s="880">
        <f t="shared" si="8"/>
        <v>100</v>
      </c>
      <c r="AG146" s="880"/>
      <c r="AH146" s="880">
        <f t="shared" si="9"/>
        <v>100</v>
      </c>
      <c r="AI146" s="880"/>
      <c r="AJ146" s="878"/>
    </row>
    <row r="147" spans="1:36" ht="36">
      <c r="A147" s="464" t="s">
        <v>962</v>
      </c>
      <c r="B147" s="465" t="s">
        <v>3009</v>
      </c>
      <c r="C147" s="878"/>
      <c r="D147" s="878"/>
      <c r="E147" s="878"/>
      <c r="F147" s="874"/>
      <c r="G147" s="879">
        <v>6000000000</v>
      </c>
      <c r="H147" s="879"/>
      <c r="I147" s="879">
        <v>6000000000</v>
      </c>
      <c r="J147" s="879"/>
      <c r="K147" s="879"/>
      <c r="L147" s="879"/>
      <c r="M147" s="879"/>
      <c r="N147" s="879"/>
      <c r="O147" s="879"/>
      <c r="P147" s="879"/>
      <c r="Q147" s="874"/>
      <c r="R147" s="874"/>
      <c r="S147" s="874"/>
      <c r="T147" s="874"/>
      <c r="U147" s="874"/>
      <c r="V147" s="879">
        <v>1080000000</v>
      </c>
      <c r="W147" s="879"/>
      <c r="X147" s="879">
        <v>1080000000</v>
      </c>
      <c r="Y147" s="879"/>
      <c r="Z147" s="879"/>
      <c r="AA147" s="879">
        <v>1065000000</v>
      </c>
      <c r="AB147" s="879"/>
      <c r="AC147" s="879">
        <v>1065000000</v>
      </c>
      <c r="AD147" s="879"/>
      <c r="AE147" s="879"/>
      <c r="AF147" s="880">
        <f t="shared" si="8"/>
        <v>98.611111111111114</v>
      </c>
      <c r="AG147" s="880"/>
      <c r="AH147" s="880">
        <f t="shared" si="9"/>
        <v>98.611111111111114</v>
      </c>
      <c r="AI147" s="880"/>
      <c r="AJ147" s="878"/>
    </row>
    <row r="148" spans="1:36" ht="24">
      <c r="A148" s="464" t="s">
        <v>1115</v>
      </c>
      <c r="B148" s="465" t="s">
        <v>3010</v>
      </c>
      <c r="C148" s="878"/>
      <c r="D148" s="878"/>
      <c r="E148" s="878"/>
      <c r="F148" s="874"/>
      <c r="G148" s="879">
        <v>3211902000</v>
      </c>
      <c r="H148" s="879"/>
      <c r="I148" s="879">
        <v>3211902000</v>
      </c>
      <c r="J148" s="879"/>
      <c r="K148" s="879"/>
      <c r="L148" s="879"/>
      <c r="M148" s="879"/>
      <c r="N148" s="879"/>
      <c r="O148" s="879"/>
      <c r="P148" s="879"/>
      <c r="Q148" s="874"/>
      <c r="R148" s="874"/>
      <c r="S148" s="874"/>
      <c r="T148" s="874"/>
      <c r="U148" s="874"/>
      <c r="V148" s="879">
        <v>684000000</v>
      </c>
      <c r="W148" s="879"/>
      <c r="X148" s="879">
        <v>684000000</v>
      </c>
      <c r="Y148" s="879"/>
      <c r="Z148" s="879"/>
      <c r="AA148" s="879">
        <v>100000000</v>
      </c>
      <c r="AB148" s="879"/>
      <c r="AC148" s="879">
        <v>100000000</v>
      </c>
      <c r="AD148" s="879"/>
      <c r="AE148" s="879"/>
      <c r="AF148" s="880">
        <f t="shared" si="8"/>
        <v>14.619883040935672</v>
      </c>
      <c r="AG148" s="880"/>
      <c r="AH148" s="880">
        <f t="shared" si="9"/>
        <v>14.619883040935672</v>
      </c>
      <c r="AI148" s="880"/>
      <c r="AJ148" s="878"/>
    </row>
    <row r="149" spans="1:36" ht="36">
      <c r="A149" s="464" t="s">
        <v>2587</v>
      </c>
      <c r="B149" s="465" t="s">
        <v>3011</v>
      </c>
      <c r="C149" s="878"/>
      <c r="D149" s="878"/>
      <c r="E149" s="878"/>
      <c r="F149" s="874"/>
      <c r="G149" s="879">
        <v>6000000000</v>
      </c>
      <c r="H149" s="879"/>
      <c r="I149" s="879">
        <v>6000000000</v>
      </c>
      <c r="J149" s="879"/>
      <c r="K149" s="879"/>
      <c r="L149" s="879"/>
      <c r="M149" s="879"/>
      <c r="N149" s="879"/>
      <c r="O149" s="879"/>
      <c r="P149" s="879"/>
      <c r="Q149" s="874"/>
      <c r="R149" s="874"/>
      <c r="S149" s="874"/>
      <c r="T149" s="874"/>
      <c r="U149" s="874"/>
      <c r="V149" s="879">
        <v>1080000000</v>
      </c>
      <c r="W149" s="879"/>
      <c r="X149" s="879">
        <v>1080000000</v>
      </c>
      <c r="Y149" s="879"/>
      <c r="Z149" s="879"/>
      <c r="AA149" s="879">
        <v>1049464000</v>
      </c>
      <c r="AB149" s="879"/>
      <c r="AC149" s="879">
        <v>1049464000</v>
      </c>
      <c r="AD149" s="879"/>
      <c r="AE149" s="879"/>
      <c r="AF149" s="880">
        <f t="shared" si="8"/>
        <v>97.172592592592594</v>
      </c>
      <c r="AG149" s="880"/>
      <c r="AH149" s="880">
        <f t="shared" si="9"/>
        <v>97.172592592592594</v>
      </c>
      <c r="AI149" s="880"/>
      <c r="AJ149" s="878"/>
    </row>
    <row r="150" spans="1:36" ht="48">
      <c r="A150" s="464" t="s">
        <v>1116</v>
      </c>
      <c r="B150" s="465" t="s">
        <v>3012</v>
      </c>
      <c r="C150" s="878"/>
      <c r="D150" s="878"/>
      <c r="E150" s="878"/>
      <c r="F150" s="874"/>
      <c r="G150" s="879">
        <v>7500000000</v>
      </c>
      <c r="H150" s="879"/>
      <c r="I150" s="879">
        <v>7500000000</v>
      </c>
      <c r="J150" s="879"/>
      <c r="K150" s="879"/>
      <c r="L150" s="879"/>
      <c r="M150" s="879"/>
      <c r="N150" s="879"/>
      <c r="O150" s="879"/>
      <c r="P150" s="879"/>
      <c r="Q150" s="874"/>
      <c r="R150" s="874"/>
      <c r="S150" s="874"/>
      <c r="T150" s="874"/>
      <c r="U150" s="874"/>
      <c r="V150" s="879">
        <v>1350000000</v>
      </c>
      <c r="W150" s="879"/>
      <c r="X150" s="879">
        <v>1350000000</v>
      </c>
      <c r="Y150" s="879"/>
      <c r="Z150" s="879"/>
      <c r="AA150" s="879">
        <v>1350000000</v>
      </c>
      <c r="AB150" s="879"/>
      <c r="AC150" s="879">
        <v>1350000000</v>
      </c>
      <c r="AD150" s="879"/>
      <c r="AE150" s="879"/>
      <c r="AF150" s="880">
        <f t="shared" si="8"/>
        <v>100</v>
      </c>
      <c r="AG150" s="880"/>
      <c r="AH150" s="880">
        <f t="shared" si="9"/>
        <v>100</v>
      </c>
      <c r="AI150" s="880"/>
      <c r="AJ150" s="878"/>
    </row>
    <row r="151" spans="1:36" ht="24">
      <c r="A151" s="464" t="s">
        <v>2588</v>
      </c>
      <c r="B151" s="465" t="s">
        <v>3013</v>
      </c>
      <c r="C151" s="878"/>
      <c r="D151" s="878"/>
      <c r="E151" s="878"/>
      <c r="F151" s="874"/>
      <c r="G151" s="879">
        <v>5000000000</v>
      </c>
      <c r="H151" s="879"/>
      <c r="I151" s="879">
        <v>5000000000</v>
      </c>
      <c r="J151" s="879"/>
      <c r="K151" s="879"/>
      <c r="L151" s="879"/>
      <c r="M151" s="879"/>
      <c r="N151" s="879"/>
      <c r="O151" s="879"/>
      <c r="P151" s="879"/>
      <c r="Q151" s="874"/>
      <c r="R151" s="874"/>
      <c r="S151" s="874"/>
      <c r="T151" s="874"/>
      <c r="U151" s="874"/>
      <c r="V151" s="879">
        <v>900000000</v>
      </c>
      <c r="W151" s="879"/>
      <c r="X151" s="879">
        <v>900000000</v>
      </c>
      <c r="Y151" s="879"/>
      <c r="Z151" s="879"/>
      <c r="AA151" s="879">
        <v>900000000</v>
      </c>
      <c r="AB151" s="879"/>
      <c r="AC151" s="879">
        <v>900000000</v>
      </c>
      <c r="AD151" s="879"/>
      <c r="AE151" s="879"/>
      <c r="AF151" s="880">
        <f t="shared" si="8"/>
        <v>100</v>
      </c>
      <c r="AG151" s="880"/>
      <c r="AH151" s="880">
        <f t="shared" si="9"/>
        <v>100</v>
      </c>
      <c r="AI151" s="880"/>
      <c r="AJ151" s="878"/>
    </row>
    <row r="152" spans="1:36" ht="48">
      <c r="A152" s="464" t="s">
        <v>344</v>
      </c>
      <c r="B152" s="465" t="s">
        <v>3014</v>
      </c>
      <c r="C152" s="878"/>
      <c r="D152" s="878"/>
      <c r="E152" s="878"/>
      <c r="F152" s="874"/>
      <c r="G152" s="879">
        <v>5500000000</v>
      </c>
      <c r="H152" s="879"/>
      <c r="I152" s="879">
        <v>5500000000</v>
      </c>
      <c r="J152" s="879"/>
      <c r="K152" s="879"/>
      <c r="L152" s="879"/>
      <c r="M152" s="879"/>
      <c r="N152" s="879"/>
      <c r="O152" s="879"/>
      <c r="P152" s="879"/>
      <c r="Q152" s="874"/>
      <c r="R152" s="874"/>
      <c r="S152" s="874"/>
      <c r="T152" s="874"/>
      <c r="U152" s="874"/>
      <c r="V152" s="879">
        <v>1670000000</v>
      </c>
      <c r="W152" s="879"/>
      <c r="X152" s="879">
        <v>1670000000</v>
      </c>
      <c r="Y152" s="879"/>
      <c r="Z152" s="879"/>
      <c r="AA152" s="879">
        <v>1253372000</v>
      </c>
      <c r="AB152" s="879"/>
      <c r="AC152" s="879">
        <v>1253372000</v>
      </c>
      <c r="AD152" s="879"/>
      <c r="AE152" s="879"/>
      <c r="AF152" s="880">
        <f t="shared" si="8"/>
        <v>75.05221556886228</v>
      </c>
      <c r="AG152" s="880"/>
      <c r="AH152" s="880">
        <f t="shared" si="9"/>
        <v>75.05221556886228</v>
      </c>
      <c r="AI152" s="880"/>
      <c r="AJ152" s="878"/>
    </row>
    <row r="153" spans="1:36" ht="48">
      <c r="A153" s="464" t="s">
        <v>397</v>
      </c>
      <c r="B153" s="465" t="s">
        <v>3015</v>
      </c>
      <c r="C153" s="878"/>
      <c r="D153" s="878"/>
      <c r="E153" s="878"/>
      <c r="F153" s="874"/>
      <c r="G153" s="879">
        <v>26000000000</v>
      </c>
      <c r="H153" s="879"/>
      <c r="I153" s="879">
        <v>26000000000</v>
      </c>
      <c r="J153" s="879"/>
      <c r="K153" s="879"/>
      <c r="L153" s="879"/>
      <c r="M153" s="879"/>
      <c r="N153" s="879"/>
      <c r="O153" s="879"/>
      <c r="P153" s="879"/>
      <c r="Q153" s="874"/>
      <c r="R153" s="874"/>
      <c r="S153" s="874"/>
      <c r="T153" s="874"/>
      <c r="U153" s="874"/>
      <c r="V153" s="879">
        <v>7800000000</v>
      </c>
      <c r="W153" s="879"/>
      <c r="X153" s="879">
        <v>7800000000</v>
      </c>
      <c r="Y153" s="879"/>
      <c r="Z153" s="879"/>
      <c r="AA153" s="879">
        <v>7800000000</v>
      </c>
      <c r="AB153" s="879"/>
      <c r="AC153" s="879">
        <v>7800000000</v>
      </c>
      <c r="AD153" s="879"/>
      <c r="AE153" s="879"/>
      <c r="AF153" s="880">
        <f t="shared" si="8"/>
        <v>100</v>
      </c>
      <c r="AG153" s="880"/>
      <c r="AH153" s="880">
        <f t="shared" si="9"/>
        <v>100</v>
      </c>
      <c r="AI153" s="880"/>
      <c r="AJ153" s="878"/>
    </row>
    <row r="154" spans="1:36" ht="24">
      <c r="A154" s="464" t="s">
        <v>345</v>
      </c>
      <c r="B154" s="465" t="s">
        <v>3016</v>
      </c>
      <c r="C154" s="878"/>
      <c r="D154" s="878"/>
      <c r="E154" s="878"/>
      <c r="F154" s="874"/>
      <c r="G154" s="879">
        <v>9000000000</v>
      </c>
      <c r="H154" s="879"/>
      <c r="I154" s="879">
        <v>9000000000</v>
      </c>
      <c r="J154" s="879"/>
      <c r="K154" s="879"/>
      <c r="L154" s="879"/>
      <c r="M154" s="879"/>
      <c r="N154" s="879"/>
      <c r="O154" s="879"/>
      <c r="P154" s="879"/>
      <c r="Q154" s="874"/>
      <c r="R154" s="874"/>
      <c r="S154" s="874"/>
      <c r="T154" s="874"/>
      <c r="U154" s="874"/>
      <c r="V154" s="879">
        <v>1170000000</v>
      </c>
      <c r="W154" s="879"/>
      <c r="X154" s="879">
        <v>1170000000</v>
      </c>
      <c r="Y154" s="879"/>
      <c r="Z154" s="879"/>
      <c r="AA154" s="879">
        <v>348483000</v>
      </c>
      <c r="AB154" s="879"/>
      <c r="AC154" s="879">
        <v>348483000</v>
      </c>
      <c r="AD154" s="879"/>
      <c r="AE154" s="879"/>
      <c r="AF154" s="880">
        <f t="shared" si="8"/>
        <v>29.78487179487179</v>
      </c>
      <c r="AG154" s="880"/>
      <c r="AH154" s="880">
        <f t="shared" si="9"/>
        <v>29.78487179487179</v>
      </c>
      <c r="AI154" s="880"/>
      <c r="AJ154" s="878"/>
    </row>
    <row r="155" spans="1:36" ht="24">
      <c r="A155" s="464" t="s">
        <v>1119</v>
      </c>
      <c r="B155" s="465" t="s">
        <v>3017</v>
      </c>
      <c r="C155" s="878"/>
      <c r="D155" s="878"/>
      <c r="E155" s="878"/>
      <c r="F155" s="874"/>
      <c r="G155" s="879">
        <v>6500000000</v>
      </c>
      <c r="H155" s="879"/>
      <c r="I155" s="879">
        <v>6500000000</v>
      </c>
      <c r="J155" s="879"/>
      <c r="K155" s="879"/>
      <c r="L155" s="879"/>
      <c r="M155" s="879"/>
      <c r="N155" s="879"/>
      <c r="O155" s="879"/>
      <c r="P155" s="879"/>
      <c r="Q155" s="874"/>
      <c r="R155" s="874"/>
      <c r="S155" s="874"/>
      <c r="T155" s="874"/>
      <c r="U155" s="874"/>
      <c r="V155" s="879">
        <v>1950000000</v>
      </c>
      <c r="W155" s="879"/>
      <c r="X155" s="879">
        <v>1950000000</v>
      </c>
      <c r="Y155" s="879"/>
      <c r="Z155" s="879"/>
      <c r="AA155" s="879">
        <v>1950000000</v>
      </c>
      <c r="AB155" s="879"/>
      <c r="AC155" s="879">
        <v>1950000000</v>
      </c>
      <c r="AD155" s="879"/>
      <c r="AE155" s="879"/>
      <c r="AF155" s="880">
        <f t="shared" si="8"/>
        <v>100</v>
      </c>
      <c r="AG155" s="880"/>
      <c r="AH155" s="880">
        <f t="shared" si="9"/>
        <v>100</v>
      </c>
      <c r="AI155" s="880"/>
      <c r="AJ155" s="878"/>
    </row>
    <row r="156" spans="1:36" ht="36">
      <c r="A156" s="464" t="s">
        <v>2589</v>
      </c>
      <c r="B156" s="465" t="s">
        <v>3018</v>
      </c>
      <c r="C156" s="878"/>
      <c r="D156" s="878"/>
      <c r="E156" s="878"/>
      <c r="F156" s="874"/>
      <c r="G156" s="879">
        <v>6700000000</v>
      </c>
      <c r="H156" s="879"/>
      <c r="I156" s="879">
        <v>6700000000</v>
      </c>
      <c r="J156" s="879"/>
      <c r="K156" s="879"/>
      <c r="L156" s="879"/>
      <c r="M156" s="879"/>
      <c r="N156" s="879"/>
      <c r="O156" s="879"/>
      <c r="P156" s="879"/>
      <c r="Q156" s="874"/>
      <c r="R156" s="874"/>
      <c r="S156" s="874"/>
      <c r="T156" s="874"/>
      <c r="U156" s="874"/>
      <c r="V156" s="879">
        <v>2010000000</v>
      </c>
      <c r="W156" s="879"/>
      <c r="X156" s="879">
        <v>2010000000</v>
      </c>
      <c r="Y156" s="879"/>
      <c r="Z156" s="879"/>
      <c r="AA156" s="879">
        <v>1023218000</v>
      </c>
      <c r="AB156" s="879"/>
      <c r="AC156" s="879">
        <v>1023218000</v>
      </c>
      <c r="AD156" s="879"/>
      <c r="AE156" s="879"/>
      <c r="AF156" s="880">
        <f t="shared" si="8"/>
        <v>50.906368159203986</v>
      </c>
      <c r="AG156" s="880"/>
      <c r="AH156" s="880">
        <f t="shared" si="9"/>
        <v>50.906368159203986</v>
      </c>
      <c r="AI156" s="880"/>
      <c r="AJ156" s="878"/>
    </row>
    <row r="157" spans="1:36" ht="24">
      <c r="A157" s="464" t="s">
        <v>2590</v>
      </c>
      <c r="B157" s="465" t="s">
        <v>3019</v>
      </c>
      <c r="C157" s="878"/>
      <c r="D157" s="878"/>
      <c r="E157" s="878"/>
      <c r="F157" s="874"/>
      <c r="G157" s="879">
        <v>8500000000</v>
      </c>
      <c r="H157" s="879"/>
      <c r="I157" s="879">
        <v>8500000000</v>
      </c>
      <c r="J157" s="879"/>
      <c r="K157" s="879"/>
      <c r="L157" s="879"/>
      <c r="M157" s="879"/>
      <c r="N157" s="879"/>
      <c r="O157" s="879"/>
      <c r="P157" s="879"/>
      <c r="Q157" s="874"/>
      <c r="R157" s="874"/>
      <c r="S157" s="874"/>
      <c r="T157" s="874"/>
      <c r="U157" s="874"/>
      <c r="V157" s="879">
        <v>1950000000</v>
      </c>
      <c r="W157" s="879"/>
      <c r="X157" s="879">
        <v>1950000000</v>
      </c>
      <c r="Y157" s="879"/>
      <c r="Z157" s="879"/>
      <c r="AA157" s="879">
        <v>1950000000</v>
      </c>
      <c r="AB157" s="879"/>
      <c r="AC157" s="879">
        <v>1950000000</v>
      </c>
      <c r="AD157" s="879"/>
      <c r="AE157" s="879"/>
      <c r="AF157" s="880">
        <f t="shared" si="8"/>
        <v>100</v>
      </c>
      <c r="AG157" s="880"/>
      <c r="AH157" s="880">
        <f t="shared" si="9"/>
        <v>100</v>
      </c>
      <c r="AI157" s="880"/>
      <c r="AJ157" s="878"/>
    </row>
    <row r="158" spans="1:36" ht="36">
      <c r="A158" s="464" t="s">
        <v>2591</v>
      </c>
      <c r="B158" s="465" t="s">
        <v>3020</v>
      </c>
      <c r="C158" s="878"/>
      <c r="D158" s="878"/>
      <c r="E158" s="878"/>
      <c r="F158" s="874"/>
      <c r="G158" s="879">
        <v>10000000000</v>
      </c>
      <c r="H158" s="879"/>
      <c r="I158" s="879">
        <v>10000000000</v>
      </c>
      <c r="J158" s="879"/>
      <c r="K158" s="879"/>
      <c r="L158" s="879"/>
      <c r="M158" s="879"/>
      <c r="N158" s="879"/>
      <c r="O158" s="879"/>
      <c r="P158" s="879"/>
      <c r="Q158" s="874"/>
      <c r="R158" s="874"/>
      <c r="S158" s="874"/>
      <c r="T158" s="874"/>
      <c r="U158" s="874"/>
      <c r="V158" s="879">
        <v>2250000000</v>
      </c>
      <c r="W158" s="879"/>
      <c r="X158" s="879">
        <v>2250000000</v>
      </c>
      <c r="Y158" s="879"/>
      <c r="Z158" s="879"/>
      <c r="AA158" s="879">
        <v>424828000</v>
      </c>
      <c r="AB158" s="879"/>
      <c r="AC158" s="879">
        <v>424828000</v>
      </c>
      <c r="AD158" s="879"/>
      <c r="AE158" s="879"/>
      <c r="AF158" s="880">
        <f t="shared" si="8"/>
        <v>18.881244444444444</v>
      </c>
      <c r="AG158" s="880"/>
      <c r="AH158" s="880">
        <f t="shared" si="9"/>
        <v>18.881244444444444</v>
      </c>
      <c r="AI158" s="880"/>
      <c r="AJ158" s="878"/>
    </row>
    <row r="159" spans="1:36" ht="36">
      <c r="A159" s="464" t="s">
        <v>2592</v>
      </c>
      <c r="B159" s="465" t="s">
        <v>3021</v>
      </c>
      <c r="C159" s="878"/>
      <c r="D159" s="878"/>
      <c r="E159" s="878"/>
      <c r="F159" s="874"/>
      <c r="G159" s="879">
        <v>5000000000</v>
      </c>
      <c r="H159" s="879"/>
      <c r="I159" s="879">
        <v>5000000000</v>
      </c>
      <c r="J159" s="879"/>
      <c r="K159" s="879"/>
      <c r="L159" s="879"/>
      <c r="M159" s="879"/>
      <c r="N159" s="879"/>
      <c r="O159" s="879"/>
      <c r="P159" s="879"/>
      <c r="Q159" s="874"/>
      <c r="R159" s="874"/>
      <c r="S159" s="874"/>
      <c r="T159" s="874"/>
      <c r="U159" s="874"/>
      <c r="V159" s="879">
        <v>1500000000</v>
      </c>
      <c r="W159" s="879"/>
      <c r="X159" s="879">
        <v>1500000000</v>
      </c>
      <c r="Y159" s="879"/>
      <c r="Z159" s="879"/>
      <c r="AA159" s="879">
        <v>1500000000</v>
      </c>
      <c r="AB159" s="879"/>
      <c r="AC159" s="879">
        <v>1500000000</v>
      </c>
      <c r="AD159" s="879"/>
      <c r="AE159" s="879"/>
      <c r="AF159" s="880">
        <f t="shared" si="8"/>
        <v>100</v>
      </c>
      <c r="AG159" s="880"/>
      <c r="AH159" s="880">
        <f t="shared" si="9"/>
        <v>100</v>
      </c>
      <c r="AI159" s="880"/>
      <c r="AJ159" s="878"/>
    </row>
    <row r="160" spans="1:36" ht="36">
      <c r="A160" s="464" t="s">
        <v>2593</v>
      </c>
      <c r="B160" s="465" t="s">
        <v>3022</v>
      </c>
      <c r="C160" s="878"/>
      <c r="D160" s="878"/>
      <c r="E160" s="878"/>
      <c r="F160" s="874"/>
      <c r="G160" s="879">
        <v>7500000000</v>
      </c>
      <c r="H160" s="879"/>
      <c r="I160" s="879">
        <v>7500000000</v>
      </c>
      <c r="J160" s="879"/>
      <c r="K160" s="879"/>
      <c r="L160" s="879"/>
      <c r="M160" s="879"/>
      <c r="N160" s="879"/>
      <c r="O160" s="879"/>
      <c r="P160" s="879"/>
      <c r="Q160" s="874"/>
      <c r="R160" s="874"/>
      <c r="S160" s="874"/>
      <c r="T160" s="874"/>
      <c r="U160" s="874"/>
      <c r="V160" s="879">
        <v>2250000000</v>
      </c>
      <c r="W160" s="879"/>
      <c r="X160" s="879">
        <v>2250000000</v>
      </c>
      <c r="Y160" s="879"/>
      <c r="Z160" s="879"/>
      <c r="AA160" s="879">
        <v>1300000000</v>
      </c>
      <c r="AB160" s="879"/>
      <c r="AC160" s="879">
        <v>1300000000</v>
      </c>
      <c r="AD160" s="879"/>
      <c r="AE160" s="879"/>
      <c r="AF160" s="880">
        <f t="shared" si="8"/>
        <v>57.777777777777771</v>
      </c>
      <c r="AG160" s="880"/>
      <c r="AH160" s="880">
        <f t="shared" si="9"/>
        <v>57.777777777777771</v>
      </c>
      <c r="AI160" s="880"/>
      <c r="AJ160" s="878"/>
    </row>
    <row r="161" spans="1:36" ht="36">
      <c r="A161" s="464" t="s">
        <v>2594</v>
      </c>
      <c r="B161" s="465" t="s">
        <v>3023</v>
      </c>
      <c r="C161" s="878"/>
      <c r="D161" s="878"/>
      <c r="E161" s="878"/>
      <c r="F161" s="874"/>
      <c r="G161" s="879">
        <v>12500000000</v>
      </c>
      <c r="H161" s="879"/>
      <c r="I161" s="879">
        <v>12500000000</v>
      </c>
      <c r="J161" s="879"/>
      <c r="K161" s="879"/>
      <c r="L161" s="879"/>
      <c r="M161" s="879"/>
      <c r="N161" s="879"/>
      <c r="O161" s="879"/>
      <c r="P161" s="879"/>
      <c r="Q161" s="874"/>
      <c r="R161" s="874"/>
      <c r="S161" s="874"/>
      <c r="T161" s="874"/>
      <c r="U161" s="874"/>
      <c r="V161" s="879">
        <v>3300000000</v>
      </c>
      <c r="W161" s="879"/>
      <c r="X161" s="879">
        <v>3300000000</v>
      </c>
      <c r="Y161" s="879"/>
      <c r="Z161" s="879"/>
      <c r="AA161" s="879">
        <v>3300000000</v>
      </c>
      <c r="AB161" s="879"/>
      <c r="AC161" s="879">
        <v>3300000000</v>
      </c>
      <c r="AD161" s="879"/>
      <c r="AE161" s="879"/>
      <c r="AF161" s="880">
        <f t="shared" si="8"/>
        <v>100</v>
      </c>
      <c r="AG161" s="880"/>
      <c r="AH161" s="880">
        <f t="shared" si="9"/>
        <v>100</v>
      </c>
      <c r="AI161" s="880"/>
      <c r="AJ161" s="878"/>
    </row>
    <row r="162" spans="1:36" ht="36">
      <c r="A162" s="464" t="s">
        <v>2595</v>
      </c>
      <c r="B162" s="465" t="s">
        <v>3024</v>
      </c>
      <c r="C162" s="878"/>
      <c r="D162" s="878"/>
      <c r="E162" s="878"/>
      <c r="F162" s="874"/>
      <c r="G162" s="879">
        <v>7500000000</v>
      </c>
      <c r="H162" s="879"/>
      <c r="I162" s="879">
        <v>7500000000</v>
      </c>
      <c r="J162" s="879"/>
      <c r="K162" s="879"/>
      <c r="L162" s="879"/>
      <c r="M162" s="879"/>
      <c r="N162" s="879"/>
      <c r="O162" s="879"/>
      <c r="P162" s="879"/>
      <c r="Q162" s="874"/>
      <c r="R162" s="874"/>
      <c r="S162" s="874"/>
      <c r="T162" s="874"/>
      <c r="U162" s="874"/>
      <c r="V162" s="879">
        <v>1500000000</v>
      </c>
      <c r="W162" s="879"/>
      <c r="X162" s="879">
        <v>1500000000</v>
      </c>
      <c r="Y162" s="879"/>
      <c r="Z162" s="879"/>
      <c r="AA162" s="879">
        <v>1500000000</v>
      </c>
      <c r="AB162" s="879"/>
      <c r="AC162" s="879">
        <v>1500000000</v>
      </c>
      <c r="AD162" s="879"/>
      <c r="AE162" s="879"/>
      <c r="AF162" s="880">
        <f t="shared" si="8"/>
        <v>100</v>
      </c>
      <c r="AG162" s="880"/>
      <c r="AH162" s="880">
        <f t="shared" si="9"/>
        <v>100</v>
      </c>
      <c r="AI162" s="880"/>
      <c r="AJ162" s="878"/>
    </row>
    <row r="163" spans="1:36" ht="36">
      <c r="A163" s="464" t="s">
        <v>2596</v>
      </c>
      <c r="B163" s="465" t="s">
        <v>3025</v>
      </c>
      <c r="C163" s="878"/>
      <c r="D163" s="878"/>
      <c r="E163" s="878"/>
      <c r="F163" s="874"/>
      <c r="G163" s="879">
        <v>5000000000</v>
      </c>
      <c r="H163" s="879"/>
      <c r="I163" s="879">
        <v>5000000000</v>
      </c>
      <c r="J163" s="879"/>
      <c r="K163" s="879"/>
      <c r="L163" s="879"/>
      <c r="M163" s="879"/>
      <c r="N163" s="879"/>
      <c r="O163" s="879"/>
      <c r="P163" s="879"/>
      <c r="Q163" s="874"/>
      <c r="R163" s="874"/>
      <c r="S163" s="874"/>
      <c r="T163" s="874"/>
      <c r="U163" s="874"/>
      <c r="V163" s="879">
        <v>1500000000</v>
      </c>
      <c r="W163" s="879"/>
      <c r="X163" s="879">
        <v>1500000000</v>
      </c>
      <c r="Y163" s="879"/>
      <c r="Z163" s="879"/>
      <c r="AA163" s="879">
        <v>1500000000</v>
      </c>
      <c r="AB163" s="879"/>
      <c r="AC163" s="879">
        <v>1500000000</v>
      </c>
      <c r="AD163" s="879"/>
      <c r="AE163" s="879"/>
      <c r="AF163" s="880">
        <f t="shared" si="8"/>
        <v>100</v>
      </c>
      <c r="AG163" s="880"/>
      <c r="AH163" s="880">
        <f t="shared" si="9"/>
        <v>100</v>
      </c>
      <c r="AI163" s="880"/>
      <c r="AJ163" s="878"/>
    </row>
    <row r="164" spans="1:36" ht="24">
      <c r="A164" s="464" t="s">
        <v>1120</v>
      </c>
      <c r="B164" s="465" t="s">
        <v>3026</v>
      </c>
      <c r="C164" s="878"/>
      <c r="D164" s="878"/>
      <c r="E164" s="878"/>
      <c r="F164" s="874"/>
      <c r="G164" s="879">
        <v>2400000000</v>
      </c>
      <c r="H164" s="879"/>
      <c r="I164" s="879">
        <v>2400000000</v>
      </c>
      <c r="J164" s="879"/>
      <c r="K164" s="879"/>
      <c r="L164" s="879"/>
      <c r="M164" s="879"/>
      <c r="N164" s="879"/>
      <c r="O164" s="879"/>
      <c r="P164" s="879"/>
      <c r="Q164" s="874"/>
      <c r="R164" s="874"/>
      <c r="S164" s="874"/>
      <c r="T164" s="874"/>
      <c r="U164" s="874"/>
      <c r="V164" s="879">
        <v>720000000</v>
      </c>
      <c r="W164" s="879"/>
      <c r="X164" s="879">
        <v>720000000</v>
      </c>
      <c r="Y164" s="879"/>
      <c r="Z164" s="879"/>
      <c r="AA164" s="879">
        <v>719794280</v>
      </c>
      <c r="AB164" s="879"/>
      <c r="AC164" s="879">
        <v>719794280</v>
      </c>
      <c r="AD164" s="879"/>
      <c r="AE164" s="879"/>
      <c r="AF164" s="880">
        <f t="shared" si="8"/>
        <v>99.971427777777777</v>
      </c>
      <c r="AG164" s="880"/>
      <c r="AH164" s="880">
        <f t="shared" si="9"/>
        <v>99.971427777777777</v>
      </c>
      <c r="AI164" s="880"/>
      <c r="AJ164" s="878"/>
    </row>
    <row r="165" spans="1:36" ht="48">
      <c r="A165" s="464" t="s">
        <v>2597</v>
      </c>
      <c r="B165" s="465" t="s">
        <v>3027</v>
      </c>
      <c r="C165" s="878"/>
      <c r="D165" s="878"/>
      <c r="E165" s="878"/>
      <c r="F165" s="874"/>
      <c r="G165" s="879">
        <v>70000000000</v>
      </c>
      <c r="H165" s="879"/>
      <c r="I165" s="879">
        <v>70000000000</v>
      </c>
      <c r="J165" s="879"/>
      <c r="K165" s="879"/>
      <c r="L165" s="879"/>
      <c r="M165" s="879"/>
      <c r="N165" s="879"/>
      <c r="O165" s="879"/>
      <c r="P165" s="879"/>
      <c r="Q165" s="874"/>
      <c r="R165" s="874"/>
      <c r="S165" s="874"/>
      <c r="T165" s="874"/>
      <c r="U165" s="874"/>
      <c r="V165" s="879">
        <v>5000000000</v>
      </c>
      <c r="W165" s="879"/>
      <c r="X165" s="879">
        <v>5000000000</v>
      </c>
      <c r="Y165" s="879"/>
      <c r="Z165" s="879"/>
      <c r="AA165" s="879"/>
      <c r="AB165" s="879"/>
      <c r="AC165" s="879"/>
      <c r="AD165" s="879"/>
      <c r="AE165" s="879"/>
      <c r="AF165" s="880">
        <f t="shared" si="8"/>
        <v>0</v>
      </c>
      <c r="AG165" s="880"/>
      <c r="AH165" s="880">
        <f t="shared" si="9"/>
        <v>0</v>
      </c>
      <c r="AI165" s="880"/>
      <c r="AJ165" s="878"/>
    </row>
    <row r="166" spans="1:36" ht="24">
      <c r="A166" s="464" t="s">
        <v>2598</v>
      </c>
      <c r="B166" s="465" t="s">
        <v>3028</v>
      </c>
      <c r="C166" s="878"/>
      <c r="D166" s="878"/>
      <c r="E166" s="878"/>
      <c r="F166" s="874"/>
      <c r="G166" s="879">
        <v>7512481000</v>
      </c>
      <c r="H166" s="879"/>
      <c r="I166" s="879">
        <v>7512481000</v>
      </c>
      <c r="J166" s="879"/>
      <c r="K166" s="879"/>
      <c r="L166" s="879"/>
      <c r="M166" s="879"/>
      <c r="N166" s="879"/>
      <c r="O166" s="879"/>
      <c r="P166" s="879"/>
      <c r="Q166" s="874"/>
      <c r="R166" s="874"/>
      <c r="S166" s="874"/>
      <c r="T166" s="874"/>
      <c r="U166" s="874"/>
      <c r="V166" s="879">
        <v>900000000</v>
      </c>
      <c r="W166" s="879"/>
      <c r="X166" s="879">
        <v>900000000</v>
      </c>
      <c r="Y166" s="879"/>
      <c r="Z166" s="879"/>
      <c r="AA166" s="879">
        <v>900000000</v>
      </c>
      <c r="AB166" s="879"/>
      <c r="AC166" s="879">
        <v>900000000</v>
      </c>
      <c r="AD166" s="879"/>
      <c r="AE166" s="879"/>
      <c r="AF166" s="880">
        <f t="shared" si="8"/>
        <v>100</v>
      </c>
      <c r="AG166" s="880"/>
      <c r="AH166" s="880">
        <f t="shared" si="9"/>
        <v>100</v>
      </c>
      <c r="AI166" s="880"/>
      <c r="AJ166" s="878"/>
    </row>
    <row r="167" spans="1:36" ht="36">
      <c r="A167" s="464" t="s">
        <v>1122</v>
      </c>
      <c r="B167" s="465" t="s">
        <v>3029</v>
      </c>
      <c r="C167" s="878"/>
      <c r="D167" s="878"/>
      <c r="E167" s="878"/>
      <c r="F167" s="874"/>
      <c r="G167" s="879">
        <v>1800000000</v>
      </c>
      <c r="H167" s="879"/>
      <c r="I167" s="879">
        <v>1800000000</v>
      </c>
      <c r="J167" s="879"/>
      <c r="K167" s="879"/>
      <c r="L167" s="879"/>
      <c r="M167" s="879"/>
      <c r="N167" s="879"/>
      <c r="O167" s="879"/>
      <c r="P167" s="879"/>
      <c r="Q167" s="874"/>
      <c r="R167" s="874"/>
      <c r="S167" s="874"/>
      <c r="T167" s="874"/>
      <c r="U167" s="874"/>
      <c r="V167" s="879">
        <v>1800000000</v>
      </c>
      <c r="W167" s="879"/>
      <c r="X167" s="879">
        <v>1800000000</v>
      </c>
      <c r="Y167" s="879"/>
      <c r="Z167" s="879"/>
      <c r="AA167" s="879">
        <v>367977000</v>
      </c>
      <c r="AB167" s="879"/>
      <c r="AC167" s="879">
        <v>367977000</v>
      </c>
      <c r="AD167" s="879"/>
      <c r="AE167" s="879"/>
      <c r="AF167" s="880">
        <f t="shared" si="8"/>
        <v>20.443166666666666</v>
      </c>
      <c r="AG167" s="880"/>
      <c r="AH167" s="880">
        <f t="shared" si="9"/>
        <v>20.443166666666666</v>
      </c>
      <c r="AI167" s="880"/>
      <c r="AJ167" s="878"/>
    </row>
    <row r="168" spans="1:36" ht="60">
      <c r="A168" s="464" t="s">
        <v>2599</v>
      </c>
      <c r="B168" s="465" t="s">
        <v>3030</v>
      </c>
      <c r="C168" s="878"/>
      <c r="D168" s="878"/>
      <c r="E168" s="878"/>
      <c r="F168" s="874"/>
      <c r="G168" s="879">
        <v>6500000000</v>
      </c>
      <c r="H168" s="879"/>
      <c r="I168" s="879">
        <v>6500000000</v>
      </c>
      <c r="J168" s="879"/>
      <c r="K168" s="879"/>
      <c r="L168" s="879"/>
      <c r="M168" s="879"/>
      <c r="N168" s="879"/>
      <c r="O168" s="879"/>
      <c r="P168" s="879"/>
      <c r="Q168" s="874"/>
      <c r="R168" s="874"/>
      <c r="S168" s="874"/>
      <c r="T168" s="874"/>
      <c r="U168" s="874"/>
      <c r="V168" s="879">
        <v>1950000000</v>
      </c>
      <c r="W168" s="879"/>
      <c r="X168" s="879">
        <v>1950000000</v>
      </c>
      <c r="Y168" s="879"/>
      <c r="Z168" s="879"/>
      <c r="AA168" s="879">
        <v>1921919000</v>
      </c>
      <c r="AB168" s="879"/>
      <c r="AC168" s="879">
        <v>1921919000</v>
      </c>
      <c r="AD168" s="879"/>
      <c r="AE168" s="879"/>
      <c r="AF168" s="880">
        <f t="shared" si="8"/>
        <v>98.559948717948714</v>
      </c>
      <c r="AG168" s="880"/>
      <c r="AH168" s="880">
        <f t="shared" si="9"/>
        <v>98.559948717948714</v>
      </c>
      <c r="AI168" s="880"/>
      <c r="AJ168" s="878"/>
    </row>
    <row r="169" spans="1:36" ht="24">
      <c r="A169" s="464" t="s">
        <v>2600</v>
      </c>
      <c r="B169" s="465" t="s">
        <v>3031</v>
      </c>
      <c r="C169" s="878"/>
      <c r="D169" s="878"/>
      <c r="E169" s="878"/>
      <c r="F169" s="874"/>
      <c r="G169" s="879">
        <v>20000000000</v>
      </c>
      <c r="H169" s="879"/>
      <c r="I169" s="879">
        <v>20000000000</v>
      </c>
      <c r="J169" s="879"/>
      <c r="K169" s="879"/>
      <c r="L169" s="879"/>
      <c r="M169" s="879"/>
      <c r="N169" s="879"/>
      <c r="O169" s="879"/>
      <c r="P169" s="879"/>
      <c r="Q169" s="874"/>
      <c r="R169" s="874"/>
      <c r="S169" s="874"/>
      <c r="T169" s="874"/>
      <c r="U169" s="874"/>
      <c r="V169" s="879">
        <v>1000000000</v>
      </c>
      <c r="W169" s="879"/>
      <c r="X169" s="879">
        <v>1000000000</v>
      </c>
      <c r="Y169" s="879"/>
      <c r="Z169" s="879"/>
      <c r="AA169" s="879">
        <v>214950000</v>
      </c>
      <c r="AB169" s="879"/>
      <c r="AC169" s="879">
        <v>214950000</v>
      </c>
      <c r="AD169" s="879"/>
      <c r="AE169" s="879"/>
      <c r="AF169" s="880">
        <f t="shared" si="8"/>
        <v>21.495000000000001</v>
      </c>
      <c r="AG169" s="880"/>
      <c r="AH169" s="880">
        <f t="shared" si="9"/>
        <v>21.495000000000001</v>
      </c>
      <c r="AI169" s="880"/>
      <c r="AJ169" s="878"/>
    </row>
    <row r="170" spans="1:36" ht="48">
      <c r="A170" s="464" t="s">
        <v>2601</v>
      </c>
      <c r="B170" s="465" t="s">
        <v>3032</v>
      </c>
      <c r="C170" s="878"/>
      <c r="D170" s="878"/>
      <c r="E170" s="878"/>
      <c r="F170" s="874"/>
      <c r="G170" s="879">
        <v>11000000000</v>
      </c>
      <c r="H170" s="879"/>
      <c r="I170" s="879">
        <v>11000000000</v>
      </c>
      <c r="J170" s="879"/>
      <c r="K170" s="879"/>
      <c r="L170" s="879"/>
      <c r="M170" s="879"/>
      <c r="N170" s="879"/>
      <c r="O170" s="879"/>
      <c r="P170" s="879"/>
      <c r="Q170" s="874"/>
      <c r="R170" s="874"/>
      <c r="S170" s="874"/>
      <c r="T170" s="874"/>
      <c r="U170" s="874"/>
      <c r="V170" s="879">
        <v>1000000000</v>
      </c>
      <c r="W170" s="879"/>
      <c r="X170" s="879">
        <v>1000000000</v>
      </c>
      <c r="Y170" s="879"/>
      <c r="Z170" s="879"/>
      <c r="AA170" s="879">
        <v>150000000</v>
      </c>
      <c r="AB170" s="879"/>
      <c r="AC170" s="879">
        <v>150000000</v>
      </c>
      <c r="AD170" s="879"/>
      <c r="AE170" s="879"/>
      <c r="AF170" s="880">
        <f t="shared" si="8"/>
        <v>15</v>
      </c>
      <c r="AG170" s="880"/>
      <c r="AH170" s="880">
        <f t="shared" si="9"/>
        <v>15</v>
      </c>
      <c r="AI170" s="880"/>
      <c r="AJ170" s="878"/>
    </row>
    <row r="171" spans="1:36" ht="36">
      <c r="A171" s="464" t="s">
        <v>277</v>
      </c>
      <c r="B171" s="465" t="s">
        <v>3033</v>
      </c>
      <c r="C171" s="878"/>
      <c r="D171" s="878"/>
      <c r="E171" s="878"/>
      <c r="F171" s="874"/>
      <c r="G171" s="879">
        <v>8500000000</v>
      </c>
      <c r="H171" s="879"/>
      <c r="I171" s="879">
        <v>8500000000</v>
      </c>
      <c r="J171" s="879"/>
      <c r="K171" s="879"/>
      <c r="L171" s="879"/>
      <c r="M171" s="879"/>
      <c r="N171" s="879"/>
      <c r="O171" s="879"/>
      <c r="P171" s="879"/>
      <c r="Q171" s="874"/>
      <c r="R171" s="874"/>
      <c r="S171" s="874"/>
      <c r="T171" s="874"/>
      <c r="U171" s="874"/>
      <c r="V171" s="879">
        <v>1000000000</v>
      </c>
      <c r="W171" s="879"/>
      <c r="X171" s="879">
        <v>1000000000</v>
      </c>
      <c r="Y171" s="879"/>
      <c r="Z171" s="879"/>
      <c r="AA171" s="879">
        <v>544215000</v>
      </c>
      <c r="AB171" s="879"/>
      <c r="AC171" s="879">
        <v>544215000</v>
      </c>
      <c r="AD171" s="879"/>
      <c r="AE171" s="879"/>
      <c r="AF171" s="880">
        <f t="shared" si="8"/>
        <v>54.421500000000002</v>
      </c>
      <c r="AG171" s="880"/>
      <c r="AH171" s="880">
        <f t="shared" si="9"/>
        <v>54.421500000000002</v>
      </c>
      <c r="AI171" s="880"/>
      <c r="AJ171" s="878"/>
    </row>
    <row r="172" spans="1:36" ht="60">
      <c r="A172" s="464" t="s">
        <v>2103</v>
      </c>
      <c r="B172" s="465" t="s">
        <v>3034</v>
      </c>
      <c r="C172" s="878"/>
      <c r="D172" s="878"/>
      <c r="E172" s="878"/>
      <c r="F172" s="874"/>
      <c r="G172" s="879">
        <v>20000000000</v>
      </c>
      <c r="H172" s="879"/>
      <c r="I172" s="879">
        <v>20000000000</v>
      </c>
      <c r="J172" s="879"/>
      <c r="K172" s="879"/>
      <c r="L172" s="879"/>
      <c r="M172" s="879"/>
      <c r="N172" s="879"/>
      <c r="O172" s="879"/>
      <c r="P172" s="879"/>
      <c r="Q172" s="874"/>
      <c r="R172" s="874"/>
      <c r="S172" s="874"/>
      <c r="T172" s="874"/>
      <c r="U172" s="874"/>
      <c r="V172" s="879">
        <v>1000000000</v>
      </c>
      <c r="W172" s="879"/>
      <c r="X172" s="879">
        <v>1000000000</v>
      </c>
      <c r="Y172" s="879"/>
      <c r="Z172" s="879"/>
      <c r="AA172" s="879">
        <v>921195000</v>
      </c>
      <c r="AB172" s="879"/>
      <c r="AC172" s="879">
        <v>921195000</v>
      </c>
      <c r="AD172" s="879"/>
      <c r="AE172" s="879"/>
      <c r="AF172" s="880">
        <f t="shared" si="8"/>
        <v>92.119500000000002</v>
      </c>
      <c r="AG172" s="880"/>
      <c r="AH172" s="880">
        <f t="shared" si="9"/>
        <v>92.119500000000002</v>
      </c>
      <c r="AI172" s="880"/>
      <c r="AJ172" s="878"/>
    </row>
    <row r="173" spans="1:36" ht="48">
      <c r="A173" s="464" t="s">
        <v>423</v>
      </c>
      <c r="B173" s="465" t="s">
        <v>3035</v>
      </c>
      <c r="C173" s="878"/>
      <c r="D173" s="878"/>
      <c r="E173" s="878"/>
      <c r="F173" s="874"/>
      <c r="G173" s="879">
        <v>20000000000</v>
      </c>
      <c r="H173" s="879"/>
      <c r="I173" s="879">
        <v>20000000000</v>
      </c>
      <c r="J173" s="879"/>
      <c r="K173" s="879"/>
      <c r="L173" s="879"/>
      <c r="M173" s="879"/>
      <c r="N173" s="879"/>
      <c r="O173" s="879"/>
      <c r="P173" s="879"/>
      <c r="Q173" s="874"/>
      <c r="R173" s="874"/>
      <c r="S173" s="874"/>
      <c r="T173" s="874"/>
      <c r="U173" s="874"/>
      <c r="V173" s="879">
        <v>1000000000</v>
      </c>
      <c r="W173" s="879"/>
      <c r="X173" s="879">
        <v>1000000000</v>
      </c>
      <c r="Y173" s="879"/>
      <c r="Z173" s="879"/>
      <c r="AA173" s="879">
        <v>1000000000</v>
      </c>
      <c r="AB173" s="879"/>
      <c r="AC173" s="879">
        <v>1000000000</v>
      </c>
      <c r="AD173" s="879"/>
      <c r="AE173" s="879"/>
      <c r="AF173" s="880">
        <f t="shared" si="8"/>
        <v>100</v>
      </c>
      <c r="AG173" s="880"/>
      <c r="AH173" s="880">
        <f t="shared" si="9"/>
        <v>100</v>
      </c>
      <c r="AI173" s="880"/>
      <c r="AJ173" s="878"/>
    </row>
    <row r="174" spans="1:36" ht="24">
      <c r="A174" s="464" t="s">
        <v>181</v>
      </c>
      <c r="B174" s="465" t="s">
        <v>3036</v>
      </c>
      <c r="C174" s="878"/>
      <c r="D174" s="878"/>
      <c r="E174" s="878"/>
      <c r="F174" s="874"/>
      <c r="G174" s="879">
        <v>14600000000</v>
      </c>
      <c r="H174" s="879"/>
      <c r="I174" s="879">
        <v>14600000000</v>
      </c>
      <c r="J174" s="879"/>
      <c r="K174" s="879"/>
      <c r="L174" s="879"/>
      <c r="M174" s="879"/>
      <c r="N174" s="879"/>
      <c r="O174" s="879"/>
      <c r="P174" s="879"/>
      <c r="Q174" s="874"/>
      <c r="R174" s="874"/>
      <c r="S174" s="874"/>
      <c r="T174" s="874"/>
      <c r="U174" s="874"/>
      <c r="V174" s="879">
        <v>1000000000</v>
      </c>
      <c r="W174" s="879"/>
      <c r="X174" s="879">
        <v>1000000000</v>
      </c>
      <c r="Y174" s="879"/>
      <c r="Z174" s="879"/>
      <c r="AA174" s="879">
        <v>411851000</v>
      </c>
      <c r="AB174" s="879"/>
      <c r="AC174" s="879">
        <v>411851000</v>
      </c>
      <c r="AD174" s="879"/>
      <c r="AE174" s="879"/>
      <c r="AF174" s="880">
        <f t="shared" si="8"/>
        <v>41.185100000000006</v>
      </c>
      <c r="AG174" s="880"/>
      <c r="AH174" s="880">
        <f t="shared" si="9"/>
        <v>41.185100000000006</v>
      </c>
      <c r="AI174" s="880"/>
      <c r="AJ174" s="878"/>
    </row>
    <row r="175" spans="1:36" ht="48">
      <c r="A175" s="464" t="s">
        <v>2107</v>
      </c>
      <c r="B175" s="465" t="s">
        <v>3037</v>
      </c>
      <c r="C175" s="878"/>
      <c r="D175" s="878"/>
      <c r="E175" s="878"/>
      <c r="F175" s="874"/>
      <c r="G175" s="879">
        <v>3000000000</v>
      </c>
      <c r="H175" s="879"/>
      <c r="I175" s="879">
        <v>3000000000</v>
      </c>
      <c r="J175" s="879"/>
      <c r="K175" s="879"/>
      <c r="L175" s="879"/>
      <c r="M175" s="879"/>
      <c r="N175" s="879"/>
      <c r="O175" s="879"/>
      <c r="P175" s="879"/>
      <c r="Q175" s="874"/>
      <c r="R175" s="874"/>
      <c r="S175" s="874"/>
      <c r="T175" s="874"/>
      <c r="U175" s="874"/>
      <c r="V175" s="879">
        <v>1000000000</v>
      </c>
      <c r="W175" s="879"/>
      <c r="X175" s="879">
        <v>1000000000</v>
      </c>
      <c r="Y175" s="879"/>
      <c r="Z175" s="879"/>
      <c r="AA175" s="879"/>
      <c r="AB175" s="879"/>
      <c r="AC175" s="879"/>
      <c r="AD175" s="879"/>
      <c r="AE175" s="879"/>
      <c r="AF175" s="880">
        <f t="shared" si="8"/>
        <v>0</v>
      </c>
      <c r="AG175" s="880"/>
      <c r="AH175" s="880">
        <f t="shared" si="9"/>
        <v>0</v>
      </c>
      <c r="AI175" s="880"/>
      <c r="AJ175" s="878"/>
    </row>
    <row r="176" spans="1:36" ht="60">
      <c r="A176" s="464" t="s">
        <v>961</v>
      </c>
      <c r="B176" s="465" t="s">
        <v>3038</v>
      </c>
      <c r="C176" s="878"/>
      <c r="D176" s="878"/>
      <c r="E176" s="878"/>
      <c r="F176" s="874"/>
      <c r="G176" s="879">
        <v>14259475000</v>
      </c>
      <c r="H176" s="879"/>
      <c r="I176" s="879">
        <v>14259475000</v>
      </c>
      <c r="J176" s="879"/>
      <c r="K176" s="879"/>
      <c r="L176" s="879"/>
      <c r="M176" s="879"/>
      <c r="N176" s="879"/>
      <c r="O176" s="879"/>
      <c r="P176" s="879"/>
      <c r="Q176" s="874"/>
      <c r="R176" s="874"/>
      <c r="S176" s="874"/>
      <c r="T176" s="874"/>
      <c r="U176" s="874"/>
      <c r="V176" s="879">
        <v>1000000000</v>
      </c>
      <c r="W176" s="879"/>
      <c r="X176" s="879">
        <v>1000000000</v>
      </c>
      <c r="Y176" s="879"/>
      <c r="Z176" s="879"/>
      <c r="AA176" s="879">
        <v>384108000</v>
      </c>
      <c r="AB176" s="879"/>
      <c r="AC176" s="879">
        <v>384108000</v>
      </c>
      <c r="AD176" s="879"/>
      <c r="AE176" s="879"/>
      <c r="AF176" s="880">
        <f t="shared" si="8"/>
        <v>38.410800000000002</v>
      </c>
      <c r="AG176" s="880"/>
      <c r="AH176" s="880">
        <f t="shared" si="9"/>
        <v>38.410800000000002</v>
      </c>
      <c r="AI176" s="880"/>
      <c r="AJ176" s="878"/>
    </row>
    <row r="177" spans="1:36" ht="36">
      <c r="A177" s="464" t="s">
        <v>182</v>
      </c>
      <c r="B177" s="465" t="s">
        <v>3039</v>
      </c>
      <c r="C177" s="878"/>
      <c r="D177" s="878"/>
      <c r="E177" s="878"/>
      <c r="F177" s="874"/>
      <c r="G177" s="879">
        <v>10000000000</v>
      </c>
      <c r="H177" s="879"/>
      <c r="I177" s="879">
        <v>10000000000</v>
      </c>
      <c r="J177" s="879"/>
      <c r="K177" s="879"/>
      <c r="L177" s="879"/>
      <c r="M177" s="879"/>
      <c r="N177" s="879"/>
      <c r="O177" s="879"/>
      <c r="P177" s="879"/>
      <c r="Q177" s="874"/>
      <c r="R177" s="874"/>
      <c r="S177" s="874"/>
      <c r="T177" s="874"/>
      <c r="U177" s="874"/>
      <c r="V177" s="879">
        <v>1000000000</v>
      </c>
      <c r="W177" s="879"/>
      <c r="X177" s="879">
        <v>1000000000</v>
      </c>
      <c r="Y177" s="879"/>
      <c r="Z177" s="879"/>
      <c r="AA177" s="879">
        <v>537296000</v>
      </c>
      <c r="AB177" s="879"/>
      <c r="AC177" s="879">
        <v>537296000</v>
      </c>
      <c r="AD177" s="879"/>
      <c r="AE177" s="879"/>
      <c r="AF177" s="880">
        <f t="shared" si="8"/>
        <v>53.729599999999998</v>
      </c>
      <c r="AG177" s="880"/>
      <c r="AH177" s="880">
        <f t="shared" si="9"/>
        <v>53.729599999999998</v>
      </c>
      <c r="AI177" s="880"/>
      <c r="AJ177" s="878"/>
    </row>
    <row r="178" spans="1:36" ht="24">
      <c r="A178" s="464" t="s">
        <v>960</v>
      </c>
      <c r="B178" s="465" t="s">
        <v>3040</v>
      </c>
      <c r="C178" s="878"/>
      <c r="D178" s="878"/>
      <c r="E178" s="878"/>
      <c r="F178" s="874"/>
      <c r="G178" s="879">
        <v>5000000000</v>
      </c>
      <c r="H178" s="879"/>
      <c r="I178" s="879">
        <v>5000000000</v>
      </c>
      <c r="J178" s="879"/>
      <c r="K178" s="879"/>
      <c r="L178" s="879"/>
      <c r="M178" s="879"/>
      <c r="N178" s="879"/>
      <c r="O178" s="879"/>
      <c r="P178" s="879"/>
      <c r="Q178" s="874"/>
      <c r="R178" s="874"/>
      <c r="S178" s="874"/>
      <c r="T178" s="874"/>
      <c r="U178" s="874"/>
      <c r="V178" s="879">
        <v>1000000000</v>
      </c>
      <c r="W178" s="879"/>
      <c r="X178" s="879">
        <v>1000000000</v>
      </c>
      <c r="Y178" s="879"/>
      <c r="Z178" s="879"/>
      <c r="AA178" s="879">
        <v>283302000</v>
      </c>
      <c r="AB178" s="879"/>
      <c r="AC178" s="879">
        <v>283302000</v>
      </c>
      <c r="AD178" s="879"/>
      <c r="AE178" s="879"/>
      <c r="AF178" s="880">
        <f t="shared" si="8"/>
        <v>28.330200000000001</v>
      </c>
      <c r="AG178" s="880"/>
      <c r="AH178" s="880">
        <f t="shared" si="9"/>
        <v>28.330200000000001</v>
      </c>
      <c r="AI178" s="880"/>
      <c r="AJ178" s="878"/>
    </row>
    <row r="179" spans="1:36" ht="12">
      <c r="A179" s="464" t="s">
        <v>959</v>
      </c>
      <c r="B179" s="465"/>
      <c r="C179" s="878"/>
      <c r="D179" s="878"/>
      <c r="E179" s="878"/>
      <c r="F179" s="874"/>
      <c r="G179" s="879"/>
      <c r="H179" s="879"/>
      <c r="I179" s="879"/>
      <c r="J179" s="879"/>
      <c r="K179" s="879"/>
      <c r="L179" s="879"/>
      <c r="M179" s="879"/>
      <c r="N179" s="879"/>
      <c r="O179" s="879"/>
      <c r="P179" s="879"/>
      <c r="Q179" s="874"/>
      <c r="R179" s="874"/>
      <c r="S179" s="874"/>
      <c r="T179" s="874"/>
      <c r="U179" s="874"/>
      <c r="V179" s="879">
        <v>0</v>
      </c>
      <c r="W179" s="879"/>
      <c r="X179" s="879">
        <v>0</v>
      </c>
      <c r="Y179" s="879"/>
      <c r="Z179" s="879"/>
      <c r="AA179" s="879"/>
      <c r="AB179" s="879"/>
      <c r="AC179" s="879"/>
      <c r="AD179" s="879"/>
      <c r="AE179" s="879"/>
      <c r="AF179" s="880" t="e">
        <f t="shared" si="8"/>
        <v>#DIV/0!</v>
      </c>
      <c r="AG179" s="880"/>
      <c r="AH179" s="880" t="e">
        <f t="shared" si="9"/>
        <v>#DIV/0!</v>
      </c>
      <c r="AI179" s="880"/>
      <c r="AJ179" s="878"/>
    </row>
    <row r="180" spans="1:36" ht="22.8">
      <c r="A180" s="872" t="s">
        <v>305</v>
      </c>
      <c r="B180" s="873" t="s">
        <v>2605</v>
      </c>
      <c r="C180" s="878"/>
      <c r="D180" s="878"/>
      <c r="E180" s="878"/>
      <c r="F180" s="874"/>
      <c r="G180" s="881"/>
      <c r="H180" s="881"/>
      <c r="I180" s="881"/>
      <c r="J180" s="881"/>
      <c r="K180" s="881"/>
      <c r="L180" s="881">
        <f t="shared" ref="L180:N180" si="10">SUM(L181:L432)</f>
        <v>506454017127</v>
      </c>
      <c r="M180" s="881"/>
      <c r="N180" s="881">
        <f t="shared" si="10"/>
        <v>506454017127</v>
      </c>
      <c r="O180" s="881"/>
      <c r="P180" s="881"/>
      <c r="Q180" s="874"/>
      <c r="R180" s="874"/>
      <c r="S180" s="874"/>
      <c r="T180" s="874"/>
      <c r="U180" s="874"/>
      <c r="V180" s="881">
        <v>597411425789</v>
      </c>
      <c r="W180" s="881"/>
      <c r="X180" s="881">
        <v>597411425789</v>
      </c>
      <c r="Y180" s="881"/>
      <c r="Z180" s="881"/>
      <c r="AA180" s="879">
        <v>454602533700</v>
      </c>
      <c r="AB180" s="879"/>
      <c r="AC180" s="879">
        <v>454602533700</v>
      </c>
      <c r="AD180" s="879"/>
      <c r="AE180" s="879"/>
      <c r="AF180" s="880">
        <f t="shared" si="8"/>
        <v>76.095386541964345</v>
      </c>
      <c r="AG180" s="880"/>
      <c r="AH180" s="880">
        <f t="shared" si="9"/>
        <v>76.095386541964345</v>
      </c>
      <c r="AI180" s="880"/>
      <c r="AJ180" s="878"/>
    </row>
    <row r="181" spans="1:36" ht="15.6">
      <c r="A181" s="464" t="s">
        <v>193</v>
      </c>
      <c r="B181" s="882" t="s">
        <v>3041</v>
      </c>
      <c r="C181" s="878"/>
      <c r="D181" s="878"/>
      <c r="E181" s="878"/>
      <c r="F181" s="874"/>
      <c r="G181" s="879"/>
      <c r="H181" s="879"/>
      <c r="I181" s="879"/>
      <c r="J181" s="879"/>
      <c r="K181" s="879"/>
      <c r="L181" s="879"/>
      <c r="M181" s="879"/>
      <c r="N181" s="879"/>
      <c r="O181" s="879"/>
      <c r="P181" s="879"/>
      <c r="Q181" s="874"/>
      <c r="R181" s="874"/>
      <c r="S181" s="874"/>
      <c r="T181" s="874"/>
      <c r="U181" s="874"/>
      <c r="V181" s="879">
        <v>1500000000</v>
      </c>
      <c r="W181" s="879"/>
      <c r="X181" s="879">
        <v>1500000000</v>
      </c>
      <c r="Y181" s="879"/>
      <c r="Z181" s="879"/>
      <c r="AA181" s="879"/>
      <c r="AB181" s="879"/>
      <c r="AC181" s="879"/>
      <c r="AD181" s="879"/>
      <c r="AE181" s="879"/>
      <c r="AF181" s="880">
        <f t="shared" si="8"/>
        <v>0</v>
      </c>
      <c r="AG181" s="880"/>
      <c r="AH181" s="880">
        <f t="shared" si="9"/>
        <v>0</v>
      </c>
      <c r="AI181" s="880"/>
      <c r="AJ181" s="878"/>
    </row>
    <row r="182" spans="1:36" ht="24">
      <c r="A182" s="464" t="s">
        <v>83</v>
      </c>
      <c r="B182" s="465" t="s">
        <v>1416</v>
      </c>
      <c r="C182" s="878"/>
      <c r="D182" s="878"/>
      <c r="E182" s="878"/>
      <c r="F182" s="874"/>
      <c r="G182" s="879">
        <v>216625000000</v>
      </c>
      <c r="H182" s="879"/>
      <c r="I182" s="879">
        <v>216625000000</v>
      </c>
      <c r="J182" s="879"/>
      <c r="K182" s="879"/>
      <c r="L182" s="879"/>
      <c r="M182" s="879"/>
      <c r="N182" s="879"/>
      <c r="O182" s="879"/>
      <c r="P182" s="879"/>
      <c r="Q182" s="874"/>
      <c r="R182" s="874"/>
      <c r="S182" s="874"/>
      <c r="T182" s="874"/>
      <c r="U182" s="874"/>
      <c r="V182" s="879">
        <v>11311000000</v>
      </c>
      <c r="W182" s="879"/>
      <c r="X182" s="879">
        <v>11311000000</v>
      </c>
      <c r="Y182" s="879"/>
      <c r="Z182" s="879"/>
      <c r="AA182" s="879">
        <v>10783697700</v>
      </c>
      <c r="AB182" s="879"/>
      <c r="AC182" s="879">
        <v>10783697700</v>
      </c>
      <c r="AD182" s="879"/>
      <c r="AE182" s="879"/>
      <c r="AF182" s="880">
        <f t="shared" si="8"/>
        <v>95.338146052515242</v>
      </c>
      <c r="AG182" s="880"/>
      <c r="AH182" s="880">
        <f t="shared" si="9"/>
        <v>95.338146052515242</v>
      </c>
      <c r="AI182" s="880"/>
      <c r="AJ182" s="878"/>
    </row>
    <row r="183" spans="1:36" ht="36">
      <c r="A183" s="464" t="s">
        <v>84</v>
      </c>
      <c r="B183" s="465" t="s">
        <v>1456</v>
      </c>
      <c r="C183" s="878"/>
      <c r="D183" s="878"/>
      <c r="E183" s="878"/>
      <c r="F183" s="874"/>
      <c r="G183" s="879">
        <v>80874000000</v>
      </c>
      <c r="H183" s="879"/>
      <c r="I183" s="879">
        <v>80874000000</v>
      </c>
      <c r="J183" s="879"/>
      <c r="K183" s="879"/>
      <c r="L183" s="879"/>
      <c r="M183" s="879"/>
      <c r="N183" s="879"/>
      <c r="O183" s="879"/>
      <c r="P183" s="879"/>
      <c r="Q183" s="874"/>
      <c r="R183" s="874"/>
      <c r="S183" s="874"/>
      <c r="T183" s="874"/>
      <c r="U183" s="874"/>
      <c r="V183" s="879">
        <v>2989000000</v>
      </c>
      <c r="W183" s="879"/>
      <c r="X183" s="879">
        <v>2989000000</v>
      </c>
      <c r="Y183" s="879"/>
      <c r="Z183" s="879"/>
      <c r="AA183" s="879">
        <v>2989000000</v>
      </c>
      <c r="AB183" s="879"/>
      <c r="AC183" s="879">
        <v>2989000000</v>
      </c>
      <c r="AD183" s="879"/>
      <c r="AE183" s="879"/>
      <c r="AF183" s="880">
        <f t="shared" si="8"/>
        <v>100</v>
      </c>
      <c r="AG183" s="880"/>
      <c r="AH183" s="880">
        <f t="shared" si="9"/>
        <v>100</v>
      </c>
      <c r="AI183" s="880"/>
      <c r="AJ183" s="878"/>
    </row>
    <row r="184" spans="1:36" ht="24">
      <c r="A184" s="464" t="s">
        <v>85</v>
      </c>
      <c r="B184" s="465" t="s">
        <v>1457</v>
      </c>
      <c r="C184" s="878"/>
      <c r="D184" s="878"/>
      <c r="E184" s="878"/>
      <c r="F184" s="874"/>
      <c r="G184" s="879">
        <v>101278000000</v>
      </c>
      <c r="H184" s="879"/>
      <c r="I184" s="879">
        <v>101278000000</v>
      </c>
      <c r="J184" s="879"/>
      <c r="K184" s="879"/>
      <c r="L184" s="879"/>
      <c r="M184" s="879"/>
      <c r="N184" s="879"/>
      <c r="O184" s="879"/>
      <c r="P184" s="879"/>
      <c r="Q184" s="874"/>
      <c r="R184" s="874"/>
      <c r="S184" s="874"/>
      <c r="T184" s="874"/>
      <c r="U184" s="874"/>
      <c r="V184" s="879">
        <v>7538000000</v>
      </c>
      <c r="W184" s="879"/>
      <c r="X184" s="879">
        <v>7538000000</v>
      </c>
      <c r="Y184" s="879"/>
      <c r="Z184" s="879"/>
      <c r="AA184" s="876">
        <v>7038770000</v>
      </c>
      <c r="AB184" s="876"/>
      <c r="AC184" s="876">
        <v>7038770000</v>
      </c>
      <c r="AD184" s="876"/>
      <c r="AE184" s="876"/>
      <c r="AF184" s="877">
        <f t="shared" si="8"/>
        <v>93.377155744229228</v>
      </c>
      <c r="AG184" s="877"/>
      <c r="AH184" s="877">
        <f t="shared" si="9"/>
        <v>93.377155744229228</v>
      </c>
      <c r="AI184" s="877"/>
      <c r="AJ184" s="878"/>
    </row>
    <row r="185" spans="1:36" ht="24">
      <c r="A185" s="464" t="s">
        <v>86</v>
      </c>
      <c r="B185" s="465" t="s">
        <v>1567</v>
      </c>
      <c r="C185" s="878"/>
      <c r="D185" s="878"/>
      <c r="E185" s="878"/>
      <c r="F185" s="874"/>
      <c r="G185" s="879">
        <v>106904000000</v>
      </c>
      <c r="H185" s="879"/>
      <c r="I185" s="879">
        <v>106904000000</v>
      </c>
      <c r="J185" s="879"/>
      <c r="K185" s="879"/>
      <c r="L185" s="879">
        <v>8953000000</v>
      </c>
      <c r="M185" s="879"/>
      <c r="N185" s="879">
        <v>8953000000</v>
      </c>
      <c r="O185" s="879"/>
      <c r="P185" s="879"/>
      <c r="Q185" s="874"/>
      <c r="R185" s="874"/>
      <c r="S185" s="874"/>
      <c r="T185" s="874"/>
      <c r="U185" s="874"/>
      <c r="V185" s="879">
        <v>10000000000</v>
      </c>
      <c r="W185" s="879"/>
      <c r="X185" s="879">
        <v>10000000000</v>
      </c>
      <c r="Y185" s="879"/>
      <c r="Z185" s="879"/>
      <c r="AA185" s="879">
        <v>10000000000</v>
      </c>
      <c r="AB185" s="879"/>
      <c r="AC185" s="879">
        <v>10000000000</v>
      </c>
      <c r="AD185" s="879"/>
      <c r="AE185" s="879"/>
      <c r="AF185" s="880">
        <f t="shared" si="8"/>
        <v>100</v>
      </c>
      <c r="AG185" s="880"/>
      <c r="AH185" s="880">
        <f t="shared" si="9"/>
        <v>100</v>
      </c>
      <c r="AI185" s="880"/>
      <c r="AJ185" s="878"/>
    </row>
    <row r="186" spans="1:36" ht="46.8">
      <c r="A186" s="464" t="s">
        <v>87</v>
      </c>
      <c r="B186" s="883" t="s">
        <v>3042</v>
      </c>
      <c r="C186" s="878"/>
      <c r="D186" s="878"/>
      <c r="E186" s="878"/>
      <c r="F186" s="874"/>
      <c r="G186" s="879"/>
      <c r="H186" s="879"/>
      <c r="I186" s="879"/>
      <c r="J186" s="879"/>
      <c r="K186" s="879"/>
      <c r="L186" s="879"/>
      <c r="M186" s="879"/>
      <c r="N186" s="879"/>
      <c r="O186" s="879"/>
      <c r="P186" s="879"/>
      <c r="Q186" s="874"/>
      <c r="R186" s="874"/>
      <c r="S186" s="874"/>
      <c r="T186" s="874"/>
      <c r="U186" s="874"/>
      <c r="V186" s="879">
        <v>0</v>
      </c>
      <c r="W186" s="879"/>
      <c r="X186" s="879">
        <v>0</v>
      </c>
      <c r="Y186" s="879"/>
      <c r="Z186" s="879"/>
      <c r="AA186" s="879"/>
      <c r="AB186" s="879"/>
      <c r="AC186" s="879"/>
      <c r="AD186" s="879"/>
      <c r="AE186" s="879"/>
      <c r="AF186" s="880" t="e">
        <f t="shared" si="8"/>
        <v>#DIV/0!</v>
      </c>
      <c r="AG186" s="880"/>
      <c r="AH186" s="880" t="e">
        <f t="shared" si="9"/>
        <v>#DIV/0!</v>
      </c>
      <c r="AI186" s="880"/>
      <c r="AJ186" s="878"/>
    </row>
    <row r="187" spans="1:36" ht="24">
      <c r="A187" s="464" t="s">
        <v>88</v>
      </c>
      <c r="B187" s="465" t="s">
        <v>1434</v>
      </c>
      <c r="C187" s="878"/>
      <c r="D187" s="878"/>
      <c r="E187" s="878"/>
      <c r="F187" s="874"/>
      <c r="G187" s="879">
        <v>272849000000</v>
      </c>
      <c r="H187" s="879"/>
      <c r="I187" s="879">
        <v>272849000000</v>
      </c>
      <c r="J187" s="879"/>
      <c r="K187" s="879"/>
      <c r="L187" s="879">
        <v>52868000000</v>
      </c>
      <c r="M187" s="879"/>
      <c r="N187" s="879">
        <v>52868000000</v>
      </c>
      <c r="O187" s="879"/>
      <c r="P187" s="879"/>
      <c r="Q187" s="874"/>
      <c r="R187" s="874"/>
      <c r="S187" s="874"/>
      <c r="T187" s="874"/>
      <c r="U187" s="874"/>
      <c r="V187" s="879">
        <v>9323000000</v>
      </c>
      <c r="W187" s="879"/>
      <c r="X187" s="879">
        <v>9323000000</v>
      </c>
      <c r="Y187" s="879"/>
      <c r="Z187" s="879"/>
      <c r="AA187" s="879">
        <v>9163544000</v>
      </c>
      <c r="AB187" s="879"/>
      <c r="AC187" s="879">
        <v>9163544000</v>
      </c>
      <c r="AD187" s="879"/>
      <c r="AE187" s="879"/>
      <c r="AF187" s="880">
        <f t="shared" si="8"/>
        <v>98.28964925453181</v>
      </c>
      <c r="AG187" s="880"/>
      <c r="AH187" s="880">
        <f t="shared" si="9"/>
        <v>98.28964925453181</v>
      </c>
      <c r="AI187" s="880"/>
      <c r="AJ187" s="878"/>
    </row>
    <row r="188" spans="1:36" ht="36">
      <c r="A188" s="464" t="s">
        <v>218</v>
      </c>
      <c r="B188" s="465" t="s">
        <v>1383</v>
      </c>
      <c r="C188" s="878"/>
      <c r="D188" s="878"/>
      <c r="E188" s="878"/>
      <c r="F188" s="874"/>
      <c r="G188" s="879">
        <v>75850000000</v>
      </c>
      <c r="H188" s="879"/>
      <c r="I188" s="879">
        <v>75850000000</v>
      </c>
      <c r="J188" s="879"/>
      <c r="K188" s="879"/>
      <c r="L188" s="879">
        <v>6690000000</v>
      </c>
      <c r="M188" s="879"/>
      <c r="N188" s="879">
        <v>6690000000</v>
      </c>
      <c r="O188" s="879"/>
      <c r="P188" s="879"/>
      <c r="Q188" s="874"/>
      <c r="R188" s="874"/>
      <c r="S188" s="874"/>
      <c r="T188" s="874"/>
      <c r="U188" s="874"/>
      <c r="V188" s="879">
        <v>1330681138</v>
      </c>
      <c r="W188" s="879"/>
      <c r="X188" s="879">
        <v>1330681138</v>
      </c>
      <c r="Y188" s="879"/>
      <c r="Z188" s="879"/>
      <c r="AA188" s="879">
        <v>735856126</v>
      </c>
      <c r="AB188" s="879"/>
      <c r="AC188" s="879">
        <v>735856126</v>
      </c>
      <c r="AD188" s="879"/>
      <c r="AE188" s="879"/>
      <c r="AF188" s="880">
        <f t="shared" si="8"/>
        <v>55.299207675400297</v>
      </c>
      <c r="AG188" s="880"/>
      <c r="AH188" s="880">
        <f t="shared" si="9"/>
        <v>55.299207675400297</v>
      </c>
      <c r="AI188" s="880"/>
      <c r="AJ188" s="878"/>
    </row>
    <row r="189" spans="1:36" ht="24">
      <c r="A189" s="464" t="s">
        <v>219</v>
      </c>
      <c r="B189" s="465" t="s">
        <v>2606</v>
      </c>
      <c r="C189" s="878"/>
      <c r="D189" s="878"/>
      <c r="E189" s="878"/>
      <c r="F189" s="874"/>
      <c r="G189" s="879">
        <v>5302842000</v>
      </c>
      <c r="H189" s="879"/>
      <c r="I189" s="879">
        <v>5302842000</v>
      </c>
      <c r="J189" s="879"/>
      <c r="K189" s="879"/>
      <c r="L189" s="879">
        <v>1855090600</v>
      </c>
      <c r="M189" s="879"/>
      <c r="N189" s="879">
        <v>1855090600</v>
      </c>
      <c r="O189" s="879"/>
      <c r="P189" s="879"/>
      <c r="Q189" s="874"/>
      <c r="R189" s="874"/>
      <c r="S189" s="874"/>
      <c r="T189" s="874"/>
      <c r="U189" s="874"/>
      <c r="V189" s="879">
        <v>2874000000</v>
      </c>
      <c r="W189" s="879"/>
      <c r="X189" s="879">
        <v>2874000000</v>
      </c>
      <c r="Y189" s="879"/>
      <c r="Z189" s="879"/>
      <c r="AA189" s="879">
        <v>1688870887</v>
      </c>
      <c r="AB189" s="879"/>
      <c r="AC189" s="879">
        <v>1688870887</v>
      </c>
      <c r="AD189" s="879"/>
      <c r="AE189" s="879"/>
      <c r="AF189" s="880">
        <f t="shared" si="8"/>
        <v>58.763774773834378</v>
      </c>
      <c r="AG189" s="880"/>
      <c r="AH189" s="880">
        <f t="shared" si="9"/>
        <v>58.763774773834378</v>
      </c>
      <c r="AI189" s="880"/>
      <c r="AJ189" s="878"/>
    </row>
    <row r="190" spans="1:36" ht="36">
      <c r="A190" s="464" t="s">
        <v>477</v>
      </c>
      <c r="B190" s="465" t="s">
        <v>1381</v>
      </c>
      <c r="C190" s="878"/>
      <c r="D190" s="878"/>
      <c r="E190" s="878"/>
      <c r="F190" s="874"/>
      <c r="G190" s="879">
        <v>152868000000</v>
      </c>
      <c r="H190" s="879"/>
      <c r="I190" s="879">
        <v>152868000000</v>
      </c>
      <c r="J190" s="879"/>
      <c r="K190" s="879"/>
      <c r="L190" s="879">
        <v>4338561438</v>
      </c>
      <c r="M190" s="879"/>
      <c r="N190" s="879">
        <v>4338561438</v>
      </c>
      <c r="O190" s="879"/>
      <c r="P190" s="879"/>
      <c r="Q190" s="874"/>
      <c r="R190" s="874"/>
      <c r="S190" s="874"/>
      <c r="T190" s="874"/>
      <c r="U190" s="874"/>
      <c r="V190" s="879">
        <v>1494706095</v>
      </c>
      <c r="W190" s="879"/>
      <c r="X190" s="879">
        <v>1494706095</v>
      </c>
      <c r="Y190" s="879"/>
      <c r="Z190" s="879"/>
      <c r="AA190" s="879">
        <v>160726570</v>
      </c>
      <c r="AB190" s="879"/>
      <c r="AC190" s="879">
        <v>160726570</v>
      </c>
      <c r="AD190" s="879"/>
      <c r="AE190" s="879"/>
      <c r="AF190" s="880">
        <f t="shared" si="8"/>
        <v>10.753055101444541</v>
      </c>
      <c r="AG190" s="880"/>
      <c r="AH190" s="880">
        <f t="shared" si="9"/>
        <v>10.753055101444541</v>
      </c>
      <c r="AI190" s="880"/>
      <c r="AJ190" s="878"/>
    </row>
    <row r="191" spans="1:36" ht="36">
      <c r="A191" s="464" t="s">
        <v>895</v>
      </c>
      <c r="B191" s="465" t="s">
        <v>2607</v>
      </c>
      <c r="C191" s="878"/>
      <c r="D191" s="878"/>
      <c r="E191" s="878"/>
      <c r="F191" s="874"/>
      <c r="G191" s="879">
        <v>2000000000</v>
      </c>
      <c r="H191" s="879"/>
      <c r="I191" s="879">
        <v>2000000000</v>
      </c>
      <c r="J191" s="879"/>
      <c r="K191" s="879"/>
      <c r="L191" s="879">
        <v>2999156000</v>
      </c>
      <c r="M191" s="879"/>
      <c r="N191" s="879">
        <v>2999156000</v>
      </c>
      <c r="O191" s="879"/>
      <c r="P191" s="879"/>
      <c r="Q191" s="874"/>
      <c r="R191" s="874"/>
      <c r="S191" s="874"/>
      <c r="T191" s="874"/>
      <c r="U191" s="874"/>
      <c r="V191" s="879">
        <v>3850000000</v>
      </c>
      <c r="W191" s="879"/>
      <c r="X191" s="879">
        <v>3850000000</v>
      </c>
      <c r="Y191" s="879"/>
      <c r="Z191" s="879"/>
      <c r="AA191" s="879">
        <v>1924999000</v>
      </c>
      <c r="AB191" s="879"/>
      <c r="AC191" s="879">
        <v>1924999000</v>
      </c>
      <c r="AD191" s="879"/>
      <c r="AE191" s="879"/>
      <c r="AF191" s="880">
        <f t="shared" si="8"/>
        <v>49.999974025974026</v>
      </c>
      <c r="AG191" s="880"/>
      <c r="AH191" s="880">
        <f t="shared" si="9"/>
        <v>49.999974025974026</v>
      </c>
      <c r="AI191" s="880"/>
      <c r="AJ191" s="878"/>
    </row>
    <row r="192" spans="1:36" ht="48">
      <c r="A192" s="464" t="s">
        <v>240</v>
      </c>
      <c r="B192" s="465" t="s">
        <v>1432</v>
      </c>
      <c r="C192" s="878"/>
      <c r="D192" s="878"/>
      <c r="E192" s="878"/>
      <c r="F192" s="874"/>
      <c r="G192" s="879">
        <v>822172000000</v>
      </c>
      <c r="H192" s="879"/>
      <c r="I192" s="879">
        <v>822172000000</v>
      </c>
      <c r="J192" s="879"/>
      <c r="K192" s="879"/>
      <c r="L192" s="879">
        <v>55718828819</v>
      </c>
      <c r="M192" s="879"/>
      <c r="N192" s="879">
        <v>55718828819</v>
      </c>
      <c r="O192" s="879"/>
      <c r="P192" s="879"/>
      <c r="Q192" s="874"/>
      <c r="R192" s="874"/>
      <c r="S192" s="874"/>
      <c r="T192" s="874"/>
      <c r="U192" s="874"/>
      <c r="V192" s="879">
        <v>28198286216</v>
      </c>
      <c r="W192" s="879"/>
      <c r="X192" s="879">
        <v>28198286216</v>
      </c>
      <c r="Y192" s="879"/>
      <c r="Z192" s="879"/>
      <c r="AA192" s="879">
        <v>10641782982</v>
      </c>
      <c r="AB192" s="879"/>
      <c r="AC192" s="879">
        <v>10641782982</v>
      </c>
      <c r="AD192" s="879"/>
      <c r="AE192" s="879"/>
      <c r="AF192" s="880">
        <f t="shared" si="8"/>
        <v>37.739112584656802</v>
      </c>
      <c r="AG192" s="880"/>
      <c r="AH192" s="880">
        <f t="shared" si="9"/>
        <v>37.739112584656802</v>
      </c>
      <c r="AI192" s="880"/>
      <c r="AJ192" s="878"/>
    </row>
    <row r="193" spans="1:36" ht="48">
      <c r="A193" s="464" t="s">
        <v>896</v>
      </c>
      <c r="B193" s="465" t="s">
        <v>1433</v>
      </c>
      <c r="C193" s="878"/>
      <c r="D193" s="878"/>
      <c r="E193" s="878"/>
      <c r="F193" s="874"/>
      <c r="G193" s="879">
        <v>1294762000000</v>
      </c>
      <c r="H193" s="879"/>
      <c r="I193" s="879">
        <v>1294762000000</v>
      </c>
      <c r="J193" s="879"/>
      <c r="K193" s="879"/>
      <c r="L193" s="879">
        <v>35957000000</v>
      </c>
      <c r="M193" s="879"/>
      <c r="N193" s="879">
        <v>35957000000</v>
      </c>
      <c r="O193" s="879"/>
      <c r="P193" s="879"/>
      <c r="Q193" s="874"/>
      <c r="R193" s="874"/>
      <c r="S193" s="874"/>
      <c r="T193" s="874"/>
      <c r="U193" s="874"/>
      <c r="V193" s="879">
        <v>6186720050</v>
      </c>
      <c r="W193" s="879"/>
      <c r="X193" s="879">
        <v>6186720050</v>
      </c>
      <c r="Y193" s="879"/>
      <c r="Z193" s="879"/>
      <c r="AA193" s="879">
        <v>3427244000</v>
      </c>
      <c r="AB193" s="879"/>
      <c r="AC193" s="879">
        <v>3427244000</v>
      </c>
      <c r="AD193" s="879"/>
      <c r="AE193" s="879"/>
      <c r="AF193" s="880">
        <f t="shared" si="8"/>
        <v>55.396784924832666</v>
      </c>
      <c r="AG193" s="880"/>
      <c r="AH193" s="880">
        <f t="shared" si="9"/>
        <v>55.396784924832666</v>
      </c>
      <c r="AI193" s="880"/>
      <c r="AJ193" s="878"/>
    </row>
    <row r="194" spans="1:36" ht="48">
      <c r="A194" s="464" t="s">
        <v>897</v>
      </c>
      <c r="B194" s="465" t="s">
        <v>2608</v>
      </c>
      <c r="C194" s="878"/>
      <c r="D194" s="878"/>
      <c r="E194" s="878"/>
      <c r="F194" s="874"/>
      <c r="G194" s="879">
        <v>13000000000</v>
      </c>
      <c r="H194" s="879"/>
      <c r="I194" s="879">
        <v>13000000000</v>
      </c>
      <c r="J194" s="879"/>
      <c r="K194" s="879"/>
      <c r="L194" s="879">
        <v>40499490000</v>
      </c>
      <c r="M194" s="879"/>
      <c r="N194" s="879">
        <v>40499490000</v>
      </c>
      <c r="O194" s="879"/>
      <c r="P194" s="879"/>
      <c r="Q194" s="874"/>
      <c r="R194" s="874"/>
      <c r="S194" s="874"/>
      <c r="T194" s="874"/>
      <c r="U194" s="874"/>
      <c r="V194" s="879">
        <v>23950342872</v>
      </c>
      <c r="W194" s="879"/>
      <c r="X194" s="879">
        <v>23950342872</v>
      </c>
      <c r="Y194" s="879"/>
      <c r="Z194" s="879"/>
      <c r="AA194" s="879">
        <v>5749118583</v>
      </c>
      <c r="AB194" s="879"/>
      <c r="AC194" s="879">
        <v>5749118583</v>
      </c>
      <c r="AD194" s="879"/>
      <c r="AE194" s="879"/>
      <c r="AF194" s="880">
        <f t="shared" si="8"/>
        <v>24.004326842941406</v>
      </c>
      <c r="AG194" s="880"/>
      <c r="AH194" s="880">
        <f t="shared" si="9"/>
        <v>24.004326842941406</v>
      </c>
      <c r="AI194" s="880"/>
      <c r="AJ194" s="878"/>
    </row>
    <row r="195" spans="1:36" ht="48">
      <c r="A195" s="464" t="s">
        <v>898</v>
      </c>
      <c r="B195" s="465" t="s">
        <v>3043</v>
      </c>
      <c r="C195" s="878"/>
      <c r="D195" s="878"/>
      <c r="E195" s="878"/>
      <c r="F195" s="874"/>
      <c r="G195" s="879">
        <v>500970000000</v>
      </c>
      <c r="H195" s="879"/>
      <c r="I195" s="879">
        <v>500970000000</v>
      </c>
      <c r="J195" s="879"/>
      <c r="K195" s="879"/>
      <c r="L195" s="879"/>
      <c r="M195" s="879"/>
      <c r="N195" s="879"/>
      <c r="O195" s="879"/>
      <c r="P195" s="879"/>
      <c r="Q195" s="874"/>
      <c r="R195" s="874"/>
      <c r="S195" s="874"/>
      <c r="T195" s="874"/>
      <c r="U195" s="874"/>
      <c r="V195" s="879">
        <v>2800000000</v>
      </c>
      <c r="W195" s="879"/>
      <c r="X195" s="879">
        <v>2800000000</v>
      </c>
      <c r="Y195" s="879"/>
      <c r="Z195" s="879"/>
      <c r="AA195" s="879">
        <v>1281294000</v>
      </c>
      <c r="AB195" s="879"/>
      <c r="AC195" s="879">
        <v>1281294000</v>
      </c>
      <c r="AD195" s="879"/>
      <c r="AE195" s="879"/>
      <c r="AF195" s="880">
        <f t="shared" si="8"/>
        <v>45.7605</v>
      </c>
      <c r="AG195" s="880"/>
      <c r="AH195" s="880">
        <f t="shared" si="9"/>
        <v>45.7605</v>
      </c>
      <c r="AI195" s="880"/>
      <c r="AJ195" s="878"/>
    </row>
    <row r="196" spans="1:36" ht="36">
      <c r="A196" s="464" t="s">
        <v>899</v>
      </c>
      <c r="B196" s="465" t="s">
        <v>3044</v>
      </c>
      <c r="C196" s="878"/>
      <c r="D196" s="878"/>
      <c r="E196" s="878"/>
      <c r="F196" s="874"/>
      <c r="G196" s="879">
        <v>164667907000</v>
      </c>
      <c r="H196" s="879"/>
      <c r="I196" s="879">
        <v>164667907000</v>
      </c>
      <c r="J196" s="879"/>
      <c r="K196" s="879"/>
      <c r="L196" s="879">
        <v>1998000000</v>
      </c>
      <c r="M196" s="879"/>
      <c r="N196" s="879">
        <v>1998000000</v>
      </c>
      <c r="O196" s="879"/>
      <c r="P196" s="879"/>
      <c r="Q196" s="874"/>
      <c r="R196" s="874"/>
      <c r="S196" s="874"/>
      <c r="T196" s="874"/>
      <c r="U196" s="874"/>
      <c r="V196" s="879">
        <v>648000000</v>
      </c>
      <c r="W196" s="879"/>
      <c r="X196" s="879">
        <v>648000000</v>
      </c>
      <c r="Y196" s="879"/>
      <c r="Z196" s="879"/>
      <c r="AA196" s="879">
        <v>448751118</v>
      </c>
      <c r="AB196" s="879"/>
      <c r="AC196" s="879">
        <v>448751118</v>
      </c>
      <c r="AD196" s="879"/>
      <c r="AE196" s="879"/>
      <c r="AF196" s="880">
        <f t="shared" si="8"/>
        <v>69.251715740740735</v>
      </c>
      <c r="AG196" s="880"/>
      <c r="AH196" s="880">
        <f t="shared" si="9"/>
        <v>69.251715740740735</v>
      </c>
      <c r="AI196" s="880"/>
      <c r="AJ196" s="878"/>
    </row>
    <row r="197" spans="1:36" ht="48">
      <c r="A197" s="464" t="s">
        <v>900</v>
      </c>
      <c r="B197" s="465" t="s">
        <v>3045</v>
      </c>
      <c r="C197" s="878"/>
      <c r="D197" s="878"/>
      <c r="E197" s="878"/>
      <c r="F197" s="874"/>
      <c r="G197" s="879">
        <v>100000000</v>
      </c>
      <c r="H197" s="879"/>
      <c r="I197" s="879">
        <v>100000000</v>
      </c>
      <c r="J197" s="879"/>
      <c r="K197" s="879"/>
      <c r="L197" s="879">
        <v>5739000000</v>
      </c>
      <c r="M197" s="879"/>
      <c r="N197" s="879">
        <v>5739000000</v>
      </c>
      <c r="O197" s="879"/>
      <c r="P197" s="879"/>
      <c r="Q197" s="874"/>
      <c r="R197" s="874"/>
      <c r="S197" s="874"/>
      <c r="T197" s="874"/>
      <c r="U197" s="874"/>
      <c r="V197" s="879">
        <v>5387053000</v>
      </c>
      <c r="W197" s="879"/>
      <c r="X197" s="879">
        <v>5387053000</v>
      </c>
      <c r="Y197" s="879"/>
      <c r="Z197" s="879"/>
      <c r="AA197" s="879">
        <v>5052552137</v>
      </c>
      <c r="AB197" s="879"/>
      <c r="AC197" s="879">
        <v>5052552137</v>
      </c>
      <c r="AD197" s="879"/>
      <c r="AE197" s="879"/>
      <c r="AF197" s="880">
        <f t="shared" si="8"/>
        <v>93.790652087514275</v>
      </c>
      <c r="AG197" s="880"/>
      <c r="AH197" s="880">
        <f t="shared" si="9"/>
        <v>93.790652087514275</v>
      </c>
      <c r="AI197" s="880"/>
      <c r="AJ197" s="878"/>
    </row>
    <row r="198" spans="1:36" ht="48">
      <c r="A198" s="464" t="s">
        <v>901</v>
      </c>
      <c r="B198" s="465" t="s">
        <v>3046</v>
      </c>
      <c r="C198" s="878"/>
      <c r="D198" s="878"/>
      <c r="E198" s="878"/>
      <c r="F198" s="874"/>
      <c r="G198" s="879">
        <v>278731867000</v>
      </c>
      <c r="H198" s="879"/>
      <c r="I198" s="879">
        <v>278731867000</v>
      </c>
      <c r="J198" s="879"/>
      <c r="K198" s="879"/>
      <c r="L198" s="879">
        <v>2507328000</v>
      </c>
      <c r="M198" s="879"/>
      <c r="N198" s="879">
        <v>2507328000</v>
      </c>
      <c r="O198" s="879"/>
      <c r="P198" s="879"/>
      <c r="Q198" s="874"/>
      <c r="R198" s="874"/>
      <c r="S198" s="874"/>
      <c r="T198" s="874"/>
      <c r="U198" s="874"/>
      <c r="V198" s="879">
        <v>3477806000</v>
      </c>
      <c r="W198" s="879"/>
      <c r="X198" s="879">
        <v>3477806000</v>
      </c>
      <c r="Y198" s="879"/>
      <c r="Z198" s="879"/>
      <c r="AA198" s="879">
        <v>1541149000</v>
      </c>
      <c r="AB198" s="879"/>
      <c r="AC198" s="879">
        <v>1541149000</v>
      </c>
      <c r="AD198" s="879"/>
      <c r="AE198" s="879"/>
      <c r="AF198" s="880">
        <f t="shared" si="8"/>
        <v>44.31382889097322</v>
      </c>
      <c r="AG198" s="880"/>
      <c r="AH198" s="880">
        <f t="shared" si="9"/>
        <v>44.31382889097322</v>
      </c>
      <c r="AI198" s="880"/>
      <c r="AJ198" s="878"/>
    </row>
    <row r="199" spans="1:36" ht="24">
      <c r="A199" s="464" t="s">
        <v>902</v>
      </c>
      <c r="B199" s="465" t="s">
        <v>1386</v>
      </c>
      <c r="C199" s="878"/>
      <c r="D199" s="878"/>
      <c r="E199" s="878"/>
      <c r="F199" s="874"/>
      <c r="G199" s="879">
        <v>368000000000</v>
      </c>
      <c r="H199" s="879"/>
      <c r="I199" s="879">
        <v>368000000000</v>
      </c>
      <c r="J199" s="879"/>
      <c r="K199" s="879"/>
      <c r="L199" s="879"/>
      <c r="M199" s="879"/>
      <c r="N199" s="879"/>
      <c r="O199" s="879"/>
      <c r="P199" s="879"/>
      <c r="Q199" s="874"/>
      <c r="R199" s="874"/>
      <c r="S199" s="874"/>
      <c r="T199" s="874"/>
      <c r="U199" s="874"/>
      <c r="V199" s="879">
        <v>5543000000</v>
      </c>
      <c r="W199" s="879"/>
      <c r="X199" s="879">
        <v>5543000000</v>
      </c>
      <c r="Y199" s="879"/>
      <c r="Z199" s="879"/>
      <c r="AA199" s="879">
        <v>4190776000</v>
      </c>
      <c r="AB199" s="879"/>
      <c r="AC199" s="879">
        <v>4190776000</v>
      </c>
      <c r="AD199" s="879"/>
      <c r="AE199" s="879"/>
      <c r="AF199" s="880">
        <f t="shared" si="8"/>
        <v>75.604834926934871</v>
      </c>
      <c r="AG199" s="880"/>
      <c r="AH199" s="880">
        <f t="shared" si="9"/>
        <v>75.604834926934871</v>
      </c>
      <c r="AI199" s="880"/>
      <c r="AJ199" s="878"/>
    </row>
    <row r="200" spans="1:36" ht="24">
      <c r="A200" s="464" t="s">
        <v>903</v>
      </c>
      <c r="B200" s="465" t="s">
        <v>1395</v>
      </c>
      <c r="C200" s="878"/>
      <c r="D200" s="878"/>
      <c r="E200" s="878"/>
      <c r="F200" s="874"/>
      <c r="G200" s="879">
        <v>18826289000</v>
      </c>
      <c r="H200" s="879"/>
      <c r="I200" s="879">
        <v>18826289000</v>
      </c>
      <c r="J200" s="879"/>
      <c r="K200" s="879"/>
      <c r="L200" s="879">
        <v>3371208271</v>
      </c>
      <c r="M200" s="879"/>
      <c r="N200" s="879">
        <v>3371208271</v>
      </c>
      <c r="O200" s="879"/>
      <c r="P200" s="879"/>
      <c r="Q200" s="874"/>
      <c r="R200" s="874"/>
      <c r="S200" s="874"/>
      <c r="T200" s="874"/>
      <c r="U200" s="874"/>
      <c r="V200" s="879">
        <v>3360000000</v>
      </c>
      <c r="W200" s="879"/>
      <c r="X200" s="879">
        <v>3360000000</v>
      </c>
      <c r="Y200" s="879"/>
      <c r="Z200" s="879"/>
      <c r="AA200" s="879">
        <v>1706814538</v>
      </c>
      <c r="AB200" s="879"/>
      <c r="AC200" s="879">
        <v>1706814538</v>
      </c>
      <c r="AD200" s="879"/>
      <c r="AE200" s="879"/>
      <c r="AF200" s="880">
        <f t="shared" si="8"/>
        <v>50.798051726190472</v>
      </c>
      <c r="AG200" s="880"/>
      <c r="AH200" s="880">
        <f t="shared" si="9"/>
        <v>50.798051726190472</v>
      </c>
      <c r="AI200" s="880"/>
      <c r="AJ200" s="878"/>
    </row>
    <row r="201" spans="1:36" ht="36">
      <c r="A201" s="464" t="s">
        <v>904</v>
      </c>
      <c r="B201" s="465" t="s">
        <v>3047</v>
      </c>
      <c r="C201" s="878"/>
      <c r="D201" s="878"/>
      <c r="E201" s="878"/>
      <c r="F201" s="874"/>
      <c r="G201" s="879">
        <v>174339100000</v>
      </c>
      <c r="H201" s="879"/>
      <c r="I201" s="879">
        <v>174339100000</v>
      </c>
      <c r="J201" s="879"/>
      <c r="K201" s="879"/>
      <c r="L201" s="879"/>
      <c r="M201" s="879"/>
      <c r="N201" s="879"/>
      <c r="O201" s="879"/>
      <c r="P201" s="879"/>
      <c r="Q201" s="874"/>
      <c r="R201" s="874"/>
      <c r="S201" s="874"/>
      <c r="T201" s="874"/>
      <c r="U201" s="874"/>
      <c r="V201" s="879">
        <v>2500000000</v>
      </c>
      <c r="W201" s="879"/>
      <c r="X201" s="879">
        <v>2500000000</v>
      </c>
      <c r="Y201" s="879"/>
      <c r="Z201" s="879"/>
      <c r="AA201" s="879">
        <v>942267000</v>
      </c>
      <c r="AB201" s="879"/>
      <c r="AC201" s="879">
        <v>942267000</v>
      </c>
      <c r="AD201" s="879"/>
      <c r="AE201" s="879"/>
      <c r="AF201" s="880">
        <f t="shared" si="8"/>
        <v>37.69068</v>
      </c>
      <c r="AG201" s="880"/>
      <c r="AH201" s="880">
        <f t="shared" si="9"/>
        <v>37.69068</v>
      </c>
      <c r="AI201" s="880"/>
      <c r="AJ201" s="878"/>
    </row>
    <row r="202" spans="1:36" ht="36">
      <c r="A202" s="464" t="s">
        <v>2480</v>
      </c>
      <c r="B202" s="465" t="s">
        <v>3048</v>
      </c>
      <c r="C202" s="878"/>
      <c r="D202" s="878"/>
      <c r="E202" s="878"/>
      <c r="F202" s="874"/>
      <c r="G202" s="879">
        <v>43000000000</v>
      </c>
      <c r="H202" s="879"/>
      <c r="I202" s="879">
        <v>43000000000</v>
      </c>
      <c r="J202" s="879"/>
      <c r="K202" s="879"/>
      <c r="L202" s="879"/>
      <c r="M202" s="879"/>
      <c r="N202" s="879"/>
      <c r="O202" s="879"/>
      <c r="P202" s="879"/>
      <c r="Q202" s="874"/>
      <c r="R202" s="874"/>
      <c r="S202" s="874"/>
      <c r="T202" s="874"/>
      <c r="U202" s="874"/>
      <c r="V202" s="879">
        <v>7183000000</v>
      </c>
      <c r="W202" s="879"/>
      <c r="X202" s="879">
        <v>7183000000</v>
      </c>
      <c r="Y202" s="879"/>
      <c r="Z202" s="879"/>
      <c r="AA202" s="879">
        <v>1731350000</v>
      </c>
      <c r="AB202" s="879"/>
      <c r="AC202" s="879">
        <v>1731350000</v>
      </c>
      <c r="AD202" s="879"/>
      <c r="AE202" s="879"/>
      <c r="AF202" s="880">
        <f t="shared" si="8"/>
        <v>24.103438674648476</v>
      </c>
      <c r="AG202" s="880"/>
      <c r="AH202" s="880">
        <f t="shared" si="9"/>
        <v>24.103438674648476</v>
      </c>
      <c r="AI202" s="880"/>
      <c r="AJ202" s="878"/>
    </row>
    <row r="203" spans="1:36" ht="36">
      <c r="A203" s="464" t="s">
        <v>2481</v>
      </c>
      <c r="B203" s="465" t="s">
        <v>2613</v>
      </c>
      <c r="C203" s="878"/>
      <c r="D203" s="878"/>
      <c r="E203" s="878"/>
      <c r="F203" s="874"/>
      <c r="G203" s="879">
        <v>5000000000</v>
      </c>
      <c r="H203" s="879"/>
      <c r="I203" s="879">
        <v>5000000000</v>
      </c>
      <c r="J203" s="879"/>
      <c r="K203" s="879"/>
      <c r="L203" s="879">
        <v>972000000</v>
      </c>
      <c r="M203" s="879"/>
      <c r="N203" s="879">
        <v>972000000</v>
      </c>
      <c r="O203" s="879"/>
      <c r="P203" s="879"/>
      <c r="Q203" s="874"/>
      <c r="R203" s="874"/>
      <c r="S203" s="874"/>
      <c r="T203" s="874"/>
      <c r="U203" s="874"/>
      <c r="V203" s="879">
        <v>1494000000</v>
      </c>
      <c r="W203" s="879"/>
      <c r="X203" s="879">
        <v>1494000000</v>
      </c>
      <c r="Y203" s="879"/>
      <c r="Z203" s="879"/>
      <c r="AA203" s="879">
        <v>1494000000</v>
      </c>
      <c r="AB203" s="879"/>
      <c r="AC203" s="879">
        <v>1494000000</v>
      </c>
      <c r="AD203" s="879"/>
      <c r="AE203" s="879"/>
      <c r="AF203" s="880">
        <f t="shared" ref="AF203:AF266" si="11">AA203/V203*100</f>
        <v>100</v>
      </c>
      <c r="AG203" s="880"/>
      <c r="AH203" s="880">
        <f t="shared" ref="AH203:AH266" si="12">AC203/X203*100</f>
        <v>100</v>
      </c>
      <c r="AI203" s="880"/>
      <c r="AJ203" s="878"/>
    </row>
    <row r="204" spans="1:36" ht="36">
      <c r="A204" s="464" t="s">
        <v>2482</v>
      </c>
      <c r="B204" s="465" t="s">
        <v>2614</v>
      </c>
      <c r="C204" s="878"/>
      <c r="D204" s="878"/>
      <c r="E204" s="878"/>
      <c r="F204" s="874"/>
      <c r="G204" s="879">
        <v>5000000000</v>
      </c>
      <c r="H204" s="879"/>
      <c r="I204" s="879">
        <v>5000000000</v>
      </c>
      <c r="J204" s="879"/>
      <c r="K204" s="879"/>
      <c r="L204" s="879">
        <v>1303000000</v>
      </c>
      <c r="M204" s="879"/>
      <c r="N204" s="879">
        <v>1303000000</v>
      </c>
      <c r="O204" s="879"/>
      <c r="P204" s="879"/>
      <c r="Q204" s="874"/>
      <c r="R204" s="874"/>
      <c r="S204" s="874"/>
      <c r="T204" s="874"/>
      <c r="U204" s="874"/>
      <c r="V204" s="879">
        <v>1142000000</v>
      </c>
      <c r="W204" s="879"/>
      <c r="X204" s="879">
        <v>1142000000</v>
      </c>
      <c r="Y204" s="879"/>
      <c r="Z204" s="879"/>
      <c r="AA204" s="879">
        <v>1141733000</v>
      </c>
      <c r="AB204" s="879"/>
      <c r="AC204" s="879">
        <v>1141733000</v>
      </c>
      <c r="AD204" s="879"/>
      <c r="AE204" s="879"/>
      <c r="AF204" s="880">
        <f t="shared" si="11"/>
        <v>99.976619964973736</v>
      </c>
      <c r="AG204" s="880"/>
      <c r="AH204" s="880">
        <f t="shared" si="12"/>
        <v>99.976619964973736</v>
      </c>
      <c r="AI204" s="880"/>
      <c r="AJ204" s="878"/>
    </row>
    <row r="205" spans="1:36" ht="48">
      <c r="A205" s="464" t="s">
        <v>2483</v>
      </c>
      <c r="B205" s="465" t="s">
        <v>1449</v>
      </c>
      <c r="C205" s="878"/>
      <c r="D205" s="878"/>
      <c r="E205" s="878"/>
      <c r="F205" s="874"/>
      <c r="G205" s="879">
        <v>5899000000</v>
      </c>
      <c r="H205" s="879"/>
      <c r="I205" s="879">
        <v>5899000000</v>
      </c>
      <c r="J205" s="879"/>
      <c r="K205" s="879"/>
      <c r="L205" s="879">
        <v>1592073000</v>
      </c>
      <c r="M205" s="879"/>
      <c r="N205" s="879">
        <v>1592073000</v>
      </c>
      <c r="O205" s="879"/>
      <c r="P205" s="879"/>
      <c r="Q205" s="874"/>
      <c r="R205" s="874"/>
      <c r="S205" s="874"/>
      <c r="T205" s="874"/>
      <c r="U205" s="874"/>
      <c r="V205" s="879">
        <v>1990000000</v>
      </c>
      <c r="W205" s="879"/>
      <c r="X205" s="879">
        <v>1990000000</v>
      </c>
      <c r="Y205" s="879"/>
      <c r="Z205" s="879"/>
      <c r="AA205" s="879">
        <v>1941822000</v>
      </c>
      <c r="AB205" s="879"/>
      <c r="AC205" s="879">
        <v>1941822000</v>
      </c>
      <c r="AD205" s="879"/>
      <c r="AE205" s="879"/>
      <c r="AF205" s="880">
        <f t="shared" si="11"/>
        <v>97.578994974874362</v>
      </c>
      <c r="AG205" s="880"/>
      <c r="AH205" s="880">
        <f t="shared" si="12"/>
        <v>97.578994974874362</v>
      </c>
      <c r="AI205" s="880"/>
      <c r="AJ205" s="878"/>
    </row>
    <row r="206" spans="1:36" ht="36">
      <c r="A206" s="464" t="s">
        <v>2484</v>
      </c>
      <c r="B206" s="465" t="s">
        <v>2616</v>
      </c>
      <c r="C206" s="878"/>
      <c r="D206" s="878"/>
      <c r="E206" s="878"/>
      <c r="F206" s="874"/>
      <c r="G206" s="879">
        <v>6000000000</v>
      </c>
      <c r="H206" s="879"/>
      <c r="I206" s="879">
        <v>6000000000</v>
      </c>
      <c r="J206" s="879"/>
      <c r="K206" s="879"/>
      <c r="L206" s="879">
        <v>4355419000</v>
      </c>
      <c r="M206" s="879"/>
      <c r="N206" s="879">
        <v>4355419000</v>
      </c>
      <c r="O206" s="879"/>
      <c r="P206" s="879"/>
      <c r="Q206" s="874"/>
      <c r="R206" s="874"/>
      <c r="S206" s="874"/>
      <c r="T206" s="874"/>
      <c r="U206" s="874"/>
      <c r="V206" s="879">
        <v>1473373000</v>
      </c>
      <c r="W206" s="879"/>
      <c r="X206" s="879">
        <v>1473373000</v>
      </c>
      <c r="Y206" s="879"/>
      <c r="Z206" s="879"/>
      <c r="AA206" s="879">
        <v>150000000</v>
      </c>
      <c r="AB206" s="879"/>
      <c r="AC206" s="879">
        <v>150000000</v>
      </c>
      <c r="AD206" s="879"/>
      <c r="AE206" s="879"/>
      <c r="AF206" s="880">
        <f t="shared" si="11"/>
        <v>10.180721378768309</v>
      </c>
      <c r="AG206" s="880"/>
      <c r="AH206" s="880">
        <f t="shared" si="12"/>
        <v>10.180721378768309</v>
      </c>
      <c r="AI206" s="880"/>
      <c r="AJ206" s="878"/>
    </row>
    <row r="207" spans="1:36" ht="24">
      <c r="A207" s="464" t="s">
        <v>2485</v>
      </c>
      <c r="B207" s="465" t="s">
        <v>1550</v>
      </c>
      <c r="C207" s="878"/>
      <c r="D207" s="878"/>
      <c r="E207" s="878"/>
      <c r="F207" s="874"/>
      <c r="G207" s="879">
        <v>14999815000</v>
      </c>
      <c r="H207" s="879"/>
      <c r="I207" s="879">
        <v>14999815000</v>
      </c>
      <c r="J207" s="879"/>
      <c r="K207" s="879"/>
      <c r="L207" s="879"/>
      <c r="M207" s="879"/>
      <c r="N207" s="879"/>
      <c r="O207" s="879"/>
      <c r="P207" s="879"/>
      <c r="Q207" s="874"/>
      <c r="R207" s="874"/>
      <c r="S207" s="874"/>
      <c r="T207" s="874"/>
      <c r="U207" s="874"/>
      <c r="V207" s="879">
        <v>2333000000</v>
      </c>
      <c r="W207" s="879"/>
      <c r="X207" s="879">
        <v>2333000000</v>
      </c>
      <c r="Y207" s="879"/>
      <c r="Z207" s="879"/>
      <c r="AA207" s="879">
        <v>2333000000</v>
      </c>
      <c r="AB207" s="879"/>
      <c r="AC207" s="879">
        <v>2333000000</v>
      </c>
      <c r="AD207" s="879"/>
      <c r="AE207" s="879"/>
      <c r="AF207" s="880">
        <f t="shared" si="11"/>
        <v>100</v>
      </c>
      <c r="AG207" s="880"/>
      <c r="AH207" s="880">
        <f t="shared" si="12"/>
        <v>100</v>
      </c>
      <c r="AI207" s="880"/>
      <c r="AJ207" s="878"/>
    </row>
    <row r="208" spans="1:36" ht="36">
      <c r="A208" s="464" t="s">
        <v>2486</v>
      </c>
      <c r="B208" s="465" t="s">
        <v>1448</v>
      </c>
      <c r="C208" s="878"/>
      <c r="D208" s="878"/>
      <c r="E208" s="878"/>
      <c r="F208" s="874"/>
      <c r="G208" s="879">
        <v>8710000000</v>
      </c>
      <c r="H208" s="879"/>
      <c r="I208" s="879">
        <v>8710000000</v>
      </c>
      <c r="J208" s="879"/>
      <c r="K208" s="879"/>
      <c r="L208" s="879">
        <v>2612000000</v>
      </c>
      <c r="M208" s="879"/>
      <c r="N208" s="879">
        <v>2612000000</v>
      </c>
      <c r="O208" s="879"/>
      <c r="P208" s="879"/>
      <c r="Q208" s="874"/>
      <c r="R208" s="874"/>
      <c r="S208" s="874"/>
      <c r="T208" s="874"/>
      <c r="U208" s="874"/>
      <c r="V208" s="879">
        <v>1224000000</v>
      </c>
      <c r="W208" s="879"/>
      <c r="X208" s="879">
        <v>1224000000</v>
      </c>
      <c r="Y208" s="879"/>
      <c r="Z208" s="879"/>
      <c r="AA208" s="879">
        <v>1208709000</v>
      </c>
      <c r="AB208" s="879"/>
      <c r="AC208" s="879">
        <v>1208709000</v>
      </c>
      <c r="AD208" s="879"/>
      <c r="AE208" s="879"/>
      <c r="AF208" s="880">
        <f t="shared" si="11"/>
        <v>98.750735294117646</v>
      </c>
      <c r="AG208" s="880"/>
      <c r="AH208" s="880">
        <f t="shared" si="12"/>
        <v>98.750735294117646</v>
      </c>
      <c r="AI208" s="880"/>
      <c r="AJ208" s="878"/>
    </row>
    <row r="209" spans="1:36" ht="36">
      <c r="A209" s="464" t="s">
        <v>2487</v>
      </c>
      <c r="B209" s="465" t="s">
        <v>1452</v>
      </c>
      <c r="C209" s="878"/>
      <c r="D209" s="878"/>
      <c r="E209" s="878"/>
      <c r="F209" s="874"/>
      <c r="G209" s="879">
        <v>9000000000</v>
      </c>
      <c r="H209" s="879"/>
      <c r="I209" s="879">
        <v>9000000000</v>
      </c>
      <c r="J209" s="879"/>
      <c r="K209" s="879"/>
      <c r="L209" s="879">
        <v>2682000000</v>
      </c>
      <c r="M209" s="879"/>
      <c r="N209" s="879">
        <v>2682000000</v>
      </c>
      <c r="O209" s="879"/>
      <c r="P209" s="879"/>
      <c r="Q209" s="874"/>
      <c r="R209" s="874"/>
      <c r="S209" s="874"/>
      <c r="T209" s="874"/>
      <c r="U209" s="874"/>
      <c r="V209" s="879">
        <v>2229000000</v>
      </c>
      <c r="W209" s="879"/>
      <c r="X209" s="879">
        <v>2229000000</v>
      </c>
      <c r="Y209" s="879"/>
      <c r="Z209" s="879"/>
      <c r="AA209" s="879">
        <v>2229000000</v>
      </c>
      <c r="AB209" s="879"/>
      <c r="AC209" s="879">
        <v>2229000000</v>
      </c>
      <c r="AD209" s="879"/>
      <c r="AE209" s="879"/>
      <c r="AF209" s="880">
        <f t="shared" si="11"/>
        <v>100</v>
      </c>
      <c r="AG209" s="880"/>
      <c r="AH209" s="880">
        <f t="shared" si="12"/>
        <v>100</v>
      </c>
      <c r="AI209" s="880"/>
      <c r="AJ209" s="878"/>
    </row>
    <row r="210" spans="1:36" ht="36">
      <c r="A210" s="464" t="s">
        <v>2488</v>
      </c>
      <c r="B210" s="465" t="s">
        <v>1451</v>
      </c>
      <c r="C210" s="878"/>
      <c r="D210" s="878"/>
      <c r="E210" s="878"/>
      <c r="F210" s="874"/>
      <c r="G210" s="879">
        <v>9500000000</v>
      </c>
      <c r="H210" s="879"/>
      <c r="I210" s="879">
        <v>9500000000</v>
      </c>
      <c r="J210" s="879"/>
      <c r="K210" s="879"/>
      <c r="L210" s="879">
        <v>2832000000</v>
      </c>
      <c r="M210" s="879"/>
      <c r="N210" s="879">
        <v>2832000000</v>
      </c>
      <c r="O210" s="879"/>
      <c r="P210" s="879"/>
      <c r="Q210" s="874"/>
      <c r="R210" s="874"/>
      <c r="S210" s="874"/>
      <c r="T210" s="874"/>
      <c r="U210" s="874"/>
      <c r="V210" s="879">
        <v>2354000000</v>
      </c>
      <c r="W210" s="879"/>
      <c r="X210" s="879">
        <v>2354000000</v>
      </c>
      <c r="Y210" s="879"/>
      <c r="Z210" s="879"/>
      <c r="AA210" s="879">
        <v>2354000000</v>
      </c>
      <c r="AB210" s="879"/>
      <c r="AC210" s="879">
        <v>2354000000</v>
      </c>
      <c r="AD210" s="879"/>
      <c r="AE210" s="879"/>
      <c r="AF210" s="880">
        <f t="shared" si="11"/>
        <v>100</v>
      </c>
      <c r="AG210" s="880"/>
      <c r="AH210" s="880">
        <f t="shared" si="12"/>
        <v>100</v>
      </c>
      <c r="AI210" s="880"/>
      <c r="AJ210" s="878"/>
    </row>
    <row r="211" spans="1:36" ht="24">
      <c r="A211" s="464" t="s">
        <v>2489</v>
      </c>
      <c r="B211" s="465" t="s">
        <v>1450</v>
      </c>
      <c r="C211" s="878"/>
      <c r="D211" s="878"/>
      <c r="E211" s="878"/>
      <c r="F211" s="874"/>
      <c r="G211" s="879">
        <v>9986000000</v>
      </c>
      <c r="H211" s="879"/>
      <c r="I211" s="879">
        <v>9986000000</v>
      </c>
      <c r="J211" s="879"/>
      <c r="K211" s="879"/>
      <c r="L211" s="879">
        <v>2978000000</v>
      </c>
      <c r="M211" s="879"/>
      <c r="N211" s="879">
        <v>2978000000</v>
      </c>
      <c r="O211" s="879"/>
      <c r="P211" s="879"/>
      <c r="Q211" s="874"/>
      <c r="R211" s="874"/>
      <c r="S211" s="874"/>
      <c r="T211" s="874"/>
      <c r="U211" s="874"/>
      <c r="V211" s="879">
        <v>2475000000</v>
      </c>
      <c r="W211" s="879"/>
      <c r="X211" s="879">
        <v>2475000000</v>
      </c>
      <c r="Y211" s="879"/>
      <c r="Z211" s="879"/>
      <c r="AA211" s="879">
        <v>2475000000</v>
      </c>
      <c r="AB211" s="879"/>
      <c r="AC211" s="879">
        <v>2475000000</v>
      </c>
      <c r="AD211" s="879"/>
      <c r="AE211" s="879"/>
      <c r="AF211" s="880">
        <f t="shared" si="11"/>
        <v>100</v>
      </c>
      <c r="AG211" s="880"/>
      <c r="AH211" s="880">
        <f t="shared" si="12"/>
        <v>100</v>
      </c>
      <c r="AI211" s="880"/>
      <c r="AJ211" s="878"/>
    </row>
    <row r="212" spans="1:36" ht="12">
      <c r="A212" s="464" t="s">
        <v>2490</v>
      </c>
      <c r="B212" s="465" t="s">
        <v>1382</v>
      </c>
      <c r="C212" s="878"/>
      <c r="D212" s="878"/>
      <c r="E212" s="878"/>
      <c r="F212" s="874"/>
      <c r="G212" s="879">
        <v>89285000000</v>
      </c>
      <c r="H212" s="879"/>
      <c r="I212" s="879">
        <v>89285000000</v>
      </c>
      <c r="J212" s="879"/>
      <c r="K212" s="879"/>
      <c r="L212" s="879">
        <v>34419000000</v>
      </c>
      <c r="M212" s="879"/>
      <c r="N212" s="879">
        <v>34419000000</v>
      </c>
      <c r="O212" s="879"/>
      <c r="P212" s="879"/>
      <c r="Q212" s="874"/>
      <c r="R212" s="874"/>
      <c r="S212" s="874"/>
      <c r="T212" s="874"/>
      <c r="U212" s="874"/>
      <c r="V212" s="879">
        <v>3800000000</v>
      </c>
      <c r="W212" s="879"/>
      <c r="X212" s="879">
        <v>3800000000</v>
      </c>
      <c r="Y212" s="879"/>
      <c r="Z212" s="879"/>
      <c r="AA212" s="879">
        <v>3800000000</v>
      </c>
      <c r="AB212" s="879"/>
      <c r="AC212" s="879">
        <v>3800000000</v>
      </c>
      <c r="AD212" s="879"/>
      <c r="AE212" s="879"/>
      <c r="AF212" s="880">
        <f t="shared" si="11"/>
        <v>100</v>
      </c>
      <c r="AG212" s="880"/>
      <c r="AH212" s="880">
        <f t="shared" si="12"/>
        <v>100</v>
      </c>
      <c r="AI212" s="880"/>
      <c r="AJ212" s="878"/>
    </row>
    <row r="213" spans="1:36" ht="24">
      <c r="A213" s="464" t="s">
        <v>2491</v>
      </c>
      <c r="B213" s="465" t="s">
        <v>1385</v>
      </c>
      <c r="C213" s="878"/>
      <c r="D213" s="878"/>
      <c r="E213" s="878"/>
      <c r="F213" s="874"/>
      <c r="G213" s="879">
        <v>6600000000</v>
      </c>
      <c r="H213" s="879"/>
      <c r="I213" s="879">
        <v>6600000000</v>
      </c>
      <c r="J213" s="879"/>
      <c r="K213" s="879"/>
      <c r="L213" s="879">
        <v>5116146000</v>
      </c>
      <c r="M213" s="879"/>
      <c r="N213" s="879">
        <v>5116146000</v>
      </c>
      <c r="O213" s="879"/>
      <c r="P213" s="879"/>
      <c r="Q213" s="874"/>
      <c r="R213" s="874"/>
      <c r="S213" s="874"/>
      <c r="T213" s="874"/>
      <c r="U213" s="874"/>
      <c r="V213" s="879">
        <v>874854000</v>
      </c>
      <c r="W213" s="879"/>
      <c r="X213" s="879">
        <v>874854000</v>
      </c>
      <c r="Y213" s="879"/>
      <c r="Z213" s="879"/>
      <c r="AA213" s="879">
        <v>790000000</v>
      </c>
      <c r="AB213" s="879"/>
      <c r="AC213" s="879">
        <v>790000000</v>
      </c>
      <c r="AD213" s="879"/>
      <c r="AE213" s="879"/>
      <c r="AF213" s="880">
        <f t="shared" si="11"/>
        <v>90.300781616132525</v>
      </c>
      <c r="AG213" s="880"/>
      <c r="AH213" s="880">
        <f t="shared" si="12"/>
        <v>90.300781616132525</v>
      </c>
      <c r="AI213" s="880"/>
      <c r="AJ213" s="878"/>
    </row>
    <row r="214" spans="1:36" ht="24">
      <c r="A214" s="464" t="s">
        <v>2492</v>
      </c>
      <c r="B214" s="465" t="s">
        <v>1422</v>
      </c>
      <c r="C214" s="878"/>
      <c r="D214" s="878"/>
      <c r="E214" s="878"/>
      <c r="F214" s="874"/>
      <c r="G214" s="879">
        <v>48545400000</v>
      </c>
      <c r="H214" s="879"/>
      <c r="I214" s="879">
        <v>48545400000</v>
      </c>
      <c r="J214" s="879"/>
      <c r="K214" s="879"/>
      <c r="L214" s="879">
        <v>6251948000</v>
      </c>
      <c r="M214" s="879"/>
      <c r="N214" s="879">
        <v>6251948000</v>
      </c>
      <c r="O214" s="879"/>
      <c r="P214" s="879"/>
      <c r="Q214" s="874"/>
      <c r="R214" s="874"/>
      <c r="S214" s="874"/>
      <c r="T214" s="874"/>
      <c r="U214" s="874"/>
      <c r="V214" s="879">
        <v>5542052000</v>
      </c>
      <c r="W214" s="879"/>
      <c r="X214" s="879">
        <v>5542052000</v>
      </c>
      <c r="Y214" s="879"/>
      <c r="Z214" s="879"/>
      <c r="AA214" s="879">
        <v>617568000</v>
      </c>
      <c r="AB214" s="879"/>
      <c r="AC214" s="879">
        <v>617568000</v>
      </c>
      <c r="AD214" s="879"/>
      <c r="AE214" s="879"/>
      <c r="AF214" s="880">
        <f t="shared" si="11"/>
        <v>11.143309373495592</v>
      </c>
      <c r="AG214" s="880"/>
      <c r="AH214" s="880">
        <f t="shared" si="12"/>
        <v>11.143309373495592</v>
      </c>
      <c r="AI214" s="880"/>
      <c r="AJ214" s="878"/>
    </row>
    <row r="215" spans="1:36" ht="36">
      <c r="A215" s="464" t="s">
        <v>2494</v>
      </c>
      <c r="B215" s="465" t="s">
        <v>2652</v>
      </c>
      <c r="C215" s="878"/>
      <c r="D215" s="878"/>
      <c r="E215" s="878"/>
      <c r="F215" s="874"/>
      <c r="G215" s="879">
        <v>45000000000</v>
      </c>
      <c r="H215" s="879"/>
      <c r="I215" s="879">
        <v>45000000000</v>
      </c>
      <c r="J215" s="879"/>
      <c r="K215" s="879"/>
      <c r="L215" s="879">
        <v>6412551000</v>
      </c>
      <c r="M215" s="879"/>
      <c r="N215" s="879">
        <v>6412551000</v>
      </c>
      <c r="O215" s="879"/>
      <c r="P215" s="879"/>
      <c r="Q215" s="874"/>
      <c r="R215" s="874"/>
      <c r="S215" s="874"/>
      <c r="T215" s="874"/>
      <c r="U215" s="874"/>
      <c r="V215" s="879">
        <v>7987449000</v>
      </c>
      <c r="W215" s="879"/>
      <c r="X215" s="879">
        <v>7987449000</v>
      </c>
      <c r="Y215" s="879"/>
      <c r="Z215" s="879"/>
      <c r="AA215" s="879">
        <v>7298792520</v>
      </c>
      <c r="AB215" s="879"/>
      <c r="AC215" s="879">
        <v>7298792520</v>
      </c>
      <c r="AD215" s="879"/>
      <c r="AE215" s="879"/>
      <c r="AF215" s="880">
        <f t="shared" si="11"/>
        <v>91.378267579548861</v>
      </c>
      <c r="AG215" s="880"/>
      <c r="AH215" s="880">
        <f t="shared" si="12"/>
        <v>91.378267579548861</v>
      </c>
      <c r="AI215" s="880"/>
      <c r="AJ215" s="878"/>
    </row>
    <row r="216" spans="1:36" ht="36">
      <c r="A216" s="464" t="s">
        <v>2495</v>
      </c>
      <c r="B216" s="465" t="s">
        <v>3049</v>
      </c>
      <c r="C216" s="878"/>
      <c r="D216" s="878"/>
      <c r="E216" s="878"/>
      <c r="F216" s="874"/>
      <c r="G216" s="879">
        <v>4500000000</v>
      </c>
      <c r="H216" s="879"/>
      <c r="I216" s="879">
        <v>4500000000</v>
      </c>
      <c r="J216" s="879"/>
      <c r="K216" s="879"/>
      <c r="L216" s="879">
        <v>1350000000</v>
      </c>
      <c r="M216" s="879"/>
      <c r="N216" s="879">
        <v>1350000000</v>
      </c>
      <c r="O216" s="879"/>
      <c r="P216" s="879"/>
      <c r="Q216" s="874"/>
      <c r="R216" s="874"/>
      <c r="S216" s="874"/>
      <c r="T216" s="874"/>
      <c r="U216" s="874"/>
      <c r="V216" s="879">
        <v>1080000000</v>
      </c>
      <c r="W216" s="879"/>
      <c r="X216" s="879">
        <v>1080000000</v>
      </c>
      <c r="Y216" s="879"/>
      <c r="Z216" s="879"/>
      <c r="AA216" s="879">
        <v>1080000000</v>
      </c>
      <c r="AB216" s="879"/>
      <c r="AC216" s="879">
        <v>1080000000</v>
      </c>
      <c r="AD216" s="879"/>
      <c r="AE216" s="879"/>
      <c r="AF216" s="880">
        <f t="shared" si="11"/>
        <v>100</v>
      </c>
      <c r="AG216" s="880"/>
      <c r="AH216" s="880">
        <f t="shared" si="12"/>
        <v>100</v>
      </c>
      <c r="AI216" s="880"/>
      <c r="AJ216" s="878"/>
    </row>
    <row r="217" spans="1:36" ht="24">
      <c r="A217" s="464" t="s">
        <v>2496</v>
      </c>
      <c r="B217" s="465" t="s">
        <v>3050</v>
      </c>
      <c r="C217" s="878"/>
      <c r="D217" s="878"/>
      <c r="E217" s="878"/>
      <c r="F217" s="874"/>
      <c r="G217" s="879">
        <v>5000000000</v>
      </c>
      <c r="H217" s="879"/>
      <c r="I217" s="879">
        <v>5000000000</v>
      </c>
      <c r="J217" s="879"/>
      <c r="K217" s="879"/>
      <c r="L217" s="879"/>
      <c r="M217" s="879"/>
      <c r="N217" s="879"/>
      <c r="O217" s="879"/>
      <c r="P217" s="879"/>
      <c r="Q217" s="874"/>
      <c r="R217" s="874"/>
      <c r="S217" s="874"/>
      <c r="T217" s="874"/>
      <c r="U217" s="874"/>
      <c r="V217" s="879">
        <v>1128000000</v>
      </c>
      <c r="W217" s="879"/>
      <c r="X217" s="879">
        <v>1128000000</v>
      </c>
      <c r="Y217" s="879"/>
      <c r="Z217" s="879"/>
      <c r="AA217" s="879">
        <v>1113178000</v>
      </c>
      <c r="AB217" s="879"/>
      <c r="AC217" s="879">
        <v>1113178000</v>
      </c>
      <c r="AD217" s="879"/>
      <c r="AE217" s="879"/>
      <c r="AF217" s="880">
        <f t="shared" si="11"/>
        <v>98.68599290780142</v>
      </c>
      <c r="AG217" s="880"/>
      <c r="AH217" s="880">
        <f t="shared" si="12"/>
        <v>98.68599290780142</v>
      </c>
      <c r="AI217" s="880"/>
      <c r="AJ217" s="878"/>
    </row>
    <row r="218" spans="1:36" ht="24">
      <c r="A218" s="464" t="s">
        <v>2497</v>
      </c>
      <c r="B218" s="465" t="s">
        <v>3051</v>
      </c>
      <c r="C218" s="878"/>
      <c r="D218" s="878"/>
      <c r="E218" s="878"/>
      <c r="F218" s="874"/>
      <c r="G218" s="879">
        <v>9000000000</v>
      </c>
      <c r="H218" s="879"/>
      <c r="I218" s="879">
        <v>9000000000</v>
      </c>
      <c r="J218" s="879"/>
      <c r="K218" s="879"/>
      <c r="L218" s="879">
        <v>1500000000</v>
      </c>
      <c r="M218" s="879"/>
      <c r="N218" s="879">
        <v>1500000000</v>
      </c>
      <c r="O218" s="879"/>
      <c r="P218" s="879"/>
      <c r="Q218" s="874"/>
      <c r="R218" s="874"/>
      <c r="S218" s="874"/>
      <c r="T218" s="874"/>
      <c r="U218" s="874"/>
      <c r="V218" s="879">
        <v>1200000000</v>
      </c>
      <c r="W218" s="879"/>
      <c r="X218" s="879">
        <v>1200000000</v>
      </c>
      <c r="Y218" s="879"/>
      <c r="Z218" s="879"/>
      <c r="AA218" s="879">
        <v>1200000000</v>
      </c>
      <c r="AB218" s="879"/>
      <c r="AC218" s="879">
        <v>1200000000</v>
      </c>
      <c r="AD218" s="879"/>
      <c r="AE218" s="879"/>
      <c r="AF218" s="880">
        <f t="shared" si="11"/>
        <v>100</v>
      </c>
      <c r="AG218" s="880"/>
      <c r="AH218" s="880">
        <f t="shared" si="12"/>
        <v>100</v>
      </c>
      <c r="AI218" s="880"/>
      <c r="AJ218" s="878"/>
    </row>
    <row r="219" spans="1:36" ht="24">
      <c r="A219" s="464" t="s">
        <v>2498</v>
      </c>
      <c r="B219" s="465" t="s">
        <v>3052</v>
      </c>
      <c r="C219" s="878"/>
      <c r="D219" s="878"/>
      <c r="E219" s="878"/>
      <c r="F219" s="874"/>
      <c r="G219" s="879">
        <v>6000000000</v>
      </c>
      <c r="H219" s="879"/>
      <c r="I219" s="879">
        <v>6000000000</v>
      </c>
      <c r="J219" s="879"/>
      <c r="K219" s="879"/>
      <c r="L219" s="879">
        <v>1800000000</v>
      </c>
      <c r="M219" s="879"/>
      <c r="N219" s="879">
        <v>1800000000</v>
      </c>
      <c r="O219" s="879"/>
      <c r="P219" s="879"/>
      <c r="Q219" s="874"/>
      <c r="R219" s="874"/>
      <c r="S219" s="874"/>
      <c r="T219" s="874"/>
      <c r="U219" s="874"/>
      <c r="V219" s="879">
        <v>2340000000</v>
      </c>
      <c r="W219" s="879"/>
      <c r="X219" s="879">
        <v>2340000000</v>
      </c>
      <c r="Y219" s="879"/>
      <c r="Z219" s="879"/>
      <c r="AA219" s="879">
        <v>2340000000</v>
      </c>
      <c r="AB219" s="879"/>
      <c r="AC219" s="879">
        <v>2340000000</v>
      </c>
      <c r="AD219" s="879"/>
      <c r="AE219" s="879"/>
      <c r="AF219" s="880">
        <f t="shared" si="11"/>
        <v>100</v>
      </c>
      <c r="AG219" s="880"/>
      <c r="AH219" s="880">
        <f t="shared" si="12"/>
        <v>100</v>
      </c>
      <c r="AI219" s="880"/>
      <c r="AJ219" s="878"/>
    </row>
    <row r="220" spans="1:36" ht="24">
      <c r="A220" s="464" t="s">
        <v>2499</v>
      </c>
      <c r="B220" s="465" t="s">
        <v>3053</v>
      </c>
      <c r="C220" s="878"/>
      <c r="D220" s="878"/>
      <c r="E220" s="878"/>
      <c r="F220" s="874"/>
      <c r="G220" s="879">
        <v>9910000000</v>
      </c>
      <c r="H220" s="879"/>
      <c r="I220" s="879">
        <v>9910000000</v>
      </c>
      <c r="J220" s="879"/>
      <c r="K220" s="879"/>
      <c r="L220" s="879">
        <v>2973000000</v>
      </c>
      <c r="M220" s="879"/>
      <c r="N220" s="879">
        <v>2973000000</v>
      </c>
      <c r="O220" s="879"/>
      <c r="P220" s="879"/>
      <c r="Q220" s="874"/>
      <c r="R220" s="874"/>
      <c r="S220" s="874"/>
      <c r="T220" s="874"/>
      <c r="U220" s="874"/>
      <c r="V220" s="879">
        <v>2378000000</v>
      </c>
      <c r="W220" s="879"/>
      <c r="X220" s="879">
        <v>2378000000</v>
      </c>
      <c r="Y220" s="879"/>
      <c r="Z220" s="879"/>
      <c r="AA220" s="879">
        <v>2378000000</v>
      </c>
      <c r="AB220" s="879"/>
      <c r="AC220" s="879">
        <v>2378000000</v>
      </c>
      <c r="AD220" s="879"/>
      <c r="AE220" s="879"/>
      <c r="AF220" s="880">
        <f t="shared" si="11"/>
        <v>100</v>
      </c>
      <c r="AG220" s="880"/>
      <c r="AH220" s="880">
        <f t="shared" si="12"/>
        <v>100</v>
      </c>
      <c r="AI220" s="880"/>
      <c r="AJ220" s="878"/>
    </row>
    <row r="221" spans="1:36" ht="36">
      <c r="A221" s="464" t="s">
        <v>2500</v>
      </c>
      <c r="B221" s="465" t="s">
        <v>3054</v>
      </c>
      <c r="C221" s="878"/>
      <c r="D221" s="878"/>
      <c r="E221" s="878"/>
      <c r="F221" s="874"/>
      <c r="G221" s="879">
        <v>9955871000</v>
      </c>
      <c r="H221" s="879"/>
      <c r="I221" s="879">
        <v>9955871000</v>
      </c>
      <c r="J221" s="879"/>
      <c r="K221" s="879"/>
      <c r="L221" s="879">
        <v>2986000000</v>
      </c>
      <c r="M221" s="879"/>
      <c r="N221" s="879">
        <v>2986000000</v>
      </c>
      <c r="O221" s="879"/>
      <c r="P221" s="879"/>
      <c r="Q221" s="874"/>
      <c r="R221" s="874"/>
      <c r="S221" s="874"/>
      <c r="T221" s="874"/>
      <c r="U221" s="874"/>
      <c r="V221" s="879">
        <v>2390000000</v>
      </c>
      <c r="W221" s="879"/>
      <c r="X221" s="879">
        <v>2390000000</v>
      </c>
      <c r="Y221" s="879"/>
      <c r="Z221" s="879"/>
      <c r="AA221" s="879">
        <v>2278313000</v>
      </c>
      <c r="AB221" s="879"/>
      <c r="AC221" s="879">
        <v>2278313000</v>
      </c>
      <c r="AD221" s="879"/>
      <c r="AE221" s="879"/>
      <c r="AF221" s="880">
        <f t="shared" si="11"/>
        <v>95.326903765690375</v>
      </c>
      <c r="AG221" s="880"/>
      <c r="AH221" s="880">
        <f t="shared" si="12"/>
        <v>95.326903765690375</v>
      </c>
      <c r="AI221" s="880"/>
      <c r="AJ221" s="878"/>
    </row>
    <row r="222" spans="1:36" ht="24">
      <c r="A222" s="464" t="s">
        <v>2501</v>
      </c>
      <c r="B222" s="465" t="s">
        <v>3055</v>
      </c>
      <c r="C222" s="878"/>
      <c r="D222" s="878"/>
      <c r="E222" s="878"/>
      <c r="F222" s="874"/>
      <c r="G222" s="879">
        <v>3500000000</v>
      </c>
      <c r="H222" s="879"/>
      <c r="I222" s="879">
        <v>3500000000</v>
      </c>
      <c r="J222" s="879"/>
      <c r="K222" s="879"/>
      <c r="L222" s="879">
        <v>1050000000</v>
      </c>
      <c r="M222" s="879"/>
      <c r="N222" s="879">
        <v>1050000000</v>
      </c>
      <c r="O222" s="879"/>
      <c r="P222" s="879"/>
      <c r="Q222" s="874"/>
      <c r="R222" s="874"/>
      <c r="S222" s="874"/>
      <c r="T222" s="874"/>
      <c r="U222" s="874"/>
      <c r="V222" s="879">
        <v>525000000</v>
      </c>
      <c r="W222" s="879"/>
      <c r="X222" s="879">
        <v>525000000</v>
      </c>
      <c r="Y222" s="879"/>
      <c r="Z222" s="879"/>
      <c r="AA222" s="879">
        <v>524998000</v>
      </c>
      <c r="AB222" s="879"/>
      <c r="AC222" s="879">
        <v>524998000</v>
      </c>
      <c r="AD222" s="879"/>
      <c r="AE222" s="879"/>
      <c r="AF222" s="880">
        <f t="shared" si="11"/>
        <v>99.999619047619049</v>
      </c>
      <c r="AG222" s="880"/>
      <c r="AH222" s="880">
        <f t="shared" si="12"/>
        <v>99.999619047619049</v>
      </c>
      <c r="AI222" s="880"/>
      <c r="AJ222" s="878"/>
    </row>
    <row r="223" spans="1:36" ht="24">
      <c r="A223" s="464" t="s">
        <v>2502</v>
      </c>
      <c r="B223" s="465" t="s">
        <v>3056</v>
      </c>
      <c r="C223" s="878"/>
      <c r="D223" s="878"/>
      <c r="E223" s="878"/>
      <c r="F223" s="874"/>
      <c r="G223" s="879">
        <v>1000000000</v>
      </c>
      <c r="H223" s="879"/>
      <c r="I223" s="879">
        <v>1000000000</v>
      </c>
      <c r="J223" s="879"/>
      <c r="K223" s="879"/>
      <c r="L223" s="879">
        <v>1050000000</v>
      </c>
      <c r="M223" s="879"/>
      <c r="N223" s="879">
        <v>1050000000</v>
      </c>
      <c r="O223" s="879"/>
      <c r="P223" s="879"/>
      <c r="Q223" s="874"/>
      <c r="R223" s="874"/>
      <c r="S223" s="874"/>
      <c r="T223" s="874"/>
      <c r="U223" s="874"/>
      <c r="V223" s="879">
        <v>729245418</v>
      </c>
      <c r="W223" s="879"/>
      <c r="X223" s="879">
        <v>729245418</v>
      </c>
      <c r="Y223" s="879"/>
      <c r="Z223" s="879"/>
      <c r="AA223" s="879">
        <v>729245418</v>
      </c>
      <c r="AB223" s="879"/>
      <c r="AC223" s="879">
        <v>729245418</v>
      </c>
      <c r="AD223" s="879"/>
      <c r="AE223" s="879"/>
      <c r="AF223" s="880">
        <f t="shared" si="11"/>
        <v>100</v>
      </c>
      <c r="AG223" s="880"/>
      <c r="AH223" s="880">
        <f t="shared" si="12"/>
        <v>100</v>
      </c>
      <c r="AI223" s="880"/>
      <c r="AJ223" s="878"/>
    </row>
    <row r="224" spans="1:36" ht="48">
      <c r="A224" s="464" t="s">
        <v>2503</v>
      </c>
      <c r="B224" s="465" t="s">
        <v>3057</v>
      </c>
      <c r="C224" s="878"/>
      <c r="D224" s="878"/>
      <c r="E224" s="878"/>
      <c r="F224" s="874"/>
      <c r="G224" s="879">
        <v>67500000000</v>
      </c>
      <c r="H224" s="879"/>
      <c r="I224" s="879">
        <v>67500000000</v>
      </c>
      <c r="J224" s="879"/>
      <c r="K224" s="879"/>
      <c r="L224" s="879">
        <v>12311000000</v>
      </c>
      <c r="M224" s="879"/>
      <c r="N224" s="879">
        <v>12311000000</v>
      </c>
      <c r="O224" s="879"/>
      <c r="P224" s="879"/>
      <c r="Q224" s="874"/>
      <c r="R224" s="874"/>
      <c r="S224" s="874"/>
      <c r="T224" s="874"/>
      <c r="U224" s="874"/>
      <c r="V224" s="879">
        <v>39185542000</v>
      </c>
      <c r="W224" s="879"/>
      <c r="X224" s="879">
        <v>39185542000</v>
      </c>
      <c r="Y224" s="879"/>
      <c r="Z224" s="879"/>
      <c r="AA224" s="879">
        <v>28729335799</v>
      </c>
      <c r="AB224" s="879"/>
      <c r="AC224" s="879">
        <v>28729335799</v>
      </c>
      <c r="AD224" s="879"/>
      <c r="AE224" s="879"/>
      <c r="AF224" s="880">
        <f t="shared" si="11"/>
        <v>73.316162882218137</v>
      </c>
      <c r="AG224" s="880"/>
      <c r="AH224" s="880">
        <f t="shared" si="12"/>
        <v>73.316162882218137</v>
      </c>
      <c r="AI224" s="880"/>
      <c r="AJ224" s="878"/>
    </row>
    <row r="225" spans="1:36" ht="36">
      <c r="A225" s="464" t="s">
        <v>2504</v>
      </c>
      <c r="B225" s="465" t="s">
        <v>3058</v>
      </c>
      <c r="C225" s="878"/>
      <c r="D225" s="878"/>
      <c r="E225" s="878"/>
      <c r="F225" s="874"/>
      <c r="G225" s="879">
        <v>3500000000</v>
      </c>
      <c r="H225" s="879"/>
      <c r="I225" s="879">
        <v>3500000000</v>
      </c>
      <c r="J225" s="879"/>
      <c r="K225" s="879"/>
      <c r="L225" s="879">
        <v>630000000</v>
      </c>
      <c r="M225" s="879"/>
      <c r="N225" s="879">
        <v>630000000</v>
      </c>
      <c r="O225" s="879"/>
      <c r="P225" s="879"/>
      <c r="Q225" s="874"/>
      <c r="R225" s="874"/>
      <c r="S225" s="874"/>
      <c r="T225" s="874"/>
      <c r="U225" s="874"/>
      <c r="V225" s="879">
        <v>735000000</v>
      </c>
      <c r="W225" s="879"/>
      <c r="X225" s="879">
        <v>735000000</v>
      </c>
      <c r="Y225" s="879"/>
      <c r="Z225" s="879"/>
      <c r="AA225" s="879">
        <v>735000000</v>
      </c>
      <c r="AB225" s="879"/>
      <c r="AC225" s="879">
        <v>735000000</v>
      </c>
      <c r="AD225" s="879"/>
      <c r="AE225" s="879"/>
      <c r="AF225" s="880">
        <f t="shared" si="11"/>
        <v>100</v>
      </c>
      <c r="AG225" s="880"/>
      <c r="AH225" s="880">
        <f t="shared" si="12"/>
        <v>100</v>
      </c>
      <c r="AI225" s="880"/>
      <c r="AJ225" s="878"/>
    </row>
    <row r="226" spans="1:36" ht="36">
      <c r="A226" s="464" t="s">
        <v>2505</v>
      </c>
      <c r="B226" s="465" t="s">
        <v>3059</v>
      </c>
      <c r="C226" s="878"/>
      <c r="D226" s="878"/>
      <c r="E226" s="878"/>
      <c r="F226" s="874"/>
      <c r="G226" s="879">
        <v>4500000000</v>
      </c>
      <c r="H226" s="879"/>
      <c r="I226" s="879">
        <v>4500000000</v>
      </c>
      <c r="J226" s="879"/>
      <c r="K226" s="879"/>
      <c r="L226" s="879">
        <v>810000000</v>
      </c>
      <c r="M226" s="879"/>
      <c r="N226" s="879">
        <v>810000000</v>
      </c>
      <c r="O226" s="879"/>
      <c r="P226" s="879"/>
      <c r="Q226" s="874"/>
      <c r="R226" s="874"/>
      <c r="S226" s="874"/>
      <c r="T226" s="874"/>
      <c r="U226" s="874"/>
      <c r="V226" s="879">
        <v>945000000</v>
      </c>
      <c r="W226" s="879"/>
      <c r="X226" s="879">
        <v>945000000</v>
      </c>
      <c r="Y226" s="879"/>
      <c r="Z226" s="879"/>
      <c r="AA226" s="879">
        <v>945000000</v>
      </c>
      <c r="AB226" s="879"/>
      <c r="AC226" s="879">
        <v>945000000</v>
      </c>
      <c r="AD226" s="879"/>
      <c r="AE226" s="879"/>
      <c r="AF226" s="880">
        <f t="shared" si="11"/>
        <v>100</v>
      </c>
      <c r="AG226" s="880"/>
      <c r="AH226" s="880">
        <f t="shared" si="12"/>
        <v>100</v>
      </c>
      <c r="AI226" s="880"/>
      <c r="AJ226" s="878"/>
    </row>
    <row r="227" spans="1:36" ht="36">
      <c r="A227" s="464" t="s">
        <v>2506</v>
      </c>
      <c r="B227" s="465" t="s">
        <v>3060</v>
      </c>
      <c r="C227" s="878"/>
      <c r="D227" s="878"/>
      <c r="E227" s="878"/>
      <c r="F227" s="874"/>
      <c r="G227" s="879">
        <v>5000000000</v>
      </c>
      <c r="H227" s="879"/>
      <c r="I227" s="879">
        <v>5000000000</v>
      </c>
      <c r="J227" s="879"/>
      <c r="K227" s="879"/>
      <c r="L227" s="879">
        <v>900000000</v>
      </c>
      <c r="M227" s="879"/>
      <c r="N227" s="879">
        <v>900000000</v>
      </c>
      <c r="O227" s="879"/>
      <c r="P227" s="879"/>
      <c r="Q227" s="874"/>
      <c r="R227" s="874"/>
      <c r="S227" s="874"/>
      <c r="T227" s="874"/>
      <c r="U227" s="874"/>
      <c r="V227" s="879">
        <v>1050000000</v>
      </c>
      <c r="W227" s="879"/>
      <c r="X227" s="879">
        <v>1050000000</v>
      </c>
      <c r="Y227" s="879"/>
      <c r="Z227" s="879"/>
      <c r="AA227" s="879">
        <v>1050000000</v>
      </c>
      <c r="AB227" s="879"/>
      <c r="AC227" s="879">
        <v>1050000000</v>
      </c>
      <c r="AD227" s="879"/>
      <c r="AE227" s="879"/>
      <c r="AF227" s="880">
        <f t="shared" si="11"/>
        <v>100</v>
      </c>
      <c r="AG227" s="880"/>
      <c r="AH227" s="880">
        <f t="shared" si="12"/>
        <v>100</v>
      </c>
      <c r="AI227" s="880"/>
      <c r="AJ227" s="878"/>
    </row>
    <row r="228" spans="1:36" ht="24">
      <c r="A228" s="464" t="s">
        <v>2507</v>
      </c>
      <c r="B228" s="465" t="s">
        <v>3061</v>
      </c>
      <c r="C228" s="878"/>
      <c r="D228" s="878"/>
      <c r="E228" s="878"/>
      <c r="F228" s="874"/>
      <c r="G228" s="879">
        <v>5000000000</v>
      </c>
      <c r="H228" s="879"/>
      <c r="I228" s="879">
        <v>5000000000</v>
      </c>
      <c r="J228" s="879"/>
      <c r="K228" s="879"/>
      <c r="L228" s="879">
        <v>900000000</v>
      </c>
      <c r="M228" s="879"/>
      <c r="N228" s="879">
        <v>900000000</v>
      </c>
      <c r="O228" s="879"/>
      <c r="P228" s="879"/>
      <c r="Q228" s="874"/>
      <c r="R228" s="874"/>
      <c r="S228" s="874"/>
      <c r="T228" s="874"/>
      <c r="U228" s="874"/>
      <c r="V228" s="879">
        <v>1050000000</v>
      </c>
      <c r="W228" s="879"/>
      <c r="X228" s="879">
        <v>1050000000</v>
      </c>
      <c r="Y228" s="879"/>
      <c r="Z228" s="879"/>
      <c r="AA228" s="879">
        <v>1050000000</v>
      </c>
      <c r="AB228" s="879"/>
      <c r="AC228" s="879">
        <v>1050000000</v>
      </c>
      <c r="AD228" s="879"/>
      <c r="AE228" s="879"/>
      <c r="AF228" s="880">
        <f t="shared" si="11"/>
        <v>100</v>
      </c>
      <c r="AG228" s="880"/>
      <c r="AH228" s="880">
        <f t="shared" si="12"/>
        <v>100</v>
      </c>
      <c r="AI228" s="880"/>
      <c r="AJ228" s="878"/>
    </row>
    <row r="229" spans="1:36" ht="24">
      <c r="A229" s="464" t="s">
        <v>2508</v>
      </c>
      <c r="B229" s="465" t="s">
        <v>3062</v>
      </c>
      <c r="C229" s="878"/>
      <c r="D229" s="878"/>
      <c r="E229" s="878"/>
      <c r="F229" s="874"/>
      <c r="G229" s="879">
        <v>2500000000</v>
      </c>
      <c r="H229" s="879"/>
      <c r="I229" s="879">
        <v>2500000000</v>
      </c>
      <c r="J229" s="879"/>
      <c r="K229" s="879"/>
      <c r="L229" s="879">
        <v>1680000000</v>
      </c>
      <c r="M229" s="879"/>
      <c r="N229" s="879">
        <v>1680000000</v>
      </c>
      <c r="O229" s="879"/>
      <c r="P229" s="879"/>
      <c r="Q229" s="874"/>
      <c r="R229" s="874"/>
      <c r="S229" s="874"/>
      <c r="T229" s="874"/>
      <c r="U229" s="874"/>
      <c r="V229" s="879">
        <v>1455000000</v>
      </c>
      <c r="W229" s="879"/>
      <c r="X229" s="879">
        <v>1455000000</v>
      </c>
      <c r="Y229" s="879"/>
      <c r="Z229" s="879"/>
      <c r="AA229" s="879">
        <v>1086833000</v>
      </c>
      <c r="AB229" s="879"/>
      <c r="AC229" s="879">
        <v>1086833000</v>
      </c>
      <c r="AD229" s="879"/>
      <c r="AE229" s="879"/>
      <c r="AF229" s="880">
        <f t="shared" si="11"/>
        <v>74.696426116838495</v>
      </c>
      <c r="AG229" s="880"/>
      <c r="AH229" s="880">
        <f t="shared" si="12"/>
        <v>74.696426116838495</v>
      </c>
      <c r="AI229" s="880"/>
      <c r="AJ229" s="878"/>
    </row>
    <row r="230" spans="1:36" ht="24">
      <c r="A230" s="464" t="s">
        <v>2509</v>
      </c>
      <c r="B230" s="465" t="s">
        <v>3063</v>
      </c>
      <c r="C230" s="878"/>
      <c r="D230" s="878"/>
      <c r="E230" s="878"/>
      <c r="F230" s="874"/>
      <c r="G230" s="879">
        <v>10000000000</v>
      </c>
      <c r="H230" s="879"/>
      <c r="I230" s="879">
        <v>10000000000</v>
      </c>
      <c r="J230" s="879"/>
      <c r="K230" s="879"/>
      <c r="L230" s="879">
        <v>1080000000</v>
      </c>
      <c r="M230" s="879"/>
      <c r="N230" s="879">
        <v>1080000000</v>
      </c>
      <c r="O230" s="879"/>
      <c r="P230" s="879"/>
      <c r="Q230" s="874"/>
      <c r="R230" s="874"/>
      <c r="S230" s="874"/>
      <c r="T230" s="874"/>
      <c r="U230" s="874"/>
      <c r="V230" s="879">
        <v>1987312000</v>
      </c>
      <c r="W230" s="879"/>
      <c r="X230" s="879">
        <v>1987312000</v>
      </c>
      <c r="Y230" s="879"/>
      <c r="Z230" s="879"/>
      <c r="AA230" s="879">
        <v>1987312000</v>
      </c>
      <c r="AB230" s="879"/>
      <c r="AC230" s="879">
        <v>1987312000</v>
      </c>
      <c r="AD230" s="879"/>
      <c r="AE230" s="879"/>
      <c r="AF230" s="880">
        <f t="shared" si="11"/>
        <v>100</v>
      </c>
      <c r="AG230" s="880"/>
      <c r="AH230" s="880">
        <f t="shared" si="12"/>
        <v>100</v>
      </c>
      <c r="AI230" s="880"/>
      <c r="AJ230" s="878"/>
    </row>
    <row r="231" spans="1:36" ht="36">
      <c r="A231" s="464" t="s">
        <v>2510</v>
      </c>
      <c r="B231" s="465" t="s">
        <v>3064</v>
      </c>
      <c r="C231" s="878"/>
      <c r="D231" s="878"/>
      <c r="E231" s="878"/>
      <c r="F231" s="874"/>
      <c r="G231" s="879">
        <v>6000000000</v>
      </c>
      <c r="H231" s="879"/>
      <c r="I231" s="879">
        <v>6000000000</v>
      </c>
      <c r="J231" s="879"/>
      <c r="K231" s="879"/>
      <c r="L231" s="879">
        <v>2160000000</v>
      </c>
      <c r="M231" s="879"/>
      <c r="N231" s="879">
        <v>2160000000</v>
      </c>
      <c r="O231" s="879"/>
      <c r="P231" s="879"/>
      <c r="Q231" s="874"/>
      <c r="R231" s="874"/>
      <c r="S231" s="874"/>
      <c r="T231" s="874"/>
      <c r="U231" s="874"/>
      <c r="V231" s="879">
        <v>1260000000</v>
      </c>
      <c r="W231" s="879"/>
      <c r="X231" s="879">
        <v>1260000000</v>
      </c>
      <c r="Y231" s="879"/>
      <c r="Z231" s="879"/>
      <c r="AA231" s="879">
        <v>1260000000</v>
      </c>
      <c r="AB231" s="879"/>
      <c r="AC231" s="879">
        <v>1260000000</v>
      </c>
      <c r="AD231" s="879"/>
      <c r="AE231" s="879"/>
      <c r="AF231" s="880">
        <f t="shared" si="11"/>
        <v>100</v>
      </c>
      <c r="AG231" s="880"/>
      <c r="AH231" s="880">
        <f t="shared" si="12"/>
        <v>100</v>
      </c>
      <c r="AI231" s="880"/>
      <c r="AJ231" s="878"/>
    </row>
    <row r="232" spans="1:36" ht="36">
      <c r="A232" s="464" t="s">
        <v>2511</v>
      </c>
      <c r="B232" s="465" t="s">
        <v>3065</v>
      </c>
      <c r="C232" s="878"/>
      <c r="D232" s="878"/>
      <c r="E232" s="878"/>
      <c r="F232" s="874"/>
      <c r="G232" s="879">
        <v>6700000000</v>
      </c>
      <c r="H232" s="879"/>
      <c r="I232" s="879">
        <v>6700000000</v>
      </c>
      <c r="J232" s="879"/>
      <c r="K232" s="879"/>
      <c r="L232" s="879">
        <v>1206000000</v>
      </c>
      <c r="M232" s="879"/>
      <c r="N232" s="879">
        <v>1206000000</v>
      </c>
      <c r="O232" s="879"/>
      <c r="P232" s="879"/>
      <c r="Q232" s="874"/>
      <c r="R232" s="874"/>
      <c r="S232" s="874"/>
      <c r="T232" s="874"/>
      <c r="U232" s="874"/>
      <c r="V232" s="879">
        <v>1407000000</v>
      </c>
      <c r="W232" s="879"/>
      <c r="X232" s="879">
        <v>1407000000</v>
      </c>
      <c r="Y232" s="879"/>
      <c r="Z232" s="879"/>
      <c r="AA232" s="879">
        <v>1022163000</v>
      </c>
      <c r="AB232" s="879"/>
      <c r="AC232" s="879">
        <v>1022163000</v>
      </c>
      <c r="AD232" s="879"/>
      <c r="AE232" s="879"/>
      <c r="AF232" s="880">
        <f t="shared" si="11"/>
        <v>72.648400852878467</v>
      </c>
      <c r="AG232" s="880"/>
      <c r="AH232" s="880">
        <f t="shared" si="12"/>
        <v>72.648400852878467</v>
      </c>
      <c r="AI232" s="880"/>
      <c r="AJ232" s="878"/>
    </row>
    <row r="233" spans="1:36" ht="24">
      <c r="A233" s="464" t="s">
        <v>2512</v>
      </c>
      <c r="B233" s="465" t="s">
        <v>3066</v>
      </c>
      <c r="C233" s="878"/>
      <c r="D233" s="878"/>
      <c r="E233" s="878"/>
      <c r="F233" s="874"/>
      <c r="G233" s="879">
        <v>8000000000</v>
      </c>
      <c r="H233" s="879"/>
      <c r="I233" s="879">
        <v>8000000000</v>
      </c>
      <c r="J233" s="879"/>
      <c r="K233" s="879"/>
      <c r="L233" s="879">
        <v>1440000000</v>
      </c>
      <c r="M233" s="879"/>
      <c r="N233" s="879">
        <v>1440000000</v>
      </c>
      <c r="O233" s="879"/>
      <c r="P233" s="879"/>
      <c r="Q233" s="874"/>
      <c r="R233" s="874"/>
      <c r="S233" s="874"/>
      <c r="T233" s="874"/>
      <c r="U233" s="874"/>
      <c r="V233" s="879">
        <v>1680000000</v>
      </c>
      <c r="W233" s="879"/>
      <c r="X233" s="879">
        <v>1680000000</v>
      </c>
      <c r="Y233" s="879"/>
      <c r="Z233" s="879"/>
      <c r="AA233" s="879">
        <v>1530000000</v>
      </c>
      <c r="AB233" s="879"/>
      <c r="AC233" s="879">
        <v>1530000000</v>
      </c>
      <c r="AD233" s="879"/>
      <c r="AE233" s="879"/>
      <c r="AF233" s="880">
        <f t="shared" si="11"/>
        <v>91.071428571428569</v>
      </c>
      <c r="AG233" s="880"/>
      <c r="AH233" s="880">
        <f t="shared" si="12"/>
        <v>91.071428571428569</v>
      </c>
      <c r="AI233" s="880"/>
      <c r="AJ233" s="878"/>
    </row>
    <row r="234" spans="1:36" ht="24">
      <c r="A234" s="464" t="s">
        <v>2513</v>
      </c>
      <c r="B234" s="465" t="s">
        <v>3067</v>
      </c>
      <c r="C234" s="878"/>
      <c r="D234" s="878"/>
      <c r="E234" s="878"/>
      <c r="F234" s="874"/>
      <c r="G234" s="879">
        <v>8000000000</v>
      </c>
      <c r="H234" s="879"/>
      <c r="I234" s="879">
        <v>8000000000</v>
      </c>
      <c r="J234" s="879"/>
      <c r="K234" s="879"/>
      <c r="L234" s="879">
        <v>2880000000</v>
      </c>
      <c r="M234" s="879"/>
      <c r="N234" s="879">
        <v>2880000000</v>
      </c>
      <c r="O234" s="879"/>
      <c r="P234" s="879"/>
      <c r="Q234" s="874"/>
      <c r="R234" s="874"/>
      <c r="S234" s="874"/>
      <c r="T234" s="874"/>
      <c r="U234" s="874"/>
      <c r="V234" s="879">
        <v>1680000000</v>
      </c>
      <c r="W234" s="879"/>
      <c r="X234" s="879">
        <v>1680000000</v>
      </c>
      <c r="Y234" s="879"/>
      <c r="Z234" s="879"/>
      <c r="AA234" s="879">
        <v>1680000000</v>
      </c>
      <c r="AB234" s="879"/>
      <c r="AC234" s="879">
        <v>1680000000</v>
      </c>
      <c r="AD234" s="879"/>
      <c r="AE234" s="879"/>
      <c r="AF234" s="880">
        <f t="shared" si="11"/>
        <v>100</v>
      </c>
      <c r="AG234" s="880"/>
      <c r="AH234" s="880">
        <f t="shared" si="12"/>
        <v>100</v>
      </c>
      <c r="AI234" s="880"/>
      <c r="AJ234" s="878"/>
    </row>
    <row r="235" spans="1:36" ht="36">
      <c r="A235" s="464" t="s">
        <v>2514</v>
      </c>
      <c r="B235" s="465" t="s">
        <v>3068</v>
      </c>
      <c r="C235" s="878"/>
      <c r="D235" s="878"/>
      <c r="E235" s="878"/>
      <c r="F235" s="874"/>
      <c r="G235" s="879">
        <v>8500000000</v>
      </c>
      <c r="H235" s="879"/>
      <c r="I235" s="879">
        <v>8500000000</v>
      </c>
      <c r="J235" s="879"/>
      <c r="K235" s="879"/>
      <c r="L235" s="879">
        <v>1530000000</v>
      </c>
      <c r="M235" s="879"/>
      <c r="N235" s="879">
        <v>1530000000</v>
      </c>
      <c r="O235" s="879"/>
      <c r="P235" s="879"/>
      <c r="Q235" s="874"/>
      <c r="R235" s="874"/>
      <c r="S235" s="874"/>
      <c r="T235" s="874"/>
      <c r="U235" s="874"/>
      <c r="V235" s="879">
        <v>1785000000</v>
      </c>
      <c r="W235" s="879"/>
      <c r="X235" s="879">
        <v>1785000000</v>
      </c>
      <c r="Y235" s="879"/>
      <c r="Z235" s="879"/>
      <c r="AA235" s="879">
        <v>1632470000</v>
      </c>
      <c r="AB235" s="879"/>
      <c r="AC235" s="879">
        <v>1632470000</v>
      </c>
      <c r="AD235" s="879"/>
      <c r="AE235" s="879"/>
      <c r="AF235" s="880">
        <f t="shared" si="11"/>
        <v>91.454901960784312</v>
      </c>
      <c r="AG235" s="880"/>
      <c r="AH235" s="880">
        <f t="shared" si="12"/>
        <v>91.454901960784312</v>
      </c>
      <c r="AI235" s="880"/>
      <c r="AJ235" s="878"/>
    </row>
    <row r="236" spans="1:36" ht="24">
      <c r="A236" s="464" t="s">
        <v>2515</v>
      </c>
      <c r="B236" s="465" t="s">
        <v>3069</v>
      </c>
      <c r="C236" s="878"/>
      <c r="D236" s="878"/>
      <c r="E236" s="878"/>
      <c r="F236" s="874"/>
      <c r="G236" s="879">
        <v>9500000000</v>
      </c>
      <c r="H236" s="879"/>
      <c r="I236" s="879">
        <v>9500000000</v>
      </c>
      <c r="J236" s="879"/>
      <c r="K236" s="879"/>
      <c r="L236" s="879">
        <v>1710000000</v>
      </c>
      <c r="M236" s="879"/>
      <c r="N236" s="879">
        <v>1710000000</v>
      </c>
      <c r="O236" s="879"/>
      <c r="P236" s="879"/>
      <c r="Q236" s="874"/>
      <c r="R236" s="874"/>
      <c r="S236" s="874"/>
      <c r="T236" s="874"/>
      <c r="U236" s="874"/>
      <c r="V236" s="879">
        <v>1995000000</v>
      </c>
      <c r="W236" s="879"/>
      <c r="X236" s="879">
        <v>1995000000</v>
      </c>
      <c r="Y236" s="879"/>
      <c r="Z236" s="879"/>
      <c r="AA236" s="879">
        <v>1995000000</v>
      </c>
      <c r="AB236" s="879"/>
      <c r="AC236" s="879">
        <v>1995000000</v>
      </c>
      <c r="AD236" s="879"/>
      <c r="AE236" s="879"/>
      <c r="AF236" s="880">
        <f t="shared" si="11"/>
        <v>100</v>
      </c>
      <c r="AG236" s="880"/>
      <c r="AH236" s="880">
        <f t="shared" si="12"/>
        <v>100</v>
      </c>
      <c r="AI236" s="880"/>
      <c r="AJ236" s="878"/>
    </row>
    <row r="237" spans="1:36" ht="36">
      <c r="A237" s="464" t="s">
        <v>2516</v>
      </c>
      <c r="B237" s="465" t="s">
        <v>3070</v>
      </c>
      <c r="C237" s="878"/>
      <c r="D237" s="878"/>
      <c r="E237" s="878"/>
      <c r="F237" s="874"/>
      <c r="G237" s="879">
        <v>14999590000</v>
      </c>
      <c r="H237" s="879"/>
      <c r="I237" s="879">
        <v>14999590000</v>
      </c>
      <c r="J237" s="879"/>
      <c r="K237" s="879"/>
      <c r="L237" s="879">
        <v>5400000000</v>
      </c>
      <c r="M237" s="879"/>
      <c r="N237" s="879">
        <v>5400000000</v>
      </c>
      <c r="O237" s="879"/>
      <c r="P237" s="879"/>
      <c r="Q237" s="874"/>
      <c r="R237" s="874"/>
      <c r="S237" s="874"/>
      <c r="T237" s="874"/>
      <c r="U237" s="874"/>
      <c r="V237" s="879">
        <v>3246980000</v>
      </c>
      <c r="W237" s="879"/>
      <c r="X237" s="879">
        <v>3246980000</v>
      </c>
      <c r="Y237" s="879"/>
      <c r="Z237" s="879"/>
      <c r="AA237" s="879">
        <v>3246980000</v>
      </c>
      <c r="AB237" s="879"/>
      <c r="AC237" s="879">
        <v>3246980000</v>
      </c>
      <c r="AD237" s="879"/>
      <c r="AE237" s="879"/>
      <c r="AF237" s="880">
        <f t="shared" si="11"/>
        <v>100</v>
      </c>
      <c r="AG237" s="880"/>
      <c r="AH237" s="880">
        <f t="shared" si="12"/>
        <v>100</v>
      </c>
      <c r="AI237" s="880"/>
      <c r="AJ237" s="878"/>
    </row>
    <row r="238" spans="1:36" ht="36">
      <c r="A238" s="464" t="s">
        <v>2517</v>
      </c>
      <c r="B238" s="465" t="s">
        <v>3071</v>
      </c>
      <c r="C238" s="878"/>
      <c r="D238" s="878"/>
      <c r="E238" s="878"/>
      <c r="F238" s="874"/>
      <c r="G238" s="879">
        <v>1500000000</v>
      </c>
      <c r="H238" s="879"/>
      <c r="I238" s="879">
        <v>1500000000</v>
      </c>
      <c r="J238" s="879"/>
      <c r="K238" s="879"/>
      <c r="L238" s="879">
        <v>450000000</v>
      </c>
      <c r="M238" s="879"/>
      <c r="N238" s="879">
        <v>450000000</v>
      </c>
      <c r="O238" s="879"/>
      <c r="P238" s="879"/>
      <c r="Q238" s="874"/>
      <c r="R238" s="874"/>
      <c r="S238" s="874"/>
      <c r="T238" s="874"/>
      <c r="U238" s="874"/>
      <c r="V238" s="879">
        <v>225000000</v>
      </c>
      <c r="W238" s="879"/>
      <c r="X238" s="879">
        <v>225000000</v>
      </c>
      <c r="Y238" s="879"/>
      <c r="Z238" s="879"/>
      <c r="AA238" s="879">
        <v>225000000</v>
      </c>
      <c r="AB238" s="879"/>
      <c r="AC238" s="879">
        <v>225000000</v>
      </c>
      <c r="AD238" s="879"/>
      <c r="AE238" s="879"/>
      <c r="AF238" s="880">
        <f t="shared" si="11"/>
        <v>100</v>
      </c>
      <c r="AG238" s="880"/>
      <c r="AH238" s="880">
        <f t="shared" si="12"/>
        <v>100</v>
      </c>
      <c r="AI238" s="880"/>
      <c r="AJ238" s="878"/>
    </row>
    <row r="239" spans="1:36" ht="48">
      <c r="A239" s="464" t="s">
        <v>2518</v>
      </c>
      <c r="B239" s="465" t="s">
        <v>3072</v>
      </c>
      <c r="C239" s="878"/>
      <c r="D239" s="878"/>
      <c r="E239" s="878"/>
      <c r="F239" s="874"/>
      <c r="G239" s="879">
        <v>1641012000</v>
      </c>
      <c r="H239" s="879"/>
      <c r="I239" s="879">
        <v>1641012000</v>
      </c>
      <c r="J239" s="879"/>
      <c r="K239" s="879"/>
      <c r="L239" s="879">
        <v>850000000</v>
      </c>
      <c r="M239" s="879"/>
      <c r="N239" s="879">
        <v>850000000</v>
      </c>
      <c r="O239" s="879"/>
      <c r="P239" s="879"/>
      <c r="Q239" s="874"/>
      <c r="R239" s="874"/>
      <c r="S239" s="874"/>
      <c r="T239" s="874"/>
      <c r="U239" s="874"/>
      <c r="V239" s="879">
        <v>425000000</v>
      </c>
      <c r="W239" s="879"/>
      <c r="X239" s="879">
        <v>425000000</v>
      </c>
      <c r="Y239" s="879"/>
      <c r="Z239" s="879"/>
      <c r="AA239" s="879">
        <v>425000000</v>
      </c>
      <c r="AB239" s="879"/>
      <c r="AC239" s="879">
        <v>425000000</v>
      </c>
      <c r="AD239" s="879"/>
      <c r="AE239" s="879"/>
      <c r="AF239" s="880">
        <f t="shared" si="11"/>
        <v>100</v>
      </c>
      <c r="AG239" s="880"/>
      <c r="AH239" s="880">
        <f t="shared" si="12"/>
        <v>100</v>
      </c>
      <c r="AI239" s="880"/>
      <c r="AJ239" s="878"/>
    </row>
    <row r="240" spans="1:36" ht="36">
      <c r="A240" s="464" t="s">
        <v>2519</v>
      </c>
      <c r="B240" s="465" t="s">
        <v>3073</v>
      </c>
      <c r="C240" s="878"/>
      <c r="D240" s="878"/>
      <c r="E240" s="878"/>
      <c r="F240" s="874"/>
      <c r="G240" s="879">
        <v>2000000000</v>
      </c>
      <c r="H240" s="879"/>
      <c r="I240" s="879">
        <v>2000000000</v>
      </c>
      <c r="J240" s="879"/>
      <c r="K240" s="879"/>
      <c r="L240" s="879">
        <v>986358000</v>
      </c>
      <c r="M240" s="879"/>
      <c r="N240" s="879">
        <v>986358000</v>
      </c>
      <c r="O240" s="879"/>
      <c r="P240" s="879"/>
      <c r="Q240" s="874"/>
      <c r="R240" s="874"/>
      <c r="S240" s="874"/>
      <c r="T240" s="874"/>
      <c r="U240" s="874"/>
      <c r="V240" s="879">
        <v>1340251000</v>
      </c>
      <c r="W240" s="879"/>
      <c r="X240" s="879">
        <v>1340251000</v>
      </c>
      <c r="Y240" s="879"/>
      <c r="Z240" s="879"/>
      <c r="AA240" s="879">
        <v>1340201000</v>
      </c>
      <c r="AB240" s="879"/>
      <c r="AC240" s="879">
        <v>1340201000</v>
      </c>
      <c r="AD240" s="879"/>
      <c r="AE240" s="879"/>
      <c r="AF240" s="880">
        <f t="shared" si="11"/>
        <v>99.996269355516247</v>
      </c>
      <c r="AG240" s="880"/>
      <c r="AH240" s="880">
        <f t="shared" si="12"/>
        <v>99.996269355516247</v>
      </c>
      <c r="AI240" s="880"/>
      <c r="AJ240" s="878"/>
    </row>
    <row r="241" spans="1:36" ht="36">
      <c r="A241" s="464" t="s">
        <v>2520</v>
      </c>
      <c r="B241" s="465" t="s">
        <v>3074</v>
      </c>
      <c r="C241" s="878"/>
      <c r="D241" s="878"/>
      <c r="E241" s="878"/>
      <c r="F241" s="874"/>
      <c r="G241" s="879">
        <v>3500000000</v>
      </c>
      <c r="H241" s="879"/>
      <c r="I241" s="879">
        <v>3500000000</v>
      </c>
      <c r="J241" s="879"/>
      <c r="K241" s="879"/>
      <c r="L241" s="879">
        <v>630000000</v>
      </c>
      <c r="M241" s="879"/>
      <c r="N241" s="879">
        <v>630000000</v>
      </c>
      <c r="O241" s="879"/>
      <c r="P241" s="879"/>
      <c r="Q241" s="874"/>
      <c r="R241" s="874"/>
      <c r="S241" s="874"/>
      <c r="T241" s="874"/>
      <c r="U241" s="874"/>
      <c r="V241" s="879">
        <v>735000000</v>
      </c>
      <c r="W241" s="879"/>
      <c r="X241" s="879">
        <v>735000000</v>
      </c>
      <c r="Y241" s="879"/>
      <c r="Z241" s="879"/>
      <c r="AA241" s="879">
        <v>735000000</v>
      </c>
      <c r="AB241" s="879"/>
      <c r="AC241" s="879">
        <v>735000000</v>
      </c>
      <c r="AD241" s="879"/>
      <c r="AE241" s="879"/>
      <c r="AF241" s="880">
        <f t="shared" si="11"/>
        <v>100</v>
      </c>
      <c r="AG241" s="880"/>
      <c r="AH241" s="880">
        <f t="shared" si="12"/>
        <v>100</v>
      </c>
      <c r="AI241" s="880"/>
      <c r="AJ241" s="878"/>
    </row>
    <row r="242" spans="1:36" ht="48">
      <c r="A242" s="464" t="s">
        <v>2521</v>
      </c>
      <c r="B242" s="465" t="s">
        <v>3075</v>
      </c>
      <c r="C242" s="878"/>
      <c r="D242" s="878"/>
      <c r="E242" s="878"/>
      <c r="F242" s="874"/>
      <c r="G242" s="879">
        <v>3500000000</v>
      </c>
      <c r="H242" s="879"/>
      <c r="I242" s="879">
        <v>3500000000</v>
      </c>
      <c r="J242" s="879"/>
      <c r="K242" s="879"/>
      <c r="L242" s="879">
        <v>630000000</v>
      </c>
      <c r="M242" s="879"/>
      <c r="N242" s="879">
        <v>630000000</v>
      </c>
      <c r="O242" s="879"/>
      <c r="P242" s="879"/>
      <c r="Q242" s="874"/>
      <c r="R242" s="874"/>
      <c r="S242" s="874"/>
      <c r="T242" s="874"/>
      <c r="U242" s="874"/>
      <c r="V242" s="879">
        <v>735000000</v>
      </c>
      <c r="W242" s="879"/>
      <c r="X242" s="879">
        <v>735000000</v>
      </c>
      <c r="Y242" s="879"/>
      <c r="Z242" s="879"/>
      <c r="AA242" s="879">
        <v>735000000</v>
      </c>
      <c r="AB242" s="879"/>
      <c r="AC242" s="879">
        <v>735000000</v>
      </c>
      <c r="AD242" s="879"/>
      <c r="AE242" s="879"/>
      <c r="AF242" s="880">
        <f t="shared" si="11"/>
        <v>100</v>
      </c>
      <c r="AG242" s="880"/>
      <c r="AH242" s="880">
        <f t="shared" si="12"/>
        <v>100</v>
      </c>
      <c r="AI242" s="880"/>
      <c r="AJ242" s="878"/>
    </row>
    <row r="243" spans="1:36" ht="36">
      <c r="A243" s="464" t="s">
        <v>2522</v>
      </c>
      <c r="B243" s="465" t="s">
        <v>3076</v>
      </c>
      <c r="C243" s="878"/>
      <c r="D243" s="878"/>
      <c r="E243" s="878"/>
      <c r="F243" s="874"/>
      <c r="G243" s="879">
        <v>4000000000</v>
      </c>
      <c r="H243" s="879"/>
      <c r="I243" s="879">
        <v>4000000000</v>
      </c>
      <c r="J243" s="879"/>
      <c r="K243" s="879"/>
      <c r="L243" s="879">
        <v>720000000</v>
      </c>
      <c r="M243" s="879"/>
      <c r="N243" s="879">
        <v>720000000</v>
      </c>
      <c r="O243" s="879"/>
      <c r="P243" s="879"/>
      <c r="Q243" s="874"/>
      <c r="R243" s="874"/>
      <c r="S243" s="874"/>
      <c r="T243" s="874"/>
      <c r="U243" s="874"/>
      <c r="V243" s="879">
        <v>840000000</v>
      </c>
      <c r="W243" s="879"/>
      <c r="X243" s="879">
        <v>840000000</v>
      </c>
      <c r="Y243" s="879"/>
      <c r="Z243" s="879"/>
      <c r="AA243" s="879">
        <v>840000000</v>
      </c>
      <c r="AB243" s="879"/>
      <c r="AC243" s="879">
        <v>840000000</v>
      </c>
      <c r="AD243" s="879"/>
      <c r="AE243" s="879"/>
      <c r="AF243" s="880">
        <f t="shared" si="11"/>
        <v>100</v>
      </c>
      <c r="AG243" s="880"/>
      <c r="AH243" s="880">
        <f t="shared" si="12"/>
        <v>100</v>
      </c>
      <c r="AI243" s="880"/>
      <c r="AJ243" s="878"/>
    </row>
    <row r="244" spans="1:36" ht="36">
      <c r="A244" s="464" t="s">
        <v>2523</v>
      </c>
      <c r="B244" s="465" t="s">
        <v>3077</v>
      </c>
      <c r="C244" s="878"/>
      <c r="D244" s="878"/>
      <c r="E244" s="878"/>
      <c r="F244" s="874"/>
      <c r="G244" s="879">
        <v>4000000000</v>
      </c>
      <c r="H244" s="879"/>
      <c r="I244" s="879">
        <v>4000000000</v>
      </c>
      <c r="J244" s="879"/>
      <c r="K244" s="879"/>
      <c r="L244" s="879">
        <v>720000000</v>
      </c>
      <c r="M244" s="879"/>
      <c r="N244" s="879">
        <v>720000000</v>
      </c>
      <c r="O244" s="879"/>
      <c r="P244" s="879"/>
      <c r="Q244" s="874"/>
      <c r="R244" s="874"/>
      <c r="S244" s="874"/>
      <c r="T244" s="874"/>
      <c r="U244" s="874"/>
      <c r="V244" s="879">
        <v>870000000</v>
      </c>
      <c r="W244" s="879"/>
      <c r="X244" s="879">
        <v>870000000</v>
      </c>
      <c r="Y244" s="879"/>
      <c r="Z244" s="879"/>
      <c r="AA244" s="879">
        <v>870000000</v>
      </c>
      <c r="AB244" s="879"/>
      <c r="AC244" s="879">
        <v>870000000</v>
      </c>
      <c r="AD244" s="879"/>
      <c r="AE244" s="879"/>
      <c r="AF244" s="880">
        <f t="shared" si="11"/>
        <v>100</v>
      </c>
      <c r="AG244" s="880"/>
      <c r="AH244" s="880">
        <f t="shared" si="12"/>
        <v>100</v>
      </c>
      <c r="AI244" s="880"/>
      <c r="AJ244" s="878"/>
    </row>
    <row r="245" spans="1:36" ht="36">
      <c r="A245" s="464" t="s">
        <v>2524</v>
      </c>
      <c r="B245" s="465" t="s">
        <v>3078</v>
      </c>
      <c r="C245" s="878"/>
      <c r="D245" s="878"/>
      <c r="E245" s="878"/>
      <c r="F245" s="874"/>
      <c r="G245" s="879">
        <v>4000000000</v>
      </c>
      <c r="H245" s="879"/>
      <c r="I245" s="879">
        <v>4000000000</v>
      </c>
      <c r="J245" s="879"/>
      <c r="K245" s="879"/>
      <c r="L245" s="879">
        <v>720000000</v>
      </c>
      <c r="M245" s="879"/>
      <c r="N245" s="879">
        <v>720000000</v>
      </c>
      <c r="O245" s="879"/>
      <c r="P245" s="879"/>
      <c r="Q245" s="874"/>
      <c r="R245" s="874"/>
      <c r="S245" s="874"/>
      <c r="T245" s="874"/>
      <c r="U245" s="874"/>
      <c r="V245" s="879">
        <v>840000000</v>
      </c>
      <c r="W245" s="879"/>
      <c r="X245" s="879">
        <v>840000000</v>
      </c>
      <c r="Y245" s="879"/>
      <c r="Z245" s="879"/>
      <c r="AA245" s="879">
        <v>840000000</v>
      </c>
      <c r="AB245" s="879"/>
      <c r="AC245" s="879">
        <v>840000000</v>
      </c>
      <c r="AD245" s="879"/>
      <c r="AE245" s="879"/>
      <c r="AF245" s="880">
        <f t="shared" si="11"/>
        <v>100</v>
      </c>
      <c r="AG245" s="880"/>
      <c r="AH245" s="880">
        <f t="shared" si="12"/>
        <v>100</v>
      </c>
      <c r="AI245" s="880"/>
      <c r="AJ245" s="878"/>
    </row>
    <row r="246" spans="1:36" ht="36">
      <c r="A246" s="464" t="s">
        <v>2525</v>
      </c>
      <c r="B246" s="465" t="s">
        <v>3079</v>
      </c>
      <c r="C246" s="878"/>
      <c r="D246" s="878"/>
      <c r="E246" s="878"/>
      <c r="F246" s="874"/>
      <c r="G246" s="879">
        <v>5000000000</v>
      </c>
      <c r="H246" s="879"/>
      <c r="I246" s="879">
        <v>5000000000</v>
      </c>
      <c r="J246" s="879"/>
      <c r="K246" s="879"/>
      <c r="L246" s="879">
        <v>900000000</v>
      </c>
      <c r="M246" s="879"/>
      <c r="N246" s="879">
        <v>900000000</v>
      </c>
      <c r="O246" s="879"/>
      <c r="P246" s="879"/>
      <c r="Q246" s="874"/>
      <c r="R246" s="874"/>
      <c r="S246" s="874"/>
      <c r="T246" s="874"/>
      <c r="U246" s="874"/>
      <c r="V246" s="879">
        <v>1050000000</v>
      </c>
      <c r="W246" s="879"/>
      <c r="X246" s="879">
        <v>1050000000</v>
      </c>
      <c r="Y246" s="879"/>
      <c r="Z246" s="879"/>
      <c r="AA246" s="879">
        <v>550000000</v>
      </c>
      <c r="AB246" s="879"/>
      <c r="AC246" s="879">
        <v>550000000</v>
      </c>
      <c r="AD246" s="879"/>
      <c r="AE246" s="879"/>
      <c r="AF246" s="880">
        <f t="shared" si="11"/>
        <v>52.380952380952387</v>
      </c>
      <c r="AG246" s="880"/>
      <c r="AH246" s="880">
        <f t="shared" si="12"/>
        <v>52.380952380952387</v>
      </c>
      <c r="AI246" s="880"/>
      <c r="AJ246" s="878"/>
    </row>
    <row r="247" spans="1:36" ht="12">
      <c r="A247" s="464" t="s">
        <v>2526</v>
      </c>
      <c r="B247" s="465" t="s">
        <v>3080</v>
      </c>
      <c r="C247" s="878"/>
      <c r="D247" s="878"/>
      <c r="E247" s="878"/>
      <c r="F247" s="874"/>
      <c r="G247" s="879">
        <v>5000000000</v>
      </c>
      <c r="H247" s="879"/>
      <c r="I247" s="879">
        <v>5000000000</v>
      </c>
      <c r="J247" s="879"/>
      <c r="K247" s="879"/>
      <c r="L247" s="879">
        <v>900000000</v>
      </c>
      <c r="M247" s="879"/>
      <c r="N247" s="879">
        <v>900000000</v>
      </c>
      <c r="O247" s="879"/>
      <c r="P247" s="879"/>
      <c r="Q247" s="874"/>
      <c r="R247" s="874"/>
      <c r="S247" s="874"/>
      <c r="T247" s="874"/>
      <c r="U247" s="874"/>
      <c r="V247" s="879">
        <v>1950000000</v>
      </c>
      <c r="W247" s="879"/>
      <c r="X247" s="879">
        <v>1950000000</v>
      </c>
      <c r="Y247" s="879"/>
      <c r="Z247" s="879"/>
      <c r="AA247" s="879">
        <v>1950000000</v>
      </c>
      <c r="AB247" s="879"/>
      <c r="AC247" s="879">
        <v>1950000000</v>
      </c>
      <c r="AD247" s="879"/>
      <c r="AE247" s="879"/>
      <c r="AF247" s="880">
        <f t="shared" si="11"/>
        <v>100</v>
      </c>
      <c r="AG247" s="880"/>
      <c r="AH247" s="880">
        <f t="shared" si="12"/>
        <v>100</v>
      </c>
      <c r="AI247" s="880"/>
      <c r="AJ247" s="878"/>
    </row>
    <row r="248" spans="1:36" ht="36">
      <c r="A248" s="464" t="s">
        <v>2527</v>
      </c>
      <c r="B248" s="465" t="s">
        <v>3081</v>
      </c>
      <c r="C248" s="878"/>
      <c r="D248" s="878"/>
      <c r="E248" s="878"/>
      <c r="F248" s="874"/>
      <c r="G248" s="879">
        <v>4994864000</v>
      </c>
      <c r="H248" s="879"/>
      <c r="I248" s="879">
        <v>4994864000</v>
      </c>
      <c r="J248" s="879"/>
      <c r="K248" s="879"/>
      <c r="L248" s="879"/>
      <c r="M248" s="879"/>
      <c r="N248" s="879"/>
      <c r="O248" s="879"/>
      <c r="P248" s="879"/>
      <c r="Q248" s="874"/>
      <c r="R248" s="874"/>
      <c r="S248" s="874"/>
      <c r="T248" s="874"/>
      <c r="U248" s="874"/>
      <c r="V248" s="879">
        <v>1050000000</v>
      </c>
      <c r="W248" s="879"/>
      <c r="X248" s="879">
        <v>1050000000</v>
      </c>
      <c r="Y248" s="879"/>
      <c r="Z248" s="879"/>
      <c r="AA248" s="879">
        <v>1050000000</v>
      </c>
      <c r="AB248" s="879"/>
      <c r="AC248" s="879">
        <v>1050000000</v>
      </c>
      <c r="AD248" s="879"/>
      <c r="AE248" s="879"/>
      <c r="AF248" s="880">
        <f t="shared" si="11"/>
        <v>100</v>
      </c>
      <c r="AG248" s="880"/>
      <c r="AH248" s="880">
        <f t="shared" si="12"/>
        <v>100</v>
      </c>
      <c r="AI248" s="880"/>
      <c r="AJ248" s="878"/>
    </row>
    <row r="249" spans="1:36" ht="36">
      <c r="A249" s="464" t="s">
        <v>2528</v>
      </c>
      <c r="B249" s="465" t="s">
        <v>3082</v>
      </c>
      <c r="C249" s="878"/>
      <c r="D249" s="878"/>
      <c r="E249" s="878"/>
      <c r="F249" s="874"/>
      <c r="G249" s="879">
        <v>6500000000</v>
      </c>
      <c r="H249" s="879"/>
      <c r="I249" s="879">
        <v>6500000000</v>
      </c>
      <c r="J249" s="879"/>
      <c r="K249" s="879"/>
      <c r="L249" s="879">
        <v>1170000000</v>
      </c>
      <c r="M249" s="879"/>
      <c r="N249" s="879">
        <v>1170000000</v>
      </c>
      <c r="O249" s="879"/>
      <c r="P249" s="879"/>
      <c r="Q249" s="874"/>
      <c r="R249" s="874"/>
      <c r="S249" s="874"/>
      <c r="T249" s="874"/>
      <c r="U249" s="874"/>
      <c r="V249" s="879">
        <v>1765000000</v>
      </c>
      <c r="W249" s="879"/>
      <c r="X249" s="879">
        <v>1765000000</v>
      </c>
      <c r="Y249" s="879"/>
      <c r="Z249" s="879"/>
      <c r="AA249" s="879">
        <v>1765000000</v>
      </c>
      <c r="AB249" s="879"/>
      <c r="AC249" s="879">
        <v>1765000000</v>
      </c>
      <c r="AD249" s="879"/>
      <c r="AE249" s="879"/>
      <c r="AF249" s="880">
        <f t="shared" si="11"/>
        <v>100</v>
      </c>
      <c r="AG249" s="880"/>
      <c r="AH249" s="880">
        <f t="shared" si="12"/>
        <v>100</v>
      </c>
      <c r="AI249" s="880"/>
      <c r="AJ249" s="878"/>
    </row>
    <row r="250" spans="1:36" ht="24">
      <c r="A250" s="464" t="s">
        <v>2529</v>
      </c>
      <c r="B250" s="465" t="s">
        <v>3083</v>
      </c>
      <c r="C250" s="878"/>
      <c r="D250" s="878"/>
      <c r="E250" s="878"/>
      <c r="F250" s="874"/>
      <c r="G250" s="879">
        <v>3956700000</v>
      </c>
      <c r="H250" s="879"/>
      <c r="I250" s="879">
        <v>3956700000</v>
      </c>
      <c r="J250" s="879"/>
      <c r="K250" s="879"/>
      <c r="L250" s="879">
        <v>1674303500</v>
      </c>
      <c r="M250" s="879"/>
      <c r="N250" s="879">
        <v>1674303500</v>
      </c>
      <c r="O250" s="879"/>
      <c r="P250" s="879"/>
      <c r="Q250" s="874"/>
      <c r="R250" s="874"/>
      <c r="S250" s="874"/>
      <c r="T250" s="874"/>
      <c r="U250" s="874"/>
      <c r="V250" s="879">
        <v>2691793000</v>
      </c>
      <c r="W250" s="879"/>
      <c r="X250" s="879">
        <v>2691793000</v>
      </c>
      <c r="Y250" s="879"/>
      <c r="Z250" s="879"/>
      <c r="AA250" s="879">
        <v>1466041000</v>
      </c>
      <c r="AB250" s="879"/>
      <c r="AC250" s="879">
        <v>1466041000</v>
      </c>
      <c r="AD250" s="879"/>
      <c r="AE250" s="879"/>
      <c r="AF250" s="880">
        <f t="shared" si="11"/>
        <v>54.463363267532081</v>
      </c>
      <c r="AG250" s="880"/>
      <c r="AH250" s="880">
        <f t="shared" si="12"/>
        <v>54.463363267532081</v>
      </c>
      <c r="AI250" s="880"/>
      <c r="AJ250" s="878"/>
    </row>
    <row r="251" spans="1:36" ht="36">
      <c r="A251" s="464" t="s">
        <v>2530</v>
      </c>
      <c r="B251" s="465" t="s">
        <v>3084</v>
      </c>
      <c r="C251" s="878"/>
      <c r="D251" s="878"/>
      <c r="E251" s="878"/>
      <c r="F251" s="874"/>
      <c r="G251" s="879">
        <v>6800000000</v>
      </c>
      <c r="H251" s="879"/>
      <c r="I251" s="879">
        <v>6800000000</v>
      </c>
      <c r="J251" s="879"/>
      <c r="K251" s="879"/>
      <c r="L251" s="879">
        <v>1200000000</v>
      </c>
      <c r="M251" s="879"/>
      <c r="N251" s="879">
        <v>1200000000</v>
      </c>
      <c r="O251" s="879"/>
      <c r="P251" s="879"/>
      <c r="Q251" s="874"/>
      <c r="R251" s="874"/>
      <c r="S251" s="874"/>
      <c r="T251" s="874"/>
      <c r="U251" s="874"/>
      <c r="V251" s="879">
        <v>1400000000</v>
      </c>
      <c r="W251" s="879"/>
      <c r="X251" s="879">
        <v>1400000000</v>
      </c>
      <c r="Y251" s="879"/>
      <c r="Z251" s="879"/>
      <c r="AA251" s="879">
        <v>1400000000</v>
      </c>
      <c r="AB251" s="879"/>
      <c r="AC251" s="879">
        <v>1400000000</v>
      </c>
      <c r="AD251" s="879"/>
      <c r="AE251" s="879"/>
      <c r="AF251" s="880">
        <f t="shared" si="11"/>
        <v>100</v>
      </c>
      <c r="AG251" s="880"/>
      <c r="AH251" s="880">
        <f t="shared" si="12"/>
        <v>100</v>
      </c>
      <c r="AI251" s="880"/>
      <c r="AJ251" s="878"/>
    </row>
    <row r="252" spans="1:36" ht="36">
      <c r="A252" s="464" t="s">
        <v>2531</v>
      </c>
      <c r="B252" s="465" t="s">
        <v>3085</v>
      </c>
      <c r="C252" s="878"/>
      <c r="D252" s="878"/>
      <c r="E252" s="878"/>
      <c r="F252" s="874"/>
      <c r="G252" s="879">
        <v>7000000000</v>
      </c>
      <c r="H252" s="879"/>
      <c r="I252" s="879">
        <v>7000000000</v>
      </c>
      <c r="J252" s="879"/>
      <c r="K252" s="879"/>
      <c r="L252" s="879">
        <v>1260000000</v>
      </c>
      <c r="M252" s="879"/>
      <c r="N252" s="879">
        <v>1260000000</v>
      </c>
      <c r="O252" s="879"/>
      <c r="P252" s="879"/>
      <c r="Q252" s="874"/>
      <c r="R252" s="874"/>
      <c r="S252" s="874"/>
      <c r="T252" s="874"/>
      <c r="U252" s="874"/>
      <c r="V252" s="879">
        <v>1470000000</v>
      </c>
      <c r="W252" s="879"/>
      <c r="X252" s="879">
        <v>1470000000</v>
      </c>
      <c r="Y252" s="879"/>
      <c r="Z252" s="879"/>
      <c r="AA252" s="879">
        <v>1470000000</v>
      </c>
      <c r="AB252" s="879"/>
      <c r="AC252" s="879">
        <v>1470000000</v>
      </c>
      <c r="AD252" s="879"/>
      <c r="AE252" s="879"/>
      <c r="AF252" s="880">
        <f t="shared" si="11"/>
        <v>100</v>
      </c>
      <c r="AG252" s="880"/>
      <c r="AH252" s="880">
        <f t="shared" si="12"/>
        <v>100</v>
      </c>
      <c r="AI252" s="880"/>
      <c r="AJ252" s="878"/>
    </row>
    <row r="253" spans="1:36" ht="24">
      <c r="A253" s="464" t="s">
        <v>2532</v>
      </c>
      <c r="B253" s="465" t="s">
        <v>3086</v>
      </c>
      <c r="C253" s="878"/>
      <c r="D253" s="878"/>
      <c r="E253" s="878"/>
      <c r="F253" s="874"/>
      <c r="G253" s="879">
        <v>7000000000</v>
      </c>
      <c r="H253" s="879"/>
      <c r="I253" s="879">
        <v>7000000000</v>
      </c>
      <c r="J253" s="879"/>
      <c r="K253" s="879"/>
      <c r="L253" s="879">
        <v>2515050000</v>
      </c>
      <c r="M253" s="879"/>
      <c r="N253" s="879">
        <v>2515050000</v>
      </c>
      <c r="O253" s="879"/>
      <c r="P253" s="879"/>
      <c r="Q253" s="874"/>
      <c r="R253" s="874"/>
      <c r="S253" s="874"/>
      <c r="T253" s="874"/>
      <c r="U253" s="874"/>
      <c r="V253" s="879">
        <v>1527250000</v>
      </c>
      <c r="W253" s="879"/>
      <c r="X253" s="879">
        <v>1527250000</v>
      </c>
      <c r="Y253" s="879"/>
      <c r="Z253" s="879"/>
      <c r="AA253" s="879">
        <v>1522300000</v>
      </c>
      <c r="AB253" s="879"/>
      <c r="AC253" s="879">
        <v>1522300000</v>
      </c>
      <c r="AD253" s="879"/>
      <c r="AE253" s="879"/>
      <c r="AF253" s="880">
        <f t="shared" si="11"/>
        <v>99.675888034048114</v>
      </c>
      <c r="AG253" s="880"/>
      <c r="AH253" s="880">
        <f t="shared" si="12"/>
        <v>99.675888034048114</v>
      </c>
      <c r="AI253" s="880"/>
      <c r="AJ253" s="878"/>
    </row>
    <row r="254" spans="1:36" ht="24">
      <c r="A254" s="464" t="s">
        <v>2533</v>
      </c>
      <c r="B254" s="465" t="s">
        <v>3087</v>
      </c>
      <c r="C254" s="878"/>
      <c r="D254" s="878"/>
      <c r="E254" s="878"/>
      <c r="F254" s="874"/>
      <c r="G254" s="879">
        <v>7000000000</v>
      </c>
      <c r="H254" s="879"/>
      <c r="I254" s="879">
        <v>7000000000</v>
      </c>
      <c r="J254" s="879"/>
      <c r="K254" s="879"/>
      <c r="L254" s="879"/>
      <c r="M254" s="879"/>
      <c r="N254" s="879"/>
      <c r="O254" s="879"/>
      <c r="P254" s="879"/>
      <c r="Q254" s="874"/>
      <c r="R254" s="874"/>
      <c r="S254" s="874"/>
      <c r="T254" s="874"/>
      <c r="U254" s="874"/>
      <c r="V254" s="879">
        <v>1470000000</v>
      </c>
      <c r="W254" s="879"/>
      <c r="X254" s="879">
        <v>1470000000</v>
      </c>
      <c r="Y254" s="879"/>
      <c r="Z254" s="879"/>
      <c r="AA254" s="879">
        <v>1470000000</v>
      </c>
      <c r="AB254" s="879"/>
      <c r="AC254" s="879">
        <v>1470000000</v>
      </c>
      <c r="AD254" s="879"/>
      <c r="AE254" s="879"/>
      <c r="AF254" s="880">
        <f t="shared" si="11"/>
        <v>100</v>
      </c>
      <c r="AG254" s="880"/>
      <c r="AH254" s="880">
        <f t="shared" si="12"/>
        <v>100</v>
      </c>
      <c r="AI254" s="880"/>
      <c r="AJ254" s="878"/>
    </row>
    <row r="255" spans="1:36" ht="48">
      <c r="A255" s="464" t="s">
        <v>2534</v>
      </c>
      <c r="B255" s="465" t="s">
        <v>3088</v>
      </c>
      <c r="C255" s="878"/>
      <c r="D255" s="878"/>
      <c r="E255" s="878"/>
      <c r="F255" s="874"/>
      <c r="G255" s="879">
        <v>4500000000</v>
      </c>
      <c r="H255" s="879"/>
      <c r="I255" s="879">
        <v>4500000000</v>
      </c>
      <c r="J255" s="879"/>
      <c r="K255" s="879"/>
      <c r="L255" s="879">
        <v>1350000000</v>
      </c>
      <c r="M255" s="879"/>
      <c r="N255" s="879">
        <v>1350000000</v>
      </c>
      <c r="O255" s="879"/>
      <c r="P255" s="879"/>
      <c r="Q255" s="874"/>
      <c r="R255" s="874"/>
      <c r="S255" s="874"/>
      <c r="T255" s="874"/>
      <c r="U255" s="874"/>
      <c r="V255" s="879">
        <v>1575000000</v>
      </c>
      <c r="W255" s="879"/>
      <c r="X255" s="879">
        <v>1575000000</v>
      </c>
      <c r="Y255" s="879"/>
      <c r="Z255" s="879"/>
      <c r="AA255" s="879">
        <v>1575000000</v>
      </c>
      <c r="AB255" s="879"/>
      <c r="AC255" s="879">
        <v>1575000000</v>
      </c>
      <c r="AD255" s="879"/>
      <c r="AE255" s="879"/>
      <c r="AF255" s="880">
        <f t="shared" si="11"/>
        <v>100</v>
      </c>
      <c r="AG255" s="880"/>
      <c r="AH255" s="880">
        <f t="shared" si="12"/>
        <v>100</v>
      </c>
      <c r="AI255" s="880"/>
      <c r="AJ255" s="878"/>
    </row>
    <row r="256" spans="1:36" ht="36">
      <c r="A256" s="464" t="s">
        <v>2535</v>
      </c>
      <c r="B256" s="465" t="s">
        <v>3089</v>
      </c>
      <c r="C256" s="878"/>
      <c r="D256" s="878"/>
      <c r="E256" s="878"/>
      <c r="F256" s="874"/>
      <c r="G256" s="879">
        <v>8223000000</v>
      </c>
      <c r="H256" s="879"/>
      <c r="I256" s="879">
        <v>8223000000</v>
      </c>
      <c r="J256" s="879"/>
      <c r="K256" s="879"/>
      <c r="L256" s="879">
        <v>1480000000</v>
      </c>
      <c r="M256" s="879"/>
      <c r="N256" s="879">
        <v>1480000000</v>
      </c>
      <c r="O256" s="879"/>
      <c r="P256" s="879"/>
      <c r="Q256" s="874"/>
      <c r="R256" s="874"/>
      <c r="S256" s="874"/>
      <c r="T256" s="874"/>
      <c r="U256" s="874"/>
      <c r="V256" s="879">
        <v>2960000000</v>
      </c>
      <c r="W256" s="879"/>
      <c r="X256" s="879">
        <v>2960000000</v>
      </c>
      <c r="Y256" s="879"/>
      <c r="Z256" s="879"/>
      <c r="AA256" s="879">
        <v>2960000000</v>
      </c>
      <c r="AB256" s="879"/>
      <c r="AC256" s="879">
        <v>2960000000</v>
      </c>
      <c r="AD256" s="879"/>
      <c r="AE256" s="879"/>
      <c r="AF256" s="880">
        <f t="shared" si="11"/>
        <v>100</v>
      </c>
      <c r="AG256" s="880"/>
      <c r="AH256" s="880">
        <f t="shared" si="12"/>
        <v>100</v>
      </c>
      <c r="AI256" s="880"/>
      <c r="AJ256" s="878"/>
    </row>
    <row r="257" spans="1:36" ht="24">
      <c r="A257" s="464" t="s">
        <v>2536</v>
      </c>
      <c r="B257" s="465" t="s">
        <v>3090</v>
      </c>
      <c r="C257" s="878"/>
      <c r="D257" s="878"/>
      <c r="E257" s="878"/>
      <c r="F257" s="874"/>
      <c r="G257" s="879">
        <v>5500000000</v>
      </c>
      <c r="H257" s="879"/>
      <c r="I257" s="879">
        <v>5500000000</v>
      </c>
      <c r="J257" s="879"/>
      <c r="K257" s="879"/>
      <c r="L257" s="879"/>
      <c r="M257" s="879"/>
      <c r="N257" s="879"/>
      <c r="O257" s="879"/>
      <c r="P257" s="879"/>
      <c r="Q257" s="874"/>
      <c r="R257" s="874"/>
      <c r="S257" s="874"/>
      <c r="T257" s="874"/>
      <c r="U257" s="874"/>
      <c r="V257" s="879">
        <v>1050000000</v>
      </c>
      <c r="W257" s="879"/>
      <c r="X257" s="879">
        <v>1050000000</v>
      </c>
      <c r="Y257" s="879"/>
      <c r="Z257" s="879"/>
      <c r="AA257" s="879">
        <v>1050000000</v>
      </c>
      <c r="AB257" s="879"/>
      <c r="AC257" s="879">
        <v>1050000000</v>
      </c>
      <c r="AD257" s="879"/>
      <c r="AE257" s="879"/>
      <c r="AF257" s="880">
        <f t="shared" si="11"/>
        <v>100</v>
      </c>
      <c r="AG257" s="880"/>
      <c r="AH257" s="880">
        <f t="shared" si="12"/>
        <v>100</v>
      </c>
      <c r="AI257" s="880"/>
      <c r="AJ257" s="878"/>
    </row>
    <row r="258" spans="1:36" ht="24">
      <c r="A258" s="464" t="s">
        <v>2537</v>
      </c>
      <c r="B258" s="465" t="s">
        <v>3091</v>
      </c>
      <c r="C258" s="878"/>
      <c r="D258" s="878"/>
      <c r="E258" s="878"/>
      <c r="F258" s="874"/>
      <c r="G258" s="879">
        <v>9000000000</v>
      </c>
      <c r="H258" s="879"/>
      <c r="I258" s="879">
        <v>9000000000</v>
      </c>
      <c r="J258" s="879"/>
      <c r="K258" s="879"/>
      <c r="L258" s="879">
        <v>3192260000</v>
      </c>
      <c r="M258" s="879"/>
      <c r="N258" s="879">
        <v>3192260000</v>
      </c>
      <c r="O258" s="879"/>
      <c r="P258" s="879"/>
      <c r="Q258" s="874"/>
      <c r="R258" s="874"/>
      <c r="S258" s="874"/>
      <c r="T258" s="874"/>
      <c r="U258" s="874"/>
      <c r="V258" s="879">
        <v>1949883000</v>
      </c>
      <c r="W258" s="879"/>
      <c r="X258" s="879">
        <v>1949883000</v>
      </c>
      <c r="Y258" s="879"/>
      <c r="Z258" s="879"/>
      <c r="AA258" s="879">
        <v>1949883000</v>
      </c>
      <c r="AB258" s="879"/>
      <c r="AC258" s="879">
        <v>1949883000</v>
      </c>
      <c r="AD258" s="879"/>
      <c r="AE258" s="879"/>
      <c r="AF258" s="880">
        <f t="shared" si="11"/>
        <v>100</v>
      </c>
      <c r="AG258" s="880"/>
      <c r="AH258" s="880">
        <f t="shared" si="12"/>
        <v>100</v>
      </c>
      <c r="AI258" s="880"/>
      <c r="AJ258" s="878"/>
    </row>
    <row r="259" spans="1:36" ht="36">
      <c r="A259" s="464" t="s">
        <v>2538</v>
      </c>
      <c r="B259" s="465" t="s">
        <v>3092</v>
      </c>
      <c r="C259" s="878"/>
      <c r="D259" s="878"/>
      <c r="E259" s="878"/>
      <c r="F259" s="874"/>
      <c r="G259" s="879">
        <v>9500000000</v>
      </c>
      <c r="H259" s="879"/>
      <c r="I259" s="879">
        <v>9500000000</v>
      </c>
      <c r="J259" s="879"/>
      <c r="K259" s="879"/>
      <c r="L259" s="879">
        <v>2980000000</v>
      </c>
      <c r="M259" s="879"/>
      <c r="N259" s="879">
        <v>2980000000</v>
      </c>
      <c r="O259" s="879"/>
      <c r="P259" s="879"/>
      <c r="Q259" s="874"/>
      <c r="R259" s="874"/>
      <c r="S259" s="874"/>
      <c r="T259" s="874"/>
      <c r="U259" s="874"/>
      <c r="V259" s="879">
        <v>1555000000</v>
      </c>
      <c r="W259" s="879"/>
      <c r="X259" s="879">
        <v>1555000000</v>
      </c>
      <c r="Y259" s="879"/>
      <c r="Z259" s="879"/>
      <c r="AA259" s="879">
        <v>1555000000</v>
      </c>
      <c r="AB259" s="879"/>
      <c r="AC259" s="879">
        <v>1555000000</v>
      </c>
      <c r="AD259" s="879"/>
      <c r="AE259" s="879"/>
      <c r="AF259" s="880">
        <f t="shared" si="11"/>
        <v>100</v>
      </c>
      <c r="AG259" s="880"/>
      <c r="AH259" s="880">
        <f t="shared" si="12"/>
        <v>100</v>
      </c>
      <c r="AI259" s="880"/>
      <c r="AJ259" s="878"/>
    </row>
    <row r="260" spans="1:36" ht="36">
      <c r="A260" s="464" t="s">
        <v>2539</v>
      </c>
      <c r="B260" s="465" t="s">
        <v>3093</v>
      </c>
      <c r="C260" s="878"/>
      <c r="D260" s="878"/>
      <c r="E260" s="878"/>
      <c r="F260" s="874"/>
      <c r="G260" s="879">
        <v>9818385000</v>
      </c>
      <c r="H260" s="879"/>
      <c r="I260" s="879">
        <v>9818385000</v>
      </c>
      <c r="J260" s="879"/>
      <c r="K260" s="879"/>
      <c r="L260" s="879">
        <v>1800000000</v>
      </c>
      <c r="M260" s="879"/>
      <c r="N260" s="879">
        <v>1800000000</v>
      </c>
      <c r="O260" s="879"/>
      <c r="P260" s="879"/>
      <c r="Q260" s="874"/>
      <c r="R260" s="874"/>
      <c r="S260" s="874"/>
      <c r="T260" s="874"/>
      <c r="U260" s="874"/>
      <c r="V260" s="879">
        <v>2100000000</v>
      </c>
      <c r="W260" s="879"/>
      <c r="X260" s="879">
        <v>2100000000</v>
      </c>
      <c r="Y260" s="879"/>
      <c r="Z260" s="879"/>
      <c r="AA260" s="879">
        <v>2100000000</v>
      </c>
      <c r="AB260" s="879"/>
      <c r="AC260" s="879">
        <v>2100000000</v>
      </c>
      <c r="AD260" s="879"/>
      <c r="AE260" s="879"/>
      <c r="AF260" s="880">
        <f t="shared" si="11"/>
        <v>100</v>
      </c>
      <c r="AG260" s="880"/>
      <c r="AH260" s="880">
        <f t="shared" si="12"/>
        <v>100</v>
      </c>
      <c r="AI260" s="880"/>
      <c r="AJ260" s="878"/>
    </row>
    <row r="261" spans="1:36" ht="24">
      <c r="A261" s="464" t="s">
        <v>2540</v>
      </c>
      <c r="B261" s="465" t="s">
        <v>3094</v>
      </c>
      <c r="C261" s="878"/>
      <c r="D261" s="878"/>
      <c r="E261" s="878"/>
      <c r="F261" s="874"/>
      <c r="G261" s="879">
        <v>10000000000</v>
      </c>
      <c r="H261" s="879"/>
      <c r="I261" s="879">
        <v>10000000000</v>
      </c>
      <c r="J261" s="879"/>
      <c r="K261" s="879"/>
      <c r="L261" s="879">
        <v>1800000000</v>
      </c>
      <c r="M261" s="879"/>
      <c r="N261" s="879">
        <v>1800000000</v>
      </c>
      <c r="O261" s="879"/>
      <c r="P261" s="879"/>
      <c r="Q261" s="874"/>
      <c r="R261" s="874"/>
      <c r="S261" s="874"/>
      <c r="T261" s="874"/>
      <c r="U261" s="874"/>
      <c r="V261" s="879">
        <v>2100000000</v>
      </c>
      <c r="W261" s="879"/>
      <c r="X261" s="879">
        <v>2100000000</v>
      </c>
      <c r="Y261" s="879"/>
      <c r="Z261" s="879"/>
      <c r="AA261" s="879">
        <v>2100000000</v>
      </c>
      <c r="AB261" s="879"/>
      <c r="AC261" s="879">
        <v>2100000000</v>
      </c>
      <c r="AD261" s="879"/>
      <c r="AE261" s="879"/>
      <c r="AF261" s="880">
        <f t="shared" si="11"/>
        <v>100</v>
      </c>
      <c r="AG261" s="880"/>
      <c r="AH261" s="880">
        <f t="shared" si="12"/>
        <v>100</v>
      </c>
      <c r="AI261" s="880"/>
      <c r="AJ261" s="878"/>
    </row>
    <row r="262" spans="1:36" ht="36">
      <c r="A262" s="464" t="s">
        <v>2541</v>
      </c>
      <c r="B262" s="465" t="s">
        <v>3095</v>
      </c>
      <c r="C262" s="878"/>
      <c r="D262" s="878"/>
      <c r="E262" s="878"/>
      <c r="F262" s="874"/>
      <c r="G262" s="879">
        <v>15000000000</v>
      </c>
      <c r="H262" s="879"/>
      <c r="I262" s="879">
        <v>15000000000</v>
      </c>
      <c r="J262" s="879"/>
      <c r="K262" s="879"/>
      <c r="L262" s="879">
        <v>1632516000</v>
      </c>
      <c r="M262" s="879"/>
      <c r="N262" s="879">
        <v>1632516000</v>
      </c>
      <c r="O262" s="879"/>
      <c r="P262" s="879"/>
      <c r="Q262" s="874"/>
      <c r="R262" s="874"/>
      <c r="S262" s="874"/>
      <c r="T262" s="874"/>
      <c r="U262" s="874"/>
      <c r="V262" s="879">
        <v>3053664000</v>
      </c>
      <c r="W262" s="879"/>
      <c r="X262" s="879">
        <v>3053664000</v>
      </c>
      <c r="Y262" s="879"/>
      <c r="Z262" s="879"/>
      <c r="AA262" s="879">
        <v>3053664000</v>
      </c>
      <c r="AB262" s="879"/>
      <c r="AC262" s="879">
        <v>3053664000</v>
      </c>
      <c r="AD262" s="879"/>
      <c r="AE262" s="879"/>
      <c r="AF262" s="880">
        <f t="shared" si="11"/>
        <v>100</v>
      </c>
      <c r="AG262" s="880"/>
      <c r="AH262" s="880">
        <f t="shared" si="12"/>
        <v>100</v>
      </c>
      <c r="AI262" s="880"/>
      <c r="AJ262" s="878"/>
    </row>
    <row r="263" spans="1:36" ht="48">
      <c r="A263" s="464" t="s">
        <v>2542</v>
      </c>
      <c r="B263" s="465" t="s">
        <v>3096</v>
      </c>
      <c r="C263" s="878"/>
      <c r="D263" s="878"/>
      <c r="E263" s="878"/>
      <c r="F263" s="874"/>
      <c r="G263" s="879">
        <v>10000000000</v>
      </c>
      <c r="H263" s="879"/>
      <c r="I263" s="879">
        <v>10000000000</v>
      </c>
      <c r="J263" s="879"/>
      <c r="K263" s="879"/>
      <c r="L263" s="879">
        <v>1800000000</v>
      </c>
      <c r="M263" s="879"/>
      <c r="N263" s="879">
        <v>1800000000</v>
      </c>
      <c r="O263" s="879"/>
      <c r="P263" s="879"/>
      <c r="Q263" s="874"/>
      <c r="R263" s="874"/>
      <c r="S263" s="874"/>
      <c r="T263" s="874"/>
      <c r="U263" s="874"/>
      <c r="V263" s="879">
        <v>2100000000</v>
      </c>
      <c r="W263" s="879"/>
      <c r="X263" s="879">
        <v>2100000000</v>
      </c>
      <c r="Y263" s="879"/>
      <c r="Z263" s="879"/>
      <c r="AA263" s="879">
        <v>2100000000</v>
      </c>
      <c r="AB263" s="879"/>
      <c r="AC263" s="879">
        <v>2100000000</v>
      </c>
      <c r="AD263" s="879"/>
      <c r="AE263" s="879"/>
      <c r="AF263" s="880">
        <f t="shared" si="11"/>
        <v>100</v>
      </c>
      <c r="AG263" s="880"/>
      <c r="AH263" s="880">
        <f t="shared" si="12"/>
        <v>100</v>
      </c>
      <c r="AI263" s="880"/>
      <c r="AJ263" s="878"/>
    </row>
    <row r="264" spans="1:36" ht="36">
      <c r="A264" s="464" t="s">
        <v>2544</v>
      </c>
      <c r="B264" s="465" t="s">
        <v>3097</v>
      </c>
      <c r="C264" s="878"/>
      <c r="D264" s="878"/>
      <c r="E264" s="878"/>
      <c r="F264" s="874"/>
      <c r="G264" s="879">
        <v>10000000000</v>
      </c>
      <c r="H264" s="879"/>
      <c r="I264" s="879">
        <v>10000000000</v>
      </c>
      <c r="J264" s="879"/>
      <c r="K264" s="879"/>
      <c r="L264" s="879">
        <v>1799794000</v>
      </c>
      <c r="M264" s="879"/>
      <c r="N264" s="879">
        <v>1799794000</v>
      </c>
      <c r="O264" s="879"/>
      <c r="P264" s="879"/>
      <c r="Q264" s="874"/>
      <c r="R264" s="874"/>
      <c r="S264" s="874"/>
      <c r="T264" s="874"/>
      <c r="U264" s="874"/>
      <c r="V264" s="879">
        <v>3263283000</v>
      </c>
      <c r="W264" s="879"/>
      <c r="X264" s="879">
        <v>3263283000</v>
      </c>
      <c r="Y264" s="879"/>
      <c r="Z264" s="879"/>
      <c r="AA264" s="879">
        <v>908438000</v>
      </c>
      <c r="AB264" s="879"/>
      <c r="AC264" s="879">
        <v>908438000</v>
      </c>
      <c r="AD264" s="879"/>
      <c r="AE264" s="879"/>
      <c r="AF264" s="880">
        <f t="shared" si="11"/>
        <v>27.83816175305666</v>
      </c>
      <c r="AG264" s="880"/>
      <c r="AH264" s="880">
        <f t="shared" si="12"/>
        <v>27.83816175305666</v>
      </c>
      <c r="AI264" s="880"/>
      <c r="AJ264" s="878"/>
    </row>
    <row r="265" spans="1:36" ht="24">
      <c r="A265" s="464" t="s">
        <v>2545</v>
      </c>
      <c r="B265" s="465" t="s">
        <v>3098</v>
      </c>
      <c r="C265" s="878"/>
      <c r="D265" s="878"/>
      <c r="E265" s="878"/>
      <c r="F265" s="874"/>
      <c r="G265" s="879">
        <v>8569003000</v>
      </c>
      <c r="H265" s="879"/>
      <c r="I265" s="879">
        <v>8569003000</v>
      </c>
      <c r="J265" s="879"/>
      <c r="K265" s="879"/>
      <c r="L265" s="879">
        <v>200000000</v>
      </c>
      <c r="M265" s="879"/>
      <c r="N265" s="879">
        <v>200000000</v>
      </c>
      <c r="O265" s="879"/>
      <c r="P265" s="879"/>
      <c r="Q265" s="874"/>
      <c r="R265" s="874"/>
      <c r="S265" s="874"/>
      <c r="T265" s="874"/>
      <c r="U265" s="874"/>
      <c r="V265" s="879">
        <v>5650000000</v>
      </c>
      <c r="W265" s="879"/>
      <c r="X265" s="879">
        <v>5650000000</v>
      </c>
      <c r="Y265" s="879"/>
      <c r="Z265" s="879"/>
      <c r="AA265" s="879">
        <v>5448445362</v>
      </c>
      <c r="AB265" s="879"/>
      <c r="AC265" s="879">
        <v>5448445362</v>
      </c>
      <c r="AD265" s="879"/>
      <c r="AE265" s="879"/>
      <c r="AF265" s="880">
        <f t="shared" si="11"/>
        <v>96.432661274336283</v>
      </c>
      <c r="AG265" s="880"/>
      <c r="AH265" s="880">
        <f t="shared" si="12"/>
        <v>96.432661274336283</v>
      </c>
      <c r="AI265" s="880"/>
      <c r="AJ265" s="878"/>
    </row>
    <row r="266" spans="1:36" ht="24">
      <c r="A266" s="464" t="s">
        <v>2546</v>
      </c>
      <c r="B266" s="465" t="s">
        <v>3099</v>
      </c>
      <c r="C266" s="878"/>
      <c r="D266" s="878"/>
      <c r="E266" s="878"/>
      <c r="F266" s="874"/>
      <c r="G266" s="879">
        <v>25000000000</v>
      </c>
      <c r="H266" s="879"/>
      <c r="I266" s="879">
        <v>25000000000</v>
      </c>
      <c r="J266" s="879"/>
      <c r="K266" s="879"/>
      <c r="L266" s="879">
        <v>3000000000</v>
      </c>
      <c r="M266" s="879"/>
      <c r="N266" s="879">
        <v>3000000000</v>
      </c>
      <c r="O266" s="879"/>
      <c r="P266" s="879"/>
      <c r="Q266" s="874"/>
      <c r="R266" s="874"/>
      <c r="S266" s="874"/>
      <c r="T266" s="874"/>
      <c r="U266" s="874"/>
      <c r="V266" s="879">
        <v>6500000000</v>
      </c>
      <c r="W266" s="879"/>
      <c r="X266" s="879">
        <v>6500000000</v>
      </c>
      <c r="Y266" s="879"/>
      <c r="Z266" s="879"/>
      <c r="AA266" s="879">
        <v>4500000000</v>
      </c>
      <c r="AB266" s="879"/>
      <c r="AC266" s="879">
        <v>4500000000</v>
      </c>
      <c r="AD266" s="879"/>
      <c r="AE266" s="879"/>
      <c r="AF266" s="880">
        <f t="shared" si="11"/>
        <v>69.230769230769226</v>
      </c>
      <c r="AG266" s="880"/>
      <c r="AH266" s="880">
        <f t="shared" si="12"/>
        <v>69.230769230769226</v>
      </c>
      <c r="AI266" s="880"/>
      <c r="AJ266" s="878"/>
    </row>
    <row r="267" spans="1:36" ht="36">
      <c r="A267" s="464" t="s">
        <v>2547</v>
      </c>
      <c r="B267" s="465" t="s">
        <v>3100</v>
      </c>
      <c r="C267" s="878"/>
      <c r="D267" s="878"/>
      <c r="E267" s="878"/>
      <c r="F267" s="874"/>
      <c r="G267" s="879">
        <v>12000000000</v>
      </c>
      <c r="H267" s="879"/>
      <c r="I267" s="879">
        <v>12000000000</v>
      </c>
      <c r="J267" s="879"/>
      <c r="K267" s="879"/>
      <c r="L267" s="879">
        <v>2160000000</v>
      </c>
      <c r="M267" s="879"/>
      <c r="N267" s="879">
        <v>2160000000</v>
      </c>
      <c r="O267" s="879"/>
      <c r="P267" s="879"/>
      <c r="Q267" s="874"/>
      <c r="R267" s="874"/>
      <c r="S267" s="874"/>
      <c r="T267" s="874"/>
      <c r="U267" s="874"/>
      <c r="V267" s="879">
        <v>2520000000</v>
      </c>
      <c r="W267" s="879"/>
      <c r="X267" s="879">
        <v>2520000000</v>
      </c>
      <c r="Y267" s="879"/>
      <c r="Z267" s="879"/>
      <c r="AA267" s="879">
        <v>2520000000</v>
      </c>
      <c r="AB267" s="879"/>
      <c r="AC267" s="879">
        <v>2520000000</v>
      </c>
      <c r="AD267" s="879"/>
      <c r="AE267" s="879"/>
      <c r="AF267" s="880">
        <f t="shared" ref="AF267:AF330" si="13">AA267/V267*100</f>
        <v>100</v>
      </c>
      <c r="AG267" s="880"/>
      <c r="AH267" s="880">
        <f t="shared" ref="AH267:AH330" si="14">AC267/X267*100</f>
        <v>100</v>
      </c>
      <c r="AI267" s="880"/>
      <c r="AJ267" s="878"/>
    </row>
    <row r="268" spans="1:36" ht="36">
      <c r="A268" s="464" t="s">
        <v>2548</v>
      </c>
      <c r="B268" s="465" t="s">
        <v>3101</v>
      </c>
      <c r="C268" s="878"/>
      <c r="D268" s="878"/>
      <c r="E268" s="878"/>
      <c r="F268" s="874"/>
      <c r="G268" s="879">
        <v>13500000000</v>
      </c>
      <c r="H268" s="879"/>
      <c r="I268" s="879">
        <v>13500000000</v>
      </c>
      <c r="J268" s="879"/>
      <c r="K268" s="879"/>
      <c r="L268" s="879">
        <v>2430000000</v>
      </c>
      <c r="M268" s="879"/>
      <c r="N268" s="879">
        <v>2430000000</v>
      </c>
      <c r="O268" s="879"/>
      <c r="P268" s="879"/>
      <c r="Q268" s="874"/>
      <c r="R268" s="874"/>
      <c r="S268" s="874"/>
      <c r="T268" s="874"/>
      <c r="U268" s="874"/>
      <c r="V268" s="879">
        <v>4518105000</v>
      </c>
      <c r="W268" s="879"/>
      <c r="X268" s="879">
        <v>4518105000</v>
      </c>
      <c r="Y268" s="879"/>
      <c r="Z268" s="879"/>
      <c r="AA268" s="879">
        <v>3013900000</v>
      </c>
      <c r="AB268" s="879"/>
      <c r="AC268" s="879">
        <v>3013900000</v>
      </c>
      <c r="AD268" s="879"/>
      <c r="AE268" s="879"/>
      <c r="AF268" s="880">
        <f t="shared" si="13"/>
        <v>66.707170373419828</v>
      </c>
      <c r="AG268" s="880"/>
      <c r="AH268" s="880">
        <f t="shared" si="14"/>
        <v>66.707170373419828</v>
      </c>
      <c r="AI268" s="880"/>
      <c r="AJ268" s="878"/>
    </row>
    <row r="269" spans="1:36" ht="36">
      <c r="A269" s="464" t="s">
        <v>2550</v>
      </c>
      <c r="B269" s="465" t="s">
        <v>3102</v>
      </c>
      <c r="C269" s="878"/>
      <c r="D269" s="878"/>
      <c r="E269" s="878"/>
      <c r="F269" s="874"/>
      <c r="G269" s="879">
        <v>14800000000</v>
      </c>
      <c r="H269" s="879"/>
      <c r="I269" s="879">
        <v>14800000000</v>
      </c>
      <c r="J269" s="879"/>
      <c r="K269" s="879"/>
      <c r="L269" s="879"/>
      <c r="M269" s="879"/>
      <c r="N269" s="879"/>
      <c r="O269" s="879"/>
      <c r="P269" s="879"/>
      <c r="Q269" s="874"/>
      <c r="R269" s="874"/>
      <c r="S269" s="874"/>
      <c r="T269" s="874"/>
      <c r="U269" s="874"/>
      <c r="V269" s="879">
        <v>5180000000</v>
      </c>
      <c r="W269" s="879"/>
      <c r="X269" s="879">
        <v>5180000000</v>
      </c>
      <c r="Y269" s="879"/>
      <c r="Z269" s="879"/>
      <c r="AA269" s="879">
        <v>4917123000</v>
      </c>
      <c r="AB269" s="879"/>
      <c r="AC269" s="879">
        <v>4917123000</v>
      </c>
      <c r="AD269" s="879"/>
      <c r="AE269" s="879"/>
      <c r="AF269" s="880">
        <f t="shared" si="13"/>
        <v>94.925154440154429</v>
      </c>
      <c r="AG269" s="880"/>
      <c r="AH269" s="880">
        <f t="shared" si="14"/>
        <v>94.925154440154429</v>
      </c>
      <c r="AI269" s="880"/>
      <c r="AJ269" s="878"/>
    </row>
    <row r="270" spans="1:36" ht="48">
      <c r="A270" s="464" t="s">
        <v>2552</v>
      </c>
      <c r="B270" s="465" t="s">
        <v>3103</v>
      </c>
      <c r="C270" s="878"/>
      <c r="D270" s="878"/>
      <c r="E270" s="878"/>
      <c r="F270" s="874"/>
      <c r="G270" s="879">
        <v>15000000000</v>
      </c>
      <c r="H270" s="879"/>
      <c r="I270" s="879">
        <v>15000000000</v>
      </c>
      <c r="J270" s="879"/>
      <c r="K270" s="879"/>
      <c r="L270" s="879">
        <v>4500000000</v>
      </c>
      <c r="M270" s="879"/>
      <c r="N270" s="879">
        <v>4500000000</v>
      </c>
      <c r="O270" s="879"/>
      <c r="P270" s="879"/>
      <c r="Q270" s="874"/>
      <c r="R270" s="874"/>
      <c r="S270" s="874"/>
      <c r="T270" s="874"/>
      <c r="U270" s="874"/>
      <c r="V270" s="879">
        <v>5316000000</v>
      </c>
      <c r="W270" s="879"/>
      <c r="X270" s="879">
        <v>5316000000</v>
      </c>
      <c r="Y270" s="879"/>
      <c r="Z270" s="879"/>
      <c r="AA270" s="879">
        <v>5186985000</v>
      </c>
      <c r="AB270" s="879"/>
      <c r="AC270" s="879">
        <v>5186985000</v>
      </c>
      <c r="AD270" s="879"/>
      <c r="AE270" s="879"/>
      <c r="AF270" s="880">
        <f t="shared" si="13"/>
        <v>97.573081264108353</v>
      </c>
      <c r="AG270" s="880"/>
      <c r="AH270" s="880">
        <f t="shared" si="14"/>
        <v>97.573081264108353</v>
      </c>
      <c r="AI270" s="880"/>
      <c r="AJ270" s="878"/>
    </row>
    <row r="271" spans="1:36" ht="72">
      <c r="A271" s="464" t="s">
        <v>2553</v>
      </c>
      <c r="B271" s="465" t="s">
        <v>2651</v>
      </c>
      <c r="C271" s="878"/>
      <c r="D271" s="878"/>
      <c r="E271" s="878"/>
      <c r="F271" s="874"/>
      <c r="G271" s="879">
        <v>27000000000</v>
      </c>
      <c r="H271" s="879"/>
      <c r="I271" s="879">
        <v>27000000000</v>
      </c>
      <c r="J271" s="879"/>
      <c r="K271" s="879"/>
      <c r="L271" s="879">
        <v>4136000000</v>
      </c>
      <c r="M271" s="879"/>
      <c r="N271" s="879">
        <v>4136000000</v>
      </c>
      <c r="O271" s="879"/>
      <c r="P271" s="879"/>
      <c r="Q271" s="874"/>
      <c r="R271" s="874"/>
      <c r="S271" s="874"/>
      <c r="T271" s="874"/>
      <c r="U271" s="874"/>
      <c r="V271" s="879">
        <v>6540806000</v>
      </c>
      <c r="W271" s="879"/>
      <c r="X271" s="879">
        <v>6540806000</v>
      </c>
      <c r="Y271" s="879"/>
      <c r="Z271" s="879"/>
      <c r="AA271" s="879">
        <v>6013339870</v>
      </c>
      <c r="AB271" s="879"/>
      <c r="AC271" s="879">
        <v>6013339870</v>
      </c>
      <c r="AD271" s="879"/>
      <c r="AE271" s="879"/>
      <c r="AF271" s="880">
        <f t="shared" si="13"/>
        <v>91.935762503887133</v>
      </c>
      <c r="AG271" s="880"/>
      <c r="AH271" s="880">
        <f t="shared" si="14"/>
        <v>91.935762503887133</v>
      </c>
      <c r="AI271" s="880"/>
      <c r="AJ271" s="878"/>
    </row>
    <row r="272" spans="1:36" ht="24">
      <c r="A272" s="464" t="s">
        <v>2554</v>
      </c>
      <c r="B272" s="465" t="s">
        <v>3104</v>
      </c>
      <c r="C272" s="878"/>
      <c r="D272" s="878"/>
      <c r="E272" s="878"/>
      <c r="F272" s="874"/>
      <c r="G272" s="879">
        <v>4000000000</v>
      </c>
      <c r="H272" s="879"/>
      <c r="I272" s="879">
        <v>4000000000</v>
      </c>
      <c r="J272" s="879"/>
      <c r="K272" s="879"/>
      <c r="L272" s="879"/>
      <c r="M272" s="879"/>
      <c r="N272" s="879"/>
      <c r="O272" s="879"/>
      <c r="P272" s="879"/>
      <c r="Q272" s="874"/>
      <c r="R272" s="874"/>
      <c r="S272" s="874"/>
      <c r="T272" s="874"/>
      <c r="U272" s="874"/>
      <c r="V272" s="879">
        <v>1080000000</v>
      </c>
      <c r="W272" s="879"/>
      <c r="X272" s="879">
        <v>1080000000</v>
      </c>
      <c r="Y272" s="879"/>
      <c r="Z272" s="879"/>
      <c r="AA272" s="879">
        <v>1080000000</v>
      </c>
      <c r="AB272" s="879"/>
      <c r="AC272" s="879">
        <v>1080000000</v>
      </c>
      <c r="AD272" s="879"/>
      <c r="AE272" s="879"/>
      <c r="AF272" s="880">
        <f t="shared" si="13"/>
        <v>100</v>
      </c>
      <c r="AG272" s="880"/>
      <c r="AH272" s="880">
        <f t="shared" si="14"/>
        <v>100</v>
      </c>
      <c r="AI272" s="880"/>
      <c r="AJ272" s="878"/>
    </row>
    <row r="273" spans="1:36" ht="36">
      <c r="A273" s="464" t="s">
        <v>2555</v>
      </c>
      <c r="B273" s="465" t="s">
        <v>3105</v>
      </c>
      <c r="C273" s="878"/>
      <c r="D273" s="878"/>
      <c r="E273" s="878"/>
      <c r="F273" s="874"/>
      <c r="G273" s="879">
        <v>4500000000</v>
      </c>
      <c r="H273" s="879"/>
      <c r="I273" s="879">
        <v>4500000000</v>
      </c>
      <c r="J273" s="879"/>
      <c r="K273" s="879"/>
      <c r="L273" s="879"/>
      <c r="M273" s="879"/>
      <c r="N273" s="879"/>
      <c r="O273" s="879"/>
      <c r="P273" s="879"/>
      <c r="Q273" s="874"/>
      <c r="R273" s="874"/>
      <c r="S273" s="874"/>
      <c r="T273" s="874"/>
      <c r="U273" s="874"/>
      <c r="V273" s="879">
        <v>1215000000</v>
      </c>
      <c r="W273" s="879"/>
      <c r="X273" s="879">
        <v>1215000000</v>
      </c>
      <c r="Y273" s="879"/>
      <c r="Z273" s="879"/>
      <c r="AA273" s="879">
        <v>1165437000</v>
      </c>
      <c r="AB273" s="879"/>
      <c r="AC273" s="879">
        <v>1165437000</v>
      </c>
      <c r="AD273" s="879"/>
      <c r="AE273" s="879"/>
      <c r="AF273" s="880">
        <f t="shared" si="13"/>
        <v>95.92074074074074</v>
      </c>
      <c r="AG273" s="880"/>
      <c r="AH273" s="880">
        <f t="shared" si="14"/>
        <v>95.92074074074074</v>
      </c>
      <c r="AI273" s="880"/>
      <c r="AJ273" s="878"/>
    </row>
    <row r="274" spans="1:36" ht="36">
      <c r="A274" s="464" t="s">
        <v>2556</v>
      </c>
      <c r="B274" s="465" t="s">
        <v>3106</v>
      </c>
      <c r="C274" s="878"/>
      <c r="D274" s="878"/>
      <c r="E274" s="878"/>
      <c r="F274" s="874"/>
      <c r="G274" s="879">
        <v>5000000000</v>
      </c>
      <c r="H274" s="879"/>
      <c r="I274" s="879">
        <v>5000000000</v>
      </c>
      <c r="J274" s="879"/>
      <c r="K274" s="879"/>
      <c r="L274" s="879"/>
      <c r="M274" s="879"/>
      <c r="N274" s="879"/>
      <c r="O274" s="879"/>
      <c r="P274" s="879"/>
      <c r="Q274" s="874"/>
      <c r="R274" s="874"/>
      <c r="S274" s="874"/>
      <c r="T274" s="874"/>
      <c r="U274" s="874"/>
      <c r="V274" s="879">
        <v>1350000000</v>
      </c>
      <c r="W274" s="879"/>
      <c r="X274" s="879">
        <v>1350000000</v>
      </c>
      <c r="Y274" s="879"/>
      <c r="Z274" s="879"/>
      <c r="AA274" s="879">
        <v>1350000000</v>
      </c>
      <c r="AB274" s="879"/>
      <c r="AC274" s="879">
        <v>1350000000</v>
      </c>
      <c r="AD274" s="879"/>
      <c r="AE274" s="879"/>
      <c r="AF274" s="880">
        <f t="shared" si="13"/>
        <v>100</v>
      </c>
      <c r="AG274" s="880"/>
      <c r="AH274" s="880">
        <f t="shared" si="14"/>
        <v>100</v>
      </c>
      <c r="AI274" s="880"/>
      <c r="AJ274" s="878"/>
    </row>
    <row r="275" spans="1:36" ht="24">
      <c r="A275" s="464" t="s">
        <v>2557</v>
      </c>
      <c r="B275" s="465" t="s">
        <v>3107</v>
      </c>
      <c r="C275" s="878"/>
      <c r="D275" s="878"/>
      <c r="E275" s="878"/>
      <c r="F275" s="874"/>
      <c r="G275" s="879">
        <v>4250000000</v>
      </c>
      <c r="H275" s="879"/>
      <c r="I275" s="879">
        <v>4250000000</v>
      </c>
      <c r="J275" s="879"/>
      <c r="K275" s="879"/>
      <c r="L275" s="879"/>
      <c r="M275" s="879"/>
      <c r="N275" s="879"/>
      <c r="O275" s="879"/>
      <c r="P275" s="879"/>
      <c r="Q275" s="874"/>
      <c r="R275" s="874"/>
      <c r="S275" s="874"/>
      <c r="T275" s="874"/>
      <c r="U275" s="874"/>
      <c r="V275" s="879">
        <v>1350000000</v>
      </c>
      <c r="W275" s="879"/>
      <c r="X275" s="879">
        <v>1350000000</v>
      </c>
      <c r="Y275" s="879"/>
      <c r="Z275" s="879"/>
      <c r="AA275" s="879">
        <v>1350000000</v>
      </c>
      <c r="AB275" s="879"/>
      <c r="AC275" s="879">
        <v>1350000000</v>
      </c>
      <c r="AD275" s="879"/>
      <c r="AE275" s="879"/>
      <c r="AF275" s="880">
        <f t="shared" si="13"/>
        <v>100</v>
      </c>
      <c r="AG275" s="880"/>
      <c r="AH275" s="880">
        <f t="shared" si="14"/>
        <v>100</v>
      </c>
      <c r="AI275" s="880"/>
      <c r="AJ275" s="878"/>
    </row>
    <row r="276" spans="1:36" ht="36">
      <c r="A276" s="464" t="s">
        <v>2559</v>
      </c>
      <c r="B276" s="465" t="s">
        <v>3108</v>
      </c>
      <c r="C276" s="878"/>
      <c r="D276" s="878"/>
      <c r="E276" s="878"/>
      <c r="F276" s="874"/>
      <c r="G276" s="879">
        <v>7000000000</v>
      </c>
      <c r="H276" s="879"/>
      <c r="I276" s="879">
        <v>7000000000</v>
      </c>
      <c r="J276" s="879"/>
      <c r="K276" s="879"/>
      <c r="L276" s="879">
        <v>1890000000</v>
      </c>
      <c r="M276" s="879"/>
      <c r="N276" s="879">
        <v>1890000000</v>
      </c>
      <c r="O276" s="879"/>
      <c r="P276" s="879"/>
      <c r="Q276" s="874"/>
      <c r="R276" s="874"/>
      <c r="S276" s="874"/>
      <c r="T276" s="874"/>
      <c r="U276" s="874"/>
      <c r="V276" s="879">
        <v>3990000000</v>
      </c>
      <c r="W276" s="879"/>
      <c r="X276" s="879">
        <v>3990000000</v>
      </c>
      <c r="Y276" s="879"/>
      <c r="Z276" s="879"/>
      <c r="AA276" s="879">
        <v>3190000000</v>
      </c>
      <c r="AB276" s="879"/>
      <c r="AC276" s="879">
        <v>3190000000</v>
      </c>
      <c r="AD276" s="879"/>
      <c r="AE276" s="879"/>
      <c r="AF276" s="880">
        <f t="shared" si="13"/>
        <v>79.949874686716797</v>
      </c>
      <c r="AG276" s="880"/>
      <c r="AH276" s="880">
        <f t="shared" si="14"/>
        <v>79.949874686716797</v>
      </c>
      <c r="AI276" s="880"/>
      <c r="AJ276" s="878"/>
    </row>
    <row r="277" spans="1:36" ht="24">
      <c r="A277" s="464" t="s">
        <v>2560</v>
      </c>
      <c r="B277" s="465" t="s">
        <v>3109</v>
      </c>
      <c r="C277" s="878"/>
      <c r="D277" s="878"/>
      <c r="E277" s="878"/>
      <c r="F277" s="874"/>
      <c r="G277" s="879">
        <v>13000000000</v>
      </c>
      <c r="H277" s="879"/>
      <c r="I277" s="879">
        <v>13000000000</v>
      </c>
      <c r="J277" s="879"/>
      <c r="K277" s="879"/>
      <c r="L277" s="879"/>
      <c r="M277" s="879"/>
      <c r="N277" s="879"/>
      <c r="O277" s="879"/>
      <c r="P277" s="879"/>
      <c r="Q277" s="874"/>
      <c r="R277" s="874"/>
      <c r="S277" s="874"/>
      <c r="T277" s="874"/>
      <c r="U277" s="874"/>
      <c r="V277" s="879">
        <v>3510000000</v>
      </c>
      <c r="W277" s="879"/>
      <c r="X277" s="879">
        <v>3510000000</v>
      </c>
      <c r="Y277" s="879"/>
      <c r="Z277" s="879"/>
      <c r="AA277" s="879">
        <v>3510000000</v>
      </c>
      <c r="AB277" s="879"/>
      <c r="AC277" s="879">
        <v>3510000000</v>
      </c>
      <c r="AD277" s="879"/>
      <c r="AE277" s="879"/>
      <c r="AF277" s="880">
        <f t="shared" si="13"/>
        <v>100</v>
      </c>
      <c r="AG277" s="880"/>
      <c r="AH277" s="880">
        <f t="shared" si="14"/>
        <v>100</v>
      </c>
      <c r="AI277" s="880"/>
      <c r="AJ277" s="878"/>
    </row>
    <row r="278" spans="1:36" ht="48">
      <c r="A278" s="464" t="s">
        <v>2562</v>
      </c>
      <c r="B278" s="465" t="s">
        <v>3110</v>
      </c>
      <c r="C278" s="878"/>
      <c r="D278" s="878"/>
      <c r="E278" s="878"/>
      <c r="F278" s="874"/>
      <c r="G278" s="879">
        <v>8000000000</v>
      </c>
      <c r="H278" s="879"/>
      <c r="I278" s="879">
        <v>8000000000</v>
      </c>
      <c r="J278" s="879"/>
      <c r="K278" s="879"/>
      <c r="L278" s="879"/>
      <c r="M278" s="879"/>
      <c r="N278" s="879"/>
      <c r="O278" s="879"/>
      <c r="P278" s="879"/>
      <c r="Q278" s="874"/>
      <c r="R278" s="874"/>
      <c r="S278" s="874"/>
      <c r="T278" s="874"/>
      <c r="U278" s="874"/>
      <c r="V278" s="879">
        <v>2160000000</v>
      </c>
      <c r="W278" s="879"/>
      <c r="X278" s="879">
        <v>2160000000</v>
      </c>
      <c r="Y278" s="879"/>
      <c r="Z278" s="879"/>
      <c r="AA278" s="879">
        <v>2160000000</v>
      </c>
      <c r="AB278" s="879"/>
      <c r="AC278" s="879">
        <v>2160000000</v>
      </c>
      <c r="AD278" s="879"/>
      <c r="AE278" s="879"/>
      <c r="AF278" s="880">
        <f t="shared" si="13"/>
        <v>100</v>
      </c>
      <c r="AG278" s="880"/>
      <c r="AH278" s="880">
        <f t="shared" si="14"/>
        <v>100</v>
      </c>
      <c r="AI278" s="880"/>
      <c r="AJ278" s="878"/>
    </row>
    <row r="279" spans="1:36" ht="24">
      <c r="A279" s="464" t="s">
        <v>2563</v>
      </c>
      <c r="B279" s="465" t="s">
        <v>3111</v>
      </c>
      <c r="C279" s="878"/>
      <c r="D279" s="878"/>
      <c r="E279" s="878"/>
      <c r="F279" s="874"/>
      <c r="G279" s="879">
        <v>10000000000</v>
      </c>
      <c r="H279" s="879"/>
      <c r="I279" s="879">
        <v>10000000000</v>
      </c>
      <c r="J279" s="879"/>
      <c r="K279" s="879"/>
      <c r="L279" s="879"/>
      <c r="M279" s="879"/>
      <c r="N279" s="879"/>
      <c r="O279" s="879"/>
      <c r="P279" s="879"/>
      <c r="Q279" s="874"/>
      <c r="R279" s="874"/>
      <c r="S279" s="874"/>
      <c r="T279" s="874"/>
      <c r="U279" s="874"/>
      <c r="V279" s="879">
        <v>2700000000</v>
      </c>
      <c r="W279" s="879"/>
      <c r="X279" s="879">
        <v>2700000000</v>
      </c>
      <c r="Y279" s="879"/>
      <c r="Z279" s="879"/>
      <c r="AA279" s="879">
        <v>2700000000</v>
      </c>
      <c r="AB279" s="879"/>
      <c r="AC279" s="879">
        <v>2700000000</v>
      </c>
      <c r="AD279" s="879"/>
      <c r="AE279" s="879"/>
      <c r="AF279" s="880">
        <f t="shared" si="13"/>
        <v>100</v>
      </c>
      <c r="AG279" s="880"/>
      <c r="AH279" s="880">
        <f t="shared" si="14"/>
        <v>100</v>
      </c>
      <c r="AI279" s="880"/>
      <c r="AJ279" s="878"/>
    </row>
    <row r="280" spans="1:36" ht="36">
      <c r="A280" s="464" t="s">
        <v>1369</v>
      </c>
      <c r="B280" s="465" t="s">
        <v>3112</v>
      </c>
      <c r="C280" s="878"/>
      <c r="D280" s="878"/>
      <c r="E280" s="878"/>
      <c r="F280" s="874"/>
      <c r="G280" s="879">
        <v>2500000000</v>
      </c>
      <c r="H280" s="879"/>
      <c r="I280" s="879">
        <v>2500000000</v>
      </c>
      <c r="J280" s="879"/>
      <c r="K280" s="879"/>
      <c r="L280" s="879"/>
      <c r="M280" s="879"/>
      <c r="N280" s="879"/>
      <c r="O280" s="879"/>
      <c r="P280" s="879"/>
      <c r="Q280" s="874"/>
      <c r="R280" s="874"/>
      <c r="S280" s="874"/>
      <c r="T280" s="874"/>
      <c r="U280" s="874"/>
      <c r="V280" s="879">
        <v>675000000</v>
      </c>
      <c r="W280" s="879"/>
      <c r="X280" s="879">
        <v>675000000</v>
      </c>
      <c r="Y280" s="879"/>
      <c r="Z280" s="879"/>
      <c r="AA280" s="879">
        <v>675000000</v>
      </c>
      <c r="AB280" s="879"/>
      <c r="AC280" s="879">
        <v>675000000</v>
      </c>
      <c r="AD280" s="879"/>
      <c r="AE280" s="879"/>
      <c r="AF280" s="880">
        <f t="shared" si="13"/>
        <v>100</v>
      </c>
      <c r="AG280" s="880"/>
      <c r="AH280" s="880">
        <f t="shared" si="14"/>
        <v>100</v>
      </c>
      <c r="AI280" s="880"/>
      <c r="AJ280" s="878"/>
    </row>
    <row r="281" spans="1:36" ht="24">
      <c r="A281" s="464" t="s">
        <v>1846</v>
      </c>
      <c r="B281" s="465" t="s">
        <v>3113</v>
      </c>
      <c r="C281" s="878"/>
      <c r="D281" s="878"/>
      <c r="E281" s="878"/>
      <c r="F281" s="874"/>
      <c r="G281" s="879">
        <v>3000000000</v>
      </c>
      <c r="H281" s="879"/>
      <c r="I281" s="879">
        <v>3000000000</v>
      </c>
      <c r="J281" s="879"/>
      <c r="K281" s="879"/>
      <c r="L281" s="879"/>
      <c r="M281" s="879"/>
      <c r="N281" s="879"/>
      <c r="O281" s="879"/>
      <c r="P281" s="879"/>
      <c r="Q281" s="874"/>
      <c r="R281" s="874"/>
      <c r="S281" s="874"/>
      <c r="T281" s="874"/>
      <c r="U281" s="874"/>
      <c r="V281" s="879">
        <v>810000000</v>
      </c>
      <c r="W281" s="879"/>
      <c r="X281" s="879">
        <v>810000000</v>
      </c>
      <c r="Y281" s="879"/>
      <c r="Z281" s="879"/>
      <c r="AA281" s="879">
        <v>810000000</v>
      </c>
      <c r="AB281" s="879"/>
      <c r="AC281" s="879">
        <v>810000000</v>
      </c>
      <c r="AD281" s="879"/>
      <c r="AE281" s="879"/>
      <c r="AF281" s="880">
        <f t="shared" si="13"/>
        <v>100</v>
      </c>
      <c r="AG281" s="880"/>
      <c r="AH281" s="880">
        <f t="shared" si="14"/>
        <v>100</v>
      </c>
      <c r="AI281" s="880"/>
      <c r="AJ281" s="878"/>
    </row>
    <row r="282" spans="1:36" ht="24">
      <c r="A282" s="464" t="s">
        <v>417</v>
      </c>
      <c r="B282" s="465" t="s">
        <v>3114</v>
      </c>
      <c r="C282" s="878"/>
      <c r="D282" s="878"/>
      <c r="E282" s="878"/>
      <c r="F282" s="874"/>
      <c r="G282" s="879">
        <v>3000000000</v>
      </c>
      <c r="H282" s="879"/>
      <c r="I282" s="879">
        <v>3000000000</v>
      </c>
      <c r="J282" s="879"/>
      <c r="K282" s="879"/>
      <c r="L282" s="879"/>
      <c r="M282" s="879"/>
      <c r="N282" s="879"/>
      <c r="O282" s="879"/>
      <c r="P282" s="879"/>
      <c r="Q282" s="874"/>
      <c r="R282" s="874"/>
      <c r="S282" s="874"/>
      <c r="T282" s="874"/>
      <c r="U282" s="874"/>
      <c r="V282" s="879">
        <v>810000000</v>
      </c>
      <c r="W282" s="879"/>
      <c r="X282" s="879">
        <v>810000000</v>
      </c>
      <c r="Y282" s="879"/>
      <c r="Z282" s="879"/>
      <c r="AA282" s="879">
        <v>810000000</v>
      </c>
      <c r="AB282" s="879"/>
      <c r="AC282" s="879">
        <v>810000000</v>
      </c>
      <c r="AD282" s="879"/>
      <c r="AE282" s="879"/>
      <c r="AF282" s="880">
        <f t="shared" si="13"/>
        <v>100</v>
      </c>
      <c r="AG282" s="880"/>
      <c r="AH282" s="880">
        <f t="shared" si="14"/>
        <v>100</v>
      </c>
      <c r="AI282" s="880"/>
      <c r="AJ282" s="878"/>
    </row>
    <row r="283" spans="1:36" ht="24">
      <c r="A283" s="464" t="s">
        <v>1896</v>
      </c>
      <c r="B283" s="465" t="s">
        <v>3115</v>
      </c>
      <c r="C283" s="878"/>
      <c r="D283" s="878"/>
      <c r="E283" s="878"/>
      <c r="F283" s="874"/>
      <c r="G283" s="879">
        <v>3454307000</v>
      </c>
      <c r="H283" s="879"/>
      <c r="I283" s="879">
        <v>3454307000</v>
      </c>
      <c r="J283" s="879"/>
      <c r="K283" s="879"/>
      <c r="L283" s="879"/>
      <c r="M283" s="879"/>
      <c r="N283" s="879"/>
      <c r="O283" s="879"/>
      <c r="P283" s="879"/>
      <c r="Q283" s="874"/>
      <c r="R283" s="874"/>
      <c r="S283" s="874"/>
      <c r="T283" s="874"/>
      <c r="U283" s="874"/>
      <c r="V283" s="879">
        <v>1080000000</v>
      </c>
      <c r="W283" s="879"/>
      <c r="X283" s="879">
        <v>1080000000</v>
      </c>
      <c r="Y283" s="879"/>
      <c r="Z283" s="879"/>
      <c r="AA283" s="879">
        <v>1080000000</v>
      </c>
      <c r="AB283" s="879"/>
      <c r="AC283" s="879">
        <v>1080000000</v>
      </c>
      <c r="AD283" s="879"/>
      <c r="AE283" s="879"/>
      <c r="AF283" s="880">
        <f t="shared" si="13"/>
        <v>100</v>
      </c>
      <c r="AG283" s="880"/>
      <c r="AH283" s="880">
        <f t="shared" si="14"/>
        <v>100</v>
      </c>
      <c r="AI283" s="880"/>
      <c r="AJ283" s="878"/>
    </row>
    <row r="284" spans="1:36" ht="24">
      <c r="A284" s="464" t="s">
        <v>2564</v>
      </c>
      <c r="B284" s="465" t="s">
        <v>3116</v>
      </c>
      <c r="C284" s="878"/>
      <c r="D284" s="878"/>
      <c r="E284" s="878"/>
      <c r="F284" s="874"/>
      <c r="G284" s="879">
        <v>4000000000</v>
      </c>
      <c r="H284" s="879"/>
      <c r="I284" s="879">
        <v>4000000000</v>
      </c>
      <c r="J284" s="879"/>
      <c r="K284" s="879"/>
      <c r="L284" s="879"/>
      <c r="M284" s="879"/>
      <c r="N284" s="879"/>
      <c r="O284" s="879"/>
      <c r="P284" s="879"/>
      <c r="Q284" s="874"/>
      <c r="R284" s="874"/>
      <c r="S284" s="874"/>
      <c r="T284" s="874"/>
      <c r="U284" s="874"/>
      <c r="V284" s="879">
        <v>1080000000</v>
      </c>
      <c r="W284" s="879"/>
      <c r="X284" s="879">
        <v>1080000000</v>
      </c>
      <c r="Y284" s="879"/>
      <c r="Z284" s="879"/>
      <c r="AA284" s="879">
        <v>1080000000</v>
      </c>
      <c r="AB284" s="879"/>
      <c r="AC284" s="879">
        <v>1080000000</v>
      </c>
      <c r="AD284" s="879"/>
      <c r="AE284" s="879"/>
      <c r="AF284" s="880">
        <f t="shared" si="13"/>
        <v>100</v>
      </c>
      <c r="AG284" s="880"/>
      <c r="AH284" s="880">
        <f t="shared" si="14"/>
        <v>100</v>
      </c>
      <c r="AI284" s="880"/>
      <c r="AJ284" s="878"/>
    </row>
    <row r="285" spans="1:36" ht="24">
      <c r="A285" s="464" t="s">
        <v>2565</v>
      </c>
      <c r="B285" s="465" t="s">
        <v>3117</v>
      </c>
      <c r="C285" s="878"/>
      <c r="D285" s="878"/>
      <c r="E285" s="878"/>
      <c r="F285" s="874"/>
      <c r="G285" s="879">
        <v>5000000000</v>
      </c>
      <c r="H285" s="879"/>
      <c r="I285" s="879">
        <v>5000000000</v>
      </c>
      <c r="J285" s="879"/>
      <c r="K285" s="879"/>
      <c r="L285" s="879"/>
      <c r="M285" s="879"/>
      <c r="N285" s="879"/>
      <c r="O285" s="879"/>
      <c r="P285" s="879"/>
      <c r="Q285" s="874"/>
      <c r="R285" s="874"/>
      <c r="S285" s="874"/>
      <c r="T285" s="874"/>
      <c r="U285" s="874"/>
      <c r="V285" s="879">
        <v>1350000000</v>
      </c>
      <c r="W285" s="879"/>
      <c r="X285" s="879">
        <v>1350000000</v>
      </c>
      <c r="Y285" s="879"/>
      <c r="Z285" s="879"/>
      <c r="AA285" s="879">
        <v>1349594420</v>
      </c>
      <c r="AB285" s="879"/>
      <c r="AC285" s="879">
        <v>1349594420</v>
      </c>
      <c r="AD285" s="879"/>
      <c r="AE285" s="879"/>
      <c r="AF285" s="880">
        <f t="shared" si="13"/>
        <v>99.969957037037034</v>
      </c>
      <c r="AG285" s="880"/>
      <c r="AH285" s="880">
        <f t="shared" si="14"/>
        <v>99.969957037037034</v>
      </c>
      <c r="AI285" s="880"/>
      <c r="AJ285" s="878"/>
    </row>
    <row r="286" spans="1:36" ht="36">
      <c r="A286" s="464" t="s">
        <v>2566</v>
      </c>
      <c r="B286" s="465" t="s">
        <v>3118</v>
      </c>
      <c r="C286" s="878"/>
      <c r="D286" s="878"/>
      <c r="E286" s="878"/>
      <c r="F286" s="874"/>
      <c r="G286" s="879">
        <v>5000000000</v>
      </c>
      <c r="H286" s="879"/>
      <c r="I286" s="879">
        <v>5000000000</v>
      </c>
      <c r="J286" s="879"/>
      <c r="K286" s="879"/>
      <c r="L286" s="879"/>
      <c r="M286" s="879"/>
      <c r="N286" s="879"/>
      <c r="O286" s="879"/>
      <c r="P286" s="879"/>
      <c r="Q286" s="874"/>
      <c r="R286" s="874"/>
      <c r="S286" s="874"/>
      <c r="T286" s="874"/>
      <c r="U286" s="874"/>
      <c r="V286" s="879">
        <v>1350000000</v>
      </c>
      <c r="W286" s="879"/>
      <c r="X286" s="879">
        <v>1350000000</v>
      </c>
      <c r="Y286" s="879"/>
      <c r="Z286" s="879"/>
      <c r="AA286" s="879">
        <v>1350000000</v>
      </c>
      <c r="AB286" s="879"/>
      <c r="AC286" s="879">
        <v>1350000000</v>
      </c>
      <c r="AD286" s="879"/>
      <c r="AE286" s="879"/>
      <c r="AF286" s="880">
        <f t="shared" si="13"/>
        <v>100</v>
      </c>
      <c r="AG286" s="880"/>
      <c r="AH286" s="880">
        <f t="shared" si="14"/>
        <v>100</v>
      </c>
      <c r="AI286" s="880"/>
      <c r="AJ286" s="878"/>
    </row>
    <row r="287" spans="1:36" ht="36">
      <c r="A287" s="464" t="s">
        <v>2567</v>
      </c>
      <c r="B287" s="465" t="s">
        <v>3119</v>
      </c>
      <c r="C287" s="878"/>
      <c r="D287" s="878"/>
      <c r="E287" s="878"/>
      <c r="F287" s="874"/>
      <c r="G287" s="879">
        <v>5000000000</v>
      </c>
      <c r="H287" s="879"/>
      <c r="I287" s="879">
        <v>5000000000</v>
      </c>
      <c r="J287" s="879"/>
      <c r="K287" s="879"/>
      <c r="L287" s="879"/>
      <c r="M287" s="879"/>
      <c r="N287" s="879"/>
      <c r="O287" s="879"/>
      <c r="P287" s="879"/>
      <c r="Q287" s="874"/>
      <c r="R287" s="874"/>
      <c r="S287" s="874"/>
      <c r="T287" s="874"/>
      <c r="U287" s="874"/>
      <c r="V287" s="879">
        <v>1350000000</v>
      </c>
      <c r="W287" s="879"/>
      <c r="X287" s="879">
        <v>1350000000</v>
      </c>
      <c r="Y287" s="879"/>
      <c r="Z287" s="879"/>
      <c r="AA287" s="879">
        <v>1350000000</v>
      </c>
      <c r="AB287" s="879"/>
      <c r="AC287" s="879">
        <v>1350000000</v>
      </c>
      <c r="AD287" s="879"/>
      <c r="AE287" s="879"/>
      <c r="AF287" s="880">
        <f t="shared" si="13"/>
        <v>100</v>
      </c>
      <c r="AG287" s="880"/>
      <c r="AH287" s="880">
        <f t="shared" si="14"/>
        <v>100</v>
      </c>
      <c r="AI287" s="880"/>
      <c r="AJ287" s="878"/>
    </row>
    <row r="288" spans="1:36" ht="24">
      <c r="A288" s="464" t="s">
        <v>2569</v>
      </c>
      <c r="B288" s="465" t="s">
        <v>3120</v>
      </c>
      <c r="C288" s="878"/>
      <c r="D288" s="878"/>
      <c r="E288" s="878"/>
      <c r="F288" s="874"/>
      <c r="G288" s="879">
        <v>5000000000</v>
      </c>
      <c r="H288" s="879"/>
      <c r="I288" s="879">
        <v>5000000000</v>
      </c>
      <c r="J288" s="879"/>
      <c r="K288" s="879"/>
      <c r="L288" s="879"/>
      <c r="M288" s="879"/>
      <c r="N288" s="879"/>
      <c r="O288" s="879"/>
      <c r="P288" s="879"/>
      <c r="Q288" s="874"/>
      <c r="R288" s="874"/>
      <c r="S288" s="874"/>
      <c r="T288" s="874"/>
      <c r="U288" s="874"/>
      <c r="V288" s="879">
        <v>1350000000</v>
      </c>
      <c r="W288" s="879"/>
      <c r="X288" s="879">
        <v>1350000000</v>
      </c>
      <c r="Y288" s="879"/>
      <c r="Z288" s="879"/>
      <c r="AA288" s="879">
        <v>1330000000</v>
      </c>
      <c r="AB288" s="879"/>
      <c r="AC288" s="879">
        <v>1330000000</v>
      </c>
      <c r="AD288" s="879"/>
      <c r="AE288" s="879"/>
      <c r="AF288" s="880">
        <f t="shared" si="13"/>
        <v>98.518518518518519</v>
      </c>
      <c r="AG288" s="880"/>
      <c r="AH288" s="880">
        <f t="shared" si="14"/>
        <v>98.518518518518519</v>
      </c>
      <c r="AI288" s="880"/>
      <c r="AJ288" s="878"/>
    </row>
    <row r="289" spans="1:36" ht="24">
      <c r="A289" s="464" t="s">
        <v>2570</v>
      </c>
      <c r="B289" s="465" t="s">
        <v>3121</v>
      </c>
      <c r="C289" s="878"/>
      <c r="D289" s="878"/>
      <c r="E289" s="878"/>
      <c r="F289" s="874"/>
      <c r="G289" s="879">
        <v>5000000000</v>
      </c>
      <c r="H289" s="879"/>
      <c r="I289" s="879">
        <v>5000000000</v>
      </c>
      <c r="J289" s="879"/>
      <c r="K289" s="879"/>
      <c r="L289" s="879"/>
      <c r="M289" s="879"/>
      <c r="N289" s="879"/>
      <c r="O289" s="879"/>
      <c r="P289" s="879"/>
      <c r="Q289" s="874"/>
      <c r="R289" s="874"/>
      <c r="S289" s="874"/>
      <c r="T289" s="874"/>
      <c r="U289" s="874"/>
      <c r="V289" s="879">
        <v>1350000000</v>
      </c>
      <c r="W289" s="879"/>
      <c r="X289" s="879">
        <v>1350000000</v>
      </c>
      <c r="Y289" s="879"/>
      <c r="Z289" s="879"/>
      <c r="AA289" s="879">
        <v>1350000000</v>
      </c>
      <c r="AB289" s="879"/>
      <c r="AC289" s="879">
        <v>1350000000</v>
      </c>
      <c r="AD289" s="879"/>
      <c r="AE289" s="879"/>
      <c r="AF289" s="880">
        <f t="shared" si="13"/>
        <v>100</v>
      </c>
      <c r="AG289" s="880"/>
      <c r="AH289" s="880">
        <f t="shared" si="14"/>
        <v>100</v>
      </c>
      <c r="AI289" s="880"/>
      <c r="AJ289" s="878"/>
    </row>
    <row r="290" spans="1:36" ht="36">
      <c r="A290" s="464" t="s">
        <v>2571</v>
      </c>
      <c r="B290" s="465" t="s">
        <v>3122</v>
      </c>
      <c r="C290" s="878"/>
      <c r="D290" s="878"/>
      <c r="E290" s="878"/>
      <c r="F290" s="874"/>
      <c r="G290" s="879">
        <v>6000000000</v>
      </c>
      <c r="H290" s="879"/>
      <c r="I290" s="879">
        <v>6000000000</v>
      </c>
      <c r="J290" s="879"/>
      <c r="K290" s="879"/>
      <c r="L290" s="879"/>
      <c r="M290" s="879"/>
      <c r="N290" s="879"/>
      <c r="O290" s="879"/>
      <c r="P290" s="879"/>
      <c r="Q290" s="874"/>
      <c r="R290" s="874"/>
      <c r="S290" s="874"/>
      <c r="T290" s="874"/>
      <c r="U290" s="874"/>
      <c r="V290" s="879">
        <v>1620000000</v>
      </c>
      <c r="W290" s="879"/>
      <c r="X290" s="879">
        <v>1620000000</v>
      </c>
      <c r="Y290" s="879"/>
      <c r="Z290" s="879"/>
      <c r="AA290" s="879">
        <v>1620000000</v>
      </c>
      <c r="AB290" s="879"/>
      <c r="AC290" s="879">
        <v>1620000000</v>
      </c>
      <c r="AD290" s="879"/>
      <c r="AE290" s="879"/>
      <c r="AF290" s="880">
        <f t="shared" si="13"/>
        <v>100</v>
      </c>
      <c r="AG290" s="880"/>
      <c r="AH290" s="880">
        <f t="shared" si="14"/>
        <v>100</v>
      </c>
      <c r="AI290" s="880"/>
      <c r="AJ290" s="878"/>
    </row>
    <row r="291" spans="1:36" ht="48">
      <c r="A291" s="464" t="s">
        <v>2087</v>
      </c>
      <c r="B291" s="465" t="s">
        <v>3123</v>
      </c>
      <c r="C291" s="878"/>
      <c r="D291" s="878"/>
      <c r="E291" s="878"/>
      <c r="F291" s="874"/>
      <c r="G291" s="879">
        <v>6000000000</v>
      </c>
      <c r="H291" s="879"/>
      <c r="I291" s="879">
        <v>6000000000</v>
      </c>
      <c r="J291" s="879"/>
      <c r="K291" s="879"/>
      <c r="L291" s="879"/>
      <c r="M291" s="879"/>
      <c r="N291" s="879"/>
      <c r="O291" s="879"/>
      <c r="P291" s="879"/>
      <c r="Q291" s="874"/>
      <c r="R291" s="874"/>
      <c r="S291" s="874"/>
      <c r="T291" s="874"/>
      <c r="U291" s="874"/>
      <c r="V291" s="879">
        <v>1620000000</v>
      </c>
      <c r="W291" s="879"/>
      <c r="X291" s="879">
        <v>1620000000</v>
      </c>
      <c r="Y291" s="879"/>
      <c r="Z291" s="879"/>
      <c r="AA291" s="879">
        <v>1620000000</v>
      </c>
      <c r="AB291" s="879"/>
      <c r="AC291" s="879">
        <v>1620000000</v>
      </c>
      <c r="AD291" s="879"/>
      <c r="AE291" s="879"/>
      <c r="AF291" s="880">
        <f t="shared" si="13"/>
        <v>100</v>
      </c>
      <c r="AG291" s="880"/>
      <c r="AH291" s="880">
        <f t="shared" si="14"/>
        <v>100</v>
      </c>
      <c r="AI291" s="880"/>
      <c r="AJ291" s="878"/>
    </row>
    <row r="292" spans="1:36" ht="36">
      <c r="A292" s="464" t="s">
        <v>2572</v>
      </c>
      <c r="B292" s="465" t="s">
        <v>3124</v>
      </c>
      <c r="C292" s="878"/>
      <c r="D292" s="878"/>
      <c r="E292" s="878"/>
      <c r="F292" s="874"/>
      <c r="G292" s="879">
        <v>6000000000</v>
      </c>
      <c r="H292" s="879"/>
      <c r="I292" s="879">
        <v>6000000000</v>
      </c>
      <c r="J292" s="879"/>
      <c r="K292" s="879"/>
      <c r="L292" s="879"/>
      <c r="M292" s="879"/>
      <c r="N292" s="879"/>
      <c r="O292" s="879"/>
      <c r="P292" s="879"/>
      <c r="Q292" s="874"/>
      <c r="R292" s="874"/>
      <c r="S292" s="874"/>
      <c r="T292" s="874"/>
      <c r="U292" s="874"/>
      <c r="V292" s="879">
        <v>1620000000</v>
      </c>
      <c r="W292" s="879"/>
      <c r="X292" s="879">
        <v>1620000000</v>
      </c>
      <c r="Y292" s="879"/>
      <c r="Z292" s="879"/>
      <c r="AA292" s="879">
        <v>1600000000</v>
      </c>
      <c r="AB292" s="879"/>
      <c r="AC292" s="879">
        <v>1600000000</v>
      </c>
      <c r="AD292" s="879"/>
      <c r="AE292" s="879"/>
      <c r="AF292" s="880">
        <f t="shared" si="13"/>
        <v>98.76543209876543</v>
      </c>
      <c r="AG292" s="880"/>
      <c r="AH292" s="880">
        <f t="shared" si="14"/>
        <v>98.76543209876543</v>
      </c>
      <c r="AI292" s="880"/>
      <c r="AJ292" s="878"/>
    </row>
    <row r="293" spans="1:36" ht="24">
      <c r="A293" s="464" t="s">
        <v>2573</v>
      </c>
      <c r="B293" s="465" t="s">
        <v>3125</v>
      </c>
      <c r="C293" s="878"/>
      <c r="D293" s="878"/>
      <c r="E293" s="878"/>
      <c r="F293" s="874"/>
      <c r="G293" s="879">
        <v>6000000000</v>
      </c>
      <c r="H293" s="879"/>
      <c r="I293" s="879">
        <v>6000000000</v>
      </c>
      <c r="J293" s="879"/>
      <c r="K293" s="879"/>
      <c r="L293" s="879"/>
      <c r="M293" s="879"/>
      <c r="N293" s="879"/>
      <c r="O293" s="879"/>
      <c r="P293" s="879"/>
      <c r="Q293" s="874"/>
      <c r="R293" s="874"/>
      <c r="S293" s="874"/>
      <c r="T293" s="874"/>
      <c r="U293" s="874"/>
      <c r="V293" s="879">
        <v>1620000000</v>
      </c>
      <c r="W293" s="879"/>
      <c r="X293" s="879">
        <v>1620000000</v>
      </c>
      <c r="Y293" s="879"/>
      <c r="Z293" s="879"/>
      <c r="AA293" s="879">
        <v>1600000000</v>
      </c>
      <c r="AB293" s="879"/>
      <c r="AC293" s="879">
        <v>1600000000</v>
      </c>
      <c r="AD293" s="879"/>
      <c r="AE293" s="879"/>
      <c r="AF293" s="880">
        <f t="shared" si="13"/>
        <v>98.76543209876543</v>
      </c>
      <c r="AG293" s="880"/>
      <c r="AH293" s="880">
        <f t="shared" si="14"/>
        <v>98.76543209876543</v>
      </c>
      <c r="AI293" s="880"/>
      <c r="AJ293" s="878"/>
    </row>
    <row r="294" spans="1:36" ht="24">
      <c r="A294" s="464" t="s">
        <v>2574</v>
      </c>
      <c r="B294" s="465" t="s">
        <v>3126</v>
      </c>
      <c r="C294" s="878"/>
      <c r="D294" s="878"/>
      <c r="E294" s="878"/>
      <c r="F294" s="874"/>
      <c r="G294" s="879">
        <v>6000000000</v>
      </c>
      <c r="H294" s="879"/>
      <c r="I294" s="879">
        <v>6000000000</v>
      </c>
      <c r="J294" s="879"/>
      <c r="K294" s="879"/>
      <c r="L294" s="879"/>
      <c r="M294" s="879"/>
      <c r="N294" s="879"/>
      <c r="O294" s="879"/>
      <c r="P294" s="879"/>
      <c r="Q294" s="874"/>
      <c r="R294" s="874"/>
      <c r="S294" s="874"/>
      <c r="T294" s="874"/>
      <c r="U294" s="874"/>
      <c r="V294" s="879">
        <v>1620000000</v>
      </c>
      <c r="W294" s="879"/>
      <c r="X294" s="879">
        <v>1620000000</v>
      </c>
      <c r="Y294" s="879"/>
      <c r="Z294" s="879"/>
      <c r="AA294" s="879">
        <v>1620000000</v>
      </c>
      <c r="AB294" s="879"/>
      <c r="AC294" s="879">
        <v>1620000000</v>
      </c>
      <c r="AD294" s="879"/>
      <c r="AE294" s="879"/>
      <c r="AF294" s="880">
        <f t="shared" si="13"/>
        <v>100</v>
      </c>
      <c r="AG294" s="880"/>
      <c r="AH294" s="880">
        <f t="shared" si="14"/>
        <v>100</v>
      </c>
      <c r="AI294" s="880"/>
      <c r="AJ294" s="878"/>
    </row>
    <row r="295" spans="1:36" ht="36">
      <c r="A295" s="464" t="s">
        <v>2575</v>
      </c>
      <c r="B295" s="465" t="s">
        <v>3127</v>
      </c>
      <c r="C295" s="878"/>
      <c r="D295" s="878"/>
      <c r="E295" s="878"/>
      <c r="F295" s="874"/>
      <c r="G295" s="879">
        <v>6000000000</v>
      </c>
      <c r="H295" s="879"/>
      <c r="I295" s="879">
        <v>6000000000</v>
      </c>
      <c r="J295" s="879"/>
      <c r="K295" s="879"/>
      <c r="L295" s="879"/>
      <c r="M295" s="879"/>
      <c r="N295" s="879"/>
      <c r="O295" s="879"/>
      <c r="P295" s="879"/>
      <c r="Q295" s="874"/>
      <c r="R295" s="874"/>
      <c r="S295" s="874"/>
      <c r="T295" s="874"/>
      <c r="U295" s="874"/>
      <c r="V295" s="879">
        <v>1620000000</v>
      </c>
      <c r="W295" s="879"/>
      <c r="X295" s="879">
        <v>1620000000</v>
      </c>
      <c r="Y295" s="879"/>
      <c r="Z295" s="879"/>
      <c r="AA295" s="879">
        <v>1620000000</v>
      </c>
      <c r="AB295" s="879"/>
      <c r="AC295" s="879">
        <v>1620000000</v>
      </c>
      <c r="AD295" s="879"/>
      <c r="AE295" s="879"/>
      <c r="AF295" s="880">
        <f t="shared" si="13"/>
        <v>100</v>
      </c>
      <c r="AG295" s="880"/>
      <c r="AH295" s="880">
        <f t="shared" si="14"/>
        <v>100</v>
      </c>
      <c r="AI295" s="880"/>
      <c r="AJ295" s="878"/>
    </row>
    <row r="296" spans="1:36" ht="24">
      <c r="A296" s="464" t="s">
        <v>2576</v>
      </c>
      <c r="B296" s="465" t="s">
        <v>3128</v>
      </c>
      <c r="C296" s="878"/>
      <c r="D296" s="878"/>
      <c r="E296" s="878"/>
      <c r="F296" s="874"/>
      <c r="G296" s="879">
        <v>7000000000</v>
      </c>
      <c r="H296" s="879"/>
      <c r="I296" s="879">
        <v>7000000000</v>
      </c>
      <c r="J296" s="879"/>
      <c r="K296" s="879"/>
      <c r="L296" s="879"/>
      <c r="M296" s="879"/>
      <c r="N296" s="879"/>
      <c r="O296" s="879"/>
      <c r="P296" s="879"/>
      <c r="Q296" s="874"/>
      <c r="R296" s="874"/>
      <c r="S296" s="874"/>
      <c r="T296" s="874"/>
      <c r="U296" s="874"/>
      <c r="V296" s="879">
        <v>1890000000</v>
      </c>
      <c r="W296" s="879"/>
      <c r="X296" s="879">
        <v>1890000000</v>
      </c>
      <c r="Y296" s="879"/>
      <c r="Z296" s="879"/>
      <c r="AA296" s="879">
        <v>1890000000</v>
      </c>
      <c r="AB296" s="879"/>
      <c r="AC296" s="879">
        <v>1890000000</v>
      </c>
      <c r="AD296" s="879"/>
      <c r="AE296" s="879"/>
      <c r="AF296" s="880">
        <f t="shared" si="13"/>
        <v>100</v>
      </c>
      <c r="AG296" s="880"/>
      <c r="AH296" s="880">
        <f t="shared" si="14"/>
        <v>100</v>
      </c>
      <c r="AI296" s="880"/>
      <c r="AJ296" s="878"/>
    </row>
    <row r="297" spans="1:36" ht="24">
      <c r="A297" s="464" t="s">
        <v>2577</v>
      </c>
      <c r="B297" s="465" t="s">
        <v>3129</v>
      </c>
      <c r="C297" s="878"/>
      <c r="D297" s="878"/>
      <c r="E297" s="878"/>
      <c r="F297" s="874"/>
      <c r="G297" s="879">
        <v>7000000000</v>
      </c>
      <c r="H297" s="879"/>
      <c r="I297" s="879">
        <v>7000000000</v>
      </c>
      <c r="J297" s="879"/>
      <c r="K297" s="879"/>
      <c r="L297" s="879">
        <v>1890000000</v>
      </c>
      <c r="M297" s="879"/>
      <c r="N297" s="879">
        <v>1890000000</v>
      </c>
      <c r="O297" s="879"/>
      <c r="P297" s="879"/>
      <c r="Q297" s="874"/>
      <c r="R297" s="874"/>
      <c r="S297" s="874"/>
      <c r="T297" s="874"/>
      <c r="U297" s="874"/>
      <c r="V297" s="879">
        <v>2100000000</v>
      </c>
      <c r="W297" s="879"/>
      <c r="X297" s="879">
        <v>2100000000</v>
      </c>
      <c r="Y297" s="879"/>
      <c r="Z297" s="879"/>
      <c r="AA297" s="879">
        <v>2100000000</v>
      </c>
      <c r="AB297" s="879"/>
      <c r="AC297" s="879">
        <v>2100000000</v>
      </c>
      <c r="AD297" s="879"/>
      <c r="AE297" s="879"/>
      <c r="AF297" s="880">
        <f t="shared" si="13"/>
        <v>100</v>
      </c>
      <c r="AG297" s="880"/>
      <c r="AH297" s="880">
        <f t="shared" si="14"/>
        <v>100</v>
      </c>
      <c r="AI297" s="880"/>
      <c r="AJ297" s="878"/>
    </row>
    <row r="298" spans="1:36" ht="36">
      <c r="A298" s="464" t="s">
        <v>2578</v>
      </c>
      <c r="B298" s="465" t="s">
        <v>3130</v>
      </c>
      <c r="C298" s="878"/>
      <c r="D298" s="878"/>
      <c r="E298" s="878"/>
      <c r="F298" s="874"/>
      <c r="G298" s="879">
        <v>7000000000</v>
      </c>
      <c r="H298" s="879"/>
      <c r="I298" s="879">
        <v>7000000000</v>
      </c>
      <c r="J298" s="879"/>
      <c r="K298" s="879"/>
      <c r="L298" s="879"/>
      <c r="M298" s="879"/>
      <c r="N298" s="879"/>
      <c r="O298" s="879"/>
      <c r="P298" s="879"/>
      <c r="Q298" s="874"/>
      <c r="R298" s="874"/>
      <c r="S298" s="874"/>
      <c r="T298" s="874"/>
      <c r="U298" s="874"/>
      <c r="V298" s="879">
        <v>1890000000</v>
      </c>
      <c r="W298" s="879"/>
      <c r="X298" s="879">
        <v>1890000000</v>
      </c>
      <c r="Y298" s="879"/>
      <c r="Z298" s="879"/>
      <c r="AA298" s="879">
        <v>1890000000</v>
      </c>
      <c r="AB298" s="879"/>
      <c r="AC298" s="879">
        <v>1890000000</v>
      </c>
      <c r="AD298" s="879"/>
      <c r="AE298" s="879"/>
      <c r="AF298" s="880">
        <f t="shared" si="13"/>
        <v>100</v>
      </c>
      <c r="AG298" s="880"/>
      <c r="AH298" s="880">
        <f t="shared" si="14"/>
        <v>100</v>
      </c>
      <c r="AI298" s="880"/>
      <c r="AJ298" s="878"/>
    </row>
    <row r="299" spans="1:36" ht="36">
      <c r="A299" s="464" t="s">
        <v>2579</v>
      </c>
      <c r="B299" s="465" t="s">
        <v>3131</v>
      </c>
      <c r="C299" s="878"/>
      <c r="D299" s="878"/>
      <c r="E299" s="878"/>
      <c r="F299" s="874"/>
      <c r="G299" s="879">
        <v>7500000000</v>
      </c>
      <c r="H299" s="879"/>
      <c r="I299" s="879">
        <v>7500000000</v>
      </c>
      <c r="J299" s="879"/>
      <c r="K299" s="879"/>
      <c r="L299" s="879"/>
      <c r="M299" s="879"/>
      <c r="N299" s="879"/>
      <c r="O299" s="879"/>
      <c r="P299" s="879"/>
      <c r="Q299" s="874"/>
      <c r="R299" s="874"/>
      <c r="S299" s="874"/>
      <c r="T299" s="874"/>
      <c r="U299" s="874"/>
      <c r="V299" s="879">
        <v>2025000000</v>
      </c>
      <c r="W299" s="879"/>
      <c r="X299" s="879">
        <v>2025000000</v>
      </c>
      <c r="Y299" s="879"/>
      <c r="Z299" s="879"/>
      <c r="AA299" s="879">
        <v>1925000000</v>
      </c>
      <c r="AB299" s="879"/>
      <c r="AC299" s="879">
        <v>1925000000</v>
      </c>
      <c r="AD299" s="879"/>
      <c r="AE299" s="879"/>
      <c r="AF299" s="880">
        <f t="shared" si="13"/>
        <v>95.061728395061735</v>
      </c>
      <c r="AG299" s="880"/>
      <c r="AH299" s="880">
        <f t="shared" si="14"/>
        <v>95.061728395061735</v>
      </c>
      <c r="AI299" s="880"/>
      <c r="AJ299" s="878"/>
    </row>
    <row r="300" spans="1:36" ht="36">
      <c r="A300" s="464" t="s">
        <v>2580</v>
      </c>
      <c r="B300" s="465" t="s">
        <v>3132</v>
      </c>
      <c r="C300" s="878"/>
      <c r="D300" s="878"/>
      <c r="E300" s="878"/>
      <c r="F300" s="874"/>
      <c r="G300" s="879">
        <v>7500000000</v>
      </c>
      <c r="H300" s="879"/>
      <c r="I300" s="879">
        <v>7500000000</v>
      </c>
      <c r="J300" s="879"/>
      <c r="K300" s="879"/>
      <c r="L300" s="879"/>
      <c r="M300" s="879"/>
      <c r="N300" s="879"/>
      <c r="O300" s="879"/>
      <c r="P300" s="879"/>
      <c r="Q300" s="874"/>
      <c r="R300" s="874"/>
      <c r="S300" s="874"/>
      <c r="T300" s="874"/>
      <c r="U300" s="874"/>
      <c r="V300" s="879">
        <v>2025000000</v>
      </c>
      <c r="W300" s="879"/>
      <c r="X300" s="879">
        <v>2025000000</v>
      </c>
      <c r="Y300" s="879"/>
      <c r="Z300" s="879"/>
      <c r="AA300" s="879">
        <v>2025000000</v>
      </c>
      <c r="AB300" s="879"/>
      <c r="AC300" s="879">
        <v>2025000000</v>
      </c>
      <c r="AD300" s="879"/>
      <c r="AE300" s="879"/>
      <c r="AF300" s="880">
        <f t="shared" si="13"/>
        <v>100</v>
      </c>
      <c r="AG300" s="880"/>
      <c r="AH300" s="880">
        <f t="shared" si="14"/>
        <v>100</v>
      </c>
      <c r="AI300" s="880"/>
      <c r="AJ300" s="878"/>
    </row>
    <row r="301" spans="1:36" ht="24">
      <c r="A301" s="464" t="s">
        <v>1109</v>
      </c>
      <c r="B301" s="465" t="s">
        <v>3133</v>
      </c>
      <c r="C301" s="878"/>
      <c r="D301" s="878"/>
      <c r="E301" s="878"/>
      <c r="F301" s="874"/>
      <c r="G301" s="879">
        <v>7500000000</v>
      </c>
      <c r="H301" s="879"/>
      <c r="I301" s="879">
        <v>7500000000</v>
      </c>
      <c r="J301" s="879"/>
      <c r="K301" s="879"/>
      <c r="L301" s="879"/>
      <c r="M301" s="879"/>
      <c r="N301" s="879"/>
      <c r="O301" s="879"/>
      <c r="P301" s="879"/>
      <c r="Q301" s="874"/>
      <c r="R301" s="874"/>
      <c r="S301" s="874"/>
      <c r="T301" s="874"/>
      <c r="U301" s="874"/>
      <c r="V301" s="879">
        <v>2025000000</v>
      </c>
      <c r="W301" s="879"/>
      <c r="X301" s="879">
        <v>2025000000</v>
      </c>
      <c r="Y301" s="879"/>
      <c r="Z301" s="879"/>
      <c r="AA301" s="879">
        <v>2025000000</v>
      </c>
      <c r="AB301" s="879"/>
      <c r="AC301" s="879">
        <v>2025000000</v>
      </c>
      <c r="AD301" s="879"/>
      <c r="AE301" s="879"/>
      <c r="AF301" s="880">
        <f t="shared" si="13"/>
        <v>100</v>
      </c>
      <c r="AG301" s="880"/>
      <c r="AH301" s="880">
        <f t="shared" si="14"/>
        <v>100</v>
      </c>
      <c r="AI301" s="880"/>
      <c r="AJ301" s="878"/>
    </row>
    <row r="302" spans="1:36" ht="36">
      <c r="A302" s="464" t="s">
        <v>2581</v>
      </c>
      <c r="B302" s="465" t="s">
        <v>3134</v>
      </c>
      <c r="C302" s="878"/>
      <c r="D302" s="878"/>
      <c r="E302" s="878"/>
      <c r="F302" s="874"/>
      <c r="G302" s="879">
        <v>8000000000</v>
      </c>
      <c r="H302" s="879"/>
      <c r="I302" s="879">
        <v>8000000000</v>
      </c>
      <c r="J302" s="879"/>
      <c r="K302" s="879"/>
      <c r="L302" s="879"/>
      <c r="M302" s="879"/>
      <c r="N302" s="879"/>
      <c r="O302" s="879"/>
      <c r="P302" s="879"/>
      <c r="Q302" s="874"/>
      <c r="R302" s="874"/>
      <c r="S302" s="874"/>
      <c r="T302" s="874"/>
      <c r="U302" s="874"/>
      <c r="V302" s="879">
        <v>2160000000</v>
      </c>
      <c r="W302" s="879"/>
      <c r="X302" s="879">
        <v>2160000000</v>
      </c>
      <c r="Y302" s="879"/>
      <c r="Z302" s="879"/>
      <c r="AA302" s="879">
        <v>2160000000</v>
      </c>
      <c r="AB302" s="879"/>
      <c r="AC302" s="879">
        <v>2160000000</v>
      </c>
      <c r="AD302" s="879"/>
      <c r="AE302" s="879"/>
      <c r="AF302" s="880">
        <f t="shared" si="13"/>
        <v>100</v>
      </c>
      <c r="AG302" s="880"/>
      <c r="AH302" s="880">
        <f t="shared" si="14"/>
        <v>100</v>
      </c>
      <c r="AI302" s="880"/>
      <c r="AJ302" s="878"/>
    </row>
    <row r="303" spans="1:36" ht="36">
      <c r="A303" s="464" t="s">
        <v>1110</v>
      </c>
      <c r="B303" s="465" t="s">
        <v>3135</v>
      </c>
      <c r="C303" s="878"/>
      <c r="D303" s="878"/>
      <c r="E303" s="878"/>
      <c r="F303" s="874"/>
      <c r="G303" s="879">
        <v>7953693000</v>
      </c>
      <c r="H303" s="879"/>
      <c r="I303" s="879">
        <v>7953693000</v>
      </c>
      <c r="J303" s="879"/>
      <c r="K303" s="879"/>
      <c r="L303" s="879"/>
      <c r="M303" s="879"/>
      <c r="N303" s="879"/>
      <c r="O303" s="879"/>
      <c r="P303" s="879"/>
      <c r="Q303" s="874"/>
      <c r="R303" s="874"/>
      <c r="S303" s="874"/>
      <c r="T303" s="874"/>
      <c r="U303" s="874"/>
      <c r="V303" s="879">
        <v>2147000000</v>
      </c>
      <c r="W303" s="879"/>
      <c r="X303" s="879">
        <v>2147000000</v>
      </c>
      <c r="Y303" s="879"/>
      <c r="Z303" s="879"/>
      <c r="AA303" s="879">
        <v>2147000000</v>
      </c>
      <c r="AB303" s="879"/>
      <c r="AC303" s="879">
        <v>2147000000</v>
      </c>
      <c r="AD303" s="879"/>
      <c r="AE303" s="879"/>
      <c r="AF303" s="880">
        <f t="shared" si="13"/>
        <v>100</v>
      </c>
      <c r="AG303" s="880"/>
      <c r="AH303" s="880">
        <f t="shared" si="14"/>
        <v>100</v>
      </c>
      <c r="AI303" s="880"/>
      <c r="AJ303" s="878"/>
    </row>
    <row r="304" spans="1:36" ht="24">
      <c r="A304" s="464" t="s">
        <v>396</v>
      </c>
      <c r="B304" s="465" t="s">
        <v>3136</v>
      </c>
      <c r="C304" s="878"/>
      <c r="D304" s="878"/>
      <c r="E304" s="878"/>
      <c r="F304" s="874"/>
      <c r="G304" s="879">
        <v>8000000000</v>
      </c>
      <c r="H304" s="879"/>
      <c r="I304" s="879">
        <v>8000000000</v>
      </c>
      <c r="J304" s="879"/>
      <c r="K304" s="879"/>
      <c r="L304" s="879"/>
      <c r="M304" s="879"/>
      <c r="N304" s="879"/>
      <c r="O304" s="879"/>
      <c r="P304" s="879"/>
      <c r="Q304" s="874"/>
      <c r="R304" s="874"/>
      <c r="S304" s="874"/>
      <c r="T304" s="874"/>
      <c r="U304" s="874"/>
      <c r="V304" s="879">
        <v>2160000000</v>
      </c>
      <c r="W304" s="879"/>
      <c r="X304" s="879">
        <v>2160000000</v>
      </c>
      <c r="Y304" s="879"/>
      <c r="Z304" s="879"/>
      <c r="AA304" s="879">
        <v>2160000000</v>
      </c>
      <c r="AB304" s="879"/>
      <c r="AC304" s="879">
        <v>2160000000</v>
      </c>
      <c r="AD304" s="879"/>
      <c r="AE304" s="879"/>
      <c r="AF304" s="880">
        <f t="shared" si="13"/>
        <v>100</v>
      </c>
      <c r="AG304" s="880"/>
      <c r="AH304" s="880">
        <f t="shared" si="14"/>
        <v>100</v>
      </c>
      <c r="AI304" s="880"/>
      <c r="AJ304" s="878"/>
    </row>
    <row r="305" spans="1:36" ht="24">
      <c r="A305" s="464" t="s">
        <v>2582</v>
      </c>
      <c r="B305" s="465" t="s">
        <v>3137</v>
      </c>
      <c r="C305" s="878"/>
      <c r="D305" s="878"/>
      <c r="E305" s="878"/>
      <c r="F305" s="874"/>
      <c r="G305" s="879">
        <v>9000000000</v>
      </c>
      <c r="H305" s="879"/>
      <c r="I305" s="879">
        <v>9000000000</v>
      </c>
      <c r="J305" s="879"/>
      <c r="K305" s="879"/>
      <c r="L305" s="879"/>
      <c r="M305" s="879"/>
      <c r="N305" s="879"/>
      <c r="O305" s="879"/>
      <c r="P305" s="879"/>
      <c r="Q305" s="874"/>
      <c r="R305" s="874"/>
      <c r="S305" s="874"/>
      <c r="T305" s="874"/>
      <c r="U305" s="874"/>
      <c r="V305" s="879">
        <v>2430000000</v>
      </c>
      <c r="W305" s="879"/>
      <c r="X305" s="879">
        <v>2430000000</v>
      </c>
      <c r="Y305" s="879"/>
      <c r="Z305" s="879"/>
      <c r="AA305" s="879">
        <v>2430000000</v>
      </c>
      <c r="AB305" s="879"/>
      <c r="AC305" s="879">
        <v>2430000000</v>
      </c>
      <c r="AD305" s="879"/>
      <c r="AE305" s="879"/>
      <c r="AF305" s="880">
        <f t="shared" si="13"/>
        <v>100</v>
      </c>
      <c r="AG305" s="880"/>
      <c r="AH305" s="880">
        <f t="shared" si="14"/>
        <v>100</v>
      </c>
      <c r="AI305" s="880"/>
      <c r="AJ305" s="878"/>
    </row>
    <row r="306" spans="1:36" ht="36">
      <c r="A306" s="464" t="s">
        <v>2583</v>
      </c>
      <c r="B306" s="465" t="s">
        <v>3138</v>
      </c>
      <c r="C306" s="878"/>
      <c r="D306" s="878"/>
      <c r="E306" s="878"/>
      <c r="F306" s="874"/>
      <c r="G306" s="879">
        <v>9500000000</v>
      </c>
      <c r="H306" s="879"/>
      <c r="I306" s="879">
        <v>9500000000</v>
      </c>
      <c r="J306" s="879"/>
      <c r="K306" s="879"/>
      <c r="L306" s="879"/>
      <c r="M306" s="879"/>
      <c r="N306" s="879"/>
      <c r="O306" s="879"/>
      <c r="P306" s="879"/>
      <c r="Q306" s="874"/>
      <c r="R306" s="874"/>
      <c r="S306" s="874"/>
      <c r="T306" s="874"/>
      <c r="U306" s="874"/>
      <c r="V306" s="879">
        <v>2565000000</v>
      </c>
      <c r="W306" s="879"/>
      <c r="X306" s="879">
        <v>2565000000</v>
      </c>
      <c r="Y306" s="879"/>
      <c r="Z306" s="879"/>
      <c r="AA306" s="879">
        <v>2565000000</v>
      </c>
      <c r="AB306" s="879"/>
      <c r="AC306" s="879">
        <v>2565000000</v>
      </c>
      <c r="AD306" s="879"/>
      <c r="AE306" s="879"/>
      <c r="AF306" s="880">
        <f t="shared" si="13"/>
        <v>100</v>
      </c>
      <c r="AG306" s="880"/>
      <c r="AH306" s="880">
        <f t="shared" si="14"/>
        <v>100</v>
      </c>
      <c r="AI306" s="880"/>
      <c r="AJ306" s="878"/>
    </row>
    <row r="307" spans="1:36" ht="48">
      <c r="A307" s="464" t="s">
        <v>2584</v>
      </c>
      <c r="B307" s="465" t="s">
        <v>3139</v>
      </c>
      <c r="C307" s="878"/>
      <c r="D307" s="878"/>
      <c r="E307" s="878"/>
      <c r="F307" s="874"/>
      <c r="G307" s="879">
        <v>10000000000</v>
      </c>
      <c r="H307" s="879"/>
      <c r="I307" s="879">
        <v>10000000000</v>
      </c>
      <c r="J307" s="879"/>
      <c r="K307" s="879"/>
      <c r="L307" s="879"/>
      <c r="M307" s="879"/>
      <c r="N307" s="879"/>
      <c r="O307" s="879"/>
      <c r="P307" s="879"/>
      <c r="Q307" s="874"/>
      <c r="R307" s="874"/>
      <c r="S307" s="874"/>
      <c r="T307" s="874"/>
      <c r="U307" s="874"/>
      <c r="V307" s="879">
        <v>2700000000</v>
      </c>
      <c r="W307" s="879"/>
      <c r="X307" s="879">
        <v>2700000000</v>
      </c>
      <c r="Y307" s="879"/>
      <c r="Z307" s="879"/>
      <c r="AA307" s="879">
        <v>2700000000</v>
      </c>
      <c r="AB307" s="879"/>
      <c r="AC307" s="879">
        <v>2700000000</v>
      </c>
      <c r="AD307" s="879"/>
      <c r="AE307" s="879"/>
      <c r="AF307" s="880">
        <f t="shared" si="13"/>
        <v>100</v>
      </c>
      <c r="AG307" s="880"/>
      <c r="AH307" s="880">
        <f t="shared" si="14"/>
        <v>100</v>
      </c>
      <c r="AI307" s="880"/>
      <c r="AJ307" s="878"/>
    </row>
    <row r="308" spans="1:36" ht="24">
      <c r="A308" s="464" t="s">
        <v>2585</v>
      </c>
      <c r="B308" s="465" t="s">
        <v>2992</v>
      </c>
      <c r="C308" s="878"/>
      <c r="D308" s="878"/>
      <c r="E308" s="878"/>
      <c r="F308" s="874"/>
      <c r="G308" s="879">
        <v>3000000000</v>
      </c>
      <c r="H308" s="879"/>
      <c r="I308" s="879">
        <v>3000000000</v>
      </c>
      <c r="J308" s="879"/>
      <c r="K308" s="879"/>
      <c r="L308" s="879"/>
      <c r="M308" s="879"/>
      <c r="N308" s="879"/>
      <c r="O308" s="879"/>
      <c r="P308" s="879"/>
      <c r="Q308" s="874"/>
      <c r="R308" s="874"/>
      <c r="S308" s="874"/>
      <c r="T308" s="874"/>
      <c r="U308" s="874"/>
      <c r="V308" s="879">
        <v>2651000000</v>
      </c>
      <c r="W308" s="879"/>
      <c r="X308" s="879">
        <v>2651000000</v>
      </c>
      <c r="Y308" s="879"/>
      <c r="Z308" s="879"/>
      <c r="AA308" s="879">
        <v>2651000000</v>
      </c>
      <c r="AB308" s="879"/>
      <c r="AC308" s="879">
        <v>2651000000</v>
      </c>
      <c r="AD308" s="879"/>
      <c r="AE308" s="879"/>
      <c r="AF308" s="880">
        <f t="shared" si="13"/>
        <v>100</v>
      </c>
      <c r="AG308" s="880"/>
      <c r="AH308" s="880">
        <f t="shared" si="14"/>
        <v>100</v>
      </c>
      <c r="AI308" s="880"/>
      <c r="AJ308" s="878"/>
    </row>
    <row r="309" spans="1:36" ht="36">
      <c r="A309" s="464" t="s">
        <v>2586</v>
      </c>
      <c r="B309" s="465" t="s">
        <v>1464</v>
      </c>
      <c r="C309" s="878"/>
      <c r="D309" s="878"/>
      <c r="E309" s="878"/>
      <c r="F309" s="874"/>
      <c r="G309" s="879">
        <v>391564000000</v>
      </c>
      <c r="H309" s="879"/>
      <c r="I309" s="879">
        <v>391564000000</v>
      </c>
      <c r="J309" s="879"/>
      <c r="K309" s="879"/>
      <c r="L309" s="879"/>
      <c r="M309" s="879"/>
      <c r="N309" s="879"/>
      <c r="O309" s="879"/>
      <c r="P309" s="879"/>
      <c r="Q309" s="874"/>
      <c r="R309" s="874"/>
      <c r="S309" s="874"/>
      <c r="T309" s="874"/>
      <c r="U309" s="874"/>
      <c r="V309" s="879">
        <v>19101000000</v>
      </c>
      <c r="W309" s="879"/>
      <c r="X309" s="879">
        <v>19101000000</v>
      </c>
      <c r="Y309" s="879"/>
      <c r="Z309" s="879"/>
      <c r="AA309" s="879">
        <v>15389724000</v>
      </c>
      <c r="AB309" s="879"/>
      <c r="AC309" s="879">
        <v>15389724000</v>
      </c>
      <c r="AD309" s="879"/>
      <c r="AE309" s="879"/>
      <c r="AF309" s="880">
        <f t="shared" si="13"/>
        <v>80.570252866342074</v>
      </c>
      <c r="AG309" s="880"/>
      <c r="AH309" s="880">
        <f t="shared" si="14"/>
        <v>80.570252866342074</v>
      </c>
      <c r="AI309" s="880"/>
      <c r="AJ309" s="878"/>
    </row>
    <row r="310" spans="1:36" ht="36">
      <c r="A310" s="464" t="s">
        <v>963</v>
      </c>
      <c r="B310" s="465" t="s">
        <v>1455</v>
      </c>
      <c r="C310" s="878"/>
      <c r="D310" s="878"/>
      <c r="E310" s="878"/>
      <c r="F310" s="874"/>
      <c r="G310" s="879">
        <v>8480000000</v>
      </c>
      <c r="H310" s="879"/>
      <c r="I310" s="879">
        <v>8480000000</v>
      </c>
      <c r="J310" s="879"/>
      <c r="K310" s="879"/>
      <c r="L310" s="879">
        <v>1716000000</v>
      </c>
      <c r="M310" s="879"/>
      <c r="N310" s="879">
        <v>1716000000</v>
      </c>
      <c r="O310" s="879"/>
      <c r="P310" s="879"/>
      <c r="Q310" s="874"/>
      <c r="R310" s="874"/>
      <c r="S310" s="874"/>
      <c r="T310" s="874"/>
      <c r="U310" s="874"/>
      <c r="V310" s="879">
        <v>1971000000</v>
      </c>
      <c r="W310" s="879"/>
      <c r="X310" s="879">
        <v>1971000000</v>
      </c>
      <c r="Y310" s="879"/>
      <c r="Z310" s="879"/>
      <c r="AA310" s="879">
        <v>1971000000</v>
      </c>
      <c r="AB310" s="879"/>
      <c r="AC310" s="879">
        <v>1971000000</v>
      </c>
      <c r="AD310" s="879"/>
      <c r="AE310" s="879"/>
      <c r="AF310" s="880">
        <f t="shared" si="13"/>
        <v>100</v>
      </c>
      <c r="AG310" s="880"/>
      <c r="AH310" s="880">
        <f t="shared" si="14"/>
        <v>100</v>
      </c>
      <c r="AI310" s="880"/>
      <c r="AJ310" s="878"/>
    </row>
    <row r="311" spans="1:36" ht="24">
      <c r="A311" s="464" t="s">
        <v>964</v>
      </c>
      <c r="B311" s="465" t="s">
        <v>1454</v>
      </c>
      <c r="C311" s="878"/>
      <c r="D311" s="878"/>
      <c r="E311" s="878"/>
      <c r="F311" s="874"/>
      <c r="G311" s="879">
        <v>10993359000</v>
      </c>
      <c r="H311" s="879"/>
      <c r="I311" s="879">
        <v>10993359000</v>
      </c>
      <c r="J311" s="879"/>
      <c r="K311" s="879"/>
      <c r="L311" s="879"/>
      <c r="M311" s="879"/>
      <c r="N311" s="879"/>
      <c r="O311" s="879"/>
      <c r="P311" s="879"/>
      <c r="Q311" s="874"/>
      <c r="R311" s="874"/>
      <c r="S311" s="874"/>
      <c r="T311" s="874"/>
      <c r="U311" s="874"/>
      <c r="V311" s="879">
        <v>3435000000</v>
      </c>
      <c r="W311" s="879"/>
      <c r="X311" s="879">
        <v>3435000000</v>
      </c>
      <c r="Y311" s="879"/>
      <c r="Z311" s="879"/>
      <c r="AA311" s="879">
        <v>3435000000</v>
      </c>
      <c r="AB311" s="879"/>
      <c r="AC311" s="879">
        <v>3435000000</v>
      </c>
      <c r="AD311" s="879"/>
      <c r="AE311" s="879"/>
      <c r="AF311" s="880">
        <f t="shared" si="13"/>
        <v>100</v>
      </c>
      <c r="AG311" s="880"/>
      <c r="AH311" s="880">
        <f t="shared" si="14"/>
        <v>100</v>
      </c>
      <c r="AI311" s="880"/>
      <c r="AJ311" s="878"/>
    </row>
    <row r="312" spans="1:36" ht="60">
      <c r="A312" s="464" t="s">
        <v>1933</v>
      </c>
      <c r="B312" s="465" t="s">
        <v>3140</v>
      </c>
      <c r="C312" s="878"/>
      <c r="D312" s="878"/>
      <c r="E312" s="878"/>
      <c r="F312" s="874"/>
      <c r="G312" s="879">
        <v>5330000000</v>
      </c>
      <c r="H312" s="879"/>
      <c r="I312" s="879">
        <v>5330000000</v>
      </c>
      <c r="J312" s="879"/>
      <c r="K312" s="879"/>
      <c r="L312" s="879"/>
      <c r="M312" s="879"/>
      <c r="N312" s="879"/>
      <c r="O312" s="879"/>
      <c r="P312" s="879"/>
      <c r="Q312" s="874"/>
      <c r="R312" s="874"/>
      <c r="S312" s="874"/>
      <c r="T312" s="874"/>
      <c r="U312" s="874"/>
      <c r="V312" s="879">
        <v>5330000000</v>
      </c>
      <c r="W312" s="879"/>
      <c r="X312" s="879">
        <v>5330000000</v>
      </c>
      <c r="Y312" s="879"/>
      <c r="Z312" s="879"/>
      <c r="AA312" s="879"/>
      <c r="AB312" s="879"/>
      <c r="AC312" s="879"/>
      <c r="AD312" s="879"/>
      <c r="AE312" s="879"/>
      <c r="AF312" s="880">
        <f t="shared" si="13"/>
        <v>0</v>
      </c>
      <c r="AG312" s="880"/>
      <c r="AH312" s="880">
        <f t="shared" si="14"/>
        <v>0</v>
      </c>
      <c r="AI312" s="880"/>
      <c r="AJ312" s="878"/>
    </row>
    <row r="313" spans="1:36" ht="60">
      <c r="A313" s="464" t="s">
        <v>1978</v>
      </c>
      <c r="B313" s="465" t="s">
        <v>3141</v>
      </c>
      <c r="C313" s="878"/>
      <c r="D313" s="878"/>
      <c r="E313" s="878"/>
      <c r="F313" s="874"/>
      <c r="G313" s="879"/>
      <c r="H313" s="879"/>
      <c r="I313" s="879"/>
      <c r="J313" s="879"/>
      <c r="K313" s="879"/>
      <c r="L313" s="879"/>
      <c r="M313" s="879"/>
      <c r="N313" s="879"/>
      <c r="O313" s="879"/>
      <c r="P313" s="879"/>
      <c r="Q313" s="874"/>
      <c r="R313" s="874"/>
      <c r="S313" s="874"/>
      <c r="T313" s="874"/>
      <c r="U313" s="874"/>
      <c r="V313" s="879">
        <v>20000000000</v>
      </c>
      <c r="W313" s="879"/>
      <c r="X313" s="879">
        <v>20000000000</v>
      </c>
      <c r="Y313" s="879"/>
      <c r="Z313" s="879"/>
      <c r="AA313" s="879"/>
      <c r="AB313" s="879"/>
      <c r="AC313" s="879"/>
      <c r="AD313" s="879"/>
      <c r="AE313" s="879"/>
      <c r="AF313" s="880">
        <f t="shared" si="13"/>
        <v>0</v>
      </c>
      <c r="AG313" s="880"/>
      <c r="AH313" s="880">
        <f t="shared" si="14"/>
        <v>0</v>
      </c>
      <c r="AI313" s="880"/>
      <c r="AJ313" s="878"/>
    </row>
    <row r="314" spans="1:36" ht="24">
      <c r="A314" s="464" t="s">
        <v>962</v>
      </c>
      <c r="B314" s="465" t="s">
        <v>3142</v>
      </c>
      <c r="C314" s="878"/>
      <c r="D314" s="878"/>
      <c r="E314" s="878"/>
      <c r="F314" s="874"/>
      <c r="G314" s="879">
        <v>2800000000</v>
      </c>
      <c r="H314" s="879"/>
      <c r="I314" s="879">
        <v>2800000000</v>
      </c>
      <c r="J314" s="879"/>
      <c r="K314" s="879"/>
      <c r="L314" s="879"/>
      <c r="M314" s="879"/>
      <c r="N314" s="879"/>
      <c r="O314" s="879"/>
      <c r="P314" s="879"/>
      <c r="Q314" s="874"/>
      <c r="R314" s="874"/>
      <c r="S314" s="874"/>
      <c r="T314" s="874"/>
      <c r="U314" s="874"/>
      <c r="V314" s="879">
        <v>2800000000</v>
      </c>
      <c r="W314" s="879"/>
      <c r="X314" s="879">
        <v>2800000000</v>
      </c>
      <c r="Y314" s="879"/>
      <c r="Z314" s="879"/>
      <c r="AA314" s="879"/>
      <c r="AB314" s="879"/>
      <c r="AC314" s="879"/>
      <c r="AD314" s="879"/>
      <c r="AE314" s="879"/>
      <c r="AF314" s="880">
        <f t="shared" si="13"/>
        <v>0</v>
      </c>
      <c r="AG314" s="880"/>
      <c r="AH314" s="880">
        <f t="shared" si="14"/>
        <v>0</v>
      </c>
      <c r="AI314" s="880"/>
      <c r="AJ314" s="878"/>
    </row>
    <row r="315" spans="1:36" ht="24">
      <c r="A315" s="464" t="s">
        <v>1115</v>
      </c>
      <c r="B315" s="465" t="s">
        <v>2477</v>
      </c>
      <c r="C315" s="878"/>
      <c r="D315" s="878"/>
      <c r="E315" s="878"/>
      <c r="F315" s="874"/>
      <c r="G315" s="879">
        <v>78800000000</v>
      </c>
      <c r="H315" s="879"/>
      <c r="I315" s="879">
        <v>78800000000</v>
      </c>
      <c r="J315" s="879"/>
      <c r="K315" s="879"/>
      <c r="L315" s="879">
        <v>18000000000</v>
      </c>
      <c r="M315" s="879"/>
      <c r="N315" s="879">
        <v>18000000000</v>
      </c>
      <c r="O315" s="879"/>
      <c r="P315" s="879"/>
      <c r="Q315" s="874"/>
      <c r="R315" s="874"/>
      <c r="S315" s="874"/>
      <c r="T315" s="874"/>
      <c r="U315" s="874"/>
      <c r="V315" s="879">
        <v>47986422000</v>
      </c>
      <c r="W315" s="879"/>
      <c r="X315" s="879">
        <v>47986422000</v>
      </c>
      <c r="Y315" s="879"/>
      <c r="Z315" s="879"/>
      <c r="AA315" s="879">
        <v>47986422000</v>
      </c>
      <c r="AB315" s="879"/>
      <c r="AC315" s="879">
        <v>47986422000</v>
      </c>
      <c r="AD315" s="879"/>
      <c r="AE315" s="879"/>
      <c r="AF315" s="880">
        <f t="shared" si="13"/>
        <v>100</v>
      </c>
      <c r="AG315" s="880"/>
      <c r="AH315" s="880">
        <f t="shared" si="14"/>
        <v>100</v>
      </c>
      <c r="AI315" s="880"/>
      <c r="AJ315" s="878"/>
    </row>
    <row r="316" spans="1:36" ht="24">
      <c r="A316" s="464" t="s">
        <v>2587</v>
      </c>
      <c r="B316" s="465" t="s">
        <v>2478</v>
      </c>
      <c r="C316" s="878"/>
      <c r="D316" s="878"/>
      <c r="E316" s="878"/>
      <c r="F316" s="874"/>
      <c r="G316" s="879">
        <v>88000000000</v>
      </c>
      <c r="H316" s="879"/>
      <c r="I316" s="879">
        <v>88000000000</v>
      </c>
      <c r="J316" s="879"/>
      <c r="K316" s="879"/>
      <c r="L316" s="879">
        <v>18000000000</v>
      </c>
      <c r="M316" s="879"/>
      <c r="N316" s="879">
        <v>18000000000</v>
      </c>
      <c r="O316" s="879"/>
      <c r="P316" s="879"/>
      <c r="Q316" s="874"/>
      <c r="R316" s="874"/>
      <c r="S316" s="874"/>
      <c r="T316" s="874"/>
      <c r="U316" s="874"/>
      <c r="V316" s="879">
        <v>46530290000</v>
      </c>
      <c r="W316" s="879"/>
      <c r="X316" s="879">
        <v>46530290000</v>
      </c>
      <c r="Y316" s="879"/>
      <c r="Z316" s="879"/>
      <c r="AA316" s="879">
        <v>42658627000</v>
      </c>
      <c r="AB316" s="879"/>
      <c r="AC316" s="879">
        <v>42658627000</v>
      </c>
      <c r="AD316" s="879"/>
      <c r="AE316" s="879"/>
      <c r="AF316" s="880">
        <f t="shared" si="13"/>
        <v>91.679263120861691</v>
      </c>
      <c r="AG316" s="880"/>
      <c r="AH316" s="880">
        <f t="shared" si="14"/>
        <v>91.679263120861691</v>
      </c>
      <c r="AI316" s="880"/>
      <c r="AJ316" s="878"/>
    </row>
    <row r="317" spans="1:36" ht="36">
      <c r="A317" s="464" t="s">
        <v>1116</v>
      </c>
      <c r="B317" s="465" t="s">
        <v>3143</v>
      </c>
      <c r="C317" s="878"/>
      <c r="D317" s="878"/>
      <c r="E317" s="878"/>
      <c r="F317" s="874"/>
      <c r="G317" s="879">
        <v>492800000</v>
      </c>
      <c r="H317" s="879"/>
      <c r="I317" s="879">
        <v>492800000</v>
      </c>
      <c r="J317" s="879"/>
      <c r="K317" s="879"/>
      <c r="L317" s="879"/>
      <c r="M317" s="879"/>
      <c r="N317" s="879"/>
      <c r="O317" s="879"/>
      <c r="P317" s="879"/>
      <c r="Q317" s="874"/>
      <c r="R317" s="874"/>
      <c r="S317" s="874"/>
      <c r="T317" s="874"/>
      <c r="U317" s="874"/>
      <c r="V317" s="879">
        <v>500000000</v>
      </c>
      <c r="W317" s="879"/>
      <c r="X317" s="879">
        <v>500000000</v>
      </c>
      <c r="Y317" s="879"/>
      <c r="Z317" s="879"/>
      <c r="AA317" s="879">
        <v>492800000</v>
      </c>
      <c r="AB317" s="879"/>
      <c r="AC317" s="879">
        <v>492800000</v>
      </c>
      <c r="AD317" s="879"/>
      <c r="AE317" s="879"/>
      <c r="AF317" s="880">
        <f t="shared" si="13"/>
        <v>98.56</v>
      </c>
      <c r="AG317" s="880"/>
      <c r="AH317" s="880">
        <f t="shared" si="14"/>
        <v>98.56</v>
      </c>
      <c r="AI317" s="880"/>
      <c r="AJ317" s="878"/>
    </row>
    <row r="318" spans="1:36" ht="36">
      <c r="A318" s="464" t="s">
        <v>2588</v>
      </c>
      <c r="B318" s="465" t="s">
        <v>3144</v>
      </c>
      <c r="C318" s="878"/>
      <c r="D318" s="878"/>
      <c r="E318" s="878"/>
      <c r="F318" s="874"/>
      <c r="G318" s="879">
        <v>8000000000</v>
      </c>
      <c r="H318" s="879"/>
      <c r="I318" s="879">
        <v>8000000000</v>
      </c>
      <c r="J318" s="879"/>
      <c r="K318" s="879"/>
      <c r="L318" s="879"/>
      <c r="M318" s="879"/>
      <c r="N318" s="879"/>
      <c r="O318" s="879"/>
      <c r="P318" s="879"/>
      <c r="Q318" s="874"/>
      <c r="R318" s="874"/>
      <c r="S318" s="874"/>
      <c r="T318" s="874"/>
      <c r="U318" s="874"/>
      <c r="V318" s="879">
        <v>8000000000</v>
      </c>
      <c r="W318" s="879"/>
      <c r="X318" s="879">
        <v>8000000000</v>
      </c>
      <c r="Y318" s="879"/>
      <c r="Z318" s="879"/>
      <c r="AA318" s="879"/>
      <c r="AB318" s="879"/>
      <c r="AC318" s="879"/>
      <c r="AD318" s="879"/>
      <c r="AE318" s="879"/>
      <c r="AF318" s="880">
        <f t="shared" si="13"/>
        <v>0</v>
      </c>
      <c r="AG318" s="880"/>
      <c r="AH318" s="880">
        <f t="shared" si="14"/>
        <v>0</v>
      </c>
      <c r="AI318" s="880"/>
      <c r="AJ318" s="878"/>
    </row>
    <row r="319" spans="1:36" ht="60">
      <c r="A319" s="464" t="s">
        <v>344</v>
      </c>
      <c r="B319" s="465" t="s">
        <v>3145</v>
      </c>
      <c r="C319" s="878"/>
      <c r="D319" s="878"/>
      <c r="E319" s="878"/>
      <c r="F319" s="874"/>
      <c r="G319" s="879">
        <v>500000000</v>
      </c>
      <c r="H319" s="879"/>
      <c r="I319" s="879">
        <v>500000000</v>
      </c>
      <c r="J319" s="879"/>
      <c r="K319" s="879"/>
      <c r="L319" s="879"/>
      <c r="M319" s="879"/>
      <c r="N319" s="879"/>
      <c r="O319" s="879"/>
      <c r="P319" s="879"/>
      <c r="Q319" s="874"/>
      <c r="R319" s="874"/>
      <c r="S319" s="874"/>
      <c r="T319" s="874"/>
      <c r="U319" s="874"/>
      <c r="V319" s="879">
        <v>500000000</v>
      </c>
      <c r="W319" s="879"/>
      <c r="X319" s="879">
        <v>500000000</v>
      </c>
      <c r="Y319" s="879"/>
      <c r="Z319" s="879"/>
      <c r="AA319" s="879"/>
      <c r="AB319" s="879"/>
      <c r="AC319" s="879"/>
      <c r="AD319" s="879"/>
      <c r="AE319" s="879"/>
      <c r="AF319" s="880">
        <f t="shared" si="13"/>
        <v>0</v>
      </c>
      <c r="AG319" s="880"/>
      <c r="AH319" s="880">
        <f t="shared" si="14"/>
        <v>0</v>
      </c>
      <c r="AI319" s="880"/>
      <c r="AJ319" s="878"/>
    </row>
    <row r="320" spans="1:36" ht="24">
      <c r="A320" s="464" t="s">
        <v>397</v>
      </c>
      <c r="B320" s="465" t="s">
        <v>3146</v>
      </c>
      <c r="C320" s="878"/>
      <c r="D320" s="878"/>
      <c r="E320" s="878"/>
      <c r="F320" s="874"/>
      <c r="G320" s="879">
        <v>250000000</v>
      </c>
      <c r="H320" s="879"/>
      <c r="I320" s="879">
        <v>250000000</v>
      </c>
      <c r="J320" s="879"/>
      <c r="K320" s="879"/>
      <c r="L320" s="879"/>
      <c r="M320" s="879"/>
      <c r="N320" s="879"/>
      <c r="O320" s="879"/>
      <c r="P320" s="879"/>
      <c r="Q320" s="874"/>
      <c r="R320" s="874"/>
      <c r="S320" s="874"/>
      <c r="T320" s="874"/>
      <c r="U320" s="874"/>
      <c r="V320" s="879">
        <v>250000000</v>
      </c>
      <c r="W320" s="879"/>
      <c r="X320" s="879">
        <v>250000000</v>
      </c>
      <c r="Y320" s="879"/>
      <c r="Z320" s="879"/>
      <c r="AA320" s="879"/>
      <c r="AB320" s="879"/>
      <c r="AC320" s="879"/>
      <c r="AD320" s="879"/>
      <c r="AE320" s="879"/>
      <c r="AF320" s="880">
        <f t="shared" si="13"/>
        <v>0</v>
      </c>
      <c r="AG320" s="880"/>
      <c r="AH320" s="880">
        <f t="shared" si="14"/>
        <v>0</v>
      </c>
      <c r="AI320" s="880"/>
      <c r="AJ320" s="878"/>
    </row>
    <row r="321" spans="1:36" ht="48">
      <c r="A321" s="464" t="s">
        <v>345</v>
      </c>
      <c r="B321" s="465" t="s">
        <v>3147</v>
      </c>
      <c r="C321" s="878"/>
      <c r="D321" s="878"/>
      <c r="E321" s="878"/>
      <c r="F321" s="874"/>
      <c r="G321" s="879">
        <v>350000000</v>
      </c>
      <c r="H321" s="879"/>
      <c r="I321" s="879">
        <v>350000000</v>
      </c>
      <c r="J321" s="879"/>
      <c r="K321" s="879"/>
      <c r="L321" s="879"/>
      <c r="M321" s="879"/>
      <c r="N321" s="879"/>
      <c r="O321" s="879"/>
      <c r="P321" s="879"/>
      <c r="Q321" s="874"/>
      <c r="R321" s="874"/>
      <c r="S321" s="874"/>
      <c r="T321" s="874"/>
      <c r="U321" s="874"/>
      <c r="V321" s="879">
        <v>350000000</v>
      </c>
      <c r="W321" s="879"/>
      <c r="X321" s="879">
        <v>350000000</v>
      </c>
      <c r="Y321" s="879"/>
      <c r="Z321" s="879"/>
      <c r="AA321" s="879"/>
      <c r="AB321" s="879"/>
      <c r="AC321" s="879"/>
      <c r="AD321" s="879"/>
      <c r="AE321" s="879"/>
      <c r="AF321" s="880">
        <f t="shared" si="13"/>
        <v>0</v>
      </c>
      <c r="AG321" s="880"/>
      <c r="AH321" s="880">
        <f t="shared" si="14"/>
        <v>0</v>
      </c>
      <c r="AI321" s="880"/>
      <c r="AJ321" s="878"/>
    </row>
    <row r="322" spans="1:36" ht="24">
      <c r="A322" s="464" t="s">
        <v>1119</v>
      </c>
      <c r="B322" s="465" t="s">
        <v>3148</v>
      </c>
      <c r="C322" s="878"/>
      <c r="D322" s="878"/>
      <c r="E322" s="878"/>
      <c r="F322" s="874"/>
      <c r="G322" s="879">
        <v>300000000</v>
      </c>
      <c r="H322" s="879"/>
      <c r="I322" s="879">
        <v>300000000</v>
      </c>
      <c r="J322" s="879"/>
      <c r="K322" s="879"/>
      <c r="L322" s="879"/>
      <c r="M322" s="879"/>
      <c r="N322" s="879"/>
      <c r="O322" s="879"/>
      <c r="P322" s="879"/>
      <c r="Q322" s="874"/>
      <c r="R322" s="874"/>
      <c r="S322" s="874"/>
      <c r="T322" s="874"/>
      <c r="U322" s="874"/>
      <c r="V322" s="879">
        <v>300000000</v>
      </c>
      <c r="W322" s="879"/>
      <c r="X322" s="879">
        <v>300000000</v>
      </c>
      <c r="Y322" s="879"/>
      <c r="Z322" s="879"/>
      <c r="AA322" s="879"/>
      <c r="AB322" s="879"/>
      <c r="AC322" s="879"/>
      <c r="AD322" s="879"/>
      <c r="AE322" s="879"/>
      <c r="AF322" s="880">
        <f t="shared" si="13"/>
        <v>0</v>
      </c>
      <c r="AG322" s="880"/>
      <c r="AH322" s="880">
        <f t="shared" si="14"/>
        <v>0</v>
      </c>
      <c r="AI322" s="880"/>
      <c r="AJ322" s="878"/>
    </row>
    <row r="323" spans="1:36" ht="24">
      <c r="A323" s="464" t="s">
        <v>2589</v>
      </c>
      <c r="B323" s="465" t="s">
        <v>3149</v>
      </c>
      <c r="C323" s="878"/>
      <c r="D323" s="878"/>
      <c r="E323" s="878"/>
      <c r="F323" s="874"/>
      <c r="G323" s="879">
        <v>2000000000</v>
      </c>
      <c r="H323" s="879"/>
      <c r="I323" s="879">
        <v>2000000000</v>
      </c>
      <c r="J323" s="879"/>
      <c r="K323" s="879"/>
      <c r="L323" s="879"/>
      <c r="M323" s="879"/>
      <c r="N323" s="879"/>
      <c r="O323" s="879"/>
      <c r="P323" s="879"/>
      <c r="Q323" s="874"/>
      <c r="R323" s="874"/>
      <c r="S323" s="874"/>
      <c r="T323" s="874"/>
      <c r="U323" s="874"/>
      <c r="V323" s="879">
        <v>1500000000</v>
      </c>
      <c r="W323" s="879"/>
      <c r="X323" s="879">
        <v>1500000000</v>
      </c>
      <c r="Y323" s="879"/>
      <c r="Z323" s="879"/>
      <c r="AA323" s="879">
        <v>1500000000</v>
      </c>
      <c r="AB323" s="879"/>
      <c r="AC323" s="879">
        <v>1500000000</v>
      </c>
      <c r="AD323" s="879"/>
      <c r="AE323" s="879"/>
      <c r="AF323" s="880">
        <f t="shared" si="13"/>
        <v>100</v>
      </c>
      <c r="AG323" s="880"/>
      <c r="AH323" s="880">
        <f t="shared" si="14"/>
        <v>100</v>
      </c>
      <c r="AI323" s="880"/>
      <c r="AJ323" s="878"/>
    </row>
    <row r="324" spans="1:36" ht="24">
      <c r="A324" s="464" t="s">
        <v>2590</v>
      </c>
      <c r="B324" s="465" t="s">
        <v>3150</v>
      </c>
      <c r="C324" s="878"/>
      <c r="D324" s="878"/>
      <c r="E324" s="878"/>
      <c r="F324" s="874"/>
      <c r="G324" s="879">
        <v>1000000000</v>
      </c>
      <c r="H324" s="879"/>
      <c r="I324" s="879">
        <v>1000000000</v>
      </c>
      <c r="J324" s="879"/>
      <c r="K324" s="879"/>
      <c r="L324" s="879"/>
      <c r="M324" s="879"/>
      <c r="N324" s="879"/>
      <c r="O324" s="879"/>
      <c r="P324" s="879"/>
      <c r="Q324" s="874"/>
      <c r="R324" s="874"/>
      <c r="S324" s="874"/>
      <c r="T324" s="874"/>
      <c r="U324" s="874"/>
      <c r="V324" s="879">
        <v>465000000</v>
      </c>
      <c r="W324" s="879"/>
      <c r="X324" s="879">
        <v>465000000</v>
      </c>
      <c r="Y324" s="879"/>
      <c r="Z324" s="879"/>
      <c r="AA324" s="879">
        <v>465000000</v>
      </c>
      <c r="AB324" s="879"/>
      <c r="AC324" s="879">
        <v>465000000</v>
      </c>
      <c r="AD324" s="879"/>
      <c r="AE324" s="879"/>
      <c r="AF324" s="880">
        <f t="shared" si="13"/>
        <v>100</v>
      </c>
      <c r="AG324" s="880"/>
      <c r="AH324" s="880">
        <f t="shared" si="14"/>
        <v>100</v>
      </c>
      <c r="AI324" s="880"/>
      <c r="AJ324" s="878"/>
    </row>
    <row r="325" spans="1:36" ht="24">
      <c r="A325" s="464" t="s">
        <v>2591</v>
      </c>
      <c r="B325" s="465" t="s">
        <v>3151</v>
      </c>
      <c r="C325" s="878"/>
      <c r="D325" s="878"/>
      <c r="E325" s="878"/>
      <c r="F325" s="874"/>
      <c r="G325" s="879">
        <v>5870000000</v>
      </c>
      <c r="H325" s="879"/>
      <c r="I325" s="879">
        <v>5870000000</v>
      </c>
      <c r="J325" s="879"/>
      <c r="K325" s="879"/>
      <c r="L325" s="879"/>
      <c r="M325" s="879"/>
      <c r="N325" s="879"/>
      <c r="O325" s="879"/>
      <c r="P325" s="879"/>
      <c r="Q325" s="874"/>
      <c r="R325" s="874"/>
      <c r="S325" s="874"/>
      <c r="T325" s="874"/>
      <c r="U325" s="874"/>
      <c r="V325" s="879">
        <v>16000000</v>
      </c>
      <c r="W325" s="879"/>
      <c r="X325" s="879">
        <v>16000000</v>
      </c>
      <c r="Y325" s="879"/>
      <c r="Z325" s="879"/>
      <c r="AA325" s="879">
        <v>15877000</v>
      </c>
      <c r="AB325" s="879"/>
      <c r="AC325" s="879">
        <v>15877000</v>
      </c>
      <c r="AD325" s="879"/>
      <c r="AE325" s="879"/>
      <c r="AF325" s="880">
        <f t="shared" si="13"/>
        <v>99.231250000000003</v>
      </c>
      <c r="AG325" s="880"/>
      <c r="AH325" s="880">
        <f t="shared" si="14"/>
        <v>99.231250000000003</v>
      </c>
      <c r="AI325" s="880"/>
      <c r="AJ325" s="878"/>
    </row>
    <row r="326" spans="1:36" ht="24">
      <c r="A326" s="464" t="s">
        <v>2592</v>
      </c>
      <c r="B326" s="465" t="s">
        <v>2603</v>
      </c>
      <c r="C326" s="878"/>
      <c r="D326" s="878"/>
      <c r="E326" s="878"/>
      <c r="F326" s="874"/>
      <c r="G326" s="879">
        <v>2670162000</v>
      </c>
      <c r="H326" s="879"/>
      <c r="I326" s="879">
        <v>2670162000</v>
      </c>
      <c r="J326" s="879"/>
      <c r="K326" s="879"/>
      <c r="L326" s="879">
        <v>1700000000</v>
      </c>
      <c r="M326" s="879"/>
      <c r="N326" s="879">
        <v>1700000000</v>
      </c>
      <c r="O326" s="879"/>
      <c r="P326" s="879"/>
      <c r="Q326" s="874"/>
      <c r="R326" s="874"/>
      <c r="S326" s="874"/>
      <c r="T326" s="874"/>
      <c r="U326" s="874"/>
      <c r="V326" s="879">
        <v>895000000</v>
      </c>
      <c r="W326" s="879"/>
      <c r="X326" s="879">
        <v>895000000</v>
      </c>
      <c r="Y326" s="879"/>
      <c r="Z326" s="879"/>
      <c r="AA326" s="879">
        <v>844605500</v>
      </c>
      <c r="AB326" s="879"/>
      <c r="AC326" s="879">
        <v>844605500</v>
      </c>
      <c r="AD326" s="879"/>
      <c r="AE326" s="879"/>
      <c r="AF326" s="880">
        <f t="shared" si="13"/>
        <v>94.369329608938543</v>
      </c>
      <c r="AG326" s="880"/>
      <c r="AH326" s="880">
        <f t="shared" si="14"/>
        <v>94.369329608938543</v>
      </c>
      <c r="AI326" s="880"/>
      <c r="AJ326" s="878"/>
    </row>
    <row r="327" spans="1:36" ht="24">
      <c r="A327" s="464" t="s">
        <v>2593</v>
      </c>
      <c r="B327" s="465" t="s">
        <v>1578</v>
      </c>
      <c r="C327" s="878"/>
      <c r="D327" s="878"/>
      <c r="E327" s="878"/>
      <c r="F327" s="874"/>
      <c r="G327" s="879">
        <v>32752000000</v>
      </c>
      <c r="H327" s="879"/>
      <c r="I327" s="879">
        <v>32752000000</v>
      </c>
      <c r="J327" s="879"/>
      <c r="K327" s="879"/>
      <c r="L327" s="879">
        <v>10124000000</v>
      </c>
      <c r="M327" s="879"/>
      <c r="N327" s="879">
        <v>10124000000</v>
      </c>
      <c r="O327" s="879"/>
      <c r="P327" s="879"/>
      <c r="Q327" s="874"/>
      <c r="R327" s="874"/>
      <c r="S327" s="874"/>
      <c r="T327" s="874"/>
      <c r="U327" s="874"/>
      <c r="V327" s="879">
        <v>429000000</v>
      </c>
      <c r="W327" s="879"/>
      <c r="X327" s="879">
        <v>429000000</v>
      </c>
      <c r="Y327" s="879"/>
      <c r="Z327" s="879"/>
      <c r="AA327" s="879">
        <v>259004000</v>
      </c>
      <c r="AB327" s="879"/>
      <c r="AC327" s="879">
        <v>259004000</v>
      </c>
      <c r="AD327" s="879"/>
      <c r="AE327" s="879"/>
      <c r="AF327" s="880">
        <f t="shared" si="13"/>
        <v>60.373892773892777</v>
      </c>
      <c r="AG327" s="880"/>
      <c r="AH327" s="880">
        <f t="shared" si="14"/>
        <v>60.373892773892777</v>
      </c>
      <c r="AI327" s="880"/>
      <c r="AJ327" s="878"/>
    </row>
    <row r="328" spans="1:36" ht="24">
      <c r="A328" s="464" t="s">
        <v>2594</v>
      </c>
      <c r="B328" s="465" t="s">
        <v>3152</v>
      </c>
      <c r="C328" s="878"/>
      <c r="D328" s="878"/>
      <c r="E328" s="878"/>
      <c r="F328" s="874"/>
      <c r="G328" s="879">
        <v>11965000000</v>
      </c>
      <c r="H328" s="879"/>
      <c r="I328" s="879">
        <v>11965000000</v>
      </c>
      <c r="J328" s="879"/>
      <c r="K328" s="879"/>
      <c r="L328" s="879"/>
      <c r="M328" s="879"/>
      <c r="N328" s="879"/>
      <c r="O328" s="879"/>
      <c r="P328" s="879"/>
      <c r="Q328" s="874"/>
      <c r="R328" s="874"/>
      <c r="S328" s="874"/>
      <c r="T328" s="874"/>
      <c r="U328" s="874"/>
      <c r="V328" s="879">
        <v>1193000000</v>
      </c>
      <c r="W328" s="879"/>
      <c r="X328" s="879">
        <v>1193000000</v>
      </c>
      <c r="Y328" s="879"/>
      <c r="Z328" s="879"/>
      <c r="AA328" s="879">
        <v>1193000000</v>
      </c>
      <c r="AB328" s="879"/>
      <c r="AC328" s="879">
        <v>1193000000</v>
      </c>
      <c r="AD328" s="879"/>
      <c r="AE328" s="879"/>
      <c r="AF328" s="880">
        <f t="shared" si="13"/>
        <v>100</v>
      </c>
      <c r="AG328" s="880"/>
      <c r="AH328" s="880">
        <f t="shared" si="14"/>
        <v>100</v>
      </c>
      <c r="AI328" s="880"/>
      <c r="AJ328" s="878"/>
    </row>
    <row r="329" spans="1:36" ht="24">
      <c r="A329" s="464" t="s">
        <v>2595</v>
      </c>
      <c r="B329" s="465" t="s">
        <v>2617</v>
      </c>
      <c r="C329" s="878"/>
      <c r="D329" s="878"/>
      <c r="E329" s="878"/>
      <c r="F329" s="874"/>
      <c r="G329" s="879">
        <v>90169000000</v>
      </c>
      <c r="H329" s="879"/>
      <c r="I329" s="879">
        <v>90169000000</v>
      </c>
      <c r="J329" s="879"/>
      <c r="K329" s="879"/>
      <c r="L329" s="879"/>
      <c r="M329" s="879"/>
      <c r="N329" s="879"/>
      <c r="O329" s="879"/>
      <c r="P329" s="879"/>
      <c r="Q329" s="874"/>
      <c r="R329" s="874"/>
      <c r="S329" s="874"/>
      <c r="T329" s="874"/>
      <c r="U329" s="874"/>
      <c r="V329" s="879">
        <v>24000000</v>
      </c>
      <c r="W329" s="879"/>
      <c r="X329" s="879">
        <v>24000000</v>
      </c>
      <c r="Y329" s="879"/>
      <c r="Z329" s="879"/>
      <c r="AA329" s="879">
        <v>24000000</v>
      </c>
      <c r="AB329" s="879"/>
      <c r="AC329" s="879">
        <v>24000000</v>
      </c>
      <c r="AD329" s="879"/>
      <c r="AE329" s="879"/>
      <c r="AF329" s="880">
        <f t="shared" si="13"/>
        <v>100</v>
      </c>
      <c r="AG329" s="880"/>
      <c r="AH329" s="880">
        <f t="shared" si="14"/>
        <v>100</v>
      </c>
      <c r="AI329" s="880"/>
      <c r="AJ329" s="878"/>
    </row>
    <row r="330" spans="1:36" ht="24">
      <c r="A330" s="464" t="s">
        <v>2596</v>
      </c>
      <c r="B330" s="465" t="s">
        <v>1390</v>
      </c>
      <c r="C330" s="878"/>
      <c r="D330" s="878"/>
      <c r="E330" s="878"/>
      <c r="F330" s="874"/>
      <c r="G330" s="879">
        <v>109894000000</v>
      </c>
      <c r="H330" s="879"/>
      <c r="I330" s="879">
        <v>109894000000</v>
      </c>
      <c r="J330" s="879"/>
      <c r="K330" s="879"/>
      <c r="L330" s="879"/>
      <c r="M330" s="879"/>
      <c r="N330" s="879"/>
      <c r="O330" s="879"/>
      <c r="P330" s="879"/>
      <c r="Q330" s="874"/>
      <c r="R330" s="874"/>
      <c r="S330" s="874"/>
      <c r="T330" s="874"/>
      <c r="U330" s="874"/>
      <c r="V330" s="879">
        <v>878000000</v>
      </c>
      <c r="W330" s="879"/>
      <c r="X330" s="879">
        <v>878000000</v>
      </c>
      <c r="Y330" s="879"/>
      <c r="Z330" s="879"/>
      <c r="AA330" s="879">
        <v>878000000</v>
      </c>
      <c r="AB330" s="879"/>
      <c r="AC330" s="879">
        <v>878000000</v>
      </c>
      <c r="AD330" s="879"/>
      <c r="AE330" s="879"/>
      <c r="AF330" s="880">
        <f t="shared" si="13"/>
        <v>100</v>
      </c>
      <c r="AG330" s="880"/>
      <c r="AH330" s="880">
        <f t="shared" si="14"/>
        <v>100</v>
      </c>
      <c r="AI330" s="880"/>
      <c r="AJ330" s="878"/>
    </row>
    <row r="331" spans="1:36" ht="24">
      <c r="A331" s="464" t="s">
        <v>1120</v>
      </c>
      <c r="B331" s="465" t="s">
        <v>3153</v>
      </c>
      <c r="C331" s="878"/>
      <c r="D331" s="878"/>
      <c r="E331" s="878"/>
      <c r="F331" s="874"/>
      <c r="G331" s="879">
        <v>5987673000</v>
      </c>
      <c r="H331" s="879"/>
      <c r="I331" s="879">
        <v>5987673000</v>
      </c>
      <c r="J331" s="879"/>
      <c r="K331" s="879"/>
      <c r="L331" s="879"/>
      <c r="M331" s="879"/>
      <c r="N331" s="879"/>
      <c r="O331" s="879"/>
      <c r="P331" s="879"/>
      <c r="Q331" s="874"/>
      <c r="R331" s="874"/>
      <c r="S331" s="874"/>
      <c r="T331" s="874"/>
      <c r="U331" s="874"/>
      <c r="V331" s="879">
        <v>21000000</v>
      </c>
      <c r="W331" s="879"/>
      <c r="X331" s="879">
        <v>21000000</v>
      </c>
      <c r="Y331" s="879"/>
      <c r="Z331" s="879"/>
      <c r="AA331" s="879">
        <v>21000000</v>
      </c>
      <c r="AB331" s="879"/>
      <c r="AC331" s="879">
        <v>21000000</v>
      </c>
      <c r="AD331" s="879"/>
      <c r="AE331" s="879"/>
      <c r="AF331" s="880">
        <f t="shared" ref="AF331:AF394" si="15">AA331/V331*100</f>
        <v>100</v>
      </c>
      <c r="AG331" s="880"/>
      <c r="AH331" s="880">
        <f t="shared" ref="AH331:AH394" si="16">AC331/X331*100</f>
        <v>100</v>
      </c>
      <c r="AI331" s="880"/>
      <c r="AJ331" s="878"/>
    </row>
    <row r="332" spans="1:36" ht="36">
      <c r="A332" s="464" t="s">
        <v>2597</v>
      </c>
      <c r="B332" s="465" t="s">
        <v>1469</v>
      </c>
      <c r="C332" s="878"/>
      <c r="D332" s="878"/>
      <c r="E332" s="878"/>
      <c r="F332" s="874"/>
      <c r="G332" s="879">
        <v>120204000000</v>
      </c>
      <c r="H332" s="879"/>
      <c r="I332" s="879">
        <v>120204000000</v>
      </c>
      <c r="J332" s="879"/>
      <c r="K332" s="879"/>
      <c r="L332" s="879"/>
      <c r="M332" s="879"/>
      <c r="N332" s="879"/>
      <c r="O332" s="879"/>
      <c r="P332" s="879"/>
      <c r="Q332" s="874"/>
      <c r="R332" s="874"/>
      <c r="S332" s="874"/>
      <c r="T332" s="874"/>
      <c r="U332" s="874"/>
      <c r="V332" s="879">
        <v>994000000</v>
      </c>
      <c r="W332" s="879"/>
      <c r="X332" s="879">
        <v>994000000</v>
      </c>
      <c r="Y332" s="879"/>
      <c r="Z332" s="879"/>
      <c r="AA332" s="879">
        <v>994000000</v>
      </c>
      <c r="AB332" s="879"/>
      <c r="AC332" s="879">
        <v>994000000</v>
      </c>
      <c r="AD332" s="879"/>
      <c r="AE332" s="879"/>
      <c r="AF332" s="880">
        <f t="shared" si="15"/>
        <v>100</v>
      </c>
      <c r="AG332" s="880"/>
      <c r="AH332" s="880">
        <f t="shared" si="16"/>
        <v>100</v>
      </c>
      <c r="AI332" s="880"/>
      <c r="AJ332" s="878"/>
    </row>
    <row r="333" spans="1:36" ht="24">
      <c r="A333" s="464" t="s">
        <v>2598</v>
      </c>
      <c r="B333" s="465" t="s">
        <v>1563</v>
      </c>
      <c r="C333" s="878"/>
      <c r="D333" s="878"/>
      <c r="E333" s="878"/>
      <c r="F333" s="874"/>
      <c r="G333" s="879">
        <v>14900000000</v>
      </c>
      <c r="H333" s="879"/>
      <c r="I333" s="879">
        <v>14900000000</v>
      </c>
      <c r="J333" s="879"/>
      <c r="K333" s="879"/>
      <c r="L333" s="879">
        <v>1300000000</v>
      </c>
      <c r="M333" s="879"/>
      <c r="N333" s="879">
        <v>1300000000</v>
      </c>
      <c r="O333" s="879"/>
      <c r="P333" s="879"/>
      <c r="Q333" s="874"/>
      <c r="R333" s="874"/>
      <c r="S333" s="874"/>
      <c r="T333" s="874"/>
      <c r="U333" s="874"/>
      <c r="V333" s="879">
        <v>232000000</v>
      </c>
      <c r="W333" s="879"/>
      <c r="X333" s="879">
        <v>232000000</v>
      </c>
      <c r="Y333" s="879"/>
      <c r="Z333" s="879"/>
      <c r="AA333" s="879"/>
      <c r="AB333" s="879"/>
      <c r="AC333" s="879"/>
      <c r="AD333" s="879"/>
      <c r="AE333" s="879"/>
      <c r="AF333" s="880">
        <f t="shared" si="15"/>
        <v>0</v>
      </c>
      <c r="AG333" s="880"/>
      <c r="AH333" s="880">
        <f t="shared" si="16"/>
        <v>0</v>
      </c>
      <c r="AI333" s="880"/>
      <c r="AJ333" s="878"/>
    </row>
    <row r="334" spans="1:36" ht="36">
      <c r="A334" s="464" t="s">
        <v>1122</v>
      </c>
      <c r="B334" s="465" t="s">
        <v>1488</v>
      </c>
      <c r="C334" s="878"/>
      <c r="D334" s="878"/>
      <c r="E334" s="878"/>
      <c r="F334" s="874"/>
      <c r="G334" s="879">
        <v>22600000000</v>
      </c>
      <c r="H334" s="879"/>
      <c r="I334" s="879">
        <v>22600000000</v>
      </c>
      <c r="J334" s="879"/>
      <c r="K334" s="879"/>
      <c r="L334" s="879"/>
      <c r="M334" s="879"/>
      <c r="N334" s="879"/>
      <c r="O334" s="879"/>
      <c r="P334" s="879"/>
      <c r="Q334" s="874"/>
      <c r="R334" s="874"/>
      <c r="S334" s="874"/>
      <c r="T334" s="874"/>
      <c r="U334" s="874"/>
      <c r="V334" s="879">
        <v>1584000000</v>
      </c>
      <c r="W334" s="879"/>
      <c r="X334" s="879">
        <v>1584000000</v>
      </c>
      <c r="Y334" s="879"/>
      <c r="Z334" s="879"/>
      <c r="AA334" s="879"/>
      <c r="AB334" s="879"/>
      <c r="AC334" s="879"/>
      <c r="AD334" s="879"/>
      <c r="AE334" s="879"/>
      <c r="AF334" s="880">
        <f t="shared" si="15"/>
        <v>0</v>
      </c>
      <c r="AG334" s="880"/>
      <c r="AH334" s="880">
        <f t="shared" si="16"/>
        <v>0</v>
      </c>
      <c r="AI334" s="880"/>
      <c r="AJ334" s="878"/>
    </row>
    <row r="335" spans="1:36" ht="48">
      <c r="A335" s="464" t="s">
        <v>2599</v>
      </c>
      <c r="B335" s="465" t="s">
        <v>1471</v>
      </c>
      <c r="C335" s="878"/>
      <c r="D335" s="878"/>
      <c r="E335" s="878"/>
      <c r="F335" s="874"/>
      <c r="G335" s="879">
        <v>2200000000</v>
      </c>
      <c r="H335" s="879"/>
      <c r="I335" s="879">
        <v>2200000000</v>
      </c>
      <c r="J335" s="879"/>
      <c r="K335" s="879"/>
      <c r="L335" s="879"/>
      <c r="M335" s="879"/>
      <c r="N335" s="879"/>
      <c r="O335" s="879"/>
      <c r="P335" s="879"/>
      <c r="Q335" s="874"/>
      <c r="R335" s="874"/>
      <c r="S335" s="874"/>
      <c r="T335" s="874"/>
      <c r="U335" s="874"/>
      <c r="V335" s="879">
        <v>2000000</v>
      </c>
      <c r="W335" s="879"/>
      <c r="X335" s="879">
        <v>2000000</v>
      </c>
      <c r="Y335" s="879"/>
      <c r="Z335" s="879"/>
      <c r="AA335" s="879">
        <v>2000000</v>
      </c>
      <c r="AB335" s="879"/>
      <c r="AC335" s="879">
        <v>2000000</v>
      </c>
      <c r="AD335" s="879"/>
      <c r="AE335" s="879"/>
      <c r="AF335" s="880">
        <f t="shared" si="15"/>
        <v>100</v>
      </c>
      <c r="AG335" s="880"/>
      <c r="AH335" s="880">
        <f t="shared" si="16"/>
        <v>100</v>
      </c>
      <c r="AI335" s="880"/>
      <c r="AJ335" s="878"/>
    </row>
    <row r="336" spans="1:36" ht="36">
      <c r="A336" s="464" t="s">
        <v>2600</v>
      </c>
      <c r="B336" s="465" t="s">
        <v>1521</v>
      </c>
      <c r="C336" s="878"/>
      <c r="D336" s="878"/>
      <c r="E336" s="878"/>
      <c r="F336" s="874"/>
      <c r="G336" s="879">
        <v>52680000</v>
      </c>
      <c r="H336" s="879"/>
      <c r="I336" s="879">
        <v>52680000</v>
      </c>
      <c r="J336" s="879"/>
      <c r="K336" s="879"/>
      <c r="L336" s="879">
        <v>1412000000</v>
      </c>
      <c r="M336" s="879"/>
      <c r="N336" s="879">
        <v>1412000000</v>
      </c>
      <c r="O336" s="879"/>
      <c r="P336" s="879"/>
      <c r="Q336" s="874"/>
      <c r="R336" s="874"/>
      <c r="S336" s="874"/>
      <c r="T336" s="874"/>
      <c r="U336" s="874"/>
      <c r="V336" s="879">
        <v>3513000000</v>
      </c>
      <c r="W336" s="879"/>
      <c r="X336" s="879">
        <v>3513000000</v>
      </c>
      <c r="Y336" s="879"/>
      <c r="Z336" s="879"/>
      <c r="AA336" s="879">
        <v>3036085247</v>
      </c>
      <c r="AB336" s="879"/>
      <c r="AC336" s="879">
        <v>3036085247</v>
      </c>
      <c r="AD336" s="879"/>
      <c r="AE336" s="879"/>
      <c r="AF336" s="880">
        <f t="shared" si="15"/>
        <v>86.424288272132074</v>
      </c>
      <c r="AG336" s="880"/>
      <c r="AH336" s="880">
        <f t="shared" si="16"/>
        <v>86.424288272132074</v>
      </c>
      <c r="AI336" s="880"/>
      <c r="AJ336" s="878"/>
    </row>
    <row r="337" spans="1:36" ht="36">
      <c r="A337" s="464" t="s">
        <v>2601</v>
      </c>
      <c r="B337" s="465" t="s">
        <v>1380</v>
      </c>
      <c r="C337" s="878"/>
      <c r="D337" s="878"/>
      <c r="E337" s="878"/>
      <c r="F337" s="874"/>
      <c r="G337" s="879">
        <v>14285000000</v>
      </c>
      <c r="H337" s="879"/>
      <c r="I337" s="879">
        <v>14285000000</v>
      </c>
      <c r="J337" s="879"/>
      <c r="K337" s="879"/>
      <c r="L337" s="879"/>
      <c r="M337" s="879"/>
      <c r="N337" s="879"/>
      <c r="O337" s="879"/>
      <c r="P337" s="879"/>
      <c r="Q337" s="874"/>
      <c r="R337" s="874"/>
      <c r="S337" s="874"/>
      <c r="T337" s="874"/>
      <c r="U337" s="874"/>
      <c r="V337" s="879">
        <v>805000000</v>
      </c>
      <c r="W337" s="879"/>
      <c r="X337" s="879">
        <v>805000000</v>
      </c>
      <c r="Y337" s="879"/>
      <c r="Z337" s="879"/>
      <c r="AA337" s="879"/>
      <c r="AB337" s="879"/>
      <c r="AC337" s="879"/>
      <c r="AD337" s="879"/>
      <c r="AE337" s="879"/>
      <c r="AF337" s="880">
        <f t="shared" si="15"/>
        <v>0</v>
      </c>
      <c r="AG337" s="880"/>
      <c r="AH337" s="880">
        <f t="shared" si="16"/>
        <v>0</v>
      </c>
      <c r="AI337" s="880"/>
      <c r="AJ337" s="878"/>
    </row>
    <row r="338" spans="1:36" ht="36">
      <c r="A338" s="464" t="s">
        <v>277</v>
      </c>
      <c r="B338" s="465" t="s">
        <v>3154</v>
      </c>
      <c r="C338" s="878"/>
      <c r="D338" s="878"/>
      <c r="E338" s="878"/>
      <c r="F338" s="874"/>
      <c r="G338" s="879">
        <v>260356000000</v>
      </c>
      <c r="H338" s="879"/>
      <c r="I338" s="879">
        <v>260356000000</v>
      </c>
      <c r="J338" s="879"/>
      <c r="K338" s="879"/>
      <c r="L338" s="879"/>
      <c r="M338" s="879"/>
      <c r="N338" s="879"/>
      <c r="O338" s="879"/>
      <c r="P338" s="879"/>
      <c r="Q338" s="874"/>
      <c r="R338" s="874"/>
      <c r="S338" s="874"/>
      <c r="T338" s="874"/>
      <c r="U338" s="874"/>
      <c r="V338" s="879">
        <v>443000000</v>
      </c>
      <c r="W338" s="879"/>
      <c r="X338" s="879">
        <v>443000000</v>
      </c>
      <c r="Y338" s="879"/>
      <c r="Z338" s="879"/>
      <c r="AA338" s="879">
        <v>443000000</v>
      </c>
      <c r="AB338" s="879"/>
      <c r="AC338" s="879">
        <v>443000000</v>
      </c>
      <c r="AD338" s="879"/>
      <c r="AE338" s="879"/>
      <c r="AF338" s="880">
        <f t="shared" si="15"/>
        <v>100</v>
      </c>
      <c r="AG338" s="880"/>
      <c r="AH338" s="880">
        <f t="shared" si="16"/>
        <v>100</v>
      </c>
      <c r="AI338" s="880"/>
      <c r="AJ338" s="878"/>
    </row>
    <row r="339" spans="1:36" ht="36">
      <c r="A339" s="464" t="s">
        <v>2103</v>
      </c>
      <c r="B339" s="465" t="s">
        <v>1394</v>
      </c>
      <c r="C339" s="878"/>
      <c r="D339" s="878"/>
      <c r="E339" s="878"/>
      <c r="F339" s="874"/>
      <c r="G339" s="879">
        <v>8178000000</v>
      </c>
      <c r="H339" s="879"/>
      <c r="I339" s="879">
        <v>8178000000</v>
      </c>
      <c r="J339" s="879"/>
      <c r="K339" s="879"/>
      <c r="L339" s="879"/>
      <c r="M339" s="879"/>
      <c r="N339" s="879"/>
      <c r="O339" s="879"/>
      <c r="P339" s="879"/>
      <c r="Q339" s="874"/>
      <c r="R339" s="874"/>
      <c r="S339" s="874"/>
      <c r="T339" s="874"/>
      <c r="U339" s="874"/>
      <c r="V339" s="879">
        <v>824000000</v>
      </c>
      <c r="W339" s="879"/>
      <c r="X339" s="879">
        <v>824000000</v>
      </c>
      <c r="Y339" s="879"/>
      <c r="Z339" s="879"/>
      <c r="AA339" s="879">
        <v>823639000</v>
      </c>
      <c r="AB339" s="879"/>
      <c r="AC339" s="879">
        <v>823639000</v>
      </c>
      <c r="AD339" s="879"/>
      <c r="AE339" s="879"/>
      <c r="AF339" s="880">
        <f t="shared" si="15"/>
        <v>99.956189320388347</v>
      </c>
      <c r="AG339" s="880"/>
      <c r="AH339" s="880">
        <f t="shared" si="16"/>
        <v>99.956189320388347</v>
      </c>
      <c r="AI339" s="880"/>
      <c r="AJ339" s="878"/>
    </row>
    <row r="340" spans="1:36" ht="24">
      <c r="A340" s="464" t="s">
        <v>423</v>
      </c>
      <c r="B340" s="465" t="s">
        <v>3155</v>
      </c>
      <c r="C340" s="878"/>
      <c r="D340" s="878"/>
      <c r="E340" s="878"/>
      <c r="F340" s="874"/>
      <c r="G340" s="879">
        <v>5656431000</v>
      </c>
      <c r="H340" s="879"/>
      <c r="I340" s="879">
        <v>5656431000</v>
      </c>
      <c r="J340" s="879"/>
      <c r="K340" s="879"/>
      <c r="L340" s="879"/>
      <c r="M340" s="879"/>
      <c r="N340" s="879"/>
      <c r="O340" s="879"/>
      <c r="P340" s="879"/>
      <c r="Q340" s="874"/>
      <c r="R340" s="874"/>
      <c r="S340" s="874"/>
      <c r="T340" s="874"/>
      <c r="U340" s="874"/>
      <c r="V340" s="879">
        <v>254000000</v>
      </c>
      <c r="W340" s="879"/>
      <c r="X340" s="879">
        <v>254000000</v>
      </c>
      <c r="Y340" s="879"/>
      <c r="Z340" s="879"/>
      <c r="AA340" s="876">
        <v>253661000</v>
      </c>
      <c r="AB340" s="876"/>
      <c r="AC340" s="876">
        <v>253661000</v>
      </c>
      <c r="AD340" s="876"/>
      <c r="AE340" s="876"/>
      <c r="AF340" s="877">
        <f t="shared" si="15"/>
        <v>99.866535433070865</v>
      </c>
      <c r="AG340" s="877"/>
      <c r="AH340" s="877">
        <f t="shared" si="16"/>
        <v>99.866535433070865</v>
      </c>
      <c r="AI340" s="877"/>
      <c r="AJ340" s="878"/>
    </row>
    <row r="341" spans="1:36" ht="24">
      <c r="A341" s="464" t="s">
        <v>181</v>
      </c>
      <c r="B341" s="465" t="s">
        <v>1498</v>
      </c>
      <c r="C341" s="878"/>
      <c r="D341" s="878"/>
      <c r="E341" s="878"/>
      <c r="F341" s="874"/>
      <c r="G341" s="879">
        <v>3549000000</v>
      </c>
      <c r="H341" s="879"/>
      <c r="I341" s="879">
        <v>3549000000</v>
      </c>
      <c r="J341" s="879"/>
      <c r="K341" s="879"/>
      <c r="L341" s="879"/>
      <c r="M341" s="879"/>
      <c r="N341" s="879"/>
      <c r="O341" s="879"/>
      <c r="P341" s="879"/>
      <c r="Q341" s="874"/>
      <c r="R341" s="874"/>
      <c r="S341" s="874"/>
      <c r="T341" s="874"/>
      <c r="U341" s="874"/>
      <c r="V341" s="879">
        <v>55000000</v>
      </c>
      <c r="W341" s="879"/>
      <c r="X341" s="879">
        <v>55000000</v>
      </c>
      <c r="Y341" s="879"/>
      <c r="Z341" s="879"/>
      <c r="AA341" s="879">
        <v>39470000</v>
      </c>
      <c r="AB341" s="879"/>
      <c r="AC341" s="879">
        <v>39470000</v>
      </c>
      <c r="AD341" s="879"/>
      <c r="AE341" s="879"/>
      <c r="AF341" s="880">
        <f t="shared" si="15"/>
        <v>71.763636363636365</v>
      </c>
      <c r="AG341" s="880"/>
      <c r="AH341" s="880">
        <f t="shared" si="16"/>
        <v>71.763636363636365</v>
      </c>
      <c r="AI341" s="880"/>
      <c r="AJ341" s="878"/>
    </row>
    <row r="342" spans="1:36" ht="24">
      <c r="A342" s="464" t="s">
        <v>2107</v>
      </c>
      <c r="B342" s="465" t="s">
        <v>1496</v>
      </c>
      <c r="C342" s="878"/>
      <c r="D342" s="878"/>
      <c r="E342" s="878"/>
      <c r="F342" s="874"/>
      <c r="G342" s="879">
        <v>2917791000</v>
      </c>
      <c r="H342" s="879"/>
      <c r="I342" s="879">
        <v>2917791000</v>
      </c>
      <c r="J342" s="879"/>
      <c r="K342" s="879"/>
      <c r="L342" s="879">
        <v>2220000000</v>
      </c>
      <c r="M342" s="879"/>
      <c r="N342" s="879">
        <v>2220000000</v>
      </c>
      <c r="O342" s="879"/>
      <c r="P342" s="879"/>
      <c r="Q342" s="874"/>
      <c r="R342" s="874"/>
      <c r="S342" s="874"/>
      <c r="T342" s="874"/>
      <c r="U342" s="874"/>
      <c r="V342" s="879">
        <v>226000000</v>
      </c>
      <c r="W342" s="879"/>
      <c r="X342" s="879">
        <v>226000000</v>
      </c>
      <c r="Y342" s="879"/>
      <c r="Z342" s="879"/>
      <c r="AA342" s="879">
        <v>213322000</v>
      </c>
      <c r="AB342" s="879"/>
      <c r="AC342" s="879">
        <v>213322000</v>
      </c>
      <c r="AD342" s="879"/>
      <c r="AE342" s="879"/>
      <c r="AF342" s="880">
        <f t="shared" si="15"/>
        <v>94.390265486725667</v>
      </c>
      <c r="AG342" s="880"/>
      <c r="AH342" s="880">
        <f t="shared" si="16"/>
        <v>94.390265486725667</v>
      </c>
      <c r="AI342" s="880"/>
      <c r="AJ342" s="878"/>
    </row>
    <row r="343" spans="1:36" ht="24">
      <c r="A343" s="464" t="s">
        <v>961</v>
      </c>
      <c r="B343" s="465" t="s">
        <v>1579</v>
      </c>
      <c r="C343" s="878"/>
      <c r="D343" s="878"/>
      <c r="E343" s="878"/>
      <c r="F343" s="874"/>
      <c r="G343" s="879">
        <v>3200000000</v>
      </c>
      <c r="H343" s="879"/>
      <c r="I343" s="879">
        <v>3200000000</v>
      </c>
      <c r="J343" s="879"/>
      <c r="K343" s="879"/>
      <c r="L343" s="879"/>
      <c r="M343" s="879"/>
      <c r="N343" s="879"/>
      <c r="O343" s="879"/>
      <c r="P343" s="879"/>
      <c r="Q343" s="874"/>
      <c r="R343" s="874"/>
      <c r="S343" s="874"/>
      <c r="T343" s="874"/>
      <c r="U343" s="874"/>
      <c r="V343" s="879">
        <v>294000000</v>
      </c>
      <c r="W343" s="879"/>
      <c r="X343" s="879">
        <v>294000000</v>
      </c>
      <c r="Y343" s="879"/>
      <c r="Z343" s="879"/>
      <c r="AA343" s="879">
        <v>294000000</v>
      </c>
      <c r="AB343" s="879"/>
      <c r="AC343" s="879">
        <v>294000000</v>
      </c>
      <c r="AD343" s="879"/>
      <c r="AE343" s="879"/>
      <c r="AF343" s="880">
        <f t="shared" si="15"/>
        <v>100</v>
      </c>
      <c r="AG343" s="880"/>
      <c r="AH343" s="880">
        <f t="shared" si="16"/>
        <v>100</v>
      </c>
      <c r="AI343" s="880"/>
      <c r="AJ343" s="878"/>
    </row>
    <row r="344" spans="1:36" ht="36">
      <c r="A344" s="464" t="s">
        <v>182</v>
      </c>
      <c r="B344" s="465" t="s">
        <v>1572</v>
      </c>
      <c r="C344" s="878"/>
      <c r="D344" s="878"/>
      <c r="E344" s="878"/>
      <c r="F344" s="874"/>
      <c r="G344" s="879">
        <v>3277928000</v>
      </c>
      <c r="H344" s="879"/>
      <c r="I344" s="879">
        <v>3277928000</v>
      </c>
      <c r="J344" s="879"/>
      <c r="K344" s="879"/>
      <c r="L344" s="879"/>
      <c r="M344" s="879"/>
      <c r="N344" s="879"/>
      <c r="O344" s="879"/>
      <c r="P344" s="879"/>
      <c r="Q344" s="874"/>
      <c r="R344" s="874"/>
      <c r="S344" s="874"/>
      <c r="T344" s="874"/>
      <c r="U344" s="874"/>
      <c r="V344" s="879">
        <v>128000000</v>
      </c>
      <c r="W344" s="879"/>
      <c r="X344" s="879">
        <v>128000000</v>
      </c>
      <c r="Y344" s="879"/>
      <c r="Z344" s="879"/>
      <c r="AA344" s="879">
        <v>97306000</v>
      </c>
      <c r="AB344" s="879"/>
      <c r="AC344" s="879">
        <v>97306000</v>
      </c>
      <c r="AD344" s="879"/>
      <c r="AE344" s="879"/>
      <c r="AF344" s="880">
        <f t="shared" si="15"/>
        <v>76.020312500000003</v>
      </c>
      <c r="AG344" s="880"/>
      <c r="AH344" s="880">
        <f t="shared" si="16"/>
        <v>76.020312500000003</v>
      </c>
      <c r="AI344" s="880"/>
      <c r="AJ344" s="878"/>
    </row>
    <row r="345" spans="1:36" ht="24">
      <c r="A345" s="464" t="s">
        <v>960</v>
      </c>
      <c r="B345" s="465" t="s">
        <v>1552</v>
      </c>
      <c r="C345" s="878"/>
      <c r="D345" s="878"/>
      <c r="E345" s="878"/>
      <c r="F345" s="874"/>
      <c r="G345" s="879">
        <v>4423484000</v>
      </c>
      <c r="H345" s="879"/>
      <c r="I345" s="879">
        <v>4423484000</v>
      </c>
      <c r="J345" s="879"/>
      <c r="K345" s="879"/>
      <c r="L345" s="879"/>
      <c r="M345" s="879"/>
      <c r="N345" s="879"/>
      <c r="O345" s="879"/>
      <c r="P345" s="879"/>
      <c r="Q345" s="874"/>
      <c r="R345" s="874"/>
      <c r="S345" s="874"/>
      <c r="T345" s="874"/>
      <c r="U345" s="874"/>
      <c r="V345" s="879">
        <v>43000000</v>
      </c>
      <c r="W345" s="879"/>
      <c r="X345" s="879">
        <v>43000000</v>
      </c>
      <c r="Y345" s="879"/>
      <c r="Z345" s="879"/>
      <c r="AA345" s="879"/>
      <c r="AB345" s="879"/>
      <c r="AC345" s="879"/>
      <c r="AD345" s="879"/>
      <c r="AE345" s="879"/>
      <c r="AF345" s="880">
        <f t="shared" si="15"/>
        <v>0</v>
      </c>
      <c r="AG345" s="880"/>
      <c r="AH345" s="880">
        <f t="shared" si="16"/>
        <v>0</v>
      </c>
      <c r="AI345" s="880"/>
      <c r="AJ345" s="878"/>
    </row>
    <row r="346" spans="1:36" ht="24">
      <c r="A346" s="464" t="s">
        <v>959</v>
      </c>
      <c r="B346" s="465" t="s">
        <v>1541</v>
      </c>
      <c r="C346" s="878"/>
      <c r="D346" s="878"/>
      <c r="E346" s="878"/>
      <c r="F346" s="874"/>
      <c r="G346" s="879">
        <v>2488400000</v>
      </c>
      <c r="H346" s="879"/>
      <c r="I346" s="879">
        <v>2488400000</v>
      </c>
      <c r="J346" s="879"/>
      <c r="K346" s="879"/>
      <c r="L346" s="879"/>
      <c r="M346" s="879"/>
      <c r="N346" s="879"/>
      <c r="O346" s="879"/>
      <c r="P346" s="879"/>
      <c r="Q346" s="874"/>
      <c r="R346" s="874"/>
      <c r="S346" s="874"/>
      <c r="T346" s="874"/>
      <c r="U346" s="874"/>
      <c r="V346" s="879">
        <v>108000000</v>
      </c>
      <c r="W346" s="879"/>
      <c r="X346" s="879">
        <v>108000000</v>
      </c>
      <c r="Y346" s="879"/>
      <c r="Z346" s="879"/>
      <c r="AA346" s="879"/>
      <c r="AB346" s="879"/>
      <c r="AC346" s="879"/>
      <c r="AD346" s="879"/>
      <c r="AE346" s="879"/>
      <c r="AF346" s="880">
        <f t="shared" si="15"/>
        <v>0</v>
      </c>
      <c r="AG346" s="880"/>
      <c r="AH346" s="880">
        <f t="shared" si="16"/>
        <v>0</v>
      </c>
      <c r="AI346" s="880"/>
      <c r="AJ346" s="878"/>
    </row>
    <row r="347" spans="1:36" ht="24">
      <c r="A347" s="464" t="s">
        <v>185</v>
      </c>
      <c r="B347" s="465" t="s">
        <v>1397</v>
      </c>
      <c r="C347" s="878"/>
      <c r="D347" s="878"/>
      <c r="E347" s="878"/>
      <c r="F347" s="874"/>
      <c r="G347" s="879">
        <v>3350573000</v>
      </c>
      <c r="H347" s="879"/>
      <c r="I347" s="879">
        <v>3350573000</v>
      </c>
      <c r="J347" s="879"/>
      <c r="K347" s="879"/>
      <c r="L347" s="879"/>
      <c r="M347" s="879"/>
      <c r="N347" s="879"/>
      <c r="O347" s="879"/>
      <c r="P347" s="879"/>
      <c r="Q347" s="874"/>
      <c r="R347" s="874"/>
      <c r="S347" s="874"/>
      <c r="T347" s="874"/>
      <c r="U347" s="874"/>
      <c r="V347" s="879">
        <v>299000000</v>
      </c>
      <c r="W347" s="879"/>
      <c r="X347" s="879">
        <v>299000000</v>
      </c>
      <c r="Y347" s="879"/>
      <c r="Z347" s="879"/>
      <c r="AA347" s="879">
        <v>262886000</v>
      </c>
      <c r="AB347" s="879"/>
      <c r="AC347" s="879">
        <v>262886000</v>
      </c>
      <c r="AD347" s="879"/>
      <c r="AE347" s="879"/>
      <c r="AF347" s="880">
        <f t="shared" si="15"/>
        <v>87.921739130434787</v>
      </c>
      <c r="AG347" s="880"/>
      <c r="AH347" s="880">
        <f t="shared" si="16"/>
        <v>87.921739130434787</v>
      </c>
      <c r="AI347" s="880"/>
      <c r="AJ347" s="878"/>
    </row>
    <row r="348" spans="1:36" ht="24">
      <c r="A348" s="464" t="s">
        <v>187</v>
      </c>
      <c r="B348" s="465" t="s">
        <v>1393</v>
      </c>
      <c r="C348" s="878"/>
      <c r="D348" s="878"/>
      <c r="E348" s="878"/>
      <c r="F348" s="874"/>
      <c r="G348" s="879">
        <v>4200000000</v>
      </c>
      <c r="H348" s="879"/>
      <c r="I348" s="879">
        <v>4200000000</v>
      </c>
      <c r="J348" s="879"/>
      <c r="K348" s="879"/>
      <c r="L348" s="879"/>
      <c r="M348" s="879"/>
      <c r="N348" s="879"/>
      <c r="O348" s="879"/>
      <c r="P348" s="879"/>
      <c r="Q348" s="874"/>
      <c r="R348" s="874"/>
      <c r="S348" s="874"/>
      <c r="T348" s="874"/>
      <c r="U348" s="874"/>
      <c r="V348" s="879">
        <v>441000000</v>
      </c>
      <c r="W348" s="879"/>
      <c r="X348" s="879">
        <v>441000000</v>
      </c>
      <c r="Y348" s="879"/>
      <c r="Z348" s="879"/>
      <c r="AA348" s="879">
        <v>362650000</v>
      </c>
      <c r="AB348" s="879"/>
      <c r="AC348" s="879">
        <v>362650000</v>
      </c>
      <c r="AD348" s="879"/>
      <c r="AE348" s="879"/>
      <c r="AF348" s="880">
        <f t="shared" si="15"/>
        <v>82.233560090702952</v>
      </c>
      <c r="AG348" s="880"/>
      <c r="AH348" s="880">
        <f t="shared" si="16"/>
        <v>82.233560090702952</v>
      </c>
      <c r="AI348" s="880"/>
      <c r="AJ348" s="878"/>
    </row>
    <row r="349" spans="1:36" ht="24">
      <c r="A349" s="464" t="s">
        <v>2108</v>
      </c>
      <c r="B349" s="465" t="s">
        <v>1554</v>
      </c>
      <c r="C349" s="878"/>
      <c r="D349" s="878"/>
      <c r="E349" s="878"/>
      <c r="F349" s="874"/>
      <c r="G349" s="879">
        <v>4800000000</v>
      </c>
      <c r="H349" s="879"/>
      <c r="I349" s="879">
        <v>4800000000</v>
      </c>
      <c r="J349" s="879"/>
      <c r="K349" s="879"/>
      <c r="L349" s="879"/>
      <c r="M349" s="879"/>
      <c r="N349" s="879"/>
      <c r="O349" s="879"/>
      <c r="P349" s="879"/>
      <c r="Q349" s="874"/>
      <c r="R349" s="874"/>
      <c r="S349" s="874"/>
      <c r="T349" s="874"/>
      <c r="U349" s="874"/>
      <c r="V349" s="879">
        <v>422000000</v>
      </c>
      <c r="W349" s="879"/>
      <c r="X349" s="879">
        <v>422000000</v>
      </c>
      <c r="Y349" s="879"/>
      <c r="Z349" s="879"/>
      <c r="AA349" s="879">
        <v>370868000</v>
      </c>
      <c r="AB349" s="879"/>
      <c r="AC349" s="879">
        <v>370868000</v>
      </c>
      <c r="AD349" s="879"/>
      <c r="AE349" s="879"/>
      <c r="AF349" s="880">
        <f t="shared" si="15"/>
        <v>87.883412322274879</v>
      </c>
      <c r="AG349" s="880"/>
      <c r="AH349" s="880">
        <f t="shared" si="16"/>
        <v>87.883412322274879</v>
      </c>
      <c r="AI349" s="880"/>
      <c r="AJ349" s="878"/>
    </row>
    <row r="350" spans="1:36" ht="36">
      <c r="A350" s="464" t="s">
        <v>2604</v>
      </c>
      <c r="B350" s="465" t="s">
        <v>1512</v>
      </c>
      <c r="C350" s="878"/>
      <c r="D350" s="878"/>
      <c r="E350" s="878"/>
      <c r="F350" s="874"/>
      <c r="G350" s="879">
        <v>3000000000</v>
      </c>
      <c r="H350" s="879"/>
      <c r="I350" s="879">
        <v>3000000000</v>
      </c>
      <c r="J350" s="879"/>
      <c r="K350" s="879"/>
      <c r="L350" s="879"/>
      <c r="M350" s="879"/>
      <c r="N350" s="879"/>
      <c r="O350" s="879"/>
      <c r="P350" s="879"/>
      <c r="Q350" s="874"/>
      <c r="R350" s="874"/>
      <c r="S350" s="874"/>
      <c r="T350" s="874"/>
      <c r="U350" s="874"/>
      <c r="V350" s="879">
        <v>252000000</v>
      </c>
      <c r="W350" s="879"/>
      <c r="X350" s="879">
        <v>252000000</v>
      </c>
      <c r="Y350" s="879"/>
      <c r="Z350" s="879"/>
      <c r="AA350" s="879">
        <v>224312000</v>
      </c>
      <c r="AB350" s="879"/>
      <c r="AC350" s="879">
        <v>224312000</v>
      </c>
      <c r="AD350" s="879"/>
      <c r="AE350" s="879"/>
      <c r="AF350" s="880">
        <f t="shared" si="15"/>
        <v>89.012698412698413</v>
      </c>
      <c r="AG350" s="880"/>
      <c r="AH350" s="880">
        <f t="shared" si="16"/>
        <v>89.012698412698413</v>
      </c>
      <c r="AI350" s="880"/>
      <c r="AJ350" s="878"/>
    </row>
    <row r="351" spans="1:36" ht="24">
      <c r="A351" s="464" t="s">
        <v>1850</v>
      </c>
      <c r="B351" s="465" t="s">
        <v>1568</v>
      </c>
      <c r="C351" s="878"/>
      <c r="D351" s="878"/>
      <c r="E351" s="878"/>
      <c r="F351" s="874"/>
      <c r="G351" s="879">
        <v>3041429000</v>
      </c>
      <c r="H351" s="879"/>
      <c r="I351" s="879">
        <v>3041429000</v>
      </c>
      <c r="J351" s="879"/>
      <c r="K351" s="879"/>
      <c r="L351" s="879"/>
      <c r="M351" s="879"/>
      <c r="N351" s="879"/>
      <c r="O351" s="879"/>
      <c r="P351" s="879"/>
      <c r="Q351" s="874"/>
      <c r="R351" s="874"/>
      <c r="S351" s="874"/>
      <c r="T351" s="874"/>
      <c r="U351" s="874"/>
      <c r="V351" s="879">
        <v>289000000</v>
      </c>
      <c r="W351" s="879"/>
      <c r="X351" s="879">
        <v>289000000</v>
      </c>
      <c r="Y351" s="879"/>
      <c r="Z351" s="879"/>
      <c r="AA351" s="879">
        <v>284780000</v>
      </c>
      <c r="AB351" s="879"/>
      <c r="AC351" s="879">
        <v>284780000</v>
      </c>
      <c r="AD351" s="879"/>
      <c r="AE351" s="879"/>
      <c r="AF351" s="880">
        <f t="shared" si="15"/>
        <v>98.539792387543258</v>
      </c>
      <c r="AG351" s="880"/>
      <c r="AH351" s="880">
        <f t="shared" si="16"/>
        <v>98.539792387543258</v>
      </c>
      <c r="AI351" s="880"/>
      <c r="AJ351" s="878"/>
    </row>
    <row r="352" spans="1:36" ht="24">
      <c r="A352" s="464" t="s">
        <v>3156</v>
      </c>
      <c r="B352" s="465" t="s">
        <v>1507</v>
      </c>
      <c r="C352" s="878"/>
      <c r="D352" s="878"/>
      <c r="E352" s="878"/>
      <c r="F352" s="874"/>
      <c r="G352" s="879">
        <v>3990103000</v>
      </c>
      <c r="H352" s="879"/>
      <c r="I352" s="879">
        <v>3990103000</v>
      </c>
      <c r="J352" s="879"/>
      <c r="K352" s="879"/>
      <c r="L352" s="879"/>
      <c r="M352" s="879"/>
      <c r="N352" s="879"/>
      <c r="O352" s="879"/>
      <c r="P352" s="879"/>
      <c r="Q352" s="874"/>
      <c r="R352" s="874"/>
      <c r="S352" s="874"/>
      <c r="T352" s="874"/>
      <c r="U352" s="874"/>
      <c r="V352" s="879">
        <v>385000000</v>
      </c>
      <c r="W352" s="879"/>
      <c r="X352" s="879">
        <v>385000000</v>
      </c>
      <c r="Y352" s="879"/>
      <c r="Z352" s="879"/>
      <c r="AA352" s="879">
        <v>361782000</v>
      </c>
      <c r="AB352" s="879"/>
      <c r="AC352" s="879">
        <v>361782000</v>
      </c>
      <c r="AD352" s="879"/>
      <c r="AE352" s="879"/>
      <c r="AF352" s="880">
        <f t="shared" si="15"/>
        <v>93.969350649350645</v>
      </c>
      <c r="AG352" s="880"/>
      <c r="AH352" s="880">
        <f t="shared" si="16"/>
        <v>93.969350649350645</v>
      </c>
      <c r="AI352" s="880"/>
      <c r="AJ352" s="878"/>
    </row>
    <row r="353" spans="1:36" ht="36">
      <c r="A353" s="464" t="s">
        <v>1124</v>
      </c>
      <c r="B353" s="465" t="s">
        <v>1558</v>
      </c>
      <c r="C353" s="878"/>
      <c r="D353" s="878"/>
      <c r="E353" s="878"/>
      <c r="F353" s="874"/>
      <c r="G353" s="879">
        <v>3858473000</v>
      </c>
      <c r="H353" s="879"/>
      <c r="I353" s="879">
        <v>3858473000</v>
      </c>
      <c r="J353" s="879"/>
      <c r="K353" s="879"/>
      <c r="L353" s="879"/>
      <c r="M353" s="879"/>
      <c r="N353" s="879"/>
      <c r="O353" s="879"/>
      <c r="P353" s="879"/>
      <c r="Q353" s="874"/>
      <c r="R353" s="874"/>
      <c r="S353" s="874"/>
      <c r="T353" s="874"/>
      <c r="U353" s="874"/>
      <c r="V353" s="879">
        <v>321000000</v>
      </c>
      <c r="W353" s="879"/>
      <c r="X353" s="879">
        <v>321000000</v>
      </c>
      <c r="Y353" s="879"/>
      <c r="Z353" s="879"/>
      <c r="AA353" s="879">
        <v>315042000</v>
      </c>
      <c r="AB353" s="879"/>
      <c r="AC353" s="879">
        <v>315042000</v>
      </c>
      <c r="AD353" s="879"/>
      <c r="AE353" s="879"/>
      <c r="AF353" s="880">
        <f t="shared" si="15"/>
        <v>98.143925233644865</v>
      </c>
      <c r="AG353" s="880"/>
      <c r="AH353" s="880">
        <f t="shared" si="16"/>
        <v>98.143925233644865</v>
      </c>
      <c r="AI353" s="880"/>
      <c r="AJ353" s="878"/>
    </row>
    <row r="354" spans="1:36" ht="24">
      <c r="A354" s="464" t="s">
        <v>3157</v>
      </c>
      <c r="B354" s="465" t="s">
        <v>1571</v>
      </c>
      <c r="C354" s="878"/>
      <c r="D354" s="878"/>
      <c r="E354" s="878"/>
      <c r="F354" s="874"/>
      <c r="G354" s="879">
        <v>4130636000</v>
      </c>
      <c r="H354" s="879"/>
      <c r="I354" s="879">
        <v>4130636000</v>
      </c>
      <c r="J354" s="879"/>
      <c r="K354" s="879"/>
      <c r="L354" s="879"/>
      <c r="M354" s="879"/>
      <c r="N354" s="879"/>
      <c r="O354" s="879"/>
      <c r="P354" s="879"/>
      <c r="Q354" s="874"/>
      <c r="R354" s="874"/>
      <c r="S354" s="874"/>
      <c r="T354" s="874"/>
      <c r="U354" s="874"/>
      <c r="V354" s="879">
        <v>369000000</v>
      </c>
      <c r="W354" s="879"/>
      <c r="X354" s="879">
        <v>369000000</v>
      </c>
      <c r="Y354" s="879"/>
      <c r="Z354" s="879"/>
      <c r="AA354" s="879">
        <v>369000000</v>
      </c>
      <c r="AB354" s="879"/>
      <c r="AC354" s="879">
        <v>369000000</v>
      </c>
      <c r="AD354" s="879"/>
      <c r="AE354" s="879"/>
      <c r="AF354" s="880">
        <f t="shared" si="15"/>
        <v>100</v>
      </c>
      <c r="AG354" s="880"/>
      <c r="AH354" s="880">
        <f t="shared" si="16"/>
        <v>100</v>
      </c>
      <c r="AI354" s="880"/>
      <c r="AJ354" s="878"/>
    </row>
    <row r="355" spans="1:36" ht="36">
      <c r="A355" s="464" t="s">
        <v>3158</v>
      </c>
      <c r="B355" s="465" t="s">
        <v>1492</v>
      </c>
      <c r="C355" s="878"/>
      <c r="D355" s="878"/>
      <c r="E355" s="878"/>
      <c r="F355" s="874"/>
      <c r="G355" s="879">
        <v>66982000000</v>
      </c>
      <c r="H355" s="879"/>
      <c r="I355" s="879">
        <v>66982000000</v>
      </c>
      <c r="J355" s="879"/>
      <c r="K355" s="879"/>
      <c r="L355" s="879"/>
      <c r="M355" s="879"/>
      <c r="N355" s="879"/>
      <c r="O355" s="879"/>
      <c r="P355" s="879"/>
      <c r="Q355" s="874"/>
      <c r="R355" s="874"/>
      <c r="S355" s="874"/>
      <c r="T355" s="874"/>
      <c r="U355" s="874"/>
      <c r="V355" s="879">
        <v>2917000000</v>
      </c>
      <c r="W355" s="879"/>
      <c r="X355" s="879">
        <v>2917000000</v>
      </c>
      <c r="Y355" s="879"/>
      <c r="Z355" s="879"/>
      <c r="AA355" s="879">
        <v>2917000000</v>
      </c>
      <c r="AB355" s="879"/>
      <c r="AC355" s="879">
        <v>2917000000</v>
      </c>
      <c r="AD355" s="879"/>
      <c r="AE355" s="879"/>
      <c r="AF355" s="880">
        <f t="shared" si="15"/>
        <v>100</v>
      </c>
      <c r="AG355" s="880"/>
      <c r="AH355" s="880">
        <f t="shared" si="16"/>
        <v>100</v>
      </c>
      <c r="AI355" s="880"/>
      <c r="AJ355" s="878"/>
    </row>
    <row r="356" spans="1:36" ht="36">
      <c r="A356" s="464" t="s">
        <v>346</v>
      </c>
      <c r="B356" s="465" t="s">
        <v>3159</v>
      </c>
      <c r="C356" s="878"/>
      <c r="D356" s="878"/>
      <c r="E356" s="878"/>
      <c r="F356" s="874"/>
      <c r="G356" s="879">
        <v>4108000000</v>
      </c>
      <c r="H356" s="879"/>
      <c r="I356" s="879">
        <v>4108000000</v>
      </c>
      <c r="J356" s="879"/>
      <c r="K356" s="879"/>
      <c r="L356" s="879"/>
      <c r="M356" s="879"/>
      <c r="N356" s="879"/>
      <c r="O356" s="879"/>
      <c r="P356" s="879"/>
      <c r="Q356" s="874"/>
      <c r="R356" s="874"/>
      <c r="S356" s="874"/>
      <c r="T356" s="874"/>
      <c r="U356" s="874"/>
      <c r="V356" s="879">
        <v>1356000000</v>
      </c>
      <c r="W356" s="879"/>
      <c r="X356" s="879">
        <v>1356000000</v>
      </c>
      <c r="Y356" s="879"/>
      <c r="Z356" s="879"/>
      <c r="AA356" s="879">
        <v>1356000000</v>
      </c>
      <c r="AB356" s="879"/>
      <c r="AC356" s="879">
        <v>1356000000</v>
      </c>
      <c r="AD356" s="879"/>
      <c r="AE356" s="879"/>
      <c r="AF356" s="880">
        <f t="shared" si="15"/>
        <v>100</v>
      </c>
      <c r="AG356" s="880"/>
      <c r="AH356" s="880">
        <f t="shared" si="16"/>
        <v>100</v>
      </c>
      <c r="AI356" s="880"/>
      <c r="AJ356" s="878"/>
    </row>
    <row r="357" spans="1:36" ht="48">
      <c r="A357" s="464" t="s">
        <v>3160</v>
      </c>
      <c r="B357" s="465" t="s">
        <v>1420</v>
      </c>
      <c r="C357" s="878"/>
      <c r="D357" s="878"/>
      <c r="E357" s="878"/>
      <c r="F357" s="874"/>
      <c r="G357" s="879">
        <v>11424079000</v>
      </c>
      <c r="H357" s="879"/>
      <c r="I357" s="879">
        <v>11424079000</v>
      </c>
      <c r="J357" s="879"/>
      <c r="K357" s="879"/>
      <c r="L357" s="879"/>
      <c r="M357" s="879"/>
      <c r="N357" s="879"/>
      <c r="O357" s="879"/>
      <c r="P357" s="879"/>
      <c r="Q357" s="874"/>
      <c r="R357" s="874"/>
      <c r="S357" s="874"/>
      <c r="T357" s="874"/>
      <c r="U357" s="874"/>
      <c r="V357" s="879">
        <v>1053000000</v>
      </c>
      <c r="W357" s="879"/>
      <c r="X357" s="879">
        <v>1053000000</v>
      </c>
      <c r="Y357" s="879"/>
      <c r="Z357" s="879"/>
      <c r="AA357" s="879">
        <v>1052729000</v>
      </c>
      <c r="AB357" s="879"/>
      <c r="AC357" s="879">
        <v>1052729000</v>
      </c>
      <c r="AD357" s="879"/>
      <c r="AE357" s="879"/>
      <c r="AF357" s="880">
        <f t="shared" si="15"/>
        <v>99.974264007597341</v>
      </c>
      <c r="AG357" s="880"/>
      <c r="AH357" s="880">
        <f t="shared" si="16"/>
        <v>99.974264007597341</v>
      </c>
      <c r="AI357" s="880"/>
      <c r="AJ357" s="878"/>
    </row>
    <row r="358" spans="1:36" ht="12">
      <c r="A358" s="464" t="s">
        <v>3161</v>
      </c>
      <c r="B358" s="465" t="s">
        <v>3162</v>
      </c>
      <c r="C358" s="878"/>
      <c r="D358" s="878"/>
      <c r="E358" s="878"/>
      <c r="F358" s="874"/>
      <c r="G358" s="879">
        <v>49750000000</v>
      </c>
      <c r="H358" s="879"/>
      <c r="I358" s="879">
        <v>49750000000</v>
      </c>
      <c r="J358" s="879"/>
      <c r="K358" s="879"/>
      <c r="L358" s="879"/>
      <c r="M358" s="879"/>
      <c r="N358" s="879"/>
      <c r="O358" s="879"/>
      <c r="P358" s="879"/>
      <c r="Q358" s="874"/>
      <c r="R358" s="874"/>
      <c r="S358" s="874"/>
      <c r="T358" s="874"/>
      <c r="U358" s="874"/>
      <c r="V358" s="879">
        <v>1320000000</v>
      </c>
      <c r="W358" s="879"/>
      <c r="X358" s="879">
        <v>1320000000</v>
      </c>
      <c r="Y358" s="879"/>
      <c r="Z358" s="879"/>
      <c r="AA358" s="879">
        <v>1320000000</v>
      </c>
      <c r="AB358" s="879"/>
      <c r="AC358" s="879">
        <v>1320000000</v>
      </c>
      <c r="AD358" s="879"/>
      <c r="AE358" s="879"/>
      <c r="AF358" s="880">
        <f t="shared" si="15"/>
        <v>100</v>
      </c>
      <c r="AG358" s="880"/>
      <c r="AH358" s="880">
        <f t="shared" si="16"/>
        <v>100</v>
      </c>
      <c r="AI358" s="880"/>
      <c r="AJ358" s="878"/>
    </row>
    <row r="359" spans="1:36" ht="36">
      <c r="A359" s="464" t="s">
        <v>3163</v>
      </c>
      <c r="B359" s="465" t="s">
        <v>1448</v>
      </c>
      <c r="C359" s="878"/>
      <c r="D359" s="878"/>
      <c r="E359" s="878"/>
      <c r="F359" s="874"/>
      <c r="G359" s="879"/>
      <c r="H359" s="879"/>
      <c r="I359" s="879"/>
      <c r="J359" s="879"/>
      <c r="K359" s="879"/>
      <c r="L359" s="879"/>
      <c r="M359" s="879"/>
      <c r="N359" s="879"/>
      <c r="O359" s="879"/>
      <c r="P359" s="879"/>
      <c r="Q359" s="874"/>
      <c r="R359" s="874"/>
      <c r="S359" s="874"/>
      <c r="T359" s="874"/>
      <c r="U359" s="874"/>
      <c r="V359" s="879">
        <v>0</v>
      </c>
      <c r="W359" s="879"/>
      <c r="X359" s="879">
        <v>0</v>
      </c>
      <c r="Y359" s="879"/>
      <c r="Z359" s="879"/>
      <c r="AA359" s="879"/>
      <c r="AB359" s="879"/>
      <c r="AC359" s="879"/>
      <c r="AD359" s="879"/>
      <c r="AE359" s="879"/>
      <c r="AF359" s="880" t="e">
        <f t="shared" si="15"/>
        <v>#DIV/0!</v>
      </c>
      <c r="AG359" s="880"/>
      <c r="AH359" s="880" t="e">
        <f t="shared" si="16"/>
        <v>#DIV/0!</v>
      </c>
      <c r="AI359" s="880"/>
      <c r="AJ359" s="878"/>
    </row>
    <row r="360" spans="1:36" ht="24">
      <c r="A360" s="464" t="s">
        <v>3164</v>
      </c>
      <c r="B360" s="465" t="s">
        <v>1412</v>
      </c>
      <c r="C360" s="878"/>
      <c r="D360" s="878"/>
      <c r="E360" s="878"/>
      <c r="F360" s="874"/>
      <c r="G360" s="879">
        <v>1662000000</v>
      </c>
      <c r="H360" s="879"/>
      <c r="I360" s="879">
        <v>1662000000</v>
      </c>
      <c r="J360" s="879"/>
      <c r="K360" s="879"/>
      <c r="L360" s="879"/>
      <c r="M360" s="879"/>
      <c r="N360" s="879"/>
      <c r="O360" s="879"/>
      <c r="P360" s="879"/>
      <c r="Q360" s="874"/>
      <c r="R360" s="874"/>
      <c r="S360" s="874"/>
      <c r="T360" s="874"/>
      <c r="U360" s="874"/>
      <c r="V360" s="879">
        <v>115000000</v>
      </c>
      <c r="W360" s="879"/>
      <c r="X360" s="879">
        <v>115000000</v>
      </c>
      <c r="Y360" s="879"/>
      <c r="Z360" s="879"/>
      <c r="AA360" s="879">
        <v>93160000</v>
      </c>
      <c r="AB360" s="879"/>
      <c r="AC360" s="879">
        <v>93160000</v>
      </c>
      <c r="AD360" s="879"/>
      <c r="AE360" s="879"/>
      <c r="AF360" s="880">
        <f t="shared" si="15"/>
        <v>81.008695652173913</v>
      </c>
      <c r="AG360" s="880"/>
      <c r="AH360" s="880">
        <f t="shared" si="16"/>
        <v>81.008695652173913</v>
      </c>
      <c r="AI360" s="880"/>
      <c r="AJ360" s="878"/>
    </row>
    <row r="361" spans="1:36" ht="36">
      <c r="A361" s="464" t="s">
        <v>3165</v>
      </c>
      <c r="B361" s="465" t="s">
        <v>1409</v>
      </c>
      <c r="C361" s="878"/>
      <c r="D361" s="878"/>
      <c r="E361" s="878"/>
      <c r="F361" s="874"/>
      <c r="G361" s="879">
        <v>5062728000</v>
      </c>
      <c r="H361" s="879"/>
      <c r="I361" s="879">
        <v>5062728000</v>
      </c>
      <c r="J361" s="879"/>
      <c r="K361" s="879"/>
      <c r="L361" s="879">
        <v>1625000000</v>
      </c>
      <c r="M361" s="879"/>
      <c r="N361" s="879">
        <v>1625000000</v>
      </c>
      <c r="O361" s="879"/>
      <c r="P361" s="879"/>
      <c r="Q361" s="874"/>
      <c r="R361" s="874"/>
      <c r="S361" s="874"/>
      <c r="T361" s="874"/>
      <c r="U361" s="874"/>
      <c r="V361" s="879">
        <v>436000000</v>
      </c>
      <c r="W361" s="879"/>
      <c r="X361" s="879">
        <v>436000000</v>
      </c>
      <c r="Y361" s="879"/>
      <c r="Z361" s="879"/>
      <c r="AA361" s="879">
        <v>425107826</v>
      </c>
      <c r="AB361" s="879"/>
      <c r="AC361" s="879">
        <v>425107826</v>
      </c>
      <c r="AD361" s="879"/>
      <c r="AE361" s="879"/>
      <c r="AF361" s="880">
        <f t="shared" si="15"/>
        <v>97.501794954128442</v>
      </c>
      <c r="AG361" s="880"/>
      <c r="AH361" s="880">
        <f t="shared" si="16"/>
        <v>97.501794954128442</v>
      </c>
      <c r="AI361" s="880"/>
      <c r="AJ361" s="878"/>
    </row>
    <row r="362" spans="1:36" ht="36">
      <c r="A362" s="464" t="s">
        <v>3166</v>
      </c>
      <c r="B362" s="465" t="s">
        <v>3167</v>
      </c>
      <c r="C362" s="878"/>
      <c r="D362" s="878"/>
      <c r="E362" s="878"/>
      <c r="F362" s="874"/>
      <c r="G362" s="879">
        <v>6554000000</v>
      </c>
      <c r="H362" s="879"/>
      <c r="I362" s="879">
        <v>6554000000</v>
      </c>
      <c r="J362" s="879"/>
      <c r="K362" s="879"/>
      <c r="L362" s="879"/>
      <c r="M362" s="879"/>
      <c r="N362" s="879"/>
      <c r="O362" s="879"/>
      <c r="P362" s="879"/>
      <c r="Q362" s="874"/>
      <c r="R362" s="874"/>
      <c r="S362" s="874"/>
      <c r="T362" s="874"/>
      <c r="U362" s="874"/>
      <c r="V362" s="879">
        <v>312000000</v>
      </c>
      <c r="W362" s="879"/>
      <c r="X362" s="879">
        <v>312000000</v>
      </c>
      <c r="Y362" s="879"/>
      <c r="Z362" s="879"/>
      <c r="AA362" s="879">
        <v>311514000</v>
      </c>
      <c r="AB362" s="879"/>
      <c r="AC362" s="879">
        <v>311514000</v>
      </c>
      <c r="AD362" s="879"/>
      <c r="AE362" s="879"/>
      <c r="AF362" s="880">
        <f t="shared" si="15"/>
        <v>99.844230769230762</v>
      </c>
      <c r="AG362" s="880"/>
      <c r="AH362" s="880">
        <f t="shared" si="16"/>
        <v>99.844230769230762</v>
      </c>
      <c r="AI362" s="880"/>
      <c r="AJ362" s="878"/>
    </row>
    <row r="363" spans="1:36" ht="36">
      <c r="A363" s="464" t="s">
        <v>3168</v>
      </c>
      <c r="B363" s="465" t="s">
        <v>2613</v>
      </c>
      <c r="C363" s="878"/>
      <c r="D363" s="878"/>
      <c r="E363" s="878"/>
      <c r="F363" s="874"/>
      <c r="G363" s="879"/>
      <c r="H363" s="879"/>
      <c r="I363" s="879"/>
      <c r="J363" s="879"/>
      <c r="K363" s="879"/>
      <c r="L363" s="879"/>
      <c r="M363" s="879"/>
      <c r="N363" s="879"/>
      <c r="O363" s="879"/>
      <c r="P363" s="879"/>
      <c r="Q363" s="874"/>
      <c r="R363" s="874"/>
      <c r="S363" s="874"/>
      <c r="T363" s="874"/>
      <c r="U363" s="874"/>
      <c r="V363" s="879">
        <v>0</v>
      </c>
      <c r="W363" s="879"/>
      <c r="X363" s="879">
        <v>0</v>
      </c>
      <c r="Y363" s="879"/>
      <c r="Z363" s="879"/>
      <c r="AA363" s="879"/>
      <c r="AB363" s="879"/>
      <c r="AC363" s="879"/>
      <c r="AD363" s="879"/>
      <c r="AE363" s="879"/>
      <c r="AF363" s="880" t="e">
        <f t="shared" si="15"/>
        <v>#DIV/0!</v>
      </c>
      <c r="AG363" s="880"/>
      <c r="AH363" s="880" t="e">
        <f t="shared" si="16"/>
        <v>#DIV/0!</v>
      </c>
      <c r="AI363" s="880"/>
      <c r="AJ363" s="878"/>
    </row>
    <row r="364" spans="1:36" ht="60">
      <c r="A364" s="464" t="s">
        <v>3169</v>
      </c>
      <c r="B364" s="465" t="s">
        <v>1391</v>
      </c>
      <c r="C364" s="878"/>
      <c r="D364" s="878"/>
      <c r="E364" s="878"/>
      <c r="F364" s="874"/>
      <c r="G364" s="879">
        <v>12203000000</v>
      </c>
      <c r="H364" s="879"/>
      <c r="I364" s="879">
        <v>12203000000</v>
      </c>
      <c r="J364" s="879"/>
      <c r="K364" s="879"/>
      <c r="L364" s="879"/>
      <c r="M364" s="879"/>
      <c r="N364" s="879"/>
      <c r="O364" s="879"/>
      <c r="P364" s="879"/>
      <c r="Q364" s="874"/>
      <c r="R364" s="874"/>
      <c r="S364" s="874"/>
      <c r="T364" s="874"/>
      <c r="U364" s="874"/>
      <c r="V364" s="879">
        <v>626000000</v>
      </c>
      <c r="W364" s="879"/>
      <c r="X364" s="879">
        <v>626000000</v>
      </c>
      <c r="Y364" s="879"/>
      <c r="Z364" s="879"/>
      <c r="AA364" s="879">
        <v>626000000</v>
      </c>
      <c r="AB364" s="879"/>
      <c r="AC364" s="879">
        <v>626000000</v>
      </c>
      <c r="AD364" s="879"/>
      <c r="AE364" s="879"/>
      <c r="AF364" s="880">
        <f t="shared" si="15"/>
        <v>100</v>
      </c>
      <c r="AG364" s="880"/>
      <c r="AH364" s="880">
        <f t="shared" si="16"/>
        <v>100</v>
      </c>
      <c r="AI364" s="880"/>
      <c r="AJ364" s="878"/>
    </row>
    <row r="365" spans="1:36" ht="24">
      <c r="A365" s="464" t="s">
        <v>3170</v>
      </c>
      <c r="B365" s="465" t="s">
        <v>1473</v>
      </c>
      <c r="C365" s="878"/>
      <c r="D365" s="878"/>
      <c r="E365" s="878"/>
      <c r="F365" s="874"/>
      <c r="G365" s="879">
        <v>72595000000</v>
      </c>
      <c r="H365" s="879"/>
      <c r="I365" s="879">
        <v>72595000000</v>
      </c>
      <c r="J365" s="879"/>
      <c r="K365" s="879"/>
      <c r="L365" s="879"/>
      <c r="M365" s="879"/>
      <c r="N365" s="879"/>
      <c r="O365" s="879"/>
      <c r="P365" s="879"/>
      <c r="Q365" s="874"/>
      <c r="R365" s="874"/>
      <c r="S365" s="874"/>
      <c r="T365" s="874"/>
      <c r="U365" s="874"/>
      <c r="V365" s="879">
        <v>36000000</v>
      </c>
      <c r="W365" s="879"/>
      <c r="X365" s="879">
        <v>36000000</v>
      </c>
      <c r="Y365" s="879"/>
      <c r="Z365" s="879"/>
      <c r="AA365" s="879">
        <v>35702100</v>
      </c>
      <c r="AB365" s="879"/>
      <c r="AC365" s="879">
        <v>35702100</v>
      </c>
      <c r="AD365" s="879"/>
      <c r="AE365" s="879"/>
      <c r="AF365" s="880">
        <f t="shared" si="15"/>
        <v>99.172499999999999</v>
      </c>
      <c r="AG365" s="880"/>
      <c r="AH365" s="880">
        <f t="shared" si="16"/>
        <v>99.172499999999999</v>
      </c>
      <c r="AI365" s="880"/>
      <c r="AJ365" s="878"/>
    </row>
    <row r="366" spans="1:36" ht="36">
      <c r="A366" s="464" t="s">
        <v>3171</v>
      </c>
      <c r="B366" s="465" t="s">
        <v>2614</v>
      </c>
      <c r="C366" s="878"/>
      <c r="D366" s="878"/>
      <c r="E366" s="878"/>
      <c r="F366" s="874"/>
      <c r="G366" s="879"/>
      <c r="H366" s="879"/>
      <c r="I366" s="879"/>
      <c r="J366" s="879"/>
      <c r="K366" s="879"/>
      <c r="L366" s="879"/>
      <c r="M366" s="879"/>
      <c r="N366" s="879"/>
      <c r="O366" s="879"/>
      <c r="P366" s="879"/>
      <c r="Q366" s="874"/>
      <c r="R366" s="874"/>
      <c r="S366" s="874"/>
      <c r="T366" s="874"/>
      <c r="U366" s="874"/>
      <c r="V366" s="879">
        <v>0</v>
      </c>
      <c r="W366" s="879"/>
      <c r="X366" s="879">
        <v>0</v>
      </c>
      <c r="Y366" s="879"/>
      <c r="Z366" s="879"/>
      <c r="AA366" s="879"/>
      <c r="AB366" s="879"/>
      <c r="AC366" s="879"/>
      <c r="AD366" s="879"/>
      <c r="AE366" s="879"/>
      <c r="AF366" s="880" t="e">
        <f t="shared" si="15"/>
        <v>#DIV/0!</v>
      </c>
      <c r="AG366" s="880"/>
      <c r="AH366" s="880" t="e">
        <f t="shared" si="16"/>
        <v>#DIV/0!</v>
      </c>
      <c r="AI366" s="880"/>
      <c r="AJ366" s="878"/>
    </row>
    <row r="367" spans="1:36" ht="24">
      <c r="A367" s="464" t="s">
        <v>3172</v>
      </c>
      <c r="B367" s="465" t="s">
        <v>1503</v>
      </c>
      <c r="C367" s="878"/>
      <c r="D367" s="878"/>
      <c r="E367" s="878"/>
      <c r="F367" s="874"/>
      <c r="G367" s="879">
        <v>5998942000</v>
      </c>
      <c r="H367" s="879"/>
      <c r="I367" s="879">
        <v>5998942000</v>
      </c>
      <c r="J367" s="879"/>
      <c r="K367" s="879"/>
      <c r="L367" s="879">
        <v>2450665999</v>
      </c>
      <c r="M367" s="879"/>
      <c r="N367" s="879">
        <v>2450665999</v>
      </c>
      <c r="O367" s="879"/>
      <c r="P367" s="879"/>
      <c r="Q367" s="874"/>
      <c r="R367" s="874"/>
      <c r="S367" s="874"/>
      <c r="T367" s="874"/>
      <c r="U367" s="874"/>
      <c r="V367" s="879">
        <v>301000000</v>
      </c>
      <c r="W367" s="879"/>
      <c r="X367" s="879">
        <v>301000000</v>
      </c>
      <c r="Y367" s="879"/>
      <c r="Z367" s="879"/>
      <c r="AA367" s="879">
        <v>236713000</v>
      </c>
      <c r="AB367" s="879"/>
      <c r="AC367" s="879">
        <v>236713000</v>
      </c>
      <c r="AD367" s="879"/>
      <c r="AE367" s="879"/>
      <c r="AF367" s="880">
        <f t="shared" si="15"/>
        <v>78.642192691029905</v>
      </c>
      <c r="AG367" s="880"/>
      <c r="AH367" s="880">
        <f t="shared" si="16"/>
        <v>78.642192691029905</v>
      </c>
      <c r="AI367" s="880"/>
      <c r="AJ367" s="878"/>
    </row>
    <row r="368" spans="1:36" ht="36">
      <c r="A368" s="464" t="s">
        <v>3173</v>
      </c>
      <c r="B368" s="465" t="s">
        <v>1564</v>
      </c>
      <c r="C368" s="878"/>
      <c r="D368" s="878"/>
      <c r="E368" s="878"/>
      <c r="F368" s="874"/>
      <c r="G368" s="879">
        <v>14700000000</v>
      </c>
      <c r="H368" s="879"/>
      <c r="I368" s="879">
        <v>14700000000</v>
      </c>
      <c r="J368" s="879"/>
      <c r="K368" s="879"/>
      <c r="L368" s="879">
        <v>3514000000</v>
      </c>
      <c r="M368" s="879"/>
      <c r="N368" s="879">
        <v>3514000000</v>
      </c>
      <c r="O368" s="879"/>
      <c r="P368" s="879"/>
      <c r="Q368" s="874"/>
      <c r="R368" s="874"/>
      <c r="S368" s="874"/>
      <c r="T368" s="874"/>
      <c r="U368" s="874"/>
      <c r="V368" s="879">
        <v>430000000</v>
      </c>
      <c r="W368" s="879"/>
      <c r="X368" s="879">
        <v>430000000</v>
      </c>
      <c r="Y368" s="879"/>
      <c r="Z368" s="879"/>
      <c r="AA368" s="879">
        <v>314603000</v>
      </c>
      <c r="AB368" s="879"/>
      <c r="AC368" s="879">
        <v>314603000</v>
      </c>
      <c r="AD368" s="879"/>
      <c r="AE368" s="879"/>
      <c r="AF368" s="880">
        <f t="shared" si="15"/>
        <v>73.163488372093028</v>
      </c>
      <c r="AG368" s="880"/>
      <c r="AH368" s="880">
        <f t="shared" si="16"/>
        <v>73.163488372093028</v>
      </c>
      <c r="AI368" s="880"/>
      <c r="AJ368" s="878"/>
    </row>
    <row r="369" spans="1:36" ht="48">
      <c r="A369" s="464" t="s">
        <v>3174</v>
      </c>
      <c r="B369" s="465" t="s">
        <v>1418</v>
      </c>
      <c r="C369" s="878"/>
      <c r="D369" s="878"/>
      <c r="E369" s="878"/>
      <c r="F369" s="874"/>
      <c r="G369" s="879">
        <v>5930000000</v>
      </c>
      <c r="H369" s="879"/>
      <c r="I369" s="879">
        <v>5930000000</v>
      </c>
      <c r="J369" s="879"/>
      <c r="K369" s="879"/>
      <c r="L369" s="879"/>
      <c r="M369" s="879"/>
      <c r="N369" s="879"/>
      <c r="O369" s="879"/>
      <c r="P369" s="879"/>
      <c r="Q369" s="874"/>
      <c r="R369" s="874"/>
      <c r="S369" s="874"/>
      <c r="T369" s="874"/>
      <c r="U369" s="874"/>
      <c r="V369" s="879">
        <v>305000000</v>
      </c>
      <c r="W369" s="879"/>
      <c r="X369" s="879">
        <v>305000000</v>
      </c>
      <c r="Y369" s="879"/>
      <c r="Z369" s="879"/>
      <c r="AA369" s="879"/>
      <c r="AB369" s="879"/>
      <c r="AC369" s="879"/>
      <c r="AD369" s="879"/>
      <c r="AE369" s="879"/>
      <c r="AF369" s="880">
        <f t="shared" si="15"/>
        <v>0</v>
      </c>
      <c r="AG369" s="880"/>
      <c r="AH369" s="880">
        <f t="shared" si="16"/>
        <v>0</v>
      </c>
      <c r="AI369" s="880"/>
      <c r="AJ369" s="878"/>
    </row>
    <row r="370" spans="1:36" ht="36">
      <c r="A370" s="464" t="s">
        <v>1371</v>
      </c>
      <c r="B370" s="465" t="s">
        <v>1453</v>
      </c>
      <c r="C370" s="878"/>
      <c r="D370" s="878"/>
      <c r="E370" s="878"/>
      <c r="F370" s="874"/>
      <c r="G370" s="879">
        <v>1749951000</v>
      </c>
      <c r="H370" s="879"/>
      <c r="I370" s="879">
        <v>1749951000</v>
      </c>
      <c r="J370" s="879"/>
      <c r="K370" s="879"/>
      <c r="L370" s="879"/>
      <c r="M370" s="879"/>
      <c r="N370" s="879"/>
      <c r="O370" s="879"/>
      <c r="P370" s="879"/>
      <c r="Q370" s="874"/>
      <c r="R370" s="874"/>
      <c r="S370" s="874"/>
      <c r="T370" s="874"/>
      <c r="U370" s="874"/>
      <c r="V370" s="879">
        <v>135000000</v>
      </c>
      <c r="W370" s="879"/>
      <c r="X370" s="879">
        <v>135000000</v>
      </c>
      <c r="Y370" s="879"/>
      <c r="Z370" s="879"/>
      <c r="AA370" s="879"/>
      <c r="AB370" s="879"/>
      <c r="AC370" s="879"/>
      <c r="AD370" s="879"/>
      <c r="AE370" s="879"/>
      <c r="AF370" s="880">
        <f t="shared" si="15"/>
        <v>0</v>
      </c>
      <c r="AG370" s="880"/>
      <c r="AH370" s="880">
        <f t="shared" si="16"/>
        <v>0</v>
      </c>
      <c r="AI370" s="880"/>
      <c r="AJ370" s="878"/>
    </row>
    <row r="371" spans="1:36" ht="36">
      <c r="A371" s="464" t="s">
        <v>2023</v>
      </c>
      <c r="B371" s="465" t="s">
        <v>1515</v>
      </c>
      <c r="C371" s="878"/>
      <c r="D371" s="878"/>
      <c r="E371" s="878"/>
      <c r="F371" s="874"/>
      <c r="G371" s="879">
        <v>3423446000</v>
      </c>
      <c r="H371" s="879"/>
      <c r="I371" s="879">
        <v>3423446000</v>
      </c>
      <c r="J371" s="879"/>
      <c r="K371" s="879"/>
      <c r="L371" s="879"/>
      <c r="M371" s="879"/>
      <c r="N371" s="879"/>
      <c r="O371" s="879"/>
      <c r="P371" s="879"/>
      <c r="Q371" s="874"/>
      <c r="R371" s="874"/>
      <c r="S371" s="874"/>
      <c r="T371" s="874"/>
      <c r="U371" s="874"/>
      <c r="V371" s="879">
        <v>124000000</v>
      </c>
      <c r="W371" s="879"/>
      <c r="X371" s="879">
        <v>124000000</v>
      </c>
      <c r="Y371" s="879"/>
      <c r="Z371" s="879"/>
      <c r="AA371" s="879">
        <v>60157000</v>
      </c>
      <c r="AB371" s="879"/>
      <c r="AC371" s="879">
        <v>60157000</v>
      </c>
      <c r="AD371" s="879"/>
      <c r="AE371" s="879"/>
      <c r="AF371" s="880">
        <f t="shared" si="15"/>
        <v>48.513709677419357</v>
      </c>
      <c r="AG371" s="880"/>
      <c r="AH371" s="880">
        <f t="shared" si="16"/>
        <v>48.513709677419357</v>
      </c>
      <c r="AI371" s="880"/>
      <c r="AJ371" s="878"/>
    </row>
    <row r="372" spans="1:36" ht="36">
      <c r="A372" s="464" t="s">
        <v>3175</v>
      </c>
      <c r="B372" s="465" t="s">
        <v>2493</v>
      </c>
      <c r="C372" s="878"/>
      <c r="D372" s="878"/>
      <c r="E372" s="878"/>
      <c r="F372" s="874"/>
      <c r="G372" s="879">
        <v>4800000000</v>
      </c>
      <c r="H372" s="879"/>
      <c r="I372" s="879">
        <v>4800000000</v>
      </c>
      <c r="J372" s="879"/>
      <c r="K372" s="879"/>
      <c r="L372" s="879"/>
      <c r="M372" s="879"/>
      <c r="N372" s="879"/>
      <c r="O372" s="879"/>
      <c r="P372" s="879"/>
      <c r="Q372" s="874"/>
      <c r="R372" s="874"/>
      <c r="S372" s="874"/>
      <c r="T372" s="874"/>
      <c r="U372" s="874"/>
      <c r="V372" s="879">
        <v>363000000</v>
      </c>
      <c r="W372" s="879"/>
      <c r="X372" s="879">
        <v>363000000</v>
      </c>
      <c r="Y372" s="879"/>
      <c r="Z372" s="879"/>
      <c r="AA372" s="879">
        <v>360705000</v>
      </c>
      <c r="AB372" s="879"/>
      <c r="AC372" s="879">
        <v>360705000</v>
      </c>
      <c r="AD372" s="879"/>
      <c r="AE372" s="879"/>
      <c r="AF372" s="880">
        <f t="shared" si="15"/>
        <v>99.367768595041312</v>
      </c>
      <c r="AG372" s="880"/>
      <c r="AH372" s="880">
        <f t="shared" si="16"/>
        <v>99.367768595041312</v>
      </c>
      <c r="AI372" s="880"/>
      <c r="AJ372" s="878"/>
    </row>
    <row r="373" spans="1:36" ht="24">
      <c r="A373" s="464" t="s">
        <v>3176</v>
      </c>
      <c r="B373" s="465" t="s">
        <v>1538</v>
      </c>
      <c r="C373" s="878"/>
      <c r="D373" s="878"/>
      <c r="E373" s="878"/>
      <c r="F373" s="874"/>
      <c r="G373" s="879">
        <v>3989358000</v>
      </c>
      <c r="H373" s="879"/>
      <c r="I373" s="879">
        <v>3989358000</v>
      </c>
      <c r="J373" s="879"/>
      <c r="K373" s="879"/>
      <c r="L373" s="879"/>
      <c r="M373" s="879"/>
      <c r="N373" s="879"/>
      <c r="O373" s="879"/>
      <c r="P373" s="879"/>
      <c r="Q373" s="874"/>
      <c r="R373" s="874"/>
      <c r="S373" s="874"/>
      <c r="T373" s="874"/>
      <c r="U373" s="874"/>
      <c r="V373" s="879">
        <v>380000000</v>
      </c>
      <c r="W373" s="879"/>
      <c r="X373" s="879">
        <v>380000000</v>
      </c>
      <c r="Y373" s="879"/>
      <c r="Z373" s="879"/>
      <c r="AA373" s="879">
        <v>363511000</v>
      </c>
      <c r="AB373" s="879"/>
      <c r="AC373" s="879">
        <v>363511000</v>
      </c>
      <c r="AD373" s="879"/>
      <c r="AE373" s="879"/>
      <c r="AF373" s="880">
        <f t="shared" si="15"/>
        <v>95.660789473684218</v>
      </c>
      <c r="AG373" s="880"/>
      <c r="AH373" s="880">
        <f t="shared" si="16"/>
        <v>95.660789473684218</v>
      </c>
      <c r="AI373" s="880"/>
      <c r="AJ373" s="878"/>
    </row>
    <row r="374" spans="1:36" ht="24">
      <c r="A374" s="464" t="s">
        <v>3177</v>
      </c>
      <c r="B374" s="465" t="s">
        <v>1556</v>
      </c>
      <c r="C374" s="878"/>
      <c r="D374" s="878"/>
      <c r="E374" s="878"/>
      <c r="F374" s="874"/>
      <c r="G374" s="879">
        <v>4052686000</v>
      </c>
      <c r="H374" s="879"/>
      <c r="I374" s="879">
        <v>4052686000</v>
      </c>
      <c r="J374" s="879"/>
      <c r="K374" s="879"/>
      <c r="L374" s="879"/>
      <c r="M374" s="879"/>
      <c r="N374" s="879"/>
      <c r="O374" s="879"/>
      <c r="P374" s="879"/>
      <c r="Q374" s="874"/>
      <c r="R374" s="874"/>
      <c r="S374" s="874"/>
      <c r="T374" s="874"/>
      <c r="U374" s="874"/>
      <c r="V374" s="879">
        <v>380000000</v>
      </c>
      <c r="W374" s="879"/>
      <c r="X374" s="879">
        <v>380000000</v>
      </c>
      <c r="Y374" s="879"/>
      <c r="Z374" s="879"/>
      <c r="AA374" s="876">
        <v>380000000</v>
      </c>
      <c r="AB374" s="876"/>
      <c r="AC374" s="876">
        <v>380000000</v>
      </c>
      <c r="AD374" s="876"/>
      <c r="AE374" s="876"/>
      <c r="AF374" s="877">
        <f t="shared" si="15"/>
        <v>100</v>
      </c>
      <c r="AG374" s="877"/>
      <c r="AH374" s="877">
        <f t="shared" si="16"/>
        <v>100</v>
      </c>
      <c r="AI374" s="877"/>
      <c r="AJ374" s="878"/>
    </row>
    <row r="375" spans="1:36" ht="24">
      <c r="A375" s="464" t="s">
        <v>3178</v>
      </c>
      <c r="B375" s="465" t="s">
        <v>1557</v>
      </c>
      <c r="C375" s="878"/>
      <c r="D375" s="878"/>
      <c r="E375" s="878"/>
      <c r="F375" s="874"/>
      <c r="G375" s="879">
        <v>3892002000</v>
      </c>
      <c r="H375" s="879"/>
      <c r="I375" s="879">
        <v>3892002000</v>
      </c>
      <c r="J375" s="879"/>
      <c r="K375" s="879"/>
      <c r="L375" s="879"/>
      <c r="M375" s="879"/>
      <c r="N375" s="879"/>
      <c r="O375" s="879"/>
      <c r="P375" s="879"/>
      <c r="Q375" s="874"/>
      <c r="R375" s="874"/>
      <c r="S375" s="874"/>
      <c r="T375" s="874"/>
      <c r="U375" s="874"/>
      <c r="V375" s="879">
        <v>311000000</v>
      </c>
      <c r="W375" s="879"/>
      <c r="X375" s="879">
        <v>311000000</v>
      </c>
      <c r="Y375" s="879"/>
      <c r="Z375" s="879"/>
      <c r="AA375" s="879">
        <v>310538000</v>
      </c>
      <c r="AB375" s="879"/>
      <c r="AC375" s="879">
        <v>310538000</v>
      </c>
      <c r="AD375" s="879"/>
      <c r="AE375" s="879"/>
      <c r="AF375" s="880">
        <f t="shared" si="15"/>
        <v>99.851446945337614</v>
      </c>
      <c r="AG375" s="880"/>
      <c r="AH375" s="880">
        <f t="shared" si="16"/>
        <v>99.851446945337614</v>
      </c>
      <c r="AI375" s="880"/>
      <c r="AJ375" s="878"/>
    </row>
    <row r="376" spans="1:36" ht="24">
      <c r="A376" s="464" t="s">
        <v>3179</v>
      </c>
      <c r="B376" s="465" t="s">
        <v>1555</v>
      </c>
      <c r="C376" s="878"/>
      <c r="D376" s="878"/>
      <c r="E376" s="878"/>
      <c r="F376" s="874"/>
      <c r="G376" s="879">
        <v>3499221000</v>
      </c>
      <c r="H376" s="879"/>
      <c r="I376" s="879">
        <v>3499221000</v>
      </c>
      <c r="J376" s="879"/>
      <c r="K376" s="879"/>
      <c r="L376" s="879"/>
      <c r="M376" s="879"/>
      <c r="N376" s="879"/>
      <c r="O376" s="879"/>
      <c r="P376" s="879"/>
      <c r="Q376" s="874"/>
      <c r="R376" s="874"/>
      <c r="S376" s="874"/>
      <c r="T376" s="874"/>
      <c r="U376" s="874"/>
      <c r="V376" s="879">
        <v>328000000</v>
      </c>
      <c r="W376" s="879"/>
      <c r="X376" s="879">
        <v>328000000</v>
      </c>
      <c r="Y376" s="879"/>
      <c r="Z376" s="879"/>
      <c r="AA376" s="879">
        <v>328000000</v>
      </c>
      <c r="AB376" s="879"/>
      <c r="AC376" s="879">
        <v>328000000</v>
      </c>
      <c r="AD376" s="879"/>
      <c r="AE376" s="879"/>
      <c r="AF376" s="880">
        <f t="shared" si="15"/>
        <v>100</v>
      </c>
      <c r="AG376" s="880"/>
      <c r="AH376" s="880">
        <f t="shared" si="16"/>
        <v>100</v>
      </c>
      <c r="AI376" s="880"/>
      <c r="AJ376" s="878"/>
    </row>
    <row r="377" spans="1:36" ht="24">
      <c r="A377" s="464" t="s">
        <v>3180</v>
      </c>
      <c r="B377" s="465" t="s">
        <v>1514</v>
      </c>
      <c r="C377" s="878"/>
      <c r="D377" s="878"/>
      <c r="E377" s="878"/>
      <c r="F377" s="874"/>
      <c r="G377" s="879">
        <v>2923615000</v>
      </c>
      <c r="H377" s="879"/>
      <c r="I377" s="879">
        <v>2923615000</v>
      </c>
      <c r="J377" s="879"/>
      <c r="K377" s="879"/>
      <c r="L377" s="879">
        <v>2626000000</v>
      </c>
      <c r="M377" s="879"/>
      <c r="N377" s="879">
        <v>2626000000</v>
      </c>
      <c r="O377" s="879"/>
      <c r="P377" s="879"/>
      <c r="Q377" s="874"/>
      <c r="R377" s="874"/>
      <c r="S377" s="874"/>
      <c r="T377" s="874"/>
      <c r="U377" s="874"/>
      <c r="V377" s="879">
        <v>201000000</v>
      </c>
      <c r="W377" s="879"/>
      <c r="X377" s="879">
        <v>201000000</v>
      </c>
      <c r="Y377" s="879"/>
      <c r="Z377" s="879"/>
      <c r="AA377" s="879">
        <v>161989000</v>
      </c>
      <c r="AB377" s="879"/>
      <c r="AC377" s="879">
        <v>161989000</v>
      </c>
      <c r="AD377" s="879"/>
      <c r="AE377" s="879"/>
      <c r="AF377" s="880">
        <f t="shared" si="15"/>
        <v>80.591542288557221</v>
      </c>
      <c r="AG377" s="880"/>
      <c r="AH377" s="880">
        <f t="shared" si="16"/>
        <v>80.591542288557221</v>
      </c>
      <c r="AI377" s="880"/>
      <c r="AJ377" s="878"/>
    </row>
    <row r="378" spans="1:36" ht="36">
      <c r="A378" s="464" t="s">
        <v>3181</v>
      </c>
      <c r="B378" s="465" t="s">
        <v>1499</v>
      </c>
      <c r="C378" s="878"/>
      <c r="D378" s="878"/>
      <c r="E378" s="878"/>
      <c r="F378" s="874"/>
      <c r="G378" s="879">
        <v>2916061000</v>
      </c>
      <c r="H378" s="879"/>
      <c r="I378" s="879">
        <v>2916061000</v>
      </c>
      <c r="J378" s="879"/>
      <c r="K378" s="879"/>
      <c r="L378" s="879"/>
      <c r="M378" s="879"/>
      <c r="N378" s="879"/>
      <c r="O378" s="879"/>
      <c r="P378" s="879"/>
      <c r="Q378" s="874"/>
      <c r="R378" s="874"/>
      <c r="S378" s="874"/>
      <c r="T378" s="874"/>
      <c r="U378" s="874"/>
      <c r="V378" s="879">
        <v>287000000</v>
      </c>
      <c r="W378" s="879"/>
      <c r="X378" s="879">
        <v>287000000</v>
      </c>
      <c r="Y378" s="879"/>
      <c r="Z378" s="879"/>
      <c r="AA378" s="879">
        <v>195872000</v>
      </c>
      <c r="AB378" s="879"/>
      <c r="AC378" s="879">
        <v>195872000</v>
      </c>
      <c r="AD378" s="879"/>
      <c r="AE378" s="879"/>
      <c r="AF378" s="880">
        <f t="shared" si="15"/>
        <v>68.248083623693375</v>
      </c>
      <c r="AG378" s="880"/>
      <c r="AH378" s="880">
        <f t="shared" si="16"/>
        <v>68.248083623693375</v>
      </c>
      <c r="AI378" s="880"/>
      <c r="AJ378" s="878"/>
    </row>
    <row r="379" spans="1:36" ht="24">
      <c r="A379" s="464" t="s">
        <v>3182</v>
      </c>
      <c r="B379" s="465" t="s">
        <v>1431</v>
      </c>
      <c r="C379" s="878"/>
      <c r="D379" s="878"/>
      <c r="E379" s="878"/>
      <c r="F379" s="874"/>
      <c r="G379" s="879">
        <v>1200000000</v>
      </c>
      <c r="H379" s="879"/>
      <c r="I379" s="879">
        <v>1200000000</v>
      </c>
      <c r="J379" s="879"/>
      <c r="K379" s="879"/>
      <c r="L379" s="879"/>
      <c r="M379" s="879"/>
      <c r="N379" s="879"/>
      <c r="O379" s="879"/>
      <c r="P379" s="879"/>
      <c r="Q379" s="874"/>
      <c r="R379" s="874"/>
      <c r="S379" s="874"/>
      <c r="T379" s="874"/>
      <c r="U379" s="874"/>
      <c r="V379" s="879">
        <v>102000000</v>
      </c>
      <c r="W379" s="879"/>
      <c r="X379" s="879">
        <v>102000000</v>
      </c>
      <c r="Y379" s="879"/>
      <c r="Z379" s="879"/>
      <c r="AA379" s="879">
        <v>85974000</v>
      </c>
      <c r="AB379" s="879"/>
      <c r="AC379" s="879">
        <v>85974000</v>
      </c>
      <c r="AD379" s="879"/>
      <c r="AE379" s="879"/>
      <c r="AF379" s="880">
        <f t="shared" si="15"/>
        <v>84.288235294117641</v>
      </c>
      <c r="AG379" s="880"/>
      <c r="AH379" s="880">
        <f t="shared" si="16"/>
        <v>84.288235294117641</v>
      </c>
      <c r="AI379" s="880"/>
      <c r="AJ379" s="878"/>
    </row>
    <row r="380" spans="1:36" ht="24">
      <c r="A380" s="464" t="s">
        <v>3183</v>
      </c>
      <c r="B380" s="465" t="s">
        <v>1536</v>
      </c>
      <c r="C380" s="878"/>
      <c r="D380" s="878"/>
      <c r="E380" s="878"/>
      <c r="F380" s="874"/>
      <c r="G380" s="879">
        <v>4800000000</v>
      </c>
      <c r="H380" s="879"/>
      <c r="I380" s="879">
        <v>4800000000</v>
      </c>
      <c r="J380" s="879"/>
      <c r="K380" s="879"/>
      <c r="L380" s="879"/>
      <c r="M380" s="879"/>
      <c r="N380" s="879"/>
      <c r="O380" s="879"/>
      <c r="P380" s="879"/>
      <c r="Q380" s="874"/>
      <c r="R380" s="874"/>
      <c r="S380" s="874"/>
      <c r="T380" s="874"/>
      <c r="U380" s="874"/>
      <c r="V380" s="879">
        <v>449000000</v>
      </c>
      <c r="W380" s="879"/>
      <c r="X380" s="879">
        <v>449000000</v>
      </c>
      <c r="Y380" s="879"/>
      <c r="Z380" s="879"/>
      <c r="AA380" s="879">
        <v>448681000</v>
      </c>
      <c r="AB380" s="879"/>
      <c r="AC380" s="879">
        <v>448681000</v>
      </c>
      <c r="AD380" s="879"/>
      <c r="AE380" s="879"/>
      <c r="AF380" s="880">
        <f t="shared" si="15"/>
        <v>99.928953229398658</v>
      </c>
      <c r="AG380" s="880"/>
      <c r="AH380" s="880">
        <f t="shared" si="16"/>
        <v>99.928953229398658</v>
      </c>
      <c r="AI380" s="880"/>
      <c r="AJ380" s="878"/>
    </row>
    <row r="381" spans="1:36" ht="24">
      <c r="A381" s="464" t="s">
        <v>1958</v>
      </c>
      <c r="B381" s="465" t="s">
        <v>1544</v>
      </c>
      <c r="C381" s="878"/>
      <c r="D381" s="878"/>
      <c r="E381" s="878"/>
      <c r="F381" s="874"/>
      <c r="G381" s="879">
        <v>3946916000</v>
      </c>
      <c r="H381" s="879"/>
      <c r="I381" s="879">
        <v>3946916000</v>
      </c>
      <c r="J381" s="879"/>
      <c r="K381" s="879"/>
      <c r="L381" s="879">
        <v>3508731000</v>
      </c>
      <c r="M381" s="879"/>
      <c r="N381" s="879">
        <v>3508731000</v>
      </c>
      <c r="O381" s="879"/>
      <c r="P381" s="879"/>
      <c r="Q381" s="874"/>
      <c r="R381" s="874"/>
      <c r="S381" s="874"/>
      <c r="T381" s="874"/>
      <c r="U381" s="874"/>
      <c r="V381" s="879">
        <v>270651000</v>
      </c>
      <c r="W381" s="879"/>
      <c r="X381" s="879">
        <v>270651000</v>
      </c>
      <c r="Y381" s="879"/>
      <c r="Z381" s="879"/>
      <c r="AA381" s="879">
        <v>234000000</v>
      </c>
      <c r="AB381" s="879"/>
      <c r="AC381" s="879">
        <v>234000000</v>
      </c>
      <c r="AD381" s="879"/>
      <c r="AE381" s="879"/>
      <c r="AF381" s="880">
        <f t="shared" si="15"/>
        <v>86.458206324750321</v>
      </c>
      <c r="AG381" s="880"/>
      <c r="AH381" s="880">
        <f t="shared" si="16"/>
        <v>86.458206324750321</v>
      </c>
      <c r="AI381" s="880"/>
      <c r="AJ381" s="878"/>
    </row>
    <row r="382" spans="1:36" ht="24">
      <c r="A382" s="464" t="s">
        <v>3184</v>
      </c>
      <c r="B382" s="465" t="s">
        <v>1501</v>
      </c>
      <c r="C382" s="878"/>
      <c r="D382" s="878"/>
      <c r="E382" s="878"/>
      <c r="F382" s="874"/>
      <c r="G382" s="879">
        <v>3843000000</v>
      </c>
      <c r="H382" s="879"/>
      <c r="I382" s="879">
        <v>3843000000</v>
      </c>
      <c r="J382" s="879"/>
      <c r="K382" s="879"/>
      <c r="L382" s="879"/>
      <c r="M382" s="879"/>
      <c r="N382" s="879"/>
      <c r="O382" s="879"/>
      <c r="P382" s="879"/>
      <c r="Q382" s="874"/>
      <c r="R382" s="874"/>
      <c r="S382" s="874"/>
      <c r="T382" s="874"/>
      <c r="U382" s="874"/>
      <c r="V382" s="879">
        <v>358000000</v>
      </c>
      <c r="W382" s="879"/>
      <c r="X382" s="879">
        <v>358000000</v>
      </c>
      <c r="Y382" s="879"/>
      <c r="Z382" s="879"/>
      <c r="AA382" s="879">
        <v>344993870</v>
      </c>
      <c r="AB382" s="879"/>
      <c r="AC382" s="879">
        <v>344993870</v>
      </c>
      <c r="AD382" s="879"/>
      <c r="AE382" s="879"/>
      <c r="AF382" s="880">
        <f t="shared" si="15"/>
        <v>96.367002793296081</v>
      </c>
      <c r="AG382" s="880"/>
      <c r="AH382" s="880">
        <f t="shared" si="16"/>
        <v>96.367002793296081</v>
      </c>
      <c r="AI382" s="880"/>
      <c r="AJ382" s="878"/>
    </row>
    <row r="383" spans="1:36" ht="36">
      <c r="A383" s="464" t="s">
        <v>3185</v>
      </c>
      <c r="B383" s="465" t="s">
        <v>1500</v>
      </c>
      <c r="C383" s="878"/>
      <c r="D383" s="878"/>
      <c r="E383" s="878"/>
      <c r="F383" s="874"/>
      <c r="G383" s="879">
        <v>4587990000</v>
      </c>
      <c r="H383" s="879"/>
      <c r="I383" s="879">
        <v>4587990000</v>
      </c>
      <c r="J383" s="879"/>
      <c r="K383" s="879"/>
      <c r="L383" s="879"/>
      <c r="M383" s="879"/>
      <c r="N383" s="879"/>
      <c r="O383" s="879"/>
      <c r="P383" s="879"/>
      <c r="Q383" s="874"/>
      <c r="R383" s="874"/>
      <c r="S383" s="874"/>
      <c r="T383" s="874"/>
      <c r="U383" s="874"/>
      <c r="V383" s="879">
        <v>343000000</v>
      </c>
      <c r="W383" s="879"/>
      <c r="X383" s="879">
        <v>343000000</v>
      </c>
      <c r="Y383" s="879"/>
      <c r="Z383" s="879"/>
      <c r="AA383" s="879">
        <v>295279000</v>
      </c>
      <c r="AB383" s="879"/>
      <c r="AC383" s="879">
        <v>295279000</v>
      </c>
      <c r="AD383" s="879"/>
      <c r="AE383" s="879"/>
      <c r="AF383" s="880">
        <f t="shared" si="15"/>
        <v>86.087172011661806</v>
      </c>
      <c r="AG383" s="880"/>
      <c r="AH383" s="880">
        <f t="shared" si="16"/>
        <v>86.087172011661806</v>
      </c>
      <c r="AI383" s="880"/>
      <c r="AJ383" s="878"/>
    </row>
    <row r="384" spans="1:36" ht="24">
      <c r="A384" s="464" t="s">
        <v>3186</v>
      </c>
      <c r="B384" s="465" t="s">
        <v>1539</v>
      </c>
      <c r="C384" s="878"/>
      <c r="D384" s="878"/>
      <c r="E384" s="878"/>
      <c r="F384" s="874"/>
      <c r="G384" s="879">
        <v>2992423000</v>
      </c>
      <c r="H384" s="879"/>
      <c r="I384" s="879">
        <v>2992423000</v>
      </c>
      <c r="J384" s="879"/>
      <c r="K384" s="879"/>
      <c r="L384" s="879"/>
      <c r="M384" s="879"/>
      <c r="N384" s="879"/>
      <c r="O384" s="879"/>
      <c r="P384" s="879"/>
      <c r="Q384" s="874"/>
      <c r="R384" s="874"/>
      <c r="S384" s="874"/>
      <c r="T384" s="874"/>
      <c r="U384" s="874"/>
      <c r="V384" s="879">
        <v>226000000</v>
      </c>
      <c r="W384" s="879"/>
      <c r="X384" s="879">
        <v>226000000</v>
      </c>
      <c r="Y384" s="879"/>
      <c r="Z384" s="879"/>
      <c r="AA384" s="879"/>
      <c r="AB384" s="879"/>
      <c r="AC384" s="879"/>
      <c r="AD384" s="879"/>
      <c r="AE384" s="879"/>
      <c r="AF384" s="880">
        <f t="shared" si="15"/>
        <v>0</v>
      </c>
      <c r="AG384" s="880"/>
      <c r="AH384" s="880">
        <f t="shared" si="16"/>
        <v>0</v>
      </c>
      <c r="AI384" s="880"/>
      <c r="AJ384" s="878"/>
    </row>
    <row r="385" spans="1:36" ht="24">
      <c r="A385" s="464" t="s">
        <v>3187</v>
      </c>
      <c r="B385" s="465" t="s">
        <v>1540</v>
      </c>
      <c r="C385" s="878"/>
      <c r="D385" s="878"/>
      <c r="E385" s="878"/>
      <c r="F385" s="874"/>
      <c r="G385" s="879">
        <v>3636458000</v>
      </c>
      <c r="H385" s="879"/>
      <c r="I385" s="879">
        <v>3636458000</v>
      </c>
      <c r="J385" s="879"/>
      <c r="K385" s="879"/>
      <c r="L385" s="879"/>
      <c r="M385" s="879"/>
      <c r="N385" s="879"/>
      <c r="O385" s="879"/>
      <c r="P385" s="879"/>
      <c r="Q385" s="874"/>
      <c r="R385" s="874"/>
      <c r="S385" s="874"/>
      <c r="T385" s="874"/>
      <c r="U385" s="874"/>
      <c r="V385" s="879">
        <v>351000000</v>
      </c>
      <c r="W385" s="879"/>
      <c r="X385" s="879">
        <v>351000000</v>
      </c>
      <c r="Y385" s="879"/>
      <c r="Z385" s="879"/>
      <c r="AA385" s="879"/>
      <c r="AB385" s="879"/>
      <c r="AC385" s="879"/>
      <c r="AD385" s="879"/>
      <c r="AE385" s="879"/>
      <c r="AF385" s="880">
        <f t="shared" si="15"/>
        <v>0</v>
      </c>
      <c r="AG385" s="880"/>
      <c r="AH385" s="880">
        <f t="shared" si="16"/>
        <v>0</v>
      </c>
      <c r="AI385" s="880"/>
      <c r="AJ385" s="878"/>
    </row>
    <row r="386" spans="1:36" ht="36">
      <c r="A386" s="464" t="s">
        <v>3188</v>
      </c>
      <c r="B386" s="465" t="s">
        <v>1570</v>
      </c>
      <c r="C386" s="878"/>
      <c r="D386" s="878"/>
      <c r="E386" s="878"/>
      <c r="F386" s="874"/>
      <c r="G386" s="879">
        <v>5000000000</v>
      </c>
      <c r="H386" s="879"/>
      <c r="I386" s="879">
        <v>5000000000</v>
      </c>
      <c r="J386" s="879"/>
      <c r="K386" s="879"/>
      <c r="L386" s="879"/>
      <c r="M386" s="879"/>
      <c r="N386" s="879"/>
      <c r="O386" s="879"/>
      <c r="P386" s="879"/>
      <c r="Q386" s="874"/>
      <c r="R386" s="874"/>
      <c r="S386" s="874"/>
      <c r="T386" s="874"/>
      <c r="U386" s="874"/>
      <c r="V386" s="879">
        <v>300000000</v>
      </c>
      <c r="W386" s="879"/>
      <c r="X386" s="879">
        <v>300000000</v>
      </c>
      <c r="Y386" s="879"/>
      <c r="Z386" s="879"/>
      <c r="AA386" s="876">
        <v>289827000</v>
      </c>
      <c r="AB386" s="876"/>
      <c r="AC386" s="876">
        <v>289827000</v>
      </c>
      <c r="AD386" s="876"/>
      <c r="AE386" s="876"/>
      <c r="AF386" s="877">
        <f t="shared" si="15"/>
        <v>96.608999999999995</v>
      </c>
      <c r="AG386" s="877"/>
      <c r="AH386" s="877">
        <f t="shared" si="16"/>
        <v>96.608999999999995</v>
      </c>
      <c r="AI386" s="877"/>
      <c r="AJ386" s="878"/>
    </row>
    <row r="387" spans="1:36" ht="24">
      <c r="A387" s="464" t="s">
        <v>3189</v>
      </c>
      <c r="B387" s="465" t="s">
        <v>1517</v>
      </c>
      <c r="C387" s="878"/>
      <c r="D387" s="878"/>
      <c r="E387" s="878"/>
      <c r="F387" s="874"/>
      <c r="G387" s="879">
        <v>3861072000</v>
      </c>
      <c r="H387" s="879"/>
      <c r="I387" s="879">
        <v>3861072000</v>
      </c>
      <c r="J387" s="879"/>
      <c r="K387" s="879"/>
      <c r="L387" s="879">
        <v>3436777000</v>
      </c>
      <c r="M387" s="879"/>
      <c r="N387" s="879">
        <v>3436777000</v>
      </c>
      <c r="O387" s="879"/>
      <c r="P387" s="879"/>
      <c r="Q387" s="874"/>
      <c r="R387" s="874"/>
      <c r="S387" s="874"/>
      <c r="T387" s="874"/>
      <c r="U387" s="874"/>
      <c r="V387" s="879">
        <v>361000000</v>
      </c>
      <c r="W387" s="879"/>
      <c r="X387" s="879">
        <v>361000000</v>
      </c>
      <c r="Y387" s="879"/>
      <c r="Z387" s="879"/>
      <c r="AA387" s="879">
        <v>352487000</v>
      </c>
      <c r="AB387" s="879"/>
      <c r="AC387" s="879">
        <v>352487000</v>
      </c>
      <c r="AD387" s="879"/>
      <c r="AE387" s="879"/>
      <c r="AF387" s="880">
        <f t="shared" si="15"/>
        <v>97.641828254847638</v>
      </c>
      <c r="AG387" s="880"/>
      <c r="AH387" s="880">
        <f t="shared" si="16"/>
        <v>97.641828254847638</v>
      </c>
      <c r="AI387" s="880"/>
      <c r="AJ387" s="878"/>
    </row>
    <row r="388" spans="1:36" ht="24">
      <c r="A388" s="464" t="s">
        <v>3190</v>
      </c>
      <c r="B388" s="465" t="s">
        <v>1516</v>
      </c>
      <c r="C388" s="878"/>
      <c r="D388" s="878"/>
      <c r="E388" s="878"/>
      <c r="F388" s="874"/>
      <c r="G388" s="879">
        <v>4077138000</v>
      </c>
      <c r="H388" s="879"/>
      <c r="I388" s="879">
        <v>4077138000</v>
      </c>
      <c r="J388" s="879"/>
      <c r="K388" s="879"/>
      <c r="L388" s="879"/>
      <c r="M388" s="879"/>
      <c r="N388" s="879"/>
      <c r="O388" s="879"/>
      <c r="P388" s="879"/>
      <c r="Q388" s="874"/>
      <c r="R388" s="874"/>
      <c r="S388" s="874"/>
      <c r="T388" s="874"/>
      <c r="U388" s="874"/>
      <c r="V388" s="879">
        <v>114000000</v>
      </c>
      <c r="W388" s="879"/>
      <c r="X388" s="879">
        <v>114000000</v>
      </c>
      <c r="Y388" s="879"/>
      <c r="Z388" s="879"/>
      <c r="AA388" s="879">
        <v>114000000</v>
      </c>
      <c r="AB388" s="879"/>
      <c r="AC388" s="879">
        <v>114000000</v>
      </c>
      <c r="AD388" s="879"/>
      <c r="AE388" s="879"/>
      <c r="AF388" s="880">
        <f t="shared" si="15"/>
        <v>100</v>
      </c>
      <c r="AG388" s="880"/>
      <c r="AH388" s="880">
        <f t="shared" si="16"/>
        <v>100</v>
      </c>
      <c r="AI388" s="880"/>
      <c r="AJ388" s="878"/>
    </row>
    <row r="389" spans="1:36" ht="24">
      <c r="A389" s="464" t="s">
        <v>3191</v>
      </c>
      <c r="B389" s="465" t="s">
        <v>1513</v>
      </c>
      <c r="C389" s="878"/>
      <c r="D389" s="878"/>
      <c r="E389" s="878"/>
      <c r="F389" s="874"/>
      <c r="G389" s="879">
        <v>4500000000</v>
      </c>
      <c r="H389" s="879"/>
      <c r="I389" s="879">
        <v>4500000000</v>
      </c>
      <c r="J389" s="879"/>
      <c r="K389" s="879"/>
      <c r="L389" s="879"/>
      <c r="M389" s="879"/>
      <c r="N389" s="879"/>
      <c r="O389" s="879"/>
      <c r="P389" s="879"/>
      <c r="Q389" s="874"/>
      <c r="R389" s="874"/>
      <c r="S389" s="874"/>
      <c r="T389" s="874"/>
      <c r="U389" s="874"/>
      <c r="V389" s="879">
        <v>480000000</v>
      </c>
      <c r="W389" s="879"/>
      <c r="X389" s="879">
        <v>480000000</v>
      </c>
      <c r="Y389" s="879"/>
      <c r="Z389" s="879"/>
      <c r="AA389" s="879">
        <v>388892000</v>
      </c>
      <c r="AB389" s="879"/>
      <c r="AC389" s="879">
        <v>388892000</v>
      </c>
      <c r="AD389" s="879"/>
      <c r="AE389" s="879"/>
      <c r="AF389" s="880">
        <f t="shared" si="15"/>
        <v>81.019166666666663</v>
      </c>
      <c r="AG389" s="880"/>
      <c r="AH389" s="880">
        <f t="shared" si="16"/>
        <v>81.019166666666663</v>
      </c>
      <c r="AI389" s="880"/>
      <c r="AJ389" s="878"/>
    </row>
    <row r="390" spans="1:36" ht="24">
      <c r="A390" s="464" t="s">
        <v>3192</v>
      </c>
      <c r="B390" s="465" t="s">
        <v>1403</v>
      </c>
      <c r="C390" s="878"/>
      <c r="D390" s="878"/>
      <c r="E390" s="878"/>
      <c r="F390" s="874"/>
      <c r="G390" s="879">
        <v>1650000000</v>
      </c>
      <c r="H390" s="879"/>
      <c r="I390" s="879">
        <v>1650000000</v>
      </c>
      <c r="J390" s="879"/>
      <c r="K390" s="879"/>
      <c r="L390" s="879"/>
      <c r="M390" s="879"/>
      <c r="N390" s="879"/>
      <c r="O390" s="879"/>
      <c r="P390" s="879"/>
      <c r="Q390" s="874"/>
      <c r="R390" s="874"/>
      <c r="S390" s="874"/>
      <c r="T390" s="874"/>
      <c r="U390" s="874"/>
      <c r="V390" s="879">
        <v>153000000</v>
      </c>
      <c r="W390" s="879"/>
      <c r="X390" s="879">
        <v>153000000</v>
      </c>
      <c r="Y390" s="879"/>
      <c r="Z390" s="879"/>
      <c r="AA390" s="879"/>
      <c r="AB390" s="879"/>
      <c r="AC390" s="879"/>
      <c r="AD390" s="879"/>
      <c r="AE390" s="879"/>
      <c r="AF390" s="880">
        <f t="shared" si="15"/>
        <v>0</v>
      </c>
      <c r="AG390" s="880"/>
      <c r="AH390" s="880">
        <f t="shared" si="16"/>
        <v>0</v>
      </c>
      <c r="AI390" s="880"/>
      <c r="AJ390" s="878"/>
    </row>
    <row r="391" spans="1:36" ht="24">
      <c r="A391" s="464" t="s">
        <v>3193</v>
      </c>
      <c r="B391" s="465" t="s">
        <v>1519</v>
      </c>
      <c r="C391" s="878"/>
      <c r="D391" s="878"/>
      <c r="E391" s="878"/>
      <c r="F391" s="874"/>
      <c r="G391" s="879">
        <v>3700000000</v>
      </c>
      <c r="H391" s="879"/>
      <c r="I391" s="879">
        <v>3700000000</v>
      </c>
      <c r="J391" s="879"/>
      <c r="K391" s="879"/>
      <c r="L391" s="879">
        <v>1027000000</v>
      </c>
      <c r="M391" s="879"/>
      <c r="N391" s="879">
        <v>1027000000</v>
      </c>
      <c r="O391" s="879"/>
      <c r="P391" s="879"/>
      <c r="Q391" s="874"/>
      <c r="R391" s="874"/>
      <c r="S391" s="874"/>
      <c r="T391" s="874"/>
      <c r="U391" s="874"/>
      <c r="V391" s="879">
        <v>313000000</v>
      </c>
      <c r="W391" s="879"/>
      <c r="X391" s="879">
        <v>313000000</v>
      </c>
      <c r="Y391" s="879"/>
      <c r="Z391" s="879"/>
      <c r="AA391" s="879">
        <v>308931000</v>
      </c>
      <c r="AB391" s="879"/>
      <c r="AC391" s="879">
        <v>308931000</v>
      </c>
      <c r="AD391" s="879"/>
      <c r="AE391" s="879"/>
      <c r="AF391" s="880">
        <f t="shared" si="15"/>
        <v>98.7</v>
      </c>
      <c r="AG391" s="880"/>
      <c r="AH391" s="880">
        <f t="shared" si="16"/>
        <v>98.7</v>
      </c>
      <c r="AI391" s="880"/>
      <c r="AJ391" s="878"/>
    </row>
    <row r="392" spans="1:36" ht="24">
      <c r="A392" s="464" t="s">
        <v>3194</v>
      </c>
      <c r="B392" s="465" t="s">
        <v>1573</v>
      </c>
      <c r="C392" s="878"/>
      <c r="D392" s="878"/>
      <c r="E392" s="878"/>
      <c r="F392" s="874"/>
      <c r="G392" s="879">
        <v>5000000000</v>
      </c>
      <c r="H392" s="879"/>
      <c r="I392" s="879">
        <v>5000000000</v>
      </c>
      <c r="J392" s="879"/>
      <c r="K392" s="879"/>
      <c r="L392" s="879">
        <v>1162000000</v>
      </c>
      <c r="M392" s="879"/>
      <c r="N392" s="879">
        <v>1162000000</v>
      </c>
      <c r="O392" s="879"/>
      <c r="P392" s="879"/>
      <c r="Q392" s="874"/>
      <c r="R392" s="874"/>
      <c r="S392" s="874"/>
      <c r="T392" s="874"/>
      <c r="U392" s="874"/>
      <c r="V392" s="879">
        <v>360000000</v>
      </c>
      <c r="W392" s="879"/>
      <c r="X392" s="879">
        <v>360000000</v>
      </c>
      <c r="Y392" s="879"/>
      <c r="Z392" s="879"/>
      <c r="AA392" s="879">
        <v>347041000</v>
      </c>
      <c r="AB392" s="879"/>
      <c r="AC392" s="879">
        <v>347041000</v>
      </c>
      <c r="AD392" s="879"/>
      <c r="AE392" s="879"/>
      <c r="AF392" s="880">
        <f t="shared" si="15"/>
        <v>96.400277777777774</v>
      </c>
      <c r="AG392" s="880"/>
      <c r="AH392" s="880">
        <f t="shared" si="16"/>
        <v>96.400277777777774</v>
      </c>
      <c r="AI392" s="880"/>
      <c r="AJ392" s="878"/>
    </row>
    <row r="393" spans="1:36" ht="24">
      <c r="A393" s="464" t="s">
        <v>3195</v>
      </c>
      <c r="B393" s="465" t="s">
        <v>1525</v>
      </c>
      <c r="C393" s="878"/>
      <c r="D393" s="878"/>
      <c r="E393" s="878"/>
      <c r="F393" s="874"/>
      <c r="G393" s="879">
        <v>5741000000</v>
      </c>
      <c r="H393" s="879"/>
      <c r="I393" s="879">
        <v>5741000000</v>
      </c>
      <c r="J393" s="879"/>
      <c r="K393" s="879"/>
      <c r="L393" s="879">
        <v>2500000</v>
      </c>
      <c r="M393" s="879"/>
      <c r="N393" s="879">
        <v>2500000</v>
      </c>
      <c r="O393" s="879"/>
      <c r="P393" s="879"/>
      <c r="Q393" s="874"/>
      <c r="R393" s="874"/>
      <c r="S393" s="874"/>
      <c r="T393" s="874"/>
      <c r="U393" s="874"/>
      <c r="V393" s="879">
        <v>652000000</v>
      </c>
      <c r="W393" s="879"/>
      <c r="X393" s="879">
        <v>652000000</v>
      </c>
      <c r="Y393" s="879"/>
      <c r="Z393" s="879"/>
      <c r="AA393" s="879">
        <v>652000000</v>
      </c>
      <c r="AB393" s="879"/>
      <c r="AC393" s="879">
        <v>652000000</v>
      </c>
      <c r="AD393" s="879"/>
      <c r="AE393" s="879"/>
      <c r="AF393" s="880">
        <f t="shared" si="15"/>
        <v>100</v>
      </c>
      <c r="AG393" s="880"/>
      <c r="AH393" s="880">
        <f t="shared" si="16"/>
        <v>100</v>
      </c>
      <c r="AI393" s="880"/>
      <c r="AJ393" s="878"/>
    </row>
    <row r="394" spans="1:36" ht="36">
      <c r="A394" s="464" t="s">
        <v>3196</v>
      </c>
      <c r="B394" s="465" t="s">
        <v>1562</v>
      </c>
      <c r="C394" s="878"/>
      <c r="D394" s="878"/>
      <c r="E394" s="878"/>
      <c r="F394" s="874"/>
      <c r="G394" s="879">
        <v>3709948000</v>
      </c>
      <c r="H394" s="879"/>
      <c r="I394" s="879">
        <v>3709948000</v>
      </c>
      <c r="J394" s="879"/>
      <c r="K394" s="879"/>
      <c r="L394" s="879"/>
      <c r="M394" s="879"/>
      <c r="N394" s="879"/>
      <c r="O394" s="879"/>
      <c r="P394" s="879"/>
      <c r="Q394" s="874"/>
      <c r="R394" s="874"/>
      <c r="S394" s="874"/>
      <c r="T394" s="874"/>
      <c r="U394" s="874"/>
      <c r="V394" s="879">
        <v>256000000</v>
      </c>
      <c r="W394" s="879"/>
      <c r="X394" s="879">
        <v>256000000</v>
      </c>
      <c r="Y394" s="879"/>
      <c r="Z394" s="879"/>
      <c r="AA394" s="879">
        <v>256000000</v>
      </c>
      <c r="AB394" s="879"/>
      <c r="AC394" s="879">
        <v>256000000</v>
      </c>
      <c r="AD394" s="879"/>
      <c r="AE394" s="879"/>
      <c r="AF394" s="880">
        <f t="shared" si="15"/>
        <v>100</v>
      </c>
      <c r="AG394" s="880"/>
      <c r="AH394" s="880">
        <f t="shared" si="16"/>
        <v>100</v>
      </c>
      <c r="AI394" s="880"/>
      <c r="AJ394" s="878"/>
    </row>
    <row r="395" spans="1:36" ht="24">
      <c r="A395" s="464" t="s">
        <v>3197</v>
      </c>
      <c r="B395" s="465" t="s">
        <v>1543</v>
      </c>
      <c r="C395" s="878"/>
      <c r="D395" s="878"/>
      <c r="E395" s="878"/>
      <c r="F395" s="874"/>
      <c r="G395" s="879">
        <v>3044599000</v>
      </c>
      <c r="H395" s="879"/>
      <c r="I395" s="879">
        <v>3044599000</v>
      </c>
      <c r="J395" s="879"/>
      <c r="K395" s="879"/>
      <c r="L395" s="879"/>
      <c r="M395" s="879"/>
      <c r="N395" s="879"/>
      <c r="O395" s="879"/>
      <c r="P395" s="879"/>
      <c r="Q395" s="874"/>
      <c r="R395" s="874"/>
      <c r="S395" s="874"/>
      <c r="T395" s="874"/>
      <c r="U395" s="874"/>
      <c r="V395" s="879">
        <v>132000000</v>
      </c>
      <c r="W395" s="879"/>
      <c r="X395" s="879">
        <v>132000000</v>
      </c>
      <c r="Y395" s="879"/>
      <c r="Z395" s="879"/>
      <c r="AA395" s="879"/>
      <c r="AB395" s="879"/>
      <c r="AC395" s="879"/>
      <c r="AD395" s="879"/>
      <c r="AE395" s="879"/>
      <c r="AF395" s="880">
        <f t="shared" ref="AF395:AF458" si="17">AA395/V395*100</f>
        <v>0</v>
      </c>
      <c r="AG395" s="880"/>
      <c r="AH395" s="880">
        <f t="shared" ref="AH395:AH458" si="18">AC395/X395*100</f>
        <v>0</v>
      </c>
      <c r="AI395" s="880"/>
      <c r="AJ395" s="878"/>
    </row>
    <row r="396" spans="1:36" ht="24">
      <c r="A396" s="464" t="s">
        <v>3198</v>
      </c>
      <c r="B396" s="465" t="s">
        <v>2543</v>
      </c>
      <c r="C396" s="878"/>
      <c r="D396" s="878"/>
      <c r="E396" s="878"/>
      <c r="F396" s="874"/>
      <c r="G396" s="879">
        <v>2981100000</v>
      </c>
      <c r="H396" s="879"/>
      <c r="I396" s="879">
        <v>2981100000</v>
      </c>
      <c r="J396" s="879"/>
      <c r="K396" s="879"/>
      <c r="L396" s="879"/>
      <c r="M396" s="879"/>
      <c r="N396" s="879"/>
      <c r="O396" s="879"/>
      <c r="P396" s="879"/>
      <c r="Q396" s="874"/>
      <c r="R396" s="874"/>
      <c r="S396" s="874"/>
      <c r="T396" s="874"/>
      <c r="U396" s="874"/>
      <c r="V396" s="879">
        <v>191000000</v>
      </c>
      <c r="W396" s="879"/>
      <c r="X396" s="879">
        <v>191000000</v>
      </c>
      <c r="Y396" s="879"/>
      <c r="Z396" s="879"/>
      <c r="AA396" s="879">
        <v>190999000</v>
      </c>
      <c r="AB396" s="879"/>
      <c r="AC396" s="879">
        <v>190999000</v>
      </c>
      <c r="AD396" s="879"/>
      <c r="AE396" s="879"/>
      <c r="AF396" s="880">
        <f t="shared" si="17"/>
        <v>99.999476439790584</v>
      </c>
      <c r="AG396" s="880"/>
      <c r="AH396" s="880">
        <f t="shared" si="18"/>
        <v>99.999476439790584</v>
      </c>
      <c r="AI396" s="880"/>
      <c r="AJ396" s="878"/>
    </row>
    <row r="397" spans="1:36" ht="24">
      <c r="A397" s="464" t="s">
        <v>3199</v>
      </c>
      <c r="B397" s="465" t="s">
        <v>1542</v>
      </c>
      <c r="C397" s="878"/>
      <c r="D397" s="878"/>
      <c r="E397" s="878"/>
      <c r="F397" s="874"/>
      <c r="G397" s="879">
        <v>3852426000</v>
      </c>
      <c r="H397" s="879"/>
      <c r="I397" s="879">
        <v>3852426000</v>
      </c>
      <c r="J397" s="879"/>
      <c r="K397" s="879"/>
      <c r="L397" s="879"/>
      <c r="M397" s="879"/>
      <c r="N397" s="879"/>
      <c r="O397" s="879"/>
      <c r="P397" s="879"/>
      <c r="Q397" s="874"/>
      <c r="R397" s="874"/>
      <c r="S397" s="874"/>
      <c r="T397" s="874"/>
      <c r="U397" s="874"/>
      <c r="V397" s="879">
        <v>340000000</v>
      </c>
      <c r="W397" s="879"/>
      <c r="X397" s="879">
        <v>340000000</v>
      </c>
      <c r="Y397" s="879"/>
      <c r="Z397" s="879"/>
      <c r="AA397" s="879"/>
      <c r="AB397" s="879"/>
      <c r="AC397" s="879"/>
      <c r="AD397" s="879"/>
      <c r="AE397" s="879"/>
      <c r="AF397" s="880">
        <f t="shared" si="17"/>
        <v>0</v>
      </c>
      <c r="AG397" s="880"/>
      <c r="AH397" s="880">
        <f t="shared" si="18"/>
        <v>0</v>
      </c>
      <c r="AI397" s="880"/>
      <c r="AJ397" s="878"/>
    </row>
    <row r="398" spans="1:36" ht="24">
      <c r="A398" s="464" t="s">
        <v>3200</v>
      </c>
      <c r="B398" s="465" t="s">
        <v>1565</v>
      </c>
      <c r="C398" s="878"/>
      <c r="D398" s="878"/>
      <c r="E398" s="878"/>
      <c r="F398" s="874"/>
      <c r="G398" s="879">
        <v>3522561000</v>
      </c>
      <c r="H398" s="879"/>
      <c r="I398" s="879">
        <v>3522561000</v>
      </c>
      <c r="J398" s="879"/>
      <c r="K398" s="879"/>
      <c r="L398" s="879"/>
      <c r="M398" s="879"/>
      <c r="N398" s="879"/>
      <c r="O398" s="879"/>
      <c r="P398" s="879"/>
      <c r="Q398" s="874"/>
      <c r="R398" s="874"/>
      <c r="S398" s="874"/>
      <c r="T398" s="874"/>
      <c r="U398" s="874"/>
      <c r="V398" s="879">
        <v>442000000</v>
      </c>
      <c r="W398" s="879"/>
      <c r="X398" s="879">
        <v>442000000</v>
      </c>
      <c r="Y398" s="879"/>
      <c r="Z398" s="879"/>
      <c r="AA398" s="879">
        <v>273888000</v>
      </c>
      <c r="AB398" s="879"/>
      <c r="AC398" s="879">
        <v>273888000</v>
      </c>
      <c r="AD398" s="879"/>
      <c r="AE398" s="879"/>
      <c r="AF398" s="880">
        <f t="shared" si="17"/>
        <v>61.965610859728507</v>
      </c>
      <c r="AG398" s="880"/>
      <c r="AH398" s="880">
        <f t="shared" si="18"/>
        <v>61.965610859728507</v>
      </c>
      <c r="AI398" s="880"/>
      <c r="AJ398" s="878"/>
    </row>
    <row r="399" spans="1:36" ht="24">
      <c r="A399" s="464" t="s">
        <v>3201</v>
      </c>
      <c r="B399" s="465" t="s">
        <v>1535</v>
      </c>
      <c r="C399" s="878"/>
      <c r="D399" s="878"/>
      <c r="E399" s="878"/>
      <c r="F399" s="874"/>
      <c r="G399" s="879">
        <v>1887621000</v>
      </c>
      <c r="H399" s="879"/>
      <c r="I399" s="879">
        <v>1887621000</v>
      </c>
      <c r="J399" s="879"/>
      <c r="K399" s="879"/>
      <c r="L399" s="879"/>
      <c r="M399" s="879"/>
      <c r="N399" s="879"/>
      <c r="O399" s="879"/>
      <c r="P399" s="879"/>
      <c r="Q399" s="874"/>
      <c r="R399" s="874"/>
      <c r="S399" s="874"/>
      <c r="T399" s="874"/>
      <c r="U399" s="874"/>
      <c r="V399" s="879">
        <v>155000000</v>
      </c>
      <c r="W399" s="879"/>
      <c r="X399" s="879">
        <v>155000000</v>
      </c>
      <c r="Y399" s="879"/>
      <c r="Z399" s="879"/>
      <c r="AA399" s="879"/>
      <c r="AB399" s="879"/>
      <c r="AC399" s="879"/>
      <c r="AD399" s="879"/>
      <c r="AE399" s="879"/>
      <c r="AF399" s="880">
        <f t="shared" si="17"/>
        <v>0</v>
      </c>
      <c r="AG399" s="880"/>
      <c r="AH399" s="880">
        <f t="shared" si="18"/>
        <v>0</v>
      </c>
      <c r="AI399" s="880"/>
      <c r="AJ399" s="878"/>
    </row>
    <row r="400" spans="1:36" ht="24">
      <c r="A400" s="464" t="s">
        <v>164</v>
      </c>
      <c r="B400" s="465" t="s">
        <v>1575</v>
      </c>
      <c r="C400" s="878"/>
      <c r="D400" s="878"/>
      <c r="E400" s="878"/>
      <c r="F400" s="874"/>
      <c r="G400" s="879">
        <v>2948288846</v>
      </c>
      <c r="H400" s="879"/>
      <c r="I400" s="879">
        <v>2948288846</v>
      </c>
      <c r="J400" s="879"/>
      <c r="K400" s="879"/>
      <c r="L400" s="879"/>
      <c r="M400" s="879"/>
      <c r="N400" s="879"/>
      <c r="O400" s="879"/>
      <c r="P400" s="879"/>
      <c r="Q400" s="874"/>
      <c r="R400" s="874"/>
      <c r="S400" s="874"/>
      <c r="T400" s="874"/>
      <c r="U400" s="874"/>
      <c r="V400" s="879">
        <v>248000000</v>
      </c>
      <c r="W400" s="879"/>
      <c r="X400" s="879">
        <v>248000000</v>
      </c>
      <c r="Y400" s="879"/>
      <c r="Z400" s="879"/>
      <c r="AA400" s="879">
        <v>218564846</v>
      </c>
      <c r="AB400" s="879"/>
      <c r="AC400" s="879">
        <v>218564846</v>
      </c>
      <c r="AD400" s="879"/>
      <c r="AE400" s="879"/>
      <c r="AF400" s="880">
        <f t="shared" si="17"/>
        <v>88.130986290322582</v>
      </c>
      <c r="AG400" s="880"/>
      <c r="AH400" s="880">
        <f t="shared" si="18"/>
        <v>88.130986290322582</v>
      </c>
      <c r="AI400" s="880"/>
      <c r="AJ400" s="878"/>
    </row>
    <row r="401" spans="1:36" ht="48">
      <c r="A401" s="464" t="s">
        <v>1954</v>
      </c>
      <c r="B401" s="465" t="s">
        <v>1524</v>
      </c>
      <c r="C401" s="878"/>
      <c r="D401" s="878"/>
      <c r="E401" s="878"/>
      <c r="F401" s="874"/>
      <c r="G401" s="879">
        <v>57370213000</v>
      </c>
      <c r="H401" s="879"/>
      <c r="I401" s="879">
        <v>57370213000</v>
      </c>
      <c r="J401" s="879"/>
      <c r="K401" s="879"/>
      <c r="L401" s="879">
        <v>9633991000</v>
      </c>
      <c r="M401" s="879"/>
      <c r="N401" s="879">
        <v>9633991000</v>
      </c>
      <c r="O401" s="879"/>
      <c r="P401" s="879"/>
      <c r="Q401" s="874"/>
      <c r="R401" s="874"/>
      <c r="S401" s="874"/>
      <c r="T401" s="874"/>
      <c r="U401" s="874"/>
      <c r="V401" s="879">
        <v>1247500000</v>
      </c>
      <c r="W401" s="879"/>
      <c r="X401" s="879">
        <v>1247500000</v>
      </c>
      <c r="Y401" s="879"/>
      <c r="Z401" s="879"/>
      <c r="AA401" s="879">
        <v>1247500000</v>
      </c>
      <c r="AB401" s="879"/>
      <c r="AC401" s="879">
        <v>1247500000</v>
      </c>
      <c r="AD401" s="879"/>
      <c r="AE401" s="879"/>
      <c r="AF401" s="880">
        <f t="shared" si="17"/>
        <v>100</v>
      </c>
      <c r="AG401" s="880"/>
      <c r="AH401" s="880">
        <f t="shared" si="18"/>
        <v>100</v>
      </c>
      <c r="AI401" s="880"/>
      <c r="AJ401" s="878"/>
    </row>
    <row r="402" spans="1:36" ht="36">
      <c r="A402" s="464" t="s">
        <v>3202</v>
      </c>
      <c r="B402" s="465" t="s">
        <v>1522</v>
      </c>
      <c r="C402" s="878"/>
      <c r="D402" s="878"/>
      <c r="E402" s="878"/>
      <c r="F402" s="874"/>
      <c r="G402" s="879">
        <v>9456000000</v>
      </c>
      <c r="H402" s="879"/>
      <c r="I402" s="879">
        <v>9456000000</v>
      </c>
      <c r="J402" s="879"/>
      <c r="K402" s="879"/>
      <c r="L402" s="879">
        <v>5195404000</v>
      </c>
      <c r="M402" s="879"/>
      <c r="N402" s="879">
        <v>5195404000</v>
      </c>
      <c r="O402" s="879"/>
      <c r="P402" s="879"/>
      <c r="Q402" s="874"/>
      <c r="R402" s="874"/>
      <c r="S402" s="874"/>
      <c r="T402" s="874"/>
      <c r="U402" s="874"/>
      <c r="V402" s="879">
        <v>682000000</v>
      </c>
      <c r="W402" s="879"/>
      <c r="X402" s="879">
        <v>682000000</v>
      </c>
      <c r="Y402" s="879"/>
      <c r="Z402" s="879"/>
      <c r="AA402" s="879">
        <v>676868735</v>
      </c>
      <c r="AB402" s="879"/>
      <c r="AC402" s="879">
        <v>676868735</v>
      </c>
      <c r="AD402" s="879"/>
      <c r="AE402" s="879"/>
      <c r="AF402" s="880">
        <f t="shared" si="17"/>
        <v>99.247615102639301</v>
      </c>
      <c r="AG402" s="880"/>
      <c r="AH402" s="880">
        <f t="shared" si="18"/>
        <v>99.247615102639301</v>
      </c>
      <c r="AI402" s="880"/>
      <c r="AJ402" s="878"/>
    </row>
    <row r="403" spans="1:36" ht="36">
      <c r="A403" s="464" t="s">
        <v>3203</v>
      </c>
      <c r="B403" s="465" t="s">
        <v>1583</v>
      </c>
      <c r="C403" s="878"/>
      <c r="D403" s="878"/>
      <c r="E403" s="878"/>
      <c r="F403" s="874"/>
      <c r="G403" s="879">
        <v>1406948000000</v>
      </c>
      <c r="H403" s="879"/>
      <c r="I403" s="879">
        <v>1406948000000</v>
      </c>
      <c r="J403" s="879"/>
      <c r="K403" s="879"/>
      <c r="L403" s="879"/>
      <c r="M403" s="879"/>
      <c r="N403" s="879"/>
      <c r="O403" s="879"/>
      <c r="P403" s="879"/>
      <c r="Q403" s="874"/>
      <c r="R403" s="874"/>
      <c r="S403" s="874"/>
      <c r="T403" s="874"/>
      <c r="U403" s="874"/>
      <c r="V403" s="879">
        <v>280000000</v>
      </c>
      <c r="W403" s="879"/>
      <c r="X403" s="879">
        <v>280000000</v>
      </c>
      <c r="Y403" s="879"/>
      <c r="Z403" s="879"/>
      <c r="AA403" s="879">
        <v>279104400</v>
      </c>
      <c r="AB403" s="879"/>
      <c r="AC403" s="879">
        <v>279104400</v>
      </c>
      <c r="AD403" s="879"/>
      <c r="AE403" s="879"/>
      <c r="AF403" s="880">
        <f t="shared" si="17"/>
        <v>99.680142857142869</v>
      </c>
      <c r="AG403" s="880"/>
      <c r="AH403" s="880">
        <f t="shared" si="18"/>
        <v>99.680142857142869</v>
      </c>
      <c r="AI403" s="880"/>
      <c r="AJ403" s="878"/>
    </row>
    <row r="404" spans="1:36" ht="36">
      <c r="A404" s="464" t="s">
        <v>3204</v>
      </c>
      <c r="B404" s="465" t="s">
        <v>1465</v>
      </c>
      <c r="C404" s="878"/>
      <c r="D404" s="878"/>
      <c r="E404" s="878"/>
      <c r="F404" s="874"/>
      <c r="G404" s="879">
        <v>375504000000</v>
      </c>
      <c r="H404" s="879"/>
      <c r="I404" s="879">
        <v>375504000000</v>
      </c>
      <c r="J404" s="879"/>
      <c r="K404" s="879"/>
      <c r="L404" s="879"/>
      <c r="M404" s="879"/>
      <c r="N404" s="879"/>
      <c r="O404" s="879"/>
      <c r="P404" s="879"/>
      <c r="Q404" s="874"/>
      <c r="R404" s="874"/>
      <c r="S404" s="874"/>
      <c r="T404" s="874"/>
      <c r="U404" s="874"/>
      <c r="V404" s="879">
        <v>605000000</v>
      </c>
      <c r="W404" s="879"/>
      <c r="X404" s="879">
        <v>605000000</v>
      </c>
      <c r="Y404" s="879"/>
      <c r="Z404" s="879"/>
      <c r="AA404" s="879">
        <v>605000000</v>
      </c>
      <c r="AB404" s="879"/>
      <c r="AC404" s="879">
        <v>605000000</v>
      </c>
      <c r="AD404" s="879"/>
      <c r="AE404" s="879"/>
      <c r="AF404" s="880">
        <f t="shared" si="17"/>
        <v>100</v>
      </c>
      <c r="AG404" s="880"/>
      <c r="AH404" s="880">
        <f t="shared" si="18"/>
        <v>100</v>
      </c>
      <c r="AI404" s="880"/>
      <c r="AJ404" s="878"/>
    </row>
    <row r="405" spans="1:36" ht="24">
      <c r="A405" s="464" t="s">
        <v>3205</v>
      </c>
      <c r="B405" s="465" t="s">
        <v>3206</v>
      </c>
      <c r="C405" s="878"/>
      <c r="D405" s="878"/>
      <c r="E405" s="878"/>
      <c r="F405" s="874"/>
      <c r="G405" s="879">
        <v>5914000000</v>
      </c>
      <c r="H405" s="879"/>
      <c r="I405" s="879">
        <v>5914000000</v>
      </c>
      <c r="J405" s="879"/>
      <c r="K405" s="879"/>
      <c r="L405" s="879"/>
      <c r="M405" s="879"/>
      <c r="N405" s="879"/>
      <c r="O405" s="879"/>
      <c r="P405" s="879"/>
      <c r="Q405" s="874"/>
      <c r="R405" s="874"/>
      <c r="S405" s="874"/>
      <c r="T405" s="874"/>
      <c r="U405" s="874"/>
      <c r="V405" s="879">
        <v>359000000</v>
      </c>
      <c r="W405" s="879"/>
      <c r="X405" s="879">
        <v>359000000</v>
      </c>
      <c r="Y405" s="879"/>
      <c r="Z405" s="879"/>
      <c r="AA405" s="879">
        <v>337705000</v>
      </c>
      <c r="AB405" s="879"/>
      <c r="AC405" s="879">
        <v>337705000</v>
      </c>
      <c r="AD405" s="879"/>
      <c r="AE405" s="879"/>
      <c r="AF405" s="880">
        <f t="shared" si="17"/>
        <v>94.068245125348199</v>
      </c>
      <c r="AG405" s="880"/>
      <c r="AH405" s="880">
        <f t="shared" si="18"/>
        <v>94.068245125348199</v>
      </c>
      <c r="AI405" s="880"/>
      <c r="AJ405" s="878"/>
    </row>
    <row r="406" spans="1:36" ht="48">
      <c r="A406" s="464" t="s">
        <v>3207</v>
      </c>
      <c r="B406" s="465" t="s">
        <v>1449</v>
      </c>
      <c r="C406" s="878"/>
      <c r="D406" s="878"/>
      <c r="E406" s="878"/>
      <c r="F406" s="874"/>
      <c r="G406" s="879"/>
      <c r="H406" s="879"/>
      <c r="I406" s="879"/>
      <c r="J406" s="879"/>
      <c r="K406" s="879"/>
      <c r="L406" s="879"/>
      <c r="M406" s="879"/>
      <c r="N406" s="879"/>
      <c r="O406" s="879"/>
      <c r="P406" s="879"/>
      <c r="Q406" s="874"/>
      <c r="R406" s="874"/>
      <c r="S406" s="874"/>
      <c r="T406" s="874"/>
      <c r="U406" s="874"/>
      <c r="V406" s="879">
        <v>0</v>
      </c>
      <c r="W406" s="879"/>
      <c r="X406" s="879">
        <v>0</v>
      </c>
      <c r="Y406" s="879"/>
      <c r="Z406" s="879"/>
      <c r="AA406" s="879"/>
      <c r="AB406" s="879"/>
      <c r="AC406" s="879"/>
      <c r="AD406" s="879"/>
      <c r="AE406" s="879"/>
      <c r="AF406" s="880" t="e">
        <f t="shared" si="17"/>
        <v>#DIV/0!</v>
      </c>
      <c r="AG406" s="880"/>
      <c r="AH406" s="880" t="e">
        <f t="shared" si="18"/>
        <v>#DIV/0!</v>
      </c>
      <c r="AI406" s="880"/>
      <c r="AJ406" s="878"/>
    </row>
    <row r="407" spans="1:36" ht="24">
      <c r="A407" s="464" t="s">
        <v>3208</v>
      </c>
      <c r="B407" s="465" t="s">
        <v>1415</v>
      </c>
      <c r="C407" s="878"/>
      <c r="D407" s="878"/>
      <c r="E407" s="878"/>
      <c r="F407" s="874"/>
      <c r="G407" s="879">
        <v>4381311000</v>
      </c>
      <c r="H407" s="879"/>
      <c r="I407" s="879">
        <v>4381311000</v>
      </c>
      <c r="J407" s="879"/>
      <c r="K407" s="879"/>
      <c r="L407" s="879">
        <v>3550000000</v>
      </c>
      <c r="M407" s="879"/>
      <c r="N407" s="879">
        <v>3550000000</v>
      </c>
      <c r="O407" s="879"/>
      <c r="P407" s="879"/>
      <c r="Q407" s="874"/>
      <c r="R407" s="874"/>
      <c r="S407" s="874"/>
      <c r="T407" s="874"/>
      <c r="U407" s="874"/>
      <c r="V407" s="879">
        <v>290000000</v>
      </c>
      <c r="W407" s="879"/>
      <c r="X407" s="879">
        <v>290000000</v>
      </c>
      <c r="Y407" s="879"/>
      <c r="Z407" s="879"/>
      <c r="AA407" s="879">
        <v>288202000</v>
      </c>
      <c r="AB407" s="879"/>
      <c r="AC407" s="879">
        <v>288202000</v>
      </c>
      <c r="AD407" s="879"/>
      <c r="AE407" s="879"/>
      <c r="AF407" s="880">
        <f t="shared" si="17"/>
        <v>99.38</v>
      </c>
      <c r="AG407" s="880"/>
      <c r="AH407" s="880">
        <f t="shared" si="18"/>
        <v>99.38</v>
      </c>
      <c r="AI407" s="880"/>
      <c r="AJ407" s="878"/>
    </row>
    <row r="408" spans="1:36" ht="24">
      <c r="A408" s="464" t="s">
        <v>3209</v>
      </c>
      <c r="B408" s="465" t="s">
        <v>2479</v>
      </c>
      <c r="C408" s="878"/>
      <c r="D408" s="878"/>
      <c r="E408" s="878"/>
      <c r="F408" s="874"/>
      <c r="G408" s="879">
        <v>2822000000</v>
      </c>
      <c r="H408" s="879"/>
      <c r="I408" s="879">
        <v>2822000000</v>
      </c>
      <c r="J408" s="879"/>
      <c r="K408" s="879"/>
      <c r="L408" s="879"/>
      <c r="M408" s="879"/>
      <c r="N408" s="879"/>
      <c r="O408" s="879"/>
      <c r="P408" s="879"/>
      <c r="Q408" s="874"/>
      <c r="R408" s="874"/>
      <c r="S408" s="874"/>
      <c r="T408" s="874"/>
      <c r="U408" s="874"/>
      <c r="V408" s="879">
        <v>228000000</v>
      </c>
      <c r="W408" s="879"/>
      <c r="X408" s="879">
        <v>228000000</v>
      </c>
      <c r="Y408" s="879"/>
      <c r="Z408" s="879"/>
      <c r="AA408" s="879"/>
      <c r="AB408" s="879"/>
      <c r="AC408" s="879"/>
      <c r="AD408" s="879"/>
      <c r="AE408" s="879"/>
      <c r="AF408" s="880">
        <f t="shared" si="17"/>
        <v>0</v>
      </c>
      <c r="AG408" s="880"/>
      <c r="AH408" s="880">
        <f t="shared" si="18"/>
        <v>0</v>
      </c>
      <c r="AI408" s="880"/>
      <c r="AJ408" s="878"/>
    </row>
    <row r="409" spans="1:36" ht="36">
      <c r="A409" s="464" t="s">
        <v>3210</v>
      </c>
      <c r="B409" s="465" t="s">
        <v>1387</v>
      </c>
      <c r="C409" s="878"/>
      <c r="D409" s="878"/>
      <c r="E409" s="878"/>
      <c r="F409" s="874"/>
      <c r="G409" s="879">
        <v>9000000000</v>
      </c>
      <c r="H409" s="879"/>
      <c r="I409" s="879">
        <v>9000000000</v>
      </c>
      <c r="J409" s="879"/>
      <c r="K409" s="879"/>
      <c r="L409" s="879"/>
      <c r="M409" s="879"/>
      <c r="N409" s="879"/>
      <c r="O409" s="879"/>
      <c r="P409" s="879"/>
      <c r="Q409" s="874"/>
      <c r="R409" s="874"/>
      <c r="S409" s="874"/>
      <c r="T409" s="874"/>
      <c r="U409" s="874"/>
      <c r="V409" s="879">
        <v>115000000</v>
      </c>
      <c r="W409" s="879"/>
      <c r="X409" s="879">
        <v>115000000</v>
      </c>
      <c r="Y409" s="879"/>
      <c r="Z409" s="879"/>
      <c r="AA409" s="879"/>
      <c r="AB409" s="879"/>
      <c r="AC409" s="879"/>
      <c r="AD409" s="879"/>
      <c r="AE409" s="879"/>
      <c r="AF409" s="880">
        <f t="shared" si="17"/>
        <v>0</v>
      </c>
      <c r="AG409" s="880"/>
      <c r="AH409" s="880">
        <f t="shared" si="18"/>
        <v>0</v>
      </c>
      <c r="AI409" s="880"/>
      <c r="AJ409" s="878"/>
    </row>
    <row r="410" spans="1:36" ht="48">
      <c r="A410" s="464" t="s">
        <v>3211</v>
      </c>
      <c r="B410" s="465" t="s">
        <v>1421</v>
      </c>
      <c r="C410" s="878"/>
      <c r="D410" s="878"/>
      <c r="E410" s="878"/>
      <c r="F410" s="874"/>
      <c r="G410" s="879">
        <v>5933865000</v>
      </c>
      <c r="H410" s="879"/>
      <c r="I410" s="879">
        <v>5933865000</v>
      </c>
      <c r="J410" s="879"/>
      <c r="K410" s="879"/>
      <c r="L410" s="879"/>
      <c r="M410" s="879"/>
      <c r="N410" s="879"/>
      <c r="O410" s="879"/>
      <c r="P410" s="879"/>
      <c r="Q410" s="874"/>
      <c r="R410" s="874"/>
      <c r="S410" s="874"/>
      <c r="T410" s="874"/>
      <c r="U410" s="874"/>
      <c r="V410" s="879">
        <v>295000000</v>
      </c>
      <c r="W410" s="879"/>
      <c r="X410" s="879">
        <v>295000000</v>
      </c>
      <c r="Y410" s="879"/>
      <c r="Z410" s="879"/>
      <c r="AA410" s="879"/>
      <c r="AB410" s="879"/>
      <c r="AC410" s="879"/>
      <c r="AD410" s="879"/>
      <c r="AE410" s="879"/>
      <c r="AF410" s="880">
        <f t="shared" si="17"/>
        <v>0</v>
      </c>
      <c r="AG410" s="880"/>
      <c r="AH410" s="880">
        <f t="shared" si="18"/>
        <v>0</v>
      </c>
      <c r="AI410" s="880"/>
      <c r="AJ410" s="878"/>
    </row>
    <row r="411" spans="1:36" ht="24">
      <c r="A411" s="464" t="s">
        <v>3212</v>
      </c>
      <c r="B411" s="465" t="s">
        <v>1551</v>
      </c>
      <c r="C411" s="878"/>
      <c r="D411" s="878"/>
      <c r="E411" s="878"/>
      <c r="F411" s="874"/>
      <c r="G411" s="879">
        <v>3891166000</v>
      </c>
      <c r="H411" s="879"/>
      <c r="I411" s="879">
        <v>3891166000</v>
      </c>
      <c r="J411" s="879"/>
      <c r="K411" s="879"/>
      <c r="L411" s="879">
        <v>3481883000</v>
      </c>
      <c r="M411" s="879"/>
      <c r="N411" s="879">
        <v>3481883000</v>
      </c>
      <c r="O411" s="879"/>
      <c r="P411" s="879"/>
      <c r="Q411" s="874"/>
      <c r="R411" s="874"/>
      <c r="S411" s="874"/>
      <c r="T411" s="874"/>
      <c r="U411" s="874"/>
      <c r="V411" s="879">
        <v>363117000</v>
      </c>
      <c r="W411" s="879"/>
      <c r="X411" s="879">
        <v>363117000</v>
      </c>
      <c r="Y411" s="879"/>
      <c r="Z411" s="879"/>
      <c r="AA411" s="879">
        <v>299798000</v>
      </c>
      <c r="AB411" s="879"/>
      <c r="AC411" s="879">
        <v>299798000</v>
      </c>
      <c r="AD411" s="879"/>
      <c r="AE411" s="879"/>
      <c r="AF411" s="880">
        <f t="shared" si="17"/>
        <v>82.562369704530497</v>
      </c>
      <c r="AG411" s="880"/>
      <c r="AH411" s="880">
        <f t="shared" si="18"/>
        <v>82.562369704530497</v>
      </c>
      <c r="AI411" s="880"/>
      <c r="AJ411" s="878"/>
    </row>
    <row r="412" spans="1:36" ht="36">
      <c r="A412" s="464" t="s">
        <v>3213</v>
      </c>
      <c r="B412" s="465" t="s">
        <v>2910</v>
      </c>
      <c r="C412" s="878"/>
      <c r="D412" s="878"/>
      <c r="E412" s="878"/>
      <c r="F412" s="874"/>
      <c r="G412" s="879">
        <v>4500000000</v>
      </c>
      <c r="H412" s="879"/>
      <c r="I412" s="879">
        <v>4500000000</v>
      </c>
      <c r="J412" s="879"/>
      <c r="K412" s="879"/>
      <c r="L412" s="879">
        <v>1350000000</v>
      </c>
      <c r="M412" s="879"/>
      <c r="N412" s="879">
        <v>1350000000</v>
      </c>
      <c r="O412" s="879"/>
      <c r="P412" s="879"/>
      <c r="Q412" s="874"/>
      <c r="R412" s="874"/>
      <c r="S412" s="874"/>
      <c r="T412" s="874"/>
      <c r="U412" s="874"/>
      <c r="V412" s="879">
        <v>269000000</v>
      </c>
      <c r="W412" s="879"/>
      <c r="X412" s="879">
        <v>269000000</v>
      </c>
      <c r="Y412" s="879"/>
      <c r="Z412" s="879"/>
      <c r="AA412" s="879"/>
      <c r="AB412" s="879"/>
      <c r="AC412" s="879"/>
      <c r="AD412" s="879"/>
      <c r="AE412" s="879"/>
      <c r="AF412" s="880">
        <f t="shared" si="17"/>
        <v>0</v>
      </c>
      <c r="AG412" s="880"/>
      <c r="AH412" s="880">
        <f t="shared" si="18"/>
        <v>0</v>
      </c>
      <c r="AI412" s="880"/>
      <c r="AJ412" s="878"/>
    </row>
    <row r="413" spans="1:36" ht="48">
      <c r="A413" s="464" t="s">
        <v>3214</v>
      </c>
      <c r="B413" s="465" t="s">
        <v>1401</v>
      </c>
      <c r="C413" s="878"/>
      <c r="D413" s="878"/>
      <c r="E413" s="878"/>
      <c r="F413" s="874"/>
      <c r="G413" s="879">
        <v>3996000000</v>
      </c>
      <c r="H413" s="879"/>
      <c r="I413" s="879">
        <v>3996000000</v>
      </c>
      <c r="J413" s="879"/>
      <c r="K413" s="879"/>
      <c r="L413" s="879">
        <v>1107000000</v>
      </c>
      <c r="M413" s="879"/>
      <c r="N413" s="879">
        <v>1107000000</v>
      </c>
      <c r="O413" s="879"/>
      <c r="P413" s="879"/>
      <c r="Q413" s="874"/>
      <c r="R413" s="874"/>
      <c r="S413" s="874"/>
      <c r="T413" s="874"/>
      <c r="U413" s="874"/>
      <c r="V413" s="879">
        <v>332000000</v>
      </c>
      <c r="W413" s="879"/>
      <c r="X413" s="879">
        <v>332000000</v>
      </c>
      <c r="Y413" s="879"/>
      <c r="Z413" s="879"/>
      <c r="AA413" s="879">
        <v>330996886</v>
      </c>
      <c r="AB413" s="879"/>
      <c r="AC413" s="879">
        <v>330996886</v>
      </c>
      <c r="AD413" s="879"/>
      <c r="AE413" s="879"/>
      <c r="AF413" s="880">
        <f t="shared" si="17"/>
        <v>99.697857228915666</v>
      </c>
      <c r="AG413" s="880"/>
      <c r="AH413" s="880">
        <f t="shared" si="18"/>
        <v>99.697857228915666</v>
      </c>
      <c r="AI413" s="880"/>
      <c r="AJ413" s="878"/>
    </row>
    <row r="414" spans="1:36" ht="36">
      <c r="A414" s="464" t="s">
        <v>3215</v>
      </c>
      <c r="B414" s="465" t="s">
        <v>1502</v>
      </c>
      <c r="C414" s="878"/>
      <c r="D414" s="878"/>
      <c r="E414" s="878"/>
      <c r="F414" s="874"/>
      <c r="G414" s="879">
        <v>2000000000</v>
      </c>
      <c r="H414" s="879"/>
      <c r="I414" s="879">
        <v>2000000000</v>
      </c>
      <c r="J414" s="879"/>
      <c r="K414" s="879"/>
      <c r="L414" s="879">
        <v>1789554000</v>
      </c>
      <c r="M414" s="879"/>
      <c r="N414" s="879">
        <v>1789554000</v>
      </c>
      <c r="O414" s="879"/>
      <c r="P414" s="879"/>
      <c r="Q414" s="874"/>
      <c r="R414" s="874"/>
      <c r="S414" s="874"/>
      <c r="T414" s="874"/>
      <c r="U414" s="874"/>
      <c r="V414" s="879">
        <v>383446000</v>
      </c>
      <c r="W414" s="879"/>
      <c r="X414" s="879">
        <v>383446000</v>
      </c>
      <c r="Y414" s="879"/>
      <c r="Z414" s="879"/>
      <c r="AA414" s="879">
        <v>244671000</v>
      </c>
      <c r="AB414" s="879"/>
      <c r="AC414" s="879">
        <v>244671000</v>
      </c>
      <c r="AD414" s="879"/>
      <c r="AE414" s="879"/>
      <c r="AF414" s="880">
        <f t="shared" si="17"/>
        <v>63.808463251670375</v>
      </c>
      <c r="AG414" s="880"/>
      <c r="AH414" s="880">
        <f t="shared" si="18"/>
        <v>63.808463251670375</v>
      </c>
      <c r="AI414" s="880"/>
      <c r="AJ414" s="878"/>
    </row>
    <row r="415" spans="1:36" ht="24">
      <c r="A415" s="464" t="s">
        <v>3216</v>
      </c>
      <c r="B415" s="465" t="s">
        <v>1531</v>
      </c>
      <c r="C415" s="878"/>
      <c r="D415" s="878"/>
      <c r="E415" s="878"/>
      <c r="F415" s="874"/>
      <c r="G415" s="879">
        <v>3000000000</v>
      </c>
      <c r="H415" s="879"/>
      <c r="I415" s="879">
        <v>3000000000</v>
      </c>
      <c r="J415" s="879"/>
      <c r="K415" s="879"/>
      <c r="L415" s="879"/>
      <c r="M415" s="879"/>
      <c r="N415" s="879"/>
      <c r="O415" s="879"/>
      <c r="P415" s="879"/>
      <c r="Q415" s="874"/>
      <c r="R415" s="874"/>
      <c r="S415" s="874"/>
      <c r="T415" s="874"/>
      <c r="U415" s="874"/>
      <c r="V415" s="879">
        <v>239000000</v>
      </c>
      <c r="W415" s="879"/>
      <c r="X415" s="879">
        <v>239000000</v>
      </c>
      <c r="Y415" s="879"/>
      <c r="Z415" s="879"/>
      <c r="AA415" s="879">
        <v>221973000</v>
      </c>
      <c r="AB415" s="879"/>
      <c r="AC415" s="879">
        <v>221973000</v>
      </c>
      <c r="AD415" s="879"/>
      <c r="AE415" s="879"/>
      <c r="AF415" s="880">
        <f t="shared" si="17"/>
        <v>92.87573221757323</v>
      </c>
      <c r="AG415" s="880"/>
      <c r="AH415" s="880">
        <f t="shared" si="18"/>
        <v>92.87573221757323</v>
      </c>
      <c r="AI415" s="880"/>
      <c r="AJ415" s="878"/>
    </row>
    <row r="416" spans="1:36" ht="24">
      <c r="A416" s="464" t="s">
        <v>3217</v>
      </c>
      <c r="B416" s="465" t="s">
        <v>1400</v>
      </c>
      <c r="C416" s="878"/>
      <c r="D416" s="878"/>
      <c r="E416" s="878"/>
      <c r="F416" s="874"/>
      <c r="G416" s="879">
        <v>5500000000</v>
      </c>
      <c r="H416" s="879"/>
      <c r="I416" s="879">
        <v>5500000000</v>
      </c>
      <c r="J416" s="879"/>
      <c r="K416" s="879"/>
      <c r="L416" s="879">
        <v>940991500</v>
      </c>
      <c r="M416" s="879"/>
      <c r="N416" s="879">
        <v>940991500</v>
      </c>
      <c r="O416" s="879"/>
      <c r="P416" s="879"/>
      <c r="Q416" s="874"/>
      <c r="R416" s="874"/>
      <c r="S416" s="874"/>
      <c r="T416" s="874"/>
      <c r="U416" s="874"/>
      <c r="V416" s="879">
        <v>541000000</v>
      </c>
      <c r="W416" s="879"/>
      <c r="X416" s="879">
        <v>541000000</v>
      </c>
      <c r="Y416" s="879"/>
      <c r="Z416" s="879"/>
      <c r="AA416" s="879">
        <v>425937900</v>
      </c>
      <c r="AB416" s="879"/>
      <c r="AC416" s="879">
        <v>425937900</v>
      </c>
      <c r="AD416" s="879"/>
      <c r="AE416" s="879"/>
      <c r="AF416" s="880">
        <f t="shared" si="17"/>
        <v>78.731589648798519</v>
      </c>
      <c r="AG416" s="880"/>
      <c r="AH416" s="880">
        <f t="shared" si="18"/>
        <v>78.731589648798519</v>
      </c>
      <c r="AI416" s="880"/>
      <c r="AJ416" s="878"/>
    </row>
    <row r="417" spans="1:36" ht="24">
      <c r="A417" s="464" t="s">
        <v>3218</v>
      </c>
      <c r="B417" s="465" t="s">
        <v>1506</v>
      </c>
      <c r="C417" s="878"/>
      <c r="D417" s="878"/>
      <c r="E417" s="878"/>
      <c r="F417" s="874"/>
      <c r="G417" s="879">
        <v>2997998000</v>
      </c>
      <c r="H417" s="879"/>
      <c r="I417" s="879">
        <v>2997998000</v>
      </c>
      <c r="J417" s="879"/>
      <c r="K417" s="879"/>
      <c r="L417" s="879"/>
      <c r="M417" s="879"/>
      <c r="N417" s="879"/>
      <c r="O417" s="879"/>
      <c r="P417" s="879"/>
      <c r="Q417" s="874"/>
      <c r="R417" s="874"/>
      <c r="S417" s="874"/>
      <c r="T417" s="874"/>
      <c r="U417" s="874"/>
      <c r="V417" s="879">
        <v>224000000</v>
      </c>
      <c r="W417" s="879"/>
      <c r="X417" s="879">
        <v>224000000</v>
      </c>
      <c r="Y417" s="879"/>
      <c r="Z417" s="879"/>
      <c r="AA417" s="879">
        <v>193122000</v>
      </c>
      <c r="AB417" s="879"/>
      <c r="AC417" s="879">
        <v>193122000</v>
      </c>
      <c r="AD417" s="879"/>
      <c r="AE417" s="879"/>
      <c r="AF417" s="880">
        <f t="shared" si="17"/>
        <v>86.215178571428581</v>
      </c>
      <c r="AG417" s="880"/>
      <c r="AH417" s="880">
        <f t="shared" si="18"/>
        <v>86.215178571428581</v>
      </c>
      <c r="AI417" s="880"/>
      <c r="AJ417" s="878"/>
    </row>
    <row r="418" spans="1:36" ht="24">
      <c r="A418" s="464" t="s">
        <v>3219</v>
      </c>
      <c r="B418" s="465" t="s">
        <v>3220</v>
      </c>
      <c r="C418" s="878"/>
      <c r="D418" s="878"/>
      <c r="E418" s="878"/>
      <c r="F418" s="874"/>
      <c r="G418" s="879">
        <v>2000000000</v>
      </c>
      <c r="H418" s="879"/>
      <c r="I418" s="879">
        <v>2000000000</v>
      </c>
      <c r="J418" s="879"/>
      <c r="K418" s="879"/>
      <c r="L418" s="879"/>
      <c r="M418" s="879"/>
      <c r="N418" s="879"/>
      <c r="O418" s="879"/>
      <c r="P418" s="879"/>
      <c r="Q418" s="874"/>
      <c r="R418" s="874"/>
      <c r="S418" s="874"/>
      <c r="T418" s="874"/>
      <c r="U418" s="874"/>
      <c r="V418" s="879">
        <v>125000000</v>
      </c>
      <c r="W418" s="879"/>
      <c r="X418" s="879">
        <v>125000000</v>
      </c>
      <c r="Y418" s="879"/>
      <c r="Z418" s="879"/>
      <c r="AA418" s="879"/>
      <c r="AB418" s="879"/>
      <c r="AC418" s="879"/>
      <c r="AD418" s="879"/>
      <c r="AE418" s="879"/>
      <c r="AF418" s="880">
        <f t="shared" si="17"/>
        <v>0</v>
      </c>
      <c r="AG418" s="880"/>
      <c r="AH418" s="880">
        <f t="shared" si="18"/>
        <v>0</v>
      </c>
      <c r="AI418" s="880"/>
      <c r="AJ418" s="878"/>
    </row>
    <row r="419" spans="1:36" ht="36">
      <c r="A419" s="464" t="s">
        <v>3221</v>
      </c>
      <c r="B419" s="465" t="s">
        <v>1614</v>
      </c>
      <c r="C419" s="878"/>
      <c r="D419" s="878"/>
      <c r="E419" s="878"/>
      <c r="F419" s="874"/>
      <c r="G419" s="879">
        <v>5444000000</v>
      </c>
      <c r="H419" s="879"/>
      <c r="I419" s="879">
        <v>5444000000</v>
      </c>
      <c r="J419" s="879"/>
      <c r="K419" s="879"/>
      <c r="L419" s="879"/>
      <c r="M419" s="879"/>
      <c r="N419" s="879"/>
      <c r="O419" s="879"/>
      <c r="P419" s="879"/>
      <c r="Q419" s="874"/>
      <c r="R419" s="874"/>
      <c r="S419" s="874"/>
      <c r="T419" s="874"/>
      <c r="U419" s="874"/>
      <c r="V419" s="879">
        <v>439000000</v>
      </c>
      <c r="W419" s="879"/>
      <c r="X419" s="879">
        <v>439000000</v>
      </c>
      <c r="Y419" s="879"/>
      <c r="Z419" s="879"/>
      <c r="AA419" s="879">
        <v>439000000</v>
      </c>
      <c r="AB419" s="879"/>
      <c r="AC419" s="879">
        <v>439000000</v>
      </c>
      <c r="AD419" s="879"/>
      <c r="AE419" s="879"/>
      <c r="AF419" s="880">
        <f t="shared" si="17"/>
        <v>100</v>
      </c>
      <c r="AG419" s="880"/>
      <c r="AH419" s="880">
        <f t="shared" si="18"/>
        <v>100</v>
      </c>
      <c r="AI419" s="880"/>
      <c r="AJ419" s="878"/>
    </row>
    <row r="420" spans="1:36" ht="24">
      <c r="A420" s="464" t="s">
        <v>3222</v>
      </c>
      <c r="B420" s="465" t="s">
        <v>1509</v>
      </c>
      <c r="C420" s="878"/>
      <c r="D420" s="878"/>
      <c r="E420" s="878"/>
      <c r="F420" s="874"/>
      <c r="G420" s="879">
        <v>4783849000</v>
      </c>
      <c r="H420" s="879"/>
      <c r="I420" s="879">
        <v>4783849000</v>
      </c>
      <c r="J420" s="879"/>
      <c r="K420" s="879"/>
      <c r="L420" s="879">
        <v>2822000000</v>
      </c>
      <c r="M420" s="879"/>
      <c r="N420" s="879">
        <v>2822000000</v>
      </c>
      <c r="O420" s="879"/>
      <c r="P420" s="879"/>
      <c r="Q420" s="874"/>
      <c r="R420" s="874"/>
      <c r="S420" s="874"/>
      <c r="T420" s="874"/>
      <c r="U420" s="874"/>
      <c r="V420" s="879">
        <v>359000000</v>
      </c>
      <c r="W420" s="879"/>
      <c r="X420" s="879">
        <v>359000000</v>
      </c>
      <c r="Y420" s="879"/>
      <c r="Z420" s="879"/>
      <c r="AA420" s="879"/>
      <c r="AB420" s="879"/>
      <c r="AC420" s="879"/>
      <c r="AD420" s="879"/>
      <c r="AE420" s="879"/>
      <c r="AF420" s="880">
        <f t="shared" si="17"/>
        <v>0</v>
      </c>
      <c r="AG420" s="880"/>
      <c r="AH420" s="880">
        <f t="shared" si="18"/>
        <v>0</v>
      </c>
      <c r="AI420" s="880"/>
      <c r="AJ420" s="878"/>
    </row>
    <row r="421" spans="1:36" ht="24">
      <c r="A421" s="464" t="s">
        <v>3223</v>
      </c>
      <c r="B421" s="465" t="s">
        <v>1574</v>
      </c>
      <c r="C421" s="878"/>
      <c r="D421" s="878"/>
      <c r="E421" s="878"/>
      <c r="F421" s="874"/>
      <c r="G421" s="879">
        <v>500000000</v>
      </c>
      <c r="H421" s="879"/>
      <c r="I421" s="879">
        <v>500000000</v>
      </c>
      <c r="J421" s="879"/>
      <c r="K421" s="879"/>
      <c r="L421" s="879">
        <v>40000000</v>
      </c>
      <c r="M421" s="879"/>
      <c r="N421" s="879">
        <v>40000000</v>
      </c>
      <c r="O421" s="879"/>
      <c r="P421" s="879"/>
      <c r="Q421" s="874"/>
      <c r="R421" s="874"/>
      <c r="S421" s="874"/>
      <c r="T421" s="874"/>
      <c r="U421" s="874"/>
      <c r="V421" s="879">
        <v>440000000</v>
      </c>
      <c r="W421" s="879"/>
      <c r="X421" s="879">
        <v>440000000</v>
      </c>
      <c r="Y421" s="879"/>
      <c r="Z421" s="879"/>
      <c r="AA421" s="879">
        <v>440000000</v>
      </c>
      <c r="AB421" s="879"/>
      <c r="AC421" s="879">
        <v>440000000</v>
      </c>
      <c r="AD421" s="879"/>
      <c r="AE421" s="879"/>
      <c r="AF421" s="880">
        <f t="shared" si="17"/>
        <v>100</v>
      </c>
      <c r="AG421" s="880"/>
      <c r="AH421" s="880">
        <f t="shared" si="18"/>
        <v>100</v>
      </c>
      <c r="AI421" s="880"/>
      <c r="AJ421" s="878"/>
    </row>
    <row r="422" spans="1:36" ht="24">
      <c r="A422" s="464" t="s">
        <v>3224</v>
      </c>
      <c r="B422" s="465" t="s">
        <v>2551</v>
      </c>
      <c r="C422" s="878"/>
      <c r="D422" s="878"/>
      <c r="E422" s="878"/>
      <c r="F422" s="874"/>
      <c r="G422" s="879">
        <v>2874629000</v>
      </c>
      <c r="H422" s="879"/>
      <c r="I422" s="879">
        <v>2874629000</v>
      </c>
      <c r="J422" s="879"/>
      <c r="K422" s="879"/>
      <c r="L422" s="879">
        <v>2661103000</v>
      </c>
      <c r="M422" s="879"/>
      <c r="N422" s="879">
        <v>2661103000</v>
      </c>
      <c r="O422" s="879"/>
      <c r="P422" s="879"/>
      <c r="Q422" s="874"/>
      <c r="R422" s="874"/>
      <c r="S422" s="874"/>
      <c r="T422" s="874"/>
      <c r="U422" s="874"/>
      <c r="V422" s="879">
        <v>166897000</v>
      </c>
      <c r="W422" s="879"/>
      <c r="X422" s="879">
        <v>166897000</v>
      </c>
      <c r="Y422" s="879"/>
      <c r="Z422" s="879"/>
      <c r="AA422" s="879">
        <v>148190000</v>
      </c>
      <c r="AB422" s="879"/>
      <c r="AC422" s="879">
        <v>148190000</v>
      </c>
      <c r="AD422" s="879"/>
      <c r="AE422" s="879"/>
      <c r="AF422" s="880">
        <f t="shared" si="17"/>
        <v>88.791290436616606</v>
      </c>
      <c r="AG422" s="880"/>
      <c r="AH422" s="880">
        <f t="shared" si="18"/>
        <v>88.791290436616606</v>
      </c>
      <c r="AI422" s="880"/>
      <c r="AJ422" s="878"/>
    </row>
    <row r="423" spans="1:36" ht="36">
      <c r="A423" s="464" t="s">
        <v>3225</v>
      </c>
      <c r="B423" s="465" t="s">
        <v>1528</v>
      </c>
      <c r="C423" s="878"/>
      <c r="D423" s="878"/>
      <c r="E423" s="878"/>
      <c r="F423" s="874"/>
      <c r="G423" s="879">
        <v>6229038000</v>
      </c>
      <c r="H423" s="879"/>
      <c r="I423" s="879">
        <v>6229038000</v>
      </c>
      <c r="J423" s="879"/>
      <c r="K423" s="879"/>
      <c r="L423" s="879"/>
      <c r="M423" s="879"/>
      <c r="N423" s="879"/>
      <c r="O423" s="879"/>
      <c r="P423" s="879"/>
      <c r="Q423" s="874"/>
      <c r="R423" s="874"/>
      <c r="S423" s="874"/>
      <c r="T423" s="874"/>
      <c r="U423" s="874"/>
      <c r="V423" s="879">
        <v>343000000</v>
      </c>
      <c r="W423" s="879"/>
      <c r="X423" s="879">
        <v>343000000</v>
      </c>
      <c r="Y423" s="879"/>
      <c r="Z423" s="879"/>
      <c r="AA423" s="879">
        <v>248257000</v>
      </c>
      <c r="AB423" s="879"/>
      <c r="AC423" s="879">
        <v>248257000</v>
      </c>
      <c r="AD423" s="879"/>
      <c r="AE423" s="879"/>
      <c r="AF423" s="880">
        <f t="shared" si="17"/>
        <v>72.378134110787173</v>
      </c>
      <c r="AG423" s="880"/>
      <c r="AH423" s="880">
        <f t="shared" si="18"/>
        <v>72.378134110787173</v>
      </c>
      <c r="AI423" s="880"/>
      <c r="AJ423" s="878"/>
    </row>
    <row r="424" spans="1:36" ht="24">
      <c r="A424" s="464" t="s">
        <v>3226</v>
      </c>
      <c r="B424" s="465" t="s">
        <v>1410</v>
      </c>
      <c r="C424" s="878"/>
      <c r="D424" s="878"/>
      <c r="E424" s="878"/>
      <c r="F424" s="874"/>
      <c r="G424" s="879">
        <v>6612000000</v>
      </c>
      <c r="H424" s="879"/>
      <c r="I424" s="879">
        <v>6612000000</v>
      </c>
      <c r="J424" s="879"/>
      <c r="K424" s="879"/>
      <c r="L424" s="879"/>
      <c r="M424" s="879"/>
      <c r="N424" s="879"/>
      <c r="O424" s="879"/>
      <c r="P424" s="879"/>
      <c r="Q424" s="874"/>
      <c r="R424" s="874"/>
      <c r="S424" s="874"/>
      <c r="T424" s="874"/>
      <c r="U424" s="874"/>
      <c r="V424" s="879">
        <v>564000000</v>
      </c>
      <c r="W424" s="879"/>
      <c r="X424" s="879">
        <v>564000000</v>
      </c>
      <c r="Y424" s="879"/>
      <c r="Z424" s="879"/>
      <c r="AA424" s="879">
        <v>563795560</v>
      </c>
      <c r="AB424" s="879"/>
      <c r="AC424" s="879">
        <v>563795560</v>
      </c>
      <c r="AD424" s="879"/>
      <c r="AE424" s="879"/>
      <c r="AF424" s="880">
        <f t="shared" si="17"/>
        <v>99.963751773049651</v>
      </c>
      <c r="AG424" s="880"/>
      <c r="AH424" s="880">
        <f t="shared" si="18"/>
        <v>99.963751773049651</v>
      </c>
      <c r="AI424" s="880"/>
      <c r="AJ424" s="878"/>
    </row>
    <row r="425" spans="1:36" ht="24">
      <c r="A425" s="464" t="s">
        <v>3227</v>
      </c>
      <c r="B425" s="465" t="s">
        <v>1385</v>
      </c>
      <c r="C425" s="878"/>
      <c r="D425" s="878"/>
      <c r="E425" s="878"/>
      <c r="F425" s="874"/>
      <c r="G425" s="879"/>
      <c r="H425" s="879"/>
      <c r="I425" s="879"/>
      <c r="J425" s="879"/>
      <c r="K425" s="879"/>
      <c r="L425" s="879"/>
      <c r="M425" s="879"/>
      <c r="N425" s="879"/>
      <c r="O425" s="879"/>
      <c r="P425" s="879"/>
      <c r="Q425" s="874"/>
      <c r="R425" s="874"/>
      <c r="S425" s="874"/>
      <c r="T425" s="874"/>
      <c r="U425" s="874"/>
      <c r="V425" s="879">
        <v>0</v>
      </c>
      <c r="W425" s="879"/>
      <c r="X425" s="879">
        <v>0</v>
      </c>
      <c r="Y425" s="879"/>
      <c r="Z425" s="879"/>
      <c r="AA425" s="879"/>
      <c r="AB425" s="879"/>
      <c r="AC425" s="879"/>
      <c r="AD425" s="879"/>
      <c r="AE425" s="879"/>
      <c r="AF425" s="880" t="e">
        <f t="shared" si="17"/>
        <v>#DIV/0!</v>
      </c>
      <c r="AG425" s="880"/>
      <c r="AH425" s="880" t="e">
        <f t="shared" si="18"/>
        <v>#DIV/0!</v>
      </c>
      <c r="AI425" s="880"/>
      <c r="AJ425" s="878"/>
    </row>
    <row r="426" spans="1:36" ht="24">
      <c r="A426" s="464" t="s">
        <v>3228</v>
      </c>
      <c r="B426" s="465" t="s">
        <v>3229</v>
      </c>
      <c r="C426" s="878"/>
      <c r="D426" s="878"/>
      <c r="E426" s="878"/>
      <c r="F426" s="874"/>
      <c r="G426" s="879">
        <v>4900000000</v>
      </c>
      <c r="H426" s="879"/>
      <c r="I426" s="879">
        <v>4900000000</v>
      </c>
      <c r="J426" s="879"/>
      <c r="K426" s="879"/>
      <c r="L426" s="879"/>
      <c r="M426" s="879"/>
      <c r="N426" s="879"/>
      <c r="O426" s="879"/>
      <c r="P426" s="879"/>
      <c r="Q426" s="874"/>
      <c r="R426" s="874"/>
      <c r="S426" s="874"/>
      <c r="T426" s="874"/>
      <c r="U426" s="874"/>
      <c r="V426" s="879">
        <v>377000000</v>
      </c>
      <c r="W426" s="879"/>
      <c r="X426" s="879">
        <v>377000000</v>
      </c>
      <c r="Y426" s="879"/>
      <c r="Z426" s="879"/>
      <c r="AA426" s="879">
        <v>376821000</v>
      </c>
      <c r="AB426" s="879"/>
      <c r="AC426" s="879">
        <v>376821000</v>
      </c>
      <c r="AD426" s="879"/>
      <c r="AE426" s="879"/>
      <c r="AF426" s="880">
        <f t="shared" si="17"/>
        <v>99.952519893899208</v>
      </c>
      <c r="AG426" s="880"/>
      <c r="AH426" s="880">
        <f t="shared" si="18"/>
        <v>99.952519893899208</v>
      </c>
      <c r="AI426" s="880"/>
      <c r="AJ426" s="878"/>
    </row>
    <row r="427" spans="1:36" ht="36">
      <c r="A427" s="464" t="s">
        <v>3230</v>
      </c>
      <c r="B427" s="465" t="s">
        <v>3231</v>
      </c>
      <c r="C427" s="878"/>
      <c r="D427" s="878"/>
      <c r="E427" s="878"/>
      <c r="F427" s="874"/>
      <c r="G427" s="879">
        <v>4896402000</v>
      </c>
      <c r="H427" s="879"/>
      <c r="I427" s="879">
        <v>4896402000</v>
      </c>
      <c r="J427" s="879"/>
      <c r="K427" s="879"/>
      <c r="L427" s="879"/>
      <c r="M427" s="879"/>
      <c r="N427" s="879"/>
      <c r="O427" s="879"/>
      <c r="P427" s="879"/>
      <c r="Q427" s="874"/>
      <c r="R427" s="874"/>
      <c r="S427" s="874"/>
      <c r="T427" s="874"/>
      <c r="U427" s="874"/>
      <c r="V427" s="879">
        <v>149000000</v>
      </c>
      <c r="W427" s="879"/>
      <c r="X427" s="879">
        <v>149000000</v>
      </c>
      <c r="Y427" s="879"/>
      <c r="Z427" s="879"/>
      <c r="AA427" s="879">
        <v>135952000</v>
      </c>
      <c r="AB427" s="879"/>
      <c r="AC427" s="879">
        <v>135952000</v>
      </c>
      <c r="AD427" s="879"/>
      <c r="AE427" s="879"/>
      <c r="AF427" s="880">
        <f t="shared" si="17"/>
        <v>91.242953020134237</v>
      </c>
      <c r="AG427" s="880"/>
      <c r="AH427" s="880">
        <f t="shared" si="18"/>
        <v>91.242953020134237</v>
      </c>
      <c r="AI427" s="880"/>
      <c r="AJ427" s="878"/>
    </row>
    <row r="428" spans="1:36" ht="24">
      <c r="A428" s="464" t="s">
        <v>3232</v>
      </c>
      <c r="B428" s="465" t="s">
        <v>3233</v>
      </c>
      <c r="C428" s="878"/>
      <c r="D428" s="878"/>
      <c r="E428" s="878"/>
      <c r="F428" s="874"/>
      <c r="G428" s="879">
        <v>3500000000</v>
      </c>
      <c r="H428" s="879"/>
      <c r="I428" s="879">
        <v>3500000000</v>
      </c>
      <c r="J428" s="879"/>
      <c r="K428" s="879"/>
      <c r="L428" s="879"/>
      <c r="M428" s="879"/>
      <c r="N428" s="879"/>
      <c r="O428" s="879"/>
      <c r="P428" s="879"/>
      <c r="Q428" s="874"/>
      <c r="R428" s="874"/>
      <c r="S428" s="874"/>
      <c r="T428" s="874"/>
      <c r="U428" s="874"/>
      <c r="V428" s="879">
        <v>29000000</v>
      </c>
      <c r="W428" s="879"/>
      <c r="X428" s="879">
        <v>29000000</v>
      </c>
      <c r="Y428" s="879"/>
      <c r="Z428" s="879"/>
      <c r="AA428" s="879">
        <v>9131000</v>
      </c>
      <c r="AB428" s="879"/>
      <c r="AC428" s="879">
        <v>9131000</v>
      </c>
      <c r="AD428" s="879"/>
      <c r="AE428" s="879"/>
      <c r="AF428" s="880">
        <f t="shared" si="17"/>
        <v>31.486206896551721</v>
      </c>
      <c r="AG428" s="880"/>
      <c r="AH428" s="880">
        <f t="shared" si="18"/>
        <v>31.486206896551721</v>
      </c>
      <c r="AI428" s="880"/>
      <c r="AJ428" s="878"/>
    </row>
    <row r="429" spans="1:36" ht="36">
      <c r="A429" s="464" t="s">
        <v>3234</v>
      </c>
      <c r="B429" s="465" t="s">
        <v>1389</v>
      </c>
      <c r="C429" s="878"/>
      <c r="D429" s="878"/>
      <c r="E429" s="878"/>
      <c r="F429" s="874"/>
      <c r="G429" s="879">
        <v>3065231000</v>
      </c>
      <c r="H429" s="879"/>
      <c r="I429" s="879">
        <v>3065231000</v>
      </c>
      <c r="J429" s="879"/>
      <c r="K429" s="879"/>
      <c r="L429" s="879">
        <v>2110335000</v>
      </c>
      <c r="M429" s="879"/>
      <c r="N429" s="879">
        <v>2110335000</v>
      </c>
      <c r="O429" s="879"/>
      <c r="P429" s="879"/>
      <c r="Q429" s="874"/>
      <c r="R429" s="874"/>
      <c r="S429" s="874"/>
      <c r="T429" s="874"/>
      <c r="U429" s="874"/>
      <c r="V429" s="879">
        <v>858665000</v>
      </c>
      <c r="W429" s="879"/>
      <c r="X429" s="879">
        <v>858665000</v>
      </c>
      <c r="Y429" s="879"/>
      <c r="Z429" s="879"/>
      <c r="AA429" s="879">
        <v>765665000</v>
      </c>
      <c r="AB429" s="879"/>
      <c r="AC429" s="879">
        <v>765665000</v>
      </c>
      <c r="AD429" s="879"/>
      <c r="AE429" s="879"/>
      <c r="AF429" s="880">
        <f t="shared" si="17"/>
        <v>89.169233635934859</v>
      </c>
      <c r="AG429" s="880"/>
      <c r="AH429" s="880">
        <f t="shared" si="18"/>
        <v>89.169233635934859</v>
      </c>
      <c r="AI429" s="880"/>
      <c r="AJ429" s="878"/>
    </row>
    <row r="430" spans="1:36" ht="36">
      <c r="A430" s="464" t="s">
        <v>211</v>
      </c>
      <c r="B430" s="465" t="s">
        <v>1466</v>
      </c>
      <c r="C430" s="878"/>
      <c r="D430" s="878"/>
      <c r="E430" s="878"/>
      <c r="F430" s="874"/>
      <c r="G430" s="879">
        <v>629128000000</v>
      </c>
      <c r="H430" s="879"/>
      <c r="I430" s="879">
        <v>629128000000</v>
      </c>
      <c r="J430" s="879"/>
      <c r="K430" s="879"/>
      <c r="L430" s="879"/>
      <c r="M430" s="879"/>
      <c r="N430" s="879"/>
      <c r="O430" s="879"/>
      <c r="P430" s="879"/>
      <c r="Q430" s="874"/>
      <c r="R430" s="874"/>
      <c r="S430" s="874"/>
      <c r="T430" s="874"/>
      <c r="U430" s="874"/>
      <c r="V430" s="879">
        <v>202000000</v>
      </c>
      <c r="W430" s="879"/>
      <c r="X430" s="879">
        <v>202000000</v>
      </c>
      <c r="Y430" s="879"/>
      <c r="Z430" s="879"/>
      <c r="AA430" s="879">
        <v>142753800</v>
      </c>
      <c r="AB430" s="879"/>
      <c r="AC430" s="879">
        <v>142753800</v>
      </c>
      <c r="AD430" s="879"/>
      <c r="AE430" s="879"/>
      <c r="AF430" s="880">
        <f t="shared" si="17"/>
        <v>70.670198019801973</v>
      </c>
      <c r="AG430" s="880"/>
      <c r="AH430" s="880">
        <f t="shared" si="18"/>
        <v>70.670198019801973</v>
      </c>
      <c r="AI430" s="880"/>
      <c r="AJ430" s="878"/>
    </row>
    <row r="431" spans="1:36" ht="36">
      <c r="A431" s="464" t="s">
        <v>1008</v>
      </c>
      <c r="B431" s="465" t="s">
        <v>3235</v>
      </c>
      <c r="C431" s="878"/>
      <c r="D431" s="878"/>
      <c r="E431" s="878"/>
      <c r="F431" s="874"/>
      <c r="G431" s="879">
        <v>27000000000</v>
      </c>
      <c r="H431" s="879"/>
      <c r="I431" s="879">
        <v>27000000000</v>
      </c>
      <c r="J431" s="879"/>
      <c r="K431" s="879"/>
      <c r="L431" s="879"/>
      <c r="M431" s="879"/>
      <c r="N431" s="879"/>
      <c r="O431" s="879"/>
      <c r="P431" s="879"/>
      <c r="Q431" s="874"/>
      <c r="R431" s="874"/>
      <c r="S431" s="874"/>
      <c r="T431" s="874"/>
      <c r="U431" s="874"/>
      <c r="V431" s="879">
        <v>496000000</v>
      </c>
      <c r="W431" s="879"/>
      <c r="X431" s="879">
        <v>496000000</v>
      </c>
      <c r="Y431" s="879"/>
      <c r="Z431" s="879"/>
      <c r="AA431" s="879"/>
      <c r="AB431" s="879"/>
      <c r="AC431" s="879"/>
      <c r="AD431" s="879"/>
      <c r="AE431" s="879"/>
      <c r="AF431" s="880">
        <f t="shared" si="17"/>
        <v>0</v>
      </c>
      <c r="AG431" s="880"/>
      <c r="AH431" s="880">
        <f t="shared" si="18"/>
        <v>0</v>
      </c>
      <c r="AI431" s="880"/>
      <c r="AJ431" s="878"/>
    </row>
    <row r="432" spans="1:36" ht="24">
      <c r="A432" s="464" t="s">
        <v>3236</v>
      </c>
      <c r="B432" s="465" t="s">
        <v>1474</v>
      </c>
      <c r="C432" s="878"/>
      <c r="D432" s="878"/>
      <c r="E432" s="878"/>
      <c r="F432" s="874"/>
      <c r="G432" s="879">
        <v>7631119000</v>
      </c>
      <c r="H432" s="879"/>
      <c r="I432" s="879">
        <v>7631119000</v>
      </c>
      <c r="J432" s="879"/>
      <c r="K432" s="879"/>
      <c r="L432" s="879">
        <v>2214000000</v>
      </c>
      <c r="M432" s="879"/>
      <c r="N432" s="879">
        <v>2214000000</v>
      </c>
      <c r="O432" s="879"/>
      <c r="P432" s="879"/>
      <c r="Q432" s="874"/>
      <c r="R432" s="874"/>
      <c r="S432" s="874"/>
      <c r="T432" s="874"/>
      <c r="U432" s="874"/>
      <c r="V432" s="879">
        <v>380000000</v>
      </c>
      <c r="W432" s="879"/>
      <c r="X432" s="879">
        <v>380000000</v>
      </c>
      <c r="Y432" s="879"/>
      <c r="Z432" s="879"/>
      <c r="AA432" s="879">
        <v>380000000</v>
      </c>
      <c r="AB432" s="879"/>
      <c r="AC432" s="879">
        <v>380000000</v>
      </c>
      <c r="AD432" s="879"/>
      <c r="AE432" s="879"/>
      <c r="AF432" s="880">
        <f t="shared" si="17"/>
        <v>100</v>
      </c>
      <c r="AG432" s="880"/>
      <c r="AH432" s="880">
        <f t="shared" si="18"/>
        <v>100</v>
      </c>
      <c r="AI432" s="880"/>
      <c r="AJ432" s="878"/>
    </row>
    <row r="433" spans="1:36" ht="13.2">
      <c r="A433" s="872" t="s">
        <v>306</v>
      </c>
      <c r="B433" s="873" t="s">
        <v>2620</v>
      </c>
      <c r="C433" s="878"/>
      <c r="D433" s="878"/>
      <c r="E433" s="878"/>
      <c r="F433" s="874"/>
      <c r="G433" s="884"/>
      <c r="H433" s="884"/>
      <c r="I433" s="884"/>
      <c r="J433" s="884"/>
      <c r="K433" s="884"/>
      <c r="L433" s="884">
        <f t="shared" ref="L433:N433" si="19">SUM(L434:L459)</f>
        <v>0</v>
      </c>
      <c r="M433" s="884"/>
      <c r="N433" s="884">
        <f t="shared" si="19"/>
        <v>0</v>
      </c>
      <c r="O433" s="884"/>
      <c r="P433" s="884"/>
      <c r="Q433" s="874"/>
      <c r="R433" s="874"/>
      <c r="S433" s="874"/>
      <c r="T433" s="874"/>
      <c r="U433" s="874"/>
      <c r="V433" s="884">
        <v>44050000000</v>
      </c>
      <c r="W433" s="884"/>
      <c r="X433" s="884">
        <v>44050000000</v>
      </c>
      <c r="Y433" s="884"/>
      <c r="Z433" s="884"/>
      <c r="AA433" s="879">
        <v>33280397408</v>
      </c>
      <c r="AB433" s="879"/>
      <c r="AC433" s="879">
        <v>33280397408</v>
      </c>
      <c r="AD433" s="879"/>
      <c r="AE433" s="879"/>
      <c r="AF433" s="880">
        <f t="shared" si="17"/>
        <v>75.551412958002274</v>
      </c>
      <c r="AG433" s="880"/>
      <c r="AH433" s="880">
        <f t="shared" si="18"/>
        <v>75.551412958002274</v>
      </c>
      <c r="AI433" s="880"/>
      <c r="AJ433" s="878"/>
    </row>
    <row r="434" spans="1:36" ht="48">
      <c r="A434" s="464" t="s">
        <v>193</v>
      </c>
      <c r="B434" s="465" t="s">
        <v>2990</v>
      </c>
      <c r="C434" s="878"/>
      <c r="D434" s="878"/>
      <c r="E434" s="878"/>
      <c r="F434" s="874"/>
      <c r="G434" s="879">
        <v>4875238000</v>
      </c>
      <c r="H434" s="879"/>
      <c r="I434" s="879">
        <v>4875238000</v>
      </c>
      <c r="J434" s="879"/>
      <c r="K434" s="879"/>
      <c r="L434" s="879"/>
      <c r="M434" s="879"/>
      <c r="N434" s="879"/>
      <c r="O434" s="879"/>
      <c r="P434" s="879"/>
      <c r="Q434" s="874"/>
      <c r="R434" s="874"/>
      <c r="S434" s="874"/>
      <c r="T434" s="874"/>
      <c r="U434" s="874"/>
      <c r="V434" s="879">
        <v>2550000000</v>
      </c>
      <c r="W434" s="879"/>
      <c r="X434" s="879">
        <v>2550000000</v>
      </c>
      <c r="Y434" s="879"/>
      <c r="Z434" s="879"/>
      <c r="AA434" s="876">
        <v>2393923548</v>
      </c>
      <c r="AB434" s="876"/>
      <c r="AC434" s="876">
        <v>2393923548</v>
      </c>
      <c r="AD434" s="876"/>
      <c r="AE434" s="876"/>
      <c r="AF434" s="877">
        <f t="shared" si="17"/>
        <v>93.879354823529411</v>
      </c>
      <c r="AG434" s="877"/>
      <c r="AH434" s="877">
        <f t="shared" si="18"/>
        <v>93.879354823529411</v>
      </c>
      <c r="AI434" s="877"/>
      <c r="AJ434" s="878"/>
    </row>
    <row r="435" spans="1:36" ht="36">
      <c r="A435" s="464" t="s">
        <v>83</v>
      </c>
      <c r="B435" s="465" t="s">
        <v>3237</v>
      </c>
      <c r="C435" s="878"/>
      <c r="D435" s="878"/>
      <c r="E435" s="878"/>
      <c r="F435" s="874"/>
      <c r="G435" s="879">
        <v>8599858000</v>
      </c>
      <c r="H435" s="879"/>
      <c r="I435" s="879">
        <v>8599858000</v>
      </c>
      <c r="J435" s="879"/>
      <c r="K435" s="879"/>
      <c r="L435" s="879"/>
      <c r="M435" s="879"/>
      <c r="N435" s="879"/>
      <c r="O435" s="879"/>
      <c r="P435" s="879"/>
      <c r="Q435" s="874"/>
      <c r="R435" s="874"/>
      <c r="S435" s="874"/>
      <c r="T435" s="874"/>
      <c r="U435" s="874"/>
      <c r="V435" s="879">
        <v>3010000000</v>
      </c>
      <c r="W435" s="879"/>
      <c r="X435" s="879">
        <v>3010000000</v>
      </c>
      <c r="Y435" s="879"/>
      <c r="Z435" s="879"/>
      <c r="AA435" s="879">
        <v>3010000000</v>
      </c>
      <c r="AB435" s="879"/>
      <c r="AC435" s="879">
        <v>3010000000</v>
      </c>
      <c r="AD435" s="879"/>
      <c r="AE435" s="879"/>
      <c r="AF435" s="880">
        <f t="shared" si="17"/>
        <v>100</v>
      </c>
      <c r="AG435" s="880"/>
      <c r="AH435" s="880">
        <f t="shared" si="18"/>
        <v>100</v>
      </c>
      <c r="AI435" s="880"/>
      <c r="AJ435" s="878"/>
    </row>
    <row r="436" spans="1:36" ht="24">
      <c r="A436" s="464" t="s">
        <v>84</v>
      </c>
      <c r="B436" s="465" t="s">
        <v>3238</v>
      </c>
      <c r="C436" s="878"/>
      <c r="D436" s="878"/>
      <c r="E436" s="878"/>
      <c r="F436" s="874"/>
      <c r="G436" s="879">
        <v>3000000000</v>
      </c>
      <c r="H436" s="879"/>
      <c r="I436" s="879">
        <v>3000000000</v>
      </c>
      <c r="J436" s="879"/>
      <c r="K436" s="879"/>
      <c r="L436" s="879"/>
      <c r="M436" s="879"/>
      <c r="N436" s="879"/>
      <c r="O436" s="879"/>
      <c r="P436" s="879"/>
      <c r="Q436" s="874"/>
      <c r="R436" s="874"/>
      <c r="S436" s="874"/>
      <c r="T436" s="874"/>
      <c r="U436" s="874"/>
      <c r="V436" s="879">
        <v>630000000</v>
      </c>
      <c r="W436" s="879"/>
      <c r="X436" s="879">
        <v>630000000</v>
      </c>
      <c r="Y436" s="879"/>
      <c r="Z436" s="879"/>
      <c r="AA436" s="879">
        <v>630000000</v>
      </c>
      <c r="AB436" s="879"/>
      <c r="AC436" s="879">
        <v>630000000</v>
      </c>
      <c r="AD436" s="879"/>
      <c r="AE436" s="879"/>
      <c r="AF436" s="880">
        <f t="shared" si="17"/>
        <v>100</v>
      </c>
      <c r="AG436" s="880"/>
      <c r="AH436" s="880">
        <f t="shared" si="18"/>
        <v>100</v>
      </c>
      <c r="AI436" s="880"/>
      <c r="AJ436" s="878"/>
    </row>
    <row r="437" spans="1:36" ht="12">
      <c r="A437" s="464" t="s">
        <v>85</v>
      </c>
      <c r="B437" s="465" t="s">
        <v>3239</v>
      </c>
      <c r="C437" s="878"/>
      <c r="D437" s="878"/>
      <c r="E437" s="878"/>
      <c r="F437" s="874"/>
      <c r="G437" s="879">
        <v>4000000000</v>
      </c>
      <c r="H437" s="879"/>
      <c r="I437" s="879">
        <v>4000000000</v>
      </c>
      <c r="J437" s="879"/>
      <c r="K437" s="879"/>
      <c r="L437" s="879"/>
      <c r="M437" s="879"/>
      <c r="N437" s="879"/>
      <c r="O437" s="879"/>
      <c r="P437" s="879"/>
      <c r="Q437" s="874"/>
      <c r="R437" s="874"/>
      <c r="S437" s="874"/>
      <c r="T437" s="874"/>
      <c r="U437" s="874"/>
      <c r="V437" s="879">
        <v>840000000</v>
      </c>
      <c r="W437" s="879"/>
      <c r="X437" s="879">
        <v>840000000</v>
      </c>
      <c r="Y437" s="879"/>
      <c r="Z437" s="879"/>
      <c r="AA437" s="879">
        <v>840000000</v>
      </c>
      <c r="AB437" s="879"/>
      <c r="AC437" s="879">
        <v>840000000</v>
      </c>
      <c r="AD437" s="879"/>
      <c r="AE437" s="879"/>
      <c r="AF437" s="880">
        <f t="shared" si="17"/>
        <v>100</v>
      </c>
      <c r="AG437" s="880"/>
      <c r="AH437" s="880">
        <f t="shared" si="18"/>
        <v>100</v>
      </c>
      <c r="AI437" s="880"/>
      <c r="AJ437" s="878"/>
    </row>
    <row r="438" spans="1:36" ht="24">
      <c r="A438" s="464" t="s">
        <v>86</v>
      </c>
      <c r="B438" s="465" t="s">
        <v>3240</v>
      </c>
      <c r="C438" s="878"/>
      <c r="D438" s="878"/>
      <c r="E438" s="878"/>
      <c r="F438" s="874"/>
      <c r="G438" s="879">
        <v>3460704000</v>
      </c>
      <c r="H438" s="879"/>
      <c r="I438" s="879">
        <v>3460704000</v>
      </c>
      <c r="J438" s="879"/>
      <c r="K438" s="879"/>
      <c r="L438" s="879"/>
      <c r="M438" s="879"/>
      <c r="N438" s="879"/>
      <c r="O438" s="879"/>
      <c r="P438" s="879"/>
      <c r="Q438" s="874"/>
      <c r="R438" s="874"/>
      <c r="S438" s="874"/>
      <c r="T438" s="874"/>
      <c r="U438" s="874"/>
      <c r="V438" s="879">
        <v>3325000000</v>
      </c>
      <c r="W438" s="879"/>
      <c r="X438" s="879">
        <v>3325000000</v>
      </c>
      <c r="Y438" s="879"/>
      <c r="Z438" s="879"/>
      <c r="AA438" s="879">
        <v>3325000000</v>
      </c>
      <c r="AB438" s="879"/>
      <c r="AC438" s="879">
        <v>3325000000</v>
      </c>
      <c r="AD438" s="879"/>
      <c r="AE438" s="879"/>
      <c r="AF438" s="880">
        <f t="shared" si="17"/>
        <v>100</v>
      </c>
      <c r="AG438" s="880"/>
      <c r="AH438" s="880">
        <f t="shared" si="18"/>
        <v>100</v>
      </c>
      <c r="AI438" s="880"/>
      <c r="AJ438" s="878"/>
    </row>
    <row r="439" spans="1:36" ht="36">
      <c r="A439" s="464" t="s">
        <v>87</v>
      </c>
      <c r="B439" s="465" t="s">
        <v>3241</v>
      </c>
      <c r="C439" s="878"/>
      <c r="D439" s="878"/>
      <c r="E439" s="878"/>
      <c r="F439" s="874"/>
      <c r="G439" s="879">
        <v>5500000000</v>
      </c>
      <c r="H439" s="879"/>
      <c r="I439" s="879">
        <v>5500000000</v>
      </c>
      <c r="J439" s="879"/>
      <c r="K439" s="879"/>
      <c r="L439" s="879"/>
      <c r="M439" s="879"/>
      <c r="N439" s="879"/>
      <c r="O439" s="879"/>
      <c r="P439" s="879"/>
      <c r="Q439" s="874"/>
      <c r="R439" s="874"/>
      <c r="S439" s="874"/>
      <c r="T439" s="874"/>
      <c r="U439" s="874"/>
      <c r="V439" s="879">
        <v>1155000000</v>
      </c>
      <c r="W439" s="879"/>
      <c r="X439" s="879">
        <v>1155000000</v>
      </c>
      <c r="Y439" s="879"/>
      <c r="Z439" s="879"/>
      <c r="AA439" s="879">
        <v>843172000</v>
      </c>
      <c r="AB439" s="879"/>
      <c r="AC439" s="879">
        <v>843172000</v>
      </c>
      <c r="AD439" s="879"/>
      <c r="AE439" s="879"/>
      <c r="AF439" s="880">
        <f t="shared" si="17"/>
        <v>73.001904761904754</v>
      </c>
      <c r="AG439" s="880"/>
      <c r="AH439" s="880">
        <f t="shared" si="18"/>
        <v>73.001904761904754</v>
      </c>
      <c r="AI439" s="880"/>
      <c r="AJ439" s="878"/>
    </row>
    <row r="440" spans="1:36" ht="36">
      <c r="A440" s="464" t="s">
        <v>88</v>
      </c>
      <c r="B440" s="465" t="s">
        <v>3242</v>
      </c>
      <c r="C440" s="878"/>
      <c r="D440" s="878"/>
      <c r="E440" s="878"/>
      <c r="F440" s="874"/>
      <c r="G440" s="879">
        <v>11000000000</v>
      </c>
      <c r="H440" s="879"/>
      <c r="I440" s="879">
        <v>11000000000</v>
      </c>
      <c r="J440" s="879"/>
      <c r="K440" s="879"/>
      <c r="L440" s="879"/>
      <c r="M440" s="879"/>
      <c r="N440" s="879"/>
      <c r="O440" s="879"/>
      <c r="P440" s="879"/>
      <c r="Q440" s="874"/>
      <c r="R440" s="874"/>
      <c r="S440" s="874"/>
      <c r="T440" s="874"/>
      <c r="U440" s="874"/>
      <c r="V440" s="879">
        <v>2310000000</v>
      </c>
      <c r="W440" s="879"/>
      <c r="X440" s="879">
        <v>2310000000</v>
      </c>
      <c r="Y440" s="879"/>
      <c r="Z440" s="879"/>
      <c r="AA440" s="879">
        <v>470855000</v>
      </c>
      <c r="AB440" s="879"/>
      <c r="AC440" s="879">
        <v>470855000</v>
      </c>
      <c r="AD440" s="879"/>
      <c r="AE440" s="879"/>
      <c r="AF440" s="880">
        <f t="shared" si="17"/>
        <v>20.383333333333333</v>
      </c>
      <c r="AG440" s="880"/>
      <c r="AH440" s="880">
        <f t="shared" si="18"/>
        <v>20.383333333333333</v>
      </c>
      <c r="AI440" s="880"/>
      <c r="AJ440" s="878"/>
    </row>
    <row r="441" spans="1:36" ht="24">
      <c r="A441" s="464" t="s">
        <v>218</v>
      </c>
      <c r="B441" s="465" t="s">
        <v>3243</v>
      </c>
      <c r="C441" s="878"/>
      <c r="D441" s="878"/>
      <c r="E441" s="878"/>
      <c r="F441" s="874"/>
      <c r="G441" s="879">
        <v>5500000000</v>
      </c>
      <c r="H441" s="879"/>
      <c r="I441" s="879">
        <v>5500000000</v>
      </c>
      <c r="J441" s="879"/>
      <c r="K441" s="879"/>
      <c r="L441" s="879"/>
      <c r="M441" s="879"/>
      <c r="N441" s="879"/>
      <c r="O441" s="879"/>
      <c r="P441" s="879"/>
      <c r="Q441" s="874"/>
      <c r="R441" s="874"/>
      <c r="S441" s="874"/>
      <c r="T441" s="874"/>
      <c r="U441" s="874"/>
      <c r="V441" s="879">
        <v>1725000000</v>
      </c>
      <c r="W441" s="879"/>
      <c r="X441" s="879">
        <v>1725000000</v>
      </c>
      <c r="Y441" s="879"/>
      <c r="Z441" s="879"/>
      <c r="AA441" s="879">
        <v>324424000</v>
      </c>
      <c r="AB441" s="879"/>
      <c r="AC441" s="879">
        <v>324424000</v>
      </c>
      <c r="AD441" s="879"/>
      <c r="AE441" s="879"/>
      <c r="AF441" s="880">
        <f t="shared" si="17"/>
        <v>18.807188405797103</v>
      </c>
      <c r="AG441" s="880"/>
      <c r="AH441" s="880">
        <f t="shared" si="18"/>
        <v>18.807188405797103</v>
      </c>
      <c r="AI441" s="880"/>
      <c r="AJ441" s="878"/>
    </row>
    <row r="442" spans="1:36" ht="24">
      <c r="A442" s="464" t="s">
        <v>219</v>
      </c>
      <c r="B442" s="465" t="s">
        <v>3244</v>
      </c>
      <c r="C442" s="878"/>
      <c r="D442" s="878"/>
      <c r="E442" s="878"/>
      <c r="F442" s="874"/>
      <c r="G442" s="879">
        <v>5500000000</v>
      </c>
      <c r="H442" s="879"/>
      <c r="I442" s="879">
        <v>5500000000</v>
      </c>
      <c r="J442" s="879"/>
      <c r="K442" s="879"/>
      <c r="L442" s="879"/>
      <c r="M442" s="879"/>
      <c r="N442" s="879"/>
      <c r="O442" s="879"/>
      <c r="P442" s="879"/>
      <c r="Q442" s="874"/>
      <c r="R442" s="874"/>
      <c r="S442" s="874"/>
      <c r="T442" s="874"/>
      <c r="U442" s="874"/>
      <c r="V442" s="879">
        <v>1655000000</v>
      </c>
      <c r="W442" s="879"/>
      <c r="X442" s="879">
        <v>1655000000</v>
      </c>
      <c r="Y442" s="879"/>
      <c r="Z442" s="879"/>
      <c r="AA442" s="879">
        <v>312781000</v>
      </c>
      <c r="AB442" s="879"/>
      <c r="AC442" s="879">
        <v>312781000</v>
      </c>
      <c r="AD442" s="879"/>
      <c r="AE442" s="879"/>
      <c r="AF442" s="880">
        <f t="shared" si="17"/>
        <v>18.899154078549849</v>
      </c>
      <c r="AG442" s="880"/>
      <c r="AH442" s="880">
        <f t="shared" si="18"/>
        <v>18.899154078549849</v>
      </c>
      <c r="AI442" s="880"/>
      <c r="AJ442" s="878"/>
    </row>
    <row r="443" spans="1:36" ht="24">
      <c r="A443" s="464" t="s">
        <v>477</v>
      </c>
      <c r="B443" s="465" t="s">
        <v>3245</v>
      </c>
      <c r="C443" s="878"/>
      <c r="D443" s="878"/>
      <c r="E443" s="878"/>
      <c r="F443" s="874"/>
      <c r="G443" s="879">
        <v>5000000000</v>
      </c>
      <c r="H443" s="879"/>
      <c r="I443" s="879">
        <v>5000000000</v>
      </c>
      <c r="J443" s="879"/>
      <c r="K443" s="879"/>
      <c r="L443" s="879"/>
      <c r="M443" s="879"/>
      <c r="N443" s="879"/>
      <c r="O443" s="879"/>
      <c r="P443" s="879"/>
      <c r="Q443" s="874"/>
      <c r="R443" s="874"/>
      <c r="S443" s="874"/>
      <c r="T443" s="874"/>
      <c r="U443" s="874"/>
      <c r="V443" s="879">
        <v>1050000000</v>
      </c>
      <c r="W443" s="879"/>
      <c r="X443" s="879">
        <v>1050000000</v>
      </c>
      <c r="Y443" s="879"/>
      <c r="Z443" s="879"/>
      <c r="AA443" s="879">
        <v>1050000000</v>
      </c>
      <c r="AB443" s="879"/>
      <c r="AC443" s="879">
        <v>1050000000</v>
      </c>
      <c r="AD443" s="879"/>
      <c r="AE443" s="879"/>
      <c r="AF443" s="880">
        <f t="shared" si="17"/>
        <v>100</v>
      </c>
      <c r="AG443" s="880"/>
      <c r="AH443" s="880">
        <f t="shared" si="18"/>
        <v>100</v>
      </c>
      <c r="AI443" s="880"/>
      <c r="AJ443" s="878"/>
    </row>
    <row r="444" spans="1:36" ht="24">
      <c r="A444" s="464" t="s">
        <v>895</v>
      </c>
      <c r="B444" s="465" t="s">
        <v>2986</v>
      </c>
      <c r="C444" s="878"/>
      <c r="D444" s="878"/>
      <c r="E444" s="878"/>
      <c r="F444" s="874"/>
      <c r="G444" s="879">
        <v>5757630000</v>
      </c>
      <c r="H444" s="879"/>
      <c r="I444" s="879">
        <v>5757630000</v>
      </c>
      <c r="J444" s="879"/>
      <c r="K444" s="879"/>
      <c r="L444" s="879"/>
      <c r="M444" s="879"/>
      <c r="N444" s="879"/>
      <c r="O444" s="879"/>
      <c r="P444" s="879"/>
      <c r="Q444" s="874"/>
      <c r="R444" s="874"/>
      <c r="S444" s="874"/>
      <c r="T444" s="874"/>
      <c r="U444" s="874"/>
      <c r="V444" s="879">
        <v>655000000</v>
      </c>
      <c r="W444" s="879"/>
      <c r="X444" s="879">
        <v>655000000</v>
      </c>
      <c r="Y444" s="879"/>
      <c r="Z444" s="879"/>
      <c r="AA444" s="879">
        <v>632533000</v>
      </c>
      <c r="AB444" s="879"/>
      <c r="AC444" s="879">
        <v>632533000</v>
      </c>
      <c r="AD444" s="879"/>
      <c r="AE444" s="879"/>
      <c r="AF444" s="880">
        <f t="shared" si="17"/>
        <v>96.569923664122143</v>
      </c>
      <c r="AG444" s="880"/>
      <c r="AH444" s="880">
        <f t="shared" si="18"/>
        <v>96.569923664122143</v>
      </c>
      <c r="AI444" s="880"/>
      <c r="AJ444" s="878"/>
    </row>
    <row r="445" spans="1:36" ht="24">
      <c r="A445" s="464" t="s">
        <v>240</v>
      </c>
      <c r="B445" s="465" t="s">
        <v>3246</v>
      </c>
      <c r="C445" s="878"/>
      <c r="D445" s="878"/>
      <c r="E445" s="878"/>
      <c r="F445" s="874"/>
      <c r="G445" s="879">
        <v>6967018000</v>
      </c>
      <c r="H445" s="879"/>
      <c r="I445" s="879">
        <v>6967018000</v>
      </c>
      <c r="J445" s="879"/>
      <c r="K445" s="879"/>
      <c r="L445" s="879"/>
      <c r="M445" s="879"/>
      <c r="N445" s="879"/>
      <c r="O445" s="879"/>
      <c r="P445" s="879"/>
      <c r="Q445" s="874"/>
      <c r="R445" s="874"/>
      <c r="S445" s="874"/>
      <c r="T445" s="874"/>
      <c r="U445" s="874"/>
      <c r="V445" s="879">
        <v>2450000000</v>
      </c>
      <c r="W445" s="879"/>
      <c r="X445" s="879">
        <v>2450000000</v>
      </c>
      <c r="Y445" s="879"/>
      <c r="Z445" s="879"/>
      <c r="AA445" s="879">
        <v>2450000000</v>
      </c>
      <c r="AB445" s="879"/>
      <c r="AC445" s="879">
        <v>2450000000</v>
      </c>
      <c r="AD445" s="879"/>
      <c r="AE445" s="879"/>
      <c r="AF445" s="880">
        <f t="shared" si="17"/>
        <v>100</v>
      </c>
      <c r="AG445" s="880"/>
      <c r="AH445" s="880">
        <f t="shared" si="18"/>
        <v>100</v>
      </c>
      <c r="AI445" s="880"/>
      <c r="AJ445" s="878"/>
    </row>
    <row r="446" spans="1:36" ht="24">
      <c r="A446" s="464" t="s">
        <v>896</v>
      </c>
      <c r="B446" s="465" t="s">
        <v>3247</v>
      </c>
      <c r="C446" s="878"/>
      <c r="D446" s="878"/>
      <c r="E446" s="878"/>
      <c r="F446" s="874"/>
      <c r="G446" s="879">
        <v>6000000000</v>
      </c>
      <c r="H446" s="879"/>
      <c r="I446" s="879">
        <v>6000000000</v>
      </c>
      <c r="J446" s="879"/>
      <c r="K446" s="879"/>
      <c r="L446" s="879"/>
      <c r="M446" s="879"/>
      <c r="N446" s="879"/>
      <c r="O446" s="879"/>
      <c r="P446" s="879"/>
      <c r="Q446" s="874"/>
      <c r="R446" s="874"/>
      <c r="S446" s="874"/>
      <c r="T446" s="874"/>
      <c r="U446" s="874"/>
      <c r="V446" s="879">
        <v>2100000000</v>
      </c>
      <c r="W446" s="879"/>
      <c r="X446" s="879">
        <v>2100000000</v>
      </c>
      <c r="Y446" s="879"/>
      <c r="Z446" s="879"/>
      <c r="AA446" s="879">
        <v>2028299000</v>
      </c>
      <c r="AB446" s="879"/>
      <c r="AC446" s="879">
        <v>2028299000</v>
      </c>
      <c r="AD446" s="879"/>
      <c r="AE446" s="879"/>
      <c r="AF446" s="880">
        <f t="shared" si="17"/>
        <v>96.585666666666668</v>
      </c>
      <c r="AG446" s="880"/>
      <c r="AH446" s="880">
        <f t="shared" si="18"/>
        <v>96.585666666666668</v>
      </c>
      <c r="AI446" s="880"/>
      <c r="AJ446" s="878"/>
    </row>
    <row r="447" spans="1:36" ht="48">
      <c r="A447" s="464" t="s">
        <v>897</v>
      </c>
      <c r="B447" s="465" t="s">
        <v>3248</v>
      </c>
      <c r="C447" s="878"/>
      <c r="D447" s="878"/>
      <c r="E447" s="878"/>
      <c r="F447" s="874"/>
      <c r="G447" s="879">
        <v>7000000000</v>
      </c>
      <c r="H447" s="879"/>
      <c r="I447" s="879">
        <v>7000000000</v>
      </c>
      <c r="J447" s="879"/>
      <c r="K447" s="879"/>
      <c r="L447" s="879"/>
      <c r="M447" s="879"/>
      <c r="N447" s="879"/>
      <c r="O447" s="879"/>
      <c r="P447" s="879"/>
      <c r="Q447" s="874"/>
      <c r="R447" s="874"/>
      <c r="S447" s="874"/>
      <c r="T447" s="874"/>
      <c r="U447" s="874"/>
      <c r="V447" s="879">
        <v>2450000000</v>
      </c>
      <c r="W447" s="879"/>
      <c r="X447" s="879">
        <v>2450000000</v>
      </c>
      <c r="Y447" s="879"/>
      <c r="Z447" s="879"/>
      <c r="AA447" s="879">
        <v>1455979000</v>
      </c>
      <c r="AB447" s="879"/>
      <c r="AC447" s="879">
        <v>1455979000</v>
      </c>
      <c r="AD447" s="879"/>
      <c r="AE447" s="879"/>
      <c r="AF447" s="880">
        <f t="shared" si="17"/>
        <v>59.427714285714281</v>
      </c>
      <c r="AG447" s="880"/>
      <c r="AH447" s="880">
        <f t="shared" si="18"/>
        <v>59.427714285714281</v>
      </c>
      <c r="AI447" s="880"/>
      <c r="AJ447" s="878"/>
    </row>
    <row r="448" spans="1:36" ht="36">
      <c r="A448" s="464" t="s">
        <v>898</v>
      </c>
      <c r="B448" s="465" t="s">
        <v>3249</v>
      </c>
      <c r="C448" s="878"/>
      <c r="D448" s="878"/>
      <c r="E448" s="878"/>
      <c r="F448" s="874"/>
      <c r="G448" s="879">
        <v>4000000000</v>
      </c>
      <c r="H448" s="879"/>
      <c r="I448" s="879">
        <v>4000000000</v>
      </c>
      <c r="J448" s="879"/>
      <c r="K448" s="879"/>
      <c r="L448" s="879"/>
      <c r="M448" s="879"/>
      <c r="N448" s="879"/>
      <c r="O448" s="879"/>
      <c r="P448" s="879"/>
      <c r="Q448" s="874"/>
      <c r="R448" s="874"/>
      <c r="S448" s="874"/>
      <c r="T448" s="874"/>
      <c r="U448" s="874"/>
      <c r="V448" s="879">
        <v>1400000000</v>
      </c>
      <c r="W448" s="879"/>
      <c r="X448" s="879">
        <v>1400000000</v>
      </c>
      <c r="Y448" s="879"/>
      <c r="Z448" s="879"/>
      <c r="AA448" s="879">
        <v>360792000</v>
      </c>
      <c r="AB448" s="879"/>
      <c r="AC448" s="879">
        <v>360792000</v>
      </c>
      <c r="AD448" s="879"/>
      <c r="AE448" s="879"/>
      <c r="AF448" s="880">
        <f t="shared" si="17"/>
        <v>25.770857142857146</v>
      </c>
      <c r="AG448" s="880"/>
      <c r="AH448" s="880">
        <f t="shared" si="18"/>
        <v>25.770857142857146</v>
      </c>
      <c r="AI448" s="880"/>
      <c r="AJ448" s="878"/>
    </row>
    <row r="449" spans="1:36" ht="48">
      <c r="A449" s="464" t="s">
        <v>899</v>
      </c>
      <c r="B449" s="465" t="s">
        <v>3250</v>
      </c>
      <c r="C449" s="878"/>
      <c r="D449" s="878"/>
      <c r="E449" s="878"/>
      <c r="F449" s="874"/>
      <c r="G449" s="879">
        <v>10000000</v>
      </c>
      <c r="H449" s="879"/>
      <c r="I449" s="879">
        <v>10000000</v>
      </c>
      <c r="J449" s="879"/>
      <c r="K449" s="879"/>
      <c r="L449" s="879"/>
      <c r="M449" s="879"/>
      <c r="N449" s="879"/>
      <c r="O449" s="879"/>
      <c r="P449" s="879"/>
      <c r="Q449" s="874"/>
      <c r="R449" s="874"/>
      <c r="S449" s="874"/>
      <c r="T449" s="874"/>
      <c r="U449" s="874"/>
      <c r="V449" s="879">
        <v>2100000000</v>
      </c>
      <c r="W449" s="879"/>
      <c r="X449" s="879">
        <v>2100000000</v>
      </c>
      <c r="Y449" s="879"/>
      <c r="Z449" s="879"/>
      <c r="AA449" s="879">
        <v>2100000000</v>
      </c>
      <c r="AB449" s="879"/>
      <c r="AC449" s="879">
        <v>2100000000</v>
      </c>
      <c r="AD449" s="879"/>
      <c r="AE449" s="879"/>
      <c r="AF449" s="880">
        <f t="shared" si="17"/>
        <v>100</v>
      </c>
      <c r="AG449" s="880"/>
      <c r="AH449" s="880">
        <f t="shared" si="18"/>
        <v>100</v>
      </c>
      <c r="AI449" s="880"/>
      <c r="AJ449" s="878"/>
    </row>
    <row r="450" spans="1:36" ht="24">
      <c r="A450" s="464" t="s">
        <v>900</v>
      </c>
      <c r="B450" s="465" t="s">
        <v>3251</v>
      </c>
      <c r="C450" s="878"/>
      <c r="D450" s="878"/>
      <c r="E450" s="878"/>
      <c r="F450" s="874"/>
      <c r="G450" s="879">
        <v>8459567000</v>
      </c>
      <c r="H450" s="879"/>
      <c r="I450" s="879">
        <v>8459567000</v>
      </c>
      <c r="J450" s="879"/>
      <c r="K450" s="879"/>
      <c r="L450" s="879"/>
      <c r="M450" s="879"/>
      <c r="N450" s="879"/>
      <c r="O450" s="879"/>
      <c r="P450" s="879"/>
      <c r="Q450" s="874"/>
      <c r="R450" s="874"/>
      <c r="S450" s="874"/>
      <c r="T450" s="874"/>
      <c r="U450" s="874"/>
      <c r="V450" s="879">
        <v>1785000000</v>
      </c>
      <c r="W450" s="879"/>
      <c r="X450" s="879">
        <v>1785000000</v>
      </c>
      <c r="Y450" s="879"/>
      <c r="Z450" s="879"/>
      <c r="AA450" s="879">
        <v>1785000000</v>
      </c>
      <c r="AB450" s="879"/>
      <c r="AC450" s="879">
        <v>1785000000</v>
      </c>
      <c r="AD450" s="879"/>
      <c r="AE450" s="879"/>
      <c r="AF450" s="880">
        <f t="shared" si="17"/>
        <v>100</v>
      </c>
      <c r="AG450" s="880"/>
      <c r="AH450" s="880">
        <f t="shared" si="18"/>
        <v>100</v>
      </c>
      <c r="AI450" s="880"/>
      <c r="AJ450" s="878"/>
    </row>
    <row r="451" spans="1:36" ht="24">
      <c r="A451" s="464" t="s">
        <v>901</v>
      </c>
      <c r="B451" s="465" t="s">
        <v>3252</v>
      </c>
      <c r="C451" s="878"/>
      <c r="D451" s="878"/>
      <c r="E451" s="878"/>
      <c r="F451" s="874"/>
      <c r="G451" s="879">
        <v>5000000000</v>
      </c>
      <c r="H451" s="879"/>
      <c r="I451" s="879">
        <v>5000000000</v>
      </c>
      <c r="J451" s="879"/>
      <c r="K451" s="879"/>
      <c r="L451" s="879"/>
      <c r="M451" s="879"/>
      <c r="N451" s="879"/>
      <c r="O451" s="879"/>
      <c r="P451" s="879"/>
      <c r="Q451" s="874"/>
      <c r="R451" s="874"/>
      <c r="S451" s="874"/>
      <c r="T451" s="874"/>
      <c r="U451" s="874"/>
      <c r="V451" s="879">
        <v>1050000000</v>
      </c>
      <c r="W451" s="879"/>
      <c r="X451" s="879">
        <v>1050000000</v>
      </c>
      <c r="Y451" s="879"/>
      <c r="Z451" s="879"/>
      <c r="AA451" s="879">
        <v>1050000000</v>
      </c>
      <c r="AB451" s="879"/>
      <c r="AC451" s="879">
        <v>1050000000</v>
      </c>
      <c r="AD451" s="879"/>
      <c r="AE451" s="879"/>
      <c r="AF451" s="880">
        <f t="shared" si="17"/>
        <v>100</v>
      </c>
      <c r="AG451" s="880"/>
      <c r="AH451" s="880">
        <f t="shared" si="18"/>
        <v>100</v>
      </c>
      <c r="AI451" s="880"/>
      <c r="AJ451" s="878"/>
    </row>
    <row r="452" spans="1:36" ht="36">
      <c r="A452" s="464" t="s">
        <v>902</v>
      </c>
      <c r="B452" s="465" t="s">
        <v>3253</v>
      </c>
      <c r="C452" s="878"/>
      <c r="D452" s="878"/>
      <c r="E452" s="878"/>
      <c r="F452" s="874"/>
      <c r="G452" s="879">
        <v>5000000000</v>
      </c>
      <c r="H452" s="879"/>
      <c r="I452" s="879">
        <v>5000000000</v>
      </c>
      <c r="J452" s="879"/>
      <c r="K452" s="879"/>
      <c r="L452" s="879"/>
      <c r="M452" s="879"/>
      <c r="N452" s="879"/>
      <c r="O452" s="879"/>
      <c r="P452" s="879"/>
      <c r="Q452" s="874"/>
      <c r="R452" s="874"/>
      <c r="S452" s="874"/>
      <c r="T452" s="874"/>
      <c r="U452" s="874"/>
      <c r="V452" s="879">
        <v>1255000000</v>
      </c>
      <c r="W452" s="879"/>
      <c r="X452" s="879">
        <v>1255000000</v>
      </c>
      <c r="Y452" s="879"/>
      <c r="Z452" s="879"/>
      <c r="AA452" s="879">
        <v>1255000000</v>
      </c>
      <c r="AB452" s="879"/>
      <c r="AC452" s="879">
        <v>1255000000</v>
      </c>
      <c r="AD452" s="879"/>
      <c r="AE452" s="879"/>
      <c r="AF452" s="880">
        <f t="shared" si="17"/>
        <v>100</v>
      </c>
      <c r="AG452" s="880"/>
      <c r="AH452" s="880">
        <f t="shared" si="18"/>
        <v>100</v>
      </c>
      <c r="AI452" s="880"/>
      <c r="AJ452" s="878"/>
    </row>
    <row r="453" spans="1:36" ht="24">
      <c r="A453" s="464" t="s">
        <v>903</v>
      </c>
      <c r="B453" s="465" t="s">
        <v>3254</v>
      </c>
      <c r="C453" s="878"/>
      <c r="D453" s="878"/>
      <c r="E453" s="878"/>
      <c r="F453" s="874"/>
      <c r="G453" s="879">
        <v>5200000000</v>
      </c>
      <c r="H453" s="879"/>
      <c r="I453" s="879">
        <v>5200000000</v>
      </c>
      <c r="J453" s="879"/>
      <c r="K453" s="879"/>
      <c r="L453" s="879"/>
      <c r="M453" s="879"/>
      <c r="N453" s="879"/>
      <c r="O453" s="879"/>
      <c r="P453" s="879"/>
      <c r="Q453" s="874"/>
      <c r="R453" s="874"/>
      <c r="S453" s="874"/>
      <c r="T453" s="874"/>
      <c r="U453" s="874"/>
      <c r="V453" s="879">
        <v>1820000000</v>
      </c>
      <c r="W453" s="879"/>
      <c r="X453" s="879">
        <v>1820000000</v>
      </c>
      <c r="Y453" s="879"/>
      <c r="Z453" s="879"/>
      <c r="AA453" s="879">
        <v>1820000000</v>
      </c>
      <c r="AB453" s="879"/>
      <c r="AC453" s="879">
        <v>1820000000</v>
      </c>
      <c r="AD453" s="879"/>
      <c r="AE453" s="879"/>
      <c r="AF453" s="880">
        <f t="shared" si="17"/>
        <v>100</v>
      </c>
      <c r="AG453" s="880"/>
      <c r="AH453" s="880">
        <f t="shared" si="18"/>
        <v>100</v>
      </c>
      <c r="AI453" s="880"/>
      <c r="AJ453" s="878"/>
    </row>
    <row r="454" spans="1:36" ht="24">
      <c r="A454" s="464" t="s">
        <v>904</v>
      </c>
      <c r="B454" s="465" t="s">
        <v>3255</v>
      </c>
      <c r="C454" s="878"/>
      <c r="D454" s="878"/>
      <c r="E454" s="878"/>
      <c r="F454" s="874"/>
      <c r="G454" s="879">
        <v>6500000000</v>
      </c>
      <c r="H454" s="879"/>
      <c r="I454" s="879">
        <v>6500000000</v>
      </c>
      <c r="J454" s="879"/>
      <c r="K454" s="879"/>
      <c r="L454" s="879"/>
      <c r="M454" s="879"/>
      <c r="N454" s="879"/>
      <c r="O454" s="879"/>
      <c r="P454" s="879"/>
      <c r="Q454" s="874"/>
      <c r="R454" s="874"/>
      <c r="S454" s="874"/>
      <c r="T454" s="874"/>
      <c r="U454" s="874"/>
      <c r="V454" s="879">
        <v>1565000000</v>
      </c>
      <c r="W454" s="879"/>
      <c r="X454" s="879">
        <v>1565000000</v>
      </c>
      <c r="Y454" s="879"/>
      <c r="Z454" s="879"/>
      <c r="AA454" s="879">
        <v>878590000</v>
      </c>
      <c r="AB454" s="879"/>
      <c r="AC454" s="879">
        <v>878590000</v>
      </c>
      <c r="AD454" s="879"/>
      <c r="AE454" s="879"/>
      <c r="AF454" s="880">
        <f t="shared" si="17"/>
        <v>56.139936102236419</v>
      </c>
      <c r="AG454" s="880"/>
      <c r="AH454" s="880">
        <f t="shared" si="18"/>
        <v>56.139936102236419</v>
      </c>
      <c r="AI454" s="880"/>
      <c r="AJ454" s="878"/>
    </row>
    <row r="455" spans="1:36" ht="24">
      <c r="A455" s="464" t="s">
        <v>2480</v>
      </c>
      <c r="B455" s="465" t="s">
        <v>3256</v>
      </c>
      <c r="C455" s="878"/>
      <c r="D455" s="878"/>
      <c r="E455" s="878"/>
      <c r="F455" s="874"/>
      <c r="G455" s="879">
        <v>8500000000</v>
      </c>
      <c r="H455" s="879"/>
      <c r="I455" s="879">
        <v>8500000000</v>
      </c>
      <c r="J455" s="879"/>
      <c r="K455" s="879"/>
      <c r="L455" s="879"/>
      <c r="M455" s="879"/>
      <c r="N455" s="879"/>
      <c r="O455" s="879"/>
      <c r="P455" s="879"/>
      <c r="Q455" s="874"/>
      <c r="R455" s="874"/>
      <c r="S455" s="874"/>
      <c r="T455" s="874"/>
      <c r="U455" s="874"/>
      <c r="V455" s="879">
        <v>1680000000</v>
      </c>
      <c r="W455" s="879"/>
      <c r="X455" s="879">
        <v>1680000000</v>
      </c>
      <c r="Y455" s="879"/>
      <c r="Z455" s="879"/>
      <c r="AA455" s="879">
        <v>1090000000</v>
      </c>
      <c r="AB455" s="879"/>
      <c r="AC455" s="879">
        <v>1090000000</v>
      </c>
      <c r="AD455" s="879"/>
      <c r="AE455" s="879"/>
      <c r="AF455" s="880">
        <f t="shared" si="17"/>
        <v>64.88095238095238</v>
      </c>
      <c r="AG455" s="880"/>
      <c r="AH455" s="880">
        <f t="shared" si="18"/>
        <v>64.88095238095238</v>
      </c>
      <c r="AI455" s="880"/>
      <c r="AJ455" s="878"/>
    </row>
    <row r="456" spans="1:36" ht="36">
      <c r="A456" s="464" t="s">
        <v>2481</v>
      </c>
      <c r="B456" s="465" t="s">
        <v>3257</v>
      </c>
      <c r="C456" s="878"/>
      <c r="D456" s="878"/>
      <c r="E456" s="878"/>
      <c r="F456" s="874"/>
      <c r="G456" s="879">
        <v>4300000000</v>
      </c>
      <c r="H456" s="879"/>
      <c r="I456" s="879">
        <v>4300000000</v>
      </c>
      <c r="J456" s="879"/>
      <c r="K456" s="879"/>
      <c r="L456" s="879"/>
      <c r="M456" s="879"/>
      <c r="N456" s="879"/>
      <c r="O456" s="879"/>
      <c r="P456" s="879"/>
      <c r="Q456" s="874"/>
      <c r="R456" s="874"/>
      <c r="S456" s="874"/>
      <c r="T456" s="874"/>
      <c r="U456" s="874"/>
      <c r="V456" s="879">
        <v>1750000000</v>
      </c>
      <c r="W456" s="879"/>
      <c r="X456" s="879">
        <v>1750000000</v>
      </c>
      <c r="Y456" s="879"/>
      <c r="Z456" s="879"/>
      <c r="AA456" s="879">
        <v>814048860</v>
      </c>
      <c r="AB456" s="879"/>
      <c r="AC456" s="879">
        <v>814048860</v>
      </c>
      <c r="AD456" s="879"/>
      <c r="AE456" s="879"/>
      <c r="AF456" s="880">
        <f t="shared" si="17"/>
        <v>46.517077714285712</v>
      </c>
      <c r="AG456" s="880"/>
      <c r="AH456" s="880">
        <f t="shared" si="18"/>
        <v>46.517077714285712</v>
      </c>
      <c r="AI456" s="880"/>
      <c r="AJ456" s="878"/>
    </row>
    <row r="457" spans="1:36" ht="24">
      <c r="A457" s="464" t="s">
        <v>2482</v>
      </c>
      <c r="B457" s="465" t="s">
        <v>3258</v>
      </c>
      <c r="C457" s="878"/>
      <c r="D457" s="878"/>
      <c r="E457" s="878"/>
      <c r="F457" s="874"/>
      <c r="G457" s="879">
        <v>5700000000</v>
      </c>
      <c r="H457" s="879"/>
      <c r="I457" s="879">
        <v>5700000000</v>
      </c>
      <c r="J457" s="879"/>
      <c r="K457" s="879"/>
      <c r="L457" s="879"/>
      <c r="M457" s="879"/>
      <c r="N457" s="879"/>
      <c r="O457" s="879"/>
      <c r="P457" s="879"/>
      <c r="Q457" s="874"/>
      <c r="R457" s="874"/>
      <c r="S457" s="874"/>
      <c r="T457" s="874"/>
      <c r="U457" s="874"/>
      <c r="V457" s="879">
        <v>1995000000</v>
      </c>
      <c r="W457" s="879"/>
      <c r="X457" s="879">
        <v>1995000000</v>
      </c>
      <c r="Y457" s="879"/>
      <c r="Z457" s="879"/>
      <c r="AA457" s="879">
        <v>885000000</v>
      </c>
      <c r="AB457" s="879"/>
      <c r="AC457" s="879">
        <v>885000000</v>
      </c>
      <c r="AD457" s="879"/>
      <c r="AE457" s="879"/>
      <c r="AF457" s="880">
        <f t="shared" si="17"/>
        <v>44.360902255639097</v>
      </c>
      <c r="AG457" s="880"/>
      <c r="AH457" s="880">
        <f t="shared" si="18"/>
        <v>44.360902255639097</v>
      </c>
      <c r="AI457" s="880"/>
      <c r="AJ457" s="878"/>
    </row>
    <row r="458" spans="1:36" ht="24">
      <c r="A458" s="464" t="s">
        <v>2483</v>
      </c>
      <c r="B458" s="465" t="s">
        <v>3259</v>
      </c>
      <c r="C458" s="878"/>
      <c r="D458" s="878"/>
      <c r="E458" s="878"/>
      <c r="F458" s="874"/>
      <c r="G458" s="879">
        <v>6000000000</v>
      </c>
      <c r="H458" s="879"/>
      <c r="I458" s="879">
        <v>6000000000</v>
      </c>
      <c r="J458" s="879"/>
      <c r="K458" s="879"/>
      <c r="L458" s="879"/>
      <c r="M458" s="879"/>
      <c r="N458" s="879"/>
      <c r="O458" s="879"/>
      <c r="P458" s="879"/>
      <c r="Q458" s="874"/>
      <c r="R458" s="874"/>
      <c r="S458" s="874"/>
      <c r="T458" s="874"/>
      <c r="U458" s="874"/>
      <c r="V458" s="879">
        <v>600000000</v>
      </c>
      <c r="W458" s="879"/>
      <c r="X458" s="879">
        <v>600000000</v>
      </c>
      <c r="Y458" s="879"/>
      <c r="Z458" s="879"/>
      <c r="AA458" s="879">
        <v>330000000</v>
      </c>
      <c r="AB458" s="879"/>
      <c r="AC458" s="879">
        <v>330000000</v>
      </c>
      <c r="AD458" s="879"/>
      <c r="AE458" s="879"/>
      <c r="AF458" s="880">
        <f t="shared" si="17"/>
        <v>55.000000000000007</v>
      </c>
      <c r="AG458" s="880"/>
      <c r="AH458" s="880">
        <f t="shared" si="18"/>
        <v>55.000000000000007</v>
      </c>
      <c r="AI458" s="880"/>
      <c r="AJ458" s="878"/>
    </row>
    <row r="459" spans="1:36" ht="36">
      <c r="A459" s="464" t="s">
        <v>2484</v>
      </c>
      <c r="B459" s="465" t="s">
        <v>3260</v>
      </c>
      <c r="C459" s="878"/>
      <c r="D459" s="878"/>
      <c r="E459" s="878"/>
      <c r="F459" s="874"/>
      <c r="G459" s="879">
        <v>1145000000</v>
      </c>
      <c r="H459" s="879"/>
      <c r="I459" s="879">
        <v>1145000000</v>
      </c>
      <c r="J459" s="879"/>
      <c r="K459" s="879"/>
      <c r="L459" s="879"/>
      <c r="M459" s="879"/>
      <c r="N459" s="879"/>
      <c r="O459" s="879"/>
      <c r="P459" s="879"/>
      <c r="Q459" s="874"/>
      <c r="R459" s="874"/>
      <c r="S459" s="874"/>
      <c r="T459" s="874"/>
      <c r="U459" s="874"/>
      <c r="V459" s="879">
        <v>1145000000</v>
      </c>
      <c r="W459" s="879"/>
      <c r="X459" s="879">
        <v>1145000000</v>
      </c>
      <c r="Y459" s="879"/>
      <c r="Z459" s="879"/>
      <c r="AA459" s="879">
        <v>1145000000</v>
      </c>
      <c r="AB459" s="879"/>
      <c r="AC459" s="879">
        <v>1145000000</v>
      </c>
      <c r="AD459" s="879"/>
      <c r="AE459" s="879"/>
      <c r="AF459" s="880">
        <f t="shared" ref="AF459:AF522" si="20">AA459/V459*100</f>
        <v>100</v>
      </c>
      <c r="AG459" s="880"/>
      <c r="AH459" s="880">
        <f t="shared" ref="AH459:AH522" si="21">AC459/X459*100</f>
        <v>100</v>
      </c>
      <c r="AI459" s="880"/>
      <c r="AJ459" s="878"/>
    </row>
    <row r="460" spans="1:36" ht="12">
      <c r="A460" s="464" t="s">
        <v>2485</v>
      </c>
      <c r="B460" s="873" t="s">
        <v>2634</v>
      </c>
      <c r="C460" s="878"/>
      <c r="D460" s="878"/>
      <c r="E460" s="878"/>
      <c r="F460" s="874"/>
      <c r="G460" s="881"/>
      <c r="H460" s="881"/>
      <c r="I460" s="881"/>
      <c r="J460" s="881"/>
      <c r="K460" s="881"/>
      <c r="L460" s="881">
        <f t="shared" ref="L460:N460" si="22">SUM(L461)</f>
        <v>0</v>
      </c>
      <c r="M460" s="881"/>
      <c r="N460" s="881">
        <f t="shared" si="22"/>
        <v>0</v>
      </c>
      <c r="O460" s="881"/>
      <c r="P460" s="881"/>
      <c r="Q460" s="874"/>
      <c r="R460" s="874"/>
      <c r="S460" s="874"/>
      <c r="T460" s="874"/>
      <c r="U460" s="874"/>
      <c r="V460" s="881">
        <v>1200000000</v>
      </c>
      <c r="W460" s="881"/>
      <c r="X460" s="881">
        <v>1200000000</v>
      </c>
      <c r="Y460" s="881"/>
      <c r="Z460" s="881"/>
      <c r="AA460" s="879">
        <v>1183852000</v>
      </c>
      <c r="AB460" s="879"/>
      <c r="AC460" s="879">
        <v>1183852000</v>
      </c>
      <c r="AD460" s="879"/>
      <c r="AE460" s="879"/>
      <c r="AF460" s="880">
        <f t="shared" si="20"/>
        <v>98.654333333333327</v>
      </c>
      <c r="AG460" s="880"/>
      <c r="AH460" s="880">
        <f t="shared" si="21"/>
        <v>98.654333333333327</v>
      </c>
      <c r="AI460" s="880"/>
      <c r="AJ460" s="878"/>
    </row>
    <row r="461" spans="1:36" ht="36">
      <c r="A461" s="464" t="s">
        <v>2486</v>
      </c>
      <c r="B461" s="465" t="s">
        <v>3261</v>
      </c>
      <c r="C461" s="878"/>
      <c r="D461" s="878"/>
      <c r="E461" s="878"/>
      <c r="F461" s="874"/>
      <c r="G461" s="879">
        <v>1194958000</v>
      </c>
      <c r="H461" s="879"/>
      <c r="I461" s="879">
        <v>1194958000</v>
      </c>
      <c r="J461" s="879"/>
      <c r="K461" s="879"/>
      <c r="L461" s="879"/>
      <c r="M461" s="879"/>
      <c r="N461" s="879"/>
      <c r="O461" s="879"/>
      <c r="P461" s="879"/>
      <c r="Q461" s="874"/>
      <c r="R461" s="874"/>
      <c r="S461" s="874"/>
      <c r="T461" s="874"/>
      <c r="U461" s="874"/>
      <c r="V461" s="879">
        <v>1200000000</v>
      </c>
      <c r="W461" s="879"/>
      <c r="X461" s="879">
        <v>1200000000</v>
      </c>
      <c r="Y461" s="879"/>
      <c r="Z461" s="879"/>
      <c r="AA461" s="879">
        <v>1183852000</v>
      </c>
      <c r="AB461" s="879"/>
      <c r="AC461" s="879">
        <v>1183852000</v>
      </c>
      <c r="AD461" s="879"/>
      <c r="AE461" s="879"/>
      <c r="AF461" s="880">
        <f t="shared" si="20"/>
        <v>98.654333333333327</v>
      </c>
      <c r="AG461" s="880"/>
      <c r="AH461" s="880">
        <f t="shared" si="21"/>
        <v>98.654333333333327</v>
      </c>
      <c r="AI461" s="880"/>
      <c r="AJ461" s="878"/>
    </row>
    <row r="462" spans="1:36" ht="12">
      <c r="A462" s="872" t="s">
        <v>308</v>
      </c>
      <c r="B462" s="873" t="s">
        <v>2623</v>
      </c>
      <c r="C462" s="878"/>
      <c r="D462" s="878"/>
      <c r="E462" s="878"/>
      <c r="F462" s="874"/>
      <c r="G462" s="881"/>
      <c r="H462" s="881"/>
      <c r="I462" s="881"/>
      <c r="J462" s="881"/>
      <c r="K462" s="881"/>
      <c r="L462" s="881">
        <f t="shared" ref="L462:N462" si="23">SUM(L463:L465)</f>
        <v>43989582000</v>
      </c>
      <c r="M462" s="881"/>
      <c r="N462" s="881">
        <f t="shared" si="23"/>
        <v>43989582000</v>
      </c>
      <c r="O462" s="881"/>
      <c r="P462" s="881"/>
      <c r="Q462" s="874"/>
      <c r="R462" s="874"/>
      <c r="S462" s="874"/>
      <c r="T462" s="874"/>
      <c r="U462" s="874"/>
      <c r="V462" s="881">
        <v>36871850622</v>
      </c>
      <c r="W462" s="881"/>
      <c r="X462" s="881">
        <v>36871850622</v>
      </c>
      <c r="Y462" s="881"/>
      <c r="Z462" s="881"/>
      <c r="AA462" s="879">
        <v>34779366299</v>
      </c>
      <c r="AB462" s="879"/>
      <c r="AC462" s="879">
        <v>34779366299</v>
      </c>
      <c r="AD462" s="879"/>
      <c r="AE462" s="879"/>
      <c r="AF462" s="880">
        <f t="shared" si="20"/>
        <v>94.324981557200445</v>
      </c>
      <c r="AG462" s="880"/>
      <c r="AH462" s="880">
        <f t="shared" si="21"/>
        <v>94.324981557200445</v>
      </c>
      <c r="AI462" s="880"/>
      <c r="AJ462" s="878"/>
    </row>
    <row r="463" spans="1:36" ht="60">
      <c r="A463" s="464" t="s">
        <v>193</v>
      </c>
      <c r="B463" s="465" t="s">
        <v>2633</v>
      </c>
      <c r="C463" s="878"/>
      <c r="D463" s="878"/>
      <c r="E463" s="878"/>
      <c r="F463" s="874"/>
      <c r="G463" s="879">
        <v>1098410000</v>
      </c>
      <c r="H463" s="879"/>
      <c r="I463" s="879">
        <v>1098410000</v>
      </c>
      <c r="J463" s="879"/>
      <c r="K463" s="879"/>
      <c r="L463" s="879">
        <v>496673000</v>
      </c>
      <c r="M463" s="879"/>
      <c r="N463" s="879">
        <v>496673000</v>
      </c>
      <c r="O463" s="879"/>
      <c r="P463" s="879"/>
      <c r="Q463" s="874"/>
      <c r="R463" s="874"/>
      <c r="S463" s="874"/>
      <c r="T463" s="874"/>
      <c r="U463" s="874"/>
      <c r="V463" s="879">
        <v>598353000</v>
      </c>
      <c r="W463" s="879"/>
      <c r="X463" s="879">
        <v>598353000</v>
      </c>
      <c r="Y463" s="879"/>
      <c r="Z463" s="879"/>
      <c r="AA463" s="879">
        <v>598066000</v>
      </c>
      <c r="AB463" s="879"/>
      <c r="AC463" s="879">
        <v>598066000</v>
      </c>
      <c r="AD463" s="879"/>
      <c r="AE463" s="879"/>
      <c r="AF463" s="880">
        <f t="shared" si="20"/>
        <v>99.952035002749213</v>
      </c>
      <c r="AG463" s="880"/>
      <c r="AH463" s="880">
        <f t="shared" si="21"/>
        <v>99.952035002749213</v>
      </c>
      <c r="AI463" s="880"/>
      <c r="AJ463" s="878"/>
    </row>
    <row r="464" spans="1:36" ht="24">
      <c r="A464" s="464" t="s">
        <v>83</v>
      </c>
      <c r="B464" s="465" t="s">
        <v>1495</v>
      </c>
      <c r="C464" s="878"/>
      <c r="D464" s="878"/>
      <c r="E464" s="878"/>
      <c r="F464" s="874"/>
      <c r="G464" s="879">
        <v>50000000000</v>
      </c>
      <c r="H464" s="879"/>
      <c r="I464" s="879">
        <v>50000000000</v>
      </c>
      <c r="J464" s="879"/>
      <c r="K464" s="879"/>
      <c r="L464" s="879">
        <v>35000000000</v>
      </c>
      <c r="M464" s="879"/>
      <c r="N464" s="879">
        <v>35000000000</v>
      </c>
      <c r="O464" s="879"/>
      <c r="P464" s="879"/>
      <c r="Q464" s="874"/>
      <c r="R464" s="874"/>
      <c r="S464" s="874"/>
      <c r="T464" s="874"/>
      <c r="U464" s="874"/>
      <c r="V464" s="879">
        <v>32116406622</v>
      </c>
      <c r="W464" s="879"/>
      <c r="X464" s="879">
        <v>32116406622</v>
      </c>
      <c r="Y464" s="879"/>
      <c r="Z464" s="879"/>
      <c r="AA464" s="879">
        <v>30150147299</v>
      </c>
      <c r="AB464" s="879"/>
      <c r="AC464" s="879">
        <v>30150147299</v>
      </c>
      <c r="AD464" s="879"/>
      <c r="AE464" s="879"/>
      <c r="AF464" s="880">
        <f t="shared" si="20"/>
        <v>93.877710709849154</v>
      </c>
      <c r="AG464" s="880"/>
      <c r="AH464" s="880">
        <f t="shared" si="21"/>
        <v>93.877710709849154</v>
      </c>
      <c r="AI464" s="880"/>
      <c r="AJ464" s="878"/>
    </row>
    <row r="465" spans="1:36" ht="24">
      <c r="A465" s="464" t="s">
        <v>84</v>
      </c>
      <c r="B465" s="465" t="s">
        <v>1386</v>
      </c>
      <c r="C465" s="878"/>
      <c r="D465" s="878"/>
      <c r="E465" s="878"/>
      <c r="F465" s="874"/>
      <c r="G465" s="879">
        <v>368000000000</v>
      </c>
      <c r="H465" s="879"/>
      <c r="I465" s="879">
        <v>368000000000</v>
      </c>
      <c r="J465" s="879"/>
      <c r="K465" s="879"/>
      <c r="L465" s="879">
        <v>8492909000</v>
      </c>
      <c r="M465" s="879"/>
      <c r="N465" s="879">
        <v>8492909000</v>
      </c>
      <c r="O465" s="879"/>
      <c r="P465" s="879"/>
      <c r="Q465" s="874"/>
      <c r="R465" s="874"/>
      <c r="S465" s="874"/>
      <c r="T465" s="874"/>
      <c r="U465" s="874"/>
      <c r="V465" s="879">
        <v>4157091000</v>
      </c>
      <c r="W465" s="879"/>
      <c r="X465" s="879">
        <v>4157091000</v>
      </c>
      <c r="Y465" s="879"/>
      <c r="Z465" s="879"/>
      <c r="AA465" s="879">
        <v>4031153000</v>
      </c>
      <c r="AB465" s="879"/>
      <c r="AC465" s="879">
        <v>4031153000</v>
      </c>
      <c r="AD465" s="879"/>
      <c r="AE465" s="879"/>
      <c r="AF465" s="880">
        <f t="shared" si="20"/>
        <v>96.970525783534683</v>
      </c>
      <c r="AG465" s="880"/>
      <c r="AH465" s="880">
        <f t="shared" si="21"/>
        <v>96.970525783534683</v>
      </c>
      <c r="AI465" s="880"/>
      <c r="AJ465" s="878"/>
    </row>
    <row r="466" spans="1:36" ht="22.8">
      <c r="A466" s="872" t="s">
        <v>309</v>
      </c>
      <c r="B466" s="873" t="s">
        <v>2645</v>
      </c>
      <c r="C466" s="878"/>
      <c r="D466" s="878"/>
      <c r="E466" s="878"/>
      <c r="F466" s="874"/>
      <c r="G466" s="881"/>
      <c r="H466" s="881"/>
      <c r="I466" s="881"/>
      <c r="J466" s="881"/>
      <c r="K466" s="881"/>
      <c r="L466" s="881">
        <f t="shared" ref="L466:N466" si="24">SUM(L467:L469)</f>
        <v>13997443000</v>
      </c>
      <c r="M466" s="881"/>
      <c r="N466" s="881">
        <f t="shared" si="24"/>
        <v>13997443000</v>
      </c>
      <c r="O466" s="881"/>
      <c r="P466" s="881"/>
      <c r="Q466" s="874"/>
      <c r="R466" s="874"/>
      <c r="S466" s="874"/>
      <c r="T466" s="874"/>
      <c r="U466" s="874"/>
      <c r="V466" s="881">
        <v>51714170000</v>
      </c>
      <c r="W466" s="881"/>
      <c r="X466" s="881">
        <v>51714170000</v>
      </c>
      <c r="Y466" s="881"/>
      <c r="Z466" s="881"/>
      <c r="AA466" s="879">
        <v>48449119000</v>
      </c>
      <c r="AB466" s="879"/>
      <c r="AC466" s="879">
        <v>48449119000</v>
      </c>
      <c r="AD466" s="879"/>
      <c r="AE466" s="879"/>
      <c r="AF466" s="880">
        <f t="shared" si="20"/>
        <v>93.686351342388363</v>
      </c>
      <c r="AG466" s="880"/>
      <c r="AH466" s="880">
        <f t="shared" si="21"/>
        <v>93.686351342388363</v>
      </c>
      <c r="AI466" s="880"/>
      <c r="AJ466" s="878"/>
    </row>
    <row r="467" spans="1:36" ht="36">
      <c r="A467" s="464" t="s">
        <v>193</v>
      </c>
      <c r="B467" s="465" t="s">
        <v>3262</v>
      </c>
      <c r="C467" s="878"/>
      <c r="D467" s="878"/>
      <c r="E467" s="878"/>
      <c r="F467" s="874"/>
      <c r="G467" s="879">
        <v>12000000000</v>
      </c>
      <c r="H467" s="879"/>
      <c r="I467" s="879">
        <v>12000000000</v>
      </c>
      <c r="J467" s="879"/>
      <c r="K467" s="879"/>
      <c r="L467" s="879">
        <v>5903624000</v>
      </c>
      <c r="M467" s="879"/>
      <c r="N467" s="879">
        <v>5903624000</v>
      </c>
      <c r="O467" s="879"/>
      <c r="P467" s="879"/>
      <c r="Q467" s="874"/>
      <c r="R467" s="874"/>
      <c r="S467" s="874"/>
      <c r="T467" s="874"/>
      <c r="U467" s="874"/>
      <c r="V467" s="879">
        <v>10507989000</v>
      </c>
      <c r="W467" s="879"/>
      <c r="X467" s="879">
        <v>10507989000</v>
      </c>
      <c r="Y467" s="879"/>
      <c r="Z467" s="879"/>
      <c r="AA467" s="879">
        <v>10357670000</v>
      </c>
      <c r="AB467" s="879"/>
      <c r="AC467" s="879">
        <v>10357670000</v>
      </c>
      <c r="AD467" s="879"/>
      <c r="AE467" s="879"/>
      <c r="AF467" s="880">
        <f t="shared" si="20"/>
        <v>98.569478898388638</v>
      </c>
      <c r="AG467" s="880"/>
      <c r="AH467" s="880">
        <f t="shared" si="21"/>
        <v>98.569478898388638</v>
      </c>
      <c r="AI467" s="880"/>
      <c r="AJ467" s="878"/>
    </row>
    <row r="468" spans="1:36" ht="60">
      <c r="A468" s="464" t="s">
        <v>83</v>
      </c>
      <c r="B468" s="465" t="s">
        <v>3263</v>
      </c>
      <c r="C468" s="878"/>
      <c r="D468" s="878"/>
      <c r="E468" s="878"/>
      <c r="F468" s="874"/>
      <c r="G468" s="879">
        <v>25000000000</v>
      </c>
      <c r="H468" s="879"/>
      <c r="I468" s="879">
        <v>25000000000</v>
      </c>
      <c r="J468" s="879"/>
      <c r="K468" s="879"/>
      <c r="L468" s="879">
        <v>200000000</v>
      </c>
      <c r="M468" s="879"/>
      <c r="N468" s="879">
        <v>200000000</v>
      </c>
      <c r="O468" s="879"/>
      <c r="P468" s="879"/>
      <c r="Q468" s="874"/>
      <c r="R468" s="874"/>
      <c r="S468" s="874"/>
      <c r="T468" s="874"/>
      <c r="U468" s="874"/>
      <c r="V468" s="879">
        <v>24300000000</v>
      </c>
      <c r="W468" s="879"/>
      <c r="X468" s="879">
        <v>24300000000</v>
      </c>
      <c r="Y468" s="879"/>
      <c r="Z468" s="879"/>
      <c r="AA468" s="879">
        <v>21601722000</v>
      </c>
      <c r="AB468" s="879"/>
      <c r="AC468" s="879">
        <v>21601722000</v>
      </c>
      <c r="AD468" s="879"/>
      <c r="AE468" s="879"/>
      <c r="AF468" s="880">
        <f t="shared" si="20"/>
        <v>88.895975308641965</v>
      </c>
      <c r="AG468" s="880"/>
      <c r="AH468" s="880">
        <f t="shared" si="21"/>
        <v>88.895975308641965</v>
      </c>
      <c r="AI468" s="880"/>
      <c r="AJ468" s="878"/>
    </row>
    <row r="469" spans="1:36" ht="36">
      <c r="A469" s="464" t="s">
        <v>84</v>
      </c>
      <c r="B469" s="465" t="s">
        <v>3264</v>
      </c>
      <c r="C469" s="878"/>
      <c r="D469" s="878"/>
      <c r="E469" s="878"/>
      <c r="F469" s="874"/>
      <c r="G469" s="879">
        <v>20000000000</v>
      </c>
      <c r="H469" s="879"/>
      <c r="I469" s="879">
        <v>20000000000</v>
      </c>
      <c r="J469" s="879"/>
      <c r="K469" s="879"/>
      <c r="L469" s="879">
        <v>7893819000</v>
      </c>
      <c r="M469" s="879"/>
      <c r="N469" s="879">
        <v>7893819000</v>
      </c>
      <c r="O469" s="879"/>
      <c r="P469" s="879"/>
      <c r="Q469" s="874"/>
      <c r="R469" s="874"/>
      <c r="S469" s="874"/>
      <c r="T469" s="874"/>
      <c r="U469" s="874"/>
      <c r="V469" s="879">
        <v>16906181000</v>
      </c>
      <c r="W469" s="879"/>
      <c r="X469" s="879">
        <v>16906181000</v>
      </c>
      <c r="Y469" s="879"/>
      <c r="Z469" s="879"/>
      <c r="AA469" s="879">
        <v>16489727000</v>
      </c>
      <c r="AB469" s="879"/>
      <c r="AC469" s="879">
        <v>16489727000</v>
      </c>
      <c r="AD469" s="879"/>
      <c r="AE469" s="879"/>
      <c r="AF469" s="880">
        <f t="shared" si="20"/>
        <v>97.536676083143789</v>
      </c>
      <c r="AG469" s="880"/>
      <c r="AH469" s="880">
        <f t="shared" si="21"/>
        <v>97.536676083143789</v>
      </c>
      <c r="AI469" s="880"/>
      <c r="AJ469" s="878"/>
    </row>
    <row r="470" spans="1:36" ht="12">
      <c r="A470" s="872" t="s">
        <v>651</v>
      </c>
      <c r="B470" s="873" t="s">
        <v>3265</v>
      </c>
      <c r="C470" s="878"/>
      <c r="D470" s="878"/>
      <c r="E470" s="878"/>
      <c r="F470" s="874"/>
      <c r="G470" s="881">
        <f>SUM(G471:G490)</f>
        <v>399480790000</v>
      </c>
      <c r="H470" s="881"/>
      <c r="I470" s="881">
        <f>SUM(I471:I490)</f>
        <v>399480790000</v>
      </c>
      <c r="J470" s="881"/>
      <c r="K470" s="881"/>
      <c r="L470" s="881">
        <f t="shared" ref="L470:N470" si="25">SUM(L471:L490)</f>
        <v>0</v>
      </c>
      <c r="M470" s="881"/>
      <c r="N470" s="881">
        <f t="shared" si="25"/>
        <v>0</v>
      </c>
      <c r="O470" s="881"/>
      <c r="P470" s="881"/>
      <c r="Q470" s="874"/>
      <c r="R470" s="874"/>
      <c r="S470" s="874"/>
      <c r="T470" s="874"/>
      <c r="U470" s="874"/>
      <c r="V470" s="881">
        <v>78950000000</v>
      </c>
      <c r="W470" s="881"/>
      <c r="X470" s="881">
        <v>78950000000</v>
      </c>
      <c r="Y470" s="881"/>
      <c r="Z470" s="881"/>
      <c r="AA470" s="879">
        <v>0</v>
      </c>
      <c r="AB470" s="879"/>
      <c r="AC470" s="879">
        <v>0</v>
      </c>
      <c r="AD470" s="879"/>
      <c r="AE470" s="879"/>
      <c r="AF470" s="880">
        <f t="shared" si="20"/>
        <v>0</v>
      </c>
      <c r="AG470" s="880"/>
      <c r="AH470" s="880">
        <f t="shared" si="21"/>
        <v>0</v>
      </c>
      <c r="AI470" s="880"/>
      <c r="AJ470" s="878"/>
    </row>
    <row r="471" spans="1:36" ht="36">
      <c r="A471" s="464" t="s">
        <v>193</v>
      </c>
      <c r="B471" s="465" t="s">
        <v>3266</v>
      </c>
      <c r="C471" s="878"/>
      <c r="D471" s="878"/>
      <c r="E471" s="878"/>
      <c r="F471" s="874"/>
      <c r="G471" s="879">
        <v>8000000000</v>
      </c>
      <c r="H471" s="879"/>
      <c r="I471" s="879">
        <v>8000000000</v>
      </c>
      <c r="J471" s="879"/>
      <c r="K471" s="879"/>
      <c r="L471" s="879"/>
      <c r="M471" s="879"/>
      <c r="N471" s="879"/>
      <c r="O471" s="879"/>
      <c r="P471" s="879"/>
      <c r="Q471" s="874"/>
      <c r="R471" s="874"/>
      <c r="S471" s="874"/>
      <c r="T471" s="874"/>
      <c r="U471" s="874"/>
      <c r="V471" s="879">
        <v>8000000000</v>
      </c>
      <c r="W471" s="879"/>
      <c r="X471" s="879">
        <v>8000000000</v>
      </c>
      <c r="Y471" s="879"/>
      <c r="Z471" s="879"/>
      <c r="AA471" s="879"/>
      <c r="AB471" s="879"/>
      <c r="AC471" s="879"/>
      <c r="AD471" s="879"/>
      <c r="AE471" s="879"/>
      <c r="AF471" s="880">
        <f t="shared" si="20"/>
        <v>0</v>
      </c>
      <c r="AG471" s="880"/>
      <c r="AH471" s="880">
        <f t="shared" si="21"/>
        <v>0</v>
      </c>
      <c r="AI471" s="880"/>
      <c r="AJ471" s="878"/>
    </row>
    <row r="472" spans="1:36" ht="48">
      <c r="A472" s="464" t="s">
        <v>83</v>
      </c>
      <c r="B472" s="465" t="s">
        <v>3267</v>
      </c>
      <c r="C472" s="878"/>
      <c r="D472" s="878"/>
      <c r="E472" s="878"/>
      <c r="F472" s="874"/>
      <c r="G472" s="879">
        <v>6000000000</v>
      </c>
      <c r="H472" s="879"/>
      <c r="I472" s="879">
        <v>6000000000</v>
      </c>
      <c r="J472" s="879"/>
      <c r="K472" s="879"/>
      <c r="L472" s="879"/>
      <c r="M472" s="879"/>
      <c r="N472" s="879"/>
      <c r="O472" s="879"/>
      <c r="P472" s="879"/>
      <c r="Q472" s="874"/>
      <c r="R472" s="874"/>
      <c r="S472" s="874"/>
      <c r="T472" s="874"/>
      <c r="U472" s="874"/>
      <c r="V472" s="879">
        <v>6000000000</v>
      </c>
      <c r="W472" s="879"/>
      <c r="X472" s="879">
        <v>6000000000</v>
      </c>
      <c r="Y472" s="879"/>
      <c r="Z472" s="879"/>
      <c r="AA472" s="879"/>
      <c r="AB472" s="879"/>
      <c r="AC472" s="879"/>
      <c r="AD472" s="879"/>
      <c r="AE472" s="879"/>
      <c r="AF472" s="880">
        <f t="shared" si="20"/>
        <v>0</v>
      </c>
      <c r="AG472" s="880"/>
      <c r="AH472" s="880">
        <f t="shared" si="21"/>
        <v>0</v>
      </c>
      <c r="AI472" s="880"/>
      <c r="AJ472" s="878"/>
    </row>
    <row r="473" spans="1:36" ht="48">
      <c r="A473" s="464" t="s">
        <v>84</v>
      </c>
      <c r="B473" s="465" t="s">
        <v>3268</v>
      </c>
      <c r="C473" s="878"/>
      <c r="D473" s="878"/>
      <c r="E473" s="878"/>
      <c r="F473" s="874"/>
      <c r="G473" s="879">
        <v>6000000000</v>
      </c>
      <c r="H473" s="879"/>
      <c r="I473" s="879">
        <v>6000000000</v>
      </c>
      <c r="J473" s="879"/>
      <c r="K473" s="879"/>
      <c r="L473" s="879"/>
      <c r="M473" s="879"/>
      <c r="N473" s="879"/>
      <c r="O473" s="879"/>
      <c r="P473" s="879"/>
      <c r="Q473" s="874"/>
      <c r="R473" s="874"/>
      <c r="S473" s="874"/>
      <c r="T473" s="874"/>
      <c r="U473" s="874"/>
      <c r="V473" s="879">
        <v>6000000000</v>
      </c>
      <c r="W473" s="879"/>
      <c r="X473" s="879">
        <v>6000000000</v>
      </c>
      <c r="Y473" s="879"/>
      <c r="Z473" s="879"/>
      <c r="AA473" s="879"/>
      <c r="AB473" s="879"/>
      <c r="AC473" s="879"/>
      <c r="AD473" s="879"/>
      <c r="AE473" s="879"/>
      <c r="AF473" s="880">
        <f t="shared" si="20"/>
        <v>0</v>
      </c>
      <c r="AG473" s="880"/>
      <c r="AH473" s="880">
        <f t="shared" si="21"/>
        <v>0</v>
      </c>
      <c r="AI473" s="880"/>
      <c r="AJ473" s="878"/>
    </row>
    <row r="474" spans="1:36" ht="36">
      <c r="A474" s="464" t="s">
        <v>85</v>
      </c>
      <c r="B474" s="465" t="s">
        <v>3269</v>
      </c>
      <c r="C474" s="878"/>
      <c r="D474" s="878"/>
      <c r="E474" s="878"/>
      <c r="F474" s="874"/>
      <c r="G474" s="879">
        <v>8000000000</v>
      </c>
      <c r="H474" s="879"/>
      <c r="I474" s="879">
        <v>8000000000</v>
      </c>
      <c r="J474" s="879"/>
      <c r="K474" s="879"/>
      <c r="L474" s="879"/>
      <c r="M474" s="879"/>
      <c r="N474" s="879"/>
      <c r="O474" s="879"/>
      <c r="P474" s="879"/>
      <c r="Q474" s="874"/>
      <c r="R474" s="874"/>
      <c r="S474" s="874"/>
      <c r="T474" s="874"/>
      <c r="U474" s="874"/>
      <c r="V474" s="879">
        <v>8000000000</v>
      </c>
      <c r="W474" s="879"/>
      <c r="X474" s="879">
        <v>8000000000</v>
      </c>
      <c r="Y474" s="879"/>
      <c r="Z474" s="879"/>
      <c r="AA474" s="879"/>
      <c r="AB474" s="879"/>
      <c r="AC474" s="879"/>
      <c r="AD474" s="879"/>
      <c r="AE474" s="879"/>
      <c r="AF474" s="880">
        <f t="shared" si="20"/>
        <v>0</v>
      </c>
      <c r="AG474" s="880"/>
      <c r="AH474" s="880">
        <f t="shared" si="21"/>
        <v>0</v>
      </c>
      <c r="AI474" s="880"/>
      <c r="AJ474" s="878"/>
    </row>
    <row r="475" spans="1:36" ht="36">
      <c r="A475" s="464" t="s">
        <v>86</v>
      </c>
      <c r="B475" s="465" t="s">
        <v>3270</v>
      </c>
      <c r="C475" s="878"/>
      <c r="D475" s="878"/>
      <c r="E475" s="878"/>
      <c r="F475" s="874"/>
      <c r="G475" s="879">
        <v>100000000000</v>
      </c>
      <c r="H475" s="879"/>
      <c r="I475" s="879">
        <v>100000000000</v>
      </c>
      <c r="J475" s="879"/>
      <c r="K475" s="879"/>
      <c r="L475" s="879"/>
      <c r="M475" s="879"/>
      <c r="N475" s="879"/>
      <c r="O475" s="879"/>
      <c r="P475" s="879"/>
      <c r="Q475" s="874"/>
      <c r="R475" s="874"/>
      <c r="S475" s="874"/>
      <c r="T475" s="874"/>
      <c r="U475" s="874"/>
      <c r="V475" s="879">
        <v>7000000000</v>
      </c>
      <c r="W475" s="879"/>
      <c r="X475" s="879">
        <v>7000000000</v>
      </c>
      <c r="Y475" s="879"/>
      <c r="Z475" s="879"/>
      <c r="AA475" s="879"/>
      <c r="AB475" s="879"/>
      <c r="AC475" s="879"/>
      <c r="AD475" s="879"/>
      <c r="AE475" s="879"/>
      <c r="AF475" s="880">
        <f t="shared" si="20"/>
        <v>0</v>
      </c>
      <c r="AG475" s="880"/>
      <c r="AH475" s="880">
        <f t="shared" si="21"/>
        <v>0</v>
      </c>
      <c r="AI475" s="880"/>
      <c r="AJ475" s="878"/>
    </row>
    <row r="476" spans="1:36" ht="36">
      <c r="A476" s="464" t="s">
        <v>87</v>
      </c>
      <c r="B476" s="465" t="s">
        <v>3271</v>
      </c>
      <c r="C476" s="878"/>
      <c r="D476" s="878"/>
      <c r="E476" s="878"/>
      <c r="F476" s="874"/>
      <c r="G476" s="879">
        <v>100000000000</v>
      </c>
      <c r="H476" s="879"/>
      <c r="I476" s="879">
        <v>100000000000</v>
      </c>
      <c r="J476" s="879"/>
      <c r="K476" s="879"/>
      <c r="L476" s="879"/>
      <c r="M476" s="879"/>
      <c r="N476" s="879"/>
      <c r="O476" s="879"/>
      <c r="P476" s="879"/>
      <c r="Q476" s="874"/>
      <c r="R476" s="874"/>
      <c r="S476" s="874"/>
      <c r="T476" s="874"/>
      <c r="U476" s="874"/>
      <c r="V476" s="879">
        <v>2000000000</v>
      </c>
      <c r="W476" s="879"/>
      <c r="X476" s="879">
        <v>2000000000</v>
      </c>
      <c r="Y476" s="879"/>
      <c r="Z476" s="879"/>
      <c r="AA476" s="879"/>
      <c r="AB476" s="879"/>
      <c r="AC476" s="879"/>
      <c r="AD476" s="879"/>
      <c r="AE476" s="879"/>
      <c r="AF476" s="880">
        <f t="shared" si="20"/>
        <v>0</v>
      </c>
      <c r="AG476" s="880"/>
      <c r="AH476" s="880">
        <f t="shared" si="21"/>
        <v>0</v>
      </c>
      <c r="AI476" s="880"/>
      <c r="AJ476" s="878"/>
    </row>
    <row r="477" spans="1:36" ht="36">
      <c r="A477" s="464" t="s">
        <v>88</v>
      </c>
      <c r="B477" s="465" t="s">
        <v>3039</v>
      </c>
      <c r="C477" s="878"/>
      <c r="D477" s="878"/>
      <c r="E477" s="878"/>
      <c r="F477" s="874"/>
      <c r="G477" s="879">
        <v>10000000000</v>
      </c>
      <c r="H477" s="879"/>
      <c r="I477" s="879">
        <v>10000000000</v>
      </c>
      <c r="J477" s="879"/>
      <c r="K477" s="879"/>
      <c r="L477" s="879"/>
      <c r="M477" s="879"/>
      <c r="N477" s="879"/>
      <c r="O477" s="879"/>
      <c r="P477" s="879"/>
      <c r="Q477" s="874"/>
      <c r="R477" s="874"/>
      <c r="S477" s="874"/>
      <c r="T477" s="874"/>
      <c r="U477" s="874"/>
      <c r="V477" s="879">
        <v>3000000000</v>
      </c>
      <c r="W477" s="879"/>
      <c r="X477" s="879">
        <v>3000000000</v>
      </c>
      <c r="Y477" s="879"/>
      <c r="Z477" s="879"/>
      <c r="AA477" s="879"/>
      <c r="AB477" s="879"/>
      <c r="AC477" s="879"/>
      <c r="AD477" s="879"/>
      <c r="AE477" s="879"/>
      <c r="AF477" s="880">
        <f t="shared" si="20"/>
        <v>0</v>
      </c>
      <c r="AG477" s="880"/>
      <c r="AH477" s="880">
        <f t="shared" si="21"/>
        <v>0</v>
      </c>
      <c r="AI477" s="880"/>
      <c r="AJ477" s="878"/>
    </row>
    <row r="478" spans="1:36" ht="24">
      <c r="A478" s="464" t="s">
        <v>218</v>
      </c>
      <c r="B478" s="465" t="s">
        <v>3040</v>
      </c>
      <c r="C478" s="878"/>
      <c r="D478" s="878"/>
      <c r="E478" s="878"/>
      <c r="F478" s="874"/>
      <c r="G478" s="879">
        <v>5000000000</v>
      </c>
      <c r="H478" s="879"/>
      <c r="I478" s="879">
        <v>5000000000</v>
      </c>
      <c r="J478" s="879"/>
      <c r="K478" s="879"/>
      <c r="L478" s="879"/>
      <c r="M478" s="879"/>
      <c r="N478" s="879"/>
      <c r="O478" s="879"/>
      <c r="P478" s="879"/>
      <c r="Q478" s="874"/>
      <c r="R478" s="874"/>
      <c r="S478" s="874"/>
      <c r="T478" s="874"/>
      <c r="U478" s="874"/>
      <c r="V478" s="879">
        <v>2000000000</v>
      </c>
      <c r="W478" s="879"/>
      <c r="X478" s="879">
        <v>2000000000</v>
      </c>
      <c r="Y478" s="879"/>
      <c r="Z478" s="879"/>
      <c r="AA478" s="879"/>
      <c r="AB478" s="879"/>
      <c r="AC478" s="879"/>
      <c r="AD478" s="879"/>
      <c r="AE478" s="879"/>
      <c r="AF478" s="880">
        <f t="shared" si="20"/>
        <v>0</v>
      </c>
      <c r="AG478" s="880"/>
      <c r="AH478" s="880">
        <f t="shared" si="21"/>
        <v>0</v>
      </c>
      <c r="AI478" s="880"/>
      <c r="AJ478" s="878"/>
    </row>
    <row r="479" spans="1:36" ht="48">
      <c r="A479" s="464" t="s">
        <v>219</v>
      </c>
      <c r="B479" s="465" t="s">
        <v>3272</v>
      </c>
      <c r="C479" s="878"/>
      <c r="D479" s="878"/>
      <c r="E479" s="878"/>
      <c r="F479" s="874"/>
      <c r="G479" s="879">
        <v>10000000000</v>
      </c>
      <c r="H479" s="879"/>
      <c r="I479" s="879">
        <v>10000000000</v>
      </c>
      <c r="J479" s="879"/>
      <c r="K479" s="879"/>
      <c r="L479" s="879"/>
      <c r="M479" s="879"/>
      <c r="N479" s="879"/>
      <c r="O479" s="879"/>
      <c r="P479" s="879"/>
      <c r="Q479" s="874"/>
      <c r="R479" s="874"/>
      <c r="S479" s="874"/>
      <c r="T479" s="874"/>
      <c r="U479" s="874"/>
      <c r="V479" s="879">
        <v>4500000000</v>
      </c>
      <c r="W479" s="879"/>
      <c r="X479" s="879">
        <v>4500000000</v>
      </c>
      <c r="Y479" s="879"/>
      <c r="Z479" s="879"/>
      <c r="AA479" s="879"/>
      <c r="AB479" s="879"/>
      <c r="AC479" s="879"/>
      <c r="AD479" s="879"/>
      <c r="AE479" s="879"/>
      <c r="AF479" s="880">
        <f t="shared" si="20"/>
        <v>0</v>
      </c>
      <c r="AG479" s="880"/>
      <c r="AH479" s="880">
        <f t="shared" si="21"/>
        <v>0</v>
      </c>
      <c r="AI479" s="880"/>
      <c r="AJ479" s="878"/>
    </row>
    <row r="480" spans="1:36" ht="36">
      <c r="A480" s="464" t="s">
        <v>477</v>
      </c>
      <c r="B480" s="465" t="s">
        <v>3273</v>
      </c>
      <c r="C480" s="878"/>
      <c r="D480" s="878"/>
      <c r="E480" s="878"/>
      <c r="F480" s="874"/>
      <c r="G480" s="879">
        <v>14900000000</v>
      </c>
      <c r="H480" s="879"/>
      <c r="I480" s="879">
        <v>14900000000</v>
      </c>
      <c r="J480" s="879"/>
      <c r="K480" s="879"/>
      <c r="L480" s="879"/>
      <c r="M480" s="879"/>
      <c r="N480" s="879"/>
      <c r="O480" s="879"/>
      <c r="P480" s="879"/>
      <c r="Q480" s="874"/>
      <c r="R480" s="874"/>
      <c r="S480" s="874"/>
      <c r="T480" s="874"/>
      <c r="U480" s="874"/>
      <c r="V480" s="879">
        <v>4500000000</v>
      </c>
      <c r="W480" s="879"/>
      <c r="X480" s="879">
        <v>4500000000</v>
      </c>
      <c r="Y480" s="879"/>
      <c r="Z480" s="879"/>
      <c r="AA480" s="879"/>
      <c r="AB480" s="879"/>
      <c r="AC480" s="879"/>
      <c r="AD480" s="879"/>
      <c r="AE480" s="879"/>
      <c r="AF480" s="880">
        <f t="shared" si="20"/>
        <v>0</v>
      </c>
      <c r="AG480" s="880"/>
      <c r="AH480" s="880">
        <f t="shared" si="21"/>
        <v>0</v>
      </c>
      <c r="AI480" s="880"/>
      <c r="AJ480" s="878"/>
    </row>
    <row r="481" spans="1:36" ht="24">
      <c r="A481" s="464" t="s">
        <v>895</v>
      </c>
      <c r="B481" s="465" t="s">
        <v>3036</v>
      </c>
      <c r="C481" s="878"/>
      <c r="D481" s="878"/>
      <c r="E481" s="878"/>
      <c r="F481" s="874"/>
      <c r="G481" s="879">
        <v>14600000000</v>
      </c>
      <c r="H481" s="879"/>
      <c r="I481" s="879">
        <v>14600000000</v>
      </c>
      <c r="J481" s="879"/>
      <c r="K481" s="879"/>
      <c r="L481" s="879"/>
      <c r="M481" s="879"/>
      <c r="N481" s="879"/>
      <c r="O481" s="879"/>
      <c r="P481" s="879"/>
      <c r="Q481" s="874"/>
      <c r="R481" s="874"/>
      <c r="S481" s="874"/>
      <c r="T481" s="874"/>
      <c r="U481" s="874"/>
      <c r="V481" s="879">
        <v>2000000000</v>
      </c>
      <c r="W481" s="879"/>
      <c r="X481" s="879">
        <v>2000000000</v>
      </c>
      <c r="Y481" s="879"/>
      <c r="Z481" s="879"/>
      <c r="AA481" s="879"/>
      <c r="AB481" s="879"/>
      <c r="AC481" s="879"/>
      <c r="AD481" s="879"/>
      <c r="AE481" s="879"/>
      <c r="AF481" s="880">
        <f t="shared" si="20"/>
        <v>0</v>
      </c>
      <c r="AG481" s="880"/>
      <c r="AH481" s="880">
        <f t="shared" si="21"/>
        <v>0</v>
      </c>
      <c r="AI481" s="880"/>
      <c r="AJ481" s="878"/>
    </row>
    <row r="482" spans="1:36" ht="48">
      <c r="A482" s="464" t="s">
        <v>240</v>
      </c>
      <c r="B482" s="465" t="s">
        <v>3035</v>
      </c>
      <c r="C482" s="878"/>
      <c r="D482" s="878"/>
      <c r="E482" s="878"/>
      <c r="F482" s="874"/>
      <c r="G482" s="879">
        <v>20000000000</v>
      </c>
      <c r="H482" s="879"/>
      <c r="I482" s="879">
        <v>20000000000</v>
      </c>
      <c r="J482" s="879"/>
      <c r="K482" s="879"/>
      <c r="L482" s="879"/>
      <c r="M482" s="879"/>
      <c r="N482" s="879"/>
      <c r="O482" s="879"/>
      <c r="P482" s="879"/>
      <c r="Q482" s="874"/>
      <c r="R482" s="874"/>
      <c r="S482" s="874"/>
      <c r="T482" s="874"/>
      <c r="U482" s="874"/>
      <c r="V482" s="879">
        <v>2000000000</v>
      </c>
      <c r="W482" s="879"/>
      <c r="X482" s="879">
        <v>2000000000</v>
      </c>
      <c r="Y482" s="879"/>
      <c r="Z482" s="879"/>
      <c r="AA482" s="879"/>
      <c r="AB482" s="879"/>
      <c r="AC482" s="879"/>
      <c r="AD482" s="879"/>
      <c r="AE482" s="879"/>
      <c r="AF482" s="880">
        <f t="shared" si="20"/>
        <v>0</v>
      </c>
      <c r="AG482" s="880"/>
      <c r="AH482" s="880">
        <f t="shared" si="21"/>
        <v>0</v>
      </c>
      <c r="AI482" s="880"/>
      <c r="AJ482" s="878"/>
    </row>
    <row r="483" spans="1:36" ht="24">
      <c r="A483" s="464" t="s">
        <v>896</v>
      </c>
      <c r="B483" s="465" t="s">
        <v>3031</v>
      </c>
      <c r="C483" s="878"/>
      <c r="D483" s="878"/>
      <c r="E483" s="878"/>
      <c r="F483" s="874"/>
      <c r="G483" s="879">
        <v>20000000000</v>
      </c>
      <c r="H483" s="879"/>
      <c r="I483" s="879">
        <v>20000000000</v>
      </c>
      <c r="J483" s="879"/>
      <c r="K483" s="879"/>
      <c r="L483" s="879"/>
      <c r="M483" s="879"/>
      <c r="N483" s="879"/>
      <c r="O483" s="879"/>
      <c r="P483" s="879"/>
      <c r="Q483" s="874"/>
      <c r="R483" s="874"/>
      <c r="S483" s="874"/>
      <c r="T483" s="874"/>
      <c r="U483" s="874"/>
      <c r="V483" s="879">
        <v>2950000000</v>
      </c>
      <c r="W483" s="879"/>
      <c r="X483" s="879">
        <v>2950000000</v>
      </c>
      <c r="Y483" s="879"/>
      <c r="Z483" s="879"/>
      <c r="AA483" s="879"/>
      <c r="AB483" s="879"/>
      <c r="AC483" s="879"/>
      <c r="AD483" s="879"/>
      <c r="AE483" s="879"/>
      <c r="AF483" s="880">
        <f t="shared" si="20"/>
        <v>0</v>
      </c>
      <c r="AG483" s="880"/>
      <c r="AH483" s="880">
        <f t="shared" si="21"/>
        <v>0</v>
      </c>
      <c r="AI483" s="880"/>
      <c r="AJ483" s="878"/>
    </row>
    <row r="484" spans="1:36" ht="24">
      <c r="A484" s="464" t="s">
        <v>897</v>
      </c>
      <c r="B484" s="465" t="s">
        <v>3274</v>
      </c>
      <c r="C484" s="878"/>
      <c r="D484" s="878"/>
      <c r="E484" s="878"/>
      <c r="F484" s="874"/>
      <c r="G484" s="879">
        <v>4500000000</v>
      </c>
      <c r="H484" s="879"/>
      <c r="I484" s="879">
        <v>4500000000</v>
      </c>
      <c r="J484" s="879"/>
      <c r="K484" s="879"/>
      <c r="L484" s="879"/>
      <c r="M484" s="879"/>
      <c r="N484" s="879"/>
      <c r="O484" s="879"/>
      <c r="P484" s="879"/>
      <c r="Q484" s="874"/>
      <c r="R484" s="874"/>
      <c r="S484" s="874"/>
      <c r="T484" s="874"/>
      <c r="U484" s="874"/>
      <c r="V484" s="879">
        <v>4500000000</v>
      </c>
      <c r="W484" s="879"/>
      <c r="X484" s="879">
        <v>4500000000</v>
      </c>
      <c r="Y484" s="879"/>
      <c r="Z484" s="879"/>
      <c r="AA484" s="879"/>
      <c r="AB484" s="879"/>
      <c r="AC484" s="879"/>
      <c r="AD484" s="879"/>
      <c r="AE484" s="879"/>
      <c r="AF484" s="880">
        <f t="shared" si="20"/>
        <v>0</v>
      </c>
      <c r="AG484" s="880"/>
      <c r="AH484" s="880">
        <f t="shared" si="21"/>
        <v>0</v>
      </c>
      <c r="AI484" s="880"/>
      <c r="AJ484" s="878"/>
    </row>
    <row r="485" spans="1:36" ht="36">
      <c r="A485" s="464" t="s">
        <v>898</v>
      </c>
      <c r="B485" s="465" t="s">
        <v>3275</v>
      </c>
      <c r="C485" s="878"/>
      <c r="D485" s="878"/>
      <c r="E485" s="878"/>
      <c r="F485" s="874"/>
      <c r="G485" s="879">
        <v>14986790000</v>
      </c>
      <c r="H485" s="879"/>
      <c r="I485" s="879">
        <v>14986790000</v>
      </c>
      <c r="J485" s="879"/>
      <c r="K485" s="879"/>
      <c r="L485" s="879"/>
      <c r="M485" s="879"/>
      <c r="N485" s="879"/>
      <c r="O485" s="879"/>
      <c r="P485" s="879"/>
      <c r="Q485" s="874"/>
      <c r="R485" s="874"/>
      <c r="S485" s="874"/>
      <c r="T485" s="874"/>
      <c r="U485" s="874"/>
      <c r="V485" s="879">
        <v>4000000000</v>
      </c>
      <c r="W485" s="879"/>
      <c r="X485" s="879">
        <v>4000000000</v>
      </c>
      <c r="Y485" s="879"/>
      <c r="Z485" s="879"/>
      <c r="AA485" s="879"/>
      <c r="AB485" s="879"/>
      <c r="AC485" s="879"/>
      <c r="AD485" s="879"/>
      <c r="AE485" s="879"/>
      <c r="AF485" s="880">
        <f t="shared" si="20"/>
        <v>0</v>
      </c>
      <c r="AG485" s="880"/>
      <c r="AH485" s="880">
        <f t="shared" si="21"/>
        <v>0</v>
      </c>
      <c r="AI485" s="880"/>
      <c r="AJ485" s="878"/>
    </row>
    <row r="486" spans="1:36" ht="36">
      <c r="A486" s="464" t="s">
        <v>899</v>
      </c>
      <c r="B486" s="465" t="s">
        <v>3033</v>
      </c>
      <c r="C486" s="878"/>
      <c r="D486" s="878"/>
      <c r="E486" s="878"/>
      <c r="F486" s="874"/>
      <c r="G486" s="879">
        <v>8500000000</v>
      </c>
      <c r="H486" s="879"/>
      <c r="I486" s="879">
        <v>8500000000</v>
      </c>
      <c r="J486" s="879"/>
      <c r="K486" s="879"/>
      <c r="L486" s="879"/>
      <c r="M486" s="879"/>
      <c r="N486" s="879"/>
      <c r="O486" s="879"/>
      <c r="P486" s="879"/>
      <c r="Q486" s="874"/>
      <c r="R486" s="874"/>
      <c r="S486" s="874"/>
      <c r="T486" s="874"/>
      <c r="U486" s="874"/>
      <c r="V486" s="879">
        <v>2000000000</v>
      </c>
      <c r="W486" s="879"/>
      <c r="X486" s="879">
        <v>2000000000</v>
      </c>
      <c r="Y486" s="879"/>
      <c r="Z486" s="879"/>
      <c r="AA486" s="879"/>
      <c r="AB486" s="879"/>
      <c r="AC486" s="879"/>
      <c r="AD486" s="879"/>
      <c r="AE486" s="879"/>
      <c r="AF486" s="880">
        <f t="shared" si="20"/>
        <v>0</v>
      </c>
      <c r="AG486" s="880"/>
      <c r="AH486" s="880">
        <f t="shared" si="21"/>
        <v>0</v>
      </c>
      <c r="AI486" s="880"/>
      <c r="AJ486" s="878"/>
    </row>
    <row r="487" spans="1:36" ht="48">
      <c r="A487" s="464" t="s">
        <v>900</v>
      </c>
      <c r="B487" s="465" t="s">
        <v>3037</v>
      </c>
      <c r="C487" s="878"/>
      <c r="D487" s="878"/>
      <c r="E487" s="878"/>
      <c r="F487" s="874"/>
      <c r="G487" s="879">
        <v>3000000000</v>
      </c>
      <c r="H487" s="879"/>
      <c r="I487" s="879">
        <v>3000000000</v>
      </c>
      <c r="J487" s="879"/>
      <c r="K487" s="879"/>
      <c r="L487" s="879"/>
      <c r="M487" s="879"/>
      <c r="N487" s="879"/>
      <c r="O487" s="879"/>
      <c r="P487" s="879"/>
      <c r="Q487" s="874"/>
      <c r="R487" s="874"/>
      <c r="S487" s="874"/>
      <c r="T487" s="874"/>
      <c r="U487" s="874"/>
      <c r="V487" s="879">
        <v>2000000000</v>
      </c>
      <c r="W487" s="879"/>
      <c r="X487" s="879">
        <v>2000000000</v>
      </c>
      <c r="Y487" s="879"/>
      <c r="Z487" s="879"/>
      <c r="AA487" s="879"/>
      <c r="AB487" s="879"/>
      <c r="AC487" s="879"/>
      <c r="AD487" s="879"/>
      <c r="AE487" s="879"/>
      <c r="AF487" s="880">
        <f t="shared" si="20"/>
        <v>0</v>
      </c>
      <c r="AG487" s="880"/>
      <c r="AH487" s="880">
        <f t="shared" si="21"/>
        <v>0</v>
      </c>
      <c r="AI487" s="880"/>
      <c r="AJ487" s="878"/>
    </row>
    <row r="488" spans="1:36" ht="60">
      <c r="A488" s="464" t="s">
        <v>901</v>
      </c>
      <c r="B488" s="465" t="s">
        <v>3034</v>
      </c>
      <c r="C488" s="878"/>
      <c r="D488" s="878"/>
      <c r="E488" s="878"/>
      <c r="F488" s="874"/>
      <c r="G488" s="879">
        <v>20000000000</v>
      </c>
      <c r="H488" s="879"/>
      <c r="I488" s="879">
        <v>20000000000</v>
      </c>
      <c r="J488" s="879"/>
      <c r="K488" s="879"/>
      <c r="L488" s="879"/>
      <c r="M488" s="879"/>
      <c r="N488" s="879"/>
      <c r="O488" s="879"/>
      <c r="P488" s="879"/>
      <c r="Q488" s="874"/>
      <c r="R488" s="874"/>
      <c r="S488" s="874"/>
      <c r="T488" s="874"/>
      <c r="U488" s="874"/>
      <c r="V488" s="879">
        <v>2500000000</v>
      </c>
      <c r="W488" s="879"/>
      <c r="X488" s="879">
        <v>2500000000</v>
      </c>
      <c r="Y488" s="879"/>
      <c r="Z488" s="879"/>
      <c r="AA488" s="879"/>
      <c r="AB488" s="879"/>
      <c r="AC488" s="879"/>
      <c r="AD488" s="879"/>
      <c r="AE488" s="879"/>
      <c r="AF488" s="880">
        <f t="shared" si="20"/>
        <v>0</v>
      </c>
      <c r="AG488" s="880"/>
      <c r="AH488" s="880">
        <f t="shared" si="21"/>
        <v>0</v>
      </c>
      <c r="AI488" s="880"/>
      <c r="AJ488" s="878"/>
    </row>
    <row r="489" spans="1:36" ht="36">
      <c r="A489" s="464" t="s">
        <v>902</v>
      </c>
      <c r="B489" s="465" t="s">
        <v>3276</v>
      </c>
      <c r="C489" s="878"/>
      <c r="D489" s="878"/>
      <c r="E489" s="878"/>
      <c r="F489" s="874"/>
      <c r="G489" s="879">
        <v>14994000000</v>
      </c>
      <c r="H489" s="879"/>
      <c r="I489" s="879">
        <v>14994000000</v>
      </c>
      <c r="J489" s="879"/>
      <c r="K489" s="879"/>
      <c r="L489" s="879"/>
      <c r="M489" s="879"/>
      <c r="N489" s="879"/>
      <c r="O489" s="879"/>
      <c r="P489" s="879"/>
      <c r="Q489" s="874"/>
      <c r="R489" s="874"/>
      <c r="S489" s="874"/>
      <c r="T489" s="874"/>
      <c r="U489" s="874"/>
      <c r="V489" s="879">
        <v>4000000000</v>
      </c>
      <c r="W489" s="879"/>
      <c r="X489" s="879">
        <v>4000000000</v>
      </c>
      <c r="Y489" s="879"/>
      <c r="Z489" s="879"/>
      <c r="AA489" s="879"/>
      <c r="AB489" s="879"/>
      <c r="AC489" s="879"/>
      <c r="AD489" s="879"/>
      <c r="AE489" s="879"/>
      <c r="AF489" s="880">
        <f t="shared" si="20"/>
        <v>0</v>
      </c>
      <c r="AG489" s="880"/>
      <c r="AH489" s="880">
        <f t="shared" si="21"/>
        <v>0</v>
      </c>
      <c r="AI489" s="880"/>
      <c r="AJ489" s="878"/>
    </row>
    <row r="490" spans="1:36" ht="48">
      <c r="A490" s="464" t="s">
        <v>903</v>
      </c>
      <c r="B490" s="465" t="s">
        <v>3032</v>
      </c>
      <c r="C490" s="878"/>
      <c r="D490" s="878"/>
      <c r="E490" s="878"/>
      <c r="F490" s="874"/>
      <c r="G490" s="879">
        <v>11000000000</v>
      </c>
      <c r="H490" s="879"/>
      <c r="I490" s="879">
        <v>11000000000</v>
      </c>
      <c r="J490" s="879"/>
      <c r="K490" s="879"/>
      <c r="L490" s="879"/>
      <c r="M490" s="879"/>
      <c r="N490" s="879"/>
      <c r="O490" s="879"/>
      <c r="P490" s="879"/>
      <c r="Q490" s="874"/>
      <c r="R490" s="874"/>
      <c r="S490" s="874"/>
      <c r="T490" s="874"/>
      <c r="U490" s="874"/>
      <c r="V490" s="879">
        <v>2000000000</v>
      </c>
      <c r="W490" s="879"/>
      <c r="X490" s="879">
        <v>2000000000</v>
      </c>
      <c r="Y490" s="879"/>
      <c r="Z490" s="879"/>
      <c r="AA490" s="879"/>
      <c r="AB490" s="879"/>
      <c r="AC490" s="879"/>
      <c r="AD490" s="879"/>
      <c r="AE490" s="879"/>
      <c r="AF490" s="880">
        <f t="shared" si="20"/>
        <v>0</v>
      </c>
      <c r="AG490" s="880"/>
      <c r="AH490" s="880">
        <f t="shared" si="21"/>
        <v>0</v>
      </c>
      <c r="AI490" s="880"/>
      <c r="AJ490" s="878"/>
    </row>
    <row r="491" spans="1:36" ht="12">
      <c r="A491" s="872" t="s">
        <v>1359</v>
      </c>
      <c r="B491" s="873" t="s">
        <v>2657</v>
      </c>
      <c r="C491" s="878"/>
      <c r="D491" s="878"/>
      <c r="E491" s="878"/>
      <c r="F491" s="874"/>
      <c r="G491" s="881"/>
      <c r="H491" s="881"/>
      <c r="I491" s="881"/>
      <c r="J491" s="881"/>
      <c r="K491" s="881"/>
      <c r="L491" s="881">
        <f t="shared" ref="L491:N491" si="26">SUM(L492:L526)</f>
        <v>13707273000</v>
      </c>
      <c r="M491" s="881"/>
      <c r="N491" s="881">
        <f t="shared" si="26"/>
        <v>13707273000</v>
      </c>
      <c r="O491" s="881"/>
      <c r="P491" s="881"/>
      <c r="Q491" s="874"/>
      <c r="R491" s="874"/>
      <c r="S491" s="874"/>
      <c r="T491" s="874"/>
      <c r="U491" s="874"/>
      <c r="V491" s="881">
        <v>106096224000</v>
      </c>
      <c r="W491" s="881"/>
      <c r="X491" s="881">
        <v>106096224000</v>
      </c>
      <c r="Y491" s="881"/>
      <c r="Z491" s="881"/>
      <c r="AA491" s="879">
        <v>72936331166</v>
      </c>
      <c r="AB491" s="879"/>
      <c r="AC491" s="879">
        <v>72936331166</v>
      </c>
      <c r="AD491" s="879"/>
      <c r="AE491" s="879"/>
      <c r="AF491" s="880">
        <f t="shared" si="20"/>
        <v>68.745454283085522</v>
      </c>
      <c r="AG491" s="880"/>
      <c r="AH491" s="880">
        <f t="shared" si="21"/>
        <v>68.745454283085522</v>
      </c>
      <c r="AI491" s="880"/>
      <c r="AJ491" s="878"/>
    </row>
    <row r="492" spans="1:36" ht="36">
      <c r="A492" s="464" t="s">
        <v>193</v>
      </c>
      <c r="B492" s="465" t="s">
        <v>3277</v>
      </c>
      <c r="C492" s="878"/>
      <c r="D492" s="878"/>
      <c r="E492" s="878"/>
      <c r="F492" s="874"/>
      <c r="G492" s="879">
        <v>1029721000</v>
      </c>
      <c r="H492" s="879"/>
      <c r="I492" s="879">
        <v>1029721000</v>
      </c>
      <c r="J492" s="879"/>
      <c r="K492" s="879"/>
      <c r="L492" s="879"/>
      <c r="M492" s="879"/>
      <c r="N492" s="879"/>
      <c r="O492" s="879"/>
      <c r="P492" s="879"/>
      <c r="Q492" s="874"/>
      <c r="R492" s="874"/>
      <c r="S492" s="874"/>
      <c r="T492" s="874"/>
      <c r="U492" s="874"/>
      <c r="V492" s="879">
        <v>1000000000</v>
      </c>
      <c r="W492" s="879"/>
      <c r="X492" s="879">
        <v>1000000000</v>
      </c>
      <c r="Y492" s="879"/>
      <c r="Z492" s="879"/>
      <c r="AA492" s="879">
        <v>980257000</v>
      </c>
      <c r="AB492" s="879"/>
      <c r="AC492" s="879">
        <v>980257000</v>
      </c>
      <c r="AD492" s="879"/>
      <c r="AE492" s="879"/>
      <c r="AF492" s="880">
        <f t="shared" si="20"/>
        <v>98.025700000000001</v>
      </c>
      <c r="AG492" s="880"/>
      <c r="AH492" s="880">
        <f t="shared" si="21"/>
        <v>98.025700000000001</v>
      </c>
      <c r="AI492" s="880"/>
      <c r="AJ492" s="878"/>
    </row>
    <row r="493" spans="1:36" ht="36">
      <c r="A493" s="464" t="s">
        <v>83</v>
      </c>
      <c r="B493" s="465" t="s">
        <v>3278</v>
      </c>
      <c r="C493" s="878"/>
      <c r="D493" s="878"/>
      <c r="E493" s="878"/>
      <c r="F493" s="874"/>
      <c r="G493" s="879">
        <v>17959642000</v>
      </c>
      <c r="H493" s="879"/>
      <c r="I493" s="879">
        <v>17959642000</v>
      </c>
      <c r="J493" s="879"/>
      <c r="K493" s="879"/>
      <c r="L493" s="879">
        <v>4134240000</v>
      </c>
      <c r="M493" s="879"/>
      <c r="N493" s="879">
        <v>4134240000</v>
      </c>
      <c r="O493" s="879"/>
      <c r="P493" s="879"/>
      <c r="Q493" s="874"/>
      <c r="R493" s="874"/>
      <c r="S493" s="874"/>
      <c r="T493" s="874"/>
      <c r="U493" s="874"/>
      <c r="V493" s="879">
        <v>11145760000</v>
      </c>
      <c r="W493" s="879"/>
      <c r="X493" s="879">
        <v>11145760000</v>
      </c>
      <c r="Y493" s="879"/>
      <c r="Z493" s="879"/>
      <c r="AA493" s="879">
        <v>10556973000</v>
      </c>
      <c r="AB493" s="879"/>
      <c r="AC493" s="879">
        <v>10556973000</v>
      </c>
      <c r="AD493" s="879"/>
      <c r="AE493" s="879"/>
      <c r="AF493" s="880">
        <f t="shared" si="20"/>
        <v>94.717390290119297</v>
      </c>
      <c r="AG493" s="880"/>
      <c r="AH493" s="880">
        <f t="shared" si="21"/>
        <v>94.717390290119297</v>
      </c>
      <c r="AI493" s="880"/>
      <c r="AJ493" s="878"/>
    </row>
    <row r="494" spans="1:36" ht="24">
      <c r="A494" s="464" t="s">
        <v>84</v>
      </c>
      <c r="B494" s="465" t="s">
        <v>3279</v>
      </c>
      <c r="C494" s="878"/>
      <c r="D494" s="878"/>
      <c r="E494" s="878"/>
      <c r="F494" s="874"/>
      <c r="G494" s="879">
        <v>5000000000</v>
      </c>
      <c r="H494" s="879"/>
      <c r="I494" s="879">
        <v>5000000000</v>
      </c>
      <c r="J494" s="879"/>
      <c r="K494" s="879"/>
      <c r="L494" s="879">
        <v>2000000000</v>
      </c>
      <c r="M494" s="879"/>
      <c r="N494" s="879">
        <v>2000000000</v>
      </c>
      <c r="O494" s="879"/>
      <c r="P494" s="879"/>
      <c r="Q494" s="874"/>
      <c r="R494" s="874"/>
      <c r="S494" s="874"/>
      <c r="T494" s="874"/>
      <c r="U494" s="874"/>
      <c r="V494" s="879">
        <v>2000000000</v>
      </c>
      <c r="W494" s="879"/>
      <c r="X494" s="879">
        <v>2000000000</v>
      </c>
      <c r="Y494" s="879"/>
      <c r="Z494" s="879"/>
      <c r="AA494" s="879">
        <v>2000000000</v>
      </c>
      <c r="AB494" s="879"/>
      <c r="AC494" s="879">
        <v>2000000000</v>
      </c>
      <c r="AD494" s="879"/>
      <c r="AE494" s="879"/>
      <c r="AF494" s="880">
        <f t="shared" si="20"/>
        <v>100</v>
      </c>
      <c r="AG494" s="880"/>
      <c r="AH494" s="880">
        <f t="shared" si="21"/>
        <v>100</v>
      </c>
      <c r="AI494" s="880"/>
      <c r="AJ494" s="878"/>
    </row>
    <row r="495" spans="1:36" ht="36">
      <c r="A495" s="464" t="s">
        <v>85</v>
      </c>
      <c r="B495" s="465" t="s">
        <v>3280</v>
      </c>
      <c r="C495" s="878"/>
      <c r="D495" s="878"/>
      <c r="E495" s="878"/>
      <c r="F495" s="874"/>
      <c r="G495" s="879">
        <v>2996478000</v>
      </c>
      <c r="H495" s="879"/>
      <c r="I495" s="879">
        <v>2996478000</v>
      </c>
      <c r="J495" s="879"/>
      <c r="K495" s="879"/>
      <c r="L495" s="879">
        <v>1092200000</v>
      </c>
      <c r="M495" s="879"/>
      <c r="N495" s="879">
        <v>1092200000</v>
      </c>
      <c r="O495" s="879"/>
      <c r="P495" s="879"/>
      <c r="Q495" s="874"/>
      <c r="R495" s="874"/>
      <c r="S495" s="874"/>
      <c r="T495" s="874"/>
      <c r="U495" s="874"/>
      <c r="V495" s="879">
        <v>2854011000</v>
      </c>
      <c r="W495" s="879"/>
      <c r="X495" s="879">
        <v>2854011000</v>
      </c>
      <c r="Y495" s="879"/>
      <c r="Z495" s="879"/>
      <c r="AA495" s="879">
        <v>2840152000</v>
      </c>
      <c r="AB495" s="879"/>
      <c r="AC495" s="879">
        <v>2840152000</v>
      </c>
      <c r="AD495" s="879"/>
      <c r="AE495" s="879"/>
      <c r="AF495" s="880">
        <f t="shared" si="20"/>
        <v>99.514402712533339</v>
      </c>
      <c r="AG495" s="880"/>
      <c r="AH495" s="880">
        <f t="shared" si="21"/>
        <v>99.514402712533339</v>
      </c>
      <c r="AI495" s="880"/>
      <c r="AJ495" s="878"/>
    </row>
    <row r="496" spans="1:36" ht="36">
      <c r="A496" s="464" t="s">
        <v>86</v>
      </c>
      <c r="B496" s="465" t="s">
        <v>3281</v>
      </c>
      <c r="C496" s="878"/>
      <c r="D496" s="878"/>
      <c r="E496" s="878"/>
      <c r="F496" s="874"/>
      <c r="G496" s="879">
        <v>2968441000</v>
      </c>
      <c r="H496" s="879"/>
      <c r="I496" s="879">
        <v>2968441000</v>
      </c>
      <c r="J496" s="879"/>
      <c r="K496" s="879"/>
      <c r="L496" s="879"/>
      <c r="M496" s="879"/>
      <c r="N496" s="879"/>
      <c r="O496" s="879"/>
      <c r="P496" s="879"/>
      <c r="Q496" s="874"/>
      <c r="R496" s="874"/>
      <c r="S496" s="874"/>
      <c r="T496" s="874"/>
      <c r="U496" s="874"/>
      <c r="V496" s="879">
        <v>2966041000</v>
      </c>
      <c r="W496" s="879"/>
      <c r="X496" s="879">
        <v>2966041000</v>
      </c>
      <c r="Y496" s="879"/>
      <c r="Z496" s="879"/>
      <c r="AA496" s="879">
        <v>2950049000</v>
      </c>
      <c r="AB496" s="879"/>
      <c r="AC496" s="879">
        <v>2950049000</v>
      </c>
      <c r="AD496" s="879"/>
      <c r="AE496" s="879"/>
      <c r="AF496" s="880">
        <f t="shared" si="20"/>
        <v>99.460830109900712</v>
      </c>
      <c r="AG496" s="880"/>
      <c r="AH496" s="880">
        <f t="shared" si="21"/>
        <v>99.460830109900712</v>
      </c>
      <c r="AI496" s="880"/>
      <c r="AJ496" s="878"/>
    </row>
    <row r="497" spans="1:36" ht="36">
      <c r="A497" s="464" t="s">
        <v>87</v>
      </c>
      <c r="B497" s="465" t="s">
        <v>1417</v>
      </c>
      <c r="C497" s="878"/>
      <c r="D497" s="878"/>
      <c r="E497" s="878"/>
      <c r="F497" s="874"/>
      <c r="G497" s="879">
        <v>24657000000</v>
      </c>
      <c r="H497" s="879"/>
      <c r="I497" s="879">
        <v>24657000000</v>
      </c>
      <c r="J497" s="879"/>
      <c r="K497" s="879"/>
      <c r="L497" s="879"/>
      <c r="M497" s="879"/>
      <c r="N497" s="879"/>
      <c r="O497" s="879"/>
      <c r="P497" s="879"/>
      <c r="Q497" s="874"/>
      <c r="R497" s="874"/>
      <c r="S497" s="874"/>
      <c r="T497" s="874"/>
      <c r="U497" s="874"/>
      <c r="V497" s="879">
        <v>5000000000</v>
      </c>
      <c r="W497" s="879"/>
      <c r="X497" s="879">
        <v>5000000000</v>
      </c>
      <c r="Y497" s="879"/>
      <c r="Z497" s="879"/>
      <c r="AA497" s="879">
        <v>5000000000</v>
      </c>
      <c r="AB497" s="879"/>
      <c r="AC497" s="879">
        <v>5000000000</v>
      </c>
      <c r="AD497" s="879"/>
      <c r="AE497" s="879"/>
      <c r="AF497" s="880">
        <f t="shared" si="20"/>
        <v>100</v>
      </c>
      <c r="AG497" s="880"/>
      <c r="AH497" s="880">
        <f t="shared" si="21"/>
        <v>100</v>
      </c>
      <c r="AI497" s="880"/>
      <c r="AJ497" s="878"/>
    </row>
    <row r="498" spans="1:36" ht="48">
      <c r="A498" s="464" t="s">
        <v>88</v>
      </c>
      <c r="B498" s="465" t="s">
        <v>3282</v>
      </c>
      <c r="C498" s="878"/>
      <c r="D498" s="878"/>
      <c r="E498" s="878"/>
      <c r="F498" s="874"/>
      <c r="G498" s="879">
        <v>1220000000</v>
      </c>
      <c r="H498" s="879"/>
      <c r="I498" s="879">
        <v>1220000000</v>
      </c>
      <c r="J498" s="879"/>
      <c r="K498" s="879"/>
      <c r="L498" s="879"/>
      <c r="M498" s="879"/>
      <c r="N498" s="879"/>
      <c r="O498" s="879"/>
      <c r="P498" s="879"/>
      <c r="Q498" s="874"/>
      <c r="R498" s="874"/>
      <c r="S498" s="874"/>
      <c r="T498" s="874"/>
      <c r="U498" s="874"/>
      <c r="V498" s="879">
        <v>1220000000</v>
      </c>
      <c r="W498" s="879"/>
      <c r="X498" s="879">
        <v>1220000000</v>
      </c>
      <c r="Y498" s="879"/>
      <c r="Z498" s="879"/>
      <c r="AA498" s="879">
        <v>1174074800</v>
      </c>
      <c r="AB498" s="879"/>
      <c r="AC498" s="879">
        <v>1174074800</v>
      </c>
      <c r="AD498" s="879"/>
      <c r="AE498" s="879"/>
      <c r="AF498" s="880">
        <f t="shared" si="20"/>
        <v>96.235639344262296</v>
      </c>
      <c r="AG498" s="880"/>
      <c r="AH498" s="880">
        <f t="shared" si="21"/>
        <v>96.235639344262296</v>
      </c>
      <c r="AI498" s="880"/>
      <c r="AJ498" s="878"/>
    </row>
    <row r="499" spans="1:36" ht="48">
      <c r="A499" s="464" t="s">
        <v>218</v>
      </c>
      <c r="B499" s="465" t="s">
        <v>1421</v>
      </c>
      <c r="C499" s="878"/>
      <c r="D499" s="878"/>
      <c r="E499" s="878"/>
      <c r="F499" s="874"/>
      <c r="G499" s="879">
        <v>5933865000</v>
      </c>
      <c r="H499" s="879"/>
      <c r="I499" s="879">
        <v>5933865000</v>
      </c>
      <c r="J499" s="879"/>
      <c r="K499" s="879"/>
      <c r="L499" s="879"/>
      <c r="M499" s="879"/>
      <c r="N499" s="879"/>
      <c r="O499" s="879"/>
      <c r="P499" s="879"/>
      <c r="Q499" s="874"/>
      <c r="R499" s="874"/>
      <c r="S499" s="874"/>
      <c r="T499" s="874"/>
      <c r="U499" s="874"/>
      <c r="V499" s="879">
        <v>294831000</v>
      </c>
      <c r="W499" s="879"/>
      <c r="X499" s="879">
        <v>294831000</v>
      </c>
      <c r="Y499" s="879"/>
      <c r="Z499" s="879"/>
      <c r="AA499" s="879">
        <v>294831000</v>
      </c>
      <c r="AB499" s="879"/>
      <c r="AC499" s="879">
        <v>294831000</v>
      </c>
      <c r="AD499" s="879"/>
      <c r="AE499" s="879"/>
      <c r="AF499" s="880">
        <f t="shared" si="20"/>
        <v>100</v>
      </c>
      <c r="AG499" s="880"/>
      <c r="AH499" s="880">
        <f t="shared" si="21"/>
        <v>100</v>
      </c>
      <c r="AI499" s="880"/>
      <c r="AJ499" s="878"/>
    </row>
    <row r="500" spans="1:36" ht="36">
      <c r="A500" s="464" t="s">
        <v>219</v>
      </c>
      <c r="B500" s="465" t="s">
        <v>3283</v>
      </c>
      <c r="C500" s="878"/>
      <c r="D500" s="878"/>
      <c r="E500" s="878"/>
      <c r="F500" s="874"/>
      <c r="G500" s="879">
        <v>1835400000</v>
      </c>
      <c r="H500" s="879"/>
      <c r="I500" s="879">
        <v>1835400000</v>
      </c>
      <c r="J500" s="879"/>
      <c r="K500" s="879"/>
      <c r="L500" s="879"/>
      <c r="M500" s="879"/>
      <c r="N500" s="879"/>
      <c r="O500" s="879"/>
      <c r="P500" s="879"/>
      <c r="Q500" s="874"/>
      <c r="R500" s="874"/>
      <c r="S500" s="874"/>
      <c r="T500" s="874"/>
      <c r="U500" s="874"/>
      <c r="V500" s="879">
        <v>1835400000</v>
      </c>
      <c r="W500" s="879"/>
      <c r="X500" s="879">
        <v>1835400000</v>
      </c>
      <c r="Y500" s="879"/>
      <c r="Z500" s="879"/>
      <c r="AA500" s="879">
        <v>1667190000</v>
      </c>
      <c r="AB500" s="879"/>
      <c r="AC500" s="879">
        <v>1667190000</v>
      </c>
      <c r="AD500" s="879"/>
      <c r="AE500" s="879"/>
      <c r="AF500" s="880">
        <f t="shared" si="20"/>
        <v>90.835240274599542</v>
      </c>
      <c r="AG500" s="880"/>
      <c r="AH500" s="880">
        <f t="shared" si="21"/>
        <v>90.835240274599542</v>
      </c>
      <c r="AI500" s="880"/>
      <c r="AJ500" s="878"/>
    </row>
    <row r="501" spans="1:36" ht="24">
      <c r="A501" s="464" t="s">
        <v>477</v>
      </c>
      <c r="B501" s="465" t="s">
        <v>3284</v>
      </c>
      <c r="C501" s="878"/>
      <c r="D501" s="878"/>
      <c r="E501" s="878"/>
      <c r="F501" s="874"/>
      <c r="G501" s="879">
        <v>10467725000</v>
      </c>
      <c r="H501" s="879"/>
      <c r="I501" s="879">
        <v>10467725000</v>
      </c>
      <c r="J501" s="879"/>
      <c r="K501" s="879"/>
      <c r="L501" s="879"/>
      <c r="M501" s="879"/>
      <c r="N501" s="879"/>
      <c r="O501" s="879"/>
      <c r="P501" s="879"/>
      <c r="Q501" s="874"/>
      <c r="R501" s="874"/>
      <c r="S501" s="874"/>
      <c r="T501" s="874"/>
      <c r="U501" s="874"/>
      <c r="V501" s="879">
        <v>7000000000</v>
      </c>
      <c r="W501" s="879"/>
      <c r="X501" s="879">
        <v>7000000000</v>
      </c>
      <c r="Y501" s="879"/>
      <c r="Z501" s="879"/>
      <c r="AA501" s="879">
        <v>6274558000</v>
      </c>
      <c r="AB501" s="879"/>
      <c r="AC501" s="879">
        <v>6274558000</v>
      </c>
      <c r="AD501" s="879"/>
      <c r="AE501" s="879"/>
      <c r="AF501" s="880">
        <f t="shared" si="20"/>
        <v>89.636542857142857</v>
      </c>
      <c r="AG501" s="880"/>
      <c r="AH501" s="880">
        <f t="shared" si="21"/>
        <v>89.636542857142857</v>
      </c>
      <c r="AI501" s="880"/>
      <c r="AJ501" s="878"/>
    </row>
    <row r="502" spans="1:36" ht="36">
      <c r="A502" s="464" t="s">
        <v>895</v>
      </c>
      <c r="B502" s="465" t="s">
        <v>3285</v>
      </c>
      <c r="C502" s="878"/>
      <c r="D502" s="878"/>
      <c r="E502" s="878"/>
      <c r="F502" s="874"/>
      <c r="G502" s="879">
        <v>11230739000</v>
      </c>
      <c r="H502" s="879"/>
      <c r="I502" s="879">
        <v>11230739000</v>
      </c>
      <c r="J502" s="879"/>
      <c r="K502" s="879"/>
      <c r="L502" s="879">
        <v>3000000000</v>
      </c>
      <c r="M502" s="879"/>
      <c r="N502" s="879">
        <v>3000000000</v>
      </c>
      <c r="O502" s="879"/>
      <c r="P502" s="879"/>
      <c r="Q502" s="874"/>
      <c r="R502" s="874"/>
      <c r="S502" s="874"/>
      <c r="T502" s="874"/>
      <c r="U502" s="874"/>
      <c r="V502" s="879">
        <v>2500000000</v>
      </c>
      <c r="W502" s="879"/>
      <c r="X502" s="879">
        <v>2500000000</v>
      </c>
      <c r="Y502" s="879"/>
      <c r="Z502" s="879"/>
      <c r="AA502" s="879">
        <v>2500000000</v>
      </c>
      <c r="AB502" s="879"/>
      <c r="AC502" s="879">
        <v>2500000000</v>
      </c>
      <c r="AD502" s="879"/>
      <c r="AE502" s="879"/>
      <c r="AF502" s="880">
        <f t="shared" si="20"/>
        <v>100</v>
      </c>
      <c r="AG502" s="880"/>
      <c r="AH502" s="880">
        <f t="shared" si="21"/>
        <v>100</v>
      </c>
      <c r="AI502" s="880"/>
      <c r="AJ502" s="878"/>
    </row>
    <row r="503" spans="1:36" ht="36">
      <c r="A503" s="464" t="s">
        <v>240</v>
      </c>
      <c r="B503" s="465" t="s">
        <v>3286</v>
      </c>
      <c r="C503" s="878"/>
      <c r="D503" s="878"/>
      <c r="E503" s="878"/>
      <c r="F503" s="874"/>
      <c r="G503" s="879">
        <v>14991958000</v>
      </c>
      <c r="H503" s="879"/>
      <c r="I503" s="879">
        <v>14991958000</v>
      </c>
      <c r="J503" s="879"/>
      <c r="K503" s="879"/>
      <c r="L503" s="879">
        <v>456288000</v>
      </c>
      <c r="M503" s="879"/>
      <c r="N503" s="879">
        <v>456288000</v>
      </c>
      <c r="O503" s="879"/>
      <c r="P503" s="879"/>
      <c r="Q503" s="874"/>
      <c r="R503" s="874"/>
      <c r="S503" s="874"/>
      <c r="T503" s="874"/>
      <c r="U503" s="874"/>
      <c r="V503" s="879">
        <v>9533712000</v>
      </c>
      <c r="W503" s="879"/>
      <c r="X503" s="879">
        <v>9533712000</v>
      </c>
      <c r="Y503" s="879"/>
      <c r="Z503" s="879"/>
      <c r="AA503" s="879">
        <v>3560659124</v>
      </c>
      <c r="AB503" s="879"/>
      <c r="AC503" s="879">
        <v>3560659124</v>
      </c>
      <c r="AD503" s="879"/>
      <c r="AE503" s="879"/>
      <c r="AF503" s="880">
        <f t="shared" si="20"/>
        <v>37.348087754276612</v>
      </c>
      <c r="AG503" s="880"/>
      <c r="AH503" s="880">
        <f t="shared" si="21"/>
        <v>37.348087754276612</v>
      </c>
      <c r="AI503" s="880"/>
      <c r="AJ503" s="878"/>
    </row>
    <row r="504" spans="1:36" ht="36">
      <c r="A504" s="464" t="s">
        <v>896</v>
      </c>
      <c r="B504" s="465" t="s">
        <v>2658</v>
      </c>
      <c r="C504" s="878"/>
      <c r="D504" s="878"/>
      <c r="E504" s="878"/>
      <c r="F504" s="874"/>
      <c r="G504" s="879">
        <v>1901492000</v>
      </c>
      <c r="H504" s="879"/>
      <c r="I504" s="879">
        <v>1901492000</v>
      </c>
      <c r="J504" s="879"/>
      <c r="K504" s="879"/>
      <c r="L504" s="879">
        <v>800000000</v>
      </c>
      <c r="M504" s="879"/>
      <c r="N504" s="879">
        <v>800000000</v>
      </c>
      <c r="O504" s="879"/>
      <c r="P504" s="879"/>
      <c r="Q504" s="874"/>
      <c r="R504" s="874"/>
      <c r="S504" s="874"/>
      <c r="T504" s="874"/>
      <c r="U504" s="874"/>
      <c r="V504" s="879">
        <v>700000000</v>
      </c>
      <c r="W504" s="879"/>
      <c r="X504" s="879">
        <v>700000000</v>
      </c>
      <c r="Y504" s="879"/>
      <c r="Z504" s="879"/>
      <c r="AA504" s="879">
        <v>697068000</v>
      </c>
      <c r="AB504" s="879"/>
      <c r="AC504" s="879">
        <v>697068000</v>
      </c>
      <c r="AD504" s="879"/>
      <c r="AE504" s="879"/>
      <c r="AF504" s="880">
        <f t="shared" si="20"/>
        <v>99.581142857142851</v>
      </c>
      <c r="AG504" s="880"/>
      <c r="AH504" s="880">
        <f t="shared" si="21"/>
        <v>99.581142857142851</v>
      </c>
      <c r="AI504" s="880"/>
      <c r="AJ504" s="878"/>
    </row>
    <row r="505" spans="1:36" ht="48">
      <c r="A505" s="464" t="s">
        <v>897</v>
      </c>
      <c r="B505" s="465" t="s">
        <v>3287</v>
      </c>
      <c r="C505" s="878"/>
      <c r="D505" s="878"/>
      <c r="E505" s="878"/>
      <c r="F505" s="874"/>
      <c r="G505" s="879">
        <v>1398000000</v>
      </c>
      <c r="H505" s="879"/>
      <c r="I505" s="879">
        <v>1398000000</v>
      </c>
      <c r="J505" s="879"/>
      <c r="K505" s="879"/>
      <c r="L505" s="879">
        <v>900000000</v>
      </c>
      <c r="M505" s="879"/>
      <c r="N505" s="879">
        <v>900000000</v>
      </c>
      <c r="O505" s="879"/>
      <c r="P505" s="879"/>
      <c r="Q505" s="874"/>
      <c r="R505" s="874"/>
      <c r="S505" s="874"/>
      <c r="T505" s="874"/>
      <c r="U505" s="874"/>
      <c r="V505" s="879">
        <v>496000000</v>
      </c>
      <c r="W505" s="879"/>
      <c r="X505" s="879">
        <v>496000000</v>
      </c>
      <c r="Y505" s="879"/>
      <c r="Z505" s="879"/>
      <c r="AA505" s="879">
        <v>480776000</v>
      </c>
      <c r="AB505" s="879"/>
      <c r="AC505" s="879">
        <v>480776000</v>
      </c>
      <c r="AD505" s="879"/>
      <c r="AE505" s="879"/>
      <c r="AF505" s="880">
        <f t="shared" si="20"/>
        <v>96.930645161290315</v>
      </c>
      <c r="AG505" s="880"/>
      <c r="AH505" s="880">
        <f t="shared" si="21"/>
        <v>96.930645161290315</v>
      </c>
      <c r="AI505" s="880"/>
      <c r="AJ505" s="878"/>
    </row>
    <row r="506" spans="1:36" ht="48">
      <c r="A506" s="464" t="s">
        <v>898</v>
      </c>
      <c r="B506" s="465" t="s">
        <v>3288</v>
      </c>
      <c r="C506" s="878"/>
      <c r="D506" s="878"/>
      <c r="E506" s="878"/>
      <c r="F506" s="874"/>
      <c r="G506" s="879">
        <v>3000000000</v>
      </c>
      <c r="H506" s="879"/>
      <c r="I506" s="879">
        <v>3000000000</v>
      </c>
      <c r="J506" s="879"/>
      <c r="K506" s="879"/>
      <c r="L506" s="879">
        <v>251210000</v>
      </c>
      <c r="M506" s="879"/>
      <c r="N506" s="879">
        <v>251210000</v>
      </c>
      <c r="O506" s="879"/>
      <c r="P506" s="879"/>
      <c r="Q506" s="874"/>
      <c r="R506" s="874"/>
      <c r="S506" s="874"/>
      <c r="T506" s="874"/>
      <c r="U506" s="874"/>
      <c r="V506" s="879">
        <v>2748790000</v>
      </c>
      <c r="W506" s="879"/>
      <c r="X506" s="879">
        <v>2748790000</v>
      </c>
      <c r="Y506" s="879"/>
      <c r="Z506" s="879"/>
      <c r="AA506" s="879">
        <v>2200569000</v>
      </c>
      <c r="AB506" s="879"/>
      <c r="AC506" s="879">
        <v>2200569000</v>
      </c>
      <c r="AD506" s="879"/>
      <c r="AE506" s="879"/>
      <c r="AF506" s="880">
        <f t="shared" si="20"/>
        <v>80.055915511916155</v>
      </c>
      <c r="AG506" s="880"/>
      <c r="AH506" s="880">
        <f t="shared" si="21"/>
        <v>80.055915511916155</v>
      </c>
      <c r="AI506" s="880"/>
      <c r="AJ506" s="878"/>
    </row>
    <row r="507" spans="1:36" ht="48">
      <c r="A507" s="464" t="s">
        <v>899</v>
      </c>
      <c r="B507" s="465" t="s">
        <v>3289</v>
      </c>
      <c r="C507" s="878"/>
      <c r="D507" s="878"/>
      <c r="E507" s="878"/>
      <c r="F507" s="874"/>
      <c r="G507" s="879">
        <v>4000000000</v>
      </c>
      <c r="H507" s="879"/>
      <c r="I507" s="879">
        <v>4000000000</v>
      </c>
      <c r="J507" s="879"/>
      <c r="K507" s="879"/>
      <c r="L507" s="879">
        <v>373335000</v>
      </c>
      <c r="M507" s="879"/>
      <c r="N507" s="879">
        <v>373335000</v>
      </c>
      <c r="O507" s="879"/>
      <c r="P507" s="879"/>
      <c r="Q507" s="874"/>
      <c r="R507" s="874"/>
      <c r="S507" s="874"/>
      <c r="T507" s="874"/>
      <c r="U507" s="874"/>
      <c r="V507" s="879">
        <v>3626665000</v>
      </c>
      <c r="W507" s="879"/>
      <c r="X507" s="879">
        <v>3626665000</v>
      </c>
      <c r="Y507" s="879"/>
      <c r="Z507" s="879"/>
      <c r="AA507" s="879">
        <v>1388376000</v>
      </c>
      <c r="AB507" s="879"/>
      <c r="AC507" s="879">
        <v>1388376000</v>
      </c>
      <c r="AD507" s="879"/>
      <c r="AE507" s="879"/>
      <c r="AF507" s="880">
        <f t="shared" si="20"/>
        <v>38.282444063623188</v>
      </c>
      <c r="AG507" s="880"/>
      <c r="AH507" s="880">
        <f t="shared" si="21"/>
        <v>38.282444063623188</v>
      </c>
      <c r="AI507" s="880"/>
      <c r="AJ507" s="878"/>
    </row>
    <row r="508" spans="1:36" ht="36">
      <c r="A508" s="464" t="s">
        <v>900</v>
      </c>
      <c r="B508" s="465" t="s">
        <v>3290</v>
      </c>
      <c r="C508" s="878"/>
      <c r="D508" s="878"/>
      <c r="E508" s="878"/>
      <c r="F508" s="874"/>
      <c r="G508" s="879">
        <v>1959405000</v>
      </c>
      <c r="H508" s="879"/>
      <c r="I508" s="879">
        <v>1959405000</v>
      </c>
      <c r="J508" s="879"/>
      <c r="K508" s="879"/>
      <c r="L508" s="879">
        <v>700000000</v>
      </c>
      <c r="M508" s="879"/>
      <c r="N508" s="879">
        <v>700000000</v>
      </c>
      <c r="O508" s="879"/>
      <c r="P508" s="879"/>
      <c r="Q508" s="874"/>
      <c r="R508" s="874"/>
      <c r="S508" s="874"/>
      <c r="T508" s="874"/>
      <c r="U508" s="874"/>
      <c r="V508" s="879">
        <v>1874934000</v>
      </c>
      <c r="W508" s="879"/>
      <c r="X508" s="879">
        <v>1874934000</v>
      </c>
      <c r="Y508" s="879"/>
      <c r="Z508" s="879"/>
      <c r="AA508" s="879">
        <v>1865894142</v>
      </c>
      <c r="AB508" s="879"/>
      <c r="AC508" s="879">
        <v>1865894142</v>
      </c>
      <c r="AD508" s="879"/>
      <c r="AE508" s="879"/>
      <c r="AF508" s="880">
        <f t="shared" si="20"/>
        <v>99.517857268575852</v>
      </c>
      <c r="AG508" s="880"/>
      <c r="AH508" s="880">
        <f t="shared" si="21"/>
        <v>99.517857268575852</v>
      </c>
      <c r="AI508" s="880"/>
      <c r="AJ508" s="878"/>
    </row>
    <row r="509" spans="1:36" ht="24">
      <c r="A509" s="464" t="s">
        <v>901</v>
      </c>
      <c r="B509" s="465" t="s">
        <v>3291</v>
      </c>
      <c r="C509" s="878"/>
      <c r="D509" s="878"/>
      <c r="E509" s="878"/>
      <c r="F509" s="874"/>
      <c r="G509" s="879">
        <v>1198032000</v>
      </c>
      <c r="H509" s="879"/>
      <c r="I509" s="879">
        <v>1198032000</v>
      </c>
      <c r="J509" s="879"/>
      <c r="K509" s="879"/>
      <c r="L509" s="879"/>
      <c r="M509" s="879"/>
      <c r="N509" s="879"/>
      <c r="O509" s="879"/>
      <c r="P509" s="879"/>
      <c r="Q509" s="874"/>
      <c r="R509" s="874"/>
      <c r="S509" s="874"/>
      <c r="T509" s="874"/>
      <c r="U509" s="874"/>
      <c r="V509" s="879">
        <v>1136066000</v>
      </c>
      <c r="W509" s="879"/>
      <c r="X509" s="879">
        <v>1136066000</v>
      </c>
      <c r="Y509" s="879"/>
      <c r="Z509" s="879"/>
      <c r="AA509" s="879">
        <v>1136007000</v>
      </c>
      <c r="AB509" s="879"/>
      <c r="AC509" s="879">
        <v>1136007000</v>
      </c>
      <c r="AD509" s="879"/>
      <c r="AE509" s="879"/>
      <c r="AF509" s="880">
        <f t="shared" si="20"/>
        <v>99.994806639755083</v>
      </c>
      <c r="AG509" s="880"/>
      <c r="AH509" s="880">
        <f t="shared" si="21"/>
        <v>99.994806639755083</v>
      </c>
      <c r="AI509" s="880"/>
      <c r="AJ509" s="878"/>
    </row>
    <row r="510" spans="1:36" ht="60">
      <c r="A510" s="464" t="s">
        <v>902</v>
      </c>
      <c r="B510" s="465" t="s">
        <v>3292</v>
      </c>
      <c r="C510" s="878"/>
      <c r="D510" s="878"/>
      <c r="E510" s="878"/>
      <c r="F510" s="874"/>
      <c r="G510" s="879">
        <v>650000000</v>
      </c>
      <c r="H510" s="879"/>
      <c r="I510" s="879">
        <v>650000000</v>
      </c>
      <c r="J510" s="879"/>
      <c r="K510" s="879"/>
      <c r="L510" s="879"/>
      <c r="M510" s="879"/>
      <c r="N510" s="879"/>
      <c r="O510" s="879"/>
      <c r="P510" s="879"/>
      <c r="Q510" s="874"/>
      <c r="R510" s="874"/>
      <c r="S510" s="874"/>
      <c r="T510" s="874"/>
      <c r="U510" s="874"/>
      <c r="V510" s="879">
        <v>650000000</v>
      </c>
      <c r="W510" s="879"/>
      <c r="X510" s="879">
        <v>650000000</v>
      </c>
      <c r="Y510" s="879"/>
      <c r="Z510" s="879"/>
      <c r="AA510" s="879">
        <v>630007000</v>
      </c>
      <c r="AB510" s="879"/>
      <c r="AC510" s="879">
        <v>630007000</v>
      </c>
      <c r="AD510" s="879"/>
      <c r="AE510" s="879"/>
      <c r="AF510" s="880">
        <f t="shared" si="20"/>
        <v>96.924153846153843</v>
      </c>
      <c r="AG510" s="880"/>
      <c r="AH510" s="880">
        <f t="shared" si="21"/>
        <v>96.924153846153843</v>
      </c>
      <c r="AI510" s="880"/>
      <c r="AJ510" s="878"/>
    </row>
    <row r="511" spans="1:36" ht="36">
      <c r="A511" s="464" t="s">
        <v>903</v>
      </c>
      <c r="B511" s="465" t="s">
        <v>3293</v>
      </c>
      <c r="C511" s="878"/>
      <c r="D511" s="878"/>
      <c r="E511" s="878"/>
      <c r="F511" s="874"/>
      <c r="G511" s="879">
        <v>12000000000</v>
      </c>
      <c r="H511" s="879"/>
      <c r="I511" s="879">
        <v>12000000000</v>
      </c>
      <c r="J511" s="879"/>
      <c r="K511" s="879"/>
      <c r="L511" s="879"/>
      <c r="M511" s="879"/>
      <c r="N511" s="879"/>
      <c r="O511" s="879"/>
      <c r="P511" s="879"/>
      <c r="Q511" s="874"/>
      <c r="R511" s="874"/>
      <c r="S511" s="874"/>
      <c r="T511" s="874"/>
      <c r="U511" s="874"/>
      <c r="V511" s="879">
        <v>11142000000</v>
      </c>
      <c r="W511" s="879"/>
      <c r="X511" s="879">
        <v>11142000000</v>
      </c>
      <c r="Y511" s="879"/>
      <c r="Z511" s="879"/>
      <c r="AA511" s="879">
        <v>627148000</v>
      </c>
      <c r="AB511" s="879"/>
      <c r="AC511" s="879">
        <v>627148000</v>
      </c>
      <c r="AD511" s="879"/>
      <c r="AE511" s="879"/>
      <c r="AF511" s="880">
        <f t="shared" si="20"/>
        <v>5.6286842577634184</v>
      </c>
      <c r="AG511" s="880"/>
      <c r="AH511" s="880">
        <f t="shared" si="21"/>
        <v>5.6286842577634184</v>
      </c>
      <c r="AI511" s="880"/>
      <c r="AJ511" s="878"/>
    </row>
    <row r="512" spans="1:36" ht="36">
      <c r="A512" s="464" t="s">
        <v>904</v>
      </c>
      <c r="B512" s="465" t="s">
        <v>3294</v>
      </c>
      <c r="C512" s="878"/>
      <c r="D512" s="878"/>
      <c r="E512" s="878"/>
      <c r="F512" s="874"/>
      <c r="G512" s="879">
        <v>9286234000</v>
      </c>
      <c r="H512" s="879"/>
      <c r="I512" s="879">
        <v>9286234000</v>
      </c>
      <c r="J512" s="879"/>
      <c r="K512" s="879"/>
      <c r="L512" s="879"/>
      <c r="M512" s="879"/>
      <c r="N512" s="879"/>
      <c r="O512" s="879"/>
      <c r="P512" s="879"/>
      <c r="Q512" s="874"/>
      <c r="R512" s="874"/>
      <c r="S512" s="874"/>
      <c r="T512" s="874"/>
      <c r="U512" s="874"/>
      <c r="V512" s="879">
        <v>8844234000</v>
      </c>
      <c r="W512" s="879"/>
      <c r="X512" s="879">
        <v>8844234000</v>
      </c>
      <c r="Y512" s="879"/>
      <c r="Z512" s="879"/>
      <c r="AA512" s="879">
        <v>509721000</v>
      </c>
      <c r="AB512" s="879"/>
      <c r="AC512" s="879">
        <v>509721000</v>
      </c>
      <c r="AD512" s="879"/>
      <c r="AE512" s="879"/>
      <c r="AF512" s="880">
        <f t="shared" si="20"/>
        <v>5.7633142678043123</v>
      </c>
      <c r="AG512" s="880"/>
      <c r="AH512" s="880">
        <f t="shared" si="21"/>
        <v>5.7633142678043123</v>
      </c>
      <c r="AI512" s="880"/>
      <c r="AJ512" s="878"/>
    </row>
    <row r="513" spans="1:36" ht="24">
      <c r="A513" s="464" t="s">
        <v>2480</v>
      </c>
      <c r="B513" s="465" t="s">
        <v>1441</v>
      </c>
      <c r="C513" s="878"/>
      <c r="D513" s="878"/>
      <c r="E513" s="878"/>
      <c r="F513" s="874"/>
      <c r="G513" s="879">
        <v>35394000000</v>
      </c>
      <c r="H513" s="879"/>
      <c r="I513" s="879">
        <v>35394000000</v>
      </c>
      <c r="J513" s="879"/>
      <c r="K513" s="879"/>
      <c r="L513" s="879"/>
      <c r="M513" s="879"/>
      <c r="N513" s="879"/>
      <c r="O513" s="879"/>
      <c r="P513" s="879"/>
      <c r="Q513" s="874"/>
      <c r="R513" s="874"/>
      <c r="S513" s="874"/>
      <c r="T513" s="874"/>
      <c r="U513" s="874"/>
      <c r="V513" s="879">
        <v>1832000000</v>
      </c>
      <c r="W513" s="879"/>
      <c r="X513" s="879">
        <v>1832000000</v>
      </c>
      <c r="Y513" s="879"/>
      <c r="Z513" s="879"/>
      <c r="AA513" s="879">
        <v>1832000000</v>
      </c>
      <c r="AB513" s="879"/>
      <c r="AC513" s="879">
        <v>1832000000</v>
      </c>
      <c r="AD513" s="879"/>
      <c r="AE513" s="879"/>
      <c r="AF513" s="880">
        <f t="shared" si="20"/>
        <v>100</v>
      </c>
      <c r="AG513" s="880"/>
      <c r="AH513" s="880">
        <f t="shared" si="21"/>
        <v>100</v>
      </c>
      <c r="AI513" s="880"/>
      <c r="AJ513" s="878"/>
    </row>
    <row r="514" spans="1:36" ht="24">
      <c r="A514" s="464" t="s">
        <v>2481</v>
      </c>
      <c r="B514" s="465" t="s">
        <v>3295</v>
      </c>
      <c r="C514" s="878"/>
      <c r="D514" s="878"/>
      <c r="E514" s="878"/>
      <c r="F514" s="874"/>
      <c r="G514" s="879">
        <v>14385850000</v>
      </c>
      <c r="H514" s="879"/>
      <c r="I514" s="879">
        <v>14385850000</v>
      </c>
      <c r="J514" s="879"/>
      <c r="K514" s="879"/>
      <c r="L514" s="879"/>
      <c r="M514" s="879"/>
      <c r="N514" s="879"/>
      <c r="O514" s="879"/>
      <c r="P514" s="879"/>
      <c r="Q514" s="874"/>
      <c r="R514" s="874"/>
      <c r="S514" s="874"/>
      <c r="T514" s="874"/>
      <c r="U514" s="874"/>
      <c r="V514" s="879">
        <v>2082970000</v>
      </c>
      <c r="W514" s="879"/>
      <c r="X514" s="879">
        <v>2082970000</v>
      </c>
      <c r="Y514" s="879"/>
      <c r="Z514" s="879"/>
      <c r="AA514" s="879">
        <v>2082960000</v>
      </c>
      <c r="AB514" s="879"/>
      <c r="AC514" s="879">
        <v>2082960000</v>
      </c>
      <c r="AD514" s="879"/>
      <c r="AE514" s="879"/>
      <c r="AF514" s="880">
        <f t="shared" si="20"/>
        <v>99.9995199162734</v>
      </c>
      <c r="AG514" s="880"/>
      <c r="AH514" s="880">
        <f t="shared" si="21"/>
        <v>99.9995199162734</v>
      </c>
      <c r="AI514" s="880"/>
      <c r="AJ514" s="878"/>
    </row>
    <row r="515" spans="1:36" ht="24">
      <c r="A515" s="464" t="s">
        <v>2482</v>
      </c>
      <c r="B515" s="465" t="s">
        <v>1442</v>
      </c>
      <c r="C515" s="878"/>
      <c r="D515" s="878"/>
      <c r="E515" s="878"/>
      <c r="F515" s="874"/>
      <c r="G515" s="879">
        <v>56270000000</v>
      </c>
      <c r="H515" s="879"/>
      <c r="I515" s="879">
        <v>56270000000</v>
      </c>
      <c r="J515" s="879"/>
      <c r="K515" s="879"/>
      <c r="L515" s="879"/>
      <c r="M515" s="879"/>
      <c r="N515" s="879"/>
      <c r="O515" s="879"/>
      <c r="P515" s="879"/>
      <c r="Q515" s="874"/>
      <c r="R515" s="874"/>
      <c r="S515" s="874"/>
      <c r="T515" s="874"/>
      <c r="U515" s="874"/>
      <c r="V515" s="879">
        <v>3988000000</v>
      </c>
      <c r="W515" s="879"/>
      <c r="X515" s="879">
        <v>3988000000</v>
      </c>
      <c r="Y515" s="879"/>
      <c r="Z515" s="879"/>
      <c r="AA515" s="879">
        <v>3978600000</v>
      </c>
      <c r="AB515" s="879"/>
      <c r="AC515" s="879">
        <v>3978600000</v>
      </c>
      <c r="AD515" s="879"/>
      <c r="AE515" s="879"/>
      <c r="AF515" s="880">
        <f t="shared" si="20"/>
        <v>99.764292878635914</v>
      </c>
      <c r="AG515" s="880"/>
      <c r="AH515" s="880">
        <f t="shared" si="21"/>
        <v>99.764292878635914</v>
      </c>
      <c r="AI515" s="880"/>
      <c r="AJ515" s="878"/>
    </row>
    <row r="516" spans="1:36" ht="36">
      <c r="A516" s="464" t="s">
        <v>2483</v>
      </c>
      <c r="B516" s="465" t="s">
        <v>1436</v>
      </c>
      <c r="C516" s="878"/>
      <c r="D516" s="878"/>
      <c r="E516" s="878"/>
      <c r="F516" s="874"/>
      <c r="G516" s="879">
        <v>286656000000</v>
      </c>
      <c r="H516" s="879"/>
      <c r="I516" s="879">
        <v>286656000000</v>
      </c>
      <c r="J516" s="879"/>
      <c r="K516" s="879"/>
      <c r="L516" s="879"/>
      <c r="M516" s="879"/>
      <c r="N516" s="879"/>
      <c r="O516" s="879"/>
      <c r="P516" s="879"/>
      <c r="Q516" s="874"/>
      <c r="R516" s="874"/>
      <c r="S516" s="874"/>
      <c r="T516" s="874"/>
      <c r="U516" s="874"/>
      <c r="V516" s="879">
        <v>1954690000</v>
      </c>
      <c r="W516" s="879"/>
      <c r="X516" s="879">
        <v>1954690000</v>
      </c>
      <c r="Y516" s="879"/>
      <c r="Z516" s="879"/>
      <c r="AA516" s="879">
        <v>1954690000</v>
      </c>
      <c r="AB516" s="879"/>
      <c r="AC516" s="879">
        <v>1954690000</v>
      </c>
      <c r="AD516" s="879"/>
      <c r="AE516" s="879"/>
      <c r="AF516" s="880">
        <f t="shared" si="20"/>
        <v>100</v>
      </c>
      <c r="AG516" s="880"/>
      <c r="AH516" s="880">
        <f t="shared" si="21"/>
        <v>100</v>
      </c>
      <c r="AI516" s="880"/>
      <c r="AJ516" s="878"/>
    </row>
    <row r="517" spans="1:36" ht="24">
      <c r="A517" s="464" t="s">
        <v>2484</v>
      </c>
      <c r="B517" s="465" t="s">
        <v>1446</v>
      </c>
      <c r="C517" s="878"/>
      <c r="D517" s="878"/>
      <c r="E517" s="878"/>
      <c r="F517" s="874"/>
      <c r="G517" s="879">
        <v>662400000</v>
      </c>
      <c r="H517" s="879"/>
      <c r="I517" s="879">
        <v>662400000</v>
      </c>
      <c r="J517" s="879"/>
      <c r="K517" s="879"/>
      <c r="L517" s="879"/>
      <c r="M517" s="879"/>
      <c r="N517" s="879"/>
      <c r="O517" s="879"/>
      <c r="P517" s="879"/>
      <c r="Q517" s="874"/>
      <c r="R517" s="874"/>
      <c r="S517" s="874"/>
      <c r="T517" s="874"/>
      <c r="U517" s="874"/>
      <c r="V517" s="879">
        <v>1548000000</v>
      </c>
      <c r="W517" s="879"/>
      <c r="X517" s="879">
        <v>1548000000</v>
      </c>
      <c r="Y517" s="879"/>
      <c r="Z517" s="879"/>
      <c r="AA517" s="879">
        <v>1548000000</v>
      </c>
      <c r="AB517" s="879"/>
      <c r="AC517" s="879">
        <v>1548000000</v>
      </c>
      <c r="AD517" s="879"/>
      <c r="AE517" s="879"/>
      <c r="AF517" s="880">
        <f t="shared" si="20"/>
        <v>100</v>
      </c>
      <c r="AG517" s="880"/>
      <c r="AH517" s="880">
        <f t="shared" si="21"/>
        <v>100</v>
      </c>
      <c r="AI517" s="880"/>
      <c r="AJ517" s="878"/>
    </row>
    <row r="518" spans="1:36" ht="36">
      <c r="A518" s="464" t="s">
        <v>2485</v>
      </c>
      <c r="B518" s="465" t="s">
        <v>1440</v>
      </c>
      <c r="C518" s="878"/>
      <c r="D518" s="878"/>
      <c r="E518" s="878"/>
      <c r="F518" s="874"/>
      <c r="G518" s="879">
        <v>17178000000</v>
      </c>
      <c r="H518" s="879"/>
      <c r="I518" s="879">
        <v>17178000000</v>
      </c>
      <c r="J518" s="879"/>
      <c r="K518" s="879"/>
      <c r="L518" s="879"/>
      <c r="M518" s="879"/>
      <c r="N518" s="879"/>
      <c r="O518" s="879"/>
      <c r="P518" s="879"/>
      <c r="Q518" s="874"/>
      <c r="R518" s="874"/>
      <c r="S518" s="874"/>
      <c r="T518" s="874"/>
      <c r="U518" s="874"/>
      <c r="V518" s="879">
        <v>827600000</v>
      </c>
      <c r="W518" s="879"/>
      <c r="X518" s="879">
        <v>827600000</v>
      </c>
      <c r="Y518" s="879"/>
      <c r="Z518" s="879"/>
      <c r="AA518" s="879">
        <v>827600000</v>
      </c>
      <c r="AB518" s="879"/>
      <c r="AC518" s="879">
        <v>827600000</v>
      </c>
      <c r="AD518" s="879"/>
      <c r="AE518" s="879"/>
      <c r="AF518" s="880">
        <f t="shared" si="20"/>
        <v>100</v>
      </c>
      <c r="AG518" s="880"/>
      <c r="AH518" s="880">
        <f t="shared" si="21"/>
        <v>100</v>
      </c>
      <c r="AI518" s="880"/>
      <c r="AJ518" s="878"/>
    </row>
    <row r="519" spans="1:36" ht="24">
      <c r="A519" s="464" t="s">
        <v>2486</v>
      </c>
      <c r="B519" s="465" t="s">
        <v>1439</v>
      </c>
      <c r="C519" s="878"/>
      <c r="D519" s="878"/>
      <c r="E519" s="878"/>
      <c r="F519" s="874"/>
      <c r="G519" s="879">
        <v>37722000000</v>
      </c>
      <c r="H519" s="879"/>
      <c r="I519" s="879">
        <v>37722000000</v>
      </c>
      <c r="J519" s="879"/>
      <c r="K519" s="879"/>
      <c r="L519" s="879"/>
      <c r="M519" s="879"/>
      <c r="N519" s="879"/>
      <c r="O519" s="879"/>
      <c r="P519" s="879"/>
      <c r="Q519" s="874"/>
      <c r="R519" s="874"/>
      <c r="S519" s="874"/>
      <c r="T519" s="874"/>
      <c r="U519" s="874"/>
      <c r="V519" s="879">
        <v>3976000000</v>
      </c>
      <c r="W519" s="879"/>
      <c r="X519" s="879">
        <v>3976000000</v>
      </c>
      <c r="Y519" s="879"/>
      <c r="Z519" s="879"/>
      <c r="AA519" s="879">
        <v>3871831000</v>
      </c>
      <c r="AB519" s="879"/>
      <c r="AC519" s="879">
        <v>3871831000</v>
      </c>
      <c r="AD519" s="879"/>
      <c r="AE519" s="879"/>
      <c r="AF519" s="880">
        <f t="shared" si="20"/>
        <v>97.380055331991954</v>
      </c>
      <c r="AG519" s="880"/>
      <c r="AH519" s="880">
        <f t="shared" si="21"/>
        <v>97.380055331991954</v>
      </c>
      <c r="AI519" s="880"/>
      <c r="AJ519" s="878"/>
    </row>
    <row r="520" spans="1:36" ht="24">
      <c r="A520" s="464" t="s">
        <v>2487</v>
      </c>
      <c r="B520" s="465" t="s">
        <v>1438</v>
      </c>
      <c r="C520" s="878"/>
      <c r="D520" s="878"/>
      <c r="E520" s="878"/>
      <c r="F520" s="874"/>
      <c r="G520" s="879">
        <v>35017000000</v>
      </c>
      <c r="H520" s="879"/>
      <c r="I520" s="879">
        <v>35017000000</v>
      </c>
      <c r="J520" s="879"/>
      <c r="K520" s="879"/>
      <c r="L520" s="879"/>
      <c r="M520" s="879"/>
      <c r="N520" s="879"/>
      <c r="O520" s="879"/>
      <c r="P520" s="879"/>
      <c r="Q520" s="874"/>
      <c r="R520" s="874"/>
      <c r="S520" s="874"/>
      <c r="T520" s="874"/>
      <c r="U520" s="874"/>
      <c r="V520" s="879">
        <v>1535820000</v>
      </c>
      <c r="W520" s="879"/>
      <c r="X520" s="879">
        <v>1535820000</v>
      </c>
      <c r="Y520" s="879"/>
      <c r="Z520" s="879"/>
      <c r="AA520" s="879">
        <v>1535810000</v>
      </c>
      <c r="AB520" s="879"/>
      <c r="AC520" s="879">
        <v>1535810000</v>
      </c>
      <c r="AD520" s="879"/>
      <c r="AE520" s="879"/>
      <c r="AF520" s="880">
        <f t="shared" si="20"/>
        <v>99.999348882030446</v>
      </c>
      <c r="AG520" s="880"/>
      <c r="AH520" s="880">
        <f t="shared" si="21"/>
        <v>99.999348882030446</v>
      </c>
      <c r="AI520" s="880"/>
      <c r="AJ520" s="878"/>
    </row>
    <row r="521" spans="1:36" ht="36">
      <c r="A521" s="464" t="s">
        <v>2488</v>
      </c>
      <c r="B521" s="465" t="s">
        <v>1447</v>
      </c>
      <c r="C521" s="878"/>
      <c r="D521" s="878"/>
      <c r="E521" s="878"/>
      <c r="F521" s="874"/>
      <c r="G521" s="879">
        <v>36175000000</v>
      </c>
      <c r="H521" s="879"/>
      <c r="I521" s="879">
        <v>36175000000</v>
      </c>
      <c r="J521" s="879"/>
      <c r="K521" s="879"/>
      <c r="L521" s="879"/>
      <c r="M521" s="879"/>
      <c r="N521" s="879"/>
      <c r="O521" s="879"/>
      <c r="P521" s="879"/>
      <c r="Q521" s="874"/>
      <c r="R521" s="874"/>
      <c r="S521" s="874"/>
      <c r="T521" s="874"/>
      <c r="U521" s="874"/>
      <c r="V521" s="879">
        <v>1120000000</v>
      </c>
      <c r="W521" s="879"/>
      <c r="X521" s="879">
        <v>1120000000</v>
      </c>
      <c r="Y521" s="879"/>
      <c r="Z521" s="879"/>
      <c r="AA521" s="879">
        <v>1118600000</v>
      </c>
      <c r="AB521" s="879"/>
      <c r="AC521" s="879">
        <v>1118600000</v>
      </c>
      <c r="AD521" s="879"/>
      <c r="AE521" s="879"/>
      <c r="AF521" s="880">
        <f t="shared" si="20"/>
        <v>99.875</v>
      </c>
      <c r="AG521" s="880"/>
      <c r="AH521" s="880">
        <f t="shared" si="21"/>
        <v>99.875</v>
      </c>
      <c r="AI521" s="880"/>
      <c r="AJ521" s="878"/>
    </row>
    <row r="522" spans="1:36" ht="24">
      <c r="A522" s="464" t="s">
        <v>2489</v>
      </c>
      <c r="B522" s="465" t="s">
        <v>1437</v>
      </c>
      <c r="C522" s="878"/>
      <c r="D522" s="878"/>
      <c r="E522" s="878"/>
      <c r="F522" s="874"/>
      <c r="G522" s="879">
        <v>43865000000</v>
      </c>
      <c r="H522" s="879"/>
      <c r="I522" s="879">
        <v>43865000000</v>
      </c>
      <c r="J522" s="879"/>
      <c r="K522" s="879"/>
      <c r="L522" s="879"/>
      <c r="M522" s="879"/>
      <c r="N522" s="879"/>
      <c r="O522" s="879"/>
      <c r="P522" s="879"/>
      <c r="Q522" s="874"/>
      <c r="R522" s="874"/>
      <c r="S522" s="874"/>
      <c r="T522" s="874"/>
      <c r="U522" s="874"/>
      <c r="V522" s="879">
        <v>2149750000</v>
      </c>
      <c r="W522" s="879"/>
      <c r="X522" s="879">
        <v>2149750000</v>
      </c>
      <c r="Y522" s="879"/>
      <c r="Z522" s="879"/>
      <c r="AA522" s="879">
        <v>2149750000</v>
      </c>
      <c r="AB522" s="879"/>
      <c r="AC522" s="879">
        <v>2149750000</v>
      </c>
      <c r="AD522" s="879"/>
      <c r="AE522" s="879"/>
      <c r="AF522" s="880">
        <f t="shared" si="20"/>
        <v>100</v>
      </c>
      <c r="AG522" s="880"/>
      <c r="AH522" s="880">
        <f t="shared" si="21"/>
        <v>100</v>
      </c>
      <c r="AI522" s="880"/>
      <c r="AJ522" s="878"/>
    </row>
    <row r="523" spans="1:36" ht="36">
      <c r="A523" s="464" t="s">
        <v>2490</v>
      </c>
      <c r="B523" s="465" t="s">
        <v>1445</v>
      </c>
      <c r="C523" s="878"/>
      <c r="D523" s="878"/>
      <c r="E523" s="878"/>
      <c r="F523" s="874"/>
      <c r="G523" s="879">
        <v>46578000000</v>
      </c>
      <c r="H523" s="879"/>
      <c r="I523" s="879">
        <v>46578000000</v>
      </c>
      <c r="J523" s="879"/>
      <c r="K523" s="879"/>
      <c r="L523" s="879"/>
      <c r="M523" s="879"/>
      <c r="N523" s="879"/>
      <c r="O523" s="879"/>
      <c r="P523" s="879"/>
      <c r="Q523" s="874"/>
      <c r="R523" s="874"/>
      <c r="S523" s="874"/>
      <c r="T523" s="874"/>
      <c r="U523" s="874"/>
      <c r="V523" s="879">
        <v>1762000000</v>
      </c>
      <c r="W523" s="879"/>
      <c r="X523" s="879">
        <v>1762000000</v>
      </c>
      <c r="Y523" s="879"/>
      <c r="Z523" s="879"/>
      <c r="AA523" s="876">
        <v>1743414000</v>
      </c>
      <c r="AB523" s="876"/>
      <c r="AC523" s="876">
        <v>1743414000</v>
      </c>
      <c r="AD523" s="876"/>
      <c r="AE523" s="876"/>
      <c r="AF523" s="877">
        <f t="shared" ref="AF523:AF586" si="27">AA523/V523*100</f>
        <v>98.945175936435874</v>
      </c>
      <c r="AG523" s="877"/>
      <c r="AH523" s="877">
        <f t="shared" ref="AH523:AH586" si="28">AC523/X523*100</f>
        <v>98.945175936435874</v>
      </c>
      <c r="AI523" s="877"/>
      <c r="AJ523" s="878"/>
    </row>
    <row r="524" spans="1:36" ht="36">
      <c r="A524" s="464" t="s">
        <v>2491</v>
      </c>
      <c r="B524" s="465" t="s">
        <v>1429</v>
      </c>
      <c r="C524" s="878"/>
      <c r="D524" s="878"/>
      <c r="E524" s="878"/>
      <c r="F524" s="874"/>
      <c r="G524" s="879">
        <v>151478300000</v>
      </c>
      <c r="H524" s="879"/>
      <c r="I524" s="879">
        <v>151478300000</v>
      </c>
      <c r="J524" s="879"/>
      <c r="K524" s="879"/>
      <c r="L524" s="879"/>
      <c r="M524" s="879"/>
      <c r="N524" s="879"/>
      <c r="O524" s="879"/>
      <c r="P524" s="879"/>
      <c r="Q524" s="874"/>
      <c r="R524" s="874"/>
      <c r="S524" s="874"/>
      <c r="T524" s="874"/>
      <c r="U524" s="874"/>
      <c r="V524" s="879">
        <v>519800000</v>
      </c>
      <c r="W524" s="879"/>
      <c r="X524" s="879">
        <v>519800000</v>
      </c>
      <c r="Y524" s="879"/>
      <c r="Z524" s="879"/>
      <c r="AA524" s="879">
        <v>519800000</v>
      </c>
      <c r="AB524" s="879"/>
      <c r="AC524" s="879">
        <v>519800000</v>
      </c>
      <c r="AD524" s="879"/>
      <c r="AE524" s="879"/>
      <c r="AF524" s="880">
        <f t="shared" si="27"/>
        <v>100</v>
      </c>
      <c r="AG524" s="880"/>
      <c r="AH524" s="880">
        <f t="shared" si="28"/>
        <v>100</v>
      </c>
      <c r="AI524" s="880"/>
      <c r="AJ524" s="878"/>
    </row>
    <row r="525" spans="1:36" ht="24">
      <c r="A525" s="464" t="s">
        <v>2492</v>
      </c>
      <c r="B525" s="465" t="s">
        <v>1379</v>
      </c>
      <c r="C525" s="878"/>
      <c r="D525" s="878"/>
      <c r="E525" s="878"/>
      <c r="F525" s="874"/>
      <c r="G525" s="879">
        <v>5000000000</v>
      </c>
      <c r="H525" s="879"/>
      <c r="I525" s="879">
        <v>5000000000</v>
      </c>
      <c r="J525" s="879"/>
      <c r="K525" s="879"/>
      <c r="L525" s="879"/>
      <c r="M525" s="879"/>
      <c r="N525" s="879"/>
      <c r="O525" s="879"/>
      <c r="P525" s="879"/>
      <c r="Q525" s="874"/>
      <c r="R525" s="874"/>
      <c r="S525" s="874"/>
      <c r="T525" s="874"/>
      <c r="U525" s="874"/>
      <c r="V525" s="879">
        <v>731150000</v>
      </c>
      <c r="W525" s="879"/>
      <c r="X525" s="879">
        <v>731150000</v>
      </c>
      <c r="Y525" s="879"/>
      <c r="Z525" s="879"/>
      <c r="AA525" s="879">
        <v>438966100</v>
      </c>
      <c r="AB525" s="879"/>
      <c r="AC525" s="879">
        <v>438966100</v>
      </c>
      <c r="AD525" s="879"/>
      <c r="AE525" s="879"/>
      <c r="AF525" s="880">
        <f t="shared" si="27"/>
        <v>60.037762429050126</v>
      </c>
      <c r="AG525" s="880"/>
      <c r="AH525" s="880">
        <f t="shared" si="28"/>
        <v>60.037762429050126</v>
      </c>
      <c r="AI525" s="880"/>
      <c r="AJ525" s="878"/>
    </row>
    <row r="526" spans="1:36" ht="72">
      <c r="A526" s="464" t="s">
        <v>2494</v>
      </c>
      <c r="B526" s="465" t="s">
        <v>3296</v>
      </c>
      <c r="C526" s="878"/>
      <c r="D526" s="878"/>
      <c r="E526" s="878"/>
      <c r="F526" s="874"/>
      <c r="G526" s="879">
        <v>3500000000</v>
      </c>
      <c r="H526" s="879"/>
      <c r="I526" s="879">
        <v>3500000000</v>
      </c>
      <c r="J526" s="879"/>
      <c r="K526" s="879"/>
      <c r="L526" s="879"/>
      <c r="M526" s="879"/>
      <c r="N526" s="879"/>
      <c r="O526" s="879"/>
      <c r="P526" s="879"/>
      <c r="Q526" s="874"/>
      <c r="R526" s="874"/>
      <c r="S526" s="874"/>
      <c r="T526" s="874"/>
      <c r="U526" s="874"/>
      <c r="V526" s="879">
        <v>3500000000</v>
      </c>
      <c r="W526" s="879"/>
      <c r="X526" s="879">
        <v>3500000000</v>
      </c>
      <c r="Y526" s="879"/>
      <c r="Z526" s="879"/>
      <c r="AA526" s="879"/>
      <c r="AB526" s="879"/>
      <c r="AC526" s="879"/>
      <c r="AD526" s="879"/>
      <c r="AE526" s="879"/>
      <c r="AF526" s="880">
        <f t="shared" si="27"/>
        <v>0</v>
      </c>
      <c r="AG526" s="880"/>
      <c r="AH526" s="880">
        <f t="shared" si="28"/>
        <v>0</v>
      </c>
      <c r="AI526" s="880"/>
      <c r="AJ526" s="878"/>
    </row>
    <row r="527" spans="1:36" ht="57">
      <c r="A527" s="872" t="s">
        <v>1360</v>
      </c>
      <c r="B527" s="873" t="s">
        <v>3297</v>
      </c>
      <c r="C527" s="878"/>
      <c r="D527" s="878"/>
      <c r="E527" s="878"/>
      <c r="F527" s="874"/>
      <c r="G527" s="879"/>
      <c r="H527" s="879"/>
      <c r="I527" s="879"/>
      <c r="J527" s="879"/>
      <c r="K527" s="879"/>
      <c r="L527" s="879">
        <f t="shared" ref="L527:N527" si="29">SUM(L528:L678)</f>
        <v>547988481824</v>
      </c>
      <c r="M527" s="879"/>
      <c r="N527" s="879">
        <f t="shared" si="29"/>
        <v>547988481824</v>
      </c>
      <c r="O527" s="879"/>
      <c r="P527" s="879"/>
      <c r="Q527" s="874"/>
      <c r="R527" s="874"/>
      <c r="S527" s="874"/>
      <c r="T527" s="874"/>
      <c r="U527" s="874"/>
      <c r="V527" s="879">
        <v>176781002554</v>
      </c>
      <c r="W527" s="879"/>
      <c r="X527" s="879">
        <v>176781002554</v>
      </c>
      <c r="Y527" s="879"/>
      <c r="Z527" s="879"/>
      <c r="AA527" s="876">
        <v>101406761709</v>
      </c>
      <c r="AB527" s="876"/>
      <c r="AC527" s="876">
        <v>101406761709</v>
      </c>
      <c r="AD527" s="876"/>
      <c r="AE527" s="876"/>
      <c r="AF527" s="877">
        <f t="shared" si="27"/>
        <v>57.362929412069604</v>
      </c>
      <c r="AG527" s="877"/>
      <c r="AH527" s="877">
        <f t="shared" si="28"/>
        <v>57.362929412069604</v>
      </c>
      <c r="AI527" s="877"/>
      <c r="AJ527" s="878"/>
    </row>
    <row r="528" spans="1:36" ht="36">
      <c r="A528" s="464" t="s">
        <v>193</v>
      </c>
      <c r="B528" s="465" t="s">
        <v>2624</v>
      </c>
      <c r="C528" s="878"/>
      <c r="D528" s="878"/>
      <c r="E528" s="878"/>
      <c r="F528" s="874"/>
      <c r="G528" s="879">
        <v>1465232000</v>
      </c>
      <c r="H528" s="879"/>
      <c r="I528" s="879">
        <v>1465232000</v>
      </c>
      <c r="J528" s="879"/>
      <c r="K528" s="879"/>
      <c r="L528" s="879">
        <v>1358397000</v>
      </c>
      <c r="M528" s="879"/>
      <c r="N528" s="879">
        <v>1358397000</v>
      </c>
      <c r="O528" s="879"/>
      <c r="P528" s="879"/>
      <c r="Q528" s="874"/>
      <c r="R528" s="874"/>
      <c r="S528" s="874"/>
      <c r="T528" s="874"/>
      <c r="U528" s="874"/>
      <c r="V528" s="879">
        <v>86603000</v>
      </c>
      <c r="W528" s="879"/>
      <c r="X528" s="879">
        <v>86603000</v>
      </c>
      <c r="Y528" s="879"/>
      <c r="Z528" s="879"/>
      <c r="AA528" s="879">
        <v>69867000</v>
      </c>
      <c r="AB528" s="879"/>
      <c r="AC528" s="879">
        <v>69867000</v>
      </c>
      <c r="AD528" s="879"/>
      <c r="AE528" s="879"/>
      <c r="AF528" s="880">
        <f t="shared" si="27"/>
        <v>80.675034352158704</v>
      </c>
      <c r="AG528" s="880"/>
      <c r="AH528" s="880">
        <f t="shared" si="28"/>
        <v>80.675034352158704</v>
      </c>
      <c r="AI528" s="880"/>
      <c r="AJ528" s="878"/>
    </row>
    <row r="529" spans="1:36" ht="36">
      <c r="A529" s="464" t="s">
        <v>83</v>
      </c>
      <c r="B529" s="465" t="s">
        <v>3298</v>
      </c>
      <c r="C529" s="878"/>
      <c r="D529" s="878"/>
      <c r="E529" s="878"/>
      <c r="F529" s="874"/>
      <c r="G529" s="879">
        <v>1000000000</v>
      </c>
      <c r="H529" s="879"/>
      <c r="I529" s="879">
        <v>1000000000</v>
      </c>
      <c r="J529" s="879"/>
      <c r="K529" s="879"/>
      <c r="L529" s="879"/>
      <c r="M529" s="879"/>
      <c r="N529" s="879"/>
      <c r="O529" s="879"/>
      <c r="P529" s="879"/>
      <c r="Q529" s="874"/>
      <c r="R529" s="874"/>
      <c r="S529" s="874"/>
      <c r="T529" s="874"/>
      <c r="U529" s="874"/>
      <c r="V529" s="879">
        <v>1000000000</v>
      </c>
      <c r="W529" s="879"/>
      <c r="X529" s="879">
        <v>1000000000</v>
      </c>
      <c r="Y529" s="879"/>
      <c r="Z529" s="879"/>
      <c r="AA529" s="876">
        <v>985290000</v>
      </c>
      <c r="AB529" s="876"/>
      <c r="AC529" s="876">
        <v>985290000</v>
      </c>
      <c r="AD529" s="876"/>
      <c r="AE529" s="876"/>
      <c r="AF529" s="877">
        <f t="shared" si="27"/>
        <v>98.528999999999996</v>
      </c>
      <c r="AG529" s="877"/>
      <c r="AH529" s="877">
        <f t="shared" si="28"/>
        <v>98.528999999999996</v>
      </c>
      <c r="AI529" s="877"/>
      <c r="AJ529" s="878"/>
    </row>
    <row r="530" spans="1:36" ht="48">
      <c r="A530" s="464" t="s">
        <v>84</v>
      </c>
      <c r="B530" s="465" t="s">
        <v>2627</v>
      </c>
      <c r="C530" s="878"/>
      <c r="D530" s="878"/>
      <c r="E530" s="878"/>
      <c r="F530" s="874"/>
      <c r="G530" s="879">
        <v>773000000</v>
      </c>
      <c r="H530" s="879"/>
      <c r="I530" s="879">
        <v>773000000</v>
      </c>
      <c r="J530" s="879"/>
      <c r="K530" s="879"/>
      <c r="L530" s="879"/>
      <c r="M530" s="879"/>
      <c r="N530" s="879"/>
      <c r="O530" s="879"/>
      <c r="P530" s="879"/>
      <c r="Q530" s="874"/>
      <c r="R530" s="874"/>
      <c r="S530" s="874"/>
      <c r="T530" s="874"/>
      <c r="U530" s="874"/>
      <c r="V530" s="879">
        <v>292000000</v>
      </c>
      <c r="W530" s="879"/>
      <c r="X530" s="879">
        <v>292000000</v>
      </c>
      <c r="Y530" s="879"/>
      <c r="Z530" s="879"/>
      <c r="AA530" s="879">
        <v>282185000</v>
      </c>
      <c r="AB530" s="879"/>
      <c r="AC530" s="879">
        <v>282185000</v>
      </c>
      <c r="AD530" s="879"/>
      <c r="AE530" s="879"/>
      <c r="AF530" s="880">
        <f t="shared" si="27"/>
        <v>96.638698630136986</v>
      </c>
      <c r="AG530" s="880"/>
      <c r="AH530" s="880">
        <f t="shared" si="28"/>
        <v>96.638698630136986</v>
      </c>
      <c r="AI530" s="880"/>
      <c r="AJ530" s="878"/>
    </row>
    <row r="531" spans="1:36" ht="48">
      <c r="A531" s="464" t="s">
        <v>85</v>
      </c>
      <c r="B531" s="465" t="s">
        <v>3299</v>
      </c>
      <c r="C531" s="878"/>
      <c r="D531" s="878"/>
      <c r="E531" s="878"/>
      <c r="F531" s="874"/>
      <c r="G531" s="879">
        <v>1332000000</v>
      </c>
      <c r="H531" s="879"/>
      <c r="I531" s="879">
        <v>1332000000</v>
      </c>
      <c r="J531" s="879"/>
      <c r="K531" s="879"/>
      <c r="L531" s="879">
        <v>1207041000</v>
      </c>
      <c r="M531" s="879"/>
      <c r="N531" s="879">
        <v>1207041000</v>
      </c>
      <c r="O531" s="879"/>
      <c r="P531" s="879"/>
      <c r="Q531" s="874"/>
      <c r="R531" s="874"/>
      <c r="S531" s="874"/>
      <c r="T531" s="874"/>
      <c r="U531" s="874"/>
      <c r="V531" s="879">
        <v>124959000</v>
      </c>
      <c r="W531" s="879"/>
      <c r="X531" s="879">
        <v>124959000</v>
      </c>
      <c r="Y531" s="879"/>
      <c r="Z531" s="879"/>
      <c r="AA531" s="879">
        <v>6327000</v>
      </c>
      <c r="AB531" s="879"/>
      <c r="AC531" s="879">
        <v>6327000</v>
      </c>
      <c r="AD531" s="879"/>
      <c r="AE531" s="879"/>
      <c r="AF531" s="880">
        <f t="shared" si="27"/>
        <v>5.0632607495258437</v>
      </c>
      <c r="AG531" s="880"/>
      <c r="AH531" s="880">
        <f t="shared" si="28"/>
        <v>5.0632607495258437</v>
      </c>
      <c r="AI531" s="880"/>
      <c r="AJ531" s="878"/>
    </row>
    <row r="532" spans="1:36" ht="36">
      <c r="A532" s="464" t="s">
        <v>86</v>
      </c>
      <c r="B532" s="465" t="s">
        <v>3300</v>
      </c>
      <c r="C532" s="878"/>
      <c r="D532" s="878"/>
      <c r="E532" s="878"/>
      <c r="F532" s="874"/>
      <c r="G532" s="879">
        <v>1185809000</v>
      </c>
      <c r="H532" s="879"/>
      <c r="I532" s="879">
        <v>1185809000</v>
      </c>
      <c r="J532" s="879"/>
      <c r="K532" s="879"/>
      <c r="L532" s="879">
        <v>1157157434</v>
      </c>
      <c r="M532" s="879"/>
      <c r="N532" s="879">
        <v>1157157434</v>
      </c>
      <c r="O532" s="879"/>
      <c r="P532" s="879"/>
      <c r="Q532" s="874"/>
      <c r="R532" s="874"/>
      <c r="S532" s="874"/>
      <c r="T532" s="874"/>
      <c r="U532" s="874"/>
      <c r="V532" s="879">
        <v>11265186</v>
      </c>
      <c r="W532" s="879"/>
      <c r="X532" s="879">
        <v>11265186</v>
      </c>
      <c r="Y532" s="879"/>
      <c r="Z532" s="879"/>
      <c r="AA532" s="879"/>
      <c r="AB532" s="879"/>
      <c r="AC532" s="879"/>
      <c r="AD532" s="879"/>
      <c r="AE532" s="879"/>
      <c r="AF532" s="880">
        <f t="shared" si="27"/>
        <v>0</v>
      </c>
      <c r="AG532" s="880"/>
      <c r="AH532" s="880">
        <f t="shared" si="28"/>
        <v>0</v>
      </c>
      <c r="AI532" s="880"/>
      <c r="AJ532" s="878"/>
    </row>
    <row r="533" spans="1:36" ht="48">
      <c r="A533" s="464" t="s">
        <v>87</v>
      </c>
      <c r="B533" s="465" t="s">
        <v>3301</v>
      </c>
      <c r="C533" s="878"/>
      <c r="D533" s="878"/>
      <c r="E533" s="878"/>
      <c r="F533" s="874"/>
      <c r="G533" s="879">
        <v>5000000000</v>
      </c>
      <c r="H533" s="879"/>
      <c r="I533" s="879">
        <v>5000000000</v>
      </c>
      <c r="J533" s="879"/>
      <c r="K533" s="879"/>
      <c r="L533" s="879">
        <v>411318000</v>
      </c>
      <c r="M533" s="879"/>
      <c r="N533" s="879">
        <v>411318000</v>
      </c>
      <c r="O533" s="879"/>
      <c r="P533" s="879"/>
      <c r="Q533" s="874"/>
      <c r="R533" s="874"/>
      <c r="S533" s="874"/>
      <c r="T533" s="874"/>
      <c r="U533" s="874"/>
      <c r="V533" s="879">
        <v>1588682000</v>
      </c>
      <c r="W533" s="879"/>
      <c r="X533" s="879">
        <v>1588682000</v>
      </c>
      <c r="Y533" s="879"/>
      <c r="Z533" s="879"/>
      <c r="AA533" s="879">
        <v>1170723000</v>
      </c>
      <c r="AB533" s="879"/>
      <c r="AC533" s="879">
        <v>1170723000</v>
      </c>
      <c r="AD533" s="879"/>
      <c r="AE533" s="879"/>
      <c r="AF533" s="880">
        <f t="shared" si="27"/>
        <v>73.691462482737251</v>
      </c>
      <c r="AG533" s="880"/>
      <c r="AH533" s="880">
        <f t="shared" si="28"/>
        <v>73.691462482737251</v>
      </c>
      <c r="AI533" s="880"/>
      <c r="AJ533" s="878"/>
    </row>
    <row r="534" spans="1:36" ht="24">
      <c r="A534" s="464" t="s">
        <v>88</v>
      </c>
      <c r="B534" s="465" t="s">
        <v>2629</v>
      </c>
      <c r="C534" s="878"/>
      <c r="D534" s="878"/>
      <c r="E534" s="878"/>
      <c r="F534" s="874"/>
      <c r="G534" s="879">
        <v>900000000</v>
      </c>
      <c r="H534" s="879"/>
      <c r="I534" s="879">
        <v>900000000</v>
      </c>
      <c r="J534" s="879"/>
      <c r="K534" s="879"/>
      <c r="L534" s="879">
        <v>389450000</v>
      </c>
      <c r="M534" s="879"/>
      <c r="N534" s="879">
        <v>389450000</v>
      </c>
      <c r="O534" s="879"/>
      <c r="P534" s="879"/>
      <c r="Q534" s="874"/>
      <c r="R534" s="874"/>
      <c r="S534" s="874"/>
      <c r="T534" s="874"/>
      <c r="U534" s="874"/>
      <c r="V534" s="879">
        <v>8550000</v>
      </c>
      <c r="W534" s="879"/>
      <c r="X534" s="879">
        <v>8550000</v>
      </c>
      <c r="Y534" s="879"/>
      <c r="Z534" s="879"/>
      <c r="AA534" s="879">
        <v>8550000</v>
      </c>
      <c r="AB534" s="879"/>
      <c r="AC534" s="879">
        <v>8550000</v>
      </c>
      <c r="AD534" s="879"/>
      <c r="AE534" s="879"/>
      <c r="AF534" s="880">
        <f t="shared" si="27"/>
        <v>100</v>
      </c>
      <c r="AG534" s="880"/>
      <c r="AH534" s="880">
        <f t="shared" si="28"/>
        <v>100</v>
      </c>
      <c r="AI534" s="880"/>
      <c r="AJ534" s="878"/>
    </row>
    <row r="535" spans="1:36" ht="36">
      <c r="A535" s="464" t="s">
        <v>218</v>
      </c>
      <c r="B535" s="465" t="s">
        <v>3302</v>
      </c>
      <c r="C535" s="878"/>
      <c r="D535" s="878"/>
      <c r="E535" s="878"/>
      <c r="F535" s="874"/>
      <c r="G535" s="879">
        <v>799886000</v>
      </c>
      <c r="H535" s="879"/>
      <c r="I535" s="879">
        <v>799886000</v>
      </c>
      <c r="J535" s="879"/>
      <c r="K535" s="879"/>
      <c r="L535" s="879"/>
      <c r="M535" s="879"/>
      <c r="N535" s="879"/>
      <c r="O535" s="879"/>
      <c r="P535" s="879"/>
      <c r="Q535" s="874"/>
      <c r="R535" s="874"/>
      <c r="S535" s="874"/>
      <c r="T535" s="874"/>
      <c r="U535" s="874"/>
      <c r="V535" s="879">
        <v>800000000</v>
      </c>
      <c r="W535" s="879"/>
      <c r="X535" s="879">
        <v>800000000</v>
      </c>
      <c r="Y535" s="879"/>
      <c r="Z535" s="879"/>
      <c r="AA535" s="879">
        <v>787132000</v>
      </c>
      <c r="AB535" s="879"/>
      <c r="AC535" s="879">
        <v>787132000</v>
      </c>
      <c r="AD535" s="879"/>
      <c r="AE535" s="879"/>
      <c r="AF535" s="880">
        <f t="shared" si="27"/>
        <v>98.391499999999994</v>
      </c>
      <c r="AG535" s="880"/>
      <c r="AH535" s="880">
        <f t="shared" si="28"/>
        <v>98.391499999999994</v>
      </c>
      <c r="AI535" s="880"/>
      <c r="AJ535" s="878"/>
    </row>
    <row r="536" spans="1:36" ht="48">
      <c r="A536" s="464" t="s">
        <v>219</v>
      </c>
      <c r="B536" s="465" t="s">
        <v>3303</v>
      </c>
      <c r="C536" s="878"/>
      <c r="D536" s="878"/>
      <c r="E536" s="878"/>
      <c r="F536" s="874"/>
      <c r="G536" s="879">
        <v>801375000</v>
      </c>
      <c r="H536" s="879"/>
      <c r="I536" s="879">
        <v>801375000</v>
      </c>
      <c r="J536" s="879"/>
      <c r="K536" s="879"/>
      <c r="L536" s="879"/>
      <c r="M536" s="879"/>
      <c r="N536" s="879"/>
      <c r="O536" s="879"/>
      <c r="P536" s="879"/>
      <c r="Q536" s="874"/>
      <c r="R536" s="874"/>
      <c r="S536" s="874"/>
      <c r="T536" s="874"/>
      <c r="U536" s="874"/>
      <c r="V536" s="879">
        <v>714600000</v>
      </c>
      <c r="W536" s="879"/>
      <c r="X536" s="879">
        <v>714600000</v>
      </c>
      <c r="Y536" s="879"/>
      <c r="Z536" s="879"/>
      <c r="AA536" s="879">
        <v>684307000</v>
      </c>
      <c r="AB536" s="879"/>
      <c r="AC536" s="879">
        <v>684307000</v>
      </c>
      <c r="AD536" s="879"/>
      <c r="AE536" s="879"/>
      <c r="AF536" s="880">
        <f t="shared" si="27"/>
        <v>95.76084522809964</v>
      </c>
      <c r="AG536" s="880"/>
      <c r="AH536" s="880">
        <f t="shared" si="28"/>
        <v>95.76084522809964</v>
      </c>
      <c r="AI536" s="880"/>
      <c r="AJ536" s="878"/>
    </row>
    <row r="537" spans="1:36" ht="84">
      <c r="A537" s="464" t="s">
        <v>477</v>
      </c>
      <c r="B537" s="465" t="s">
        <v>3304</v>
      </c>
      <c r="C537" s="878"/>
      <c r="D537" s="878"/>
      <c r="E537" s="878"/>
      <c r="F537" s="874"/>
      <c r="G537" s="879">
        <v>2381183000</v>
      </c>
      <c r="H537" s="879"/>
      <c r="I537" s="879">
        <v>2381183000</v>
      </c>
      <c r="J537" s="879"/>
      <c r="K537" s="879"/>
      <c r="L537" s="879"/>
      <c r="M537" s="879"/>
      <c r="N537" s="879"/>
      <c r="O537" s="879"/>
      <c r="P537" s="879"/>
      <c r="Q537" s="874"/>
      <c r="R537" s="874"/>
      <c r="S537" s="874"/>
      <c r="T537" s="874"/>
      <c r="U537" s="874"/>
      <c r="V537" s="879">
        <v>948603000</v>
      </c>
      <c r="W537" s="879"/>
      <c r="X537" s="879">
        <v>948603000</v>
      </c>
      <c r="Y537" s="879"/>
      <c r="Z537" s="879"/>
      <c r="AA537" s="879">
        <v>832023000</v>
      </c>
      <c r="AB537" s="879"/>
      <c r="AC537" s="879">
        <v>832023000</v>
      </c>
      <c r="AD537" s="879"/>
      <c r="AE537" s="879"/>
      <c r="AF537" s="880">
        <f t="shared" si="27"/>
        <v>87.710348797125874</v>
      </c>
      <c r="AG537" s="880"/>
      <c r="AH537" s="880">
        <f t="shared" si="28"/>
        <v>87.710348797125874</v>
      </c>
      <c r="AI537" s="880"/>
      <c r="AJ537" s="878"/>
    </row>
    <row r="538" spans="1:36" ht="48">
      <c r="A538" s="464" t="s">
        <v>895</v>
      </c>
      <c r="B538" s="465" t="s">
        <v>3305</v>
      </c>
      <c r="C538" s="878"/>
      <c r="D538" s="878"/>
      <c r="E538" s="878"/>
      <c r="F538" s="874"/>
      <c r="G538" s="879">
        <v>690797000</v>
      </c>
      <c r="H538" s="879"/>
      <c r="I538" s="879">
        <v>690797000</v>
      </c>
      <c r="J538" s="879"/>
      <c r="K538" s="879"/>
      <c r="L538" s="879"/>
      <c r="M538" s="879"/>
      <c r="N538" s="879"/>
      <c r="O538" s="879"/>
      <c r="P538" s="879"/>
      <c r="Q538" s="874"/>
      <c r="R538" s="874"/>
      <c r="S538" s="874"/>
      <c r="T538" s="874"/>
      <c r="U538" s="874"/>
      <c r="V538" s="879">
        <v>690797000</v>
      </c>
      <c r="W538" s="879"/>
      <c r="X538" s="879">
        <v>690797000</v>
      </c>
      <c r="Y538" s="879"/>
      <c r="Z538" s="879"/>
      <c r="AA538" s="879">
        <v>620704000</v>
      </c>
      <c r="AB538" s="879"/>
      <c r="AC538" s="879">
        <v>620704000</v>
      </c>
      <c r="AD538" s="879"/>
      <c r="AE538" s="879"/>
      <c r="AF538" s="880">
        <f t="shared" si="27"/>
        <v>89.853314360079736</v>
      </c>
      <c r="AG538" s="880"/>
      <c r="AH538" s="880">
        <f t="shared" si="28"/>
        <v>89.853314360079736</v>
      </c>
      <c r="AI538" s="880"/>
      <c r="AJ538" s="878"/>
    </row>
    <row r="539" spans="1:36" ht="36">
      <c r="A539" s="464" t="s">
        <v>240</v>
      </c>
      <c r="B539" s="465" t="s">
        <v>1396</v>
      </c>
      <c r="C539" s="878"/>
      <c r="D539" s="878"/>
      <c r="E539" s="878"/>
      <c r="F539" s="874"/>
      <c r="G539" s="879">
        <v>3776878000</v>
      </c>
      <c r="H539" s="879"/>
      <c r="I539" s="879">
        <v>3776878000</v>
      </c>
      <c r="J539" s="879"/>
      <c r="K539" s="879"/>
      <c r="L539" s="879">
        <v>1181544000</v>
      </c>
      <c r="M539" s="879"/>
      <c r="N539" s="879">
        <v>1181544000</v>
      </c>
      <c r="O539" s="879"/>
      <c r="P539" s="879"/>
      <c r="Q539" s="874"/>
      <c r="R539" s="874"/>
      <c r="S539" s="874"/>
      <c r="T539" s="874"/>
      <c r="U539" s="874"/>
      <c r="V539" s="879">
        <v>17456000</v>
      </c>
      <c r="W539" s="879"/>
      <c r="X539" s="879">
        <v>17456000</v>
      </c>
      <c r="Y539" s="879"/>
      <c r="Z539" s="879"/>
      <c r="AA539" s="879"/>
      <c r="AB539" s="879"/>
      <c r="AC539" s="879"/>
      <c r="AD539" s="879"/>
      <c r="AE539" s="879"/>
      <c r="AF539" s="880">
        <f t="shared" si="27"/>
        <v>0</v>
      </c>
      <c r="AG539" s="880"/>
      <c r="AH539" s="880">
        <f t="shared" si="28"/>
        <v>0</v>
      </c>
      <c r="AI539" s="880"/>
      <c r="AJ539" s="878"/>
    </row>
    <row r="540" spans="1:36" ht="24">
      <c r="A540" s="464" t="s">
        <v>896</v>
      </c>
      <c r="B540" s="465" t="s">
        <v>1398</v>
      </c>
      <c r="C540" s="878"/>
      <c r="D540" s="878"/>
      <c r="E540" s="878"/>
      <c r="F540" s="874"/>
      <c r="G540" s="879">
        <v>5288714000</v>
      </c>
      <c r="H540" s="879"/>
      <c r="I540" s="879">
        <v>5288714000</v>
      </c>
      <c r="J540" s="879"/>
      <c r="K540" s="879"/>
      <c r="L540" s="879">
        <v>4576741000</v>
      </c>
      <c r="M540" s="879"/>
      <c r="N540" s="879">
        <v>4576741000</v>
      </c>
      <c r="O540" s="879"/>
      <c r="P540" s="879"/>
      <c r="Q540" s="874"/>
      <c r="R540" s="874"/>
      <c r="S540" s="874"/>
      <c r="T540" s="874"/>
      <c r="U540" s="874"/>
      <c r="V540" s="879">
        <v>183259000</v>
      </c>
      <c r="W540" s="879"/>
      <c r="X540" s="879">
        <v>183259000</v>
      </c>
      <c r="Y540" s="879"/>
      <c r="Z540" s="879"/>
      <c r="AA540" s="879">
        <v>183259000</v>
      </c>
      <c r="AB540" s="879"/>
      <c r="AC540" s="879">
        <v>183259000</v>
      </c>
      <c r="AD540" s="879"/>
      <c r="AE540" s="879"/>
      <c r="AF540" s="880">
        <f t="shared" si="27"/>
        <v>100</v>
      </c>
      <c r="AG540" s="880"/>
      <c r="AH540" s="880">
        <f t="shared" si="28"/>
        <v>100</v>
      </c>
      <c r="AI540" s="880"/>
      <c r="AJ540" s="878"/>
    </row>
    <row r="541" spans="1:36" ht="36">
      <c r="A541" s="464" t="s">
        <v>897</v>
      </c>
      <c r="B541" s="465" t="s">
        <v>1399</v>
      </c>
      <c r="C541" s="878"/>
      <c r="D541" s="878"/>
      <c r="E541" s="878"/>
      <c r="F541" s="874"/>
      <c r="G541" s="879">
        <v>4954462000</v>
      </c>
      <c r="H541" s="879"/>
      <c r="I541" s="879">
        <v>4954462000</v>
      </c>
      <c r="J541" s="879"/>
      <c r="K541" s="879"/>
      <c r="L541" s="879">
        <v>3490909000</v>
      </c>
      <c r="M541" s="879"/>
      <c r="N541" s="879">
        <v>3490909000</v>
      </c>
      <c r="O541" s="879"/>
      <c r="P541" s="879"/>
      <c r="Q541" s="874"/>
      <c r="R541" s="874"/>
      <c r="S541" s="874"/>
      <c r="T541" s="874"/>
      <c r="U541" s="874"/>
      <c r="V541" s="879">
        <v>968091000</v>
      </c>
      <c r="W541" s="879"/>
      <c r="X541" s="879">
        <v>968091000</v>
      </c>
      <c r="Y541" s="879"/>
      <c r="Z541" s="879"/>
      <c r="AA541" s="879">
        <v>56600000</v>
      </c>
      <c r="AB541" s="879"/>
      <c r="AC541" s="879">
        <v>56600000</v>
      </c>
      <c r="AD541" s="879"/>
      <c r="AE541" s="879"/>
      <c r="AF541" s="880">
        <f t="shared" si="27"/>
        <v>5.8465578132634226</v>
      </c>
      <c r="AG541" s="880"/>
      <c r="AH541" s="880">
        <f t="shared" si="28"/>
        <v>5.8465578132634226</v>
      </c>
      <c r="AI541" s="880"/>
      <c r="AJ541" s="878"/>
    </row>
    <row r="542" spans="1:36" ht="36">
      <c r="A542" s="464" t="s">
        <v>898</v>
      </c>
      <c r="B542" s="465" t="s">
        <v>1408</v>
      </c>
      <c r="C542" s="878"/>
      <c r="D542" s="878"/>
      <c r="E542" s="878"/>
      <c r="F542" s="874"/>
      <c r="G542" s="879">
        <v>49300000000</v>
      </c>
      <c r="H542" s="879"/>
      <c r="I542" s="879">
        <v>49300000000</v>
      </c>
      <c r="J542" s="879"/>
      <c r="K542" s="879"/>
      <c r="L542" s="879">
        <v>907854321</v>
      </c>
      <c r="M542" s="879"/>
      <c r="N542" s="879">
        <v>907854321</v>
      </c>
      <c r="O542" s="879"/>
      <c r="P542" s="879"/>
      <c r="Q542" s="874"/>
      <c r="R542" s="874"/>
      <c r="S542" s="874"/>
      <c r="T542" s="874"/>
      <c r="U542" s="874"/>
      <c r="V542" s="879">
        <v>1177145679</v>
      </c>
      <c r="W542" s="879"/>
      <c r="X542" s="879">
        <v>1177145679</v>
      </c>
      <c r="Y542" s="879"/>
      <c r="Z542" s="879"/>
      <c r="AA542" s="879">
        <v>995098000</v>
      </c>
      <c r="AB542" s="879"/>
      <c r="AC542" s="879">
        <v>995098000</v>
      </c>
      <c r="AD542" s="879"/>
      <c r="AE542" s="879"/>
      <c r="AF542" s="880">
        <f t="shared" si="27"/>
        <v>84.534821624231597</v>
      </c>
      <c r="AG542" s="880"/>
      <c r="AH542" s="880">
        <f t="shared" si="28"/>
        <v>84.534821624231597</v>
      </c>
      <c r="AI542" s="880"/>
      <c r="AJ542" s="878"/>
    </row>
    <row r="543" spans="1:36" ht="36">
      <c r="A543" s="464" t="s">
        <v>899</v>
      </c>
      <c r="B543" s="465" t="s">
        <v>2626</v>
      </c>
      <c r="C543" s="878"/>
      <c r="D543" s="878"/>
      <c r="E543" s="878"/>
      <c r="F543" s="874"/>
      <c r="G543" s="879">
        <v>700000000</v>
      </c>
      <c r="H543" s="879"/>
      <c r="I543" s="879">
        <v>700000000</v>
      </c>
      <c r="J543" s="879"/>
      <c r="K543" s="879"/>
      <c r="L543" s="879">
        <v>676784000</v>
      </c>
      <c r="M543" s="879"/>
      <c r="N543" s="879">
        <v>676784000</v>
      </c>
      <c r="O543" s="879"/>
      <c r="P543" s="879"/>
      <c r="Q543" s="874"/>
      <c r="R543" s="874"/>
      <c r="S543" s="874"/>
      <c r="T543" s="874"/>
      <c r="U543" s="874"/>
      <c r="V543" s="879">
        <v>14050000</v>
      </c>
      <c r="W543" s="879"/>
      <c r="X543" s="879">
        <v>14050000</v>
      </c>
      <c r="Y543" s="879"/>
      <c r="Z543" s="879"/>
      <c r="AA543" s="879"/>
      <c r="AB543" s="879"/>
      <c r="AC543" s="879"/>
      <c r="AD543" s="879"/>
      <c r="AE543" s="879"/>
      <c r="AF543" s="880">
        <f t="shared" si="27"/>
        <v>0</v>
      </c>
      <c r="AG543" s="880"/>
      <c r="AH543" s="880">
        <f t="shared" si="28"/>
        <v>0</v>
      </c>
      <c r="AI543" s="880"/>
      <c r="AJ543" s="878"/>
    </row>
    <row r="544" spans="1:36" ht="24">
      <c r="A544" s="464" t="s">
        <v>900</v>
      </c>
      <c r="B544" s="465" t="s">
        <v>3306</v>
      </c>
      <c r="C544" s="878"/>
      <c r="D544" s="878"/>
      <c r="E544" s="878"/>
      <c r="F544" s="874"/>
      <c r="G544" s="879">
        <v>900000000</v>
      </c>
      <c r="H544" s="879"/>
      <c r="I544" s="879">
        <v>900000000</v>
      </c>
      <c r="J544" s="879"/>
      <c r="K544" s="879"/>
      <c r="L544" s="879">
        <v>884990000</v>
      </c>
      <c r="M544" s="879"/>
      <c r="N544" s="879">
        <v>884990000</v>
      </c>
      <c r="O544" s="879"/>
      <c r="P544" s="879"/>
      <c r="Q544" s="874"/>
      <c r="R544" s="874"/>
      <c r="S544" s="874"/>
      <c r="T544" s="874"/>
      <c r="U544" s="874"/>
      <c r="V544" s="879">
        <v>15010000</v>
      </c>
      <c r="W544" s="879"/>
      <c r="X544" s="879">
        <v>15010000</v>
      </c>
      <c r="Y544" s="879"/>
      <c r="Z544" s="879"/>
      <c r="AA544" s="879">
        <v>8550000</v>
      </c>
      <c r="AB544" s="879"/>
      <c r="AC544" s="879">
        <v>8550000</v>
      </c>
      <c r="AD544" s="879"/>
      <c r="AE544" s="879"/>
      <c r="AF544" s="880">
        <f t="shared" si="27"/>
        <v>56.962025316455701</v>
      </c>
      <c r="AG544" s="880"/>
      <c r="AH544" s="880">
        <f t="shared" si="28"/>
        <v>56.962025316455701</v>
      </c>
      <c r="AI544" s="880"/>
      <c r="AJ544" s="878"/>
    </row>
    <row r="545" spans="1:36" ht="36">
      <c r="A545" s="464" t="s">
        <v>901</v>
      </c>
      <c r="B545" s="465" t="s">
        <v>3307</v>
      </c>
      <c r="C545" s="878"/>
      <c r="D545" s="878"/>
      <c r="E545" s="878"/>
      <c r="F545" s="874"/>
      <c r="G545" s="879">
        <v>2000000000</v>
      </c>
      <c r="H545" s="879"/>
      <c r="I545" s="879">
        <v>2000000000</v>
      </c>
      <c r="J545" s="879"/>
      <c r="K545" s="879"/>
      <c r="L545" s="879">
        <v>600000000</v>
      </c>
      <c r="M545" s="879"/>
      <c r="N545" s="879">
        <v>600000000</v>
      </c>
      <c r="O545" s="879"/>
      <c r="P545" s="879"/>
      <c r="Q545" s="874"/>
      <c r="R545" s="874"/>
      <c r="S545" s="874"/>
      <c r="T545" s="874"/>
      <c r="U545" s="874"/>
      <c r="V545" s="879">
        <v>2000000000</v>
      </c>
      <c r="W545" s="879"/>
      <c r="X545" s="879">
        <v>2000000000</v>
      </c>
      <c r="Y545" s="879"/>
      <c r="Z545" s="879"/>
      <c r="AA545" s="879">
        <v>1977581000</v>
      </c>
      <c r="AB545" s="879"/>
      <c r="AC545" s="879">
        <v>1977581000</v>
      </c>
      <c r="AD545" s="879"/>
      <c r="AE545" s="879"/>
      <c r="AF545" s="880">
        <f t="shared" si="27"/>
        <v>98.879050000000007</v>
      </c>
      <c r="AG545" s="880"/>
      <c r="AH545" s="880">
        <f t="shared" si="28"/>
        <v>98.879050000000007</v>
      </c>
      <c r="AI545" s="880"/>
      <c r="AJ545" s="878"/>
    </row>
    <row r="546" spans="1:36" ht="36">
      <c r="A546" s="464" t="s">
        <v>902</v>
      </c>
      <c r="B546" s="465" t="s">
        <v>3308</v>
      </c>
      <c r="C546" s="878"/>
      <c r="D546" s="878"/>
      <c r="E546" s="878"/>
      <c r="F546" s="874"/>
      <c r="G546" s="879">
        <v>1500000000</v>
      </c>
      <c r="H546" s="879"/>
      <c r="I546" s="879">
        <v>1500000000</v>
      </c>
      <c r="J546" s="879"/>
      <c r="K546" s="879"/>
      <c r="L546" s="879">
        <v>1399974944</v>
      </c>
      <c r="M546" s="879"/>
      <c r="N546" s="879">
        <v>1399974944</v>
      </c>
      <c r="O546" s="879"/>
      <c r="P546" s="879"/>
      <c r="Q546" s="874"/>
      <c r="R546" s="874"/>
      <c r="S546" s="874"/>
      <c r="T546" s="874"/>
      <c r="U546" s="874"/>
      <c r="V546" s="879">
        <v>100025056</v>
      </c>
      <c r="W546" s="879"/>
      <c r="X546" s="879">
        <v>100025056</v>
      </c>
      <c r="Y546" s="879"/>
      <c r="Z546" s="879"/>
      <c r="AA546" s="876"/>
      <c r="AB546" s="876"/>
      <c r="AC546" s="876"/>
      <c r="AD546" s="876"/>
      <c r="AE546" s="876"/>
      <c r="AF546" s="877">
        <f t="shared" si="27"/>
        <v>0</v>
      </c>
      <c r="AG546" s="877"/>
      <c r="AH546" s="877">
        <f t="shared" si="28"/>
        <v>0</v>
      </c>
      <c r="AI546" s="877"/>
      <c r="AJ546" s="878"/>
    </row>
    <row r="547" spans="1:36" ht="36">
      <c r="A547" s="464" t="s">
        <v>903</v>
      </c>
      <c r="B547" s="465" t="s">
        <v>3309</v>
      </c>
      <c r="C547" s="878"/>
      <c r="D547" s="878"/>
      <c r="E547" s="878"/>
      <c r="F547" s="874"/>
      <c r="G547" s="879">
        <v>993940000</v>
      </c>
      <c r="H547" s="879"/>
      <c r="I547" s="879">
        <v>993940000</v>
      </c>
      <c r="J547" s="879"/>
      <c r="K547" s="879"/>
      <c r="L547" s="879">
        <v>432576000</v>
      </c>
      <c r="M547" s="879"/>
      <c r="N547" s="879">
        <v>432576000</v>
      </c>
      <c r="O547" s="879"/>
      <c r="P547" s="879"/>
      <c r="Q547" s="874"/>
      <c r="R547" s="874"/>
      <c r="S547" s="874"/>
      <c r="T547" s="874"/>
      <c r="U547" s="874"/>
      <c r="V547" s="879">
        <v>1000000000</v>
      </c>
      <c r="W547" s="879"/>
      <c r="X547" s="879">
        <v>1000000000</v>
      </c>
      <c r="Y547" s="879"/>
      <c r="Z547" s="879"/>
      <c r="AA547" s="879">
        <v>983242000</v>
      </c>
      <c r="AB547" s="879"/>
      <c r="AC547" s="879">
        <v>983242000</v>
      </c>
      <c r="AD547" s="879"/>
      <c r="AE547" s="879"/>
      <c r="AF547" s="880">
        <f t="shared" si="27"/>
        <v>98.32419999999999</v>
      </c>
      <c r="AG547" s="880"/>
      <c r="AH547" s="880">
        <f t="shared" si="28"/>
        <v>98.32419999999999</v>
      </c>
      <c r="AI547" s="880"/>
      <c r="AJ547" s="878"/>
    </row>
    <row r="548" spans="1:36" ht="48">
      <c r="A548" s="464" t="s">
        <v>904</v>
      </c>
      <c r="B548" s="465" t="s">
        <v>3310</v>
      </c>
      <c r="C548" s="878"/>
      <c r="D548" s="878"/>
      <c r="E548" s="878"/>
      <c r="F548" s="874"/>
      <c r="G548" s="879">
        <v>1000000000</v>
      </c>
      <c r="H548" s="879"/>
      <c r="I548" s="879">
        <v>1000000000</v>
      </c>
      <c r="J548" s="879"/>
      <c r="K548" s="879"/>
      <c r="L548" s="879">
        <v>975172000</v>
      </c>
      <c r="M548" s="879"/>
      <c r="N548" s="879">
        <v>975172000</v>
      </c>
      <c r="O548" s="879"/>
      <c r="P548" s="879"/>
      <c r="Q548" s="874"/>
      <c r="R548" s="874"/>
      <c r="S548" s="874"/>
      <c r="T548" s="874"/>
      <c r="U548" s="874"/>
      <c r="V548" s="879">
        <v>24828000</v>
      </c>
      <c r="W548" s="879"/>
      <c r="X548" s="879">
        <v>24828000</v>
      </c>
      <c r="Y548" s="879"/>
      <c r="Z548" s="879"/>
      <c r="AA548" s="879">
        <v>10000000</v>
      </c>
      <c r="AB548" s="879"/>
      <c r="AC548" s="879">
        <v>10000000</v>
      </c>
      <c r="AD548" s="879"/>
      <c r="AE548" s="879"/>
      <c r="AF548" s="880">
        <f t="shared" si="27"/>
        <v>40.277106492669567</v>
      </c>
      <c r="AG548" s="880"/>
      <c r="AH548" s="880">
        <f t="shared" si="28"/>
        <v>40.277106492669567</v>
      </c>
      <c r="AI548" s="880"/>
      <c r="AJ548" s="878"/>
    </row>
    <row r="549" spans="1:36" ht="24">
      <c r="A549" s="464" t="s">
        <v>2480</v>
      </c>
      <c r="B549" s="465" t="s">
        <v>3311</v>
      </c>
      <c r="C549" s="878"/>
      <c r="D549" s="878"/>
      <c r="E549" s="878"/>
      <c r="F549" s="874"/>
      <c r="G549" s="879">
        <v>900000000</v>
      </c>
      <c r="H549" s="879"/>
      <c r="I549" s="879">
        <v>900000000</v>
      </c>
      <c r="J549" s="879"/>
      <c r="K549" s="879"/>
      <c r="L549" s="879"/>
      <c r="M549" s="879"/>
      <c r="N549" s="879"/>
      <c r="O549" s="879"/>
      <c r="P549" s="879"/>
      <c r="Q549" s="874"/>
      <c r="R549" s="874"/>
      <c r="S549" s="874"/>
      <c r="T549" s="874"/>
      <c r="U549" s="874"/>
      <c r="V549" s="879">
        <v>900000000</v>
      </c>
      <c r="W549" s="879"/>
      <c r="X549" s="879">
        <v>900000000</v>
      </c>
      <c r="Y549" s="879"/>
      <c r="Z549" s="879"/>
      <c r="AA549" s="879">
        <v>891279000</v>
      </c>
      <c r="AB549" s="879"/>
      <c r="AC549" s="879">
        <v>891279000</v>
      </c>
      <c r="AD549" s="879"/>
      <c r="AE549" s="879"/>
      <c r="AF549" s="880">
        <f t="shared" si="27"/>
        <v>99.031000000000006</v>
      </c>
      <c r="AG549" s="880"/>
      <c r="AH549" s="880">
        <f t="shared" si="28"/>
        <v>99.031000000000006</v>
      </c>
      <c r="AI549" s="880"/>
      <c r="AJ549" s="878"/>
    </row>
    <row r="550" spans="1:36" ht="36">
      <c r="A550" s="464" t="s">
        <v>2481</v>
      </c>
      <c r="B550" s="465" t="s">
        <v>1414</v>
      </c>
      <c r="C550" s="878"/>
      <c r="D550" s="878"/>
      <c r="E550" s="878"/>
      <c r="F550" s="874"/>
      <c r="G550" s="879">
        <v>50000000000</v>
      </c>
      <c r="H550" s="879"/>
      <c r="I550" s="879">
        <v>50000000000</v>
      </c>
      <c r="J550" s="879"/>
      <c r="K550" s="879"/>
      <c r="L550" s="879"/>
      <c r="M550" s="879"/>
      <c r="N550" s="879"/>
      <c r="O550" s="879"/>
      <c r="P550" s="879"/>
      <c r="Q550" s="874"/>
      <c r="R550" s="874"/>
      <c r="S550" s="874"/>
      <c r="T550" s="874"/>
      <c r="U550" s="874"/>
      <c r="V550" s="879">
        <v>553195100</v>
      </c>
      <c r="W550" s="879"/>
      <c r="X550" s="879">
        <v>553195100</v>
      </c>
      <c r="Y550" s="879"/>
      <c r="Z550" s="879"/>
      <c r="AA550" s="879">
        <v>463726000</v>
      </c>
      <c r="AB550" s="879"/>
      <c r="AC550" s="879">
        <v>463726000</v>
      </c>
      <c r="AD550" s="879"/>
      <c r="AE550" s="879"/>
      <c r="AF550" s="880">
        <f t="shared" si="27"/>
        <v>83.826845176322067</v>
      </c>
      <c r="AG550" s="880"/>
      <c r="AH550" s="880">
        <f t="shared" si="28"/>
        <v>83.826845176322067</v>
      </c>
      <c r="AI550" s="880"/>
      <c r="AJ550" s="878"/>
    </row>
    <row r="551" spans="1:36" ht="24">
      <c r="A551" s="464" t="s">
        <v>2482</v>
      </c>
      <c r="B551" s="465" t="s">
        <v>2632</v>
      </c>
      <c r="C551" s="878"/>
      <c r="D551" s="878"/>
      <c r="E551" s="878"/>
      <c r="F551" s="874"/>
      <c r="G551" s="879">
        <v>900000000</v>
      </c>
      <c r="H551" s="879"/>
      <c r="I551" s="879">
        <v>900000000</v>
      </c>
      <c r="J551" s="879"/>
      <c r="K551" s="879"/>
      <c r="L551" s="879">
        <v>400000000</v>
      </c>
      <c r="M551" s="879"/>
      <c r="N551" s="879">
        <v>400000000</v>
      </c>
      <c r="O551" s="879"/>
      <c r="P551" s="879"/>
      <c r="Q551" s="874"/>
      <c r="R551" s="874"/>
      <c r="S551" s="874"/>
      <c r="T551" s="874"/>
      <c r="U551" s="874"/>
      <c r="V551" s="879">
        <v>400000000</v>
      </c>
      <c r="W551" s="879"/>
      <c r="X551" s="879">
        <v>400000000</v>
      </c>
      <c r="Y551" s="879"/>
      <c r="Z551" s="879"/>
      <c r="AA551" s="879">
        <v>387000000</v>
      </c>
      <c r="AB551" s="879"/>
      <c r="AC551" s="879">
        <v>387000000</v>
      </c>
      <c r="AD551" s="879"/>
      <c r="AE551" s="879"/>
      <c r="AF551" s="880">
        <f t="shared" si="27"/>
        <v>96.75</v>
      </c>
      <c r="AG551" s="880"/>
      <c r="AH551" s="880">
        <f t="shared" si="28"/>
        <v>96.75</v>
      </c>
      <c r="AI551" s="880"/>
      <c r="AJ551" s="878"/>
    </row>
    <row r="552" spans="1:36" ht="48">
      <c r="A552" s="464" t="s">
        <v>2483</v>
      </c>
      <c r="B552" s="465" t="s">
        <v>3312</v>
      </c>
      <c r="C552" s="878"/>
      <c r="D552" s="878"/>
      <c r="E552" s="878"/>
      <c r="F552" s="874"/>
      <c r="G552" s="879">
        <v>3999876000</v>
      </c>
      <c r="H552" s="879"/>
      <c r="I552" s="879">
        <v>3999876000</v>
      </c>
      <c r="J552" s="879"/>
      <c r="K552" s="879"/>
      <c r="L552" s="879"/>
      <c r="M552" s="879"/>
      <c r="N552" s="879"/>
      <c r="O552" s="879"/>
      <c r="P552" s="879"/>
      <c r="Q552" s="874"/>
      <c r="R552" s="874"/>
      <c r="S552" s="874"/>
      <c r="T552" s="874"/>
      <c r="U552" s="874"/>
      <c r="V552" s="879">
        <v>4000000000</v>
      </c>
      <c r="W552" s="879"/>
      <c r="X552" s="879">
        <v>4000000000</v>
      </c>
      <c r="Y552" s="879"/>
      <c r="Z552" s="879"/>
      <c r="AA552" s="879">
        <v>3941501600</v>
      </c>
      <c r="AB552" s="879"/>
      <c r="AC552" s="879">
        <v>3941501600</v>
      </c>
      <c r="AD552" s="879"/>
      <c r="AE552" s="879"/>
      <c r="AF552" s="880">
        <f t="shared" si="27"/>
        <v>98.537540000000007</v>
      </c>
      <c r="AG552" s="880"/>
      <c r="AH552" s="880">
        <f t="shared" si="28"/>
        <v>98.537540000000007</v>
      </c>
      <c r="AI552" s="880"/>
      <c r="AJ552" s="878"/>
    </row>
    <row r="553" spans="1:36" ht="36">
      <c r="A553" s="464" t="s">
        <v>2484</v>
      </c>
      <c r="B553" s="465" t="s">
        <v>2612</v>
      </c>
      <c r="C553" s="878"/>
      <c r="D553" s="878"/>
      <c r="E553" s="878"/>
      <c r="F553" s="874"/>
      <c r="G553" s="879">
        <v>4149108000</v>
      </c>
      <c r="H553" s="879"/>
      <c r="I553" s="879">
        <v>4149108000</v>
      </c>
      <c r="J553" s="879"/>
      <c r="K553" s="879"/>
      <c r="L553" s="879">
        <v>191366000</v>
      </c>
      <c r="M553" s="879"/>
      <c r="N553" s="879">
        <v>191366000</v>
      </c>
      <c r="O553" s="879"/>
      <c r="P553" s="879"/>
      <c r="Q553" s="874"/>
      <c r="R553" s="874"/>
      <c r="S553" s="874"/>
      <c r="T553" s="874"/>
      <c r="U553" s="874"/>
      <c r="V553" s="879">
        <v>133634000</v>
      </c>
      <c r="W553" s="879"/>
      <c r="X553" s="879">
        <v>133634000</v>
      </c>
      <c r="Y553" s="879"/>
      <c r="Z553" s="879"/>
      <c r="AA553" s="879">
        <v>22500000</v>
      </c>
      <c r="AB553" s="879"/>
      <c r="AC553" s="879">
        <v>22500000</v>
      </c>
      <c r="AD553" s="879"/>
      <c r="AE553" s="879"/>
      <c r="AF553" s="880">
        <f t="shared" si="27"/>
        <v>16.837032491731147</v>
      </c>
      <c r="AG553" s="880"/>
      <c r="AH553" s="880">
        <f t="shared" si="28"/>
        <v>16.837032491731147</v>
      </c>
      <c r="AI553" s="880"/>
      <c r="AJ553" s="878"/>
    </row>
    <row r="554" spans="1:36" ht="24">
      <c r="A554" s="464" t="s">
        <v>2485</v>
      </c>
      <c r="B554" s="465" t="s">
        <v>2610</v>
      </c>
      <c r="C554" s="878"/>
      <c r="D554" s="878"/>
      <c r="E554" s="878"/>
      <c r="F554" s="874"/>
      <c r="G554" s="879">
        <v>5900000000</v>
      </c>
      <c r="H554" s="879"/>
      <c r="I554" s="879">
        <v>5900000000</v>
      </c>
      <c r="J554" s="879"/>
      <c r="K554" s="879"/>
      <c r="L554" s="879">
        <v>2846896000</v>
      </c>
      <c r="M554" s="879"/>
      <c r="N554" s="879">
        <v>2846896000</v>
      </c>
      <c r="O554" s="879"/>
      <c r="P554" s="879"/>
      <c r="Q554" s="874"/>
      <c r="R554" s="874"/>
      <c r="S554" s="874"/>
      <c r="T554" s="874"/>
      <c r="U554" s="874"/>
      <c r="V554" s="879">
        <v>103104000</v>
      </c>
      <c r="W554" s="879"/>
      <c r="X554" s="879">
        <v>103104000</v>
      </c>
      <c r="Y554" s="879"/>
      <c r="Z554" s="879"/>
      <c r="AA554" s="879">
        <v>48725500</v>
      </c>
      <c r="AB554" s="879"/>
      <c r="AC554" s="879">
        <v>48725500</v>
      </c>
      <c r="AD554" s="879"/>
      <c r="AE554" s="879"/>
      <c r="AF554" s="880">
        <f t="shared" si="27"/>
        <v>47.25859326505276</v>
      </c>
      <c r="AG554" s="880"/>
      <c r="AH554" s="880">
        <f t="shared" si="28"/>
        <v>47.25859326505276</v>
      </c>
      <c r="AI554" s="880"/>
      <c r="AJ554" s="878"/>
    </row>
    <row r="555" spans="1:36" ht="60">
      <c r="A555" s="464" t="s">
        <v>2486</v>
      </c>
      <c r="B555" s="465" t="s">
        <v>2656</v>
      </c>
      <c r="C555" s="878"/>
      <c r="D555" s="878"/>
      <c r="E555" s="878"/>
      <c r="F555" s="874"/>
      <c r="G555" s="879">
        <v>4700000000</v>
      </c>
      <c r="H555" s="879"/>
      <c r="I555" s="879">
        <v>4700000000</v>
      </c>
      <c r="J555" s="879"/>
      <c r="K555" s="879"/>
      <c r="L555" s="879">
        <v>4228422882</v>
      </c>
      <c r="M555" s="879"/>
      <c r="N555" s="879">
        <v>4228422882</v>
      </c>
      <c r="O555" s="879"/>
      <c r="P555" s="879"/>
      <c r="Q555" s="874"/>
      <c r="R555" s="874"/>
      <c r="S555" s="874"/>
      <c r="T555" s="874"/>
      <c r="U555" s="874"/>
      <c r="V555" s="879">
        <v>1989500653</v>
      </c>
      <c r="W555" s="879"/>
      <c r="X555" s="879">
        <v>1989500653</v>
      </c>
      <c r="Y555" s="879"/>
      <c r="Z555" s="879"/>
      <c r="AA555" s="879">
        <v>1989500653</v>
      </c>
      <c r="AB555" s="879"/>
      <c r="AC555" s="879">
        <v>1989500653</v>
      </c>
      <c r="AD555" s="879"/>
      <c r="AE555" s="879"/>
      <c r="AF555" s="880">
        <f t="shared" si="27"/>
        <v>100</v>
      </c>
      <c r="AG555" s="880"/>
      <c r="AH555" s="880">
        <f t="shared" si="28"/>
        <v>100</v>
      </c>
      <c r="AI555" s="880"/>
      <c r="AJ555" s="878"/>
    </row>
    <row r="556" spans="1:36" ht="36">
      <c r="A556" s="464" t="s">
        <v>2487</v>
      </c>
      <c r="B556" s="465" t="s">
        <v>1566</v>
      </c>
      <c r="C556" s="878"/>
      <c r="D556" s="878"/>
      <c r="E556" s="878"/>
      <c r="F556" s="874"/>
      <c r="G556" s="879">
        <v>3947366000</v>
      </c>
      <c r="H556" s="879"/>
      <c r="I556" s="879">
        <v>3947366000</v>
      </c>
      <c r="J556" s="879"/>
      <c r="K556" s="879"/>
      <c r="L556" s="879">
        <v>2196708700</v>
      </c>
      <c r="M556" s="879"/>
      <c r="N556" s="879">
        <v>2196708700</v>
      </c>
      <c r="O556" s="879"/>
      <c r="P556" s="879"/>
      <c r="Q556" s="874"/>
      <c r="R556" s="874"/>
      <c r="S556" s="874"/>
      <c r="T556" s="874"/>
      <c r="U556" s="874"/>
      <c r="V556" s="879">
        <v>509291300</v>
      </c>
      <c r="W556" s="879"/>
      <c r="X556" s="879">
        <v>509291300</v>
      </c>
      <c r="Y556" s="879"/>
      <c r="Z556" s="879"/>
      <c r="AA556" s="879"/>
      <c r="AB556" s="879"/>
      <c r="AC556" s="879"/>
      <c r="AD556" s="879"/>
      <c r="AE556" s="879"/>
      <c r="AF556" s="880">
        <f t="shared" si="27"/>
        <v>0</v>
      </c>
      <c r="AG556" s="880"/>
      <c r="AH556" s="880">
        <f t="shared" si="28"/>
        <v>0</v>
      </c>
      <c r="AI556" s="880"/>
      <c r="AJ556" s="878"/>
    </row>
    <row r="557" spans="1:36" ht="36">
      <c r="A557" s="464" t="s">
        <v>2488</v>
      </c>
      <c r="B557" s="465" t="s">
        <v>1463</v>
      </c>
      <c r="C557" s="878"/>
      <c r="D557" s="878"/>
      <c r="E557" s="878"/>
      <c r="F557" s="874"/>
      <c r="G557" s="879">
        <v>167137000000</v>
      </c>
      <c r="H557" s="879"/>
      <c r="I557" s="879">
        <v>167137000000</v>
      </c>
      <c r="J557" s="879"/>
      <c r="K557" s="879"/>
      <c r="L557" s="879">
        <v>8234967816</v>
      </c>
      <c r="M557" s="879"/>
      <c r="N557" s="879">
        <v>8234967816</v>
      </c>
      <c r="O557" s="879"/>
      <c r="P557" s="879"/>
      <c r="Q557" s="874"/>
      <c r="R557" s="874"/>
      <c r="S557" s="874"/>
      <c r="T557" s="874"/>
      <c r="U557" s="874"/>
      <c r="V557" s="879">
        <v>3646126584</v>
      </c>
      <c r="W557" s="879"/>
      <c r="X557" s="879">
        <v>3646126584</v>
      </c>
      <c r="Y557" s="879"/>
      <c r="Z557" s="879"/>
      <c r="AA557" s="879">
        <v>2641126400</v>
      </c>
      <c r="AB557" s="879"/>
      <c r="AC557" s="879">
        <v>2641126400</v>
      </c>
      <c r="AD557" s="879"/>
      <c r="AE557" s="879"/>
      <c r="AF557" s="880">
        <f t="shared" si="27"/>
        <v>72.436497723086177</v>
      </c>
      <c r="AG557" s="880"/>
      <c r="AH557" s="880">
        <f t="shared" si="28"/>
        <v>72.436497723086177</v>
      </c>
      <c r="AI557" s="880"/>
      <c r="AJ557" s="878"/>
    </row>
    <row r="558" spans="1:36" ht="36">
      <c r="A558" s="464" t="s">
        <v>2489</v>
      </c>
      <c r="B558" s="465" t="s">
        <v>1470</v>
      </c>
      <c r="C558" s="878"/>
      <c r="D558" s="878"/>
      <c r="E558" s="878"/>
      <c r="F558" s="874"/>
      <c r="G558" s="879">
        <v>6096000000</v>
      </c>
      <c r="H558" s="879"/>
      <c r="I558" s="879">
        <v>6096000000</v>
      </c>
      <c r="J558" s="879"/>
      <c r="K558" s="879"/>
      <c r="L558" s="879">
        <v>1993190460</v>
      </c>
      <c r="M558" s="879"/>
      <c r="N558" s="879">
        <v>1993190460</v>
      </c>
      <c r="O558" s="879"/>
      <c r="P558" s="879"/>
      <c r="Q558" s="874"/>
      <c r="R558" s="874"/>
      <c r="S558" s="874"/>
      <c r="T558" s="874"/>
      <c r="U558" s="874"/>
      <c r="V558" s="879">
        <v>501809540</v>
      </c>
      <c r="W558" s="879"/>
      <c r="X558" s="879">
        <v>501809540</v>
      </c>
      <c r="Y558" s="879"/>
      <c r="Z558" s="879"/>
      <c r="AA558" s="879">
        <v>65748000</v>
      </c>
      <c r="AB558" s="879"/>
      <c r="AC558" s="879">
        <v>65748000</v>
      </c>
      <c r="AD558" s="879"/>
      <c r="AE558" s="879"/>
      <c r="AF558" s="880">
        <f t="shared" si="27"/>
        <v>13.102182154607902</v>
      </c>
      <c r="AG558" s="880"/>
      <c r="AH558" s="880">
        <f t="shared" si="28"/>
        <v>13.102182154607902</v>
      </c>
      <c r="AI558" s="880"/>
      <c r="AJ558" s="878"/>
    </row>
    <row r="559" spans="1:36" ht="72">
      <c r="A559" s="464" t="s">
        <v>2490</v>
      </c>
      <c r="B559" s="465" t="s">
        <v>3313</v>
      </c>
      <c r="C559" s="878"/>
      <c r="D559" s="878"/>
      <c r="E559" s="878"/>
      <c r="F559" s="874"/>
      <c r="G559" s="879">
        <v>14999000000</v>
      </c>
      <c r="H559" s="879"/>
      <c r="I559" s="879">
        <v>14999000000</v>
      </c>
      <c r="J559" s="879"/>
      <c r="K559" s="879"/>
      <c r="L559" s="879">
        <v>6873755000</v>
      </c>
      <c r="M559" s="879"/>
      <c r="N559" s="879">
        <v>6873755000</v>
      </c>
      <c r="O559" s="879"/>
      <c r="P559" s="879"/>
      <c r="Q559" s="874"/>
      <c r="R559" s="874"/>
      <c r="S559" s="874"/>
      <c r="T559" s="874"/>
      <c r="U559" s="874"/>
      <c r="V559" s="879">
        <v>13919245000</v>
      </c>
      <c r="W559" s="879"/>
      <c r="X559" s="879">
        <v>13919245000</v>
      </c>
      <c r="Y559" s="879"/>
      <c r="Z559" s="879"/>
      <c r="AA559" s="879">
        <v>13778768651</v>
      </c>
      <c r="AB559" s="879"/>
      <c r="AC559" s="879">
        <v>13778768651</v>
      </c>
      <c r="AD559" s="879"/>
      <c r="AE559" s="879"/>
      <c r="AF559" s="880">
        <f t="shared" si="27"/>
        <v>98.990776087352444</v>
      </c>
      <c r="AG559" s="880"/>
      <c r="AH559" s="880">
        <f t="shared" si="28"/>
        <v>98.990776087352444</v>
      </c>
      <c r="AI559" s="880"/>
      <c r="AJ559" s="878"/>
    </row>
    <row r="560" spans="1:36" ht="24">
      <c r="A560" s="464" t="s">
        <v>2491</v>
      </c>
      <c r="B560" s="465" t="s">
        <v>2477</v>
      </c>
      <c r="C560" s="878"/>
      <c r="D560" s="878"/>
      <c r="E560" s="878"/>
      <c r="F560" s="874"/>
      <c r="G560" s="879">
        <v>78800000000</v>
      </c>
      <c r="H560" s="879"/>
      <c r="I560" s="879">
        <v>78800000000</v>
      </c>
      <c r="J560" s="879"/>
      <c r="K560" s="879"/>
      <c r="L560" s="879"/>
      <c r="M560" s="879"/>
      <c r="N560" s="879"/>
      <c r="O560" s="879"/>
      <c r="P560" s="879"/>
      <c r="Q560" s="874"/>
      <c r="R560" s="874"/>
      <c r="S560" s="874"/>
      <c r="T560" s="874"/>
      <c r="U560" s="874"/>
      <c r="V560" s="879">
        <v>4592972000</v>
      </c>
      <c r="W560" s="879"/>
      <c r="X560" s="879">
        <v>4592972000</v>
      </c>
      <c r="Y560" s="879"/>
      <c r="Z560" s="879"/>
      <c r="AA560" s="879">
        <v>4592972000</v>
      </c>
      <c r="AB560" s="879"/>
      <c r="AC560" s="879">
        <v>4592972000</v>
      </c>
      <c r="AD560" s="879"/>
      <c r="AE560" s="879"/>
      <c r="AF560" s="880">
        <f t="shared" si="27"/>
        <v>100</v>
      </c>
      <c r="AG560" s="880"/>
      <c r="AH560" s="880">
        <f t="shared" si="28"/>
        <v>100</v>
      </c>
      <c r="AI560" s="880"/>
      <c r="AJ560" s="878"/>
    </row>
    <row r="561" spans="1:36" ht="48">
      <c r="A561" s="464" t="s">
        <v>2492</v>
      </c>
      <c r="B561" s="465" t="s">
        <v>2631</v>
      </c>
      <c r="C561" s="878"/>
      <c r="D561" s="878"/>
      <c r="E561" s="878"/>
      <c r="F561" s="874"/>
      <c r="G561" s="879">
        <v>3000000000</v>
      </c>
      <c r="H561" s="879"/>
      <c r="I561" s="879">
        <v>3000000000</v>
      </c>
      <c r="J561" s="879"/>
      <c r="K561" s="879"/>
      <c r="L561" s="879">
        <v>2490635000</v>
      </c>
      <c r="M561" s="879"/>
      <c r="N561" s="879">
        <v>2490635000</v>
      </c>
      <c r="O561" s="879"/>
      <c r="P561" s="879"/>
      <c r="Q561" s="874"/>
      <c r="R561" s="874"/>
      <c r="S561" s="874"/>
      <c r="T561" s="874"/>
      <c r="U561" s="874"/>
      <c r="V561" s="879">
        <v>9365000</v>
      </c>
      <c r="W561" s="879"/>
      <c r="X561" s="879">
        <v>9365000</v>
      </c>
      <c r="Y561" s="879"/>
      <c r="Z561" s="879"/>
      <c r="AA561" s="879"/>
      <c r="AB561" s="879"/>
      <c r="AC561" s="879"/>
      <c r="AD561" s="879"/>
      <c r="AE561" s="879"/>
      <c r="AF561" s="880">
        <f t="shared" si="27"/>
        <v>0</v>
      </c>
      <c r="AG561" s="880"/>
      <c r="AH561" s="880">
        <f t="shared" si="28"/>
        <v>0</v>
      </c>
      <c r="AI561" s="880"/>
      <c r="AJ561" s="878"/>
    </row>
    <row r="562" spans="1:36" ht="36">
      <c r="A562" s="464" t="s">
        <v>2494</v>
      </c>
      <c r="B562" s="465" t="s">
        <v>2628</v>
      </c>
      <c r="C562" s="878"/>
      <c r="D562" s="878"/>
      <c r="E562" s="878"/>
      <c r="F562" s="874"/>
      <c r="G562" s="879">
        <v>2000000000</v>
      </c>
      <c r="H562" s="879"/>
      <c r="I562" s="879">
        <v>2000000000</v>
      </c>
      <c r="J562" s="879"/>
      <c r="K562" s="879"/>
      <c r="L562" s="879">
        <v>1959707000</v>
      </c>
      <c r="M562" s="879"/>
      <c r="N562" s="879">
        <v>1959707000</v>
      </c>
      <c r="O562" s="879"/>
      <c r="P562" s="879"/>
      <c r="Q562" s="874"/>
      <c r="R562" s="874"/>
      <c r="S562" s="874"/>
      <c r="T562" s="874"/>
      <c r="U562" s="874"/>
      <c r="V562" s="879">
        <v>18293000</v>
      </c>
      <c r="W562" s="879"/>
      <c r="X562" s="879">
        <v>18293000</v>
      </c>
      <c r="Y562" s="879"/>
      <c r="Z562" s="879"/>
      <c r="AA562" s="879">
        <v>18293000</v>
      </c>
      <c r="AB562" s="879"/>
      <c r="AC562" s="879">
        <v>18293000</v>
      </c>
      <c r="AD562" s="879"/>
      <c r="AE562" s="879"/>
      <c r="AF562" s="880">
        <f t="shared" si="27"/>
        <v>100</v>
      </c>
      <c r="AG562" s="880"/>
      <c r="AH562" s="880">
        <f t="shared" si="28"/>
        <v>100</v>
      </c>
      <c r="AI562" s="880"/>
      <c r="AJ562" s="878"/>
    </row>
    <row r="563" spans="1:36" ht="36">
      <c r="A563" s="464" t="s">
        <v>2495</v>
      </c>
      <c r="B563" s="465" t="s">
        <v>2638</v>
      </c>
      <c r="C563" s="878"/>
      <c r="D563" s="878"/>
      <c r="E563" s="878"/>
      <c r="F563" s="874"/>
      <c r="G563" s="879">
        <v>2979959000</v>
      </c>
      <c r="H563" s="879"/>
      <c r="I563" s="879">
        <v>2979959000</v>
      </c>
      <c r="J563" s="879"/>
      <c r="K563" s="879"/>
      <c r="L563" s="879">
        <v>2134865000</v>
      </c>
      <c r="M563" s="879"/>
      <c r="N563" s="879">
        <v>2134865000</v>
      </c>
      <c r="O563" s="879"/>
      <c r="P563" s="879"/>
      <c r="Q563" s="874"/>
      <c r="R563" s="874"/>
      <c r="S563" s="874"/>
      <c r="T563" s="874"/>
      <c r="U563" s="874"/>
      <c r="V563" s="879">
        <v>65135000</v>
      </c>
      <c r="W563" s="879"/>
      <c r="X563" s="879">
        <v>65135000</v>
      </c>
      <c r="Y563" s="879"/>
      <c r="Z563" s="879"/>
      <c r="AA563" s="879">
        <v>65134000</v>
      </c>
      <c r="AB563" s="879"/>
      <c r="AC563" s="879">
        <v>65134000</v>
      </c>
      <c r="AD563" s="879"/>
      <c r="AE563" s="879"/>
      <c r="AF563" s="880">
        <f t="shared" si="27"/>
        <v>99.998464727105244</v>
      </c>
      <c r="AG563" s="880"/>
      <c r="AH563" s="880">
        <f t="shared" si="28"/>
        <v>99.998464727105244</v>
      </c>
      <c r="AI563" s="880"/>
      <c r="AJ563" s="878"/>
    </row>
    <row r="564" spans="1:36" ht="36">
      <c r="A564" s="464" t="s">
        <v>2496</v>
      </c>
      <c r="B564" s="465" t="s">
        <v>2639</v>
      </c>
      <c r="C564" s="878"/>
      <c r="D564" s="878"/>
      <c r="E564" s="878"/>
      <c r="F564" s="874"/>
      <c r="G564" s="879">
        <v>2856707000</v>
      </c>
      <c r="H564" s="879"/>
      <c r="I564" s="879">
        <v>2856707000</v>
      </c>
      <c r="J564" s="879"/>
      <c r="K564" s="879"/>
      <c r="L564" s="879">
        <v>2148244000</v>
      </c>
      <c r="M564" s="879"/>
      <c r="N564" s="879">
        <v>2148244000</v>
      </c>
      <c r="O564" s="879"/>
      <c r="P564" s="879"/>
      <c r="Q564" s="874"/>
      <c r="R564" s="874"/>
      <c r="S564" s="874"/>
      <c r="T564" s="874"/>
      <c r="U564" s="874"/>
      <c r="V564" s="879">
        <v>51756000</v>
      </c>
      <c r="W564" s="879"/>
      <c r="X564" s="879">
        <v>51756000</v>
      </c>
      <c r="Y564" s="879"/>
      <c r="Z564" s="879"/>
      <c r="AA564" s="879">
        <v>51756000</v>
      </c>
      <c r="AB564" s="879"/>
      <c r="AC564" s="879">
        <v>51756000</v>
      </c>
      <c r="AD564" s="879"/>
      <c r="AE564" s="879"/>
      <c r="AF564" s="880">
        <f t="shared" si="27"/>
        <v>100</v>
      </c>
      <c r="AG564" s="880"/>
      <c r="AH564" s="880">
        <f t="shared" si="28"/>
        <v>100</v>
      </c>
      <c r="AI564" s="880"/>
      <c r="AJ564" s="878"/>
    </row>
    <row r="565" spans="1:36" ht="36">
      <c r="A565" s="464" t="s">
        <v>2497</v>
      </c>
      <c r="B565" s="465" t="s">
        <v>2652</v>
      </c>
      <c r="C565" s="878"/>
      <c r="D565" s="878"/>
      <c r="E565" s="878"/>
      <c r="F565" s="874"/>
      <c r="G565" s="879">
        <v>45000000000</v>
      </c>
      <c r="H565" s="879"/>
      <c r="I565" s="879">
        <v>45000000000</v>
      </c>
      <c r="J565" s="879"/>
      <c r="K565" s="879"/>
      <c r="L565" s="879"/>
      <c r="M565" s="879"/>
      <c r="N565" s="879"/>
      <c r="O565" s="879"/>
      <c r="P565" s="879"/>
      <c r="Q565" s="874"/>
      <c r="R565" s="874"/>
      <c r="S565" s="874"/>
      <c r="T565" s="874"/>
      <c r="U565" s="874"/>
      <c r="V565" s="879">
        <v>4000000000</v>
      </c>
      <c r="W565" s="879"/>
      <c r="X565" s="879">
        <v>4000000000</v>
      </c>
      <c r="Y565" s="879"/>
      <c r="Z565" s="879"/>
      <c r="AA565" s="879">
        <v>4000000000</v>
      </c>
      <c r="AB565" s="879"/>
      <c r="AC565" s="879">
        <v>4000000000</v>
      </c>
      <c r="AD565" s="879"/>
      <c r="AE565" s="879"/>
      <c r="AF565" s="880">
        <f t="shared" si="27"/>
        <v>100</v>
      </c>
      <c r="AG565" s="880"/>
      <c r="AH565" s="880">
        <f t="shared" si="28"/>
        <v>100</v>
      </c>
      <c r="AI565" s="880"/>
      <c r="AJ565" s="878"/>
    </row>
    <row r="566" spans="1:36" ht="48">
      <c r="A566" s="464" t="s">
        <v>2498</v>
      </c>
      <c r="B566" s="465" t="s">
        <v>3314</v>
      </c>
      <c r="C566" s="878"/>
      <c r="D566" s="878"/>
      <c r="E566" s="878"/>
      <c r="F566" s="874"/>
      <c r="G566" s="879">
        <v>2500000000</v>
      </c>
      <c r="H566" s="879"/>
      <c r="I566" s="879">
        <v>2500000000</v>
      </c>
      <c r="J566" s="879"/>
      <c r="K566" s="879"/>
      <c r="L566" s="879"/>
      <c r="M566" s="879"/>
      <c r="N566" s="879"/>
      <c r="O566" s="879"/>
      <c r="P566" s="879"/>
      <c r="Q566" s="874"/>
      <c r="R566" s="874"/>
      <c r="S566" s="874"/>
      <c r="T566" s="874"/>
      <c r="U566" s="874"/>
      <c r="V566" s="879">
        <v>800000000</v>
      </c>
      <c r="W566" s="879"/>
      <c r="X566" s="879">
        <v>800000000</v>
      </c>
      <c r="Y566" s="879"/>
      <c r="Z566" s="879"/>
      <c r="AA566" s="879">
        <v>800000000</v>
      </c>
      <c r="AB566" s="879"/>
      <c r="AC566" s="879">
        <v>800000000</v>
      </c>
      <c r="AD566" s="879"/>
      <c r="AE566" s="879"/>
      <c r="AF566" s="880">
        <f t="shared" si="27"/>
        <v>100</v>
      </c>
      <c r="AG566" s="880"/>
      <c r="AH566" s="880">
        <f t="shared" si="28"/>
        <v>100</v>
      </c>
      <c r="AI566" s="880"/>
      <c r="AJ566" s="878"/>
    </row>
    <row r="567" spans="1:36" ht="48">
      <c r="A567" s="464" t="s">
        <v>2499</v>
      </c>
      <c r="B567" s="465" t="s">
        <v>3272</v>
      </c>
      <c r="C567" s="878"/>
      <c r="D567" s="878"/>
      <c r="E567" s="878"/>
      <c r="F567" s="874"/>
      <c r="G567" s="879">
        <v>10000000000</v>
      </c>
      <c r="H567" s="879"/>
      <c r="I567" s="879">
        <v>10000000000</v>
      </c>
      <c r="J567" s="879"/>
      <c r="K567" s="879"/>
      <c r="L567" s="879"/>
      <c r="M567" s="879"/>
      <c r="N567" s="879"/>
      <c r="O567" s="879"/>
      <c r="P567" s="879"/>
      <c r="Q567" s="874"/>
      <c r="R567" s="874"/>
      <c r="S567" s="874"/>
      <c r="T567" s="874"/>
      <c r="U567" s="874"/>
      <c r="V567" s="879">
        <v>10000000000</v>
      </c>
      <c r="W567" s="879"/>
      <c r="X567" s="879">
        <v>10000000000</v>
      </c>
      <c r="Y567" s="879"/>
      <c r="Z567" s="879"/>
      <c r="AA567" s="879">
        <v>3508145000</v>
      </c>
      <c r="AB567" s="879"/>
      <c r="AC567" s="879">
        <v>3508145000</v>
      </c>
      <c r="AD567" s="879"/>
      <c r="AE567" s="879"/>
      <c r="AF567" s="880">
        <f t="shared" si="27"/>
        <v>35.081449999999997</v>
      </c>
      <c r="AG567" s="880"/>
      <c r="AH567" s="880">
        <f t="shared" si="28"/>
        <v>35.081449999999997</v>
      </c>
      <c r="AI567" s="880"/>
      <c r="AJ567" s="878"/>
    </row>
    <row r="568" spans="1:36" ht="36">
      <c r="A568" s="464" t="s">
        <v>2500</v>
      </c>
      <c r="B568" s="465" t="s">
        <v>3273</v>
      </c>
      <c r="C568" s="878"/>
      <c r="D568" s="878"/>
      <c r="E568" s="878"/>
      <c r="F568" s="874"/>
      <c r="G568" s="879">
        <v>14900000000</v>
      </c>
      <c r="H568" s="879"/>
      <c r="I568" s="879">
        <v>14900000000</v>
      </c>
      <c r="J568" s="879"/>
      <c r="K568" s="879"/>
      <c r="L568" s="879">
        <v>448000000</v>
      </c>
      <c r="M568" s="879"/>
      <c r="N568" s="879">
        <v>448000000</v>
      </c>
      <c r="O568" s="879"/>
      <c r="P568" s="879"/>
      <c r="Q568" s="874"/>
      <c r="R568" s="874"/>
      <c r="S568" s="874"/>
      <c r="T568" s="874"/>
      <c r="U568" s="874"/>
      <c r="V568" s="879">
        <v>7052000000</v>
      </c>
      <c r="W568" s="879"/>
      <c r="X568" s="879">
        <v>7052000000</v>
      </c>
      <c r="Y568" s="879"/>
      <c r="Z568" s="879"/>
      <c r="AA568" s="879">
        <v>7052000000</v>
      </c>
      <c r="AB568" s="879"/>
      <c r="AC568" s="879">
        <v>7052000000</v>
      </c>
      <c r="AD568" s="879"/>
      <c r="AE568" s="879"/>
      <c r="AF568" s="880">
        <f t="shared" si="27"/>
        <v>100</v>
      </c>
      <c r="AG568" s="880"/>
      <c r="AH568" s="880">
        <f t="shared" si="28"/>
        <v>100</v>
      </c>
      <c r="AI568" s="880"/>
      <c r="AJ568" s="878"/>
    </row>
    <row r="569" spans="1:36" ht="48">
      <c r="A569" s="464" t="s">
        <v>2501</v>
      </c>
      <c r="B569" s="465" t="s">
        <v>3027</v>
      </c>
      <c r="C569" s="878"/>
      <c r="D569" s="878"/>
      <c r="E569" s="878"/>
      <c r="F569" s="874"/>
      <c r="G569" s="879">
        <v>70000000000</v>
      </c>
      <c r="H569" s="879"/>
      <c r="I569" s="879">
        <v>70000000000</v>
      </c>
      <c r="J569" s="879"/>
      <c r="K569" s="879"/>
      <c r="L569" s="879">
        <v>230297000</v>
      </c>
      <c r="M569" s="879"/>
      <c r="N569" s="879">
        <v>230297000</v>
      </c>
      <c r="O569" s="879"/>
      <c r="P569" s="879"/>
      <c r="Q569" s="874"/>
      <c r="R569" s="874"/>
      <c r="S569" s="874"/>
      <c r="T569" s="874"/>
      <c r="U569" s="874"/>
      <c r="V569" s="879">
        <v>14769703000</v>
      </c>
      <c r="W569" s="879"/>
      <c r="X569" s="879">
        <v>14769703000</v>
      </c>
      <c r="Y569" s="879"/>
      <c r="Z569" s="879"/>
      <c r="AA569" s="879">
        <v>7307363617</v>
      </c>
      <c r="AB569" s="879"/>
      <c r="AC569" s="879">
        <v>7307363617</v>
      </c>
      <c r="AD569" s="879"/>
      <c r="AE569" s="879"/>
      <c r="AF569" s="880">
        <f t="shared" si="27"/>
        <v>49.475359233696167</v>
      </c>
      <c r="AG569" s="880"/>
      <c r="AH569" s="880">
        <f t="shared" si="28"/>
        <v>49.475359233696167</v>
      </c>
      <c r="AI569" s="880"/>
      <c r="AJ569" s="878"/>
    </row>
    <row r="570" spans="1:36" ht="36">
      <c r="A570" s="464" t="s">
        <v>2502</v>
      </c>
      <c r="B570" s="465" t="s">
        <v>3315</v>
      </c>
      <c r="C570" s="878"/>
      <c r="D570" s="878"/>
      <c r="E570" s="878"/>
      <c r="F570" s="874"/>
      <c r="G570" s="879">
        <v>2071772000</v>
      </c>
      <c r="H570" s="879"/>
      <c r="I570" s="879">
        <v>2071772000</v>
      </c>
      <c r="J570" s="879"/>
      <c r="K570" s="879"/>
      <c r="L570" s="879"/>
      <c r="M570" s="879"/>
      <c r="N570" s="879"/>
      <c r="O570" s="879"/>
      <c r="P570" s="879"/>
      <c r="Q570" s="874"/>
      <c r="R570" s="874"/>
      <c r="S570" s="874"/>
      <c r="T570" s="874"/>
      <c r="U570" s="874"/>
      <c r="V570" s="879">
        <v>1500000000</v>
      </c>
      <c r="W570" s="879"/>
      <c r="X570" s="879">
        <v>1500000000</v>
      </c>
      <c r="Y570" s="879"/>
      <c r="Z570" s="879"/>
      <c r="AA570" s="879">
        <v>1500000000</v>
      </c>
      <c r="AB570" s="879"/>
      <c r="AC570" s="879">
        <v>1500000000</v>
      </c>
      <c r="AD570" s="879"/>
      <c r="AE570" s="879"/>
      <c r="AF570" s="880">
        <f t="shared" si="27"/>
        <v>100</v>
      </c>
      <c r="AG570" s="880"/>
      <c r="AH570" s="880">
        <f t="shared" si="28"/>
        <v>100</v>
      </c>
      <c r="AI570" s="880"/>
      <c r="AJ570" s="878"/>
    </row>
    <row r="571" spans="1:36" ht="24">
      <c r="A571" s="464" t="s">
        <v>2503</v>
      </c>
      <c r="B571" s="465" t="s">
        <v>3316</v>
      </c>
      <c r="C571" s="878"/>
      <c r="D571" s="878"/>
      <c r="E571" s="878"/>
      <c r="F571" s="874"/>
      <c r="G571" s="879">
        <v>900000000</v>
      </c>
      <c r="H571" s="879"/>
      <c r="I571" s="879">
        <v>900000000</v>
      </c>
      <c r="J571" s="879"/>
      <c r="K571" s="879"/>
      <c r="L571" s="879"/>
      <c r="M571" s="879"/>
      <c r="N571" s="879"/>
      <c r="O571" s="879"/>
      <c r="P571" s="879"/>
      <c r="Q571" s="874"/>
      <c r="R571" s="874"/>
      <c r="S571" s="874"/>
      <c r="T571" s="874"/>
      <c r="U571" s="874"/>
      <c r="V571" s="879">
        <v>900000000</v>
      </c>
      <c r="W571" s="879"/>
      <c r="X571" s="879">
        <v>900000000</v>
      </c>
      <c r="Y571" s="879"/>
      <c r="Z571" s="879"/>
      <c r="AA571" s="879">
        <v>890728000</v>
      </c>
      <c r="AB571" s="879"/>
      <c r="AC571" s="879">
        <v>890728000</v>
      </c>
      <c r="AD571" s="879"/>
      <c r="AE571" s="879"/>
      <c r="AF571" s="880">
        <f t="shared" si="27"/>
        <v>98.969777777777779</v>
      </c>
      <c r="AG571" s="880"/>
      <c r="AH571" s="880">
        <f t="shared" si="28"/>
        <v>98.969777777777779</v>
      </c>
      <c r="AI571" s="880"/>
      <c r="AJ571" s="878"/>
    </row>
    <row r="572" spans="1:36" ht="36">
      <c r="A572" s="464" t="s">
        <v>2504</v>
      </c>
      <c r="B572" s="465" t="s">
        <v>3317</v>
      </c>
      <c r="C572" s="878"/>
      <c r="D572" s="878"/>
      <c r="E572" s="878"/>
      <c r="F572" s="874"/>
      <c r="G572" s="879">
        <v>4500000000</v>
      </c>
      <c r="H572" s="879"/>
      <c r="I572" s="879">
        <v>4500000000</v>
      </c>
      <c r="J572" s="879"/>
      <c r="K572" s="879"/>
      <c r="L572" s="879">
        <v>447240000</v>
      </c>
      <c r="M572" s="879"/>
      <c r="N572" s="879">
        <v>447240000</v>
      </c>
      <c r="O572" s="879"/>
      <c r="P572" s="879"/>
      <c r="Q572" s="874"/>
      <c r="R572" s="874"/>
      <c r="S572" s="874"/>
      <c r="T572" s="874"/>
      <c r="U572" s="874"/>
      <c r="V572" s="879">
        <v>1252760000</v>
      </c>
      <c r="W572" s="879"/>
      <c r="X572" s="879">
        <v>1252760000</v>
      </c>
      <c r="Y572" s="879"/>
      <c r="Z572" s="879"/>
      <c r="AA572" s="879">
        <v>1152760000</v>
      </c>
      <c r="AB572" s="879"/>
      <c r="AC572" s="879">
        <v>1152760000</v>
      </c>
      <c r="AD572" s="879"/>
      <c r="AE572" s="879"/>
      <c r="AF572" s="880">
        <f t="shared" si="27"/>
        <v>92.017625083814934</v>
      </c>
      <c r="AG572" s="880"/>
      <c r="AH572" s="880">
        <f t="shared" si="28"/>
        <v>92.017625083814934</v>
      </c>
      <c r="AI572" s="880"/>
      <c r="AJ572" s="878"/>
    </row>
    <row r="573" spans="1:36" ht="36">
      <c r="A573" s="464" t="s">
        <v>2505</v>
      </c>
      <c r="B573" s="465" t="s">
        <v>3318</v>
      </c>
      <c r="C573" s="878"/>
      <c r="D573" s="878"/>
      <c r="E573" s="878"/>
      <c r="F573" s="874"/>
      <c r="G573" s="879">
        <v>5000000000</v>
      </c>
      <c r="H573" s="879"/>
      <c r="I573" s="879">
        <v>5000000000</v>
      </c>
      <c r="J573" s="879"/>
      <c r="K573" s="879"/>
      <c r="L573" s="879"/>
      <c r="M573" s="879"/>
      <c r="N573" s="879"/>
      <c r="O573" s="879"/>
      <c r="P573" s="879"/>
      <c r="Q573" s="874"/>
      <c r="R573" s="874"/>
      <c r="S573" s="874"/>
      <c r="T573" s="874"/>
      <c r="U573" s="874"/>
      <c r="V573" s="879">
        <v>5000000000</v>
      </c>
      <c r="W573" s="879"/>
      <c r="X573" s="879">
        <v>5000000000</v>
      </c>
      <c r="Y573" s="879"/>
      <c r="Z573" s="879"/>
      <c r="AA573" s="879">
        <v>4695856646</v>
      </c>
      <c r="AB573" s="879"/>
      <c r="AC573" s="879">
        <v>4695856646</v>
      </c>
      <c r="AD573" s="879"/>
      <c r="AE573" s="879"/>
      <c r="AF573" s="880">
        <f t="shared" si="27"/>
        <v>93.91713292</v>
      </c>
      <c r="AG573" s="880"/>
      <c r="AH573" s="880">
        <f t="shared" si="28"/>
        <v>93.91713292</v>
      </c>
      <c r="AI573" s="880"/>
      <c r="AJ573" s="878"/>
    </row>
    <row r="574" spans="1:36" ht="36">
      <c r="A574" s="464" t="s">
        <v>2506</v>
      </c>
      <c r="B574" s="465" t="s">
        <v>3319</v>
      </c>
      <c r="C574" s="878"/>
      <c r="D574" s="878"/>
      <c r="E574" s="878"/>
      <c r="F574" s="874"/>
      <c r="G574" s="879">
        <v>3500000000</v>
      </c>
      <c r="H574" s="879"/>
      <c r="I574" s="879">
        <v>3500000000</v>
      </c>
      <c r="J574" s="879"/>
      <c r="K574" s="879"/>
      <c r="L574" s="879"/>
      <c r="M574" s="879"/>
      <c r="N574" s="879"/>
      <c r="O574" s="879"/>
      <c r="P574" s="879"/>
      <c r="Q574" s="874"/>
      <c r="R574" s="874"/>
      <c r="S574" s="874"/>
      <c r="T574" s="874"/>
      <c r="U574" s="874"/>
      <c r="V574" s="879">
        <v>3500000000</v>
      </c>
      <c r="W574" s="879"/>
      <c r="X574" s="879">
        <v>3500000000</v>
      </c>
      <c r="Y574" s="879"/>
      <c r="Z574" s="879"/>
      <c r="AA574" s="879">
        <v>1326120000</v>
      </c>
      <c r="AB574" s="879"/>
      <c r="AC574" s="879">
        <v>1326120000</v>
      </c>
      <c r="AD574" s="879"/>
      <c r="AE574" s="879"/>
      <c r="AF574" s="880">
        <f t="shared" si="27"/>
        <v>37.889142857142858</v>
      </c>
      <c r="AG574" s="880"/>
      <c r="AH574" s="880">
        <f t="shared" si="28"/>
        <v>37.889142857142858</v>
      </c>
      <c r="AI574" s="880"/>
      <c r="AJ574" s="878"/>
    </row>
    <row r="575" spans="1:36" ht="36">
      <c r="A575" s="464" t="s">
        <v>2507</v>
      </c>
      <c r="B575" s="465" t="s">
        <v>3320</v>
      </c>
      <c r="C575" s="878"/>
      <c r="D575" s="878"/>
      <c r="E575" s="878"/>
      <c r="F575" s="874"/>
      <c r="G575" s="879">
        <v>500000000</v>
      </c>
      <c r="H575" s="879"/>
      <c r="I575" s="879">
        <v>500000000</v>
      </c>
      <c r="J575" s="879"/>
      <c r="K575" s="879"/>
      <c r="L575" s="879"/>
      <c r="M575" s="879"/>
      <c r="N575" s="879"/>
      <c r="O575" s="879"/>
      <c r="P575" s="879"/>
      <c r="Q575" s="874"/>
      <c r="R575" s="874"/>
      <c r="S575" s="874"/>
      <c r="T575" s="874"/>
      <c r="U575" s="874"/>
      <c r="V575" s="879">
        <v>500000000</v>
      </c>
      <c r="W575" s="879"/>
      <c r="X575" s="879">
        <v>500000000</v>
      </c>
      <c r="Y575" s="879"/>
      <c r="Z575" s="879"/>
      <c r="AA575" s="879">
        <v>248014000</v>
      </c>
      <c r="AB575" s="879"/>
      <c r="AC575" s="879">
        <v>248014000</v>
      </c>
      <c r="AD575" s="879"/>
      <c r="AE575" s="879"/>
      <c r="AF575" s="880">
        <f t="shared" si="27"/>
        <v>49.602800000000002</v>
      </c>
      <c r="AG575" s="880"/>
      <c r="AH575" s="880">
        <f t="shared" si="28"/>
        <v>49.602800000000002</v>
      </c>
      <c r="AI575" s="880"/>
      <c r="AJ575" s="878"/>
    </row>
    <row r="576" spans="1:36" ht="48">
      <c r="A576" s="464" t="s">
        <v>2508</v>
      </c>
      <c r="B576" s="465" t="s">
        <v>1475</v>
      </c>
      <c r="C576" s="878"/>
      <c r="D576" s="878"/>
      <c r="E576" s="878"/>
      <c r="F576" s="874"/>
      <c r="G576" s="879">
        <v>149212000000</v>
      </c>
      <c r="H576" s="879"/>
      <c r="I576" s="879">
        <v>149212000000</v>
      </c>
      <c r="J576" s="879"/>
      <c r="K576" s="879"/>
      <c r="L576" s="879">
        <v>28000695862</v>
      </c>
      <c r="M576" s="879"/>
      <c r="N576" s="879">
        <v>28000695862</v>
      </c>
      <c r="O576" s="879"/>
      <c r="P576" s="879"/>
      <c r="Q576" s="874"/>
      <c r="R576" s="874"/>
      <c r="S576" s="874"/>
      <c r="T576" s="874"/>
      <c r="U576" s="874"/>
      <c r="V576" s="879">
        <v>1669784862</v>
      </c>
      <c r="W576" s="879"/>
      <c r="X576" s="879">
        <v>1669784862</v>
      </c>
      <c r="Y576" s="879"/>
      <c r="Z576" s="879"/>
      <c r="AA576" s="879"/>
      <c r="AB576" s="879"/>
      <c r="AC576" s="879"/>
      <c r="AD576" s="879"/>
      <c r="AE576" s="879"/>
      <c r="AF576" s="880">
        <f t="shared" si="27"/>
        <v>0</v>
      </c>
      <c r="AG576" s="880"/>
      <c r="AH576" s="880">
        <f t="shared" si="28"/>
        <v>0</v>
      </c>
      <c r="AI576" s="880"/>
      <c r="AJ576" s="878"/>
    </row>
    <row r="577" spans="1:36" ht="24">
      <c r="A577" s="464" t="s">
        <v>2509</v>
      </c>
      <c r="B577" s="465" t="s">
        <v>2630</v>
      </c>
      <c r="C577" s="878"/>
      <c r="D577" s="878"/>
      <c r="E577" s="878"/>
      <c r="F577" s="874"/>
      <c r="G577" s="879">
        <v>6739000000</v>
      </c>
      <c r="H577" s="879"/>
      <c r="I577" s="879">
        <v>6739000000</v>
      </c>
      <c r="J577" s="879"/>
      <c r="K577" s="879"/>
      <c r="L577" s="879">
        <v>2200000000</v>
      </c>
      <c r="M577" s="879"/>
      <c r="N577" s="879">
        <v>2200000000</v>
      </c>
      <c r="O577" s="879"/>
      <c r="P577" s="879"/>
      <c r="Q577" s="874"/>
      <c r="R577" s="874"/>
      <c r="S577" s="874"/>
      <c r="T577" s="874"/>
      <c r="U577" s="874"/>
      <c r="V577" s="879">
        <v>227731000</v>
      </c>
      <c r="W577" s="879"/>
      <c r="X577" s="879">
        <v>227731000</v>
      </c>
      <c r="Y577" s="879"/>
      <c r="Z577" s="879"/>
      <c r="AA577" s="879">
        <v>227731000</v>
      </c>
      <c r="AB577" s="879"/>
      <c r="AC577" s="879">
        <v>227731000</v>
      </c>
      <c r="AD577" s="879"/>
      <c r="AE577" s="879"/>
      <c r="AF577" s="880">
        <f t="shared" si="27"/>
        <v>100</v>
      </c>
      <c r="AG577" s="880"/>
      <c r="AH577" s="880">
        <f t="shared" si="28"/>
        <v>100</v>
      </c>
      <c r="AI577" s="880"/>
      <c r="AJ577" s="878"/>
    </row>
    <row r="578" spans="1:36" ht="24">
      <c r="A578" s="464" t="s">
        <v>2510</v>
      </c>
      <c r="B578" s="465" t="s">
        <v>2660</v>
      </c>
      <c r="C578" s="878"/>
      <c r="D578" s="878"/>
      <c r="E578" s="878"/>
      <c r="F578" s="874"/>
      <c r="G578" s="879">
        <v>1422000000</v>
      </c>
      <c r="H578" s="879"/>
      <c r="I578" s="879">
        <v>1422000000</v>
      </c>
      <c r="J578" s="879"/>
      <c r="K578" s="879"/>
      <c r="L578" s="879">
        <v>700000000</v>
      </c>
      <c r="M578" s="879"/>
      <c r="N578" s="879">
        <v>700000000</v>
      </c>
      <c r="O578" s="879"/>
      <c r="P578" s="879"/>
      <c r="Q578" s="874"/>
      <c r="R578" s="874"/>
      <c r="S578" s="874"/>
      <c r="T578" s="874"/>
      <c r="U578" s="874"/>
      <c r="V578" s="879">
        <v>447200000</v>
      </c>
      <c r="W578" s="879"/>
      <c r="X578" s="879">
        <v>447200000</v>
      </c>
      <c r="Y578" s="879"/>
      <c r="Z578" s="879"/>
      <c r="AA578" s="879">
        <v>447200000</v>
      </c>
      <c r="AB578" s="879"/>
      <c r="AC578" s="879">
        <v>447200000</v>
      </c>
      <c r="AD578" s="879"/>
      <c r="AE578" s="879"/>
      <c r="AF578" s="880">
        <f t="shared" si="27"/>
        <v>100</v>
      </c>
      <c r="AG578" s="880"/>
      <c r="AH578" s="880">
        <f t="shared" si="28"/>
        <v>100</v>
      </c>
      <c r="AI578" s="880"/>
      <c r="AJ578" s="878"/>
    </row>
    <row r="579" spans="1:36" ht="24">
      <c r="A579" s="464" t="s">
        <v>2511</v>
      </c>
      <c r="B579" s="465" t="s">
        <v>2615</v>
      </c>
      <c r="C579" s="878"/>
      <c r="D579" s="878"/>
      <c r="E579" s="878"/>
      <c r="F579" s="874"/>
      <c r="G579" s="879">
        <v>5000000000</v>
      </c>
      <c r="H579" s="879"/>
      <c r="I579" s="879">
        <v>5000000000</v>
      </c>
      <c r="J579" s="879"/>
      <c r="K579" s="879"/>
      <c r="L579" s="879">
        <v>1500000000</v>
      </c>
      <c r="M579" s="879"/>
      <c r="N579" s="879">
        <v>1500000000</v>
      </c>
      <c r="O579" s="879"/>
      <c r="P579" s="879"/>
      <c r="Q579" s="874"/>
      <c r="R579" s="874"/>
      <c r="S579" s="874"/>
      <c r="T579" s="874"/>
      <c r="U579" s="874"/>
      <c r="V579" s="879">
        <v>59137000</v>
      </c>
      <c r="W579" s="879"/>
      <c r="X579" s="879">
        <v>59137000</v>
      </c>
      <c r="Y579" s="879"/>
      <c r="Z579" s="879"/>
      <c r="AA579" s="879">
        <v>59137000</v>
      </c>
      <c r="AB579" s="879"/>
      <c r="AC579" s="879">
        <v>59137000</v>
      </c>
      <c r="AD579" s="879"/>
      <c r="AE579" s="879"/>
      <c r="AF579" s="880">
        <f t="shared" si="27"/>
        <v>100</v>
      </c>
      <c r="AG579" s="880"/>
      <c r="AH579" s="880">
        <f t="shared" si="28"/>
        <v>100</v>
      </c>
      <c r="AI579" s="880"/>
      <c r="AJ579" s="878"/>
    </row>
    <row r="580" spans="1:36" ht="36">
      <c r="A580" s="464" t="s">
        <v>2512</v>
      </c>
      <c r="B580" s="465" t="s">
        <v>2625</v>
      </c>
      <c r="C580" s="878"/>
      <c r="D580" s="878"/>
      <c r="E580" s="878"/>
      <c r="F580" s="874"/>
      <c r="G580" s="879">
        <v>3862881000</v>
      </c>
      <c r="H580" s="879"/>
      <c r="I580" s="879">
        <v>3862881000</v>
      </c>
      <c r="J580" s="879"/>
      <c r="K580" s="879"/>
      <c r="L580" s="879">
        <v>1300000000</v>
      </c>
      <c r="M580" s="879"/>
      <c r="N580" s="879">
        <v>1300000000</v>
      </c>
      <c r="O580" s="879"/>
      <c r="P580" s="879"/>
      <c r="Q580" s="874"/>
      <c r="R580" s="874"/>
      <c r="S580" s="874"/>
      <c r="T580" s="874"/>
      <c r="U580" s="874"/>
      <c r="V580" s="879">
        <v>45932000</v>
      </c>
      <c r="W580" s="879"/>
      <c r="X580" s="879">
        <v>45932000</v>
      </c>
      <c r="Y580" s="879"/>
      <c r="Z580" s="879"/>
      <c r="AA580" s="879">
        <v>38737000</v>
      </c>
      <c r="AB580" s="879"/>
      <c r="AC580" s="879">
        <v>38737000</v>
      </c>
      <c r="AD580" s="879"/>
      <c r="AE580" s="879"/>
      <c r="AF580" s="880">
        <f t="shared" si="27"/>
        <v>84.335539493163807</v>
      </c>
      <c r="AG580" s="880"/>
      <c r="AH580" s="880">
        <f t="shared" si="28"/>
        <v>84.335539493163807</v>
      </c>
      <c r="AI580" s="880"/>
      <c r="AJ580" s="878"/>
    </row>
    <row r="581" spans="1:36" ht="12">
      <c r="A581" s="464" t="s">
        <v>2513</v>
      </c>
      <c r="B581" s="465" t="s">
        <v>1392</v>
      </c>
      <c r="C581" s="878"/>
      <c r="D581" s="878"/>
      <c r="E581" s="878"/>
      <c r="F581" s="874"/>
      <c r="G581" s="879">
        <v>990586000000</v>
      </c>
      <c r="H581" s="879"/>
      <c r="I581" s="879">
        <v>990586000000</v>
      </c>
      <c r="J581" s="879"/>
      <c r="K581" s="879"/>
      <c r="L581" s="879">
        <v>39676970000</v>
      </c>
      <c r="M581" s="879"/>
      <c r="N581" s="879">
        <v>39676970000</v>
      </c>
      <c r="O581" s="879"/>
      <c r="P581" s="879"/>
      <c r="Q581" s="874"/>
      <c r="R581" s="874"/>
      <c r="S581" s="874"/>
      <c r="T581" s="874"/>
      <c r="U581" s="874"/>
      <c r="V581" s="879">
        <v>544243422</v>
      </c>
      <c r="W581" s="879"/>
      <c r="X581" s="879">
        <v>544243422</v>
      </c>
      <c r="Y581" s="879"/>
      <c r="Z581" s="879"/>
      <c r="AA581" s="879"/>
      <c r="AB581" s="879"/>
      <c r="AC581" s="879"/>
      <c r="AD581" s="879"/>
      <c r="AE581" s="879"/>
      <c r="AF581" s="880">
        <f t="shared" si="27"/>
        <v>0</v>
      </c>
      <c r="AG581" s="880"/>
      <c r="AH581" s="880">
        <f t="shared" si="28"/>
        <v>0</v>
      </c>
      <c r="AI581" s="880"/>
      <c r="AJ581" s="878"/>
    </row>
    <row r="582" spans="1:36" ht="60">
      <c r="A582" s="464" t="s">
        <v>2514</v>
      </c>
      <c r="B582" s="465" t="s">
        <v>1391</v>
      </c>
      <c r="C582" s="878"/>
      <c r="D582" s="878"/>
      <c r="E582" s="878"/>
      <c r="F582" s="874"/>
      <c r="G582" s="879">
        <v>12203000000</v>
      </c>
      <c r="H582" s="879"/>
      <c r="I582" s="879">
        <v>12203000000</v>
      </c>
      <c r="J582" s="879"/>
      <c r="K582" s="879"/>
      <c r="L582" s="879">
        <v>11160134000</v>
      </c>
      <c r="M582" s="879"/>
      <c r="N582" s="879">
        <v>11160134000</v>
      </c>
      <c r="O582" s="879"/>
      <c r="P582" s="879"/>
      <c r="Q582" s="874"/>
      <c r="R582" s="874"/>
      <c r="S582" s="874"/>
      <c r="T582" s="874"/>
      <c r="U582" s="874"/>
      <c r="V582" s="879">
        <v>401183000</v>
      </c>
      <c r="W582" s="879"/>
      <c r="X582" s="879">
        <v>401183000</v>
      </c>
      <c r="Y582" s="879"/>
      <c r="Z582" s="879"/>
      <c r="AA582" s="879">
        <v>401183000</v>
      </c>
      <c r="AB582" s="879"/>
      <c r="AC582" s="879">
        <v>401183000</v>
      </c>
      <c r="AD582" s="879"/>
      <c r="AE582" s="879"/>
      <c r="AF582" s="880">
        <f t="shared" si="27"/>
        <v>100</v>
      </c>
      <c r="AG582" s="880"/>
      <c r="AH582" s="880">
        <f t="shared" si="28"/>
        <v>100</v>
      </c>
      <c r="AI582" s="880"/>
      <c r="AJ582" s="878"/>
    </row>
    <row r="583" spans="1:36" ht="12">
      <c r="A583" s="464" t="s">
        <v>2515</v>
      </c>
      <c r="B583" s="465" t="s">
        <v>1479</v>
      </c>
      <c r="C583" s="878"/>
      <c r="D583" s="878"/>
      <c r="E583" s="878"/>
      <c r="F583" s="874"/>
      <c r="G583" s="879">
        <v>24599000000</v>
      </c>
      <c r="H583" s="879"/>
      <c r="I583" s="879">
        <v>24599000000</v>
      </c>
      <c r="J583" s="879"/>
      <c r="K583" s="879"/>
      <c r="L583" s="879">
        <v>223500900</v>
      </c>
      <c r="M583" s="879"/>
      <c r="N583" s="879">
        <v>223500900</v>
      </c>
      <c r="O583" s="879"/>
      <c r="P583" s="879"/>
      <c r="Q583" s="874"/>
      <c r="R583" s="874"/>
      <c r="S583" s="874"/>
      <c r="T583" s="874"/>
      <c r="U583" s="874"/>
      <c r="V583" s="879">
        <v>223500900</v>
      </c>
      <c r="W583" s="879"/>
      <c r="X583" s="879">
        <v>223500900</v>
      </c>
      <c r="Y583" s="879"/>
      <c r="Z583" s="879"/>
      <c r="AA583" s="879"/>
      <c r="AB583" s="879"/>
      <c r="AC583" s="879"/>
      <c r="AD583" s="879"/>
      <c r="AE583" s="879"/>
      <c r="AF583" s="880">
        <f t="shared" si="27"/>
        <v>0</v>
      </c>
      <c r="AG583" s="880"/>
      <c r="AH583" s="880">
        <f t="shared" si="28"/>
        <v>0</v>
      </c>
      <c r="AI583" s="880"/>
      <c r="AJ583" s="878"/>
    </row>
    <row r="584" spans="1:36" ht="24">
      <c r="A584" s="464" t="s">
        <v>2516</v>
      </c>
      <c r="B584" s="465" t="s">
        <v>1480</v>
      </c>
      <c r="C584" s="878"/>
      <c r="D584" s="878"/>
      <c r="E584" s="878"/>
      <c r="F584" s="874"/>
      <c r="G584" s="879">
        <v>20344020000</v>
      </c>
      <c r="H584" s="879"/>
      <c r="I584" s="879">
        <v>20344020000</v>
      </c>
      <c r="J584" s="879"/>
      <c r="K584" s="879"/>
      <c r="L584" s="879">
        <v>1698598200</v>
      </c>
      <c r="M584" s="879"/>
      <c r="N584" s="879">
        <v>1698598200</v>
      </c>
      <c r="O584" s="879"/>
      <c r="P584" s="879"/>
      <c r="Q584" s="874"/>
      <c r="R584" s="874"/>
      <c r="S584" s="874"/>
      <c r="T584" s="874"/>
      <c r="U584" s="874"/>
      <c r="V584" s="879">
        <v>863491200</v>
      </c>
      <c r="W584" s="879"/>
      <c r="X584" s="879">
        <v>863491200</v>
      </c>
      <c r="Y584" s="879"/>
      <c r="Z584" s="879"/>
      <c r="AA584" s="879"/>
      <c r="AB584" s="879"/>
      <c r="AC584" s="879"/>
      <c r="AD584" s="879"/>
      <c r="AE584" s="879"/>
      <c r="AF584" s="880">
        <f t="shared" si="27"/>
        <v>0</v>
      </c>
      <c r="AG584" s="880"/>
      <c r="AH584" s="880">
        <f t="shared" si="28"/>
        <v>0</v>
      </c>
      <c r="AI584" s="880"/>
      <c r="AJ584" s="878"/>
    </row>
    <row r="585" spans="1:36" ht="12">
      <c r="A585" s="464" t="s">
        <v>2517</v>
      </c>
      <c r="B585" s="465" t="s">
        <v>1481</v>
      </c>
      <c r="C585" s="878"/>
      <c r="D585" s="878"/>
      <c r="E585" s="878"/>
      <c r="F585" s="874"/>
      <c r="G585" s="879">
        <v>8700000000</v>
      </c>
      <c r="H585" s="879"/>
      <c r="I585" s="879">
        <v>8700000000</v>
      </c>
      <c r="J585" s="879"/>
      <c r="K585" s="879"/>
      <c r="L585" s="879">
        <v>867345000</v>
      </c>
      <c r="M585" s="879"/>
      <c r="N585" s="879">
        <v>867345000</v>
      </c>
      <c r="O585" s="879"/>
      <c r="P585" s="879"/>
      <c r="Q585" s="874"/>
      <c r="R585" s="874"/>
      <c r="S585" s="874"/>
      <c r="T585" s="874"/>
      <c r="U585" s="874"/>
      <c r="V585" s="879">
        <v>17000000</v>
      </c>
      <c r="W585" s="879"/>
      <c r="X585" s="879">
        <v>17000000</v>
      </c>
      <c r="Y585" s="879"/>
      <c r="Z585" s="879"/>
      <c r="AA585" s="879"/>
      <c r="AB585" s="879"/>
      <c r="AC585" s="879"/>
      <c r="AD585" s="879"/>
      <c r="AE585" s="879"/>
      <c r="AF585" s="880">
        <f t="shared" si="27"/>
        <v>0</v>
      </c>
      <c r="AG585" s="880"/>
      <c r="AH585" s="880">
        <f t="shared" si="28"/>
        <v>0</v>
      </c>
      <c r="AI585" s="880"/>
      <c r="AJ585" s="878"/>
    </row>
    <row r="586" spans="1:36" ht="36">
      <c r="A586" s="464" t="s">
        <v>2518</v>
      </c>
      <c r="B586" s="465" t="s">
        <v>1407</v>
      </c>
      <c r="C586" s="878"/>
      <c r="D586" s="878"/>
      <c r="E586" s="878"/>
      <c r="F586" s="874"/>
      <c r="G586" s="879">
        <v>9000000000</v>
      </c>
      <c r="H586" s="879"/>
      <c r="I586" s="879">
        <v>9000000000</v>
      </c>
      <c r="J586" s="879"/>
      <c r="K586" s="879"/>
      <c r="L586" s="879">
        <v>4000000000</v>
      </c>
      <c r="M586" s="879"/>
      <c r="N586" s="879">
        <v>4000000000</v>
      </c>
      <c r="O586" s="879"/>
      <c r="P586" s="879"/>
      <c r="Q586" s="874"/>
      <c r="R586" s="874"/>
      <c r="S586" s="874"/>
      <c r="T586" s="874"/>
      <c r="U586" s="874"/>
      <c r="V586" s="879">
        <v>59707000</v>
      </c>
      <c r="W586" s="879"/>
      <c r="X586" s="879">
        <v>59707000</v>
      </c>
      <c r="Y586" s="879"/>
      <c r="Z586" s="879"/>
      <c r="AA586" s="879"/>
      <c r="AB586" s="879"/>
      <c r="AC586" s="879"/>
      <c r="AD586" s="879"/>
      <c r="AE586" s="879"/>
      <c r="AF586" s="880">
        <f t="shared" si="27"/>
        <v>0</v>
      </c>
      <c r="AG586" s="880"/>
      <c r="AH586" s="880">
        <f t="shared" si="28"/>
        <v>0</v>
      </c>
      <c r="AI586" s="880"/>
      <c r="AJ586" s="878"/>
    </row>
    <row r="587" spans="1:36" ht="36">
      <c r="A587" s="464" t="s">
        <v>2519</v>
      </c>
      <c r="B587" s="465" t="s">
        <v>1408</v>
      </c>
      <c r="C587" s="878"/>
      <c r="D587" s="878"/>
      <c r="E587" s="878"/>
      <c r="F587" s="874"/>
      <c r="G587" s="879">
        <v>49300000000</v>
      </c>
      <c r="H587" s="879"/>
      <c r="I587" s="879">
        <v>49300000000</v>
      </c>
      <c r="J587" s="879"/>
      <c r="K587" s="879"/>
      <c r="L587" s="879">
        <v>1540000000</v>
      </c>
      <c r="M587" s="879"/>
      <c r="N587" s="879">
        <v>1540000000</v>
      </c>
      <c r="O587" s="879"/>
      <c r="P587" s="879"/>
      <c r="Q587" s="874"/>
      <c r="R587" s="874"/>
      <c r="S587" s="874"/>
      <c r="T587" s="874"/>
      <c r="U587" s="874"/>
      <c r="V587" s="879">
        <v>1540000000</v>
      </c>
      <c r="W587" s="879"/>
      <c r="X587" s="879">
        <v>1540000000</v>
      </c>
      <c r="Y587" s="879"/>
      <c r="Z587" s="879"/>
      <c r="AA587" s="879"/>
      <c r="AB587" s="879"/>
      <c r="AC587" s="879"/>
      <c r="AD587" s="879"/>
      <c r="AE587" s="879"/>
      <c r="AF587" s="880">
        <f t="shared" ref="AF587:AF650" si="30">AA587/V587*100</f>
        <v>0</v>
      </c>
      <c r="AG587" s="880"/>
      <c r="AH587" s="880">
        <f t="shared" ref="AH587:AH650" si="31">AC587/X587*100</f>
        <v>0</v>
      </c>
      <c r="AI587" s="880"/>
      <c r="AJ587" s="878"/>
    </row>
    <row r="588" spans="1:36" ht="24">
      <c r="A588" s="464" t="s">
        <v>2520</v>
      </c>
      <c r="B588" s="465" t="s">
        <v>2659</v>
      </c>
      <c r="C588" s="878"/>
      <c r="D588" s="878"/>
      <c r="E588" s="878"/>
      <c r="F588" s="874"/>
      <c r="G588" s="879">
        <v>14800000000</v>
      </c>
      <c r="H588" s="879"/>
      <c r="I588" s="879">
        <v>14800000000</v>
      </c>
      <c r="J588" s="879"/>
      <c r="K588" s="879"/>
      <c r="L588" s="879">
        <v>4800000000</v>
      </c>
      <c r="M588" s="879"/>
      <c r="N588" s="879">
        <v>4800000000</v>
      </c>
      <c r="O588" s="879"/>
      <c r="P588" s="879"/>
      <c r="Q588" s="874"/>
      <c r="R588" s="874"/>
      <c r="S588" s="874"/>
      <c r="T588" s="874"/>
      <c r="U588" s="874"/>
      <c r="V588" s="879">
        <v>830252000</v>
      </c>
      <c r="W588" s="879"/>
      <c r="X588" s="879">
        <v>830252000</v>
      </c>
      <c r="Y588" s="879"/>
      <c r="Z588" s="879"/>
      <c r="AA588" s="879">
        <v>830252000</v>
      </c>
      <c r="AB588" s="879"/>
      <c r="AC588" s="879">
        <v>830252000</v>
      </c>
      <c r="AD588" s="879"/>
      <c r="AE588" s="879"/>
      <c r="AF588" s="880">
        <f t="shared" si="30"/>
        <v>100</v>
      </c>
      <c r="AG588" s="880"/>
      <c r="AH588" s="880">
        <f t="shared" si="31"/>
        <v>100</v>
      </c>
      <c r="AI588" s="880"/>
      <c r="AJ588" s="878"/>
    </row>
    <row r="589" spans="1:36" ht="24">
      <c r="A589" s="464" t="s">
        <v>2521</v>
      </c>
      <c r="B589" s="465" t="s">
        <v>1483</v>
      </c>
      <c r="C589" s="878"/>
      <c r="D589" s="878"/>
      <c r="E589" s="878"/>
      <c r="F589" s="874"/>
      <c r="G589" s="879">
        <v>14924000000</v>
      </c>
      <c r="H589" s="879"/>
      <c r="I589" s="879">
        <v>14924000000</v>
      </c>
      <c r="J589" s="879"/>
      <c r="K589" s="879"/>
      <c r="L589" s="879">
        <v>252000000</v>
      </c>
      <c r="M589" s="879"/>
      <c r="N589" s="879">
        <v>252000000</v>
      </c>
      <c r="O589" s="879"/>
      <c r="P589" s="879"/>
      <c r="Q589" s="874"/>
      <c r="R589" s="874"/>
      <c r="S589" s="874"/>
      <c r="T589" s="874"/>
      <c r="U589" s="874"/>
      <c r="V589" s="879">
        <v>252000000</v>
      </c>
      <c r="W589" s="879"/>
      <c r="X589" s="879">
        <v>252000000</v>
      </c>
      <c r="Y589" s="879"/>
      <c r="Z589" s="879"/>
      <c r="AA589" s="879"/>
      <c r="AB589" s="879"/>
      <c r="AC589" s="879"/>
      <c r="AD589" s="879"/>
      <c r="AE589" s="879"/>
      <c r="AF589" s="880">
        <f t="shared" si="30"/>
        <v>0</v>
      </c>
      <c r="AG589" s="880"/>
      <c r="AH589" s="880">
        <f t="shared" si="31"/>
        <v>0</v>
      </c>
      <c r="AI589" s="880"/>
      <c r="AJ589" s="878"/>
    </row>
    <row r="590" spans="1:36" ht="24">
      <c r="A590" s="464" t="s">
        <v>2522</v>
      </c>
      <c r="B590" s="465" t="s">
        <v>1484</v>
      </c>
      <c r="C590" s="878"/>
      <c r="D590" s="878"/>
      <c r="E590" s="878"/>
      <c r="F590" s="874"/>
      <c r="G590" s="879">
        <v>123746000000</v>
      </c>
      <c r="H590" s="879"/>
      <c r="I590" s="879">
        <v>123746000000</v>
      </c>
      <c r="J590" s="879"/>
      <c r="K590" s="879"/>
      <c r="L590" s="879">
        <v>50632000</v>
      </c>
      <c r="M590" s="879"/>
      <c r="N590" s="879">
        <v>50632000</v>
      </c>
      <c r="O590" s="879"/>
      <c r="P590" s="879"/>
      <c r="Q590" s="874"/>
      <c r="R590" s="874"/>
      <c r="S590" s="874"/>
      <c r="T590" s="874"/>
      <c r="U590" s="874"/>
      <c r="V590" s="879">
        <v>50632000</v>
      </c>
      <c r="W590" s="879"/>
      <c r="X590" s="879">
        <v>50632000</v>
      </c>
      <c r="Y590" s="879"/>
      <c r="Z590" s="879"/>
      <c r="AA590" s="879"/>
      <c r="AB590" s="879"/>
      <c r="AC590" s="879"/>
      <c r="AD590" s="879"/>
      <c r="AE590" s="879"/>
      <c r="AF590" s="880">
        <f t="shared" si="30"/>
        <v>0</v>
      </c>
      <c r="AG590" s="880"/>
      <c r="AH590" s="880">
        <f t="shared" si="31"/>
        <v>0</v>
      </c>
      <c r="AI590" s="880"/>
      <c r="AJ590" s="878"/>
    </row>
    <row r="591" spans="1:36" ht="24">
      <c r="A591" s="464" t="s">
        <v>2523</v>
      </c>
      <c r="B591" s="465" t="s">
        <v>2659</v>
      </c>
      <c r="C591" s="878"/>
      <c r="D591" s="878"/>
      <c r="E591" s="878"/>
      <c r="F591" s="874"/>
      <c r="G591" s="879">
        <v>14800000000</v>
      </c>
      <c r="H591" s="879"/>
      <c r="I591" s="879">
        <v>14800000000</v>
      </c>
      <c r="J591" s="879"/>
      <c r="K591" s="879"/>
      <c r="L591" s="879">
        <v>3000000000</v>
      </c>
      <c r="M591" s="879"/>
      <c r="N591" s="879">
        <v>3000000000</v>
      </c>
      <c r="O591" s="879"/>
      <c r="P591" s="879"/>
      <c r="Q591" s="874"/>
      <c r="R591" s="874"/>
      <c r="S591" s="874"/>
      <c r="T591" s="874"/>
      <c r="U591" s="874"/>
      <c r="V591" s="879">
        <v>143434000</v>
      </c>
      <c r="W591" s="879"/>
      <c r="X591" s="879">
        <v>143434000</v>
      </c>
      <c r="Y591" s="879"/>
      <c r="Z591" s="879"/>
      <c r="AA591" s="879">
        <v>108434000</v>
      </c>
      <c r="AB591" s="879"/>
      <c r="AC591" s="879">
        <v>108434000</v>
      </c>
      <c r="AD591" s="879"/>
      <c r="AE591" s="879"/>
      <c r="AF591" s="880">
        <f t="shared" si="30"/>
        <v>75.59853312324833</v>
      </c>
      <c r="AG591" s="880"/>
      <c r="AH591" s="880">
        <f t="shared" si="31"/>
        <v>75.59853312324833</v>
      </c>
      <c r="AI591" s="880"/>
      <c r="AJ591" s="878"/>
    </row>
    <row r="592" spans="1:36" ht="24">
      <c r="A592" s="464" t="s">
        <v>2524</v>
      </c>
      <c r="B592" s="465" t="s">
        <v>1485</v>
      </c>
      <c r="C592" s="878"/>
      <c r="D592" s="878"/>
      <c r="E592" s="878"/>
      <c r="F592" s="874"/>
      <c r="G592" s="879">
        <v>36650000000</v>
      </c>
      <c r="H592" s="879"/>
      <c r="I592" s="879">
        <v>36650000000</v>
      </c>
      <c r="J592" s="879"/>
      <c r="K592" s="879"/>
      <c r="L592" s="879">
        <v>1985617000</v>
      </c>
      <c r="M592" s="879"/>
      <c r="N592" s="879">
        <v>1985617000</v>
      </c>
      <c r="O592" s="879"/>
      <c r="P592" s="879"/>
      <c r="Q592" s="874"/>
      <c r="R592" s="874"/>
      <c r="S592" s="874"/>
      <c r="T592" s="874"/>
      <c r="U592" s="874"/>
      <c r="V592" s="879">
        <v>1331614000</v>
      </c>
      <c r="W592" s="879"/>
      <c r="X592" s="879">
        <v>1331614000</v>
      </c>
      <c r="Y592" s="879"/>
      <c r="Z592" s="879"/>
      <c r="AA592" s="879"/>
      <c r="AB592" s="879"/>
      <c r="AC592" s="879"/>
      <c r="AD592" s="879"/>
      <c r="AE592" s="879"/>
      <c r="AF592" s="880">
        <f t="shared" si="30"/>
        <v>0</v>
      </c>
      <c r="AG592" s="880"/>
      <c r="AH592" s="880">
        <f t="shared" si="31"/>
        <v>0</v>
      </c>
      <c r="AI592" s="880"/>
      <c r="AJ592" s="878"/>
    </row>
    <row r="593" spans="1:36" ht="24">
      <c r="A593" s="464" t="s">
        <v>2525</v>
      </c>
      <c r="B593" s="465" t="s">
        <v>1486</v>
      </c>
      <c r="C593" s="878"/>
      <c r="D593" s="878"/>
      <c r="E593" s="878"/>
      <c r="F593" s="874"/>
      <c r="G593" s="879">
        <v>4531000000</v>
      </c>
      <c r="H593" s="879"/>
      <c r="I593" s="879">
        <v>4531000000</v>
      </c>
      <c r="J593" s="879"/>
      <c r="K593" s="879"/>
      <c r="L593" s="879">
        <v>1782850000</v>
      </c>
      <c r="M593" s="879"/>
      <c r="N593" s="879">
        <v>1782850000</v>
      </c>
      <c r="O593" s="879"/>
      <c r="P593" s="879"/>
      <c r="Q593" s="874"/>
      <c r="R593" s="874"/>
      <c r="S593" s="874"/>
      <c r="T593" s="874"/>
      <c r="U593" s="874"/>
      <c r="V593" s="879">
        <v>797990000</v>
      </c>
      <c r="W593" s="879"/>
      <c r="X593" s="879">
        <v>797990000</v>
      </c>
      <c r="Y593" s="879"/>
      <c r="Z593" s="879"/>
      <c r="AA593" s="879"/>
      <c r="AB593" s="879"/>
      <c r="AC593" s="879"/>
      <c r="AD593" s="879"/>
      <c r="AE593" s="879"/>
      <c r="AF593" s="880">
        <f t="shared" si="30"/>
        <v>0</v>
      </c>
      <c r="AG593" s="880"/>
      <c r="AH593" s="880">
        <f t="shared" si="31"/>
        <v>0</v>
      </c>
      <c r="AI593" s="880"/>
      <c r="AJ593" s="878"/>
    </row>
    <row r="594" spans="1:36" ht="24">
      <c r="A594" s="464" t="s">
        <v>2526</v>
      </c>
      <c r="B594" s="465" t="s">
        <v>1423</v>
      </c>
      <c r="C594" s="878"/>
      <c r="D594" s="878"/>
      <c r="E594" s="878"/>
      <c r="F594" s="874"/>
      <c r="G594" s="879">
        <v>26135000000</v>
      </c>
      <c r="H594" s="879"/>
      <c r="I594" s="879">
        <v>26135000000</v>
      </c>
      <c r="J594" s="879"/>
      <c r="K594" s="879"/>
      <c r="L594" s="879">
        <v>15800000000</v>
      </c>
      <c r="M594" s="879"/>
      <c r="N594" s="879">
        <v>15800000000</v>
      </c>
      <c r="O594" s="879"/>
      <c r="P594" s="879"/>
      <c r="Q594" s="874"/>
      <c r="R594" s="874"/>
      <c r="S594" s="874"/>
      <c r="T594" s="874"/>
      <c r="U594" s="874"/>
      <c r="V594" s="879">
        <v>86000000</v>
      </c>
      <c r="W594" s="879"/>
      <c r="X594" s="879">
        <v>86000000</v>
      </c>
      <c r="Y594" s="879"/>
      <c r="Z594" s="879"/>
      <c r="AA594" s="879"/>
      <c r="AB594" s="879"/>
      <c r="AC594" s="879"/>
      <c r="AD594" s="879"/>
      <c r="AE594" s="879"/>
      <c r="AF594" s="880">
        <f t="shared" si="30"/>
        <v>0</v>
      </c>
      <c r="AG594" s="880"/>
      <c r="AH594" s="880">
        <f t="shared" si="31"/>
        <v>0</v>
      </c>
      <c r="AI594" s="880"/>
      <c r="AJ594" s="878"/>
    </row>
    <row r="595" spans="1:36" ht="36">
      <c r="A595" s="464" t="s">
        <v>2527</v>
      </c>
      <c r="B595" s="465" t="s">
        <v>1487</v>
      </c>
      <c r="C595" s="878"/>
      <c r="D595" s="878"/>
      <c r="E595" s="878"/>
      <c r="F595" s="874"/>
      <c r="G595" s="879">
        <v>95000000000</v>
      </c>
      <c r="H595" s="879"/>
      <c r="I595" s="879">
        <v>95000000000</v>
      </c>
      <c r="J595" s="879"/>
      <c r="K595" s="879"/>
      <c r="L595" s="879">
        <v>32300000000</v>
      </c>
      <c r="M595" s="879"/>
      <c r="N595" s="879">
        <v>32300000000</v>
      </c>
      <c r="O595" s="879"/>
      <c r="P595" s="879"/>
      <c r="Q595" s="874"/>
      <c r="R595" s="874"/>
      <c r="S595" s="874"/>
      <c r="T595" s="874"/>
      <c r="U595" s="874"/>
      <c r="V595" s="879">
        <v>15936335800</v>
      </c>
      <c r="W595" s="879"/>
      <c r="X595" s="879">
        <v>15936335800</v>
      </c>
      <c r="Y595" s="879"/>
      <c r="Z595" s="879"/>
      <c r="AA595" s="879"/>
      <c r="AB595" s="879"/>
      <c r="AC595" s="879"/>
      <c r="AD595" s="879"/>
      <c r="AE595" s="879"/>
      <c r="AF595" s="880">
        <f t="shared" si="30"/>
        <v>0</v>
      </c>
      <c r="AG595" s="880"/>
      <c r="AH595" s="880">
        <f t="shared" si="31"/>
        <v>0</v>
      </c>
      <c r="AI595" s="880"/>
      <c r="AJ595" s="878"/>
    </row>
    <row r="596" spans="1:36" ht="24">
      <c r="A596" s="464" t="s">
        <v>2528</v>
      </c>
      <c r="B596" s="465" t="s">
        <v>1424</v>
      </c>
      <c r="C596" s="878"/>
      <c r="D596" s="878"/>
      <c r="E596" s="878"/>
      <c r="F596" s="874"/>
      <c r="G596" s="879">
        <v>112794000000</v>
      </c>
      <c r="H596" s="879"/>
      <c r="I596" s="879">
        <v>112794000000</v>
      </c>
      <c r="J596" s="879"/>
      <c r="K596" s="879"/>
      <c r="L596" s="879">
        <v>45875259000</v>
      </c>
      <c r="M596" s="879"/>
      <c r="N596" s="879">
        <v>45875259000</v>
      </c>
      <c r="O596" s="879"/>
      <c r="P596" s="879"/>
      <c r="Q596" s="874"/>
      <c r="R596" s="874"/>
      <c r="S596" s="874"/>
      <c r="T596" s="874"/>
      <c r="U596" s="874"/>
      <c r="V596" s="879">
        <v>70000000</v>
      </c>
      <c r="W596" s="879"/>
      <c r="X596" s="879">
        <v>70000000</v>
      </c>
      <c r="Y596" s="879"/>
      <c r="Z596" s="879"/>
      <c r="AA596" s="879">
        <v>70000000</v>
      </c>
      <c r="AB596" s="879"/>
      <c r="AC596" s="879">
        <v>70000000</v>
      </c>
      <c r="AD596" s="879"/>
      <c r="AE596" s="879"/>
      <c r="AF596" s="880">
        <f t="shared" si="30"/>
        <v>100</v>
      </c>
      <c r="AG596" s="880"/>
      <c r="AH596" s="880">
        <f t="shared" si="31"/>
        <v>100</v>
      </c>
      <c r="AI596" s="880"/>
      <c r="AJ596" s="878"/>
    </row>
    <row r="597" spans="1:36" ht="36">
      <c r="A597" s="464" t="s">
        <v>2529</v>
      </c>
      <c r="B597" s="465" t="s">
        <v>1426</v>
      </c>
      <c r="C597" s="878"/>
      <c r="D597" s="878"/>
      <c r="E597" s="878"/>
      <c r="F597" s="874"/>
      <c r="G597" s="879">
        <v>79999000000</v>
      </c>
      <c r="H597" s="879"/>
      <c r="I597" s="879">
        <v>79999000000</v>
      </c>
      <c r="J597" s="879"/>
      <c r="K597" s="879"/>
      <c r="L597" s="879">
        <v>9000000000</v>
      </c>
      <c r="M597" s="879"/>
      <c r="N597" s="879">
        <v>9000000000</v>
      </c>
      <c r="O597" s="879"/>
      <c r="P597" s="879"/>
      <c r="Q597" s="874"/>
      <c r="R597" s="874"/>
      <c r="S597" s="874"/>
      <c r="T597" s="874"/>
      <c r="U597" s="874"/>
      <c r="V597" s="879">
        <v>731364000</v>
      </c>
      <c r="W597" s="879"/>
      <c r="X597" s="879">
        <v>731364000</v>
      </c>
      <c r="Y597" s="879"/>
      <c r="Z597" s="879"/>
      <c r="AA597" s="879">
        <v>250000000</v>
      </c>
      <c r="AB597" s="879"/>
      <c r="AC597" s="879">
        <v>250000000</v>
      </c>
      <c r="AD597" s="879"/>
      <c r="AE597" s="879"/>
      <c r="AF597" s="880">
        <f t="shared" si="30"/>
        <v>34.182705191942723</v>
      </c>
      <c r="AG597" s="880"/>
      <c r="AH597" s="880">
        <f t="shared" si="31"/>
        <v>34.182705191942723</v>
      </c>
      <c r="AI597" s="880"/>
      <c r="AJ597" s="878"/>
    </row>
    <row r="598" spans="1:36" ht="36">
      <c r="A598" s="464" t="s">
        <v>2530</v>
      </c>
      <c r="B598" s="465" t="s">
        <v>1427</v>
      </c>
      <c r="C598" s="878"/>
      <c r="D598" s="878"/>
      <c r="E598" s="878"/>
      <c r="F598" s="874"/>
      <c r="G598" s="879">
        <v>79993000000</v>
      </c>
      <c r="H598" s="879"/>
      <c r="I598" s="879">
        <v>79993000000</v>
      </c>
      <c r="J598" s="879"/>
      <c r="K598" s="879"/>
      <c r="L598" s="879">
        <v>9000000000</v>
      </c>
      <c r="M598" s="879"/>
      <c r="N598" s="879">
        <v>9000000000</v>
      </c>
      <c r="O598" s="879"/>
      <c r="P598" s="879"/>
      <c r="Q598" s="874"/>
      <c r="R598" s="874"/>
      <c r="S598" s="874"/>
      <c r="T598" s="874"/>
      <c r="U598" s="874"/>
      <c r="V598" s="879">
        <v>442000000</v>
      </c>
      <c r="W598" s="879"/>
      <c r="X598" s="879">
        <v>442000000</v>
      </c>
      <c r="Y598" s="879"/>
      <c r="Z598" s="879"/>
      <c r="AA598" s="876">
        <v>200000000</v>
      </c>
      <c r="AB598" s="876"/>
      <c r="AC598" s="876">
        <v>200000000</v>
      </c>
      <c r="AD598" s="876"/>
      <c r="AE598" s="876"/>
      <c r="AF598" s="877">
        <f t="shared" si="30"/>
        <v>45.248868778280546</v>
      </c>
      <c r="AG598" s="877"/>
      <c r="AH598" s="877">
        <f t="shared" si="31"/>
        <v>45.248868778280546</v>
      </c>
      <c r="AI598" s="877"/>
      <c r="AJ598" s="878"/>
    </row>
    <row r="599" spans="1:36" ht="36">
      <c r="A599" s="464" t="s">
        <v>2531</v>
      </c>
      <c r="B599" s="465" t="s">
        <v>1488</v>
      </c>
      <c r="C599" s="878"/>
      <c r="D599" s="878"/>
      <c r="E599" s="878"/>
      <c r="F599" s="874"/>
      <c r="G599" s="879">
        <v>22600000000</v>
      </c>
      <c r="H599" s="879"/>
      <c r="I599" s="879">
        <v>22600000000</v>
      </c>
      <c r="J599" s="879"/>
      <c r="K599" s="879"/>
      <c r="L599" s="879">
        <v>17988098214</v>
      </c>
      <c r="M599" s="879"/>
      <c r="N599" s="879">
        <v>17988098214</v>
      </c>
      <c r="O599" s="879"/>
      <c r="P599" s="879"/>
      <c r="Q599" s="874"/>
      <c r="R599" s="874"/>
      <c r="S599" s="874"/>
      <c r="T599" s="874"/>
      <c r="U599" s="874"/>
      <c r="V599" s="879">
        <v>50000000</v>
      </c>
      <c r="W599" s="879"/>
      <c r="X599" s="879">
        <v>50000000</v>
      </c>
      <c r="Y599" s="879"/>
      <c r="Z599" s="879"/>
      <c r="AA599" s="879">
        <v>50000000</v>
      </c>
      <c r="AB599" s="879"/>
      <c r="AC599" s="879">
        <v>50000000</v>
      </c>
      <c r="AD599" s="879"/>
      <c r="AE599" s="879"/>
      <c r="AF599" s="880">
        <f t="shared" si="30"/>
        <v>100</v>
      </c>
      <c r="AG599" s="880"/>
      <c r="AH599" s="880">
        <f t="shared" si="31"/>
        <v>100</v>
      </c>
      <c r="AI599" s="880"/>
      <c r="AJ599" s="878"/>
    </row>
    <row r="600" spans="1:36" ht="24">
      <c r="A600" s="464" t="s">
        <v>2532</v>
      </c>
      <c r="B600" s="465" t="s">
        <v>2477</v>
      </c>
      <c r="C600" s="878"/>
      <c r="D600" s="878"/>
      <c r="E600" s="878"/>
      <c r="F600" s="874"/>
      <c r="G600" s="879">
        <v>78800000000</v>
      </c>
      <c r="H600" s="879"/>
      <c r="I600" s="879">
        <v>78800000000</v>
      </c>
      <c r="J600" s="879"/>
      <c r="K600" s="879"/>
      <c r="L600" s="879">
        <v>3000000000</v>
      </c>
      <c r="M600" s="879"/>
      <c r="N600" s="879">
        <v>3000000000</v>
      </c>
      <c r="O600" s="879"/>
      <c r="P600" s="879"/>
      <c r="Q600" s="874"/>
      <c r="R600" s="874"/>
      <c r="S600" s="874"/>
      <c r="T600" s="874"/>
      <c r="U600" s="874"/>
      <c r="V600" s="879">
        <v>228852000</v>
      </c>
      <c r="W600" s="879"/>
      <c r="X600" s="879">
        <v>228852000</v>
      </c>
      <c r="Y600" s="879"/>
      <c r="Z600" s="879"/>
      <c r="AA600" s="879">
        <v>64512000</v>
      </c>
      <c r="AB600" s="879"/>
      <c r="AC600" s="879">
        <v>64512000</v>
      </c>
      <c r="AD600" s="879"/>
      <c r="AE600" s="879"/>
      <c r="AF600" s="880">
        <f t="shared" si="30"/>
        <v>28.18939751455089</v>
      </c>
      <c r="AG600" s="880"/>
      <c r="AH600" s="880">
        <f t="shared" si="31"/>
        <v>28.18939751455089</v>
      </c>
      <c r="AI600" s="880"/>
      <c r="AJ600" s="878"/>
    </row>
    <row r="601" spans="1:36" ht="24">
      <c r="A601" s="464" t="s">
        <v>2533</v>
      </c>
      <c r="B601" s="465" t="s">
        <v>2478</v>
      </c>
      <c r="C601" s="878"/>
      <c r="D601" s="878"/>
      <c r="E601" s="878"/>
      <c r="F601" s="874"/>
      <c r="G601" s="879">
        <v>88000000000</v>
      </c>
      <c r="H601" s="879"/>
      <c r="I601" s="879">
        <v>88000000000</v>
      </c>
      <c r="J601" s="879"/>
      <c r="K601" s="879"/>
      <c r="L601" s="879">
        <v>7000000000</v>
      </c>
      <c r="M601" s="879"/>
      <c r="N601" s="879">
        <v>7000000000</v>
      </c>
      <c r="O601" s="879"/>
      <c r="P601" s="879"/>
      <c r="Q601" s="874"/>
      <c r="R601" s="874"/>
      <c r="S601" s="874"/>
      <c r="T601" s="874"/>
      <c r="U601" s="874"/>
      <c r="V601" s="879">
        <v>205750737</v>
      </c>
      <c r="W601" s="879"/>
      <c r="X601" s="879">
        <v>205750737</v>
      </c>
      <c r="Y601" s="879"/>
      <c r="Z601" s="879"/>
      <c r="AA601" s="879">
        <v>205750737</v>
      </c>
      <c r="AB601" s="879"/>
      <c r="AC601" s="879">
        <v>205750737</v>
      </c>
      <c r="AD601" s="879"/>
      <c r="AE601" s="879"/>
      <c r="AF601" s="880">
        <f t="shared" si="30"/>
        <v>100</v>
      </c>
      <c r="AG601" s="880"/>
      <c r="AH601" s="880">
        <f t="shared" si="31"/>
        <v>100</v>
      </c>
      <c r="AI601" s="880"/>
      <c r="AJ601" s="878"/>
    </row>
    <row r="602" spans="1:36" ht="48">
      <c r="A602" s="464" t="s">
        <v>2534</v>
      </c>
      <c r="B602" s="465" t="s">
        <v>1489</v>
      </c>
      <c r="C602" s="878"/>
      <c r="D602" s="878"/>
      <c r="E602" s="878"/>
      <c r="F602" s="874"/>
      <c r="G602" s="879">
        <v>95911000000</v>
      </c>
      <c r="H602" s="879"/>
      <c r="I602" s="879">
        <v>95911000000</v>
      </c>
      <c r="J602" s="879"/>
      <c r="K602" s="879"/>
      <c r="L602" s="879">
        <v>3802437000</v>
      </c>
      <c r="M602" s="879"/>
      <c r="N602" s="879">
        <v>3802437000</v>
      </c>
      <c r="O602" s="879"/>
      <c r="P602" s="879"/>
      <c r="Q602" s="874"/>
      <c r="R602" s="874"/>
      <c r="S602" s="874"/>
      <c r="T602" s="874"/>
      <c r="U602" s="874"/>
      <c r="V602" s="879">
        <v>172694000</v>
      </c>
      <c r="W602" s="879"/>
      <c r="X602" s="879">
        <v>172694000</v>
      </c>
      <c r="Y602" s="879"/>
      <c r="Z602" s="879"/>
      <c r="AA602" s="879"/>
      <c r="AB602" s="879"/>
      <c r="AC602" s="879"/>
      <c r="AD602" s="879"/>
      <c r="AE602" s="879"/>
      <c r="AF602" s="880">
        <f t="shared" si="30"/>
        <v>0</v>
      </c>
      <c r="AG602" s="880"/>
      <c r="AH602" s="880">
        <f t="shared" si="31"/>
        <v>0</v>
      </c>
      <c r="AI602" s="880"/>
      <c r="AJ602" s="878"/>
    </row>
    <row r="603" spans="1:36" ht="24">
      <c r="A603" s="464" t="s">
        <v>2535</v>
      </c>
      <c r="B603" s="465" t="s">
        <v>1490</v>
      </c>
      <c r="C603" s="878"/>
      <c r="D603" s="878"/>
      <c r="E603" s="878"/>
      <c r="F603" s="874"/>
      <c r="G603" s="879">
        <v>47400000000</v>
      </c>
      <c r="H603" s="879"/>
      <c r="I603" s="879">
        <v>47400000000</v>
      </c>
      <c r="J603" s="879"/>
      <c r="K603" s="879"/>
      <c r="L603" s="879">
        <v>12738136550</v>
      </c>
      <c r="M603" s="879"/>
      <c r="N603" s="879">
        <v>12738136550</v>
      </c>
      <c r="O603" s="879"/>
      <c r="P603" s="879"/>
      <c r="Q603" s="874"/>
      <c r="R603" s="874"/>
      <c r="S603" s="874"/>
      <c r="T603" s="874"/>
      <c r="U603" s="874"/>
      <c r="V603" s="879">
        <v>6239453000</v>
      </c>
      <c r="W603" s="879"/>
      <c r="X603" s="879">
        <v>6239453000</v>
      </c>
      <c r="Y603" s="879"/>
      <c r="Z603" s="879"/>
      <c r="AA603" s="879"/>
      <c r="AB603" s="879"/>
      <c r="AC603" s="879"/>
      <c r="AD603" s="879"/>
      <c r="AE603" s="879"/>
      <c r="AF603" s="880">
        <f t="shared" si="30"/>
        <v>0</v>
      </c>
      <c r="AG603" s="880"/>
      <c r="AH603" s="880">
        <f t="shared" si="31"/>
        <v>0</v>
      </c>
      <c r="AI603" s="880"/>
      <c r="AJ603" s="878"/>
    </row>
    <row r="604" spans="1:36" ht="36">
      <c r="A604" s="464" t="s">
        <v>2536</v>
      </c>
      <c r="B604" s="465" t="s">
        <v>1491</v>
      </c>
      <c r="C604" s="878"/>
      <c r="D604" s="878"/>
      <c r="E604" s="878"/>
      <c r="F604" s="874"/>
      <c r="G604" s="879">
        <v>89708000000</v>
      </c>
      <c r="H604" s="879"/>
      <c r="I604" s="879">
        <v>89708000000</v>
      </c>
      <c r="J604" s="879"/>
      <c r="K604" s="879"/>
      <c r="L604" s="879">
        <v>11064309478</v>
      </c>
      <c r="M604" s="879"/>
      <c r="N604" s="879">
        <v>11064309478</v>
      </c>
      <c r="O604" s="879"/>
      <c r="P604" s="879"/>
      <c r="Q604" s="874"/>
      <c r="R604" s="874"/>
      <c r="S604" s="874"/>
      <c r="T604" s="874"/>
      <c r="U604" s="874"/>
      <c r="V604" s="879">
        <v>4216302000</v>
      </c>
      <c r="W604" s="879"/>
      <c r="X604" s="879">
        <v>4216302000</v>
      </c>
      <c r="Y604" s="879"/>
      <c r="Z604" s="879"/>
      <c r="AA604" s="879"/>
      <c r="AB604" s="879"/>
      <c r="AC604" s="879"/>
      <c r="AD604" s="879"/>
      <c r="AE604" s="879"/>
      <c r="AF604" s="880">
        <f t="shared" si="30"/>
        <v>0</v>
      </c>
      <c r="AG604" s="880"/>
      <c r="AH604" s="880">
        <f t="shared" si="31"/>
        <v>0</v>
      </c>
      <c r="AI604" s="880"/>
      <c r="AJ604" s="878"/>
    </row>
    <row r="605" spans="1:36" ht="36">
      <c r="A605" s="464" t="s">
        <v>2537</v>
      </c>
      <c r="B605" s="465" t="s">
        <v>1492</v>
      </c>
      <c r="C605" s="878"/>
      <c r="D605" s="878"/>
      <c r="E605" s="878"/>
      <c r="F605" s="874"/>
      <c r="G605" s="879">
        <v>66982000000</v>
      </c>
      <c r="H605" s="879"/>
      <c r="I605" s="879">
        <v>66982000000</v>
      </c>
      <c r="J605" s="879"/>
      <c r="K605" s="879"/>
      <c r="L605" s="879">
        <v>3893187000</v>
      </c>
      <c r="M605" s="879"/>
      <c r="N605" s="879">
        <v>3893187000</v>
      </c>
      <c r="O605" s="879"/>
      <c r="P605" s="879"/>
      <c r="Q605" s="874"/>
      <c r="R605" s="874"/>
      <c r="S605" s="874"/>
      <c r="T605" s="874"/>
      <c r="U605" s="874"/>
      <c r="V605" s="879">
        <v>14244000</v>
      </c>
      <c r="W605" s="879"/>
      <c r="X605" s="879">
        <v>14244000</v>
      </c>
      <c r="Y605" s="879"/>
      <c r="Z605" s="879"/>
      <c r="AA605" s="879"/>
      <c r="AB605" s="879"/>
      <c r="AC605" s="879"/>
      <c r="AD605" s="879"/>
      <c r="AE605" s="879"/>
      <c r="AF605" s="880">
        <f t="shared" si="30"/>
        <v>0</v>
      </c>
      <c r="AG605" s="880"/>
      <c r="AH605" s="880">
        <f t="shared" si="31"/>
        <v>0</v>
      </c>
      <c r="AI605" s="880"/>
      <c r="AJ605" s="878"/>
    </row>
    <row r="606" spans="1:36" ht="36">
      <c r="A606" s="464" t="s">
        <v>2538</v>
      </c>
      <c r="B606" s="465" t="s">
        <v>1493</v>
      </c>
      <c r="C606" s="878"/>
      <c r="D606" s="878"/>
      <c r="E606" s="878"/>
      <c r="F606" s="874"/>
      <c r="G606" s="879">
        <v>47400000000</v>
      </c>
      <c r="H606" s="879"/>
      <c r="I606" s="879">
        <v>47400000000</v>
      </c>
      <c r="J606" s="879"/>
      <c r="K606" s="879"/>
      <c r="L606" s="879">
        <v>12763126000</v>
      </c>
      <c r="M606" s="879"/>
      <c r="N606" s="879">
        <v>12763126000</v>
      </c>
      <c r="O606" s="879"/>
      <c r="P606" s="879"/>
      <c r="Q606" s="874"/>
      <c r="R606" s="874"/>
      <c r="S606" s="874"/>
      <c r="T606" s="874"/>
      <c r="U606" s="874"/>
      <c r="V606" s="879">
        <v>6930386000</v>
      </c>
      <c r="W606" s="879"/>
      <c r="X606" s="879">
        <v>6930386000</v>
      </c>
      <c r="Y606" s="879"/>
      <c r="Z606" s="879"/>
      <c r="AA606" s="879"/>
      <c r="AB606" s="879"/>
      <c r="AC606" s="879"/>
      <c r="AD606" s="879"/>
      <c r="AE606" s="879"/>
      <c r="AF606" s="880">
        <f t="shared" si="30"/>
        <v>0</v>
      </c>
      <c r="AG606" s="880"/>
      <c r="AH606" s="880">
        <f t="shared" si="31"/>
        <v>0</v>
      </c>
      <c r="AI606" s="880"/>
      <c r="AJ606" s="878"/>
    </row>
    <row r="607" spans="1:36" ht="36">
      <c r="A607" s="464" t="s">
        <v>2539</v>
      </c>
      <c r="B607" s="465" t="s">
        <v>1494</v>
      </c>
      <c r="C607" s="878"/>
      <c r="D607" s="878"/>
      <c r="E607" s="878"/>
      <c r="F607" s="874"/>
      <c r="G607" s="879">
        <v>34507000000</v>
      </c>
      <c r="H607" s="879"/>
      <c r="I607" s="879">
        <v>34507000000</v>
      </c>
      <c r="J607" s="879"/>
      <c r="K607" s="879"/>
      <c r="L607" s="879">
        <v>10900614000</v>
      </c>
      <c r="M607" s="879"/>
      <c r="N607" s="879">
        <v>10900614000</v>
      </c>
      <c r="O607" s="879"/>
      <c r="P607" s="879"/>
      <c r="Q607" s="874"/>
      <c r="R607" s="874"/>
      <c r="S607" s="874"/>
      <c r="T607" s="874"/>
      <c r="U607" s="874"/>
      <c r="V607" s="879">
        <v>2674243000</v>
      </c>
      <c r="W607" s="879"/>
      <c r="X607" s="879">
        <v>2674243000</v>
      </c>
      <c r="Y607" s="879"/>
      <c r="Z607" s="879"/>
      <c r="AA607" s="879"/>
      <c r="AB607" s="879"/>
      <c r="AC607" s="879"/>
      <c r="AD607" s="879"/>
      <c r="AE607" s="879"/>
      <c r="AF607" s="880">
        <f t="shared" si="30"/>
        <v>0</v>
      </c>
      <c r="AG607" s="880"/>
      <c r="AH607" s="880">
        <f t="shared" si="31"/>
        <v>0</v>
      </c>
      <c r="AI607" s="880"/>
      <c r="AJ607" s="878"/>
    </row>
    <row r="608" spans="1:36" ht="72">
      <c r="A608" s="464" t="s">
        <v>2540</v>
      </c>
      <c r="B608" s="465" t="s">
        <v>2651</v>
      </c>
      <c r="C608" s="878"/>
      <c r="D608" s="878"/>
      <c r="E608" s="878"/>
      <c r="F608" s="874"/>
      <c r="G608" s="879">
        <v>27000000000</v>
      </c>
      <c r="H608" s="879"/>
      <c r="I608" s="879">
        <v>27000000000</v>
      </c>
      <c r="J608" s="879"/>
      <c r="K608" s="879"/>
      <c r="L608" s="879">
        <v>724000000</v>
      </c>
      <c r="M608" s="879"/>
      <c r="N608" s="879">
        <v>724000000</v>
      </c>
      <c r="O608" s="879"/>
      <c r="P608" s="879"/>
      <c r="Q608" s="874"/>
      <c r="R608" s="874"/>
      <c r="S608" s="874"/>
      <c r="T608" s="874"/>
      <c r="U608" s="874"/>
      <c r="V608" s="879">
        <v>272366000</v>
      </c>
      <c r="W608" s="879"/>
      <c r="X608" s="879">
        <v>272366000</v>
      </c>
      <c r="Y608" s="879"/>
      <c r="Z608" s="879"/>
      <c r="AA608" s="879">
        <v>272366000</v>
      </c>
      <c r="AB608" s="879"/>
      <c r="AC608" s="879">
        <v>272366000</v>
      </c>
      <c r="AD608" s="879"/>
      <c r="AE608" s="879"/>
      <c r="AF608" s="880">
        <f t="shared" si="30"/>
        <v>100</v>
      </c>
      <c r="AG608" s="880"/>
      <c r="AH608" s="880">
        <f t="shared" si="31"/>
        <v>100</v>
      </c>
      <c r="AI608" s="880"/>
      <c r="AJ608" s="878"/>
    </row>
    <row r="609" spans="1:36" ht="24">
      <c r="A609" s="464" t="s">
        <v>2541</v>
      </c>
      <c r="B609" s="465" t="s">
        <v>1457</v>
      </c>
      <c r="C609" s="878"/>
      <c r="D609" s="878"/>
      <c r="E609" s="878"/>
      <c r="F609" s="874"/>
      <c r="G609" s="879">
        <v>101278000000</v>
      </c>
      <c r="H609" s="879"/>
      <c r="I609" s="879">
        <v>101278000000</v>
      </c>
      <c r="J609" s="879"/>
      <c r="K609" s="879"/>
      <c r="L609" s="879">
        <v>26075000000</v>
      </c>
      <c r="M609" s="879"/>
      <c r="N609" s="879">
        <v>26075000000</v>
      </c>
      <c r="O609" s="879"/>
      <c r="P609" s="879"/>
      <c r="Q609" s="874"/>
      <c r="R609" s="874"/>
      <c r="S609" s="874"/>
      <c r="T609" s="874"/>
      <c r="U609" s="874"/>
      <c r="V609" s="879">
        <v>60000000</v>
      </c>
      <c r="W609" s="879"/>
      <c r="X609" s="879">
        <v>60000000</v>
      </c>
      <c r="Y609" s="879"/>
      <c r="Z609" s="879"/>
      <c r="AA609" s="879">
        <v>60000000</v>
      </c>
      <c r="AB609" s="879"/>
      <c r="AC609" s="879">
        <v>60000000</v>
      </c>
      <c r="AD609" s="879"/>
      <c r="AE609" s="879"/>
      <c r="AF609" s="880">
        <f t="shared" si="30"/>
        <v>100</v>
      </c>
      <c r="AG609" s="880"/>
      <c r="AH609" s="880">
        <f t="shared" si="31"/>
        <v>100</v>
      </c>
      <c r="AI609" s="880"/>
      <c r="AJ609" s="878"/>
    </row>
    <row r="610" spans="1:36" ht="36">
      <c r="A610" s="464" t="s">
        <v>2542</v>
      </c>
      <c r="B610" s="465" t="s">
        <v>2652</v>
      </c>
      <c r="C610" s="878"/>
      <c r="D610" s="878"/>
      <c r="E610" s="878"/>
      <c r="F610" s="874"/>
      <c r="G610" s="879">
        <v>45000000000</v>
      </c>
      <c r="H610" s="879"/>
      <c r="I610" s="879">
        <v>45000000000</v>
      </c>
      <c r="J610" s="879"/>
      <c r="K610" s="879"/>
      <c r="L610" s="879">
        <v>20000000000</v>
      </c>
      <c r="M610" s="879"/>
      <c r="N610" s="879">
        <v>20000000000</v>
      </c>
      <c r="O610" s="879"/>
      <c r="P610" s="879"/>
      <c r="Q610" s="874"/>
      <c r="R610" s="874"/>
      <c r="S610" s="874"/>
      <c r="T610" s="874"/>
      <c r="U610" s="874"/>
      <c r="V610" s="879">
        <v>68000000</v>
      </c>
      <c r="W610" s="879"/>
      <c r="X610" s="879">
        <v>68000000</v>
      </c>
      <c r="Y610" s="879"/>
      <c r="Z610" s="879"/>
      <c r="AA610" s="879">
        <v>68000000</v>
      </c>
      <c r="AB610" s="879"/>
      <c r="AC610" s="879">
        <v>68000000</v>
      </c>
      <c r="AD610" s="879"/>
      <c r="AE610" s="879"/>
      <c r="AF610" s="880">
        <f t="shared" si="30"/>
        <v>100</v>
      </c>
      <c r="AG610" s="880"/>
      <c r="AH610" s="880">
        <f t="shared" si="31"/>
        <v>100</v>
      </c>
      <c r="AI610" s="880"/>
      <c r="AJ610" s="878"/>
    </row>
    <row r="611" spans="1:36" ht="72">
      <c r="A611" s="464" t="s">
        <v>2544</v>
      </c>
      <c r="B611" s="465" t="s">
        <v>2651</v>
      </c>
      <c r="C611" s="878"/>
      <c r="D611" s="878"/>
      <c r="E611" s="878"/>
      <c r="F611" s="874"/>
      <c r="G611" s="879">
        <v>27000000000</v>
      </c>
      <c r="H611" s="879"/>
      <c r="I611" s="879">
        <v>27000000000</v>
      </c>
      <c r="J611" s="879"/>
      <c r="K611" s="879"/>
      <c r="L611" s="879">
        <v>2000000000</v>
      </c>
      <c r="M611" s="879"/>
      <c r="N611" s="879">
        <v>2000000000</v>
      </c>
      <c r="O611" s="879"/>
      <c r="P611" s="879"/>
      <c r="Q611" s="874"/>
      <c r="R611" s="874"/>
      <c r="S611" s="874"/>
      <c r="T611" s="874"/>
      <c r="U611" s="874"/>
      <c r="V611" s="879">
        <v>49378000</v>
      </c>
      <c r="W611" s="879"/>
      <c r="X611" s="879">
        <v>49378000</v>
      </c>
      <c r="Y611" s="879"/>
      <c r="Z611" s="879"/>
      <c r="AA611" s="879">
        <v>49378000</v>
      </c>
      <c r="AB611" s="879"/>
      <c r="AC611" s="879">
        <v>49378000</v>
      </c>
      <c r="AD611" s="879"/>
      <c r="AE611" s="879"/>
      <c r="AF611" s="880">
        <f t="shared" si="30"/>
        <v>100</v>
      </c>
      <c r="AG611" s="880"/>
      <c r="AH611" s="880">
        <f t="shared" si="31"/>
        <v>100</v>
      </c>
      <c r="AI611" s="880"/>
      <c r="AJ611" s="878"/>
    </row>
    <row r="612" spans="1:36" ht="36">
      <c r="A612" s="464" t="s">
        <v>2545</v>
      </c>
      <c r="B612" s="465" t="s">
        <v>1463</v>
      </c>
      <c r="C612" s="878"/>
      <c r="D612" s="878"/>
      <c r="E612" s="878"/>
      <c r="F612" s="874"/>
      <c r="G612" s="879">
        <v>167137000000</v>
      </c>
      <c r="H612" s="879"/>
      <c r="I612" s="879">
        <v>167137000000</v>
      </c>
      <c r="J612" s="879"/>
      <c r="K612" s="879"/>
      <c r="L612" s="879">
        <v>11637434500</v>
      </c>
      <c r="M612" s="879"/>
      <c r="N612" s="879">
        <v>11637434500</v>
      </c>
      <c r="O612" s="879"/>
      <c r="P612" s="879"/>
      <c r="Q612" s="874"/>
      <c r="R612" s="874"/>
      <c r="S612" s="874"/>
      <c r="T612" s="874"/>
      <c r="U612" s="874"/>
      <c r="V612" s="879">
        <v>109198000</v>
      </c>
      <c r="W612" s="879"/>
      <c r="X612" s="879">
        <v>109198000</v>
      </c>
      <c r="Y612" s="879"/>
      <c r="Z612" s="879"/>
      <c r="AA612" s="879">
        <v>109198000</v>
      </c>
      <c r="AB612" s="879"/>
      <c r="AC612" s="879">
        <v>109198000</v>
      </c>
      <c r="AD612" s="879"/>
      <c r="AE612" s="879"/>
      <c r="AF612" s="880">
        <f t="shared" si="30"/>
        <v>100</v>
      </c>
      <c r="AG612" s="880"/>
      <c r="AH612" s="880">
        <f t="shared" si="31"/>
        <v>100</v>
      </c>
      <c r="AI612" s="880"/>
      <c r="AJ612" s="878"/>
    </row>
    <row r="613" spans="1:36" ht="36">
      <c r="A613" s="464" t="s">
        <v>2546</v>
      </c>
      <c r="B613" s="465" t="s">
        <v>1472</v>
      </c>
      <c r="C613" s="878"/>
      <c r="D613" s="878"/>
      <c r="E613" s="878"/>
      <c r="F613" s="874"/>
      <c r="G613" s="879">
        <v>10500000000</v>
      </c>
      <c r="H613" s="879"/>
      <c r="I613" s="879">
        <v>10500000000</v>
      </c>
      <c r="J613" s="879"/>
      <c r="K613" s="879"/>
      <c r="L613" s="879">
        <v>4000000000</v>
      </c>
      <c r="M613" s="879"/>
      <c r="N613" s="879">
        <v>4000000000</v>
      </c>
      <c r="O613" s="879"/>
      <c r="P613" s="879"/>
      <c r="Q613" s="874"/>
      <c r="R613" s="874"/>
      <c r="S613" s="874"/>
      <c r="T613" s="874"/>
      <c r="U613" s="874"/>
      <c r="V613" s="879">
        <v>3050000000</v>
      </c>
      <c r="W613" s="879"/>
      <c r="X613" s="879">
        <v>3050000000</v>
      </c>
      <c r="Y613" s="879"/>
      <c r="Z613" s="879"/>
      <c r="AA613" s="879">
        <v>3050000000</v>
      </c>
      <c r="AB613" s="879"/>
      <c r="AC613" s="879">
        <v>3050000000</v>
      </c>
      <c r="AD613" s="879"/>
      <c r="AE613" s="879"/>
      <c r="AF613" s="880">
        <f t="shared" si="30"/>
        <v>100</v>
      </c>
      <c r="AG613" s="880"/>
      <c r="AH613" s="880">
        <f t="shared" si="31"/>
        <v>100</v>
      </c>
      <c r="AI613" s="880"/>
      <c r="AJ613" s="878"/>
    </row>
    <row r="614" spans="1:36" ht="24">
      <c r="A614" s="464" t="s">
        <v>2547</v>
      </c>
      <c r="B614" s="465" t="s">
        <v>1454</v>
      </c>
      <c r="C614" s="878"/>
      <c r="D614" s="878"/>
      <c r="E614" s="878"/>
      <c r="F614" s="874"/>
      <c r="G614" s="879">
        <v>10993359000</v>
      </c>
      <c r="H614" s="879"/>
      <c r="I614" s="879">
        <v>10993359000</v>
      </c>
      <c r="J614" s="879"/>
      <c r="K614" s="879"/>
      <c r="L614" s="879">
        <v>2962896200</v>
      </c>
      <c r="M614" s="879"/>
      <c r="N614" s="879">
        <v>2962896200</v>
      </c>
      <c r="O614" s="879"/>
      <c r="P614" s="879"/>
      <c r="Q614" s="874"/>
      <c r="R614" s="874"/>
      <c r="S614" s="874"/>
      <c r="T614" s="874"/>
      <c r="U614" s="874"/>
      <c r="V614" s="879">
        <v>2090000000</v>
      </c>
      <c r="W614" s="879"/>
      <c r="X614" s="879">
        <v>2090000000</v>
      </c>
      <c r="Y614" s="879"/>
      <c r="Z614" s="879"/>
      <c r="AA614" s="879">
        <v>2090000000</v>
      </c>
      <c r="AB614" s="879"/>
      <c r="AC614" s="879">
        <v>2090000000</v>
      </c>
      <c r="AD614" s="879"/>
      <c r="AE614" s="879"/>
      <c r="AF614" s="880">
        <f t="shared" si="30"/>
        <v>100</v>
      </c>
      <c r="AG614" s="880"/>
      <c r="AH614" s="880">
        <f t="shared" si="31"/>
        <v>100</v>
      </c>
      <c r="AI614" s="880"/>
      <c r="AJ614" s="878"/>
    </row>
    <row r="615" spans="1:36" ht="48">
      <c r="A615" s="464" t="s">
        <v>2548</v>
      </c>
      <c r="B615" s="465" t="s">
        <v>3321</v>
      </c>
      <c r="C615" s="878"/>
      <c r="D615" s="878"/>
      <c r="E615" s="878"/>
      <c r="F615" s="874"/>
      <c r="G615" s="879">
        <v>5500000000</v>
      </c>
      <c r="H615" s="879"/>
      <c r="I615" s="879">
        <v>5500000000</v>
      </c>
      <c r="J615" s="879"/>
      <c r="K615" s="879"/>
      <c r="L615" s="879">
        <v>1000000000</v>
      </c>
      <c r="M615" s="879"/>
      <c r="N615" s="879">
        <v>1000000000</v>
      </c>
      <c r="O615" s="879"/>
      <c r="P615" s="879"/>
      <c r="Q615" s="874"/>
      <c r="R615" s="874"/>
      <c r="S615" s="874"/>
      <c r="T615" s="874"/>
      <c r="U615" s="874"/>
      <c r="V615" s="879">
        <v>1000000000</v>
      </c>
      <c r="W615" s="879"/>
      <c r="X615" s="879">
        <v>1000000000</v>
      </c>
      <c r="Y615" s="879"/>
      <c r="Z615" s="879"/>
      <c r="AA615" s="879">
        <v>1000000000</v>
      </c>
      <c r="AB615" s="879"/>
      <c r="AC615" s="879">
        <v>1000000000</v>
      </c>
      <c r="AD615" s="879"/>
      <c r="AE615" s="879"/>
      <c r="AF615" s="880">
        <f t="shared" si="30"/>
        <v>100</v>
      </c>
      <c r="AG615" s="880"/>
      <c r="AH615" s="880">
        <f t="shared" si="31"/>
        <v>100</v>
      </c>
      <c r="AI615" s="880"/>
      <c r="AJ615" s="878"/>
    </row>
    <row r="616" spans="1:36" ht="36">
      <c r="A616" s="464" t="s">
        <v>2550</v>
      </c>
      <c r="B616" s="465" t="s">
        <v>1464</v>
      </c>
      <c r="C616" s="878"/>
      <c r="D616" s="878"/>
      <c r="E616" s="878"/>
      <c r="F616" s="874"/>
      <c r="G616" s="879">
        <v>391564000000</v>
      </c>
      <c r="H616" s="879"/>
      <c r="I616" s="879">
        <v>391564000000</v>
      </c>
      <c r="J616" s="879"/>
      <c r="K616" s="879"/>
      <c r="L616" s="879">
        <v>7499999400</v>
      </c>
      <c r="M616" s="879"/>
      <c r="N616" s="879">
        <v>7499999400</v>
      </c>
      <c r="O616" s="879"/>
      <c r="P616" s="879"/>
      <c r="Q616" s="874"/>
      <c r="R616" s="874"/>
      <c r="S616" s="874"/>
      <c r="T616" s="874"/>
      <c r="U616" s="874"/>
      <c r="V616" s="879">
        <v>2609775000</v>
      </c>
      <c r="W616" s="879"/>
      <c r="X616" s="879">
        <v>2609775000</v>
      </c>
      <c r="Y616" s="879"/>
      <c r="Z616" s="879"/>
      <c r="AA616" s="879">
        <v>710222000</v>
      </c>
      <c r="AB616" s="879"/>
      <c r="AC616" s="879">
        <v>710222000</v>
      </c>
      <c r="AD616" s="879"/>
      <c r="AE616" s="879"/>
      <c r="AF616" s="880">
        <f t="shared" si="30"/>
        <v>27.213916908545755</v>
      </c>
      <c r="AG616" s="880"/>
      <c r="AH616" s="880">
        <f t="shared" si="31"/>
        <v>27.213916908545755</v>
      </c>
      <c r="AI616" s="880"/>
      <c r="AJ616" s="878"/>
    </row>
    <row r="617" spans="1:36" ht="24">
      <c r="A617" s="464" t="s">
        <v>2552</v>
      </c>
      <c r="B617" s="465" t="s">
        <v>3322</v>
      </c>
      <c r="C617" s="878"/>
      <c r="D617" s="878"/>
      <c r="E617" s="878"/>
      <c r="F617" s="874"/>
      <c r="G617" s="879">
        <v>5112000000</v>
      </c>
      <c r="H617" s="879"/>
      <c r="I617" s="879">
        <v>5112000000</v>
      </c>
      <c r="J617" s="879"/>
      <c r="K617" s="879"/>
      <c r="L617" s="879">
        <v>2852406000</v>
      </c>
      <c r="M617" s="879"/>
      <c r="N617" s="879">
        <v>2852406000</v>
      </c>
      <c r="O617" s="879"/>
      <c r="P617" s="879"/>
      <c r="Q617" s="874"/>
      <c r="R617" s="874"/>
      <c r="S617" s="874"/>
      <c r="T617" s="874"/>
      <c r="U617" s="874"/>
      <c r="V617" s="879">
        <v>488000000</v>
      </c>
      <c r="W617" s="879"/>
      <c r="X617" s="879">
        <v>488000000</v>
      </c>
      <c r="Y617" s="879"/>
      <c r="Z617" s="879"/>
      <c r="AA617" s="879">
        <v>361981000</v>
      </c>
      <c r="AB617" s="879"/>
      <c r="AC617" s="879">
        <v>361981000</v>
      </c>
      <c r="AD617" s="879"/>
      <c r="AE617" s="879"/>
      <c r="AF617" s="880">
        <f t="shared" si="30"/>
        <v>74.176434426229505</v>
      </c>
      <c r="AG617" s="880"/>
      <c r="AH617" s="880">
        <f t="shared" si="31"/>
        <v>74.176434426229505</v>
      </c>
      <c r="AI617" s="880"/>
      <c r="AJ617" s="878"/>
    </row>
    <row r="618" spans="1:36" ht="36">
      <c r="A618" s="464" t="s">
        <v>2553</v>
      </c>
      <c r="B618" s="465" t="s">
        <v>2661</v>
      </c>
      <c r="C618" s="878"/>
      <c r="D618" s="878"/>
      <c r="E618" s="878"/>
      <c r="F618" s="874"/>
      <c r="G618" s="879">
        <v>5097423000</v>
      </c>
      <c r="H618" s="879"/>
      <c r="I618" s="879">
        <v>5097423000</v>
      </c>
      <c r="J618" s="879"/>
      <c r="K618" s="879"/>
      <c r="L618" s="879">
        <v>2324900000</v>
      </c>
      <c r="M618" s="879"/>
      <c r="N618" s="879">
        <v>2324900000</v>
      </c>
      <c r="O618" s="879"/>
      <c r="P618" s="879"/>
      <c r="Q618" s="874"/>
      <c r="R618" s="874"/>
      <c r="S618" s="874"/>
      <c r="T618" s="874"/>
      <c r="U618" s="874"/>
      <c r="V618" s="879">
        <v>1648894000</v>
      </c>
      <c r="W618" s="879"/>
      <c r="X618" s="879">
        <v>1648894000</v>
      </c>
      <c r="Y618" s="879"/>
      <c r="Z618" s="879"/>
      <c r="AA618" s="879">
        <v>983494000</v>
      </c>
      <c r="AB618" s="879"/>
      <c r="AC618" s="879">
        <v>983494000</v>
      </c>
      <c r="AD618" s="879"/>
      <c r="AE618" s="879"/>
      <c r="AF618" s="880">
        <f t="shared" si="30"/>
        <v>59.645677648169013</v>
      </c>
      <c r="AG618" s="880"/>
      <c r="AH618" s="880">
        <f t="shared" si="31"/>
        <v>59.645677648169013</v>
      </c>
      <c r="AI618" s="880"/>
      <c r="AJ618" s="878"/>
    </row>
    <row r="619" spans="1:36" ht="24">
      <c r="A619" s="464" t="s">
        <v>2554</v>
      </c>
      <c r="B619" s="465" t="s">
        <v>2648</v>
      </c>
      <c r="C619" s="878"/>
      <c r="D619" s="878"/>
      <c r="E619" s="878"/>
      <c r="F619" s="874"/>
      <c r="G619" s="879">
        <v>1500000000</v>
      </c>
      <c r="H619" s="879"/>
      <c r="I619" s="879">
        <v>1500000000</v>
      </c>
      <c r="J619" s="879"/>
      <c r="K619" s="879"/>
      <c r="L619" s="879">
        <v>1442810000</v>
      </c>
      <c r="M619" s="879"/>
      <c r="N619" s="879">
        <v>1442810000</v>
      </c>
      <c r="O619" s="879"/>
      <c r="P619" s="879"/>
      <c r="Q619" s="874"/>
      <c r="R619" s="874"/>
      <c r="S619" s="874"/>
      <c r="T619" s="874"/>
      <c r="U619" s="874"/>
      <c r="V619" s="879">
        <v>0</v>
      </c>
      <c r="W619" s="879"/>
      <c r="X619" s="879">
        <v>0</v>
      </c>
      <c r="Y619" s="879"/>
      <c r="Z619" s="879"/>
      <c r="AA619" s="879"/>
      <c r="AB619" s="879"/>
      <c r="AC619" s="879"/>
      <c r="AD619" s="879"/>
      <c r="AE619" s="879"/>
      <c r="AF619" s="880" t="e">
        <f t="shared" si="30"/>
        <v>#DIV/0!</v>
      </c>
      <c r="AG619" s="880"/>
      <c r="AH619" s="880" t="e">
        <f t="shared" si="31"/>
        <v>#DIV/0!</v>
      </c>
      <c r="AI619" s="880"/>
      <c r="AJ619" s="878"/>
    </row>
    <row r="620" spans="1:36" ht="36">
      <c r="A620" s="464" t="s">
        <v>2555</v>
      </c>
      <c r="B620" s="465" t="s">
        <v>2650</v>
      </c>
      <c r="C620" s="878"/>
      <c r="D620" s="878"/>
      <c r="E620" s="878"/>
      <c r="F620" s="874"/>
      <c r="G620" s="879">
        <v>1500000000</v>
      </c>
      <c r="H620" s="879"/>
      <c r="I620" s="879">
        <v>1500000000</v>
      </c>
      <c r="J620" s="879"/>
      <c r="K620" s="879"/>
      <c r="L620" s="879">
        <v>1469790000</v>
      </c>
      <c r="M620" s="879"/>
      <c r="N620" s="879">
        <v>1469790000</v>
      </c>
      <c r="O620" s="879"/>
      <c r="P620" s="879"/>
      <c r="Q620" s="874"/>
      <c r="R620" s="874"/>
      <c r="S620" s="874"/>
      <c r="T620" s="874"/>
      <c r="U620" s="874"/>
      <c r="V620" s="879">
        <v>30209498</v>
      </c>
      <c r="W620" s="879"/>
      <c r="X620" s="879">
        <v>30209498</v>
      </c>
      <c r="Y620" s="879"/>
      <c r="Z620" s="879"/>
      <c r="AA620" s="876">
        <v>14250000</v>
      </c>
      <c r="AB620" s="876"/>
      <c r="AC620" s="876">
        <v>14250000</v>
      </c>
      <c r="AD620" s="876"/>
      <c r="AE620" s="876"/>
      <c r="AF620" s="877">
        <f t="shared" si="30"/>
        <v>47.170595155205824</v>
      </c>
      <c r="AG620" s="877"/>
      <c r="AH620" s="877">
        <f t="shared" si="31"/>
        <v>47.170595155205824</v>
      </c>
      <c r="AI620" s="877"/>
      <c r="AJ620" s="878"/>
    </row>
    <row r="621" spans="1:36" ht="48">
      <c r="A621" s="464" t="s">
        <v>2556</v>
      </c>
      <c r="B621" s="465" t="s">
        <v>2602</v>
      </c>
      <c r="C621" s="878"/>
      <c r="D621" s="878"/>
      <c r="E621" s="878"/>
      <c r="F621" s="874"/>
      <c r="G621" s="879">
        <v>4850000000</v>
      </c>
      <c r="H621" s="879"/>
      <c r="I621" s="879">
        <v>4850000000</v>
      </c>
      <c r="J621" s="879"/>
      <c r="K621" s="879"/>
      <c r="L621" s="879">
        <v>1013143300</v>
      </c>
      <c r="M621" s="879"/>
      <c r="N621" s="879">
        <v>1013143300</v>
      </c>
      <c r="O621" s="879"/>
      <c r="P621" s="879"/>
      <c r="Q621" s="874"/>
      <c r="R621" s="874"/>
      <c r="S621" s="874"/>
      <c r="T621" s="874"/>
      <c r="U621" s="874"/>
      <c r="V621" s="879">
        <v>38856700</v>
      </c>
      <c r="W621" s="879"/>
      <c r="X621" s="879">
        <v>38856700</v>
      </c>
      <c r="Y621" s="879"/>
      <c r="Z621" s="879"/>
      <c r="AA621" s="879"/>
      <c r="AB621" s="879"/>
      <c r="AC621" s="879"/>
      <c r="AD621" s="879"/>
      <c r="AE621" s="879"/>
      <c r="AF621" s="880">
        <f t="shared" si="30"/>
        <v>0</v>
      </c>
      <c r="AG621" s="880"/>
      <c r="AH621" s="880">
        <f t="shared" si="31"/>
        <v>0</v>
      </c>
      <c r="AI621" s="880"/>
      <c r="AJ621" s="878"/>
    </row>
    <row r="622" spans="1:36" ht="36">
      <c r="A622" s="464" t="s">
        <v>2557</v>
      </c>
      <c r="B622" s="465" t="s">
        <v>3081</v>
      </c>
      <c r="C622" s="878"/>
      <c r="D622" s="878"/>
      <c r="E622" s="878"/>
      <c r="F622" s="874"/>
      <c r="G622" s="879">
        <v>4994864000</v>
      </c>
      <c r="H622" s="879"/>
      <c r="I622" s="879">
        <v>4994864000</v>
      </c>
      <c r="J622" s="879"/>
      <c r="K622" s="879"/>
      <c r="L622" s="879">
        <v>900000000</v>
      </c>
      <c r="M622" s="879"/>
      <c r="N622" s="879">
        <v>900000000</v>
      </c>
      <c r="O622" s="879"/>
      <c r="P622" s="879"/>
      <c r="Q622" s="874"/>
      <c r="R622" s="874"/>
      <c r="S622" s="874"/>
      <c r="T622" s="874"/>
      <c r="U622" s="874"/>
      <c r="V622" s="879">
        <v>600000000</v>
      </c>
      <c r="W622" s="879"/>
      <c r="X622" s="879">
        <v>600000000</v>
      </c>
      <c r="Y622" s="879"/>
      <c r="Z622" s="879"/>
      <c r="AA622" s="879">
        <v>600000000</v>
      </c>
      <c r="AB622" s="879"/>
      <c r="AC622" s="879">
        <v>600000000</v>
      </c>
      <c r="AD622" s="879"/>
      <c r="AE622" s="879"/>
      <c r="AF622" s="880">
        <f t="shared" si="30"/>
        <v>100</v>
      </c>
      <c r="AG622" s="880"/>
      <c r="AH622" s="880">
        <f t="shared" si="31"/>
        <v>100</v>
      </c>
      <c r="AI622" s="880"/>
      <c r="AJ622" s="878"/>
    </row>
    <row r="623" spans="1:36" ht="24">
      <c r="A623" s="464" t="s">
        <v>2559</v>
      </c>
      <c r="B623" s="465" t="s">
        <v>2649</v>
      </c>
      <c r="C623" s="878"/>
      <c r="D623" s="878"/>
      <c r="E623" s="878"/>
      <c r="F623" s="874"/>
      <c r="G623" s="879">
        <v>2950064000</v>
      </c>
      <c r="H623" s="879"/>
      <c r="I623" s="879">
        <v>2950064000</v>
      </c>
      <c r="J623" s="879"/>
      <c r="K623" s="879"/>
      <c r="L623" s="879">
        <v>2000000000</v>
      </c>
      <c r="M623" s="879"/>
      <c r="N623" s="879">
        <v>2000000000</v>
      </c>
      <c r="O623" s="879"/>
      <c r="P623" s="879"/>
      <c r="Q623" s="874"/>
      <c r="R623" s="874"/>
      <c r="S623" s="874"/>
      <c r="T623" s="874"/>
      <c r="U623" s="874"/>
      <c r="V623" s="879">
        <v>16003000</v>
      </c>
      <c r="W623" s="879"/>
      <c r="X623" s="879">
        <v>16003000</v>
      </c>
      <c r="Y623" s="879"/>
      <c r="Z623" s="879"/>
      <c r="AA623" s="879">
        <v>16003000</v>
      </c>
      <c r="AB623" s="879"/>
      <c r="AC623" s="879">
        <v>16003000</v>
      </c>
      <c r="AD623" s="879"/>
      <c r="AE623" s="879"/>
      <c r="AF623" s="880">
        <f t="shared" si="30"/>
        <v>100</v>
      </c>
      <c r="AG623" s="880"/>
      <c r="AH623" s="880">
        <f t="shared" si="31"/>
        <v>100</v>
      </c>
      <c r="AI623" s="880"/>
      <c r="AJ623" s="878"/>
    </row>
    <row r="624" spans="1:36" ht="24">
      <c r="A624" s="464" t="s">
        <v>2560</v>
      </c>
      <c r="B624" s="465" t="s">
        <v>3323</v>
      </c>
      <c r="C624" s="878"/>
      <c r="D624" s="878"/>
      <c r="E624" s="878"/>
      <c r="F624" s="874"/>
      <c r="G624" s="879">
        <v>2700000000</v>
      </c>
      <c r="H624" s="879"/>
      <c r="I624" s="879">
        <v>2700000000</v>
      </c>
      <c r="J624" s="879"/>
      <c r="K624" s="879"/>
      <c r="L624" s="879">
        <v>1000000000</v>
      </c>
      <c r="M624" s="879"/>
      <c r="N624" s="879">
        <v>1000000000</v>
      </c>
      <c r="O624" s="879"/>
      <c r="P624" s="879"/>
      <c r="Q624" s="874"/>
      <c r="R624" s="874"/>
      <c r="S624" s="874"/>
      <c r="T624" s="874"/>
      <c r="U624" s="874"/>
      <c r="V624" s="879">
        <v>915000000</v>
      </c>
      <c r="W624" s="879"/>
      <c r="X624" s="879">
        <v>915000000</v>
      </c>
      <c r="Y624" s="879"/>
      <c r="Z624" s="879"/>
      <c r="AA624" s="879">
        <v>915000000</v>
      </c>
      <c r="AB624" s="879"/>
      <c r="AC624" s="879">
        <v>915000000</v>
      </c>
      <c r="AD624" s="879"/>
      <c r="AE624" s="879"/>
      <c r="AF624" s="880">
        <f t="shared" si="30"/>
        <v>100</v>
      </c>
      <c r="AG624" s="880"/>
      <c r="AH624" s="880">
        <f t="shared" si="31"/>
        <v>100</v>
      </c>
      <c r="AI624" s="880"/>
      <c r="AJ624" s="878"/>
    </row>
    <row r="625" spans="1:36" ht="24">
      <c r="A625" s="464" t="s">
        <v>2562</v>
      </c>
      <c r="B625" s="465" t="s">
        <v>1505</v>
      </c>
      <c r="C625" s="878"/>
      <c r="D625" s="878"/>
      <c r="E625" s="878"/>
      <c r="F625" s="874"/>
      <c r="G625" s="879">
        <v>5291347000</v>
      </c>
      <c r="H625" s="879"/>
      <c r="I625" s="879">
        <v>5291347000</v>
      </c>
      <c r="J625" s="879"/>
      <c r="K625" s="879"/>
      <c r="L625" s="879">
        <v>4732111000</v>
      </c>
      <c r="M625" s="879"/>
      <c r="N625" s="879">
        <v>4732111000</v>
      </c>
      <c r="O625" s="879"/>
      <c r="P625" s="879"/>
      <c r="Q625" s="874"/>
      <c r="R625" s="874"/>
      <c r="S625" s="874"/>
      <c r="T625" s="874"/>
      <c r="U625" s="874"/>
      <c r="V625" s="879">
        <v>29889000</v>
      </c>
      <c r="W625" s="879"/>
      <c r="X625" s="879">
        <v>29889000</v>
      </c>
      <c r="Y625" s="879"/>
      <c r="Z625" s="879"/>
      <c r="AA625" s="879"/>
      <c r="AB625" s="879"/>
      <c r="AC625" s="879"/>
      <c r="AD625" s="879"/>
      <c r="AE625" s="879"/>
      <c r="AF625" s="880">
        <f t="shared" si="30"/>
        <v>0</v>
      </c>
      <c r="AG625" s="880"/>
      <c r="AH625" s="880">
        <f t="shared" si="31"/>
        <v>0</v>
      </c>
      <c r="AI625" s="880"/>
      <c r="AJ625" s="878"/>
    </row>
    <row r="626" spans="1:36" ht="36">
      <c r="A626" s="464" t="s">
        <v>2563</v>
      </c>
      <c r="B626" s="465" t="s">
        <v>2646</v>
      </c>
      <c r="C626" s="878"/>
      <c r="D626" s="878"/>
      <c r="E626" s="878"/>
      <c r="F626" s="874"/>
      <c r="G626" s="879">
        <v>1213835000</v>
      </c>
      <c r="H626" s="879"/>
      <c r="I626" s="879">
        <v>1213835000</v>
      </c>
      <c r="J626" s="879"/>
      <c r="K626" s="879"/>
      <c r="L626" s="879">
        <v>1038297000</v>
      </c>
      <c r="M626" s="879"/>
      <c r="N626" s="879">
        <v>1038297000</v>
      </c>
      <c r="O626" s="879"/>
      <c r="P626" s="879"/>
      <c r="Q626" s="874"/>
      <c r="R626" s="874"/>
      <c r="S626" s="874"/>
      <c r="T626" s="874"/>
      <c r="U626" s="874"/>
      <c r="V626" s="879">
        <v>235703000</v>
      </c>
      <c r="W626" s="879"/>
      <c r="X626" s="879">
        <v>235703000</v>
      </c>
      <c r="Y626" s="879"/>
      <c r="Z626" s="879"/>
      <c r="AA626" s="879"/>
      <c r="AB626" s="879"/>
      <c r="AC626" s="879"/>
      <c r="AD626" s="879"/>
      <c r="AE626" s="879"/>
      <c r="AF626" s="880">
        <f t="shared" si="30"/>
        <v>0</v>
      </c>
      <c r="AG626" s="880"/>
      <c r="AH626" s="880">
        <f t="shared" si="31"/>
        <v>0</v>
      </c>
      <c r="AI626" s="880"/>
      <c r="AJ626" s="878"/>
    </row>
    <row r="627" spans="1:36" ht="36">
      <c r="A627" s="464" t="s">
        <v>1369</v>
      </c>
      <c r="B627" s="465" t="s">
        <v>2642</v>
      </c>
      <c r="C627" s="878"/>
      <c r="D627" s="878"/>
      <c r="E627" s="878"/>
      <c r="F627" s="874"/>
      <c r="G627" s="879">
        <v>2606687000</v>
      </c>
      <c r="H627" s="879"/>
      <c r="I627" s="879">
        <v>2606687000</v>
      </c>
      <c r="J627" s="879"/>
      <c r="K627" s="879"/>
      <c r="L627" s="879">
        <v>503434000</v>
      </c>
      <c r="M627" s="879"/>
      <c r="N627" s="879">
        <v>503434000</v>
      </c>
      <c r="O627" s="879"/>
      <c r="P627" s="879"/>
      <c r="Q627" s="874"/>
      <c r="R627" s="874"/>
      <c r="S627" s="874"/>
      <c r="T627" s="874"/>
      <c r="U627" s="874"/>
      <c r="V627" s="879">
        <v>1075527000</v>
      </c>
      <c r="W627" s="879"/>
      <c r="X627" s="879">
        <v>1075527000</v>
      </c>
      <c r="Y627" s="879"/>
      <c r="Z627" s="879"/>
      <c r="AA627" s="879">
        <v>1075527000</v>
      </c>
      <c r="AB627" s="879"/>
      <c r="AC627" s="879">
        <v>1075527000</v>
      </c>
      <c r="AD627" s="879"/>
      <c r="AE627" s="879"/>
      <c r="AF627" s="880">
        <f t="shared" si="30"/>
        <v>100</v>
      </c>
      <c r="AG627" s="880"/>
      <c r="AH627" s="880">
        <f t="shared" si="31"/>
        <v>100</v>
      </c>
      <c r="AI627" s="880"/>
      <c r="AJ627" s="878"/>
    </row>
    <row r="628" spans="1:36" ht="36">
      <c r="A628" s="464" t="s">
        <v>1846</v>
      </c>
      <c r="B628" s="465" t="s">
        <v>3324</v>
      </c>
      <c r="C628" s="878"/>
      <c r="D628" s="878"/>
      <c r="E628" s="878"/>
      <c r="F628" s="874"/>
      <c r="G628" s="879">
        <v>3794402000</v>
      </c>
      <c r="H628" s="879"/>
      <c r="I628" s="879">
        <v>3794402000</v>
      </c>
      <c r="J628" s="879"/>
      <c r="K628" s="879"/>
      <c r="L628" s="879">
        <v>147088000</v>
      </c>
      <c r="M628" s="879"/>
      <c r="N628" s="879">
        <v>147088000</v>
      </c>
      <c r="O628" s="879"/>
      <c r="P628" s="879"/>
      <c r="Q628" s="874"/>
      <c r="R628" s="874"/>
      <c r="S628" s="874"/>
      <c r="T628" s="874"/>
      <c r="U628" s="874"/>
      <c r="V628" s="879">
        <v>852912000</v>
      </c>
      <c r="W628" s="879"/>
      <c r="X628" s="879">
        <v>852912000</v>
      </c>
      <c r="Y628" s="879"/>
      <c r="Z628" s="879"/>
      <c r="AA628" s="879">
        <v>201959000</v>
      </c>
      <c r="AB628" s="879"/>
      <c r="AC628" s="879">
        <v>201959000</v>
      </c>
      <c r="AD628" s="879"/>
      <c r="AE628" s="879"/>
      <c r="AF628" s="880">
        <f t="shared" si="30"/>
        <v>23.678761701089911</v>
      </c>
      <c r="AG628" s="880"/>
      <c r="AH628" s="880">
        <f t="shared" si="31"/>
        <v>23.678761701089911</v>
      </c>
      <c r="AI628" s="880"/>
      <c r="AJ628" s="878"/>
    </row>
    <row r="629" spans="1:36" ht="24">
      <c r="A629" s="464" t="s">
        <v>417</v>
      </c>
      <c r="B629" s="465" t="s">
        <v>2647</v>
      </c>
      <c r="C629" s="878"/>
      <c r="D629" s="878"/>
      <c r="E629" s="878"/>
      <c r="F629" s="874"/>
      <c r="G629" s="879">
        <v>7000000000</v>
      </c>
      <c r="H629" s="879"/>
      <c r="I629" s="879">
        <v>7000000000</v>
      </c>
      <c r="J629" s="879"/>
      <c r="K629" s="879"/>
      <c r="L629" s="879">
        <v>1999999000</v>
      </c>
      <c r="M629" s="879"/>
      <c r="N629" s="879">
        <v>1999999000</v>
      </c>
      <c r="O629" s="879"/>
      <c r="P629" s="879"/>
      <c r="Q629" s="874"/>
      <c r="R629" s="874"/>
      <c r="S629" s="874"/>
      <c r="T629" s="874"/>
      <c r="U629" s="874"/>
      <c r="V629" s="879">
        <v>429139000</v>
      </c>
      <c r="W629" s="879"/>
      <c r="X629" s="879">
        <v>429139000</v>
      </c>
      <c r="Y629" s="879"/>
      <c r="Z629" s="879"/>
      <c r="AA629" s="879">
        <v>429139000</v>
      </c>
      <c r="AB629" s="879"/>
      <c r="AC629" s="879">
        <v>429139000</v>
      </c>
      <c r="AD629" s="879"/>
      <c r="AE629" s="879"/>
      <c r="AF629" s="880">
        <f t="shared" si="30"/>
        <v>100</v>
      </c>
      <c r="AG629" s="880"/>
      <c r="AH629" s="880">
        <f t="shared" si="31"/>
        <v>100</v>
      </c>
      <c r="AI629" s="880"/>
      <c r="AJ629" s="878"/>
    </row>
    <row r="630" spans="1:36" ht="24">
      <c r="A630" s="464" t="s">
        <v>1896</v>
      </c>
      <c r="B630" s="465" t="s">
        <v>3087</v>
      </c>
      <c r="C630" s="878"/>
      <c r="D630" s="878"/>
      <c r="E630" s="878"/>
      <c r="F630" s="874"/>
      <c r="G630" s="879">
        <v>7000000000</v>
      </c>
      <c r="H630" s="879"/>
      <c r="I630" s="879">
        <v>7000000000</v>
      </c>
      <c r="J630" s="879"/>
      <c r="K630" s="879"/>
      <c r="L630" s="879">
        <v>1260000000</v>
      </c>
      <c r="M630" s="879"/>
      <c r="N630" s="879">
        <v>1260000000</v>
      </c>
      <c r="O630" s="879"/>
      <c r="P630" s="879"/>
      <c r="Q630" s="874"/>
      <c r="R630" s="874"/>
      <c r="S630" s="874"/>
      <c r="T630" s="874"/>
      <c r="U630" s="874"/>
      <c r="V630" s="879">
        <v>50000000</v>
      </c>
      <c r="W630" s="879"/>
      <c r="X630" s="879">
        <v>50000000</v>
      </c>
      <c r="Y630" s="879"/>
      <c r="Z630" s="879"/>
      <c r="AA630" s="879">
        <v>50000000</v>
      </c>
      <c r="AB630" s="879"/>
      <c r="AC630" s="879">
        <v>50000000</v>
      </c>
      <c r="AD630" s="879"/>
      <c r="AE630" s="879"/>
      <c r="AF630" s="880">
        <f t="shared" si="30"/>
        <v>100</v>
      </c>
      <c r="AG630" s="880"/>
      <c r="AH630" s="880">
        <f t="shared" si="31"/>
        <v>100</v>
      </c>
      <c r="AI630" s="880"/>
      <c r="AJ630" s="878"/>
    </row>
    <row r="631" spans="1:36" ht="36">
      <c r="A631" s="464" t="s">
        <v>2564</v>
      </c>
      <c r="B631" s="465" t="s">
        <v>2641</v>
      </c>
      <c r="C631" s="878"/>
      <c r="D631" s="878"/>
      <c r="E631" s="878"/>
      <c r="F631" s="874"/>
      <c r="G631" s="879">
        <v>3623280000</v>
      </c>
      <c r="H631" s="879"/>
      <c r="I631" s="879">
        <v>3623280000</v>
      </c>
      <c r="J631" s="879"/>
      <c r="K631" s="879"/>
      <c r="L631" s="879">
        <v>1576512000</v>
      </c>
      <c r="M631" s="879"/>
      <c r="N631" s="879">
        <v>1576512000</v>
      </c>
      <c r="O631" s="879"/>
      <c r="P631" s="879"/>
      <c r="Q631" s="874"/>
      <c r="R631" s="874"/>
      <c r="S631" s="874"/>
      <c r="T631" s="874"/>
      <c r="U631" s="874"/>
      <c r="V631" s="879">
        <v>18895000</v>
      </c>
      <c r="W631" s="879"/>
      <c r="X631" s="879">
        <v>18895000</v>
      </c>
      <c r="Y631" s="879"/>
      <c r="Z631" s="879"/>
      <c r="AA631" s="879">
        <v>18895000</v>
      </c>
      <c r="AB631" s="879"/>
      <c r="AC631" s="879">
        <v>18895000</v>
      </c>
      <c r="AD631" s="879"/>
      <c r="AE631" s="879"/>
      <c r="AF631" s="880">
        <f t="shared" si="30"/>
        <v>100</v>
      </c>
      <c r="AG631" s="880"/>
      <c r="AH631" s="880">
        <f t="shared" si="31"/>
        <v>100</v>
      </c>
      <c r="AI631" s="880"/>
      <c r="AJ631" s="878"/>
    </row>
    <row r="632" spans="1:36" ht="48">
      <c r="A632" s="464" t="s">
        <v>2565</v>
      </c>
      <c r="B632" s="465" t="s">
        <v>2640</v>
      </c>
      <c r="C632" s="878"/>
      <c r="D632" s="878"/>
      <c r="E632" s="878"/>
      <c r="F632" s="874"/>
      <c r="G632" s="879">
        <v>3667367000</v>
      </c>
      <c r="H632" s="879"/>
      <c r="I632" s="879">
        <v>3667367000</v>
      </c>
      <c r="J632" s="879"/>
      <c r="K632" s="879"/>
      <c r="L632" s="879">
        <v>871854000</v>
      </c>
      <c r="M632" s="879"/>
      <c r="N632" s="879">
        <v>871854000</v>
      </c>
      <c r="O632" s="879"/>
      <c r="P632" s="879"/>
      <c r="Q632" s="874"/>
      <c r="R632" s="874"/>
      <c r="S632" s="874"/>
      <c r="T632" s="874"/>
      <c r="U632" s="874"/>
      <c r="V632" s="879">
        <v>670543000</v>
      </c>
      <c r="W632" s="879"/>
      <c r="X632" s="879">
        <v>670543000</v>
      </c>
      <c r="Y632" s="879"/>
      <c r="Z632" s="879"/>
      <c r="AA632" s="879">
        <v>670543000</v>
      </c>
      <c r="AB632" s="879"/>
      <c r="AC632" s="879">
        <v>670543000</v>
      </c>
      <c r="AD632" s="879"/>
      <c r="AE632" s="879"/>
      <c r="AF632" s="880">
        <f t="shared" si="30"/>
        <v>100</v>
      </c>
      <c r="AG632" s="880"/>
      <c r="AH632" s="880">
        <f t="shared" si="31"/>
        <v>100</v>
      </c>
      <c r="AI632" s="880"/>
      <c r="AJ632" s="878"/>
    </row>
    <row r="633" spans="1:36" ht="24">
      <c r="A633" s="464" t="s">
        <v>2566</v>
      </c>
      <c r="B633" s="465" t="s">
        <v>2644</v>
      </c>
      <c r="C633" s="878"/>
      <c r="D633" s="878"/>
      <c r="E633" s="878"/>
      <c r="F633" s="874"/>
      <c r="G633" s="879">
        <v>3577532000</v>
      </c>
      <c r="H633" s="879"/>
      <c r="I633" s="879">
        <v>3577532000</v>
      </c>
      <c r="J633" s="879"/>
      <c r="K633" s="879"/>
      <c r="L633" s="879">
        <v>670607000</v>
      </c>
      <c r="M633" s="879"/>
      <c r="N633" s="879">
        <v>670607000</v>
      </c>
      <c r="O633" s="879"/>
      <c r="P633" s="879"/>
      <c r="Q633" s="874"/>
      <c r="R633" s="874"/>
      <c r="S633" s="874"/>
      <c r="T633" s="874"/>
      <c r="U633" s="874"/>
      <c r="V633" s="879">
        <v>505191000</v>
      </c>
      <c r="W633" s="879"/>
      <c r="X633" s="879">
        <v>505191000</v>
      </c>
      <c r="Y633" s="879"/>
      <c r="Z633" s="879"/>
      <c r="AA633" s="879">
        <v>505191000</v>
      </c>
      <c r="AB633" s="879"/>
      <c r="AC633" s="879">
        <v>505191000</v>
      </c>
      <c r="AD633" s="879"/>
      <c r="AE633" s="879"/>
      <c r="AF633" s="880">
        <f t="shared" si="30"/>
        <v>100</v>
      </c>
      <c r="AG633" s="880"/>
      <c r="AH633" s="880">
        <f t="shared" si="31"/>
        <v>100</v>
      </c>
      <c r="AI633" s="880"/>
      <c r="AJ633" s="878"/>
    </row>
    <row r="634" spans="1:36" ht="48">
      <c r="A634" s="464" t="s">
        <v>2567</v>
      </c>
      <c r="B634" s="465" t="s">
        <v>3325</v>
      </c>
      <c r="C634" s="878"/>
      <c r="D634" s="878"/>
      <c r="E634" s="878"/>
      <c r="F634" s="874"/>
      <c r="G634" s="879">
        <v>5928000000</v>
      </c>
      <c r="H634" s="879"/>
      <c r="I634" s="879">
        <v>5928000000</v>
      </c>
      <c r="J634" s="879"/>
      <c r="K634" s="879"/>
      <c r="L634" s="879">
        <v>430998000</v>
      </c>
      <c r="M634" s="879"/>
      <c r="N634" s="879">
        <v>430998000</v>
      </c>
      <c r="O634" s="879"/>
      <c r="P634" s="879"/>
      <c r="Q634" s="874"/>
      <c r="R634" s="874"/>
      <c r="S634" s="874"/>
      <c r="T634" s="874"/>
      <c r="U634" s="874"/>
      <c r="V634" s="879">
        <v>23002000</v>
      </c>
      <c r="W634" s="879"/>
      <c r="X634" s="879">
        <v>23002000</v>
      </c>
      <c r="Y634" s="879"/>
      <c r="Z634" s="879"/>
      <c r="AA634" s="879"/>
      <c r="AB634" s="879"/>
      <c r="AC634" s="879"/>
      <c r="AD634" s="879"/>
      <c r="AE634" s="879"/>
      <c r="AF634" s="880">
        <f t="shared" si="30"/>
        <v>0</v>
      </c>
      <c r="AG634" s="880"/>
      <c r="AH634" s="880">
        <f t="shared" si="31"/>
        <v>0</v>
      </c>
      <c r="AI634" s="880"/>
      <c r="AJ634" s="878"/>
    </row>
    <row r="635" spans="1:36" ht="36">
      <c r="A635" s="464" t="s">
        <v>2569</v>
      </c>
      <c r="B635" s="465" t="s">
        <v>1510</v>
      </c>
      <c r="C635" s="878"/>
      <c r="D635" s="878"/>
      <c r="E635" s="878"/>
      <c r="F635" s="874"/>
      <c r="G635" s="879">
        <v>3229910000</v>
      </c>
      <c r="H635" s="879"/>
      <c r="I635" s="879">
        <v>3229910000</v>
      </c>
      <c r="J635" s="879"/>
      <c r="K635" s="879"/>
      <c r="L635" s="879">
        <v>1012762000</v>
      </c>
      <c r="M635" s="879"/>
      <c r="N635" s="879">
        <v>1012762000</v>
      </c>
      <c r="O635" s="879"/>
      <c r="P635" s="879"/>
      <c r="Q635" s="874"/>
      <c r="R635" s="874"/>
      <c r="S635" s="874"/>
      <c r="T635" s="874"/>
      <c r="U635" s="874"/>
      <c r="V635" s="879">
        <v>28238000</v>
      </c>
      <c r="W635" s="879"/>
      <c r="X635" s="879">
        <v>28238000</v>
      </c>
      <c r="Y635" s="879"/>
      <c r="Z635" s="879"/>
      <c r="AA635" s="879"/>
      <c r="AB635" s="879"/>
      <c r="AC635" s="879"/>
      <c r="AD635" s="879"/>
      <c r="AE635" s="879"/>
      <c r="AF635" s="880">
        <f t="shared" si="30"/>
        <v>0</v>
      </c>
      <c r="AG635" s="880"/>
      <c r="AH635" s="880">
        <f t="shared" si="31"/>
        <v>0</v>
      </c>
      <c r="AI635" s="880"/>
      <c r="AJ635" s="878"/>
    </row>
    <row r="636" spans="1:36" ht="24">
      <c r="A636" s="464" t="s">
        <v>2570</v>
      </c>
      <c r="B636" s="465" t="s">
        <v>1511</v>
      </c>
      <c r="C636" s="878"/>
      <c r="D636" s="878"/>
      <c r="E636" s="878"/>
      <c r="F636" s="874"/>
      <c r="G636" s="879">
        <v>30000000000</v>
      </c>
      <c r="H636" s="879"/>
      <c r="I636" s="879">
        <v>30000000000</v>
      </c>
      <c r="J636" s="879"/>
      <c r="K636" s="879"/>
      <c r="L636" s="879">
        <v>2761170000</v>
      </c>
      <c r="M636" s="879"/>
      <c r="N636" s="879">
        <v>2761170000</v>
      </c>
      <c r="O636" s="879"/>
      <c r="P636" s="879"/>
      <c r="Q636" s="874"/>
      <c r="R636" s="874"/>
      <c r="S636" s="874"/>
      <c r="T636" s="874"/>
      <c r="U636" s="874"/>
      <c r="V636" s="879">
        <v>64830000</v>
      </c>
      <c r="W636" s="879"/>
      <c r="X636" s="879">
        <v>64830000</v>
      </c>
      <c r="Y636" s="879"/>
      <c r="Z636" s="879"/>
      <c r="AA636" s="879"/>
      <c r="AB636" s="879"/>
      <c r="AC636" s="879"/>
      <c r="AD636" s="879"/>
      <c r="AE636" s="879"/>
      <c r="AF636" s="880">
        <f t="shared" si="30"/>
        <v>0</v>
      </c>
      <c r="AG636" s="880"/>
      <c r="AH636" s="880">
        <f t="shared" si="31"/>
        <v>0</v>
      </c>
      <c r="AI636" s="880"/>
      <c r="AJ636" s="878"/>
    </row>
    <row r="637" spans="1:36" ht="24">
      <c r="A637" s="464" t="s">
        <v>2571</v>
      </c>
      <c r="B637" s="465" t="s">
        <v>1520</v>
      </c>
      <c r="C637" s="878"/>
      <c r="D637" s="878"/>
      <c r="E637" s="878"/>
      <c r="F637" s="874"/>
      <c r="G637" s="879">
        <v>3000000000</v>
      </c>
      <c r="H637" s="879"/>
      <c r="I637" s="879">
        <v>3000000000</v>
      </c>
      <c r="J637" s="879"/>
      <c r="K637" s="879"/>
      <c r="L637" s="879">
        <v>1843139000</v>
      </c>
      <c r="M637" s="879"/>
      <c r="N637" s="879">
        <v>1843139000</v>
      </c>
      <c r="O637" s="879"/>
      <c r="P637" s="879"/>
      <c r="Q637" s="874"/>
      <c r="R637" s="874"/>
      <c r="S637" s="874"/>
      <c r="T637" s="874"/>
      <c r="U637" s="874"/>
      <c r="V637" s="879">
        <v>46861000</v>
      </c>
      <c r="W637" s="879"/>
      <c r="X637" s="879">
        <v>46861000</v>
      </c>
      <c r="Y637" s="879"/>
      <c r="Z637" s="879"/>
      <c r="AA637" s="879">
        <v>24491000</v>
      </c>
      <c r="AB637" s="879"/>
      <c r="AC637" s="879">
        <v>24491000</v>
      </c>
      <c r="AD637" s="879"/>
      <c r="AE637" s="879"/>
      <c r="AF637" s="880">
        <f t="shared" si="30"/>
        <v>52.263075905337061</v>
      </c>
      <c r="AG637" s="880"/>
      <c r="AH637" s="880">
        <f t="shared" si="31"/>
        <v>52.263075905337061</v>
      </c>
      <c r="AI637" s="880"/>
      <c r="AJ637" s="878"/>
    </row>
    <row r="638" spans="1:36" ht="60">
      <c r="A638" s="464" t="s">
        <v>2087</v>
      </c>
      <c r="B638" s="465" t="s">
        <v>2609</v>
      </c>
      <c r="C638" s="878"/>
      <c r="D638" s="878"/>
      <c r="E638" s="878"/>
      <c r="F638" s="874"/>
      <c r="G638" s="879">
        <v>5795000000</v>
      </c>
      <c r="H638" s="879"/>
      <c r="I638" s="879">
        <v>5795000000</v>
      </c>
      <c r="J638" s="879"/>
      <c r="K638" s="879"/>
      <c r="L638" s="879">
        <v>2072505000</v>
      </c>
      <c r="M638" s="879"/>
      <c r="N638" s="879">
        <v>2072505000</v>
      </c>
      <c r="O638" s="879"/>
      <c r="P638" s="879"/>
      <c r="Q638" s="874"/>
      <c r="R638" s="874"/>
      <c r="S638" s="874"/>
      <c r="T638" s="874"/>
      <c r="U638" s="874"/>
      <c r="V638" s="879">
        <v>482495000</v>
      </c>
      <c r="W638" s="879"/>
      <c r="X638" s="879">
        <v>482495000</v>
      </c>
      <c r="Y638" s="879"/>
      <c r="Z638" s="879"/>
      <c r="AA638" s="879"/>
      <c r="AB638" s="879"/>
      <c r="AC638" s="879"/>
      <c r="AD638" s="879"/>
      <c r="AE638" s="879"/>
      <c r="AF638" s="880">
        <f t="shared" si="30"/>
        <v>0</v>
      </c>
      <c r="AG638" s="880"/>
      <c r="AH638" s="880">
        <f t="shared" si="31"/>
        <v>0</v>
      </c>
      <c r="AI638" s="880"/>
      <c r="AJ638" s="878"/>
    </row>
    <row r="639" spans="1:36" ht="24">
      <c r="A639" s="464" t="s">
        <v>2572</v>
      </c>
      <c r="B639" s="465" t="s">
        <v>1523</v>
      </c>
      <c r="C639" s="878"/>
      <c r="D639" s="878"/>
      <c r="E639" s="878"/>
      <c r="F639" s="874"/>
      <c r="G639" s="879">
        <v>5735000000</v>
      </c>
      <c r="H639" s="879"/>
      <c r="I639" s="879">
        <v>5735000000</v>
      </c>
      <c r="J639" s="879"/>
      <c r="K639" s="879"/>
      <c r="L639" s="879">
        <v>2927352000</v>
      </c>
      <c r="M639" s="879"/>
      <c r="N639" s="879">
        <v>2927352000</v>
      </c>
      <c r="O639" s="879"/>
      <c r="P639" s="879"/>
      <c r="Q639" s="874"/>
      <c r="R639" s="874"/>
      <c r="S639" s="874"/>
      <c r="T639" s="874"/>
      <c r="U639" s="874"/>
      <c r="V639" s="879">
        <v>122648000</v>
      </c>
      <c r="W639" s="879"/>
      <c r="X639" s="879">
        <v>122648000</v>
      </c>
      <c r="Y639" s="879"/>
      <c r="Z639" s="879"/>
      <c r="AA639" s="879">
        <v>122648000</v>
      </c>
      <c r="AB639" s="879"/>
      <c r="AC639" s="879">
        <v>122648000</v>
      </c>
      <c r="AD639" s="879"/>
      <c r="AE639" s="879"/>
      <c r="AF639" s="880">
        <f t="shared" si="30"/>
        <v>100</v>
      </c>
      <c r="AG639" s="880"/>
      <c r="AH639" s="880">
        <f t="shared" si="31"/>
        <v>100</v>
      </c>
      <c r="AI639" s="880"/>
      <c r="AJ639" s="878"/>
    </row>
    <row r="640" spans="1:36" ht="24">
      <c r="A640" s="464" t="s">
        <v>2573</v>
      </c>
      <c r="B640" s="465" t="s">
        <v>3326</v>
      </c>
      <c r="C640" s="878"/>
      <c r="D640" s="878"/>
      <c r="E640" s="878"/>
      <c r="F640" s="874"/>
      <c r="G640" s="879">
        <v>800000000</v>
      </c>
      <c r="H640" s="879"/>
      <c r="I640" s="879">
        <v>800000000</v>
      </c>
      <c r="J640" s="879"/>
      <c r="K640" s="879"/>
      <c r="L640" s="879">
        <v>1750000000</v>
      </c>
      <c r="M640" s="879"/>
      <c r="N640" s="879">
        <v>1750000000</v>
      </c>
      <c r="O640" s="879"/>
      <c r="P640" s="879"/>
      <c r="Q640" s="874"/>
      <c r="R640" s="874"/>
      <c r="S640" s="874"/>
      <c r="T640" s="874"/>
      <c r="U640" s="874"/>
      <c r="V640" s="879">
        <v>50000000</v>
      </c>
      <c r="W640" s="879"/>
      <c r="X640" s="879">
        <v>50000000</v>
      </c>
      <c r="Y640" s="879"/>
      <c r="Z640" s="879"/>
      <c r="AA640" s="879">
        <v>50000000</v>
      </c>
      <c r="AB640" s="879"/>
      <c r="AC640" s="879">
        <v>50000000</v>
      </c>
      <c r="AD640" s="879"/>
      <c r="AE640" s="879"/>
      <c r="AF640" s="880">
        <f t="shared" si="30"/>
        <v>100</v>
      </c>
      <c r="AG640" s="880"/>
      <c r="AH640" s="880">
        <f t="shared" si="31"/>
        <v>100</v>
      </c>
      <c r="AI640" s="880"/>
      <c r="AJ640" s="878"/>
    </row>
    <row r="641" spans="1:36" ht="24">
      <c r="A641" s="464" t="s">
        <v>2574</v>
      </c>
      <c r="B641" s="465" t="s">
        <v>3327</v>
      </c>
      <c r="C641" s="878"/>
      <c r="D641" s="878"/>
      <c r="E641" s="878"/>
      <c r="F641" s="874"/>
      <c r="G641" s="879">
        <v>2700000000</v>
      </c>
      <c r="H641" s="879"/>
      <c r="I641" s="879">
        <v>2700000000</v>
      </c>
      <c r="J641" s="879"/>
      <c r="K641" s="879"/>
      <c r="L641" s="879">
        <v>1000000000</v>
      </c>
      <c r="M641" s="879"/>
      <c r="N641" s="879">
        <v>1000000000</v>
      </c>
      <c r="O641" s="879"/>
      <c r="P641" s="879"/>
      <c r="Q641" s="874"/>
      <c r="R641" s="874"/>
      <c r="S641" s="874"/>
      <c r="T641" s="874"/>
      <c r="U641" s="874"/>
      <c r="V641" s="879">
        <v>850000000</v>
      </c>
      <c r="W641" s="879"/>
      <c r="X641" s="879">
        <v>850000000</v>
      </c>
      <c r="Y641" s="879"/>
      <c r="Z641" s="879"/>
      <c r="AA641" s="879">
        <v>850000000</v>
      </c>
      <c r="AB641" s="879"/>
      <c r="AC641" s="879">
        <v>850000000</v>
      </c>
      <c r="AD641" s="879"/>
      <c r="AE641" s="879"/>
      <c r="AF641" s="880">
        <f t="shared" si="30"/>
        <v>100</v>
      </c>
      <c r="AG641" s="880"/>
      <c r="AH641" s="880">
        <f t="shared" si="31"/>
        <v>100</v>
      </c>
      <c r="AI641" s="880"/>
      <c r="AJ641" s="878"/>
    </row>
    <row r="642" spans="1:36" ht="24">
      <c r="A642" s="464" t="s">
        <v>2575</v>
      </c>
      <c r="B642" s="465" t="s">
        <v>1526</v>
      </c>
      <c r="C642" s="878"/>
      <c r="D642" s="878"/>
      <c r="E642" s="878"/>
      <c r="F642" s="874"/>
      <c r="G642" s="879">
        <v>4606152000</v>
      </c>
      <c r="H642" s="879"/>
      <c r="I642" s="879">
        <v>4606152000</v>
      </c>
      <c r="J642" s="879"/>
      <c r="K642" s="879"/>
      <c r="L642" s="879">
        <v>1190000000</v>
      </c>
      <c r="M642" s="879"/>
      <c r="N642" s="879">
        <v>1190000000</v>
      </c>
      <c r="O642" s="879"/>
      <c r="P642" s="879"/>
      <c r="Q642" s="874"/>
      <c r="R642" s="874"/>
      <c r="S642" s="874"/>
      <c r="T642" s="874"/>
      <c r="U642" s="874"/>
      <c r="V642" s="879">
        <v>212000000</v>
      </c>
      <c r="W642" s="879"/>
      <c r="X642" s="879">
        <v>212000000</v>
      </c>
      <c r="Y642" s="879"/>
      <c r="Z642" s="879"/>
      <c r="AA642" s="879"/>
      <c r="AB642" s="879"/>
      <c r="AC642" s="879"/>
      <c r="AD642" s="879"/>
      <c r="AE642" s="879"/>
      <c r="AF642" s="880">
        <f t="shared" si="30"/>
        <v>0</v>
      </c>
      <c r="AG642" s="880"/>
      <c r="AH642" s="880">
        <f t="shared" si="31"/>
        <v>0</v>
      </c>
      <c r="AI642" s="880"/>
      <c r="AJ642" s="878"/>
    </row>
    <row r="643" spans="1:36" ht="24">
      <c r="A643" s="464" t="s">
        <v>2576</v>
      </c>
      <c r="B643" s="465" t="s">
        <v>1527</v>
      </c>
      <c r="C643" s="878"/>
      <c r="D643" s="878"/>
      <c r="E643" s="878"/>
      <c r="F643" s="874"/>
      <c r="G643" s="879">
        <v>4185273000</v>
      </c>
      <c r="H643" s="879"/>
      <c r="I643" s="879">
        <v>4185273000</v>
      </c>
      <c r="J643" s="879"/>
      <c r="K643" s="879"/>
      <c r="L643" s="879">
        <v>1992763000</v>
      </c>
      <c r="M643" s="879"/>
      <c r="N643" s="879">
        <v>1992763000</v>
      </c>
      <c r="O643" s="879"/>
      <c r="P643" s="879"/>
      <c r="Q643" s="874"/>
      <c r="R643" s="874"/>
      <c r="S643" s="874"/>
      <c r="T643" s="874"/>
      <c r="U643" s="874"/>
      <c r="V643" s="879">
        <v>84395000</v>
      </c>
      <c r="W643" s="879"/>
      <c r="X643" s="879">
        <v>84395000</v>
      </c>
      <c r="Y643" s="879"/>
      <c r="Z643" s="879"/>
      <c r="AA643" s="879"/>
      <c r="AB643" s="879"/>
      <c r="AC643" s="879"/>
      <c r="AD643" s="879"/>
      <c r="AE643" s="879"/>
      <c r="AF643" s="880">
        <f t="shared" si="30"/>
        <v>0</v>
      </c>
      <c r="AG643" s="880"/>
      <c r="AH643" s="880">
        <f t="shared" si="31"/>
        <v>0</v>
      </c>
      <c r="AI643" s="880"/>
      <c r="AJ643" s="878"/>
    </row>
    <row r="644" spans="1:36" ht="24">
      <c r="A644" s="464" t="s">
        <v>2577</v>
      </c>
      <c r="B644" s="465" t="s">
        <v>1529</v>
      </c>
      <c r="C644" s="878"/>
      <c r="D644" s="878"/>
      <c r="E644" s="878"/>
      <c r="F644" s="874"/>
      <c r="G644" s="879">
        <v>2894749000</v>
      </c>
      <c r="H644" s="879"/>
      <c r="I644" s="879">
        <v>2894749000</v>
      </c>
      <c r="J644" s="879"/>
      <c r="K644" s="879"/>
      <c r="L644" s="879">
        <v>2549957000</v>
      </c>
      <c r="M644" s="879"/>
      <c r="N644" s="879">
        <v>2549957000</v>
      </c>
      <c r="O644" s="879"/>
      <c r="P644" s="879"/>
      <c r="Q644" s="874"/>
      <c r="R644" s="874"/>
      <c r="S644" s="874"/>
      <c r="T644" s="874"/>
      <c r="U644" s="874"/>
      <c r="V644" s="879">
        <v>51680000</v>
      </c>
      <c r="W644" s="879"/>
      <c r="X644" s="879">
        <v>51680000</v>
      </c>
      <c r="Y644" s="879"/>
      <c r="Z644" s="879"/>
      <c r="AA644" s="879">
        <v>27426000</v>
      </c>
      <c r="AB644" s="879"/>
      <c r="AC644" s="879">
        <v>27426000</v>
      </c>
      <c r="AD644" s="879"/>
      <c r="AE644" s="879"/>
      <c r="AF644" s="880">
        <f t="shared" si="30"/>
        <v>53.068885448916411</v>
      </c>
      <c r="AG644" s="880"/>
      <c r="AH644" s="880">
        <f t="shared" si="31"/>
        <v>53.068885448916411</v>
      </c>
      <c r="AI644" s="880"/>
      <c r="AJ644" s="878"/>
    </row>
    <row r="645" spans="1:36" ht="24">
      <c r="A645" s="464" t="s">
        <v>2578</v>
      </c>
      <c r="B645" s="465" t="s">
        <v>1530</v>
      </c>
      <c r="C645" s="878"/>
      <c r="D645" s="878"/>
      <c r="E645" s="878"/>
      <c r="F645" s="874"/>
      <c r="G645" s="879">
        <v>2722045000</v>
      </c>
      <c r="H645" s="879"/>
      <c r="I645" s="879">
        <v>2722045000</v>
      </c>
      <c r="J645" s="879"/>
      <c r="K645" s="879"/>
      <c r="L645" s="879">
        <v>2667669000</v>
      </c>
      <c r="M645" s="879"/>
      <c r="N645" s="879">
        <v>2667669000</v>
      </c>
      <c r="O645" s="879"/>
      <c r="P645" s="879"/>
      <c r="Q645" s="874"/>
      <c r="R645" s="874"/>
      <c r="S645" s="874"/>
      <c r="T645" s="874"/>
      <c r="U645" s="874"/>
      <c r="V645" s="879">
        <v>29981000</v>
      </c>
      <c r="W645" s="879"/>
      <c r="X645" s="879">
        <v>29981000</v>
      </c>
      <c r="Y645" s="879"/>
      <c r="Z645" s="879"/>
      <c r="AA645" s="879"/>
      <c r="AB645" s="879"/>
      <c r="AC645" s="879"/>
      <c r="AD645" s="879"/>
      <c r="AE645" s="879"/>
      <c r="AF645" s="880">
        <f t="shared" si="30"/>
        <v>0</v>
      </c>
      <c r="AG645" s="880"/>
      <c r="AH645" s="880">
        <f t="shared" si="31"/>
        <v>0</v>
      </c>
      <c r="AI645" s="880"/>
      <c r="AJ645" s="878"/>
    </row>
    <row r="646" spans="1:36" ht="24">
      <c r="A646" s="464" t="s">
        <v>2579</v>
      </c>
      <c r="B646" s="465" t="s">
        <v>2619</v>
      </c>
      <c r="C646" s="878"/>
      <c r="D646" s="878"/>
      <c r="E646" s="878"/>
      <c r="F646" s="874"/>
      <c r="G646" s="879">
        <v>15030000000</v>
      </c>
      <c r="H646" s="879"/>
      <c r="I646" s="879">
        <v>15030000000</v>
      </c>
      <c r="J646" s="879"/>
      <c r="K646" s="879"/>
      <c r="L646" s="879"/>
      <c r="M646" s="879"/>
      <c r="N646" s="879"/>
      <c r="O646" s="879"/>
      <c r="P646" s="879"/>
      <c r="Q646" s="874"/>
      <c r="R646" s="874"/>
      <c r="S646" s="874"/>
      <c r="T646" s="874"/>
      <c r="U646" s="874"/>
      <c r="V646" s="879">
        <v>75000000</v>
      </c>
      <c r="W646" s="879"/>
      <c r="X646" s="879">
        <v>75000000</v>
      </c>
      <c r="Y646" s="879"/>
      <c r="Z646" s="879"/>
      <c r="AA646" s="879">
        <v>75000000</v>
      </c>
      <c r="AB646" s="879"/>
      <c r="AC646" s="879">
        <v>75000000</v>
      </c>
      <c r="AD646" s="879"/>
      <c r="AE646" s="879"/>
      <c r="AF646" s="880">
        <f t="shared" si="30"/>
        <v>100</v>
      </c>
      <c r="AG646" s="880"/>
      <c r="AH646" s="880">
        <f t="shared" si="31"/>
        <v>100</v>
      </c>
      <c r="AI646" s="880"/>
      <c r="AJ646" s="878"/>
    </row>
    <row r="647" spans="1:36" ht="36">
      <c r="A647" s="464" t="s">
        <v>2580</v>
      </c>
      <c r="B647" s="465" t="s">
        <v>3328</v>
      </c>
      <c r="C647" s="878"/>
      <c r="D647" s="878"/>
      <c r="E647" s="878"/>
      <c r="F647" s="874"/>
      <c r="G647" s="879">
        <v>16625000000</v>
      </c>
      <c r="H647" s="879"/>
      <c r="I647" s="879">
        <v>16625000000</v>
      </c>
      <c r="J647" s="879"/>
      <c r="K647" s="879"/>
      <c r="L647" s="879"/>
      <c r="M647" s="879"/>
      <c r="N647" s="879"/>
      <c r="O647" s="879"/>
      <c r="P647" s="879"/>
      <c r="Q647" s="874"/>
      <c r="R647" s="874"/>
      <c r="S647" s="874"/>
      <c r="T647" s="874"/>
      <c r="U647" s="874"/>
      <c r="V647" s="879">
        <v>334000000</v>
      </c>
      <c r="W647" s="879"/>
      <c r="X647" s="879">
        <v>334000000</v>
      </c>
      <c r="Y647" s="879"/>
      <c r="Z647" s="879"/>
      <c r="AA647" s="879">
        <v>333996000</v>
      </c>
      <c r="AB647" s="879"/>
      <c r="AC647" s="879">
        <v>333996000</v>
      </c>
      <c r="AD647" s="879"/>
      <c r="AE647" s="879"/>
      <c r="AF647" s="880">
        <f t="shared" si="30"/>
        <v>99.99880239520958</v>
      </c>
      <c r="AG647" s="880"/>
      <c r="AH647" s="880">
        <f t="shared" si="31"/>
        <v>99.99880239520958</v>
      </c>
      <c r="AI647" s="880"/>
      <c r="AJ647" s="878"/>
    </row>
    <row r="648" spans="1:36" ht="36">
      <c r="A648" s="464" t="s">
        <v>1109</v>
      </c>
      <c r="B648" s="465" t="s">
        <v>2653</v>
      </c>
      <c r="C648" s="878"/>
      <c r="D648" s="878"/>
      <c r="E648" s="878"/>
      <c r="F648" s="874"/>
      <c r="G648" s="879">
        <v>3000000000</v>
      </c>
      <c r="H648" s="879"/>
      <c r="I648" s="879">
        <v>3000000000</v>
      </c>
      <c r="J648" s="879"/>
      <c r="K648" s="879"/>
      <c r="L648" s="879"/>
      <c r="M648" s="879"/>
      <c r="N648" s="879"/>
      <c r="O648" s="879"/>
      <c r="P648" s="879"/>
      <c r="Q648" s="874"/>
      <c r="R648" s="874"/>
      <c r="S648" s="874"/>
      <c r="T648" s="874"/>
      <c r="U648" s="874"/>
      <c r="V648" s="879">
        <v>281264000</v>
      </c>
      <c r="W648" s="879"/>
      <c r="X648" s="879">
        <v>281264000</v>
      </c>
      <c r="Y648" s="879"/>
      <c r="Z648" s="879"/>
      <c r="AA648" s="879">
        <v>180758000</v>
      </c>
      <c r="AB648" s="879"/>
      <c r="AC648" s="879">
        <v>180758000</v>
      </c>
      <c r="AD648" s="879"/>
      <c r="AE648" s="879"/>
      <c r="AF648" s="880">
        <f t="shared" si="30"/>
        <v>64.266312076909955</v>
      </c>
      <c r="AG648" s="880"/>
      <c r="AH648" s="880">
        <f t="shared" si="31"/>
        <v>64.266312076909955</v>
      </c>
      <c r="AI648" s="880"/>
      <c r="AJ648" s="878"/>
    </row>
    <row r="649" spans="1:36" ht="24">
      <c r="A649" s="464" t="s">
        <v>2581</v>
      </c>
      <c r="B649" s="465" t="s">
        <v>3329</v>
      </c>
      <c r="C649" s="878"/>
      <c r="D649" s="878"/>
      <c r="E649" s="878"/>
      <c r="F649" s="874"/>
      <c r="G649" s="879">
        <v>600000000</v>
      </c>
      <c r="H649" s="879"/>
      <c r="I649" s="879">
        <v>600000000</v>
      </c>
      <c r="J649" s="879"/>
      <c r="K649" s="879"/>
      <c r="L649" s="879"/>
      <c r="M649" s="879"/>
      <c r="N649" s="879"/>
      <c r="O649" s="879"/>
      <c r="P649" s="879"/>
      <c r="Q649" s="874"/>
      <c r="R649" s="874"/>
      <c r="S649" s="874"/>
      <c r="T649" s="874"/>
      <c r="U649" s="874"/>
      <c r="V649" s="879">
        <v>600000000</v>
      </c>
      <c r="W649" s="879"/>
      <c r="X649" s="879">
        <v>600000000</v>
      </c>
      <c r="Y649" s="879"/>
      <c r="Z649" s="879"/>
      <c r="AA649" s="879">
        <v>578907905</v>
      </c>
      <c r="AB649" s="879"/>
      <c r="AC649" s="879">
        <v>578907905</v>
      </c>
      <c r="AD649" s="879"/>
      <c r="AE649" s="879"/>
      <c r="AF649" s="880">
        <f t="shared" si="30"/>
        <v>96.484650833333333</v>
      </c>
      <c r="AG649" s="880"/>
      <c r="AH649" s="880">
        <f t="shared" si="31"/>
        <v>96.484650833333333</v>
      </c>
      <c r="AI649" s="880"/>
      <c r="AJ649" s="878"/>
    </row>
    <row r="650" spans="1:36" ht="12">
      <c r="A650" s="464" t="s">
        <v>1110</v>
      </c>
      <c r="B650" s="465" t="s">
        <v>3239</v>
      </c>
      <c r="C650" s="878"/>
      <c r="D650" s="878"/>
      <c r="E650" s="878"/>
      <c r="F650" s="874"/>
      <c r="G650" s="879">
        <v>4000000000</v>
      </c>
      <c r="H650" s="879"/>
      <c r="I650" s="879">
        <v>4000000000</v>
      </c>
      <c r="J650" s="879"/>
      <c r="K650" s="879"/>
      <c r="L650" s="879">
        <v>720000000</v>
      </c>
      <c r="M650" s="879"/>
      <c r="N650" s="879">
        <v>720000000</v>
      </c>
      <c r="O650" s="879"/>
      <c r="P650" s="879"/>
      <c r="Q650" s="874"/>
      <c r="R650" s="874"/>
      <c r="S650" s="874"/>
      <c r="T650" s="874"/>
      <c r="U650" s="874"/>
      <c r="V650" s="879">
        <v>720000000</v>
      </c>
      <c r="W650" s="879"/>
      <c r="X650" s="879">
        <v>720000000</v>
      </c>
      <c r="Y650" s="879"/>
      <c r="Z650" s="879"/>
      <c r="AA650" s="879">
        <v>720000000</v>
      </c>
      <c r="AB650" s="879"/>
      <c r="AC650" s="879">
        <v>720000000</v>
      </c>
      <c r="AD650" s="879"/>
      <c r="AE650" s="879"/>
      <c r="AF650" s="880">
        <f t="shared" si="30"/>
        <v>100</v>
      </c>
      <c r="AG650" s="880"/>
      <c r="AH650" s="880">
        <f t="shared" si="31"/>
        <v>100</v>
      </c>
      <c r="AI650" s="880"/>
      <c r="AJ650" s="878"/>
    </row>
    <row r="651" spans="1:36" ht="36">
      <c r="A651" s="464" t="s">
        <v>396</v>
      </c>
      <c r="B651" s="465" t="s">
        <v>1534</v>
      </c>
      <c r="C651" s="878"/>
      <c r="D651" s="878"/>
      <c r="E651" s="878"/>
      <c r="F651" s="874"/>
      <c r="G651" s="879">
        <v>4998000000</v>
      </c>
      <c r="H651" s="879"/>
      <c r="I651" s="879">
        <v>4998000000</v>
      </c>
      <c r="J651" s="879"/>
      <c r="K651" s="879"/>
      <c r="L651" s="879">
        <v>2717850832</v>
      </c>
      <c r="M651" s="879"/>
      <c r="N651" s="879">
        <v>2717850832</v>
      </c>
      <c r="O651" s="879"/>
      <c r="P651" s="879"/>
      <c r="Q651" s="874"/>
      <c r="R651" s="874"/>
      <c r="S651" s="874"/>
      <c r="T651" s="874"/>
      <c r="U651" s="874"/>
      <c r="V651" s="879">
        <v>167149168</v>
      </c>
      <c r="W651" s="879"/>
      <c r="X651" s="879">
        <v>167149168</v>
      </c>
      <c r="Y651" s="879"/>
      <c r="Z651" s="879"/>
      <c r="AA651" s="879">
        <v>64939000</v>
      </c>
      <c r="AB651" s="879"/>
      <c r="AC651" s="879">
        <v>64939000</v>
      </c>
      <c r="AD651" s="879"/>
      <c r="AE651" s="879"/>
      <c r="AF651" s="880">
        <f t="shared" ref="AF651:AF714" si="32">AA651/V651*100</f>
        <v>38.850926257676619</v>
      </c>
      <c r="AG651" s="880"/>
      <c r="AH651" s="880">
        <f t="shared" ref="AH651:AH714" si="33">AC651/X651*100</f>
        <v>38.850926257676619</v>
      </c>
      <c r="AI651" s="880"/>
      <c r="AJ651" s="878"/>
    </row>
    <row r="652" spans="1:36" ht="24">
      <c r="A652" s="464" t="s">
        <v>2582</v>
      </c>
      <c r="B652" s="465" t="s">
        <v>3330</v>
      </c>
      <c r="C652" s="878"/>
      <c r="D652" s="878"/>
      <c r="E652" s="878"/>
      <c r="F652" s="874"/>
      <c r="G652" s="879">
        <v>3696615000</v>
      </c>
      <c r="H652" s="879"/>
      <c r="I652" s="879">
        <v>3696615000</v>
      </c>
      <c r="J652" s="879"/>
      <c r="K652" s="879"/>
      <c r="L652" s="879">
        <v>3628883510</v>
      </c>
      <c r="M652" s="879"/>
      <c r="N652" s="879">
        <v>3628883510</v>
      </c>
      <c r="O652" s="879"/>
      <c r="P652" s="879"/>
      <c r="Q652" s="874"/>
      <c r="R652" s="874"/>
      <c r="S652" s="874"/>
      <c r="T652" s="874"/>
      <c r="U652" s="874"/>
      <c r="V652" s="879">
        <v>51924490</v>
      </c>
      <c r="W652" s="879"/>
      <c r="X652" s="879">
        <v>51924490</v>
      </c>
      <c r="Y652" s="879"/>
      <c r="Z652" s="879"/>
      <c r="AA652" s="879"/>
      <c r="AB652" s="879"/>
      <c r="AC652" s="879"/>
      <c r="AD652" s="879"/>
      <c r="AE652" s="879"/>
      <c r="AF652" s="880">
        <f t="shared" si="32"/>
        <v>0</v>
      </c>
      <c r="AG652" s="880"/>
      <c r="AH652" s="880">
        <f t="shared" si="33"/>
        <v>0</v>
      </c>
      <c r="AI652" s="880"/>
      <c r="AJ652" s="878"/>
    </row>
    <row r="653" spans="1:36" ht="36">
      <c r="A653" s="464" t="s">
        <v>2583</v>
      </c>
      <c r="B653" s="465" t="s">
        <v>1537</v>
      </c>
      <c r="C653" s="878"/>
      <c r="D653" s="878"/>
      <c r="E653" s="878"/>
      <c r="F653" s="874"/>
      <c r="G653" s="879">
        <v>6324430000</v>
      </c>
      <c r="H653" s="879"/>
      <c r="I653" s="879">
        <v>6324430000</v>
      </c>
      <c r="J653" s="879"/>
      <c r="K653" s="879"/>
      <c r="L653" s="879">
        <v>3733288000</v>
      </c>
      <c r="M653" s="879"/>
      <c r="N653" s="879">
        <v>3733288000</v>
      </c>
      <c r="O653" s="879"/>
      <c r="P653" s="879"/>
      <c r="Q653" s="874"/>
      <c r="R653" s="874"/>
      <c r="S653" s="874"/>
      <c r="T653" s="874"/>
      <c r="U653" s="874"/>
      <c r="V653" s="879">
        <v>107712000</v>
      </c>
      <c r="W653" s="879"/>
      <c r="X653" s="879">
        <v>107712000</v>
      </c>
      <c r="Y653" s="879"/>
      <c r="Z653" s="879"/>
      <c r="AA653" s="879">
        <v>101782000</v>
      </c>
      <c r="AB653" s="879"/>
      <c r="AC653" s="879">
        <v>101782000</v>
      </c>
      <c r="AD653" s="879"/>
      <c r="AE653" s="879"/>
      <c r="AF653" s="880">
        <f t="shared" si="32"/>
        <v>94.494578134284012</v>
      </c>
      <c r="AG653" s="880"/>
      <c r="AH653" s="880">
        <f t="shared" si="33"/>
        <v>94.494578134284012</v>
      </c>
      <c r="AI653" s="880"/>
      <c r="AJ653" s="878"/>
    </row>
    <row r="654" spans="1:36" ht="24">
      <c r="A654" s="464" t="s">
        <v>2584</v>
      </c>
      <c r="B654" s="465" t="s">
        <v>1547</v>
      </c>
      <c r="C654" s="878"/>
      <c r="D654" s="878"/>
      <c r="E654" s="878"/>
      <c r="F654" s="874"/>
      <c r="G654" s="879">
        <v>3600000000</v>
      </c>
      <c r="H654" s="879"/>
      <c r="I654" s="879">
        <v>3600000000</v>
      </c>
      <c r="J654" s="879"/>
      <c r="K654" s="879"/>
      <c r="L654" s="879">
        <v>2699000000</v>
      </c>
      <c r="M654" s="879"/>
      <c r="N654" s="879">
        <v>2699000000</v>
      </c>
      <c r="O654" s="879"/>
      <c r="P654" s="879"/>
      <c r="Q654" s="874"/>
      <c r="R654" s="874"/>
      <c r="S654" s="874"/>
      <c r="T654" s="874"/>
      <c r="U654" s="874"/>
      <c r="V654" s="879">
        <v>1000000</v>
      </c>
      <c r="W654" s="879"/>
      <c r="X654" s="879">
        <v>1000000</v>
      </c>
      <c r="Y654" s="879"/>
      <c r="Z654" s="879"/>
      <c r="AA654" s="879"/>
      <c r="AB654" s="879"/>
      <c r="AC654" s="879"/>
      <c r="AD654" s="879"/>
      <c r="AE654" s="879"/>
      <c r="AF654" s="880">
        <f t="shared" si="32"/>
        <v>0</v>
      </c>
      <c r="AG654" s="880"/>
      <c r="AH654" s="880">
        <f t="shared" si="33"/>
        <v>0</v>
      </c>
      <c r="AI654" s="880"/>
      <c r="AJ654" s="878"/>
    </row>
    <row r="655" spans="1:36" ht="24">
      <c r="A655" s="464" t="s">
        <v>2585</v>
      </c>
      <c r="B655" s="465" t="s">
        <v>2636</v>
      </c>
      <c r="C655" s="878"/>
      <c r="D655" s="878"/>
      <c r="E655" s="878"/>
      <c r="F655" s="874"/>
      <c r="G655" s="879">
        <v>3970010000</v>
      </c>
      <c r="H655" s="879"/>
      <c r="I655" s="879">
        <v>3970010000</v>
      </c>
      <c r="J655" s="879"/>
      <c r="K655" s="879"/>
      <c r="L655" s="879">
        <v>200000000</v>
      </c>
      <c r="M655" s="879"/>
      <c r="N655" s="879">
        <v>200000000</v>
      </c>
      <c r="O655" s="879"/>
      <c r="P655" s="879"/>
      <c r="Q655" s="874"/>
      <c r="R655" s="874"/>
      <c r="S655" s="874"/>
      <c r="T655" s="874"/>
      <c r="U655" s="874"/>
      <c r="V655" s="879">
        <v>68140000</v>
      </c>
      <c r="W655" s="879"/>
      <c r="X655" s="879">
        <v>68140000</v>
      </c>
      <c r="Y655" s="879"/>
      <c r="Z655" s="879"/>
      <c r="AA655" s="879">
        <v>68140000</v>
      </c>
      <c r="AB655" s="879"/>
      <c r="AC655" s="879">
        <v>68140000</v>
      </c>
      <c r="AD655" s="879"/>
      <c r="AE655" s="879"/>
      <c r="AF655" s="880">
        <f t="shared" si="32"/>
        <v>100</v>
      </c>
      <c r="AG655" s="880"/>
      <c r="AH655" s="880">
        <f t="shared" si="33"/>
        <v>100</v>
      </c>
      <c r="AI655" s="880"/>
      <c r="AJ655" s="878"/>
    </row>
    <row r="656" spans="1:36" ht="24">
      <c r="A656" s="464" t="s">
        <v>2586</v>
      </c>
      <c r="B656" s="465" t="s">
        <v>2637</v>
      </c>
      <c r="C656" s="878"/>
      <c r="D656" s="878"/>
      <c r="E656" s="878"/>
      <c r="F656" s="874"/>
      <c r="G656" s="879">
        <v>3324800000</v>
      </c>
      <c r="H656" s="879"/>
      <c r="I656" s="879">
        <v>3324800000</v>
      </c>
      <c r="J656" s="879"/>
      <c r="K656" s="879"/>
      <c r="L656" s="879">
        <v>243000000</v>
      </c>
      <c r="M656" s="879"/>
      <c r="N656" s="879">
        <v>243000000</v>
      </c>
      <c r="O656" s="879"/>
      <c r="P656" s="879"/>
      <c r="Q656" s="874"/>
      <c r="R656" s="874"/>
      <c r="S656" s="874"/>
      <c r="T656" s="874"/>
      <c r="U656" s="874"/>
      <c r="V656" s="879">
        <v>743000000</v>
      </c>
      <c r="W656" s="879"/>
      <c r="X656" s="879">
        <v>743000000</v>
      </c>
      <c r="Y656" s="879"/>
      <c r="Z656" s="879"/>
      <c r="AA656" s="879">
        <v>743000000</v>
      </c>
      <c r="AB656" s="879"/>
      <c r="AC656" s="879">
        <v>743000000</v>
      </c>
      <c r="AD656" s="879"/>
      <c r="AE656" s="879"/>
      <c r="AF656" s="880">
        <f t="shared" si="32"/>
        <v>100</v>
      </c>
      <c r="AG656" s="880"/>
      <c r="AH656" s="880">
        <f t="shared" si="33"/>
        <v>100</v>
      </c>
      <c r="AI656" s="880"/>
      <c r="AJ656" s="878"/>
    </row>
    <row r="657" spans="1:36" ht="24">
      <c r="A657" s="464" t="s">
        <v>963</v>
      </c>
      <c r="B657" s="465" t="s">
        <v>2655</v>
      </c>
      <c r="C657" s="878"/>
      <c r="D657" s="878"/>
      <c r="E657" s="878"/>
      <c r="F657" s="874"/>
      <c r="G657" s="879">
        <v>996895000</v>
      </c>
      <c r="H657" s="879"/>
      <c r="I657" s="879">
        <v>996895000</v>
      </c>
      <c r="J657" s="879"/>
      <c r="K657" s="879"/>
      <c r="L657" s="879">
        <v>970150000</v>
      </c>
      <c r="M657" s="879"/>
      <c r="N657" s="879">
        <v>970150000</v>
      </c>
      <c r="O657" s="879"/>
      <c r="P657" s="879"/>
      <c r="Q657" s="874"/>
      <c r="R657" s="874"/>
      <c r="S657" s="874"/>
      <c r="T657" s="874"/>
      <c r="U657" s="874"/>
      <c r="V657" s="879">
        <v>29850000</v>
      </c>
      <c r="W657" s="879"/>
      <c r="X657" s="879">
        <v>29850000</v>
      </c>
      <c r="Y657" s="879"/>
      <c r="Z657" s="879"/>
      <c r="AA657" s="879">
        <v>6965000</v>
      </c>
      <c r="AB657" s="879"/>
      <c r="AC657" s="879">
        <v>6965000</v>
      </c>
      <c r="AD657" s="879"/>
      <c r="AE657" s="879"/>
      <c r="AF657" s="880">
        <f t="shared" si="32"/>
        <v>23.333333333333332</v>
      </c>
      <c r="AG657" s="880"/>
      <c r="AH657" s="880">
        <f t="shared" si="33"/>
        <v>23.333333333333332</v>
      </c>
      <c r="AI657" s="880"/>
      <c r="AJ657" s="878"/>
    </row>
    <row r="658" spans="1:36" ht="48">
      <c r="A658" s="464" t="s">
        <v>964</v>
      </c>
      <c r="B658" s="465" t="s">
        <v>3331</v>
      </c>
      <c r="C658" s="878"/>
      <c r="D658" s="878"/>
      <c r="E658" s="878"/>
      <c r="F658" s="874"/>
      <c r="G658" s="879">
        <v>2200000000</v>
      </c>
      <c r="H658" s="879"/>
      <c r="I658" s="879">
        <v>2200000000</v>
      </c>
      <c r="J658" s="879"/>
      <c r="K658" s="879"/>
      <c r="L658" s="879">
        <v>1499689000</v>
      </c>
      <c r="M658" s="879"/>
      <c r="N658" s="879">
        <v>1499689000</v>
      </c>
      <c r="O658" s="879"/>
      <c r="P658" s="879"/>
      <c r="Q658" s="874"/>
      <c r="R658" s="874"/>
      <c r="S658" s="874"/>
      <c r="T658" s="874"/>
      <c r="U658" s="874"/>
      <c r="V658" s="879">
        <v>55000000</v>
      </c>
      <c r="W658" s="879"/>
      <c r="X658" s="879">
        <v>55000000</v>
      </c>
      <c r="Y658" s="879"/>
      <c r="Z658" s="879"/>
      <c r="AA658" s="879">
        <v>55000000</v>
      </c>
      <c r="AB658" s="879"/>
      <c r="AC658" s="879">
        <v>55000000</v>
      </c>
      <c r="AD658" s="879"/>
      <c r="AE658" s="879"/>
      <c r="AF658" s="880">
        <f t="shared" si="32"/>
        <v>100</v>
      </c>
      <c r="AG658" s="880"/>
      <c r="AH658" s="880">
        <f t="shared" si="33"/>
        <v>100</v>
      </c>
      <c r="AI658" s="880"/>
      <c r="AJ658" s="878"/>
    </row>
    <row r="659" spans="1:36" ht="36">
      <c r="A659" s="464" t="s">
        <v>1933</v>
      </c>
      <c r="B659" s="465" t="s">
        <v>1553</v>
      </c>
      <c r="C659" s="878"/>
      <c r="D659" s="878"/>
      <c r="E659" s="878"/>
      <c r="F659" s="874"/>
      <c r="G659" s="879">
        <v>3517240000</v>
      </c>
      <c r="H659" s="879"/>
      <c r="I659" s="879">
        <v>3517240000</v>
      </c>
      <c r="J659" s="879"/>
      <c r="K659" s="879"/>
      <c r="L659" s="879">
        <v>1645124000</v>
      </c>
      <c r="M659" s="879"/>
      <c r="N659" s="879">
        <v>1645124000</v>
      </c>
      <c r="O659" s="879"/>
      <c r="P659" s="879"/>
      <c r="Q659" s="874"/>
      <c r="R659" s="874"/>
      <c r="S659" s="874"/>
      <c r="T659" s="874"/>
      <c r="U659" s="874"/>
      <c r="V659" s="879">
        <v>7876000</v>
      </c>
      <c r="W659" s="879"/>
      <c r="X659" s="879">
        <v>7876000</v>
      </c>
      <c r="Y659" s="879"/>
      <c r="Z659" s="879"/>
      <c r="AA659" s="879"/>
      <c r="AB659" s="879"/>
      <c r="AC659" s="879"/>
      <c r="AD659" s="879"/>
      <c r="AE659" s="879"/>
      <c r="AF659" s="880">
        <f t="shared" si="32"/>
        <v>0</v>
      </c>
      <c r="AG659" s="880"/>
      <c r="AH659" s="880">
        <f t="shared" si="33"/>
        <v>0</v>
      </c>
      <c r="AI659" s="880"/>
      <c r="AJ659" s="878"/>
    </row>
    <row r="660" spans="1:36" ht="24">
      <c r="A660" s="464" t="s">
        <v>1978</v>
      </c>
      <c r="B660" s="465" t="s">
        <v>1559</v>
      </c>
      <c r="C660" s="878"/>
      <c r="D660" s="878"/>
      <c r="E660" s="878"/>
      <c r="F660" s="874"/>
      <c r="G660" s="879">
        <v>3050336000</v>
      </c>
      <c r="H660" s="879"/>
      <c r="I660" s="879">
        <v>3050336000</v>
      </c>
      <c r="J660" s="879"/>
      <c r="K660" s="879"/>
      <c r="L660" s="879">
        <v>2965388000</v>
      </c>
      <c r="M660" s="879"/>
      <c r="N660" s="879">
        <v>2965388000</v>
      </c>
      <c r="O660" s="879"/>
      <c r="P660" s="879"/>
      <c r="Q660" s="874"/>
      <c r="R660" s="874"/>
      <c r="S660" s="874"/>
      <c r="T660" s="874"/>
      <c r="U660" s="874"/>
      <c r="V660" s="879">
        <v>183887000</v>
      </c>
      <c r="W660" s="879"/>
      <c r="X660" s="879">
        <v>183887000</v>
      </c>
      <c r="Y660" s="879"/>
      <c r="Z660" s="879"/>
      <c r="AA660" s="879">
        <v>17140000</v>
      </c>
      <c r="AB660" s="879"/>
      <c r="AC660" s="879">
        <v>17140000</v>
      </c>
      <c r="AD660" s="879"/>
      <c r="AE660" s="879"/>
      <c r="AF660" s="880">
        <f t="shared" si="32"/>
        <v>9.3209416652618184</v>
      </c>
      <c r="AG660" s="880"/>
      <c r="AH660" s="880">
        <f t="shared" si="33"/>
        <v>9.3209416652618184</v>
      </c>
      <c r="AI660" s="880"/>
      <c r="AJ660" s="878"/>
    </row>
    <row r="661" spans="1:36" ht="24">
      <c r="A661" s="464" t="s">
        <v>962</v>
      </c>
      <c r="B661" s="465" t="s">
        <v>2549</v>
      </c>
      <c r="C661" s="878"/>
      <c r="D661" s="878"/>
      <c r="E661" s="878"/>
      <c r="F661" s="874"/>
      <c r="G661" s="879">
        <v>3000000000</v>
      </c>
      <c r="H661" s="879"/>
      <c r="I661" s="879">
        <v>3000000000</v>
      </c>
      <c r="J661" s="879"/>
      <c r="K661" s="879"/>
      <c r="L661" s="879">
        <v>1724131000</v>
      </c>
      <c r="M661" s="879"/>
      <c r="N661" s="879">
        <v>1724131000</v>
      </c>
      <c r="O661" s="879"/>
      <c r="P661" s="879"/>
      <c r="Q661" s="874"/>
      <c r="R661" s="874"/>
      <c r="S661" s="874"/>
      <c r="T661" s="874"/>
      <c r="U661" s="874"/>
      <c r="V661" s="879">
        <v>137869000</v>
      </c>
      <c r="W661" s="879"/>
      <c r="X661" s="879">
        <v>137869000</v>
      </c>
      <c r="Y661" s="879"/>
      <c r="Z661" s="879"/>
      <c r="AA661" s="879"/>
      <c r="AB661" s="879"/>
      <c r="AC661" s="879"/>
      <c r="AD661" s="879"/>
      <c r="AE661" s="879"/>
      <c r="AF661" s="880">
        <f t="shared" si="32"/>
        <v>0</v>
      </c>
      <c r="AG661" s="880"/>
      <c r="AH661" s="880">
        <f t="shared" si="33"/>
        <v>0</v>
      </c>
      <c r="AI661" s="880"/>
      <c r="AJ661" s="878"/>
    </row>
    <row r="662" spans="1:36" ht="12">
      <c r="A662" s="464" t="s">
        <v>1115</v>
      </c>
      <c r="B662" s="465" t="s">
        <v>3332</v>
      </c>
      <c r="C662" s="878"/>
      <c r="D662" s="878"/>
      <c r="E662" s="878"/>
      <c r="F662" s="874"/>
      <c r="G662" s="879">
        <v>3979960000</v>
      </c>
      <c r="H662" s="879"/>
      <c r="I662" s="879">
        <v>3979960000</v>
      </c>
      <c r="J662" s="879"/>
      <c r="K662" s="879"/>
      <c r="L662" s="879">
        <v>168793000</v>
      </c>
      <c r="M662" s="879"/>
      <c r="N662" s="879">
        <v>168793000</v>
      </c>
      <c r="O662" s="879"/>
      <c r="P662" s="879"/>
      <c r="Q662" s="874"/>
      <c r="R662" s="874"/>
      <c r="S662" s="874"/>
      <c r="T662" s="874"/>
      <c r="U662" s="874"/>
      <c r="V662" s="879">
        <v>240207000</v>
      </c>
      <c r="W662" s="879"/>
      <c r="X662" s="879">
        <v>240207000</v>
      </c>
      <c r="Y662" s="879"/>
      <c r="Z662" s="879"/>
      <c r="AA662" s="879">
        <v>145703000</v>
      </c>
      <c r="AB662" s="879"/>
      <c r="AC662" s="879">
        <v>145703000</v>
      </c>
      <c r="AD662" s="879"/>
      <c r="AE662" s="879"/>
      <c r="AF662" s="880">
        <f t="shared" si="32"/>
        <v>60.657266441027943</v>
      </c>
      <c r="AG662" s="880"/>
      <c r="AH662" s="880">
        <f t="shared" si="33"/>
        <v>60.657266441027943</v>
      </c>
      <c r="AI662" s="880"/>
      <c r="AJ662" s="878"/>
    </row>
    <row r="663" spans="1:36" ht="48">
      <c r="A663" s="464" t="s">
        <v>2587</v>
      </c>
      <c r="B663" s="465" t="s">
        <v>2618</v>
      </c>
      <c r="C663" s="878"/>
      <c r="D663" s="878"/>
      <c r="E663" s="878"/>
      <c r="F663" s="874"/>
      <c r="G663" s="879">
        <v>11464000000</v>
      </c>
      <c r="H663" s="879"/>
      <c r="I663" s="879">
        <v>11464000000</v>
      </c>
      <c r="J663" s="879"/>
      <c r="K663" s="879"/>
      <c r="L663" s="879">
        <v>107901000</v>
      </c>
      <c r="M663" s="879"/>
      <c r="N663" s="879">
        <v>107901000</v>
      </c>
      <c r="O663" s="879"/>
      <c r="P663" s="879"/>
      <c r="Q663" s="874"/>
      <c r="R663" s="874"/>
      <c r="S663" s="874"/>
      <c r="T663" s="874"/>
      <c r="U663" s="874"/>
      <c r="V663" s="879">
        <v>99000</v>
      </c>
      <c r="W663" s="879"/>
      <c r="X663" s="879">
        <v>99000</v>
      </c>
      <c r="Y663" s="879"/>
      <c r="Z663" s="879"/>
      <c r="AA663" s="879"/>
      <c r="AB663" s="879"/>
      <c r="AC663" s="879"/>
      <c r="AD663" s="879"/>
      <c r="AE663" s="879"/>
      <c r="AF663" s="880">
        <f t="shared" si="32"/>
        <v>0</v>
      </c>
      <c r="AG663" s="880"/>
      <c r="AH663" s="880">
        <f t="shared" si="33"/>
        <v>0</v>
      </c>
      <c r="AI663" s="880"/>
      <c r="AJ663" s="878"/>
    </row>
    <row r="664" spans="1:36" ht="36">
      <c r="A664" s="464" t="s">
        <v>1116</v>
      </c>
      <c r="B664" s="465" t="s">
        <v>2635</v>
      </c>
      <c r="C664" s="878"/>
      <c r="D664" s="878"/>
      <c r="E664" s="878"/>
      <c r="F664" s="874"/>
      <c r="G664" s="879">
        <v>2895483000</v>
      </c>
      <c r="H664" s="879"/>
      <c r="I664" s="879">
        <v>2895483000</v>
      </c>
      <c r="J664" s="879"/>
      <c r="K664" s="879"/>
      <c r="L664" s="879">
        <v>2289651000</v>
      </c>
      <c r="M664" s="879"/>
      <c r="N664" s="879">
        <v>2289651000</v>
      </c>
      <c r="O664" s="879"/>
      <c r="P664" s="879"/>
      <c r="Q664" s="874"/>
      <c r="R664" s="874"/>
      <c r="S664" s="874"/>
      <c r="T664" s="874"/>
      <c r="U664" s="874"/>
      <c r="V664" s="879">
        <v>10349000</v>
      </c>
      <c r="W664" s="879"/>
      <c r="X664" s="879">
        <v>10349000</v>
      </c>
      <c r="Y664" s="879"/>
      <c r="Z664" s="879"/>
      <c r="AA664" s="879">
        <v>10349000</v>
      </c>
      <c r="AB664" s="879"/>
      <c r="AC664" s="879">
        <v>10349000</v>
      </c>
      <c r="AD664" s="879"/>
      <c r="AE664" s="879"/>
      <c r="AF664" s="880">
        <f t="shared" si="32"/>
        <v>100</v>
      </c>
      <c r="AG664" s="880"/>
      <c r="AH664" s="880">
        <f t="shared" si="33"/>
        <v>100</v>
      </c>
      <c r="AI664" s="880"/>
      <c r="AJ664" s="878"/>
    </row>
    <row r="665" spans="1:36" ht="36">
      <c r="A665" s="464" t="s">
        <v>2588</v>
      </c>
      <c r="B665" s="465" t="s">
        <v>3333</v>
      </c>
      <c r="C665" s="878"/>
      <c r="D665" s="878"/>
      <c r="E665" s="878"/>
      <c r="F665" s="874"/>
      <c r="G665" s="879">
        <v>3000000000</v>
      </c>
      <c r="H665" s="879"/>
      <c r="I665" s="879">
        <v>3000000000</v>
      </c>
      <c r="J665" s="879"/>
      <c r="K665" s="879"/>
      <c r="L665" s="879">
        <v>641390000</v>
      </c>
      <c r="M665" s="879"/>
      <c r="N665" s="879">
        <v>641390000</v>
      </c>
      <c r="O665" s="879"/>
      <c r="P665" s="879"/>
      <c r="Q665" s="874"/>
      <c r="R665" s="874"/>
      <c r="S665" s="874"/>
      <c r="T665" s="874"/>
      <c r="U665" s="874"/>
      <c r="V665" s="879">
        <v>58610000</v>
      </c>
      <c r="W665" s="879"/>
      <c r="X665" s="879">
        <v>58610000</v>
      </c>
      <c r="Y665" s="879"/>
      <c r="Z665" s="879"/>
      <c r="AA665" s="879">
        <v>58610000</v>
      </c>
      <c r="AB665" s="879"/>
      <c r="AC665" s="879">
        <v>58610000</v>
      </c>
      <c r="AD665" s="879"/>
      <c r="AE665" s="879"/>
      <c r="AF665" s="880">
        <f t="shared" si="32"/>
        <v>100</v>
      </c>
      <c r="AG665" s="880"/>
      <c r="AH665" s="880">
        <f t="shared" si="33"/>
        <v>100</v>
      </c>
      <c r="AI665" s="880"/>
      <c r="AJ665" s="878"/>
    </row>
    <row r="666" spans="1:36" ht="24">
      <c r="A666" s="464" t="s">
        <v>344</v>
      </c>
      <c r="B666" s="465" t="s">
        <v>2654</v>
      </c>
      <c r="C666" s="878"/>
      <c r="D666" s="878"/>
      <c r="E666" s="878"/>
      <c r="F666" s="874"/>
      <c r="G666" s="879">
        <v>1423399000</v>
      </c>
      <c r="H666" s="879"/>
      <c r="I666" s="879">
        <v>1423399000</v>
      </c>
      <c r="J666" s="879"/>
      <c r="K666" s="879"/>
      <c r="L666" s="879"/>
      <c r="M666" s="879"/>
      <c r="N666" s="879"/>
      <c r="O666" s="879"/>
      <c r="P666" s="879"/>
      <c r="Q666" s="874"/>
      <c r="R666" s="874"/>
      <c r="S666" s="874"/>
      <c r="T666" s="874"/>
      <c r="U666" s="874"/>
      <c r="V666" s="879">
        <v>747816000</v>
      </c>
      <c r="W666" s="879"/>
      <c r="X666" s="879">
        <v>747816000</v>
      </c>
      <c r="Y666" s="879"/>
      <c r="Z666" s="879"/>
      <c r="AA666" s="879">
        <v>648450000</v>
      </c>
      <c r="AB666" s="879"/>
      <c r="AC666" s="879">
        <v>648450000</v>
      </c>
      <c r="AD666" s="879"/>
      <c r="AE666" s="879"/>
      <c r="AF666" s="880">
        <f t="shared" si="32"/>
        <v>86.712506819859442</v>
      </c>
      <c r="AG666" s="880"/>
      <c r="AH666" s="880">
        <f t="shared" si="33"/>
        <v>86.712506819859442</v>
      </c>
      <c r="AI666" s="880"/>
      <c r="AJ666" s="878"/>
    </row>
    <row r="667" spans="1:36" ht="36">
      <c r="A667" s="464" t="s">
        <v>397</v>
      </c>
      <c r="B667" s="465" t="s">
        <v>3334</v>
      </c>
      <c r="C667" s="878"/>
      <c r="D667" s="878"/>
      <c r="E667" s="878"/>
      <c r="F667" s="874"/>
      <c r="G667" s="879">
        <v>2750000000</v>
      </c>
      <c r="H667" s="879"/>
      <c r="I667" s="879">
        <v>2750000000</v>
      </c>
      <c r="J667" s="879"/>
      <c r="K667" s="879"/>
      <c r="L667" s="879"/>
      <c r="M667" s="879"/>
      <c r="N667" s="879"/>
      <c r="O667" s="879"/>
      <c r="P667" s="879"/>
      <c r="Q667" s="874"/>
      <c r="R667" s="874"/>
      <c r="S667" s="874"/>
      <c r="T667" s="874"/>
      <c r="U667" s="874"/>
      <c r="V667" s="879">
        <v>2000000000</v>
      </c>
      <c r="W667" s="879"/>
      <c r="X667" s="879">
        <v>2000000000</v>
      </c>
      <c r="Y667" s="879"/>
      <c r="Z667" s="879"/>
      <c r="AA667" s="879"/>
      <c r="AB667" s="879"/>
      <c r="AC667" s="879"/>
      <c r="AD667" s="879"/>
      <c r="AE667" s="879"/>
      <c r="AF667" s="880">
        <f t="shared" si="32"/>
        <v>0</v>
      </c>
      <c r="AG667" s="880"/>
      <c r="AH667" s="880">
        <f t="shared" si="33"/>
        <v>0</v>
      </c>
      <c r="AI667" s="880"/>
      <c r="AJ667" s="878"/>
    </row>
    <row r="668" spans="1:36" ht="24">
      <c r="A668" s="464" t="s">
        <v>345</v>
      </c>
      <c r="B668" s="465" t="s">
        <v>2654</v>
      </c>
      <c r="C668" s="878"/>
      <c r="D668" s="878"/>
      <c r="E668" s="878"/>
      <c r="F668" s="874"/>
      <c r="G668" s="879">
        <v>1423399000</v>
      </c>
      <c r="H668" s="879"/>
      <c r="I668" s="879">
        <v>1423399000</v>
      </c>
      <c r="J668" s="879"/>
      <c r="K668" s="879"/>
      <c r="L668" s="879">
        <v>752184000</v>
      </c>
      <c r="M668" s="879"/>
      <c r="N668" s="879">
        <v>752184000</v>
      </c>
      <c r="O668" s="879"/>
      <c r="P668" s="879"/>
      <c r="Q668" s="874"/>
      <c r="R668" s="874"/>
      <c r="S668" s="874"/>
      <c r="T668" s="874"/>
      <c r="U668" s="874"/>
      <c r="V668" s="879">
        <v>28000000</v>
      </c>
      <c r="W668" s="879"/>
      <c r="X668" s="879">
        <v>28000000</v>
      </c>
      <c r="Y668" s="879"/>
      <c r="Z668" s="879"/>
      <c r="AA668" s="879">
        <v>28000000</v>
      </c>
      <c r="AB668" s="879"/>
      <c r="AC668" s="879">
        <v>28000000</v>
      </c>
      <c r="AD668" s="879"/>
      <c r="AE668" s="879"/>
      <c r="AF668" s="880">
        <f t="shared" si="32"/>
        <v>100</v>
      </c>
      <c r="AG668" s="880"/>
      <c r="AH668" s="880">
        <f t="shared" si="33"/>
        <v>100</v>
      </c>
      <c r="AI668" s="880"/>
      <c r="AJ668" s="878"/>
    </row>
    <row r="669" spans="1:36" ht="60">
      <c r="A669" s="464" t="s">
        <v>1119</v>
      </c>
      <c r="B669" s="465" t="s">
        <v>3335</v>
      </c>
      <c r="C669" s="878"/>
      <c r="D669" s="878"/>
      <c r="E669" s="878"/>
      <c r="F669" s="874"/>
      <c r="G669" s="879">
        <v>1000000000</v>
      </c>
      <c r="H669" s="879"/>
      <c r="I669" s="879">
        <v>1000000000</v>
      </c>
      <c r="J669" s="879"/>
      <c r="K669" s="879"/>
      <c r="L669" s="879">
        <v>998065000</v>
      </c>
      <c r="M669" s="879"/>
      <c r="N669" s="879">
        <v>998065000</v>
      </c>
      <c r="O669" s="879"/>
      <c r="P669" s="879"/>
      <c r="Q669" s="874"/>
      <c r="R669" s="874"/>
      <c r="S669" s="874"/>
      <c r="T669" s="874"/>
      <c r="U669" s="874"/>
      <c r="V669" s="879">
        <v>43415000</v>
      </c>
      <c r="W669" s="879"/>
      <c r="X669" s="879">
        <v>43415000</v>
      </c>
      <c r="Y669" s="879"/>
      <c r="Z669" s="879"/>
      <c r="AA669" s="879">
        <v>43415000</v>
      </c>
      <c r="AB669" s="879"/>
      <c r="AC669" s="879">
        <v>43415000</v>
      </c>
      <c r="AD669" s="879"/>
      <c r="AE669" s="879"/>
      <c r="AF669" s="880">
        <f t="shared" si="32"/>
        <v>100</v>
      </c>
      <c r="AG669" s="880"/>
      <c r="AH669" s="880">
        <f t="shared" si="33"/>
        <v>100</v>
      </c>
      <c r="AI669" s="880"/>
      <c r="AJ669" s="878"/>
    </row>
    <row r="670" spans="1:36" ht="48">
      <c r="A670" s="464" t="s">
        <v>2589</v>
      </c>
      <c r="B670" s="465" t="s">
        <v>1561</v>
      </c>
      <c r="C670" s="878"/>
      <c r="D670" s="878"/>
      <c r="E670" s="878"/>
      <c r="F670" s="874"/>
      <c r="G670" s="879">
        <v>35517000000</v>
      </c>
      <c r="H670" s="879"/>
      <c r="I670" s="879">
        <v>35517000000</v>
      </c>
      <c r="J670" s="879"/>
      <c r="K670" s="879"/>
      <c r="L670" s="879">
        <v>3000000000</v>
      </c>
      <c r="M670" s="879"/>
      <c r="N670" s="879">
        <v>3000000000</v>
      </c>
      <c r="O670" s="879"/>
      <c r="P670" s="879"/>
      <c r="Q670" s="874"/>
      <c r="R670" s="874"/>
      <c r="S670" s="874"/>
      <c r="T670" s="874"/>
      <c r="U670" s="874"/>
      <c r="V670" s="879">
        <v>1492121000</v>
      </c>
      <c r="W670" s="879"/>
      <c r="X670" s="879">
        <v>1492121000</v>
      </c>
      <c r="Y670" s="879"/>
      <c r="Z670" s="879"/>
      <c r="AA670" s="879"/>
      <c r="AB670" s="879"/>
      <c r="AC670" s="879"/>
      <c r="AD670" s="879"/>
      <c r="AE670" s="879"/>
      <c r="AF670" s="880">
        <f t="shared" si="32"/>
        <v>0</v>
      </c>
      <c r="AG670" s="880"/>
      <c r="AH670" s="880">
        <f t="shared" si="33"/>
        <v>0</v>
      </c>
      <c r="AI670" s="880"/>
      <c r="AJ670" s="878"/>
    </row>
    <row r="671" spans="1:36" ht="24">
      <c r="A671" s="464" t="s">
        <v>2590</v>
      </c>
      <c r="B671" s="465" t="s">
        <v>1569</v>
      </c>
      <c r="C671" s="878"/>
      <c r="D671" s="878"/>
      <c r="E671" s="878"/>
      <c r="F671" s="874"/>
      <c r="G671" s="879">
        <v>2814741000</v>
      </c>
      <c r="H671" s="879"/>
      <c r="I671" s="879">
        <v>2814741000</v>
      </c>
      <c r="J671" s="879"/>
      <c r="K671" s="879"/>
      <c r="L671" s="879">
        <v>1018999000</v>
      </c>
      <c r="M671" s="879"/>
      <c r="N671" s="879">
        <v>1018999000</v>
      </c>
      <c r="O671" s="879"/>
      <c r="P671" s="879"/>
      <c r="Q671" s="874"/>
      <c r="R671" s="874"/>
      <c r="S671" s="874"/>
      <c r="T671" s="874"/>
      <c r="U671" s="874"/>
      <c r="V671" s="879">
        <v>12001000</v>
      </c>
      <c r="W671" s="879"/>
      <c r="X671" s="879">
        <v>12001000</v>
      </c>
      <c r="Y671" s="879"/>
      <c r="Z671" s="879"/>
      <c r="AA671" s="879"/>
      <c r="AB671" s="879"/>
      <c r="AC671" s="879"/>
      <c r="AD671" s="879"/>
      <c r="AE671" s="879"/>
      <c r="AF671" s="880">
        <f t="shared" si="32"/>
        <v>0</v>
      </c>
      <c r="AG671" s="880"/>
      <c r="AH671" s="880">
        <f t="shared" si="33"/>
        <v>0</v>
      </c>
      <c r="AI671" s="880"/>
      <c r="AJ671" s="878"/>
    </row>
    <row r="672" spans="1:36" ht="24">
      <c r="A672" s="464" t="s">
        <v>2591</v>
      </c>
      <c r="B672" s="465" t="s">
        <v>3336</v>
      </c>
      <c r="C672" s="878"/>
      <c r="D672" s="878"/>
      <c r="E672" s="878"/>
      <c r="F672" s="874"/>
      <c r="G672" s="879">
        <v>4416554000</v>
      </c>
      <c r="H672" s="879"/>
      <c r="I672" s="879">
        <v>4416554000</v>
      </c>
      <c r="J672" s="879"/>
      <c r="K672" s="879"/>
      <c r="L672" s="879">
        <v>401136600</v>
      </c>
      <c r="M672" s="879"/>
      <c r="N672" s="879">
        <v>401136600</v>
      </c>
      <c r="O672" s="879"/>
      <c r="P672" s="879"/>
      <c r="Q672" s="874"/>
      <c r="R672" s="874"/>
      <c r="S672" s="874"/>
      <c r="T672" s="874"/>
      <c r="U672" s="874"/>
      <c r="V672" s="879">
        <v>21863400</v>
      </c>
      <c r="W672" s="879"/>
      <c r="X672" s="879">
        <v>21863400</v>
      </c>
      <c r="Y672" s="879"/>
      <c r="Z672" s="879"/>
      <c r="AA672" s="879"/>
      <c r="AB672" s="879"/>
      <c r="AC672" s="879"/>
      <c r="AD672" s="879"/>
      <c r="AE672" s="879"/>
      <c r="AF672" s="880">
        <f t="shared" si="32"/>
        <v>0</v>
      </c>
      <c r="AG672" s="880"/>
      <c r="AH672" s="880">
        <f t="shared" si="33"/>
        <v>0</v>
      </c>
      <c r="AI672" s="880"/>
      <c r="AJ672" s="878"/>
    </row>
    <row r="673" spans="1:36" ht="36">
      <c r="A673" s="464" t="s">
        <v>2592</v>
      </c>
      <c r="B673" s="465" t="s">
        <v>2611</v>
      </c>
      <c r="C673" s="878"/>
      <c r="D673" s="878"/>
      <c r="E673" s="878"/>
      <c r="F673" s="874"/>
      <c r="G673" s="879">
        <v>8675000000</v>
      </c>
      <c r="H673" s="879"/>
      <c r="I673" s="879">
        <v>8675000000</v>
      </c>
      <c r="J673" s="879"/>
      <c r="K673" s="879"/>
      <c r="L673" s="879">
        <v>2475940721</v>
      </c>
      <c r="M673" s="879"/>
      <c r="N673" s="879">
        <v>2475940721</v>
      </c>
      <c r="O673" s="879"/>
      <c r="P673" s="879"/>
      <c r="Q673" s="874"/>
      <c r="R673" s="874"/>
      <c r="S673" s="874"/>
      <c r="T673" s="874"/>
      <c r="U673" s="874"/>
      <c r="V673" s="879">
        <v>1210059279</v>
      </c>
      <c r="W673" s="879"/>
      <c r="X673" s="879">
        <v>1210059279</v>
      </c>
      <c r="Y673" s="879"/>
      <c r="Z673" s="879"/>
      <c r="AA673" s="879">
        <v>860986000</v>
      </c>
      <c r="AB673" s="879"/>
      <c r="AC673" s="879">
        <v>860986000</v>
      </c>
      <c r="AD673" s="879"/>
      <c r="AE673" s="879"/>
      <c r="AF673" s="880">
        <f t="shared" si="32"/>
        <v>71.152381948719395</v>
      </c>
      <c r="AG673" s="880"/>
      <c r="AH673" s="880">
        <f t="shared" si="33"/>
        <v>71.152381948719395</v>
      </c>
      <c r="AI673" s="880"/>
      <c r="AJ673" s="878"/>
    </row>
    <row r="674" spans="1:36" ht="36">
      <c r="A674" s="464" t="s">
        <v>2593</v>
      </c>
      <c r="B674" s="465" t="s">
        <v>1572</v>
      </c>
      <c r="C674" s="878"/>
      <c r="D674" s="878"/>
      <c r="E674" s="878"/>
      <c r="F674" s="874"/>
      <c r="G674" s="879">
        <v>3277928000</v>
      </c>
      <c r="H674" s="879"/>
      <c r="I674" s="879">
        <v>3277928000</v>
      </c>
      <c r="J674" s="879"/>
      <c r="K674" s="879"/>
      <c r="L674" s="879">
        <v>2149607000</v>
      </c>
      <c r="M674" s="879"/>
      <c r="N674" s="879">
        <v>2149607000</v>
      </c>
      <c r="O674" s="879"/>
      <c r="P674" s="879"/>
      <c r="Q674" s="874"/>
      <c r="R674" s="874"/>
      <c r="S674" s="874"/>
      <c r="T674" s="874"/>
      <c r="U674" s="874"/>
      <c r="V674" s="879">
        <v>393000</v>
      </c>
      <c r="W674" s="879"/>
      <c r="X674" s="879">
        <v>393000</v>
      </c>
      <c r="Y674" s="879"/>
      <c r="Z674" s="879"/>
      <c r="AA674" s="879"/>
      <c r="AB674" s="879"/>
      <c r="AC674" s="879"/>
      <c r="AD674" s="879"/>
      <c r="AE674" s="879"/>
      <c r="AF674" s="880">
        <f t="shared" si="32"/>
        <v>0</v>
      </c>
      <c r="AG674" s="880"/>
      <c r="AH674" s="880">
        <f t="shared" si="33"/>
        <v>0</v>
      </c>
      <c r="AI674" s="880"/>
      <c r="AJ674" s="878"/>
    </row>
    <row r="675" spans="1:36" ht="24">
      <c r="A675" s="464" t="s">
        <v>2594</v>
      </c>
      <c r="B675" s="465" t="s">
        <v>3337</v>
      </c>
      <c r="C675" s="878"/>
      <c r="D675" s="878"/>
      <c r="E675" s="878"/>
      <c r="F675" s="874"/>
      <c r="G675" s="879">
        <v>3000000000</v>
      </c>
      <c r="H675" s="879"/>
      <c r="I675" s="879">
        <v>3000000000</v>
      </c>
      <c r="J675" s="879"/>
      <c r="K675" s="879"/>
      <c r="L675" s="879"/>
      <c r="M675" s="879"/>
      <c r="N675" s="879"/>
      <c r="O675" s="879"/>
      <c r="P675" s="879"/>
      <c r="Q675" s="874"/>
      <c r="R675" s="874"/>
      <c r="S675" s="874"/>
      <c r="T675" s="874"/>
      <c r="U675" s="874"/>
      <c r="V675" s="879">
        <v>1000000000</v>
      </c>
      <c r="W675" s="879"/>
      <c r="X675" s="879">
        <v>1000000000</v>
      </c>
      <c r="Y675" s="879"/>
      <c r="Z675" s="879"/>
      <c r="AA675" s="879">
        <v>1000000000</v>
      </c>
      <c r="AB675" s="879"/>
      <c r="AC675" s="879">
        <v>1000000000</v>
      </c>
      <c r="AD675" s="879"/>
      <c r="AE675" s="879"/>
      <c r="AF675" s="880">
        <f t="shared" si="32"/>
        <v>100</v>
      </c>
      <c r="AG675" s="880"/>
      <c r="AH675" s="880">
        <f t="shared" si="33"/>
        <v>100</v>
      </c>
      <c r="AI675" s="880"/>
      <c r="AJ675" s="878"/>
    </row>
    <row r="676" spans="1:36" ht="36">
      <c r="A676" s="464" t="s">
        <v>2595</v>
      </c>
      <c r="B676" s="465" t="s">
        <v>1576</v>
      </c>
      <c r="C676" s="878"/>
      <c r="D676" s="878"/>
      <c r="E676" s="878"/>
      <c r="F676" s="874"/>
      <c r="G676" s="879">
        <v>80000000000</v>
      </c>
      <c r="H676" s="879"/>
      <c r="I676" s="879">
        <v>80000000000</v>
      </c>
      <c r="J676" s="879"/>
      <c r="K676" s="879"/>
      <c r="L676" s="879">
        <v>24000000000</v>
      </c>
      <c r="M676" s="879"/>
      <c r="N676" s="879">
        <v>24000000000</v>
      </c>
      <c r="O676" s="879"/>
      <c r="P676" s="879"/>
      <c r="Q676" s="874"/>
      <c r="R676" s="874"/>
      <c r="S676" s="874"/>
      <c r="T676" s="874"/>
      <c r="U676" s="874"/>
      <c r="V676" s="879">
        <v>529234000</v>
      </c>
      <c r="W676" s="879"/>
      <c r="X676" s="879">
        <v>529234000</v>
      </c>
      <c r="Y676" s="879"/>
      <c r="Z676" s="879"/>
      <c r="AA676" s="879">
        <v>529234000</v>
      </c>
      <c r="AB676" s="879"/>
      <c r="AC676" s="879">
        <v>529234000</v>
      </c>
      <c r="AD676" s="879"/>
      <c r="AE676" s="879"/>
      <c r="AF676" s="880">
        <f t="shared" si="32"/>
        <v>100</v>
      </c>
      <c r="AG676" s="880"/>
      <c r="AH676" s="880">
        <f t="shared" si="33"/>
        <v>100</v>
      </c>
      <c r="AI676" s="880"/>
      <c r="AJ676" s="878"/>
    </row>
    <row r="677" spans="1:36" ht="36">
      <c r="A677" s="464" t="s">
        <v>2596</v>
      </c>
      <c r="B677" s="465" t="s">
        <v>3276</v>
      </c>
      <c r="C677" s="878"/>
      <c r="D677" s="878"/>
      <c r="E677" s="878"/>
      <c r="F677" s="874"/>
      <c r="G677" s="879">
        <v>14994000000</v>
      </c>
      <c r="H677" s="879"/>
      <c r="I677" s="879">
        <v>14994000000</v>
      </c>
      <c r="J677" s="879"/>
      <c r="K677" s="879"/>
      <c r="L677" s="879">
        <v>7000000000</v>
      </c>
      <c r="M677" s="879"/>
      <c r="N677" s="879">
        <v>7000000000</v>
      </c>
      <c r="O677" s="879"/>
      <c r="P677" s="879"/>
      <c r="Q677" s="874"/>
      <c r="R677" s="874"/>
      <c r="S677" s="874"/>
      <c r="T677" s="874"/>
      <c r="U677" s="874"/>
      <c r="V677" s="879">
        <v>6757283000</v>
      </c>
      <c r="W677" s="879"/>
      <c r="X677" s="879">
        <v>6757283000</v>
      </c>
      <c r="Y677" s="879"/>
      <c r="Z677" s="879"/>
      <c r="AA677" s="879">
        <v>6757283000</v>
      </c>
      <c r="AB677" s="879"/>
      <c r="AC677" s="879">
        <v>6757283000</v>
      </c>
      <c r="AD677" s="879"/>
      <c r="AE677" s="879"/>
      <c r="AF677" s="880">
        <f t="shared" si="32"/>
        <v>100</v>
      </c>
      <c r="AG677" s="880"/>
      <c r="AH677" s="880">
        <f t="shared" si="33"/>
        <v>100</v>
      </c>
      <c r="AI677" s="880"/>
      <c r="AJ677" s="878"/>
    </row>
    <row r="678" spans="1:36" ht="62.4">
      <c r="A678" s="464" t="s">
        <v>1120</v>
      </c>
      <c r="B678" s="885" t="s">
        <v>3338</v>
      </c>
      <c r="C678" s="878"/>
      <c r="D678" s="878"/>
      <c r="E678" s="878"/>
      <c r="F678" s="874"/>
      <c r="G678" s="879"/>
      <c r="H678" s="879"/>
      <c r="I678" s="879"/>
      <c r="J678" s="879"/>
      <c r="K678" s="879"/>
      <c r="L678" s="879"/>
      <c r="M678" s="879"/>
      <c r="N678" s="879"/>
      <c r="O678" s="879"/>
      <c r="P678" s="879"/>
      <c r="Q678" s="874"/>
      <c r="R678" s="874"/>
      <c r="S678" s="874"/>
      <c r="T678" s="874"/>
      <c r="U678" s="874"/>
      <c r="V678" s="879">
        <v>170000000</v>
      </c>
      <c r="W678" s="879"/>
      <c r="X678" s="879">
        <v>170000000</v>
      </c>
      <c r="Y678" s="879"/>
      <c r="Z678" s="879"/>
      <c r="AA678" s="879"/>
      <c r="AB678" s="879"/>
      <c r="AC678" s="879"/>
      <c r="AD678" s="879"/>
      <c r="AE678" s="879"/>
      <c r="AF678" s="880">
        <f t="shared" si="32"/>
        <v>0</v>
      </c>
      <c r="AG678" s="880"/>
      <c r="AH678" s="880">
        <f t="shared" si="33"/>
        <v>0</v>
      </c>
      <c r="AI678" s="880"/>
      <c r="AJ678" s="878"/>
    </row>
    <row r="679" spans="1:36" ht="22.8">
      <c r="A679" s="872" t="s">
        <v>300</v>
      </c>
      <c r="B679" s="873" t="s">
        <v>3339</v>
      </c>
      <c r="C679" s="878"/>
      <c r="D679" s="878"/>
      <c r="E679" s="878"/>
      <c r="F679" s="874"/>
      <c r="G679" s="879">
        <f>SUM(G680:G833)</f>
        <v>12018217531295</v>
      </c>
      <c r="H679" s="879"/>
      <c r="I679" s="879">
        <f>SUM(I680:I833)</f>
        <v>12018217531295</v>
      </c>
      <c r="J679" s="879"/>
      <c r="K679" s="879"/>
      <c r="L679" s="879">
        <f>SUM(L680:L833)</f>
        <v>2294230614219</v>
      </c>
      <c r="M679" s="879"/>
      <c r="N679" s="879">
        <f>SUM(N680:N833)</f>
        <v>2294230614219</v>
      </c>
      <c r="O679" s="879"/>
      <c r="P679" s="879"/>
      <c r="Q679" s="874"/>
      <c r="R679" s="874"/>
      <c r="S679" s="874"/>
      <c r="T679" s="874"/>
      <c r="U679" s="874"/>
      <c r="V679" s="879">
        <v>1575171213192</v>
      </c>
      <c r="W679" s="879"/>
      <c r="X679" s="879">
        <v>1575171213192</v>
      </c>
      <c r="Y679" s="879"/>
      <c r="Z679" s="879"/>
      <c r="AA679" s="879">
        <v>1061251728133</v>
      </c>
      <c r="AB679" s="879"/>
      <c r="AC679" s="879">
        <v>1061251728133</v>
      </c>
      <c r="AD679" s="879"/>
      <c r="AE679" s="879"/>
      <c r="AF679" s="880">
        <f t="shared" si="32"/>
        <v>67.37373812097735</v>
      </c>
      <c r="AG679" s="880"/>
      <c r="AH679" s="880">
        <f t="shared" si="33"/>
        <v>67.37373812097735</v>
      </c>
      <c r="AI679" s="880"/>
      <c r="AJ679" s="878"/>
    </row>
    <row r="680" spans="1:36" ht="12">
      <c r="A680" s="464" t="s">
        <v>193</v>
      </c>
      <c r="B680" s="465" t="s">
        <v>1392</v>
      </c>
      <c r="C680" s="878"/>
      <c r="D680" s="878"/>
      <c r="E680" s="878"/>
      <c r="F680" s="874"/>
      <c r="G680" s="879">
        <v>990586000000</v>
      </c>
      <c r="H680" s="879"/>
      <c r="I680" s="879">
        <v>990586000000</v>
      </c>
      <c r="J680" s="879"/>
      <c r="K680" s="879"/>
      <c r="L680" s="879">
        <v>331688000000</v>
      </c>
      <c r="M680" s="879"/>
      <c r="N680" s="879">
        <v>331688000000</v>
      </c>
      <c r="O680" s="879"/>
      <c r="P680" s="879"/>
      <c r="Q680" s="874"/>
      <c r="R680" s="874"/>
      <c r="S680" s="874"/>
      <c r="T680" s="874"/>
      <c r="U680" s="874"/>
      <c r="V680" s="879">
        <v>105332000000</v>
      </c>
      <c r="W680" s="879"/>
      <c r="X680" s="879">
        <v>105332000000</v>
      </c>
      <c r="Y680" s="879"/>
      <c r="Z680" s="879"/>
      <c r="AA680" s="879">
        <v>103806634830</v>
      </c>
      <c r="AB680" s="879"/>
      <c r="AC680" s="879">
        <v>103806634830</v>
      </c>
      <c r="AD680" s="879"/>
      <c r="AE680" s="879"/>
      <c r="AF680" s="880">
        <f t="shared" si="32"/>
        <v>98.551850178483264</v>
      </c>
      <c r="AG680" s="880"/>
      <c r="AH680" s="880">
        <f t="shared" si="33"/>
        <v>98.551850178483264</v>
      </c>
      <c r="AI680" s="880"/>
      <c r="AJ680" s="878"/>
    </row>
    <row r="681" spans="1:36" ht="24">
      <c r="A681" s="464" t="s">
        <v>83</v>
      </c>
      <c r="B681" s="465" t="s">
        <v>2662</v>
      </c>
      <c r="C681" s="878"/>
      <c r="D681" s="878"/>
      <c r="E681" s="878"/>
      <c r="F681" s="874"/>
      <c r="G681" s="879">
        <v>110000000000</v>
      </c>
      <c r="H681" s="879"/>
      <c r="I681" s="879">
        <v>110000000000</v>
      </c>
      <c r="J681" s="879"/>
      <c r="K681" s="879"/>
      <c r="L681" s="879">
        <v>42580944000</v>
      </c>
      <c r="M681" s="879"/>
      <c r="N681" s="879">
        <v>42580944000</v>
      </c>
      <c r="O681" s="879"/>
      <c r="P681" s="879"/>
      <c r="Q681" s="874"/>
      <c r="R681" s="874"/>
      <c r="S681" s="874"/>
      <c r="T681" s="874"/>
      <c r="U681" s="874"/>
      <c r="V681" s="879">
        <v>12097841000</v>
      </c>
      <c r="W681" s="879"/>
      <c r="X681" s="879">
        <v>12097841000</v>
      </c>
      <c r="Y681" s="879"/>
      <c r="Z681" s="879"/>
      <c r="AA681" s="879">
        <v>11923749000</v>
      </c>
      <c r="AB681" s="879"/>
      <c r="AC681" s="879">
        <v>11923749000</v>
      </c>
      <c r="AD681" s="879"/>
      <c r="AE681" s="879"/>
      <c r="AF681" s="880">
        <f t="shared" si="32"/>
        <v>98.560966374082781</v>
      </c>
      <c r="AG681" s="880"/>
      <c r="AH681" s="880">
        <f t="shared" si="33"/>
        <v>98.560966374082781</v>
      </c>
      <c r="AI681" s="880"/>
      <c r="AJ681" s="878"/>
    </row>
    <row r="682" spans="1:36" ht="36">
      <c r="A682" s="464" t="s">
        <v>84</v>
      </c>
      <c r="B682" s="465" t="s">
        <v>1487</v>
      </c>
      <c r="C682" s="878"/>
      <c r="D682" s="878"/>
      <c r="E682" s="878"/>
      <c r="F682" s="874"/>
      <c r="G682" s="879">
        <v>95000000000</v>
      </c>
      <c r="H682" s="879"/>
      <c r="I682" s="879">
        <v>95000000000</v>
      </c>
      <c r="J682" s="879"/>
      <c r="K682" s="879"/>
      <c r="L682" s="879"/>
      <c r="M682" s="879"/>
      <c r="N682" s="879"/>
      <c r="O682" s="879"/>
      <c r="P682" s="879"/>
      <c r="Q682" s="874"/>
      <c r="R682" s="874"/>
      <c r="S682" s="874"/>
      <c r="T682" s="874"/>
      <c r="U682" s="874"/>
      <c r="V682" s="879">
        <v>16122000000</v>
      </c>
      <c r="W682" s="879"/>
      <c r="X682" s="879">
        <v>16122000000</v>
      </c>
      <c r="Y682" s="879"/>
      <c r="Z682" s="879"/>
      <c r="AA682" s="879">
        <v>8199167192</v>
      </c>
      <c r="AB682" s="879"/>
      <c r="AC682" s="879">
        <v>8199167192</v>
      </c>
      <c r="AD682" s="879"/>
      <c r="AE682" s="879"/>
      <c r="AF682" s="880">
        <f t="shared" si="32"/>
        <v>50.857010246867631</v>
      </c>
      <c r="AG682" s="880"/>
      <c r="AH682" s="880">
        <f t="shared" si="33"/>
        <v>50.857010246867631</v>
      </c>
      <c r="AI682" s="880"/>
      <c r="AJ682" s="878"/>
    </row>
    <row r="683" spans="1:36" ht="48">
      <c r="A683" s="464" t="s">
        <v>85</v>
      </c>
      <c r="B683" s="465" t="s">
        <v>1430</v>
      </c>
      <c r="C683" s="878"/>
      <c r="D683" s="878"/>
      <c r="E683" s="878"/>
      <c r="F683" s="874"/>
      <c r="G683" s="879">
        <v>331506000000</v>
      </c>
      <c r="H683" s="879"/>
      <c r="I683" s="879">
        <v>331506000000</v>
      </c>
      <c r="J683" s="879"/>
      <c r="K683" s="879"/>
      <c r="L683" s="879">
        <v>14898191000</v>
      </c>
      <c r="M683" s="879"/>
      <c r="N683" s="879">
        <v>14898191000</v>
      </c>
      <c r="O683" s="879"/>
      <c r="P683" s="879"/>
      <c r="Q683" s="874"/>
      <c r="R683" s="874"/>
      <c r="S683" s="874"/>
      <c r="T683" s="874"/>
      <c r="U683" s="874"/>
      <c r="V683" s="879">
        <v>5350000000</v>
      </c>
      <c r="W683" s="879"/>
      <c r="X683" s="879">
        <v>5350000000</v>
      </c>
      <c r="Y683" s="879"/>
      <c r="Z683" s="879"/>
      <c r="AA683" s="879">
        <v>752283000</v>
      </c>
      <c r="AB683" s="879"/>
      <c r="AC683" s="879">
        <v>752283000</v>
      </c>
      <c r="AD683" s="879"/>
      <c r="AE683" s="879"/>
      <c r="AF683" s="880">
        <f t="shared" si="32"/>
        <v>14.06136448598131</v>
      </c>
      <c r="AG683" s="880"/>
      <c r="AH683" s="880">
        <f t="shared" si="33"/>
        <v>14.06136448598131</v>
      </c>
      <c r="AI683" s="880"/>
      <c r="AJ683" s="878"/>
    </row>
    <row r="684" spans="1:36" ht="36">
      <c r="A684" s="464" t="s">
        <v>86</v>
      </c>
      <c r="B684" s="465" t="s">
        <v>1459</v>
      </c>
      <c r="C684" s="878"/>
      <c r="D684" s="878"/>
      <c r="E684" s="878"/>
      <c r="F684" s="874"/>
      <c r="G684" s="879">
        <v>80000000000</v>
      </c>
      <c r="H684" s="879"/>
      <c r="I684" s="879">
        <v>80000000000</v>
      </c>
      <c r="J684" s="879"/>
      <c r="K684" s="879"/>
      <c r="L684" s="879">
        <v>33000000000</v>
      </c>
      <c r="M684" s="879"/>
      <c r="N684" s="879">
        <v>33000000000</v>
      </c>
      <c r="O684" s="879"/>
      <c r="P684" s="879"/>
      <c r="Q684" s="874"/>
      <c r="R684" s="874"/>
      <c r="S684" s="874"/>
      <c r="T684" s="874"/>
      <c r="U684" s="874"/>
      <c r="V684" s="879">
        <v>23657157000</v>
      </c>
      <c r="W684" s="879"/>
      <c r="X684" s="879">
        <v>23657157000</v>
      </c>
      <c r="Y684" s="879"/>
      <c r="Z684" s="879"/>
      <c r="AA684" s="879">
        <v>10158246969</v>
      </c>
      <c r="AB684" s="879"/>
      <c r="AC684" s="879">
        <v>10158246969</v>
      </c>
      <c r="AD684" s="879"/>
      <c r="AE684" s="879"/>
      <c r="AF684" s="880">
        <f t="shared" si="32"/>
        <v>42.939424077880531</v>
      </c>
      <c r="AG684" s="880"/>
      <c r="AH684" s="880">
        <f t="shared" si="33"/>
        <v>42.939424077880531</v>
      </c>
      <c r="AI684" s="880"/>
      <c r="AJ684" s="878"/>
    </row>
    <row r="685" spans="1:36" ht="36">
      <c r="A685" s="464" t="s">
        <v>87</v>
      </c>
      <c r="B685" s="465" t="s">
        <v>1461</v>
      </c>
      <c r="C685" s="878"/>
      <c r="D685" s="878"/>
      <c r="E685" s="878"/>
      <c r="F685" s="874"/>
      <c r="G685" s="879">
        <v>90000000000</v>
      </c>
      <c r="H685" s="879"/>
      <c r="I685" s="879">
        <v>90000000000</v>
      </c>
      <c r="J685" s="879"/>
      <c r="K685" s="879"/>
      <c r="L685" s="879">
        <v>48500000000</v>
      </c>
      <c r="M685" s="879"/>
      <c r="N685" s="879">
        <v>48500000000</v>
      </c>
      <c r="O685" s="879"/>
      <c r="P685" s="879"/>
      <c r="Q685" s="874"/>
      <c r="R685" s="874"/>
      <c r="S685" s="874"/>
      <c r="T685" s="874"/>
      <c r="U685" s="874"/>
      <c r="V685" s="879">
        <v>28877057479</v>
      </c>
      <c r="W685" s="879"/>
      <c r="X685" s="879">
        <v>28877057479</v>
      </c>
      <c r="Y685" s="879"/>
      <c r="Z685" s="879"/>
      <c r="AA685" s="879">
        <v>21233353840</v>
      </c>
      <c r="AB685" s="879"/>
      <c r="AC685" s="879">
        <v>21233353840</v>
      </c>
      <c r="AD685" s="879"/>
      <c r="AE685" s="879"/>
      <c r="AF685" s="880">
        <f t="shared" si="32"/>
        <v>73.530185184004083</v>
      </c>
      <c r="AG685" s="880"/>
      <c r="AH685" s="880">
        <f t="shared" si="33"/>
        <v>73.530185184004083</v>
      </c>
      <c r="AI685" s="880"/>
      <c r="AJ685" s="878"/>
    </row>
    <row r="686" spans="1:36" ht="24">
      <c r="A686" s="464" t="s">
        <v>88</v>
      </c>
      <c r="B686" s="465" t="s">
        <v>1460</v>
      </c>
      <c r="C686" s="878"/>
      <c r="D686" s="878"/>
      <c r="E686" s="878"/>
      <c r="F686" s="874"/>
      <c r="G686" s="879">
        <v>100000000000</v>
      </c>
      <c r="H686" s="879"/>
      <c r="I686" s="879">
        <v>100000000000</v>
      </c>
      <c r="J686" s="879"/>
      <c r="K686" s="879"/>
      <c r="L686" s="879">
        <v>39500000000</v>
      </c>
      <c r="M686" s="879"/>
      <c r="N686" s="879">
        <v>39500000000</v>
      </c>
      <c r="O686" s="879"/>
      <c r="P686" s="879"/>
      <c r="Q686" s="874"/>
      <c r="R686" s="874"/>
      <c r="S686" s="874"/>
      <c r="T686" s="874"/>
      <c r="U686" s="874"/>
      <c r="V686" s="879">
        <v>23897230718</v>
      </c>
      <c r="W686" s="879"/>
      <c r="X686" s="879">
        <v>23897230718</v>
      </c>
      <c r="Y686" s="879"/>
      <c r="Z686" s="879"/>
      <c r="AA686" s="879">
        <v>23897230718</v>
      </c>
      <c r="AB686" s="879"/>
      <c r="AC686" s="879">
        <v>23897230718</v>
      </c>
      <c r="AD686" s="879"/>
      <c r="AE686" s="879"/>
      <c r="AF686" s="880">
        <f t="shared" si="32"/>
        <v>100</v>
      </c>
      <c r="AG686" s="880"/>
      <c r="AH686" s="880">
        <f t="shared" si="33"/>
        <v>100</v>
      </c>
      <c r="AI686" s="880"/>
      <c r="AJ686" s="878"/>
    </row>
    <row r="687" spans="1:36" ht="36">
      <c r="A687" s="464" t="s">
        <v>218</v>
      </c>
      <c r="B687" s="465" t="s">
        <v>1462</v>
      </c>
      <c r="C687" s="878"/>
      <c r="D687" s="878"/>
      <c r="E687" s="878"/>
      <c r="F687" s="874"/>
      <c r="G687" s="879">
        <v>96000000000</v>
      </c>
      <c r="H687" s="879"/>
      <c r="I687" s="879">
        <v>96000000000</v>
      </c>
      <c r="J687" s="879"/>
      <c r="K687" s="879"/>
      <c r="L687" s="879">
        <v>40757461403</v>
      </c>
      <c r="M687" s="879"/>
      <c r="N687" s="879">
        <v>40757461403</v>
      </c>
      <c r="O687" s="879"/>
      <c r="P687" s="879"/>
      <c r="Q687" s="874"/>
      <c r="R687" s="874"/>
      <c r="S687" s="874"/>
      <c r="T687" s="874"/>
      <c r="U687" s="874"/>
      <c r="V687" s="879">
        <v>28292446709</v>
      </c>
      <c r="W687" s="879"/>
      <c r="X687" s="879">
        <v>28292446709</v>
      </c>
      <c r="Y687" s="879"/>
      <c r="Z687" s="879"/>
      <c r="AA687" s="879">
        <v>25215446709</v>
      </c>
      <c r="AB687" s="879"/>
      <c r="AC687" s="879">
        <v>25215446709</v>
      </c>
      <c r="AD687" s="879"/>
      <c r="AE687" s="879"/>
      <c r="AF687" s="880">
        <f t="shared" si="32"/>
        <v>89.124305749699658</v>
      </c>
      <c r="AG687" s="880"/>
      <c r="AH687" s="880">
        <f t="shared" si="33"/>
        <v>89.124305749699658</v>
      </c>
      <c r="AI687" s="880"/>
      <c r="AJ687" s="878"/>
    </row>
    <row r="688" spans="1:36" ht="12">
      <c r="A688" s="464" t="s">
        <v>219</v>
      </c>
      <c r="B688" s="465" t="s">
        <v>1482</v>
      </c>
      <c r="C688" s="878"/>
      <c r="D688" s="878"/>
      <c r="E688" s="878"/>
      <c r="F688" s="874"/>
      <c r="G688" s="879">
        <v>8450164000</v>
      </c>
      <c r="H688" s="879"/>
      <c r="I688" s="879">
        <v>8450164000</v>
      </c>
      <c r="J688" s="879"/>
      <c r="K688" s="879"/>
      <c r="L688" s="879"/>
      <c r="M688" s="879"/>
      <c r="N688" s="879"/>
      <c r="O688" s="879"/>
      <c r="P688" s="879"/>
      <c r="Q688" s="874"/>
      <c r="R688" s="874"/>
      <c r="S688" s="874"/>
      <c r="T688" s="874"/>
      <c r="U688" s="874"/>
      <c r="V688" s="879">
        <v>1500000000</v>
      </c>
      <c r="W688" s="879"/>
      <c r="X688" s="879">
        <v>1500000000</v>
      </c>
      <c r="Y688" s="879"/>
      <c r="Z688" s="879"/>
      <c r="AA688" s="879">
        <v>1475469598</v>
      </c>
      <c r="AB688" s="879"/>
      <c r="AC688" s="879">
        <v>1475469598</v>
      </c>
      <c r="AD688" s="879"/>
      <c r="AE688" s="879"/>
      <c r="AF688" s="880">
        <f t="shared" si="32"/>
        <v>98.364639866666664</v>
      </c>
      <c r="AG688" s="880"/>
      <c r="AH688" s="880">
        <f t="shared" si="33"/>
        <v>98.364639866666664</v>
      </c>
      <c r="AI688" s="880"/>
      <c r="AJ688" s="878"/>
    </row>
    <row r="689" spans="1:36" ht="24">
      <c r="A689" s="464" t="s">
        <v>477</v>
      </c>
      <c r="B689" s="465" t="s">
        <v>1406</v>
      </c>
      <c r="C689" s="878"/>
      <c r="D689" s="878"/>
      <c r="E689" s="878"/>
      <c r="F689" s="874"/>
      <c r="G689" s="879">
        <v>80000000000</v>
      </c>
      <c r="H689" s="879"/>
      <c r="I689" s="879">
        <v>80000000000</v>
      </c>
      <c r="J689" s="879"/>
      <c r="K689" s="879"/>
      <c r="L689" s="879">
        <v>33000000000</v>
      </c>
      <c r="M689" s="879"/>
      <c r="N689" s="879">
        <v>33000000000</v>
      </c>
      <c r="O689" s="879"/>
      <c r="P689" s="879"/>
      <c r="Q689" s="874"/>
      <c r="R689" s="874"/>
      <c r="S689" s="874"/>
      <c r="T689" s="874"/>
      <c r="U689" s="874"/>
      <c r="V689" s="879">
        <v>26286983978</v>
      </c>
      <c r="W689" s="879"/>
      <c r="X689" s="879">
        <v>26286983978</v>
      </c>
      <c r="Y689" s="879"/>
      <c r="Z689" s="879"/>
      <c r="AA689" s="879">
        <v>26286983978</v>
      </c>
      <c r="AB689" s="879"/>
      <c r="AC689" s="879">
        <v>26286983978</v>
      </c>
      <c r="AD689" s="879"/>
      <c r="AE689" s="879"/>
      <c r="AF689" s="880">
        <f t="shared" si="32"/>
        <v>100</v>
      </c>
      <c r="AG689" s="880"/>
      <c r="AH689" s="880">
        <f t="shared" si="33"/>
        <v>100</v>
      </c>
      <c r="AI689" s="880"/>
      <c r="AJ689" s="878"/>
    </row>
    <row r="690" spans="1:36" ht="36">
      <c r="A690" s="464" t="s">
        <v>895</v>
      </c>
      <c r="B690" s="465" t="s">
        <v>1458</v>
      </c>
      <c r="C690" s="878"/>
      <c r="D690" s="878"/>
      <c r="E690" s="878"/>
      <c r="F690" s="874"/>
      <c r="G690" s="879">
        <v>99991686000</v>
      </c>
      <c r="H690" s="879"/>
      <c r="I690" s="879">
        <v>99991686000</v>
      </c>
      <c r="J690" s="879"/>
      <c r="K690" s="879"/>
      <c r="L690" s="879">
        <v>51542000000</v>
      </c>
      <c r="M690" s="879"/>
      <c r="N690" s="879">
        <v>51542000000</v>
      </c>
      <c r="O690" s="879"/>
      <c r="P690" s="879"/>
      <c r="Q690" s="874"/>
      <c r="R690" s="874"/>
      <c r="S690" s="874"/>
      <c r="T690" s="874"/>
      <c r="U690" s="874"/>
      <c r="V690" s="879">
        <v>25388575382</v>
      </c>
      <c r="W690" s="879"/>
      <c r="X690" s="879">
        <v>25388575382</v>
      </c>
      <c r="Y690" s="879"/>
      <c r="Z690" s="879"/>
      <c r="AA690" s="879">
        <v>25229938166</v>
      </c>
      <c r="AB690" s="879"/>
      <c r="AC690" s="879">
        <v>25229938166</v>
      </c>
      <c r="AD690" s="879"/>
      <c r="AE690" s="879"/>
      <c r="AF690" s="880">
        <f t="shared" si="32"/>
        <v>99.375162987236891</v>
      </c>
      <c r="AG690" s="880"/>
      <c r="AH690" s="880">
        <f t="shared" si="33"/>
        <v>99.375162987236891</v>
      </c>
      <c r="AI690" s="880"/>
      <c r="AJ690" s="878"/>
    </row>
    <row r="691" spans="1:36" ht="48">
      <c r="A691" s="464" t="s">
        <v>240</v>
      </c>
      <c r="B691" s="465" t="s">
        <v>3340</v>
      </c>
      <c r="C691" s="878"/>
      <c r="D691" s="878"/>
      <c r="E691" s="878"/>
      <c r="F691" s="874"/>
      <c r="G691" s="879">
        <v>6159000000</v>
      </c>
      <c r="H691" s="879"/>
      <c r="I691" s="879">
        <v>6159000000</v>
      </c>
      <c r="J691" s="879"/>
      <c r="K691" s="879"/>
      <c r="L691" s="879"/>
      <c r="M691" s="879"/>
      <c r="N691" s="879"/>
      <c r="O691" s="879"/>
      <c r="P691" s="879"/>
      <c r="Q691" s="874"/>
      <c r="R691" s="874"/>
      <c r="S691" s="874"/>
      <c r="T691" s="874"/>
      <c r="U691" s="874"/>
      <c r="V691" s="879">
        <v>495000000</v>
      </c>
      <c r="W691" s="879"/>
      <c r="X691" s="879">
        <v>495000000</v>
      </c>
      <c r="Y691" s="879"/>
      <c r="Z691" s="879"/>
      <c r="AA691" s="879">
        <v>495000000</v>
      </c>
      <c r="AB691" s="879"/>
      <c r="AC691" s="879">
        <v>495000000</v>
      </c>
      <c r="AD691" s="879"/>
      <c r="AE691" s="879"/>
      <c r="AF691" s="880">
        <f t="shared" si="32"/>
        <v>100</v>
      </c>
      <c r="AG691" s="880"/>
      <c r="AH691" s="880">
        <f t="shared" si="33"/>
        <v>100</v>
      </c>
      <c r="AI691" s="880"/>
      <c r="AJ691" s="878"/>
    </row>
    <row r="692" spans="1:36" ht="24">
      <c r="A692" s="464" t="s">
        <v>896</v>
      </c>
      <c r="B692" s="465" t="s">
        <v>1467</v>
      </c>
      <c r="C692" s="878"/>
      <c r="D692" s="878"/>
      <c r="E692" s="878"/>
      <c r="F692" s="874"/>
      <c r="G692" s="879">
        <v>88800000000</v>
      </c>
      <c r="H692" s="879"/>
      <c r="I692" s="879">
        <v>88800000000</v>
      </c>
      <c r="J692" s="879"/>
      <c r="K692" s="879"/>
      <c r="L692" s="879">
        <v>31000000000</v>
      </c>
      <c r="M692" s="879"/>
      <c r="N692" s="879">
        <v>31000000000</v>
      </c>
      <c r="O692" s="879"/>
      <c r="P692" s="879"/>
      <c r="Q692" s="874"/>
      <c r="R692" s="874"/>
      <c r="S692" s="874"/>
      <c r="T692" s="874"/>
      <c r="U692" s="874"/>
      <c r="V692" s="879">
        <v>25950000000</v>
      </c>
      <c r="W692" s="879"/>
      <c r="X692" s="879">
        <v>25950000000</v>
      </c>
      <c r="Y692" s="879"/>
      <c r="Z692" s="879"/>
      <c r="AA692" s="879">
        <v>22267937000</v>
      </c>
      <c r="AB692" s="879"/>
      <c r="AC692" s="879">
        <v>22267937000</v>
      </c>
      <c r="AD692" s="879"/>
      <c r="AE692" s="879"/>
      <c r="AF692" s="880">
        <f t="shared" si="32"/>
        <v>85.810932562620422</v>
      </c>
      <c r="AG692" s="880"/>
      <c r="AH692" s="880">
        <f t="shared" si="33"/>
        <v>85.810932562620422</v>
      </c>
      <c r="AI692" s="880"/>
      <c r="AJ692" s="878"/>
    </row>
    <row r="693" spans="1:36" ht="36">
      <c r="A693" s="464" t="s">
        <v>897</v>
      </c>
      <c r="B693" s="465" t="s">
        <v>3167</v>
      </c>
      <c r="C693" s="878"/>
      <c r="D693" s="878"/>
      <c r="E693" s="878"/>
      <c r="F693" s="874"/>
      <c r="G693" s="879">
        <v>6554000000</v>
      </c>
      <c r="H693" s="879"/>
      <c r="I693" s="879">
        <v>6554000000</v>
      </c>
      <c r="J693" s="879"/>
      <c r="K693" s="879"/>
      <c r="L693" s="879"/>
      <c r="M693" s="879"/>
      <c r="N693" s="879"/>
      <c r="O693" s="879"/>
      <c r="P693" s="879"/>
      <c r="Q693" s="874"/>
      <c r="R693" s="874"/>
      <c r="S693" s="874"/>
      <c r="T693" s="874"/>
      <c r="U693" s="874"/>
      <c r="V693" s="879">
        <v>600000000</v>
      </c>
      <c r="W693" s="879"/>
      <c r="X693" s="879">
        <v>600000000</v>
      </c>
      <c r="Y693" s="879"/>
      <c r="Z693" s="879"/>
      <c r="AA693" s="879">
        <v>600000000</v>
      </c>
      <c r="AB693" s="879"/>
      <c r="AC693" s="879">
        <v>600000000</v>
      </c>
      <c r="AD693" s="879"/>
      <c r="AE693" s="879"/>
      <c r="AF693" s="880">
        <f t="shared" si="32"/>
        <v>100</v>
      </c>
      <c r="AG693" s="880"/>
      <c r="AH693" s="880">
        <f t="shared" si="33"/>
        <v>100</v>
      </c>
      <c r="AI693" s="880"/>
      <c r="AJ693" s="878"/>
    </row>
    <row r="694" spans="1:36" ht="36">
      <c r="A694" s="464" t="s">
        <v>898</v>
      </c>
      <c r="B694" s="465" t="s">
        <v>1508</v>
      </c>
      <c r="C694" s="878"/>
      <c r="D694" s="878"/>
      <c r="E694" s="878"/>
      <c r="F694" s="874"/>
      <c r="G694" s="879">
        <v>34918000000</v>
      </c>
      <c r="H694" s="879"/>
      <c r="I694" s="879">
        <v>34918000000</v>
      </c>
      <c r="J694" s="879"/>
      <c r="K694" s="879"/>
      <c r="L694" s="879"/>
      <c r="M694" s="879"/>
      <c r="N694" s="879"/>
      <c r="O694" s="879"/>
      <c r="P694" s="879"/>
      <c r="Q694" s="874"/>
      <c r="R694" s="874"/>
      <c r="S694" s="874"/>
      <c r="T694" s="874"/>
      <c r="U694" s="874"/>
      <c r="V694" s="879">
        <v>1445000000</v>
      </c>
      <c r="W694" s="879"/>
      <c r="X694" s="879">
        <v>1445000000</v>
      </c>
      <c r="Y694" s="879"/>
      <c r="Z694" s="879"/>
      <c r="AA694" s="879">
        <v>490080000</v>
      </c>
      <c r="AB694" s="879"/>
      <c r="AC694" s="879">
        <v>490080000</v>
      </c>
      <c r="AD694" s="879"/>
      <c r="AE694" s="879"/>
      <c r="AF694" s="880">
        <f t="shared" si="32"/>
        <v>33.915570934256053</v>
      </c>
      <c r="AG694" s="880"/>
      <c r="AH694" s="880">
        <f t="shared" si="33"/>
        <v>33.915570934256053</v>
      </c>
      <c r="AI694" s="880"/>
      <c r="AJ694" s="878"/>
    </row>
    <row r="695" spans="1:36" ht="36">
      <c r="A695" s="464" t="s">
        <v>899</v>
      </c>
      <c r="B695" s="465" t="s">
        <v>1576</v>
      </c>
      <c r="C695" s="878"/>
      <c r="D695" s="878"/>
      <c r="E695" s="878"/>
      <c r="F695" s="874"/>
      <c r="G695" s="879">
        <v>80000000000</v>
      </c>
      <c r="H695" s="879"/>
      <c r="I695" s="879">
        <v>80000000000</v>
      </c>
      <c r="J695" s="879"/>
      <c r="K695" s="879"/>
      <c r="L695" s="879"/>
      <c r="M695" s="879"/>
      <c r="N695" s="879"/>
      <c r="O695" s="879"/>
      <c r="P695" s="879"/>
      <c r="Q695" s="874"/>
      <c r="R695" s="874"/>
      <c r="S695" s="874"/>
      <c r="T695" s="874"/>
      <c r="U695" s="874"/>
      <c r="V695" s="879">
        <v>32350000000</v>
      </c>
      <c r="W695" s="879"/>
      <c r="X695" s="879">
        <v>32350000000</v>
      </c>
      <c r="Y695" s="879"/>
      <c r="Z695" s="879"/>
      <c r="AA695" s="879">
        <v>27930602000</v>
      </c>
      <c r="AB695" s="879"/>
      <c r="AC695" s="879">
        <v>27930602000</v>
      </c>
      <c r="AD695" s="879"/>
      <c r="AE695" s="879"/>
      <c r="AF695" s="880">
        <f t="shared" si="32"/>
        <v>86.338800618238025</v>
      </c>
      <c r="AG695" s="880"/>
      <c r="AH695" s="880">
        <f t="shared" si="33"/>
        <v>86.338800618238025</v>
      </c>
      <c r="AI695" s="880"/>
      <c r="AJ695" s="878"/>
    </row>
    <row r="696" spans="1:36" ht="24">
      <c r="A696" s="464" t="s">
        <v>900</v>
      </c>
      <c r="B696" s="465" t="s">
        <v>1386</v>
      </c>
      <c r="C696" s="878"/>
      <c r="D696" s="878"/>
      <c r="E696" s="878"/>
      <c r="F696" s="874"/>
      <c r="G696" s="879">
        <v>368000000000</v>
      </c>
      <c r="H696" s="879"/>
      <c r="I696" s="879">
        <v>368000000000</v>
      </c>
      <c r="J696" s="879"/>
      <c r="K696" s="879"/>
      <c r="L696" s="879">
        <v>66116201000</v>
      </c>
      <c r="M696" s="879"/>
      <c r="N696" s="879">
        <v>66116201000</v>
      </c>
      <c r="O696" s="879"/>
      <c r="P696" s="879"/>
      <c r="Q696" s="874"/>
      <c r="R696" s="874"/>
      <c r="S696" s="874"/>
      <c r="T696" s="874"/>
      <c r="U696" s="874"/>
      <c r="V696" s="879">
        <v>88221080000</v>
      </c>
      <c r="W696" s="879"/>
      <c r="X696" s="879">
        <v>88221080000</v>
      </c>
      <c r="Y696" s="879"/>
      <c r="Z696" s="879"/>
      <c r="AA696" s="879">
        <v>70123760000</v>
      </c>
      <c r="AB696" s="879"/>
      <c r="AC696" s="879">
        <v>70123760000</v>
      </c>
      <c r="AD696" s="879"/>
      <c r="AE696" s="879"/>
      <c r="AF696" s="880">
        <f t="shared" si="32"/>
        <v>79.486399395699976</v>
      </c>
      <c r="AG696" s="880"/>
      <c r="AH696" s="880">
        <f t="shared" si="33"/>
        <v>79.486399395699976</v>
      </c>
      <c r="AI696" s="880"/>
      <c r="AJ696" s="878"/>
    </row>
    <row r="697" spans="1:36" ht="36">
      <c r="A697" s="464" t="s">
        <v>901</v>
      </c>
      <c r="B697" s="465" t="s">
        <v>1468</v>
      </c>
      <c r="C697" s="878"/>
      <c r="D697" s="878"/>
      <c r="E697" s="878"/>
      <c r="F697" s="874"/>
      <c r="G697" s="879">
        <v>63265079000</v>
      </c>
      <c r="H697" s="879"/>
      <c r="I697" s="879">
        <v>63265079000</v>
      </c>
      <c r="J697" s="879"/>
      <c r="K697" s="879"/>
      <c r="L697" s="879">
        <v>13889000000</v>
      </c>
      <c r="M697" s="879"/>
      <c r="N697" s="879">
        <v>13889000000</v>
      </c>
      <c r="O697" s="879"/>
      <c r="P697" s="879"/>
      <c r="Q697" s="874"/>
      <c r="R697" s="874"/>
      <c r="S697" s="874"/>
      <c r="T697" s="874"/>
      <c r="U697" s="874"/>
      <c r="V697" s="879">
        <v>4000000000</v>
      </c>
      <c r="W697" s="879"/>
      <c r="X697" s="879">
        <v>4000000000</v>
      </c>
      <c r="Y697" s="879"/>
      <c r="Z697" s="879"/>
      <c r="AA697" s="879">
        <v>3375793746</v>
      </c>
      <c r="AB697" s="879"/>
      <c r="AC697" s="879">
        <v>3375793746</v>
      </c>
      <c r="AD697" s="879"/>
      <c r="AE697" s="879"/>
      <c r="AF697" s="880">
        <f t="shared" si="32"/>
        <v>84.394843649999999</v>
      </c>
      <c r="AG697" s="880"/>
      <c r="AH697" s="880">
        <f t="shared" si="33"/>
        <v>84.394843649999999</v>
      </c>
      <c r="AI697" s="880"/>
      <c r="AJ697" s="878"/>
    </row>
    <row r="698" spans="1:36" ht="36">
      <c r="A698" s="464" t="s">
        <v>902</v>
      </c>
      <c r="B698" s="465" t="s">
        <v>1464</v>
      </c>
      <c r="C698" s="878"/>
      <c r="D698" s="878"/>
      <c r="E698" s="878"/>
      <c r="F698" s="874"/>
      <c r="G698" s="879">
        <v>391564000000</v>
      </c>
      <c r="H698" s="879"/>
      <c r="I698" s="879">
        <v>391564000000</v>
      </c>
      <c r="J698" s="879"/>
      <c r="K698" s="879"/>
      <c r="L698" s="879">
        <v>145080265409</v>
      </c>
      <c r="M698" s="879"/>
      <c r="N698" s="879">
        <v>145080265409</v>
      </c>
      <c r="O698" s="879"/>
      <c r="P698" s="879"/>
      <c r="Q698" s="874"/>
      <c r="R698" s="874"/>
      <c r="S698" s="874"/>
      <c r="T698" s="874"/>
      <c r="U698" s="874"/>
      <c r="V698" s="879">
        <v>24056323091</v>
      </c>
      <c r="W698" s="879"/>
      <c r="X698" s="879">
        <v>24056323091</v>
      </c>
      <c r="Y698" s="879"/>
      <c r="Z698" s="879"/>
      <c r="AA698" s="879">
        <v>14511045000</v>
      </c>
      <c r="AB698" s="879"/>
      <c r="AC698" s="879">
        <v>14511045000</v>
      </c>
      <c r="AD698" s="879"/>
      <c r="AE698" s="879"/>
      <c r="AF698" s="880">
        <f t="shared" si="32"/>
        <v>60.321126155097659</v>
      </c>
      <c r="AG698" s="880"/>
      <c r="AH698" s="880">
        <f t="shared" si="33"/>
        <v>60.321126155097659</v>
      </c>
      <c r="AI698" s="880"/>
      <c r="AJ698" s="878"/>
    </row>
    <row r="699" spans="1:36" ht="36">
      <c r="A699" s="464" t="s">
        <v>903</v>
      </c>
      <c r="B699" s="465" t="s">
        <v>1408</v>
      </c>
      <c r="C699" s="878"/>
      <c r="D699" s="878"/>
      <c r="E699" s="878"/>
      <c r="F699" s="874"/>
      <c r="G699" s="879">
        <v>49300000000</v>
      </c>
      <c r="H699" s="879"/>
      <c r="I699" s="879">
        <v>49300000000</v>
      </c>
      <c r="J699" s="879"/>
      <c r="K699" s="879"/>
      <c r="L699" s="879">
        <v>25175560000</v>
      </c>
      <c r="M699" s="879"/>
      <c r="N699" s="879">
        <v>25175560000</v>
      </c>
      <c r="O699" s="879"/>
      <c r="P699" s="879"/>
      <c r="Q699" s="874"/>
      <c r="R699" s="874"/>
      <c r="S699" s="874"/>
      <c r="T699" s="874"/>
      <c r="U699" s="874"/>
      <c r="V699" s="879">
        <v>2165708000</v>
      </c>
      <c r="W699" s="879"/>
      <c r="X699" s="879">
        <v>2165708000</v>
      </c>
      <c r="Y699" s="879"/>
      <c r="Z699" s="879"/>
      <c r="AA699" s="879">
        <v>1457769000</v>
      </c>
      <c r="AB699" s="879"/>
      <c r="AC699" s="879">
        <v>1457769000</v>
      </c>
      <c r="AD699" s="879"/>
      <c r="AE699" s="879"/>
      <c r="AF699" s="880">
        <f t="shared" si="32"/>
        <v>67.311428872221001</v>
      </c>
      <c r="AG699" s="880"/>
      <c r="AH699" s="880">
        <f t="shared" si="33"/>
        <v>67.311428872221001</v>
      </c>
      <c r="AI699" s="880"/>
      <c r="AJ699" s="878"/>
    </row>
    <row r="700" spans="1:36" ht="36">
      <c r="A700" s="464" t="s">
        <v>904</v>
      </c>
      <c r="B700" s="465" t="s">
        <v>1577</v>
      </c>
      <c r="C700" s="878"/>
      <c r="D700" s="878"/>
      <c r="E700" s="878"/>
      <c r="F700" s="874"/>
      <c r="G700" s="879">
        <v>94794000000</v>
      </c>
      <c r="H700" s="879"/>
      <c r="I700" s="879">
        <v>94794000000</v>
      </c>
      <c r="J700" s="879"/>
      <c r="K700" s="879"/>
      <c r="L700" s="879"/>
      <c r="M700" s="879"/>
      <c r="N700" s="879"/>
      <c r="O700" s="879"/>
      <c r="P700" s="879"/>
      <c r="Q700" s="874"/>
      <c r="R700" s="874"/>
      <c r="S700" s="874"/>
      <c r="T700" s="874"/>
      <c r="U700" s="874"/>
      <c r="V700" s="879">
        <v>15350000000</v>
      </c>
      <c r="W700" s="879"/>
      <c r="X700" s="879">
        <v>15350000000</v>
      </c>
      <c r="Y700" s="879"/>
      <c r="Z700" s="879"/>
      <c r="AA700" s="879">
        <v>10205907091</v>
      </c>
      <c r="AB700" s="879"/>
      <c r="AC700" s="879">
        <v>10205907091</v>
      </c>
      <c r="AD700" s="879"/>
      <c r="AE700" s="879"/>
      <c r="AF700" s="880">
        <f t="shared" si="32"/>
        <v>66.487994078175888</v>
      </c>
      <c r="AG700" s="880"/>
      <c r="AH700" s="880">
        <f t="shared" si="33"/>
        <v>66.487994078175888</v>
      </c>
      <c r="AI700" s="880"/>
      <c r="AJ700" s="878"/>
    </row>
    <row r="701" spans="1:36" ht="36">
      <c r="A701" s="464" t="s">
        <v>2480</v>
      </c>
      <c r="B701" s="465" t="s">
        <v>1425</v>
      </c>
      <c r="C701" s="878"/>
      <c r="D701" s="878"/>
      <c r="E701" s="878"/>
      <c r="F701" s="874"/>
      <c r="G701" s="879">
        <v>39000000000</v>
      </c>
      <c r="H701" s="879"/>
      <c r="I701" s="879">
        <v>39000000000</v>
      </c>
      <c r="J701" s="879"/>
      <c r="K701" s="879"/>
      <c r="L701" s="879">
        <v>2600000000</v>
      </c>
      <c r="M701" s="879"/>
      <c r="N701" s="879">
        <v>2600000000</v>
      </c>
      <c r="O701" s="879"/>
      <c r="P701" s="879"/>
      <c r="Q701" s="874"/>
      <c r="R701" s="874"/>
      <c r="S701" s="874"/>
      <c r="T701" s="874"/>
      <c r="U701" s="874"/>
      <c r="V701" s="879">
        <v>163000000</v>
      </c>
      <c r="W701" s="879"/>
      <c r="X701" s="879">
        <v>163000000</v>
      </c>
      <c r="Y701" s="879"/>
      <c r="Z701" s="879"/>
      <c r="AA701" s="879"/>
      <c r="AB701" s="879"/>
      <c r="AC701" s="879"/>
      <c r="AD701" s="879"/>
      <c r="AE701" s="879"/>
      <c r="AF701" s="880">
        <f t="shared" si="32"/>
        <v>0</v>
      </c>
      <c r="AG701" s="880"/>
      <c r="AH701" s="880">
        <f t="shared" si="33"/>
        <v>0</v>
      </c>
      <c r="AI701" s="880"/>
      <c r="AJ701" s="878"/>
    </row>
    <row r="702" spans="1:36" ht="36">
      <c r="A702" s="464" t="s">
        <v>2481</v>
      </c>
      <c r="B702" s="465" t="s">
        <v>1426</v>
      </c>
      <c r="C702" s="878"/>
      <c r="D702" s="878"/>
      <c r="E702" s="878"/>
      <c r="F702" s="874"/>
      <c r="G702" s="879">
        <v>79999000000</v>
      </c>
      <c r="H702" s="879"/>
      <c r="I702" s="879">
        <v>79999000000</v>
      </c>
      <c r="J702" s="879"/>
      <c r="K702" s="879"/>
      <c r="L702" s="879">
        <v>34000000000</v>
      </c>
      <c r="M702" s="879"/>
      <c r="N702" s="879">
        <v>34000000000</v>
      </c>
      <c r="O702" s="879"/>
      <c r="P702" s="879"/>
      <c r="Q702" s="874"/>
      <c r="R702" s="874"/>
      <c r="S702" s="874"/>
      <c r="T702" s="874"/>
      <c r="U702" s="874"/>
      <c r="V702" s="879">
        <v>15540000000</v>
      </c>
      <c r="W702" s="879"/>
      <c r="X702" s="879">
        <v>15540000000</v>
      </c>
      <c r="Y702" s="879"/>
      <c r="Z702" s="879"/>
      <c r="AA702" s="879">
        <v>15370385000</v>
      </c>
      <c r="AB702" s="879"/>
      <c r="AC702" s="879">
        <v>15370385000</v>
      </c>
      <c r="AD702" s="879"/>
      <c r="AE702" s="879"/>
      <c r="AF702" s="880">
        <f t="shared" si="32"/>
        <v>98.908526383526379</v>
      </c>
      <c r="AG702" s="880"/>
      <c r="AH702" s="880">
        <f t="shared" si="33"/>
        <v>98.908526383526379</v>
      </c>
      <c r="AI702" s="880"/>
      <c r="AJ702" s="878"/>
    </row>
    <row r="703" spans="1:36" ht="36">
      <c r="A703" s="464" t="s">
        <v>2482</v>
      </c>
      <c r="B703" s="465" t="s">
        <v>1427</v>
      </c>
      <c r="C703" s="878"/>
      <c r="D703" s="878"/>
      <c r="E703" s="878"/>
      <c r="F703" s="874"/>
      <c r="G703" s="879">
        <v>79993000000</v>
      </c>
      <c r="H703" s="879"/>
      <c r="I703" s="879">
        <v>79993000000</v>
      </c>
      <c r="J703" s="879"/>
      <c r="K703" s="879"/>
      <c r="L703" s="879">
        <v>34000000000</v>
      </c>
      <c r="M703" s="879"/>
      <c r="N703" s="879">
        <v>34000000000</v>
      </c>
      <c r="O703" s="879"/>
      <c r="P703" s="879"/>
      <c r="Q703" s="874"/>
      <c r="R703" s="874"/>
      <c r="S703" s="874"/>
      <c r="T703" s="874"/>
      <c r="U703" s="874"/>
      <c r="V703" s="879">
        <v>18550000000</v>
      </c>
      <c r="W703" s="879"/>
      <c r="X703" s="879">
        <v>18550000000</v>
      </c>
      <c r="Y703" s="879"/>
      <c r="Z703" s="879"/>
      <c r="AA703" s="879">
        <v>18367626000</v>
      </c>
      <c r="AB703" s="879"/>
      <c r="AC703" s="879">
        <v>18367626000</v>
      </c>
      <c r="AD703" s="879"/>
      <c r="AE703" s="879"/>
      <c r="AF703" s="880">
        <f t="shared" si="32"/>
        <v>99.016851752021566</v>
      </c>
      <c r="AG703" s="880"/>
      <c r="AH703" s="880">
        <f t="shared" si="33"/>
        <v>99.016851752021566</v>
      </c>
      <c r="AI703" s="880"/>
      <c r="AJ703" s="878"/>
    </row>
    <row r="704" spans="1:36" ht="36">
      <c r="A704" s="464" t="s">
        <v>2483</v>
      </c>
      <c r="B704" s="465" t="s">
        <v>1620</v>
      </c>
      <c r="C704" s="878"/>
      <c r="D704" s="878"/>
      <c r="E704" s="878"/>
      <c r="F704" s="874"/>
      <c r="G704" s="879">
        <v>3946000000</v>
      </c>
      <c r="H704" s="879"/>
      <c r="I704" s="879">
        <v>3946000000</v>
      </c>
      <c r="J704" s="879"/>
      <c r="K704" s="879"/>
      <c r="L704" s="879"/>
      <c r="M704" s="879"/>
      <c r="N704" s="879"/>
      <c r="O704" s="879"/>
      <c r="P704" s="879"/>
      <c r="Q704" s="874"/>
      <c r="R704" s="874"/>
      <c r="S704" s="874"/>
      <c r="T704" s="874"/>
      <c r="U704" s="874"/>
      <c r="V704" s="879">
        <v>311000000</v>
      </c>
      <c r="W704" s="879"/>
      <c r="X704" s="879">
        <v>311000000</v>
      </c>
      <c r="Y704" s="879"/>
      <c r="Z704" s="879"/>
      <c r="AA704" s="879">
        <v>311000000</v>
      </c>
      <c r="AB704" s="879"/>
      <c r="AC704" s="879">
        <v>311000000</v>
      </c>
      <c r="AD704" s="879"/>
      <c r="AE704" s="879"/>
      <c r="AF704" s="880">
        <f t="shared" si="32"/>
        <v>100</v>
      </c>
      <c r="AG704" s="880"/>
      <c r="AH704" s="880">
        <f t="shared" si="33"/>
        <v>100</v>
      </c>
      <c r="AI704" s="880"/>
      <c r="AJ704" s="878"/>
    </row>
    <row r="705" spans="1:36" ht="24">
      <c r="A705" s="464" t="s">
        <v>2484</v>
      </c>
      <c r="B705" s="465" t="s">
        <v>1630</v>
      </c>
      <c r="C705" s="878"/>
      <c r="D705" s="878"/>
      <c r="E705" s="878"/>
      <c r="F705" s="874"/>
      <c r="G705" s="879">
        <v>5167000000</v>
      </c>
      <c r="H705" s="879"/>
      <c r="I705" s="879">
        <v>5167000000</v>
      </c>
      <c r="J705" s="879"/>
      <c r="K705" s="879"/>
      <c r="L705" s="879"/>
      <c r="M705" s="879"/>
      <c r="N705" s="879"/>
      <c r="O705" s="879"/>
      <c r="P705" s="879"/>
      <c r="Q705" s="874"/>
      <c r="R705" s="874"/>
      <c r="S705" s="874"/>
      <c r="T705" s="874"/>
      <c r="U705" s="874"/>
      <c r="V705" s="879">
        <v>465000000</v>
      </c>
      <c r="W705" s="879"/>
      <c r="X705" s="879">
        <v>465000000</v>
      </c>
      <c r="Y705" s="879"/>
      <c r="Z705" s="879"/>
      <c r="AA705" s="879">
        <v>465000000</v>
      </c>
      <c r="AB705" s="879"/>
      <c r="AC705" s="879">
        <v>465000000</v>
      </c>
      <c r="AD705" s="879"/>
      <c r="AE705" s="879"/>
      <c r="AF705" s="880">
        <f t="shared" si="32"/>
        <v>100</v>
      </c>
      <c r="AG705" s="880"/>
      <c r="AH705" s="880">
        <f t="shared" si="33"/>
        <v>100</v>
      </c>
      <c r="AI705" s="880"/>
      <c r="AJ705" s="878"/>
    </row>
    <row r="706" spans="1:36" ht="36">
      <c r="A706" s="464" t="s">
        <v>2485</v>
      </c>
      <c r="B706" s="465" t="s">
        <v>1622</v>
      </c>
      <c r="C706" s="878"/>
      <c r="D706" s="878"/>
      <c r="E706" s="878"/>
      <c r="F706" s="874"/>
      <c r="G706" s="879">
        <v>3367037000</v>
      </c>
      <c r="H706" s="879"/>
      <c r="I706" s="879">
        <v>3367037000</v>
      </c>
      <c r="J706" s="879"/>
      <c r="K706" s="879"/>
      <c r="L706" s="879"/>
      <c r="M706" s="879"/>
      <c r="N706" s="879"/>
      <c r="O706" s="879"/>
      <c r="P706" s="879"/>
      <c r="Q706" s="874"/>
      <c r="R706" s="874"/>
      <c r="S706" s="874"/>
      <c r="T706" s="874"/>
      <c r="U706" s="874"/>
      <c r="V706" s="879">
        <v>311000000</v>
      </c>
      <c r="W706" s="879"/>
      <c r="X706" s="879">
        <v>311000000</v>
      </c>
      <c r="Y706" s="879"/>
      <c r="Z706" s="879"/>
      <c r="AA706" s="879">
        <v>297042000</v>
      </c>
      <c r="AB706" s="879"/>
      <c r="AC706" s="879">
        <v>297042000</v>
      </c>
      <c r="AD706" s="879"/>
      <c r="AE706" s="879"/>
      <c r="AF706" s="880">
        <f t="shared" si="32"/>
        <v>95.511897106109316</v>
      </c>
      <c r="AG706" s="880"/>
      <c r="AH706" s="880">
        <f t="shared" si="33"/>
        <v>95.511897106109316</v>
      </c>
      <c r="AI706" s="880"/>
      <c r="AJ706" s="878"/>
    </row>
    <row r="707" spans="1:36" ht="24">
      <c r="A707" s="464" t="s">
        <v>2486</v>
      </c>
      <c r="B707" s="465" t="s">
        <v>1621</v>
      </c>
      <c r="C707" s="878"/>
      <c r="D707" s="878"/>
      <c r="E707" s="878"/>
      <c r="F707" s="874"/>
      <c r="G707" s="879">
        <v>5167000000</v>
      </c>
      <c r="H707" s="879"/>
      <c r="I707" s="879">
        <v>5167000000</v>
      </c>
      <c r="J707" s="879"/>
      <c r="K707" s="879"/>
      <c r="L707" s="879"/>
      <c r="M707" s="879"/>
      <c r="N707" s="879"/>
      <c r="O707" s="879"/>
      <c r="P707" s="879"/>
      <c r="Q707" s="874"/>
      <c r="R707" s="874"/>
      <c r="S707" s="874"/>
      <c r="T707" s="874"/>
      <c r="U707" s="874"/>
      <c r="V707" s="879">
        <v>465000000</v>
      </c>
      <c r="W707" s="879"/>
      <c r="X707" s="879">
        <v>465000000</v>
      </c>
      <c r="Y707" s="879"/>
      <c r="Z707" s="879"/>
      <c r="AA707" s="879">
        <v>452534000</v>
      </c>
      <c r="AB707" s="879"/>
      <c r="AC707" s="879">
        <v>452534000</v>
      </c>
      <c r="AD707" s="879"/>
      <c r="AE707" s="879"/>
      <c r="AF707" s="880">
        <f t="shared" si="32"/>
        <v>97.319139784946245</v>
      </c>
      <c r="AG707" s="880"/>
      <c r="AH707" s="880">
        <f t="shared" si="33"/>
        <v>97.319139784946245</v>
      </c>
      <c r="AI707" s="880"/>
      <c r="AJ707" s="878"/>
    </row>
    <row r="708" spans="1:36" ht="24">
      <c r="A708" s="464" t="s">
        <v>2487</v>
      </c>
      <c r="B708" s="465" t="s">
        <v>1631</v>
      </c>
      <c r="C708" s="878"/>
      <c r="D708" s="878"/>
      <c r="E708" s="878"/>
      <c r="F708" s="874"/>
      <c r="G708" s="879">
        <v>3456000000</v>
      </c>
      <c r="H708" s="879"/>
      <c r="I708" s="879">
        <v>3456000000</v>
      </c>
      <c r="J708" s="879"/>
      <c r="K708" s="879"/>
      <c r="L708" s="879"/>
      <c r="M708" s="879"/>
      <c r="N708" s="879"/>
      <c r="O708" s="879"/>
      <c r="P708" s="879"/>
      <c r="Q708" s="874"/>
      <c r="R708" s="874"/>
      <c r="S708" s="874"/>
      <c r="T708" s="874"/>
      <c r="U708" s="874"/>
      <c r="V708" s="879">
        <v>311000000</v>
      </c>
      <c r="W708" s="879"/>
      <c r="X708" s="879">
        <v>311000000</v>
      </c>
      <c r="Y708" s="879"/>
      <c r="Z708" s="879"/>
      <c r="AA708" s="879">
        <v>311000000</v>
      </c>
      <c r="AB708" s="879"/>
      <c r="AC708" s="879">
        <v>311000000</v>
      </c>
      <c r="AD708" s="879"/>
      <c r="AE708" s="879"/>
      <c r="AF708" s="880">
        <f t="shared" si="32"/>
        <v>100</v>
      </c>
      <c r="AG708" s="880"/>
      <c r="AH708" s="880">
        <f t="shared" si="33"/>
        <v>100</v>
      </c>
      <c r="AI708" s="880"/>
      <c r="AJ708" s="878"/>
    </row>
    <row r="709" spans="1:36" ht="24">
      <c r="A709" s="464" t="s">
        <v>2488</v>
      </c>
      <c r="B709" s="465" t="s">
        <v>1623</v>
      </c>
      <c r="C709" s="878"/>
      <c r="D709" s="878"/>
      <c r="E709" s="878"/>
      <c r="F709" s="874"/>
      <c r="G709" s="879">
        <v>2200557000</v>
      </c>
      <c r="H709" s="879"/>
      <c r="I709" s="879">
        <v>2200557000</v>
      </c>
      <c r="J709" s="879"/>
      <c r="K709" s="879"/>
      <c r="L709" s="879"/>
      <c r="M709" s="879"/>
      <c r="N709" s="879"/>
      <c r="O709" s="879"/>
      <c r="P709" s="879"/>
      <c r="Q709" s="874"/>
      <c r="R709" s="874"/>
      <c r="S709" s="874"/>
      <c r="T709" s="874"/>
      <c r="U709" s="874"/>
      <c r="V709" s="879">
        <v>200000000</v>
      </c>
      <c r="W709" s="879"/>
      <c r="X709" s="879">
        <v>200000000</v>
      </c>
      <c r="Y709" s="879"/>
      <c r="Z709" s="879"/>
      <c r="AA709" s="879">
        <v>200000000</v>
      </c>
      <c r="AB709" s="879"/>
      <c r="AC709" s="879">
        <v>200000000</v>
      </c>
      <c r="AD709" s="879"/>
      <c r="AE709" s="879"/>
      <c r="AF709" s="880">
        <f t="shared" si="32"/>
        <v>100</v>
      </c>
      <c r="AG709" s="880"/>
      <c r="AH709" s="880">
        <f t="shared" si="33"/>
        <v>100</v>
      </c>
      <c r="AI709" s="880"/>
      <c r="AJ709" s="878"/>
    </row>
    <row r="710" spans="1:36" ht="36">
      <c r="A710" s="464" t="s">
        <v>2489</v>
      </c>
      <c r="B710" s="465" t="s">
        <v>1624</v>
      </c>
      <c r="C710" s="878"/>
      <c r="D710" s="878"/>
      <c r="E710" s="878"/>
      <c r="F710" s="874"/>
      <c r="G710" s="879">
        <v>2222000000</v>
      </c>
      <c r="H710" s="879"/>
      <c r="I710" s="879">
        <v>2222000000</v>
      </c>
      <c r="J710" s="879"/>
      <c r="K710" s="879"/>
      <c r="L710" s="879"/>
      <c r="M710" s="879"/>
      <c r="N710" s="879"/>
      <c r="O710" s="879"/>
      <c r="P710" s="879"/>
      <c r="Q710" s="874"/>
      <c r="R710" s="874"/>
      <c r="S710" s="874"/>
      <c r="T710" s="874"/>
      <c r="U710" s="874"/>
      <c r="V710" s="879">
        <v>200000000</v>
      </c>
      <c r="W710" s="879"/>
      <c r="X710" s="879">
        <v>200000000</v>
      </c>
      <c r="Y710" s="879"/>
      <c r="Z710" s="879"/>
      <c r="AA710" s="879">
        <v>200000000</v>
      </c>
      <c r="AB710" s="879"/>
      <c r="AC710" s="879">
        <v>200000000</v>
      </c>
      <c r="AD710" s="879"/>
      <c r="AE710" s="879"/>
      <c r="AF710" s="880">
        <f t="shared" si="32"/>
        <v>100</v>
      </c>
      <c r="AG710" s="880"/>
      <c r="AH710" s="880">
        <f t="shared" si="33"/>
        <v>100</v>
      </c>
      <c r="AI710" s="880"/>
      <c r="AJ710" s="878"/>
    </row>
    <row r="711" spans="1:36" ht="24">
      <c r="A711" s="464" t="s">
        <v>2490</v>
      </c>
      <c r="B711" s="465" t="s">
        <v>1625</v>
      </c>
      <c r="C711" s="878"/>
      <c r="D711" s="878"/>
      <c r="E711" s="878"/>
      <c r="F711" s="874"/>
      <c r="G711" s="879">
        <v>2193360000</v>
      </c>
      <c r="H711" s="879"/>
      <c r="I711" s="879">
        <v>2193360000</v>
      </c>
      <c r="J711" s="879"/>
      <c r="K711" s="879"/>
      <c r="L711" s="879"/>
      <c r="M711" s="879"/>
      <c r="N711" s="879"/>
      <c r="O711" s="879"/>
      <c r="P711" s="879"/>
      <c r="Q711" s="874"/>
      <c r="R711" s="874"/>
      <c r="S711" s="874"/>
      <c r="T711" s="874"/>
      <c r="U711" s="874"/>
      <c r="V711" s="879">
        <v>200000000</v>
      </c>
      <c r="W711" s="879"/>
      <c r="X711" s="879">
        <v>200000000</v>
      </c>
      <c r="Y711" s="879"/>
      <c r="Z711" s="879"/>
      <c r="AA711" s="879">
        <v>162448000</v>
      </c>
      <c r="AB711" s="879"/>
      <c r="AC711" s="879">
        <v>162448000</v>
      </c>
      <c r="AD711" s="879"/>
      <c r="AE711" s="879"/>
      <c r="AF711" s="880">
        <f t="shared" si="32"/>
        <v>81.22399999999999</v>
      </c>
      <c r="AG711" s="880"/>
      <c r="AH711" s="880">
        <f t="shared" si="33"/>
        <v>81.22399999999999</v>
      </c>
      <c r="AI711" s="880"/>
      <c r="AJ711" s="878"/>
    </row>
    <row r="712" spans="1:36" ht="36">
      <c r="A712" s="464" t="s">
        <v>2491</v>
      </c>
      <c r="B712" s="465" t="s">
        <v>1626</v>
      </c>
      <c r="C712" s="878"/>
      <c r="D712" s="878"/>
      <c r="E712" s="878"/>
      <c r="F712" s="874"/>
      <c r="G712" s="879">
        <v>3164034000</v>
      </c>
      <c r="H712" s="879"/>
      <c r="I712" s="879">
        <v>3164034000</v>
      </c>
      <c r="J712" s="879"/>
      <c r="K712" s="879"/>
      <c r="L712" s="879"/>
      <c r="M712" s="879"/>
      <c r="N712" s="879"/>
      <c r="O712" s="879"/>
      <c r="P712" s="879"/>
      <c r="Q712" s="874"/>
      <c r="R712" s="874"/>
      <c r="S712" s="874"/>
      <c r="T712" s="874"/>
      <c r="U712" s="874"/>
      <c r="V712" s="879">
        <v>290000000</v>
      </c>
      <c r="W712" s="879"/>
      <c r="X712" s="879">
        <v>290000000</v>
      </c>
      <c r="Y712" s="879"/>
      <c r="Z712" s="879"/>
      <c r="AA712" s="879">
        <v>290000000</v>
      </c>
      <c r="AB712" s="879"/>
      <c r="AC712" s="879">
        <v>290000000</v>
      </c>
      <c r="AD712" s="879"/>
      <c r="AE712" s="879"/>
      <c r="AF712" s="880">
        <f t="shared" si="32"/>
        <v>100</v>
      </c>
      <c r="AG712" s="880"/>
      <c r="AH712" s="880">
        <f t="shared" si="33"/>
        <v>100</v>
      </c>
      <c r="AI712" s="880"/>
      <c r="AJ712" s="878"/>
    </row>
    <row r="713" spans="1:36" ht="24">
      <c r="A713" s="464" t="s">
        <v>2492</v>
      </c>
      <c r="B713" s="465" t="s">
        <v>1627</v>
      </c>
      <c r="C713" s="878"/>
      <c r="D713" s="878"/>
      <c r="E713" s="878"/>
      <c r="F713" s="874"/>
      <c r="G713" s="879">
        <v>3110665000</v>
      </c>
      <c r="H713" s="879"/>
      <c r="I713" s="879">
        <v>3110665000</v>
      </c>
      <c r="J713" s="879"/>
      <c r="K713" s="879"/>
      <c r="L713" s="879"/>
      <c r="M713" s="879"/>
      <c r="N713" s="879"/>
      <c r="O713" s="879"/>
      <c r="P713" s="879"/>
      <c r="Q713" s="874"/>
      <c r="R713" s="874"/>
      <c r="S713" s="874"/>
      <c r="T713" s="874"/>
      <c r="U713" s="874"/>
      <c r="V713" s="879">
        <v>290000000</v>
      </c>
      <c r="W713" s="879"/>
      <c r="X713" s="879">
        <v>290000000</v>
      </c>
      <c r="Y713" s="879"/>
      <c r="Z713" s="879"/>
      <c r="AA713" s="879">
        <v>280481000</v>
      </c>
      <c r="AB713" s="879"/>
      <c r="AC713" s="879">
        <v>280481000</v>
      </c>
      <c r="AD713" s="879"/>
      <c r="AE713" s="879"/>
      <c r="AF713" s="880">
        <f t="shared" si="32"/>
        <v>96.717586206896556</v>
      </c>
      <c r="AG713" s="880"/>
      <c r="AH713" s="880">
        <f t="shared" si="33"/>
        <v>96.717586206896556</v>
      </c>
      <c r="AI713" s="880"/>
      <c r="AJ713" s="878"/>
    </row>
    <row r="714" spans="1:36" ht="24">
      <c r="A714" s="464" t="s">
        <v>2494</v>
      </c>
      <c r="B714" s="465" t="s">
        <v>1628</v>
      </c>
      <c r="C714" s="878"/>
      <c r="D714" s="878"/>
      <c r="E714" s="878"/>
      <c r="F714" s="874"/>
      <c r="G714" s="879">
        <v>2532934000</v>
      </c>
      <c r="H714" s="879"/>
      <c r="I714" s="879">
        <v>2532934000</v>
      </c>
      <c r="J714" s="879"/>
      <c r="K714" s="879"/>
      <c r="L714" s="879"/>
      <c r="M714" s="879"/>
      <c r="N714" s="879"/>
      <c r="O714" s="879"/>
      <c r="P714" s="879"/>
      <c r="Q714" s="874"/>
      <c r="R714" s="874"/>
      <c r="S714" s="874"/>
      <c r="T714" s="874"/>
      <c r="U714" s="874"/>
      <c r="V714" s="879">
        <v>253000000</v>
      </c>
      <c r="W714" s="879"/>
      <c r="X714" s="879">
        <v>253000000</v>
      </c>
      <c r="Y714" s="879"/>
      <c r="Z714" s="879"/>
      <c r="AA714" s="879">
        <v>104868000</v>
      </c>
      <c r="AB714" s="879"/>
      <c r="AC714" s="879">
        <v>104868000</v>
      </c>
      <c r="AD714" s="879"/>
      <c r="AE714" s="879"/>
      <c r="AF714" s="880">
        <f t="shared" si="32"/>
        <v>41.449802371541502</v>
      </c>
      <c r="AG714" s="880"/>
      <c r="AH714" s="880">
        <f t="shared" si="33"/>
        <v>41.449802371541502</v>
      </c>
      <c r="AI714" s="880"/>
      <c r="AJ714" s="878"/>
    </row>
    <row r="715" spans="1:36" ht="24">
      <c r="A715" s="464" t="s">
        <v>2495</v>
      </c>
      <c r="B715" s="465" t="s">
        <v>1629</v>
      </c>
      <c r="C715" s="878"/>
      <c r="D715" s="878"/>
      <c r="E715" s="878"/>
      <c r="F715" s="874"/>
      <c r="G715" s="879">
        <v>2799218000</v>
      </c>
      <c r="H715" s="879"/>
      <c r="I715" s="879">
        <v>2799218000</v>
      </c>
      <c r="J715" s="879"/>
      <c r="K715" s="879"/>
      <c r="L715" s="879"/>
      <c r="M715" s="879"/>
      <c r="N715" s="879"/>
      <c r="O715" s="879"/>
      <c r="P715" s="879"/>
      <c r="Q715" s="874"/>
      <c r="R715" s="874"/>
      <c r="S715" s="874"/>
      <c r="T715" s="874"/>
      <c r="U715" s="874"/>
      <c r="V715" s="879">
        <v>280000000</v>
      </c>
      <c r="W715" s="879"/>
      <c r="X715" s="879">
        <v>280000000</v>
      </c>
      <c r="Y715" s="879"/>
      <c r="Z715" s="879"/>
      <c r="AA715" s="879">
        <v>86179000</v>
      </c>
      <c r="AB715" s="879"/>
      <c r="AC715" s="879">
        <v>86179000</v>
      </c>
      <c r="AD715" s="879"/>
      <c r="AE715" s="879"/>
      <c r="AF715" s="880">
        <f t="shared" ref="AF715:AF778" si="34">AA715/V715*100</f>
        <v>30.778214285714284</v>
      </c>
      <c r="AG715" s="880"/>
      <c r="AH715" s="880">
        <f t="shared" ref="AH715:AH778" si="35">AC715/X715*100</f>
        <v>30.778214285714284</v>
      </c>
      <c r="AI715" s="880"/>
      <c r="AJ715" s="878"/>
    </row>
    <row r="716" spans="1:36" ht="24">
      <c r="A716" s="464" t="s">
        <v>2496</v>
      </c>
      <c r="B716" s="465" t="s">
        <v>1632</v>
      </c>
      <c r="C716" s="878"/>
      <c r="D716" s="878"/>
      <c r="E716" s="878"/>
      <c r="F716" s="874"/>
      <c r="G716" s="879">
        <v>3101262000</v>
      </c>
      <c r="H716" s="879"/>
      <c r="I716" s="879">
        <v>3101262000</v>
      </c>
      <c r="J716" s="879"/>
      <c r="K716" s="879"/>
      <c r="L716" s="879"/>
      <c r="M716" s="879"/>
      <c r="N716" s="879"/>
      <c r="O716" s="879"/>
      <c r="P716" s="879"/>
      <c r="Q716" s="874"/>
      <c r="R716" s="874"/>
      <c r="S716" s="874"/>
      <c r="T716" s="874"/>
      <c r="U716" s="874"/>
      <c r="V716" s="879">
        <v>290000000</v>
      </c>
      <c r="W716" s="879"/>
      <c r="X716" s="879">
        <v>290000000</v>
      </c>
      <c r="Y716" s="879"/>
      <c r="Z716" s="879"/>
      <c r="AA716" s="879"/>
      <c r="AB716" s="879"/>
      <c r="AC716" s="879"/>
      <c r="AD716" s="879"/>
      <c r="AE716" s="879"/>
      <c r="AF716" s="880">
        <f t="shared" si="34"/>
        <v>0</v>
      </c>
      <c r="AG716" s="880"/>
      <c r="AH716" s="880">
        <f t="shared" si="35"/>
        <v>0</v>
      </c>
      <c r="AI716" s="880"/>
      <c r="AJ716" s="878"/>
    </row>
    <row r="717" spans="1:36" ht="36">
      <c r="A717" s="464" t="s">
        <v>2497</v>
      </c>
      <c r="B717" s="465" t="s">
        <v>1633</v>
      </c>
      <c r="C717" s="878"/>
      <c r="D717" s="878"/>
      <c r="E717" s="878"/>
      <c r="F717" s="874"/>
      <c r="G717" s="879">
        <v>3222797000</v>
      </c>
      <c r="H717" s="879"/>
      <c r="I717" s="879">
        <v>3222797000</v>
      </c>
      <c r="J717" s="879"/>
      <c r="K717" s="879"/>
      <c r="L717" s="879"/>
      <c r="M717" s="879"/>
      <c r="N717" s="879"/>
      <c r="O717" s="879"/>
      <c r="P717" s="879"/>
      <c r="Q717" s="874"/>
      <c r="R717" s="874"/>
      <c r="S717" s="874"/>
      <c r="T717" s="874"/>
      <c r="U717" s="874"/>
      <c r="V717" s="879">
        <v>290000000</v>
      </c>
      <c r="W717" s="879"/>
      <c r="X717" s="879">
        <v>290000000</v>
      </c>
      <c r="Y717" s="879"/>
      <c r="Z717" s="879"/>
      <c r="AA717" s="879">
        <v>269599371</v>
      </c>
      <c r="AB717" s="879"/>
      <c r="AC717" s="879">
        <v>269599371</v>
      </c>
      <c r="AD717" s="879"/>
      <c r="AE717" s="879"/>
      <c r="AF717" s="880">
        <f t="shared" si="34"/>
        <v>92.965300344827583</v>
      </c>
      <c r="AG717" s="880"/>
      <c r="AH717" s="880">
        <f t="shared" si="35"/>
        <v>92.965300344827583</v>
      </c>
      <c r="AI717" s="880"/>
      <c r="AJ717" s="878"/>
    </row>
    <row r="718" spans="1:36" ht="36">
      <c r="A718" s="464" t="s">
        <v>2498</v>
      </c>
      <c r="B718" s="465" t="s">
        <v>1634</v>
      </c>
      <c r="C718" s="878"/>
      <c r="D718" s="878"/>
      <c r="E718" s="878"/>
      <c r="F718" s="874"/>
      <c r="G718" s="879">
        <v>3221923000</v>
      </c>
      <c r="H718" s="879"/>
      <c r="I718" s="879">
        <v>3221923000</v>
      </c>
      <c r="J718" s="879"/>
      <c r="K718" s="879"/>
      <c r="L718" s="879"/>
      <c r="M718" s="879"/>
      <c r="N718" s="879"/>
      <c r="O718" s="879"/>
      <c r="P718" s="879"/>
      <c r="Q718" s="874"/>
      <c r="R718" s="874"/>
      <c r="S718" s="874"/>
      <c r="T718" s="874"/>
      <c r="U718" s="874"/>
      <c r="V718" s="879">
        <v>290000000</v>
      </c>
      <c r="W718" s="879"/>
      <c r="X718" s="879">
        <v>290000000</v>
      </c>
      <c r="Y718" s="879"/>
      <c r="Z718" s="879"/>
      <c r="AA718" s="879">
        <v>228885000</v>
      </c>
      <c r="AB718" s="879"/>
      <c r="AC718" s="879">
        <v>228885000</v>
      </c>
      <c r="AD718" s="879"/>
      <c r="AE718" s="879"/>
      <c r="AF718" s="880">
        <f t="shared" si="34"/>
        <v>78.925862068965515</v>
      </c>
      <c r="AG718" s="880"/>
      <c r="AH718" s="880">
        <f t="shared" si="35"/>
        <v>78.925862068965515</v>
      </c>
      <c r="AI718" s="880"/>
      <c r="AJ718" s="878"/>
    </row>
    <row r="719" spans="1:36" ht="36">
      <c r="A719" s="464" t="s">
        <v>2499</v>
      </c>
      <c r="B719" s="465" t="s">
        <v>1635</v>
      </c>
      <c r="C719" s="878"/>
      <c r="D719" s="878"/>
      <c r="E719" s="878"/>
      <c r="F719" s="874"/>
      <c r="G719" s="879">
        <v>5140000000</v>
      </c>
      <c r="H719" s="879"/>
      <c r="I719" s="879">
        <v>5140000000</v>
      </c>
      <c r="J719" s="879"/>
      <c r="K719" s="879"/>
      <c r="L719" s="879"/>
      <c r="M719" s="879"/>
      <c r="N719" s="879"/>
      <c r="O719" s="879"/>
      <c r="P719" s="879"/>
      <c r="Q719" s="874"/>
      <c r="R719" s="874"/>
      <c r="S719" s="874"/>
      <c r="T719" s="874"/>
      <c r="U719" s="874"/>
      <c r="V719" s="879">
        <v>466000000</v>
      </c>
      <c r="W719" s="879"/>
      <c r="X719" s="879">
        <v>466000000</v>
      </c>
      <c r="Y719" s="879"/>
      <c r="Z719" s="879"/>
      <c r="AA719" s="879">
        <v>283414000</v>
      </c>
      <c r="AB719" s="879"/>
      <c r="AC719" s="879">
        <v>283414000</v>
      </c>
      <c r="AD719" s="879"/>
      <c r="AE719" s="879"/>
      <c r="AF719" s="880">
        <f t="shared" si="34"/>
        <v>60.818454935622313</v>
      </c>
      <c r="AG719" s="880"/>
      <c r="AH719" s="880">
        <f t="shared" si="35"/>
        <v>60.818454935622313</v>
      </c>
      <c r="AI719" s="880"/>
      <c r="AJ719" s="878"/>
    </row>
    <row r="720" spans="1:36" ht="24">
      <c r="A720" s="464" t="s">
        <v>2500</v>
      </c>
      <c r="B720" s="465" t="s">
        <v>1636</v>
      </c>
      <c r="C720" s="878"/>
      <c r="D720" s="878"/>
      <c r="E720" s="878"/>
      <c r="F720" s="874"/>
      <c r="G720" s="879">
        <v>5000000000</v>
      </c>
      <c r="H720" s="879"/>
      <c r="I720" s="879">
        <v>5000000000</v>
      </c>
      <c r="J720" s="879"/>
      <c r="K720" s="879"/>
      <c r="L720" s="879"/>
      <c r="M720" s="879"/>
      <c r="N720" s="879"/>
      <c r="O720" s="879"/>
      <c r="P720" s="879"/>
      <c r="Q720" s="874"/>
      <c r="R720" s="874"/>
      <c r="S720" s="874"/>
      <c r="T720" s="874"/>
      <c r="U720" s="874"/>
      <c r="V720" s="879">
        <v>290000000</v>
      </c>
      <c r="W720" s="879"/>
      <c r="X720" s="879">
        <v>290000000</v>
      </c>
      <c r="Y720" s="879"/>
      <c r="Z720" s="879"/>
      <c r="AA720" s="879">
        <v>290000000</v>
      </c>
      <c r="AB720" s="879"/>
      <c r="AC720" s="879">
        <v>290000000</v>
      </c>
      <c r="AD720" s="879"/>
      <c r="AE720" s="879"/>
      <c r="AF720" s="880">
        <f t="shared" si="34"/>
        <v>100</v>
      </c>
      <c r="AG720" s="880"/>
      <c r="AH720" s="880">
        <f t="shared" si="35"/>
        <v>100</v>
      </c>
      <c r="AI720" s="880"/>
      <c r="AJ720" s="878"/>
    </row>
    <row r="721" spans="1:36" ht="24">
      <c r="A721" s="464" t="s">
        <v>2501</v>
      </c>
      <c r="B721" s="465" t="s">
        <v>1637</v>
      </c>
      <c r="C721" s="878"/>
      <c r="D721" s="878"/>
      <c r="E721" s="878"/>
      <c r="F721" s="874"/>
      <c r="G721" s="879">
        <v>5000000000</v>
      </c>
      <c r="H721" s="879"/>
      <c r="I721" s="879">
        <v>5000000000</v>
      </c>
      <c r="J721" s="879"/>
      <c r="K721" s="879"/>
      <c r="L721" s="879"/>
      <c r="M721" s="879"/>
      <c r="N721" s="879"/>
      <c r="O721" s="879"/>
      <c r="P721" s="879"/>
      <c r="Q721" s="874"/>
      <c r="R721" s="874"/>
      <c r="S721" s="874"/>
      <c r="T721" s="874"/>
      <c r="U721" s="874"/>
      <c r="V721" s="879">
        <v>468000000</v>
      </c>
      <c r="W721" s="879"/>
      <c r="X721" s="879">
        <v>468000000</v>
      </c>
      <c r="Y721" s="879"/>
      <c r="Z721" s="879"/>
      <c r="AA721" s="879">
        <v>468000000</v>
      </c>
      <c r="AB721" s="879"/>
      <c r="AC721" s="879">
        <v>468000000</v>
      </c>
      <c r="AD721" s="879"/>
      <c r="AE721" s="879"/>
      <c r="AF721" s="880">
        <f t="shared" si="34"/>
        <v>100</v>
      </c>
      <c r="AG721" s="880"/>
      <c r="AH721" s="880">
        <f t="shared" si="35"/>
        <v>100</v>
      </c>
      <c r="AI721" s="880"/>
      <c r="AJ721" s="878"/>
    </row>
    <row r="722" spans="1:36" ht="24">
      <c r="A722" s="464" t="s">
        <v>2502</v>
      </c>
      <c r="B722" s="465" t="s">
        <v>1638</v>
      </c>
      <c r="C722" s="878"/>
      <c r="D722" s="878"/>
      <c r="E722" s="878"/>
      <c r="F722" s="874"/>
      <c r="G722" s="879">
        <v>5000000000</v>
      </c>
      <c r="H722" s="879"/>
      <c r="I722" s="879">
        <v>5000000000</v>
      </c>
      <c r="J722" s="879"/>
      <c r="K722" s="879"/>
      <c r="L722" s="879"/>
      <c r="M722" s="879"/>
      <c r="N722" s="879"/>
      <c r="O722" s="879"/>
      <c r="P722" s="879"/>
      <c r="Q722" s="874"/>
      <c r="R722" s="874"/>
      <c r="S722" s="874"/>
      <c r="T722" s="874"/>
      <c r="U722" s="874"/>
      <c r="V722" s="879">
        <v>290000000</v>
      </c>
      <c r="W722" s="879"/>
      <c r="X722" s="879">
        <v>290000000</v>
      </c>
      <c r="Y722" s="879"/>
      <c r="Z722" s="879"/>
      <c r="AA722" s="879">
        <v>186579000</v>
      </c>
      <c r="AB722" s="879"/>
      <c r="AC722" s="879">
        <v>186579000</v>
      </c>
      <c r="AD722" s="879"/>
      <c r="AE722" s="879"/>
      <c r="AF722" s="880">
        <f t="shared" si="34"/>
        <v>64.337586206896546</v>
      </c>
      <c r="AG722" s="880"/>
      <c r="AH722" s="880">
        <f t="shared" si="35"/>
        <v>64.337586206896546</v>
      </c>
      <c r="AI722" s="880"/>
      <c r="AJ722" s="878"/>
    </row>
    <row r="723" spans="1:36" ht="24">
      <c r="A723" s="464" t="s">
        <v>2503</v>
      </c>
      <c r="B723" s="465" t="s">
        <v>1639</v>
      </c>
      <c r="C723" s="878"/>
      <c r="D723" s="878"/>
      <c r="E723" s="878"/>
      <c r="F723" s="874"/>
      <c r="G723" s="879">
        <v>4000000000</v>
      </c>
      <c r="H723" s="879"/>
      <c r="I723" s="879">
        <v>4000000000</v>
      </c>
      <c r="J723" s="879"/>
      <c r="K723" s="879"/>
      <c r="L723" s="879"/>
      <c r="M723" s="879"/>
      <c r="N723" s="879"/>
      <c r="O723" s="879"/>
      <c r="P723" s="879"/>
      <c r="Q723" s="874"/>
      <c r="R723" s="874"/>
      <c r="S723" s="874"/>
      <c r="T723" s="874"/>
      <c r="U723" s="874"/>
      <c r="V723" s="879">
        <v>200000000</v>
      </c>
      <c r="W723" s="879"/>
      <c r="X723" s="879">
        <v>200000000</v>
      </c>
      <c r="Y723" s="879"/>
      <c r="Z723" s="879"/>
      <c r="AA723" s="879">
        <v>188364000</v>
      </c>
      <c r="AB723" s="879"/>
      <c r="AC723" s="879">
        <v>188364000</v>
      </c>
      <c r="AD723" s="879"/>
      <c r="AE723" s="879"/>
      <c r="AF723" s="880">
        <f t="shared" si="34"/>
        <v>94.182000000000002</v>
      </c>
      <c r="AG723" s="880"/>
      <c r="AH723" s="880">
        <f t="shared" si="35"/>
        <v>94.182000000000002</v>
      </c>
      <c r="AI723" s="880"/>
      <c r="AJ723" s="878"/>
    </row>
    <row r="724" spans="1:36" ht="24">
      <c r="A724" s="464" t="s">
        <v>2504</v>
      </c>
      <c r="B724" s="465" t="s">
        <v>1612</v>
      </c>
      <c r="C724" s="878"/>
      <c r="D724" s="878"/>
      <c r="E724" s="878"/>
      <c r="F724" s="874"/>
      <c r="G724" s="879">
        <v>3222000000</v>
      </c>
      <c r="H724" s="879"/>
      <c r="I724" s="879">
        <v>3222000000</v>
      </c>
      <c r="J724" s="879"/>
      <c r="K724" s="879"/>
      <c r="L724" s="879"/>
      <c r="M724" s="879"/>
      <c r="N724" s="879"/>
      <c r="O724" s="879"/>
      <c r="P724" s="879"/>
      <c r="Q724" s="874"/>
      <c r="R724" s="874"/>
      <c r="S724" s="874"/>
      <c r="T724" s="874"/>
      <c r="U724" s="874"/>
      <c r="V724" s="879">
        <v>290000000</v>
      </c>
      <c r="W724" s="879"/>
      <c r="X724" s="879">
        <v>290000000</v>
      </c>
      <c r="Y724" s="879"/>
      <c r="Z724" s="879"/>
      <c r="AA724" s="879">
        <v>290000000</v>
      </c>
      <c r="AB724" s="879"/>
      <c r="AC724" s="879">
        <v>290000000</v>
      </c>
      <c r="AD724" s="879"/>
      <c r="AE724" s="879"/>
      <c r="AF724" s="880">
        <f t="shared" si="34"/>
        <v>100</v>
      </c>
      <c r="AG724" s="880"/>
      <c r="AH724" s="880">
        <f t="shared" si="35"/>
        <v>100</v>
      </c>
      <c r="AI724" s="880"/>
      <c r="AJ724" s="878"/>
    </row>
    <row r="725" spans="1:36" ht="24">
      <c r="A725" s="464" t="s">
        <v>2505</v>
      </c>
      <c r="B725" s="465" t="s">
        <v>1613</v>
      </c>
      <c r="C725" s="878"/>
      <c r="D725" s="878"/>
      <c r="E725" s="878"/>
      <c r="F725" s="874"/>
      <c r="G725" s="879">
        <v>5061333000</v>
      </c>
      <c r="H725" s="879"/>
      <c r="I725" s="879">
        <v>5061333000</v>
      </c>
      <c r="J725" s="879"/>
      <c r="K725" s="879"/>
      <c r="L725" s="879"/>
      <c r="M725" s="879"/>
      <c r="N725" s="879"/>
      <c r="O725" s="879"/>
      <c r="P725" s="879"/>
      <c r="Q725" s="874"/>
      <c r="R725" s="874"/>
      <c r="S725" s="874"/>
      <c r="T725" s="874"/>
      <c r="U725" s="874"/>
      <c r="V725" s="879">
        <v>311000000</v>
      </c>
      <c r="W725" s="879"/>
      <c r="X725" s="879">
        <v>311000000</v>
      </c>
      <c r="Y725" s="879"/>
      <c r="Z725" s="879"/>
      <c r="AA725" s="879">
        <v>311000000</v>
      </c>
      <c r="AB725" s="879"/>
      <c r="AC725" s="879">
        <v>311000000</v>
      </c>
      <c r="AD725" s="879"/>
      <c r="AE725" s="879"/>
      <c r="AF725" s="880">
        <f t="shared" si="34"/>
        <v>100</v>
      </c>
      <c r="AG725" s="880"/>
      <c r="AH725" s="880">
        <f t="shared" si="35"/>
        <v>100</v>
      </c>
      <c r="AI725" s="880"/>
      <c r="AJ725" s="878"/>
    </row>
    <row r="726" spans="1:36" ht="36">
      <c r="A726" s="464" t="s">
        <v>2506</v>
      </c>
      <c r="B726" s="465" t="s">
        <v>1614</v>
      </c>
      <c r="C726" s="878"/>
      <c r="D726" s="878"/>
      <c r="E726" s="878"/>
      <c r="F726" s="874"/>
      <c r="G726" s="879">
        <v>5444000000</v>
      </c>
      <c r="H726" s="879"/>
      <c r="I726" s="879">
        <v>5444000000</v>
      </c>
      <c r="J726" s="879"/>
      <c r="K726" s="879"/>
      <c r="L726" s="879"/>
      <c r="M726" s="879"/>
      <c r="N726" s="879"/>
      <c r="O726" s="879"/>
      <c r="P726" s="879"/>
      <c r="Q726" s="874"/>
      <c r="R726" s="874"/>
      <c r="S726" s="874"/>
      <c r="T726" s="874"/>
      <c r="U726" s="874"/>
      <c r="V726" s="879">
        <v>490000000</v>
      </c>
      <c r="W726" s="879"/>
      <c r="X726" s="879">
        <v>490000000</v>
      </c>
      <c r="Y726" s="879"/>
      <c r="Z726" s="879"/>
      <c r="AA726" s="879">
        <v>490000000</v>
      </c>
      <c r="AB726" s="879"/>
      <c r="AC726" s="879">
        <v>490000000</v>
      </c>
      <c r="AD726" s="879"/>
      <c r="AE726" s="879"/>
      <c r="AF726" s="880">
        <f t="shared" si="34"/>
        <v>100</v>
      </c>
      <c r="AG726" s="880"/>
      <c r="AH726" s="880">
        <f t="shared" si="35"/>
        <v>100</v>
      </c>
      <c r="AI726" s="880"/>
      <c r="AJ726" s="878"/>
    </row>
    <row r="727" spans="1:36" ht="24">
      <c r="A727" s="464" t="s">
        <v>2507</v>
      </c>
      <c r="B727" s="465" t="s">
        <v>1615</v>
      </c>
      <c r="C727" s="878"/>
      <c r="D727" s="878"/>
      <c r="E727" s="878"/>
      <c r="F727" s="874"/>
      <c r="G727" s="879">
        <v>3268756000</v>
      </c>
      <c r="H727" s="879"/>
      <c r="I727" s="879">
        <v>3268756000</v>
      </c>
      <c r="J727" s="879"/>
      <c r="K727" s="879"/>
      <c r="L727" s="879"/>
      <c r="M727" s="879"/>
      <c r="N727" s="879"/>
      <c r="O727" s="879"/>
      <c r="P727" s="879"/>
      <c r="Q727" s="874"/>
      <c r="R727" s="874"/>
      <c r="S727" s="874"/>
      <c r="T727" s="874"/>
      <c r="U727" s="874"/>
      <c r="V727" s="879">
        <v>290000000</v>
      </c>
      <c r="W727" s="879"/>
      <c r="X727" s="879">
        <v>290000000</v>
      </c>
      <c r="Y727" s="879"/>
      <c r="Z727" s="879"/>
      <c r="AA727" s="879">
        <v>290000000</v>
      </c>
      <c r="AB727" s="879"/>
      <c r="AC727" s="879">
        <v>290000000</v>
      </c>
      <c r="AD727" s="879"/>
      <c r="AE727" s="879"/>
      <c r="AF727" s="880">
        <f t="shared" si="34"/>
        <v>100</v>
      </c>
      <c r="AG727" s="880"/>
      <c r="AH727" s="880">
        <f t="shared" si="35"/>
        <v>100</v>
      </c>
      <c r="AI727" s="880"/>
      <c r="AJ727" s="878"/>
    </row>
    <row r="728" spans="1:36" ht="24">
      <c r="A728" s="464" t="s">
        <v>2508</v>
      </c>
      <c r="B728" s="465" t="s">
        <v>1616</v>
      </c>
      <c r="C728" s="878"/>
      <c r="D728" s="878"/>
      <c r="E728" s="878"/>
      <c r="F728" s="874"/>
      <c r="G728" s="879">
        <v>2136267000</v>
      </c>
      <c r="H728" s="879"/>
      <c r="I728" s="879">
        <v>2136267000</v>
      </c>
      <c r="J728" s="879"/>
      <c r="K728" s="879"/>
      <c r="L728" s="879"/>
      <c r="M728" s="879"/>
      <c r="N728" s="879"/>
      <c r="O728" s="879"/>
      <c r="P728" s="879"/>
      <c r="Q728" s="874"/>
      <c r="R728" s="874"/>
      <c r="S728" s="874"/>
      <c r="T728" s="874"/>
      <c r="U728" s="874"/>
      <c r="V728" s="879">
        <v>200000000</v>
      </c>
      <c r="W728" s="879"/>
      <c r="X728" s="879">
        <v>200000000</v>
      </c>
      <c r="Y728" s="879"/>
      <c r="Z728" s="879"/>
      <c r="AA728" s="879">
        <v>125854500</v>
      </c>
      <c r="AB728" s="879"/>
      <c r="AC728" s="879">
        <v>125854500</v>
      </c>
      <c r="AD728" s="879"/>
      <c r="AE728" s="879"/>
      <c r="AF728" s="880">
        <f t="shared" si="34"/>
        <v>62.927250000000001</v>
      </c>
      <c r="AG728" s="880"/>
      <c r="AH728" s="880">
        <f t="shared" si="35"/>
        <v>62.927250000000001</v>
      </c>
      <c r="AI728" s="880"/>
      <c r="AJ728" s="878"/>
    </row>
    <row r="729" spans="1:36" ht="36">
      <c r="A729" s="464" t="s">
        <v>2509</v>
      </c>
      <c r="B729" s="465" t="s">
        <v>1617</v>
      </c>
      <c r="C729" s="878"/>
      <c r="D729" s="878"/>
      <c r="E729" s="878"/>
      <c r="F729" s="874"/>
      <c r="G729" s="879">
        <v>2186000000</v>
      </c>
      <c r="H729" s="879"/>
      <c r="I729" s="879">
        <v>2186000000</v>
      </c>
      <c r="J729" s="879"/>
      <c r="K729" s="879"/>
      <c r="L729" s="879"/>
      <c r="M729" s="879"/>
      <c r="N729" s="879"/>
      <c r="O729" s="879"/>
      <c r="P729" s="879"/>
      <c r="Q729" s="874"/>
      <c r="R729" s="874"/>
      <c r="S729" s="874"/>
      <c r="T729" s="874"/>
      <c r="U729" s="874"/>
      <c r="V729" s="879">
        <v>200000000</v>
      </c>
      <c r="W729" s="879"/>
      <c r="X729" s="879">
        <v>200000000</v>
      </c>
      <c r="Y729" s="879"/>
      <c r="Z729" s="879"/>
      <c r="AA729" s="879">
        <v>170420500</v>
      </c>
      <c r="AB729" s="879"/>
      <c r="AC729" s="879">
        <v>170420500</v>
      </c>
      <c r="AD729" s="879"/>
      <c r="AE729" s="879"/>
      <c r="AF729" s="880">
        <f t="shared" si="34"/>
        <v>85.210250000000002</v>
      </c>
      <c r="AG729" s="880"/>
      <c r="AH729" s="880">
        <f t="shared" si="35"/>
        <v>85.210250000000002</v>
      </c>
      <c r="AI729" s="880"/>
      <c r="AJ729" s="878"/>
    </row>
    <row r="730" spans="1:36" ht="36">
      <c r="A730" s="464" t="s">
        <v>2510</v>
      </c>
      <c r="B730" s="465" t="s">
        <v>1618</v>
      </c>
      <c r="C730" s="878"/>
      <c r="D730" s="878"/>
      <c r="E730" s="878"/>
      <c r="F730" s="874"/>
      <c r="G730" s="879">
        <v>3222000000</v>
      </c>
      <c r="H730" s="879"/>
      <c r="I730" s="879">
        <v>3222000000</v>
      </c>
      <c r="J730" s="879"/>
      <c r="K730" s="879"/>
      <c r="L730" s="879"/>
      <c r="M730" s="879"/>
      <c r="N730" s="879"/>
      <c r="O730" s="879"/>
      <c r="P730" s="879"/>
      <c r="Q730" s="874"/>
      <c r="R730" s="874"/>
      <c r="S730" s="874"/>
      <c r="T730" s="874"/>
      <c r="U730" s="874"/>
      <c r="V730" s="879">
        <v>290000000</v>
      </c>
      <c r="W730" s="879"/>
      <c r="X730" s="879">
        <v>290000000</v>
      </c>
      <c r="Y730" s="879"/>
      <c r="Z730" s="879"/>
      <c r="AA730" s="879">
        <v>290000000</v>
      </c>
      <c r="AB730" s="879"/>
      <c r="AC730" s="879">
        <v>290000000</v>
      </c>
      <c r="AD730" s="879"/>
      <c r="AE730" s="879"/>
      <c r="AF730" s="880">
        <f t="shared" si="34"/>
        <v>100</v>
      </c>
      <c r="AG730" s="880"/>
      <c r="AH730" s="880">
        <f t="shared" si="35"/>
        <v>100</v>
      </c>
      <c r="AI730" s="880"/>
      <c r="AJ730" s="878"/>
    </row>
    <row r="731" spans="1:36" ht="24">
      <c r="A731" s="464" t="s">
        <v>2511</v>
      </c>
      <c r="B731" s="465" t="s">
        <v>1619</v>
      </c>
      <c r="C731" s="878"/>
      <c r="D731" s="878"/>
      <c r="E731" s="878"/>
      <c r="F731" s="874"/>
      <c r="G731" s="879">
        <v>3222000000</v>
      </c>
      <c r="H731" s="879"/>
      <c r="I731" s="879">
        <v>3222000000</v>
      </c>
      <c r="J731" s="879"/>
      <c r="K731" s="879"/>
      <c r="L731" s="879"/>
      <c r="M731" s="879"/>
      <c r="N731" s="879"/>
      <c r="O731" s="879"/>
      <c r="P731" s="879"/>
      <c r="Q731" s="874"/>
      <c r="R731" s="874"/>
      <c r="S731" s="874"/>
      <c r="T731" s="874"/>
      <c r="U731" s="874"/>
      <c r="V731" s="879">
        <v>290000000</v>
      </c>
      <c r="W731" s="879"/>
      <c r="X731" s="879">
        <v>290000000</v>
      </c>
      <c r="Y731" s="879"/>
      <c r="Z731" s="879"/>
      <c r="AA731" s="879">
        <v>290000000</v>
      </c>
      <c r="AB731" s="879"/>
      <c r="AC731" s="879">
        <v>290000000</v>
      </c>
      <c r="AD731" s="879"/>
      <c r="AE731" s="879"/>
      <c r="AF731" s="880">
        <f t="shared" si="34"/>
        <v>100</v>
      </c>
      <c r="AG731" s="880"/>
      <c r="AH731" s="880">
        <f t="shared" si="35"/>
        <v>100</v>
      </c>
      <c r="AI731" s="880"/>
      <c r="AJ731" s="878"/>
    </row>
    <row r="732" spans="1:36" ht="36">
      <c r="A732" s="464" t="s">
        <v>2512</v>
      </c>
      <c r="B732" s="465" t="s">
        <v>1600</v>
      </c>
      <c r="C732" s="878"/>
      <c r="D732" s="878"/>
      <c r="E732" s="878"/>
      <c r="F732" s="874"/>
      <c r="G732" s="879">
        <v>3222000000</v>
      </c>
      <c r="H732" s="879"/>
      <c r="I732" s="879">
        <v>3222000000</v>
      </c>
      <c r="J732" s="879"/>
      <c r="K732" s="879"/>
      <c r="L732" s="879"/>
      <c r="M732" s="879"/>
      <c r="N732" s="879"/>
      <c r="O732" s="879"/>
      <c r="P732" s="879"/>
      <c r="Q732" s="874"/>
      <c r="R732" s="874"/>
      <c r="S732" s="874"/>
      <c r="T732" s="874"/>
      <c r="U732" s="874"/>
      <c r="V732" s="879">
        <v>290000000</v>
      </c>
      <c r="W732" s="879"/>
      <c r="X732" s="879">
        <v>290000000</v>
      </c>
      <c r="Y732" s="879"/>
      <c r="Z732" s="879"/>
      <c r="AA732" s="879">
        <v>290000000</v>
      </c>
      <c r="AB732" s="879"/>
      <c r="AC732" s="879">
        <v>290000000</v>
      </c>
      <c r="AD732" s="879"/>
      <c r="AE732" s="879"/>
      <c r="AF732" s="880">
        <f t="shared" si="34"/>
        <v>100</v>
      </c>
      <c r="AG732" s="880"/>
      <c r="AH732" s="880">
        <f t="shared" si="35"/>
        <v>100</v>
      </c>
      <c r="AI732" s="880"/>
      <c r="AJ732" s="878"/>
    </row>
    <row r="733" spans="1:36" ht="24">
      <c r="A733" s="464" t="s">
        <v>2513</v>
      </c>
      <c r="B733" s="465" t="s">
        <v>1601</v>
      </c>
      <c r="C733" s="878"/>
      <c r="D733" s="878"/>
      <c r="E733" s="878"/>
      <c r="F733" s="874"/>
      <c r="G733" s="879">
        <v>4235258000</v>
      </c>
      <c r="H733" s="879"/>
      <c r="I733" s="879">
        <v>4235258000</v>
      </c>
      <c r="J733" s="879"/>
      <c r="K733" s="879"/>
      <c r="L733" s="879"/>
      <c r="M733" s="879"/>
      <c r="N733" s="879"/>
      <c r="O733" s="879"/>
      <c r="P733" s="879"/>
      <c r="Q733" s="874"/>
      <c r="R733" s="874"/>
      <c r="S733" s="874"/>
      <c r="T733" s="874"/>
      <c r="U733" s="874"/>
      <c r="V733" s="879">
        <v>390000000</v>
      </c>
      <c r="W733" s="879"/>
      <c r="X733" s="879">
        <v>390000000</v>
      </c>
      <c r="Y733" s="879"/>
      <c r="Z733" s="879"/>
      <c r="AA733" s="879">
        <v>266688000</v>
      </c>
      <c r="AB733" s="879"/>
      <c r="AC733" s="879">
        <v>266688000</v>
      </c>
      <c r="AD733" s="879"/>
      <c r="AE733" s="879"/>
      <c r="AF733" s="880">
        <f t="shared" si="34"/>
        <v>68.381538461538454</v>
      </c>
      <c r="AG733" s="880"/>
      <c r="AH733" s="880">
        <f t="shared" si="35"/>
        <v>68.381538461538454</v>
      </c>
      <c r="AI733" s="880"/>
      <c r="AJ733" s="878"/>
    </row>
    <row r="734" spans="1:36" ht="24">
      <c r="A734" s="464" t="s">
        <v>2514</v>
      </c>
      <c r="B734" s="465" t="s">
        <v>1602</v>
      </c>
      <c r="C734" s="878"/>
      <c r="D734" s="878"/>
      <c r="E734" s="878"/>
      <c r="F734" s="874"/>
      <c r="G734" s="879">
        <v>3222000000</v>
      </c>
      <c r="H734" s="879"/>
      <c r="I734" s="879">
        <v>3222000000</v>
      </c>
      <c r="J734" s="879"/>
      <c r="K734" s="879"/>
      <c r="L734" s="879"/>
      <c r="M734" s="879"/>
      <c r="N734" s="879"/>
      <c r="O734" s="879"/>
      <c r="P734" s="879"/>
      <c r="Q734" s="874"/>
      <c r="R734" s="874"/>
      <c r="S734" s="874"/>
      <c r="T734" s="874"/>
      <c r="U734" s="874"/>
      <c r="V734" s="879">
        <v>290000000</v>
      </c>
      <c r="W734" s="879"/>
      <c r="X734" s="879">
        <v>290000000</v>
      </c>
      <c r="Y734" s="879"/>
      <c r="Z734" s="879"/>
      <c r="AA734" s="879">
        <v>290000000</v>
      </c>
      <c r="AB734" s="879"/>
      <c r="AC734" s="879">
        <v>290000000</v>
      </c>
      <c r="AD734" s="879"/>
      <c r="AE734" s="879"/>
      <c r="AF734" s="880">
        <f t="shared" si="34"/>
        <v>100</v>
      </c>
      <c r="AG734" s="880"/>
      <c r="AH734" s="880">
        <f t="shared" si="35"/>
        <v>100</v>
      </c>
      <c r="AI734" s="880"/>
      <c r="AJ734" s="878"/>
    </row>
    <row r="735" spans="1:36" ht="36">
      <c r="A735" s="464" t="s">
        <v>2515</v>
      </c>
      <c r="B735" s="465" t="s">
        <v>1603</v>
      </c>
      <c r="C735" s="878"/>
      <c r="D735" s="878"/>
      <c r="E735" s="878"/>
      <c r="F735" s="874"/>
      <c r="G735" s="879">
        <v>3456000000</v>
      </c>
      <c r="H735" s="879"/>
      <c r="I735" s="879">
        <v>3456000000</v>
      </c>
      <c r="J735" s="879"/>
      <c r="K735" s="879"/>
      <c r="L735" s="879"/>
      <c r="M735" s="879"/>
      <c r="N735" s="879"/>
      <c r="O735" s="879"/>
      <c r="P735" s="879"/>
      <c r="Q735" s="874"/>
      <c r="R735" s="874"/>
      <c r="S735" s="874"/>
      <c r="T735" s="874"/>
      <c r="U735" s="874"/>
      <c r="V735" s="879">
        <v>311000000</v>
      </c>
      <c r="W735" s="879"/>
      <c r="X735" s="879">
        <v>311000000</v>
      </c>
      <c r="Y735" s="879"/>
      <c r="Z735" s="879"/>
      <c r="AA735" s="879">
        <v>311000000</v>
      </c>
      <c r="AB735" s="879"/>
      <c r="AC735" s="879">
        <v>311000000</v>
      </c>
      <c r="AD735" s="879"/>
      <c r="AE735" s="879"/>
      <c r="AF735" s="880">
        <f t="shared" si="34"/>
        <v>100</v>
      </c>
      <c r="AG735" s="880"/>
      <c r="AH735" s="880">
        <f t="shared" si="35"/>
        <v>100</v>
      </c>
      <c r="AI735" s="880"/>
      <c r="AJ735" s="878"/>
    </row>
    <row r="736" spans="1:36" ht="24">
      <c r="A736" s="464" t="s">
        <v>2516</v>
      </c>
      <c r="B736" s="465" t="s">
        <v>1604</v>
      </c>
      <c r="C736" s="878"/>
      <c r="D736" s="878"/>
      <c r="E736" s="878"/>
      <c r="F736" s="874"/>
      <c r="G736" s="879">
        <v>3444000000</v>
      </c>
      <c r="H736" s="879"/>
      <c r="I736" s="879">
        <v>3444000000</v>
      </c>
      <c r="J736" s="879"/>
      <c r="K736" s="879"/>
      <c r="L736" s="879"/>
      <c r="M736" s="879"/>
      <c r="N736" s="879"/>
      <c r="O736" s="879"/>
      <c r="P736" s="879"/>
      <c r="Q736" s="874"/>
      <c r="R736" s="874"/>
      <c r="S736" s="874"/>
      <c r="T736" s="874"/>
      <c r="U736" s="874"/>
      <c r="V736" s="879">
        <v>310000000</v>
      </c>
      <c r="W736" s="879"/>
      <c r="X736" s="879">
        <v>310000000</v>
      </c>
      <c r="Y736" s="879"/>
      <c r="Z736" s="879"/>
      <c r="AA736" s="879">
        <v>310000000</v>
      </c>
      <c r="AB736" s="879"/>
      <c r="AC736" s="879">
        <v>310000000</v>
      </c>
      <c r="AD736" s="879"/>
      <c r="AE736" s="879"/>
      <c r="AF736" s="880">
        <f t="shared" si="34"/>
        <v>100</v>
      </c>
      <c r="AG736" s="880"/>
      <c r="AH736" s="880">
        <f t="shared" si="35"/>
        <v>100</v>
      </c>
      <c r="AI736" s="880"/>
      <c r="AJ736" s="878"/>
    </row>
    <row r="737" spans="1:36" ht="36">
      <c r="A737" s="464" t="s">
        <v>2517</v>
      </c>
      <c r="B737" s="465" t="s">
        <v>1605</v>
      </c>
      <c r="C737" s="878"/>
      <c r="D737" s="878"/>
      <c r="E737" s="878"/>
      <c r="F737" s="874"/>
      <c r="G737" s="879">
        <v>3455423000</v>
      </c>
      <c r="H737" s="879"/>
      <c r="I737" s="879">
        <v>3455423000</v>
      </c>
      <c r="J737" s="879"/>
      <c r="K737" s="879"/>
      <c r="L737" s="879"/>
      <c r="M737" s="879"/>
      <c r="N737" s="879"/>
      <c r="O737" s="879"/>
      <c r="P737" s="879"/>
      <c r="Q737" s="874"/>
      <c r="R737" s="874"/>
      <c r="S737" s="874"/>
      <c r="T737" s="874"/>
      <c r="U737" s="874"/>
      <c r="V737" s="879">
        <v>311000000</v>
      </c>
      <c r="W737" s="879"/>
      <c r="X737" s="879">
        <v>311000000</v>
      </c>
      <c r="Y737" s="879"/>
      <c r="Z737" s="879"/>
      <c r="AA737" s="879">
        <v>311000000</v>
      </c>
      <c r="AB737" s="879"/>
      <c r="AC737" s="879">
        <v>311000000</v>
      </c>
      <c r="AD737" s="879"/>
      <c r="AE737" s="879"/>
      <c r="AF737" s="880">
        <f t="shared" si="34"/>
        <v>100</v>
      </c>
      <c r="AG737" s="880"/>
      <c r="AH737" s="880">
        <f t="shared" si="35"/>
        <v>100</v>
      </c>
      <c r="AI737" s="880"/>
      <c r="AJ737" s="878"/>
    </row>
    <row r="738" spans="1:36" ht="36">
      <c r="A738" s="464" t="s">
        <v>2518</v>
      </c>
      <c r="B738" s="465" t="s">
        <v>1606</v>
      </c>
      <c r="C738" s="878"/>
      <c r="D738" s="878"/>
      <c r="E738" s="878"/>
      <c r="F738" s="874"/>
      <c r="G738" s="879">
        <v>3460404000</v>
      </c>
      <c r="H738" s="879"/>
      <c r="I738" s="879">
        <v>3460404000</v>
      </c>
      <c r="J738" s="879"/>
      <c r="K738" s="879"/>
      <c r="L738" s="879"/>
      <c r="M738" s="879"/>
      <c r="N738" s="879"/>
      <c r="O738" s="879"/>
      <c r="P738" s="879"/>
      <c r="Q738" s="874"/>
      <c r="R738" s="874"/>
      <c r="S738" s="874"/>
      <c r="T738" s="874"/>
      <c r="U738" s="874"/>
      <c r="V738" s="879">
        <v>290000000</v>
      </c>
      <c r="W738" s="879"/>
      <c r="X738" s="879">
        <v>290000000</v>
      </c>
      <c r="Y738" s="879"/>
      <c r="Z738" s="879"/>
      <c r="AA738" s="879">
        <v>290000000</v>
      </c>
      <c r="AB738" s="879"/>
      <c r="AC738" s="879">
        <v>290000000</v>
      </c>
      <c r="AD738" s="879"/>
      <c r="AE738" s="879"/>
      <c r="AF738" s="880">
        <f t="shared" si="34"/>
        <v>100</v>
      </c>
      <c r="AG738" s="880"/>
      <c r="AH738" s="880">
        <f t="shared" si="35"/>
        <v>100</v>
      </c>
      <c r="AI738" s="880"/>
      <c r="AJ738" s="878"/>
    </row>
    <row r="739" spans="1:36" ht="36">
      <c r="A739" s="464" t="s">
        <v>2519</v>
      </c>
      <c r="B739" s="465" t="s">
        <v>1607</v>
      </c>
      <c r="C739" s="878"/>
      <c r="D739" s="878"/>
      <c r="E739" s="878"/>
      <c r="F739" s="874"/>
      <c r="G739" s="879">
        <v>2498843550</v>
      </c>
      <c r="H739" s="879"/>
      <c r="I739" s="879">
        <v>2498843550</v>
      </c>
      <c r="J739" s="879"/>
      <c r="K739" s="879"/>
      <c r="L739" s="879"/>
      <c r="M739" s="879"/>
      <c r="N739" s="879"/>
      <c r="O739" s="879"/>
      <c r="P739" s="879"/>
      <c r="Q739" s="874"/>
      <c r="R739" s="874"/>
      <c r="S739" s="874"/>
      <c r="T739" s="874"/>
      <c r="U739" s="874"/>
      <c r="V739" s="879">
        <v>200000000</v>
      </c>
      <c r="W739" s="879"/>
      <c r="X739" s="879">
        <v>200000000</v>
      </c>
      <c r="Y739" s="879"/>
      <c r="Z739" s="879"/>
      <c r="AA739" s="879">
        <v>200000000</v>
      </c>
      <c r="AB739" s="879"/>
      <c r="AC739" s="879">
        <v>200000000</v>
      </c>
      <c r="AD739" s="879"/>
      <c r="AE739" s="879"/>
      <c r="AF739" s="880">
        <f t="shared" si="34"/>
        <v>100</v>
      </c>
      <c r="AG739" s="880"/>
      <c r="AH739" s="880">
        <f t="shared" si="35"/>
        <v>100</v>
      </c>
      <c r="AI739" s="880"/>
      <c r="AJ739" s="878"/>
    </row>
    <row r="740" spans="1:36" ht="36">
      <c r="A740" s="464" t="s">
        <v>2520</v>
      </c>
      <c r="B740" s="465" t="s">
        <v>1608</v>
      </c>
      <c r="C740" s="878"/>
      <c r="D740" s="878"/>
      <c r="E740" s="878"/>
      <c r="F740" s="874"/>
      <c r="G740" s="879">
        <v>3443996000</v>
      </c>
      <c r="H740" s="879"/>
      <c r="I740" s="879">
        <v>3443996000</v>
      </c>
      <c r="J740" s="879"/>
      <c r="K740" s="879"/>
      <c r="L740" s="879"/>
      <c r="M740" s="879"/>
      <c r="N740" s="879"/>
      <c r="O740" s="879"/>
      <c r="P740" s="879"/>
      <c r="Q740" s="874"/>
      <c r="R740" s="874"/>
      <c r="S740" s="874"/>
      <c r="T740" s="874"/>
      <c r="U740" s="874"/>
      <c r="V740" s="879">
        <v>310000000</v>
      </c>
      <c r="W740" s="879"/>
      <c r="X740" s="879">
        <v>310000000</v>
      </c>
      <c r="Y740" s="879"/>
      <c r="Z740" s="879"/>
      <c r="AA740" s="879">
        <v>106127000</v>
      </c>
      <c r="AB740" s="879"/>
      <c r="AC740" s="879">
        <v>106127000</v>
      </c>
      <c r="AD740" s="879"/>
      <c r="AE740" s="879"/>
      <c r="AF740" s="880">
        <f t="shared" si="34"/>
        <v>34.234516129032258</v>
      </c>
      <c r="AG740" s="880"/>
      <c r="AH740" s="880">
        <f t="shared" si="35"/>
        <v>34.234516129032258</v>
      </c>
      <c r="AI740" s="880"/>
      <c r="AJ740" s="878"/>
    </row>
    <row r="741" spans="1:36" ht="24">
      <c r="A741" s="464" t="s">
        <v>2521</v>
      </c>
      <c r="B741" s="465" t="s">
        <v>1609</v>
      </c>
      <c r="C741" s="878"/>
      <c r="D741" s="878"/>
      <c r="E741" s="878"/>
      <c r="F741" s="874"/>
      <c r="G741" s="879">
        <v>3444000000</v>
      </c>
      <c r="H741" s="879"/>
      <c r="I741" s="879">
        <v>3444000000</v>
      </c>
      <c r="J741" s="879"/>
      <c r="K741" s="879"/>
      <c r="L741" s="879"/>
      <c r="M741" s="879"/>
      <c r="N741" s="879"/>
      <c r="O741" s="879"/>
      <c r="P741" s="879"/>
      <c r="Q741" s="874"/>
      <c r="R741" s="874"/>
      <c r="S741" s="874"/>
      <c r="T741" s="874"/>
      <c r="U741" s="874"/>
      <c r="V741" s="879">
        <v>310000000</v>
      </c>
      <c r="W741" s="879"/>
      <c r="X741" s="879">
        <v>310000000</v>
      </c>
      <c r="Y741" s="879"/>
      <c r="Z741" s="879"/>
      <c r="AA741" s="879">
        <v>310000000</v>
      </c>
      <c r="AB741" s="879"/>
      <c r="AC741" s="879">
        <v>310000000</v>
      </c>
      <c r="AD741" s="879"/>
      <c r="AE741" s="879"/>
      <c r="AF741" s="880">
        <f t="shared" si="34"/>
        <v>100</v>
      </c>
      <c r="AG741" s="880"/>
      <c r="AH741" s="880">
        <f t="shared" si="35"/>
        <v>100</v>
      </c>
      <c r="AI741" s="880"/>
      <c r="AJ741" s="878"/>
    </row>
    <row r="742" spans="1:36" ht="36">
      <c r="A742" s="464" t="s">
        <v>2522</v>
      </c>
      <c r="B742" s="465" t="s">
        <v>1610</v>
      </c>
      <c r="C742" s="878"/>
      <c r="D742" s="878"/>
      <c r="E742" s="878"/>
      <c r="F742" s="874"/>
      <c r="G742" s="879">
        <v>3222000000</v>
      </c>
      <c r="H742" s="879"/>
      <c r="I742" s="879">
        <v>3222000000</v>
      </c>
      <c r="J742" s="879"/>
      <c r="K742" s="879"/>
      <c r="L742" s="879"/>
      <c r="M742" s="879"/>
      <c r="N742" s="879"/>
      <c r="O742" s="879"/>
      <c r="P742" s="879"/>
      <c r="Q742" s="874"/>
      <c r="R742" s="874"/>
      <c r="S742" s="874"/>
      <c r="T742" s="874"/>
      <c r="U742" s="874"/>
      <c r="V742" s="879">
        <v>290000000</v>
      </c>
      <c r="W742" s="879"/>
      <c r="X742" s="879">
        <v>290000000</v>
      </c>
      <c r="Y742" s="879"/>
      <c r="Z742" s="879"/>
      <c r="AA742" s="879">
        <v>290000000</v>
      </c>
      <c r="AB742" s="879"/>
      <c r="AC742" s="879">
        <v>290000000</v>
      </c>
      <c r="AD742" s="879"/>
      <c r="AE742" s="879"/>
      <c r="AF742" s="880">
        <f t="shared" si="34"/>
        <v>100</v>
      </c>
      <c r="AG742" s="880"/>
      <c r="AH742" s="880">
        <f t="shared" si="35"/>
        <v>100</v>
      </c>
      <c r="AI742" s="880"/>
      <c r="AJ742" s="878"/>
    </row>
    <row r="743" spans="1:36" ht="24">
      <c r="A743" s="464" t="s">
        <v>2523</v>
      </c>
      <c r="B743" s="465" t="s">
        <v>1611</v>
      </c>
      <c r="C743" s="878"/>
      <c r="D743" s="878"/>
      <c r="E743" s="878"/>
      <c r="F743" s="874"/>
      <c r="G743" s="879">
        <v>3222000000</v>
      </c>
      <c r="H743" s="879"/>
      <c r="I743" s="879">
        <v>3222000000</v>
      </c>
      <c r="J743" s="879"/>
      <c r="K743" s="879"/>
      <c r="L743" s="879"/>
      <c r="M743" s="879"/>
      <c r="N743" s="879"/>
      <c r="O743" s="879"/>
      <c r="P743" s="879"/>
      <c r="Q743" s="874"/>
      <c r="R743" s="874"/>
      <c r="S743" s="874"/>
      <c r="T743" s="874"/>
      <c r="U743" s="874"/>
      <c r="V743" s="879">
        <v>290000000</v>
      </c>
      <c r="W743" s="879"/>
      <c r="X743" s="879">
        <v>290000000</v>
      </c>
      <c r="Y743" s="879"/>
      <c r="Z743" s="879"/>
      <c r="AA743" s="879">
        <v>290000000</v>
      </c>
      <c r="AB743" s="879"/>
      <c r="AC743" s="879">
        <v>290000000</v>
      </c>
      <c r="AD743" s="879"/>
      <c r="AE743" s="879"/>
      <c r="AF743" s="880">
        <f t="shared" si="34"/>
        <v>100</v>
      </c>
      <c r="AG743" s="880"/>
      <c r="AH743" s="880">
        <f t="shared" si="35"/>
        <v>100</v>
      </c>
      <c r="AI743" s="880"/>
      <c r="AJ743" s="878"/>
    </row>
    <row r="744" spans="1:36" ht="24">
      <c r="A744" s="464" t="s">
        <v>2524</v>
      </c>
      <c r="B744" s="465" t="s">
        <v>1592</v>
      </c>
      <c r="C744" s="878"/>
      <c r="D744" s="878"/>
      <c r="E744" s="878"/>
      <c r="F744" s="874"/>
      <c r="G744" s="879">
        <v>2182169000</v>
      </c>
      <c r="H744" s="879"/>
      <c r="I744" s="879">
        <v>2182169000</v>
      </c>
      <c r="J744" s="879"/>
      <c r="K744" s="879"/>
      <c r="L744" s="879"/>
      <c r="M744" s="879"/>
      <c r="N744" s="879"/>
      <c r="O744" s="879"/>
      <c r="P744" s="879"/>
      <c r="Q744" s="874"/>
      <c r="R744" s="874"/>
      <c r="S744" s="874"/>
      <c r="T744" s="874"/>
      <c r="U744" s="874"/>
      <c r="V744" s="879">
        <v>200000000</v>
      </c>
      <c r="W744" s="879"/>
      <c r="X744" s="879">
        <v>200000000</v>
      </c>
      <c r="Y744" s="879"/>
      <c r="Z744" s="879"/>
      <c r="AA744" s="879">
        <v>200000000</v>
      </c>
      <c r="AB744" s="879"/>
      <c r="AC744" s="879">
        <v>200000000</v>
      </c>
      <c r="AD744" s="879"/>
      <c r="AE744" s="879"/>
      <c r="AF744" s="880">
        <f t="shared" si="34"/>
        <v>100</v>
      </c>
      <c r="AG744" s="880"/>
      <c r="AH744" s="880">
        <f t="shared" si="35"/>
        <v>100</v>
      </c>
      <c r="AI744" s="880"/>
      <c r="AJ744" s="878"/>
    </row>
    <row r="745" spans="1:36" ht="36">
      <c r="A745" s="464" t="s">
        <v>2525</v>
      </c>
      <c r="B745" s="465" t="s">
        <v>1593</v>
      </c>
      <c r="C745" s="878"/>
      <c r="D745" s="878"/>
      <c r="E745" s="878"/>
      <c r="F745" s="874"/>
      <c r="G745" s="879">
        <v>3216228000</v>
      </c>
      <c r="H745" s="879"/>
      <c r="I745" s="879">
        <v>3216228000</v>
      </c>
      <c r="J745" s="879"/>
      <c r="K745" s="879"/>
      <c r="L745" s="879"/>
      <c r="M745" s="879"/>
      <c r="N745" s="879"/>
      <c r="O745" s="879"/>
      <c r="P745" s="879"/>
      <c r="Q745" s="874"/>
      <c r="R745" s="874"/>
      <c r="S745" s="874"/>
      <c r="T745" s="874"/>
      <c r="U745" s="874"/>
      <c r="V745" s="879">
        <v>290000000</v>
      </c>
      <c r="W745" s="879"/>
      <c r="X745" s="879">
        <v>290000000</v>
      </c>
      <c r="Y745" s="879"/>
      <c r="Z745" s="879"/>
      <c r="AA745" s="879">
        <v>290000000</v>
      </c>
      <c r="AB745" s="879"/>
      <c r="AC745" s="879">
        <v>290000000</v>
      </c>
      <c r="AD745" s="879"/>
      <c r="AE745" s="879"/>
      <c r="AF745" s="880">
        <f t="shared" si="34"/>
        <v>100</v>
      </c>
      <c r="AG745" s="880"/>
      <c r="AH745" s="880">
        <f t="shared" si="35"/>
        <v>100</v>
      </c>
      <c r="AI745" s="880"/>
      <c r="AJ745" s="878"/>
    </row>
    <row r="746" spans="1:36" ht="24">
      <c r="A746" s="464" t="s">
        <v>2526</v>
      </c>
      <c r="B746" s="465" t="s">
        <v>1594</v>
      </c>
      <c r="C746" s="878"/>
      <c r="D746" s="878"/>
      <c r="E746" s="878"/>
      <c r="F746" s="874"/>
      <c r="G746" s="879">
        <v>2200026000</v>
      </c>
      <c r="H746" s="879"/>
      <c r="I746" s="879">
        <v>2200026000</v>
      </c>
      <c r="J746" s="879"/>
      <c r="K746" s="879"/>
      <c r="L746" s="879"/>
      <c r="M746" s="879"/>
      <c r="N746" s="879"/>
      <c r="O746" s="879"/>
      <c r="P746" s="879"/>
      <c r="Q746" s="874"/>
      <c r="R746" s="874"/>
      <c r="S746" s="874"/>
      <c r="T746" s="874"/>
      <c r="U746" s="874"/>
      <c r="V746" s="879">
        <v>200000000</v>
      </c>
      <c r="W746" s="879"/>
      <c r="X746" s="879">
        <v>200000000</v>
      </c>
      <c r="Y746" s="879"/>
      <c r="Z746" s="879"/>
      <c r="AA746" s="879">
        <v>200000000</v>
      </c>
      <c r="AB746" s="879"/>
      <c r="AC746" s="879">
        <v>200000000</v>
      </c>
      <c r="AD746" s="879"/>
      <c r="AE746" s="879"/>
      <c r="AF746" s="880">
        <f t="shared" si="34"/>
        <v>100</v>
      </c>
      <c r="AG746" s="880"/>
      <c r="AH746" s="880">
        <f t="shared" si="35"/>
        <v>100</v>
      </c>
      <c r="AI746" s="880"/>
      <c r="AJ746" s="878"/>
    </row>
    <row r="747" spans="1:36" ht="24">
      <c r="A747" s="464" t="s">
        <v>2527</v>
      </c>
      <c r="B747" s="465" t="s">
        <v>2669</v>
      </c>
      <c r="C747" s="878"/>
      <c r="D747" s="878"/>
      <c r="E747" s="878"/>
      <c r="F747" s="874"/>
      <c r="G747" s="879">
        <v>2211495000</v>
      </c>
      <c r="H747" s="879"/>
      <c r="I747" s="879">
        <v>2211495000</v>
      </c>
      <c r="J747" s="879"/>
      <c r="K747" s="879"/>
      <c r="L747" s="879"/>
      <c r="M747" s="879"/>
      <c r="N747" s="879"/>
      <c r="O747" s="879"/>
      <c r="P747" s="879"/>
      <c r="Q747" s="874"/>
      <c r="R747" s="874"/>
      <c r="S747" s="874"/>
      <c r="T747" s="874"/>
      <c r="U747" s="874"/>
      <c r="V747" s="879">
        <v>200000000</v>
      </c>
      <c r="W747" s="879"/>
      <c r="X747" s="879">
        <v>200000000</v>
      </c>
      <c r="Y747" s="879"/>
      <c r="Z747" s="879"/>
      <c r="AA747" s="879">
        <v>200000000</v>
      </c>
      <c r="AB747" s="879"/>
      <c r="AC747" s="879">
        <v>200000000</v>
      </c>
      <c r="AD747" s="879"/>
      <c r="AE747" s="879"/>
      <c r="AF747" s="880">
        <f t="shared" si="34"/>
        <v>100</v>
      </c>
      <c r="AG747" s="880"/>
      <c r="AH747" s="880">
        <f t="shared" si="35"/>
        <v>100</v>
      </c>
      <c r="AI747" s="880"/>
      <c r="AJ747" s="878"/>
    </row>
    <row r="748" spans="1:36" ht="24">
      <c r="A748" s="464" t="s">
        <v>2528</v>
      </c>
      <c r="B748" s="465" t="s">
        <v>1595</v>
      </c>
      <c r="C748" s="878"/>
      <c r="D748" s="878"/>
      <c r="E748" s="878"/>
      <c r="F748" s="874"/>
      <c r="G748" s="879">
        <v>4292363000</v>
      </c>
      <c r="H748" s="879"/>
      <c r="I748" s="879">
        <v>4292363000</v>
      </c>
      <c r="J748" s="879"/>
      <c r="K748" s="879"/>
      <c r="L748" s="879"/>
      <c r="M748" s="879"/>
      <c r="N748" s="879"/>
      <c r="O748" s="879"/>
      <c r="P748" s="879"/>
      <c r="Q748" s="874"/>
      <c r="R748" s="874"/>
      <c r="S748" s="874"/>
      <c r="T748" s="874"/>
      <c r="U748" s="874"/>
      <c r="V748" s="879">
        <v>390000000</v>
      </c>
      <c r="W748" s="879"/>
      <c r="X748" s="879">
        <v>390000000</v>
      </c>
      <c r="Y748" s="879"/>
      <c r="Z748" s="879"/>
      <c r="AA748" s="879">
        <v>390000000</v>
      </c>
      <c r="AB748" s="879"/>
      <c r="AC748" s="879">
        <v>390000000</v>
      </c>
      <c r="AD748" s="879"/>
      <c r="AE748" s="879"/>
      <c r="AF748" s="880">
        <f t="shared" si="34"/>
        <v>100</v>
      </c>
      <c r="AG748" s="880"/>
      <c r="AH748" s="880">
        <f t="shared" si="35"/>
        <v>100</v>
      </c>
      <c r="AI748" s="880"/>
      <c r="AJ748" s="878"/>
    </row>
    <row r="749" spans="1:36" ht="24">
      <c r="A749" s="464" t="s">
        <v>2529</v>
      </c>
      <c r="B749" s="465" t="s">
        <v>1596</v>
      </c>
      <c r="C749" s="878"/>
      <c r="D749" s="878"/>
      <c r="E749" s="878"/>
      <c r="F749" s="874"/>
      <c r="G749" s="879">
        <v>2481727000</v>
      </c>
      <c r="H749" s="879"/>
      <c r="I749" s="879">
        <v>2481727000</v>
      </c>
      <c r="J749" s="879"/>
      <c r="K749" s="879"/>
      <c r="L749" s="879"/>
      <c r="M749" s="879"/>
      <c r="N749" s="879"/>
      <c r="O749" s="879"/>
      <c r="P749" s="879"/>
      <c r="Q749" s="874"/>
      <c r="R749" s="874"/>
      <c r="S749" s="874"/>
      <c r="T749" s="874"/>
      <c r="U749" s="874"/>
      <c r="V749" s="879">
        <v>200000000</v>
      </c>
      <c r="W749" s="879"/>
      <c r="X749" s="879">
        <v>200000000</v>
      </c>
      <c r="Y749" s="879"/>
      <c r="Z749" s="879"/>
      <c r="AA749" s="879">
        <v>200000000</v>
      </c>
      <c r="AB749" s="879"/>
      <c r="AC749" s="879">
        <v>200000000</v>
      </c>
      <c r="AD749" s="879"/>
      <c r="AE749" s="879"/>
      <c r="AF749" s="880">
        <f t="shared" si="34"/>
        <v>100</v>
      </c>
      <c r="AG749" s="880"/>
      <c r="AH749" s="880">
        <f t="shared" si="35"/>
        <v>100</v>
      </c>
      <c r="AI749" s="880"/>
      <c r="AJ749" s="878"/>
    </row>
    <row r="750" spans="1:36" ht="24">
      <c r="A750" s="464" t="s">
        <v>2530</v>
      </c>
      <c r="B750" s="465" t="s">
        <v>1597</v>
      </c>
      <c r="C750" s="878"/>
      <c r="D750" s="878"/>
      <c r="E750" s="878"/>
      <c r="F750" s="874"/>
      <c r="G750" s="879">
        <v>3205000000</v>
      </c>
      <c r="H750" s="879"/>
      <c r="I750" s="879">
        <v>3205000000</v>
      </c>
      <c r="J750" s="879"/>
      <c r="K750" s="879"/>
      <c r="L750" s="879"/>
      <c r="M750" s="879"/>
      <c r="N750" s="879"/>
      <c r="O750" s="879"/>
      <c r="P750" s="879"/>
      <c r="Q750" s="874"/>
      <c r="R750" s="874"/>
      <c r="S750" s="874"/>
      <c r="T750" s="874"/>
      <c r="U750" s="874"/>
      <c r="V750" s="879">
        <v>290000000</v>
      </c>
      <c r="W750" s="879"/>
      <c r="X750" s="879">
        <v>290000000</v>
      </c>
      <c r="Y750" s="879"/>
      <c r="Z750" s="879"/>
      <c r="AA750" s="879">
        <v>290000000</v>
      </c>
      <c r="AB750" s="879"/>
      <c r="AC750" s="879">
        <v>290000000</v>
      </c>
      <c r="AD750" s="879"/>
      <c r="AE750" s="879"/>
      <c r="AF750" s="880">
        <f t="shared" si="34"/>
        <v>100</v>
      </c>
      <c r="AG750" s="880"/>
      <c r="AH750" s="880">
        <f t="shared" si="35"/>
        <v>100</v>
      </c>
      <c r="AI750" s="880"/>
      <c r="AJ750" s="878"/>
    </row>
    <row r="751" spans="1:36" ht="24">
      <c r="A751" s="464" t="s">
        <v>2531</v>
      </c>
      <c r="B751" s="465" t="s">
        <v>1598</v>
      </c>
      <c r="C751" s="878"/>
      <c r="D751" s="878"/>
      <c r="E751" s="878"/>
      <c r="F751" s="874"/>
      <c r="G751" s="879">
        <v>2222000000</v>
      </c>
      <c r="H751" s="879"/>
      <c r="I751" s="879">
        <v>2222000000</v>
      </c>
      <c r="J751" s="879"/>
      <c r="K751" s="879"/>
      <c r="L751" s="879"/>
      <c r="M751" s="879"/>
      <c r="N751" s="879"/>
      <c r="O751" s="879"/>
      <c r="P751" s="879"/>
      <c r="Q751" s="874"/>
      <c r="R751" s="874"/>
      <c r="S751" s="874"/>
      <c r="T751" s="874"/>
      <c r="U751" s="874"/>
      <c r="V751" s="879">
        <v>200000000</v>
      </c>
      <c r="W751" s="879"/>
      <c r="X751" s="879">
        <v>200000000</v>
      </c>
      <c r="Y751" s="879"/>
      <c r="Z751" s="879"/>
      <c r="AA751" s="879">
        <v>180505583</v>
      </c>
      <c r="AB751" s="879"/>
      <c r="AC751" s="879">
        <v>180505583</v>
      </c>
      <c r="AD751" s="879"/>
      <c r="AE751" s="879"/>
      <c r="AF751" s="880">
        <f t="shared" si="34"/>
        <v>90.252791500000001</v>
      </c>
      <c r="AG751" s="880"/>
      <c r="AH751" s="880">
        <f t="shared" si="35"/>
        <v>90.252791500000001</v>
      </c>
      <c r="AI751" s="880"/>
      <c r="AJ751" s="878"/>
    </row>
    <row r="752" spans="1:36" ht="24">
      <c r="A752" s="464" t="s">
        <v>2532</v>
      </c>
      <c r="B752" s="465" t="s">
        <v>1599</v>
      </c>
      <c r="C752" s="878"/>
      <c r="D752" s="878"/>
      <c r="E752" s="878"/>
      <c r="F752" s="874"/>
      <c r="G752" s="879">
        <v>4333000000</v>
      </c>
      <c r="H752" s="879"/>
      <c r="I752" s="879">
        <v>4333000000</v>
      </c>
      <c r="J752" s="879"/>
      <c r="K752" s="879"/>
      <c r="L752" s="879"/>
      <c r="M752" s="879"/>
      <c r="N752" s="879"/>
      <c r="O752" s="879"/>
      <c r="P752" s="879"/>
      <c r="Q752" s="874"/>
      <c r="R752" s="874"/>
      <c r="S752" s="874"/>
      <c r="T752" s="874"/>
      <c r="U752" s="874"/>
      <c r="V752" s="879">
        <v>390000000</v>
      </c>
      <c r="W752" s="879"/>
      <c r="X752" s="879">
        <v>390000000</v>
      </c>
      <c r="Y752" s="879"/>
      <c r="Z752" s="879"/>
      <c r="AA752" s="879">
        <v>294986000</v>
      </c>
      <c r="AB752" s="879"/>
      <c r="AC752" s="879">
        <v>294986000</v>
      </c>
      <c r="AD752" s="879"/>
      <c r="AE752" s="879"/>
      <c r="AF752" s="880">
        <f t="shared" si="34"/>
        <v>75.637435897435907</v>
      </c>
      <c r="AG752" s="880"/>
      <c r="AH752" s="880">
        <f t="shared" si="35"/>
        <v>75.637435897435907</v>
      </c>
      <c r="AI752" s="880"/>
      <c r="AJ752" s="878"/>
    </row>
    <row r="753" spans="1:36" ht="24">
      <c r="A753" s="464" t="s">
        <v>2533</v>
      </c>
      <c r="B753" s="465" t="s">
        <v>1585</v>
      </c>
      <c r="C753" s="878"/>
      <c r="D753" s="878"/>
      <c r="E753" s="878"/>
      <c r="F753" s="874"/>
      <c r="G753" s="879">
        <v>2924000000</v>
      </c>
      <c r="H753" s="879"/>
      <c r="I753" s="879">
        <v>2924000000</v>
      </c>
      <c r="J753" s="879"/>
      <c r="K753" s="879"/>
      <c r="L753" s="879"/>
      <c r="M753" s="879"/>
      <c r="N753" s="879"/>
      <c r="O753" s="879"/>
      <c r="P753" s="879"/>
      <c r="Q753" s="874"/>
      <c r="R753" s="874"/>
      <c r="S753" s="874"/>
      <c r="T753" s="874"/>
      <c r="U753" s="874"/>
      <c r="V753" s="879">
        <v>280000000</v>
      </c>
      <c r="W753" s="879"/>
      <c r="X753" s="879">
        <v>280000000</v>
      </c>
      <c r="Y753" s="879"/>
      <c r="Z753" s="879"/>
      <c r="AA753" s="879">
        <v>196985180</v>
      </c>
      <c r="AB753" s="879"/>
      <c r="AC753" s="879">
        <v>196985180</v>
      </c>
      <c r="AD753" s="879"/>
      <c r="AE753" s="879"/>
      <c r="AF753" s="880">
        <f t="shared" si="34"/>
        <v>70.351849999999999</v>
      </c>
      <c r="AG753" s="880"/>
      <c r="AH753" s="880">
        <f t="shared" si="35"/>
        <v>70.351849999999999</v>
      </c>
      <c r="AI753" s="880"/>
      <c r="AJ753" s="878"/>
    </row>
    <row r="754" spans="1:36" ht="24">
      <c r="A754" s="464" t="s">
        <v>2534</v>
      </c>
      <c r="B754" s="465" t="s">
        <v>1586</v>
      </c>
      <c r="C754" s="878"/>
      <c r="D754" s="878"/>
      <c r="E754" s="878"/>
      <c r="F754" s="874"/>
      <c r="G754" s="879">
        <v>2790000000</v>
      </c>
      <c r="H754" s="879"/>
      <c r="I754" s="879">
        <v>2790000000</v>
      </c>
      <c r="J754" s="879"/>
      <c r="K754" s="879"/>
      <c r="L754" s="879"/>
      <c r="M754" s="879"/>
      <c r="N754" s="879"/>
      <c r="O754" s="879"/>
      <c r="P754" s="879"/>
      <c r="Q754" s="874"/>
      <c r="R754" s="874"/>
      <c r="S754" s="874"/>
      <c r="T754" s="874"/>
      <c r="U754" s="874"/>
      <c r="V754" s="879">
        <v>310000000</v>
      </c>
      <c r="W754" s="879"/>
      <c r="X754" s="879">
        <v>310000000</v>
      </c>
      <c r="Y754" s="879"/>
      <c r="Z754" s="879"/>
      <c r="AA754" s="879">
        <v>298407850</v>
      </c>
      <c r="AB754" s="879"/>
      <c r="AC754" s="879">
        <v>298407850</v>
      </c>
      <c r="AD754" s="879"/>
      <c r="AE754" s="879"/>
      <c r="AF754" s="880">
        <f t="shared" si="34"/>
        <v>96.260596774193559</v>
      </c>
      <c r="AG754" s="880"/>
      <c r="AH754" s="880">
        <f t="shared" si="35"/>
        <v>96.260596774193559</v>
      </c>
      <c r="AI754" s="880"/>
      <c r="AJ754" s="878"/>
    </row>
    <row r="755" spans="1:36" ht="24">
      <c r="A755" s="464" t="s">
        <v>2535</v>
      </c>
      <c r="B755" s="465" t="s">
        <v>3341</v>
      </c>
      <c r="C755" s="878"/>
      <c r="D755" s="878"/>
      <c r="E755" s="878"/>
      <c r="F755" s="874"/>
      <c r="G755" s="879">
        <v>3205000000</v>
      </c>
      <c r="H755" s="879"/>
      <c r="I755" s="879">
        <v>3205000000</v>
      </c>
      <c r="J755" s="879"/>
      <c r="K755" s="879"/>
      <c r="L755" s="879"/>
      <c r="M755" s="879"/>
      <c r="N755" s="879"/>
      <c r="O755" s="879"/>
      <c r="P755" s="879"/>
      <c r="Q755" s="874"/>
      <c r="R755" s="874"/>
      <c r="S755" s="874"/>
      <c r="T755" s="874"/>
      <c r="U755" s="874"/>
      <c r="V755" s="879">
        <v>290000000</v>
      </c>
      <c r="W755" s="879"/>
      <c r="X755" s="879">
        <v>290000000</v>
      </c>
      <c r="Y755" s="879"/>
      <c r="Z755" s="879"/>
      <c r="AA755" s="879">
        <v>290000000</v>
      </c>
      <c r="AB755" s="879"/>
      <c r="AC755" s="879">
        <v>290000000</v>
      </c>
      <c r="AD755" s="879"/>
      <c r="AE755" s="879"/>
      <c r="AF755" s="880">
        <f t="shared" si="34"/>
        <v>100</v>
      </c>
      <c r="AG755" s="880"/>
      <c r="AH755" s="880">
        <f t="shared" si="35"/>
        <v>100</v>
      </c>
      <c r="AI755" s="880"/>
      <c r="AJ755" s="878"/>
    </row>
    <row r="756" spans="1:36" ht="36">
      <c r="A756" s="464" t="s">
        <v>2536</v>
      </c>
      <c r="B756" s="465" t="s">
        <v>2667</v>
      </c>
      <c r="C756" s="878"/>
      <c r="D756" s="878"/>
      <c r="E756" s="878"/>
      <c r="F756" s="874"/>
      <c r="G756" s="879">
        <v>3222000000</v>
      </c>
      <c r="H756" s="879"/>
      <c r="I756" s="879">
        <v>3222000000</v>
      </c>
      <c r="J756" s="879"/>
      <c r="K756" s="879"/>
      <c r="L756" s="879"/>
      <c r="M756" s="879"/>
      <c r="N756" s="879"/>
      <c r="O756" s="879"/>
      <c r="P756" s="879"/>
      <c r="Q756" s="874"/>
      <c r="R756" s="874"/>
      <c r="S756" s="874"/>
      <c r="T756" s="874"/>
      <c r="U756" s="874"/>
      <c r="V756" s="879">
        <v>290000000</v>
      </c>
      <c r="W756" s="879"/>
      <c r="X756" s="879">
        <v>290000000</v>
      </c>
      <c r="Y756" s="879"/>
      <c r="Z756" s="879"/>
      <c r="AA756" s="879">
        <v>290000000</v>
      </c>
      <c r="AB756" s="879"/>
      <c r="AC756" s="879">
        <v>290000000</v>
      </c>
      <c r="AD756" s="879"/>
      <c r="AE756" s="879"/>
      <c r="AF756" s="880">
        <f t="shared" si="34"/>
        <v>100</v>
      </c>
      <c r="AG756" s="880"/>
      <c r="AH756" s="880">
        <f t="shared" si="35"/>
        <v>100</v>
      </c>
      <c r="AI756" s="880"/>
      <c r="AJ756" s="878"/>
    </row>
    <row r="757" spans="1:36" ht="24">
      <c r="A757" s="464" t="s">
        <v>2537</v>
      </c>
      <c r="B757" s="465" t="s">
        <v>3342</v>
      </c>
      <c r="C757" s="878"/>
      <c r="D757" s="878"/>
      <c r="E757" s="878"/>
      <c r="F757" s="874"/>
      <c r="G757" s="879">
        <v>3440000000</v>
      </c>
      <c r="H757" s="879"/>
      <c r="I757" s="879">
        <v>3440000000</v>
      </c>
      <c r="J757" s="879"/>
      <c r="K757" s="879"/>
      <c r="L757" s="879"/>
      <c r="M757" s="879"/>
      <c r="N757" s="879"/>
      <c r="O757" s="879"/>
      <c r="P757" s="879"/>
      <c r="Q757" s="874"/>
      <c r="R757" s="874"/>
      <c r="S757" s="874"/>
      <c r="T757" s="874"/>
      <c r="U757" s="874"/>
      <c r="V757" s="879">
        <v>310000000</v>
      </c>
      <c r="W757" s="879"/>
      <c r="X757" s="879">
        <v>310000000</v>
      </c>
      <c r="Y757" s="879"/>
      <c r="Z757" s="879"/>
      <c r="AA757" s="879">
        <v>310000000</v>
      </c>
      <c r="AB757" s="879"/>
      <c r="AC757" s="879">
        <v>310000000</v>
      </c>
      <c r="AD757" s="879"/>
      <c r="AE757" s="879"/>
      <c r="AF757" s="880">
        <f t="shared" si="34"/>
        <v>100</v>
      </c>
      <c r="AG757" s="880"/>
      <c r="AH757" s="880">
        <f t="shared" si="35"/>
        <v>100</v>
      </c>
      <c r="AI757" s="880"/>
      <c r="AJ757" s="878"/>
    </row>
    <row r="758" spans="1:36" ht="36">
      <c r="A758" s="464" t="s">
        <v>2538</v>
      </c>
      <c r="B758" s="465" t="s">
        <v>2668</v>
      </c>
      <c r="C758" s="878"/>
      <c r="D758" s="878"/>
      <c r="E758" s="878"/>
      <c r="F758" s="874"/>
      <c r="G758" s="879">
        <v>3440000000</v>
      </c>
      <c r="H758" s="879"/>
      <c r="I758" s="879">
        <v>3440000000</v>
      </c>
      <c r="J758" s="879"/>
      <c r="K758" s="879"/>
      <c r="L758" s="879"/>
      <c r="M758" s="879"/>
      <c r="N758" s="879"/>
      <c r="O758" s="879"/>
      <c r="P758" s="879"/>
      <c r="Q758" s="874"/>
      <c r="R758" s="874"/>
      <c r="S758" s="874"/>
      <c r="T758" s="874"/>
      <c r="U758" s="874"/>
      <c r="V758" s="879">
        <v>310000000</v>
      </c>
      <c r="W758" s="879"/>
      <c r="X758" s="879">
        <v>310000000</v>
      </c>
      <c r="Y758" s="879"/>
      <c r="Z758" s="879"/>
      <c r="AA758" s="879">
        <v>293731000</v>
      </c>
      <c r="AB758" s="879"/>
      <c r="AC758" s="879">
        <v>293731000</v>
      </c>
      <c r="AD758" s="879"/>
      <c r="AE758" s="879"/>
      <c r="AF758" s="880">
        <f t="shared" si="34"/>
        <v>94.751935483870966</v>
      </c>
      <c r="AG758" s="880"/>
      <c r="AH758" s="880">
        <f t="shared" si="35"/>
        <v>94.751935483870966</v>
      </c>
      <c r="AI758" s="880"/>
      <c r="AJ758" s="878"/>
    </row>
    <row r="759" spans="1:36" ht="24">
      <c r="A759" s="464" t="s">
        <v>2539</v>
      </c>
      <c r="B759" s="465" t="s">
        <v>1587</v>
      </c>
      <c r="C759" s="878"/>
      <c r="D759" s="878"/>
      <c r="E759" s="878"/>
      <c r="F759" s="874"/>
      <c r="G759" s="879">
        <v>3444000000</v>
      </c>
      <c r="H759" s="879"/>
      <c r="I759" s="879">
        <v>3444000000</v>
      </c>
      <c r="J759" s="879"/>
      <c r="K759" s="879"/>
      <c r="L759" s="879"/>
      <c r="M759" s="879"/>
      <c r="N759" s="879"/>
      <c r="O759" s="879"/>
      <c r="P759" s="879"/>
      <c r="Q759" s="874"/>
      <c r="R759" s="874"/>
      <c r="S759" s="874"/>
      <c r="T759" s="874"/>
      <c r="U759" s="874"/>
      <c r="V759" s="879">
        <v>310000000</v>
      </c>
      <c r="W759" s="879"/>
      <c r="X759" s="879">
        <v>310000000</v>
      </c>
      <c r="Y759" s="879"/>
      <c r="Z759" s="879"/>
      <c r="AA759" s="879">
        <v>274282000</v>
      </c>
      <c r="AB759" s="879"/>
      <c r="AC759" s="879">
        <v>274282000</v>
      </c>
      <c r="AD759" s="879"/>
      <c r="AE759" s="879"/>
      <c r="AF759" s="880">
        <f t="shared" si="34"/>
        <v>88.478064516129024</v>
      </c>
      <c r="AG759" s="880"/>
      <c r="AH759" s="880">
        <f t="shared" si="35"/>
        <v>88.478064516129024</v>
      </c>
      <c r="AI759" s="880"/>
      <c r="AJ759" s="878"/>
    </row>
    <row r="760" spans="1:36" ht="24">
      <c r="A760" s="464" t="s">
        <v>2540</v>
      </c>
      <c r="B760" s="465" t="s">
        <v>1588</v>
      </c>
      <c r="C760" s="878"/>
      <c r="D760" s="878"/>
      <c r="E760" s="878"/>
      <c r="F760" s="874"/>
      <c r="G760" s="879">
        <v>2207000000</v>
      </c>
      <c r="H760" s="879"/>
      <c r="I760" s="879">
        <v>2207000000</v>
      </c>
      <c r="J760" s="879"/>
      <c r="K760" s="879"/>
      <c r="L760" s="879"/>
      <c r="M760" s="879"/>
      <c r="N760" s="879"/>
      <c r="O760" s="879"/>
      <c r="P760" s="879"/>
      <c r="Q760" s="874"/>
      <c r="R760" s="874"/>
      <c r="S760" s="874"/>
      <c r="T760" s="874"/>
      <c r="U760" s="874"/>
      <c r="V760" s="879">
        <v>200000000</v>
      </c>
      <c r="W760" s="879"/>
      <c r="X760" s="879">
        <v>200000000</v>
      </c>
      <c r="Y760" s="879"/>
      <c r="Z760" s="879"/>
      <c r="AA760" s="879">
        <v>200000000</v>
      </c>
      <c r="AB760" s="879"/>
      <c r="AC760" s="879">
        <v>200000000</v>
      </c>
      <c r="AD760" s="879"/>
      <c r="AE760" s="879"/>
      <c r="AF760" s="880">
        <f t="shared" si="34"/>
        <v>100</v>
      </c>
      <c r="AG760" s="880"/>
      <c r="AH760" s="880">
        <f t="shared" si="35"/>
        <v>100</v>
      </c>
      <c r="AI760" s="880"/>
      <c r="AJ760" s="878"/>
    </row>
    <row r="761" spans="1:36" ht="24">
      <c r="A761" s="464" t="s">
        <v>2541</v>
      </c>
      <c r="B761" s="465" t="s">
        <v>1589</v>
      </c>
      <c r="C761" s="878"/>
      <c r="D761" s="878"/>
      <c r="E761" s="878"/>
      <c r="F761" s="874"/>
      <c r="G761" s="879">
        <v>3222000000</v>
      </c>
      <c r="H761" s="879"/>
      <c r="I761" s="879">
        <v>3222000000</v>
      </c>
      <c r="J761" s="879"/>
      <c r="K761" s="879"/>
      <c r="L761" s="879"/>
      <c r="M761" s="879"/>
      <c r="N761" s="879"/>
      <c r="O761" s="879"/>
      <c r="P761" s="879"/>
      <c r="Q761" s="874"/>
      <c r="R761" s="874"/>
      <c r="S761" s="874"/>
      <c r="T761" s="874"/>
      <c r="U761" s="874"/>
      <c r="V761" s="879">
        <v>290000000</v>
      </c>
      <c r="W761" s="879"/>
      <c r="X761" s="879">
        <v>290000000</v>
      </c>
      <c r="Y761" s="879"/>
      <c r="Z761" s="879"/>
      <c r="AA761" s="879">
        <v>113664715</v>
      </c>
      <c r="AB761" s="879"/>
      <c r="AC761" s="879">
        <v>113664715</v>
      </c>
      <c r="AD761" s="879"/>
      <c r="AE761" s="879"/>
      <c r="AF761" s="880">
        <f t="shared" si="34"/>
        <v>39.194729310344826</v>
      </c>
      <c r="AG761" s="880"/>
      <c r="AH761" s="880">
        <f t="shared" si="35"/>
        <v>39.194729310344826</v>
      </c>
      <c r="AI761" s="880"/>
      <c r="AJ761" s="878"/>
    </row>
    <row r="762" spans="1:36" ht="24">
      <c r="A762" s="464" t="s">
        <v>2542</v>
      </c>
      <c r="B762" s="465" t="s">
        <v>1590</v>
      </c>
      <c r="C762" s="878"/>
      <c r="D762" s="878"/>
      <c r="E762" s="878"/>
      <c r="F762" s="874"/>
      <c r="G762" s="879">
        <v>2924000000</v>
      </c>
      <c r="H762" s="879"/>
      <c r="I762" s="879">
        <v>2924000000</v>
      </c>
      <c r="J762" s="879"/>
      <c r="K762" s="879"/>
      <c r="L762" s="879"/>
      <c r="M762" s="879"/>
      <c r="N762" s="879"/>
      <c r="O762" s="879"/>
      <c r="P762" s="879"/>
      <c r="Q762" s="874"/>
      <c r="R762" s="874"/>
      <c r="S762" s="874"/>
      <c r="T762" s="874"/>
      <c r="U762" s="874"/>
      <c r="V762" s="879">
        <v>290000000</v>
      </c>
      <c r="W762" s="879"/>
      <c r="X762" s="879">
        <v>290000000</v>
      </c>
      <c r="Y762" s="879"/>
      <c r="Z762" s="879"/>
      <c r="AA762" s="879">
        <v>186387000</v>
      </c>
      <c r="AB762" s="879"/>
      <c r="AC762" s="879">
        <v>186387000</v>
      </c>
      <c r="AD762" s="879"/>
      <c r="AE762" s="879"/>
      <c r="AF762" s="880">
        <f t="shared" si="34"/>
        <v>64.271379310344827</v>
      </c>
      <c r="AG762" s="880"/>
      <c r="AH762" s="880">
        <f t="shared" si="35"/>
        <v>64.271379310344827</v>
      </c>
      <c r="AI762" s="880"/>
      <c r="AJ762" s="878"/>
    </row>
    <row r="763" spans="1:36" ht="24">
      <c r="A763" s="464" t="s">
        <v>2544</v>
      </c>
      <c r="B763" s="465" t="s">
        <v>1591</v>
      </c>
      <c r="C763" s="878"/>
      <c r="D763" s="878"/>
      <c r="E763" s="878"/>
      <c r="F763" s="874"/>
      <c r="G763" s="879">
        <v>3222000000</v>
      </c>
      <c r="H763" s="879"/>
      <c r="I763" s="879">
        <v>3222000000</v>
      </c>
      <c r="J763" s="879"/>
      <c r="K763" s="879"/>
      <c r="L763" s="879"/>
      <c r="M763" s="879"/>
      <c r="N763" s="879"/>
      <c r="O763" s="879"/>
      <c r="P763" s="879"/>
      <c r="Q763" s="874"/>
      <c r="R763" s="874"/>
      <c r="S763" s="874"/>
      <c r="T763" s="874"/>
      <c r="U763" s="874"/>
      <c r="V763" s="879">
        <v>290000000</v>
      </c>
      <c r="W763" s="879"/>
      <c r="X763" s="879">
        <v>290000000</v>
      </c>
      <c r="Y763" s="879"/>
      <c r="Z763" s="879"/>
      <c r="AA763" s="879">
        <v>290000000</v>
      </c>
      <c r="AB763" s="879"/>
      <c r="AC763" s="879">
        <v>290000000</v>
      </c>
      <c r="AD763" s="879"/>
      <c r="AE763" s="879"/>
      <c r="AF763" s="880">
        <f t="shared" si="34"/>
        <v>100</v>
      </c>
      <c r="AG763" s="880"/>
      <c r="AH763" s="880">
        <f t="shared" si="35"/>
        <v>100</v>
      </c>
      <c r="AI763" s="880"/>
      <c r="AJ763" s="878"/>
    </row>
    <row r="764" spans="1:36" ht="24">
      <c r="A764" s="464" t="s">
        <v>2545</v>
      </c>
      <c r="B764" s="465" t="s">
        <v>1441</v>
      </c>
      <c r="C764" s="878"/>
      <c r="D764" s="878"/>
      <c r="E764" s="878"/>
      <c r="F764" s="874"/>
      <c r="G764" s="879">
        <v>35394000000</v>
      </c>
      <c r="H764" s="879"/>
      <c r="I764" s="879">
        <v>35394000000</v>
      </c>
      <c r="J764" s="879"/>
      <c r="K764" s="879"/>
      <c r="L764" s="879">
        <v>1892611000</v>
      </c>
      <c r="M764" s="879"/>
      <c r="N764" s="879">
        <v>1892611000</v>
      </c>
      <c r="O764" s="879"/>
      <c r="P764" s="879"/>
      <c r="Q764" s="874"/>
      <c r="R764" s="874"/>
      <c r="S764" s="874"/>
      <c r="T764" s="874"/>
      <c r="U764" s="874"/>
      <c r="V764" s="879">
        <v>130000000</v>
      </c>
      <c r="W764" s="879"/>
      <c r="X764" s="879">
        <v>130000000</v>
      </c>
      <c r="Y764" s="879"/>
      <c r="Z764" s="879"/>
      <c r="AA764" s="879">
        <v>130000000</v>
      </c>
      <c r="AB764" s="879"/>
      <c r="AC764" s="879">
        <v>130000000</v>
      </c>
      <c r="AD764" s="879"/>
      <c r="AE764" s="879"/>
      <c r="AF764" s="880">
        <f t="shared" si="34"/>
        <v>100</v>
      </c>
      <c r="AG764" s="880"/>
      <c r="AH764" s="880">
        <f t="shared" si="35"/>
        <v>100</v>
      </c>
      <c r="AI764" s="880"/>
      <c r="AJ764" s="878"/>
    </row>
    <row r="765" spans="1:36" ht="24">
      <c r="A765" s="464" t="s">
        <v>2546</v>
      </c>
      <c r="B765" s="465" t="s">
        <v>3295</v>
      </c>
      <c r="C765" s="878"/>
      <c r="D765" s="878"/>
      <c r="E765" s="878"/>
      <c r="F765" s="874"/>
      <c r="G765" s="879">
        <v>14385850000</v>
      </c>
      <c r="H765" s="879"/>
      <c r="I765" s="879">
        <v>14385850000</v>
      </c>
      <c r="J765" s="879"/>
      <c r="K765" s="879"/>
      <c r="L765" s="879">
        <v>4142790000</v>
      </c>
      <c r="M765" s="879"/>
      <c r="N765" s="879">
        <v>4142790000</v>
      </c>
      <c r="O765" s="879"/>
      <c r="P765" s="879"/>
      <c r="Q765" s="874"/>
      <c r="R765" s="874"/>
      <c r="S765" s="874"/>
      <c r="T765" s="874"/>
      <c r="U765" s="874"/>
      <c r="V765" s="879">
        <v>1507120000</v>
      </c>
      <c r="W765" s="879"/>
      <c r="X765" s="879">
        <v>1507120000</v>
      </c>
      <c r="Y765" s="879"/>
      <c r="Z765" s="879"/>
      <c r="AA765" s="879">
        <v>1505617463</v>
      </c>
      <c r="AB765" s="879"/>
      <c r="AC765" s="879">
        <v>1505617463</v>
      </c>
      <c r="AD765" s="879"/>
      <c r="AE765" s="879"/>
      <c r="AF765" s="880">
        <f t="shared" si="34"/>
        <v>99.900304089919842</v>
      </c>
      <c r="AG765" s="880"/>
      <c r="AH765" s="880">
        <f t="shared" si="35"/>
        <v>99.900304089919842</v>
      </c>
      <c r="AI765" s="880"/>
      <c r="AJ765" s="878"/>
    </row>
    <row r="766" spans="1:36" ht="24">
      <c r="A766" s="464" t="s">
        <v>2547</v>
      </c>
      <c r="B766" s="465" t="s">
        <v>1442</v>
      </c>
      <c r="C766" s="878"/>
      <c r="D766" s="878"/>
      <c r="E766" s="878"/>
      <c r="F766" s="874"/>
      <c r="G766" s="879">
        <v>56270000000</v>
      </c>
      <c r="H766" s="879"/>
      <c r="I766" s="879">
        <v>56270000000</v>
      </c>
      <c r="J766" s="879"/>
      <c r="K766" s="879"/>
      <c r="L766" s="879">
        <v>7231302000</v>
      </c>
      <c r="M766" s="879"/>
      <c r="N766" s="879">
        <v>7231302000</v>
      </c>
      <c r="O766" s="879"/>
      <c r="P766" s="879"/>
      <c r="Q766" s="874"/>
      <c r="R766" s="874"/>
      <c r="S766" s="874"/>
      <c r="T766" s="874"/>
      <c r="U766" s="874"/>
      <c r="V766" s="879">
        <v>741671000</v>
      </c>
      <c r="W766" s="879"/>
      <c r="X766" s="879">
        <v>741671000</v>
      </c>
      <c r="Y766" s="879"/>
      <c r="Z766" s="879"/>
      <c r="AA766" s="879">
        <v>731496000</v>
      </c>
      <c r="AB766" s="879"/>
      <c r="AC766" s="879">
        <v>731496000</v>
      </c>
      <c r="AD766" s="879"/>
      <c r="AE766" s="879"/>
      <c r="AF766" s="880">
        <f t="shared" si="34"/>
        <v>98.628097903248204</v>
      </c>
      <c r="AG766" s="880"/>
      <c r="AH766" s="880">
        <f t="shared" si="35"/>
        <v>98.628097903248204</v>
      </c>
      <c r="AI766" s="880"/>
      <c r="AJ766" s="878"/>
    </row>
    <row r="767" spans="1:36" ht="24">
      <c r="A767" s="464" t="s">
        <v>2548</v>
      </c>
      <c r="B767" s="465" t="s">
        <v>1443</v>
      </c>
      <c r="C767" s="878"/>
      <c r="D767" s="878"/>
      <c r="E767" s="878"/>
      <c r="F767" s="874"/>
      <c r="G767" s="879">
        <v>18591000000</v>
      </c>
      <c r="H767" s="879"/>
      <c r="I767" s="879">
        <v>18591000000</v>
      </c>
      <c r="J767" s="879"/>
      <c r="K767" s="879"/>
      <c r="L767" s="879">
        <v>8152006000</v>
      </c>
      <c r="M767" s="879"/>
      <c r="N767" s="879">
        <v>8152006000</v>
      </c>
      <c r="O767" s="879"/>
      <c r="P767" s="879"/>
      <c r="Q767" s="874"/>
      <c r="R767" s="874"/>
      <c r="S767" s="874"/>
      <c r="T767" s="874"/>
      <c r="U767" s="874"/>
      <c r="V767" s="879">
        <v>2997871000</v>
      </c>
      <c r="W767" s="879"/>
      <c r="X767" s="879">
        <v>2997871000</v>
      </c>
      <c r="Y767" s="879"/>
      <c r="Z767" s="879"/>
      <c r="AA767" s="879">
        <v>2997700000</v>
      </c>
      <c r="AB767" s="879"/>
      <c r="AC767" s="879">
        <v>2997700000</v>
      </c>
      <c r="AD767" s="879"/>
      <c r="AE767" s="879"/>
      <c r="AF767" s="880">
        <f t="shared" si="34"/>
        <v>99.994295952027286</v>
      </c>
      <c r="AG767" s="880"/>
      <c r="AH767" s="880">
        <f t="shared" si="35"/>
        <v>99.994295952027286</v>
      </c>
      <c r="AI767" s="880"/>
      <c r="AJ767" s="878"/>
    </row>
    <row r="768" spans="1:36" ht="36">
      <c r="A768" s="464" t="s">
        <v>2550</v>
      </c>
      <c r="B768" s="465" t="s">
        <v>1436</v>
      </c>
      <c r="C768" s="878"/>
      <c r="D768" s="878"/>
      <c r="E768" s="878"/>
      <c r="F768" s="874"/>
      <c r="G768" s="879">
        <v>286656000000</v>
      </c>
      <c r="H768" s="879"/>
      <c r="I768" s="879">
        <v>286656000000</v>
      </c>
      <c r="J768" s="879"/>
      <c r="K768" s="879"/>
      <c r="L768" s="879">
        <v>5513711910</v>
      </c>
      <c r="M768" s="879"/>
      <c r="N768" s="879">
        <v>5513711910</v>
      </c>
      <c r="O768" s="879"/>
      <c r="P768" s="879"/>
      <c r="Q768" s="874"/>
      <c r="R768" s="874"/>
      <c r="S768" s="874"/>
      <c r="T768" s="874"/>
      <c r="U768" s="874"/>
      <c r="V768" s="879">
        <v>745939750</v>
      </c>
      <c r="W768" s="879"/>
      <c r="X768" s="879">
        <v>745939750</v>
      </c>
      <c r="Y768" s="879"/>
      <c r="Z768" s="879"/>
      <c r="AA768" s="879">
        <v>742089700</v>
      </c>
      <c r="AB768" s="879"/>
      <c r="AC768" s="879">
        <v>742089700</v>
      </c>
      <c r="AD768" s="879"/>
      <c r="AE768" s="879"/>
      <c r="AF768" s="880">
        <f t="shared" si="34"/>
        <v>99.483865821602876</v>
      </c>
      <c r="AG768" s="880"/>
      <c r="AH768" s="880">
        <f t="shared" si="35"/>
        <v>99.483865821602876</v>
      </c>
      <c r="AI768" s="880"/>
      <c r="AJ768" s="878"/>
    </row>
    <row r="769" spans="1:36" ht="24">
      <c r="A769" s="464" t="s">
        <v>2552</v>
      </c>
      <c r="B769" s="465" t="s">
        <v>3343</v>
      </c>
      <c r="C769" s="878"/>
      <c r="D769" s="878"/>
      <c r="E769" s="878"/>
      <c r="F769" s="874"/>
      <c r="G769" s="879">
        <v>9756200000</v>
      </c>
      <c r="H769" s="879"/>
      <c r="I769" s="879">
        <v>9756200000</v>
      </c>
      <c r="J769" s="879"/>
      <c r="K769" s="879"/>
      <c r="L769" s="879">
        <v>869400000</v>
      </c>
      <c r="M769" s="879"/>
      <c r="N769" s="879">
        <v>869400000</v>
      </c>
      <c r="O769" s="879"/>
      <c r="P769" s="879"/>
      <c r="Q769" s="874"/>
      <c r="R769" s="874"/>
      <c r="S769" s="874"/>
      <c r="T769" s="874"/>
      <c r="U769" s="874"/>
      <c r="V769" s="879">
        <v>703200000</v>
      </c>
      <c r="W769" s="879"/>
      <c r="X769" s="879">
        <v>703200000</v>
      </c>
      <c r="Y769" s="879"/>
      <c r="Z769" s="879"/>
      <c r="AA769" s="879">
        <v>703199444</v>
      </c>
      <c r="AB769" s="879"/>
      <c r="AC769" s="879">
        <v>703199444</v>
      </c>
      <c r="AD769" s="879"/>
      <c r="AE769" s="879"/>
      <c r="AF769" s="880">
        <f t="shared" si="34"/>
        <v>99.999920932878268</v>
      </c>
      <c r="AG769" s="880"/>
      <c r="AH769" s="880">
        <f t="shared" si="35"/>
        <v>99.999920932878268</v>
      </c>
      <c r="AI769" s="880"/>
      <c r="AJ769" s="878"/>
    </row>
    <row r="770" spans="1:36" ht="24">
      <c r="A770" s="464" t="s">
        <v>2553</v>
      </c>
      <c r="B770" s="465" t="s">
        <v>1446</v>
      </c>
      <c r="C770" s="878"/>
      <c r="D770" s="878"/>
      <c r="E770" s="878"/>
      <c r="F770" s="874"/>
      <c r="G770" s="879">
        <v>662400000</v>
      </c>
      <c r="H770" s="879"/>
      <c r="I770" s="879">
        <v>662400000</v>
      </c>
      <c r="J770" s="879"/>
      <c r="K770" s="879"/>
      <c r="L770" s="879">
        <v>5374376056</v>
      </c>
      <c r="M770" s="879"/>
      <c r="N770" s="879">
        <v>5374376056</v>
      </c>
      <c r="O770" s="879"/>
      <c r="P770" s="879"/>
      <c r="Q770" s="874"/>
      <c r="R770" s="874"/>
      <c r="S770" s="874"/>
      <c r="T770" s="874"/>
      <c r="U770" s="874"/>
      <c r="V770" s="879">
        <v>1883223944</v>
      </c>
      <c r="W770" s="879"/>
      <c r="X770" s="879">
        <v>1883223944</v>
      </c>
      <c r="Y770" s="879"/>
      <c r="Z770" s="879"/>
      <c r="AA770" s="879">
        <v>1826261840</v>
      </c>
      <c r="AB770" s="879"/>
      <c r="AC770" s="879">
        <v>1826261840</v>
      </c>
      <c r="AD770" s="879"/>
      <c r="AE770" s="879"/>
      <c r="AF770" s="880">
        <f t="shared" si="34"/>
        <v>96.975287820575844</v>
      </c>
      <c r="AG770" s="880"/>
      <c r="AH770" s="880">
        <f t="shared" si="35"/>
        <v>96.975287820575844</v>
      </c>
      <c r="AI770" s="880"/>
      <c r="AJ770" s="878"/>
    </row>
    <row r="771" spans="1:36" ht="36">
      <c r="A771" s="464" t="s">
        <v>2554</v>
      </c>
      <c r="B771" s="465" t="s">
        <v>1440</v>
      </c>
      <c r="C771" s="878"/>
      <c r="D771" s="878"/>
      <c r="E771" s="878"/>
      <c r="F771" s="874"/>
      <c r="G771" s="879">
        <v>17178000000</v>
      </c>
      <c r="H771" s="879"/>
      <c r="I771" s="879">
        <v>17178000000</v>
      </c>
      <c r="J771" s="879"/>
      <c r="K771" s="879"/>
      <c r="L771" s="879">
        <v>6299966825</v>
      </c>
      <c r="M771" s="879"/>
      <c r="N771" s="879">
        <v>6299966825</v>
      </c>
      <c r="O771" s="879"/>
      <c r="P771" s="879"/>
      <c r="Q771" s="874"/>
      <c r="R771" s="874"/>
      <c r="S771" s="874"/>
      <c r="T771" s="874"/>
      <c r="U771" s="874"/>
      <c r="V771" s="879">
        <v>132143167</v>
      </c>
      <c r="W771" s="879"/>
      <c r="X771" s="879">
        <v>132143167</v>
      </c>
      <c r="Y771" s="879"/>
      <c r="Z771" s="879"/>
      <c r="AA771" s="879">
        <v>103615644</v>
      </c>
      <c r="AB771" s="879"/>
      <c r="AC771" s="879">
        <v>103615644</v>
      </c>
      <c r="AD771" s="879"/>
      <c r="AE771" s="879"/>
      <c r="AF771" s="880">
        <f t="shared" si="34"/>
        <v>78.411654837968285</v>
      </c>
      <c r="AG771" s="880"/>
      <c r="AH771" s="880">
        <f t="shared" si="35"/>
        <v>78.411654837968285</v>
      </c>
      <c r="AI771" s="880"/>
      <c r="AJ771" s="878"/>
    </row>
    <row r="772" spans="1:36" ht="24">
      <c r="A772" s="464" t="s">
        <v>2555</v>
      </c>
      <c r="B772" s="465" t="s">
        <v>1438</v>
      </c>
      <c r="C772" s="878"/>
      <c r="D772" s="878"/>
      <c r="E772" s="878"/>
      <c r="F772" s="874"/>
      <c r="G772" s="879">
        <v>35017000000</v>
      </c>
      <c r="H772" s="879"/>
      <c r="I772" s="879">
        <v>35017000000</v>
      </c>
      <c r="J772" s="879"/>
      <c r="K772" s="879"/>
      <c r="L772" s="879">
        <v>5697095024</v>
      </c>
      <c r="M772" s="879"/>
      <c r="N772" s="879">
        <v>5697095024</v>
      </c>
      <c r="O772" s="879"/>
      <c r="P772" s="879"/>
      <c r="Q772" s="874"/>
      <c r="R772" s="874"/>
      <c r="S772" s="874"/>
      <c r="T772" s="874"/>
      <c r="U772" s="874"/>
      <c r="V772" s="879">
        <v>240432976</v>
      </c>
      <c r="W772" s="879"/>
      <c r="X772" s="879">
        <v>240432976</v>
      </c>
      <c r="Y772" s="879"/>
      <c r="Z772" s="879"/>
      <c r="AA772" s="879">
        <v>212730000</v>
      </c>
      <c r="AB772" s="879"/>
      <c r="AC772" s="879">
        <v>212730000</v>
      </c>
      <c r="AD772" s="879"/>
      <c r="AE772" s="879"/>
      <c r="AF772" s="880">
        <f t="shared" si="34"/>
        <v>88.477880005943945</v>
      </c>
      <c r="AG772" s="880"/>
      <c r="AH772" s="880">
        <f t="shared" si="35"/>
        <v>88.477880005943945</v>
      </c>
      <c r="AI772" s="880"/>
      <c r="AJ772" s="878"/>
    </row>
    <row r="773" spans="1:36" ht="24">
      <c r="A773" s="464" t="s">
        <v>2556</v>
      </c>
      <c r="B773" s="465" t="s">
        <v>1439</v>
      </c>
      <c r="C773" s="878"/>
      <c r="D773" s="878"/>
      <c r="E773" s="878"/>
      <c r="F773" s="874"/>
      <c r="G773" s="879">
        <v>37722000000</v>
      </c>
      <c r="H773" s="879"/>
      <c r="I773" s="879">
        <v>37722000000</v>
      </c>
      <c r="J773" s="879"/>
      <c r="K773" s="879"/>
      <c r="L773" s="879">
        <v>9976694449</v>
      </c>
      <c r="M773" s="879"/>
      <c r="N773" s="879">
        <v>9976694449</v>
      </c>
      <c r="O773" s="879"/>
      <c r="P773" s="879"/>
      <c r="Q773" s="874"/>
      <c r="R773" s="874"/>
      <c r="S773" s="874"/>
      <c r="T773" s="874"/>
      <c r="U773" s="874"/>
      <c r="V773" s="879">
        <v>73850000</v>
      </c>
      <c r="W773" s="879"/>
      <c r="X773" s="879">
        <v>73850000</v>
      </c>
      <c r="Y773" s="879"/>
      <c r="Z773" s="879"/>
      <c r="AA773" s="879">
        <v>36620000</v>
      </c>
      <c r="AB773" s="879"/>
      <c r="AC773" s="879">
        <v>36620000</v>
      </c>
      <c r="AD773" s="879"/>
      <c r="AE773" s="879"/>
      <c r="AF773" s="880">
        <f t="shared" si="34"/>
        <v>49.587000677048074</v>
      </c>
      <c r="AG773" s="880"/>
      <c r="AH773" s="880">
        <f t="shared" si="35"/>
        <v>49.587000677048074</v>
      </c>
      <c r="AI773" s="880"/>
      <c r="AJ773" s="878"/>
    </row>
    <row r="774" spans="1:36" ht="36">
      <c r="A774" s="464" t="s">
        <v>2557</v>
      </c>
      <c r="B774" s="465" t="s">
        <v>1447</v>
      </c>
      <c r="C774" s="878"/>
      <c r="D774" s="878"/>
      <c r="E774" s="878"/>
      <c r="F774" s="874"/>
      <c r="G774" s="879">
        <v>36175000000</v>
      </c>
      <c r="H774" s="879"/>
      <c r="I774" s="879">
        <v>36175000000</v>
      </c>
      <c r="J774" s="879"/>
      <c r="K774" s="879"/>
      <c r="L774" s="879">
        <v>4351120000</v>
      </c>
      <c r="M774" s="879"/>
      <c r="N774" s="879">
        <v>4351120000</v>
      </c>
      <c r="O774" s="879"/>
      <c r="P774" s="879"/>
      <c r="Q774" s="874"/>
      <c r="R774" s="874"/>
      <c r="S774" s="874"/>
      <c r="T774" s="874"/>
      <c r="U774" s="874"/>
      <c r="V774" s="879">
        <v>2392705000</v>
      </c>
      <c r="W774" s="879"/>
      <c r="X774" s="879">
        <v>2392705000</v>
      </c>
      <c r="Y774" s="879"/>
      <c r="Z774" s="879"/>
      <c r="AA774" s="879">
        <v>2370179000</v>
      </c>
      <c r="AB774" s="879"/>
      <c r="AC774" s="879">
        <v>2370179000</v>
      </c>
      <c r="AD774" s="879"/>
      <c r="AE774" s="879"/>
      <c r="AF774" s="880">
        <f t="shared" si="34"/>
        <v>99.05855506633705</v>
      </c>
      <c r="AG774" s="880"/>
      <c r="AH774" s="880">
        <f t="shared" si="35"/>
        <v>99.05855506633705</v>
      </c>
      <c r="AI774" s="880"/>
      <c r="AJ774" s="878"/>
    </row>
    <row r="775" spans="1:36" ht="24">
      <c r="A775" s="464" t="s">
        <v>2559</v>
      </c>
      <c r="B775" s="465" t="s">
        <v>1437</v>
      </c>
      <c r="C775" s="878"/>
      <c r="D775" s="878"/>
      <c r="E775" s="878"/>
      <c r="F775" s="874"/>
      <c r="G775" s="879">
        <v>43865000000</v>
      </c>
      <c r="H775" s="879"/>
      <c r="I775" s="879">
        <v>43865000000</v>
      </c>
      <c r="J775" s="879"/>
      <c r="K775" s="879"/>
      <c r="L775" s="879">
        <v>6536050192</v>
      </c>
      <c r="M775" s="879"/>
      <c r="N775" s="879">
        <v>6536050192</v>
      </c>
      <c r="O775" s="879"/>
      <c r="P775" s="879"/>
      <c r="Q775" s="874"/>
      <c r="R775" s="874"/>
      <c r="S775" s="874"/>
      <c r="T775" s="874"/>
      <c r="U775" s="874"/>
      <c r="V775" s="879">
        <v>120000000</v>
      </c>
      <c r="W775" s="879"/>
      <c r="X775" s="879">
        <v>120000000</v>
      </c>
      <c r="Y775" s="879"/>
      <c r="Z775" s="879"/>
      <c r="AA775" s="879">
        <v>120000000</v>
      </c>
      <c r="AB775" s="879"/>
      <c r="AC775" s="879">
        <v>120000000</v>
      </c>
      <c r="AD775" s="879"/>
      <c r="AE775" s="879"/>
      <c r="AF775" s="880">
        <f t="shared" si="34"/>
        <v>100</v>
      </c>
      <c r="AG775" s="880"/>
      <c r="AH775" s="880">
        <f t="shared" si="35"/>
        <v>100</v>
      </c>
      <c r="AI775" s="880"/>
      <c r="AJ775" s="878"/>
    </row>
    <row r="776" spans="1:36" ht="36">
      <c r="A776" s="464" t="s">
        <v>2560</v>
      </c>
      <c r="B776" s="465" t="s">
        <v>1445</v>
      </c>
      <c r="C776" s="878"/>
      <c r="D776" s="878"/>
      <c r="E776" s="878"/>
      <c r="F776" s="874"/>
      <c r="G776" s="879">
        <v>46578000000</v>
      </c>
      <c r="H776" s="879"/>
      <c r="I776" s="879">
        <v>46578000000</v>
      </c>
      <c r="J776" s="879"/>
      <c r="K776" s="879"/>
      <c r="L776" s="879">
        <v>10144412206</v>
      </c>
      <c r="M776" s="879"/>
      <c r="N776" s="879">
        <v>10144412206</v>
      </c>
      <c r="O776" s="879"/>
      <c r="P776" s="879"/>
      <c r="Q776" s="874"/>
      <c r="R776" s="874"/>
      <c r="S776" s="874"/>
      <c r="T776" s="874"/>
      <c r="U776" s="874"/>
      <c r="V776" s="879">
        <v>2531395088</v>
      </c>
      <c r="W776" s="879"/>
      <c r="X776" s="879">
        <v>2531395088</v>
      </c>
      <c r="Y776" s="879"/>
      <c r="Z776" s="879"/>
      <c r="AA776" s="879">
        <v>2416413400</v>
      </c>
      <c r="AB776" s="879"/>
      <c r="AC776" s="879">
        <v>2416413400</v>
      </c>
      <c r="AD776" s="879"/>
      <c r="AE776" s="879"/>
      <c r="AF776" s="880">
        <f t="shared" si="34"/>
        <v>95.457773915061011</v>
      </c>
      <c r="AG776" s="880"/>
      <c r="AH776" s="880">
        <f t="shared" si="35"/>
        <v>95.457773915061011</v>
      </c>
      <c r="AI776" s="880"/>
      <c r="AJ776" s="878"/>
    </row>
    <row r="777" spans="1:36" ht="36">
      <c r="A777" s="464" t="s">
        <v>2562</v>
      </c>
      <c r="B777" s="465" t="s">
        <v>3344</v>
      </c>
      <c r="C777" s="878"/>
      <c r="D777" s="878"/>
      <c r="E777" s="878"/>
      <c r="F777" s="874"/>
      <c r="G777" s="879">
        <v>42935040000</v>
      </c>
      <c r="H777" s="879"/>
      <c r="I777" s="879">
        <v>42935040000</v>
      </c>
      <c r="J777" s="879"/>
      <c r="K777" s="879"/>
      <c r="L777" s="879">
        <v>4388591018</v>
      </c>
      <c r="M777" s="879"/>
      <c r="N777" s="879">
        <v>4388591018</v>
      </c>
      <c r="O777" s="879"/>
      <c r="P777" s="879"/>
      <c r="Q777" s="874"/>
      <c r="R777" s="874"/>
      <c r="S777" s="874"/>
      <c r="T777" s="874"/>
      <c r="U777" s="874"/>
      <c r="V777" s="879">
        <v>1135640000</v>
      </c>
      <c r="W777" s="879"/>
      <c r="X777" s="879">
        <v>1135640000</v>
      </c>
      <c r="Y777" s="879"/>
      <c r="Z777" s="879"/>
      <c r="AA777" s="879">
        <v>964371309</v>
      </c>
      <c r="AB777" s="879"/>
      <c r="AC777" s="879">
        <v>964371309</v>
      </c>
      <c r="AD777" s="879"/>
      <c r="AE777" s="879"/>
      <c r="AF777" s="880">
        <f t="shared" si="34"/>
        <v>84.918751452925221</v>
      </c>
      <c r="AG777" s="880"/>
      <c r="AH777" s="880">
        <f t="shared" si="35"/>
        <v>84.918751452925221</v>
      </c>
      <c r="AI777" s="880"/>
      <c r="AJ777" s="878"/>
    </row>
    <row r="778" spans="1:36" ht="36">
      <c r="A778" s="464" t="s">
        <v>2563</v>
      </c>
      <c r="B778" s="465" t="s">
        <v>1428</v>
      </c>
      <c r="C778" s="878"/>
      <c r="D778" s="878"/>
      <c r="E778" s="878"/>
      <c r="F778" s="874"/>
      <c r="G778" s="879">
        <v>410869110000</v>
      </c>
      <c r="H778" s="879"/>
      <c r="I778" s="879">
        <v>410869110000</v>
      </c>
      <c r="J778" s="879"/>
      <c r="K778" s="879"/>
      <c r="L778" s="879">
        <v>6041428000</v>
      </c>
      <c r="M778" s="879"/>
      <c r="N778" s="879">
        <v>6041428000</v>
      </c>
      <c r="O778" s="879"/>
      <c r="P778" s="879"/>
      <c r="Q778" s="874"/>
      <c r="R778" s="874"/>
      <c r="S778" s="874"/>
      <c r="T778" s="874"/>
      <c r="U778" s="874"/>
      <c r="V778" s="879">
        <v>1529600000</v>
      </c>
      <c r="W778" s="879"/>
      <c r="X778" s="879">
        <v>1529600000</v>
      </c>
      <c r="Y778" s="879"/>
      <c r="Z778" s="879"/>
      <c r="AA778" s="879">
        <v>1386563000</v>
      </c>
      <c r="AB778" s="879"/>
      <c r="AC778" s="879">
        <v>1386563000</v>
      </c>
      <c r="AD778" s="879"/>
      <c r="AE778" s="879"/>
      <c r="AF778" s="880">
        <f t="shared" si="34"/>
        <v>90.648731694560666</v>
      </c>
      <c r="AG778" s="880"/>
      <c r="AH778" s="880">
        <f t="shared" si="35"/>
        <v>90.648731694560666</v>
      </c>
      <c r="AI778" s="880"/>
      <c r="AJ778" s="878"/>
    </row>
    <row r="779" spans="1:36" ht="36">
      <c r="A779" s="464" t="s">
        <v>1369</v>
      </c>
      <c r="B779" s="465" t="s">
        <v>1429</v>
      </c>
      <c r="C779" s="878"/>
      <c r="D779" s="878"/>
      <c r="E779" s="878"/>
      <c r="F779" s="874"/>
      <c r="G779" s="879">
        <v>151478300000</v>
      </c>
      <c r="H779" s="879"/>
      <c r="I779" s="879">
        <v>151478300000</v>
      </c>
      <c r="J779" s="879"/>
      <c r="K779" s="879"/>
      <c r="L779" s="879">
        <v>5666849231</v>
      </c>
      <c r="M779" s="879"/>
      <c r="N779" s="879">
        <v>5666849231</v>
      </c>
      <c r="O779" s="879"/>
      <c r="P779" s="879"/>
      <c r="Q779" s="874"/>
      <c r="R779" s="874"/>
      <c r="S779" s="874"/>
      <c r="T779" s="874"/>
      <c r="U779" s="874"/>
      <c r="V779" s="879">
        <v>447208541</v>
      </c>
      <c r="W779" s="879"/>
      <c r="X779" s="879">
        <v>447208541</v>
      </c>
      <c r="Y779" s="879"/>
      <c r="Z779" s="879"/>
      <c r="AA779" s="879">
        <v>442200000</v>
      </c>
      <c r="AB779" s="879"/>
      <c r="AC779" s="879">
        <v>442200000</v>
      </c>
      <c r="AD779" s="879"/>
      <c r="AE779" s="879"/>
      <c r="AF779" s="880">
        <f t="shared" ref="AF779:AF842" si="36">AA779/V779*100</f>
        <v>98.88004352761233</v>
      </c>
      <c r="AG779" s="880"/>
      <c r="AH779" s="880">
        <f t="shared" ref="AH779:AH833" si="37">AC779/X779*100</f>
        <v>98.88004352761233</v>
      </c>
      <c r="AI779" s="880"/>
      <c r="AJ779" s="878"/>
    </row>
    <row r="780" spans="1:36" ht="24">
      <c r="A780" s="464" t="s">
        <v>1846</v>
      </c>
      <c r="B780" s="465" t="s">
        <v>1379</v>
      </c>
      <c r="C780" s="878"/>
      <c r="D780" s="878"/>
      <c r="E780" s="878"/>
      <c r="F780" s="874"/>
      <c r="G780" s="879">
        <v>5000000000</v>
      </c>
      <c r="H780" s="879"/>
      <c r="I780" s="879">
        <v>5000000000</v>
      </c>
      <c r="J780" s="879"/>
      <c r="K780" s="879"/>
      <c r="L780" s="879">
        <v>2317696315</v>
      </c>
      <c r="M780" s="879"/>
      <c r="N780" s="879">
        <v>2317696315</v>
      </c>
      <c r="O780" s="879"/>
      <c r="P780" s="879"/>
      <c r="Q780" s="874"/>
      <c r="R780" s="874"/>
      <c r="S780" s="874"/>
      <c r="T780" s="874"/>
      <c r="U780" s="874"/>
      <c r="V780" s="879">
        <v>703832932</v>
      </c>
      <c r="W780" s="879"/>
      <c r="X780" s="879">
        <v>703832932</v>
      </c>
      <c r="Y780" s="879"/>
      <c r="Z780" s="879"/>
      <c r="AA780" s="879">
        <v>644472932</v>
      </c>
      <c r="AB780" s="879"/>
      <c r="AC780" s="879">
        <v>644472932</v>
      </c>
      <c r="AD780" s="879"/>
      <c r="AE780" s="879"/>
      <c r="AF780" s="880">
        <f t="shared" si="36"/>
        <v>91.566180367360246</v>
      </c>
      <c r="AG780" s="880"/>
      <c r="AH780" s="880">
        <f t="shared" si="37"/>
        <v>91.566180367360246</v>
      </c>
      <c r="AI780" s="880"/>
      <c r="AJ780" s="878"/>
    </row>
    <row r="781" spans="1:36" ht="24">
      <c r="A781" s="464" t="s">
        <v>417</v>
      </c>
      <c r="B781" s="465" t="s">
        <v>1419</v>
      </c>
      <c r="C781" s="878"/>
      <c r="D781" s="878"/>
      <c r="E781" s="878"/>
      <c r="F781" s="874"/>
      <c r="G781" s="879">
        <v>71541000000</v>
      </c>
      <c r="H781" s="879"/>
      <c r="I781" s="879">
        <v>71541000000</v>
      </c>
      <c r="J781" s="879"/>
      <c r="K781" s="879"/>
      <c r="L781" s="879">
        <v>29665223508</v>
      </c>
      <c r="M781" s="879"/>
      <c r="N781" s="879">
        <v>29665223508</v>
      </c>
      <c r="O781" s="879"/>
      <c r="P781" s="879"/>
      <c r="Q781" s="874"/>
      <c r="R781" s="874"/>
      <c r="S781" s="874"/>
      <c r="T781" s="874"/>
      <c r="U781" s="874"/>
      <c r="V781" s="879">
        <v>12241276492</v>
      </c>
      <c r="W781" s="879"/>
      <c r="X781" s="879">
        <v>12241276492</v>
      </c>
      <c r="Y781" s="879"/>
      <c r="Z781" s="879"/>
      <c r="AA781" s="879">
        <v>5665569493</v>
      </c>
      <c r="AB781" s="879"/>
      <c r="AC781" s="879">
        <v>5665569493</v>
      </c>
      <c r="AD781" s="879"/>
      <c r="AE781" s="879"/>
      <c r="AF781" s="880">
        <f t="shared" si="36"/>
        <v>46.28250572317846</v>
      </c>
      <c r="AG781" s="880"/>
      <c r="AH781" s="880">
        <f t="shared" si="37"/>
        <v>46.28250572317846</v>
      </c>
      <c r="AI781" s="880"/>
      <c r="AJ781" s="878"/>
    </row>
    <row r="782" spans="1:36" ht="24">
      <c r="A782" s="464" t="s">
        <v>1896</v>
      </c>
      <c r="B782" s="465" t="s">
        <v>3345</v>
      </c>
      <c r="C782" s="878"/>
      <c r="D782" s="878"/>
      <c r="E782" s="878"/>
      <c r="F782" s="874"/>
      <c r="G782" s="879">
        <v>45000000000</v>
      </c>
      <c r="H782" s="879"/>
      <c r="I782" s="879">
        <v>45000000000</v>
      </c>
      <c r="J782" s="879"/>
      <c r="K782" s="879"/>
      <c r="L782" s="879"/>
      <c r="M782" s="879"/>
      <c r="N782" s="879"/>
      <c r="O782" s="879"/>
      <c r="P782" s="879"/>
      <c r="Q782" s="874"/>
      <c r="R782" s="874"/>
      <c r="S782" s="874"/>
      <c r="T782" s="874"/>
      <c r="U782" s="874"/>
      <c r="V782" s="879">
        <v>3000000000</v>
      </c>
      <c r="W782" s="879"/>
      <c r="X782" s="879">
        <v>3000000000</v>
      </c>
      <c r="Y782" s="879"/>
      <c r="Z782" s="879"/>
      <c r="AA782" s="879">
        <v>1142480000</v>
      </c>
      <c r="AB782" s="879"/>
      <c r="AC782" s="879">
        <v>1142480000</v>
      </c>
      <c r="AD782" s="879"/>
      <c r="AE782" s="879"/>
      <c r="AF782" s="880">
        <f t="shared" si="36"/>
        <v>38.082666666666668</v>
      </c>
      <c r="AG782" s="880"/>
      <c r="AH782" s="880">
        <f t="shared" si="37"/>
        <v>38.082666666666668</v>
      </c>
      <c r="AI782" s="880"/>
      <c r="AJ782" s="878"/>
    </row>
    <row r="783" spans="1:36" ht="36">
      <c r="A783" s="464" t="s">
        <v>2564</v>
      </c>
      <c r="B783" s="465" t="s">
        <v>3346</v>
      </c>
      <c r="C783" s="878"/>
      <c r="D783" s="878"/>
      <c r="E783" s="878"/>
      <c r="F783" s="874"/>
      <c r="G783" s="879">
        <v>2000000000</v>
      </c>
      <c r="H783" s="879"/>
      <c r="I783" s="879">
        <v>2000000000</v>
      </c>
      <c r="J783" s="879"/>
      <c r="K783" s="879"/>
      <c r="L783" s="879"/>
      <c r="M783" s="879"/>
      <c r="N783" s="879"/>
      <c r="O783" s="879"/>
      <c r="P783" s="879"/>
      <c r="Q783" s="874"/>
      <c r="R783" s="874"/>
      <c r="S783" s="874"/>
      <c r="T783" s="874"/>
      <c r="U783" s="874"/>
      <c r="V783" s="879">
        <v>2000000000</v>
      </c>
      <c r="W783" s="879"/>
      <c r="X783" s="879">
        <v>2000000000</v>
      </c>
      <c r="Y783" s="879"/>
      <c r="Z783" s="879"/>
      <c r="AA783" s="879">
        <v>2000000000</v>
      </c>
      <c r="AB783" s="879"/>
      <c r="AC783" s="879">
        <v>2000000000</v>
      </c>
      <c r="AD783" s="879"/>
      <c r="AE783" s="879"/>
      <c r="AF783" s="880">
        <f t="shared" si="36"/>
        <v>100</v>
      </c>
      <c r="AG783" s="880"/>
      <c r="AH783" s="880">
        <f t="shared" si="37"/>
        <v>100</v>
      </c>
      <c r="AI783" s="880"/>
      <c r="AJ783" s="878"/>
    </row>
    <row r="784" spans="1:36" ht="24">
      <c r="A784" s="464" t="s">
        <v>2565</v>
      </c>
      <c r="B784" s="465" t="s">
        <v>1378</v>
      </c>
      <c r="C784" s="878"/>
      <c r="D784" s="878"/>
      <c r="E784" s="878"/>
      <c r="F784" s="874"/>
      <c r="G784" s="879">
        <v>218690000000</v>
      </c>
      <c r="H784" s="879"/>
      <c r="I784" s="879">
        <v>218690000000</v>
      </c>
      <c r="J784" s="879"/>
      <c r="K784" s="879"/>
      <c r="L784" s="879"/>
      <c r="M784" s="879"/>
      <c r="N784" s="879"/>
      <c r="O784" s="879"/>
      <c r="P784" s="879"/>
      <c r="Q784" s="874"/>
      <c r="R784" s="874"/>
      <c r="S784" s="874"/>
      <c r="T784" s="874"/>
      <c r="U784" s="874"/>
      <c r="V784" s="879">
        <v>4960000000</v>
      </c>
      <c r="W784" s="879"/>
      <c r="X784" s="879">
        <v>4960000000</v>
      </c>
      <c r="Y784" s="879"/>
      <c r="Z784" s="879"/>
      <c r="AA784" s="879">
        <v>4960000000</v>
      </c>
      <c r="AB784" s="879"/>
      <c r="AC784" s="879">
        <v>4960000000</v>
      </c>
      <c r="AD784" s="879"/>
      <c r="AE784" s="879"/>
      <c r="AF784" s="880">
        <f t="shared" si="36"/>
        <v>100</v>
      </c>
      <c r="AG784" s="880"/>
      <c r="AH784" s="880">
        <f t="shared" si="37"/>
        <v>100</v>
      </c>
      <c r="AI784" s="880"/>
      <c r="AJ784" s="878"/>
    </row>
    <row r="785" spans="1:36" ht="48">
      <c r="A785" s="464" t="s">
        <v>2566</v>
      </c>
      <c r="B785" s="465" t="s">
        <v>1561</v>
      </c>
      <c r="C785" s="886"/>
      <c r="D785" s="886"/>
      <c r="E785" s="886"/>
      <c r="F785" s="874"/>
      <c r="G785" s="879">
        <v>35517000000</v>
      </c>
      <c r="H785" s="879"/>
      <c r="I785" s="879">
        <v>35517000000</v>
      </c>
      <c r="J785" s="879"/>
      <c r="K785" s="879"/>
      <c r="L785" s="879"/>
      <c r="M785" s="879"/>
      <c r="N785" s="879"/>
      <c r="O785" s="879"/>
      <c r="P785" s="879"/>
      <c r="Q785" s="874"/>
      <c r="R785" s="874"/>
      <c r="S785" s="874"/>
      <c r="T785" s="874"/>
      <c r="U785" s="874"/>
      <c r="V785" s="879">
        <v>2000000000</v>
      </c>
      <c r="W785" s="879"/>
      <c r="X785" s="879">
        <v>2000000000</v>
      </c>
      <c r="Y785" s="879"/>
      <c r="Z785" s="879"/>
      <c r="AA785" s="876"/>
      <c r="AB785" s="876"/>
      <c r="AC785" s="876"/>
      <c r="AD785" s="876"/>
      <c r="AE785" s="876"/>
      <c r="AF785" s="877">
        <f t="shared" si="36"/>
        <v>0</v>
      </c>
      <c r="AG785" s="877"/>
      <c r="AH785" s="877">
        <f t="shared" si="37"/>
        <v>0</v>
      </c>
      <c r="AI785" s="877"/>
      <c r="AJ785" s="886"/>
    </row>
    <row r="786" spans="1:36" ht="24">
      <c r="A786" s="464" t="s">
        <v>2567</v>
      </c>
      <c r="B786" s="465" t="s">
        <v>3347</v>
      </c>
      <c r="C786" s="878"/>
      <c r="D786" s="878"/>
      <c r="E786" s="878"/>
      <c r="F786" s="874"/>
      <c r="G786" s="879">
        <v>1152214860000</v>
      </c>
      <c r="H786" s="879"/>
      <c r="I786" s="879">
        <v>1152214860000</v>
      </c>
      <c r="J786" s="879"/>
      <c r="K786" s="879"/>
      <c r="L786" s="879">
        <v>32200849203</v>
      </c>
      <c r="M786" s="879"/>
      <c r="N786" s="879">
        <v>32200849203</v>
      </c>
      <c r="O786" s="879"/>
      <c r="P786" s="879"/>
      <c r="Q786" s="874"/>
      <c r="R786" s="874"/>
      <c r="S786" s="874"/>
      <c r="T786" s="874"/>
      <c r="U786" s="874"/>
      <c r="V786" s="879">
        <v>22304000000</v>
      </c>
      <c r="W786" s="879"/>
      <c r="X786" s="879">
        <v>22304000000</v>
      </c>
      <c r="Y786" s="879"/>
      <c r="Z786" s="879"/>
      <c r="AA786" s="879">
        <v>22304000000</v>
      </c>
      <c r="AB786" s="879"/>
      <c r="AC786" s="879">
        <v>22304000000</v>
      </c>
      <c r="AD786" s="879"/>
      <c r="AE786" s="879"/>
      <c r="AF786" s="880">
        <f t="shared" si="36"/>
        <v>100</v>
      </c>
      <c r="AG786" s="880"/>
      <c r="AH786" s="880">
        <f t="shared" si="37"/>
        <v>100</v>
      </c>
      <c r="AI786" s="880"/>
      <c r="AJ786" s="878"/>
    </row>
    <row r="787" spans="1:36" ht="24">
      <c r="A787" s="464" t="s">
        <v>2569</v>
      </c>
      <c r="B787" s="465" t="s">
        <v>1434</v>
      </c>
      <c r="C787" s="878"/>
      <c r="D787" s="878"/>
      <c r="E787" s="878"/>
      <c r="F787" s="874"/>
      <c r="G787" s="879">
        <v>272849000000</v>
      </c>
      <c r="H787" s="879"/>
      <c r="I787" s="879">
        <v>272849000000</v>
      </c>
      <c r="J787" s="879"/>
      <c r="K787" s="879"/>
      <c r="L787" s="879"/>
      <c r="M787" s="879"/>
      <c r="N787" s="879"/>
      <c r="O787" s="879"/>
      <c r="P787" s="879"/>
      <c r="Q787" s="874"/>
      <c r="R787" s="874"/>
      <c r="S787" s="874"/>
      <c r="T787" s="874"/>
      <c r="U787" s="874"/>
      <c r="V787" s="879">
        <v>1356000000</v>
      </c>
      <c r="W787" s="879"/>
      <c r="X787" s="879">
        <v>1356000000</v>
      </c>
      <c r="Y787" s="879"/>
      <c r="Z787" s="879"/>
      <c r="AA787" s="879">
        <v>1356000000</v>
      </c>
      <c r="AB787" s="879"/>
      <c r="AC787" s="879">
        <v>1356000000</v>
      </c>
      <c r="AD787" s="879"/>
      <c r="AE787" s="879"/>
      <c r="AF787" s="880">
        <f t="shared" si="36"/>
        <v>100</v>
      </c>
      <c r="AG787" s="880"/>
      <c r="AH787" s="880">
        <f t="shared" si="37"/>
        <v>100</v>
      </c>
      <c r="AI787" s="880"/>
      <c r="AJ787" s="878"/>
    </row>
    <row r="788" spans="1:36" ht="48">
      <c r="A788" s="464" t="s">
        <v>2570</v>
      </c>
      <c r="B788" s="465" t="s">
        <v>1433</v>
      </c>
      <c r="C788" s="878"/>
      <c r="D788" s="878"/>
      <c r="E788" s="878"/>
      <c r="F788" s="874"/>
      <c r="G788" s="879">
        <v>1294762000000</v>
      </c>
      <c r="H788" s="879"/>
      <c r="I788" s="879">
        <v>1294762000000</v>
      </c>
      <c r="J788" s="879"/>
      <c r="K788" s="879"/>
      <c r="L788" s="879"/>
      <c r="M788" s="879"/>
      <c r="N788" s="879"/>
      <c r="O788" s="879"/>
      <c r="P788" s="879"/>
      <c r="Q788" s="874"/>
      <c r="R788" s="874"/>
      <c r="S788" s="874"/>
      <c r="T788" s="874"/>
      <c r="U788" s="874"/>
      <c r="V788" s="879">
        <v>6629077358</v>
      </c>
      <c r="W788" s="879"/>
      <c r="X788" s="879">
        <v>6629077358</v>
      </c>
      <c r="Y788" s="879"/>
      <c r="Z788" s="879"/>
      <c r="AA788" s="879">
        <v>5903866048</v>
      </c>
      <c r="AB788" s="879"/>
      <c r="AC788" s="879">
        <v>5903866048</v>
      </c>
      <c r="AD788" s="879"/>
      <c r="AE788" s="879"/>
      <c r="AF788" s="880">
        <f t="shared" si="36"/>
        <v>89.06014712402154</v>
      </c>
      <c r="AG788" s="880"/>
      <c r="AH788" s="880">
        <f t="shared" si="37"/>
        <v>89.06014712402154</v>
      </c>
      <c r="AI788" s="880"/>
      <c r="AJ788" s="878"/>
    </row>
    <row r="789" spans="1:36" ht="48">
      <c r="A789" s="464" t="s">
        <v>2571</v>
      </c>
      <c r="B789" s="465" t="s">
        <v>2608</v>
      </c>
      <c r="C789" s="878"/>
      <c r="D789" s="878"/>
      <c r="E789" s="878"/>
      <c r="F789" s="874"/>
      <c r="G789" s="879">
        <v>13000000000</v>
      </c>
      <c r="H789" s="879"/>
      <c r="I789" s="879">
        <v>13000000000</v>
      </c>
      <c r="J789" s="879"/>
      <c r="K789" s="879"/>
      <c r="L789" s="879"/>
      <c r="M789" s="879"/>
      <c r="N789" s="879"/>
      <c r="O789" s="879"/>
      <c r="P789" s="879"/>
      <c r="Q789" s="874"/>
      <c r="R789" s="874"/>
      <c r="S789" s="874"/>
      <c r="T789" s="874"/>
      <c r="U789" s="874"/>
      <c r="V789" s="879">
        <v>45000000000</v>
      </c>
      <c r="W789" s="879"/>
      <c r="X789" s="879">
        <v>45000000000</v>
      </c>
      <c r="Y789" s="879"/>
      <c r="Z789" s="879"/>
      <c r="AA789" s="879">
        <v>23702485223</v>
      </c>
      <c r="AB789" s="879"/>
      <c r="AC789" s="879">
        <v>23702485223</v>
      </c>
      <c r="AD789" s="879"/>
      <c r="AE789" s="879"/>
      <c r="AF789" s="880">
        <f t="shared" si="36"/>
        <v>52.672189384444444</v>
      </c>
      <c r="AG789" s="880"/>
      <c r="AH789" s="880">
        <f t="shared" si="37"/>
        <v>52.672189384444444</v>
      </c>
      <c r="AI789" s="880"/>
      <c r="AJ789" s="878"/>
    </row>
    <row r="790" spans="1:36" ht="60">
      <c r="A790" s="464" t="s">
        <v>2087</v>
      </c>
      <c r="B790" s="465" t="s">
        <v>1435</v>
      </c>
      <c r="C790" s="878"/>
      <c r="D790" s="878"/>
      <c r="E790" s="878"/>
      <c r="F790" s="874"/>
      <c r="G790" s="879">
        <v>289443000000</v>
      </c>
      <c r="H790" s="879"/>
      <c r="I790" s="879">
        <v>289443000000</v>
      </c>
      <c r="J790" s="879"/>
      <c r="K790" s="879"/>
      <c r="L790" s="879">
        <v>9340519487</v>
      </c>
      <c r="M790" s="879"/>
      <c r="N790" s="879">
        <v>9340519487</v>
      </c>
      <c r="O790" s="879"/>
      <c r="P790" s="879"/>
      <c r="Q790" s="874"/>
      <c r="R790" s="874"/>
      <c r="S790" s="874"/>
      <c r="T790" s="874"/>
      <c r="U790" s="874"/>
      <c r="V790" s="879">
        <v>1000000000</v>
      </c>
      <c r="W790" s="879"/>
      <c r="X790" s="879">
        <v>1000000000</v>
      </c>
      <c r="Y790" s="879"/>
      <c r="Z790" s="879"/>
      <c r="AA790" s="879">
        <v>945000000</v>
      </c>
      <c r="AB790" s="879"/>
      <c r="AC790" s="879">
        <v>945000000</v>
      </c>
      <c r="AD790" s="879"/>
      <c r="AE790" s="879"/>
      <c r="AF790" s="880">
        <f t="shared" si="36"/>
        <v>94.5</v>
      </c>
      <c r="AG790" s="880"/>
      <c r="AH790" s="880">
        <f t="shared" si="37"/>
        <v>94.5</v>
      </c>
      <c r="AI790" s="880"/>
      <c r="AJ790" s="878"/>
    </row>
    <row r="791" spans="1:36" ht="36">
      <c r="A791" s="464" t="s">
        <v>2572</v>
      </c>
      <c r="B791" s="465" t="s">
        <v>3048</v>
      </c>
      <c r="C791" s="878"/>
      <c r="D791" s="878"/>
      <c r="E791" s="878"/>
      <c r="F791" s="874"/>
      <c r="G791" s="879">
        <v>43000000000</v>
      </c>
      <c r="H791" s="879"/>
      <c r="I791" s="879">
        <v>43000000000</v>
      </c>
      <c r="J791" s="879"/>
      <c r="K791" s="879"/>
      <c r="L791" s="879"/>
      <c r="M791" s="879"/>
      <c r="N791" s="879"/>
      <c r="O791" s="879"/>
      <c r="P791" s="879"/>
      <c r="Q791" s="874"/>
      <c r="R791" s="874"/>
      <c r="S791" s="874"/>
      <c r="T791" s="874"/>
      <c r="U791" s="874"/>
      <c r="V791" s="879">
        <v>34981000000</v>
      </c>
      <c r="W791" s="879"/>
      <c r="X791" s="879">
        <v>34981000000</v>
      </c>
      <c r="Y791" s="879"/>
      <c r="Z791" s="879"/>
      <c r="AA791" s="879">
        <v>12178856952</v>
      </c>
      <c r="AB791" s="879"/>
      <c r="AC791" s="879">
        <v>12178856952</v>
      </c>
      <c r="AD791" s="879"/>
      <c r="AE791" s="879"/>
      <c r="AF791" s="880">
        <f t="shared" si="36"/>
        <v>34.815634064206286</v>
      </c>
      <c r="AG791" s="880"/>
      <c r="AH791" s="880">
        <f t="shared" si="37"/>
        <v>34.815634064206286</v>
      </c>
      <c r="AI791" s="880"/>
      <c r="AJ791" s="878"/>
    </row>
    <row r="792" spans="1:36" ht="36">
      <c r="A792" s="464" t="s">
        <v>2573</v>
      </c>
      <c r="B792" s="465" t="s">
        <v>1384</v>
      </c>
      <c r="C792" s="878"/>
      <c r="D792" s="878"/>
      <c r="E792" s="878"/>
      <c r="F792" s="874"/>
      <c r="G792" s="879">
        <v>97191000000</v>
      </c>
      <c r="H792" s="879"/>
      <c r="I792" s="879">
        <v>97191000000</v>
      </c>
      <c r="J792" s="879"/>
      <c r="K792" s="879"/>
      <c r="L792" s="879">
        <v>7000000000</v>
      </c>
      <c r="M792" s="879"/>
      <c r="N792" s="879">
        <v>7000000000</v>
      </c>
      <c r="O792" s="879"/>
      <c r="P792" s="879"/>
      <c r="Q792" s="874"/>
      <c r="R792" s="874"/>
      <c r="S792" s="874"/>
      <c r="T792" s="874"/>
      <c r="U792" s="874"/>
      <c r="V792" s="879">
        <v>5311141000</v>
      </c>
      <c r="W792" s="879"/>
      <c r="X792" s="879">
        <v>5311141000</v>
      </c>
      <c r="Y792" s="879"/>
      <c r="Z792" s="879"/>
      <c r="AA792" s="879">
        <v>4044739750</v>
      </c>
      <c r="AB792" s="879"/>
      <c r="AC792" s="879">
        <v>4044739750</v>
      </c>
      <c r="AD792" s="879"/>
      <c r="AE792" s="879"/>
      <c r="AF792" s="880">
        <f t="shared" si="36"/>
        <v>76.155759186208755</v>
      </c>
      <c r="AG792" s="880"/>
      <c r="AH792" s="880">
        <f t="shared" si="37"/>
        <v>76.155759186208755</v>
      </c>
      <c r="AI792" s="880"/>
      <c r="AJ792" s="878"/>
    </row>
    <row r="793" spans="1:36" ht="36">
      <c r="A793" s="464" t="s">
        <v>2574</v>
      </c>
      <c r="B793" s="465" t="s">
        <v>3044</v>
      </c>
      <c r="C793" s="878"/>
      <c r="D793" s="878"/>
      <c r="E793" s="878"/>
      <c r="F793" s="874"/>
      <c r="G793" s="879">
        <v>164667907000</v>
      </c>
      <c r="H793" s="879"/>
      <c r="I793" s="879">
        <v>164667907000</v>
      </c>
      <c r="J793" s="879"/>
      <c r="K793" s="879"/>
      <c r="L793" s="879">
        <v>64838759069</v>
      </c>
      <c r="M793" s="879"/>
      <c r="N793" s="879">
        <v>64838759069</v>
      </c>
      <c r="O793" s="879"/>
      <c r="P793" s="879"/>
      <c r="Q793" s="874"/>
      <c r="R793" s="874"/>
      <c r="S793" s="874"/>
      <c r="T793" s="874"/>
      <c r="U793" s="874"/>
      <c r="V793" s="879">
        <v>139972222931</v>
      </c>
      <c r="W793" s="879"/>
      <c r="X793" s="879">
        <v>139972222931</v>
      </c>
      <c r="Y793" s="879"/>
      <c r="Z793" s="879"/>
      <c r="AA793" s="879">
        <v>112551409559</v>
      </c>
      <c r="AB793" s="879"/>
      <c r="AC793" s="879">
        <v>112551409559</v>
      </c>
      <c r="AD793" s="879"/>
      <c r="AE793" s="879"/>
      <c r="AF793" s="880">
        <f t="shared" si="36"/>
        <v>80.409817892570572</v>
      </c>
      <c r="AG793" s="880"/>
      <c r="AH793" s="880">
        <f t="shared" si="37"/>
        <v>80.409817892570572</v>
      </c>
      <c r="AI793" s="880"/>
      <c r="AJ793" s="878"/>
    </row>
    <row r="794" spans="1:36" ht="48">
      <c r="A794" s="464" t="s">
        <v>2575</v>
      </c>
      <c r="B794" s="465" t="s">
        <v>3045</v>
      </c>
      <c r="C794" s="878"/>
      <c r="D794" s="878"/>
      <c r="E794" s="878"/>
      <c r="F794" s="874"/>
      <c r="G794" s="879">
        <v>100000000</v>
      </c>
      <c r="H794" s="879"/>
      <c r="I794" s="879">
        <v>100000000</v>
      </c>
      <c r="J794" s="879"/>
      <c r="K794" s="879"/>
      <c r="L794" s="879">
        <v>31189396085</v>
      </c>
      <c r="M794" s="879"/>
      <c r="N794" s="879">
        <v>31189396085</v>
      </c>
      <c r="O794" s="879"/>
      <c r="P794" s="879"/>
      <c r="Q794" s="874"/>
      <c r="R794" s="874"/>
      <c r="S794" s="874"/>
      <c r="T794" s="874"/>
      <c r="U794" s="874"/>
      <c r="V794" s="879">
        <v>57030536915</v>
      </c>
      <c r="W794" s="879"/>
      <c r="X794" s="879">
        <v>57030536915</v>
      </c>
      <c r="Y794" s="879"/>
      <c r="Z794" s="879"/>
      <c r="AA794" s="879">
        <v>56787769915</v>
      </c>
      <c r="AB794" s="879"/>
      <c r="AC794" s="879">
        <v>56787769915</v>
      </c>
      <c r="AD794" s="879"/>
      <c r="AE794" s="879"/>
      <c r="AF794" s="880">
        <f t="shared" si="36"/>
        <v>99.574321033726505</v>
      </c>
      <c r="AG794" s="880"/>
      <c r="AH794" s="880">
        <f t="shared" si="37"/>
        <v>99.574321033726505</v>
      </c>
      <c r="AI794" s="880"/>
      <c r="AJ794" s="878"/>
    </row>
    <row r="795" spans="1:36" ht="36">
      <c r="A795" s="464" t="s">
        <v>2576</v>
      </c>
      <c r="B795" s="465" t="s">
        <v>3348</v>
      </c>
      <c r="C795" s="878"/>
      <c r="D795" s="878"/>
      <c r="E795" s="878"/>
      <c r="F795" s="874"/>
      <c r="G795" s="879">
        <v>2000000000</v>
      </c>
      <c r="H795" s="879"/>
      <c r="I795" s="879">
        <v>2000000000</v>
      </c>
      <c r="J795" s="879"/>
      <c r="K795" s="879"/>
      <c r="L795" s="879"/>
      <c r="M795" s="879"/>
      <c r="N795" s="879"/>
      <c r="O795" s="879"/>
      <c r="P795" s="879"/>
      <c r="Q795" s="874"/>
      <c r="R795" s="874"/>
      <c r="S795" s="874"/>
      <c r="T795" s="874"/>
      <c r="U795" s="874"/>
      <c r="V795" s="879">
        <v>2000000000</v>
      </c>
      <c r="W795" s="879"/>
      <c r="X795" s="879">
        <v>2000000000</v>
      </c>
      <c r="Y795" s="879"/>
      <c r="Z795" s="879"/>
      <c r="AA795" s="879">
        <v>115000000</v>
      </c>
      <c r="AB795" s="879"/>
      <c r="AC795" s="879">
        <v>115000000</v>
      </c>
      <c r="AD795" s="879"/>
      <c r="AE795" s="879"/>
      <c r="AF795" s="880">
        <f t="shared" si="36"/>
        <v>5.75</v>
      </c>
      <c r="AG795" s="880"/>
      <c r="AH795" s="880">
        <f t="shared" si="37"/>
        <v>5.75</v>
      </c>
      <c r="AI795" s="880"/>
      <c r="AJ795" s="878"/>
    </row>
    <row r="796" spans="1:36" ht="36">
      <c r="A796" s="464" t="s">
        <v>2577</v>
      </c>
      <c r="B796" s="465" t="s">
        <v>3349</v>
      </c>
      <c r="C796" s="878"/>
      <c r="D796" s="878"/>
      <c r="E796" s="878"/>
      <c r="F796" s="874"/>
      <c r="G796" s="879">
        <v>1200000000</v>
      </c>
      <c r="H796" s="879"/>
      <c r="I796" s="879">
        <v>1200000000</v>
      </c>
      <c r="J796" s="879"/>
      <c r="K796" s="879"/>
      <c r="L796" s="879"/>
      <c r="M796" s="879"/>
      <c r="N796" s="879"/>
      <c r="O796" s="879"/>
      <c r="P796" s="879"/>
      <c r="Q796" s="874"/>
      <c r="R796" s="874"/>
      <c r="S796" s="874"/>
      <c r="T796" s="874"/>
      <c r="U796" s="874"/>
      <c r="V796" s="879">
        <v>1200000000</v>
      </c>
      <c r="W796" s="879"/>
      <c r="X796" s="879">
        <v>1200000000</v>
      </c>
      <c r="Y796" s="879"/>
      <c r="Z796" s="879"/>
      <c r="AA796" s="879">
        <v>84185000</v>
      </c>
      <c r="AB796" s="879"/>
      <c r="AC796" s="879">
        <v>84185000</v>
      </c>
      <c r="AD796" s="879"/>
      <c r="AE796" s="879"/>
      <c r="AF796" s="880">
        <f t="shared" si="36"/>
        <v>7.0154166666666669</v>
      </c>
      <c r="AG796" s="880"/>
      <c r="AH796" s="880">
        <f t="shared" si="37"/>
        <v>7.0154166666666669</v>
      </c>
      <c r="AI796" s="880"/>
      <c r="AJ796" s="878"/>
    </row>
    <row r="797" spans="1:36" ht="48">
      <c r="A797" s="464" t="s">
        <v>2578</v>
      </c>
      <c r="B797" s="465" t="s">
        <v>3350</v>
      </c>
      <c r="C797" s="878"/>
      <c r="D797" s="878"/>
      <c r="E797" s="878"/>
      <c r="F797" s="874"/>
      <c r="G797" s="879">
        <v>3413000000</v>
      </c>
      <c r="H797" s="879"/>
      <c r="I797" s="879">
        <v>3413000000</v>
      </c>
      <c r="J797" s="879"/>
      <c r="K797" s="879"/>
      <c r="L797" s="879"/>
      <c r="M797" s="879"/>
      <c r="N797" s="879"/>
      <c r="O797" s="879"/>
      <c r="P797" s="879"/>
      <c r="Q797" s="874"/>
      <c r="R797" s="874"/>
      <c r="S797" s="874"/>
      <c r="T797" s="874"/>
      <c r="U797" s="874"/>
      <c r="V797" s="879">
        <v>3413000000</v>
      </c>
      <c r="W797" s="879"/>
      <c r="X797" s="879">
        <v>3413000000</v>
      </c>
      <c r="Y797" s="879"/>
      <c r="Z797" s="879"/>
      <c r="AA797" s="879">
        <v>138000000</v>
      </c>
      <c r="AB797" s="879"/>
      <c r="AC797" s="879">
        <v>138000000</v>
      </c>
      <c r="AD797" s="879"/>
      <c r="AE797" s="879"/>
      <c r="AF797" s="880">
        <f t="shared" si="36"/>
        <v>4.0433636097275123</v>
      </c>
      <c r="AG797" s="880"/>
      <c r="AH797" s="880">
        <f t="shared" si="37"/>
        <v>4.0433636097275123</v>
      </c>
      <c r="AI797" s="880"/>
      <c r="AJ797" s="878"/>
    </row>
    <row r="798" spans="1:36" ht="24">
      <c r="A798" s="464" t="s">
        <v>2579</v>
      </c>
      <c r="B798" s="465" t="s">
        <v>3351</v>
      </c>
      <c r="C798" s="878"/>
      <c r="D798" s="878"/>
      <c r="E798" s="878"/>
      <c r="F798" s="874"/>
      <c r="G798" s="879">
        <v>1200000000</v>
      </c>
      <c r="H798" s="879"/>
      <c r="I798" s="879">
        <v>1200000000</v>
      </c>
      <c r="J798" s="879"/>
      <c r="K798" s="879"/>
      <c r="L798" s="879"/>
      <c r="M798" s="879"/>
      <c r="N798" s="879"/>
      <c r="O798" s="879"/>
      <c r="P798" s="879"/>
      <c r="Q798" s="874"/>
      <c r="R798" s="874"/>
      <c r="S798" s="874"/>
      <c r="T798" s="874"/>
      <c r="U798" s="874"/>
      <c r="V798" s="879">
        <v>1200000000</v>
      </c>
      <c r="W798" s="879"/>
      <c r="X798" s="879">
        <v>1200000000</v>
      </c>
      <c r="Y798" s="879"/>
      <c r="Z798" s="879"/>
      <c r="AA798" s="879">
        <v>63000000</v>
      </c>
      <c r="AB798" s="879"/>
      <c r="AC798" s="879">
        <v>63000000</v>
      </c>
      <c r="AD798" s="879"/>
      <c r="AE798" s="879"/>
      <c r="AF798" s="880">
        <f t="shared" si="36"/>
        <v>5.25</v>
      </c>
      <c r="AG798" s="880"/>
      <c r="AH798" s="880">
        <f t="shared" si="37"/>
        <v>5.25</v>
      </c>
      <c r="AI798" s="880"/>
      <c r="AJ798" s="878"/>
    </row>
    <row r="799" spans="1:36" ht="24">
      <c r="A799" s="464" t="s">
        <v>2580</v>
      </c>
      <c r="B799" s="465" t="s">
        <v>3352</v>
      </c>
      <c r="C799" s="878"/>
      <c r="D799" s="878"/>
      <c r="E799" s="878"/>
      <c r="F799" s="874"/>
      <c r="G799" s="879">
        <v>850000000</v>
      </c>
      <c r="H799" s="879"/>
      <c r="I799" s="879">
        <v>850000000</v>
      </c>
      <c r="J799" s="879"/>
      <c r="K799" s="879"/>
      <c r="L799" s="879"/>
      <c r="M799" s="879"/>
      <c r="N799" s="879"/>
      <c r="O799" s="879"/>
      <c r="P799" s="879"/>
      <c r="Q799" s="874"/>
      <c r="R799" s="874"/>
      <c r="S799" s="874"/>
      <c r="T799" s="874"/>
      <c r="U799" s="874"/>
      <c r="V799" s="879">
        <v>850000000</v>
      </c>
      <c r="W799" s="879"/>
      <c r="X799" s="879">
        <v>850000000</v>
      </c>
      <c r="Y799" s="879"/>
      <c r="Z799" s="879"/>
      <c r="AA799" s="879">
        <v>51956000</v>
      </c>
      <c r="AB799" s="879"/>
      <c r="AC799" s="879">
        <v>51956000</v>
      </c>
      <c r="AD799" s="879"/>
      <c r="AE799" s="879"/>
      <c r="AF799" s="880">
        <f t="shared" si="36"/>
        <v>6.1124705882352943</v>
      </c>
      <c r="AG799" s="880"/>
      <c r="AH799" s="880">
        <f t="shared" si="37"/>
        <v>6.1124705882352943</v>
      </c>
      <c r="AI799" s="880"/>
      <c r="AJ799" s="878"/>
    </row>
    <row r="800" spans="1:36" ht="24">
      <c r="A800" s="464" t="s">
        <v>1109</v>
      </c>
      <c r="B800" s="465" t="s">
        <v>3353</v>
      </c>
      <c r="C800" s="878"/>
      <c r="D800" s="878"/>
      <c r="E800" s="878"/>
      <c r="F800" s="874"/>
      <c r="G800" s="879">
        <v>1150000000</v>
      </c>
      <c r="H800" s="879"/>
      <c r="I800" s="879">
        <v>1150000000</v>
      </c>
      <c r="J800" s="879"/>
      <c r="K800" s="879"/>
      <c r="L800" s="879"/>
      <c r="M800" s="879"/>
      <c r="N800" s="879"/>
      <c r="O800" s="879"/>
      <c r="P800" s="879"/>
      <c r="Q800" s="874"/>
      <c r="R800" s="874"/>
      <c r="S800" s="874"/>
      <c r="T800" s="874"/>
      <c r="U800" s="874"/>
      <c r="V800" s="879">
        <v>1150000000</v>
      </c>
      <c r="W800" s="879"/>
      <c r="X800" s="879">
        <v>1150000000</v>
      </c>
      <c r="Y800" s="879"/>
      <c r="Z800" s="879"/>
      <c r="AA800" s="879">
        <v>65804000</v>
      </c>
      <c r="AB800" s="879"/>
      <c r="AC800" s="879">
        <v>65804000</v>
      </c>
      <c r="AD800" s="879"/>
      <c r="AE800" s="879"/>
      <c r="AF800" s="880">
        <f t="shared" si="36"/>
        <v>5.7220869565217392</v>
      </c>
      <c r="AG800" s="880"/>
      <c r="AH800" s="880">
        <f t="shared" si="37"/>
        <v>5.7220869565217392</v>
      </c>
      <c r="AI800" s="880"/>
      <c r="AJ800" s="878"/>
    </row>
    <row r="801" spans="1:36" ht="36">
      <c r="A801" s="464" t="s">
        <v>2581</v>
      </c>
      <c r="B801" s="465" t="s">
        <v>3354</v>
      </c>
      <c r="C801" s="878"/>
      <c r="D801" s="878"/>
      <c r="E801" s="878"/>
      <c r="F801" s="874"/>
      <c r="G801" s="879">
        <v>2700000000</v>
      </c>
      <c r="H801" s="879"/>
      <c r="I801" s="879">
        <v>2700000000</v>
      </c>
      <c r="J801" s="879"/>
      <c r="K801" s="879"/>
      <c r="L801" s="879"/>
      <c r="M801" s="879"/>
      <c r="N801" s="879"/>
      <c r="O801" s="879"/>
      <c r="P801" s="879"/>
      <c r="Q801" s="874"/>
      <c r="R801" s="874"/>
      <c r="S801" s="874"/>
      <c r="T801" s="874"/>
      <c r="U801" s="874"/>
      <c r="V801" s="879">
        <v>2700000000</v>
      </c>
      <c r="W801" s="879"/>
      <c r="X801" s="879">
        <v>2700000000</v>
      </c>
      <c r="Y801" s="879"/>
      <c r="Z801" s="879"/>
      <c r="AA801" s="879">
        <v>97000000</v>
      </c>
      <c r="AB801" s="879"/>
      <c r="AC801" s="879">
        <v>97000000</v>
      </c>
      <c r="AD801" s="879"/>
      <c r="AE801" s="879"/>
      <c r="AF801" s="880">
        <f t="shared" si="36"/>
        <v>3.5925925925925926</v>
      </c>
      <c r="AG801" s="880"/>
      <c r="AH801" s="880">
        <f t="shared" si="37"/>
        <v>3.5925925925925926</v>
      </c>
      <c r="AI801" s="880"/>
      <c r="AJ801" s="878"/>
    </row>
    <row r="802" spans="1:36" ht="24">
      <c r="A802" s="464" t="s">
        <v>1110</v>
      </c>
      <c r="B802" s="465" t="s">
        <v>3355</v>
      </c>
      <c r="C802" s="878"/>
      <c r="D802" s="878"/>
      <c r="E802" s="878"/>
      <c r="F802" s="874"/>
      <c r="G802" s="879">
        <v>3200000000</v>
      </c>
      <c r="H802" s="879"/>
      <c r="I802" s="879">
        <v>3200000000</v>
      </c>
      <c r="J802" s="879"/>
      <c r="K802" s="879"/>
      <c r="L802" s="879"/>
      <c r="M802" s="879"/>
      <c r="N802" s="879"/>
      <c r="O802" s="879"/>
      <c r="P802" s="879"/>
      <c r="Q802" s="874"/>
      <c r="R802" s="874"/>
      <c r="S802" s="874"/>
      <c r="T802" s="874"/>
      <c r="U802" s="874"/>
      <c r="V802" s="879">
        <v>3200000000</v>
      </c>
      <c r="W802" s="879"/>
      <c r="X802" s="879">
        <v>3200000000</v>
      </c>
      <c r="Y802" s="879"/>
      <c r="Z802" s="879"/>
      <c r="AA802" s="879">
        <v>190352000</v>
      </c>
      <c r="AB802" s="879"/>
      <c r="AC802" s="879">
        <v>190352000</v>
      </c>
      <c r="AD802" s="879"/>
      <c r="AE802" s="879"/>
      <c r="AF802" s="880">
        <f t="shared" si="36"/>
        <v>5.9485000000000001</v>
      </c>
      <c r="AG802" s="880"/>
      <c r="AH802" s="880">
        <f t="shared" si="37"/>
        <v>5.9485000000000001</v>
      </c>
      <c r="AI802" s="880"/>
      <c r="AJ802" s="878"/>
    </row>
    <row r="803" spans="1:36" ht="36">
      <c r="A803" s="464" t="s">
        <v>396</v>
      </c>
      <c r="B803" s="465" t="s">
        <v>3356</v>
      </c>
      <c r="C803" s="878"/>
      <c r="D803" s="878"/>
      <c r="E803" s="878"/>
      <c r="F803" s="874"/>
      <c r="G803" s="879">
        <v>100000000000</v>
      </c>
      <c r="H803" s="879"/>
      <c r="I803" s="879">
        <v>100000000000</v>
      </c>
      <c r="J803" s="879"/>
      <c r="K803" s="879"/>
      <c r="L803" s="879"/>
      <c r="M803" s="879"/>
      <c r="N803" s="879"/>
      <c r="O803" s="879"/>
      <c r="P803" s="879"/>
      <c r="Q803" s="874"/>
      <c r="R803" s="874"/>
      <c r="S803" s="874"/>
      <c r="T803" s="874"/>
      <c r="U803" s="874"/>
      <c r="V803" s="879">
        <v>40000000000</v>
      </c>
      <c r="W803" s="879"/>
      <c r="X803" s="879">
        <v>40000000000</v>
      </c>
      <c r="Y803" s="879"/>
      <c r="Z803" s="879"/>
      <c r="AA803" s="879"/>
      <c r="AB803" s="879"/>
      <c r="AC803" s="879"/>
      <c r="AD803" s="879"/>
      <c r="AE803" s="879"/>
      <c r="AF803" s="880">
        <f t="shared" si="36"/>
        <v>0</v>
      </c>
      <c r="AG803" s="880"/>
      <c r="AH803" s="880">
        <f t="shared" si="37"/>
        <v>0</v>
      </c>
      <c r="AI803" s="880"/>
      <c r="AJ803" s="878"/>
    </row>
    <row r="804" spans="1:36" ht="36">
      <c r="A804" s="464" t="s">
        <v>2582</v>
      </c>
      <c r="B804" s="465" t="s">
        <v>3357</v>
      </c>
      <c r="C804" s="878"/>
      <c r="D804" s="878"/>
      <c r="E804" s="878"/>
      <c r="F804" s="874"/>
      <c r="G804" s="879">
        <v>941054000</v>
      </c>
      <c r="H804" s="879"/>
      <c r="I804" s="879">
        <v>941054000</v>
      </c>
      <c r="J804" s="879"/>
      <c r="K804" s="879"/>
      <c r="L804" s="879"/>
      <c r="M804" s="879"/>
      <c r="N804" s="879"/>
      <c r="O804" s="879"/>
      <c r="P804" s="879"/>
      <c r="Q804" s="874"/>
      <c r="R804" s="874"/>
      <c r="S804" s="874"/>
      <c r="T804" s="874"/>
      <c r="U804" s="874"/>
      <c r="V804" s="879">
        <v>73000000000</v>
      </c>
      <c r="W804" s="879"/>
      <c r="X804" s="879">
        <v>73000000000</v>
      </c>
      <c r="Y804" s="879"/>
      <c r="Z804" s="879"/>
      <c r="AA804" s="879">
        <v>341619000</v>
      </c>
      <c r="AB804" s="879"/>
      <c r="AC804" s="879">
        <v>341619000</v>
      </c>
      <c r="AD804" s="879"/>
      <c r="AE804" s="879"/>
      <c r="AF804" s="880">
        <f t="shared" si="36"/>
        <v>0.46797123287671238</v>
      </c>
      <c r="AG804" s="880"/>
      <c r="AH804" s="880">
        <f t="shared" si="37"/>
        <v>0.46797123287671238</v>
      </c>
      <c r="AI804" s="880"/>
      <c r="AJ804" s="878"/>
    </row>
    <row r="805" spans="1:36" ht="36">
      <c r="A805" s="464" t="s">
        <v>2583</v>
      </c>
      <c r="B805" s="465" t="s">
        <v>1478</v>
      </c>
      <c r="C805" s="878"/>
      <c r="D805" s="878"/>
      <c r="E805" s="878"/>
      <c r="F805" s="874"/>
      <c r="G805" s="879">
        <v>4399002745</v>
      </c>
      <c r="H805" s="879"/>
      <c r="I805" s="879">
        <v>4399002745</v>
      </c>
      <c r="J805" s="879"/>
      <c r="K805" s="879"/>
      <c r="L805" s="879">
        <v>3500000000</v>
      </c>
      <c r="M805" s="879"/>
      <c r="N805" s="879">
        <v>3500000000</v>
      </c>
      <c r="O805" s="879"/>
      <c r="P805" s="879"/>
      <c r="Q805" s="874"/>
      <c r="R805" s="874"/>
      <c r="S805" s="874"/>
      <c r="T805" s="874"/>
      <c r="U805" s="874"/>
      <c r="V805" s="879">
        <v>14500000000</v>
      </c>
      <c r="W805" s="879"/>
      <c r="X805" s="879">
        <v>14500000000</v>
      </c>
      <c r="Y805" s="879"/>
      <c r="Z805" s="879"/>
      <c r="AA805" s="879">
        <v>2867477000</v>
      </c>
      <c r="AB805" s="879"/>
      <c r="AC805" s="879">
        <v>2867477000</v>
      </c>
      <c r="AD805" s="879"/>
      <c r="AE805" s="879"/>
      <c r="AF805" s="880">
        <f t="shared" si="36"/>
        <v>19.775703448275863</v>
      </c>
      <c r="AG805" s="880"/>
      <c r="AH805" s="880">
        <f t="shared" si="37"/>
        <v>19.775703448275863</v>
      </c>
      <c r="AI805" s="880"/>
      <c r="AJ805" s="878"/>
    </row>
    <row r="806" spans="1:36" ht="36">
      <c r="A806" s="464" t="s">
        <v>2584</v>
      </c>
      <c r="B806" s="465" t="s">
        <v>3358</v>
      </c>
      <c r="C806" s="878"/>
      <c r="D806" s="878"/>
      <c r="E806" s="878"/>
      <c r="F806" s="874"/>
      <c r="G806" s="879">
        <v>30000000000</v>
      </c>
      <c r="H806" s="879"/>
      <c r="I806" s="879">
        <v>30000000000</v>
      </c>
      <c r="J806" s="879"/>
      <c r="K806" s="879"/>
      <c r="L806" s="879">
        <v>1504882839</v>
      </c>
      <c r="M806" s="879"/>
      <c r="N806" s="879">
        <v>1504882839</v>
      </c>
      <c r="O806" s="879"/>
      <c r="P806" s="879"/>
      <c r="Q806" s="874"/>
      <c r="R806" s="874"/>
      <c r="S806" s="874"/>
      <c r="T806" s="874"/>
      <c r="U806" s="874"/>
      <c r="V806" s="879">
        <v>29225030000</v>
      </c>
      <c r="W806" s="879"/>
      <c r="X806" s="879">
        <v>29225030000</v>
      </c>
      <c r="Y806" s="879"/>
      <c r="Z806" s="879"/>
      <c r="AA806" s="879">
        <v>21696582612</v>
      </c>
      <c r="AB806" s="879"/>
      <c r="AC806" s="879">
        <v>21696582612</v>
      </c>
      <c r="AD806" s="879"/>
      <c r="AE806" s="879"/>
      <c r="AF806" s="880">
        <f t="shared" si="36"/>
        <v>74.239727425429507</v>
      </c>
      <c r="AG806" s="880"/>
      <c r="AH806" s="880">
        <f t="shared" si="37"/>
        <v>74.239727425429507</v>
      </c>
      <c r="AI806" s="880"/>
      <c r="AJ806" s="878"/>
    </row>
    <row r="807" spans="1:36" ht="24">
      <c r="A807" s="464" t="s">
        <v>2585</v>
      </c>
      <c r="B807" s="465" t="s">
        <v>3359</v>
      </c>
      <c r="C807" s="878"/>
      <c r="D807" s="878"/>
      <c r="E807" s="878"/>
      <c r="F807" s="874"/>
      <c r="G807" s="879">
        <v>15000000000</v>
      </c>
      <c r="H807" s="879"/>
      <c r="I807" s="879">
        <v>15000000000</v>
      </c>
      <c r="J807" s="879"/>
      <c r="K807" s="879"/>
      <c r="L807" s="879">
        <v>835312255</v>
      </c>
      <c r="M807" s="879"/>
      <c r="N807" s="879">
        <v>835312255</v>
      </c>
      <c r="O807" s="879"/>
      <c r="P807" s="879"/>
      <c r="Q807" s="874"/>
      <c r="R807" s="874"/>
      <c r="S807" s="874"/>
      <c r="T807" s="874"/>
      <c r="U807" s="874"/>
      <c r="V807" s="879">
        <v>14371278000</v>
      </c>
      <c r="W807" s="879"/>
      <c r="X807" s="879">
        <v>14371278000</v>
      </c>
      <c r="Y807" s="879"/>
      <c r="Z807" s="879"/>
      <c r="AA807" s="879">
        <v>12062122688</v>
      </c>
      <c r="AB807" s="879"/>
      <c r="AC807" s="879">
        <v>12062122688</v>
      </c>
      <c r="AD807" s="879"/>
      <c r="AE807" s="879"/>
      <c r="AF807" s="880">
        <f t="shared" si="36"/>
        <v>83.932150557521751</v>
      </c>
      <c r="AG807" s="880"/>
      <c r="AH807" s="880">
        <f t="shared" si="37"/>
        <v>83.932150557521751</v>
      </c>
      <c r="AI807" s="880"/>
      <c r="AJ807" s="878"/>
    </row>
    <row r="808" spans="1:36" ht="36">
      <c r="A808" s="464" t="s">
        <v>2586</v>
      </c>
      <c r="B808" s="465" t="s">
        <v>3360</v>
      </c>
      <c r="C808" s="878"/>
      <c r="D808" s="878"/>
      <c r="E808" s="878"/>
      <c r="F808" s="874"/>
      <c r="G808" s="879">
        <v>15000000000</v>
      </c>
      <c r="H808" s="879"/>
      <c r="I808" s="879">
        <v>15000000000</v>
      </c>
      <c r="J808" s="879"/>
      <c r="K808" s="879"/>
      <c r="L808" s="879">
        <v>1013322000</v>
      </c>
      <c r="M808" s="879"/>
      <c r="N808" s="879">
        <v>1013322000</v>
      </c>
      <c r="O808" s="879"/>
      <c r="P808" s="879"/>
      <c r="Q808" s="874"/>
      <c r="R808" s="874"/>
      <c r="S808" s="874"/>
      <c r="T808" s="874"/>
      <c r="U808" s="874"/>
      <c r="V808" s="879">
        <v>14170610000</v>
      </c>
      <c r="W808" s="879"/>
      <c r="X808" s="879">
        <v>14170610000</v>
      </c>
      <c r="Y808" s="879"/>
      <c r="Z808" s="879"/>
      <c r="AA808" s="879">
        <v>8299637000</v>
      </c>
      <c r="AB808" s="879"/>
      <c r="AC808" s="879">
        <v>8299637000</v>
      </c>
      <c r="AD808" s="879"/>
      <c r="AE808" s="879"/>
      <c r="AF808" s="880">
        <f t="shared" si="36"/>
        <v>58.569369984778355</v>
      </c>
      <c r="AG808" s="880"/>
      <c r="AH808" s="880">
        <f t="shared" si="37"/>
        <v>58.569369984778355</v>
      </c>
      <c r="AI808" s="880"/>
      <c r="AJ808" s="878"/>
    </row>
    <row r="809" spans="1:36" ht="24">
      <c r="A809" s="464" t="s">
        <v>963</v>
      </c>
      <c r="B809" s="465" t="s">
        <v>3361</v>
      </c>
      <c r="C809" s="878"/>
      <c r="D809" s="878"/>
      <c r="E809" s="878"/>
      <c r="F809" s="874"/>
      <c r="G809" s="879">
        <v>30000000000</v>
      </c>
      <c r="H809" s="879"/>
      <c r="I809" s="879">
        <v>30000000000</v>
      </c>
      <c r="J809" s="879"/>
      <c r="K809" s="879"/>
      <c r="L809" s="879">
        <v>751204339</v>
      </c>
      <c r="M809" s="879"/>
      <c r="N809" s="879">
        <v>751204339</v>
      </c>
      <c r="O809" s="879"/>
      <c r="P809" s="879"/>
      <c r="Q809" s="874"/>
      <c r="R809" s="874"/>
      <c r="S809" s="874"/>
      <c r="T809" s="874"/>
      <c r="U809" s="874"/>
      <c r="V809" s="879">
        <v>29655395000</v>
      </c>
      <c r="W809" s="879"/>
      <c r="X809" s="879">
        <v>29655395000</v>
      </c>
      <c r="Y809" s="879"/>
      <c r="Z809" s="879"/>
      <c r="AA809" s="879">
        <v>13925215068</v>
      </c>
      <c r="AB809" s="879"/>
      <c r="AC809" s="879">
        <v>13925215068</v>
      </c>
      <c r="AD809" s="879"/>
      <c r="AE809" s="879"/>
      <c r="AF809" s="880">
        <f t="shared" si="36"/>
        <v>46.956768129374097</v>
      </c>
      <c r="AG809" s="880"/>
      <c r="AH809" s="880">
        <f t="shared" si="37"/>
        <v>46.956768129374097</v>
      </c>
      <c r="AI809" s="880"/>
      <c r="AJ809" s="878"/>
    </row>
    <row r="810" spans="1:36" ht="60">
      <c r="A810" s="464" t="s">
        <v>964</v>
      </c>
      <c r="B810" s="465" t="s">
        <v>1435</v>
      </c>
      <c r="C810" s="878"/>
      <c r="D810" s="878"/>
      <c r="E810" s="878"/>
      <c r="F810" s="874"/>
      <c r="G810" s="879">
        <v>289443000000</v>
      </c>
      <c r="H810" s="879"/>
      <c r="I810" s="879">
        <v>289443000000</v>
      </c>
      <c r="J810" s="879"/>
      <c r="K810" s="879"/>
      <c r="L810" s="879"/>
      <c r="M810" s="879"/>
      <c r="N810" s="879"/>
      <c r="O810" s="879"/>
      <c r="P810" s="879"/>
      <c r="Q810" s="874"/>
      <c r="R810" s="874"/>
      <c r="S810" s="874"/>
      <c r="T810" s="874"/>
      <c r="U810" s="874"/>
      <c r="V810" s="879">
        <v>2700000000</v>
      </c>
      <c r="W810" s="879"/>
      <c r="X810" s="879">
        <v>2700000000</v>
      </c>
      <c r="Y810" s="879"/>
      <c r="Z810" s="879"/>
      <c r="AA810" s="879">
        <v>1087679718</v>
      </c>
      <c r="AB810" s="879"/>
      <c r="AC810" s="879">
        <v>1087679718</v>
      </c>
      <c r="AD810" s="879"/>
      <c r="AE810" s="879"/>
      <c r="AF810" s="880">
        <f t="shared" si="36"/>
        <v>40.284434000000005</v>
      </c>
      <c r="AG810" s="880"/>
      <c r="AH810" s="880">
        <f t="shared" si="37"/>
        <v>40.284434000000005</v>
      </c>
      <c r="AI810" s="880"/>
      <c r="AJ810" s="878"/>
    </row>
    <row r="811" spans="1:36" ht="36">
      <c r="A811" s="464" t="s">
        <v>1933</v>
      </c>
      <c r="B811" s="465" t="s">
        <v>1582</v>
      </c>
      <c r="C811" s="878"/>
      <c r="D811" s="878"/>
      <c r="E811" s="878"/>
      <c r="F811" s="874"/>
      <c r="G811" s="879">
        <v>900000000000</v>
      </c>
      <c r="H811" s="879"/>
      <c r="I811" s="879">
        <v>900000000000</v>
      </c>
      <c r="J811" s="879"/>
      <c r="K811" s="879"/>
      <c r="L811" s="879">
        <v>575676019653</v>
      </c>
      <c r="M811" s="879"/>
      <c r="N811" s="879">
        <v>575676019653</v>
      </c>
      <c r="O811" s="879"/>
      <c r="P811" s="879"/>
      <c r="Q811" s="874"/>
      <c r="R811" s="874"/>
      <c r="S811" s="874"/>
      <c r="T811" s="874"/>
      <c r="U811" s="874"/>
      <c r="V811" s="879">
        <v>294744186487</v>
      </c>
      <c r="W811" s="879"/>
      <c r="X811" s="879">
        <v>294744186487</v>
      </c>
      <c r="Y811" s="879"/>
      <c r="Z811" s="879"/>
      <c r="AA811" s="879">
        <v>228779630583</v>
      </c>
      <c r="AB811" s="879"/>
      <c r="AC811" s="879">
        <v>228779630583</v>
      </c>
      <c r="AD811" s="879"/>
      <c r="AE811" s="879"/>
      <c r="AF811" s="880">
        <f t="shared" si="36"/>
        <v>77.619726214036987</v>
      </c>
      <c r="AG811" s="880"/>
      <c r="AH811" s="880">
        <f t="shared" si="37"/>
        <v>77.619726214036987</v>
      </c>
      <c r="AI811" s="880"/>
      <c r="AJ811" s="878"/>
    </row>
    <row r="812" spans="1:36" ht="48">
      <c r="A812" s="464" t="s">
        <v>1978</v>
      </c>
      <c r="B812" s="465" t="s">
        <v>3362</v>
      </c>
      <c r="C812" s="878"/>
      <c r="D812" s="878"/>
      <c r="E812" s="878"/>
      <c r="F812" s="874"/>
      <c r="G812" s="879">
        <v>7000000000</v>
      </c>
      <c r="H812" s="879"/>
      <c r="I812" s="879">
        <v>7000000000</v>
      </c>
      <c r="J812" s="879"/>
      <c r="K812" s="879"/>
      <c r="L812" s="879">
        <v>3676138000</v>
      </c>
      <c r="M812" s="879"/>
      <c r="N812" s="879">
        <v>3676138000</v>
      </c>
      <c r="O812" s="879"/>
      <c r="P812" s="879"/>
      <c r="Q812" s="874"/>
      <c r="R812" s="874"/>
      <c r="S812" s="874"/>
      <c r="T812" s="874"/>
      <c r="U812" s="874"/>
      <c r="V812" s="879">
        <v>6527257000</v>
      </c>
      <c r="W812" s="879"/>
      <c r="X812" s="879">
        <v>6527257000</v>
      </c>
      <c r="Y812" s="879"/>
      <c r="Z812" s="879"/>
      <c r="AA812" s="879">
        <v>2657753495</v>
      </c>
      <c r="AB812" s="879"/>
      <c r="AC812" s="879">
        <v>2657753495</v>
      </c>
      <c r="AD812" s="879"/>
      <c r="AE812" s="879"/>
      <c r="AF812" s="880">
        <f t="shared" si="36"/>
        <v>40.717770037245351</v>
      </c>
      <c r="AG812" s="880"/>
      <c r="AH812" s="880">
        <f t="shared" si="37"/>
        <v>40.717770037245351</v>
      </c>
      <c r="AI812" s="880"/>
      <c r="AJ812" s="878"/>
    </row>
    <row r="813" spans="1:36" ht="24">
      <c r="A813" s="464" t="s">
        <v>962</v>
      </c>
      <c r="B813" s="465" t="s">
        <v>3363</v>
      </c>
      <c r="C813" s="878"/>
      <c r="D813" s="878"/>
      <c r="E813" s="878"/>
      <c r="F813" s="874"/>
      <c r="G813" s="879">
        <v>80000000000</v>
      </c>
      <c r="H813" s="879"/>
      <c r="I813" s="879">
        <v>80000000000</v>
      </c>
      <c r="J813" s="879"/>
      <c r="K813" s="879"/>
      <c r="L813" s="879">
        <v>5146499000</v>
      </c>
      <c r="M813" s="879"/>
      <c r="N813" s="879">
        <v>5146499000</v>
      </c>
      <c r="O813" s="879"/>
      <c r="P813" s="879"/>
      <c r="Q813" s="874"/>
      <c r="R813" s="874"/>
      <c r="S813" s="874"/>
      <c r="T813" s="874"/>
      <c r="U813" s="874"/>
      <c r="V813" s="879">
        <v>8912301000</v>
      </c>
      <c r="W813" s="879"/>
      <c r="X813" s="879">
        <v>8912301000</v>
      </c>
      <c r="Y813" s="879"/>
      <c r="Z813" s="879"/>
      <c r="AA813" s="879">
        <v>8851369000</v>
      </c>
      <c r="AB813" s="879"/>
      <c r="AC813" s="879">
        <v>8851369000</v>
      </c>
      <c r="AD813" s="879"/>
      <c r="AE813" s="879"/>
      <c r="AF813" s="880">
        <f t="shared" si="36"/>
        <v>99.316315730359648</v>
      </c>
      <c r="AG813" s="880"/>
      <c r="AH813" s="880">
        <f t="shared" si="37"/>
        <v>99.316315730359648</v>
      </c>
      <c r="AI813" s="880"/>
      <c r="AJ813" s="878"/>
    </row>
    <row r="814" spans="1:36" ht="24">
      <c r="A814" s="464" t="s">
        <v>1115</v>
      </c>
      <c r="B814" s="465" t="s">
        <v>3364</v>
      </c>
      <c r="C814" s="878"/>
      <c r="D814" s="878"/>
      <c r="E814" s="878"/>
      <c r="F814" s="874"/>
      <c r="G814" s="879">
        <v>35000000000</v>
      </c>
      <c r="H814" s="879"/>
      <c r="I814" s="879">
        <v>35000000000</v>
      </c>
      <c r="J814" s="879"/>
      <c r="K814" s="879"/>
      <c r="L814" s="879"/>
      <c r="M814" s="879"/>
      <c r="N814" s="879"/>
      <c r="O814" s="879"/>
      <c r="P814" s="879"/>
      <c r="Q814" s="874"/>
      <c r="R814" s="874"/>
      <c r="S814" s="874"/>
      <c r="T814" s="874"/>
      <c r="U814" s="874"/>
      <c r="V814" s="879">
        <v>35000000000</v>
      </c>
      <c r="W814" s="879"/>
      <c r="X814" s="879">
        <v>35000000000</v>
      </c>
      <c r="Y814" s="879"/>
      <c r="Z814" s="879"/>
      <c r="AA814" s="879">
        <v>7275917000</v>
      </c>
      <c r="AB814" s="879"/>
      <c r="AC814" s="879">
        <v>7275917000</v>
      </c>
      <c r="AD814" s="879"/>
      <c r="AE814" s="879"/>
      <c r="AF814" s="880">
        <f t="shared" si="36"/>
        <v>20.788334285714285</v>
      </c>
      <c r="AG814" s="880"/>
      <c r="AH814" s="880">
        <f t="shared" si="37"/>
        <v>20.788334285714285</v>
      </c>
      <c r="AI814" s="880"/>
      <c r="AJ814" s="878"/>
    </row>
    <row r="815" spans="1:36" ht="36">
      <c r="A815" s="464" t="s">
        <v>2587</v>
      </c>
      <c r="B815" s="465" t="s">
        <v>3365</v>
      </c>
      <c r="C815" s="878"/>
      <c r="D815" s="878"/>
      <c r="E815" s="878"/>
      <c r="F815" s="874"/>
      <c r="G815" s="879">
        <v>80000000000</v>
      </c>
      <c r="H815" s="879"/>
      <c r="I815" s="879">
        <v>80000000000</v>
      </c>
      <c r="J815" s="879"/>
      <c r="K815" s="879"/>
      <c r="L815" s="879">
        <v>410000000</v>
      </c>
      <c r="M815" s="879"/>
      <c r="N815" s="879">
        <v>410000000</v>
      </c>
      <c r="O815" s="879"/>
      <c r="P815" s="879"/>
      <c r="Q815" s="874"/>
      <c r="R815" s="874"/>
      <c r="S815" s="874"/>
      <c r="T815" s="874"/>
      <c r="U815" s="874"/>
      <c r="V815" s="879">
        <v>79590000000</v>
      </c>
      <c r="W815" s="879"/>
      <c r="X815" s="879">
        <v>79590000000</v>
      </c>
      <c r="Y815" s="879"/>
      <c r="Z815" s="879"/>
      <c r="AA815" s="879">
        <v>8759243186</v>
      </c>
      <c r="AB815" s="879"/>
      <c r="AC815" s="879">
        <v>8759243186</v>
      </c>
      <c r="AD815" s="879"/>
      <c r="AE815" s="879"/>
      <c r="AF815" s="880">
        <f t="shared" si="36"/>
        <v>11.005456949365499</v>
      </c>
      <c r="AG815" s="880"/>
      <c r="AH815" s="880">
        <f t="shared" si="37"/>
        <v>11.005456949365499</v>
      </c>
      <c r="AI815" s="880"/>
      <c r="AJ815" s="878"/>
    </row>
    <row r="816" spans="1:36" ht="24">
      <c r="A816" s="464" t="s">
        <v>1116</v>
      </c>
      <c r="B816" s="465" t="s">
        <v>1476</v>
      </c>
      <c r="C816" s="878"/>
      <c r="D816" s="878"/>
      <c r="E816" s="878"/>
      <c r="F816" s="874"/>
      <c r="G816" s="879">
        <v>1432000000</v>
      </c>
      <c r="H816" s="879"/>
      <c r="I816" s="879">
        <v>1432000000</v>
      </c>
      <c r="J816" s="879"/>
      <c r="K816" s="879"/>
      <c r="L816" s="879">
        <v>149831000</v>
      </c>
      <c r="M816" s="879"/>
      <c r="N816" s="879">
        <v>149831000</v>
      </c>
      <c r="O816" s="879"/>
      <c r="P816" s="879"/>
      <c r="Q816" s="874"/>
      <c r="R816" s="874"/>
      <c r="S816" s="874"/>
      <c r="T816" s="874"/>
      <c r="U816" s="874"/>
      <c r="V816" s="879">
        <v>23490000</v>
      </c>
      <c r="W816" s="879"/>
      <c r="X816" s="879">
        <v>23490000</v>
      </c>
      <c r="Y816" s="879"/>
      <c r="Z816" s="879"/>
      <c r="AA816" s="879"/>
      <c r="AB816" s="879"/>
      <c r="AC816" s="879"/>
      <c r="AD816" s="879"/>
      <c r="AE816" s="879"/>
      <c r="AF816" s="880">
        <f t="shared" si="36"/>
        <v>0</v>
      </c>
      <c r="AG816" s="880"/>
      <c r="AH816" s="880">
        <f t="shared" si="37"/>
        <v>0</v>
      </c>
      <c r="AI816" s="880"/>
      <c r="AJ816" s="878"/>
    </row>
    <row r="817" spans="1:36" ht="36">
      <c r="A817" s="464" t="s">
        <v>2588</v>
      </c>
      <c r="B817" s="465" t="s">
        <v>2663</v>
      </c>
      <c r="C817" s="878"/>
      <c r="D817" s="878"/>
      <c r="E817" s="878"/>
      <c r="F817" s="874"/>
      <c r="G817" s="879">
        <v>492505000</v>
      </c>
      <c r="H817" s="879"/>
      <c r="I817" s="879">
        <v>492505000</v>
      </c>
      <c r="J817" s="879"/>
      <c r="K817" s="879"/>
      <c r="L817" s="879">
        <v>4970031000</v>
      </c>
      <c r="M817" s="879"/>
      <c r="N817" s="879">
        <v>4970031000</v>
      </c>
      <c r="O817" s="879"/>
      <c r="P817" s="879"/>
      <c r="Q817" s="874"/>
      <c r="R817" s="874"/>
      <c r="S817" s="874"/>
      <c r="T817" s="874"/>
      <c r="U817" s="874"/>
      <c r="V817" s="879">
        <v>63085000</v>
      </c>
      <c r="W817" s="879"/>
      <c r="X817" s="879">
        <v>63085000</v>
      </c>
      <c r="Y817" s="879"/>
      <c r="Z817" s="879"/>
      <c r="AA817" s="879">
        <v>63085000</v>
      </c>
      <c r="AB817" s="879"/>
      <c r="AC817" s="879">
        <v>63085000</v>
      </c>
      <c r="AD817" s="879"/>
      <c r="AE817" s="879"/>
      <c r="AF817" s="880">
        <f t="shared" si="36"/>
        <v>100</v>
      </c>
      <c r="AG817" s="880"/>
      <c r="AH817" s="880">
        <f t="shared" si="37"/>
        <v>100</v>
      </c>
      <c r="AI817" s="880"/>
      <c r="AJ817" s="878"/>
    </row>
    <row r="818" spans="1:36" ht="36">
      <c r="A818" s="464" t="s">
        <v>344</v>
      </c>
      <c r="B818" s="465" t="s">
        <v>2664</v>
      </c>
      <c r="C818" s="878"/>
      <c r="D818" s="878"/>
      <c r="E818" s="878"/>
      <c r="F818" s="874"/>
      <c r="G818" s="879">
        <v>479309000</v>
      </c>
      <c r="H818" s="879"/>
      <c r="I818" s="879">
        <v>479309000</v>
      </c>
      <c r="J818" s="879"/>
      <c r="K818" s="879"/>
      <c r="L818" s="879">
        <v>4977948000</v>
      </c>
      <c r="M818" s="879"/>
      <c r="N818" s="879">
        <v>4977948000</v>
      </c>
      <c r="O818" s="879"/>
      <c r="P818" s="879"/>
      <c r="Q818" s="874"/>
      <c r="R818" s="874"/>
      <c r="S818" s="874"/>
      <c r="T818" s="874"/>
      <c r="U818" s="874"/>
      <c r="V818" s="879">
        <v>67012000</v>
      </c>
      <c r="W818" s="879"/>
      <c r="X818" s="879">
        <v>67012000</v>
      </c>
      <c r="Y818" s="879"/>
      <c r="Z818" s="879"/>
      <c r="AA818" s="879">
        <v>67012000</v>
      </c>
      <c r="AB818" s="879"/>
      <c r="AC818" s="879">
        <v>67012000</v>
      </c>
      <c r="AD818" s="879"/>
      <c r="AE818" s="879"/>
      <c r="AF818" s="880">
        <f t="shared" si="36"/>
        <v>100</v>
      </c>
      <c r="AG818" s="880"/>
      <c r="AH818" s="880">
        <f t="shared" si="37"/>
        <v>100</v>
      </c>
      <c r="AI818" s="880"/>
      <c r="AJ818" s="878"/>
    </row>
    <row r="819" spans="1:36" ht="12">
      <c r="A819" s="464" t="s">
        <v>397</v>
      </c>
      <c r="B819" s="465" t="s">
        <v>1477</v>
      </c>
      <c r="C819" s="878"/>
      <c r="D819" s="878"/>
      <c r="E819" s="878"/>
      <c r="F819" s="874"/>
      <c r="G819" s="879">
        <v>80000000000</v>
      </c>
      <c r="H819" s="879"/>
      <c r="I819" s="879">
        <v>80000000000</v>
      </c>
      <c r="J819" s="879"/>
      <c r="K819" s="879"/>
      <c r="L819" s="879">
        <v>45115340000</v>
      </c>
      <c r="M819" s="879"/>
      <c r="N819" s="879">
        <v>45115340000</v>
      </c>
      <c r="O819" s="879"/>
      <c r="P819" s="879"/>
      <c r="Q819" s="874"/>
      <c r="R819" s="874"/>
      <c r="S819" s="874"/>
      <c r="T819" s="874"/>
      <c r="U819" s="874"/>
      <c r="V819" s="879">
        <v>572084995</v>
      </c>
      <c r="W819" s="879"/>
      <c r="X819" s="879">
        <v>572084995</v>
      </c>
      <c r="Y819" s="879"/>
      <c r="Z819" s="879"/>
      <c r="AA819" s="879">
        <v>572084995</v>
      </c>
      <c r="AB819" s="879"/>
      <c r="AC819" s="879">
        <v>572084995</v>
      </c>
      <c r="AD819" s="879"/>
      <c r="AE819" s="879"/>
      <c r="AF819" s="880">
        <f t="shared" si="36"/>
        <v>100</v>
      </c>
      <c r="AG819" s="880"/>
      <c r="AH819" s="880">
        <f t="shared" si="37"/>
        <v>100</v>
      </c>
      <c r="AI819" s="880"/>
      <c r="AJ819" s="878"/>
    </row>
    <row r="820" spans="1:36" ht="24">
      <c r="A820" s="464" t="s">
        <v>345</v>
      </c>
      <c r="B820" s="465" t="s">
        <v>1457</v>
      </c>
      <c r="C820" s="878"/>
      <c r="D820" s="878"/>
      <c r="E820" s="878"/>
      <c r="F820" s="874"/>
      <c r="G820" s="879">
        <v>101278000000</v>
      </c>
      <c r="H820" s="879"/>
      <c r="I820" s="879">
        <v>101278000000</v>
      </c>
      <c r="J820" s="879"/>
      <c r="K820" s="879"/>
      <c r="L820" s="879">
        <v>24999834000</v>
      </c>
      <c r="M820" s="879"/>
      <c r="N820" s="879">
        <v>24999834000</v>
      </c>
      <c r="O820" s="879"/>
      <c r="P820" s="879"/>
      <c r="Q820" s="874"/>
      <c r="R820" s="874"/>
      <c r="S820" s="874"/>
      <c r="T820" s="874"/>
      <c r="U820" s="874"/>
      <c r="V820" s="879">
        <v>111811000</v>
      </c>
      <c r="W820" s="879"/>
      <c r="X820" s="879">
        <v>111811000</v>
      </c>
      <c r="Y820" s="879"/>
      <c r="Z820" s="879"/>
      <c r="AA820" s="879">
        <v>111811000</v>
      </c>
      <c r="AB820" s="879"/>
      <c r="AC820" s="879">
        <v>111811000</v>
      </c>
      <c r="AD820" s="879"/>
      <c r="AE820" s="879"/>
      <c r="AF820" s="880">
        <f t="shared" si="36"/>
        <v>100</v>
      </c>
      <c r="AG820" s="880"/>
      <c r="AH820" s="880">
        <f t="shared" si="37"/>
        <v>100</v>
      </c>
      <c r="AI820" s="880"/>
      <c r="AJ820" s="878"/>
    </row>
    <row r="821" spans="1:36" ht="36">
      <c r="A821" s="464" t="s">
        <v>1119</v>
      </c>
      <c r="B821" s="465" t="s">
        <v>1465</v>
      </c>
      <c r="C821" s="878"/>
      <c r="D821" s="878"/>
      <c r="E821" s="878"/>
      <c r="F821" s="874"/>
      <c r="G821" s="879">
        <v>375504000000</v>
      </c>
      <c r="H821" s="879"/>
      <c r="I821" s="879">
        <v>375504000000</v>
      </c>
      <c r="J821" s="879"/>
      <c r="K821" s="879"/>
      <c r="L821" s="879">
        <v>75982879746</v>
      </c>
      <c r="M821" s="879"/>
      <c r="N821" s="879">
        <v>75982879746</v>
      </c>
      <c r="O821" s="879"/>
      <c r="P821" s="879"/>
      <c r="Q821" s="874"/>
      <c r="R821" s="874"/>
      <c r="S821" s="874"/>
      <c r="T821" s="874"/>
      <c r="U821" s="874"/>
      <c r="V821" s="879">
        <v>25000000</v>
      </c>
      <c r="W821" s="879"/>
      <c r="X821" s="879">
        <v>25000000</v>
      </c>
      <c r="Y821" s="879"/>
      <c r="Z821" s="879"/>
      <c r="AA821" s="879">
        <v>25000000</v>
      </c>
      <c r="AB821" s="879"/>
      <c r="AC821" s="879">
        <v>25000000</v>
      </c>
      <c r="AD821" s="879"/>
      <c r="AE821" s="879"/>
      <c r="AF821" s="880">
        <f t="shared" si="36"/>
        <v>100</v>
      </c>
      <c r="AG821" s="880"/>
      <c r="AH821" s="880">
        <f t="shared" si="37"/>
        <v>100</v>
      </c>
      <c r="AI821" s="880"/>
      <c r="AJ821" s="878"/>
    </row>
    <row r="822" spans="1:36" ht="36">
      <c r="A822" s="464" t="s">
        <v>2589</v>
      </c>
      <c r="B822" s="465" t="s">
        <v>1468</v>
      </c>
      <c r="C822" s="878"/>
      <c r="D822" s="878"/>
      <c r="E822" s="878"/>
      <c r="F822" s="874"/>
      <c r="G822" s="879">
        <v>63265079000</v>
      </c>
      <c r="H822" s="879"/>
      <c r="I822" s="879">
        <v>63265079000</v>
      </c>
      <c r="J822" s="879"/>
      <c r="K822" s="879"/>
      <c r="L822" s="879">
        <v>43000000000</v>
      </c>
      <c r="M822" s="879"/>
      <c r="N822" s="879">
        <v>43000000000</v>
      </c>
      <c r="O822" s="879"/>
      <c r="P822" s="879"/>
      <c r="Q822" s="874"/>
      <c r="R822" s="874"/>
      <c r="S822" s="874"/>
      <c r="T822" s="874"/>
      <c r="U822" s="874"/>
      <c r="V822" s="879">
        <v>701737085</v>
      </c>
      <c r="W822" s="879"/>
      <c r="X822" s="879">
        <v>701737085</v>
      </c>
      <c r="Y822" s="879"/>
      <c r="Z822" s="879"/>
      <c r="AA822" s="879">
        <v>97750000</v>
      </c>
      <c r="AB822" s="879"/>
      <c r="AC822" s="879">
        <v>97750000</v>
      </c>
      <c r="AD822" s="879"/>
      <c r="AE822" s="879"/>
      <c r="AF822" s="880">
        <f t="shared" si="36"/>
        <v>13.92971842153675</v>
      </c>
      <c r="AG822" s="880"/>
      <c r="AH822" s="880">
        <f t="shared" si="37"/>
        <v>13.92971842153675</v>
      </c>
      <c r="AI822" s="880"/>
      <c r="AJ822" s="878"/>
    </row>
    <row r="823" spans="1:36" ht="24">
      <c r="A823" s="464" t="s">
        <v>2590</v>
      </c>
      <c r="B823" s="465" t="s">
        <v>1406</v>
      </c>
      <c r="C823" s="878"/>
      <c r="D823" s="878"/>
      <c r="E823" s="878"/>
      <c r="F823" s="874"/>
      <c r="G823" s="879">
        <v>80000000000</v>
      </c>
      <c r="H823" s="879"/>
      <c r="I823" s="879">
        <v>80000000000</v>
      </c>
      <c r="J823" s="879"/>
      <c r="K823" s="879"/>
      <c r="L823" s="879">
        <v>10000000000</v>
      </c>
      <c r="M823" s="879"/>
      <c r="N823" s="879">
        <v>10000000000</v>
      </c>
      <c r="O823" s="879"/>
      <c r="P823" s="879"/>
      <c r="Q823" s="874"/>
      <c r="R823" s="874"/>
      <c r="S823" s="874"/>
      <c r="T823" s="874"/>
      <c r="U823" s="874"/>
      <c r="V823" s="879">
        <v>51300000</v>
      </c>
      <c r="W823" s="879"/>
      <c r="X823" s="879">
        <v>51300000</v>
      </c>
      <c r="Y823" s="879"/>
      <c r="Z823" s="879"/>
      <c r="AA823" s="879"/>
      <c r="AB823" s="879"/>
      <c r="AC823" s="879"/>
      <c r="AD823" s="879"/>
      <c r="AE823" s="879"/>
      <c r="AF823" s="880">
        <f t="shared" si="36"/>
        <v>0</v>
      </c>
      <c r="AG823" s="880"/>
      <c r="AH823" s="880">
        <f t="shared" si="37"/>
        <v>0</v>
      </c>
      <c r="AI823" s="880"/>
      <c r="AJ823" s="878"/>
    </row>
    <row r="824" spans="1:36" ht="36">
      <c r="A824" s="464" t="s">
        <v>2591</v>
      </c>
      <c r="B824" s="465" t="s">
        <v>1381</v>
      </c>
      <c r="C824" s="878"/>
      <c r="D824" s="878"/>
      <c r="E824" s="878"/>
      <c r="F824" s="874"/>
      <c r="G824" s="879">
        <v>152868000000</v>
      </c>
      <c r="H824" s="879"/>
      <c r="I824" s="879">
        <v>152868000000</v>
      </c>
      <c r="J824" s="879"/>
      <c r="K824" s="879"/>
      <c r="L824" s="879">
        <v>1000000000</v>
      </c>
      <c r="M824" s="879"/>
      <c r="N824" s="879">
        <v>1000000000</v>
      </c>
      <c r="O824" s="879"/>
      <c r="P824" s="879"/>
      <c r="Q824" s="874"/>
      <c r="R824" s="874"/>
      <c r="S824" s="874"/>
      <c r="T824" s="874"/>
      <c r="U824" s="874"/>
      <c r="V824" s="879">
        <v>53207000</v>
      </c>
      <c r="W824" s="879"/>
      <c r="X824" s="879">
        <v>53207000</v>
      </c>
      <c r="Y824" s="879"/>
      <c r="Z824" s="879"/>
      <c r="AA824" s="879"/>
      <c r="AB824" s="879"/>
      <c r="AC824" s="879"/>
      <c r="AD824" s="879"/>
      <c r="AE824" s="879"/>
      <c r="AF824" s="880">
        <f t="shared" si="36"/>
        <v>0</v>
      </c>
      <c r="AG824" s="880"/>
      <c r="AH824" s="880">
        <f t="shared" si="37"/>
        <v>0</v>
      </c>
      <c r="AI824" s="880"/>
      <c r="AJ824" s="878"/>
    </row>
    <row r="825" spans="1:36" ht="24">
      <c r="A825" s="464" t="s">
        <v>2592</v>
      </c>
      <c r="B825" s="465" t="s">
        <v>1584</v>
      </c>
      <c r="C825" s="878"/>
      <c r="D825" s="878"/>
      <c r="E825" s="878"/>
      <c r="F825" s="874"/>
      <c r="G825" s="879">
        <v>229720000000</v>
      </c>
      <c r="H825" s="879"/>
      <c r="I825" s="879">
        <v>229720000000</v>
      </c>
      <c r="J825" s="879"/>
      <c r="K825" s="879"/>
      <c r="L825" s="879">
        <v>229719292584</v>
      </c>
      <c r="M825" s="879"/>
      <c r="N825" s="879">
        <v>229719292584</v>
      </c>
      <c r="O825" s="879"/>
      <c r="P825" s="879"/>
      <c r="Q825" s="874"/>
      <c r="R825" s="874"/>
      <c r="S825" s="874"/>
      <c r="T825" s="874"/>
      <c r="U825" s="874"/>
      <c r="V825" s="879">
        <v>2050103511</v>
      </c>
      <c r="W825" s="879"/>
      <c r="X825" s="879">
        <v>2050103511</v>
      </c>
      <c r="Y825" s="879"/>
      <c r="Z825" s="879"/>
      <c r="AA825" s="879"/>
      <c r="AB825" s="879"/>
      <c r="AC825" s="879"/>
      <c r="AD825" s="879"/>
      <c r="AE825" s="879"/>
      <c r="AF825" s="880">
        <f t="shared" si="36"/>
        <v>0</v>
      </c>
      <c r="AG825" s="880"/>
      <c r="AH825" s="880">
        <f t="shared" si="37"/>
        <v>0</v>
      </c>
      <c r="AI825" s="880"/>
      <c r="AJ825" s="878"/>
    </row>
    <row r="826" spans="1:36" ht="24">
      <c r="A826" s="464" t="s">
        <v>2593</v>
      </c>
      <c r="B826" s="465" t="s">
        <v>1504</v>
      </c>
      <c r="C826" s="878"/>
      <c r="D826" s="878"/>
      <c r="E826" s="878"/>
      <c r="F826" s="874"/>
      <c r="G826" s="879">
        <v>2556900000</v>
      </c>
      <c r="H826" s="879"/>
      <c r="I826" s="879">
        <v>2556900000</v>
      </c>
      <c r="J826" s="879"/>
      <c r="K826" s="879"/>
      <c r="L826" s="879">
        <v>192075413</v>
      </c>
      <c r="M826" s="879"/>
      <c r="N826" s="879">
        <v>192075413</v>
      </c>
      <c r="O826" s="879"/>
      <c r="P826" s="879"/>
      <c r="Q826" s="874"/>
      <c r="R826" s="874"/>
      <c r="S826" s="874"/>
      <c r="T826" s="874"/>
      <c r="U826" s="874"/>
      <c r="V826" s="879">
        <v>192075413</v>
      </c>
      <c r="W826" s="879"/>
      <c r="X826" s="879">
        <v>192075413</v>
      </c>
      <c r="Y826" s="879"/>
      <c r="Z826" s="879"/>
      <c r="AA826" s="879"/>
      <c r="AB826" s="879"/>
      <c r="AC826" s="879"/>
      <c r="AD826" s="879"/>
      <c r="AE826" s="879"/>
      <c r="AF826" s="880">
        <f t="shared" si="36"/>
        <v>0</v>
      </c>
      <c r="AG826" s="880"/>
      <c r="AH826" s="880">
        <f t="shared" si="37"/>
        <v>0</v>
      </c>
      <c r="AI826" s="880"/>
      <c r="AJ826" s="878"/>
    </row>
    <row r="827" spans="1:36" ht="24">
      <c r="A827" s="464" t="s">
        <v>2594</v>
      </c>
      <c r="B827" s="465" t="s">
        <v>1586</v>
      </c>
      <c r="C827" s="878"/>
      <c r="D827" s="878"/>
      <c r="E827" s="878"/>
      <c r="F827" s="874"/>
      <c r="G827" s="879">
        <v>2790000000</v>
      </c>
      <c r="H827" s="879"/>
      <c r="I827" s="879">
        <v>2790000000</v>
      </c>
      <c r="J827" s="879"/>
      <c r="K827" s="879"/>
      <c r="L827" s="879">
        <v>2768000000</v>
      </c>
      <c r="M827" s="879"/>
      <c r="N827" s="879">
        <v>2768000000</v>
      </c>
      <c r="O827" s="879"/>
      <c r="P827" s="879"/>
      <c r="Q827" s="874"/>
      <c r="R827" s="874"/>
      <c r="S827" s="874"/>
      <c r="T827" s="874"/>
      <c r="U827" s="874"/>
      <c r="V827" s="879">
        <v>22000000</v>
      </c>
      <c r="W827" s="879"/>
      <c r="X827" s="879">
        <v>22000000</v>
      </c>
      <c r="Y827" s="879"/>
      <c r="Z827" s="879"/>
      <c r="AA827" s="879">
        <v>22000000</v>
      </c>
      <c r="AB827" s="879"/>
      <c r="AC827" s="879">
        <v>22000000</v>
      </c>
      <c r="AD827" s="879"/>
      <c r="AE827" s="879"/>
      <c r="AF827" s="880">
        <f t="shared" si="36"/>
        <v>100</v>
      </c>
      <c r="AG827" s="880"/>
      <c r="AH827" s="880">
        <f t="shared" si="37"/>
        <v>100</v>
      </c>
      <c r="AI827" s="880"/>
      <c r="AJ827" s="878"/>
    </row>
    <row r="828" spans="1:36" ht="24">
      <c r="A828" s="464" t="s">
        <v>2595</v>
      </c>
      <c r="B828" s="465" t="s">
        <v>1581</v>
      </c>
      <c r="C828" s="878"/>
      <c r="D828" s="878"/>
      <c r="E828" s="878"/>
      <c r="F828" s="874"/>
      <c r="G828" s="879">
        <v>5000000000</v>
      </c>
      <c r="H828" s="879"/>
      <c r="I828" s="879">
        <v>5000000000</v>
      </c>
      <c r="J828" s="879"/>
      <c r="K828" s="879"/>
      <c r="L828" s="879">
        <v>494956000</v>
      </c>
      <c r="M828" s="879"/>
      <c r="N828" s="879">
        <v>494956000</v>
      </c>
      <c r="O828" s="879"/>
      <c r="P828" s="879"/>
      <c r="Q828" s="874"/>
      <c r="R828" s="874"/>
      <c r="S828" s="874"/>
      <c r="T828" s="874"/>
      <c r="U828" s="874"/>
      <c r="V828" s="879">
        <v>464956000</v>
      </c>
      <c r="W828" s="879"/>
      <c r="X828" s="879">
        <v>464956000</v>
      </c>
      <c r="Y828" s="879"/>
      <c r="Z828" s="879"/>
      <c r="AA828" s="879"/>
      <c r="AB828" s="879"/>
      <c r="AC828" s="879"/>
      <c r="AD828" s="879"/>
      <c r="AE828" s="879"/>
      <c r="AF828" s="880">
        <f t="shared" si="36"/>
        <v>0</v>
      </c>
      <c r="AG828" s="880"/>
      <c r="AH828" s="880">
        <f t="shared" si="37"/>
        <v>0</v>
      </c>
      <c r="AI828" s="880"/>
      <c r="AJ828" s="878"/>
    </row>
    <row r="829" spans="1:36" ht="24">
      <c r="A829" s="464" t="s">
        <v>2596</v>
      </c>
      <c r="B829" s="465" t="s">
        <v>1580</v>
      </c>
      <c r="C829" s="878"/>
      <c r="D829" s="878"/>
      <c r="E829" s="878"/>
      <c r="F829" s="874"/>
      <c r="G829" s="879">
        <v>3204800000</v>
      </c>
      <c r="H829" s="879"/>
      <c r="I829" s="879">
        <v>3204800000</v>
      </c>
      <c r="J829" s="879"/>
      <c r="K829" s="879"/>
      <c r="L829" s="879">
        <v>346724000</v>
      </c>
      <c r="M829" s="879"/>
      <c r="N829" s="879">
        <v>346724000</v>
      </c>
      <c r="O829" s="879"/>
      <c r="P829" s="879"/>
      <c r="Q829" s="874"/>
      <c r="R829" s="874"/>
      <c r="S829" s="874"/>
      <c r="T829" s="874"/>
      <c r="U829" s="874"/>
      <c r="V829" s="879">
        <v>38074000</v>
      </c>
      <c r="W829" s="879"/>
      <c r="X829" s="879">
        <v>38074000</v>
      </c>
      <c r="Y829" s="879"/>
      <c r="Z829" s="879"/>
      <c r="AA829" s="879"/>
      <c r="AB829" s="879"/>
      <c r="AC829" s="879"/>
      <c r="AD829" s="879"/>
      <c r="AE829" s="879"/>
      <c r="AF829" s="880">
        <f t="shared" si="36"/>
        <v>0</v>
      </c>
      <c r="AG829" s="880"/>
      <c r="AH829" s="880">
        <f t="shared" si="37"/>
        <v>0</v>
      </c>
      <c r="AI829" s="880"/>
      <c r="AJ829" s="878"/>
    </row>
    <row r="830" spans="1:36" ht="24">
      <c r="A830" s="464" t="s">
        <v>1120</v>
      </c>
      <c r="B830" s="465" t="s">
        <v>2670</v>
      </c>
      <c r="C830" s="878"/>
      <c r="D830" s="878"/>
      <c r="E830" s="878"/>
      <c r="F830" s="874"/>
      <c r="G830" s="879">
        <v>3600000000</v>
      </c>
      <c r="H830" s="879"/>
      <c r="I830" s="879">
        <v>3600000000</v>
      </c>
      <c r="J830" s="879"/>
      <c r="K830" s="879"/>
      <c r="L830" s="879">
        <v>1688104000</v>
      </c>
      <c r="M830" s="879"/>
      <c r="N830" s="879">
        <v>1688104000</v>
      </c>
      <c r="O830" s="879"/>
      <c r="P830" s="879"/>
      <c r="Q830" s="874"/>
      <c r="R830" s="874"/>
      <c r="S830" s="874"/>
      <c r="T830" s="874"/>
      <c r="U830" s="874"/>
      <c r="V830" s="879">
        <v>993493000</v>
      </c>
      <c r="W830" s="879"/>
      <c r="X830" s="879">
        <v>993493000</v>
      </c>
      <c r="Y830" s="879"/>
      <c r="Z830" s="879"/>
      <c r="AA830" s="879">
        <v>992613000</v>
      </c>
      <c r="AB830" s="879"/>
      <c r="AC830" s="879">
        <v>992613000</v>
      </c>
      <c r="AD830" s="879"/>
      <c r="AE830" s="879"/>
      <c r="AF830" s="880">
        <f t="shared" si="36"/>
        <v>99.911423633583723</v>
      </c>
      <c r="AG830" s="880"/>
      <c r="AH830" s="880">
        <f t="shared" si="37"/>
        <v>99.911423633583723</v>
      </c>
      <c r="AI830" s="880"/>
      <c r="AJ830" s="878"/>
    </row>
    <row r="831" spans="1:36" ht="24">
      <c r="A831" s="464" t="s">
        <v>2597</v>
      </c>
      <c r="B831" s="465" t="s">
        <v>1443</v>
      </c>
      <c r="C831" s="878"/>
      <c r="D831" s="878"/>
      <c r="E831" s="878"/>
      <c r="F831" s="874"/>
      <c r="G831" s="879">
        <v>18591000000</v>
      </c>
      <c r="H831" s="879"/>
      <c r="I831" s="879">
        <v>18591000000</v>
      </c>
      <c r="J831" s="879"/>
      <c r="K831" s="879"/>
      <c r="L831" s="879"/>
      <c r="M831" s="879"/>
      <c r="N831" s="879"/>
      <c r="O831" s="879"/>
      <c r="P831" s="879"/>
      <c r="Q831" s="874"/>
      <c r="R831" s="874"/>
      <c r="S831" s="874"/>
      <c r="T831" s="874"/>
      <c r="U831" s="874"/>
      <c r="V831" s="879">
        <v>1416326000</v>
      </c>
      <c r="W831" s="879"/>
      <c r="X831" s="879">
        <v>1416326000</v>
      </c>
      <c r="Y831" s="879"/>
      <c r="Z831" s="879"/>
      <c r="AA831" s="879">
        <v>1209707000</v>
      </c>
      <c r="AB831" s="879"/>
      <c r="AC831" s="879">
        <v>1209707000</v>
      </c>
      <c r="AD831" s="879"/>
      <c r="AE831" s="879"/>
      <c r="AF831" s="880">
        <f t="shared" si="36"/>
        <v>85.411621335765915</v>
      </c>
      <c r="AG831" s="880"/>
      <c r="AH831" s="880">
        <f t="shared" si="37"/>
        <v>85.411621335765915</v>
      </c>
      <c r="AI831" s="880"/>
      <c r="AJ831" s="878"/>
    </row>
    <row r="832" spans="1:36" ht="36">
      <c r="A832" s="464" t="s">
        <v>2598</v>
      </c>
      <c r="B832" s="465" t="s">
        <v>1428</v>
      </c>
      <c r="C832" s="878"/>
      <c r="D832" s="878"/>
      <c r="E832" s="878"/>
      <c r="F832" s="874"/>
      <c r="G832" s="879">
        <v>410869110000</v>
      </c>
      <c r="H832" s="879"/>
      <c r="I832" s="879">
        <v>410869110000</v>
      </c>
      <c r="J832" s="879"/>
      <c r="K832" s="879"/>
      <c r="L832" s="879"/>
      <c r="M832" s="879"/>
      <c r="N832" s="879"/>
      <c r="O832" s="879"/>
      <c r="P832" s="879"/>
      <c r="Q832" s="874"/>
      <c r="R832" s="874"/>
      <c r="S832" s="874"/>
      <c r="T832" s="874"/>
      <c r="U832" s="874"/>
      <c r="V832" s="879">
        <v>2230005000</v>
      </c>
      <c r="W832" s="879"/>
      <c r="X832" s="879">
        <v>2230005000</v>
      </c>
      <c r="Y832" s="879"/>
      <c r="Z832" s="879"/>
      <c r="AA832" s="879">
        <v>2011865330</v>
      </c>
      <c r="AB832" s="879"/>
      <c r="AC832" s="879">
        <v>2011865330</v>
      </c>
      <c r="AD832" s="879"/>
      <c r="AE832" s="879"/>
      <c r="AF832" s="880">
        <f t="shared" si="36"/>
        <v>90.21797395073105</v>
      </c>
      <c r="AG832" s="880"/>
      <c r="AH832" s="880">
        <f t="shared" si="37"/>
        <v>90.21797395073105</v>
      </c>
      <c r="AI832" s="880"/>
      <c r="AJ832" s="878"/>
    </row>
    <row r="833" spans="1:36" ht="36">
      <c r="A833" s="464" t="s">
        <v>1122</v>
      </c>
      <c r="B833" s="465" t="s">
        <v>1444</v>
      </c>
      <c r="C833" s="878"/>
      <c r="D833" s="878"/>
      <c r="E833" s="878"/>
      <c r="F833" s="874"/>
      <c r="G833" s="879">
        <v>270198100000</v>
      </c>
      <c r="H833" s="879"/>
      <c r="I833" s="879">
        <v>270198100000</v>
      </c>
      <c r="J833" s="879"/>
      <c r="K833" s="879"/>
      <c r="L833" s="879">
        <v>153750000</v>
      </c>
      <c r="M833" s="879"/>
      <c r="N833" s="879">
        <v>153750000</v>
      </c>
      <c r="O833" s="879"/>
      <c r="P833" s="879"/>
      <c r="Q833" s="874"/>
      <c r="R833" s="874"/>
      <c r="S833" s="874"/>
      <c r="T833" s="874"/>
      <c r="U833" s="874"/>
      <c r="V833" s="879">
        <v>8854904250</v>
      </c>
      <c r="W833" s="879"/>
      <c r="X833" s="879">
        <v>8854904250</v>
      </c>
      <c r="Y833" s="879"/>
      <c r="Z833" s="879"/>
      <c r="AA833" s="879">
        <v>8832708250</v>
      </c>
      <c r="AB833" s="879"/>
      <c r="AC833" s="879">
        <v>8832708250</v>
      </c>
      <c r="AD833" s="879"/>
      <c r="AE833" s="879"/>
      <c r="AF833" s="880">
        <f t="shared" si="36"/>
        <v>99.749336645847976</v>
      </c>
      <c r="AG833" s="880"/>
      <c r="AH833" s="880">
        <f t="shared" si="37"/>
        <v>99.749336645847976</v>
      </c>
      <c r="AI833" s="880"/>
      <c r="AJ833" s="878"/>
    </row>
    <row r="834" spans="1:36" s="888" customFormat="1" ht="22.8">
      <c r="A834" s="872" t="s">
        <v>301</v>
      </c>
      <c r="B834" s="873" t="s">
        <v>3366</v>
      </c>
      <c r="C834" s="886"/>
      <c r="D834" s="886"/>
      <c r="E834" s="886"/>
      <c r="F834" s="874"/>
      <c r="G834" s="876"/>
      <c r="H834" s="876"/>
      <c r="I834" s="876"/>
      <c r="J834" s="876">
        <f>SUM(J835:J843)</f>
        <v>17920988000</v>
      </c>
      <c r="K834" s="876"/>
      <c r="L834" s="876">
        <f t="shared" ref="L834:O834" si="38">SUM(L835:L843)</f>
        <v>2530000000</v>
      </c>
      <c r="M834" s="876"/>
      <c r="N834" s="876"/>
      <c r="O834" s="876">
        <f t="shared" si="38"/>
        <v>2530000000</v>
      </c>
      <c r="P834" s="876"/>
      <c r="Q834" s="874"/>
      <c r="R834" s="874"/>
      <c r="S834" s="874"/>
      <c r="T834" s="874"/>
      <c r="U834" s="874"/>
      <c r="V834" s="876">
        <v>6544987200</v>
      </c>
      <c r="W834" s="876"/>
      <c r="X834" s="876"/>
      <c r="Y834" s="876">
        <v>6544987200</v>
      </c>
      <c r="Z834" s="876"/>
      <c r="AA834" s="881">
        <v>5810000000</v>
      </c>
      <c r="AB834" s="881"/>
      <c r="AC834" s="881"/>
      <c r="AD834" s="881">
        <v>5810000000</v>
      </c>
      <c r="AE834" s="881"/>
      <c r="AF834" s="887">
        <f t="shared" si="36"/>
        <v>88.770227083102625</v>
      </c>
      <c r="AG834" s="887"/>
      <c r="AH834" s="887"/>
      <c r="AI834" s="887">
        <f t="shared" ref="AI834:AI843" si="39">AD834/Y834*100</f>
        <v>88.770227083102625</v>
      </c>
      <c r="AJ834" s="886"/>
    </row>
    <row r="835" spans="1:36" ht="36">
      <c r="A835" s="464" t="s">
        <v>193</v>
      </c>
      <c r="B835" s="465" t="s">
        <v>3367</v>
      </c>
      <c r="C835" s="878"/>
      <c r="D835" s="878"/>
      <c r="E835" s="878"/>
      <c r="F835" s="874"/>
      <c r="G835" s="879">
        <v>114359000</v>
      </c>
      <c r="H835" s="879"/>
      <c r="I835" s="879"/>
      <c r="J835" s="879">
        <v>114359000</v>
      </c>
      <c r="K835" s="879"/>
      <c r="L835" s="879"/>
      <c r="M835" s="879"/>
      <c r="N835" s="879"/>
      <c r="O835" s="879"/>
      <c r="P835" s="879"/>
      <c r="Q835" s="874"/>
      <c r="R835" s="874"/>
      <c r="S835" s="874"/>
      <c r="T835" s="874"/>
      <c r="U835" s="874"/>
      <c r="V835" s="879">
        <v>114359000</v>
      </c>
      <c r="W835" s="879"/>
      <c r="X835" s="879"/>
      <c r="Y835" s="879">
        <v>114359000</v>
      </c>
      <c r="Z835" s="879"/>
      <c r="AA835" s="879">
        <v>114359000</v>
      </c>
      <c r="AB835" s="879"/>
      <c r="AC835" s="879"/>
      <c r="AD835" s="879">
        <v>114359000</v>
      </c>
      <c r="AE835" s="879"/>
      <c r="AF835" s="880">
        <f t="shared" si="36"/>
        <v>100</v>
      </c>
      <c r="AG835" s="880"/>
      <c r="AH835" s="880"/>
      <c r="AI835" s="880">
        <f t="shared" si="39"/>
        <v>100</v>
      </c>
      <c r="AJ835" s="878"/>
    </row>
    <row r="836" spans="1:36" ht="24">
      <c r="A836" s="464" t="s">
        <v>83</v>
      </c>
      <c r="B836" s="465" t="s">
        <v>3368</v>
      </c>
      <c r="C836" s="878"/>
      <c r="D836" s="878"/>
      <c r="E836" s="878"/>
      <c r="F836" s="874"/>
      <c r="G836" s="879">
        <v>6571226000</v>
      </c>
      <c r="H836" s="879"/>
      <c r="I836" s="879"/>
      <c r="J836" s="879">
        <v>6571226000</v>
      </c>
      <c r="K836" s="879"/>
      <c r="L836" s="879"/>
      <c r="M836" s="879"/>
      <c r="N836" s="879"/>
      <c r="O836" s="879"/>
      <c r="P836" s="879"/>
      <c r="Q836" s="874"/>
      <c r="R836" s="874"/>
      <c r="S836" s="874"/>
      <c r="T836" s="874"/>
      <c r="U836" s="874"/>
      <c r="V836" s="879">
        <v>1828440000</v>
      </c>
      <c r="W836" s="879"/>
      <c r="X836" s="879"/>
      <c r="Y836" s="879">
        <v>1828440000</v>
      </c>
      <c r="Z836" s="879"/>
      <c r="AA836" s="879">
        <v>1828440000</v>
      </c>
      <c r="AB836" s="879"/>
      <c r="AC836" s="879"/>
      <c r="AD836" s="879">
        <v>1828440000</v>
      </c>
      <c r="AE836" s="879"/>
      <c r="AF836" s="880">
        <f t="shared" si="36"/>
        <v>100</v>
      </c>
      <c r="AG836" s="880"/>
      <c r="AH836" s="880"/>
      <c r="AI836" s="880">
        <f t="shared" si="39"/>
        <v>100</v>
      </c>
      <c r="AJ836" s="878"/>
    </row>
    <row r="837" spans="1:36" ht="24">
      <c r="A837" s="464" t="s">
        <v>84</v>
      </c>
      <c r="B837" s="465" t="s">
        <v>3369</v>
      </c>
      <c r="C837" s="878"/>
      <c r="D837" s="878"/>
      <c r="E837" s="878"/>
      <c r="F837" s="874"/>
      <c r="G837" s="879">
        <v>87641000</v>
      </c>
      <c r="H837" s="879"/>
      <c r="I837" s="879"/>
      <c r="J837" s="879">
        <v>87641000</v>
      </c>
      <c r="K837" s="879"/>
      <c r="L837" s="879"/>
      <c r="M837" s="879"/>
      <c r="N837" s="879"/>
      <c r="O837" s="879"/>
      <c r="P837" s="879"/>
      <c r="Q837" s="874"/>
      <c r="R837" s="874"/>
      <c r="S837" s="874"/>
      <c r="T837" s="874"/>
      <c r="U837" s="874"/>
      <c r="V837" s="879">
        <v>87641000</v>
      </c>
      <c r="W837" s="879"/>
      <c r="X837" s="879"/>
      <c r="Y837" s="879">
        <v>87641000</v>
      </c>
      <c r="Z837" s="879"/>
      <c r="AA837" s="879">
        <v>87641000</v>
      </c>
      <c r="AB837" s="879"/>
      <c r="AC837" s="879"/>
      <c r="AD837" s="879">
        <v>87641000</v>
      </c>
      <c r="AE837" s="879"/>
      <c r="AF837" s="880">
        <f t="shared" si="36"/>
        <v>100</v>
      </c>
      <c r="AG837" s="880"/>
      <c r="AH837" s="880"/>
      <c r="AI837" s="880">
        <f t="shared" si="39"/>
        <v>100</v>
      </c>
      <c r="AJ837" s="878"/>
    </row>
    <row r="838" spans="1:36" ht="24">
      <c r="A838" s="464" t="s">
        <v>85</v>
      </c>
      <c r="B838" s="465" t="s">
        <v>3370</v>
      </c>
      <c r="C838" s="878"/>
      <c r="D838" s="878"/>
      <c r="E838" s="878"/>
      <c r="F838" s="874"/>
      <c r="G838" s="879">
        <v>1151470000</v>
      </c>
      <c r="H838" s="879"/>
      <c r="I838" s="879"/>
      <c r="J838" s="879">
        <v>1151470000</v>
      </c>
      <c r="K838" s="879"/>
      <c r="L838" s="879"/>
      <c r="M838" s="879"/>
      <c r="N838" s="879"/>
      <c r="O838" s="879"/>
      <c r="P838" s="879"/>
      <c r="Q838" s="874"/>
      <c r="R838" s="874"/>
      <c r="S838" s="874"/>
      <c r="T838" s="874"/>
      <c r="U838" s="874"/>
      <c r="V838" s="879">
        <v>6356000</v>
      </c>
      <c r="W838" s="879"/>
      <c r="X838" s="879"/>
      <c r="Y838" s="879">
        <v>6356000</v>
      </c>
      <c r="Z838" s="879"/>
      <c r="AA838" s="879">
        <v>6356000</v>
      </c>
      <c r="AB838" s="879"/>
      <c r="AC838" s="879"/>
      <c r="AD838" s="879">
        <v>6356000</v>
      </c>
      <c r="AE838" s="879"/>
      <c r="AF838" s="880">
        <f t="shared" si="36"/>
        <v>100</v>
      </c>
      <c r="AG838" s="880"/>
      <c r="AH838" s="880"/>
      <c r="AI838" s="880">
        <f t="shared" si="39"/>
        <v>100</v>
      </c>
      <c r="AJ838" s="878"/>
    </row>
    <row r="839" spans="1:36" ht="24">
      <c r="A839" s="464" t="s">
        <v>86</v>
      </c>
      <c r="B839" s="465" t="s">
        <v>2666</v>
      </c>
      <c r="C839" s="878"/>
      <c r="D839" s="878"/>
      <c r="E839" s="878"/>
      <c r="F839" s="874"/>
      <c r="G839" s="879">
        <v>1915288000</v>
      </c>
      <c r="H839" s="879"/>
      <c r="I839" s="879"/>
      <c r="J839" s="879">
        <v>1915288000</v>
      </c>
      <c r="K839" s="879"/>
      <c r="L839" s="879">
        <v>500000000</v>
      </c>
      <c r="M839" s="879"/>
      <c r="N839" s="879"/>
      <c r="O839" s="879">
        <v>500000000</v>
      </c>
      <c r="P839" s="879"/>
      <c r="Q839" s="874"/>
      <c r="R839" s="874"/>
      <c r="S839" s="874"/>
      <c r="T839" s="874"/>
      <c r="U839" s="874"/>
      <c r="V839" s="879">
        <v>500000000</v>
      </c>
      <c r="W839" s="879"/>
      <c r="X839" s="879"/>
      <c r="Y839" s="879">
        <v>500000000</v>
      </c>
      <c r="Z839" s="879"/>
      <c r="AA839" s="879">
        <v>500000000</v>
      </c>
      <c r="AB839" s="879"/>
      <c r="AC839" s="879"/>
      <c r="AD839" s="879">
        <v>500000000</v>
      </c>
      <c r="AE839" s="879"/>
      <c r="AF839" s="880">
        <f t="shared" si="36"/>
        <v>100</v>
      </c>
      <c r="AG839" s="880"/>
      <c r="AH839" s="880"/>
      <c r="AI839" s="880">
        <f t="shared" si="39"/>
        <v>100</v>
      </c>
      <c r="AJ839" s="878"/>
    </row>
    <row r="840" spans="1:36" ht="24">
      <c r="A840" s="464" t="s">
        <v>87</v>
      </c>
      <c r="B840" s="465" t="s">
        <v>3371</v>
      </c>
      <c r="C840" s="878"/>
      <c r="D840" s="878"/>
      <c r="E840" s="878"/>
      <c r="F840" s="874"/>
      <c r="G840" s="879">
        <v>1037574000</v>
      </c>
      <c r="H840" s="879"/>
      <c r="I840" s="879"/>
      <c r="J840" s="879">
        <v>1037574000</v>
      </c>
      <c r="K840" s="879"/>
      <c r="L840" s="879"/>
      <c r="M840" s="879"/>
      <c r="N840" s="879"/>
      <c r="O840" s="879"/>
      <c r="P840" s="879"/>
      <c r="Q840" s="874"/>
      <c r="R840" s="874"/>
      <c r="S840" s="874"/>
      <c r="T840" s="874"/>
      <c r="U840" s="874"/>
      <c r="V840" s="879">
        <v>1037574000</v>
      </c>
      <c r="W840" s="879"/>
      <c r="X840" s="879"/>
      <c r="Y840" s="879">
        <v>1037574000</v>
      </c>
      <c r="Z840" s="879"/>
      <c r="AA840" s="879">
        <v>1037574000</v>
      </c>
      <c r="AB840" s="879"/>
      <c r="AC840" s="879"/>
      <c r="AD840" s="879">
        <v>1037574000</v>
      </c>
      <c r="AE840" s="879"/>
      <c r="AF840" s="880">
        <f t="shared" si="36"/>
        <v>100</v>
      </c>
      <c r="AG840" s="880"/>
      <c r="AH840" s="880"/>
      <c r="AI840" s="880">
        <f t="shared" si="39"/>
        <v>100</v>
      </c>
      <c r="AJ840" s="878"/>
    </row>
    <row r="841" spans="1:36" ht="24">
      <c r="A841" s="464" t="s">
        <v>88</v>
      </c>
      <c r="B841" s="465" t="s">
        <v>3372</v>
      </c>
      <c r="C841" s="878"/>
      <c r="D841" s="878"/>
      <c r="E841" s="878"/>
      <c r="F841" s="874"/>
      <c r="G841" s="879">
        <v>1485630000</v>
      </c>
      <c r="H841" s="879"/>
      <c r="I841" s="879"/>
      <c r="J841" s="879">
        <v>1485630000</v>
      </c>
      <c r="K841" s="879"/>
      <c r="L841" s="879"/>
      <c r="M841" s="879"/>
      <c r="N841" s="879"/>
      <c r="O841" s="879"/>
      <c r="P841" s="879"/>
      <c r="Q841" s="874"/>
      <c r="R841" s="874"/>
      <c r="S841" s="874"/>
      <c r="T841" s="874"/>
      <c r="U841" s="874"/>
      <c r="V841" s="879">
        <v>1485630000</v>
      </c>
      <c r="W841" s="879"/>
      <c r="X841" s="879"/>
      <c r="Y841" s="879">
        <v>1485630000</v>
      </c>
      <c r="Z841" s="879"/>
      <c r="AA841" s="879">
        <v>1485630000</v>
      </c>
      <c r="AB841" s="879"/>
      <c r="AC841" s="879"/>
      <c r="AD841" s="879">
        <v>1485630000</v>
      </c>
      <c r="AE841" s="879"/>
      <c r="AF841" s="880">
        <f t="shared" si="36"/>
        <v>100</v>
      </c>
      <c r="AG841" s="880"/>
      <c r="AH841" s="880"/>
      <c r="AI841" s="880">
        <f t="shared" si="39"/>
        <v>100</v>
      </c>
      <c r="AJ841" s="878"/>
    </row>
    <row r="842" spans="1:36" ht="12">
      <c r="A842" s="464" t="s">
        <v>218</v>
      </c>
      <c r="B842" s="465" t="s">
        <v>2665</v>
      </c>
      <c r="C842" s="878"/>
      <c r="D842" s="878"/>
      <c r="E842" s="878"/>
      <c r="F842" s="874"/>
      <c r="G842" s="879">
        <v>2353000000</v>
      </c>
      <c r="H842" s="879"/>
      <c r="I842" s="879"/>
      <c r="J842" s="879">
        <v>2353000000</v>
      </c>
      <c r="K842" s="879"/>
      <c r="L842" s="879">
        <v>750000000</v>
      </c>
      <c r="M842" s="879"/>
      <c r="N842" s="879"/>
      <c r="O842" s="879">
        <v>750000000</v>
      </c>
      <c r="P842" s="879"/>
      <c r="Q842" s="874"/>
      <c r="R842" s="874"/>
      <c r="S842" s="874"/>
      <c r="T842" s="874"/>
      <c r="U842" s="874"/>
      <c r="V842" s="879">
        <v>750000000</v>
      </c>
      <c r="W842" s="879"/>
      <c r="X842" s="879"/>
      <c r="Y842" s="879">
        <v>750000000</v>
      </c>
      <c r="Z842" s="879"/>
      <c r="AA842" s="879">
        <v>750000000</v>
      </c>
      <c r="AB842" s="879"/>
      <c r="AC842" s="879"/>
      <c r="AD842" s="879">
        <v>750000000</v>
      </c>
      <c r="AE842" s="879"/>
      <c r="AF842" s="880">
        <f t="shared" si="36"/>
        <v>100</v>
      </c>
      <c r="AG842" s="880"/>
      <c r="AH842" s="880"/>
      <c r="AI842" s="880">
        <f t="shared" si="39"/>
        <v>100</v>
      </c>
      <c r="AJ842" s="878"/>
    </row>
    <row r="843" spans="1:36" ht="24">
      <c r="A843" s="464" t="s">
        <v>219</v>
      </c>
      <c r="B843" s="465" t="s">
        <v>1580</v>
      </c>
      <c r="C843" s="878"/>
      <c r="D843" s="878"/>
      <c r="E843" s="878"/>
      <c r="F843" s="874"/>
      <c r="G843" s="879">
        <v>3204800000</v>
      </c>
      <c r="H843" s="879"/>
      <c r="I843" s="879"/>
      <c r="J843" s="879">
        <v>3204800000</v>
      </c>
      <c r="K843" s="879"/>
      <c r="L843" s="879">
        <v>1280000000</v>
      </c>
      <c r="M843" s="879"/>
      <c r="N843" s="879"/>
      <c r="O843" s="879">
        <v>1280000000</v>
      </c>
      <c r="P843" s="879"/>
      <c r="Q843" s="874"/>
      <c r="R843" s="874"/>
      <c r="S843" s="874"/>
      <c r="T843" s="874"/>
      <c r="U843" s="874"/>
      <c r="V843" s="879">
        <v>734987200</v>
      </c>
      <c r="W843" s="879"/>
      <c r="X843" s="879"/>
      <c r="Y843" s="879">
        <v>734987200</v>
      </c>
      <c r="Z843" s="879"/>
      <c r="AA843" s="879"/>
      <c r="AB843" s="879"/>
      <c r="AC843" s="879"/>
      <c r="AD843" s="879"/>
      <c r="AE843" s="879"/>
      <c r="AF843" s="880">
        <f t="shared" ref="AF843:AG866" si="40">AA843/V843*100</f>
        <v>0</v>
      </c>
      <c r="AG843" s="880"/>
      <c r="AH843" s="880"/>
      <c r="AI843" s="880">
        <f t="shared" si="39"/>
        <v>0</v>
      </c>
      <c r="AJ843" s="878"/>
    </row>
    <row r="844" spans="1:36" s="888" customFormat="1" ht="12">
      <c r="A844" s="889" t="s">
        <v>2674</v>
      </c>
      <c r="B844" s="890" t="s">
        <v>2671</v>
      </c>
      <c r="C844" s="886"/>
      <c r="D844" s="886"/>
      <c r="E844" s="886"/>
      <c r="F844" s="874"/>
      <c r="G844" s="876"/>
      <c r="H844" s="876"/>
      <c r="I844" s="876">
        <f t="shared" ref="I844" si="41">SUM(I846:I866)</f>
        <v>0</v>
      </c>
      <c r="J844" s="876"/>
      <c r="K844" s="876"/>
      <c r="L844" s="876">
        <f>L845+L858</f>
        <v>248216526943</v>
      </c>
      <c r="M844" s="876">
        <f>M845+M858</f>
        <v>248216526943</v>
      </c>
      <c r="N844" s="876"/>
      <c r="O844" s="876"/>
      <c r="P844" s="876"/>
      <c r="Q844" s="874"/>
      <c r="R844" s="874"/>
      <c r="S844" s="874"/>
      <c r="T844" s="874"/>
      <c r="U844" s="874"/>
      <c r="V844" s="876">
        <v>785699675241</v>
      </c>
      <c r="W844" s="876">
        <v>785699675241</v>
      </c>
      <c r="X844" s="876"/>
      <c r="Y844" s="876"/>
      <c r="Z844" s="876"/>
      <c r="AA844" s="881">
        <v>212297207854</v>
      </c>
      <c r="AB844" s="881">
        <v>212297207854</v>
      </c>
      <c r="AC844" s="881"/>
      <c r="AD844" s="881"/>
      <c r="AE844" s="881"/>
      <c r="AF844" s="887">
        <f t="shared" si="40"/>
        <v>27.02014707959265</v>
      </c>
      <c r="AG844" s="887">
        <f t="shared" si="40"/>
        <v>27.02014707959265</v>
      </c>
      <c r="AH844" s="887"/>
      <c r="AI844" s="887"/>
      <c r="AJ844" s="886"/>
    </row>
    <row r="845" spans="1:36" s="888" customFormat="1" ht="12">
      <c r="A845" s="889" t="s">
        <v>304</v>
      </c>
      <c r="B845" s="891" t="s">
        <v>3373</v>
      </c>
      <c r="C845" s="886"/>
      <c r="D845" s="886"/>
      <c r="E845" s="886"/>
      <c r="F845" s="874"/>
      <c r="G845" s="876"/>
      <c r="H845" s="876"/>
      <c r="I845" s="876"/>
      <c r="J845" s="876"/>
      <c r="K845" s="876"/>
      <c r="L845" s="876">
        <f>SUM(L846:L857)</f>
        <v>178103061310</v>
      </c>
      <c r="M845" s="876">
        <f>SUM(M846:M857)</f>
        <v>178103061310</v>
      </c>
      <c r="N845" s="876"/>
      <c r="O845" s="876"/>
      <c r="P845" s="876"/>
      <c r="Q845" s="874"/>
      <c r="R845" s="874"/>
      <c r="S845" s="874"/>
      <c r="T845" s="874"/>
      <c r="U845" s="874"/>
      <c r="V845" s="876">
        <v>474502811176</v>
      </c>
      <c r="W845" s="876">
        <v>474502811176</v>
      </c>
      <c r="X845" s="876"/>
      <c r="Y845" s="876"/>
      <c r="Z845" s="876"/>
      <c r="AA845" s="881">
        <v>166075119339</v>
      </c>
      <c r="AB845" s="881">
        <v>166075119339</v>
      </c>
      <c r="AC845" s="881"/>
      <c r="AD845" s="881"/>
      <c r="AE845" s="881"/>
      <c r="AF845" s="887">
        <f t="shared" si="40"/>
        <v>34.999817793998339</v>
      </c>
      <c r="AG845" s="887">
        <f t="shared" si="40"/>
        <v>34.999817793998339</v>
      </c>
      <c r="AH845" s="887"/>
      <c r="AI845" s="887"/>
      <c r="AJ845" s="886"/>
    </row>
    <row r="846" spans="1:36" ht="24">
      <c r="A846" s="464" t="s">
        <v>193</v>
      </c>
      <c r="B846" s="465" t="s">
        <v>1395</v>
      </c>
      <c r="C846" s="878"/>
      <c r="D846" s="878"/>
      <c r="E846" s="878"/>
      <c r="F846" s="874"/>
      <c r="G846" s="879">
        <v>18826289000</v>
      </c>
      <c r="H846" s="879">
        <v>18826289000</v>
      </c>
      <c r="I846" s="879"/>
      <c r="J846" s="879"/>
      <c r="K846" s="879"/>
      <c r="L846" s="879">
        <v>7080000000</v>
      </c>
      <c r="M846" s="879">
        <v>7080000000</v>
      </c>
      <c r="N846" s="879"/>
      <c r="O846" s="879"/>
      <c r="P846" s="879"/>
      <c r="Q846" s="874"/>
      <c r="R846" s="874"/>
      <c r="S846" s="874"/>
      <c r="T846" s="874"/>
      <c r="U846" s="874"/>
      <c r="V846" s="879">
        <v>11192000000</v>
      </c>
      <c r="W846" s="879">
        <v>11192000000</v>
      </c>
      <c r="X846" s="879"/>
      <c r="Y846" s="879"/>
      <c r="Z846" s="879"/>
      <c r="AA846" s="879">
        <v>4462655381</v>
      </c>
      <c r="AB846" s="879">
        <v>4462655381</v>
      </c>
      <c r="AC846" s="879"/>
      <c r="AD846" s="879"/>
      <c r="AE846" s="879"/>
      <c r="AF846" s="880">
        <f t="shared" si="40"/>
        <v>39.87361848641887</v>
      </c>
      <c r="AG846" s="880">
        <f t="shared" si="40"/>
        <v>39.87361848641887</v>
      </c>
      <c r="AH846" s="880"/>
      <c r="AI846" s="880"/>
      <c r="AJ846" s="878"/>
    </row>
    <row r="847" spans="1:36" ht="36">
      <c r="A847" s="464" t="s">
        <v>83</v>
      </c>
      <c r="B847" s="465" t="s">
        <v>1383</v>
      </c>
      <c r="C847" s="878"/>
      <c r="D847" s="878"/>
      <c r="E847" s="878"/>
      <c r="F847" s="874"/>
      <c r="G847" s="879">
        <v>75850000000</v>
      </c>
      <c r="H847" s="879">
        <v>75850000000</v>
      </c>
      <c r="I847" s="879"/>
      <c r="J847" s="879"/>
      <c r="K847" s="879"/>
      <c r="L847" s="879"/>
      <c r="M847" s="879"/>
      <c r="N847" s="879"/>
      <c r="O847" s="879"/>
      <c r="P847" s="879"/>
      <c r="Q847" s="874"/>
      <c r="R847" s="874"/>
      <c r="S847" s="874"/>
      <c r="T847" s="874"/>
      <c r="U847" s="874"/>
      <c r="V847" s="879">
        <v>6946000000</v>
      </c>
      <c r="W847" s="879">
        <v>6946000000</v>
      </c>
      <c r="X847" s="879"/>
      <c r="Y847" s="879"/>
      <c r="Z847" s="879"/>
      <c r="AA847" s="879"/>
      <c r="AB847" s="879"/>
      <c r="AC847" s="879"/>
      <c r="AD847" s="879"/>
      <c r="AE847" s="879"/>
      <c r="AF847" s="880">
        <f t="shared" si="40"/>
        <v>0</v>
      </c>
      <c r="AG847" s="880">
        <f t="shared" si="40"/>
        <v>0</v>
      </c>
      <c r="AH847" s="880"/>
      <c r="AI847" s="880"/>
      <c r="AJ847" s="878"/>
    </row>
    <row r="848" spans="1:36" ht="24">
      <c r="A848" s="464" t="s">
        <v>84</v>
      </c>
      <c r="B848" s="465" t="s">
        <v>2606</v>
      </c>
      <c r="C848" s="878"/>
      <c r="D848" s="878"/>
      <c r="E848" s="878"/>
      <c r="F848" s="874"/>
      <c r="G848" s="879">
        <v>5302842000</v>
      </c>
      <c r="H848" s="879">
        <v>5302842000</v>
      </c>
      <c r="I848" s="879"/>
      <c r="J848" s="879"/>
      <c r="K848" s="879"/>
      <c r="L848" s="879"/>
      <c r="M848" s="879"/>
      <c r="N848" s="879"/>
      <c r="O848" s="879"/>
      <c r="P848" s="879"/>
      <c r="Q848" s="874"/>
      <c r="R848" s="874"/>
      <c r="S848" s="874"/>
      <c r="T848" s="874"/>
      <c r="U848" s="874"/>
      <c r="V848" s="879">
        <v>86221000000</v>
      </c>
      <c r="W848" s="879">
        <v>86221000000</v>
      </c>
      <c r="X848" s="879"/>
      <c r="Y848" s="879"/>
      <c r="Z848" s="879"/>
      <c r="AA848" s="879">
        <v>32383301940</v>
      </c>
      <c r="AB848" s="879">
        <v>32383301940</v>
      </c>
      <c r="AC848" s="879"/>
      <c r="AD848" s="879"/>
      <c r="AE848" s="879"/>
      <c r="AF848" s="880">
        <f t="shared" si="40"/>
        <v>37.558485682142404</v>
      </c>
      <c r="AG848" s="880">
        <f t="shared" si="40"/>
        <v>37.558485682142404</v>
      </c>
      <c r="AH848" s="880"/>
      <c r="AI848" s="880"/>
      <c r="AJ848" s="878"/>
    </row>
    <row r="849" spans="1:36" ht="36">
      <c r="A849" s="464" t="s">
        <v>85</v>
      </c>
      <c r="B849" s="465" t="s">
        <v>1381</v>
      </c>
      <c r="C849" s="878"/>
      <c r="D849" s="878"/>
      <c r="E849" s="878"/>
      <c r="F849" s="874"/>
      <c r="G849" s="879">
        <v>152868000000</v>
      </c>
      <c r="H849" s="879">
        <v>152868000000</v>
      </c>
      <c r="I849" s="879"/>
      <c r="J849" s="879"/>
      <c r="K849" s="879"/>
      <c r="L849" s="879">
        <v>7036000000</v>
      </c>
      <c r="M849" s="879">
        <v>7036000000</v>
      </c>
      <c r="N849" s="879"/>
      <c r="O849" s="879"/>
      <c r="P849" s="879"/>
      <c r="Q849" s="874"/>
      <c r="R849" s="874"/>
      <c r="S849" s="874"/>
      <c r="T849" s="874"/>
      <c r="U849" s="874"/>
      <c r="V849" s="879">
        <v>7000000000</v>
      </c>
      <c r="W849" s="879">
        <v>7000000000</v>
      </c>
      <c r="X849" s="879"/>
      <c r="Y849" s="879"/>
      <c r="Z849" s="879"/>
      <c r="AA849" s="879">
        <v>6824754700</v>
      </c>
      <c r="AB849" s="879">
        <v>6824754700</v>
      </c>
      <c r="AC849" s="879"/>
      <c r="AD849" s="879"/>
      <c r="AE849" s="879"/>
      <c r="AF849" s="880">
        <f t="shared" si="40"/>
        <v>97.496495714285714</v>
      </c>
      <c r="AG849" s="880">
        <f t="shared" si="40"/>
        <v>97.496495714285714</v>
      </c>
      <c r="AH849" s="880"/>
      <c r="AI849" s="880"/>
      <c r="AJ849" s="878"/>
    </row>
    <row r="850" spans="1:36" ht="48">
      <c r="A850" s="464" t="s">
        <v>86</v>
      </c>
      <c r="B850" s="465" t="s">
        <v>3043</v>
      </c>
      <c r="C850" s="878"/>
      <c r="D850" s="878"/>
      <c r="E850" s="878"/>
      <c r="F850" s="874"/>
      <c r="G850" s="879">
        <v>500970000000</v>
      </c>
      <c r="H850" s="879">
        <v>500970000000</v>
      </c>
      <c r="I850" s="879"/>
      <c r="J850" s="879"/>
      <c r="K850" s="879"/>
      <c r="L850" s="879"/>
      <c r="M850" s="879"/>
      <c r="N850" s="879"/>
      <c r="O850" s="879"/>
      <c r="P850" s="879"/>
      <c r="Q850" s="874"/>
      <c r="R850" s="874"/>
      <c r="S850" s="874"/>
      <c r="T850" s="874"/>
      <c r="U850" s="874"/>
      <c r="V850" s="879">
        <v>957000000</v>
      </c>
      <c r="W850" s="879">
        <v>957000000</v>
      </c>
      <c r="X850" s="879"/>
      <c r="Y850" s="879"/>
      <c r="Z850" s="879"/>
      <c r="AA850" s="879"/>
      <c r="AB850" s="879"/>
      <c r="AC850" s="879"/>
      <c r="AD850" s="879"/>
      <c r="AE850" s="879"/>
      <c r="AF850" s="880">
        <f t="shared" si="40"/>
        <v>0</v>
      </c>
      <c r="AG850" s="880">
        <f t="shared" si="40"/>
        <v>0</v>
      </c>
      <c r="AH850" s="880"/>
      <c r="AI850" s="880"/>
      <c r="AJ850" s="878"/>
    </row>
    <row r="851" spans="1:36" ht="24">
      <c r="A851" s="464" t="s">
        <v>87</v>
      </c>
      <c r="B851" s="465" t="s">
        <v>1434</v>
      </c>
      <c r="C851" s="878"/>
      <c r="D851" s="878"/>
      <c r="E851" s="878"/>
      <c r="F851" s="874"/>
      <c r="G851" s="879">
        <v>272849000000</v>
      </c>
      <c r="H851" s="879">
        <v>272849000000</v>
      </c>
      <c r="I851" s="879"/>
      <c r="J851" s="879"/>
      <c r="K851" s="879"/>
      <c r="L851" s="879"/>
      <c r="M851" s="879"/>
      <c r="N851" s="879"/>
      <c r="O851" s="879"/>
      <c r="P851" s="879"/>
      <c r="Q851" s="874"/>
      <c r="R851" s="874"/>
      <c r="S851" s="874"/>
      <c r="T851" s="874"/>
      <c r="U851" s="874"/>
      <c r="V851" s="879">
        <v>14741000000</v>
      </c>
      <c r="W851" s="879">
        <v>14741000000</v>
      </c>
      <c r="X851" s="879"/>
      <c r="Y851" s="879"/>
      <c r="Z851" s="879"/>
      <c r="AA851" s="879">
        <v>7865074120</v>
      </c>
      <c r="AB851" s="879">
        <v>7865074120</v>
      </c>
      <c r="AC851" s="879"/>
      <c r="AD851" s="879"/>
      <c r="AE851" s="879"/>
      <c r="AF851" s="880">
        <f t="shared" si="40"/>
        <v>53.355092056169859</v>
      </c>
      <c r="AG851" s="880">
        <f t="shared" si="40"/>
        <v>53.355092056169859</v>
      </c>
      <c r="AH851" s="880"/>
      <c r="AI851" s="880"/>
      <c r="AJ851" s="878"/>
    </row>
    <row r="852" spans="1:36" ht="48">
      <c r="A852" s="464" t="s">
        <v>88</v>
      </c>
      <c r="B852" s="465" t="s">
        <v>1433</v>
      </c>
      <c r="C852" s="878"/>
      <c r="D852" s="878"/>
      <c r="E852" s="878"/>
      <c r="F852" s="874"/>
      <c r="G852" s="879">
        <v>1294762000000</v>
      </c>
      <c r="H852" s="879">
        <v>1294762000000</v>
      </c>
      <c r="I852" s="879"/>
      <c r="J852" s="879"/>
      <c r="K852" s="879"/>
      <c r="L852" s="879">
        <v>26249198700</v>
      </c>
      <c r="M852" s="879">
        <v>26249198700</v>
      </c>
      <c r="N852" s="879"/>
      <c r="O852" s="879"/>
      <c r="P852" s="879"/>
      <c r="Q852" s="874"/>
      <c r="R852" s="874"/>
      <c r="S852" s="874"/>
      <c r="T852" s="874"/>
      <c r="U852" s="874"/>
      <c r="V852" s="879">
        <v>161763221946</v>
      </c>
      <c r="W852" s="879">
        <v>161763221946</v>
      </c>
      <c r="X852" s="879"/>
      <c r="Y852" s="879"/>
      <c r="Z852" s="879"/>
      <c r="AA852" s="879">
        <v>39326847588</v>
      </c>
      <c r="AB852" s="879">
        <v>39326847588</v>
      </c>
      <c r="AC852" s="879"/>
      <c r="AD852" s="879"/>
      <c r="AE852" s="879"/>
      <c r="AF852" s="880">
        <f t="shared" si="40"/>
        <v>24.311365163787439</v>
      </c>
      <c r="AG852" s="880">
        <f t="shared" si="40"/>
        <v>24.311365163787439</v>
      </c>
      <c r="AH852" s="880"/>
      <c r="AI852" s="880"/>
      <c r="AJ852" s="878"/>
    </row>
    <row r="853" spans="1:36" ht="48">
      <c r="A853" s="464" t="s">
        <v>218</v>
      </c>
      <c r="B853" s="465" t="s">
        <v>2608</v>
      </c>
      <c r="C853" s="878"/>
      <c r="D853" s="878"/>
      <c r="E853" s="878"/>
      <c r="F853" s="874"/>
      <c r="G853" s="879">
        <v>13000000000</v>
      </c>
      <c r="H853" s="879">
        <v>13000000000</v>
      </c>
      <c r="I853" s="879"/>
      <c r="J853" s="879"/>
      <c r="K853" s="879"/>
      <c r="L853" s="879"/>
      <c r="M853" s="879"/>
      <c r="N853" s="879"/>
      <c r="O853" s="879"/>
      <c r="P853" s="879"/>
      <c r="Q853" s="874"/>
      <c r="R853" s="874"/>
      <c r="S853" s="874"/>
      <c r="T853" s="874"/>
      <c r="U853" s="874"/>
      <c r="V853" s="879">
        <v>78967000000</v>
      </c>
      <c r="W853" s="879">
        <v>78967000000</v>
      </c>
      <c r="X853" s="879"/>
      <c r="Y853" s="879"/>
      <c r="Z853" s="879"/>
      <c r="AA853" s="879"/>
      <c r="AB853" s="879"/>
      <c r="AC853" s="879"/>
      <c r="AD853" s="879"/>
      <c r="AE853" s="879"/>
      <c r="AF853" s="880">
        <f t="shared" si="40"/>
        <v>0</v>
      </c>
      <c r="AG853" s="880">
        <f t="shared" si="40"/>
        <v>0</v>
      </c>
      <c r="AH853" s="880"/>
      <c r="AI853" s="880"/>
      <c r="AJ853" s="878"/>
    </row>
    <row r="854" spans="1:36" ht="48">
      <c r="A854" s="464" t="s">
        <v>219</v>
      </c>
      <c r="B854" s="465" t="s">
        <v>3046</v>
      </c>
      <c r="C854" s="878"/>
      <c r="D854" s="878"/>
      <c r="E854" s="878"/>
      <c r="F854" s="874"/>
      <c r="G854" s="879">
        <v>278731867000</v>
      </c>
      <c r="H854" s="879">
        <v>278731867000</v>
      </c>
      <c r="I854" s="879"/>
      <c r="J854" s="879"/>
      <c r="K854" s="879"/>
      <c r="L854" s="879"/>
      <c r="M854" s="879"/>
      <c r="N854" s="879"/>
      <c r="O854" s="879"/>
      <c r="P854" s="879"/>
      <c r="Q854" s="874"/>
      <c r="R854" s="874"/>
      <c r="S854" s="874"/>
      <c r="T854" s="874"/>
      <c r="U854" s="874"/>
      <c r="V854" s="879">
        <v>2440000000</v>
      </c>
      <c r="W854" s="879">
        <v>2440000000</v>
      </c>
      <c r="X854" s="879"/>
      <c r="Y854" s="879"/>
      <c r="Z854" s="879"/>
      <c r="AA854" s="879"/>
      <c r="AB854" s="879"/>
      <c r="AC854" s="879"/>
      <c r="AD854" s="879"/>
      <c r="AE854" s="879"/>
      <c r="AF854" s="880">
        <f t="shared" si="40"/>
        <v>0</v>
      </c>
      <c r="AG854" s="880">
        <f t="shared" si="40"/>
        <v>0</v>
      </c>
      <c r="AH854" s="880"/>
      <c r="AI854" s="880"/>
      <c r="AJ854" s="878"/>
    </row>
    <row r="855" spans="1:36" ht="36">
      <c r="A855" s="464" t="s">
        <v>477</v>
      </c>
      <c r="B855" s="465" t="s">
        <v>2607</v>
      </c>
      <c r="C855" s="878"/>
      <c r="D855" s="878"/>
      <c r="E855" s="878"/>
      <c r="F855" s="874"/>
      <c r="G855" s="879">
        <v>2000000000</v>
      </c>
      <c r="H855" s="879">
        <v>2000000000</v>
      </c>
      <c r="I855" s="879"/>
      <c r="J855" s="879"/>
      <c r="K855" s="879"/>
      <c r="L855" s="879">
        <v>55328625600</v>
      </c>
      <c r="M855" s="879">
        <v>55328625600</v>
      </c>
      <c r="N855" s="879"/>
      <c r="O855" s="879"/>
      <c r="P855" s="879"/>
      <c r="Q855" s="874"/>
      <c r="R855" s="874"/>
      <c r="S855" s="874"/>
      <c r="T855" s="874"/>
      <c r="U855" s="874"/>
      <c r="V855" s="879">
        <v>56573056160</v>
      </c>
      <c r="W855" s="879">
        <v>56573056160</v>
      </c>
      <c r="X855" s="879"/>
      <c r="Y855" s="879"/>
      <c r="Z855" s="879"/>
      <c r="AA855" s="879">
        <v>34522288400</v>
      </c>
      <c r="AB855" s="879">
        <v>34522288400</v>
      </c>
      <c r="AC855" s="879"/>
      <c r="AD855" s="879"/>
      <c r="AE855" s="879"/>
      <c r="AF855" s="880">
        <f t="shared" si="40"/>
        <v>61.022491523816591</v>
      </c>
      <c r="AG855" s="880">
        <f t="shared" si="40"/>
        <v>61.022491523816591</v>
      </c>
      <c r="AH855" s="880"/>
      <c r="AI855" s="880"/>
      <c r="AJ855" s="878"/>
    </row>
    <row r="856" spans="1:36" ht="36">
      <c r="A856" s="464" t="s">
        <v>895</v>
      </c>
      <c r="B856" s="465" t="s">
        <v>1383</v>
      </c>
      <c r="C856" s="878"/>
      <c r="D856" s="878"/>
      <c r="E856" s="878"/>
      <c r="F856" s="874"/>
      <c r="G856" s="879">
        <v>75850000000</v>
      </c>
      <c r="H856" s="879">
        <v>75850000000</v>
      </c>
      <c r="I856" s="879"/>
      <c r="J856" s="879"/>
      <c r="K856" s="879"/>
      <c r="L856" s="879">
        <v>47593195470</v>
      </c>
      <c r="M856" s="879">
        <v>47593195470</v>
      </c>
      <c r="N856" s="879"/>
      <c r="O856" s="879"/>
      <c r="P856" s="879"/>
      <c r="Q856" s="874"/>
      <c r="R856" s="874"/>
      <c r="S856" s="874"/>
      <c r="T856" s="874"/>
      <c r="U856" s="874"/>
      <c r="V856" s="879">
        <v>12946729100</v>
      </c>
      <c r="W856" s="879">
        <v>12946729100</v>
      </c>
      <c r="X856" s="879"/>
      <c r="Y856" s="879"/>
      <c r="Z856" s="879"/>
      <c r="AA856" s="879">
        <v>11213091840</v>
      </c>
      <c r="AB856" s="879">
        <v>11213091840</v>
      </c>
      <c r="AC856" s="879"/>
      <c r="AD856" s="879"/>
      <c r="AE856" s="879"/>
      <c r="AF856" s="880">
        <f t="shared" si="40"/>
        <v>86.609457519274116</v>
      </c>
      <c r="AG856" s="880">
        <f t="shared" si="40"/>
        <v>86.609457519274116</v>
      </c>
      <c r="AH856" s="880"/>
      <c r="AI856" s="880"/>
      <c r="AJ856" s="878"/>
    </row>
    <row r="857" spans="1:36" ht="24">
      <c r="A857" s="464" t="s">
        <v>240</v>
      </c>
      <c r="B857" s="465" t="s">
        <v>2606</v>
      </c>
      <c r="C857" s="878"/>
      <c r="D857" s="878"/>
      <c r="E857" s="878"/>
      <c r="F857" s="874"/>
      <c r="G857" s="879">
        <v>5302842000</v>
      </c>
      <c r="H857" s="879">
        <v>5302842000</v>
      </c>
      <c r="I857" s="879"/>
      <c r="J857" s="879"/>
      <c r="K857" s="879"/>
      <c r="L857" s="879">
        <v>34816041540</v>
      </c>
      <c r="M857" s="879">
        <v>34816041540</v>
      </c>
      <c r="N857" s="879"/>
      <c r="O857" s="879"/>
      <c r="P857" s="879"/>
      <c r="Q857" s="874"/>
      <c r="R857" s="874"/>
      <c r="S857" s="874"/>
      <c r="T857" s="874"/>
      <c r="U857" s="874"/>
      <c r="V857" s="879">
        <v>34755803970</v>
      </c>
      <c r="W857" s="879">
        <v>34755803970</v>
      </c>
      <c r="X857" s="879"/>
      <c r="Y857" s="879"/>
      <c r="Z857" s="879"/>
      <c r="AA857" s="879">
        <v>29477105370</v>
      </c>
      <c r="AB857" s="879">
        <v>29477105370</v>
      </c>
      <c r="AC857" s="879"/>
      <c r="AD857" s="879"/>
      <c r="AE857" s="879"/>
      <c r="AF857" s="880">
        <f t="shared" si="40"/>
        <v>84.812037136138784</v>
      </c>
      <c r="AG857" s="880">
        <f t="shared" si="40"/>
        <v>84.812037136138784</v>
      </c>
      <c r="AH857" s="880"/>
      <c r="AI857" s="880"/>
      <c r="AJ857" s="878"/>
    </row>
    <row r="858" spans="1:36" s="888" customFormat="1" ht="22.8">
      <c r="A858" s="889" t="s">
        <v>305</v>
      </c>
      <c r="B858" s="891" t="s">
        <v>3374</v>
      </c>
      <c r="C858" s="886"/>
      <c r="D858" s="886"/>
      <c r="E858" s="886"/>
      <c r="F858" s="874"/>
      <c r="G858" s="876"/>
      <c r="H858" s="876"/>
      <c r="I858" s="876"/>
      <c r="J858" s="876"/>
      <c r="K858" s="876"/>
      <c r="L858" s="876">
        <f>SUM(L859:L866)</f>
        <v>70113465633</v>
      </c>
      <c r="M858" s="876">
        <f>SUM(M859:M866)</f>
        <v>70113465633</v>
      </c>
      <c r="N858" s="876"/>
      <c r="O858" s="876"/>
      <c r="P858" s="876"/>
      <c r="Q858" s="874"/>
      <c r="R858" s="874"/>
      <c r="S858" s="874"/>
      <c r="T858" s="874"/>
      <c r="U858" s="874"/>
      <c r="V858" s="876">
        <v>311196864065</v>
      </c>
      <c r="W858" s="876">
        <v>311196864065</v>
      </c>
      <c r="X858" s="876"/>
      <c r="Y858" s="876"/>
      <c r="Z858" s="876"/>
      <c r="AA858" s="881">
        <v>46222088515</v>
      </c>
      <c r="AB858" s="881">
        <v>46222088515</v>
      </c>
      <c r="AC858" s="881"/>
      <c r="AD858" s="881"/>
      <c r="AE858" s="881"/>
      <c r="AF858" s="887">
        <f t="shared" si="40"/>
        <v>14.853005879052027</v>
      </c>
      <c r="AG858" s="887">
        <f t="shared" si="40"/>
        <v>14.853005879052027</v>
      </c>
      <c r="AH858" s="887"/>
      <c r="AI858" s="887"/>
      <c r="AJ858" s="886"/>
    </row>
    <row r="859" spans="1:36" ht="36">
      <c r="A859" s="464" t="s">
        <v>193</v>
      </c>
      <c r="B859" s="465" t="s">
        <v>1383</v>
      </c>
      <c r="C859" s="878"/>
      <c r="D859" s="878"/>
      <c r="E859" s="878"/>
      <c r="F859" s="874"/>
      <c r="G859" s="879">
        <v>75850000000</v>
      </c>
      <c r="H859" s="879">
        <v>75850000000</v>
      </c>
      <c r="I859" s="879"/>
      <c r="J859" s="879"/>
      <c r="K859" s="879"/>
      <c r="L859" s="879">
        <v>3582283530</v>
      </c>
      <c r="M859" s="879">
        <v>3582283530</v>
      </c>
      <c r="N859" s="879"/>
      <c r="O859" s="879"/>
      <c r="P859" s="879"/>
      <c r="Q859" s="874"/>
      <c r="R859" s="874"/>
      <c r="S859" s="874"/>
      <c r="T859" s="874"/>
      <c r="U859" s="874"/>
      <c r="V859" s="879">
        <v>1594237900</v>
      </c>
      <c r="W859" s="879">
        <v>1594237900</v>
      </c>
      <c r="X859" s="879"/>
      <c r="Y859" s="879"/>
      <c r="Z859" s="879"/>
      <c r="AA859" s="879">
        <v>843996160</v>
      </c>
      <c r="AB859" s="879">
        <v>843996160</v>
      </c>
      <c r="AC859" s="879"/>
      <c r="AD859" s="879"/>
      <c r="AE859" s="879"/>
      <c r="AF859" s="880">
        <f t="shared" si="40"/>
        <v>52.940414978216232</v>
      </c>
      <c r="AG859" s="880">
        <f t="shared" si="40"/>
        <v>52.940414978216232</v>
      </c>
      <c r="AH859" s="880"/>
      <c r="AI859" s="880"/>
      <c r="AJ859" s="878"/>
    </row>
    <row r="860" spans="1:36" ht="24">
      <c r="A860" s="464" t="s">
        <v>83</v>
      </c>
      <c r="B860" s="465" t="s">
        <v>2606</v>
      </c>
      <c r="C860" s="878"/>
      <c r="D860" s="878"/>
      <c r="E860" s="878"/>
      <c r="F860" s="874"/>
      <c r="G860" s="879">
        <v>5302842000</v>
      </c>
      <c r="H860" s="879">
        <v>5302842000</v>
      </c>
      <c r="I860" s="879"/>
      <c r="J860" s="879"/>
      <c r="K860" s="879"/>
      <c r="L860" s="879">
        <v>2620336460</v>
      </c>
      <c r="M860" s="879">
        <v>2620336460</v>
      </c>
      <c r="N860" s="879"/>
      <c r="O860" s="879"/>
      <c r="P860" s="879"/>
      <c r="Q860" s="874"/>
      <c r="R860" s="874"/>
      <c r="S860" s="874"/>
      <c r="T860" s="874"/>
      <c r="U860" s="874"/>
      <c r="V860" s="879">
        <v>10229028030</v>
      </c>
      <c r="W860" s="879">
        <v>10229028030</v>
      </c>
      <c r="X860" s="879"/>
      <c r="Y860" s="879"/>
      <c r="Z860" s="879"/>
      <c r="AA860" s="879">
        <v>4656159690</v>
      </c>
      <c r="AB860" s="879">
        <v>4656159690</v>
      </c>
      <c r="AC860" s="879"/>
      <c r="AD860" s="879"/>
      <c r="AE860" s="879"/>
      <c r="AF860" s="880">
        <f t="shared" si="40"/>
        <v>45.519082324774899</v>
      </c>
      <c r="AG860" s="880">
        <f t="shared" si="40"/>
        <v>45.519082324774899</v>
      </c>
      <c r="AH860" s="880"/>
      <c r="AI860" s="880"/>
      <c r="AJ860" s="878"/>
    </row>
    <row r="861" spans="1:36" ht="48">
      <c r="A861" s="464" t="s">
        <v>84</v>
      </c>
      <c r="B861" s="465" t="s">
        <v>3043</v>
      </c>
      <c r="C861" s="878"/>
      <c r="D861" s="878"/>
      <c r="E861" s="878"/>
      <c r="F861" s="874"/>
      <c r="G861" s="879">
        <v>500970000000</v>
      </c>
      <c r="H861" s="879">
        <v>500970000000</v>
      </c>
      <c r="I861" s="879"/>
      <c r="J861" s="879"/>
      <c r="K861" s="879"/>
      <c r="L861" s="879"/>
      <c r="M861" s="879"/>
      <c r="N861" s="879"/>
      <c r="O861" s="879"/>
      <c r="P861" s="879"/>
      <c r="Q861" s="874"/>
      <c r="R861" s="874"/>
      <c r="S861" s="874"/>
      <c r="T861" s="874"/>
      <c r="U861" s="874"/>
      <c r="V861" s="879">
        <v>8829000000</v>
      </c>
      <c r="W861" s="879">
        <v>8829000000</v>
      </c>
      <c r="X861" s="879"/>
      <c r="Y861" s="879"/>
      <c r="Z861" s="879"/>
      <c r="AA861" s="879"/>
      <c r="AB861" s="879"/>
      <c r="AC861" s="879"/>
      <c r="AD861" s="879"/>
      <c r="AE861" s="879"/>
      <c r="AF861" s="880">
        <f t="shared" si="40"/>
        <v>0</v>
      </c>
      <c r="AG861" s="880">
        <f t="shared" si="40"/>
        <v>0</v>
      </c>
      <c r="AH861" s="880"/>
      <c r="AI861" s="880"/>
      <c r="AJ861" s="878"/>
    </row>
    <row r="862" spans="1:36" ht="48">
      <c r="A862" s="464" t="s">
        <v>85</v>
      </c>
      <c r="B862" s="465" t="s">
        <v>2608</v>
      </c>
      <c r="C862" s="878"/>
      <c r="D862" s="878"/>
      <c r="E862" s="878"/>
      <c r="F862" s="874"/>
      <c r="G862" s="879">
        <v>13000000000</v>
      </c>
      <c r="H862" s="879">
        <v>13000000000</v>
      </c>
      <c r="I862" s="879"/>
      <c r="J862" s="879"/>
      <c r="K862" s="879"/>
      <c r="L862" s="879"/>
      <c r="M862" s="879"/>
      <c r="N862" s="879"/>
      <c r="O862" s="879"/>
      <c r="P862" s="879"/>
      <c r="Q862" s="874"/>
      <c r="R862" s="874"/>
      <c r="S862" s="874"/>
      <c r="T862" s="874"/>
      <c r="U862" s="874"/>
      <c r="V862" s="879">
        <v>28770000000</v>
      </c>
      <c r="W862" s="879">
        <v>28770000000</v>
      </c>
      <c r="X862" s="879"/>
      <c r="Y862" s="879"/>
      <c r="Z862" s="879"/>
      <c r="AA862" s="879"/>
      <c r="AB862" s="879"/>
      <c r="AC862" s="879"/>
      <c r="AD862" s="879"/>
      <c r="AE862" s="879"/>
      <c r="AF862" s="880">
        <f t="shared" si="40"/>
        <v>0</v>
      </c>
      <c r="AG862" s="880">
        <f t="shared" si="40"/>
        <v>0</v>
      </c>
      <c r="AH862" s="880"/>
      <c r="AI862" s="880"/>
      <c r="AJ862" s="878"/>
    </row>
    <row r="863" spans="1:36" ht="36">
      <c r="A863" s="464" t="s">
        <v>86</v>
      </c>
      <c r="B863" s="465" t="s">
        <v>2607</v>
      </c>
      <c r="C863" s="878"/>
      <c r="D863" s="878"/>
      <c r="E863" s="878"/>
      <c r="F863" s="874"/>
      <c r="G863" s="879">
        <v>2000000000</v>
      </c>
      <c r="H863" s="879">
        <v>2000000000</v>
      </c>
      <c r="I863" s="879"/>
      <c r="J863" s="879"/>
      <c r="K863" s="879"/>
      <c r="L863" s="879">
        <v>13832156400</v>
      </c>
      <c r="M863" s="879">
        <v>13832156400</v>
      </c>
      <c r="N863" s="879"/>
      <c r="O863" s="879"/>
      <c r="P863" s="879"/>
      <c r="Q863" s="874"/>
      <c r="R863" s="874"/>
      <c r="S863" s="874"/>
      <c r="T863" s="874"/>
      <c r="U863" s="874"/>
      <c r="V863" s="879">
        <v>24871264040</v>
      </c>
      <c r="W863" s="879">
        <v>24871264040</v>
      </c>
      <c r="X863" s="879"/>
      <c r="Y863" s="879"/>
      <c r="Z863" s="879"/>
      <c r="AA863" s="879">
        <v>8630574600</v>
      </c>
      <c r="AB863" s="879">
        <v>8630574600</v>
      </c>
      <c r="AC863" s="879"/>
      <c r="AD863" s="879"/>
      <c r="AE863" s="879"/>
      <c r="AF863" s="880">
        <f t="shared" si="40"/>
        <v>34.700989005301878</v>
      </c>
      <c r="AG863" s="880">
        <f t="shared" si="40"/>
        <v>34.700989005301878</v>
      </c>
      <c r="AH863" s="880"/>
      <c r="AI863" s="880"/>
      <c r="AJ863" s="878"/>
    </row>
    <row r="864" spans="1:36" ht="48">
      <c r="A864" s="464" t="s">
        <v>87</v>
      </c>
      <c r="B864" s="465" t="s">
        <v>3046</v>
      </c>
      <c r="C864" s="878"/>
      <c r="D864" s="878"/>
      <c r="E864" s="878"/>
      <c r="F864" s="874"/>
      <c r="G864" s="879">
        <v>278731867000</v>
      </c>
      <c r="H864" s="879">
        <v>278731867000</v>
      </c>
      <c r="I864" s="879"/>
      <c r="J864" s="879"/>
      <c r="K864" s="879"/>
      <c r="L864" s="879"/>
      <c r="M864" s="879"/>
      <c r="N864" s="879"/>
      <c r="O864" s="879"/>
      <c r="P864" s="879"/>
      <c r="Q864" s="874"/>
      <c r="R864" s="874"/>
      <c r="S864" s="874"/>
      <c r="T864" s="874"/>
      <c r="U864" s="874"/>
      <c r="V864" s="879">
        <v>2990000000</v>
      </c>
      <c r="W864" s="879">
        <v>2990000000</v>
      </c>
      <c r="X864" s="879"/>
      <c r="Y864" s="879"/>
      <c r="Z864" s="879"/>
      <c r="AA864" s="879"/>
      <c r="AB864" s="879"/>
      <c r="AC864" s="879"/>
      <c r="AD864" s="879"/>
      <c r="AE864" s="879"/>
      <c r="AF864" s="880">
        <f t="shared" si="40"/>
        <v>0</v>
      </c>
      <c r="AG864" s="880">
        <f t="shared" si="40"/>
        <v>0</v>
      </c>
      <c r="AH864" s="880"/>
      <c r="AI864" s="880"/>
      <c r="AJ864" s="878"/>
    </row>
    <row r="865" spans="1:36" ht="48">
      <c r="A865" s="464" t="s">
        <v>88</v>
      </c>
      <c r="B865" s="465" t="s">
        <v>1432</v>
      </c>
      <c r="C865" s="878"/>
      <c r="D865" s="878"/>
      <c r="E865" s="878"/>
      <c r="F865" s="874"/>
      <c r="G865" s="879">
        <v>822172000000</v>
      </c>
      <c r="H865" s="879">
        <v>822172000000</v>
      </c>
      <c r="I865" s="879"/>
      <c r="J865" s="879"/>
      <c r="K865" s="879"/>
      <c r="L865" s="879">
        <v>21968302683</v>
      </c>
      <c r="M865" s="879">
        <v>21968302683</v>
      </c>
      <c r="N865" s="879"/>
      <c r="O865" s="879"/>
      <c r="P865" s="879"/>
      <c r="Q865" s="874"/>
      <c r="R865" s="874"/>
      <c r="S865" s="874"/>
      <c r="T865" s="874"/>
      <c r="U865" s="874"/>
      <c r="V865" s="879">
        <v>121922441725</v>
      </c>
      <c r="W865" s="879">
        <v>121922441725</v>
      </c>
      <c r="X865" s="879"/>
      <c r="Y865" s="879"/>
      <c r="Z865" s="879"/>
      <c r="AA865" s="879">
        <v>10938881778</v>
      </c>
      <c r="AB865" s="879">
        <v>10938881778</v>
      </c>
      <c r="AC865" s="879"/>
      <c r="AD865" s="879"/>
      <c r="AE865" s="879"/>
      <c r="AF865" s="880">
        <f t="shared" si="40"/>
        <v>8.9720002513343697</v>
      </c>
      <c r="AG865" s="880">
        <f t="shared" si="40"/>
        <v>8.9720002513343697</v>
      </c>
      <c r="AH865" s="880"/>
      <c r="AI865" s="880"/>
      <c r="AJ865" s="878"/>
    </row>
    <row r="866" spans="1:36" ht="48">
      <c r="A866" s="466" t="s">
        <v>218</v>
      </c>
      <c r="B866" s="467" t="s">
        <v>1433</v>
      </c>
      <c r="C866" s="892"/>
      <c r="D866" s="892"/>
      <c r="E866" s="892"/>
      <c r="F866" s="892"/>
      <c r="G866" s="892">
        <v>1294762000000</v>
      </c>
      <c r="H866" s="892">
        <v>1294762000000</v>
      </c>
      <c r="I866" s="892"/>
      <c r="J866" s="892"/>
      <c r="K866" s="892"/>
      <c r="L866" s="892">
        <v>28110386560</v>
      </c>
      <c r="M866" s="892">
        <v>28110386560</v>
      </c>
      <c r="N866" s="892"/>
      <c r="O866" s="892"/>
      <c r="P866" s="892"/>
      <c r="Q866" s="892"/>
      <c r="R866" s="892"/>
      <c r="S866" s="892"/>
      <c r="T866" s="892"/>
      <c r="U866" s="892"/>
      <c r="V866" s="892">
        <v>111990892370</v>
      </c>
      <c r="W866" s="892">
        <v>111990892370</v>
      </c>
      <c r="X866" s="892"/>
      <c r="Y866" s="892"/>
      <c r="Z866" s="892"/>
      <c r="AA866" s="892">
        <v>21152476287</v>
      </c>
      <c r="AB866" s="892">
        <v>21152476287</v>
      </c>
      <c r="AC866" s="892"/>
      <c r="AD866" s="892"/>
      <c r="AE866" s="892"/>
      <c r="AF866" s="892">
        <f t="shared" si="40"/>
        <v>18.887675452317676</v>
      </c>
      <c r="AG866" s="892">
        <f t="shared" si="40"/>
        <v>18.887675452317676</v>
      </c>
      <c r="AH866" s="892"/>
      <c r="AI866" s="892"/>
      <c r="AJ866" s="892"/>
    </row>
  </sheetData>
  <mergeCells count="27">
    <mergeCell ref="H7:K7"/>
    <mergeCell ref="L7:L8"/>
    <mergeCell ref="M7:P7"/>
    <mergeCell ref="Q7:Q8"/>
    <mergeCell ref="AG7:AJ7"/>
    <mergeCell ref="R7:U7"/>
    <mergeCell ref="V7:V8"/>
    <mergeCell ref="W7:Z7"/>
    <mergeCell ref="AA7:AA8"/>
    <mergeCell ref="AB7:AE7"/>
    <mergeCell ref="AF7:AF8"/>
    <mergeCell ref="A2:AI2"/>
    <mergeCell ref="A3:AI3"/>
    <mergeCell ref="A5:A8"/>
    <mergeCell ref="B5:B8"/>
    <mergeCell ref="C5:C8"/>
    <mergeCell ref="D5:D8"/>
    <mergeCell ref="E5:E8"/>
    <mergeCell ref="F5:K5"/>
    <mergeCell ref="L5:P6"/>
    <mergeCell ref="Q5:U6"/>
    <mergeCell ref="V5:Z6"/>
    <mergeCell ref="AA5:AE6"/>
    <mergeCell ref="AF5:AJ6"/>
    <mergeCell ref="F6:F8"/>
    <mergeCell ref="G6:K6"/>
    <mergeCell ref="G7:G8"/>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L16"/>
  <sheetViews>
    <sheetView workbookViewId="0">
      <selection activeCell="A3" sqref="A3:XFD4"/>
    </sheetView>
  </sheetViews>
  <sheetFormatPr defaultRowHeight="17.399999999999999"/>
  <cols>
    <col min="1" max="1" width="4.07421875" customWidth="1"/>
    <col min="2" max="2" width="14" customWidth="1"/>
    <col min="3" max="12" width="8.23046875" customWidth="1"/>
  </cols>
  <sheetData>
    <row r="1" spans="1:12">
      <c r="L1" s="253" t="s">
        <v>1680</v>
      </c>
    </row>
    <row r="2" spans="1:12">
      <c r="A2" s="1266" t="s">
        <v>2757</v>
      </c>
      <c r="B2" s="1266"/>
      <c r="C2" s="1266"/>
      <c r="D2" s="1266"/>
      <c r="E2" s="1266"/>
      <c r="F2" s="1266"/>
      <c r="G2" s="1266"/>
      <c r="H2" s="1266"/>
      <c r="I2" s="1266"/>
      <c r="J2" s="1266"/>
      <c r="K2" s="1266"/>
      <c r="L2" s="1266"/>
    </row>
    <row r="3" spans="1:12" s="125" customFormat="1" ht="18" hidden="1">
      <c r="A3" s="1267" t="s">
        <v>4014</v>
      </c>
      <c r="B3" s="1267"/>
      <c r="C3" s="1267"/>
      <c r="D3" s="1267"/>
      <c r="E3" s="1267"/>
      <c r="F3" s="1267"/>
      <c r="G3" s="1267"/>
      <c r="H3" s="1267"/>
      <c r="I3" s="1267"/>
      <c r="J3" s="1267"/>
      <c r="K3" s="1267"/>
      <c r="L3" s="1267"/>
    </row>
    <row r="4" spans="1:12" s="125" customFormat="1" ht="18" hidden="1">
      <c r="A4" s="1267" t="s">
        <v>4013</v>
      </c>
      <c r="B4" s="1267"/>
      <c r="C4" s="1267"/>
      <c r="D4" s="1267"/>
      <c r="E4" s="1267"/>
      <c r="F4" s="1267"/>
      <c r="G4" s="1267"/>
      <c r="H4" s="1267"/>
      <c r="I4" s="1267"/>
      <c r="J4" s="1267"/>
      <c r="K4" s="1267"/>
      <c r="L4" s="1267"/>
    </row>
    <row r="5" spans="1:12">
      <c r="A5" s="1271" t="s">
        <v>2777</v>
      </c>
      <c r="B5" s="1271"/>
      <c r="C5" s="1271"/>
      <c r="D5" s="1271"/>
      <c r="E5" s="1271"/>
      <c r="F5" s="1271"/>
      <c r="G5" s="1271"/>
      <c r="H5" s="1271"/>
      <c r="I5" s="1271"/>
      <c r="J5" s="1271"/>
      <c r="K5" s="1271"/>
      <c r="L5" s="1271"/>
    </row>
    <row r="6" spans="1:12">
      <c r="L6" s="56" t="s">
        <v>1315</v>
      </c>
    </row>
    <row r="7" spans="1:12">
      <c r="A7" s="1268" t="s">
        <v>311</v>
      </c>
      <c r="B7" s="1268" t="s">
        <v>1681</v>
      </c>
      <c r="C7" s="1268" t="s">
        <v>2773</v>
      </c>
      <c r="D7" s="1268" t="s">
        <v>2758</v>
      </c>
      <c r="E7" s="1268"/>
      <c r="F7" s="1268"/>
      <c r="G7" s="1268"/>
      <c r="H7" s="1268" t="s">
        <v>2759</v>
      </c>
      <c r="I7" s="1268"/>
      <c r="J7" s="1268"/>
      <c r="K7" s="1268"/>
      <c r="L7" s="1268" t="s">
        <v>3937</v>
      </c>
    </row>
    <row r="8" spans="1:12" ht="35.25" customHeight="1">
      <c r="A8" s="1268"/>
      <c r="B8" s="1268"/>
      <c r="C8" s="1268"/>
      <c r="D8" s="1268" t="s">
        <v>1682</v>
      </c>
      <c r="E8" s="1268"/>
      <c r="F8" s="1268" t="s">
        <v>1683</v>
      </c>
      <c r="G8" s="1268" t="s">
        <v>1684</v>
      </c>
      <c r="H8" s="1268" t="s">
        <v>1682</v>
      </c>
      <c r="I8" s="1268"/>
      <c r="J8" s="1268" t="s">
        <v>1683</v>
      </c>
      <c r="K8" s="1268" t="s">
        <v>1684</v>
      </c>
      <c r="L8" s="1268"/>
    </row>
    <row r="9" spans="1:12" ht="68.25" customHeight="1">
      <c r="A9" s="1268"/>
      <c r="B9" s="1268"/>
      <c r="C9" s="1268"/>
      <c r="D9" s="447" t="s">
        <v>297</v>
      </c>
      <c r="E9" s="447" t="s">
        <v>1685</v>
      </c>
      <c r="F9" s="1268"/>
      <c r="G9" s="1268"/>
      <c r="H9" s="447" t="s">
        <v>297</v>
      </c>
      <c r="I9" s="447" t="s">
        <v>1685</v>
      </c>
      <c r="J9" s="1268"/>
      <c r="K9" s="1268"/>
      <c r="L9" s="1268"/>
    </row>
    <row r="10" spans="1:12" s="264" customFormat="1" ht="13.8">
      <c r="A10" s="263" t="s">
        <v>299</v>
      </c>
      <c r="B10" s="263" t="s">
        <v>300</v>
      </c>
      <c r="C10" s="263">
        <v>1</v>
      </c>
      <c r="D10" s="263">
        <v>2</v>
      </c>
      <c r="E10" s="263">
        <v>3</v>
      </c>
      <c r="F10" s="263">
        <v>4</v>
      </c>
      <c r="G10" s="263" t="s">
        <v>1686</v>
      </c>
      <c r="H10" s="263">
        <v>6</v>
      </c>
      <c r="I10" s="263">
        <v>7</v>
      </c>
      <c r="J10" s="263">
        <v>8</v>
      </c>
      <c r="K10" s="263" t="s">
        <v>1687</v>
      </c>
      <c r="L10" s="263" t="s">
        <v>1688</v>
      </c>
    </row>
    <row r="11" spans="1:12" ht="31.2">
      <c r="A11" s="58">
        <v>1</v>
      </c>
      <c r="B11" s="59" t="s">
        <v>2465</v>
      </c>
      <c r="C11" s="265">
        <v>13285</v>
      </c>
      <c r="D11" s="265"/>
      <c r="E11" s="265"/>
      <c r="F11" s="265"/>
      <c r="G11" s="265">
        <f>F11-D11</f>
        <v>0</v>
      </c>
      <c r="H11" s="265">
        <v>871</v>
      </c>
      <c r="I11" s="265"/>
      <c r="J11" s="265">
        <v>13407</v>
      </c>
      <c r="K11" s="265">
        <f>H11-I11</f>
        <v>871</v>
      </c>
      <c r="L11" s="265">
        <f>C11+H11-J11</f>
        <v>749</v>
      </c>
    </row>
    <row r="12" spans="1:12">
      <c r="A12" s="58">
        <v>2</v>
      </c>
      <c r="B12" s="59" t="s">
        <v>1689</v>
      </c>
      <c r="C12" s="265">
        <v>324478</v>
      </c>
      <c r="D12" s="265"/>
      <c r="E12" s="265"/>
      <c r="F12" s="265"/>
      <c r="G12" s="265">
        <f>F12-D12</f>
        <v>0</v>
      </c>
      <c r="H12" s="265">
        <v>263916</v>
      </c>
      <c r="I12" s="265"/>
      <c r="J12" s="265">
        <v>451211</v>
      </c>
      <c r="K12" s="265">
        <f t="shared" ref="K12:K15" si="0">H12-I12</f>
        <v>263916</v>
      </c>
      <c r="L12" s="265">
        <f t="shared" ref="L12:L15" si="1">C12+H12-J12</f>
        <v>137183</v>
      </c>
    </row>
    <row r="13" spans="1:12" ht="46.8">
      <c r="A13" s="58">
        <v>3</v>
      </c>
      <c r="B13" s="59" t="s">
        <v>1690</v>
      </c>
      <c r="C13" s="266">
        <v>55707</v>
      </c>
      <c r="D13" s="266">
        <f>E13</f>
        <v>10000</v>
      </c>
      <c r="E13" s="266">
        <v>10000</v>
      </c>
      <c r="F13" s="265"/>
      <c r="G13" s="265"/>
      <c r="H13" s="266">
        <v>16935</v>
      </c>
      <c r="I13" s="266">
        <v>10000</v>
      </c>
      <c r="J13" s="266"/>
      <c r="K13" s="265">
        <f t="shared" si="0"/>
        <v>6935</v>
      </c>
      <c r="L13" s="265">
        <f t="shared" si="1"/>
        <v>72642</v>
      </c>
    </row>
    <row r="14" spans="1:12">
      <c r="A14" s="58">
        <v>4</v>
      </c>
      <c r="B14" s="59" t="s">
        <v>1691</v>
      </c>
      <c r="C14" s="266">
        <v>28518</v>
      </c>
      <c r="D14" s="266">
        <f>E14</f>
        <v>3000</v>
      </c>
      <c r="E14" s="266">
        <v>3000</v>
      </c>
      <c r="F14" s="265"/>
      <c r="G14" s="265"/>
      <c r="H14" s="266">
        <v>5110</v>
      </c>
      <c r="I14" s="266">
        <v>3000</v>
      </c>
      <c r="J14" s="266">
        <v>5099</v>
      </c>
      <c r="K14" s="265">
        <f t="shared" si="0"/>
        <v>2110</v>
      </c>
      <c r="L14" s="265">
        <f t="shared" si="1"/>
        <v>28529</v>
      </c>
    </row>
    <row r="15" spans="1:12" ht="27.6">
      <c r="A15" s="58">
        <v>5</v>
      </c>
      <c r="B15" s="452" t="s">
        <v>2466</v>
      </c>
      <c r="C15" s="266">
        <f>2180+218467</f>
        <v>220647</v>
      </c>
      <c r="D15" s="266"/>
      <c r="E15" s="59"/>
      <c r="F15" s="265"/>
      <c r="G15" s="265">
        <f t="shared" ref="G15" si="2">F15-D15</f>
        <v>0</v>
      </c>
      <c r="H15" s="266">
        <f>42940+144</f>
        <v>43084</v>
      </c>
      <c r="I15" s="59"/>
      <c r="J15" s="266">
        <f>26407+68+76</f>
        <v>26551</v>
      </c>
      <c r="K15" s="265">
        <f t="shared" si="0"/>
        <v>43084</v>
      </c>
      <c r="L15" s="265">
        <f t="shared" si="1"/>
        <v>237180</v>
      </c>
    </row>
    <row r="16" spans="1:12" s="482" customFormat="1">
      <c r="C16" s="483"/>
      <c r="D16" s="483"/>
      <c r="E16" s="483"/>
      <c r="F16" s="483"/>
      <c r="G16" s="483"/>
      <c r="H16" s="483"/>
      <c r="I16" s="483"/>
      <c r="J16" s="483"/>
      <c r="K16" s="483"/>
      <c r="L16" s="483"/>
    </row>
  </sheetData>
  <mergeCells count="16">
    <mergeCell ref="A2:L2"/>
    <mergeCell ref="A5:L5"/>
    <mergeCell ref="A7:A9"/>
    <mergeCell ref="B7:B9"/>
    <mergeCell ref="C7:C9"/>
    <mergeCell ref="D7:G7"/>
    <mergeCell ref="H7:K7"/>
    <mergeCell ref="L7:L9"/>
    <mergeCell ref="D8:E8"/>
    <mergeCell ref="F8:F9"/>
    <mergeCell ref="G8:G9"/>
    <mergeCell ref="H8:I8"/>
    <mergeCell ref="J8:J9"/>
    <mergeCell ref="K8:K9"/>
    <mergeCell ref="A3:L3"/>
    <mergeCell ref="A4:L4"/>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8"/>
  <sheetViews>
    <sheetView tabSelected="1" workbookViewId="0">
      <selection activeCell="A4" sqref="A4:E4"/>
    </sheetView>
  </sheetViews>
  <sheetFormatPr defaultRowHeight="17.399999999999999"/>
  <cols>
    <col min="1" max="1" width="4.69140625" customWidth="1"/>
    <col min="2" max="2" width="31.3046875" customWidth="1"/>
    <col min="3" max="4" width="11.69140625" customWidth="1"/>
    <col min="5" max="5" width="11" customWidth="1"/>
  </cols>
  <sheetData>
    <row r="1" spans="1:5">
      <c r="E1" s="256" t="s">
        <v>1670</v>
      </c>
    </row>
    <row r="2" spans="1:5">
      <c r="A2" s="1373" t="s">
        <v>2760</v>
      </c>
      <c r="B2" s="1373"/>
      <c r="C2" s="1373"/>
      <c r="D2" s="1373"/>
      <c r="E2" s="1373"/>
    </row>
    <row r="3" spans="1:5">
      <c r="A3" s="1373" t="s">
        <v>1671</v>
      </c>
      <c r="B3" s="1373"/>
      <c r="C3" s="1373"/>
      <c r="D3" s="1373"/>
      <c r="E3" s="1373"/>
    </row>
    <row r="4" spans="1:5" s="125" customFormat="1" ht="18" hidden="1">
      <c r="A4" s="1375" t="s">
        <v>4015</v>
      </c>
      <c r="B4" s="1375"/>
      <c r="C4" s="1375"/>
      <c r="D4" s="1375"/>
      <c r="E4" s="1375"/>
    </row>
    <row r="5" spans="1:5" s="125" customFormat="1" ht="18" hidden="1">
      <c r="A5" s="1375" t="s">
        <v>4020</v>
      </c>
      <c r="B5" s="1375"/>
      <c r="C5" s="1375"/>
      <c r="D5" s="1375"/>
      <c r="E5" s="1375"/>
    </row>
    <row r="6" spans="1:5" ht="40.5" customHeight="1">
      <c r="A6" s="1374" t="s">
        <v>4021</v>
      </c>
      <c r="B6" s="1375"/>
      <c r="C6" s="1375"/>
      <c r="D6" s="1375"/>
      <c r="E6" s="1375"/>
    </row>
    <row r="7" spans="1:5">
      <c r="E7" s="255" t="s">
        <v>1315</v>
      </c>
    </row>
    <row r="8" spans="1:5" ht="31.2">
      <c r="A8" s="434" t="s">
        <v>311</v>
      </c>
      <c r="B8" s="434" t="s">
        <v>296</v>
      </c>
      <c r="C8" s="434" t="s">
        <v>2758</v>
      </c>
      <c r="D8" s="434" t="s">
        <v>2759</v>
      </c>
      <c r="E8" s="434" t="s">
        <v>598</v>
      </c>
    </row>
    <row r="9" spans="1:5" s="436" customFormat="1" ht="13.8">
      <c r="A9" s="435" t="s">
        <v>299</v>
      </c>
      <c r="B9" s="435" t="s">
        <v>300</v>
      </c>
      <c r="C9" s="435">
        <v>1</v>
      </c>
      <c r="D9" s="435">
        <v>2</v>
      </c>
      <c r="E9" s="435" t="s">
        <v>628</v>
      </c>
    </row>
    <row r="10" spans="1:5">
      <c r="A10" s="437"/>
      <c r="B10" s="438" t="s">
        <v>676</v>
      </c>
      <c r="C10" s="439">
        <f>C11+C14+C15+C16+C17+C18</f>
        <v>696566</v>
      </c>
      <c r="D10" s="439">
        <f>D11+D14+D15+D16+D17+D18</f>
        <v>700566</v>
      </c>
      <c r="E10" s="440">
        <f>(D10/C10)*100</f>
        <v>100.57424565654942</v>
      </c>
    </row>
    <row r="11" spans="1:5">
      <c r="A11" s="437">
        <v>1</v>
      </c>
      <c r="B11" s="441" t="s">
        <v>1672</v>
      </c>
      <c r="C11" s="265">
        <f>C12+C13</f>
        <v>88001</v>
      </c>
      <c r="D11" s="265">
        <f>D12+D13</f>
        <v>110418</v>
      </c>
      <c r="E11" s="442">
        <f t="shared" ref="E11:E18" si="0">(D11/C11)*100</f>
        <v>125.47357416392995</v>
      </c>
    </row>
    <row r="12" spans="1:5">
      <c r="A12" s="437" t="s">
        <v>609</v>
      </c>
      <c r="B12" s="443" t="s">
        <v>1673</v>
      </c>
      <c r="C12" s="265">
        <v>16129</v>
      </c>
      <c r="D12" s="265">
        <v>18392</v>
      </c>
      <c r="E12" s="442">
        <f t="shared" si="0"/>
        <v>114.03062806125612</v>
      </c>
    </row>
    <row r="13" spans="1:5">
      <c r="A13" s="437" t="s">
        <v>609</v>
      </c>
      <c r="B13" s="443" t="s">
        <v>1674</v>
      </c>
      <c r="C13" s="265">
        <v>71872</v>
      </c>
      <c r="D13" s="265">
        <v>92026</v>
      </c>
      <c r="E13" s="442">
        <f t="shared" si="0"/>
        <v>128.04151825467497</v>
      </c>
    </row>
    <row r="14" spans="1:5">
      <c r="A14" s="437">
        <v>2</v>
      </c>
      <c r="B14" s="441" t="s">
        <v>1675</v>
      </c>
      <c r="C14" s="265">
        <v>9300</v>
      </c>
      <c r="D14" s="265">
        <v>10186</v>
      </c>
      <c r="E14" s="442">
        <f t="shared" si="0"/>
        <v>109.5268817204301</v>
      </c>
    </row>
    <row r="15" spans="1:5">
      <c r="A15" s="437">
        <v>3</v>
      </c>
      <c r="B15" s="441" t="s">
        <v>1676</v>
      </c>
      <c r="C15" s="265">
        <v>466300</v>
      </c>
      <c r="D15" s="265">
        <v>427299</v>
      </c>
      <c r="E15" s="442">
        <f t="shared" si="0"/>
        <v>91.636071198799058</v>
      </c>
    </row>
    <row r="16" spans="1:5">
      <c r="A16" s="437">
        <v>4</v>
      </c>
      <c r="B16" s="441" t="s">
        <v>1677</v>
      </c>
      <c r="C16" s="265"/>
      <c r="D16" s="265">
        <v>10261</v>
      </c>
      <c r="E16" s="442"/>
    </row>
    <row r="17" spans="1:5">
      <c r="A17" s="437">
        <v>5</v>
      </c>
      <c r="B17" s="441" t="s">
        <v>1678</v>
      </c>
      <c r="C17" s="265">
        <v>11000</v>
      </c>
      <c r="D17" s="265">
        <v>9170</v>
      </c>
      <c r="E17" s="442">
        <f t="shared" si="0"/>
        <v>83.36363636363636</v>
      </c>
    </row>
    <row r="18" spans="1:5">
      <c r="A18" s="437">
        <v>6</v>
      </c>
      <c r="B18" s="441" t="s">
        <v>1679</v>
      </c>
      <c r="C18" s="265">
        <v>121965</v>
      </c>
      <c r="D18" s="265">
        <v>133232</v>
      </c>
      <c r="E18" s="442">
        <f t="shared" si="0"/>
        <v>109.23789611773869</v>
      </c>
    </row>
  </sheetData>
  <mergeCells count="5">
    <mergeCell ref="A2:E2"/>
    <mergeCell ref="A3:E3"/>
    <mergeCell ref="A6:E6"/>
    <mergeCell ref="A4:E4"/>
    <mergeCell ref="A5:E5"/>
  </mergeCells>
  <pageMargins left="0.62" right="0.2" top="0.56000000000000005" bottom="0.63" header="0.3" footer="0.3"/>
  <pageSetup paperSize="9" orientation="portrait" r:id="rId1"/>
  <headerFoot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dimension ref="A1:N43"/>
  <sheetViews>
    <sheetView workbookViewId="0">
      <selection activeCell="B21" sqref="B21"/>
    </sheetView>
  </sheetViews>
  <sheetFormatPr defaultColWidth="7.07421875" defaultRowHeight="13.2"/>
  <cols>
    <col min="1" max="1" width="2.3828125" style="24" customWidth="1"/>
    <col min="2" max="2" width="15.3046875" style="38" customWidth="1"/>
    <col min="3" max="3" width="13.07421875" style="24" customWidth="1"/>
    <col min="4" max="4" width="13" style="24" customWidth="1"/>
    <col min="5" max="6" width="12.23046875" style="24" customWidth="1"/>
    <col min="7" max="7" width="3" style="24" customWidth="1"/>
    <col min="8" max="8" width="12.3046875" style="38" customWidth="1"/>
    <col min="9" max="9" width="12.3828125" style="24" customWidth="1"/>
    <col min="10" max="10" width="12.4609375" style="24" customWidth="1"/>
    <col min="11" max="11" width="12.07421875" style="24" customWidth="1"/>
    <col min="12" max="12" width="12.3828125" style="24" customWidth="1"/>
    <col min="13" max="13" width="7.07421875" style="24" customWidth="1"/>
    <col min="14" max="14" width="14.921875" style="24" customWidth="1"/>
    <col min="15" max="16384" width="7.07421875" style="24"/>
  </cols>
  <sheetData>
    <row r="1" spans="1:14" s="44" customFormat="1">
      <c r="A1" s="1376" t="s">
        <v>481</v>
      </c>
      <c r="B1" s="1376"/>
      <c r="F1" s="24"/>
      <c r="G1" s="24"/>
      <c r="I1" s="1386" t="s">
        <v>869</v>
      </c>
      <c r="J1" s="1386"/>
      <c r="K1" s="1386"/>
      <c r="L1" s="1386"/>
    </row>
    <row r="2" spans="1:14" s="44" customFormat="1">
      <c r="A2" s="1376" t="s">
        <v>881</v>
      </c>
      <c r="B2" s="1376"/>
    </row>
    <row r="3" spans="1:14" s="44" customFormat="1">
      <c r="D3" s="86"/>
    </row>
    <row r="4" spans="1:14" s="44" customFormat="1" ht="21" customHeight="1">
      <c r="A4" s="1376" t="s">
        <v>2761</v>
      </c>
      <c r="B4" s="1376"/>
      <c r="C4" s="1376"/>
      <c r="D4" s="1376"/>
      <c r="E4" s="1376"/>
      <c r="F4" s="1376"/>
      <c r="G4" s="1376"/>
      <c r="H4" s="1376"/>
      <c r="I4" s="1376"/>
      <c r="J4" s="1376"/>
      <c r="K4" s="1376"/>
      <c r="L4" s="1376"/>
    </row>
    <row r="5" spans="1:14" s="44" customFormat="1">
      <c r="A5" s="1198"/>
      <c r="B5" s="1194"/>
      <c r="C5" s="1195">
        <f>C9-E18-F18-C23</f>
        <v>18018154448935</v>
      </c>
      <c r="D5" s="1194"/>
      <c r="E5" s="1194"/>
      <c r="F5" s="1194"/>
      <c r="G5" s="1198"/>
      <c r="I5" s="86"/>
      <c r="J5" s="86"/>
      <c r="K5" s="1385" t="s">
        <v>367</v>
      </c>
      <c r="L5" s="1385"/>
      <c r="N5" s="86"/>
    </row>
    <row r="6" spans="1:14" s="44" customFormat="1">
      <c r="A6" s="1379" t="s">
        <v>50</v>
      </c>
      <c r="B6" s="1380"/>
      <c r="C6" s="1383" t="s">
        <v>479</v>
      </c>
      <c r="D6" s="1383" t="s">
        <v>191</v>
      </c>
      <c r="E6" s="1383" t="s">
        <v>51</v>
      </c>
      <c r="F6" s="1383" t="s">
        <v>52</v>
      </c>
      <c r="G6" s="1379" t="s">
        <v>53</v>
      </c>
      <c r="H6" s="1380"/>
      <c r="I6" s="1383" t="s">
        <v>479</v>
      </c>
      <c r="J6" s="1383" t="s">
        <v>885</v>
      </c>
      <c r="K6" s="1383" t="s">
        <v>54</v>
      </c>
      <c r="L6" s="1383" t="s">
        <v>55</v>
      </c>
      <c r="N6" s="86"/>
    </row>
    <row r="7" spans="1:14" s="23" customFormat="1" ht="13.5" customHeight="1">
      <c r="A7" s="1381"/>
      <c r="B7" s="1382"/>
      <c r="C7" s="1384"/>
      <c r="D7" s="1384"/>
      <c r="E7" s="1384"/>
      <c r="F7" s="1384"/>
      <c r="G7" s="1381"/>
      <c r="H7" s="1382"/>
      <c r="I7" s="1384"/>
      <c r="J7" s="1384"/>
      <c r="K7" s="1384"/>
      <c r="L7" s="1384"/>
      <c r="M7" s="25"/>
      <c r="N7" s="655"/>
    </row>
    <row r="8" spans="1:14" s="23" customFormat="1" ht="12.75" customHeight="1">
      <c r="A8" s="1377">
        <v>1</v>
      </c>
      <c r="B8" s="1378"/>
      <c r="C8" s="26">
        <v>2</v>
      </c>
      <c r="D8" s="26">
        <v>3</v>
      </c>
      <c r="E8" s="27">
        <v>4</v>
      </c>
      <c r="F8" s="26">
        <v>5</v>
      </c>
      <c r="G8" s="1377">
        <v>6</v>
      </c>
      <c r="H8" s="1378"/>
      <c r="I8" s="27">
        <v>6</v>
      </c>
      <c r="J8" s="27"/>
      <c r="K8" s="27">
        <v>7</v>
      </c>
      <c r="L8" s="26">
        <v>8</v>
      </c>
      <c r="M8" s="25"/>
      <c r="N8" s="655"/>
    </row>
    <row r="9" spans="1:14" ht="23.25" customHeight="1">
      <c r="A9" s="1143"/>
      <c r="B9" s="1152" t="s">
        <v>57</v>
      </c>
      <c r="C9" s="1153">
        <f>C10+C23</f>
        <v>25158606174741</v>
      </c>
      <c r="D9" s="1153">
        <f>D10+D23</f>
        <v>13870703237074</v>
      </c>
      <c r="E9" s="1144">
        <f>E10+E23</f>
        <v>8566061660907</v>
      </c>
      <c r="F9" s="1144">
        <f>F10+F23</f>
        <v>2721841276760</v>
      </c>
      <c r="G9" s="1156"/>
      <c r="H9" s="1152" t="s">
        <v>58</v>
      </c>
      <c r="I9" s="1144">
        <f>K9+L9+J9</f>
        <v>24976033167167</v>
      </c>
      <c r="J9" s="1144">
        <f>J10+J23</f>
        <v>13869721551224</v>
      </c>
      <c r="K9" s="1144">
        <f>K10+K23</f>
        <v>8506534067080</v>
      </c>
      <c r="L9" s="1144">
        <f>L10+L23</f>
        <v>2599777548863</v>
      </c>
      <c r="M9" s="34"/>
      <c r="N9" s="29"/>
    </row>
    <row r="10" spans="1:14" ht="27.75" customHeight="1">
      <c r="A10" s="1139" t="s">
        <v>299</v>
      </c>
      <c r="B10" s="1149" t="s">
        <v>59</v>
      </c>
      <c r="C10" s="1145">
        <f>C11+C12+C13+C14+C15+C16+C17+C18</f>
        <v>25005841034602</v>
      </c>
      <c r="D10" s="1145">
        <f>D11+D12+D14+D15+D16+D17+D18+D13</f>
        <v>13717938096935</v>
      </c>
      <c r="E10" s="1145">
        <f t="shared" ref="E10:F10" si="0">E11+E12+E14+E15+E16+E17+E18</f>
        <v>8566061660907</v>
      </c>
      <c r="F10" s="1145">
        <f t="shared" si="0"/>
        <v>2721841276760</v>
      </c>
      <c r="G10" s="1157" t="s">
        <v>299</v>
      </c>
      <c r="H10" s="1149" t="s">
        <v>60</v>
      </c>
      <c r="I10" s="1145">
        <f>K10+L10+J10</f>
        <v>24933033167167</v>
      </c>
      <c r="J10" s="1145">
        <f>J11+J14+J15+J16+J17+J18+J19+J20</f>
        <v>13826721551224</v>
      </c>
      <c r="K10" s="1145">
        <f>K11+K14+K15+K16+K18+K19+K20</f>
        <v>8506534067080</v>
      </c>
      <c r="L10" s="1145">
        <f>L11+L14+L15+L16+L18+L19+L20</f>
        <v>2599777548863</v>
      </c>
      <c r="M10" s="28"/>
      <c r="N10" s="29"/>
    </row>
    <row r="11" spans="1:14" ht="26.4">
      <c r="A11" s="743">
        <v>1</v>
      </c>
      <c r="B11" s="1140" t="s">
        <v>61</v>
      </c>
      <c r="C11" s="477">
        <f>E11+F11+D11</f>
        <v>4270621447064</v>
      </c>
      <c r="D11" s="477">
        <f>'61.342'!G9-'60.342'!D12-D16-D13</f>
        <v>2210230309638</v>
      </c>
      <c r="E11" s="477">
        <f>'61.342'!H9-'60.342'!E12-E16</f>
        <v>1144609751400</v>
      </c>
      <c r="F11" s="477">
        <f>'61.342'!I9-'60.342'!F12-F16</f>
        <v>915781386026</v>
      </c>
      <c r="G11" s="1095">
        <v>1</v>
      </c>
      <c r="H11" s="1140" t="s">
        <v>356</v>
      </c>
      <c r="I11" s="741">
        <f>K11+L11+J11</f>
        <v>5315615838163</v>
      </c>
      <c r="J11" s="741">
        <f>J12</f>
        <v>2551333239172</v>
      </c>
      <c r="K11" s="741">
        <f>K12</f>
        <v>1747141494193</v>
      </c>
      <c r="L11" s="741">
        <f>L12</f>
        <v>1017141104798</v>
      </c>
      <c r="M11" s="28"/>
      <c r="N11" s="656"/>
    </row>
    <row r="12" spans="1:14" ht="26.4">
      <c r="A12" s="743">
        <v>2</v>
      </c>
      <c r="B12" s="1140" t="s">
        <v>62</v>
      </c>
      <c r="C12" s="477">
        <f>E12+F12+D12</f>
        <v>1133983035100</v>
      </c>
      <c r="D12" s="477">
        <f>'61.342'!G12+'61.342'!G14+'61.342'!G15+'61.342'!G21+'61.342'!G22+'61.342'!G23+'61.342'!G28+'61.342'!G30+'61.342'!G33+'61.342'!G41+'61.342'!G42+'61.342'!G43+'61.342'!G51+'61.342'!G52</f>
        <v>793082471544</v>
      </c>
      <c r="E12" s="477">
        <f>'61.342'!H12+'61.342'!H14+'61.342'!H15+'61.342'!H21+'61.342'!H22+'61.342'!H23+'61.342'!H28+'61.342'!H30+'61.342'!H33+'61.342'!H41+'61.342'!H42+'61.342'!H43+'61.342'!H51+'61.342'!H52</f>
        <v>340900291456</v>
      </c>
      <c r="F12" s="477">
        <f>'61.342'!I12+'61.342'!I14+'61.342'!I15+'61.342'!I21+'61.342'!I22+'61.342'!I23+'61.342'!I28+'61.342'!I30+'61.342'!I33+'61.342'!I41+'61.342'!I42+'61.342'!I43+'61.342'!I51+'61.342'!I52</f>
        <v>272100</v>
      </c>
      <c r="G12" s="1095" t="s">
        <v>56</v>
      </c>
      <c r="H12" s="1140" t="s">
        <v>63</v>
      </c>
      <c r="I12" s="477">
        <f>K12+L12+J12</f>
        <v>5315615838163</v>
      </c>
      <c r="J12" s="477">
        <f>'62.342'!F12</f>
        <v>2551333239172</v>
      </c>
      <c r="K12" s="477">
        <f>'62.342'!G12</f>
        <v>1747141494193</v>
      </c>
      <c r="L12" s="477">
        <f>'62.342'!H12</f>
        <v>1017141104798</v>
      </c>
      <c r="M12" s="28"/>
    </row>
    <row r="13" spans="1:14" ht="26.4">
      <c r="A13" s="743">
        <v>3</v>
      </c>
      <c r="B13" s="1140" t="s">
        <v>64</v>
      </c>
      <c r="C13" s="477">
        <f>D13+E13+F13</f>
        <v>70000000000</v>
      </c>
      <c r="D13" s="477">
        <f>'61.342'!G107</f>
        <v>70000000000</v>
      </c>
      <c r="E13" s="1146"/>
      <c r="F13" s="1146"/>
      <c r="G13" s="1095"/>
      <c r="H13" s="1150" t="s">
        <v>2883</v>
      </c>
      <c r="I13" s="741">
        <f>K13+L13+J13</f>
        <v>0</v>
      </c>
      <c r="J13" s="1146"/>
      <c r="K13" s="1146"/>
      <c r="L13" s="1146"/>
      <c r="M13" s="28"/>
    </row>
    <row r="14" spans="1:14">
      <c r="A14" s="743">
        <v>4</v>
      </c>
      <c r="B14" s="1140" t="s">
        <v>65</v>
      </c>
      <c r="C14" s="477">
        <f>E14+F14+D14</f>
        <v>707295999994</v>
      </c>
      <c r="D14" s="477">
        <f>'61.342'!G129</f>
        <v>118105127</v>
      </c>
      <c r="E14" s="1147">
        <f>'61.342'!H129</f>
        <v>405636122892</v>
      </c>
      <c r="F14" s="477">
        <f>'61.342'!I129</f>
        <v>301541771975</v>
      </c>
      <c r="G14" s="1095">
        <v>2</v>
      </c>
      <c r="H14" s="1140" t="s">
        <v>650</v>
      </c>
      <c r="I14" s="741">
        <f t="shared" ref="I14:I20" si="1">K14+L14+J14</f>
        <v>0</v>
      </c>
      <c r="J14" s="1147"/>
      <c r="K14" s="1146"/>
      <c r="L14" s="1146"/>
      <c r="M14" s="28"/>
    </row>
    <row r="15" spans="1:14" ht="26.4">
      <c r="A15" s="743">
        <v>5</v>
      </c>
      <c r="B15" s="1140" t="s">
        <v>66</v>
      </c>
      <c r="C15" s="477">
        <f t="shared" ref="C15:C17" si="2">E15+F15+D15</f>
        <v>3602559941404</v>
      </c>
      <c r="D15" s="477">
        <f>'61.342'!G128</f>
        <v>2462636914852</v>
      </c>
      <c r="E15" s="1147">
        <f>'61.342'!H128</f>
        <v>816861353954</v>
      </c>
      <c r="F15" s="477">
        <f>'61.342'!I128</f>
        <v>323061672598</v>
      </c>
      <c r="G15" s="1095">
        <v>3</v>
      </c>
      <c r="H15" s="1140" t="s">
        <v>360</v>
      </c>
      <c r="I15" s="1147">
        <f>K15+L15+J15</f>
        <v>7192381417897</v>
      </c>
      <c r="J15" s="477">
        <f>'62.342'!F30</f>
        <v>2325006656556</v>
      </c>
      <c r="K15" s="477">
        <f>'62.342'!G30</f>
        <v>3830886700245</v>
      </c>
      <c r="L15" s="477">
        <f>'62.342'!H30</f>
        <v>1036488061096</v>
      </c>
      <c r="M15" s="28"/>
    </row>
    <row r="16" spans="1:14" ht="26.4">
      <c r="A16" s="743">
        <v>6</v>
      </c>
      <c r="B16" s="1140" t="s">
        <v>67</v>
      </c>
      <c r="C16" s="477">
        <f t="shared" si="2"/>
        <v>1197978788</v>
      </c>
      <c r="D16" s="477">
        <f>'61.342'!G103</f>
        <v>1197978788</v>
      </c>
      <c r="E16" s="741">
        <f>'61.342'!H103</f>
        <v>0</v>
      </c>
      <c r="F16" s="741">
        <f>'61.342'!I103</f>
        <v>0</v>
      </c>
      <c r="G16" s="1095">
        <v>4</v>
      </c>
      <c r="H16" s="1140" t="s">
        <v>68</v>
      </c>
      <c r="I16" s="1147">
        <f t="shared" si="1"/>
        <v>1000000000</v>
      </c>
      <c r="J16" s="477">
        <f>'62.342'!F45</f>
        <v>1000000000</v>
      </c>
      <c r="K16" s="477"/>
      <c r="L16" s="477"/>
      <c r="M16" s="28"/>
    </row>
    <row r="17" spans="1:13" ht="26.4">
      <c r="A17" s="743">
        <v>7</v>
      </c>
      <c r="B17" s="1140" t="s">
        <v>915</v>
      </c>
      <c r="C17" s="477">
        <f t="shared" si="2"/>
        <v>197093261312</v>
      </c>
      <c r="D17" s="477">
        <f>'61.342'!G127</f>
        <v>145269531713</v>
      </c>
      <c r="E17" s="477">
        <f>'61.342'!H127</f>
        <v>51823729599</v>
      </c>
      <c r="F17" s="477">
        <f>'61.342'!I127</f>
        <v>0</v>
      </c>
      <c r="G17" s="1095">
        <v>5</v>
      </c>
      <c r="H17" s="1140" t="s">
        <v>2677</v>
      </c>
      <c r="I17" s="1147">
        <f t="shared" si="1"/>
        <v>1197978788</v>
      </c>
      <c r="J17" s="477">
        <f>'62.342'!F46</f>
        <v>1197978788</v>
      </c>
      <c r="K17" s="477"/>
      <c r="L17" s="477"/>
      <c r="M17" s="28"/>
    </row>
    <row r="18" spans="1:13" ht="26.25" customHeight="1">
      <c r="A18" s="743">
        <v>8</v>
      </c>
      <c r="B18" s="1140" t="s">
        <v>69</v>
      </c>
      <c r="C18" s="477">
        <f>E18+F18+D18</f>
        <v>15023089370940</v>
      </c>
      <c r="D18" s="1147">
        <f>D19+D20</f>
        <v>8035402785273</v>
      </c>
      <c r="E18" s="1147">
        <f>E19+E20</f>
        <v>5806230411606</v>
      </c>
      <c r="F18" s="1147">
        <f>F19+F20</f>
        <v>1181456174061</v>
      </c>
      <c r="G18" s="1095">
        <v>6</v>
      </c>
      <c r="H18" s="1140" t="s">
        <v>70</v>
      </c>
      <c r="I18" s="1147">
        <f t="shared" si="1"/>
        <v>6987686585667</v>
      </c>
      <c r="J18" s="477">
        <f>'62.342'!F52</f>
        <v>5806230411606</v>
      </c>
      <c r="K18" s="477">
        <f>'62.342'!G52</f>
        <v>1181456174061</v>
      </c>
      <c r="L18" s="477"/>
      <c r="M18" s="28"/>
    </row>
    <row r="19" spans="1:13" ht="26.4">
      <c r="A19" s="743"/>
      <c r="B19" s="1140" t="s">
        <v>71</v>
      </c>
      <c r="C19" s="477">
        <f t="shared" ref="C19:C20" si="3">E19+F19+D19</f>
        <v>8773426094746</v>
      </c>
      <c r="D19" s="477">
        <f>'61.342'!G123</f>
        <v>5012940000000</v>
      </c>
      <c r="E19" s="1147">
        <f>'61.342'!H123</f>
        <v>3170787153755</v>
      </c>
      <c r="F19" s="1147">
        <f>'61.342'!I123</f>
        <v>589698940991</v>
      </c>
      <c r="G19" s="1095">
        <v>7</v>
      </c>
      <c r="H19" s="1140" t="s">
        <v>72</v>
      </c>
      <c r="I19" s="1147">
        <f t="shared" si="1"/>
        <v>5242984325692</v>
      </c>
      <c r="J19" s="477">
        <f>'62.342'!F47</f>
        <v>3141953265102</v>
      </c>
      <c r="K19" s="477">
        <f>'62.342'!G47</f>
        <v>1606706407220</v>
      </c>
      <c r="L19" s="477">
        <f>'62.342'!H47</f>
        <v>494324653370</v>
      </c>
      <c r="M19" s="28"/>
    </row>
    <row r="20" spans="1:13" ht="26.4">
      <c r="A20" s="743"/>
      <c r="B20" s="1140" t="s">
        <v>4011</v>
      </c>
      <c r="C20" s="477">
        <f t="shared" si="3"/>
        <v>6249663276194</v>
      </c>
      <c r="D20" s="477">
        <f>'61.342'!G124</f>
        <v>3022462785273</v>
      </c>
      <c r="E20" s="1147">
        <f>'61.342'!H124</f>
        <v>2635443257851</v>
      </c>
      <c r="F20" s="1147">
        <f>'61.342'!I124</f>
        <v>591757233070</v>
      </c>
      <c r="G20" s="1095">
        <v>8</v>
      </c>
      <c r="H20" s="1140" t="s">
        <v>75</v>
      </c>
      <c r="I20" s="1147">
        <f t="shared" si="1"/>
        <v>192167020960</v>
      </c>
      <c r="J20" s="477"/>
      <c r="K20" s="477">
        <f>'62.342'!G57</f>
        <v>140343291361</v>
      </c>
      <c r="L20" s="477">
        <f>'62.342'!H57</f>
        <v>51823729599</v>
      </c>
      <c r="M20" s="28"/>
    </row>
    <row r="21" spans="1:13" ht="26.25" customHeight="1">
      <c r="A21" s="1141"/>
      <c r="B21" s="1142" t="s">
        <v>73</v>
      </c>
      <c r="C21" s="1158">
        <f>E21+F21+D21</f>
        <v>182573007574</v>
      </c>
      <c r="D21" s="1159">
        <f>D9-J9</f>
        <v>981685850</v>
      </c>
      <c r="E21" s="1159">
        <f>E9-K9</f>
        <v>59527593827</v>
      </c>
      <c r="F21" s="1159">
        <f>F9-L9</f>
        <v>122063727897</v>
      </c>
      <c r="G21" s="1160"/>
      <c r="H21" s="1148"/>
      <c r="I21" s="742">
        <f>K21+L21</f>
        <v>0</v>
      </c>
      <c r="J21" s="742"/>
      <c r="K21" s="742"/>
      <c r="L21" s="742"/>
      <c r="M21" s="28"/>
    </row>
    <row r="22" spans="1:13" ht="26.25" customHeight="1">
      <c r="A22" s="93"/>
      <c r="B22" s="1151" t="s">
        <v>1254</v>
      </c>
      <c r="C22" s="1161"/>
      <c r="D22" s="1162"/>
      <c r="E22" s="1162"/>
      <c r="F22" s="1162"/>
      <c r="G22" s="1163"/>
      <c r="H22" s="473"/>
      <c r="I22" s="739"/>
      <c r="J22" s="739"/>
      <c r="K22" s="739"/>
      <c r="L22" s="739"/>
      <c r="M22" s="28"/>
    </row>
    <row r="23" spans="1:13" s="31" customFormat="1" ht="28.5" customHeight="1">
      <c r="A23" s="1135" t="s">
        <v>300</v>
      </c>
      <c r="B23" s="1136" t="s">
        <v>1255</v>
      </c>
      <c r="C23" s="1138">
        <f>E23+F23+D23</f>
        <v>152765140139</v>
      </c>
      <c r="D23" s="1138">
        <f>'61.342'!G114</f>
        <v>152765140139</v>
      </c>
      <c r="E23" s="1137"/>
      <c r="F23" s="1137"/>
      <c r="G23" s="1199" t="s">
        <v>300</v>
      </c>
      <c r="H23" s="1136" t="s">
        <v>1256</v>
      </c>
      <c r="I23" s="1137">
        <f>SUM(J23:L23)</f>
        <v>43000000000</v>
      </c>
      <c r="J23" s="1137">
        <f>'62.342'!F58</f>
        <v>43000000000</v>
      </c>
      <c r="K23" s="1137">
        <f>'62.342'!G48</f>
        <v>0</v>
      </c>
      <c r="L23" s="740"/>
      <c r="M23" s="30"/>
    </row>
    <row r="24" spans="1:13">
      <c r="A24" s="32"/>
      <c r="B24" s="1196">
        <f>D18</f>
        <v>8035402785273</v>
      </c>
      <c r="C24" s="34">
        <f>'61.342'!F8</f>
        <v>553954524132</v>
      </c>
      <c r="D24" s="34">
        <f>D10-D18</f>
        <v>5682535311662</v>
      </c>
      <c r="E24" s="34">
        <f>E10-E18</f>
        <v>2759831249301</v>
      </c>
      <c r="F24" s="34">
        <f>F10-F18</f>
        <v>1540385102699</v>
      </c>
      <c r="G24" s="32"/>
      <c r="H24" s="1196">
        <f>I9-I23-I18</f>
        <v>17945346581500</v>
      </c>
      <c r="I24" s="34"/>
      <c r="J24" s="34">
        <f>I24-J23</f>
        <v>-43000000000</v>
      </c>
      <c r="K24" s="34"/>
      <c r="L24" s="28"/>
    </row>
    <row r="25" spans="1:13" ht="25.5" customHeight="1">
      <c r="A25" s="32" t="s">
        <v>74</v>
      </c>
      <c r="B25" s="1387" t="s">
        <v>2865</v>
      </c>
      <c r="C25" s="1387"/>
      <c r="D25" s="34"/>
      <c r="E25" s="1388" t="s">
        <v>2881</v>
      </c>
      <c r="F25" s="1388"/>
      <c r="G25" s="1388"/>
      <c r="H25" s="481"/>
      <c r="I25" s="1388" t="s">
        <v>2882</v>
      </c>
      <c r="J25" s="1388"/>
      <c r="K25" s="1388"/>
      <c r="L25" s="1388"/>
      <c r="M25" s="44"/>
    </row>
    <row r="26" spans="1:13" s="23" customFormat="1" ht="16.5" customHeight="1">
      <c r="B26" s="1198" t="s">
        <v>882</v>
      </c>
      <c r="D26" s="486"/>
      <c r="E26" s="1376" t="s">
        <v>883</v>
      </c>
      <c r="F26" s="1376"/>
      <c r="G26" s="1376"/>
      <c r="H26" s="36">
        <f>C34-H24</f>
        <v>72807867435</v>
      </c>
      <c r="I26" s="1376" t="s">
        <v>525</v>
      </c>
      <c r="J26" s="1376"/>
      <c r="K26" s="1376"/>
      <c r="L26" s="1376"/>
      <c r="M26" s="44"/>
    </row>
    <row r="27" spans="1:13" ht="15" customHeight="1">
      <c r="A27" s="37"/>
      <c r="C27" s="29"/>
      <c r="E27" s="1198"/>
      <c r="F27" s="1198"/>
      <c r="H27" s="484"/>
      <c r="I27" s="1376" t="s">
        <v>1257</v>
      </c>
      <c r="J27" s="1376"/>
      <c r="K27" s="1376"/>
      <c r="L27" s="1376"/>
      <c r="M27" s="44"/>
    </row>
    <row r="28" spans="1:13" ht="12.75" customHeight="1">
      <c r="C28" s="29"/>
      <c r="F28" s="29"/>
      <c r="H28" s="29"/>
      <c r="I28" s="44"/>
      <c r="J28" s="1376"/>
      <c r="K28" s="1376"/>
      <c r="L28" s="44"/>
      <c r="M28" s="44"/>
    </row>
    <row r="29" spans="1:13">
      <c r="D29" s="29">
        <f>B24+C24+D24+E24+F24</f>
        <v>18572108973067</v>
      </c>
      <c r="E29" s="29"/>
      <c r="F29" s="29"/>
      <c r="I29" s="86"/>
      <c r="J29" s="43"/>
      <c r="K29" s="44"/>
      <c r="L29" s="44"/>
      <c r="M29" s="44"/>
    </row>
    <row r="30" spans="1:13" ht="17.25" customHeight="1">
      <c r="B30" s="50"/>
      <c r="C30" s="51"/>
      <c r="D30" s="51">
        <f>'61.342'!D8</f>
        <v>13679089000000</v>
      </c>
      <c r="E30" s="1376"/>
      <c r="F30" s="1376"/>
      <c r="I30" s="44"/>
      <c r="J30" s="86"/>
      <c r="K30" s="44"/>
      <c r="L30" s="44"/>
      <c r="M30" s="44"/>
    </row>
    <row r="31" spans="1:13" ht="18" customHeight="1">
      <c r="A31" s="37"/>
      <c r="B31" s="52"/>
      <c r="C31" s="52"/>
      <c r="D31" s="1197">
        <f>D29/D30*100%</f>
        <v>1.3577007191829076</v>
      </c>
      <c r="E31" s="35"/>
      <c r="F31" s="35"/>
      <c r="G31" s="35"/>
      <c r="I31" s="44"/>
      <c r="J31" s="43"/>
      <c r="K31" s="44"/>
      <c r="L31" s="44"/>
      <c r="M31" s="44"/>
    </row>
    <row r="32" spans="1:13">
      <c r="A32" s="37"/>
      <c r="B32" s="52"/>
      <c r="C32" s="53"/>
      <c r="D32" s="53">
        <f>B24+C24+D24+E24+F24+D23</f>
        <v>18724874113206</v>
      </c>
      <c r="E32" s="1201">
        <f>D32-E17</f>
        <v>18673050383607</v>
      </c>
      <c r="F32" s="35"/>
      <c r="G32" s="35"/>
      <c r="I32" s="1376"/>
      <c r="J32" s="1376"/>
      <c r="K32" s="1376"/>
      <c r="L32" s="1376"/>
      <c r="M32" s="44"/>
    </row>
    <row r="33" spans="1:12">
      <c r="A33" s="37"/>
      <c r="B33" s="52"/>
      <c r="C33" s="53"/>
      <c r="D33" s="53"/>
      <c r="E33" s="37"/>
      <c r="F33" s="37"/>
      <c r="G33" s="37"/>
      <c r="H33" s="54"/>
      <c r="I33" s="53"/>
      <c r="J33" s="53"/>
      <c r="K33" s="53"/>
    </row>
    <row r="34" spans="1:12" ht="13.5" customHeight="1">
      <c r="B34" s="52"/>
      <c r="C34" s="53">
        <f>C10-E18-F18</f>
        <v>18018154448935</v>
      </c>
      <c r="D34" s="53"/>
      <c r="E34" s="37"/>
      <c r="G34" s="37"/>
      <c r="H34" s="52"/>
      <c r="I34" s="53"/>
      <c r="J34" s="53"/>
      <c r="K34" s="53"/>
    </row>
    <row r="35" spans="1:12" ht="10.5" customHeight="1">
      <c r="B35" s="52"/>
      <c r="C35" s="53"/>
      <c r="D35" s="53"/>
      <c r="I35" s="51"/>
      <c r="J35" s="51"/>
      <c r="K35" s="51"/>
    </row>
    <row r="36" spans="1:12">
      <c r="B36" s="52"/>
      <c r="C36" s="53"/>
      <c r="D36" s="53"/>
      <c r="I36" s="51"/>
      <c r="J36" s="51"/>
      <c r="K36" s="51"/>
    </row>
    <row r="37" spans="1:12">
      <c r="B37" s="50"/>
      <c r="C37" s="51"/>
      <c r="D37" s="51"/>
      <c r="I37" s="51"/>
      <c r="J37" s="51"/>
      <c r="K37" s="51"/>
    </row>
    <row r="38" spans="1:12">
      <c r="B38" s="50"/>
      <c r="C38" s="51"/>
      <c r="D38" s="51"/>
      <c r="I38" s="51"/>
      <c r="J38" s="51"/>
      <c r="K38" s="51"/>
    </row>
    <row r="39" spans="1:12">
      <c r="B39" s="50"/>
      <c r="C39" s="51"/>
      <c r="D39" s="51"/>
      <c r="I39" s="51"/>
      <c r="J39" s="51"/>
      <c r="K39" s="51"/>
    </row>
    <row r="40" spans="1:12">
      <c r="I40" s="51"/>
      <c r="J40" s="51"/>
      <c r="K40" s="51"/>
    </row>
    <row r="41" spans="1:12">
      <c r="I41" s="51"/>
      <c r="J41" s="51"/>
      <c r="K41" s="51"/>
    </row>
    <row r="42" spans="1:12">
      <c r="H42" s="55"/>
      <c r="I42" s="51"/>
      <c r="J42" s="51"/>
      <c r="K42" s="51"/>
      <c r="L42" s="51"/>
    </row>
    <row r="43" spans="1:12">
      <c r="I43" s="51"/>
      <c r="J43" s="51"/>
      <c r="K43" s="51"/>
    </row>
  </sheetData>
  <mergeCells count="26">
    <mergeCell ref="B25:C25"/>
    <mergeCell ref="E25:G25"/>
    <mergeCell ref="E26:G26"/>
    <mergeCell ref="I32:L32"/>
    <mergeCell ref="L6:L7"/>
    <mergeCell ref="E30:F30"/>
    <mergeCell ref="K6:K7"/>
    <mergeCell ref="I25:L25"/>
    <mergeCell ref="I6:I7"/>
    <mergeCell ref="J28:K28"/>
    <mergeCell ref="A1:B1"/>
    <mergeCell ref="A2:B2"/>
    <mergeCell ref="I27:L27"/>
    <mergeCell ref="A8:B8"/>
    <mergeCell ref="A6:B7"/>
    <mergeCell ref="G8:H8"/>
    <mergeCell ref="I26:L26"/>
    <mergeCell ref="A4:L4"/>
    <mergeCell ref="C6:C7"/>
    <mergeCell ref="K5:L5"/>
    <mergeCell ref="E6:E7"/>
    <mergeCell ref="F6:F7"/>
    <mergeCell ref="G6:H7"/>
    <mergeCell ref="D6:D7"/>
    <mergeCell ref="J6:J7"/>
    <mergeCell ref="I1:L1"/>
  </mergeCells>
  <phoneticPr fontId="43" type="noConversion"/>
  <pageMargins left="0.35" right="0.19685039370078741" top="0.47244094488188981" bottom="0.43307086614173229" header="0.35433070866141736" footer="0.23622047244094491"/>
  <pageSetup paperSize="9" scale="8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143"/>
  <sheetViews>
    <sheetView topLeftCell="A112" workbookViewId="0">
      <selection activeCell="G131" sqref="G131"/>
    </sheetView>
  </sheetViews>
  <sheetFormatPr defaultColWidth="8.765625" defaultRowHeight="15"/>
  <cols>
    <col min="1" max="1" width="3.4609375" style="148" customWidth="1"/>
    <col min="2" max="2" width="28.4609375" style="148" customWidth="1"/>
    <col min="3" max="3" width="14.765625" style="148" customWidth="1"/>
    <col min="4" max="4" width="14.69140625" style="148" customWidth="1"/>
    <col min="5" max="5" width="15.69140625" style="148" customWidth="1"/>
    <col min="6" max="6" width="13.4609375" style="148" customWidth="1"/>
    <col min="7" max="7" width="14.4609375" style="148" customWidth="1"/>
    <col min="8" max="8" width="15" style="148" customWidth="1"/>
    <col min="9" max="9" width="14.23046875" style="148" customWidth="1"/>
    <col min="10" max="10" width="6.921875" style="154" customWidth="1"/>
    <col min="11" max="11" width="7.765625" style="154" customWidth="1"/>
    <col min="12" max="12" width="16.61328125" style="148" bestFit="1" customWidth="1"/>
    <col min="13" max="16384" width="8.765625" style="148"/>
  </cols>
  <sheetData>
    <row r="1" spans="1:15" s="9" customFormat="1" ht="15.6">
      <c r="A1" s="1275" t="s">
        <v>481</v>
      </c>
      <c r="B1" s="1275"/>
      <c r="E1" s="406"/>
      <c r="F1" s="406"/>
      <c r="H1" s="1276" t="s">
        <v>870</v>
      </c>
      <c r="I1" s="1276"/>
      <c r="J1" s="1276"/>
      <c r="K1" s="1276"/>
    </row>
    <row r="2" spans="1:15" s="9" customFormat="1" ht="15.6">
      <c r="A2" s="1275" t="s">
        <v>881</v>
      </c>
      <c r="B2" s="1275"/>
      <c r="E2" s="251"/>
      <c r="F2" s="251"/>
      <c r="J2" s="497"/>
      <c r="K2" s="497"/>
    </row>
    <row r="3" spans="1:15" s="499" customFormat="1" ht="22.5" customHeight="1">
      <c r="A3" s="1392" t="s">
        <v>2762</v>
      </c>
      <c r="B3" s="1392"/>
      <c r="C3" s="1392"/>
      <c r="D3" s="1392"/>
      <c r="E3" s="1392"/>
      <c r="F3" s="1392"/>
      <c r="G3" s="1392"/>
      <c r="H3" s="1392"/>
      <c r="I3" s="1392"/>
      <c r="J3" s="1392"/>
      <c r="K3" s="1392"/>
      <c r="L3" s="97"/>
      <c r="M3" s="498"/>
      <c r="N3" s="498"/>
      <c r="O3" s="498"/>
    </row>
    <row r="4" spans="1:15" s="499" customFormat="1" ht="15.6">
      <c r="A4" s="500"/>
      <c r="B4" s="501"/>
      <c r="C4" s="502"/>
      <c r="D4" s="502"/>
      <c r="E4" s="502"/>
      <c r="F4" s="502"/>
      <c r="G4" s="502"/>
      <c r="H4" s="502"/>
      <c r="I4" s="498"/>
      <c r="J4" s="503" t="s">
        <v>78</v>
      </c>
      <c r="K4" s="504"/>
    </row>
    <row r="5" spans="1:15" s="505" customFormat="1" ht="31.5" customHeight="1">
      <c r="A5" s="1390" t="s">
        <v>311</v>
      </c>
      <c r="B5" s="1390" t="s">
        <v>296</v>
      </c>
      <c r="C5" s="1390" t="s">
        <v>165</v>
      </c>
      <c r="D5" s="1390"/>
      <c r="E5" s="1390" t="s">
        <v>446</v>
      </c>
      <c r="F5" s="1390" t="s">
        <v>166</v>
      </c>
      <c r="G5" s="1390"/>
      <c r="H5" s="1390"/>
      <c r="I5" s="1390"/>
      <c r="J5" s="1391" t="s">
        <v>702</v>
      </c>
      <c r="K5" s="1391"/>
    </row>
    <row r="6" spans="1:15" s="505" customFormat="1" ht="62.25" customHeight="1">
      <c r="A6" s="1390"/>
      <c r="B6" s="1390"/>
      <c r="C6" s="492" t="s">
        <v>887</v>
      </c>
      <c r="D6" s="492" t="s">
        <v>886</v>
      </c>
      <c r="E6" s="1390"/>
      <c r="F6" s="492" t="s">
        <v>703</v>
      </c>
      <c r="G6" s="492" t="s">
        <v>191</v>
      </c>
      <c r="H6" s="492" t="s">
        <v>51</v>
      </c>
      <c r="I6" s="492" t="s">
        <v>192</v>
      </c>
      <c r="J6" s="493" t="s">
        <v>887</v>
      </c>
      <c r="K6" s="493" t="s">
        <v>886</v>
      </c>
    </row>
    <row r="7" spans="1:15" s="507" customFormat="1" ht="15.6">
      <c r="A7" s="69" t="s">
        <v>299</v>
      </c>
      <c r="B7" s="69" t="s">
        <v>300</v>
      </c>
      <c r="C7" s="69">
        <v>1</v>
      </c>
      <c r="D7" s="69">
        <v>2</v>
      </c>
      <c r="E7" s="69" t="s">
        <v>704</v>
      </c>
      <c r="F7" s="69">
        <v>4</v>
      </c>
      <c r="G7" s="69">
        <v>5</v>
      </c>
      <c r="H7" s="69">
        <v>6</v>
      </c>
      <c r="I7" s="69">
        <v>7</v>
      </c>
      <c r="J7" s="506" t="s">
        <v>705</v>
      </c>
      <c r="K7" s="506" t="s">
        <v>706</v>
      </c>
    </row>
    <row r="8" spans="1:15" s="505" customFormat="1" ht="15.6">
      <c r="A8" s="69"/>
      <c r="B8" s="492" t="s">
        <v>707</v>
      </c>
      <c r="C8" s="77">
        <f>SUBTOTAL(9,C9:C129)-C58</f>
        <v>12643089000000</v>
      </c>
      <c r="D8" s="77">
        <f>SUBTOTAL(9,D9:D129)-D58</f>
        <v>13679089000000</v>
      </c>
      <c r="E8" s="77">
        <f>SUBTOTAL(9,E9:E129)-E58</f>
        <v>25712560698873</v>
      </c>
      <c r="F8" s="77">
        <f t="shared" ref="F8:I8" si="0">SUBTOTAL(9,F9:F129)-F58</f>
        <v>553954524132</v>
      </c>
      <c r="G8" s="77">
        <f t="shared" si="0"/>
        <v>13870703237074</v>
      </c>
      <c r="H8" s="77">
        <f t="shared" si="0"/>
        <v>8566061660907</v>
      </c>
      <c r="I8" s="77">
        <f t="shared" si="0"/>
        <v>2721841276760</v>
      </c>
      <c r="J8" s="95">
        <f>E8/C8</f>
        <v>2.0337245667473351</v>
      </c>
      <c r="K8" s="95">
        <f>E8/D8</f>
        <v>1.8796983263193185</v>
      </c>
    </row>
    <row r="9" spans="1:15" s="505" customFormat="1" ht="15.6">
      <c r="A9" s="492" t="s">
        <v>299</v>
      </c>
      <c r="B9" s="67" t="s">
        <v>708</v>
      </c>
      <c r="C9" s="77">
        <f>SUBTOTAL(9,C11:C113)-C58</f>
        <v>4464000000000</v>
      </c>
      <c r="D9" s="77">
        <f>SUBTOTAL(9,D11:D113)-D58</f>
        <v>5500000000000</v>
      </c>
      <c r="E9" s="77">
        <f>SUBTOTAL(9,E10:E113)-E58</f>
        <v>6029756985084</v>
      </c>
      <c r="F9" s="77">
        <f t="shared" ref="F9:I9" si="1">SUBTOTAL(9,F10:F113)-F58</f>
        <v>553954524132</v>
      </c>
      <c r="G9" s="77">
        <f t="shared" si="1"/>
        <v>3074510759970</v>
      </c>
      <c r="H9" s="77">
        <f t="shared" si="1"/>
        <v>1485510042856</v>
      </c>
      <c r="I9" s="77">
        <f t="shared" si="1"/>
        <v>915781658126</v>
      </c>
      <c r="J9" s="95">
        <f>E9/C9</f>
        <v>1.3507520127876345</v>
      </c>
      <c r="K9" s="95">
        <f>E9/D9</f>
        <v>1.0963194518334545</v>
      </c>
      <c r="L9" s="508">
        <f>I9+H9+G9</f>
        <v>5475802460952</v>
      </c>
    </row>
    <row r="10" spans="1:15" s="505" customFormat="1" ht="15.6">
      <c r="A10" s="494" t="s">
        <v>304</v>
      </c>
      <c r="B10" s="495" t="s">
        <v>480</v>
      </c>
      <c r="C10" s="496">
        <f>SUBTOTAL(9,C11:C81)-C58</f>
        <v>4244000000000</v>
      </c>
      <c r="D10" s="496">
        <f>SUBTOTAL(9,D11:D81)-D58</f>
        <v>5200000000000</v>
      </c>
      <c r="E10" s="496">
        <f>SUBTOTAL(9,E11:E81)-E58</f>
        <v>5600442549394</v>
      </c>
      <c r="F10" s="496">
        <f t="shared" ref="F10:I10" si="2">SUBTOTAL(9,F11:F81)-F58</f>
        <v>356822664449</v>
      </c>
      <c r="G10" s="496">
        <f t="shared" si="2"/>
        <v>2897588651182</v>
      </c>
      <c r="H10" s="496">
        <f t="shared" si="2"/>
        <v>1485120042856</v>
      </c>
      <c r="I10" s="496">
        <f t="shared" si="2"/>
        <v>860911190907</v>
      </c>
      <c r="J10" s="95">
        <f>E10/C10</f>
        <v>1.3196141728072572</v>
      </c>
      <c r="K10" s="95">
        <f>E10/D10</f>
        <v>1.0770081825757691</v>
      </c>
      <c r="L10" s="505">
        <f>L9/D9*100</f>
        <v>99.560044744581816</v>
      </c>
    </row>
    <row r="11" spans="1:15" s="505" customFormat="1" ht="31.2">
      <c r="A11" s="492">
        <v>1</v>
      </c>
      <c r="B11" s="67" t="s">
        <v>709</v>
      </c>
      <c r="C11" s="77">
        <f>SUBTOTAL(9,C12:C19)</f>
        <v>150000000000</v>
      </c>
      <c r="D11" s="77">
        <f>SUBTOTAL(9,D12:D19)</f>
        <v>150000000000</v>
      </c>
      <c r="E11" s="77">
        <f>SUBTOTAL(9,E12:E19)</f>
        <v>146593609937</v>
      </c>
      <c r="F11" s="77">
        <f t="shared" ref="F11:I11" si="3">SUBTOTAL(9,F12:F19)</f>
        <v>0</v>
      </c>
      <c r="G11" s="77">
        <f t="shared" si="3"/>
        <v>146435160588</v>
      </c>
      <c r="H11" s="77">
        <f t="shared" si="3"/>
        <v>158449349</v>
      </c>
      <c r="I11" s="77">
        <f t="shared" si="3"/>
        <v>0</v>
      </c>
      <c r="J11" s="95">
        <f>E11/C11</f>
        <v>0.97729073291333335</v>
      </c>
      <c r="K11" s="95">
        <f>E11/D11</f>
        <v>0.97729073291333335</v>
      </c>
      <c r="L11" s="508">
        <f>G10+H10+I10</f>
        <v>5243619884945</v>
      </c>
      <c r="M11" s="505">
        <f>L11/D10*100</f>
        <v>100.83884394125</v>
      </c>
    </row>
    <row r="12" spans="1:15" s="505" customFormat="1" ht="15.6">
      <c r="A12" s="69"/>
      <c r="B12" s="68" t="s">
        <v>710</v>
      </c>
      <c r="C12" s="474">
        <v>137000000000</v>
      </c>
      <c r="D12" s="474">
        <v>137000000000</v>
      </c>
      <c r="E12" s="474">
        <f>SUM(F12:I12)</f>
        <v>134882081143</v>
      </c>
      <c r="F12" s="474">
        <f>CHITIETTHU!F13</f>
        <v>0</v>
      </c>
      <c r="G12" s="474">
        <f>CHITIETTHU!G13</f>
        <v>134723631794</v>
      </c>
      <c r="H12" s="474">
        <f>CHITIETTHU!H13</f>
        <v>158449349</v>
      </c>
      <c r="I12" s="474"/>
      <c r="J12" s="95">
        <f>E12/C12</f>
        <v>0.98454073827007305</v>
      </c>
      <c r="K12" s="95">
        <f>E12/D12</f>
        <v>0.98454073827007305</v>
      </c>
      <c r="L12" s="508">
        <f>10047002068547-G8</f>
        <v>-3823701168527</v>
      </c>
    </row>
    <row r="13" spans="1:15" s="505" customFormat="1" ht="31.2">
      <c r="A13" s="69"/>
      <c r="B13" s="72" t="s">
        <v>711</v>
      </c>
      <c r="C13" s="474"/>
      <c r="D13" s="474"/>
      <c r="E13" s="474">
        <f t="shared" ref="E13:E19" si="4">SUM(F13:I13)</f>
        <v>0</v>
      </c>
      <c r="F13" s="474"/>
      <c r="G13" s="474"/>
      <c r="H13" s="474"/>
      <c r="I13" s="474"/>
      <c r="J13" s="95"/>
      <c r="K13" s="95"/>
      <c r="L13" s="508">
        <f>5831688169954-H8</f>
        <v>-2734373490953</v>
      </c>
    </row>
    <row r="14" spans="1:15" s="505" customFormat="1" ht="15.6">
      <c r="A14" s="69"/>
      <c r="B14" s="68" t="s">
        <v>712</v>
      </c>
      <c r="C14" s="474">
        <v>6200000000</v>
      </c>
      <c r="D14" s="474">
        <v>6200000000</v>
      </c>
      <c r="E14" s="474">
        <f t="shared" si="4"/>
        <v>7224839152</v>
      </c>
      <c r="F14" s="474">
        <f>CHITIETTHU!F15</f>
        <v>0</v>
      </c>
      <c r="G14" s="474">
        <f>CHITIETTHU!G15</f>
        <v>7224839152</v>
      </c>
      <c r="H14" s="474"/>
      <c r="I14" s="474"/>
      <c r="J14" s="95">
        <f>E14/C14</f>
        <v>1.1652966374193547</v>
      </c>
      <c r="K14" s="95">
        <f>E14/D14</f>
        <v>1.1652966374193547</v>
      </c>
      <c r="L14" s="508">
        <f>1895197750010-L13</f>
        <v>4629571240963</v>
      </c>
    </row>
    <row r="15" spans="1:15" s="505" customFormat="1" ht="15.6">
      <c r="A15" s="69"/>
      <c r="B15" s="68" t="s">
        <v>713</v>
      </c>
      <c r="C15" s="474"/>
      <c r="D15" s="474"/>
      <c r="E15" s="474">
        <f t="shared" si="4"/>
        <v>0</v>
      </c>
      <c r="F15" s="474"/>
      <c r="G15" s="474"/>
      <c r="H15" s="474"/>
      <c r="I15" s="474"/>
      <c r="J15" s="95"/>
      <c r="K15" s="95"/>
      <c r="L15" s="508">
        <f>G11+G20</f>
        <v>226922513411</v>
      </c>
    </row>
    <row r="16" spans="1:15" s="505" customFormat="1" ht="31.2">
      <c r="A16" s="69"/>
      <c r="B16" s="72" t="s">
        <v>714</v>
      </c>
      <c r="C16" s="474"/>
      <c r="D16" s="474"/>
      <c r="E16" s="474">
        <f t="shared" si="4"/>
        <v>0</v>
      </c>
      <c r="F16" s="474"/>
      <c r="G16" s="474"/>
      <c r="H16" s="474"/>
      <c r="I16" s="474"/>
      <c r="J16" s="95"/>
      <c r="K16" s="95"/>
      <c r="L16" s="508">
        <f>255293098649-L15</f>
        <v>28370585238</v>
      </c>
    </row>
    <row r="17" spans="1:12" s="505" customFormat="1" ht="15.6">
      <c r="A17" s="69"/>
      <c r="B17" s="68" t="s">
        <v>715</v>
      </c>
      <c r="C17" s="474">
        <v>6800000000</v>
      </c>
      <c r="D17" s="474">
        <v>6800000000</v>
      </c>
      <c r="E17" s="474">
        <f t="shared" si="4"/>
        <v>4486689642</v>
      </c>
      <c r="F17" s="474"/>
      <c r="G17" s="474">
        <f>CHITIETTHU!G18</f>
        <v>4486689642</v>
      </c>
      <c r="H17" s="474">
        <f>CHITIETTHU!H18</f>
        <v>0</v>
      </c>
      <c r="I17" s="474">
        <f>CHITIETTHU!I18</f>
        <v>0</v>
      </c>
      <c r="J17" s="95">
        <f>E17/C17</f>
        <v>0.6598073002941176</v>
      </c>
      <c r="K17" s="95">
        <f>E17/D17</f>
        <v>0.6598073002941176</v>
      </c>
    </row>
    <row r="18" spans="1:12" s="505" customFormat="1" ht="15.6">
      <c r="A18" s="69"/>
      <c r="B18" s="72" t="s">
        <v>716</v>
      </c>
      <c r="C18" s="474"/>
      <c r="D18" s="474"/>
      <c r="E18" s="474">
        <f t="shared" si="4"/>
        <v>0</v>
      </c>
      <c r="F18" s="474"/>
      <c r="G18" s="474"/>
      <c r="H18" s="474"/>
      <c r="I18" s="474"/>
      <c r="J18" s="95"/>
      <c r="K18" s="95"/>
    </row>
    <row r="19" spans="1:12" s="505" customFormat="1" ht="15.6">
      <c r="A19" s="69"/>
      <c r="B19" s="89" t="s">
        <v>906</v>
      </c>
      <c r="C19" s="474"/>
      <c r="D19" s="474"/>
      <c r="E19" s="474">
        <f t="shared" si="4"/>
        <v>0</v>
      </c>
      <c r="F19" s="474"/>
      <c r="G19" s="474"/>
      <c r="H19" s="474"/>
      <c r="I19" s="474"/>
      <c r="J19" s="95"/>
      <c r="K19" s="95"/>
    </row>
    <row r="20" spans="1:12" s="505" customFormat="1" ht="31.2">
      <c r="A20" s="492">
        <v>2</v>
      </c>
      <c r="B20" s="67" t="s">
        <v>717</v>
      </c>
      <c r="C20" s="77">
        <f>SUBTOTAL(9,C21:C26)</f>
        <v>125000000000</v>
      </c>
      <c r="D20" s="77">
        <f>SUBTOTAL(9,D21:D26)</f>
        <v>125000000000</v>
      </c>
      <c r="E20" s="77">
        <f>SUBTOTAL(9,E21:E26)</f>
        <v>87633533184</v>
      </c>
      <c r="F20" s="77">
        <f t="shared" ref="F20:I20" si="5">SUBTOTAL(9,F21:F26)</f>
        <v>0</v>
      </c>
      <c r="G20" s="77">
        <f t="shared" si="5"/>
        <v>80487352823</v>
      </c>
      <c r="H20" s="77">
        <f t="shared" si="5"/>
        <v>7144752661</v>
      </c>
      <c r="I20" s="77">
        <f t="shared" si="5"/>
        <v>1427700</v>
      </c>
      <c r="J20" s="95">
        <f>E20/C20</f>
        <v>0.70106826547199996</v>
      </c>
      <c r="K20" s="95">
        <f>E20/D20</f>
        <v>0.70106826547199996</v>
      </c>
    </row>
    <row r="21" spans="1:12" s="505" customFormat="1" ht="15.6">
      <c r="A21" s="69"/>
      <c r="B21" s="68" t="s">
        <v>710</v>
      </c>
      <c r="C21" s="474">
        <v>63400000000</v>
      </c>
      <c r="D21" s="474">
        <v>63400000000</v>
      </c>
      <c r="E21" s="474">
        <f>SUM(F21:I21)</f>
        <v>47256674866</v>
      </c>
      <c r="F21" s="474"/>
      <c r="G21" s="474">
        <f>CHITIETTHU!G21</f>
        <v>42440560531</v>
      </c>
      <c r="H21" s="474">
        <f>CHITIETTHU!H21</f>
        <v>4816114335</v>
      </c>
      <c r="I21" s="474">
        <f>CHITIETTHU!I21</f>
        <v>0</v>
      </c>
      <c r="J21" s="95">
        <f>E21/C21</f>
        <v>0.74537342059936906</v>
      </c>
      <c r="K21" s="95">
        <f>E21/D21</f>
        <v>0.74537342059936906</v>
      </c>
    </row>
    <row r="22" spans="1:12" s="505" customFormat="1" ht="15.6">
      <c r="A22" s="69"/>
      <c r="B22" s="68" t="s">
        <v>712</v>
      </c>
      <c r="C22" s="474">
        <v>22500000000</v>
      </c>
      <c r="D22" s="474">
        <v>22500000000</v>
      </c>
      <c r="E22" s="474">
        <f t="shared" ref="E22:E25" si="6">SUM(F22:I22)</f>
        <v>16004352461</v>
      </c>
      <c r="F22" s="474"/>
      <c r="G22" s="474">
        <f>CHITIETTHU!G22</f>
        <v>13676597635</v>
      </c>
      <c r="H22" s="474">
        <f>CHITIETTHU!H22</f>
        <v>2327482726</v>
      </c>
      <c r="I22" s="474">
        <f>CHITIETTHU!I22</f>
        <v>272100</v>
      </c>
      <c r="J22" s="95">
        <f>E22/C22</f>
        <v>0.71130455382222224</v>
      </c>
      <c r="K22" s="95">
        <f>E22/D22</f>
        <v>0.71130455382222224</v>
      </c>
    </row>
    <row r="23" spans="1:12" s="505" customFormat="1" ht="15.6">
      <c r="A23" s="69"/>
      <c r="B23" s="68" t="s">
        <v>713</v>
      </c>
      <c r="C23" s="474">
        <v>37500000000</v>
      </c>
      <c r="D23" s="474">
        <v>37500000000</v>
      </c>
      <c r="E23" s="474">
        <f t="shared" si="6"/>
        <v>23903749416</v>
      </c>
      <c r="F23" s="474"/>
      <c r="G23" s="474">
        <f>CHITIETTHU!G23</f>
        <v>23903749416</v>
      </c>
      <c r="H23" s="474"/>
      <c r="I23" s="474"/>
      <c r="J23" s="95">
        <f>E23/C23</f>
        <v>0.63743331776000001</v>
      </c>
      <c r="K23" s="95">
        <f>E23/D23</f>
        <v>0.63743331776000001</v>
      </c>
    </row>
    <row r="24" spans="1:12" s="505" customFormat="1" ht="31.2">
      <c r="A24" s="69"/>
      <c r="B24" s="72" t="s">
        <v>714</v>
      </c>
      <c r="C24" s="474"/>
      <c r="D24" s="474"/>
      <c r="E24" s="474">
        <f t="shared" si="6"/>
        <v>0</v>
      </c>
      <c r="F24" s="474"/>
      <c r="G24" s="474"/>
      <c r="H24" s="474"/>
      <c r="I24" s="474"/>
      <c r="J24" s="95"/>
      <c r="K24" s="95"/>
    </row>
    <row r="25" spans="1:12" s="505" customFormat="1" ht="15.6">
      <c r="A25" s="69"/>
      <c r="B25" s="68" t="s">
        <v>715</v>
      </c>
      <c r="C25" s="474">
        <v>1600000000</v>
      </c>
      <c r="D25" s="474">
        <v>1600000000</v>
      </c>
      <c r="E25" s="474">
        <f t="shared" si="6"/>
        <v>468756441</v>
      </c>
      <c r="F25" s="474"/>
      <c r="G25" s="474">
        <f>CHITIETTHU!G25</f>
        <v>466445241</v>
      </c>
      <c r="H25" s="474">
        <f>CHITIETTHU!H25</f>
        <v>1155600</v>
      </c>
      <c r="I25" s="474">
        <f>CHITIETTHU!I25</f>
        <v>1155600</v>
      </c>
      <c r="J25" s="95">
        <f>E25/C25</f>
        <v>0.29297277562500001</v>
      </c>
      <c r="K25" s="95">
        <f>E25/D25</f>
        <v>0.29297277562500001</v>
      </c>
    </row>
    <row r="26" spans="1:12" s="505" customFormat="1" ht="15.6">
      <c r="A26" s="69"/>
      <c r="B26" s="89" t="s">
        <v>907</v>
      </c>
      <c r="C26" s="474"/>
      <c r="D26" s="474"/>
      <c r="E26" s="474">
        <f t="shared" ref="E26" si="7">SUM(F26:I26)</f>
        <v>0</v>
      </c>
      <c r="F26" s="474"/>
      <c r="G26" s="474"/>
      <c r="H26" s="474"/>
      <c r="I26" s="474"/>
      <c r="J26" s="95"/>
      <c r="K26" s="95"/>
    </row>
    <row r="27" spans="1:12" s="505" customFormat="1" ht="31.2">
      <c r="A27" s="492">
        <v>3</v>
      </c>
      <c r="B27" s="67" t="s">
        <v>718</v>
      </c>
      <c r="C27" s="77">
        <f t="shared" ref="C27:D27" si="8">SUBTOTAL(9,C28:C39)</f>
        <v>60000000000</v>
      </c>
      <c r="D27" s="77">
        <f t="shared" si="8"/>
        <v>60000000000</v>
      </c>
      <c r="E27" s="77">
        <f t="shared" ref="E27:I27" si="9">SUBTOTAL(9,E28:E39)</f>
        <v>102625807698</v>
      </c>
      <c r="F27" s="77">
        <f t="shared" si="9"/>
        <v>0</v>
      </c>
      <c r="G27" s="77">
        <f t="shared" si="9"/>
        <v>99153642718</v>
      </c>
      <c r="H27" s="77">
        <f t="shared" si="9"/>
        <v>3472164980</v>
      </c>
      <c r="I27" s="77">
        <f t="shared" si="9"/>
        <v>0</v>
      </c>
      <c r="J27" s="95">
        <f>E27/C27</f>
        <v>1.7104301283000001</v>
      </c>
      <c r="K27" s="95">
        <f>E27/D27</f>
        <v>1.7104301283000001</v>
      </c>
      <c r="L27" s="505">
        <v>3500000</v>
      </c>
    </row>
    <row r="28" spans="1:12" s="505" customFormat="1" ht="15.6">
      <c r="A28" s="69"/>
      <c r="B28" s="68" t="s">
        <v>710</v>
      </c>
      <c r="C28" s="474">
        <v>26500000000</v>
      </c>
      <c r="D28" s="474">
        <v>26500000000</v>
      </c>
      <c r="E28" s="474">
        <f t="shared" ref="E28" si="10">SUM(F28:I28)</f>
        <v>50174081621</v>
      </c>
      <c r="F28" s="474">
        <f>CHITIETTHU!F27</f>
        <v>0</v>
      </c>
      <c r="G28" s="474">
        <f>CHITIETTHU!G27</f>
        <v>46701916641</v>
      </c>
      <c r="H28" s="474">
        <f>CHITIETTHU!H27</f>
        <v>3472164980</v>
      </c>
      <c r="I28" s="474"/>
      <c r="J28" s="95">
        <f>E28/C28</f>
        <v>1.8933615706037736</v>
      </c>
      <c r="K28" s="95">
        <f>E28/D28</f>
        <v>1.8933615706037736</v>
      </c>
    </row>
    <row r="29" spans="1:12" s="505" customFormat="1" ht="31.2">
      <c r="A29" s="69"/>
      <c r="B29" s="72" t="s">
        <v>719</v>
      </c>
      <c r="C29" s="474"/>
      <c r="D29" s="474"/>
      <c r="E29" s="474"/>
      <c r="F29" s="474"/>
      <c r="G29" s="474"/>
      <c r="H29" s="474"/>
      <c r="I29" s="474"/>
      <c r="J29" s="95"/>
      <c r="K29" s="95"/>
    </row>
    <row r="30" spans="1:12" s="505" customFormat="1" ht="15.6">
      <c r="A30" s="69"/>
      <c r="B30" s="68" t="s">
        <v>712</v>
      </c>
      <c r="C30" s="474">
        <v>14500000000</v>
      </c>
      <c r="D30" s="474">
        <v>14500000000</v>
      </c>
      <c r="E30" s="474">
        <f t="shared" ref="E30:E38" si="11">SUM(F30:I30)</f>
        <v>38014901901</v>
      </c>
      <c r="F30" s="474">
        <f>CHITIETTHU!F29</f>
        <v>0</v>
      </c>
      <c r="G30" s="474">
        <f>CHITIETTHU!G29</f>
        <v>38014901901</v>
      </c>
      <c r="H30" s="474"/>
      <c r="I30" s="474"/>
      <c r="J30" s="95">
        <f>E30/C30</f>
        <v>2.6217173724827587</v>
      </c>
      <c r="K30" s="95">
        <f>E30/D30</f>
        <v>2.6217173724827587</v>
      </c>
    </row>
    <row r="31" spans="1:12" s="505" customFormat="1" ht="31.2">
      <c r="A31" s="69"/>
      <c r="B31" s="72" t="s">
        <v>720</v>
      </c>
      <c r="C31" s="474"/>
      <c r="D31" s="474"/>
      <c r="E31" s="474">
        <f t="shared" si="11"/>
        <v>0</v>
      </c>
      <c r="F31" s="474"/>
      <c r="G31" s="474"/>
      <c r="H31" s="474"/>
      <c r="I31" s="474"/>
      <c r="J31" s="95"/>
      <c r="K31" s="95"/>
    </row>
    <row r="32" spans="1:12" s="505" customFormat="1" ht="15.6">
      <c r="A32" s="69"/>
      <c r="B32" s="68" t="s">
        <v>721</v>
      </c>
      <c r="C32" s="474"/>
      <c r="D32" s="474"/>
      <c r="E32" s="474">
        <f t="shared" si="11"/>
        <v>0</v>
      </c>
      <c r="F32" s="474"/>
      <c r="G32" s="474"/>
      <c r="H32" s="474"/>
      <c r="I32" s="474"/>
      <c r="J32" s="95"/>
      <c r="K32" s="95"/>
    </row>
    <row r="33" spans="1:11" s="505" customFormat="1" ht="15.6">
      <c r="A33" s="69"/>
      <c r="B33" s="68" t="s">
        <v>713</v>
      </c>
      <c r="C33" s="474"/>
      <c r="D33" s="474"/>
      <c r="E33" s="474">
        <f t="shared" si="11"/>
        <v>0</v>
      </c>
      <c r="F33" s="474"/>
      <c r="G33" s="474"/>
      <c r="H33" s="474"/>
      <c r="I33" s="474"/>
      <c r="J33" s="95"/>
      <c r="K33" s="95"/>
    </row>
    <row r="34" spans="1:11" s="505" customFormat="1" ht="31.2">
      <c r="A34" s="69"/>
      <c r="B34" s="72" t="s">
        <v>722</v>
      </c>
      <c r="C34" s="474"/>
      <c r="D34" s="474"/>
      <c r="E34" s="474">
        <f t="shared" si="11"/>
        <v>0</v>
      </c>
      <c r="F34" s="474"/>
      <c r="G34" s="474"/>
      <c r="H34" s="474"/>
      <c r="I34" s="474"/>
      <c r="J34" s="95"/>
      <c r="K34" s="95"/>
    </row>
    <row r="35" spans="1:11" s="505" customFormat="1" ht="15.6">
      <c r="A35" s="69"/>
      <c r="B35" s="68" t="s">
        <v>715</v>
      </c>
      <c r="C35" s="474">
        <v>19000000000</v>
      </c>
      <c r="D35" s="474">
        <v>19000000000</v>
      </c>
      <c r="E35" s="474">
        <f t="shared" si="11"/>
        <v>14436824176</v>
      </c>
      <c r="F35" s="474"/>
      <c r="G35" s="474">
        <f>CHITIETTHU!G34</f>
        <v>14436824176</v>
      </c>
      <c r="H35" s="474"/>
      <c r="I35" s="474"/>
      <c r="J35" s="95"/>
      <c r="K35" s="95"/>
    </row>
    <row r="36" spans="1:11" s="505" customFormat="1" ht="15.6">
      <c r="A36" s="69"/>
      <c r="B36" s="72" t="s">
        <v>716</v>
      </c>
      <c r="C36" s="474"/>
      <c r="D36" s="474"/>
      <c r="E36" s="474">
        <f t="shared" si="11"/>
        <v>0</v>
      </c>
      <c r="F36" s="474"/>
      <c r="G36" s="474"/>
      <c r="H36" s="474"/>
      <c r="I36" s="474"/>
      <c r="J36" s="95"/>
      <c r="K36" s="95"/>
    </row>
    <row r="37" spans="1:11" s="505" customFormat="1" ht="15.6">
      <c r="A37" s="69"/>
      <c r="B37" s="68" t="s">
        <v>723</v>
      </c>
      <c r="C37" s="474"/>
      <c r="D37" s="474"/>
      <c r="E37" s="474">
        <f t="shared" si="11"/>
        <v>0</v>
      </c>
      <c r="F37" s="474"/>
      <c r="G37" s="474"/>
      <c r="H37" s="474"/>
      <c r="I37" s="474"/>
      <c r="J37" s="95"/>
      <c r="K37" s="95"/>
    </row>
    <row r="38" spans="1:11" s="505" customFormat="1" ht="31.2">
      <c r="A38" s="69"/>
      <c r="B38" s="72" t="s">
        <v>719</v>
      </c>
      <c r="C38" s="474"/>
      <c r="D38" s="474"/>
      <c r="E38" s="474">
        <f t="shared" si="11"/>
        <v>0</v>
      </c>
      <c r="F38" s="474"/>
      <c r="G38" s="474"/>
      <c r="H38" s="474"/>
      <c r="I38" s="474"/>
      <c r="J38" s="95"/>
      <c r="K38" s="95"/>
    </row>
    <row r="39" spans="1:11" s="505" customFormat="1" ht="15.6">
      <c r="A39" s="69"/>
      <c r="B39" s="89" t="s">
        <v>907</v>
      </c>
      <c r="C39" s="474"/>
      <c r="D39" s="474"/>
      <c r="E39" s="474">
        <f t="shared" ref="E39" si="12">SUM(F39:I39)</f>
        <v>0</v>
      </c>
      <c r="F39" s="474"/>
      <c r="G39" s="474"/>
      <c r="H39" s="474"/>
      <c r="I39" s="474"/>
      <c r="J39" s="95"/>
      <c r="K39" s="95"/>
    </row>
    <row r="40" spans="1:11" s="505" customFormat="1" ht="15.6">
      <c r="A40" s="492">
        <v>4</v>
      </c>
      <c r="B40" s="67" t="s">
        <v>724</v>
      </c>
      <c r="C40" s="77">
        <f>SUBTOTAL(9,C41:C47)</f>
        <v>610000000000</v>
      </c>
      <c r="D40" s="77">
        <f>SUBTOTAL(9,D41:D47)</f>
        <v>610000000000</v>
      </c>
      <c r="E40" s="77">
        <f>SUBTOTAL(9,E41:E47)</f>
        <v>566365071427</v>
      </c>
      <c r="F40" s="77">
        <f t="shared" ref="F40:I40" si="13">SUBTOTAL(9,F41:F47)</f>
        <v>33000</v>
      </c>
      <c r="G40" s="77">
        <f t="shared" si="13"/>
        <v>300349637235</v>
      </c>
      <c r="H40" s="77">
        <f t="shared" si="13"/>
        <v>247939482183</v>
      </c>
      <c r="I40" s="77">
        <f t="shared" si="13"/>
        <v>18075919009</v>
      </c>
      <c r="J40" s="95">
        <f>E40/C40</f>
        <v>0.92846733020819672</v>
      </c>
      <c r="K40" s="95">
        <f>E40/D40</f>
        <v>0.92846733020819672</v>
      </c>
    </row>
    <row r="41" spans="1:11" s="505" customFormat="1" ht="15.6">
      <c r="A41" s="69"/>
      <c r="B41" s="68" t="s">
        <v>710</v>
      </c>
      <c r="C41" s="474">
        <v>467300000000</v>
      </c>
      <c r="D41" s="474">
        <f>C41</f>
        <v>467300000000</v>
      </c>
      <c r="E41" s="474">
        <f>SUM(F41:I41)</f>
        <v>400724731971</v>
      </c>
      <c r="F41" s="474"/>
      <c r="G41" s="474">
        <f>CHITIETTHU!G39</f>
        <v>198566094798</v>
      </c>
      <c r="H41" s="474">
        <f>CHITIETTHU!H39</f>
        <v>202158637173</v>
      </c>
      <c r="I41" s="474"/>
      <c r="J41" s="95">
        <f>E41/C41</f>
        <v>0.85753206071260435</v>
      </c>
      <c r="K41" s="95">
        <f>E41/D41</f>
        <v>0.85753206071260435</v>
      </c>
    </row>
    <row r="42" spans="1:11" s="505" customFormat="1" ht="15.6">
      <c r="A42" s="69"/>
      <c r="B42" s="68" t="s">
        <v>712</v>
      </c>
      <c r="C42" s="474">
        <v>65000000000</v>
      </c>
      <c r="D42" s="474">
        <f t="shared" ref="D42:D46" si="14">C42</f>
        <v>65000000000</v>
      </c>
      <c r="E42" s="474">
        <f t="shared" ref="E42:E81" si="15">SUM(F42:I42)</f>
        <v>78665517463</v>
      </c>
      <c r="F42" s="474">
        <f>CHITIETTHU!F40</f>
        <v>33000</v>
      </c>
      <c r="G42" s="474">
        <f>CHITIETTHU!G40</f>
        <v>54068752216</v>
      </c>
      <c r="H42" s="474">
        <f>CHITIETTHU!H40</f>
        <v>24596732247</v>
      </c>
      <c r="I42" s="474"/>
      <c r="J42" s="95">
        <f>E42/C42</f>
        <v>1.2102387301999999</v>
      </c>
      <c r="K42" s="95">
        <f>E42/D42</f>
        <v>1.2102387301999999</v>
      </c>
    </row>
    <row r="43" spans="1:11" s="505" customFormat="1" ht="15.6">
      <c r="A43" s="69"/>
      <c r="B43" s="68" t="s">
        <v>713</v>
      </c>
      <c r="C43" s="474">
        <v>6700000000</v>
      </c>
      <c r="D43" s="474">
        <f t="shared" si="14"/>
        <v>6700000000</v>
      </c>
      <c r="E43" s="474">
        <f t="shared" si="15"/>
        <v>4709897314</v>
      </c>
      <c r="F43" s="474">
        <f>CHITIETTHU!F41</f>
        <v>0</v>
      </c>
      <c r="G43" s="474">
        <f>CHITIETTHU!G41</f>
        <v>4279703970</v>
      </c>
      <c r="H43" s="474">
        <f>CHITIETTHU!H41</f>
        <v>430193344</v>
      </c>
      <c r="I43" s="474"/>
      <c r="J43" s="95">
        <f>E43/C43</f>
        <v>0.70296974835820891</v>
      </c>
      <c r="K43" s="95">
        <f>E43/D43</f>
        <v>0.70296974835820891</v>
      </c>
    </row>
    <row r="44" spans="1:11" s="505" customFormat="1" ht="31.2">
      <c r="A44" s="69"/>
      <c r="B44" s="72" t="s">
        <v>725</v>
      </c>
      <c r="C44" s="474"/>
      <c r="D44" s="474">
        <f t="shared" si="14"/>
        <v>0</v>
      </c>
      <c r="E44" s="474">
        <f t="shared" si="15"/>
        <v>0</v>
      </c>
      <c r="F44" s="474"/>
      <c r="G44" s="474"/>
      <c r="H44" s="474"/>
      <c r="I44" s="474"/>
      <c r="J44" s="95"/>
      <c r="K44" s="95"/>
    </row>
    <row r="45" spans="1:11" s="505" customFormat="1" ht="15.6">
      <c r="A45" s="69"/>
      <c r="B45" s="68" t="s">
        <v>788</v>
      </c>
      <c r="C45" s="474"/>
      <c r="D45" s="474"/>
      <c r="E45" s="474">
        <f t="shared" si="15"/>
        <v>0</v>
      </c>
      <c r="F45" s="474"/>
      <c r="G45" s="474"/>
      <c r="H45" s="474"/>
      <c r="I45" s="474"/>
      <c r="J45" s="95"/>
      <c r="K45" s="95"/>
    </row>
    <row r="46" spans="1:11" s="505" customFormat="1" ht="15.6">
      <c r="A46" s="69"/>
      <c r="B46" s="68" t="s">
        <v>715</v>
      </c>
      <c r="C46" s="474">
        <v>71000000000</v>
      </c>
      <c r="D46" s="474">
        <f t="shared" si="14"/>
        <v>71000000000</v>
      </c>
      <c r="E46" s="474">
        <f t="shared" si="15"/>
        <v>82264924679</v>
      </c>
      <c r="F46" s="474"/>
      <c r="G46" s="474">
        <f>CHITIETTHU!G43</f>
        <v>43435086251</v>
      </c>
      <c r="H46" s="474">
        <f>CHITIETTHU!H43</f>
        <v>20753919419</v>
      </c>
      <c r="I46" s="474">
        <f>CHITIETTHU!I43</f>
        <v>18075919009</v>
      </c>
      <c r="J46" s="95">
        <f>E46/C46</f>
        <v>1.1586609109718309</v>
      </c>
      <c r="K46" s="95">
        <f>E46/D46</f>
        <v>1.1586609109718309</v>
      </c>
    </row>
    <row r="47" spans="1:11" s="505" customFormat="1" ht="15.6">
      <c r="A47" s="69"/>
      <c r="B47" s="68" t="s">
        <v>786</v>
      </c>
      <c r="C47" s="474"/>
      <c r="D47" s="474"/>
      <c r="E47" s="474">
        <f t="shared" si="15"/>
        <v>0</v>
      </c>
      <c r="F47" s="474"/>
      <c r="G47" s="474"/>
      <c r="H47" s="474"/>
      <c r="I47" s="474"/>
      <c r="J47" s="95"/>
      <c r="K47" s="95"/>
    </row>
    <row r="48" spans="1:11" s="509" customFormat="1" ht="15.6">
      <c r="A48" s="492">
        <v>5</v>
      </c>
      <c r="B48" s="67" t="s">
        <v>217</v>
      </c>
      <c r="C48" s="1154">
        <v>350000000000</v>
      </c>
      <c r="D48" s="1154">
        <f t="shared" ref="D48:D92" si="16">C48</f>
        <v>350000000000</v>
      </c>
      <c r="E48" s="1154">
        <f t="shared" si="15"/>
        <v>281665265020</v>
      </c>
      <c r="F48" s="1154"/>
      <c r="G48" s="1154"/>
      <c r="H48" s="1154">
        <f>CHITIETTHU!H44</f>
        <v>257577767136</v>
      </c>
      <c r="I48" s="1154">
        <f>CHITIETTHU!I44</f>
        <v>24087497884</v>
      </c>
      <c r="J48" s="95">
        <f>E48/C48</f>
        <v>0.80475790005714287</v>
      </c>
      <c r="K48" s="95">
        <f>E48/D48</f>
        <v>0.80475790005714287</v>
      </c>
    </row>
    <row r="49" spans="1:11" s="509" customFormat="1" ht="15.6">
      <c r="A49" s="492">
        <v>6</v>
      </c>
      <c r="B49" s="67" t="s">
        <v>215</v>
      </c>
      <c r="C49" s="1154"/>
      <c r="D49" s="1154">
        <f t="shared" si="16"/>
        <v>0</v>
      </c>
      <c r="E49" s="1154">
        <f t="shared" si="15"/>
        <v>0</v>
      </c>
      <c r="F49" s="1154"/>
      <c r="G49" s="1154"/>
      <c r="H49" s="1154"/>
      <c r="I49" s="1154"/>
      <c r="J49" s="94"/>
      <c r="K49" s="94"/>
    </row>
    <row r="50" spans="1:11" s="509" customFormat="1" ht="15.6">
      <c r="A50" s="492">
        <v>7</v>
      </c>
      <c r="B50" s="67" t="s">
        <v>487</v>
      </c>
      <c r="C50" s="1154">
        <v>6000000000</v>
      </c>
      <c r="D50" s="1154">
        <f>C50</f>
        <v>6000000000</v>
      </c>
      <c r="E50" s="1154">
        <f t="shared" si="15"/>
        <v>7457914484</v>
      </c>
      <c r="F50" s="1154"/>
      <c r="G50" s="1154"/>
      <c r="H50" s="1154">
        <f>CHITIETTHU!H46</f>
        <v>2237373808</v>
      </c>
      <c r="I50" s="1154">
        <f>CHITIETTHU!I46</f>
        <v>5220540676</v>
      </c>
      <c r="J50" s="95">
        <f t="shared" ref="J50:J55" si="17">E50/C50</f>
        <v>1.2429857473333332</v>
      </c>
      <c r="K50" s="95">
        <f>E50/D50</f>
        <v>1.2429857473333332</v>
      </c>
    </row>
    <row r="51" spans="1:11" s="509" customFormat="1" ht="15.6">
      <c r="A51" s="492">
        <v>8</v>
      </c>
      <c r="B51" s="67" t="s">
        <v>216</v>
      </c>
      <c r="C51" s="1154">
        <v>175000000000</v>
      </c>
      <c r="D51" s="1154">
        <f t="shared" si="16"/>
        <v>175000000000</v>
      </c>
      <c r="E51" s="1154">
        <f>SUM(F51:I51)</f>
        <v>182350312359</v>
      </c>
      <c r="F51" s="1154">
        <f>CHITIETTHU!F47</f>
        <v>0</v>
      </c>
      <c r="G51" s="1154">
        <f>CHITIETTHU!G47</f>
        <v>79409795057</v>
      </c>
      <c r="H51" s="1154">
        <f>CHITIETTHU!H47</f>
        <v>102940517302</v>
      </c>
      <c r="I51" s="1154"/>
      <c r="J51" s="95">
        <f t="shared" si="17"/>
        <v>1.0420017849085714</v>
      </c>
      <c r="K51" s="95">
        <f>E51/D51</f>
        <v>1.0420017849085714</v>
      </c>
    </row>
    <row r="52" spans="1:11" s="509" customFormat="1" ht="15.6">
      <c r="A52" s="492">
        <v>9</v>
      </c>
      <c r="B52" s="67" t="s">
        <v>608</v>
      </c>
      <c r="C52" s="1154">
        <f>SUBTOTAL(9,C53:C54)</f>
        <v>608000000000</v>
      </c>
      <c r="D52" s="1154">
        <f>SUBTOTAL(9,D53:D54)</f>
        <v>608000000000</v>
      </c>
      <c r="E52" s="77">
        <f t="shared" ref="E52:I52" si="18">SUBTOTAL(9,E53:E54)</f>
        <v>403416831145</v>
      </c>
      <c r="F52" s="77">
        <f t="shared" si="18"/>
        <v>253344902712</v>
      </c>
      <c r="G52" s="77">
        <f t="shared" si="18"/>
        <v>150071928433</v>
      </c>
      <c r="H52" s="77">
        <f t="shared" si="18"/>
        <v>0</v>
      </c>
      <c r="I52" s="77">
        <f t="shared" si="18"/>
        <v>0</v>
      </c>
      <c r="J52" s="95">
        <f t="shared" si="17"/>
        <v>0.66351452490953944</v>
      </c>
      <c r="K52" s="95">
        <f>E52/D52</f>
        <v>0.66351452490953944</v>
      </c>
    </row>
    <row r="53" spans="1:11" s="510" customFormat="1" ht="15.6">
      <c r="A53" s="75"/>
      <c r="B53" s="72" t="s">
        <v>726</v>
      </c>
      <c r="C53" s="1155">
        <v>381824000000</v>
      </c>
      <c r="D53" s="1155">
        <f>C53</f>
        <v>381824000000</v>
      </c>
      <c r="E53" s="1155">
        <f t="shared" si="15"/>
        <v>309466175469</v>
      </c>
      <c r="F53" s="1155">
        <f>CHITIETTHU!F49</f>
        <v>253344902712</v>
      </c>
      <c r="G53" s="1155">
        <f>CHITIETTHU!G49</f>
        <v>56121272757</v>
      </c>
      <c r="H53" s="1155"/>
      <c r="I53" s="1155"/>
      <c r="J53" s="444">
        <f t="shared" si="17"/>
        <v>0.81049429964852915</v>
      </c>
      <c r="K53" s="444"/>
    </row>
    <row r="54" spans="1:11" s="510" customFormat="1" ht="15.6">
      <c r="A54" s="75"/>
      <c r="B54" s="72" t="s">
        <v>727</v>
      </c>
      <c r="C54" s="1155">
        <v>226176000000</v>
      </c>
      <c r="D54" s="1155">
        <f>C54</f>
        <v>226176000000</v>
      </c>
      <c r="E54" s="1155">
        <f t="shared" si="15"/>
        <v>93950655676</v>
      </c>
      <c r="F54" s="1155">
        <f>CHITIETTHU!F50</f>
        <v>0</v>
      </c>
      <c r="G54" s="1155">
        <f>CHITIETTHU!G50</f>
        <v>93950655676</v>
      </c>
      <c r="H54" s="1155">
        <f>CHITIETTHU!H50</f>
        <v>0</v>
      </c>
      <c r="I54" s="1155"/>
      <c r="J54" s="444">
        <f t="shared" si="17"/>
        <v>0.41538737830715905</v>
      </c>
      <c r="K54" s="444"/>
    </row>
    <row r="55" spans="1:11" s="509" customFormat="1" ht="15.6">
      <c r="A55" s="492">
        <v>10</v>
      </c>
      <c r="B55" s="67" t="s">
        <v>701</v>
      </c>
      <c r="C55" s="77">
        <f>SUBTOTAL(9,C56:C57)</f>
        <v>265000000000</v>
      </c>
      <c r="D55" s="77">
        <f>SUBTOTAL(9,D56:D57)</f>
        <v>265000000000</v>
      </c>
      <c r="E55" s="77">
        <f>SUBTOTAL(9,E56:E58)-E58</f>
        <v>208924515174</v>
      </c>
      <c r="F55" s="77">
        <f t="shared" ref="F55:I55" si="19">SUBTOTAL(9,F56:F58)-F58</f>
        <v>23908325943</v>
      </c>
      <c r="G55" s="77">
        <f t="shared" si="19"/>
        <v>130293098511</v>
      </c>
      <c r="H55" s="77">
        <f t="shared" si="19"/>
        <v>25362148907</v>
      </c>
      <c r="I55" s="77">
        <f t="shared" si="19"/>
        <v>29360941813</v>
      </c>
      <c r="J55" s="95">
        <f t="shared" si="17"/>
        <v>0.78839439688301882</v>
      </c>
      <c r="K55" s="95">
        <f>E55/D55</f>
        <v>0.78839439688301882</v>
      </c>
    </row>
    <row r="56" spans="1:11" s="505" customFormat="1" ht="31.2">
      <c r="A56" s="69"/>
      <c r="B56" s="72" t="s">
        <v>728</v>
      </c>
      <c r="C56" s="474">
        <v>35876000000</v>
      </c>
      <c r="D56" s="474">
        <v>35876000000</v>
      </c>
      <c r="E56" s="474">
        <f t="shared" si="15"/>
        <v>26460485413</v>
      </c>
      <c r="F56" s="474">
        <f>CHITIETTHU!F52</f>
        <v>23900766267</v>
      </c>
      <c r="G56" s="474">
        <f>CHITIETTHU!G52</f>
        <v>734743825</v>
      </c>
      <c r="H56" s="474">
        <f>CHITIETTHU!H52</f>
        <v>684365736</v>
      </c>
      <c r="I56" s="474">
        <f>CHITIETTHU!I52</f>
        <v>1140609585</v>
      </c>
      <c r="J56" s="95"/>
      <c r="K56" s="95"/>
    </row>
    <row r="57" spans="1:11" s="505" customFormat="1" ht="31.2">
      <c r="A57" s="69"/>
      <c r="B57" s="72" t="s">
        <v>729</v>
      </c>
      <c r="C57" s="474">
        <v>229124000000</v>
      </c>
      <c r="D57" s="474">
        <f t="shared" si="16"/>
        <v>229124000000</v>
      </c>
      <c r="E57" s="474">
        <f t="shared" si="15"/>
        <v>182464029761</v>
      </c>
      <c r="F57" s="474">
        <f>CHITIETTHU!F53</f>
        <v>7559676</v>
      </c>
      <c r="G57" s="474">
        <f>CHITIETTHU!G53</f>
        <v>129558354686</v>
      </c>
      <c r="H57" s="474">
        <f>CHITIETTHU!H53</f>
        <v>24677783171</v>
      </c>
      <c r="I57" s="474">
        <f>CHITIETTHU!I53</f>
        <v>28220332228</v>
      </c>
      <c r="J57" s="95"/>
      <c r="K57" s="95"/>
    </row>
    <row r="58" spans="1:11" s="505" customFormat="1" ht="31.2">
      <c r="A58" s="69"/>
      <c r="B58" s="72" t="s">
        <v>730</v>
      </c>
      <c r="C58" s="474">
        <v>34000000000</v>
      </c>
      <c r="D58" s="474">
        <f t="shared" si="16"/>
        <v>34000000000</v>
      </c>
      <c r="E58" s="474">
        <f>SUM(F58:I58)</f>
        <v>40575682370</v>
      </c>
      <c r="F58" s="474"/>
      <c r="G58" s="474">
        <f>CHITIETTHU!G54</f>
        <v>6400828031</v>
      </c>
      <c r="H58" s="474">
        <f>CHITIETTHU!H54</f>
        <v>13887013080</v>
      </c>
      <c r="I58" s="474">
        <f>CHITIETTHU!I54</f>
        <v>20287841259</v>
      </c>
      <c r="J58" s="95"/>
      <c r="K58" s="95"/>
    </row>
    <row r="59" spans="1:11" s="505" customFormat="1" ht="15.6">
      <c r="A59" s="492">
        <v>11</v>
      </c>
      <c r="B59" s="67" t="s">
        <v>731</v>
      </c>
      <c r="C59" s="77">
        <f>SUBTOTAL(9,C60:C61)</f>
        <v>1500000000000</v>
      </c>
      <c r="D59" s="77">
        <f>SUBTOTAL(9,D60:D61)</f>
        <v>2190000000000</v>
      </c>
      <c r="E59" s="77">
        <f t="shared" ref="E59:I59" si="20">SUBTOTAL(9,E60:E61)</f>
        <v>2838050779521</v>
      </c>
      <c r="F59" s="77">
        <f>SUBTOTAL(9,F60:F61)</f>
        <v>0</v>
      </c>
      <c r="G59" s="77">
        <f t="shared" si="20"/>
        <v>1353635639374</v>
      </c>
      <c r="H59" s="77">
        <f t="shared" si="20"/>
        <v>747366965300</v>
      </c>
      <c r="I59" s="77">
        <f t="shared" si="20"/>
        <v>737048174847</v>
      </c>
      <c r="J59" s="95">
        <f>E59/C59</f>
        <v>1.892033853014</v>
      </c>
      <c r="K59" s="95">
        <f>E59/D59</f>
        <v>1.2959135979547944</v>
      </c>
    </row>
    <row r="60" spans="1:11" s="505" customFormat="1" ht="31.2">
      <c r="A60" s="69"/>
      <c r="B60" s="72" t="s">
        <v>732</v>
      </c>
      <c r="C60" s="474"/>
      <c r="D60" s="474">
        <f t="shared" si="16"/>
        <v>0</v>
      </c>
      <c r="E60" s="474">
        <f t="shared" si="15"/>
        <v>0</v>
      </c>
      <c r="F60" s="474"/>
      <c r="G60" s="474"/>
      <c r="H60" s="474"/>
      <c r="I60" s="474"/>
      <c r="J60" s="95"/>
      <c r="K60" s="95"/>
    </row>
    <row r="61" spans="1:11" s="505" customFormat="1" ht="31.2">
      <c r="A61" s="69"/>
      <c r="B61" s="72" t="s">
        <v>733</v>
      </c>
      <c r="C61" s="474">
        <v>1500000000000</v>
      </c>
      <c r="D61" s="474">
        <v>2190000000000</v>
      </c>
      <c r="E61" s="474">
        <f t="shared" si="15"/>
        <v>2838050779521</v>
      </c>
      <c r="F61" s="474"/>
      <c r="G61" s="474">
        <f>CHITIETTHU!G57</f>
        <v>1353635639374</v>
      </c>
      <c r="H61" s="474">
        <f>CHITIETTHU!H57</f>
        <v>747366965300</v>
      </c>
      <c r="I61" s="474">
        <f>CHITIETTHU!I57</f>
        <v>737048174847</v>
      </c>
      <c r="J61" s="95"/>
      <c r="K61" s="95"/>
    </row>
    <row r="62" spans="1:11" s="509" customFormat="1" ht="15.6">
      <c r="A62" s="492" t="s">
        <v>240</v>
      </c>
      <c r="B62" s="67" t="s">
        <v>734</v>
      </c>
      <c r="C62" s="1154">
        <v>135000000000</v>
      </c>
      <c r="D62" s="1154">
        <v>401000000000</v>
      </c>
      <c r="E62" s="1154">
        <f t="shared" si="15"/>
        <v>485159413483</v>
      </c>
      <c r="F62" s="77"/>
      <c r="G62" s="1154">
        <f>CHITIETTHU!G58+CHITIETTHU!G36</f>
        <v>414790101080</v>
      </c>
      <c r="H62" s="1154">
        <f>CHITIETTHU!H58+CHITIETTHU!H36</f>
        <v>70369312403</v>
      </c>
      <c r="I62" s="1154">
        <f>CHITIETTHU!I58+CHITIETTHU!I36</f>
        <v>0</v>
      </c>
      <c r="J62" s="95">
        <f>E62/C62</f>
        <v>3.5937734332074074</v>
      </c>
      <c r="K62" s="95">
        <f>E62/D62</f>
        <v>1.209873849084788</v>
      </c>
    </row>
    <row r="63" spans="1:11" s="505" customFormat="1" ht="15.6">
      <c r="A63" s="492">
        <v>13</v>
      </c>
      <c r="B63" s="67" t="s">
        <v>735</v>
      </c>
      <c r="C63" s="474"/>
      <c r="D63" s="474">
        <f t="shared" si="16"/>
        <v>0</v>
      </c>
      <c r="E63" s="474">
        <f t="shared" si="15"/>
        <v>0</v>
      </c>
      <c r="F63" s="474"/>
      <c r="G63" s="474"/>
      <c r="H63" s="474"/>
      <c r="I63" s="474"/>
      <c r="J63" s="95"/>
      <c r="K63" s="95"/>
    </row>
    <row r="64" spans="1:11" s="505" customFormat="1" ht="31.2">
      <c r="A64" s="68"/>
      <c r="B64" s="72" t="s">
        <v>736</v>
      </c>
      <c r="C64" s="474"/>
      <c r="D64" s="474">
        <f t="shared" si="16"/>
        <v>0</v>
      </c>
      <c r="E64" s="474">
        <f t="shared" si="15"/>
        <v>0</v>
      </c>
      <c r="F64" s="474"/>
      <c r="G64" s="474"/>
      <c r="H64" s="474"/>
      <c r="I64" s="474"/>
      <c r="J64" s="95"/>
      <c r="K64" s="95"/>
    </row>
    <row r="65" spans="1:12" s="505" customFormat="1" ht="27.75" customHeight="1">
      <c r="A65" s="68"/>
      <c r="B65" s="72" t="s">
        <v>737</v>
      </c>
      <c r="C65" s="474"/>
      <c r="D65" s="474">
        <f t="shared" si="16"/>
        <v>0</v>
      </c>
      <c r="E65" s="474">
        <f t="shared" si="15"/>
        <v>0</v>
      </c>
      <c r="F65" s="474"/>
      <c r="G65" s="474"/>
      <c r="H65" s="474"/>
      <c r="I65" s="474"/>
      <c r="J65" s="95"/>
      <c r="K65" s="95"/>
    </row>
    <row r="66" spans="1:12" s="505" customFormat="1" ht="15.6">
      <c r="A66" s="492">
        <v>14</v>
      </c>
      <c r="B66" s="67" t="s">
        <v>738</v>
      </c>
      <c r="C66" s="474"/>
      <c r="D66" s="474">
        <f t="shared" si="16"/>
        <v>0</v>
      </c>
      <c r="E66" s="77">
        <f>SUBTOTAL(9,E67:E68)</f>
        <v>547712971</v>
      </c>
      <c r="F66" s="77">
        <f>SUBTOTAL(9,F67:F68)</f>
        <v>21662025</v>
      </c>
      <c r="G66" s="77">
        <f>SUBTOTAL(9,G67:G68)</f>
        <v>285000</v>
      </c>
      <c r="H66" s="77">
        <f>SUBTOTAL(9,H67:H68)</f>
        <v>419365946</v>
      </c>
      <c r="I66" s="77">
        <f>SUBTOTAL(9,I67:I68)</f>
        <v>106400000</v>
      </c>
      <c r="J66" s="95"/>
      <c r="K66" s="95"/>
    </row>
    <row r="67" spans="1:12" s="505" customFormat="1" ht="15.6">
      <c r="A67" s="69"/>
      <c r="B67" s="72" t="s">
        <v>739</v>
      </c>
      <c r="C67" s="474"/>
      <c r="D67" s="474">
        <f t="shared" si="16"/>
        <v>0</v>
      </c>
      <c r="E67" s="474">
        <f t="shared" si="15"/>
        <v>21662025</v>
      </c>
      <c r="F67" s="474">
        <f>CHITIETTHU!F63</f>
        <v>21662025</v>
      </c>
      <c r="G67" s="474"/>
      <c r="H67" s="474"/>
      <c r="I67" s="474"/>
      <c r="J67" s="95"/>
      <c r="K67" s="95"/>
    </row>
    <row r="68" spans="1:12" s="505" customFormat="1" ht="15.6">
      <c r="A68" s="68"/>
      <c r="B68" s="72" t="s">
        <v>740</v>
      </c>
      <c r="C68" s="474"/>
      <c r="D68" s="474">
        <f t="shared" si="16"/>
        <v>0</v>
      </c>
      <c r="E68" s="474">
        <f t="shared" si="15"/>
        <v>526050946</v>
      </c>
      <c r="F68" s="474"/>
      <c r="G68" s="474">
        <f>CHITIETTHU!G64</f>
        <v>285000</v>
      </c>
      <c r="H68" s="474">
        <f>CHITIETTHU!H64</f>
        <v>419365946</v>
      </c>
      <c r="I68" s="474">
        <f>CHITIETTHU!I64</f>
        <v>106400000</v>
      </c>
      <c r="J68" s="95"/>
      <c r="K68" s="95"/>
    </row>
    <row r="69" spans="1:12" s="505" customFormat="1" ht="31.2">
      <c r="A69" s="492">
        <v>15</v>
      </c>
      <c r="B69" s="67" t="s">
        <v>741</v>
      </c>
      <c r="C69" s="474"/>
      <c r="D69" s="474">
        <f t="shared" si="16"/>
        <v>0</v>
      </c>
      <c r="E69" s="90">
        <f>SUBTOTAL(9,E70:E71)</f>
        <v>44349689200</v>
      </c>
      <c r="F69" s="90">
        <f>SUBTOTAL(9,F70:F71)</f>
        <v>0</v>
      </c>
      <c r="G69" s="90">
        <f>SUBTOTAL(9,G70:G71)</f>
        <v>44349689200</v>
      </c>
      <c r="H69" s="474"/>
      <c r="I69" s="474"/>
      <c r="J69" s="95"/>
      <c r="K69" s="95"/>
    </row>
    <row r="70" spans="1:12" s="505" customFormat="1" ht="15.6">
      <c r="A70" s="68"/>
      <c r="B70" s="72" t="s">
        <v>742</v>
      </c>
      <c r="C70" s="474"/>
      <c r="D70" s="474">
        <f t="shared" si="16"/>
        <v>0</v>
      </c>
      <c r="E70" s="474">
        <f t="shared" si="15"/>
        <v>0</v>
      </c>
      <c r="F70" s="474" t="str">
        <f>CHITIETTHU!F66</f>
        <v>0</v>
      </c>
      <c r="G70" s="474"/>
      <c r="H70" s="474"/>
      <c r="I70" s="474"/>
      <c r="J70" s="95"/>
      <c r="K70" s="95"/>
    </row>
    <row r="71" spans="1:12" s="505" customFormat="1" ht="15.6">
      <c r="A71" s="68"/>
      <c r="B71" s="72" t="s">
        <v>743</v>
      </c>
      <c r="C71" s="474"/>
      <c r="D71" s="474">
        <f t="shared" si="16"/>
        <v>0</v>
      </c>
      <c r="E71" s="474">
        <f t="shared" si="15"/>
        <v>44349689200</v>
      </c>
      <c r="F71" s="474"/>
      <c r="G71" s="474">
        <f>CHITIETTHU!G67</f>
        <v>44349689200</v>
      </c>
      <c r="H71" s="474"/>
      <c r="I71" s="474"/>
      <c r="J71" s="95"/>
      <c r="K71" s="95"/>
    </row>
    <row r="72" spans="1:12" s="505" customFormat="1" ht="31.2">
      <c r="A72" s="492">
        <v>16</v>
      </c>
      <c r="B72" s="67" t="s">
        <v>744</v>
      </c>
      <c r="C72" s="474"/>
      <c r="D72" s="474">
        <f t="shared" si="16"/>
        <v>0</v>
      </c>
      <c r="E72" s="1154">
        <f t="shared" si="15"/>
        <v>0</v>
      </c>
      <c r="F72" s="90"/>
      <c r="G72" s="474"/>
      <c r="H72" s="474"/>
      <c r="I72" s="1154" t="str">
        <f>CHITIETTHU!I68</f>
        <v>0</v>
      </c>
      <c r="J72" s="95"/>
      <c r="K72" s="95"/>
    </row>
    <row r="73" spans="1:12" s="509" customFormat="1" ht="15.6">
      <c r="A73" s="492">
        <v>17</v>
      </c>
      <c r="B73" s="67" t="s">
        <v>241</v>
      </c>
      <c r="C73" s="1154">
        <f>SUBTOTAL(9,C74:C75)</f>
        <v>150000000000</v>
      </c>
      <c r="D73" s="1154">
        <f>SUBTOTAL(9,D74:D75)</f>
        <v>150000000000</v>
      </c>
      <c r="E73" s="77">
        <f>SUBTOTAL(9,E74:E75)</f>
        <v>135036752498</v>
      </c>
      <c r="F73" s="77">
        <f>SUBTOTAL(9,F74:F75)</f>
        <v>68220643061</v>
      </c>
      <c r="G73" s="77">
        <f>SUBTOTAL(9,G74:G75)</f>
        <v>39661693291</v>
      </c>
      <c r="H73" s="77">
        <f t="shared" ref="H73" si="21">SUBTOTAL(9,H74:H75)</f>
        <v>9383398722</v>
      </c>
      <c r="I73" s="77">
        <f>SUBTOTAL(9,I74:I75)</f>
        <v>17771017424</v>
      </c>
      <c r="J73" s="95">
        <f>E73/C73</f>
        <v>0.90024501665333334</v>
      </c>
      <c r="K73" s="95">
        <f>E73/D73</f>
        <v>0.90024501665333334</v>
      </c>
      <c r="L73" s="511">
        <f>31832502117-G73</f>
        <v>-7829191174</v>
      </c>
    </row>
    <row r="74" spans="1:12" s="510" customFormat="1" ht="31.2">
      <c r="A74" s="75"/>
      <c r="B74" s="72" t="s">
        <v>745</v>
      </c>
      <c r="C74" s="1155">
        <v>50000000000</v>
      </c>
      <c r="D74" s="1155">
        <f>C74</f>
        <v>50000000000</v>
      </c>
      <c r="E74" s="1155">
        <f>SUM(F74:I74)</f>
        <v>68220643061</v>
      </c>
      <c r="F74" s="445">
        <f>CHITIETTHU!F70</f>
        <v>68220643061</v>
      </c>
      <c r="G74" s="445"/>
      <c r="H74" s="1155"/>
      <c r="I74" s="1155"/>
      <c r="J74" s="444"/>
      <c r="K74" s="444"/>
    </row>
    <row r="75" spans="1:12" s="510" customFormat="1" ht="15.6">
      <c r="A75" s="72"/>
      <c r="B75" s="91" t="s">
        <v>2444</v>
      </c>
      <c r="C75" s="1155">
        <v>100000000000</v>
      </c>
      <c r="D75" s="1155">
        <f>C75</f>
        <v>100000000000</v>
      </c>
      <c r="E75" s="1155">
        <f>SUM(F75:I75)</f>
        <v>66816109437</v>
      </c>
      <c r="F75" s="1155"/>
      <c r="G75" s="1155">
        <f>CHITIETTHU!G69</f>
        <v>39661693291</v>
      </c>
      <c r="H75" s="1155">
        <f>CHITIETTHU!H69</f>
        <v>9383398722</v>
      </c>
      <c r="I75" s="1155">
        <f>CHITIETTHU!I69</f>
        <v>17771017424</v>
      </c>
      <c r="J75" s="444"/>
      <c r="K75" s="444"/>
    </row>
    <row r="76" spans="1:12" s="509" customFormat="1" ht="15.6">
      <c r="A76" s="492">
        <v>18</v>
      </c>
      <c r="B76" s="67" t="s">
        <v>616</v>
      </c>
      <c r="C76" s="1154">
        <f t="shared" ref="C76:D76" si="22">SUBTOTAL(9,C77:C78)</f>
        <v>50000000000</v>
      </c>
      <c r="D76" s="1154">
        <f t="shared" si="22"/>
        <v>50000000000</v>
      </c>
      <c r="E76" s="77">
        <f t="shared" ref="E76:I76" si="23">SUBTOTAL(9,E77:E78)</f>
        <v>39612391978</v>
      </c>
      <c r="F76" s="77">
        <f t="shared" si="23"/>
        <v>11327097708</v>
      </c>
      <c r="G76" s="77">
        <f t="shared" si="23"/>
        <v>6643198802</v>
      </c>
      <c r="H76" s="77">
        <f t="shared" si="23"/>
        <v>10059453909</v>
      </c>
      <c r="I76" s="77">
        <f t="shared" si="23"/>
        <v>11582641559</v>
      </c>
      <c r="J76" s="95">
        <f>E76/C76</f>
        <v>0.79224783956</v>
      </c>
      <c r="K76" s="95">
        <f>E76/D76</f>
        <v>0.79224783956</v>
      </c>
    </row>
    <row r="77" spans="1:12" s="510" customFormat="1" ht="15.6">
      <c r="A77" s="72"/>
      <c r="B77" s="72" t="s">
        <v>746</v>
      </c>
      <c r="C77" s="1155">
        <v>17000000000</v>
      </c>
      <c r="D77" s="1155">
        <f>C77</f>
        <v>17000000000</v>
      </c>
      <c r="E77" s="1155">
        <f t="shared" si="15"/>
        <v>16181568158</v>
      </c>
      <c r="F77" s="1155">
        <f>CHITIETTHU!F72</f>
        <v>11327097708</v>
      </c>
      <c r="G77" s="1155">
        <f>CHITIETTHU!G72</f>
        <v>4854470450</v>
      </c>
      <c r="H77" s="1155">
        <f>CHITIETTHU!H72</f>
        <v>0</v>
      </c>
      <c r="I77" s="1155"/>
      <c r="J77" s="444"/>
      <c r="K77" s="444"/>
    </row>
    <row r="78" spans="1:12" s="510" customFormat="1" ht="31.2">
      <c r="A78" s="75"/>
      <c r="B78" s="72" t="s">
        <v>747</v>
      </c>
      <c r="C78" s="1155">
        <v>33000000000</v>
      </c>
      <c r="D78" s="1155">
        <f>C78</f>
        <v>33000000000</v>
      </c>
      <c r="E78" s="1155">
        <f>SUM(F78:I78)</f>
        <v>23430823820</v>
      </c>
      <c r="F78" s="1155">
        <f>CHITIETTHU!F73</f>
        <v>0</v>
      </c>
      <c r="G78" s="1155">
        <f>CHITIETTHU!G73</f>
        <v>1788728352</v>
      </c>
      <c r="H78" s="1155">
        <f>CHITIETTHU!H73+CHITIETTHU!J71</f>
        <v>10059453909</v>
      </c>
      <c r="I78" s="1155">
        <f>CHITIETTHU!I73+CHITIETTHU!J70</f>
        <v>11582641559</v>
      </c>
      <c r="J78" s="444"/>
      <c r="K78" s="444"/>
    </row>
    <row r="79" spans="1:12" s="509" customFormat="1" ht="31.2">
      <c r="A79" s="492">
        <v>19</v>
      </c>
      <c r="B79" s="67" t="s">
        <v>748</v>
      </c>
      <c r="C79" s="1154">
        <v>16000000000</v>
      </c>
      <c r="D79" s="1154">
        <f>C79</f>
        <v>16000000000</v>
      </c>
      <c r="E79" s="1154">
        <f t="shared" si="15"/>
        <v>19526629995</v>
      </c>
      <c r="F79" s="1154"/>
      <c r="G79" s="1154">
        <f>CHITIETTHU!G74</f>
        <v>1870000000</v>
      </c>
      <c r="H79" s="1154">
        <f>CHITIETTHU!H74</f>
        <v>0</v>
      </c>
      <c r="I79" s="1154">
        <f>CHITIETTHU!I74</f>
        <v>17656629995</v>
      </c>
      <c r="J79" s="95">
        <f>E79/C79</f>
        <v>1.2204143746875</v>
      </c>
      <c r="K79" s="95">
        <f>E79/D79</f>
        <v>1.2204143746875</v>
      </c>
    </row>
    <row r="80" spans="1:12" s="505" customFormat="1" ht="15.6">
      <c r="A80" s="492">
        <v>20</v>
      </c>
      <c r="B80" s="67" t="s">
        <v>749</v>
      </c>
      <c r="C80" s="1154">
        <v>1000000000</v>
      </c>
      <c r="D80" s="1154">
        <f t="shared" si="16"/>
        <v>1000000000</v>
      </c>
      <c r="E80" s="1154">
        <f t="shared" si="15"/>
        <v>2635373510</v>
      </c>
      <c r="F80" s="474"/>
      <c r="G80" s="1154">
        <f>CHITIETTHU!G75</f>
        <v>1946483260</v>
      </c>
      <c r="H80" s="474">
        <f>CHITIETTHU!H75</f>
        <v>688890250</v>
      </c>
      <c r="I80" s="474"/>
      <c r="J80" s="95"/>
      <c r="K80" s="95"/>
    </row>
    <row r="81" spans="1:11" s="505" customFormat="1" ht="31.2">
      <c r="A81" s="492">
        <v>21</v>
      </c>
      <c r="B81" s="67" t="s">
        <v>750</v>
      </c>
      <c r="C81" s="1154">
        <v>43000000000</v>
      </c>
      <c r="D81" s="1154">
        <f t="shared" si="16"/>
        <v>43000000000</v>
      </c>
      <c r="E81" s="1154">
        <f t="shared" si="15"/>
        <v>48490945810</v>
      </c>
      <c r="F81" s="474"/>
      <c r="G81" s="1154">
        <f>CHITIETTHU!G76</f>
        <v>48490945810</v>
      </c>
      <c r="H81" s="474"/>
      <c r="I81" s="474"/>
      <c r="J81" s="95">
        <f>E81/C81</f>
        <v>1.1276964141860466</v>
      </c>
      <c r="K81" s="95">
        <f>E81/D81</f>
        <v>1.1276964141860466</v>
      </c>
    </row>
    <row r="82" spans="1:11" s="505" customFormat="1" ht="15.6">
      <c r="A82" s="492" t="s">
        <v>305</v>
      </c>
      <c r="B82" s="67" t="s">
        <v>751</v>
      </c>
      <c r="C82" s="474"/>
      <c r="D82" s="474">
        <f t="shared" si="16"/>
        <v>0</v>
      </c>
      <c r="E82" s="474"/>
      <c r="F82" s="474"/>
      <c r="G82" s="474"/>
      <c r="H82" s="474"/>
      <c r="I82" s="474"/>
      <c r="J82" s="95"/>
      <c r="K82" s="95"/>
    </row>
    <row r="83" spans="1:11" s="505" customFormat="1" ht="16.2">
      <c r="A83" s="73">
        <v>1</v>
      </c>
      <c r="B83" s="74" t="s">
        <v>752</v>
      </c>
      <c r="C83" s="474"/>
      <c r="D83" s="474">
        <f t="shared" si="16"/>
        <v>0</v>
      </c>
      <c r="E83" s="474"/>
      <c r="F83" s="474"/>
      <c r="G83" s="474"/>
      <c r="H83" s="474"/>
      <c r="I83" s="474"/>
      <c r="J83" s="95"/>
      <c r="K83" s="95"/>
    </row>
    <row r="84" spans="1:11" s="505" customFormat="1" ht="15.6">
      <c r="A84" s="69" t="s">
        <v>370</v>
      </c>
      <c r="B84" s="68" t="s">
        <v>195</v>
      </c>
      <c r="C84" s="474"/>
      <c r="D84" s="474">
        <f t="shared" si="16"/>
        <v>0</v>
      </c>
      <c r="E84" s="474"/>
      <c r="F84" s="474"/>
      <c r="G84" s="474"/>
      <c r="H84" s="474"/>
      <c r="I84" s="474"/>
      <c r="J84" s="95"/>
      <c r="K84" s="95"/>
    </row>
    <row r="85" spans="1:11" s="505" customFormat="1" ht="15.6">
      <c r="A85" s="69" t="s">
        <v>512</v>
      </c>
      <c r="B85" s="68" t="s">
        <v>194</v>
      </c>
      <c r="C85" s="474"/>
      <c r="D85" s="474">
        <f t="shared" si="16"/>
        <v>0</v>
      </c>
      <c r="E85" s="474"/>
      <c r="F85" s="474"/>
      <c r="G85" s="474"/>
      <c r="H85" s="474"/>
      <c r="I85" s="474"/>
      <c r="J85" s="95"/>
      <c r="K85" s="95"/>
    </row>
    <row r="86" spans="1:11" s="505" customFormat="1" ht="31.2">
      <c r="A86" s="69" t="s">
        <v>173</v>
      </c>
      <c r="B86" s="68" t="s">
        <v>753</v>
      </c>
      <c r="C86" s="474"/>
      <c r="D86" s="474">
        <f t="shared" si="16"/>
        <v>0</v>
      </c>
      <c r="E86" s="474"/>
      <c r="F86" s="474"/>
      <c r="G86" s="474"/>
      <c r="H86" s="474"/>
      <c r="I86" s="474"/>
      <c r="J86" s="95"/>
      <c r="K86" s="95"/>
    </row>
    <row r="87" spans="1:11" s="505" customFormat="1" ht="31.5" customHeight="1">
      <c r="A87" s="69" t="s">
        <v>383</v>
      </c>
      <c r="B87" s="68" t="s">
        <v>754</v>
      </c>
      <c r="C87" s="474"/>
      <c r="D87" s="474">
        <f t="shared" si="16"/>
        <v>0</v>
      </c>
      <c r="E87" s="474"/>
      <c r="F87" s="474"/>
      <c r="G87" s="474"/>
      <c r="H87" s="474"/>
      <c r="I87" s="474"/>
      <c r="J87" s="95"/>
      <c r="K87" s="95"/>
    </row>
    <row r="88" spans="1:11" s="505" customFormat="1" ht="15.6">
      <c r="A88" s="69" t="s">
        <v>384</v>
      </c>
      <c r="B88" s="68" t="s">
        <v>755</v>
      </c>
      <c r="C88" s="474"/>
      <c r="D88" s="474">
        <f t="shared" si="16"/>
        <v>0</v>
      </c>
      <c r="E88" s="474"/>
      <c r="F88" s="474"/>
      <c r="G88" s="474"/>
      <c r="H88" s="474"/>
      <c r="I88" s="474"/>
      <c r="J88" s="95"/>
      <c r="K88" s="95"/>
    </row>
    <row r="89" spans="1:11" s="505" customFormat="1" ht="15.6">
      <c r="A89" s="69" t="s">
        <v>385</v>
      </c>
      <c r="B89" s="68" t="s">
        <v>172</v>
      </c>
      <c r="C89" s="474"/>
      <c r="D89" s="474">
        <f t="shared" si="16"/>
        <v>0</v>
      </c>
      <c r="E89" s="474"/>
      <c r="F89" s="474"/>
      <c r="G89" s="474"/>
      <c r="H89" s="474"/>
      <c r="I89" s="474"/>
      <c r="J89" s="95"/>
      <c r="K89" s="95"/>
    </row>
    <row r="90" spans="1:11" s="505" customFormat="1" ht="32.4">
      <c r="A90" s="73">
        <v>2</v>
      </c>
      <c r="B90" s="74" t="s">
        <v>756</v>
      </c>
      <c r="C90" s="474"/>
      <c r="D90" s="474">
        <f t="shared" si="16"/>
        <v>0</v>
      </c>
      <c r="E90" s="474"/>
      <c r="F90" s="474"/>
      <c r="G90" s="474"/>
      <c r="H90" s="474"/>
      <c r="I90" s="474"/>
      <c r="J90" s="95"/>
      <c r="K90" s="95"/>
    </row>
    <row r="91" spans="1:11" s="505" customFormat="1" ht="16.2">
      <c r="A91" s="73">
        <v>3</v>
      </c>
      <c r="B91" s="74" t="s">
        <v>757</v>
      </c>
      <c r="C91" s="474"/>
      <c r="D91" s="474">
        <f t="shared" si="16"/>
        <v>0</v>
      </c>
      <c r="E91" s="474"/>
      <c r="F91" s="474"/>
      <c r="G91" s="474"/>
      <c r="H91" s="474"/>
      <c r="I91" s="474"/>
      <c r="J91" s="95"/>
      <c r="K91" s="95"/>
    </row>
    <row r="92" spans="1:11" s="505" customFormat="1" ht="32.4">
      <c r="A92" s="73">
        <v>4</v>
      </c>
      <c r="B92" s="74" t="s">
        <v>758</v>
      </c>
      <c r="C92" s="474"/>
      <c r="D92" s="474">
        <f t="shared" si="16"/>
        <v>0</v>
      </c>
      <c r="E92" s="474"/>
      <c r="F92" s="474"/>
      <c r="G92" s="474"/>
      <c r="H92" s="474"/>
      <c r="I92" s="474"/>
      <c r="J92" s="95"/>
      <c r="K92" s="95"/>
    </row>
    <row r="93" spans="1:11" s="505" customFormat="1" ht="15.6">
      <c r="A93" s="492" t="s">
        <v>306</v>
      </c>
      <c r="B93" s="67" t="s">
        <v>759</v>
      </c>
      <c r="C93" s="77">
        <f>SUBTOTAL(9,C94:C102)</f>
        <v>220000000000</v>
      </c>
      <c r="D93" s="77">
        <f>SUBTOTAL(9,D94:D102)</f>
        <v>300000000000</v>
      </c>
      <c r="E93" s="77">
        <f>SUBTOTAL(9,E94:E102)</f>
        <v>195188257556</v>
      </c>
      <c r="F93" s="77">
        <f>SUBTOTAL(9,F94:F102)</f>
        <v>195188257556</v>
      </c>
      <c r="G93" s="77">
        <f>SUBTOTAL(9,G94:G102)</f>
        <v>0</v>
      </c>
      <c r="H93" s="474"/>
      <c r="I93" s="474"/>
      <c r="J93" s="95">
        <f>E93/C93</f>
        <v>0.88721935252727269</v>
      </c>
      <c r="K93" s="95">
        <f>E93/D93</f>
        <v>0.65062752518666667</v>
      </c>
    </row>
    <row r="94" spans="1:11" s="505" customFormat="1" ht="15.6">
      <c r="A94" s="69">
        <v>1</v>
      </c>
      <c r="B94" s="68" t="s">
        <v>474</v>
      </c>
      <c r="C94" s="474">
        <v>110000000000</v>
      </c>
      <c r="D94" s="474">
        <v>107000000000</v>
      </c>
      <c r="E94" s="474">
        <f t="shared" ref="E94:E102" si="24">SUM(F94:I94)</f>
        <v>72249353363</v>
      </c>
      <c r="F94" s="474">
        <f>CHITIETTHU!F89</f>
        <v>72249353363</v>
      </c>
      <c r="G94" s="474"/>
      <c r="H94" s="474"/>
      <c r="I94" s="474"/>
      <c r="J94" s="95"/>
      <c r="K94" s="95"/>
    </row>
    <row r="95" spans="1:11" s="505" customFormat="1" ht="15.6">
      <c r="A95" s="69">
        <v>2</v>
      </c>
      <c r="B95" s="68" t="s">
        <v>475</v>
      </c>
      <c r="C95" s="474">
        <v>19000000000</v>
      </c>
      <c r="D95" s="474">
        <v>955000000</v>
      </c>
      <c r="E95" s="474">
        <f t="shared" si="24"/>
        <v>15821769941</v>
      </c>
      <c r="F95" s="474">
        <f>CHITIETTHU!F90</f>
        <v>15821769941</v>
      </c>
      <c r="G95" s="474"/>
      <c r="H95" s="474"/>
      <c r="I95" s="474"/>
      <c r="J95" s="95"/>
      <c r="K95" s="95"/>
    </row>
    <row r="96" spans="1:11" s="505" customFormat="1" ht="15.6">
      <c r="A96" s="69">
        <v>3</v>
      </c>
      <c r="B96" s="68" t="s">
        <v>760</v>
      </c>
      <c r="C96" s="474">
        <v>10000000000</v>
      </c>
      <c r="D96" s="474">
        <v>1077000000</v>
      </c>
      <c r="E96" s="474">
        <f t="shared" si="24"/>
        <v>9165976914</v>
      </c>
      <c r="F96" s="474">
        <f>CHITIETTHU!F91</f>
        <v>9165976914</v>
      </c>
      <c r="G96" s="474"/>
      <c r="H96" s="474"/>
      <c r="I96" s="474"/>
      <c r="J96" s="95"/>
      <c r="K96" s="95"/>
    </row>
    <row r="97" spans="1:11" s="505" customFormat="1" ht="15.6">
      <c r="A97" s="69">
        <v>4</v>
      </c>
      <c r="B97" s="68" t="s">
        <v>761</v>
      </c>
      <c r="C97" s="474">
        <v>81000000000</v>
      </c>
      <c r="D97" s="474">
        <v>190968000000</v>
      </c>
      <c r="E97" s="474">
        <f t="shared" si="24"/>
        <v>93213835292</v>
      </c>
      <c r="F97" s="474">
        <f>CHITIETTHU!F92</f>
        <v>93213835292</v>
      </c>
      <c r="G97" s="474"/>
      <c r="H97" s="474"/>
      <c r="I97" s="474"/>
      <c r="J97" s="95"/>
      <c r="K97" s="95"/>
    </row>
    <row r="98" spans="1:11" s="505" customFormat="1" ht="31.2">
      <c r="A98" s="69">
        <v>5</v>
      </c>
      <c r="B98" s="68" t="s">
        <v>762</v>
      </c>
      <c r="C98" s="474"/>
      <c r="D98" s="474"/>
      <c r="E98" s="474">
        <f t="shared" si="24"/>
        <v>0</v>
      </c>
      <c r="F98" s="474"/>
      <c r="G98" s="474"/>
      <c r="H98" s="474"/>
      <c r="I98" s="474"/>
      <c r="J98" s="95"/>
      <c r="K98" s="95"/>
    </row>
    <row r="99" spans="1:11" s="505" customFormat="1" ht="15.6">
      <c r="A99" s="69">
        <v>6</v>
      </c>
      <c r="B99" s="68" t="s">
        <v>763</v>
      </c>
      <c r="C99" s="474"/>
      <c r="D99" s="474"/>
      <c r="E99" s="474">
        <f t="shared" si="24"/>
        <v>0</v>
      </c>
      <c r="F99" s="474"/>
      <c r="G99" s="474"/>
      <c r="H99" s="474"/>
      <c r="I99" s="474"/>
      <c r="J99" s="95"/>
      <c r="K99" s="95"/>
    </row>
    <row r="100" spans="1:11" s="505" customFormat="1" ht="31.2">
      <c r="A100" s="69">
        <v>7</v>
      </c>
      <c r="B100" s="68" t="s">
        <v>764</v>
      </c>
      <c r="C100" s="474"/>
      <c r="D100" s="474"/>
      <c r="E100" s="474">
        <f t="shared" si="24"/>
        <v>1359975000</v>
      </c>
      <c r="F100" s="474">
        <f>CHITIETTHU!F95</f>
        <v>1359975000</v>
      </c>
      <c r="G100" s="474"/>
      <c r="H100" s="474"/>
      <c r="I100" s="474"/>
      <c r="J100" s="95"/>
      <c r="K100" s="95"/>
    </row>
    <row r="101" spans="1:11" s="505" customFormat="1" ht="15.6">
      <c r="A101" s="69">
        <v>8</v>
      </c>
      <c r="B101" s="68" t="s">
        <v>765</v>
      </c>
      <c r="C101" s="474"/>
      <c r="D101" s="474"/>
      <c r="E101" s="474">
        <f t="shared" si="24"/>
        <v>0</v>
      </c>
      <c r="F101" s="474"/>
      <c r="G101" s="474"/>
      <c r="H101" s="474"/>
      <c r="I101" s="474"/>
      <c r="J101" s="95"/>
      <c r="K101" s="95"/>
    </row>
    <row r="102" spans="1:11" s="505" customFormat="1" ht="15.6">
      <c r="A102" s="69">
        <v>9</v>
      </c>
      <c r="B102" s="68" t="s">
        <v>172</v>
      </c>
      <c r="C102" s="474"/>
      <c r="D102" s="474"/>
      <c r="E102" s="474">
        <f t="shared" si="24"/>
        <v>3377347046</v>
      </c>
      <c r="F102" s="474">
        <f>CHITIETTHU!F97</f>
        <v>3377347046</v>
      </c>
      <c r="G102" s="474">
        <f>CHITIETTHU!G97</f>
        <v>0</v>
      </c>
      <c r="H102" s="474"/>
      <c r="I102" s="474"/>
      <c r="J102" s="95"/>
      <c r="K102" s="95"/>
    </row>
    <row r="103" spans="1:11" s="505" customFormat="1" ht="15.6">
      <c r="A103" s="492" t="s">
        <v>307</v>
      </c>
      <c r="B103" s="67" t="s">
        <v>766</v>
      </c>
      <c r="C103" s="474"/>
      <c r="D103" s="474"/>
      <c r="E103" s="77">
        <f>SUM(F103:I103)</f>
        <v>3141580915</v>
      </c>
      <c r="F103" s="1154">
        <f>CHITIETTHU!F98</f>
        <v>1943602127</v>
      </c>
      <c r="G103" s="1154">
        <f>CHITIETTHU!G98</f>
        <v>1197978788</v>
      </c>
      <c r="H103" s="474"/>
      <c r="I103" s="474"/>
      <c r="J103" s="95"/>
      <c r="K103" s="95"/>
    </row>
    <row r="104" spans="1:11" s="505" customFormat="1" ht="16.2">
      <c r="A104" s="492" t="s">
        <v>308</v>
      </c>
      <c r="B104" s="74" t="s">
        <v>767</v>
      </c>
      <c r="C104" s="474"/>
      <c r="D104" s="474"/>
      <c r="E104" s="77">
        <f>SUBTOTAL(9,E105:E106)</f>
        <v>160984597219</v>
      </c>
      <c r="F104" s="474"/>
      <c r="G104" s="77">
        <f>SUBTOTAL(9,G105:G106)</f>
        <v>105724130000</v>
      </c>
      <c r="H104" s="77">
        <f>SUBTOTAL(9,H105:H106)</f>
        <v>390000000</v>
      </c>
      <c r="I104" s="77">
        <f>SUBTOTAL(9,I105:I106)</f>
        <v>54870467219</v>
      </c>
      <c r="J104" s="95"/>
      <c r="K104" s="95"/>
    </row>
    <row r="105" spans="1:11" s="505" customFormat="1" ht="31.2">
      <c r="A105" s="69">
        <v>1</v>
      </c>
      <c r="B105" s="68" t="s">
        <v>768</v>
      </c>
      <c r="C105" s="474"/>
      <c r="D105" s="474"/>
      <c r="E105" s="474">
        <f>SUM(F105:I105)</f>
        <v>51886332219</v>
      </c>
      <c r="F105" s="474"/>
      <c r="G105" s="474"/>
      <c r="H105" s="474">
        <f>CHITIETTHU!H100</f>
        <v>0</v>
      </c>
      <c r="I105" s="474">
        <f>CHITIETTHU!I100</f>
        <v>51886332219</v>
      </c>
      <c r="J105" s="95"/>
      <c r="K105" s="95"/>
    </row>
    <row r="106" spans="1:11" s="505" customFormat="1" ht="15.6">
      <c r="A106" s="69">
        <v>2</v>
      </c>
      <c r="B106" s="68" t="s">
        <v>476</v>
      </c>
      <c r="C106" s="474"/>
      <c r="D106" s="474"/>
      <c r="E106" s="474">
        <f>SUM(F106:I106)</f>
        <v>109098265000</v>
      </c>
      <c r="F106" s="474"/>
      <c r="G106" s="474">
        <f>CHITIETTHU!G101</f>
        <v>105724130000</v>
      </c>
      <c r="H106" s="474">
        <f>CHITIETTHU!H101</f>
        <v>390000000</v>
      </c>
      <c r="I106" s="474">
        <f>CHITIETTHU!I101</f>
        <v>2984135000</v>
      </c>
      <c r="J106" s="95"/>
      <c r="K106" s="95"/>
    </row>
    <row r="107" spans="1:11" s="505" customFormat="1" ht="31.2">
      <c r="A107" s="492" t="s">
        <v>309</v>
      </c>
      <c r="B107" s="67" t="s">
        <v>769</v>
      </c>
      <c r="C107" s="474"/>
      <c r="D107" s="474"/>
      <c r="E107" s="77">
        <f>SUBTOTAL(9,E108:E112)</f>
        <v>70000000000</v>
      </c>
      <c r="F107" s="474"/>
      <c r="G107" s="77">
        <f>SUBTOTAL(9,G108:G113)</f>
        <v>70000000000</v>
      </c>
      <c r="H107" s="474"/>
      <c r="I107" s="474"/>
      <c r="J107" s="95"/>
      <c r="K107" s="95"/>
    </row>
    <row r="108" spans="1:11" s="505" customFormat="1" ht="32.4">
      <c r="A108" s="73">
        <v>1</v>
      </c>
      <c r="B108" s="74" t="s">
        <v>770</v>
      </c>
      <c r="C108" s="474"/>
      <c r="D108" s="474"/>
      <c r="E108" s="474"/>
      <c r="F108" s="474"/>
      <c r="G108" s="474"/>
      <c r="H108" s="474"/>
      <c r="I108" s="474"/>
      <c r="J108" s="95"/>
      <c r="K108" s="95"/>
    </row>
    <row r="109" spans="1:11" s="505" customFormat="1" ht="16.2">
      <c r="A109" s="73">
        <v>2</v>
      </c>
      <c r="B109" s="74" t="s">
        <v>771</v>
      </c>
      <c r="C109" s="474"/>
      <c r="D109" s="474"/>
      <c r="E109" s="474"/>
      <c r="F109" s="474"/>
      <c r="G109" s="474"/>
      <c r="H109" s="474"/>
      <c r="I109" s="474"/>
      <c r="J109" s="95"/>
      <c r="K109" s="95"/>
    </row>
    <row r="110" spans="1:11" s="505" customFormat="1" ht="15.6">
      <c r="A110" s="69" t="s">
        <v>523</v>
      </c>
      <c r="B110" s="68" t="s">
        <v>772</v>
      </c>
      <c r="C110" s="474"/>
      <c r="D110" s="474"/>
      <c r="E110" s="474"/>
      <c r="F110" s="474"/>
      <c r="G110" s="474"/>
      <c r="H110" s="474"/>
      <c r="I110" s="474"/>
      <c r="J110" s="95"/>
      <c r="K110" s="95"/>
    </row>
    <row r="111" spans="1:11" s="505" customFormat="1" ht="15.6">
      <c r="A111" s="69" t="s">
        <v>524</v>
      </c>
      <c r="B111" s="68" t="s">
        <v>773</v>
      </c>
      <c r="C111" s="474"/>
      <c r="D111" s="474"/>
      <c r="E111" s="474"/>
      <c r="F111" s="474"/>
      <c r="G111" s="474"/>
      <c r="H111" s="474"/>
      <c r="I111" s="474"/>
      <c r="J111" s="95"/>
      <c r="K111" s="95"/>
    </row>
    <row r="112" spans="1:11" s="505" customFormat="1" ht="16.2">
      <c r="A112" s="73">
        <v>3</v>
      </c>
      <c r="B112" s="74" t="s">
        <v>64</v>
      </c>
      <c r="C112" s="474"/>
      <c r="D112" s="474"/>
      <c r="E112" s="474">
        <f>SUM(F112:I112)</f>
        <v>70000000000</v>
      </c>
      <c r="F112" s="474"/>
      <c r="G112" s="474">
        <f>CHITIETTHU!G107</f>
        <v>70000000000</v>
      </c>
      <c r="H112" s="474"/>
      <c r="I112" s="474"/>
      <c r="J112" s="95"/>
      <c r="K112" s="95"/>
    </row>
    <row r="113" spans="1:12" s="509" customFormat="1" ht="15.6">
      <c r="A113" s="492" t="s">
        <v>651</v>
      </c>
      <c r="B113" s="67" t="s">
        <v>787</v>
      </c>
      <c r="C113" s="1154"/>
      <c r="D113" s="1154"/>
      <c r="E113" s="1154">
        <f t="shared" ref="E113" si="25">SUM(F113:I113)</f>
        <v>0</v>
      </c>
      <c r="F113" s="1154"/>
      <c r="G113" s="1154"/>
      <c r="H113" s="1154"/>
      <c r="I113" s="1154"/>
      <c r="J113" s="94"/>
      <c r="K113" s="94" t="e">
        <f t="shared" ref="K113" si="26">E113/D113*100</f>
        <v>#DIV/0!</v>
      </c>
    </row>
    <row r="114" spans="1:12" s="505" customFormat="1" ht="15.6">
      <c r="A114" s="492" t="s">
        <v>300</v>
      </c>
      <c r="B114" s="67" t="s">
        <v>774</v>
      </c>
      <c r="C114" s="1154">
        <f>SUBTOTAL(9,C115:C120)</f>
        <v>208500000000</v>
      </c>
      <c r="D114" s="1154">
        <f>SUBTOTAL(9,D115:D120)</f>
        <v>208500000000</v>
      </c>
      <c r="E114" s="1154">
        <f t="shared" ref="E114:I114" si="27">SUBTOTAL(9,E115:E120)</f>
        <v>152765140139</v>
      </c>
      <c r="F114" s="1154">
        <f t="shared" si="27"/>
        <v>0</v>
      </c>
      <c r="G114" s="1154">
        <f>SUBTOTAL(9,G115:G120)</f>
        <v>152765140139</v>
      </c>
      <c r="H114" s="1154">
        <f t="shared" si="27"/>
        <v>0</v>
      </c>
      <c r="I114" s="1154">
        <f t="shared" si="27"/>
        <v>0</v>
      </c>
      <c r="J114" s="95">
        <f>E114/D114</f>
        <v>0.73268652344844121</v>
      </c>
      <c r="K114" s="95">
        <f>E114/D114</f>
        <v>0.73268652344844121</v>
      </c>
    </row>
    <row r="115" spans="1:12" s="505" customFormat="1" ht="15.6">
      <c r="A115" s="492" t="s">
        <v>304</v>
      </c>
      <c r="B115" s="67" t="s">
        <v>775</v>
      </c>
      <c r="C115" s="474"/>
      <c r="D115" s="474"/>
      <c r="E115" s="474"/>
      <c r="F115" s="474"/>
      <c r="G115" s="474"/>
      <c r="H115" s="474"/>
      <c r="I115" s="474"/>
      <c r="J115" s="95"/>
      <c r="K115" s="95"/>
    </row>
    <row r="116" spans="1:12" s="505" customFormat="1" ht="15.6">
      <c r="A116" s="69">
        <v>1</v>
      </c>
      <c r="B116" s="68" t="s">
        <v>776</v>
      </c>
      <c r="C116" s="474"/>
      <c r="D116" s="474"/>
      <c r="E116" s="474"/>
      <c r="F116" s="474"/>
      <c r="G116" s="474"/>
      <c r="H116" s="474"/>
      <c r="I116" s="474"/>
      <c r="J116" s="95"/>
      <c r="K116" s="95"/>
    </row>
    <row r="117" spans="1:12" s="505" customFormat="1" ht="15.6">
      <c r="A117" s="69">
        <v>2</v>
      </c>
      <c r="B117" s="68" t="s">
        <v>777</v>
      </c>
      <c r="C117" s="474"/>
      <c r="D117" s="474"/>
      <c r="E117" s="474"/>
      <c r="F117" s="474"/>
      <c r="G117" s="474"/>
      <c r="H117" s="474"/>
      <c r="I117" s="474"/>
      <c r="J117" s="95"/>
      <c r="K117" s="95"/>
    </row>
    <row r="118" spans="1:12" s="505" customFormat="1" ht="15.6">
      <c r="A118" s="492" t="s">
        <v>305</v>
      </c>
      <c r="B118" s="67" t="s">
        <v>778</v>
      </c>
      <c r="C118" s="474"/>
      <c r="D118" s="474"/>
      <c r="E118" s="474"/>
      <c r="F118" s="474"/>
      <c r="G118" s="474"/>
      <c r="H118" s="474"/>
      <c r="I118" s="474"/>
      <c r="J118" s="95"/>
      <c r="K118" s="95"/>
    </row>
    <row r="119" spans="1:12" s="505" customFormat="1" ht="15.6">
      <c r="A119" s="69">
        <v>1</v>
      </c>
      <c r="B119" s="68" t="s">
        <v>776</v>
      </c>
      <c r="C119" s="474"/>
      <c r="D119" s="474"/>
      <c r="E119" s="474">
        <f>SUM(F119:I119)</f>
        <v>0</v>
      </c>
      <c r="F119" s="474"/>
      <c r="G119" s="474"/>
      <c r="H119" s="474"/>
      <c r="I119" s="474"/>
      <c r="J119" s="95"/>
      <c r="K119" s="95"/>
    </row>
    <row r="120" spans="1:12" s="505" customFormat="1" ht="30" customHeight="1">
      <c r="A120" s="69">
        <v>2</v>
      </c>
      <c r="B120" s="68" t="s">
        <v>777</v>
      </c>
      <c r="C120" s="474">
        <v>208500000000</v>
      </c>
      <c r="D120" s="474">
        <f>C120</f>
        <v>208500000000</v>
      </c>
      <c r="E120" s="474">
        <f>SUM(F120:I120)</f>
        <v>152765140139</v>
      </c>
      <c r="F120" s="474"/>
      <c r="G120" s="474">
        <f>CHITIETTHU!G108</f>
        <v>152765140139</v>
      </c>
      <c r="H120" s="474"/>
      <c r="I120" s="474"/>
      <c r="J120" s="95"/>
      <c r="K120" s="95"/>
    </row>
    <row r="121" spans="1:12" s="505" customFormat="1" ht="15.6">
      <c r="A121" s="492" t="s">
        <v>301</v>
      </c>
      <c r="B121" s="67" t="s">
        <v>779</v>
      </c>
      <c r="C121" s="77">
        <f>SUBTOTAL(9,C122:C127)</f>
        <v>7970589000000</v>
      </c>
      <c r="D121" s="77">
        <f>SUBTOTAL(9,D122:D127)</f>
        <v>7970589000000</v>
      </c>
      <c r="E121" s="77">
        <f>SUBTOTAL(9,E122:E127)</f>
        <v>15220182632252</v>
      </c>
      <c r="F121" s="77">
        <f>SUBTOTAL(9,F122:F127)</f>
        <v>0</v>
      </c>
      <c r="G121" s="77">
        <f>SUBTOTAL(9,G122:G127)</f>
        <v>8180672316986</v>
      </c>
      <c r="H121" s="77">
        <f t="shared" ref="H121:I121" si="28">SUBTOTAL(9,H122:H127)</f>
        <v>5858054141205</v>
      </c>
      <c r="I121" s="77">
        <f t="shared" si="28"/>
        <v>1181456174061</v>
      </c>
      <c r="J121" s="95">
        <f>G121/C121</f>
        <v>1.0263573139934827</v>
      </c>
      <c r="K121" s="95">
        <f>J121</f>
        <v>1.0263573139934827</v>
      </c>
    </row>
    <row r="122" spans="1:12" s="505" customFormat="1" ht="15.6">
      <c r="A122" s="492" t="s">
        <v>304</v>
      </c>
      <c r="B122" s="67" t="s">
        <v>478</v>
      </c>
      <c r="C122" s="77">
        <f>SUBTOTAL(9,C123:C126)</f>
        <v>7970589000000</v>
      </c>
      <c r="D122" s="77">
        <f>SUBTOTAL(9,D123:D126)</f>
        <v>7970589000000</v>
      </c>
      <c r="E122" s="77">
        <f t="shared" ref="E122:I122" si="29">SUBTOTAL(9,E123:E126)</f>
        <v>15023089370940</v>
      </c>
      <c r="F122" s="77">
        <f t="shared" si="29"/>
        <v>0</v>
      </c>
      <c r="G122" s="77">
        <f>SUBTOTAL(9,G123:G126)</f>
        <v>8035402785273</v>
      </c>
      <c r="H122" s="77">
        <f t="shared" si="29"/>
        <v>5806230411606</v>
      </c>
      <c r="I122" s="77">
        <f t="shared" si="29"/>
        <v>1181456174061</v>
      </c>
      <c r="J122" s="95">
        <f>G122/C122</f>
        <v>1.0081316180363835</v>
      </c>
      <c r="K122" s="95">
        <f t="shared" ref="K122:K124" si="30">J122</f>
        <v>1.0081316180363835</v>
      </c>
    </row>
    <row r="123" spans="1:12" s="505" customFormat="1" ht="15.6">
      <c r="A123" s="492" t="s">
        <v>780</v>
      </c>
      <c r="B123" s="67" t="s">
        <v>781</v>
      </c>
      <c r="C123" s="474">
        <v>4636742000000</v>
      </c>
      <c r="D123" s="474">
        <f>C123</f>
        <v>4636742000000</v>
      </c>
      <c r="E123" s="1154">
        <f>SUM(F123:I123)</f>
        <v>8773426094746</v>
      </c>
      <c r="F123" s="474"/>
      <c r="G123" s="474">
        <f>CHITIETTHU!G117</f>
        <v>5012940000000</v>
      </c>
      <c r="H123" s="474">
        <f>CHITIETTHU!H117</f>
        <v>3170787153755</v>
      </c>
      <c r="I123" s="474">
        <f>CHITIETTHU!I117</f>
        <v>589698940991</v>
      </c>
      <c r="J123" s="95">
        <f>G123/C123</f>
        <v>1.0811341239171814</v>
      </c>
      <c r="K123" s="95">
        <f t="shared" si="30"/>
        <v>1.0811341239171814</v>
      </c>
      <c r="L123" s="508">
        <f>G122-D122</f>
        <v>64813785273</v>
      </c>
    </row>
    <row r="124" spans="1:12" s="505" customFormat="1" ht="15.6">
      <c r="A124" s="492" t="s">
        <v>782</v>
      </c>
      <c r="B124" s="67" t="s">
        <v>541</v>
      </c>
      <c r="C124" s="77">
        <f>SUBTOTAL(9,C125:C126)</f>
        <v>3333847000000</v>
      </c>
      <c r="D124" s="77">
        <f>SUBTOTAL(9,D125:D126)</f>
        <v>3333847000000</v>
      </c>
      <c r="E124" s="77">
        <f>SUBTOTAL(9,E125:E126)</f>
        <v>6249663276194</v>
      </c>
      <c r="F124" s="77">
        <f t="shared" ref="F124:I124" si="31">SUBTOTAL(9,F125:F126)</f>
        <v>0</v>
      </c>
      <c r="G124" s="475">
        <f>SUBTOTAL(9,G125:G126)</f>
        <v>3022462785273</v>
      </c>
      <c r="H124" s="475">
        <f t="shared" si="31"/>
        <v>2635443257851</v>
      </c>
      <c r="I124" s="475">
        <f t="shared" si="31"/>
        <v>591757233070</v>
      </c>
      <c r="J124" s="95">
        <f>G124/C124</f>
        <v>0.90659912865617409</v>
      </c>
      <c r="K124" s="95">
        <f t="shared" si="30"/>
        <v>0.90659912865617409</v>
      </c>
    </row>
    <row r="125" spans="1:12" s="505" customFormat="1" ht="31.2">
      <c r="A125" s="69" t="s">
        <v>523</v>
      </c>
      <c r="B125" s="68" t="s">
        <v>783</v>
      </c>
      <c r="C125" s="474">
        <v>2614779000000</v>
      </c>
      <c r="D125" s="474">
        <f>C125</f>
        <v>2614779000000</v>
      </c>
      <c r="E125" s="474">
        <f>SUM(F125:I125)</f>
        <v>6046495490921</v>
      </c>
      <c r="F125" s="474"/>
      <c r="G125" s="474">
        <f>CHITIETTHU!G119</f>
        <v>2819295000000</v>
      </c>
      <c r="H125" s="474">
        <f>CHITIETTHU!H119</f>
        <v>2635443257851</v>
      </c>
      <c r="I125" s="474">
        <f>CHITIETTHU!I118</f>
        <v>591757233070</v>
      </c>
      <c r="J125" s="95"/>
      <c r="K125" s="95"/>
    </row>
    <row r="126" spans="1:12" s="505" customFormat="1" ht="31.2">
      <c r="A126" s="69" t="s">
        <v>524</v>
      </c>
      <c r="B126" s="68" t="s">
        <v>543</v>
      </c>
      <c r="C126" s="474">
        <v>719068000000</v>
      </c>
      <c r="D126" s="474">
        <f>C126</f>
        <v>719068000000</v>
      </c>
      <c r="E126" s="474">
        <f>SUM(F126:I126)</f>
        <v>203167785273</v>
      </c>
      <c r="F126" s="474"/>
      <c r="G126" s="474">
        <f>CHITIETTHU!G120</f>
        <v>203167785273</v>
      </c>
      <c r="H126" s="474"/>
      <c r="I126" s="474"/>
      <c r="J126" s="95"/>
      <c r="K126" s="95"/>
    </row>
    <row r="127" spans="1:12" s="505" customFormat="1" ht="15.6">
      <c r="A127" s="492" t="s">
        <v>305</v>
      </c>
      <c r="B127" s="67" t="s">
        <v>258</v>
      </c>
      <c r="C127" s="474"/>
      <c r="D127" s="474"/>
      <c r="E127" s="1154">
        <f>SUM(F127:I127)</f>
        <v>197093261312</v>
      </c>
      <c r="F127" s="1154">
        <f>CHITIETTHU!F121</f>
        <v>0</v>
      </c>
      <c r="G127" s="1154">
        <f>CHITIETTHU!G121</f>
        <v>145269531713</v>
      </c>
      <c r="H127" s="1154">
        <f>CHITIETTHU!H121</f>
        <v>51823729599</v>
      </c>
      <c r="I127" s="1154"/>
      <c r="J127" s="95"/>
      <c r="K127" s="95"/>
    </row>
    <row r="128" spans="1:12" s="505" customFormat="1" ht="15.6">
      <c r="A128" s="492" t="s">
        <v>257</v>
      </c>
      <c r="B128" s="67" t="s">
        <v>784</v>
      </c>
      <c r="C128" s="474"/>
      <c r="D128" s="474"/>
      <c r="E128" s="1154">
        <f t="shared" ref="E128:E129" si="32">SUM(F128:I128)</f>
        <v>3602559941404</v>
      </c>
      <c r="F128" s="474"/>
      <c r="G128" s="1154">
        <f>CHITIETTHU!G122</f>
        <v>2462636914852</v>
      </c>
      <c r="H128" s="1154">
        <f>CHITIETTHU!H122</f>
        <v>816861353954</v>
      </c>
      <c r="I128" s="1154">
        <f>CHITIETTHU!I122</f>
        <v>323061672598</v>
      </c>
      <c r="J128" s="95"/>
      <c r="K128" s="95"/>
    </row>
    <row r="129" spans="1:11" s="505" customFormat="1" ht="22.5" customHeight="1">
      <c r="A129" s="492" t="s">
        <v>259</v>
      </c>
      <c r="B129" s="67" t="s">
        <v>785</v>
      </c>
      <c r="C129" s="474"/>
      <c r="D129" s="474"/>
      <c r="E129" s="1154">
        <f t="shared" si="32"/>
        <v>707295999994</v>
      </c>
      <c r="F129" s="474"/>
      <c r="G129" s="1154">
        <f>CHITIETTHU!G123</f>
        <v>118105127</v>
      </c>
      <c r="H129" s="1154">
        <f>CHITIETTHU!H123</f>
        <v>405636122892</v>
      </c>
      <c r="I129" s="1154">
        <f>CHITIETTHU!I123</f>
        <v>301541771975</v>
      </c>
      <c r="J129" s="95"/>
      <c r="K129" s="95"/>
    </row>
    <row r="130" spans="1:11" s="406" customFormat="1" ht="25.5" customHeight="1">
      <c r="A130" s="512" t="s">
        <v>74</v>
      </c>
      <c r="B130" s="491" t="s">
        <v>4007</v>
      </c>
      <c r="C130" s="513"/>
      <c r="D130" s="1389" t="s">
        <v>4007</v>
      </c>
      <c r="E130" s="1389"/>
      <c r="F130" s="491"/>
      <c r="G130" s="514"/>
      <c r="H130" s="1389" t="s">
        <v>4008</v>
      </c>
      <c r="I130" s="1389"/>
      <c r="J130" s="1389"/>
      <c r="K130" s="497"/>
    </row>
    <row r="131" spans="1:11" s="254" customFormat="1" ht="16.5" customHeight="1">
      <c r="B131" s="490" t="s">
        <v>888</v>
      </c>
      <c r="D131" s="1275" t="s">
        <v>889</v>
      </c>
      <c r="E131" s="1275"/>
      <c r="F131" s="515"/>
      <c r="G131" s="516"/>
      <c r="H131" s="1275" t="s">
        <v>525</v>
      </c>
      <c r="I131" s="1275"/>
      <c r="J131" s="1275"/>
      <c r="K131" s="497"/>
    </row>
    <row r="132" spans="1:11" s="406" customFormat="1" ht="15" customHeight="1">
      <c r="A132" s="517"/>
      <c r="B132" s="518"/>
      <c r="D132" s="490"/>
      <c r="E132" s="490"/>
      <c r="G132" s="1215"/>
      <c r="H132" s="1275" t="s">
        <v>884</v>
      </c>
      <c r="I132" s="1275"/>
      <c r="J132" s="1275"/>
      <c r="K132" s="497"/>
    </row>
    <row r="133" spans="1:11" s="406" customFormat="1" ht="12.75" customHeight="1">
      <c r="B133" s="518"/>
      <c r="E133" s="519"/>
      <c r="F133" s="519"/>
      <c r="H133" s="9"/>
      <c r="I133" s="9"/>
      <c r="J133" s="497"/>
      <c r="K133" s="497"/>
    </row>
    <row r="134" spans="1:11" s="406" customFormat="1">
      <c r="B134" s="518"/>
      <c r="D134" s="519"/>
      <c r="E134" s="519"/>
      <c r="F134" s="519"/>
      <c r="G134" s="518"/>
      <c r="H134" s="251"/>
      <c r="I134" s="251"/>
      <c r="J134" s="497"/>
      <c r="K134" s="497"/>
    </row>
    <row r="135" spans="1:11" s="406" customFormat="1" ht="17.25" customHeight="1">
      <c r="B135" s="520"/>
      <c r="C135" s="521"/>
      <c r="D135" s="653"/>
      <c r="E135" s="522"/>
      <c r="G135" s="518"/>
      <c r="H135" s="9"/>
      <c r="I135" s="9"/>
      <c r="J135" s="497"/>
      <c r="K135" s="497"/>
    </row>
    <row r="136" spans="1:11" s="406" customFormat="1" ht="18" customHeight="1">
      <c r="A136" s="517"/>
      <c r="B136" s="523"/>
      <c r="C136" s="523"/>
      <c r="D136" s="524"/>
      <c r="E136" s="524"/>
      <c r="F136" s="407"/>
      <c r="G136" s="518"/>
      <c r="H136" s="9"/>
      <c r="I136" s="9"/>
      <c r="J136" s="497"/>
      <c r="K136" s="497"/>
    </row>
    <row r="137" spans="1:11" s="406" customFormat="1" ht="15.6">
      <c r="A137" s="517"/>
      <c r="B137" s="523"/>
      <c r="C137" s="525"/>
      <c r="D137" s="1275"/>
      <c r="E137" s="1275"/>
      <c r="F137" s="407"/>
      <c r="G137" s="518"/>
      <c r="H137" s="1275"/>
      <c r="I137" s="1275"/>
      <c r="J137" s="1275"/>
      <c r="K137" s="497"/>
    </row>
    <row r="138" spans="1:11" s="406" customFormat="1" ht="15.6">
      <c r="A138" s="517"/>
      <c r="B138" s="523"/>
      <c r="C138" s="525"/>
      <c r="D138" s="517"/>
      <c r="E138" s="517"/>
      <c r="F138" s="517"/>
      <c r="G138" s="526"/>
      <c r="H138" s="525"/>
      <c r="I138" s="525"/>
      <c r="J138" s="527"/>
      <c r="K138" s="527"/>
    </row>
    <row r="139" spans="1:11" s="406" customFormat="1" ht="13.5" customHeight="1">
      <c r="B139" s="523"/>
      <c r="C139" s="525"/>
      <c r="D139" s="517"/>
      <c r="F139" s="517"/>
      <c r="G139" s="523"/>
      <c r="H139" s="525"/>
      <c r="I139" s="525"/>
      <c r="J139" s="527"/>
      <c r="K139" s="527"/>
    </row>
    <row r="140" spans="1:11" s="406" customFormat="1" ht="10.5" customHeight="1">
      <c r="B140" s="523"/>
      <c r="C140" s="525"/>
      <c r="G140" s="518"/>
      <c r="H140" s="521"/>
      <c r="I140" s="521"/>
      <c r="J140" s="527"/>
      <c r="K140" s="527"/>
    </row>
    <row r="141" spans="1:11" s="406" customFormat="1" ht="15.6">
      <c r="B141" s="523"/>
      <c r="C141" s="525"/>
      <c r="G141" s="518"/>
      <c r="H141" s="521"/>
      <c r="I141" s="521"/>
      <c r="J141" s="527"/>
      <c r="K141" s="527"/>
    </row>
    <row r="142" spans="1:11" s="406" customFormat="1">
      <c r="B142" s="520"/>
      <c r="C142" s="521"/>
      <c r="G142" s="518"/>
      <c r="H142" s="521"/>
      <c r="I142" s="521"/>
      <c r="J142" s="527"/>
      <c r="K142" s="527"/>
    </row>
    <row r="143" spans="1:11" s="406" customFormat="1">
      <c r="B143" s="520"/>
      <c r="C143" s="521"/>
      <c r="G143" s="518"/>
      <c r="H143" s="521"/>
      <c r="I143" s="521"/>
      <c r="J143" s="527"/>
      <c r="K143" s="527"/>
    </row>
  </sheetData>
  <mergeCells count="17">
    <mergeCell ref="D131:E131"/>
    <mergeCell ref="H131:J131"/>
    <mergeCell ref="H132:J132"/>
    <mergeCell ref="D137:E137"/>
    <mergeCell ref="H137:J137"/>
    <mergeCell ref="A1:B1"/>
    <mergeCell ref="A2:B2"/>
    <mergeCell ref="D130:E130"/>
    <mergeCell ref="H130:J130"/>
    <mergeCell ref="A5:A6"/>
    <mergeCell ref="B5:B6"/>
    <mergeCell ref="C5:D5"/>
    <mergeCell ref="E5:E6"/>
    <mergeCell ref="F5:I5"/>
    <mergeCell ref="J5:K5"/>
    <mergeCell ref="H1:K1"/>
    <mergeCell ref="A3:K3"/>
  </mergeCells>
  <pageMargins left="0.43307086614173229" right="0.23622047244094491" top="0.45" bottom="0.56999999999999995" header="0.2" footer="0.19685039370078741"/>
  <pageSetup paperSize="9" scale="7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A1:F52"/>
  <sheetViews>
    <sheetView workbookViewId="0">
      <selection activeCell="A3" sqref="A3:XFD4"/>
    </sheetView>
  </sheetViews>
  <sheetFormatPr defaultRowHeight="17.399999999999999"/>
  <cols>
    <col min="1" max="1" width="4.4609375" customWidth="1"/>
    <col min="2" max="2" width="32.69140625" customWidth="1"/>
    <col min="3" max="3" width="14.3828125" style="7" customWidth="1"/>
    <col min="4" max="4" width="15.23046875" style="7" customWidth="1"/>
    <col min="5" max="5" width="9.3828125" style="96" customWidth="1"/>
    <col min="6" max="6" width="19.765625" style="7" bestFit="1" customWidth="1"/>
  </cols>
  <sheetData>
    <row r="1" spans="1:6">
      <c r="E1" s="119" t="s">
        <v>1300</v>
      </c>
    </row>
    <row r="2" spans="1:6" ht="36" customHeight="1">
      <c r="A2" s="1266" t="s">
        <v>2768</v>
      </c>
      <c r="B2" s="1266"/>
      <c r="C2" s="1266"/>
      <c r="D2" s="1266"/>
      <c r="E2" s="1266"/>
    </row>
    <row r="3" spans="1:6" s="125" customFormat="1" ht="18" hidden="1">
      <c r="A3" s="1267" t="s">
        <v>4014</v>
      </c>
      <c r="B3" s="1267"/>
      <c r="C3" s="1267"/>
      <c r="D3" s="1267"/>
      <c r="E3" s="1267"/>
      <c r="F3" s="126"/>
    </row>
    <row r="4" spans="1:6" s="125" customFormat="1" ht="18" hidden="1">
      <c r="A4" s="1267" t="s">
        <v>4013</v>
      </c>
      <c r="B4" s="1267"/>
      <c r="C4" s="1267"/>
      <c r="D4" s="1267"/>
      <c r="E4" s="1267"/>
      <c r="F4" s="126"/>
    </row>
    <row r="5" spans="1:6" s="125" customFormat="1" ht="18">
      <c r="A5" s="1267" t="s">
        <v>4012</v>
      </c>
      <c r="B5" s="1267"/>
      <c r="C5" s="1267"/>
      <c r="D5" s="1267"/>
      <c r="E5" s="1267"/>
      <c r="F5" s="126"/>
    </row>
    <row r="6" spans="1:6">
      <c r="E6" s="120" t="s">
        <v>625</v>
      </c>
    </row>
    <row r="7" spans="1:6" ht="18.75" customHeight="1">
      <c r="A7" s="117" t="s">
        <v>311</v>
      </c>
      <c r="B7" s="117" t="s">
        <v>296</v>
      </c>
      <c r="C7" s="118" t="s">
        <v>603</v>
      </c>
      <c r="D7" s="118" t="s">
        <v>597</v>
      </c>
      <c r="E7" s="121" t="s">
        <v>598</v>
      </c>
    </row>
    <row r="8" spans="1:6" s="8" customFormat="1">
      <c r="A8" s="401" t="s">
        <v>299</v>
      </c>
      <c r="B8" s="401" t="s">
        <v>300</v>
      </c>
      <c r="C8" s="635">
        <v>1</v>
      </c>
      <c r="D8" s="635">
        <v>2</v>
      </c>
      <c r="E8" s="127">
        <v>3</v>
      </c>
      <c r="F8" s="128"/>
    </row>
    <row r="9" spans="1:6">
      <c r="A9" s="117" t="s">
        <v>299</v>
      </c>
      <c r="B9" s="57" t="s">
        <v>1306</v>
      </c>
      <c r="C9" s="63"/>
      <c r="D9" s="63"/>
      <c r="E9" s="122"/>
    </row>
    <row r="10" spans="1:6">
      <c r="A10" s="117" t="s">
        <v>304</v>
      </c>
      <c r="B10" s="57" t="s">
        <v>1301</v>
      </c>
      <c r="C10" s="118">
        <f>C11+C12+C15+C16+C17+C18+C20</f>
        <v>7283919000000</v>
      </c>
      <c r="D10" s="118">
        <f>D11+D12+D15+D16+D17+D18+D19+D20</f>
        <v>13870703237074</v>
      </c>
      <c r="E10" s="122">
        <f>D10/C10</f>
        <v>1.9042912526998172</v>
      </c>
    </row>
    <row r="11" spans="1:6">
      <c r="A11" s="58">
        <v>1</v>
      </c>
      <c r="B11" s="59" t="s">
        <v>1302</v>
      </c>
      <c r="C11" s="63">
        <f>'48.31'!C11-C35</f>
        <v>2898028000000</v>
      </c>
      <c r="D11" s="63">
        <f>'60.342'!D11+'60.342'!D12</f>
        <v>3003312781182</v>
      </c>
      <c r="E11" s="122">
        <f>D11/C11</f>
        <v>1.0363298012241429</v>
      </c>
      <c r="F11" s="7">
        <f>C11+C35</f>
        <v>4715300000000</v>
      </c>
    </row>
    <row r="12" spans="1:6">
      <c r="A12" s="58">
        <v>2</v>
      </c>
      <c r="B12" s="59" t="s">
        <v>478</v>
      </c>
      <c r="C12" s="63">
        <f>C13+C14</f>
        <v>4177391000000</v>
      </c>
      <c r="D12" s="63">
        <f>D13+D14</f>
        <v>8035402785273</v>
      </c>
      <c r="E12" s="122">
        <f>D12/C12</f>
        <v>1.9235457694223499</v>
      </c>
      <c r="F12" s="7">
        <f>'48.31'!C11</f>
        <v>4715300000000</v>
      </c>
    </row>
    <row r="13" spans="1:6">
      <c r="A13" s="58" t="s">
        <v>609</v>
      </c>
      <c r="B13" s="59" t="s">
        <v>699</v>
      </c>
      <c r="C13" s="63">
        <f>'48.31'!C15-C24</f>
        <v>1463933000000</v>
      </c>
      <c r="D13" s="63">
        <f>'60.342'!D19</f>
        <v>5012940000000</v>
      </c>
      <c r="E13" s="122">
        <f>D13/C13</f>
        <v>3.4242960572649159</v>
      </c>
      <c r="F13" s="7">
        <f>F12-F11</f>
        <v>0</v>
      </c>
    </row>
    <row r="14" spans="1:6">
      <c r="A14" s="58" t="s">
        <v>609</v>
      </c>
      <c r="B14" s="59" t="s">
        <v>541</v>
      </c>
      <c r="C14" s="63">
        <f>'48.31'!C16-C25</f>
        <v>2713458000000</v>
      </c>
      <c r="D14" s="63">
        <f>'60.342'!D20</f>
        <v>3022462785273</v>
      </c>
      <c r="E14" s="122">
        <f>D14/C14</f>
        <v>1.1138785952364105</v>
      </c>
      <c r="F14" s="7">
        <f>D10-'60.342'!D9</f>
        <v>0</v>
      </c>
    </row>
    <row r="15" spans="1:6">
      <c r="A15" s="58">
        <v>3</v>
      </c>
      <c r="B15" s="59" t="s">
        <v>1307</v>
      </c>
      <c r="C15" s="63"/>
      <c r="D15" s="63">
        <f>'60.342'!D13</f>
        <v>70000000000</v>
      </c>
      <c r="E15" s="122"/>
    </row>
    <row r="16" spans="1:6">
      <c r="A16" s="58">
        <v>4</v>
      </c>
      <c r="B16" s="59" t="s">
        <v>1290</v>
      </c>
      <c r="C16" s="63"/>
      <c r="D16" s="63">
        <f>'60.342'!D14</f>
        <v>118105127</v>
      </c>
      <c r="E16" s="122"/>
    </row>
    <row r="17" spans="1:6">
      <c r="A17" s="58">
        <v>5</v>
      </c>
      <c r="B17" s="59" t="s">
        <v>700</v>
      </c>
      <c r="C17" s="63"/>
      <c r="D17" s="63">
        <f>'60.342'!D15</f>
        <v>2462636914852</v>
      </c>
      <c r="E17" s="122"/>
    </row>
    <row r="18" spans="1:6">
      <c r="A18" s="58">
        <v>6</v>
      </c>
      <c r="B18" s="59" t="s">
        <v>915</v>
      </c>
      <c r="C18" s="63"/>
      <c r="D18" s="63">
        <f>'60.342'!D17</f>
        <v>145269531713</v>
      </c>
      <c r="E18" s="122"/>
    </row>
    <row r="19" spans="1:6">
      <c r="A19" s="58">
        <v>7</v>
      </c>
      <c r="B19" s="59" t="s">
        <v>67</v>
      </c>
      <c r="C19" s="63"/>
      <c r="D19" s="63">
        <f>'60.342'!D16</f>
        <v>1197978788</v>
      </c>
      <c r="E19" s="122"/>
    </row>
    <row r="20" spans="1:6">
      <c r="A20" s="58">
        <v>8</v>
      </c>
      <c r="B20" s="59" t="s">
        <v>1297</v>
      </c>
      <c r="C20" s="63">
        <v>208500000000</v>
      </c>
      <c r="D20" s="63">
        <f>'48.31'!D41</f>
        <v>152765140139</v>
      </c>
      <c r="E20" s="122"/>
    </row>
    <row r="21" spans="1:6">
      <c r="A21" s="117" t="s">
        <v>305</v>
      </c>
      <c r="B21" s="57" t="s">
        <v>1303</v>
      </c>
      <c r="C21" s="118">
        <f>C22+C23+C27</f>
        <v>7283919000000</v>
      </c>
      <c r="D21" s="118">
        <f>D22+D23+D26+D27+D28+D29+D30</f>
        <v>13826721551224</v>
      </c>
      <c r="E21" s="122">
        <f>D21/C21</f>
        <v>1.8982530628393863</v>
      </c>
      <c r="F21" s="7">
        <f>D21+'60.342'!J23</f>
        <v>13869721551224</v>
      </c>
    </row>
    <row r="22" spans="1:6">
      <c r="A22" s="58">
        <v>1</v>
      </c>
      <c r="B22" s="59" t="s">
        <v>1308</v>
      </c>
      <c r="C22" s="63">
        <f>C10-C23-C27</f>
        <v>3489721000000</v>
      </c>
      <c r="D22" s="63">
        <f>'60.342'!J11+'60.342'!J15</f>
        <v>4876339895728</v>
      </c>
      <c r="E22" s="122">
        <f>D22/C22</f>
        <v>1.3973437692377126</v>
      </c>
      <c r="F22" s="7">
        <f>'60.342'!D23</f>
        <v>152765140139</v>
      </c>
    </row>
    <row r="23" spans="1:6">
      <c r="A23" s="58">
        <v>2</v>
      </c>
      <c r="B23" s="59" t="s">
        <v>70</v>
      </c>
      <c r="C23" s="63">
        <f>C24+C25</f>
        <v>3793198000000</v>
      </c>
      <c r="D23" s="63">
        <f>D24+D25</f>
        <v>5806230411606</v>
      </c>
      <c r="E23" s="122">
        <f>D23/C23</f>
        <v>1.5306953160910661</v>
      </c>
      <c r="F23" s="7">
        <f>F22+D32</f>
        <v>153746825989</v>
      </c>
    </row>
    <row r="24" spans="1:6">
      <c r="A24" s="58" t="s">
        <v>609</v>
      </c>
      <c r="B24" s="59" t="s">
        <v>237</v>
      </c>
      <c r="C24" s="63">
        <f>C37</f>
        <v>3172809000000</v>
      </c>
      <c r="D24" s="63">
        <f>'60.342'!E19</f>
        <v>3170787153755</v>
      </c>
      <c r="E24" s="122">
        <f>D24/C24</f>
        <v>0.99936275828611176</v>
      </c>
    </row>
    <row r="25" spans="1:6">
      <c r="A25" s="58" t="s">
        <v>609</v>
      </c>
      <c r="B25" s="59" t="s">
        <v>1304</v>
      </c>
      <c r="C25" s="76">
        <f>C38</f>
        <v>620389000000</v>
      </c>
      <c r="D25" s="63">
        <f>'60.342'!E20</f>
        <v>2635443257851</v>
      </c>
      <c r="E25" s="122">
        <f>D25/C25</f>
        <v>4.2480496234636655</v>
      </c>
    </row>
    <row r="26" spans="1:6">
      <c r="A26" s="58">
        <v>3</v>
      </c>
      <c r="B26" s="59" t="s">
        <v>72</v>
      </c>
      <c r="C26" s="63"/>
      <c r="D26" s="63">
        <f>'60.342'!J19</f>
        <v>3141953265102</v>
      </c>
      <c r="E26" s="122"/>
    </row>
    <row r="27" spans="1:6">
      <c r="A27" s="58">
        <v>4</v>
      </c>
      <c r="B27" s="123" t="s">
        <v>68</v>
      </c>
      <c r="C27" s="63">
        <f>D27</f>
        <v>1000000000</v>
      </c>
      <c r="D27" s="63">
        <f>'60.342'!I16</f>
        <v>1000000000</v>
      </c>
      <c r="E27" s="122"/>
    </row>
    <row r="28" spans="1:6">
      <c r="A28" s="58">
        <v>5</v>
      </c>
      <c r="B28" s="123" t="s">
        <v>75</v>
      </c>
      <c r="C28" s="63"/>
      <c r="D28" s="63">
        <f>'60.342'!J20</f>
        <v>0</v>
      </c>
      <c r="E28" s="122"/>
      <c r="F28" s="7">
        <f>C10-C21-C31</f>
        <v>-43000000000</v>
      </c>
    </row>
    <row r="29" spans="1:6">
      <c r="A29" s="58">
        <v>6</v>
      </c>
      <c r="B29" s="59" t="s">
        <v>1313</v>
      </c>
      <c r="C29" s="63"/>
      <c r="D29" s="63">
        <f>'60.342'!J14</f>
        <v>0</v>
      </c>
      <c r="E29" s="122"/>
    </row>
    <row r="30" spans="1:6">
      <c r="A30" s="645">
        <v>7</v>
      </c>
      <c r="B30" s="646" t="s">
        <v>2677</v>
      </c>
      <c r="C30" s="647"/>
      <c r="D30" s="647">
        <f>'60.342'!I17</f>
        <v>1197978788</v>
      </c>
      <c r="E30" s="648"/>
    </row>
    <row r="31" spans="1:6" ht="31.2">
      <c r="A31" s="117" t="s">
        <v>306</v>
      </c>
      <c r="B31" s="57" t="s">
        <v>1309</v>
      </c>
      <c r="C31" s="63">
        <f>'48.31'!C38</f>
        <v>43000000000</v>
      </c>
      <c r="D31" s="63">
        <f>'48.31'!D37</f>
        <v>43000000000</v>
      </c>
      <c r="E31" s="122">
        <f>D31/C31</f>
        <v>1</v>
      </c>
    </row>
    <row r="32" spans="1:6">
      <c r="A32" s="117" t="s">
        <v>307</v>
      </c>
      <c r="B32" s="57" t="s">
        <v>1310</v>
      </c>
      <c r="C32" s="63">
        <f>C10-C21</f>
        <v>0</v>
      </c>
      <c r="D32" s="1200">
        <f>D10-D21-D31</f>
        <v>981685850</v>
      </c>
      <c r="E32" s="122"/>
      <c r="F32" s="7">
        <f>D32-'60.342'!D21</f>
        <v>0</v>
      </c>
    </row>
    <row r="33" spans="1:6">
      <c r="A33" s="117" t="s">
        <v>300</v>
      </c>
      <c r="B33" s="57" t="s">
        <v>1276</v>
      </c>
      <c r="C33" s="63"/>
      <c r="D33" s="63"/>
      <c r="E33" s="122"/>
    </row>
    <row r="34" spans="1:6">
      <c r="A34" s="117" t="s">
        <v>304</v>
      </c>
      <c r="B34" s="57" t="s">
        <v>1301</v>
      </c>
      <c r="C34" s="118">
        <v>5610470000000</v>
      </c>
      <c r="D34" s="118">
        <f>D35+D36+D39+D40+D41+D42</f>
        <v>11287902937667</v>
      </c>
      <c r="E34" s="122">
        <f>D34/C34</f>
        <v>2.0119353525938113</v>
      </c>
      <c r="F34" s="7">
        <f>'60.342'!E9+'60.342'!F9</f>
        <v>11287902937667</v>
      </c>
    </row>
    <row r="35" spans="1:6">
      <c r="A35" s="58">
        <v>1</v>
      </c>
      <c r="B35" s="59" t="s">
        <v>1302</v>
      </c>
      <c r="C35" s="63">
        <f>C34-C36</f>
        <v>1817272000000</v>
      </c>
      <c r="D35" s="63">
        <f>'60.342'!E11+'60.342'!E12+'60.342'!F11+'60.342'!F12</f>
        <v>2401291700982</v>
      </c>
      <c r="E35" s="122">
        <f>D35/C35</f>
        <v>1.3213716499137169</v>
      </c>
      <c r="F35" s="7">
        <f>F34-'60.342'!F18</f>
        <v>10106446763606</v>
      </c>
    </row>
    <row r="36" spans="1:6">
      <c r="A36" s="58">
        <v>2</v>
      </c>
      <c r="B36" s="59" t="s">
        <v>478</v>
      </c>
      <c r="C36" s="63">
        <f>C37+C38</f>
        <v>3793198000000</v>
      </c>
      <c r="D36" s="63">
        <f>D37+D38</f>
        <v>6987686585667</v>
      </c>
      <c r="E36" s="122">
        <f>D36/C36</f>
        <v>1.8421623615922502</v>
      </c>
    </row>
    <row r="37" spans="1:6">
      <c r="A37" s="58" t="s">
        <v>609</v>
      </c>
      <c r="B37" s="59" t="s">
        <v>1288</v>
      </c>
      <c r="C37" s="63">
        <v>3172809000000</v>
      </c>
      <c r="D37" s="63">
        <f>'60.342'!E19+'60.342'!F19</f>
        <v>3760486094746</v>
      </c>
      <c r="E37" s="122">
        <f>D37/C37</f>
        <v>1.1852229663827858</v>
      </c>
      <c r="F37" s="7">
        <v>3793197000000</v>
      </c>
    </row>
    <row r="38" spans="1:6">
      <c r="A38" s="58" t="s">
        <v>609</v>
      </c>
      <c r="B38" s="59" t="s">
        <v>1289</v>
      </c>
      <c r="C38" s="63">
        <v>620389000000</v>
      </c>
      <c r="D38" s="63">
        <f>'60.342'!E20+'60.342'!F20</f>
        <v>3227200490921</v>
      </c>
      <c r="E38" s="122">
        <f>D38/C38</f>
        <v>5.201898310448767</v>
      </c>
      <c r="F38" s="7">
        <f>F37-C37-C38</f>
        <v>-1000000</v>
      </c>
    </row>
    <row r="39" spans="1:6">
      <c r="A39" s="58">
        <v>3</v>
      </c>
      <c r="B39" s="59" t="s">
        <v>1290</v>
      </c>
      <c r="C39" s="63"/>
      <c r="D39" s="63">
        <f>'60.342'!E14+'60.342'!F14</f>
        <v>707177894867</v>
      </c>
      <c r="E39" s="122"/>
    </row>
    <row r="40" spans="1:6">
      <c r="A40" s="58">
        <v>4</v>
      </c>
      <c r="B40" s="59" t="s">
        <v>700</v>
      </c>
      <c r="C40" s="63"/>
      <c r="D40" s="63">
        <f>'60.342'!E15+'60.342'!F15</f>
        <v>1139923026552</v>
      </c>
      <c r="E40" s="122"/>
    </row>
    <row r="41" spans="1:6">
      <c r="A41" s="58">
        <v>5</v>
      </c>
      <c r="B41" s="123" t="s">
        <v>75</v>
      </c>
      <c r="C41" s="63"/>
      <c r="D41" s="63">
        <f>'60.342'!E17+'60.342'!F17</f>
        <v>51823729599</v>
      </c>
      <c r="E41" s="122"/>
    </row>
    <row r="42" spans="1:6">
      <c r="A42" s="58">
        <v>6</v>
      </c>
      <c r="B42" s="59" t="s">
        <v>67</v>
      </c>
      <c r="C42" s="63"/>
      <c r="D42" s="63">
        <f>'60.342'!F16</f>
        <v>0</v>
      </c>
      <c r="E42" s="122"/>
    </row>
    <row r="43" spans="1:6">
      <c r="A43" s="117" t="s">
        <v>305</v>
      </c>
      <c r="B43" s="57" t="s">
        <v>1303</v>
      </c>
      <c r="C43" s="118">
        <f>SUM(C44:C48)</f>
        <v>5610470000000</v>
      </c>
      <c r="D43" s="118">
        <f>SUM(D44:D49)</f>
        <v>11106311615943</v>
      </c>
      <c r="E43" s="122">
        <f>D43/C43</f>
        <v>1.9795688446677373</v>
      </c>
      <c r="F43" s="7">
        <f>'60.342'!K9+'60.342'!L9</f>
        <v>11106311615943</v>
      </c>
    </row>
    <row r="44" spans="1:6">
      <c r="A44" s="58">
        <v>1</v>
      </c>
      <c r="B44" s="59" t="s">
        <v>1311</v>
      </c>
      <c r="C44" s="63">
        <f>C34</f>
        <v>5610470000000</v>
      </c>
      <c r="D44" s="63">
        <f>'60.342'!K11+'60.342'!K15+'60.342'!L11+'60.342'!L15</f>
        <v>7631657360332</v>
      </c>
      <c r="E44" s="122">
        <f>D44/C44</f>
        <v>1.3602527703261937</v>
      </c>
      <c r="F44" s="7">
        <f>F43-'60.342'!K18</f>
        <v>9924855441882</v>
      </c>
    </row>
    <row r="45" spans="1:6">
      <c r="A45" s="58">
        <v>2</v>
      </c>
      <c r="B45" s="59" t="s">
        <v>1312</v>
      </c>
      <c r="C45" s="63"/>
      <c r="D45" s="63"/>
      <c r="E45" s="122"/>
    </row>
    <row r="46" spans="1:6">
      <c r="A46" s="58" t="s">
        <v>609</v>
      </c>
      <c r="B46" s="59" t="s">
        <v>237</v>
      </c>
      <c r="C46" s="63"/>
      <c r="D46" s="63">
        <f>'60.342'!F19</f>
        <v>589698940991</v>
      </c>
      <c r="E46" s="122"/>
    </row>
    <row r="47" spans="1:6">
      <c r="A47" s="58" t="s">
        <v>609</v>
      </c>
      <c r="B47" s="59" t="s">
        <v>1304</v>
      </c>
      <c r="C47" s="63"/>
      <c r="D47" s="63">
        <f>'60.342'!F20</f>
        <v>591757233070</v>
      </c>
      <c r="E47" s="122"/>
    </row>
    <row r="48" spans="1:6">
      <c r="A48" s="58">
        <v>3</v>
      </c>
      <c r="B48" s="59" t="s">
        <v>72</v>
      </c>
      <c r="C48" s="63"/>
      <c r="D48" s="63">
        <f>'60.342'!K19+'60.342'!L19</f>
        <v>2101031060590</v>
      </c>
      <c r="E48" s="122"/>
    </row>
    <row r="49" spans="1:6">
      <c r="A49" s="58">
        <v>5</v>
      </c>
      <c r="B49" s="123" t="s">
        <v>75</v>
      </c>
      <c r="C49" s="63"/>
      <c r="D49" s="63">
        <f>'60.342'!K20+'60.342'!L20</f>
        <v>192167020960</v>
      </c>
      <c r="E49" s="122"/>
    </row>
    <row r="50" spans="1:6">
      <c r="A50" s="117" t="s">
        <v>306</v>
      </c>
      <c r="B50" s="57" t="s">
        <v>1305</v>
      </c>
      <c r="C50" s="63"/>
      <c r="D50" s="118">
        <f>D34-D43</f>
        <v>181591321724</v>
      </c>
      <c r="E50" s="122"/>
      <c r="F50" s="7">
        <f>'60.342'!E21+'60.342'!F21</f>
        <v>181591321724</v>
      </c>
    </row>
    <row r="51" spans="1:6">
      <c r="A51" s="124"/>
      <c r="D51" s="1204">
        <f>D50+D32</f>
        <v>182573007574</v>
      </c>
      <c r="F51" s="7">
        <f>F50-D50</f>
        <v>0</v>
      </c>
    </row>
    <row r="52" spans="1:6">
      <c r="A52" s="124"/>
    </row>
  </sheetData>
  <mergeCells count="4">
    <mergeCell ref="A2:E2"/>
    <mergeCell ref="A5:E5"/>
    <mergeCell ref="A3:E3"/>
    <mergeCell ref="A4:E4"/>
  </mergeCells>
  <phoneticPr fontId="43" type="noConversion"/>
  <pageMargins left="0.63" right="0.19685039370078741" top="0.33" bottom="0.37" header="0.19685039370078741" footer="0.19685039370078741"/>
  <pageSetup paperSize="9" scale="95" orientation="portrait" verticalDpi="200" r:id="rId1"/>
  <headerFooter alignWithMargins="0">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I130"/>
  <sheetViews>
    <sheetView workbookViewId="0">
      <selection activeCell="E108" sqref="E108"/>
    </sheetView>
  </sheetViews>
  <sheetFormatPr defaultRowHeight="16.8"/>
  <cols>
    <col min="1" max="1" width="11.61328125" style="386" customWidth="1"/>
    <col min="2" max="2" width="18.61328125" style="387" customWidth="1"/>
    <col min="3" max="4" width="9.921875" style="388" customWidth="1"/>
    <col min="5" max="5" width="14" style="388" customWidth="1"/>
    <col min="6" max="6" width="13.69140625" style="388" customWidth="1"/>
    <col min="7" max="7" width="14.765625" style="388" customWidth="1"/>
    <col min="8" max="8" width="15.69140625" style="388" customWidth="1"/>
    <col min="9" max="9" width="14" style="388" customWidth="1"/>
    <col min="10" max="10" width="14.3828125" style="388" customWidth="1"/>
    <col min="11" max="11" width="5.921875" style="389" customWidth="1"/>
    <col min="12" max="12" width="11" style="359" customWidth="1"/>
    <col min="13" max="13" width="10.69140625" style="356" customWidth="1"/>
    <col min="14" max="14" width="7.4609375" style="356" customWidth="1"/>
    <col min="15" max="20" width="8.3828125" style="356" customWidth="1"/>
    <col min="21" max="22" width="7.3046875" style="357" customWidth="1"/>
    <col min="23" max="256" width="8.765625" style="357"/>
    <col min="257" max="257" width="3.3828125" style="357" customWidth="1"/>
    <col min="258" max="258" width="18.61328125" style="357" customWidth="1"/>
    <col min="259" max="260" width="9.921875" style="357" customWidth="1"/>
    <col min="261" max="261" width="14" style="357" customWidth="1"/>
    <col min="262" max="262" width="13.69140625" style="357" customWidth="1"/>
    <col min="263" max="263" width="14.765625" style="357" customWidth="1"/>
    <col min="264" max="264" width="15.69140625" style="357" customWidth="1"/>
    <col min="265" max="265" width="14" style="357" customWidth="1"/>
    <col min="266" max="266" width="14.3828125" style="357" customWidth="1"/>
    <col min="267" max="267" width="5.921875" style="357" customWidth="1"/>
    <col min="268" max="268" width="11" style="357" customWidth="1"/>
    <col min="269" max="269" width="10.69140625" style="357" customWidth="1"/>
    <col min="270" max="270" width="7.4609375" style="357" customWidth="1"/>
    <col min="271" max="276" width="8.3828125" style="357" customWidth="1"/>
    <col min="277" max="278" width="7.3046875" style="357" customWidth="1"/>
    <col min="279" max="512" width="8.765625" style="357"/>
    <col min="513" max="513" width="3.3828125" style="357" customWidth="1"/>
    <col min="514" max="514" width="18.61328125" style="357" customWidth="1"/>
    <col min="515" max="516" width="9.921875" style="357" customWidth="1"/>
    <col min="517" max="517" width="14" style="357" customWidth="1"/>
    <col min="518" max="518" width="13.69140625" style="357" customWidth="1"/>
    <col min="519" max="519" width="14.765625" style="357" customWidth="1"/>
    <col min="520" max="520" width="15.69140625" style="357" customWidth="1"/>
    <col min="521" max="521" width="14" style="357" customWidth="1"/>
    <col min="522" max="522" width="14.3828125" style="357" customWidth="1"/>
    <col min="523" max="523" width="5.921875" style="357" customWidth="1"/>
    <col min="524" max="524" width="11" style="357" customWidth="1"/>
    <col min="525" max="525" width="10.69140625" style="357" customWidth="1"/>
    <col min="526" max="526" width="7.4609375" style="357" customWidth="1"/>
    <col min="527" max="532" width="8.3828125" style="357" customWidth="1"/>
    <col min="533" max="534" width="7.3046875" style="357" customWidth="1"/>
    <col min="535" max="768" width="8.765625" style="357"/>
    <col min="769" max="769" width="3.3828125" style="357" customWidth="1"/>
    <col min="770" max="770" width="18.61328125" style="357" customWidth="1"/>
    <col min="771" max="772" width="9.921875" style="357" customWidth="1"/>
    <col min="773" max="773" width="14" style="357" customWidth="1"/>
    <col min="774" max="774" width="13.69140625" style="357" customWidth="1"/>
    <col min="775" max="775" width="14.765625" style="357" customWidth="1"/>
    <col min="776" max="776" width="15.69140625" style="357" customWidth="1"/>
    <col min="777" max="777" width="14" style="357" customWidth="1"/>
    <col min="778" max="778" width="14.3828125" style="357" customWidth="1"/>
    <col min="779" max="779" width="5.921875" style="357" customWidth="1"/>
    <col min="780" max="780" width="11" style="357" customWidth="1"/>
    <col min="781" max="781" width="10.69140625" style="357" customWidth="1"/>
    <col min="782" max="782" width="7.4609375" style="357" customWidth="1"/>
    <col min="783" max="788" width="8.3828125" style="357" customWidth="1"/>
    <col min="789" max="790" width="7.3046875" style="357" customWidth="1"/>
    <col min="791" max="1024" width="8.765625" style="357"/>
    <col min="1025" max="1025" width="3.3828125" style="357" customWidth="1"/>
    <col min="1026" max="1026" width="18.61328125" style="357" customWidth="1"/>
    <col min="1027" max="1028" width="9.921875" style="357" customWidth="1"/>
    <col min="1029" max="1029" width="14" style="357" customWidth="1"/>
    <col min="1030" max="1030" width="13.69140625" style="357" customWidth="1"/>
    <col min="1031" max="1031" width="14.765625" style="357" customWidth="1"/>
    <col min="1032" max="1032" width="15.69140625" style="357" customWidth="1"/>
    <col min="1033" max="1033" width="14" style="357" customWidth="1"/>
    <col min="1034" max="1034" width="14.3828125" style="357" customWidth="1"/>
    <col min="1035" max="1035" width="5.921875" style="357" customWidth="1"/>
    <col min="1036" max="1036" width="11" style="357" customWidth="1"/>
    <col min="1037" max="1037" width="10.69140625" style="357" customWidth="1"/>
    <col min="1038" max="1038" width="7.4609375" style="357" customWidth="1"/>
    <col min="1039" max="1044" width="8.3828125" style="357" customWidth="1"/>
    <col min="1045" max="1046" width="7.3046875" style="357" customWidth="1"/>
    <col min="1047" max="1280" width="8.765625" style="357"/>
    <col min="1281" max="1281" width="3.3828125" style="357" customWidth="1"/>
    <col min="1282" max="1282" width="18.61328125" style="357" customWidth="1"/>
    <col min="1283" max="1284" width="9.921875" style="357" customWidth="1"/>
    <col min="1285" max="1285" width="14" style="357" customWidth="1"/>
    <col min="1286" max="1286" width="13.69140625" style="357" customWidth="1"/>
    <col min="1287" max="1287" width="14.765625" style="357" customWidth="1"/>
    <col min="1288" max="1288" width="15.69140625" style="357" customWidth="1"/>
    <col min="1289" max="1289" width="14" style="357" customWidth="1"/>
    <col min="1290" max="1290" width="14.3828125" style="357" customWidth="1"/>
    <col min="1291" max="1291" width="5.921875" style="357" customWidth="1"/>
    <col min="1292" max="1292" width="11" style="357" customWidth="1"/>
    <col min="1293" max="1293" width="10.69140625" style="357" customWidth="1"/>
    <col min="1294" max="1294" width="7.4609375" style="357" customWidth="1"/>
    <col min="1295" max="1300" width="8.3828125" style="357" customWidth="1"/>
    <col min="1301" max="1302" width="7.3046875" style="357" customWidth="1"/>
    <col min="1303" max="1536" width="8.765625" style="357"/>
    <col min="1537" max="1537" width="3.3828125" style="357" customWidth="1"/>
    <col min="1538" max="1538" width="18.61328125" style="357" customWidth="1"/>
    <col min="1539" max="1540" width="9.921875" style="357" customWidth="1"/>
    <col min="1541" max="1541" width="14" style="357" customWidth="1"/>
    <col min="1542" max="1542" width="13.69140625" style="357" customWidth="1"/>
    <col min="1543" max="1543" width="14.765625" style="357" customWidth="1"/>
    <col min="1544" max="1544" width="15.69140625" style="357" customWidth="1"/>
    <col min="1545" max="1545" width="14" style="357" customWidth="1"/>
    <col min="1546" max="1546" width="14.3828125" style="357" customWidth="1"/>
    <col min="1547" max="1547" width="5.921875" style="357" customWidth="1"/>
    <col min="1548" max="1548" width="11" style="357" customWidth="1"/>
    <col min="1549" max="1549" width="10.69140625" style="357" customWidth="1"/>
    <col min="1550" max="1550" width="7.4609375" style="357" customWidth="1"/>
    <col min="1551" max="1556" width="8.3828125" style="357" customWidth="1"/>
    <col min="1557" max="1558" width="7.3046875" style="357" customWidth="1"/>
    <col min="1559" max="1792" width="8.765625" style="357"/>
    <col min="1793" max="1793" width="3.3828125" style="357" customWidth="1"/>
    <col min="1794" max="1794" width="18.61328125" style="357" customWidth="1"/>
    <col min="1795" max="1796" width="9.921875" style="357" customWidth="1"/>
    <col min="1797" max="1797" width="14" style="357" customWidth="1"/>
    <col min="1798" max="1798" width="13.69140625" style="357" customWidth="1"/>
    <col min="1799" max="1799" width="14.765625" style="357" customWidth="1"/>
    <col min="1800" max="1800" width="15.69140625" style="357" customWidth="1"/>
    <col min="1801" max="1801" width="14" style="357" customWidth="1"/>
    <col min="1802" max="1802" width="14.3828125" style="357" customWidth="1"/>
    <col min="1803" max="1803" width="5.921875" style="357" customWidth="1"/>
    <col min="1804" max="1804" width="11" style="357" customWidth="1"/>
    <col min="1805" max="1805" width="10.69140625" style="357" customWidth="1"/>
    <col min="1806" max="1806" width="7.4609375" style="357" customWidth="1"/>
    <col min="1807" max="1812" width="8.3828125" style="357" customWidth="1"/>
    <col min="1813" max="1814" width="7.3046875" style="357" customWidth="1"/>
    <col min="1815" max="2048" width="8.765625" style="357"/>
    <col min="2049" max="2049" width="3.3828125" style="357" customWidth="1"/>
    <col min="2050" max="2050" width="18.61328125" style="357" customWidth="1"/>
    <col min="2051" max="2052" width="9.921875" style="357" customWidth="1"/>
    <col min="2053" max="2053" width="14" style="357" customWidth="1"/>
    <col min="2054" max="2054" width="13.69140625" style="357" customWidth="1"/>
    <col min="2055" max="2055" width="14.765625" style="357" customWidth="1"/>
    <col min="2056" max="2056" width="15.69140625" style="357" customWidth="1"/>
    <col min="2057" max="2057" width="14" style="357" customWidth="1"/>
    <col min="2058" max="2058" width="14.3828125" style="357" customWidth="1"/>
    <col min="2059" max="2059" width="5.921875" style="357" customWidth="1"/>
    <col min="2060" max="2060" width="11" style="357" customWidth="1"/>
    <col min="2061" max="2061" width="10.69140625" style="357" customWidth="1"/>
    <col min="2062" max="2062" width="7.4609375" style="357" customWidth="1"/>
    <col min="2063" max="2068" width="8.3828125" style="357" customWidth="1"/>
    <col min="2069" max="2070" width="7.3046875" style="357" customWidth="1"/>
    <col min="2071" max="2304" width="8.765625" style="357"/>
    <col min="2305" max="2305" width="3.3828125" style="357" customWidth="1"/>
    <col min="2306" max="2306" width="18.61328125" style="357" customWidth="1"/>
    <col min="2307" max="2308" width="9.921875" style="357" customWidth="1"/>
    <col min="2309" max="2309" width="14" style="357" customWidth="1"/>
    <col min="2310" max="2310" width="13.69140625" style="357" customWidth="1"/>
    <col min="2311" max="2311" width="14.765625" style="357" customWidth="1"/>
    <col min="2312" max="2312" width="15.69140625" style="357" customWidth="1"/>
    <col min="2313" max="2313" width="14" style="357" customWidth="1"/>
    <col min="2314" max="2314" width="14.3828125" style="357" customWidth="1"/>
    <col min="2315" max="2315" width="5.921875" style="357" customWidth="1"/>
    <col min="2316" max="2316" width="11" style="357" customWidth="1"/>
    <col min="2317" max="2317" width="10.69140625" style="357" customWidth="1"/>
    <col min="2318" max="2318" width="7.4609375" style="357" customWidth="1"/>
    <col min="2319" max="2324" width="8.3828125" style="357" customWidth="1"/>
    <col min="2325" max="2326" width="7.3046875" style="357" customWidth="1"/>
    <col min="2327" max="2560" width="8.765625" style="357"/>
    <col min="2561" max="2561" width="3.3828125" style="357" customWidth="1"/>
    <col min="2562" max="2562" width="18.61328125" style="357" customWidth="1"/>
    <col min="2563" max="2564" width="9.921875" style="357" customWidth="1"/>
    <col min="2565" max="2565" width="14" style="357" customWidth="1"/>
    <col min="2566" max="2566" width="13.69140625" style="357" customWidth="1"/>
    <col min="2567" max="2567" width="14.765625" style="357" customWidth="1"/>
    <col min="2568" max="2568" width="15.69140625" style="357" customWidth="1"/>
    <col min="2569" max="2569" width="14" style="357" customWidth="1"/>
    <col min="2570" max="2570" width="14.3828125" style="357" customWidth="1"/>
    <col min="2571" max="2571" width="5.921875" style="357" customWidth="1"/>
    <col min="2572" max="2572" width="11" style="357" customWidth="1"/>
    <col min="2573" max="2573" width="10.69140625" style="357" customWidth="1"/>
    <col min="2574" max="2574" width="7.4609375" style="357" customWidth="1"/>
    <col min="2575" max="2580" width="8.3828125" style="357" customWidth="1"/>
    <col min="2581" max="2582" width="7.3046875" style="357" customWidth="1"/>
    <col min="2583" max="2816" width="8.765625" style="357"/>
    <col min="2817" max="2817" width="3.3828125" style="357" customWidth="1"/>
    <col min="2818" max="2818" width="18.61328125" style="357" customWidth="1"/>
    <col min="2819" max="2820" width="9.921875" style="357" customWidth="1"/>
    <col min="2821" max="2821" width="14" style="357" customWidth="1"/>
    <col min="2822" max="2822" width="13.69140625" style="357" customWidth="1"/>
    <col min="2823" max="2823" width="14.765625" style="357" customWidth="1"/>
    <col min="2824" max="2824" width="15.69140625" style="357" customWidth="1"/>
    <col min="2825" max="2825" width="14" style="357" customWidth="1"/>
    <col min="2826" max="2826" width="14.3828125" style="357" customWidth="1"/>
    <col min="2827" max="2827" width="5.921875" style="357" customWidth="1"/>
    <col min="2828" max="2828" width="11" style="357" customWidth="1"/>
    <col min="2829" max="2829" width="10.69140625" style="357" customWidth="1"/>
    <col min="2830" max="2830" width="7.4609375" style="357" customWidth="1"/>
    <col min="2831" max="2836" width="8.3828125" style="357" customWidth="1"/>
    <col min="2837" max="2838" width="7.3046875" style="357" customWidth="1"/>
    <col min="2839" max="3072" width="8.765625" style="357"/>
    <col min="3073" max="3073" width="3.3828125" style="357" customWidth="1"/>
    <col min="3074" max="3074" width="18.61328125" style="357" customWidth="1"/>
    <col min="3075" max="3076" width="9.921875" style="357" customWidth="1"/>
    <col min="3077" max="3077" width="14" style="357" customWidth="1"/>
    <col min="3078" max="3078" width="13.69140625" style="357" customWidth="1"/>
    <col min="3079" max="3079" width="14.765625" style="357" customWidth="1"/>
    <col min="3080" max="3080" width="15.69140625" style="357" customWidth="1"/>
    <col min="3081" max="3081" width="14" style="357" customWidth="1"/>
    <col min="3082" max="3082" width="14.3828125" style="357" customWidth="1"/>
    <col min="3083" max="3083" width="5.921875" style="357" customWidth="1"/>
    <col min="3084" max="3084" width="11" style="357" customWidth="1"/>
    <col min="3085" max="3085" width="10.69140625" style="357" customWidth="1"/>
    <col min="3086" max="3086" width="7.4609375" style="357" customWidth="1"/>
    <col min="3087" max="3092" width="8.3828125" style="357" customWidth="1"/>
    <col min="3093" max="3094" width="7.3046875" style="357" customWidth="1"/>
    <col min="3095" max="3328" width="8.765625" style="357"/>
    <col min="3329" max="3329" width="3.3828125" style="357" customWidth="1"/>
    <col min="3330" max="3330" width="18.61328125" style="357" customWidth="1"/>
    <col min="3331" max="3332" width="9.921875" style="357" customWidth="1"/>
    <col min="3333" max="3333" width="14" style="357" customWidth="1"/>
    <col min="3334" max="3334" width="13.69140625" style="357" customWidth="1"/>
    <col min="3335" max="3335" width="14.765625" style="357" customWidth="1"/>
    <col min="3336" max="3336" width="15.69140625" style="357" customWidth="1"/>
    <col min="3337" max="3337" width="14" style="357" customWidth="1"/>
    <col min="3338" max="3338" width="14.3828125" style="357" customWidth="1"/>
    <col min="3339" max="3339" width="5.921875" style="357" customWidth="1"/>
    <col min="3340" max="3340" width="11" style="357" customWidth="1"/>
    <col min="3341" max="3341" width="10.69140625" style="357" customWidth="1"/>
    <col min="3342" max="3342" width="7.4609375" style="357" customWidth="1"/>
    <col min="3343" max="3348" width="8.3828125" style="357" customWidth="1"/>
    <col min="3349" max="3350" width="7.3046875" style="357" customWidth="1"/>
    <col min="3351" max="3584" width="8.765625" style="357"/>
    <col min="3585" max="3585" width="3.3828125" style="357" customWidth="1"/>
    <col min="3586" max="3586" width="18.61328125" style="357" customWidth="1"/>
    <col min="3587" max="3588" width="9.921875" style="357" customWidth="1"/>
    <col min="3589" max="3589" width="14" style="357" customWidth="1"/>
    <col min="3590" max="3590" width="13.69140625" style="357" customWidth="1"/>
    <col min="3591" max="3591" width="14.765625" style="357" customWidth="1"/>
    <col min="3592" max="3592" width="15.69140625" style="357" customWidth="1"/>
    <col min="3593" max="3593" width="14" style="357" customWidth="1"/>
    <col min="3594" max="3594" width="14.3828125" style="357" customWidth="1"/>
    <col min="3595" max="3595" width="5.921875" style="357" customWidth="1"/>
    <col min="3596" max="3596" width="11" style="357" customWidth="1"/>
    <col min="3597" max="3597" width="10.69140625" style="357" customWidth="1"/>
    <col min="3598" max="3598" width="7.4609375" style="357" customWidth="1"/>
    <col min="3599" max="3604" width="8.3828125" style="357" customWidth="1"/>
    <col min="3605" max="3606" width="7.3046875" style="357" customWidth="1"/>
    <col min="3607" max="3840" width="8.765625" style="357"/>
    <col min="3841" max="3841" width="3.3828125" style="357" customWidth="1"/>
    <col min="3842" max="3842" width="18.61328125" style="357" customWidth="1"/>
    <col min="3843" max="3844" width="9.921875" style="357" customWidth="1"/>
    <col min="3845" max="3845" width="14" style="357" customWidth="1"/>
    <col min="3846" max="3846" width="13.69140625" style="357" customWidth="1"/>
    <col min="3847" max="3847" width="14.765625" style="357" customWidth="1"/>
    <col min="3848" max="3848" width="15.69140625" style="357" customWidth="1"/>
    <col min="3849" max="3849" width="14" style="357" customWidth="1"/>
    <col min="3850" max="3850" width="14.3828125" style="357" customWidth="1"/>
    <col min="3851" max="3851" width="5.921875" style="357" customWidth="1"/>
    <col min="3852" max="3852" width="11" style="357" customWidth="1"/>
    <col min="3853" max="3853" width="10.69140625" style="357" customWidth="1"/>
    <col min="3854" max="3854" width="7.4609375" style="357" customWidth="1"/>
    <col min="3855" max="3860" width="8.3828125" style="357" customWidth="1"/>
    <col min="3861" max="3862" width="7.3046875" style="357" customWidth="1"/>
    <col min="3863" max="4096" width="8.765625" style="357"/>
    <col min="4097" max="4097" width="3.3828125" style="357" customWidth="1"/>
    <col min="4098" max="4098" width="18.61328125" style="357" customWidth="1"/>
    <col min="4099" max="4100" width="9.921875" style="357" customWidth="1"/>
    <col min="4101" max="4101" width="14" style="357" customWidth="1"/>
    <col min="4102" max="4102" width="13.69140625" style="357" customWidth="1"/>
    <col min="4103" max="4103" width="14.765625" style="357" customWidth="1"/>
    <col min="4104" max="4104" width="15.69140625" style="357" customWidth="1"/>
    <col min="4105" max="4105" width="14" style="357" customWidth="1"/>
    <col min="4106" max="4106" width="14.3828125" style="357" customWidth="1"/>
    <col min="4107" max="4107" width="5.921875" style="357" customWidth="1"/>
    <col min="4108" max="4108" width="11" style="357" customWidth="1"/>
    <col min="4109" max="4109" width="10.69140625" style="357" customWidth="1"/>
    <col min="4110" max="4110" width="7.4609375" style="357" customWidth="1"/>
    <col min="4111" max="4116" width="8.3828125" style="357" customWidth="1"/>
    <col min="4117" max="4118" width="7.3046875" style="357" customWidth="1"/>
    <col min="4119" max="4352" width="8.765625" style="357"/>
    <col min="4353" max="4353" width="3.3828125" style="357" customWidth="1"/>
    <col min="4354" max="4354" width="18.61328125" style="357" customWidth="1"/>
    <col min="4355" max="4356" width="9.921875" style="357" customWidth="1"/>
    <col min="4357" max="4357" width="14" style="357" customWidth="1"/>
    <col min="4358" max="4358" width="13.69140625" style="357" customWidth="1"/>
    <col min="4359" max="4359" width="14.765625" style="357" customWidth="1"/>
    <col min="4360" max="4360" width="15.69140625" style="357" customWidth="1"/>
    <col min="4361" max="4361" width="14" style="357" customWidth="1"/>
    <col min="4362" max="4362" width="14.3828125" style="357" customWidth="1"/>
    <col min="4363" max="4363" width="5.921875" style="357" customWidth="1"/>
    <col min="4364" max="4364" width="11" style="357" customWidth="1"/>
    <col min="4365" max="4365" width="10.69140625" style="357" customWidth="1"/>
    <col min="4366" max="4366" width="7.4609375" style="357" customWidth="1"/>
    <col min="4367" max="4372" width="8.3828125" style="357" customWidth="1"/>
    <col min="4373" max="4374" width="7.3046875" style="357" customWidth="1"/>
    <col min="4375" max="4608" width="8.765625" style="357"/>
    <col min="4609" max="4609" width="3.3828125" style="357" customWidth="1"/>
    <col min="4610" max="4610" width="18.61328125" style="357" customWidth="1"/>
    <col min="4611" max="4612" width="9.921875" style="357" customWidth="1"/>
    <col min="4613" max="4613" width="14" style="357" customWidth="1"/>
    <col min="4614" max="4614" width="13.69140625" style="357" customWidth="1"/>
    <col min="4615" max="4615" width="14.765625" style="357" customWidth="1"/>
    <col min="4616" max="4616" width="15.69140625" style="357" customWidth="1"/>
    <col min="4617" max="4617" width="14" style="357" customWidth="1"/>
    <col min="4618" max="4618" width="14.3828125" style="357" customWidth="1"/>
    <col min="4619" max="4619" width="5.921875" style="357" customWidth="1"/>
    <col min="4620" max="4620" width="11" style="357" customWidth="1"/>
    <col min="4621" max="4621" width="10.69140625" style="357" customWidth="1"/>
    <col min="4622" max="4622" width="7.4609375" style="357" customWidth="1"/>
    <col min="4623" max="4628" width="8.3828125" style="357" customWidth="1"/>
    <col min="4629" max="4630" width="7.3046875" style="357" customWidth="1"/>
    <col min="4631" max="4864" width="8.765625" style="357"/>
    <col min="4865" max="4865" width="3.3828125" style="357" customWidth="1"/>
    <col min="4866" max="4866" width="18.61328125" style="357" customWidth="1"/>
    <col min="4867" max="4868" width="9.921875" style="357" customWidth="1"/>
    <col min="4869" max="4869" width="14" style="357" customWidth="1"/>
    <col min="4870" max="4870" width="13.69140625" style="357" customWidth="1"/>
    <col min="4871" max="4871" width="14.765625" style="357" customWidth="1"/>
    <col min="4872" max="4872" width="15.69140625" style="357" customWidth="1"/>
    <col min="4873" max="4873" width="14" style="357" customWidth="1"/>
    <col min="4874" max="4874" width="14.3828125" style="357" customWidth="1"/>
    <col min="4875" max="4875" width="5.921875" style="357" customWidth="1"/>
    <col min="4876" max="4876" width="11" style="357" customWidth="1"/>
    <col min="4877" max="4877" width="10.69140625" style="357" customWidth="1"/>
    <col min="4878" max="4878" width="7.4609375" style="357" customWidth="1"/>
    <col min="4879" max="4884" width="8.3828125" style="357" customWidth="1"/>
    <col min="4885" max="4886" width="7.3046875" style="357" customWidth="1"/>
    <col min="4887" max="5120" width="8.765625" style="357"/>
    <col min="5121" max="5121" width="3.3828125" style="357" customWidth="1"/>
    <col min="5122" max="5122" width="18.61328125" style="357" customWidth="1"/>
    <col min="5123" max="5124" width="9.921875" style="357" customWidth="1"/>
    <col min="5125" max="5125" width="14" style="357" customWidth="1"/>
    <col min="5126" max="5126" width="13.69140625" style="357" customWidth="1"/>
    <col min="5127" max="5127" width="14.765625" style="357" customWidth="1"/>
    <col min="5128" max="5128" width="15.69140625" style="357" customWidth="1"/>
    <col min="5129" max="5129" width="14" style="357" customWidth="1"/>
    <col min="5130" max="5130" width="14.3828125" style="357" customWidth="1"/>
    <col min="5131" max="5131" width="5.921875" style="357" customWidth="1"/>
    <col min="5132" max="5132" width="11" style="357" customWidth="1"/>
    <col min="5133" max="5133" width="10.69140625" style="357" customWidth="1"/>
    <col min="5134" max="5134" width="7.4609375" style="357" customWidth="1"/>
    <col min="5135" max="5140" width="8.3828125" style="357" customWidth="1"/>
    <col min="5141" max="5142" width="7.3046875" style="357" customWidth="1"/>
    <col min="5143" max="5376" width="8.765625" style="357"/>
    <col min="5377" max="5377" width="3.3828125" style="357" customWidth="1"/>
    <col min="5378" max="5378" width="18.61328125" style="357" customWidth="1"/>
    <col min="5379" max="5380" width="9.921875" style="357" customWidth="1"/>
    <col min="5381" max="5381" width="14" style="357" customWidth="1"/>
    <col min="5382" max="5382" width="13.69140625" style="357" customWidth="1"/>
    <col min="5383" max="5383" width="14.765625" style="357" customWidth="1"/>
    <col min="5384" max="5384" width="15.69140625" style="357" customWidth="1"/>
    <col min="5385" max="5385" width="14" style="357" customWidth="1"/>
    <col min="5386" max="5386" width="14.3828125" style="357" customWidth="1"/>
    <col min="5387" max="5387" width="5.921875" style="357" customWidth="1"/>
    <col min="5388" max="5388" width="11" style="357" customWidth="1"/>
    <col min="5389" max="5389" width="10.69140625" style="357" customWidth="1"/>
    <col min="5390" max="5390" width="7.4609375" style="357" customWidth="1"/>
    <col min="5391" max="5396" width="8.3828125" style="357" customWidth="1"/>
    <col min="5397" max="5398" width="7.3046875" style="357" customWidth="1"/>
    <col min="5399" max="5632" width="8.765625" style="357"/>
    <col min="5633" max="5633" width="3.3828125" style="357" customWidth="1"/>
    <col min="5634" max="5634" width="18.61328125" style="357" customWidth="1"/>
    <col min="5635" max="5636" width="9.921875" style="357" customWidth="1"/>
    <col min="5637" max="5637" width="14" style="357" customWidth="1"/>
    <col min="5638" max="5638" width="13.69140625" style="357" customWidth="1"/>
    <col min="5639" max="5639" width="14.765625" style="357" customWidth="1"/>
    <col min="5640" max="5640" width="15.69140625" style="357" customWidth="1"/>
    <col min="5641" max="5641" width="14" style="357" customWidth="1"/>
    <col min="5642" max="5642" width="14.3828125" style="357" customWidth="1"/>
    <col min="5643" max="5643" width="5.921875" style="357" customWidth="1"/>
    <col min="5644" max="5644" width="11" style="357" customWidth="1"/>
    <col min="5645" max="5645" width="10.69140625" style="357" customWidth="1"/>
    <col min="5646" max="5646" width="7.4609375" style="357" customWidth="1"/>
    <col min="5647" max="5652" width="8.3828125" style="357" customWidth="1"/>
    <col min="5653" max="5654" width="7.3046875" style="357" customWidth="1"/>
    <col min="5655" max="5888" width="8.765625" style="357"/>
    <col min="5889" max="5889" width="3.3828125" style="357" customWidth="1"/>
    <col min="5890" max="5890" width="18.61328125" style="357" customWidth="1"/>
    <col min="5891" max="5892" width="9.921875" style="357" customWidth="1"/>
    <col min="5893" max="5893" width="14" style="357" customWidth="1"/>
    <col min="5894" max="5894" width="13.69140625" style="357" customWidth="1"/>
    <col min="5895" max="5895" width="14.765625" style="357" customWidth="1"/>
    <col min="5896" max="5896" width="15.69140625" style="357" customWidth="1"/>
    <col min="5897" max="5897" width="14" style="357" customWidth="1"/>
    <col min="5898" max="5898" width="14.3828125" style="357" customWidth="1"/>
    <col min="5899" max="5899" width="5.921875" style="357" customWidth="1"/>
    <col min="5900" max="5900" width="11" style="357" customWidth="1"/>
    <col min="5901" max="5901" width="10.69140625" style="357" customWidth="1"/>
    <col min="5902" max="5902" width="7.4609375" style="357" customWidth="1"/>
    <col min="5903" max="5908" width="8.3828125" style="357" customWidth="1"/>
    <col min="5909" max="5910" width="7.3046875" style="357" customWidth="1"/>
    <col min="5911" max="6144" width="8.765625" style="357"/>
    <col min="6145" max="6145" width="3.3828125" style="357" customWidth="1"/>
    <col min="6146" max="6146" width="18.61328125" style="357" customWidth="1"/>
    <col min="6147" max="6148" width="9.921875" style="357" customWidth="1"/>
    <col min="6149" max="6149" width="14" style="357" customWidth="1"/>
    <col min="6150" max="6150" width="13.69140625" style="357" customWidth="1"/>
    <col min="6151" max="6151" width="14.765625" style="357" customWidth="1"/>
    <col min="6152" max="6152" width="15.69140625" style="357" customWidth="1"/>
    <col min="6153" max="6153" width="14" style="357" customWidth="1"/>
    <col min="6154" max="6154" width="14.3828125" style="357" customWidth="1"/>
    <col min="6155" max="6155" width="5.921875" style="357" customWidth="1"/>
    <col min="6156" max="6156" width="11" style="357" customWidth="1"/>
    <col min="6157" max="6157" width="10.69140625" style="357" customWidth="1"/>
    <col min="6158" max="6158" width="7.4609375" style="357" customWidth="1"/>
    <col min="6159" max="6164" width="8.3828125" style="357" customWidth="1"/>
    <col min="6165" max="6166" width="7.3046875" style="357" customWidth="1"/>
    <col min="6167" max="6400" width="8.765625" style="357"/>
    <col min="6401" max="6401" width="3.3828125" style="357" customWidth="1"/>
    <col min="6402" max="6402" width="18.61328125" style="357" customWidth="1"/>
    <col min="6403" max="6404" width="9.921875" style="357" customWidth="1"/>
    <col min="6405" max="6405" width="14" style="357" customWidth="1"/>
    <col min="6406" max="6406" width="13.69140625" style="357" customWidth="1"/>
    <col min="6407" max="6407" width="14.765625" style="357" customWidth="1"/>
    <col min="6408" max="6408" width="15.69140625" style="357" customWidth="1"/>
    <col min="6409" max="6409" width="14" style="357" customWidth="1"/>
    <col min="6410" max="6410" width="14.3828125" style="357" customWidth="1"/>
    <col min="6411" max="6411" width="5.921875" style="357" customWidth="1"/>
    <col min="6412" max="6412" width="11" style="357" customWidth="1"/>
    <col min="6413" max="6413" width="10.69140625" style="357" customWidth="1"/>
    <col min="6414" max="6414" width="7.4609375" style="357" customWidth="1"/>
    <col min="6415" max="6420" width="8.3828125" style="357" customWidth="1"/>
    <col min="6421" max="6422" width="7.3046875" style="357" customWidth="1"/>
    <col min="6423" max="6656" width="8.765625" style="357"/>
    <col min="6657" max="6657" width="3.3828125" style="357" customWidth="1"/>
    <col min="6658" max="6658" width="18.61328125" style="357" customWidth="1"/>
    <col min="6659" max="6660" width="9.921875" style="357" customWidth="1"/>
    <col min="6661" max="6661" width="14" style="357" customWidth="1"/>
    <col min="6662" max="6662" width="13.69140625" style="357" customWidth="1"/>
    <col min="6663" max="6663" width="14.765625" style="357" customWidth="1"/>
    <col min="6664" max="6664" width="15.69140625" style="357" customWidth="1"/>
    <col min="6665" max="6665" width="14" style="357" customWidth="1"/>
    <col min="6666" max="6666" width="14.3828125" style="357" customWidth="1"/>
    <col min="6667" max="6667" width="5.921875" style="357" customWidth="1"/>
    <col min="6668" max="6668" width="11" style="357" customWidth="1"/>
    <col min="6669" max="6669" width="10.69140625" style="357" customWidth="1"/>
    <col min="6670" max="6670" width="7.4609375" style="357" customWidth="1"/>
    <col min="6671" max="6676" width="8.3828125" style="357" customWidth="1"/>
    <col min="6677" max="6678" width="7.3046875" style="357" customWidth="1"/>
    <col min="6679" max="6912" width="8.765625" style="357"/>
    <col min="6913" max="6913" width="3.3828125" style="357" customWidth="1"/>
    <col min="6914" max="6914" width="18.61328125" style="357" customWidth="1"/>
    <col min="6915" max="6916" width="9.921875" style="357" customWidth="1"/>
    <col min="6917" max="6917" width="14" style="357" customWidth="1"/>
    <col min="6918" max="6918" width="13.69140625" style="357" customWidth="1"/>
    <col min="6919" max="6919" width="14.765625" style="357" customWidth="1"/>
    <col min="6920" max="6920" width="15.69140625" style="357" customWidth="1"/>
    <col min="6921" max="6921" width="14" style="357" customWidth="1"/>
    <col min="6922" max="6922" width="14.3828125" style="357" customWidth="1"/>
    <col min="6923" max="6923" width="5.921875" style="357" customWidth="1"/>
    <col min="6924" max="6924" width="11" style="357" customWidth="1"/>
    <col min="6925" max="6925" width="10.69140625" style="357" customWidth="1"/>
    <col min="6926" max="6926" width="7.4609375" style="357" customWidth="1"/>
    <col min="6927" max="6932" width="8.3828125" style="357" customWidth="1"/>
    <col min="6933" max="6934" width="7.3046875" style="357" customWidth="1"/>
    <col min="6935" max="7168" width="8.765625" style="357"/>
    <col min="7169" max="7169" width="3.3828125" style="357" customWidth="1"/>
    <col min="7170" max="7170" width="18.61328125" style="357" customWidth="1"/>
    <col min="7171" max="7172" width="9.921875" style="357" customWidth="1"/>
    <col min="7173" max="7173" width="14" style="357" customWidth="1"/>
    <col min="7174" max="7174" width="13.69140625" style="357" customWidth="1"/>
    <col min="7175" max="7175" width="14.765625" style="357" customWidth="1"/>
    <col min="7176" max="7176" width="15.69140625" style="357" customWidth="1"/>
    <col min="7177" max="7177" width="14" style="357" customWidth="1"/>
    <col min="7178" max="7178" width="14.3828125" style="357" customWidth="1"/>
    <col min="7179" max="7179" width="5.921875" style="357" customWidth="1"/>
    <col min="7180" max="7180" width="11" style="357" customWidth="1"/>
    <col min="7181" max="7181" width="10.69140625" style="357" customWidth="1"/>
    <col min="7182" max="7182" width="7.4609375" style="357" customWidth="1"/>
    <col min="7183" max="7188" width="8.3828125" style="357" customWidth="1"/>
    <col min="7189" max="7190" width="7.3046875" style="357" customWidth="1"/>
    <col min="7191" max="7424" width="8.765625" style="357"/>
    <col min="7425" max="7425" width="3.3828125" style="357" customWidth="1"/>
    <col min="7426" max="7426" width="18.61328125" style="357" customWidth="1"/>
    <col min="7427" max="7428" width="9.921875" style="357" customWidth="1"/>
    <col min="7429" max="7429" width="14" style="357" customWidth="1"/>
    <col min="7430" max="7430" width="13.69140625" style="357" customWidth="1"/>
    <col min="7431" max="7431" width="14.765625" style="357" customWidth="1"/>
    <col min="7432" max="7432" width="15.69140625" style="357" customWidth="1"/>
    <col min="7433" max="7433" width="14" style="357" customWidth="1"/>
    <col min="7434" max="7434" width="14.3828125" style="357" customWidth="1"/>
    <col min="7435" max="7435" width="5.921875" style="357" customWidth="1"/>
    <col min="7436" max="7436" width="11" style="357" customWidth="1"/>
    <col min="7437" max="7437" width="10.69140625" style="357" customWidth="1"/>
    <col min="7438" max="7438" width="7.4609375" style="357" customWidth="1"/>
    <col min="7439" max="7444" width="8.3828125" style="357" customWidth="1"/>
    <col min="7445" max="7446" width="7.3046875" style="357" customWidth="1"/>
    <col min="7447" max="7680" width="8.765625" style="357"/>
    <col min="7681" max="7681" width="3.3828125" style="357" customWidth="1"/>
    <col min="7682" max="7682" width="18.61328125" style="357" customWidth="1"/>
    <col min="7683" max="7684" width="9.921875" style="357" customWidth="1"/>
    <col min="7685" max="7685" width="14" style="357" customWidth="1"/>
    <col min="7686" max="7686" width="13.69140625" style="357" customWidth="1"/>
    <col min="7687" max="7687" width="14.765625" style="357" customWidth="1"/>
    <col min="7688" max="7688" width="15.69140625" style="357" customWidth="1"/>
    <col min="7689" max="7689" width="14" style="357" customWidth="1"/>
    <col min="7690" max="7690" width="14.3828125" style="357" customWidth="1"/>
    <col min="7691" max="7691" width="5.921875" style="357" customWidth="1"/>
    <col min="7692" max="7692" width="11" style="357" customWidth="1"/>
    <col min="7693" max="7693" width="10.69140625" style="357" customWidth="1"/>
    <col min="7694" max="7694" width="7.4609375" style="357" customWidth="1"/>
    <col min="7695" max="7700" width="8.3828125" style="357" customWidth="1"/>
    <col min="7701" max="7702" width="7.3046875" style="357" customWidth="1"/>
    <col min="7703" max="7936" width="8.765625" style="357"/>
    <col min="7937" max="7937" width="3.3828125" style="357" customWidth="1"/>
    <col min="7938" max="7938" width="18.61328125" style="357" customWidth="1"/>
    <col min="7939" max="7940" width="9.921875" style="357" customWidth="1"/>
    <col min="7941" max="7941" width="14" style="357" customWidth="1"/>
    <col min="7942" max="7942" width="13.69140625" style="357" customWidth="1"/>
    <col min="7943" max="7943" width="14.765625" style="357" customWidth="1"/>
    <col min="7944" max="7944" width="15.69140625" style="357" customWidth="1"/>
    <col min="7945" max="7945" width="14" style="357" customWidth="1"/>
    <col min="7946" max="7946" width="14.3828125" style="357" customWidth="1"/>
    <col min="7947" max="7947" width="5.921875" style="357" customWidth="1"/>
    <col min="7948" max="7948" width="11" style="357" customWidth="1"/>
    <col min="7949" max="7949" width="10.69140625" style="357" customWidth="1"/>
    <col min="7950" max="7950" width="7.4609375" style="357" customWidth="1"/>
    <col min="7951" max="7956" width="8.3828125" style="357" customWidth="1"/>
    <col min="7957" max="7958" width="7.3046875" style="357" customWidth="1"/>
    <col min="7959" max="8192" width="8.765625" style="357"/>
    <col min="8193" max="8193" width="3.3828125" style="357" customWidth="1"/>
    <col min="8194" max="8194" width="18.61328125" style="357" customWidth="1"/>
    <col min="8195" max="8196" width="9.921875" style="357" customWidth="1"/>
    <col min="8197" max="8197" width="14" style="357" customWidth="1"/>
    <col min="8198" max="8198" width="13.69140625" style="357" customWidth="1"/>
    <col min="8199" max="8199" width="14.765625" style="357" customWidth="1"/>
    <col min="8200" max="8200" width="15.69140625" style="357" customWidth="1"/>
    <col min="8201" max="8201" width="14" style="357" customWidth="1"/>
    <col min="8202" max="8202" width="14.3828125" style="357" customWidth="1"/>
    <col min="8203" max="8203" width="5.921875" style="357" customWidth="1"/>
    <col min="8204" max="8204" width="11" style="357" customWidth="1"/>
    <col min="8205" max="8205" width="10.69140625" style="357" customWidth="1"/>
    <col min="8206" max="8206" width="7.4609375" style="357" customWidth="1"/>
    <col min="8207" max="8212" width="8.3828125" style="357" customWidth="1"/>
    <col min="8213" max="8214" width="7.3046875" style="357" customWidth="1"/>
    <col min="8215" max="8448" width="8.765625" style="357"/>
    <col min="8449" max="8449" width="3.3828125" style="357" customWidth="1"/>
    <col min="8450" max="8450" width="18.61328125" style="357" customWidth="1"/>
    <col min="8451" max="8452" width="9.921875" style="357" customWidth="1"/>
    <col min="8453" max="8453" width="14" style="357" customWidth="1"/>
    <col min="8454" max="8454" width="13.69140625" style="357" customWidth="1"/>
    <col min="8455" max="8455" width="14.765625" style="357" customWidth="1"/>
    <col min="8456" max="8456" width="15.69140625" style="357" customWidth="1"/>
    <col min="8457" max="8457" width="14" style="357" customWidth="1"/>
    <col min="8458" max="8458" width="14.3828125" style="357" customWidth="1"/>
    <col min="8459" max="8459" width="5.921875" style="357" customWidth="1"/>
    <col min="8460" max="8460" width="11" style="357" customWidth="1"/>
    <col min="8461" max="8461" width="10.69140625" style="357" customWidth="1"/>
    <col min="8462" max="8462" width="7.4609375" style="357" customWidth="1"/>
    <col min="8463" max="8468" width="8.3828125" style="357" customWidth="1"/>
    <col min="8469" max="8470" width="7.3046875" style="357" customWidth="1"/>
    <col min="8471" max="8704" width="8.765625" style="357"/>
    <col min="8705" max="8705" width="3.3828125" style="357" customWidth="1"/>
    <col min="8706" max="8706" width="18.61328125" style="357" customWidth="1"/>
    <col min="8707" max="8708" width="9.921875" style="357" customWidth="1"/>
    <col min="8709" max="8709" width="14" style="357" customWidth="1"/>
    <col min="8710" max="8710" width="13.69140625" style="357" customWidth="1"/>
    <col min="8711" max="8711" width="14.765625" style="357" customWidth="1"/>
    <col min="8712" max="8712" width="15.69140625" style="357" customWidth="1"/>
    <col min="8713" max="8713" width="14" style="357" customWidth="1"/>
    <col min="8714" max="8714" width="14.3828125" style="357" customWidth="1"/>
    <col min="8715" max="8715" width="5.921875" style="357" customWidth="1"/>
    <col min="8716" max="8716" width="11" style="357" customWidth="1"/>
    <col min="8717" max="8717" width="10.69140625" style="357" customWidth="1"/>
    <col min="8718" max="8718" width="7.4609375" style="357" customWidth="1"/>
    <col min="8719" max="8724" width="8.3828125" style="357" customWidth="1"/>
    <col min="8725" max="8726" width="7.3046875" style="357" customWidth="1"/>
    <col min="8727" max="8960" width="8.765625" style="357"/>
    <col min="8961" max="8961" width="3.3828125" style="357" customWidth="1"/>
    <col min="8962" max="8962" width="18.61328125" style="357" customWidth="1"/>
    <col min="8963" max="8964" width="9.921875" style="357" customWidth="1"/>
    <col min="8965" max="8965" width="14" style="357" customWidth="1"/>
    <col min="8966" max="8966" width="13.69140625" style="357" customWidth="1"/>
    <col min="8967" max="8967" width="14.765625" style="357" customWidth="1"/>
    <col min="8968" max="8968" width="15.69140625" style="357" customWidth="1"/>
    <col min="8969" max="8969" width="14" style="357" customWidth="1"/>
    <col min="8970" max="8970" width="14.3828125" style="357" customWidth="1"/>
    <col min="8971" max="8971" width="5.921875" style="357" customWidth="1"/>
    <col min="8972" max="8972" width="11" style="357" customWidth="1"/>
    <col min="8973" max="8973" width="10.69140625" style="357" customWidth="1"/>
    <col min="8974" max="8974" width="7.4609375" style="357" customWidth="1"/>
    <col min="8975" max="8980" width="8.3828125" style="357" customWidth="1"/>
    <col min="8981" max="8982" width="7.3046875" style="357" customWidth="1"/>
    <col min="8983" max="9216" width="8.765625" style="357"/>
    <col min="9217" max="9217" width="3.3828125" style="357" customWidth="1"/>
    <col min="9218" max="9218" width="18.61328125" style="357" customWidth="1"/>
    <col min="9219" max="9220" width="9.921875" style="357" customWidth="1"/>
    <col min="9221" max="9221" width="14" style="357" customWidth="1"/>
    <col min="9222" max="9222" width="13.69140625" style="357" customWidth="1"/>
    <col min="9223" max="9223" width="14.765625" style="357" customWidth="1"/>
    <col min="9224" max="9224" width="15.69140625" style="357" customWidth="1"/>
    <col min="9225" max="9225" width="14" style="357" customWidth="1"/>
    <col min="9226" max="9226" width="14.3828125" style="357" customWidth="1"/>
    <col min="9227" max="9227" width="5.921875" style="357" customWidth="1"/>
    <col min="9228" max="9228" width="11" style="357" customWidth="1"/>
    <col min="9229" max="9229" width="10.69140625" style="357" customWidth="1"/>
    <col min="9230" max="9230" width="7.4609375" style="357" customWidth="1"/>
    <col min="9231" max="9236" width="8.3828125" style="357" customWidth="1"/>
    <col min="9237" max="9238" width="7.3046875" style="357" customWidth="1"/>
    <col min="9239" max="9472" width="8.765625" style="357"/>
    <col min="9473" max="9473" width="3.3828125" style="357" customWidth="1"/>
    <col min="9474" max="9474" width="18.61328125" style="357" customWidth="1"/>
    <col min="9475" max="9476" width="9.921875" style="357" customWidth="1"/>
    <col min="9477" max="9477" width="14" style="357" customWidth="1"/>
    <col min="9478" max="9478" width="13.69140625" style="357" customWidth="1"/>
    <col min="9479" max="9479" width="14.765625" style="357" customWidth="1"/>
    <col min="9480" max="9480" width="15.69140625" style="357" customWidth="1"/>
    <col min="9481" max="9481" width="14" style="357" customWidth="1"/>
    <col min="9482" max="9482" width="14.3828125" style="357" customWidth="1"/>
    <col min="9483" max="9483" width="5.921875" style="357" customWidth="1"/>
    <col min="9484" max="9484" width="11" style="357" customWidth="1"/>
    <col min="9485" max="9485" width="10.69140625" style="357" customWidth="1"/>
    <col min="9486" max="9486" width="7.4609375" style="357" customWidth="1"/>
    <col min="9487" max="9492" width="8.3828125" style="357" customWidth="1"/>
    <col min="9493" max="9494" width="7.3046875" style="357" customWidth="1"/>
    <col min="9495" max="9728" width="8.765625" style="357"/>
    <col min="9729" max="9729" width="3.3828125" style="357" customWidth="1"/>
    <col min="9730" max="9730" width="18.61328125" style="357" customWidth="1"/>
    <col min="9731" max="9732" width="9.921875" style="357" customWidth="1"/>
    <col min="9733" max="9733" width="14" style="357" customWidth="1"/>
    <col min="9734" max="9734" width="13.69140625" style="357" customWidth="1"/>
    <col min="9735" max="9735" width="14.765625" style="357" customWidth="1"/>
    <col min="9736" max="9736" width="15.69140625" style="357" customWidth="1"/>
    <col min="9737" max="9737" width="14" style="357" customWidth="1"/>
    <col min="9738" max="9738" width="14.3828125" style="357" customWidth="1"/>
    <col min="9739" max="9739" width="5.921875" style="357" customWidth="1"/>
    <col min="9740" max="9740" width="11" style="357" customWidth="1"/>
    <col min="9741" max="9741" width="10.69140625" style="357" customWidth="1"/>
    <col min="9742" max="9742" width="7.4609375" style="357" customWidth="1"/>
    <col min="9743" max="9748" width="8.3828125" style="357" customWidth="1"/>
    <col min="9749" max="9750" width="7.3046875" style="357" customWidth="1"/>
    <col min="9751" max="9984" width="8.765625" style="357"/>
    <col min="9985" max="9985" width="3.3828125" style="357" customWidth="1"/>
    <col min="9986" max="9986" width="18.61328125" style="357" customWidth="1"/>
    <col min="9987" max="9988" width="9.921875" style="357" customWidth="1"/>
    <col min="9989" max="9989" width="14" style="357" customWidth="1"/>
    <col min="9990" max="9990" width="13.69140625" style="357" customWidth="1"/>
    <col min="9991" max="9991" width="14.765625" style="357" customWidth="1"/>
    <col min="9992" max="9992" width="15.69140625" style="357" customWidth="1"/>
    <col min="9993" max="9993" width="14" style="357" customWidth="1"/>
    <col min="9994" max="9994" width="14.3828125" style="357" customWidth="1"/>
    <col min="9995" max="9995" width="5.921875" style="357" customWidth="1"/>
    <col min="9996" max="9996" width="11" style="357" customWidth="1"/>
    <col min="9997" max="9997" width="10.69140625" style="357" customWidth="1"/>
    <col min="9998" max="9998" width="7.4609375" style="357" customWidth="1"/>
    <col min="9999" max="10004" width="8.3828125" style="357" customWidth="1"/>
    <col min="10005" max="10006" width="7.3046875" style="357" customWidth="1"/>
    <col min="10007" max="10240" width="8.765625" style="357"/>
    <col min="10241" max="10241" width="3.3828125" style="357" customWidth="1"/>
    <col min="10242" max="10242" width="18.61328125" style="357" customWidth="1"/>
    <col min="10243" max="10244" width="9.921875" style="357" customWidth="1"/>
    <col min="10245" max="10245" width="14" style="357" customWidth="1"/>
    <col min="10246" max="10246" width="13.69140625" style="357" customWidth="1"/>
    <col min="10247" max="10247" width="14.765625" style="357" customWidth="1"/>
    <col min="10248" max="10248" width="15.69140625" style="357" customWidth="1"/>
    <col min="10249" max="10249" width="14" style="357" customWidth="1"/>
    <col min="10250" max="10250" width="14.3828125" style="357" customWidth="1"/>
    <col min="10251" max="10251" width="5.921875" style="357" customWidth="1"/>
    <col min="10252" max="10252" width="11" style="357" customWidth="1"/>
    <col min="10253" max="10253" width="10.69140625" style="357" customWidth="1"/>
    <col min="10254" max="10254" width="7.4609375" style="357" customWidth="1"/>
    <col min="10255" max="10260" width="8.3828125" style="357" customWidth="1"/>
    <col min="10261" max="10262" width="7.3046875" style="357" customWidth="1"/>
    <col min="10263" max="10496" width="8.765625" style="357"/>
    <col min="10497" max="10497" width="3.3828125" style="357" customWidth="1"/>
    <col min="10498" max="10498" width="18.61328125" style="357" customWidth="1"/>
    <col min="10499" max="10500" width="9.921875" style="357" customWidth="1"/>
    <col min="10501" max="10501" width="14" style="357" customWidth="1"/>
    <col min="10502" max="10502" width="13.69140625" style="357" customWidth="1"/>
    <col min="10503" max="10503" width="14.765625" style="357" customWidth="1"/>
    <col min="10504" max="10504" width="15.69140625" style="357" customWidth="1"/>
    <col min="10505" max="10505" width="14" style="357" customWidth="1"/>
    <col min="10506" max="10506" width="14.3828125" style="357" customWidth="1"/>
    <col min="10507" max="10507" width="5.921875" style="357" customWidth="1"/>
    <col min="10508" max="10508" width="11" style="357" customWidth="1"/>
    <col min="10509" max="10509" width="10.69140625" style="357" customWidth="1"/>
    <col min="10510" max="10510" width="7.4609375" style="357" customWidth="1"/>
    <col min="10511" max="10516" width="8.3828125" style="357" customWidth="1"/>
    <col min="10517" max="10518" width="7.3046875" style="357" customWidth="1"/>
    <col min="10519" max="10752" width="8.765625" style="357"/>
    <col min="10753" max="10753" width="3.3828125" style="357" customWidth="1"/>
    <col min="10754" max="10754" width="18.61328125" style="357" customWidth="1"/>
    <col min="10755" max="10756" width="9.921875" style="357" customWidth="1"/>
    <col min="10757" max="10757" width="14" style="357" customWidth="1"/>
    <col min="10758" max="10758" width="13.69140625" style="357" customWidth="1"/>
    <col min="10759" max="10759" width="14.765625" style="357" customWidth="1"/>
    <col min="10760" max="10760" width="15.69140625" style="357" customWidth="1"/>
    <col min="10761" max="10761" width="14" style="357" customWidth="1"/>
    <col min="10762" max="10762" width="14.3828125" style="357" customWidth="1"/>
    <col min="10763" max="10763" width="5.921875" style="357" customWidth="1"/>
    <col min="10764" max="10764" width="11" style="357" customWidth="1"/>
    <col min="10765" max="10765" width="10.69140625" style="357" customWidth="1"/>
    <col min="10766" max="10766" width="7.4609375" style="357" customWidth="1"/>
    <col min="10767" max="10772" width="8.3828125" style="357" customWidth="1"/>
    <col min="10773" max="10774" width="7.3046875" style="357" customWidth="1"/>
    <col min="10775" max="11008" width="8.765625" style="357"/>
    <col min="11009" max="11009" width="3.3828125" style="357" customWidth="1"/>
    <col min="11010" max="11010" width="18.61328125" style="357" customWidth="1"/>
    <col min="11011" max="11012" width="9.921875" style="357" customWidth="1"/>
    <col min="11013" max="11013" width="14" style="357" customWidth="1"/>
    <col min="11014" max="11014" width="13.69140625" style="357" customWidth="1"/>
    <col min="11015" max="11015" width="14.765625" style="357" customWidth="1"/>
    <col min="11016" max="11016" width="15.69140625" style="357" customWidth="1"/>
    <col min="11017" max="11017" width="14" style="357" customWidth="1"/>
    <col min="11018" max="11018" width="14.3828125" style="357" customWidth="1"/>
    <col min="11019" max="11019" width="5.921875" style="357" customWidth="1"/>
    <col min="11020" max="11020" width="11" style="357" customWidth="1"/>
    <col min="11021" max="11021" width="10.69140625" style="357" customWidth="1"/>
    <col min="11022" max="11022" width="7.4609375" style="357" customWidth="1"/>
    <col min="11023" max="11028" width="8.3828125" style="357" customWidth="1"/>
    <col min="11029" max="11030" width="7.3046875" style="357" customWidth="1"/>
    <col min="11031" max="11264" width="8.765625" style="357"/>
    <col min="11265" max="11265" width="3.3828125" style="357" customWidth="1"/>
    <col min="11266" max="11266" width="18.61328125" style="357" customWidth="1"/>
    <col min="11267" max="11268" width="9.921875" style="357" customWidth="1"/>
    <col min="11269" max="11269" width="14" style="357" customWidth="1"/>
    <col min="11270" max="11270" width="13.69140625" style="357" customWidth="1"/>
    <col min="11271" max="11271" width="14.765625" style="357" customWidth="1"/>
    <col min="11272" max="11272" width="15.69140625" style="357" customWidth="1"/>
    <col min="11273" max="11273" width="14" style="357" customWidth="1"/>
    <col min="11274" max="11274" width="14.3828125" style="357" customWidth="1"/>
    <col min="11275" max="11275" width="5.921875" style="357" customWidth="1"/>
    <col min="11276" max="11276" width="11" style="357" customWidth="1"/>
    <col min="11277" max="11277" width="10.69140625" style="357" customWidth="1"/>
    <col min="11278" max="11278" width="7.4609375" style="357" customWidth="1"/>
    <col min="11279" max="11284" width="8.3828125" style="357" customWidth="1"/>
    <col min="11285" max="11286" width="7.3046875" style="357" customWidth="1"/>
    <col min="11287" max="11520" width="8.765625" style="357"/>
    <col min="11521" max="11521" width="3.3828125" style="357" customWidth="1"/>
    <col min="11522" max="11522" width="18.61328125" style="357" customWidth="1"/>
    <col min="11523" max="11524" width="9.921875" style="357" customWidth="1"/>
    <col min="11525" max="11525" width="14" style="357" customWidth="1"/>
    <col min="11526" max="11526" width="13.69140625" style="357" customWidth="1"/>
    <col min="11527" max="11527" width="14.765625" style="357" customWidth="1"/>
    <col min="11528" max="11528" width="15.69140625" style="357" customWidth="1"/>
    <col min="11529" max="11529" width="14" style="357" customWidth="1"/>
    <col min="11530" max="11530" width="14.3828125" style="357" customWidth="1"/>
    <col min="11531" max="11531" width="5.921875" style="357" customWidth="1"/>
    <col min="11532" max="11532" width="11" style="357" customWidth="1"/>
    <col min="11533" max="11533" width="10.69140625" style="357" customWidth="1"/>
    <col min="11534" max="11534" width="7.4609375" style="357" customWidth="1"/>
    <col min="11535" max="11540" width="8.3828125" style="357" customWidth="1"/>
    <col min="11541" max="11542" width="7.3046875" style="357" customWidth="1"/>
    <col min="11543" max="11776" width="8.765625" style="357"/>
    <col min="11777" max="11777" width="3.3828125" style="357" customWidth="1"/>
    <col min="11778" max="11778" width="18.61328125" style="357" customWidth="1"/>
    <col min="11779" max="11780" width="9.921875" style="357" customWidth="1"/>
    <col min="11781" max="11781" width="14" style="357" customWidth="1"/>
    <col min="11782" max="11782" width="13.69140625" style="357" customWidth="1"/>
    <col min="11783" max="11783" width="14.765625" style="357" customWidth="1"/>
    <col min="11784" max="11784" width="15.69140625" style="357" customWidth="1"/>
    <col min="11785" max="11785" width="14" style="357" customWidth="1"/>
    <col min="11786" max="11786" width="14.3828125" style="357" customWidth="1"/>
    <col min="11787" max="11787" width="5.921875" style="357" customWidth="1"/>
    <col min="11788" max="11788" width="11" style="357" customWidth="1"/>
    <col min="11789" max="11789" width="10.69140625" style="357" customWidth="1"/>
    <col min="11790" max="11790" width="7.4609375" style="357" customWidth="1"/>
    <col min="11791" max="11796" width="8.3828125" style="357" customWidth="1"/>
    <col min="11797" max="11798" width="7.3046875" style="357" customWidth="1"/>
    <col min="11799" max="12032" width="8.765625" style="357"/>
    <col min="12033" max="12033" width="3.3828125" style="357" customWidth="1"/>
    <col min="12034" max="12034" width="18.61328125" style="357" customWidth="1"/>
    <col min="12035" max="12036" width="9.921875" style="357" customWidth="1"/>
    <col min="12037" max="12037" width="14" style="357" customWidth="1"/>
    <col min="12038" max="12038" width="13.69140625" style="357" customWidth="1"/>
    <col min="12039" max="12039" width="14.765625" style="357" customWidth="1"/>
    <col min="12040" max="12040" width="15.69140625" style="357" customWidth="1"/>
    <col min="12041" max="12041" width="14" style="357" customWidth="1"/>
    <col min="12042" max="12042" width="14.3828125" style="357" customWidth="1"/>
    <col min="12043" max="12043" width="5.921875" style="357" customWidth="1"/>
    <col min="12044" max="12044" width="11" style="357" customWidth="1"/>
    <col min="12045" max="12045" width="10.69140625" style="357" customWidth="1"/>
    <col min="12046" max="12046" width="7.4609375" style="357" customWidth="1"/>
    <col min="12047" max="12052" width="8.3828125" style="357" customWidth="1"/>
    <col min="12053" max="12054" width="7.3046875" style="357" customWidth="1"/>
    <col min="12055" max="12288" width="8.765625" style="357"/>
    <col min="12289" max="12289" width="3.3828125" style="357" customWidth="1"/>
    <col min="12290" max="12290" width="18.61328125" style="357" customWidth="1"/>
    <col min="12291" max="12292" width="9.921875" style="357" customWidth="1"/>
    <col min="12293" max="12293" width="14" style="357" customWidth="1"/>
    <col min="12294" max="12294" width="13.69140625" style="357" customWidth="1"/>
    <col min="12295" max="12295" width="14.765625" style="357" customWidth="1"/>
    <col min="12296" max="12296" width="15.69140625" style="357" customWidth="1"/>
    <col min="12297" max="12297" width="14" style="357" customWidth="1"/>
    <col min="12298" max="12298" width="14.3828125" style="357" customWidth="1"/>
    <col min="12299" max="12299" width="5.921875" style="357" customWidth="1"/>
    <col min="12300" max="12300" width="11" style="357" customWidth="1"/>
    <col min="12301" max="12301" width="10.69140625" style="357" customWidth="1"/>
    <col min="12302" max="12302" width="7.4609375" style="357" customWidth="1"/>
    <col min="12303" max="12308" width="8.3828125" style="357" customWidth="1"/>
    <col min="12309" max="12310" width="7.3046875" style="357" customWidth="1"/>
    <col min="12311" max="12544" width="8.765625" style="357"/>
    <col min="12545" max="12545" width="3.3828125" style="357" customWidth="1"/>
    <col min="12546" max="12546" width="18.61328125" style="357" customWidth="1"/>
    <col min="12547" max="12548" width="9.921875" style="357" customWidth="1"/>
    <col min="12549" max="12549" width="14" style="357" customWidth="1"/>
    <col min="12550" max="12550" width="13.69140625" style="357" customWidth="1"/>
    <col min="12551" max="12551" width="14.765625" style="357" customWidth="1"/>
    <col min="12552" max="12552" width="15.69140625" style="357" customWidth="1"/>
    <col min="12553" max="12553" width="14" style="357" customWidth="1"/>
    <col min="12554" max="12554" width="14.3828125" style="357" customWidth="1"/>
    <col min="12555" max="12555" width="5.921875" style="357" customWidth="1"/>
    <col min="12556" max="12556" width="11" style="357" customWidth="1"/>
    <col min="12557" max="12557" width="10.69140625" style="357" customWidth="1"/>
    <col min="12558" max="12558" width="7.4609375" style="357" customWidth="1"/>
    <col min="12559" max="12564" width="8.3828125" style="357" customWidth="1"/>
    <col min="12565" max="12566" width="7.3046875" style="357" customWidth="1"/>
    <col min="12567" max="12800" width="8.765625" style="357"/>
    <col min="12801" max="12801" width="3.3828125" style="357" customWidth="1"/>
    <col min="12802" max="12802" width="18.61328125" style="357" customWidth="1"/>
    <col min="12803" max="12804" width="9.921875" style="357" customWidth="1"/>
    <col min="12805" max="12805" width="14" style="357" customWidth="1"/>
    <col min="12806" max="12806" width="13.69140625" style="357" customWidth="1"/>
    <col min="12807" max="12807" width="14.765625" style="357" customWidth="1"/>
    <col min="12808" max="12808" width="15.69140625" style="357" customWidth="1"/>
    <col min="12809" max="12809" width="14" style="357" customWidth="1"/>
    <col min="12810" max="12810" width="14.3828125" style="357" customWidth="1"/>
    <col min="12811" max="12811" width="5.921875" style="357" customWidth="1"/>
    <col min="12812" max="12812" width="11" style="357" customWidth="1"/>
    <col min="12813" max="12813" width="10.69140625" style="357" customWidth="1"/>
    <col min="12814" max="12814" width="7.4609375" style="357" customWidth="1"/>
    <col min="12815" max="12820" width="8.3828125" style="357" customWidth="1"/>
    <col min="12821" max="12822" width="7.3046875" style="357" customWidth="1"/>
    <col min="12823" max="13056" width="8.765625" style="357"/>
    <col min="13057" max="13057" width="3.3828125" style="357" customWidth="1"/>
    <col min="13058" max="13058" width="18.61328125" style="357" customWidth="1"/>
    <col min="13059" max="13060" width="9.921875" style="357" customWidth="1"/>
    <col min="13061" max="13061" width="14" style="357" customWidth="1"/>
    <col min="13062" max="13062" width="13.69140625" style="357" customWidth="1"/>
    <col min="13063" max="13063" width="14.765625" style="357" customWidth="1"/>
    <col min="13064" max="13064" width="15.69140625" style="357" customWidth="1"/>
    <col min="13065" max="13065" width="14" style="357" customWidth="1"/>
    <col min="13066" max="13066" width="14.3828125" style="357" customWidth="1"/>
    <col min="13067" max="13067" width="5.921875" style="357" customWidth="1"/>
    <col min="13068" max="13068" width="11" style="357" customWidth="1"/>
    <col min="13069" max="13069" width="10.69140625" style="357" customWidth="1"/>
    <col min="13070" max="13070" width="7.4609375" style="357" customWidth="1"/>
    <col min="13071" max="13076" width="8.3828125" style="357" customWidth="1"/>
    <col min="13077" max="13078" width="7.3046875" style="357" customWidth="1"/>
    <col min="13079" max="13312" width="8.765625" style="357"/>
    <col min="13313" max="13313" width="3.3828125" style="357" customWidth="1"/>
    <col min="13314" max="13314" width="18.61328125" style="357" customWidth="1"/>
    <col min="13315" max="13316" width="9.921875" style="357" customWidth="1"/>
    <col min="13317" max="13317" width="14" style="357" customWidth="1"/>
    <col min="13318" max="13318" width="13.69140625" style="357" customWidth="1"/>
    <col min="13319" max="13319" width="14.765625" style="357" customWidth="1"/>
    <col min="13320" max="13320" width="15.69140625" style="357" customWidth="1"/>
    <col min="13321" max="13321" width="14" style="357" customWidth="1"/>
    <col min="13322" max="13322" width="14.3828125" style="357" customWidth="1"/>
    <col min="13323" max="13323" width="5.921875" style="357" customWidth="1"/>
    <col min="13324" max="13324" width="11" style="357" customWidth="1"/>
    <col min="13325" max="13325" width="10.69140625" style="357" customWidth="1"/>
    <col min="13326" max="13326" width="7.4609375" style="357" customWidth="1"/>
    <col min="13327" max="13332" width="8.3828125" style="357" customWidth="1"/>
    <col min="13333" max="13334" width="7.3046875" style="357" customWidth="1"/>
    <col min="13335" max="13568" width="8.765625" style="357"/>
    <col min="13569" max="13569" width="3.3828125" style="357" customWidth="1"/>
    <col min="13570" max="13570" width="18.61328125" style="357" customWidth="1"/>
    <col min="13571" max="13572" width="9.921875" style="357" customWidth="1"/>
    <col min="13573" max="13573" width="14" style="357" customWidth="1"/>
    <col min="13574" max="13574" width="13.69140625" style="357" customWidth="1"/>
    <col min="13575" max="13575" width="14.765625" style="357" customWidth="1"/>
    <col min="13576" max="13576" width="15.69140625" style="357" customWidth="1"/>
    <col min="13577" max="13577" width="14" style="357" customWidth="1"/>
    <col min="13578" max="13578" width="14.3828125" style="357" customWidth="1"/>
    <col min="13579" max="13579" width="5.921875" style="357" customWidth="1"/>
    <col min="13580" max="13580" width="11" style="357" customWidth="1"/>
    <col min="13581" max="13581" width="10.69140625" style="357" customWidth="1"/>
    <col min="13582" max="13582" width="7.4609375" style="357" customWidth="1"/>
    <col min="13583" max="13588" width="8.3828125" style="357" customWidth="1"/>
    <col min="13589" max="13590" width="7.3046875" style="357" customWidth="1"/>
    <col min="13591" max="13824" width="8.765625" style="357"/>
    <col min="13825" max="13825" width="3.3828125" style="357" customWidth="1"/>
    <col min="13826" max="13826" width="18.61328125" style="357" customWidth="1"/>
    <col min="13827" max="13828" width="9.921875" style="357" customWidth="1"/>
    <col min="13829" max="13829" width="14" style="357" customWidth="1"/>
    <col min="13830" max="13830" width="13.69140625" style="357" customWidth="1"/>
    <col min="13831" max="13831" width="14.765625" style="357" customWidth="1"/>
    <col min="13832" max="13832" width="15.69140625" style="357" customWidth="1"/>
    <col min="13833" max="13833" width="14" style="357" customWidth="1"/>
    <col min="13834" max="13834" width="14.3828125" style="357" customWidth="1"/>
    <col min="13835" max="13835" width="5.921875" style="357" customWidth="1"/>
    <col min="13836" max="13836" width="11" style="357" customWidth="1"/>
    <col min="13837" max="13837" width="10.69140625" style="357" customWidth="1"/>
    <col min="13838" max="13838" width="7.4609375" style="357" customWidth="1"/>
    <col min="13839" max="13844" width="8.3828125" style="357" customWidth="1"/>
    <col min="13845" max="13846" width="7.3046875" style="357" customWidth="1"/>
    <col min="13847" max="14080" width="8.765625" style="357"/>
    <col min="14081" max="14081" width="3.3828125" style="357" customWidth="1"/>
    <col min="14082" max="14082" width="18.61328125" style="357" customWidth="1"/>
    <col min="14083" max="14084" width="9.921875" style="357" customWidth="1"/>
    <col min="14085" max="14085" width="14" style="357" customWidth="1"/>
    <col min="14086" max="14086" width="13.69140625" style="357" customWidth="1"/>
    <col min="14087" max="14087" width="14.765625" style="357" customWidth="1"/>
    <col min="14088" max="14088" width="15.69140625" style="357" customWidth="1"/>
    <col min="14089" max="14089" width="14" style="357" customWidth="1"/>
    <col min="14090" max="14090" width="14.3828125" style="357" customWidth="1"/>
    <col min="14091" max="14091" width="5.921875" style="357" customWidth="1"/>
    <col min="14092" max="14092" width="11" style="357" customWidth="1"/>
    <col min="14093" max="14093" width="10.69140625" style="357" customWidth="1"/>
    <col min="14094" max="14094" width="7.4609375" style="357" customWidth="1"/>
    <col min="14095" max="14100" width="8.3828125" style="357" customWidth="1"/>
    <col min="14101" max="14102" width="7.3046875" style="357" customWidth="1"/>
    <col min="14103" max="14336" width="8.765625" style="357"/>
    <col min="14337" max="14337" width="3.3828125" style="357" customWidth="1"/>
    <col min="14338" max="14338" width="18.61328125" style="357" customWidth="1"/>
    <col min="14339" max="14340" width="9.921875" style="357" customWidth="1"/>
    <col min="14341" max="14341" width="14" style="357" customWidth="1"/>
    <col min="14342" max="14342" width="13.69140625" style="357" customWidth="1"/>
    <col min="14343" max="14343" width="14.765625" style="357" customWidth="1"/>
    <col min="14344" max="14344" width="15.69140625" style="357" customWidth="1"/>
    <col min="14345" max="14345" width="14" style="357" customWidth="1"/>
    <col min="14346" max="14346" width="14.3828125" style="357" customWidth="1"/>
    <col min="14347" max="14347" width="5.921875" style="357" customWidth="1"/>
    <col min="14348" max="14348" width="11" style="357" customWidth="1"/>
    <col min="14349" max="14349" width="10.69140625" style="357" customWidth="1"/>
    <col min="14350" max="14350" width="7.4609375" style="357" customWidth="1"/>
    <col min="14351" max="14356" width="8.3828125" style="357" customWidth="1"/>
    <col min="14357" max="14358" width="7.3046875" style="357" customWidth="1"/>
    <col min="14359" max="14592" width="8.765625" style="357"/>
    <col min="14593" max="14593" width="3.3828125" style="357" customWidth="1"/>
    <col min="14594" max="14594" width="18.61328125" style="357" customWidth="1"/>
    <col min="14595" max="14596" width="9.921875" style="357" customWidth="1"/>
    <col min="14597" max="14597" width="14" style="357" customWidth="1"/>
    <col min="14598" max="14598" width="13.69140625" style="357" customWidth="1"/>
    <col min="14599" max="14599" width="14.765625" style="357" customWidth="1"/>
    <col min="14600" max="14600" width="15.69140625" style="357" customWidth="1"/>
    <col min="14601" max="14601" width="14" style="357" customWidth="1"/>
    <col min="14602" max="14602" width="14.3828125" style="357" customWidth="1"/>
    <col min="14603" max="14603" width="5.921875" style="357" customWidth="1"/>
    <col min="14604" max="14604" width="11" style="357" customWidth="1"/>
    <col min="14605" max="14605" width="10.69140625" style="357" customWidth="1"/>
    <col min="14606" max="14606" width="7.4609375" style="357" customWidth="1"/>
    <col min="14607" max="14612" width="8.3828125" style="357" customWidth="1"/>
    <col min="14613" max="14614" width="7.3046875" style="357" customWidth="1"/>
    <col min="14615" max="14848" width="8.765625" style="357"/>
    <col min="14849" max="14849" width="3.3828125" style="357" customWidth="1"/>
    <col min="14850" max="14850" width="18.61328125" style="357" customWidth="1"/>
    <col min="14851" max="14852" width="9.921875" style="357" customWidth="1"/>
    <col min="14853" max="14853" width="14" style="357" customWidth="1"/>
    <col min="14854" max="14854" width="13.69140625" style="357" customWidth="1"/>
    <col min="14855" max="14855" width="14.765625" style="357" customWidth="1"/>
    <col min="14856" max="14856" width="15.69140625" style="357" customWidth="1"/>
    <col min="14857" max="14857" width="14" style="357" customWidth="1"/>
    <col min="14858" max="14858" width="14.3828125" style="357" customWidth="1"/>
    <col min="14859" max="14859" width="5.921875" style="357" customWidth="1"/>
    <col min="14860" max="14860" width="11" style="357" customWidth="1"/>
    <col min="14861" max="14861" width="10.69140625" style="357" customWidth="1"/>
    <col min="14862" max="14862" width="7.4609375" style="357" customWidth="1"/>
    <col min="14863" max="14868" width="8.3828125" style="357" customWidth="1"/>
    <col min="14869" max="14870" width="7.3046875" style="357" customWidth="1"/>
    <col min="14871" max="15104" width="8.765625" style="357"/>
    <col min="15105" max="15105" width="3.3828125" style="357" customWidth="1"/>
    <col min="15106" max="15106" width="18.61328125" style="357" customWidth="1"/>
    <col min="15107" max="15108" width="9.921875" style="357" customWidth="1"/>
    <col min="15109" max="15109" width="14" style="357" customWidth="1"/>
    <col min="15110" max="15110" width="13.69140625" style="357" customWidth="1"/>
    <col min="15111" max="15111" width="14.765625" style="357" customWidth="1"/>
    <col min="15112" max="15112" width="15.69140625" style="357" customWidth="1"/>
    <col min="15113" max="15113" width="14" style="357" customWidth="1"/>
    <col min="15114" max="15114" width="14.3828125" style="357" customWidth="1"/>
    <col min="15115" max="15115" width="5.921875" style="357" customWidth="1"/>
    <col min="15116" max="15116" width="11" style="357" customWidth="1"/>
    <col min="15117" max="15117" width="10.69140625" style="357" customWidth="1"/>
    <col min="15118" max="15118" width="7.4609375" style="357" customWidth="1"/>
    <col min="15119" max="15124" width="8.3828125" style="357" customWidth="1"/>
    <col min="15125" max="15126" width="7.3046875" style="357" customWidth="1"/>
    <col min="15127" max="15360" width="8.765625" style="357"/>
    <col min="15361" max="15361" width="3.3828125" style="357" customWidth="1"/>
    <col min="15362" max="15362" width="18.61328125" style="357" customWidth="1"/>
    <col min="15363" max="15364" width="9.921875" style="357" customWidth="1"/>
    <col min="15365" max="15365" width="14" style="357" customWidth="1"/>
    <col min="15366" max="15366" width="13.69140625" style="357" customWidth="1"/>
    <col min="15367" max="15367" width="14.765625" style="357" customWidth="1"/>
    <col min="15368" max="15368" width="15.69140625" style="357" customWidth="1"/>
    <col min="15369" max="15369" width="14" style="357" customWidth="1"/>
    <col min="15370" max="15370" width="14.3828125" style="357" customWidth="1"/>
    <col min="15371" max="15371" width="5.921875" style="357" customWidth="1"/>
    <col min="15372" max="15372" width="11" style="357" customWidth="1"/>
    <col min="15373" max="15373" width="10.69140625" style="357" customWidth="1"/>
    <col min="15374" max="15374" width="7.4609375" style="357" customWidth="1"/>
    <col min="15375" max="15380" width="8.3828125" style="357" customWidth="1"/>
    <col min="15381" max="15382" width="7.3046875" style="357" customWidth="1"/>
    <col min="15383" max="15616" width="8.765625" style="357"/>
    <col min="15617" max="15617" width="3.3828125" style="357" customWidth="1"/>
    <col min="15618" max="15618" width="18.61328125" style="357" customWidth="1"/>
    <col min="15619" max="15620" width="9.921875" style="357" customWidth="1"/>
    <col min="15621" max="15621" width="14" style="357" customWidth="1"/>
    <col min="15622" max="15622" width="13.69140625" style="357" customWidth="1"/>
    <col min="15623" max="15623" width="14.765625" style="357" customWidth="1"/>
    <col min="15624" max="15624" width="15.69140625" style="357" customWidth="1"/>
    <col min="15625" max="15625" width="14" style="357" customWidth="1"/>
    <col min="15626" max="15626" width="14.3828125" style="357" customWidth="1"/>
    <col min="15627" max="15627" width="5.921875" style="357" customWidth="1"/>
    <col min="15628" max="15628" width="11" style="357" customWidth="1"/>
    <col min="15629" max="15629" width="10.69140625" style="357" customWidth="1"/>
    <col min="15630" max="15630" width="7.4609375" style="357" customWidth="1"/>
    <col min="15631" max="15636" width="8.3828125" style="357" customWidth="1"/>
    <col min="15637" max="15638" width="7.3046875" style="357" customWidth="1"/>
    <col min="15639" max="15872" width="8.765625" style="357"/>
    <col min="15873" max="15873" width="3.3828125" style="357" customWidth="1"/>
    <col min="15874" max="15874" width="18.61328125" style="357" customWidth="1"/>
    <col min="15875" max="15876" width="9.921875" style="357" customWidth="1"/>
    <col min="15877" max="15877" width="14" style="357" customWidth="1"/>
    <col min="15878" max="15878" width="13.69140625" style="357" customWidth="1"/>
    <col min="15879" max="15879" width="14.765625" style="357" customWidth="1"/>
    <col min="15880" max="15880" width="15.69140625" style="357" customWidth="1"/>
    <col min="15881" max="15881" width="14" style="357" customWidth="1"/>
    <col min="15882" max="15882" width="14.3828125" style="357" customWidth="1"/>
    <col min="15883" max="15883" width="5.921875" style="357" customWidth="1"/>
    <col min="15884" max="15884" width="11" style="357" customWidth="1"/>
    <col min="15885" max="15885" width="10.69140625" style="357" customWidth="1"/>
    <col min="15886" max="15886" width="7.4609375" style="357" customWidth="1"/>
    <col min="15887" max="15892" width="8.3828125" style="357" customWidth="1"/>
    <col min="15893" max="15894" width="7.3046875" style="357" customWidth="1"/>
    <col min="15895" max="16128" width="8.765625" style="357"/>
    <col min="16129" max="16129" width="3.3828125" style="357" customWidth="1"/>
    <col min="16130" max="16130" width="18.61328125" style="357" customWidth="1"/>
    <col min="16131" max="16132" width="9.921875" style="357" customWidth="1"/>
    <col min="16133" max="16133" width="14" style="357" customWidth="1"/>
    <col min="16134" max="16134" width="13.69140625" style="357" customWidth="1"/>
    <col min="16135" max="16135" width="14.765625" style="357" customWidth="1"/>
    <col min="16136" max="16136" width="15.69140625" style="357" customWidth="1"/>
    <col min="16137" max="16137" width="14" style="357" customWidth="1"/>
    <col min="16138" max="16138" width="14.3828125" style="357" customWidth="1"/>
    <col min="16139" max="16139" width="5.921875" style="357" customWidth="1"/>
    <col min="16140" max="16140" width="11" style="357" customWidth="1"/>
    <col min="16141" max="16141" width="10.69140625" style="357" customWidth="1"/>
    <col min="16142" max="16142" width="7.4609375" style="357" customWidth="1"/>
    <col min="16143" max="16148" width="8.3828125" style="357" customWidth="1"/>
    <col min="16149" max="16150" width="7.3046875" style="357" customWidth="1"/>
    <col min="16151" max="16384" width="8.765625" style="357"/>
  </cols>
  <sheetData>
    <row r="1" spans="1:35" ht="38.25" customHeight="1">
      <c r="A1" s="353" t="s">
        <v>879</v>
      </c>
      <c r="B1" s="354"/>
      <c r="C1" s="1393" t="s">
        <v>1746</v>
      </c>
      <c r="D1" s="1393"/>
      <c r="E1" s="1393"/>
      <c r="F1" s="354"/>
      <c r="G1" s="354"/>
      <c r="H1" s="354"/>
      <c r="I1" s="354"/>
      <c r="J1" s="354"/>
      <c r="K1" s="354"/>
      <c r="L1" s="355"/>
    </row>
    <row r="2" spans="1:35">
      <c r="A2" s="358" t="s">
        <v>294</v>
      </c>
      <c r="B2" s="354"/>
      <c r="C2" s="354"/>
      <c r="D2" s="354"/>
      <c r="E2" s="354"/>
      <c r="F2" s="354"/>
      <c r="G2" s="354"/>
      <c r="H2" s="354"/>
      <c r="I2" s="354"/>
      <c r="J2" s="354"/>
      <c r="K2" s="354"/>
    </row>
    <row r="3" spans="1:35">
      <c r="A3" s="1394" t="s">
        <v>1747</v>
      </c>
      <c r="B3" s="1394"/>
      <c r="C3" s="1394"/>
      <c r="D3" s="1394"/>
      <c r="E3" s="1394"/>
      <c r="F3" s="1394"/>
      <c r="G3" s="1394"/>
      <c r="H3" s="1394"/>
      <c r="I3" s="1394"/>
      <c r="J3" s="1394"/>
      <c r="K3" s="1394"/>
    </row>
    <row r="4" spans="1:35">
      <c r="A4" s="1395" t="s">
        <v>1748</v>
      </c>
      <c r="B4" s="1395"/>
      <c r="C4" s="1395"/>
      <c r="D4" s="1395"/>
      <c r="E4" s="1395"/>
      <c r="F4" s="1395"/>
      <c r="G4" s="1395"/>
      <c r="H4" s="1395"/>
      <c r="I4" s="1395"/>
      <c r="J4" s="1395"/>
      <c r="K4" s="1395"/>
    </row>
    <row r="5" spans="1:35">
      <c r="A5" s="358" t="s">
        <v>294</v>
      </c>
      <c r="B5" s="354"/>
      <c r="C5" s="354"/>
      <c r="D5" s="354"/>
      <c r="E5" s="354"/>
      <c r="F5" s="354"/>
      <c r="G5" s="354"/>
      <c r="H5" s="354"/>
      <c r="I5" s="354"/>
      <c r="J5" s="354"/>
      <c r="K5" s="354"/>
    </row>
    <row r="6" spans="1:35">
      <c r="A6" s="360" t="s">
        <v>625</v>
      </c>
      <c r="B6" s="354"/>
      <c r="C6" s="354"/>
      <c r="D6" s="354"/>
      <c r="E6" s="354"/>
      <c r="F6" s="354"/>
      <c r="G6" s="354"/>
      <c r="H6" s="354"/>
      <c r="I6" s="354"/>
      <c r="J6" s="354"/>
      <c r="K6" s="354"/>
      <c r="L6" s="361"/>
    </row>
    <row r="7" spans="1:35">
      <c r="A7" s="358" t="s">
        <v>294</v>
      </c>
      <c r="B7" s="354"/>
      <c r="C7" s="354"/>
      <c r="D7" s="354"/>
      <c r="E7" s="362">
        <f>E11-'[3]MAU 61_TT342'!E9</f>
        <v>1898340598430</v>
      </c>
      <c r="F7" s="362">
        <f>632282281142-F11</f>
        <v>78327757010</v>
      </c>
      <c r="G7" s="362">
        <f>G10-10512535945501</f>
        <v>3368401169960</v>
      </c>
      <c r="H7" s="354"/>
      <c r="I7" s="354"/>
      <c r="J7" s="354"/>
      <c r="K7" s="354"/>
      <c r="L7" s="361"/>
    </row>
    <row r="8" spans="1:35">
      <c r="A8" s="1396" t="s">
        <v>294</v>
      </c>
      <c r="B8" s="1397"/>
      <c r="C8" s="1398" t="s">
        <v>165</v>
      </c>
      <c r="D8" s="1399"/>
      <c r="E8" s="363"/>
      <c r="F8" s="1398" t="s">
        <v>166</v>
      </c>
      <c r="G8" s="1399"/>
      <c r="H8" s="1399"/>
      <c r="I8" s="1399"/>
      <c r="J8" s="1400" t="s">
        <v>702</v>
      </c>
      <c r="K8" s="1401"/>
      <c r="L8" s="361"/>
    </row>
    <row r="9" spans="1:35" ht="39.6">
      <c r="A9" s="364" t="s">
        <v>311</v>
      </c>
      <c r="B9" s="364" t="s">
        <v>296</v>
      </c>
      <c r="C9" s="364" t="s">
        <v>1749</v>
      </c>
      <c r="D9" s="364" t="s">
        <v>892</v>
      </c>
      <c r="E9" s="364" t="s">
        <v>446</v>
      </c>
      <c r="F9" s="364" t="s">
        <v>893</v>
      </c>
      <c r="G9" s="364" t="s">
        <v>191</v>
      </c>
      <c r="H9" s="364" t="s">
        <v>51</v>
      </c>
      <c r="I9" s="364" t="s">
        <v>1750</v>
      </c>
      <c r="J9" s="364" t="s">
        <v>1749</v>
      </c>
      <c r="K9" s="365" t="s">
        <v>892</v>
      </c>
      <c r="L9" s="361"/>
      <c r="M9" s="366"/>
      <c r="N9" s="366"/>
    </row>
    <row r="10" spans="1:35" s="373" customFormat="1">
      <c r="A10" s="367"/>
      <c r="B10" s="368" t="s">
        <v>707</v>
      </c>
      <c r="C10" s="369">
        <v>0</v>
      </c>
      <c r="D10" s="369">
        <v>0</v>
      </c>
      <c r="E10" s="487">
        <v>25722794577260</v>
      </c>
      <c r="F10" s="487">
        <v>553954524132</v>
      </c>
      <c r="G10" s="487">
        <v>13880937115461</v>
      </c>
      <c r="H10" s="487">
        <v>8566061660907</v>
      </c>
      <c r="I10" s="487">
        <v>2721841276760</v>
      </c>
      <c r="J10" s="370">
        <v>0</v>
      </c>
      <c r="K10" s="371">
        <v>0</v>
      </c>
      <c r="L10" s="361"/>
      <c r="M10" s="366"/>
      <c r="N10" s="366"/>
      <c r="O10" s="372"/>
      <c r="P10" s="372"/>
      <c r="Q10" s="372"/>
      <c r="R10" s="372"/>
      <c r="S10" s="372"/>
      <c r="T10" s="372"/>
    </row>
    <row r="11" spans="1:35" s="373" customFormat="1" ht="26.25" customHeight="1">
      <c r="A11" s="374" t="s">
        <v>299</v>
      </c>
      <c r="B11" s="368" t="s">
        <v>708</v>
      </c>
      <c r="C11" s="369">
        <v>0</v>
      </c>
      <c r="D11" s="369">
        <v>0</v>
      </c>
      <c r="E11" s="487">
        <v>6029756985084</v>
      </c>
      <c r="F11" s="487">
        <v>553954524132</v>
      </c>
      <c r="G11" s="487">
        <v>3074510759970</v>
      </c>
      <c r="H11" s="487">
        <v>1485510042856</v>
      </c>
      <c r="I11" s="487">
        <v>915781658126</v>
      </c>
      <c r="J11" s="370">
        <v>0</v>
      </c>
      <c r="K11" s="371">
        <v>0</v>
      </c>
      <c r="L11" s="361"/>
      <c r="M11" s="366"/>
      <c r="N11" s="366"/>
      <c r="O11" s="372"/>
      <c r="P11" s="372"/>
      <c r="Q11" s="372"/>
      <c r="R11" s="372"/>
      <c r="S11" s="372"/>
      <c r="T11" s="372"/>
    </row>
    <row r="12" spans="1:35" s="379" customFormat="1" ht="39.6">
      <c r="A12" s="367" t="s">
        <v>193</v>
      </c>
      <c r="B12" s="368" t="s">
        <v>709</v>
      </c>
      <c r="C12" s="375">
        <v>0</v>
      </c>
      <c r="D12" s="375">
        <v>0</v>
      </c>
      <c r="E12" s="488">
        <v>146593609937</v>
      </c>
      <c r="F12" s="488">
        <v>0</v>
      </c>
      <c r="G12" s="488">
        <v>146435160588</v>
      </c>
      <c r="H12" s="488">
        <v>158449349</v>
      </c>
      <c r="I12" s="488">
        <v>0</v>
      </c>
      <c r="J12" s="376">
        <v>0</v>
      </c>
      <c r="K12" s="377">
        <v>0</v>
      </c>
      <c r="L12" s="361"/>
      <c r="M12" s="366"/>
      <c r="N12" s="366"/>
      <c r="O12" s="378"/>
      <c r="P12" s="378"/>
      <c r="Q12" s="378"/>
      <c r="R12" s="378"/>
      <c r="S12" s="378"/>
      <c r="T12" s="378"/>
    </row>
    <row r="13" spans="1:35">
      <c r="A13" s="367"/>
      <c r="B13" s="380" t="s">
        <v>710</v>
      </c>
      <c r="C13" s="375">
        <v>0</v>
      </c>
      <c r="D13" s="375">
        <v>0</v>
      </c>
      <c r="E13" s="488">
        <v>134882081143</v>
      </c>
      <c r="F13" s="488">
        <v>0</v>
      </c>
      <c r="G13" s="488">
        <v>134723631794</v>
      </c>
      <c r="H13" s="488">
        <v>158449349</v>
      </c>
      <c r="I13" s="488">
        <v>0</v>
      </c>
      <c r="J13" s="376">
        <v>0</v>
      </c>
      <c r="K13" s="377">
        <v>0</v>
      </c>
    </row>
    <row r="14" spans="1:35" ht="26.4">
      <c r="A14" s="367"/>
      <c r="B14" s="380" t="s">
        <v>711</v>
      </c>
      <c r="C14" s="381" t="s">
        <v>1751</v>
      </c>
      <c r="D14" s="381" t="s">
        <v>1751</v>
      </c>
      <c r="E14" s="489" t="s">
        <v>1751</v>
      </c>
      <c r="F14" s="489" t="s">
        <v>1751</v>
      </c>
      <c r="G14" s="489" t="s">
        <v>1751</v>
      </c>
      <c r="H14" s="489" t="s">
        <v>1751</v>
      </c>
      <c r="I14" s="489" t="s">
        <v>1751</v>
      </c>
      <c r="J14" s="381"/>
      <c r="K14" s="382"/>
    </row>
    <row r="15" spans="1:35">
      <c r="A15" s="367"/>
      <c r="B15" s="380" t="s">
        <v>712</v>
      </c>
      <c r="C15" s="375">
        <v>0</v>
      </c>
      <c r="D15" s="375">
        <v>0</v>
      </c>
      <c r="E15" s="488">
        <v>7224839152</v>
      </c>
      <c r="F15" s="488">
        <v>0</v>
      </c>
      <c r="G15" s="488">
        <v>7224839152</v>
      </c>
      <c r="H15" s="488">
        <v>0</v>
      </c>
      <c r="I15" s="488">
        <v>0</v>
      </c>
      <c r="J15" s="376">
        <v>0</v>
      </c>
      <c r="K15" s="377">
        <v>0</v>
      </c>
      <c r="M15" s="383"/>
      <c r="N15" s="383"/>
      <c r="O15" s="383"/>
      <c r="P15" s="383"/>
      <c r="Q15" s="383"/>
      <c r="R15" s="383"/>
      <c r="S15" s="383"/>
      <c r="T15" s="383"/>
      <c r="U15" s="384"/>
      <c r="V15" s="384"/>
      <c r="W15" s="384"/>
      <c r="X15" s="384"/>
      <c r="Y15" s="384"/>
      <c r="Z15" s="384"/>
      <c r="AA15" s="384"/>
      <c r="AB15" s="384"/>
      <c r="AC15" s="384"/>
      <c r="AD15" s="384"/>
      <c r="AE15" s="384"/>
      <c r="AF15" s="384"/>
      <c r="AG15" s="384"/>
      <c r="AH15" s="384"/>
      <c r="AI15" s="384"/>
    </row>
    <row r="16" spans="1:35">
      <c r="A16" s="367"/>
      <c r="B16" s="380" t="s">
        <v>713</v>
      </c>
      <c r="C16" s="381" t="s">
        <v>1751</v>
      </c>
      <c r="D16" s="381" t="s">
        <v>1751</v>
      </c>
      <c r="E16" s="489" t="s">
        <v>1751</v>
      </c>
      <c r="F16" s="489" t="s">
        <v>1751</v>
      </c>
      <c r="G16" s="489" t="s">
        <v>1751</v>
      </c>
      <c r="H16" s="489" t="s">
        <v>1751</v>
      </c>
      <c r="I16" s="489" t="s">
        <v>1751</v>
      </c>
      <c r="J16" s="381"/>
      <c r="K16" s="382"/>
    </row>
    <row r="17" spans="1:11" ht="39.6">
      <c r="A17" s="367"/>
      <c r="B17" s="380" t="s">
        <v>714</v>
      </c>
      <c r="C17" s="381" t="s">
        <v>1751</v>
      </c>
      <c r="D17" s="381" t="s">
        <v>1751</v>
      </c>
      <c r="E17" s="489" t="s">
        <v>1751</v>
      </c>
      <c r="F17" s="489" t="s">
        <v>1751</v>
      </c>
      <c r="G17" s="489" t="s">
        <v>1751</v>
      </c>
      <c r="H17" s="489" t="s">
        <v>1751</v>
      </c>
      <c r="I17" s="489" t="s">
        <v>1751</v>
      </c>
      <c r="J17" s="381"/>
      <c r="K17" s="382"/>
    </row>
    <row r="18" spans="1:11">
      <c r="A18" s="367"/>
      <c r="B18" s="380" t="s">
        <v>715</v>
      </c>
      <c r="C18" s="375">
        <v>0</v>
      </c>
      <c r="D18" s="375">
        <v>0</v>
      </c>
      <c r="E18" s="488">
        <v>4486689642</v>
      </c>
      <c r="F18" s="488">
        <v>0</v>
      </c>
      <c r="G18" s="488">
        <v>4486689642</v>
      </c>
      <c r="H18" s="488">
        <v>0</v>
      </c>
      <c r="I18" s="488">
        <v>0</v>
      </c>
      <c r="J18" s="376">
        <v>0</v>
      </c>
      <c r="K18" s="377">
        <v>0</v>
      </c>
    </row>
    <row r="19" spans="1:11" ht="26.4">
      <c r="A19" s="367"/>
      <c r="B19" s="380" t="s">
        <v>716</v>
      </c>
      <c r="C19" s="381" t="s">
        <v>1751</v>
      </c>
      <c r="D19" s="381" t="s">
        <v>1751</v>
      </c>
      <c r="E19" s="489" t="s">
        <v>1751</v>
      </c>
      <c r="F19" s="489" t="s">
        <v>1751</v>
      </c>
      <c r="G19" s="489" t="s">
        <v>1751</v>
      </c>
      <c r="H19" s="489" t="s">
        <v>1751</v>
      </c>
      <c r="I19" s="489" t="s">
        <v>1751</v>
      </c>
      <c r="J19" s="381"/>
      <c r="K19" s="382"/>
    </row>
    <row r="20" spans="1:11" ht="35.25" customHeight="1">
      <c r="A20" s="367" t="s">
        <v>83</v>
      </c>
      <c r="B20" s="368" t="s">
        <v>717</v>
      </c>
      <c r="C20" s="375">
        <v>0</v>
      </c>
      <c r="D20" s="375">
        <v>0</v>
      </c>
      <c r="E20" s="488">
        <v>87633533184</v>
      </c>
      <c r="F20" s="488">
        <v>0</v>
      </c>
      <c r="G20" s="488">
        <v>80487352823</v>
      </c>
      <c r="H20" s="488">
        <v>7144752661</v>
      </c>
      <c r="I20" s="488">
        <v>1427700</v>
      </c>
      <c r="J20" s="376">
        <v>0</v>
      </c>
      <c r="K20" s="377">
        <v>0</v>
      </c>
    </row>
    <row r="21" spans="1:11">
      <c r="A21" s="367"/>
      <c r="B21" s="380" t="s">
        <v>710</v>
      </c>
      <c r="C21" s="375">
        <v>0</v>
      </c>
      <c r="D21" s="375">
        <v>0</v>
      </c>
      <c r="E21" s="488">
        <v>47256674866</v>
      </c>
      <c r="F21" s="488">
        <v>0</v>
      </c>
      <c r="G21" s="488">
        <v>42440560531</v>
      </c>
      <c r="H21" s="488">
        <v>4816114335</v>
      </c>
      <c r="I21" s="488">
        <v>0</v>
      </c>
      <c r="J21" s="376">
        <v>0</v>
      </c>
      <c r="K21" s="377">
        <v>0</v>
      </c>
    </row>
    <row r="22" spans="1:11">
      <c r="A22" s="367"/>
      <c r="B22" s="380" t="s">
        <v>712</v>
      </c>
      <c r="C22" s="375">
        <v>0</v>
      </c>
      <c r="D22" s="375">
        <v>0</v>
      </c>
      <c r="E22" s="488">
        <v>16004352461</v>
      </c>
      <c r="F22" s="488">
        <v>0</v>
      </c>
      <c r="G22" s="488">
        <v>13676597635</v>
      </c>
      <c r="H22" s="488">
        <v>2327482726</v>
      </c>
      <c r="I22" s="488">
        <v>272100</v>
      </c>
      <c r="J22" s="376">
        <v>0</v>
      </c>
      <c r="K22" s="377">
        <v>0</v>
      </c>
    </row>
    <row r="23" spans="1:11">
      <c r="A23" s="367"/>
      <c r="B23" s="380" t="s">
        <v>713</v>
      </c>
      <c r="C23" s="375">
        <v>0</v>
      </c>
      <c r="D23" s="375">
        <v>0</v>
      </c>
      <c r="E23" s="488">
        <v>23903749416</v>
      </c>
      <c r="F23" s="488">
        <v>0</v>
      </c>
      <c r="G23" s="488">
        <v>23903749416</v>
      </c>
      <c r="H23" s="488">
        <v>0</v>
      </c>
      <c r="I23" s="488">
        <v>0</v>
      </c>
      <c r="J23" s="376">
        <v>0</v>
      </c>
      <c r="K23" s="377">
        <v>0</v>
      </c>
    </row>
    <row r="24" spans="1:11" ht="39.6">
      <c r="A24" s="367"/>
      <c r="B24" s="380" t="s">
        <v>714</v>
      </c>
      <c r="C24" s="381" t="s">
        <v>1751</v>
      </c>
      <c r="D24" s="381" t="s">
        <v>1751</v>
      </c>
      <c r="E24" s="489" t="s">
        <v>1751</v>
      </c>
      <c r="F24" s="489" t="s">
        <v>1751</v>
      </c>
      <c r="G24" s="489" t="s">
        <v>1751</v>
      </c>
      <c r="H24" s="489" t="s">
        <v>1751</v>
      </c>
      <c r="I24" s="489" t="s">
        <v>1751</v>
      </c>
      <c r="J24" s="381"/>
      <c r="K24" s="382"/>
    </row>
    <row r="25" spans="1:11">
      <c r="A25" s="367"/>
      <c r="B25" s="380" t="s">
        <v>715</v>
      </c>
      <c r="C25" s="375">
        <v>0</v>
      </c>
      <c r="D25" s="375">
        <v>0</v>
      </c>
      <c r="E25" s="488">
        <v>468756441</v>
      </c>
      <c r="F25" s="488">
        <v>0</v>
      </c>
      <c r="G25" s="488">
        <v>466445241</v>
      </c>
      <c r="H25" s="488">
        <v>1155600</v>
      </c>
      <c r="I25" s="488">
        <v>1155600</v>
      </c>
      <c r="J25" s="376">
        <v>0</v>
      </c>
      <c r="K25" s="377">
        <v>0</v>
      </c>
    </row>
    <row r="26" spans="1:11" ht="26.4">
      <c r="A26" s="367" t="s">
        <v>84</v>
      </c>
      <c r="B26" s="368" t="s">
        <v>718</v>
      </c>
      <c r="C26" s="375">
        <v>0</v>
      </c>
      <c r="D26" s="375">
        <v>0</v>
      </c>
      <c r="E26" s="488">
        <v>103338356926</v>
      </c>
      <c r="F26" s="488">
        <v>0</v>
      </c>
      <c r="G26" s="488">
        <v>99650269078</v>
      </c>
      <c r="H26" s="488">
        <v>3688087848</v>
      </c>
      <c r="I26" s="488">
        <v>0</v>
      </c>
      <c r="J26" s="376">
        <v>0</v>
      </c>
      <c r="K26" s="377">
        <v>0</v>
      </c>
    </row>
    <row r="27" spans="1:11">
      <c r="A27" s="367"/>
      <c r="B27" s="380" t="s">
        <v>710</v>
      </c>
      <c r="C27" s="375">
        <v>0</v>
      </c>
      <c r="D27" s="375">
        <v>0</v>
      </c>
      <c r="E27" s="488">
        <v>50174081621</v>
      </c>
      <c r="F27" s="488">
        <v>0</v>
      </c>
      <c r="G27" s="488">
        <v>46701916641</v>
      </c>
      <c r="H27" s="488">
        <v>3472164980</v>
      </c>
      <c r="I27" s="488">
        <v>0</v>
      </c>
      <c r="J27" s="376">
        <v>0</v>
      </c>
      <c r="K27" s="377">
        <v>0</v>
      </c>
    </row>
    <row r="28" spans="1:11" ht="26.4">
      <c r="A28" s="367"/>
      <c r="B28" s="380" t="s">
        <v>719</v>
      </c>
      <c r="C28" s="381" t="s">
        <v>1751</v>
      </c>
      <c r="D28" s="381" t="s">
        <v>1751</v>
      </c>
      <c r="E28" s="489" t="s">
        <v>1751</v>
      </c>
      <c r="F28" s="489" t="s">
        <v>1751</v>
      </c>
      <c r="G28" s="489" t="s">
        <v>1751</v>
      </c>
      <c r="H28" s="489" t="s">
        <v>1751</v>
      </c>
      <c r="I28" s="489" t="s">
        <v>1751</v>
      </c>
      <c r="J28" s="381"/>
      <c r="K28" s="382"/>
    </row>
    <row r="29" spans="1:11">
      <c r="A29" s="367"/>
      <c r="B29" s="380" t="s">
        <v>712</v>
      </c>
      <c r="C29" s="375">
        <v>0</v>
      </c>
      <c r="D29" s="375">
        <v>0</v>
      </c>
      <c r="E29" s="488">
        <v>38014901901</v>
      </c>
      <c r="F29" s="488">
        <v>0</v>
      </c>
      <c r="G29" s="488">
        <v>38014901901</v>
      </c>
      <c r="H29" s="488">
        <v>0</v>
      </c>
      <c r="I29" s="488">
        <v>0</v>
      </c>
      <c r="J29" s="376">
        <v>0</v>
      </c>
      <c r="K29" s="377">
        <v>0</v>
      </c>
    </row>
    <row r="30" spans="1:11" ht="26.4">
      <c r="A30" s="367"/>
      <c r="B30" s="380" t="s">
        <v>719</v>
      </c>
      <c r="C30" s="381" t="s">
        <v>1751</v>
      </c>
      <c r="D30" s="381" t="s">
        <v>1751</v>
      </c>
      <c r="E30" s="489" t="s">
        <v>1751</v>
      </c>
      <c r="F30" s="489" t="s">
        <v>1751</v>
      </c>
      <c r="G30" s="489" t="s">
        <v>1751</v>
      </c>
      <c r="H30" s="489" t="s">
        <v>1751</v>
      </c>
      <c r="I30" s="489" t="s">
        <v>1751</v>
      </c>
      <c r="J30" s="381"/>
      <c r="K30" s="382"/>
    </row>
    <row r="31" spans="1:11">
      <c r="A31" s="367"/>
      <c r="B31" s="380" t="s">
        <v>1752</v>
      </c>
      <c r="C31" s="381" t="s">
        <v>1751</v>
      </c>
      <c r="D31" s="381" t="s">
        <v>1751</v>
      </c>
      <c r="E31" s="489" t="s">
        <v>1751</v>
      </c>
      <c r="F31" s="489" t="s">
        <v>1751</v>
      </c>
      <c r="G31" s="489" t="s">
        <v>1751</v>
      </c>
      <c r="H31" s="489" t="s">
        <v>1751</v>
      </c>
      <c r="I31" s="489" t="s">
        <v>1751</v>
      </c>
      <c r="J31" s="381"/>
      <c r="K31" s="382"/>
    </row>
    <row r="32" spans="1:11">
      <c r="A32" s="367"/>
      <c r="B32" s="380" t="s">
        <v>713</v>
      </c>
      <c r="C32" s="381" t="s">
        <v>1751</v>
      </c>
      <c r="D32" s="381" t="s">
        <v>1751</v>
      </c>
      <c r="E32" s="489" t="s">
        <v>1751</v>
      </c>
      <c r="F32" s="489" t="s">
        <v>1751</v>
      </c>
      <c r="G32" s="489" t="s">
        <v>1751</v>
      </c>
      <c r="H32" s="489" t="s">
        <v>1751</v>
      </c>
      <c r="I32" s="489" t="s">
        <v>1751</v>
      </c>
      <c r="J32" s="381"/>
      <c r="K32" s="382"/>
    </row>
    <row r="33" spans="1:11" ht="39.6">
      <c r="A33" s="367"/>
      <c r="B33" s="380" t="s">
        <v>722</v>
      </c>
      <c r="C33" s="381" t="s">
        <v>1751</v>
      </c>
      <c r="D33" s="381" t="s">
        <v>1751</v>
      </c>
      <c r="E33" s="489" t="s">
        <v>1751</v>
      </c>
      <c r="F33" s="489" t="s">
        <v>1751</v>
      </c>
      <c r="G33" s="489" t="s">
        <v>1751</v>
      </c>
      <c r="H33" s="489" t="s">
        <v>1751</v>
      </c>
      <c r="I33" s="489" t="s">
        <v>1751</v>
      </c>
      <c r="J33" s="381"/>
      <c r="K33" s="382"/>
    </row>
    <row r="34" spans="1:11">
      <c r="A34" s="367"/>
      <c r="B34" s="380" t="s">
        <v>715</v>
      </c>
      <c r="C34" s="375">
        <v>0</v>
      </c>
      <c r="D34" s="375">
        <v>0</v>
      </c>
      <c r="E34" s="488">
        <v>14436824176</v>
      </c>
      <c r="F34" s="488">
        <v>0</v>
      </c>
      <c r="G34" s="488">
        <v>14436824176</v>
      </c>
      <c r="H34" s="488">
        <v>0</v>
      </c>
      <c r="I34" s="488">
        <v>0</v>
      </c>
      <c r="J34" s="376">
        <v>0</v>
      </c>
      <c r="K34" s="377">
        <v>0</v>
      </c>
    </row>
    <row r="35" spans="1:11" ht="26.4">
      <c r="A35" s="367"/>
      <c r="B35" s="380" t="s">
        <v>716</v>
      </c>
      <c r="C35" s="381" t="s">
        <v>1751</v>
      </c>
      <c r="D35" s="381" t="s">
        <v>1751</v>
      </c>
      <c r="E35" s="489" t="s">
        <v>1751</v>
      </c>
      <c r="F35" s="489" t="s">
        <v>1751</v>
      </c>
      <c r="G35" s="489" t="s">
        <v>1751</v>
      </c>
      <c r="H35" s="489" t="s">
        <v>1751</v>
      </c>
      <c r="I35" s="489" t="s">
        <v>1751</v>
      </c>
      <c r="J35" s="381"/>
      <c r="K35" s="382"/>
    </row>
    <row r="36" spans="1:11">
      <c r="A36" s="367"/>
      <c r="B36" s="380" t="s">
        <v>723</v>
      </c>
      <c r="C36" s="375">
        <v>0</v>
      </c>
      <c r="D36" s="375">
        <v>0</v>
      </c>
      <c r="E36" s="488">
        <v>712549228</v>
      </c>
      <c r="F36" s="488">
        <v>0</v>
      </c>
      <c r="G36" s="488">
        <v>496626360</v>
      </c>
      <c r="H36" s="488">
        <v>215922868</v>
      </c>
      <c r="I36" s="488">
        <v>0</v>
      </c>
      <c r="J36" s="376">
        <v>0</v>
      </c>
      <c r="K36" s="377">
        <v>0</v>
      </c>
    </row>
    <row r="37" spans="1:11" ht="26.4">
      <c r="A37" s="367"/>
      <c r="B37" s="380" t="s">
        <v>719</v>
      </c>
      <c r="C37" s="381" t="s">
        <v>1751</v>
      </c>
      <c r="D37" s="381" t="s">
        <v>1751</v>
      </c>
      <c r="E37" s="489" t="s">
        <v>1751</v>
      </c>
      <c r="F37" s="489" t="s">
        <v>1751</v>
      </c>
      <c r="G37" s="489" t="s">
        <v>1751</v>
      </c>
      <c r="H37" s="489" t="s">
        <v>1751</v>
      </c>
      <c r="I37" s="489" t="s">
        <v>1751</v>
      </c>
      <c r="J37" s="381"/>
      <c r="K37" s="382"/>
    </row>
    <row r="38" spans="1:11" ht="26.4">
      <c r="A38" s="367" t="s">
        <v>85</v>
      </c>
      <c r="B38" s="368" t="s">
        <v>724</v>
      </c>
      <c r="C38" s="375">
        <v>0</v>
      </c>
      <c r="D38" s="375">
        <v>0</v>
      </c>
      <c r="E38" s="488">
        <v>566365071427</v>
      </c>
      <c r="F38" s="488">
        <v>33000</v>
      </c>
      <c r="G38" s="488">
        <v>300349637235</v>
      </c>
      <c r="H38" s="488">
        <v>247939482183</v>
      </c>
      <c r="I38" s="488">
        <v>18075919009</v>
      </c>
      <c r="J38" s="376">
        <v>0</v>
      </c>
      <c r="K38" s="377">
        <v>0</v>
      </c>
    </row>
    <row r="39" spans="1:11">
      <c r="A39" s="367"/>
      <c r="B39" s="380" t="s">
        <v>710</v>
      </c>
      <c r="C39" s="375">
        <v>0</v>
      </c>
      <c r="D39" s="375">
        <v>0</v>
      </c>
      <c r="E39" s="488">
        <v>400724731971</v>
      </c>
      <c r="F39" s="488">
        <v>0</v>
      </c>
      <c r="G39" s="488">
        <v>198566094798</v>
      </c>
      <c r="H39" s="488">
        <v>202158637173</v>
      </c>
      <c r="I39" s="488">
        <v>0</v>
      </c>
      <c r="J39" s="376">
        <v>0</v>
      </c>
      <c r="K39" s="377">
        <v>0</v>
      </c>
    </row>
    <row r="40" spans="1:11">
      <c r="A40" s="367"/>
      <c r="B40" s="380" t="s">
        <v>712</v>
      </c>
      <c r="C40" s="375">
        <v>0</v>
      </c>
      <c r="D40" s="375">
        <v>0</v>
      </c>
      <c r="E40" s="488">
        <v>78665517463</v>
      </c>
      <c r="F40" s="488">
        <v>33000</v>
      </c>
      <c r="G40" s="488">
        <v>54068752216</v>
      </c>
      <c r="H40" s="488">
        <v>24596732247</v>
      </c>
      <c r="I40" s="488">
        <v>0</v>
      </c>
      <c r="J40" s="376">
        <v>0</v>
      </c>
      <c r="K40" s="377">
        <v>0</v>
      </c>
    </row>
    <row r="41" spans="1:11">
      <c r="A41" s="367"/>
      <c r="B41" s="380" t="s">
        <v>713</v>
      </c>
      <c r="C41" s="375">
        <v>0</v>
      </c>
      <c r="D41" s="375">
        <v>0</v>
      </c>
      <c r="E41" s="488">
        <v>4709897314</v>
      </c>
      <c r="F41" s="488">
        <v>0</v>
      </c>
      <c r="G41" s="488">
        <v>4279703970</v>
      </c>
      <c r="H41" s="488">
        <v>430193344</v>
      </c>
      <c r="I41" s="488">
        <v>0</v>
      </c>
      <c r="J41" s="376">
        <v>0</v>
      </c>
      <c r="K41" s="377">
        <v>0</v>
      </c>
    </row>
    <row r="42" spans="1:11" ht="39.6">
      <c r="A42" s="367"/>
      <c r="B42" s="380" t="s">
        <v>714</v>
      </c>
      <c r="C42" s="375">
        <v>0</v>
      </c>
      <c r="D42" s="375">
        <v>0</v>
      </c>
      <c r="E42" s="488">
        <v>0</v>
      </c>
      <c r="F42" s="488">
        <v>0</v>
      </c>
      <c r="G42" s="488">
        <v>0</v>
      </c>
      <c r="H42" s="488">
        <v>0</v>
      </c>
      <c r="I42" s="488">
        <v>0</v>
      </c>
      <c r="J42" s="376">
        <v>0</v>
      </c>
      <c r="K42" s="377">
        <v>0</v>
      </c>
    </row>
    <row r="43" spans="1:11">
      <c r="A43" s="367"/>
      <c r="B43" s="380" t="s">
        <v>715</v>
      </c>
      <c r="C43" s="375">
        <v>0</v>
      </c>
      <c r="D43" s="375">
        <v>0</v>
      </c>
      <c r="E43" s="488">
        <v>82264924679</v>
      </c>
      <c r="F43" s="488">
        <v>0</v>
      </c>
      <c r="G43" s="488">
        <v>43435086251</v>
      </c>
      <c r="H43" s="488">
        <v>20753919419</v>
      </c>
      <c r="I43" s="488">
        <v>18075919009</v>
      </c>
      <c r="J43" s="376">
        <v>0</v>
      </c>
      <c r="K43" s="377">
        <v>0</v>
      </c>
    </row>
    <row r="44" spans="1:11">
      <c r="A44" s="367" t="s">
        <v>86</v>
      </c>
      <c r="B44" s="368" t="s">
        <v>217</v>
      </c>
      <c r="C44" s="375">
        <v>0</v>
      </c>
      <c r="D44" s="375">
        <v>0</v>
      </c>
      <c r="E44" s="488">
        <v>281665265020</v>
      </c>
      <c r="F44" s="488">
        <v>0</v>
      </c>
      <c r="G44" s="488">
        <v>0</v>
      </c>
      <c r="H44" s="488">
        <v>257577767136</v>
      </c>
      <c r="I44" s="488">
        <v>24087497884</v>
      </c>
      <c r="J44" s="376">
        <v>0</v>
      </c>
      <c r="K44" s="377">
        <v>0</v>
      </c>
    </row>
    <row r="45" spans="1:11">
      <c r="A45" s="367" t="s">
        <v>87</v>
      </c>
      <c r="B45" s="380" t="s">
        <v>215</v>
      </c>
      <c r="C45" s="381" t="s">
        <v>1751</v>
      </c>
      <c r="D45" s="381" t="s">
        <v>1751</v>
      </c>
      <c r="E45" s="489" t="s">
        <v>1751</v>
      </c>
      <c r="F45" s="489" t="s">
        <v>1751</v>
      </c>
      <c r="G45" s="489" t="s">
        <v>1751</v>
      </c>
      <c r="H45" s="489" t="s">
        <v>1751</v>
      </c>
      <c r="I45" s="489" t="s">
        <v>1751</v>
      </c>
      <c r="J45" s="381"/>
      <c r="K45" s="382"/>
    </row>
    <row r="46" spans="1:11" ht="26.4">
      <c r="A46" s="367" t="s">
        <v>88</v>
      </c>
      <c r="B46" s="368" t="s">
        <v>487</v>
      </c>
      <c r="C46" s="375">
        <v>0</v>
      </c>
      <c r="D46" s="375">
        <v>0</v>
      </c>
      <c r="E46" s="488">
        <v>7457914484</v>
      </c>
      <c r="F46" s="488">
        <v>0</v>
      </c>
      <c r="G46" s="488">
        <v>0</v>
      </c>
      <c r="H46" s="488">
        <v>2237373808</v>
      </c>
      <c r="I46" s="488">
        <v>5220540676</v>
      </c>
      <c r="J46" s="376">
        <v>0</v>
      </c>
      <c r="K46" s="377">
        <v>0</v>
      </c>
    </row>
    <row r="47" spans="1:11">
      <c r="A47" s="367" t="s">
        <v>218</v>
      </c>
      <c r="B47" s="368" t="s">
        <v>216</v>
      </c>
      <c r="C47" s="375">
        <v>0</v>
      </c>
      <c r="D47" s="375">
        <v>0</v>
      </c>
      <c r="E47" s="488">
        <v>182350312359</v>
      </c>
      <c r="F47" s="488">
        <v>0</v>
      </c>
      <c r="G47" s="488">
        <v>79409795057</v>
      </c>
      <c r="H47" s="488">
        <v>102940517302</v>
      </c>
      <c r="I47" s="488">
        <v>0</v>
      </c>
      <c r="J47" s="376">
        <v>0</v>
      </c>
      <c r="K47" s="377">
        <v>0</v>
      </c>
    </row>
    <row r="48" spans="1:11">
      <c r="A48" s="367" t="s">
        <v>219</v>
      </c>
      <c r="B48" s="368" t="s">
        <v>608</v>
      </c>
      <c r="C48" s="375">
        <v>0</v>
      </c>
      <c r="D48" s="375">
        <v>0</v>
      </c>
      <c r="E48" s="488">
        <v>403416831145</v>
      </c>
      <c r="F48" s="488">
        <v>253344902712</v>
      </c>
      <c r="G48" s="488">
        <v>150071928433</v>
      </c>
      <c r="H48" s="488">
        <v>0</v>
      </c>
      <c r="I48" s="488">
        <v>0</v>
      </c>
      <c r="J48" s="376">
        <v>0</v>
      </c>
      <c r="K48" s="377">
        <v>0</v>
      </c>
    </row>
    <row r="49" spans="1:11" ht="26.4">
      <c r="A49" s="367"/>
      <c r="B49" s="380" t="s">
        <v>726</v>
      </c>
      <c r="C49" s="375">
        <v>0</v>
      </c>
      <c r="D49" s="375">
        <v>0</v>
      </c>
      <c r="E49" s="488">
        <v>309466175469</v>
      </c>
      <c r="F49" s="488">
        <v>253344902712</v>
      </c>
      <c r="G49" s="488">
        <v>56121272757</v>
      </c>
      <c r="H49" s="488">
        <v>0</v>
      </c>
      <c r="I49" s="488">
        <v>0</v>
      </c>
      <c r="J49" s="376">
        <v>0</v>
      </c>
      <c r="K49" s="377">
        <v>0</v>
      </c>
    </row>
    <row r="50" spans="1:11" ht="26.4">
      <c r="A50" s="367"/>
      <c r="B50" s="380" t="s">
        <v>727</v>
      </c>
      <c r="C50" s="375">
        <v>0</v>
      </c>
      <c r="D50" s="375">
        <v>0</v>
      </c>
      <c r="E50" s="488">
        <v>93950655676</v>
      </c>
      <c r="F50" s="488">
        <v>0</v>
      </c>
      <c r="G50" s="488">
        <v>93950655676</v>
      </c>
      <c r="H50" s="488">
        <v>0</v>
      </c>
      <c r="I50" s="488">
        <v>0</v>
      </c>
      <c r="J50" s="376">
        <v>0</v>
      </c>
      <c r="K50" s="377">
        <v>0</v>
      </c>
    </row>
    <row r="51" spans="1:11">
      <c r="A51" s="367" t="s">
        <v>477</v>
      </c>
      <c r="B51" s="380" t="s">
        <v>701</v>
      </c>
      <c r="C51" s="375">
        <v>0</v>
      </c>
      <c r="D51" s="375">
        <v>0</v>
      </c>
      <c r="E51" s="488">
        <v>208924515174</v>
      </c>
      <c r="F51" s="488">
        <v>23908325943</v>
      </c>
      <c r="G51" s="488">
        <v>130293098511</v>
      </c>
      <c r="H51" s="488">
        <v>25362148907</v>
      </c>
      <c r="I51" s="488">
        <v>29360941813</v>
      </c>
      <c r="J51" s="376">
        <v>0</v>
      </c>
      <c r="K51" s="377">
        <v>0</v>
      </c>
    </row>
    <row r="52" spans="1:11" ht="26.4">
      <c r="A52" s="367"/>
      <c r="B52" s="380" t="s">
        <v>728</v>
      </c>
      <c r="C52" s="375">
        <v>0</v>
      </c>
      <c r="D52" s="375">
        <v>0</v>
      </c>
      <c r="E52" s="488">
        <v>26460485413</v>
      </c>
      <c r="F52" s="488">
        <v>23900766267</v>
      </c>
      <c r="G52" s="488">
        <v>734743825</v>
      </c>
      <c r="H52" s="488">
        <v>684365736</v>
      </c>
      <c r="I52" s="488">
        <v>1140609585</v>
      </c>
      <c r="J52" s="376">
        <v>0</v>
      </c>
      <c r="K52" s="377">
        <v>0</v>
      </c>
    </row>
    <row r="53" spans="1:11" ht="26.4">
      <c r="A53" s="367"/>
      <c r="B53" s="380" t="s">
        <v>729</v>
      </c>
      <c r="C53" s="375">
        <v>0</v>
      </c>
      <c r="D53" s="375">
        <v>0</v>
      </c>
      <c r="E53" s="488">
        <v>182464029761</v>
      </c>
      <c r="F53" s="488">
        <v>7559676</v>
      </c>
      <c r="G53" s="488">
        <v>129558354686</v>
      </c>
      <c r="H53" s="488">
        <v>24677783171</v>
      </c>
      <c r="I53" s="488">
        <v>28220332228</v>
      </c>
      <c r="J53" s="376">
        <v>0</v>
      </c>
      <c r="K53" s="377">
        <v>0</v>
      </c>
    </row>
    <row r="54" spans="1:11" ht="26.4">
      <c r="A54" s="367"/>
      <c r="B54" s="380" t="s">
        <v>730</v>
      </c>
      <c r="C54" s="375">
        <v>0</v>
      </c>
      <c r="D54" s="375">
        <v>0</v>
      </c>
      <c r="E54" s="488">
        <v>40575682370</v>
      </c>
      <c r="F54" s="488">
        <v>0</v>
      </c>
      <c r="G54" s="488">
        <v>6400828031</v>
      </c>
      <c r="H54" s="488">
        <v>13887013080</v>
      </c>
      <c r="I54" s="488">
        <v>20287841259</v>
      </c>
      <c r="J54" s="376">
        <v>0</v>
      </c>
      <c r="K54" s="377">
        <v>0</v>
      </c>
    </row>
    <row r="55" spans="1:11">
      <c r="A55" s="367" t="s">
        <v>895</v>
      </c>
      <c r="B55" s="380" t="s">
        <v>731</v>
      </c>
      <c r="C55" s="375">
        <v>0</v>
      </c>
      <c r="D55" s="375">
        <v>0</v>
      </c>
      <c r="E55" s="488">
        <v>2838050779521</v>
      </c>
      <c r="F55" s="488">
        <v>0</v>
      </c>
      <c r="G55" s="488">
        <v>1353635639374</v>
      </c>
      <c r="H55" s="488">
        <v>747366965300</v>
      </c>
      <c r="I55" s="488">
        <v>737048174847</v>
      </c>
      <c r="J55" s="376">
        <v>0</v>
      </c>
      <c r="K55" s="377">
        <v>0</v>
      </c>
    </row>
    <row r="56" spans="1:11" ht="39.6">
      <c r="A56" s="367"/>
      <c r="B56" s="380" t="s">
        <v>732</v>
      </c>
      <c r="C56" s="381" t="s">
        <v>1751</v>
      </c>
      <c r="D56" s="381" t="s">
        <v>1751</v>
      </c>
      <c r="E56" s="489" t="s">
        <v>1751</v>
      </c>
      <c r="F56" s="489" t="s">
        <v>1751</v>
      </c>
      <c r="G56" s="489" t="s">
        <v>1751</v>
      </c>
      <c r="H56" s="489" t="s">
        <v>1751</v>
      </c>
      <c r="I56" s="489" t="s">
        <v>1751</v>
      </c>
      <c r="J56" s="381"/>
      <c r="K56" s="382"/>
    </row>
    <row r="57" spans="1:11" ht="26.4">
      <c r="A57" s="367"/>
      <c r="B57" s="380" t="s">
        <v>733</v>
      </c>
      <c r="C57" s="375">
        <v>0</v>
      </c>
      <c r="D57" s="375">
        <v>0</v>
      </c>
      <c r="E57" s="488">
        <v>2838050779521</v>
      </c>
      <c r="F57" s="488">
        <v>0</v>
      </c>
      <c r="G57" s="488">
        <v>1353635639374</v>
      </c>
      <c r="H57" s="488">
        <v>747366965300</v>
      </c>
      <c r="I57" s="488">
        <v>737048174847</v>
      </c>
      <c r="J57" s="376">
        <v>0</v>
      </c>
      <c r="K57" s="377">
        <v>0</v>
      </c>
    </row>
    <row r="58" spans="1:11">
      <c r="A58" s="367" t="s">
        <v>240</v>
      </c>
      <c r="B58" s="380" t="s">
        <v>734</v>
      </c>
      <c r="C58" s="375">
        <v>0</v>
      </c>
      <c r="D58" s="375">
        <v>0</v>
      </c>
      <c r="E58" s="488">
        <v>484446864255</v>
      </c>
      <c r="F58" s="488">
        <v>0</v>
      </c>
      <c r="G58" s="488">
        <v>414293474720</v>
      </c>
      <c r="H58" s="488">
        <v>70153389535</v>
      </c>
      <c r="I58" s="488">
        <v>0</v>
      </c>
      <c r="J58" s="376">
        <v>0</v>
      </c>
      <c r="K58" s="377">
        <v>0</v>
      </c>
    </row>
    <row r="59" spans="1:11">
      <c r="A59" s="367" t="s">
        <v>896</v>
      </c>
      <c r="B59" s="380" t="s">
        <v>735</v>
      </c>
      <c r="C59" s="381" t="s">
        <v>1751</v>
      </c>
      <c r="D59" s="381" t="s">
        <v>1751</v>
      </c>
      <c r="E59" s="489" t="s">
        <v>1751</v>
      </c>
      <c r="F59" s="489" t="s">
        <v>1751</v>
      </c>
      <c r="G59" s="489" t="s">
        <v>1751</v>
      </c>
      <c r="H59" s="489" t="s">
        <v>1751</v>
      </c>
      <c r="I59" s="489" t="s">
        <v>1751</v>
      </c>
      <c r="J59" s="381"/>
      <c r="K59" s="382"/>
    </row>
    <row r="60" spans="1:11" ht="26.4">
      <c r="A60" s="367"/>
      <c r="B60" s="380" t="s">
        <v>736</v>
      </c>
      <c r="C60" s="381" t="s">
        <v>1751</v>
      </c>
      <c r="D60" s="381" t="s">
        <v>1751</v>
      </c>
      <c r="E60" s="489" t="s">
        <v>1751</v>
      </c>
      <c r="F60" s="489" t="s">
        <v>1751</v>
      </c>
      <c r="G60" s="489" t="s">
        <v>1751</v>
      </c>
      <c r="H60" s="489" t="s">
        <v>1751</v>
      </c>
      <c r="I60" s="489" t="s">
        <v>1751</v>
      </c>
      <c r="J60" s="381"/>
      <c r="K60" s="382"/>
    </row>
    <row r="61" spans="1:11" ht="26.4">
      <c r="A61" s="367"/>
      <c r="B61" s="380" t="s">
        <v>737</v>
      </c>
      <c r="C61" s="381" t="s">
        <v>1751</v>
      </c>
      <c r="D61" s="381" t="s">
        <v>1751</v>
      </c>
      <c r="E61" s="489" t="s">
        <v>1751</v>
      </c>
      <c r="F61" s="489" t="s">
        <v>1751</v>
      </c>
      <c r="G61" s="489" t="s">
        <v>1751</v>
      </c>
      <c r="H61" s="489" t="s">
        <v>1751</v>
      </c>
      <c r="I61" s="489" t="s">
        <v>1751</v>
      </c>
      <c r="J61" s="381"/>
      <c r="K61" s="382"/>
    </row>
    <row r="62" spans="1:11">
      <c r="A62" s="367" t="s">
        <v>897</v>
      </c>
      <c r="B62" s="380" t="s">
        <v>738</v>
      </c>
      <c r="C62" s="381" t="s">
        <v>1751</v>
      </c>
      <c r="D62" s="381" t="s">
        <v>1751</v>
      </c>
      <c r="E62" s="488">
        <v>547712971</v>
      </c>
      <c r="F62" s="488">
        <v>21662025</v>
      </c>
      <c r="G62" s="488">
        <v>285000</v>
      </c>
      <c r="H62" s="488">
        <v>419365946</v>
      </c>
      <c r="I62" s="488">
        <v>106400000</v>
      </c>
      <c r="J62" s="381"/>
      <c r="K62" s="382"/>
    </row>
    <row r="63" spans="1:11">
      <c r="A63" s="367"/>
      <c r="B63" s="380" t="s">
        <v>739</v>
      </c>
      <c r="C63" s="381" t="s">
        <v>1751</v>
      </c>
      <c r="D63" s="381" t="s">
        <v>1751</v>
      </c>
      <c r="E63" s="488">
        <v>21662025</v>
      </c>
      <c r="F63" s="488">
        <v>21662025</v>
      </c>
      <c r="G63" s="488">
        <v>0</v>
      </c>
      <c r="H63" s="488">
        <v>0</v>
      </c>
      <c r="I63" s="488">
        <v>0</v>
      </c>
      <c r="J63" s="381"/>
      <c r="K63" s="382"/>
    </row>
    <row r="64" spans="1:11">
      <c r="A64" s="367"/>
      <c r="B64" s="380" t="s">
        <v>1753</v>
      </c>
      <c r="C64" s="381" t="s">
        <v>1751</v>
      </c>
      <c r="D64" s="381" t="s">
        <v>1751</v>
      </c>
      <c r="E64" s="488">
        <v>526050946</v>
      </c>
      <c r="F64" s="488">
        <v>0</v>
      </c>
      <c r="G64" s="488">
        <v>285000</v>
      </c>
      <c r="H64" s="488">
        <v>419365946</v>
      </c>
      <c r="I64" s="488">
        <v>106400000</v>
      </c>
      <c r="J64" s="381"/>
      <c r="K64" s="382"/>
    </row>
    <row r="65" spans="1:12" ht="26.4">
      <c r="A65" s="367" t="s">
        <v>898</v>
      </c>
      <c r="B65" s="380" t="s">
        <v>741</v>
      </c>
      <c r="C65" s="381" t="s">
        <v>1751</v>
      </c>
      <c r="D65" s="381" t="s">
        <v>1751</v>
      </c>
      <c r="E65" s="488">
        <v>44349689200</v>
      </c>
      <c r="F65" s="488">
        <v>0</v>
      </c>
      <c r="G65" s="488">
        <v>44349689200</v>
      </c>
      <c r="H65" s="488">
        <v>0</v>
      </c>
      <c r="I65" s="488">
        <v>0</v>
      </c>
      <c r="J65" s="381"/>
      <c r="K65" s="382"/>
    </row>
    <row r="66" spans="1:12">
      <c r="A66" s="367"/>
      <c r="B66" s="380" t="s">
        <v>742</v>
      </c>
      <c r="C66" s="381" t="s">
        <v>1751</v>
      </c>
      <c r="D66" s="381" t="s">
        <v>1751</v>
      </c>
      <c r="E66" s="489" t="s">
        <v>1751</v>
      </c>
      <c r="F66" s="489" t="s">
        <v>1751</v>
      </c>
      <c r="G66" s="489" t="s">
        <v>1751</v>
      </c>
      <c r="H66" s="489" t="s">
        <v>1751</v>
      </c>
      <c r="I66" s="489" t="s">
        <v>1751</v>
      </c>
      <c r="J66" s="381"/>
      <c r="K66" s="382"/>
    </row>
    <row r="67" spans="1:12">
      <c r="A67" s="367"/>
      <c r="B67" s="380" t="s">
        <v>1754</v>
      </c>
      <c r="C67" s="381" t="s">
        <v>1751</v>
      </c>
      <c r="D67" s="381" t="s">
        <v>1751</v>
      </c>
      <c r="E67" s="488">
        <v>44349689200</v>
      </c>
      <c r="F67" s="488">
        <v>0</v>
      </c>
      <c r="G67" s="488">
        <v>44349689200</v>
      </c>
      <c r="H67" s="488">
        <v>0</v>
      </c>
      <c r="I67" s="488">
        <v>0</v>
      </c>
      <c r="J67" s="381"/>
      <c r="K67" s="382"/>
    </row>
    <row r="68" spans="1:12" ht="26.4">
      <c r="A68" s="367" t="s">
        <v>899</v>
      </c>
      <c r="B68" s="380" t="s">
        <v>744</v>
      </c>
      <c r="C68" s="375">
        <v>0</v>
      </c>
      <c r="D68" s="375">
        <v>0</v>
      </c>
      <c r="E68" s="489" t="s">
        <v>1751</v>
      </c>
      <c r="F68" s="489" t="s">
        <v>1751</v>
      </c>
      <c r="G68" s="489" t="s">
        <v>1751</v>
      </c>
      <c r="H68" s="489" t="s">
        <v>1751</v>
      </c>
      <c r="I68" s="489" t="s">
        <v>1751</v>
      </c>
      <c r="J68" s="376">
        <v>0</v>
      </c>
      <c r="K68" s="377">
        <v>0</v>
      </c>
    </row>
    <row r="69" spans="1:12">
      <c r="A69" s="367" t="s">
        <v>900</v>
      </c>
      <c r="B69" s="368" t="s">
        <v>241</v>
      </c>
      <c r="C69" s="375">
        <v>0</v>
      </c>
      <c r="D69" s="375">
        <v>0</v>
      </c>
      <c r="E69" s="488">
        <v>135036752498</v>
      </c>
      <c r="F69" s="488">
        <v>68220643061</v>
      </c>
      <c r="G69" s="488">
        <v>39661693291</v>
      </c>
      <c r="H69" s="488">
        <v>9383398722</v>
      </c>
      <c r="I69" s="488">
        <v>17771017424</v>
      </c>
      <c r="J69" s="376">
        <v>0</v>
      </c>
      <c r="K69" s="377">
        <v>0</v>
      </c>
    </row>
    <row r="70" spans="1:12" ht="26.4">
      <c r="A70" s="367"/>
      <c r="B70" s="380" t="s">
        <v>745</v>
      </c>
      <c r="C70" s="375">
        <v>0</v>
      </c>
      <c r="D70" s="375">
        <v>0</v>
      </c>
      <c r="E70" s="488">
        <v>68220643061</v>
      </c>
      <c r="F70" s="488">
        <v>68220643061</v>
      </c>
      <c r="G70" s="488">
        <v>0</v>
      </c>
      <c r="H70" s="488">
        <v>0</v>
      </c>
      <c r="I70" s="488">
        <v>0</v>
      </c>
      <c r="J70" s="385">
        <f>I71-L70</f>
        <v>0</v>
      </c>
      <c r="K70" s="377">
        <v>0</v>
      </c>
      <c r="L70" s="359">
        <f>I72+I73</f>
        <v>11582641559</v>
      </c>
    </row>
    <row r="71" spans="1:12" ht="26.4">
      <c r="A71" s="367" t="s">
        <v>901</v>
      </c>
      <c r="B71" s="368" t="s">
        <v>616</v>
      </c>
      <c r="C71" s="375">
        <v>0</v>
      </c>
      <c r="D71" s="375">
        <v>0</v>
      </c>
      <c r="E71" s="488">
        <v>39612391978</v>
      </c>
      <c r="F71" s="488">
        <v>11327097708</v>
      </c>
      <c r="G71" s="488">
        <v>6643198802</v>
      </c>
      <c r="H71" s="488">
        <v>10059453909</v>
      </c>
      <c r="I71" s="488">
        <v>11582641559</v>
      </c>
      <c r="J71" s="385">
        <f>H71-L71</f>
        <v>0</v>
      </c>
      <c r="K71" s="377">
        <v>0</v>
      </c>
      <c r="L71" s="359">
        <f>H72+H73</f>
        <v>10059453909</v>
      </c>
    </row>
    <row r="72" spans="1:12" ht="26.4">
      <c r="A72" s="367"/>
      <c r="B72" s="380" t="s">
        <v>746</v>
      </c>
      <c r="C72" s="375">
        <v>0</v>
      </c>
      <c r="D72" s="375">
        <v>0</v>
      </c>
      <c r="E72" s="488">
        <v>16181568158</v>
      </c>
      <c r="F72" s="488">
        <v>11327097708</v>
      </c>
      <c r="G72" s="488">
        <v>4854470450</v>
      </c>
      <c r="H72" s="488">
        <v>0</v>
      </c>
      <c r="I72" s="488">
        <v>0</v>
      </c>
      <c r="J72" s="376">
        <v>0</v>
      </c>
      <c r="K72" s="377">
        <v>0</v>
      </c>
    </row>
    <row r="73" spans="1:12" ht="26.4">
      <c r="A73" s="367"/>
      <c r="B73" s="380" t="s">
        <v>747</v>
      </c>
      <c r="C73" s="375">
        <v>0</v>
      </c>
      <c r="D73" s="375">
        <v>0</v>
      </c>
      <c r="E73" s="488">
        <v>23430823820</v>
      </c>
      <c r="F73" s="488">
        <v>0</v>
      </c>
      <c r="G73" s="488">
        <v>1788728352</v>
      </c>
      <c r="H73" s="488">
        <v>10059453909</v>
      </c>
      <c r="I73" s="488">
        <v>11582641559</v>
      </c>
      <c r="J73" s="376">
        <v>0</v>
      </c>
      <c r="K73" s="377">
        <v>0</v>
      </c>
    </row>
    <row r="74" spans="1:12" ht="26.4">
      <c r="A74" s="367" t="s">
        <v>902</v>
      </c>
      <c r="B74" s="368" t="s">
        <v>748</v>
      </c>
      <c r="C74" s="375">
        <v>0</v>
      </c>
      <c r="D74" s="375">
        <v>0</v>
      </c>
      <c r="E74" s="488">
        <v>19526629995</v>
      </c>
      <c r="F74" s="488">
        <v>0</v>
      </c>
      <c r="G74" s="488">
        <v>1870000000</v>
      </c>
      <c r="H74" s="488">
        <v>0</v>
      </c>
      <c r="I74" s="488">
        <v>17656629995</v>
      </c>
      <c r="J74" s="376">
        <v>0</v>
      </c>
      <c r="K74" s="377">
        <v>0</v>
      </c>
    </row>
    <row r="75" spans="1:12" ht="26.25" customHeight="1">
      <c r="A75" s="367" t="s">
        <v>903</v>
      </c>
      <c r="B75" s="368" t="s">
        <v>749</v>
      </c>
      <c r="C75" s="375">
        <v>0</v>
      </c>
      <c r="D75" s="375">
        <v>0</v>
      </c>
      <c r="E75" s="488">
        <v>2635373510</v>
      </c>
      <c r="F75" s="488">
        <v>0</v>
      </c>
      <c r="G75" s="488">
        <v>1946483260</v>
      </c>
      <c r="H75" s="488">
        <v>688890250</v>
      </c>
      <c r="I75" s="488">
        <v>0</v>
      </c>
      <c r="J75" s="376">
        <v>0</v>
      </c>
      <c r="K75" s="377">
        <v>0</v>
      </c>
    </row>
    <row r="76" spans="1:12" ht="26.4">
      <c r="A76" s="367" t="s">
        <v>904</v>
      </c>
      <c r="B76" s="380" t="s">
        <v>750</v>
      </c>
      <c r="C76" s="375">
        <v>0</v>
      </c>
      <c r="D76" s="375">
        <v>0</v>
      </c>
      <c r="E76" s="488">
        <v>48490945810</v>
      </c>
      <c r="F76" s="488">
        <v>0</v>
      </c>
      <c r="G76" s="488">
        <v>48490945810</v>
      </c>
      <c r="H76" s="488">
        <v>0</v>
      </c>
      <c r="I76" s="488">
        <v>0</v>
      </c>
      <c r="J76" s="376">
        <v>0</v>
      </c>
      <c r="K76" s="377">
        <v>0</v>
      </c>
    </row>
    <row r="77" spans="1:12">
      <c r="A77" s="374" t="s">
        <v>305</v>
      </c>
      <c r="B77" s="368" t="s">
        <v>751</v>
      </c>
      <c r="C77" s="369">
        <v>0</v>
      </c>
      <c r="D77" s="369">
        <v>0</v>
      </c>
      <c r="E77" s="487">
        <v>0</v>
      </c>
      <c r="F77" s="487">
        <v>0</v>
      </c>
      <c r="G77" s="487">
        <v>0</v>
      </c>
      <c r="H77" s="487">
        <v>0</v>
      </c>
      <c r="I77" s="487">
        <v>0</v>
      </c>
      <c r="J77" s="370">
        <v>0</v>
      </c>
      <c r="K77" s="371">
        <v>0</v>
      </c>
    </row>
    <row r="78" spans="1:12" ht="26.4">
      <c r="A78" s="367" t="s">
        <v>193</v>
      </c>
      <c r="B78" s="380" t="s">
        <v>1755</v>
      </c>
      <c r="C78" s="375">
        <v>0</v>
      </c>
      <c r="D78" s="375">
        <v>0</v>
      </c>
      <c r="E78" s="488">
        <v>0</v>
      </c>
      <c r="F78" s="488">
        <v>0</v>
      </c>
      <c r="G78" s="488">
        <v>0</v>
      </c>
      <c r="H78" s="488">
        <v>0</v>
      </c>
      <c r="I78" s="488">
        <v>0</v>
      </c>
      <c r="J78" s="376">
        <v>0</v>
      </c>
      <c r="K78" s="377">
        <v>0</v>
      </c>
    </row>
    <row r="79" spans="1:12">
      <c r="A79" s="367" t="s">
        <v>370</v>
      </c>
      <c r="B79" s="380" t="s">
        <v>195</v>
      </c>
      <c r="C79" s="381" t="s">
        <v>1751</v>
      </c>
      <c r="D79" s="381" t="s">
        <v>1751</v>
      </c>
      <c r="E79" s="489" t="s">
        <v>1751</v>
      </c>
      <c r="F79" s="489" t="s">
        <v>1751</v>
      </c>
      <c r="G79" s="489" t="s">
        <v>1751</v>
      </c>
      <c r="H79" s="489" t="s">
        <v>1751</v>
      </c>
      <c r="I79" s="489" t="s">
        <v>1751</v>
      </c>
      <c r="J79" s="381"/>
      <c r="K79" s="382"/>
    </row>
    <row r="80" spans="1:12">
      <c r="A80" s="367" t="s">
        <v>512</v>
      </c>
      <c r="B80" s="380" t="s">
        <v>194</v>
      </c>
      <c r="C80" s="381" t="s">
        <v>1751</v>
      </c>
      <c r="D80" s="381" t="s">
        <v>1751</v>
      </c>
      <c r="E80" s="489" t="s">
        <v>1751</v>
      </c>
      <c r="F80" s="489" t="s">
        <v>1751</v>
      </c>
      <c r="G80" s="489" t="s">
        <v>1751</v>
      </c>
      <c r="H80" s="489" t="s">
        <v>1751</v>
      </c>
      <c r="I80" s="489" t="s">
        <v>1751</v>
      </c>
      <c r="J80" s="381"/>
      <c r="K80" s="382"/>
    </row>
    <row r="81" spans="1:11" ht="26.4">
      <c r="A81" s="367" t="s">
        <v>173</v>
      </c>
      <c r="B81" s="380" t="s">
        <v>753</v>
      </c>
      <c r="C81" s="381" t="s">
        <v>1751</v>
      </c>
      <c r="D81" s="381" t="s">
        <v>1751</v>
      </c>
      <c r="E81" s="489" t="s">
        <v>1751</v>
      </c>
      <c r="F81" s="489" t="s">
        <v>1751</v>
      </c>
      <c r="G81" s="489" t="s">
        <v>1751</v>
      </c>
      <c r="H81" s="489" t="s">
        <v>1751</v>
      </c>
      <c r="I81" s="489" t="s">
        <v>1751</v>
      </c>
      <c r="J81" s="381"/>
      <c r="K81" s="382"/>
    </row>
    <row r="82" spans="1:11" ht="26.4">
      <c r="A82" s="367" t="s">
        <v>383</v>
      </c>
      <c r="B82" s="380" t="s">
        <v>754</v>
      </c>
      <c r="C82" s="381" t="s">
        <v>1751</v>
      </c>
      <c r="D82" s="381" t="s">
        <v>1751</v>
      </c>
      <c r="E82" s="489" t="s">
        <v>1751</v>
      </c>
      <c r="F82" s="489" t="s">
        <v>1751</v>
      </c>
      <c r="G82" s="489" t="s">
        <v>1751</v>
      </c>
      <c r="H82" s="489" t="s">
        <v>1751</v>
      </c>
      <c r="I82" s="489" t="s">
        <v>1751</v>
      </c>
      <c r="J82" s="381"/>
      <c r="K82" s="382"/>
    </row>
    <row r="83" spans="1:11">
      <c r="A83" s="367" t="s">
        <v>384</v>
      </c>
      <c r="B83" s="380" t="s">
        <v>1756</v>
      </c>
      <c r="C83" s="381" t="s">
        <v>1751</v>
      </c>
      <c r="D83" s="381" t="s">
        <v>1751</v>
      </c>
      <c r="E83" s="489" t="s">
        <v>1751</v>
      </c>
      <c r="F83" s="489" t="s">
        <v>1751</v>
      </c>
      <c r="G83" s="489" t="s">
        <v>1751</v>
      </c>
      <c r="H83" s="489" t="s">
        <v>1751</v>
      </c>
      <c r="I83" s="489" t="s">
        <v>1751</v>
      </c>
      <c r="J83" s="381"/>
      <c r="K83" s="382"/>
    </row>
    <row r="84" spans="1:11">
      <c r="A84" s="367" t="s">
        <v>385</v>
      </c>
      <c r="B84" s="380" t="s">
        <v>172</v>
      </c>
      <c r="C84" s="375">
        <v>0</v>
      </c>
      <c r="D84" s="375">
        <v>0</v>
      </c>
      <c r="E84" s="488">
        <v>0</v>
      </c>
      <c r="F84" s="488">
        <v>0</v>
      </c>
      <c r="G84" s="488">
        <v>0</v>
      </c>
      <c r="H84" s="488">
        <v>0</v>
      </c>
      <c r="I84" s="488">
        <v>0</v>
      </c>
      <c r="J84" s="376">
        <v>0</v>
      </c>
      <c r="K84" s="377">
        <v>0</v>
      </c>
    </row>
    <row r="85" spans="1:11" ht="26.4">
      <c r="A85" s="367" t="s">
        <v>83</v>
      </c>
      <c r="B85" s="380" t="s">
        <v>1757</v>
      </c>
      <c r="C85" s="381" t="s">
        <v>1751</v>
      </c>
      <c r="D85" s="381" t="s">
        <v>1751</v>
      </c>
      <c r="E85" s="489" t="s">
        <v>1751</v>
      </c>
      <c r="F85" s="489" t="s">
        <v>1751</v>
      </c>
      <c r="G85" s="489" t="s">
        <v>1751</v>
      </c>
      <c r="H85" s="489" t="s">
        <v>1751</v>
      </c>
      <c r="I85" s="489" t="s">
        <v>1751</v>
      </c>
      <c r="J85" s="381"/>
      <c r="K85" s="382"/>
    </row>
    <row r="86" spans="1:11">
      <c r="A86" s="367" t="s">
        <v>84</v>
      </c>
      <c r="B86" s="380" t="s">
        <v>757</v>
      </c>
      <c r="C86" s="381" t="s">
        <v>1751</v>
      </c>
      <c r="D86" s="381" t="s">
        <v>1751</v>
      </c>
      <c r="E86" s="489" t="s">
        <v>1751</v>
      </c>
      <c r="F86" s="489" t="s">
        <v>1751</v>
      </c>
      <c r="G86" s="489" t="s">
        <v>1751</v>
      </c>
      <c r="H86" s="489" t="s">
        <v>1751</v>
      </c>
      <c r="I86" s="489" t="s">
        <v>1751</v>
      </c>
      <c r="J86" s="381"/>
      <c r="K86" s="382"/>
    </row>
    <row r="87" spans="1:11" ht="39.6">
      <c r="A87" s="367" t="s">
        <v>85</v>
      </c>
      <c r="B87" s="380" t="s">
        <v>758</v>
      </c>
      <c r="C87" s="381" t="s">
        <v>1751</v>
      </c>
      <c r="D87" s="381" t="s">
        <v>1751</v>
      </c>
      <c r="E87" s="489" t="s">
        <v>1751</v>
      </c>
      <c r="F87" s="489" t="s">
        <v>1751</v>
      </c>
      <c r="G87" s="489" t="s">
        <v>1751</v>
      </c>
      <c r="H87" s="489" t="s">
        <v>1751</v>
      </c>
      <c r="I87" s="489" t="s">
        <v>1751</v>
      </c>
      <c r="J87" s="381"/>
      <c r="K87" s="382"/>
    </row>
    <row r="88" spans="1:11">
      <c r="A88" s="374" t="s">
        <v>306</v>
      </c>
      <c r="B88" s="368" t="s">
        <v>759</v>
      </c>
      <c r="C88" s="369">
        <v>0</v>
      </c>
      <c r="D88" s="369">
        <v>0</v>
      </c>
      <c r="E88" s="487">
        <v>195188257556</v>
      </c>
      <c r="F88" s="487">
        <v>195188257556</v>
      </c>
      <c r="G88" s="487">
        <v>0</v>
      </c>
      <c r="H88" s="487">
        <v>0</v>
      </c>
      <c r="I88" s="487">
        <v>0</v>
      </c>
      <c r="J88" s="370">
        <v>0</v>
      </c>
      <c r="K88" s="371">
        <v>0</v>
      </c>
    </row>
    <row r="89" spans="1:11">
      <c r="A89" s="367" t="s">
        <v>193</v>
      </c>
      <c r="B89" s="380" t="s">
        <v>474</v>
      </c>
      <c r="C89" s="375">
        <v>0</v>
      </c>
      <c r="D89" s="375">
        <v>0</v>
      </c>
      <c r="E89" s="488">
        <v>72249353363</v>
      </c>
      <c r="F89" s="488">
        <v>72249353363</v>
      </c>
      <c r="G89" s="488">
        <v>0</v>
      </c>
      <c r="H89" s="488">
        <v>0</v>
      </c>
      <c r="I89" s="488">
        <v>0</v>
      </c>
      <c r="J89" s="376">
        <v>0</v>
      </c>
      <c r="K89" s="377">
        <v>0</v>
      </c>
    </row>
    <row r="90" spans="1:11">
      <c r="A90" s="367" t="s">
        <v>83</v>
      </c>
      <c r="B90" s="380" t="s">
        <v>475</v>
      </c>
      <c r="C90" s="375">
        <v>0</v>
      </c>
      <c r="D90" s="375">
        <v>0</v>
      </c>
      <c r="E90" s="488">
        <v>15821769941</v>
      </c>
      <c r="F90" s="488">
        <v>15821769941</v>
      </c>
      <c r="G90" s="488">
        <v>0</v>
      </c>
      <c r="H90" s="488">
        <v>0</v>
      </c>
      <c r="I90" s="488">
        <v>0</v>
      </c>
      <c r="J90" s="376">
        <v>0</v>
      </c>
      <c r="K90" s="377">
        <v>0</v>
      </c>
    </row>
    <row r="91" spans="1:11" ht="26.4">
      <c r="A91" s="367" t="s">
        <v>84</v>
      </c>
      <c r="B91" s="380" t="s">
        <v>760</v>
      </c>
      <c r="C91" s="375">
        <v>0</v>
      </c>
      <c r="D91" s="375">
        <v>0</v>
      </c>
      <c r="E91" s="488">
        <v>9165976914</v>
      </c>
      <c r="F91" s="488">
        <v>9165976914</v>
      </c>
      <c r="G91" s="488">
        <v>0</v>
      </c>
      <c r="H91" s="488">
        <v>0</v>
      </c>
      <c r="I91" s="488">
        <v>0</v>
      </c>
      <c r="J91" s="376">
        <v>0</v>
      </c>
      <c r="K91" s="377">
        <v>0</v>
      </c>
    </row>
    <row r="92" spans="1:11" ht="26.4">
      <c r="A92" s="367" t="s">
        <v>85</v>
      </c>
      <c r="B92" s="380" t="s">
        <v>761</v>
      </c>
      <c r="C92" s="375">
        <v>0</v>
      </c>
      <c r="D92" s="375">
        <v>0</v>
      </c>
      <c r="E92" s="488">
        <v>93213835292</v>
      </c>
      <c r="F92" s="488">
        <v>93213835292</v>
      </c>
      <c r="G92" s="488">
        <v>0</v>
      </c>
      <c r="H92" s="488">
        <v>0</v>
      </c>
      <c r="I92" s="488">
        <v>0</v>
      </c>
      <c r="J92" s="376">
        <v>0</v>
      </c>
      <c r="K92" s="377">
        <v>0</v>
      </c>
    </row>
    <row r="93" spans="1:11" ht="26.4">
      <c r="A93" s="367" t="s">
        <v>86</v>
      </c>
      <c r="B93" s="380" t="s">
        <v>762</v>
      </c>
      <c r="C93" s="381" t="s">
        <v>1751</v>
      </c>
      <c r="D93" s="381" t="s">
        <v>1751</v>
      </c>
      <c r="E93" s="489" t="s">
        <v>1751</v>
      </c>
      <c r="F93" s="489" t="s">
        <v>1751</v>
      </c>
      <c r="G93" s="489" t="s">
        <v>1751</v>
      </c>
      <c r="H93" s="489" t="s">
        <v>1751</v>
      </c>
      <c r="I93" s="489" t="s">
        <v>1751</v>
      </c>
      <c r="J93" s="381"/>
      <c r="K93" s="382"/>
    </row>
    <row r="94" spans="1:11" ht="26.4">
      <c r="A94" s="367" t="s">
        <v>87</v>
      </c>
      <c r="B94" s="380" t="s">
        <v>763</v>
      </c>
      <c r="C94" s="381" t="s">
        <v>1751</v>
      </c>
      <c r="D94" s="381" t="s">
        <v>1751</v>
      </c>
      <c r="E94" s="489" t="s">
        <v>1751</v>
      </c>
      <c r="F94" s="489" t="s">
        <v>1751</v>
      </c>
      <c r="G94" s="489" t="s">
        <v>1751</v>
      </c>
      <c r="H94" s="489" t="s">
        <v>1751</v>
      </c>
      <c r="I94" s="489" t="s">
        <v>1751</v>
      </c>
      <c r="J94" s="381"/>
      <c r="K94" s="382"/>
    </row>
    <row r="95" spans="1:11" ht="26.4">
      <c r="A95" s="367" t="s">
        <v>88</v>
      </c>
      <c r="B95" s="380" t="s">
        <v>764</v>
      </c>
      <c r="C95" s="381" t="s">
        <v>1751</v>
      </c>
      <c r="D95" s="381" t="s">
        <v>1751</v>
      </c>
      <c r="E95" s="488">
        <v>1359975000</v>
      </c>
      <c r="F95" s="488">
        <v>1359975000</v>
      </c>
      <c r="G95" s="488">
        <v>0</v>
      </c>
      <c r="H95" s="488">
        <v>0</v>
      </c>
      <c r="I95" s="488">
        <v>0</v>
      </c>
      <c r="J95" s="381"/>
      <c r="K95" s="382"/>
    </row>
    <row r="96" spans="1:11">
      <c r="A96" s="367" t="s">
        <v>218</v>
      </c>
      <c r="B96" s="380" t="s">
        <v>765</v>
      </c>
      <c r="C96" s="381" t="s">
        <v>1751</v>
      </c>
      <c r="D96" s="381" t="s">
        <v>1751</v>
      </c>
      <c r="E96" s="489" t="s">
        <v>1751</v>
      </c>
      <c r="F96" s="489" t="s">
        <v>1751</v>
      </c>
      <c r="G96" s="489" t="s">
        <v>1751</v>
      </c>
      <c r="H96" s="489" t="s">
        <v>1751</v>
      </c>
      <c r="I96" s="489" t="s">
        <v>1751</v>
      </c>
      <c r="J96" s="381"/>
      <c r="K96" s="382"/>
    </row>
    <row r="97" spans="1:11">
      <c r="A97" s="367" t="s">
        <v>219</v>
      </c>
      <c r="B97" s="380" t="s">
        <v>172</v>
      </c>
      <c r="C97" s="375">
        <v>0</v>
      </c>
      <c r="D97" s="375">
        <v>0</v>
      </c>
      <c r="E97" s="488">
        <v>3377347046</v>
      </c>
      <c r="F97" s="488">
        <v>3377347046</v>
      </c>
      <c r="G97" s="488">
        <v>0</v>
      </c>
      <c r="H97" s="488">
        <v>0</v>
      </c>
      <c r="I97" s="488">
        <v>0</v>
      </c>
      <c r="J97" s="376">
        <v>0</v>
      </c>
      <c r="K97" s="377">
        <v>0</v>
      </c>
    </row>
    <row r="98" spans="1:11">
      <c r="A98" s="374" t="s">
        <v>307</v>
      </c>
      <c r="B98" s="368" t="s">
        <v>766</v>
      </c>
      <c r="C98" s="369">
        <v>0</v>
      </c>
      <c r="D98" s="369">
        <v>0</v>
      </c>
      <c r="E98" s="487">
        <v>3141580915</v>
      </c>
      <c r="F98" s="487">
        <v>1943602127</v>
      </c>
      <c r="G98" s="487">
        <v>1197978788</v>
      </c>
      <c r="H98" s="487">
        <v>0</v>
      </c>
      <c r="I98" s="487">
        <v>0</v>
      </c>
      <c r="J98" s="370">
        <v>0</v>
      </c>
      <c r="K98" s="371">
        <v>0</v>
      </c>
    </row>
    <row r="99" spans="1:11">
      <c r="A99" s="374" t="s">
        <v>308</v>
      </c>
      <c r="B99" s="368" t="s">
        <v>767</v>
      </c>
      <c r="C99" s="369">
        <v>0</v>
      </c>
      <c r="D99" s="369">
        <v>0</v>
      </c>
      <c r="E99" s="487">
        <v>160984597219</v>
      </c>
      <c r="F99" s="487">
        <v>0</v>
      </c>
      <c r="G99" s="487">
        <v>105724130000</v>
      </c>
      <c r="H99" s="487">
        <v>390000000</v>
      </c>
      <c r="I99" s="487">
        <v>54870467219</v>
      </c>
      <c r="J99" s="370">
        <v>0</v>
      </c>
      <c r="K99" s="371">
        <v>0</v>
      </c>
    </row>
    <row r="100" spans="1:11" ht="26.4">
      <c r="A100" s="367" t="s">
        <v>193</v>
      </c>
      <c r="B100" s="380" t="s">
        <v>768</v>
      </c>
      <c r="C100" s="375">
        <v>0</v>
      </c>
      <c r="D100" s="375">
        <v>0</v>
      </c>
      <c r="E100" s="488">
        <v>51886332219</v>
      </c>
      <c r="F100" s="488">
        <v>0</v>
      </c>
      <c r="G100" s="488">
        <v>0</v>
      </c>
      <c r="H100" s="488">
        <v>0</v>
      </c>
      <c r="I100" s="488">
        <v>51886332219</v>
      </c>
      <c r="J100" s="376">
        <v>0</v>
      </c>
      <c r="K100" s="377">
        <v>0</v>
      </c>
    </row>
    <row r="101" spans="1:11" ht="26.4">
      <c r="A101" s="367" t="s">
        <v>83</v>
      </c>
      <c r="B101" s="380" t="s">
        <v>476</v>
      </c>
      <c r="C101" s="375">
        <v>0</v>
      </c>
      <c r="D101" s="375">
        <v>0</v>
      </c>
      <c r="E101" s="488">
        <v>109098265000</v>
      </c>
      <c r="F101" s="488">
        <v>0</v>
      </c>
      <c r="G101" s="488">
        <v>105724130000</v>
      </c>
      <c r="H101" s="488">
        <v>390000000</v>
      </c>
      <c r="I101" s="488">
        <v>2984135000</v>
      </c>
      <c r="J101" s="376">
        <v>0</v>
      </c>
      <c r="K101" s="377">
        <v>0</v>
      </c>
    </row>
    <row r="102" spans="1:11" ht="26.4">
      <c r="A102" s="367" t="s">
        <v>309</v>
      </c>
      <c r="B102" s="380" t="s">
        <v>769</v>
      </c>
      <c r="C102" s="381" t="s">
        <v>1751</v>
      </c>
      <c r="D102" s="381" t="s">
        <v>1751</v>
      </c>
      <c r="E102" s="487">
        <v>70000000000</v>
      </c>
      <c r="F102" s="487">
        <v>0</v>
      </c>
      <c r="G102" s="487">
        <v>70000000000</v>
      </c>
      <c r="H102" s="487">
        <v>0</v>
      </c>
      <c r="I102" s="487">
        <v>0</v>
      </c>
      <c r="J102" s="381"/>
      <c r="K102" s="382"/>
    </row>
    <row r="103" spans="1:11" ht="26.4">
      <c r="A103" s="367" t="s">
        <v>193</v>
      </c>
      <c r="B103" s="380" t="s">
        <v>770</v>
      </c>
      <c r="C103" s="381" t="s">
        <v>1751</v>
      </c>
      <c r="D103" s="381" t="s">
        <v>1751</v>
      </c>
      <c r="E103" s="489" t="s">
        <v>1751</v>
      </c>
      <c r="F103" s="489" t="s">
        <v>1751</v>
      </c>
      <c r="G103" s="489" t="s">
        <v>1751</v>
      </c>
      <c r="H103" s="489" t="s">
        <v>1751</v>
      </c>
      <c r="I103" s="489" t="s">
        <v>1751</v>
      </c>
      <c r="J103" s="381"/>
      <c r="K103" s="382"/>
    </row>
    <row r="104" spans="1:11" ht="26.4">
      <c r="A104" s="367" t="s">
        <v>83</v>
      </c>
      <c r="B104" s="380" t="s">
        <v>771</v>
      </c>
      <c r="C104" s="381" t="s">
        <v>1751</v>
      </c>
      <c r="D104" s="381" t="s">
        <v>1751</v>
      </c>
      <c r="E104" s="489" t="s">
        <v>1751</v>
      </c>
      <c r="F104" s="489" t="s">
        <v>1751</v>
      </c>
      <c r="G104" s="489" t="s">
        <v>1751</v>
      </c>
      <c r="H104" s="489" t="s">
        <v>1751</v>
      </c>
      <c r="I104" s="489" t="s">
        <v>1751</v>
      </c>
      <c r="J104" s="381"/>
      <c r="K104" s="382"/>
    </row>
    <row r="105" spans="1:11">
      <c r="A105" s="367" t="s">
        <v>523</v>
      </c>
      <c r="B105" s="380" t="s">
        <v>772</v>
      </c>
      <c r="C105" s="381" t="s">
        <v>1751</v>
      </c>
      <c r="D105" s="381" t="s">
        <v>1751</v>
      </c>
      <c r="E105" s="489" t="s">
        <v>1751</v>
      </c>
      <c r="F105" s="489" t="s">
        <v>1751</v>
      </c>
      <c r="G105" s="489" t="s">
        <v>1751</v>
      </c>
      <c r="H105" s="489" t="s">
        <v>1751</v>
      </c>
      <c r="I105" s="489" t="s">
        <v>1751</v>
      </c>
      <c r="J105" s="381"/>
      <c r="K105" s="382"/>
    </row>
    <row r="106" spans="1:11">
      <c r="A106" s="367" t="s">
        <v>524</v>
      </c>
      <c r="B106" s="380" t="s">
        <v>773</v>
      </c>
      <c r="C106" s="381" t="s">
        <v>1751</v>
      </c>
      <c r="D106" s="381" t="s">
        <v>1751</v>
      </c>
      <c r="E106" s="489" t="s">
        <v>1751</v>
      </c>
      <c r="F106" s="489" t="s">
        <v>1751</v>
      </c>
      <c r="G106" s="489" t="s">
        <v>1751</v>
      </c>
      <c r="H106" s="489" t="s">
        <v>1751</v>
      </c>
      <c r="I106" s="489" t="s">
        <v>1751</v>
      </c>
      <c r="J106" s="381"/>
      <c r="K106" s="382"/>
    </row>
    <row r="107" spans="1:11">
      <c r="A107" s="367" t="s">
        <v>84</v>
      </c>
      <c r="B107" s="380" t="s">
        <v>64</v>
      </c>
      <c r="C107" s="381" t="s">
        <v>1751</v>
      </c>
      <c r="D107" s="381" t="s">
        <v>1751</v>
      </c>
      <c r="E107" s="488">
        <v>70000000000</v>
      </c>
      <c r="F107" s="488">
        <v>0</v>
      </c>
      <c r="G107" s="488">
        <v>70000000000</v>
      </c>
      <c r="H107" s="488">
        <v>0</v>
      </c>
      <c r="I107" s="488">
        <v>0</v>
      </c>
      <c r="J107" s="381"/>
      <c r="K107" s="382"/>
    </row>
    <row r="108" spans="1:11" ht="26.4">
      <c r="A108" s="374" t="s">
        <v>300</v>
      </c>
      <c r="B108" s="368" t="s">
        <v>774</v>
      </c>
      <c r="C108" s="369">
        <v>0</v>
      </c>
      <c r="D108" s="369">
        <v>0</v>
      </c>
      <c r="E108" s="487">
        <v>152765140139</v>
      </c>
      <c r="F108" s="487">
        <v>0</v>
      </c>
      <c r="G108" s="487">
        <v>152765140139</v>
      </c>
      <c r="H108" s="487">
        <v>0</v>
      </c>
      <c r="I108" s="487">
        <v>0</v>
      </c>
      <c r="J108" s="370">
        <v>0</v>
      </c>
      <c r="K108" s="371">
        <v>0</v>
      </c>
    </row>
    <row r="109" spans="1:11">
      <c r="A109" s="367" t="s">
        <v>304</v>
      </c>
      <c r="B109" s="380" t="s">
        <v>775</v>
      </c>
      <c r="C109" s="381" t="s">
        <v>1751</v>
      </c>
      <c r="D109" s="381" t="s">
        <v>1751</v>
      </c>
      <c r="E109" s="654" t="s">
        <v>1751</v>
      </c>
      <c r="F109" s="654" t="s">
        <v>1751</v>
      </c>
      <c r="G109" s="654" t="s">
        <v>1751</v>
      </c>
      <c r="H109" s="654" t="s">
        <v>1751</v>
      </c>
      <c r="I109" s="654" t="s">
        <v>1751</v>
      </c>
      <c r="J109" s="381"/>
      <c r="K109" s="382"/>
    </row>
    <row r="110" spans="1:11">
      <c r="A110" s="367" t="s">
        <v>193</v>
      </c>
      <c r="B110" s="380" t="s">
        <v>776</v>
      </c>
      <c r="C110" s="381" t="s">
        <v>1751</v>
      </c>
      <c r="D110" s="381" t="s">
        <v>1751</v>
      </c>
      <c r="E110" s="489" t="s">
        <v>1751</v>
      </c>
      <c r="F110" s="489" t="s">
        <v>1751</v>
      </c>
      <c r="G110" s="489" t="s">
        <v>1751</v>
      </c>
      <c r="H110" s="489" t="s">
        <v>1751</v>
      </c>
      <c r="I110" s="489" t="s">
        <v>1751</v>
      </c>
      <c r="J110" s="381"/>
      <c r="K110" s="382"/>
    </row>
    <row r="111" spans="1:11" ht="26.4">
      <c r="A111" s="367" t="s">
        <v>83</v>
      </c>
      <c r="B111" s="380" t="s">
        <v>777</v>
      </c>
      <c r="C111" s="381" t="s">
        <v>1751</v>
      </c>
      <c r="D111" s="381" t="s">
        <v>1751</v>
      </c>
      <c r="E111" s="489" t="s">
        <v>1751</v>
      </c>
      <c r="F111" s="489" t="s">
        <v>1751</v>
      </c>
      <c r="G111" s="489" t="s">
        <v>1751</v>
      </c>
      <c r="H111" s="489" t="s">
        <v>1751</v>
      </c>
      <c r="I111" s="489" t="s">
        <v>1751</v>
      </c>
      <c r="J111" s="381"/>
      <c r="K111" s="382"/>
    </row>
    <row r="112" spans="1:11">
      <c r="A112" s="367" t="s">
        <v>305</v>
      </c>
      <c r="B112" s="380" t="s">
        <v>778</v>
      </c>
      <c r="C112" s="381" t="s">
        <v>1751</v>
      </c>
      <c r="D112" s="381" t="s">
        <v>1751</v>
      </c>
      <c r="E112" s="654" t="s">
        <v>1751</v>
      </c>
      <c r="F112" s="654" t="s">
        <v>1751</v>
      </c>
      <c r="G112" s="654" t="s">
        <v>1751</v>
      </c>
      <c r="H112" s="654" t="s">
        <v>1751</v>
      </c>
      <c r="I112" s="654" t="s">
        <v>1751</v>
      </c>
      <c r="J112" s="381"/>
      <c r="K112" s="382"/>
    </row>
    <row r="113" spans="1:11">
      <c r="A113" s="367" t="s">
        <v>193</v>
      </c>
      <c r="B113" s="380" t="s">
        <v>776</v>
      </c>
      <c r="C113" s="381" t="s">
        <v>1751</v>
      </c>
      <c r="D113" s="381" t="s">
        <v>1751</v>
      </c>
      <c r="E113" s="489" t="s">
        <v>1751</v>
      </c>
      <c r="F113" s="489" t="s">
        <v>1751</v>
      </c>
      <c r="G113" s="489" t="s">
        <v>1751</v>
      </c>
      <c r="H113" s="489" t="s">
        <v>1751</v>
      </c>
      <c r="I113" s="489" t="s">
        <v>1751</v>
      </c>
      <c r="J113" s="381"/>
      <c r="K113" s="382"/>
    </row>
    <row r="114" spans="1:11" ht="26.4">
      <c r="A114" s="367" t="s">
        <v>83</v>
      </c>
      <c r="B114" s="380" t="s">
        <v>777</v>
      </c>
      <c r="C114" s="381" t="s">
        <v>1751</v>
      </c>
      <c r="D114" s="381" t="s">
        <v>1751</v>
      </c>
      <c r="E114" s="489" t="s">
        <v>1751</v>
      </c>
      <c r="F114" s="489" t="s">
        <v>1751</v>
      </c>
      <c r="G114" s="489" t="s">
        <v>1751</v>
      </c>
      <c r="H114" s="489" t="s">
        <v>1751</v>
      </c>
      <c r="I114" s="489" t="s">
        <v>1751</v>
      </c>
      <c r="J114" s="381"/>
      <c r="K114" s="382"/>
    </row>
    <row r="115" spans="1:11" ht="26.4">
      <c r="A115" s="374" t="s">
        <v>301</v>
      </c>
      <c r="B115" s="368" t="s">
        <v>779</v>
      </c>
      <c r="C115" s="369">
        <v>0</v>
      </c>
      <c r="D115" s="369">
        <v>0</v>
      </c>
      <c r="E115" s="487">
        <v>15220182632252</v>
      </c>
      <c r="F115" s="487">
        <v>0</v>
      </c>
      <c r="G115" s="487">
        <v>8180672316986</v>
      </c>
      <c r="H115" s="487">
        <v>5858054141205</v>
      </c>
      <c r="I115" s="487">
        <v>1181456174061</v>
      </c>
      <c r="J115" s="370">
        <v>0</v>
      </c>
      <c r="K115" s="371">
        <v>0</v>
      </c>
    </row>
    <row r="116" spans="1:11" ht="26.4">
      <c r="A116" s="374" t="s">
        <v>304</v>
      </c>
      <c r="B116" s="368" t="s">
        <v>478</v>
      </c>
      <c r="C116" s="369">
        <v>0</v>
      </c>
      <c r="D116" s="369">
        <v>0</v>
      </c>
      <c r="E116" s="487">
        <v>15023089370940</v>
      </c>
      <c r="F116" s="487">
        <v>0</v>
      </c>
      <c r="G116" s="487">
        <v>8035402785273</v>
      </c>
      <c r="H116" s="487">
        <v>5806230411606</v>
      </c>
      <c r="I116" s="487">
        <v>1181456174061</v>
      </c>
      <c r="J116" s="370">
        <v>0</v>
      </c>
      <c r="K116" s="371">
        <v>0</v>
      </c>
    </row>
    <row r="117" spans="1:11">
      <c r="A117" s="367" t="s">
        <v>193</v>
      </c>
      <c r="B117" s="380" t="s">
        <v>540</v>
      </c>
      <c r="C117" s="375">
        <v>0</v>
      </c>
      <c r="D117" s="375">
        <v>0</v>
      </c>
      <c r="E117" s="488">
        <v>8773426094746</v>
      </c>
      <c r="F117" s="488">
        <v>0</v>
      </c>
      <c r="G117" s="488">
        <v>5012940000000</v>
      </c>
      <c r="H117" s="488">
        <v>3170787153755</v>
      </c>
      <c r="I117" s="488">
        <v>589698940991</v>
      </c>
      <c r="J117" s="376">
        <v>0</v>
      </c>
      <c r="K117" s="377">
        <v>0</v>
      </c>
    </row>
    <row r="118" spans="1:11">
      <c r="A118" s="367" t="s">
        <v>83</v>
      </c>
      <c r="B118" s="380" t="s">
        <v>541</v>
      </c>
      <c r="C118" s="375">
        <v>0</v>
      </c>
      <c r="D118" s="375">
        <v>0</v>
      </c>
      <c r="E118" s="488">
        <v>6249663276194</v>
      </c>
      <c r="F118" s="488">
        <v>0</v>
      </c>
      <c r="G118" s="488">
        <v>3022462785273</v>
      </c>
      <c r="H118" s="488">
        <v>2635443257851</v>
      </c>
      <c r="I118" s="488">
        <v>591757233070</v>
      </c>
      <c r="J118" s="376">
        <v>0</v>
      </c>
      <c r="K118" s="377">
        <v>0</v>
      </c>
    </row>
    <row r="119" spans="1:11" ht="26.4">
      <c r="A119" s="367" t="s">
        <v>523</v>
      </c>
      <c r="B119" s="380" t="s">
        <v>1758</v>
      </c>
      <c r="C119" s="375">
        <v>0</v>
      </c>
      <c r="D119" s="375">
        <v>0</v>
      </c>
      <c r="E119" s="488">
        <v>6046495490921</v>
      </c>
      <c r="F119" s="488">
        <v>0</v>
      </c>
      <c r="G119" s="488">
        <v>2819295000000</v>
      </c>
      <c r="H119" s="488">
        <v>2635443257851</v>
      </c>
      <c r="I119" s="488">
        <v>591757233070</v>
      </c>
      <c r="J119" s="376">
        <v>0</v>
      </c>
      <c r="K119" s="377">
        <v>0</v>
      </c>
    </row>
    <row r="120" spans="1:11" ht="26.4">
      <c r="A120" s="367" t="s">
        <v>524</v>
      </c>
      <c r="B120" s="380" t="s">
        <v>543</v>
      </c>
      <c r="C120" s="375">
        <v>0</v>
      </c>
      <c r="D120" s="375">
        <v>0</v>
      </c>
      <c r="E120" s="488">
        <v>203167785273</v>
      </c>
      <c r="F120" s="488">
        <v>0</v>
      </c>
      <c r="G120" s="488">
        <v>203167785273</v>
      </c>
      <c r="H120" s="488">
        <v>0</v>
      </c>
      <c r="I120" s="488">
        <v>0</v>
      </c>
      <c r="J120" s="376">
        <v>0</v>
      </c>
      <c r="K120" s="377">
        <v>0</v>
      </c>
    </row>
    <row r="121" spans="1:11" ht="26.4">
      <c r="A121" s="374" t="s">
        <v>305</v>
      </c>
      <c r="B121" s="368" t="s">
        <v>258</v>
      </c>
      <c r="C121" s="369">
        <v>0</v>
      </c>
      <c r="D121" s="369">
        <v>0</v>
      </c>
      <c r="E121" s="487">
        <v>197093261312</v>
      </c>
      <c r="F121" s="487">
        <v>0</v>
      </c>
      <c r="G121" s="487">
        <v>145269531713</v>
      </c>
      <c r="H121" s="487">
        <v>51823729599</v>
      </c>
      <c r="I121" s="487">
        <v>0</v>
      </c>
      <c r="J121" s="370">
        <v>0</v>
      </c>
      <c r="K121" s="371">
        <v>0</v>
      </c>
    </row>
    <row r="122" spans="1:11">
      <c r="A122" s="374" t="s">
        <v>257</v>
      </c>
      <c r="B122" s="368" t="s">
        <v>784</v>
      </c>
      <c r="C122" s="369">
        <v>0</v>
      </c>
      <c r="D122" s="369">
        <v>0</v>
      </c>
      <c r="E122" s="487">
        <v>3602559941404</v>
      </c>
      <c r="F122" s="487">
        <v>0</v>
      </c>
      <c r="G122" s="487">
        <v>2462636914852</v>
      </c>
      <c r="H122" s="487">
        <v>816861353954</v>
      </c>
      <c r="I122" s="487">
        <v>323061672598</v>
      </c>
      <c r="J122" s="370">
        <v>0</v>
      </c>
      <c r="K122" s="371">
        <v>0</v>
      </c>
    </row>
    <row r="123" spans="1:11">
      <c r="A123" s="374" t="s">
        <v>259</v>
      </c>
      <c r="B123" s="368" t="s">
        <v>785</v>
      </c>
      <c r="C123" s="369">
        <v>0</v>
      </c>
      <c r="D123" s="369">
        <v>0</v>
      </c>
      <c r="E123" s="487">
        <v>707177894867</v>
      </c>
      <c r="F123" s="487">
        <v>0</v>
      </c>
      <c r="G123" s="487">
        <v>118105127</v>
      </c>
      <c r="H123" s="487">
        <v>405636122892</v>
      </c>
      <c r="I123" s="487">
        <v>301541771975</v>
      </c>
      <c r="J123" s="370">
        <v>0</v>
      </c>
      <c r="K123" s="371">
        <v>0</v>
      </c>
    </row>
    <row r="124" spans="1:11">
      <c r="A124" s="367"/>
      <c r="B124" s="380" t="s">
        <v>1759</v>
      </c>
      <c r="C124" s="381" t="s">
        <v>1751</v>
      </c>
      <c r="D124" s="381" t="s">
        <v>1751</v>
      </c>
      <c r="E124" s="489" t="s">
        <v>1751</v>
      </c>
      <c r="F124" s="489" t="s">
        <v>1751</v>
      </c>
      <c r="G124" s="489" t="s">
        <v>1751</v>
      </c>
      <c r="H124" s="489" t="s">
        <v>1751</v>
      </c>
      <c r="I124" s="489" t="s">
        <v>1751</v>
      </c>
      <c r="J124" s="381"/>
      <c r="K124" s="382"/>
    </row>
    <row r="125" spans="1:11">
      <c r="A125" s="367"/>
      <c r="B125" s="380" t="s">
        <v>490</v>
      </c>
      <c r="C125" s="375">
        <v>0</v>
      </c>
      <c r="D125" s="375">
        <v>0</v>
      </c>
      <c r="E125" s="488">
        <v>633037569601</v>
      </c>
      <c r="F125" s="488">
        <v>0</v>
      </c>
      <c r="G125" s="488">
        <v>422432203764</v>
      </c>
      <c r="H125" s="488">
        <v>210605365837</v>
      </c>
      <c r="I125" s="488">
        <v>0</v>
      </c>
      <c r="J125" s="376">
        <v>0</v>
      </c>
      <c r="K125" s="377">
        <v>0</v>
      </c>
    </row>
    <row r="126" spans="1:11">
      <c r="A126" s="367"/>
      <c r="B126" s="380" t="s">
        <v>567</v>
      </c>
      <c r="C126" s="375">
        <v>0</v>
      </c>
      <c r="D126" s="375">
        <v>0</v>
      </c>
      <c r="E126" s="488">
        <v>28613646730</v>
      </c>
      <c r="F126" s="488">
        <v>0</v>
      </c>
      <c r="G126" s="488">
        <v>28183453386</v>
      </c>
      <c r="H126" s="488">
        <v>430193344</v>
      </c>
      <c r="I126" s="488">
        <v>0</v>
      </c>
      <c r="J126" s="376">
        <v>0</v>
      </c>
      <c r="K126" s="377">
        <v>0</v>
      </c>
    </row>
    <row r="127" spans="1:11">
      <c r="A127" s="367"/>
      <c r="B127" s="380" t="s">
        <v>194</v>
      </c>
      <c r="C127" s="375">
        <v>0</v>
      </c>
      <c r="D127" s="375">
        <v>0</v>
      </c>
      <c r="E127" s="488">
        <v>139909610977</v>
      </c>
      <c r="F127" s="488">
        <v>33000</v>
      </c>
      <c r="G127" s="488">
        <v>112985090904</v>
      </c>
      <c r="H127" s="488">
        <v>26924214973</v>
      </c>
      <c r="I127" s="488">
        <v>272100</v>
      </c>
      <c r="J127" s="376">
        <v>0</v>
      </c>
      <c r="K127" s="377">
        <v>0</v>
      </c>
    </row>
    <row r="128" spans="1:11">
      <c r="A128" s="367"/>
      <c r="B128" s="380" t="s">
        <v>608</v>
      </c>
      <c r="C128" s="375">
        <v>0</v>
      </c>
      <c r="D128" s="375">
        <v>0</v>
      </c>
      <c r="E128" s="488">
        <v>93950655676</v>
      </c>
      <c r="F128" s="488">
        <v>0</v>
      </c>
      <c r="G128" s="488">
        <v>93950655676</v>
      </c>
      <c r="H128" s="488">
        <v>0</v>
      </c>
      <c r="I128" s="488">
        <v>0</v>
      </c>
      <c r="J128" s="376">
        <v>0</v>
      </c>
      <c r="K128" s="377">
        <v>0</v>
      </c>
    </row>
    <row r="129" spans="1:11">
      <c r="A129" s="367"/>
      <c r="B129" s="380" t="s">
        <v>216</v>
      </c>
      <c r="C129" s="375">
        <v>0</v>
      </c>
      <c r="D129" s="375">
        <v>0</v>
      </c>
      <c r="E129" s="488">
        <v>182350312359</v>
      </c>
      <c r="F129" s="488">
        <v>0</v>
      </c>
      <c r="G129" s="488">
        <v>79409795057</v>
      </c>
      <c r="H129" s="488">
        <v>102940517302</v>
      </c>
      <c r="I129" s="488">
        <v>0</v>
      </c>
      <c r="J129" s="376">
        <v>0</v>
      </c>
      <c r="K129" s="377">
        <v>0</v>
      </c>
    </row>
    <row r="130" spans="1:11">
      <c r="E130" s="388">
        <f>13435796436466-E115</f>
        <v>-1784386195786</v>
      </c>
    </row>
  </sheetData>
  <mergeCells count="7">
    <mergeCell ref="C1:E1"/>
    <mergeCell ref="A3:K3"/>
    <mergeCell ref="A4:K4"/>
    <mergeCell ref="A8:B8"/>
    <mergeCell ref="C8:D8"/>
    <mergeCell ref="F8:I8"/>
    <mergeCell ref="J8:K8"/>
  </mergeCells>
  <pageMargins left="0.35" right="0.39" top="1" bottom="1" header="0.5" footer="0.5"/>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dimension ref="A1:M100"/>
  <sheetViews>
    <sheetView workbookViewId="0">
      <selection activeCell="F63" sqref="F63"/>
    </sheetView>
  </sheetViews>
  <sheetFormatPr defaultColWidth="9.07421875" defaultRowHeight="17.399999999999999"/>
  <cols>
    <col min="1" max="1" width="4.3046875" style="65" customWidth="1"/>
    <col min="2" max="2" width="28.07421875" style="46" customWidth="1"/>
    <col min="3" max="3" width="11.3046875" style="12" customWidth="1"/>
    <col min="4" max="4" width="11.3828125" style="12" customWidth="1"/>
    <col min="5" max="5" width="13.4609375" style="12" customWidth="1"/>
    <col min="6" max="6" width="12.3828125" style="64" customWidth="1"/>
    <col min="7" max="7" width="11.4609375" style="12" customWidth="1"/>
    <col min="8" max="8" width="11.3046875" style="12" customWidth="1"/>
    <col min="9" max="9" width="4.765625" style="12" customWidth="1"/>
    <col min="10" max="10" width="5.07421875" style="12" customWidth="1"/>
    <col min="11" max="11" width="18.23046875" style="16" customWidth="1"/>
    <col min="12" max="12" width="15.61328125" style="16" customWidth="1"/>
    <col min="13" max="13" width="11.3046875" style="12" customWidth="1"/>
    <col min="14" max="16384" width="9.07421875" style="12"/>
  </cols>
  <sheetData>
    <row r="1" spans="1:13">
      <c r="A1" s="1408" t="s">
        <v>481</v>
      </c>
      <c r="B1" s="1408"/>
      <c r="C1" s="78"/>
      <c r="D1" s="79"/>
      <c r="E1" s="1386" t="s">
        <v>871</v>
      </c>
      <c r="F1" s="1386"/>
      <c r="G1" s="1386"/>
      <c r="H1" s="1386"/>
      <c r="I1" s="1386"/>
      <c r="J1" s="64"/>
    </row>
    <row r="2" spans="1:13">
      <c r="A2" s="1408" t="s">
        <v>881</v>
      </c>
      <c r="B2" s="1408"/>
      <c r="C2" s="1410"/>
      <c r="D2" s="1410"/>
      <c r="E2" s="1410"/>
      <c r="F2" s="1410"/>
      <c r="G2" s="1410"/>
      <c r="H2" s="1410"/>
    </row>
    <row r="3" spans="1:13" ht="23.25" customHeight="1">
      <c r="A3" s="1411"/>
      <c r="B3" s="1411"/>
      <c r="C3" s="1411"/>
      <c r="D3" s="1411"/>
      <c r="E3" s="1411"/>
      <c r="F3" s="1411"/>
      <c r="G3" s="1411"/>
      <c r="H3" s="1411"/>
      <c r="I3" s="1411"/>
      <c r="J3" s="1411"/>
    </row>
    <row r="4" spans="1:13" ht="23.25" customHeight="1">
      <c r="A4" s="1408" t="s">
        <v>2763</v>
      </c>
      <c r="B4" s="1408"/>
      <c r="C4" s="1408"/>
      <c r="D4" s="1408"/>
      <c r="E4" s="1408"/>
      <c r="F4" s="1408"/>
      <c r="G4" s="1408"/>
      <c r="H4" s="1408"/>
      <c r="I4" s="1408"/>
      <c r="J4" s="1408"/>
      <c r="K4" s="702">
        <v>685892921766</v>
      </c>
    </row>
    <row r="5" spans="1:13" ht="22.5" customHeight="1">
      <c r="A5" s="1408"/>
      <c r="B5" s="1408"/>
      <c r="C5" s="1408"/>
      <c r="D5" s="1408"/>
      <c r="E5" s="1408"/>
      <c r="F5" s="1408"/>
      <c r="G5" s="1408"/>
      <c r="H5" s="1408"/>
      <c r="I5" s="1408"/>
      <c r="J5" s="1408"/>
      <c r="K5" s="16">
        <f>K4-G10</f>
        <v>-7820641145314</v>
      </c>
      <c r="L5" s="16">
        <f>2700000000+K5</f>
        <v>-7817941145314</v>
      </c>
    </row>
    <row r="6" spans="1:13">
      <c r="B6" s="39"/>
      <c r="C6" s="40"/>
      <c r="D6" s="41"/>
      <c r="E6" s="485"/>
      <c r="F6" s="42"/>
      <c r="G6" s="42"/>
      <c r="H6" s="1409" t="s">
        <v>366</v>
      </c>
      <c r="I6" s="1409"/>
      <c r="J6" s="1409"/>
      <c r="K6" s="16">
        <f>5534157328365-G6</f>
        <v>5534157328365</v>
      </c>
      <c r="L6" s="86">
        <f>5613484414365</f>
        <v>5613484414365</v>
      </c>
    </row>
    <row r="7" spans="1:13" s="44" customFormat="1" ht="27" customHeight="1">
      <c r="A7" s="1402" t="s">
        <v>444</v>
      </c>
      <c r="B7" s="1402" t="s">
        <v>391</v>
      </c>
      <c r="C7" s="1402" t="s">
        <v>445</v>
      </c>
      <c r="D7" s="1403"/>
      <c r="E7" s="1402" t="s">
        <v>597</v>
      </c>
      <c r="F7" s="1402"/>
      <c r="G7" s="1403"/>
      <c r="H7" s="1403"/>
      <c r="I7" s="1404" t="s">
        <v>447</v>
      </c>
      <c r="J7" s="1405"/>
      <c r="K7" s="703">
        <f>178804612282-H10</f>
        <v>-2420972936581</v>
      </c>
      <c r="L7" s="86">
        <f>5534157328365</f>
        <v>5534157328365</v>
      </c>
    </row>
    <row r="8" spans="1:13" s="44" customFormat="1" ht="21.75" customHeight="1">
      <c r="A8" s="1403"/>
      <c r="B8" s="1403"/>
      <c r="C8" s="1402" t="s">
        <v>887</v>
      </c>
      <c r="D8" s="1402" t="s">
        <v>890</v>
      </c>
      <c r="E8" s="1402" t="s">
        <v>449</v>
      </c>
      <c r="F8" s="1402" t="s">
        <v>448</v>
      </c>
      <c r="G8" s="1402"/>
      <c r="H8" s="1402"/>
      <c r="I8" s="1406" t="s">
        <v>887</v>
      </c>
      <c r="J8" s="1406" t="s">
        <v>389</v>
      </c>
      <c r="K8" s="86">
        <f>182764612282</f>
        <v>182764612282</v>
      </c>
      <c r="L8" s="86">
        <f>L6-L7</f>
        <v>79327086000</v>
      </c>
    </row>
    <row r="9" spans="1:13" s="44" customFormat="1" ht="36.75" customHeight="1">
      <c r="A9" s="1403"/>
      <c r="B9" s="1403"/>
      <c r="C9" s="1403"/>
      <c r="D9" s="1403"/>
      <c r="E9" s="1403"/>
      <c r="F9" s="529" t="s">
        <v>885</v>
      </c>
      <c r="G9" s="530" t="s">
        <v>54</v>
      </c>
      <c r="H9" s="530" t="s">
        <v>390</v>
      </c>
      <c r="I9" s="1407"/>
      <c r="J9" s="1407"/>
      <c r="K9" s="86">
        <f>K8-H10</f>
        <v>-2417012936581</v>
      </c>
      <c r="L9" s="86"/>
    </row>
    <row r="10" spans="1:13" s="101" customFormat="1" ht="18" customHeight="1">
      <c r="A10" s="1090"/>
      <c r="B10" s="528" t="s">
        <v>392</v>
      </c>
      <c r="C10" s="1106">
        <f>C11+C48+C52+C58</f>
        <v>11938389000000</v>
      </c>
      <c r="D10" s="1106">
        <f>D11+D48+D52+D58</f>
        <v>12894389000000</v>
      </c>
      <c r="E10" s="1106">
        <f>SUBTOTAL(9,E11:E58)</f>
        <v>24976033167167</v>
      </c>
      <c r="F10" s="1106">
        <f>SUBTOTAL(9,F11:F58)</f>
        <v>13869721551224</v>
      </c>
      <c r="G10" s="1106">
        <f>SUBTOTAL(9,G11:G58)</f>
        <v>8506534067080</v>
      </c>
      <c r="H10" s="1106">
        <f>SUBTOTAL(9,H11:H58)</f>
        <v>2599777548863</v>
      </c>
      <c r="I10" s="1107">
        <f>E10*100/C10</f>
        <v>209.20773453744053</v>
      </c>
      <c r="J10" s="1107">
        <f>E10*100/D10</f>
        <v>193.69691085918845</v>
      </c>
      <c r="K10" s="102"/>
      <c r="L10" s="102"/>
    </row>
    <row r="11" spans="1:13" s="101" customFormat="1" ht="27" customHeight="1">
      <c r="A11" s="1091" t="s">
        <v>299</v>
      </c>
      <c r="B11" s="98" t="s">
        <v>393</v>
      </c>
      <c r="C11" s="1108">
        <f>C12+C29+C30+C44+C45+C47</f>
        <v>11938389000000</v>
      </c>
      <c r="D11" s="1108">
        <f>D12+D29+D30+D44+D45+D47</f>
        <v>12851389000000</v>
      </c>
      <c r="E11" s="1108">
        <f>SUBTOTAL(9,E12:E47)</f>
        <v>17753179560540</v>
      </c>
      <c r="F11" s="1108">
        <f>SUBTOTAL(9,F12:F47)</f>
        <v>8020491139618</v>
      </c>
      <c r="G11" s="1108">
        <f>SUBTOTAL(9,G12:G47)</f>
        <v>7184734601658</v>
      </c>
      <c r="H11" s="1108">
        <f>SUBTOTAL(9,H12:H47)</f>
        <v>2547953819264</v>
      </c>
      <c r="I11" s="1107">
        <f>E11*100/C11</f>
        <v>148.70666017450094</v>
      </c>
      <c r="J11" s="1107">
        <f>E11*100/D11</f>
        <v>138.14210713363357</v>
      </c>
      <c r="K11" s="102"/>
      <c r="L11" s="102">
        <v>1741772341099</v>
      </c>
    </row>
    <row r="12" spans="1:13" s="101" customFormat="1" ht="18" customHeight="1">
      <c r="A12" s="1091" t="s">
        <v>304</v>
      </c>
      <c r="B12" s="98" t="s">
        <v>356</v>
      </c>
      <c r="C12" s="1108">
        <f>C13+C27+C28</f>
        <v>5206410000000</v>
      </c>
      <c r="D12" s="1108">
        <f>D13+D27+D28</f>
        <v>4825011000000</v>
      </c>
      <c r="E12" s="1108">
        <f>SUBTOTAL(9,E13:E28)</f>
        <v>5315615838163</v>
      </c>
      <c r="F12" s="1108">
        <f>SUBTOTAL(9,F13:F28)</f>
        <v>2551333239172</v>
      </c>
      <c r="G12" s="1108">
        <f t="shared" ref="G12:H12" si="0">SUBTOTAL(9,G13:G28)</f>
        <v>1747141494193</v>
      </c>
      <c r="H12" s="1108">
        <f t="shared" si="0"/>
        <v>1017141104798</v>
      </c>
      <c r="I12" s="1107">
        <f>E12*100/C12</f>
        <v>102.09752666737732</v>
      </c>
      <c r="J12" s="1107">
        <f>E12*100/D12</f>
        <v>110.16795273965178</v>
      </c>
      <c r="K12" s="102"/>
      <c r="L12" s="102">
        <v>861758749787</v>
      </c>
    </row>
    <row r="13" spans="1:13" s="103" customFormat="1" ht="27.6">
      <c r="A13" s="1092">
        <v>1</v>
      </c>
      <c r="B13" s="98" t="s">
        <v>671</v>
      </c>
      <c r="C13" s="1108">
        <v>2248761000000</v>
      </c>
      <c r="D13" s="1108">
        <v>2679658000000</v>
      </c>
      <c r="E13" s="1108">
        <f>SUBTOTAL(9,E14:E26)</f>
        <v>5201395285175</v>
      </c>
      <c r="F13" s="1108">
        <f t="shared" ref="F13:H13" si="1">SUBTOTAL(9,F14:F26)</f>
        <v>2437112686184</v>
      </c>
      <c r="G13" s="1108">
        <f t="shared" si="1"/>
        <v>1747141494193</v>
      </c>
      <c r="H13" s="1108">
        <f t="shared" si="1"/>
        <v>1017141104798</v>
      </c>
      <c r="I13" s="1107">
        <f>E13*100/C13</f>
        <v>231.30049325717584</v>
      </c>
      <c r="J13" s="1107">
        <f>E13*100/D13</f>
        <v>194.10668395649742</v>
      </c>
      <c r="K13" s="704">
        <f>D13+D28</f>
        <v>4824011000000</v>
      </c>
      <c r="L13" s="111">
        <f>F12+G12+H12</f>
        <v>5315615838163</v>
      </c>
    </row>
    <row r="14" spans="1:13" s="105" customFormat="1" ht="20.25" customHeight="1">
      <c r="A14" s="1093" t="s">
        <v>370</v>
      </c>
      <c r="B14" s="104" t="s">
        <v>395</v>
      </c>
      <c r="C14" s="1105"/>
      <c r="D14" s="1105"/>
      <c r="E14" s="1105">
        <f>F14+G14+H14</f>
        <v>14804608074</v>
      </c>
      <c r="F14" s="1105">
        <v>874527500</v>
      </c>
      <c r="G14" s="1105">
        <v>8408603000</v>
      </c>
      <c r="H14" s="1105">
        <v>5521477574</v>
      </c>
      <c r="I14" s="1109"/>
      <c r="J14" s="1109"/>
      <c r="K14" s="705">
        <f>E13/K13</f>
        <v>1.0782303948260068</v>
      </c>
      <c r="L14" s="106">
        <v>1677468000</v>
      </c>
    </row>
    <row r="15" spans="1:13" s="105" customFormat="1" ht="20.25" customHeight="1">
      <c r="A15" s="1093" t="s">
        <v>512</v>
      </c>
      <c r="B15" s="104" t="s">
        <v>646</v>
      </c>
      <c r="C15" s="1105"/>
      <c r="D15" s="1105"/>
      <c r="E15" s="1105">
        <f t="shared" ref="E15:E26" si="2">F15+G15+H15</f>
        <v>7062443800</v>
      </c>
      <c r="F15" s="1105">
        <v>3572393000</v>
      </c>
      <c r="G15" s="1105">
        <v>572465000</v>
      </c>
      <c r="H15" s="1105">
        <v>2917585800</v>
      </c>
      <c r="I15" s="1109"/>
      <c r="J15" s="1109"/>
      <c r="K15" s="106">
        <f>G13-K13</f>
        <v>-3076869505807</v>
      </c>
      <c r="L15" s="106">
        <f>H50-L14</f>
        <v>-1677468000</v>
      </c>
    </row>
    <row r="16" spans="1:13" s="105" customFormat="1" ht="20.25" customHeight="1">
      <c r="A16" s="1093" t="s">
        <v>173</v>
      </c>
      <c r="B16" s="104" t="s">
        <v>654</v>
      </c>
      <c r="C16" s="1105"/>
      <c r="D16" s="1105"/>
      <c r="E16" s="1105">
        <f t="shared" si="2"/>
        <v>877911586892</v>
      </c>
      <c r="F16" s="1105">
        <v>281903794225</v>
      </c>
      <c r="G16" s="1105">
        <v>331863538713</v>
      </c>
      <c r="H16" s="1105">
        <v>264144253954</v>
      </c>
      <c r="I16" s="1109"/>
      <c r="J16" s="1109"/>
      <c r="K16" s="106"/>
      <c r="L16" s="106"/>
      <c r="M16" s="106">
        <v>530010000</v>
      </c>
    </row>
    <row r="17" spans="1:13" s="105" customFormat="1" ht="20.25" customHeight="1">
      <c r="A17" s="1093" t="s">
        <v>383</v>
      </c>
      <c r="B17" s="104" t="s">
        <v>655</v>
      </c>
      <c r="C17" s="1105"/>
      <c r="D17" s="1105"/>
      <c r="E17" s="1105">
        <f t="shared" si="2"/>
        <v>15924075000</v>
      </c>
      <c r="F17" s="1105">
        <v>13720517000</v>
      </c>
      <c r="G17" s="1105">
        <v>2203558000</v>
      </c>
      <c r="H17" s="1105"/>
      <c r="I17" s="1109"/>
      <c r="J17" s="1109"/>
      <c r="K17" s="106"/>
      <c r="L17" s="106"/>
      <c r="M17" s="106">
        <v>369179000</v>
      </c>
    </row>
    <row r="18" spans="1:13" s="105" customFormat="1" ht="20.25" customHeight="1">
      <c r="A18" s="1093" t="s">
        <v>384</v>
      </c>
      <c r="B18" s="104" t="s">
        <v>656</v>
      </c>
      <c r="C18" s="1105"/>
      <c r="D18" s="1105"/>
      <c r="E18" s="1105">
        <f t="shared" si="2"/>
        <v>59409408729</v>
      </c>
      <c r="F18" s="1105">
        <v>48588802729</v>
      </c>
      <c r="G18" s="1105">
        <v>4645939000</v>
      </c>
      <c r="H18" s="1105">
        <v>6174667000</v>
      </c>
      <c r="I18" s="1109"/>
      <c r="J18" s="1109"/>
      <c r="K18" s="706" t="s">
        <v>674</v>
      </c>
      <c r="L18" s="106">
        <v>12703000000</v>
      </c>
      <c r="M18" s="106">
        <v>55000000</v>
      </c>
    </row>
    <row r="19" spans="1:13" s="105" customFormat="1" ht="20.25" customHeight="1">
      <c r="A19" s="1093" t="s">
        <v>385</v>
      </c>
      <c r="B19" s="104" t="s">
        <v>657</v>
      </c>
      <c r="C19" s="1105"/>
      <c r="D19" s="1105"/>
      <c r="E19" s="1105">
        <f t="shared" si="2"/>
        <v>300633394929</v>
      </c>
      <c r="F19" s="1105">
        <v>150050464154</v>
      </c>
      <c r="G19" s="1105">
        <v>89298826237</v>
      </c>
      <c r="H19" s="1105">
        <v>61284104538</v>
      </c>
      <c r="I19" s="1109"/>
      <c r="J19" s="1109"/>
      <c r="K19" s="706" t="s">
        <v>675</v>
      </c>
      <c r="L19" s="106" t="e">
        <f>27061429100-#REF!</f>
        <v>#REF!</v>
      </c>
      <c r="M19" s="106">
        <f>SUM(M16:M18)</f>
        <v>954189000</v>
      </c>
    </row>
    <row r="20" spans="1:13" s="105" customFormat="1" ht="20.25" customHeight="1">
      <c r="A20" s="1093" t="s">
        <v>658</v>
      </c>
      <c r="B20" s="104" t="s">
        <v>659</v>
      </c>
      <c r="C20" s="1105"/>
      <c r="D20" s="1105"/>
      <c r="E20" s="1105">
        <f t="shared" si="2"/>
        <v>5698201010</v>
      </c>
      <c r="F20" s="1105">
        <v>2000000000</v>
      </c>
      <c r="G20" s="1105">
        <v>1764298000</v>
      </c>
      <c r="H20" s="1105">
        <v>1933903010</v>
      </c>
      <c r="I20" s="1109"/>
      <c r="J20" s="1109"/>
      <c r="K20" s="106"/>
      <c r="L20" s="106" t="e">
        <f>L19+L18</f>
        <v>#REF!</v>
      </c>
      <c r="M20" s="106"/>
    </row>
    <row r="21" spans="1:13" s="105" customFormat="1" ht="18.75" customHeight="1">
      <c r="A21" s="1093" t="s">
        <v>660</v>
      </c>
      <c r="B21" s="104" t="s">
        <v>661</v>
      </c>
      <c r="C21" s="1105"/>
      <c r="D21" s="1105"/>
      <c r="E21" s="1105">
        <f t="shared" si="2"/>
        <v>27063862288</v>
      </c>
      <c r="F21" s="1105">
        <v>4917123000</v>
      </c>
      <c r="G21" s="1105">
        <v>15257194551</v>
      </c>
      <c r="H21" s="1105">
        <v>6889544737</v>
      </c>
      <c r="I21" s="1109"/>
      <c r="J21" s="1109"/>
      <c r="K21" s="106"/>
      <c r="L21" s="106"/>
      <c r="M21" s="106"/>
    </row>
    <row r="22" spans="1:13" s="105" customFormat="1" ht="18.75" customHeight="1">
      <c r="A22" s="1093" t="s">
        <v>662</v>
      </c>
      <c r="B22" s="104" t="s">
        <v>663</v>
      </c>
      <c r="C22" s="1105"/>
      <c r="D22" s="1105"/>
      <c r="E22" s="1105">
        <f t="shared" si="2"/>
        <v>120358631522</v>
      </c>
      <c r="F22" s="1105">
        <v>107325612683</v>
      </c>
      <c r="G22" s="1105">
        <v>10937712839</v>
      </c>
      <c r="H22" s="1105">
        <v>2095306000</v>
      </c>
      <c r="I22" s="1109"/>
      <c r="J22" s="1109"/>
      <c r="K22" s="106"/>
      <c r="L22" s="106"/>
    </row>
    <row r="23" spans="1:13" s="105" customFormat="1" ht="18.75" customHeight="1">
      <c r="A23" s="1093" t="s">
        <v>664</v>
      </c>
      <c r="B23" s="104" t="s">
        <v>647</v>
      </c>
      <c r="C23" s="1105"/>
      <c r="D23" s="1105"/>
      <c r="E23" s="1105">
        <f t="shared" si="2"/>
        <v>3545622112952</v>
      </c>
      <c r="F23" s="1105">
        <v>1764969236896</v>
      </c>
      <c r="G23" s="1105">
        <v>1205728754814</v>
      </c>
      <c r="H23" s="1105">
        <v>574924121242</v>
      </c>
      <c r="I23" s="1109"/>
      <c r="J23" s="1109"/>
      <c r="K23" s="106"/>
      <c r="L23" s="106">
        <v>176184528646</v>
      </c>
    </row>
    <row r="24" spans="1:13" s="105" customFormat="1" ht="18.75" customHeight="1">
      <c r="A24" s="1093" t="s">
        <v>665</v>
      </c>
      <c r="B24" s="104" t="s">
        <v>666</v>
      </c>
      <c r="C24" s="1105"/>
      <c r="D24" s="1105"/>
      <c r="E24" s="1105">
        <f t="shared" si="2"/>
        <v>194276288665</v>
      </c>
      <c r="F24" s="1105">
        <v>47278787997</v>
      </c>
      <c r="G24" s="1105">
        <v>73357990039</v>
      </c>
      <c r="H24" s="1105">
        <v>73639510629</v>
      </c>
      <c r="I24" s="1109"/>
      <c r="J24" s="1109"/>
      <c r="K24" s="106"/>
      <c r="L24" s="106">
        <f>L23-G13</f>
        <v>-1570956965547</v>
      </c>
    </row>
    <row r="25" spans="1:13" s="105" customFormat="1" ht="18.75" customHeight="1">
      <c r="A25" s="1093" t="s">
        <v>667</v>
      </c>
      <c r="B25" s="104" t="s">
        <v>668</v>
      </c>
      <c r="C25" s="1105"/>
      <c r="D25" s="1105"/>
      <c r="E25" s="1105">
        <f t="shared" si="2"/>
        <v>32630671314</v>
      </c>
      <c r="F25" s="1105">
        <v>11911427000</v>
      </c>
      <c r="G25" s="1105">
        <v>3102614000</v>
      </c>
      <c r="H25" s="1105">
        <v>17616630314</v>
      </c>
      <c r="I25" s="1109"/>
      <c r="J25" s="1109"/>
      <c r="K25" s="106"/>
      <c r="L25" s="106" t="e">
        <f>G13-L19</f>
        <v>#REF!</v>
      </c>
    </row>
    <row r="26" spans="1:13" s="105" customFormat="1" ht="18.75" customHeight="1">
      <c r="A26" s="1093" t="s">
        <v>669</v>
      </c>
      <c r="B26" s="104" t="s">
        <v>670</v>
      </c>
      <c r="C26" s="1105"/>
      <c r="D26" s="1105"/>
      <c r="E26" s="1105">
        <f t="shared" si="2"/>
        <v>0</v>
      </c>
      <c r="F26" s="1105">
        <v>0</v>
      </c>
      <c r="G26" s="1105">
        <v>0</v>
      </c>
      <c r="H26" s="1105">
        <v>0</v>
      </c>
      <c r="I26" s="1109"/>
      <c r="J26" s="1109"/>
      <c r="K26" s="106"/>
      <c r="L26" s="112">
        <f>E30+E12</f>
        <v>12507997256060</v>
      </c>
    </row>
    <row r="27" spans="1:13" s="103" customFormat="1" ht="33.75" customHeight="1">
      <c r="A27" s="1092">
        <v>2</v>
      </c>
      <c r="B27" s="100" t="s">
        <v>673</v>
      </c>
      <c r="C27" s="1108"/>
      <c r="D27" s="1108">
        <v>1000000000</v>
      </c>
      <c r="E27" s="1108">
        <f>F27+G27+H27</f>
        <v>300000000</v>
      </c>
      <c r="F27" s="1108">
        <v>300000000</v>
      </c>
      <c r="G27" s="1108">
        <v>0</v>
      </c>
      <c r="H27" s="1108">
        <v>0</v>
      </c>
      <c r="I27" s="1107"/>
      <c r="J27" s="1107">
        <f>E27*100/D27</f>
        <v>30</v>
      </c>
      <c r="K27" s="111"/>
      <c r="L27" s="111">
        <f>D30+D12</f>
        <v>12597063000000</v>
      </c>
      <c r="M27" s="103">
        <f>L26/L27*100</f>
        <v>99.292964209673315</v>
      </c>
    </row>
    <row r="28" spans="1:13" s="103" customFormat="1" ht="18" customHeight="1">
      <c r="A28" s="1092">
        <v>3</v>
      </c>
      <c r="B28" s="100" t="s">
        <v>637</v>
      </c>
      <c r="C28" s="1108">
        <v>2957649000000</v>
      </c>
      <c r="D28" s="1108">
        <v>2144353000000</v>
      </c>
      <c r="E28" s="1108">
        <f>F28+G28+H28</f>
        <v>113920552988</v>
      </c>
      <c r="F28" s="1108">
        <f>109320552988+4600000000</f>
        <v>113920552988</v>
      </c>
      <c r="G28" s="1108">
        <v>0</v>
      </c>
      <c r="H28" s="1108">
        <v>0</v>
      </c>
      <c r="I28" s="1107"/>
      <c r="J28" s="1107"/>
      <c r="K28" s="111">
        <f>F28-128337000000</f>
        <v>-14416447012</v>
      </c>
      <c r="L28" s="111"/>
    </row>
    <row r="29" spans="1:13" s="107" customFormat="1">
      <c r="A29" s="1091" t="s">
        <v>305</v>
      </c>
      <c r="B29" s="98" t="s">
        <v>672</v>
      </c>
      <c r="C29" s="1108">
        <v>5500000000</v>
      </c>
      <c r="D29" s="1108"/>
      <c r="E29" s="1108">
        <f>F29+G29+H29</f>
        <v>0</v>
      </c>
      <c r="F29" s="1105">
        <v>0</v>
      </c>
      <c r="G29" s="1105">
        <v>0</v>
      </c>
      <c r="H29" s="1105">
        <v>0</v>
      </c>
      <c r="I29" s="1109"/>
      <c r="J29" s="1109"/>
      <c r="K29" s="108"/>
      <c r="L29" s="108"/>
    </row>
    <row r="30" spans="1:13" s="101" customFormat="1" ht="18" customHeight="1">
      <c r="A30" s="1091" t="s">
        <v>306</v>
      </c>
      <c r="B30" s="98" t="s">
        <v>360</v>
      </c>
      <c r="C30" s="1108">
        <v>6549626000000</v>
      </c>
      <c r="D30" s="1108">
        <f>SUM(D31:D43)</f>
        <v>7772052000000</v>
      </c>
      <c r="E30" s="1108">
        <f>SUBTOTAL(9,E31:E43)</f>
        <v>7192381417897</v>
      </c>
      <c r="F30" s="1108">
        <f>SUBTOTAL(9,F31:F43)</f>
        <v>2325006656556</v>
      </c>
      <c r="G30" s="1108">
        <f>SUBTOTAL(9,G31:G43)</f>
        <v>3830886700245</v>
      </c>
      <c r="H30" s="1108">
        <f>SUBTOTAL(9,H31:H43)</f>
        <v>1036488061096</v>
      </c>
      <c r="I30" s="1107">
        <f>E30*100/C30</f>
        <v>109.81362016544151</v>
      </c>
      <c r="J30" s="1107">
        <f t="shared" ref="J30:J35" si="3">E30*100/D30</f>
        <v>92.541601856202192</v>
      </c>
      <c r="K30" s="707">
        <f>6181164868425-E30</f>
        <v>-1011216549472</v>
      </c>
      <c r="L30" s="102">
        <f>K30-G30-G48+12703000000</f>
        <v>-4829400249717</v>
      </c>
    </row>
    <row r="31" spans="1:13" s="105" customFormat="1" ht="24" customHeight="1">
      <c r="A31" s="1093" t="s">
        <v>513</v>
      </c>
      <c r="B31" s="99" t="s">
        <v>395</v>
      </c>
      <c r="C31" s="1105"/>
      <c r="D31" s="1105">
        <v>118440000000</v>
      </c>
      <c r="E31" s="1105">
        <f>F31+G31+H31</f>
        <v>229425956282</v>
      </c>
      <c r="F31" s="1105">
        <v>152751672560</v>
      </c>
      <c r="G31" s="1105">
        <v>40117125400</v>
      </c>
      <c r="H31" s="1105">
        <v>36557158322</v>
      </c>
      <c r="I31" s="1109"/>
      <c r="J31" s="1109">
        <f t="shared" si="3"/>
        <v>193.70648115670383</v>
      </c>
      <c r="K31" s="106" t="e">
        <f>#REF!-H31</f>
        <v>#REF!</v>
      </c>
      <c r="L31" s="106">
        <v>2096234446</v>
      </c>
    </row>
    <row r="32" spans="1:13" s="105" customFormat="1" ht="24" customHeight="1">
      <c r="A32" s="1093" t="s">
        <v>514</v>
      </c>
      <c r="B32" s="104" t="s">
        <v>589</v>
      </c>
      <c r="C32" s="1105"/>
      <c r="D32" s="1105">
        <v>35910000000</v>
      </c>
      <c r="E32" s="1105">
        <f t="shared" ref="E32:E43" si="4">F32+G32+H32</f>
        <v>68413100534</v>
      </c>
      <c r="F32" s="1105">
        <v>40985885000</v>
      </c>
      <c r="G32" s="1105">
        <v>13352022000</v>
      </c>
      <c r="H32" s="1105">
        <v>14075193534</v>
      </c>
      <c r="I32" s="1109"/>
      <c r="J32" s="1109">
        <f t="shared" si="3"/>
        <v>190.51267205235311</v>
      </c>
      <c r="K32" s="106" t="e">
        <f>#REF!-H32</f>
        <v>#REF!</v>
      </c>
      <c r="L32" s="106">
        <v>730689684</v>
      </c>
    </row>
    <row r="33" spans="1:12" s="105" customFormat="1" ht="24" customHeight="1">
      <c r="A33" s="1093" t="s">
        <v>515</v>
      </c>
      <c r="B33" s="99" t="s">
        <v>590</v>
      </c>
      <c r="C33" s="1105">
        <v>3082239000000</v>
      </c>
      <c r="D33" s="1105">
        <v>3102317000000</v>
      </c>
      <c r="E33" s="1105">
        <f t="shared" si="4"/>
        <v>2735250434506</v>
      </c>
      <c r="F33" s="1105">
        <v>580163995652</v>
      </c>
      <c r="G33" s="1105">
        <v>2133364824720</v>
      </c>
      <c r="H33" s="1105">
        <v>21721614134</v>
      </c>
      <c r="I33" s="1109"/>
      <c r="J33" s="1109">
        <f t="shared" si="3"/>
        <v>88.167986524458982</v>
      </c>
      <c r="K33" s="112">
        <v>274073464953</v>
      </c>
      <c r="L33" s="106">
        <f>K33-G33</f>
        <v>-1859291359767</v>
      </c>
    </row>
    <row r="34" spans="1:12" s="107" customFormat="1" ht="21.75" customHeight="1">
      <c r="A34" s="1093" t="s">
        <v>516</v>
      </c>
      <c r="B34" s="99" t="s">
        <v>588</v>
      </c>
      <c r="C34" s="1105"/>
      <c r="D34" s="1110">
        <v>480353000000</v>
      </c>
      <c r="E34" s="1105">
        <f t="shared" si="4"/>
        <v>603752513350</v>
      </c>
      <c r="F34" s="1105">
        <v>321130823116</v>
      </c>
      <c r="G34" s="1111">
        <v>279309832165</v>
      </c>
      <c r="H34" s="1105">
        <v>3311858069</v>
      </c>
      <c r="I34" s="1109"/>
      <c r="J34" s="1109">
        <f t="shared" si="3"/>
        <v>125.68933957943429</v>
      </c>
      <c r="K34" s="108">
        <f>F12+F30</f>
        <v>4876339895728</v>
      </c>
      <c r="L34" s="108"/>
    </row>
    <row r="35" spans="1:12" s="107" customFormat="1" ht="21.75" customHeight="1">
      <c r="A35" s="1093" t="s">
        <v>626</v>
      </c>
      <c r="B35" s="99" t="s">
        <v>891</v>
      </c>
      <c r="C35" s="1105">
        <v>24141000000</v>
      </c>
      <c r="D35" s="1105">
        <v>32550000000</v>
      </c>
      <c r="E35" s="1105">
        <f t="shared" si="4"/>
        <v>17578411000</v>
      </c>
      <c r="F35" s="1105">
        <v>17578411000</v>
      </c>
      <c r="G35" s="1111"/>
      <c r="H35" s="1105"/>
      <c r="I35" s="1109"/>
      <c r="J35" s="1109">
        <f t="shared" si="3"/>
        <v>54.004334869431645</v>
      </c>
      <c r="K35" s="108"/>
      <c r="L35" s="108"/>
    </row>
    <row r="36" spans="1:12" s="107" customFormat="1" ht="21.75" customHeight="1">
      <c r="A36" s="1093" t="s">
        <v>517</v>
      </c>
      <c r="B36" s="99" t="s">
        <v>2766</v>
      </c>
      <c r="C36" s="1105"/>
      <c r="D36" s="1105">
        <v>90316000000</v>
      </c>
      <c r="E36" s="1105">
        <f t="shared" si="4"/>
        <v>88108342829</v>
      </c>
      <c r="F36" s="1105">
        <v>53753122007</v>
      </c>
      <c r="G36" s="1105">
        <v>25161642858</v>
      </c>
      <c r="H36" s="1105">
        <v>9193577964</v>
      </c>
      <c r="I36" s="1109"/>
      <c r="J36" s="1109">
        <f t="shared" ref="J36:J40" si="5">E36*100/D36</f>
        <v>97.555630042295945</v>
      </c>
      <c r="K36" s="108" t="e">
        <f>#REF!-H36</f>
        <v>#REF!</v>
      </c>
      <c r="L36" s="108">
        <v>816315804</v>
      </c>
    </row>
    <row r="37" spans="1:12" s="107" customFormat="1" ht="21.75" customHeight="1">
      <c r="A37" s="1093" t="s">
        <v>518</v>
      </c>
      <c r="B37" s="99" t="s">
        <v>591</v>
      </c>
      <c r="C37" s="1105"/>
      <c r="D37" s="1105">
        <v>39865000000</v>
      </c>
      <c r="E37" s="1105">
        <f t="shared" si="4"/>
        <v>45267957991</v>
      </c>
      <c r="F37" s="1105">
        <v>29511000000</v>
      </c>
      <c r="G37" s="1105">
        <v>14085498658</v>
      </c>
      <c r="H37" s="1105">
        <v>1671459333</v>
      </c>
      <c r="I37" s="1109"/>
      <c r="J37" s="1109">
        <f t="shared" si="5"/>
        <v>113.55313681424809</v>
      </c>
      <c r="K37" s="108"/>
      <c r="L37" s="108"/>
    </row>
    <row r="38" spans="1:12" s="105" customFormat="1" ht="21.75" customHeight="1">
      <c r="A38" s="1093" t="s">
        <v>520</v>
      </c>
      <c r="B38" s="99" t="s">
        <v>661</v>
      </c>
      <c r="C38" s="1105"/>
      <c r="D38" s="1105">
        <v>14404000000</v>
      </c>
      <c r="E38" s="1105">
        <f t="shared" si="4"/>
        <v>14035967905</v>
      </c>
      <c r="F38" s="1105">
        <v>11870162100</v>
      </c>
      <c r="G38" s="1105">
        <v>192510000</v>
      </c>
      <c r="H38" s="1105">
        <v>1973295805</v>
      </c>
      <c r="I38" s="1109"/>
      <c r="J38" s="1109">
        <f t="shared" si="5"/>
        <v>97.444931303804495</v>
      </c>
      <c r="K38" s="106"/>
      <c r="L38" s="106">
        <v>3801832244311</v>
      </c>
    </row>
    <row r="39" spans="1:12" s="105" customFormat="1" ht="21.75" customHeight="1">
      <c r="A39" s="1093" t="s">
        <v>519</v>
      </c>
      <c r="B39" s="99" t="s">
        <v>2765</v>
      </c>
      <c r="C39" s="1105"/>
      <c r="D39" s="1105">
        <v>151630000000</v>
      </c>
      <c r="E39" s="1105">
        <f t="shared" si="4"/>
        <v>91920652444</v>
      </c>
      <c r="F39" s="1105">
        <f>36158271808</f>
        <v>36158271808</v>
      </c>
      <c r="G39" s="1105">
        <v>46289086094</v>
      </c>
      <c r="H39" s="1105">
        <v>9473294542</v>
      </c>
      <c r="I39" s="1109"/>
      <c r="J39" s="1109">
        <f t="shared" si="5"/>
        <v>60.621679380069907</v>
      </c>
      <c r="K39" s="106">
        <f>703028112865-G39</f>
        <v>656739026771</v>
      </c>
      <c r="L39" s="106">
        <f>G30-L38</f>
        <v>29054455934</v>
      </c>
    </row>
    <row r="40" spans="1:12" s="105" customFormat="1" ht="13.8">
      <c r="A40" s="1094" t="s">
        <v>521</v>
      </c>
      <c r="B40" s="99" t="s">
        <v>677</v>
      </c>
      <c r="C40" s="1105"/>
      <c r="D40" s="1105">
        <v>1393351000000</v>
      </c>
      <c r="E40" s="1105">
        <f t="shared" si="4"/>
        <v>887876773021</v>
      </c>
      <c r="F40" s="1105">
        <v>372184185886</v>
      </c>
      <c r="G40" s="1105">
        <v>372094049522</v>
      </c>
      <c r="H40" s="1105">
        <v>143598537613</v>
      </c>
      <c r="I40" s="1109"/>
      <c r="J40" s="1109">
        <f t="shared" si="5"/>
        <v>63.722405411199333</v>
      </c>
      <c r="K40" s="106">
        <f>44852271415-G40</f>
        <v>-327241778107</v>
      </c>
      <c r="L40" s="106">
        <v>28658907334</v>
      </c>
    </row>
    <row r="41" spans="1:12" s="105" customFormat="1" ht="24" customHeight="1">
      <c r="A41" s="1093" t="s">
        <v>522</v>
      </c>
      <c r="B41" s="99" t="s">
        <v>532</v>
      </c>
      <c r="C41" s="1105"/>
      <c r="D41" s="1105">
        <v>1573640000000</v>
      </c>
      <c r="E41" s="1105">
        <f>F41+G41+H41</f>
        <v>1778079276396</v>
      </c>
      <c r="F41" s="1110">
        <v>635770295396</v>
      </c>
      <c r="G41" s="1110">
        <v>441732872900</v>
      </c>
      <c r="H41" s="1110">
        <v>700576108100</v>
      </c>
      <c r="I41" s="1109"/>
      <c r="J41" s="1109"/>
      <c r="K41" s="106"/>
      <c r="L41" s="106">
        <f>L39-L40</f>
        <v>395548600</v>
      </c>
    </row>
    <row r="42" spans="1:12" s="107" customFormat="1" ht="24" customHeight="1">
      <c r="A42" s="1093" t="s">
        <v>1352</v>
      </c>
      <c r="B42" s="99" t="s">
        <v>2676</v>
      </c>
      <c r="C42" s="1105"/>
      <c r="D42" s="1105">
        <v>365560000000</v>
      </c>
      <c r="E42" s="1105">
        <f>F42+G42+H42</f>
        <v>542638018343</v>
      </c>
      <c r="F42" s="1105">
        <v>30000288519</v>
      </c>
      <c r="G42" s="1105">
        <v>418609664144</v>
      </c>
      <c r="H42" s="1105">
        <v>94028065680</v>
      </c>
      <c r="I42" s="1109"/>
      <c r="J42" s="1109">
        <f>E42*100/D42</f>
        <v>148.44020635271912</v>
      </c>
      <c r="K42" s="108"/>
      <c r="L42" s="706">
        <v>1036485061096</v>
      </c>
    </row>
    <row r="43" spans="1:12" s="105" customFormat="1" ht="24" customHeight="1">
      <c r="A43" s="1093" t="s">
        <v>2764</v>
      </c>
      <c r="B43" s="99" t="s">
        <v>535</v>
      </c>
      <c r="C43" s="1105"/>
      <c r="D43" s="1105">
        <f>316031000000+57685000000</f>
        <v>373716000000</v>
      </c>
      <c r="E43" s="1105">
        <f t="shared" si="4"/>
        <v>90034013296</v>
      </c>
      <c r="F43" s="1105">
        <f>38448543512+4700000000</f>
        <v>43148543512</v>
      </c>
      <c r="G43" s="1105">
        <f>17523115850+28658907334+395548600</f>
        <v>46577571784</v>
      </c>
      <c r="H43" s="1105">
        <f>304898000+3000000</f>
        <v>307898000</v>
      </c>
      <c r="I43" s="1109"/>
      <c r="J43" s="1109">
        <f>E43*100/D43</f>
        <v>24.091559712723029</v>
      </c>
      <c r="K43" s="106"/>
      <c r="L43" s="106">
        <f>H30-L42</f>
        <v>3000000</v>
      </c>
    </row>
    <row r="44" spans="1:12" s="107" customFormat="1" ht="21" customHeight="1">
      <c r="A44" s="1091" t="s">
        <v>307</v>
      </c>
      <c r="B44" s="98" t="s">
        <v>536</v>
      </c>
      <c r="C44" s="1108">
        <v>175853000000</v>
      </c>
      <c r="D44" s="1108">
        <v>253326000000</v>
      </c>
      <c r="E44" s="1105">
        <f>G44+H44</f>
        <v>0</v>
      </c>
      <c r="F44" s="1105"/>
      <c r="G44" s="1105"/>
      <c r="H44" s="1105"/>
      <c r="I44" s="1109"/>
      <c r="J44" s="1109">
        <f>E44*100/D44</f>
        <v>0</v>
      </c>
      <c r="K44" s="108">
        <f>531486394865+171541718000+57163750000</f>
        <v>760191862865</v>
      </c>
      <c r="L44" s="108"/>
    </row>
    <row r="45" spans="1:12" s="101" customFormat="1" ht="21" customHeight="1">
      <c r="A45" s="1091" t="s">
        <v>308</v>
      </c>
      <c r="B45" s="98" t="s">
        <v>68</v>
      </c>
      <c r="C45" s="1108">
        <v>1000000000</v>
      </c>
      <c r="D45" s="1108">
        <v>1000000000</v>
      </c>
      <c r="E45" s="1108">
        <f>G45+H45+F45</f>
        <v>1000000000</v>
      </c>
      <c r="F45" s="1108">
        <v>1000000000</v>
      </c>
      <c r="G45" s="1108"/>
      <c r="H45" s="1108"/>
      <c r="I45" s="1107"/>
      <c r="J45" s="1107"/>
      <c r="K45" s="102"/>
      <c r="L45" s="102"/>
    </row>
    <row r="46" spans="1:12" s="101" customFormat="1" ht="21" customHeight="1">
      <c r="A46" s="1091" t="s">
        <v>309</v>
      </c>
      <c r="B46" s="98" t="s">
        <v>2677</v>
      </c>
      <c r="C46" s="1108"/>
      <c r="D46" s="1108"/>
      <c r="E46" s="1108">
        <f>G46+H46+F46</f>
        <v>1197978788</v>
      </c>
      <c r="F46" s="1108">
        <v>1197978788</v>
      </c>
      <c r="G46" s="1108"/>
      <c r="H46" s="1108"/>
      <c r="I46" s="1107"/>
      <c r="J46" s="1107"/>
      <c r="K46" s="102"/>
      <c r="L46" s="102"/>
    </row>
    <row r="47" spans="1:12" s="101" customFormat="1" ht="21" customHeight="1">
      <c r="A47" s="1091" t="s">
        <v>309</v>
      </c>
      <c r="B47" s="98" t="s">
        <v>537</v>
      </c>
      <c r="C47" s="1108"/>
      <c r="D47" s="1108"/>
      <c r="E47" s="1108">
        <f>G47+H47+F47</f>
        <v>5242984325692</v>
      </c>
      <c r="F47" s="1108">
        <f>3151953265102-10000000000</f>
        <v>3141953265102</v>
      </c>
      <c r="G47" s="1108">
        <v>1606706407220</v>
      </c>
      <c r="H47" s="1108">
        <v>494324653370</v>
      </c>
      <c r="I47" s="1107"/>
      <c r="J47" s="1107"/>
      <c r="K47" s="102"/>
      <c r="L47" s="102"/>
    </row>
    <row r="48" spans="1:12" s="101" customFormat="1" ht="32.25" customHeight="1">
      <c r="A48" s="1091" t="s">
        <v>300</v>
      </c>
      <c r="B48" s="98" t="s">
        <v>538</v>
      </c>
      <c r="C48" s="1108"/>
      <c r="D48" s="1108"/>
      <c r="E48" s="1108">
        <f>SUM(E49:E51)</f>
        <v>0</v>
      </c>
      <c r="F48" s="1108"/>
      <c r="G48" s="1108">
        <f>SUM(G49:G51)</f>
        <v>0</v>
      </c>
      <c r="H48" s="1108">
        <f>SUM(H49:H51)</f>
        <v>0</v>
      </c>
      <c r="I48" s="1107"/>
      <c r="J48" s="1107"/>
      <c r="K48" s="102"/>
      <c r="L48" s="102"/>
    </row>
    <row r="49" spans="1:12" s="101" customFormat="1" ht="18" customHeight="1">
      <c r="A49" s="1091">
        <v>1</v>
      </c>
      <c r="B49" s="100" t="s">
        <v>368</v>
      </c>
      <c r="C49" s="1108"/>
      <c r="D49" s="1108"/>
      <c r="E49" s="1108">
        <f>G49+H49+F49</f>
        <v>0</v>
      </c>
      <c r="F49" s="1108"/>
      <c r="G49" s="1108"/>
      <c r="H49" s="1108"/>
      <c r="I49" s="1107"/>
      <c r="J49" s="1107"/>
      <c r="K49" s="102"/>
      <c r="L49" s="102"/>
    </row>
    <row r="50" spans="1:12" s="101" customFormat="1" ht="18" customHeight="1">
      <c r="A50" s="1091">
        <v>2</v>
      </c>
      <c r="B50" s="100" t="s">
        <v>369</v>
      </c>
      <c r="C50" s="1108"/>
      <c r="D50" s="1108"/>
      <c r="E50" s="1108">
        <f>G50+H50+F50</f>
        <v>0</v>
      </c>
      <c r="F50" s="1108"/>
      <c r="G50" s="1108"/>
      <c r="H50" s="1108"/>
      <c r="I50" s="1107"/>
      <c r="J50" s="1107"/>
      <c r="K50" s="102"/>
      <c r="L50" s="102"/>
    </row>
    <row r="51" spans="1:12" s="101" customFormat="1" ht="36" customHeight="1">
      <c r="A51" s="1091">
        <v>3</v>
      </c>
      <c r="B51" s="100" t="s">
        <v>350</v>
      </c>
      <c r="C51" s="1108"/>
      <c r="D51" s="1108"/>
      <c r="E51" s="1108">
        <f>G51+H51+F51</f>
        <v>0</v>
      </c>
      <c r="F51" s="1108"/>
      <c r="G51" s="1112"/>
      <c r="H51" s="1108"/>
      <c r="I51" s="1107"/>
      <c r="J51" s="1107"/>
      <c r="K51" s="102"/>
      <c r="L51" s="102">
        <f>1519796296823+1629920968279</f>
        <v>3149717265102</v>
      </c>
    </row>
    <row r="52" spans="1:12" s="101" customFormat="1" ht="36" customHeight="1">
      <c r="A52" s="1091" t="s">
        <v>301</v>
      </c>
      <c r="B52" s="98" t="s">
        <v>539</v>
      </c>
      <c r="C52" s="1108"/>
      <c r="D52" s="1105"/>
      <c r="E52" s="1108">
        <f>SUBTOTAL(9,E53:E56)</f>
        <v>6987686585667</v>
      </c>
      <c r="F52" s="1108">
        <f t="shared" ref="F52:H52" si="6">SUBTOTAL(9,F53:F56)</f>
        <v>5806230411606</v>
      </c>
      <c r="G52" s="1108">
        <f t="shared" si="6"/>
        <v>1181456174061</v>
      </c>
      <c r="H52" s="1108">
        <f t="shared" si="6"/>
        <v>0</v>
      </c>
      <c r="I52" s="1107"/>
      <c r="J52" s="1107"/>
      <c r="K52" s="102">
        <f>E52-5635734299481</f>
        <v>1351952286186</v>
      </c>
      <c r="L52" s="102"/>
    </row>
    <row r="53" spans="1:12" s="109" customFormat="1" ht="18" customHeight="1">
      <c r="A53" s="1091">
        <v>1</v>
      </c>
      <c r="B53" s="98" t="s">
        <v>540</v>
      </c>
      <c r="C53" s="1108"/>
      <c r="D53" s="1108"/>
      <c r="E53" s="1108">
        <f>F53+G53+H53</f>
        <v>3760486094746</v>
      </c>
      <c r="F53" s="1108">
        <v>3170787153755</v>
      </c>
      <c r="G53" s="1108">
        <v>589698940991</v>
      </c>
      <c r="H53" s="1108">
        <f t="shared" ref="H53" si="7">SUBTOTAL(9,H54:H56)</f>
        <v>0</v>
      </c>
      <c r="I53" s="1107"/>
      <c r="J53" s="1107"/>
      <c r="K53" s="707">
        <v>1519796296823</v>
      </c>
      <c r="L53" s="113"/>
    </row>
    <row r="54" spans="1:12" s="109" customFormat="1" ht="18" customHeight="1">
      <c r="A54" s="1091">
        <v>2</v>
      </c>
      <c r="B54" s="98" t="s">
        <v>541</v>
      </c>
      <c r="C54" s="1108"/>
      <c r="D54" s="1108"/>
      <c r="E54" s="1108">
        <f>SUBTOTAL(9,E55:E56)</f>
        <v>3227200490921</v>
      </c>
      <c r="F54" s="1108">
        <f t="shared" ref="F54:H54" si="8">SUBTOTAL(9,F55:F56)</f>
        <v>2635443257851</v>
      </c>
      <c r="G54" s="1108">
        <f t="shared" si="8"/>
        <v>591757233070</v>
      </c>
      <c r="H54" s="1108">
        <f t="shared" si="8"/>
        <v>0</v>
      </c>
      <c r="I54" s="1107"/>
      <c r="J54" s="1107"/>
      <c r="K54" s="113"/>
      <c r="L54" s="113"/>
    </row>
    <row r="55" spans="1:12" s="107" customFormat="1" ht="27.6">
      <c r="A55" s="1095" t="s">
        <v>523</v>
      </c>
      <c r="B55" s="99" t="s">
        <v>542</v>
      </c>
      <c r="C55" s="1105"/>
      <c r="D55" s="1105"/>
      <c r="E55" s="1113">
        <f>G55+H55+F55</f>
        <v>3227200490921</v>
      </c>
      <c r="F55" s="1113">
        <v>2635443257851</v>
      </c>
      <c r="G55" s="1113">
        <v>591757233070</v>
      </c>
      <c r="H55" s="1114"/>
      <c r="I55" s="1115"/>
      <c r="J55" s="1115"/>
      <c r="K55" s="108"/>
      <c r="L55" s="108"/>
    </row>
    <row r="56" spans="1:12" s="107" customFormat="1" ht="27.6">
      <c r="A56" s="1095" t="s">
        <v>524</v>
      </c>
      <c r="B56" s="99" t="s">
        <v>543</v>
      </c>
      <c r="C56" s="1105"/>
      <c r="D56" s="1105"/>
      <c r="E56" s="1114">
        <f>G56+H56</f>
        <v>0</v>
      </c>
      <c r="F56" s="1114"/>
      <c r="G56" s="1114"/>
      <c r="H56" s="1114"/>
      <c r="I56" s="1115"/>
      <c r="J56" s="1115"/>
      <c r="K56" s="108"/>
      <c r="L56" s="108"/>
    </row>
    <row r="57" spans="1:12" s="101" customFormat="1" ht="18" customHeight="1">
      <c r="A57" s="1091" t="s">
        <v>257</v>
      </c>
      <c r="B57" s="98" t="s">
        <v>75</v>
      </c>
      <c r="C57" s="1108"/>
      <c r="D57" s="1108"/>
      <c r="E57" s="1108">
        <f>G57+H57+F57</f>
        <v>192167020960</v>
      </c>
      <c r="F57" s="1108"/>
      <c r="G57" s="1108">
        <v>140343291361</v>
      </c>
      <c r="H57" s="1108">
        <v>51823729599</v>
      </c>
      <c r="I57" s="1107"/>
      <c r="J57" s="1107"/>
      <c r="K57" s="102"/>
      <c r="L57" s="102"/>
    </row>
    <row r="58" spans="1:12" s="101" customFormat="1" ht="18" customHeight="1">
      <c r="A58" s="1096" t="s">
        <v>259</v>
      </c>
      <c r="B58" s="110" t="s">
        <v>1256</v>
      </c>
      <c r="C58" s="1116"/>
      <c r="D58" s="1116">
        <v>43000000000</v>
      </c>
      <c r="E58" s="1134">
        <f>G58+H58+F58</f>
        <v>43000000000</v>
      </c>
      <c r="F58" s="1116">
        <v>43000000000</v>
      </c>
      <c r="G58" s="1116"/>
      <c r="H58" s="1116"/>
      <c r="I58" s="1117"/>
      <c r="J58" s="1117"/>
      <c r="K58" s="102"/>
      <c r="L58" s="102"/>
    </row>
    <row r="59" spans="1:12" ht="18" customHeight="1">
      <c r="C59" s="44"/>
      <c r="D59" s="44"/>
      <c r="E59" s="45"/>
      <c r="F59" s="44"/>
      <c r="G59" s="85"/>
      <c r="H59" s="85"/>
      <c r="I59" s="85"/>
      <c r="J59" s="85"/>
    </row>
    <row r="60" spans="1:12" s="47" customFormat="1" ht="18" customHeight="1">
      <c r="A60" s="1389" t="s">
        <v>2865</v>
      </c>
      <c r="B60" s="1389"/>
      <c r="C60" s="1389" t="s">
        <v>2782</v>
      </c>
      <c r="D60" s="1389"/>
      <c r="E60" s="1389"/>
      <c r="F60" s="33"/>
      <c r="G60" s="1389" t="s">
        <v>2782</v>
      </c>
      <c r="H60" s="1389"/>
      <c r="I60" s="1389"/>
      <c r="J60" s="64"/>
      <c r="K60" s="114"/>
      <c r="L60" s="114"/>
    </row>
    <row r="61" spans="1:12" s="47" customFormat="1" ht="18" customHeight="1">
      <c r="A61" s="1376" t="s">
        <v>1258</v>
      </c>
      <c r="B61" s="1376"/>
      <c r="C61" s="1376" t="s">
        <v>889</v>
      </c>
      <c r="D61" s="1376"/>
      <c r="E61" s="1376"/>
      <c r="F61" s="36"/>
      <c r="G61" s="1376" t="s">
        <v>525</v>
      </c>
      <c r="H61" s="1376"/>
      <c r="I61" s="1376"/>
      <c r="J61" s="64"/>
      <c r="K61" s="114"/>
      <c r="L61" s="114"/>
    </row>
    <row r="62" spans="1:12" s="47" customFormat="1" ht="15.75" customHeight="1">
      <c r="A62" s="38"/>
      <c r="B62" s="24"/>
      <c r="C62" s="88"/>
      <c r="D62" s="88"/>
      <c r="E62" s="24"/>
      <c r="F62" s="1205">
        <f>F10-F52</f>
        <v>8063491139618</v>
      </c>
      <c r="G62" s="1376" t="s">
        <v>884</v>
      </c>
      <c r="H62" s="1376"/>
      <c r="I62" s="1376"/>
      <c r="J62" s="64"/>
      <c r="K62" s="114"/>
      <c r="L62" s="114"/>
    </row>
    <row r="63" spans="1:12" s="47" customFormat="1" ht="15.75" customHeight="1">
      <c r="A63" s="66"/>
      <c r="B63" s="14"/>
      <c r="C63" s="48"/>
      <c r="D63" s="48"/>
      <c r="E63" s="48"/>
      <c r="F63" s="48"/>
      <c r="G63" s="15"/>
      <c r="H63" s="15"/>
      <c r="I63" s="15"/>
      <c r="J63" s="15"/>
      <c r="K63" s="114"/>
      <c r="L63" s="114"/>
    </row>
    <row r="64" spans="1:12" s="47" customFormat="1" ht="15.75" customHeight="1">
      <c r="A64" s="66"/>
      <c r="B64" s="14"/>
      <c r="C64" s="48"/>
      <c r="D64" s="48"/>
      <c r="E64" s="48"/>
      <c r="F64" s="48"/>
      <c r="G64" s="15"/>
      <c r="H64" s="15"/>
      <c r="I64" s="15"/>
      <c r="J64" s="15"/>
      <c r="K64" s="114"/>
      <c r="L64" s="114"/>
    </row>
    <row r="65" spans="1:12" s="47" customFormat="1" ht="15.75" customHeight="1">
      <c r="A65" s="66"/>
      <c r="B65" s="49"/>
      <c r="C65" s="48"/>
      <c r="D65" s="48"/>
      <c r="E65" s="48"/>
      <c r="F65" s="48"/>
      <c r="G65" s="15"/>
      <c r="H65" s="15"/>
      <c r="I65" s="15"/>
      <c r="J65" s="15"/>
      <c r="K65" s="114"/>
      <c r="L65" s="114"/>
    </row>
    <row r="66" spans="1:12" ht="15.75" customHeight="1">
      <c r="C66" s="44"/>
      <c r="D66" s="44"/>
      <c r="E66" s="44"/>
      <c r="F66" s="44"/>
      <c r="G66" s="1331"/>
      <c r="H66" s="1331"/>
      <c r="I66" s="1331"/>
      <c r="J66" s="44"/>
    </row>
    <row r="67" spans="1:12" ht="15.75" customHeight="1">
      <c r="C67" s="44"/>
      <c r="D67" s="44"/>
      <c r="E67" s="87"/>
      <c r="F67" s="87"/>
      <c r="G67" s="1331"/>
      <c r="H67" s="1331"/>
      <c r="I67" s="1331"/>
      <c r="J67" s="1331"/>
    </row>
    <row r="68" spans="1:12" ht="15.75" customHeight="1">
      <c r="C68" s="44"/>
      <c r="D68" s="44"/>
      <c r="E68" s="44"/>
      <c r="F68" s="44"/>
      <c r="G68" s="44"/>
      <c r="H68" s="44"/>
      <c r="I68" s="44"/>
      <c r="J68" s="44"/>
    </row>
    <row r="69" spans="1:12" ht="15.75" customHeight="1">
      <c r="C69" s="44"/>
      <c r="D69" s="44"/>
      <c r="E69" s="44"/>
      <c r="F69" s="44"/>
      <c r="G69" s="44"/>
      <c r="H69" s="44"/>
      <c r="I69" s="44"/>
      <c r="J69" s="44"/>
    </row>
    <row r="70" spans="1:12" ht="15.75" customHeight="1">
      <c r="C70" s="44"/>
      <c r="D70" s="44"/>
      <c r="E70" s="44"/>
      <c r="F70" s="44"/>
      <c r="G70" s="44"/>
      <c r="H70" s="44"/>
      <c r="I70" s="44"/>
      <c r="J70" s="44"/>
    </row>
    <row r="71" spans="1:12" ht="15.75" customHeight="1">
      <c r="C71" s="44"/>
      <c r="D71" s="44"/>
      <c r="E71" s="44"/>
      <c r="F71" s="44"/>
      <c r="G71" s="44"/>
      <c r="H71" s="44"/>
      <c r="I71" s="44"/>
      <c r="J71" s="44"/>
    </row>
    <row r="72" spans="1:12" ht="15.75" customHeight="1">
      <c r="C72" s="44"/>
      <c r="D72" s="44"/>
      <c r="E72" s="44"/>
      <c r="F72" s="44"/>
      <c r="G72" s="44"/>
      <c r="H72" s="44"/>
      <c r="I72" s="44"/>
      <c r="J72" s="44"/>
    </row>
    <row r="73" spans="1:12" ht="15.75" customHeight="1">
      <c r="C73" s="44"/>
      <c r="D73" s="44"/>
      <c r="E73" s="44"/>
      <c r="F73" s="44"/>
      <c r="G73" s="44"/>
      <c r="H73" s="44"/>
      <c r="I73" s="44"/>
      <c r="J73" s="44"/>
    </row>
    <row r="74" spans="1:12" ht="15.75" customHeight="1">
      <c r="C74" s="44"/>
      <c r="D74" s="44"/>
      <c r="E74" s="44"/>
      <c r="F74" s="44"/>
      <c r="G74" s="44"/>
      <c r="H74" s="44"/>
      <c r="I74" s="44"/>
      <c r="J74" s="44"/>
    </row>
    <row r="75" spans="1:12" ht="15.75" customHeight="1">
      <c r="C75" s="44"/>
      <c r="D75" s="44"/>
      <c r="E75" s="44"/>
      <c r="F75" s="44"/>
      <c r="G75" s="44"/>
      <c r="H75" s="44"/>
      <c r="I75" s="44"/>
      <c r="J75" s="44"/>
    </row>
    <row r="76" spans="1:12" ht="15.75" customHeight="1">
      <c r="C76" s="44"/>
      <c r="D76" s="44"/>
      <c r="E76" s="44"/>
      <c r="F76" s="44"/>
      <c r="G76" s="44"/>
      <c r="H76" s="44"/>
      <c r="I76" s="44"/>
      <c r="J76" s="44"/>
    </row>
    <row r="77" spans="1:12" ht="15.75" customHeight="1">
      <c r="C77" s="44"/>
      <c r="D77" s="44"/>
      <c r="E77" s="44"/>
      <c r="F77" s="44"/>
      <c r="G77" s="44"/>
      <c r="H77" s="44"/>
      <c r="I77" s="44"/>
      <c r="J77" s="44"/>
    </row>
    <row r="78" spans="1:12" ht="15.75" customHeight="1">
      <c r="C78" s="44"/>
      <c r="D78" s="44"/>
      <c r="E78" s="44"/>
      <c r="F78" s="44"/>
      <c r="G78" s="44"/>
      <c r="H78" s="44"/>
      <c r="I78" s="44"/>
      <c r="J78" s="44"/>
    </row>
    <row r="79" spans="1:12" ht="15.75" customHeight="1">
      <c r="C79" s="44"/>
      <c r="D79" s="44"/>
      <c r="E79" s="44"/>
      <c r="F79" s="44"/>
      <c r="G79" s="44"/>
      <c r="H79" s="44"/>
      <c r="I79" s="44"/>
      <c r="J79" s="44"/>
    </row>
    <row r="80" spans="1:12" ht="15.75" customHeight="1">
      <c r="C80" s="44"/>
      <c r="D80" s="44"/>
      <c r="E80" s="44"/>
      <c r="F80" s="44"/>
      <c r="G80" s="44"/>
      <c r="H80" s="44"/>
      <c r="I80" s="44"/>
      <c r="J80" s="44"/>
    </row>
    <row r="81" spans="3:10" ht="15.75" customHeight="1">
      <c r="C81" s="44"/>
      <c r="D81" s="44"/>
      <c r="E81" s="44"/>
      <c r="F81" s="44"/>
      <c r="G81" s="44"/>
      <c r="H81" s="44"/>
      <c r="I81" s="44"/>
      <c r="J81" s="44"/>
    </row>
    <row r="82" spans="3:10" ht="15.75" customHeight="1">
      <c r="C82" s="44"/>
      <c r="D82" s="44"/>
      <c r="E82" s="44"/>
      <c r="F82" s="44"/>
      <c r="G82" s="44"/>
      <c r="H82" s="44"/>
      <c r="I82" s="44"/>
      <c r="J82" s="44"/>
    </row>
    <row r="83" spans="3:10" ht="15.75" customHeight="1">
      <c r="C83" s="44"/>
      <c r="D83" s="44"/>
      <c r="E83" s="44"/>
      <c r="F83" s="44"/>
      <c r="G83" s="44"/>
      <c r="H83" s="44"/>
      <c r="I83" s="44"/>
      <c r="J83" s="44"/>
    </row>
    <row r="84" spans="3:10" ht="15.75" customHeight="1">
      <c r="C84" s="44"/>
      <c r="D84" s="44"/>
      <c r="E84" s="44"/>
      <c r="F84" s="44"/>
      <c r="G84" s="44"/>
      <c r="H84" s="44"/>
      <c r="I84" s="44"/>
      <c r="J84" s="44"/>
    </row>
    <row r="85" spans="3:10" ht="15.75" customHeight="1">
      <c r="C85" s="44"/>
      <c r="D85" s="44"/>
      <c r="E85" s="44"/>
      <c r="F85" s="44"/>
      <c r="G85" s="44"/>
      <c r="H85" s="44"/>
      <c r="I85" s="44"/>
      <c r="J85" s="44"/>
    </row>
    <row r="86" spans="3:10" ht="15.75" customHeight="1"/>
    <row r="87" spans="3:10" ht="15.75" customHeight="1"/>
    <row r="88" spans="3:10" ht="15.75" customHeight="1"/>
    <row r="89" spans="3:10" ht="15.75" customHeight="1"/>
    <row r="90" spans="3:10" ht="15.75" customHeight="1"/>
    <row r="91" spans="3:10" ht="15.75" customHeight="1"/>
    <row r="92" spans="3:10" ht="15.75" customHeight="1"/>
    <row r="93" spans="3:10" ht="15.75" customHeight="1"/>
    <row r="94" spans="3:10" ht="15.75" customHeight="1"/>
    <row r="95" spans="3:10" ht="15.75" customHeight="1"/>
    <row r="96" spans="3:10" ht="15.75" customHeight="1"/>
    <row r="97" ht="15.75" customHeight="1"/>
    <row r="98" ht="15.75" customHeight="1"/>
    <row r="99" ht="15.75" customHeight="1"/>
    <row r="100" ht="15.75" customHeight="1"/>
  </sheetData>
  <mergeCells count="28">
    <mergeCell ref="A1:B1"/>
    <mergeCell ref="A2:B2"/>
    <mergeCell ref="A5:J5"/>
    <mergeCell ref="H6:J6"/>
    <mergeCell ref="B7:B9"/>
    <mergeCell ref="E1:I1"/>
    <mergeCell ref="C2:H2"/>
    <mergeCell ref="A3:J3"/>
    <mergeCell ref="A4:J4"/>
    <mergeCell ref="E7:H7"/>
    <mergeCell ref="C8:C9"/>
    <mergeCell ref="D8:D9"/>
    <mergeCell ref="F8:H8"/>
    <mergeCell ref="G62:I62"/>
    <mergeCell ref="A7:A9"/>
    <mergeCell ref="E8:E9"/>
    <mergeCell ref="G67:J67"/>
    <mergeCell ref="I7:J7"/>
    <mergeCell ref="G66:I66"/>
    <mergeCell ref="I8:I9"/>
    <mergeCell ref="J8:J9"/>
    <mergeCell ref="C7:D7"/>
    <mergeCell ref="G60:I60"/>
    <mergeCell ref="G61:I61"/>
    <mergeCell ref="A60:B60"/>
    <mergeCell ref="A61:B61"/>
    <mergeCell ref="C60:E60"/>
    <mergeCell ref="C61:E61"/>
  </mergeCells>
  <phoneticPr fontId="43" type="noConversion"/>
  <pageMargins left="0.37" right="0.19685039370078741" top="0.5" bottom="0.54" header="0.19685039370078741" footer="0.19685039370078741"/>
  <pageSetup paperSize="9" scale="95" orientation="landscape" r:id="rId1"/>
  <headerFooter alignWithMargins="0">
    <oddFooter>&amp;C&amp;"Times New Roman,Regular"&amp;11&amp;P</oddFooter>
  </headerFooter>
  <ignoredErrors>
    <ignoredError sqref="E14" 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813"/>
  <sheetViews>
    <sheetView workbookViewId="0">
      <selection activeCell="A5" sqref="A5:J5"/>
    </sheetView>
  </sheetViews>
  <sheetFormatPr defaultColWidth="8.765625" defaultRowHeight="14.4"/>
  <cols>
    <col min="1" max="1" width="4.3828125" style="721" customWidth="1"/>
    <col min="2" max="3" width="5.61328125" style="721" customWidth="1"/>
    <col min="4" max="4" width="6" style="721" customWidth="1"/>
    <col min="5" max="5" width="18.921875" style="721" customWidth="1"/>
    <col min="6" max="6" width="13.07421875" style="721" customWidth="1"/>
    <col min="7" max="7" width="11.765625" style="721" customWidth="1"/>
    <col min="8" max="8" width="14.921875" style="721" customWidth="1"/>
    <col min="9" max="9" width="12.69140625" style="721" customWidth="1"/>
    <col min="10" max="10" width="14.3046875" style="721" customWidth="1"/>
    <col min="11" max="11" width="15.61328125" style="719" customWidth="1"/>
    <col min="12" max="16384" width="8.765625" style="721"/>
  </cols>
  <sheetData>
    <row r="1" spans="1:10" ht="18">
      <c r="A1" s="722" t="s">
        <v>2796</v>
      </c>
      <c r="B1" s="722"/>
      <c r="C1" s="722"/>
      <c r="D1" s="723"/>
      <c r="E1" s="723"/>
      <c r="F1" s="724"/>
      <c r="G1" s="725"/>
      <c r="H1" s="1413" t="s">
        <v>872</v>
      </c>
      <c r="I1" s="1413"/>
      <c r="J1" s="1413"/>
    </row>
    <row r="2" spans="1:10" ht="18">
      <c r="A2" s="1414" t="s">
        <v>880</v>
      </c>
      <c r="B2" s="1414"/>
      <c r="C2" s="1414"/>
      <c r="D2" s="726"/>
      <c r="E2" s="723"/>
      <c r="F2" s="724"/>
      <c r="G2" s="724"/>
      <c r="H2" s="727"/>
      <c r="I2" s="727"/>
    </row>
    <row r="3" spans="1:10">
      <c r="A3" s="728"/>
      <c r="B3" s="729"/>
      <c r="C3" s="729"/>
      <c r="D3" s="729"/>
      <c r="E3" s="730"/>
      <c r="F3" s="731"/>
      <c r="G3" s="731"/>
      <c r="H3" s="731"/>
      <c r="I3" s="731"/>
    </row>
    <row r="4" spans="1:10" ht="17.399999999999999">
      <c r="A4" s="1415" t="s">
        <v>4001</v>
      </c>
      <c r="B4" s="1415"/>
      <c r="C4" s="1415"/>
      <c r="D4" s="1415"/>
      <c r="E4" s="1415"/>
      <c r="F4" s="1415"/>
      <c r="G4" s="1415"/>
      <c r="H4" s="1415"/>
      <c r="I4" s="1415"/>
      <c r="J4" s="1415"/>
    </row>
    <row r="5" spans="1:10">
      <c r="A5" s="1416" t="s">
        <v>2799</v>
      </c>
      <c r="B5" s="1417"/>
      <c r="C5" s="1417"/>
      <c r="D5" s="1417"/>
      <c r="E5" s="1417"/>
      <c r="F5" s="1417"/>
      <c r="G5" s="1417"/>
      <c r="H5" s="1417"/>
      <c r="I5" s="1417"/>
      <c r="J5" s="1417"/>
    </row>
    <row r="6" spans="1:10">
      <c r="J6" s="732" t="s">
        <v>78</v>
      </c>
    </row>
    <row r="7" spans="1:10">
      <c r="A7" s="752" t="s">
        <v>79</v>
      </c>
      <c r="B7" s="752" t="s">
        <v>260</v>
      </c>
      <c r="C7" s="752" t="s">
        <v>82</v>
      </c>
      <c r="D7" s="752" t="s">
        <v>261</v>
      </c>
      <c r="E7" s="752" t="s">
        <v>296</v>
      </c>
      <c r="F7" s="752" t="s">
        <v>262</v>
      </c>
      <c r="G7" s="752" t="s">
        <v>1087</v>
      </c>
      <c r="H7" s="752" t="s">
        <v>2800</v>
      </c>
      <c r="I7" s="752" t="s">
        <v>2801</v>
      </c>
      <c r="J7" s="752" t="s">
        <v>2802</v>
      </c>
    </row>
    <row r="8" spans="1:10">
      <c r="A8" s="752">
        <v>1</v>
      </c>
      <c r="B8" s="752">
        <v>2</v>
      </c>
      <c r="C8" s="752">
        <v>3</v>
      </c>
      <c r="D8" s="752">
        <v>4</v>
      </c>
      <c r="E8" s="752">
        <v>5</v>
      </c>
      <c r="F8" s="752">
        <v>6</v>
      </c>
      <c r="G8" s="752">
        <v>7</v>
      </c>
      <c r="H8" s="752">
        <v>8</v>
      </c>
      <c r="I8" s="752">
        <v>9</v>
      </c>
      <c r="J8" s="752">
        <v>10</v>
      </c>
    </row>
    <row r="9" spans="1:10">
      <c r="A9" s="753"/>
      <c r="B9" s="753"/>
      <c r="C9" s="753"/>
      <c r="D9" s="753"/>
      <c r="E9" s="753"/>
      <c r="F9" s="754">
        <v>25712560698873</v>
      </c>
      <c r="G9" s="754">
        <v>553954524132</v>
      </c>
      <c r="H9" s="754">
        <v>13870703237074</v>
      </c>
      <c r="I9" s="754">
        <v>8566061660907</v>
      </c>
      <c r="J9" s="754">
        <v>2721841276760</v>
      </c>
    </row>
    <row r="10" spans="1:10">
      <c r="A10" s="755" t="s">
        <v>193</v>
      </c>
      <c r="B10" s="753"/>
      <c r="C10" s="753"/>
      <c r="D10" s="753"/>
      <c r="E10" s="756" t="s">
        <v>2678</v>
      </c>
      <c r="F10" s="754">
        <v>578844742255</v>
      </c>
      <c r="G10" s="754">
        <v>271923435160</v>
      </c>
      <c r="H10" s="754">
        <v>293526528457</v>
      </c>
      <c r="I10" s="754">
        <v>11964933394</v>
      </c>
      <c r="J10" s="754">
        <v>1429845244</v>
      </c>
    </row>
    <row r="11" spans="1:10">
      <c r="A11" s="753" t="s">
        <v>193</v>
      </c>
      <c r="B11" s="753" t="s">
        <v>263</v>
      </c>
      <c r="C11" s="753"/>
      <c r="D11" s="753"/>
      <c r="E11" s="757" t="s">
        <v>264</v>
      </c>
      <c r="F11" s="751">
        <v>50859655558</v>
      </c>
      <c r="G11" s="751">
        <v>50823180758</v>
      </c>
      <c r="H11" s="751">
        <v>36474800</v>
      </c>
      <c r="I11" s="751">
        <v>0</v>
      </c>
      <c r="J11" s="751">
        <v>0</v>
      </c>
    </row>
    <row r="12" spans="1:10">
      <c r="A12" s="753" t="s">
        <v>193</v>
      </c>
      <c r="B12" s="753" t="s">
        <v>263</v>
      </c>
      <c r="C12" s="753" t="s">
        <v>289</v>
      </c>
      <c r="D12" s="753"/>
      <c r="E12" s="757" t="s">
        <v>194</v>
      </c>
      <c r="F12" s="751">
        <v>13264900</v>
      </c>
      <c r="G12" s="751">
        <v>0</v>
      </c>
      <c r="H12" s="751">
        <v>13264900</v>
      </c>
      <c r="I12" s="751">
        <v>0</v>
      </c>
      <c r="J12" s="751">
        <v>0</v>
      </c>
    </row>
    <row r="13" spans="1:10" ht="52.8">
      <c r="A13" s="753" t="s">
        <v>193</v>
      </c>
      <c r="B13" s="753" t="s">
        <v>263</v>
      </c>
      <c r="C13" s="753" t="s">
        <v>289</v>
      </c>
      <c r="D13" s="753" t="s">
        <v>482</v>
      </c>
      <c r="E13" s="757" t="s">
        <v>2042</v>
      </c>
      <c r="F13" s="751">
        <v>13264900</v>
      </c>
      <c r="G13" s="751">
        <v>0</v>
      </c>
      <c r="H13" s="751">
        <v>13264900</v>
      </c>
      <c r="I13" s="751">
        <v>0</v>
      </c>
      <c r="J13" s="751">
        <v>0</v>
      </c>
    </row>
    <row r="14" spans="1:10">
      <c r="A14" s="753" t="s">
        <v>193</v>
      </c>
      <c r="B14" s="753" t="s">
        <v>263</v>
      </c>
      <c r="C14" s="753" t="s">
        <v>489</v>
      </c>
      <c r="D14" s="753"/>
      <c r="E14" s="757" t="s">
        <v>2043</v>
      </c>
      <c r="F14" s="751">
        <v>13264900</v>
      </c>
      <c r="G14" s="751">
        <v>0</v>
      </c>
      <c r="H14" s="751">
        <v>13264900</v>
      </c>
      <c r="I14" s="751">
        <v>0</v>
      </c>
      <c r="J14" s="751">
        <v>0</v>
      </c>
    </row>
    <row r="15" spans="1:10" ht="52.8">
      <c r="A15" s="753" t="s">
        <v>193</v>
      </c>
      <c r="B15" s="753" t="s">
        <v>263</v>
      </c>
      <c r="C15" s="753" t="s">
        <v>489</v>
      </c>
      <c r="D15" s="753" t="s">
        <v>491</v>
      </c>
      <c r="E15" s="757" t="s">
        <v>2044</v>
      </c>
      <c r="F15" s="751">
        <v>13264900</v>
      </c>
      <c r="G15" s="751">
        <v>0</v>
      </c>
      <c r="H15" s="751">
        <v>13264900</v>
      </c>
      <c r="I15" s="751">
        <v>0</v>
      </c>
      <c r="J15" s="751">
        <v>0</v>
      </c>
    </row>
    <row r="16" spans="1:10">
      <c r="A16" s="753" t="s">
        <v>193</v>
      </c>
      <c r="B16" s="753" t="s">
        <v>263</v>
      </c>
      <c r="C16" s="753" t="s">
        <v>824</v>
      </c>
      <c r="D16" s="753"/>
      <c r="E16" s="757" t="s">
        <v>2045</v>
      </c>
      <c r="F16" s="751">
        <v>1045000</v>
      </c>
      <c r="G16" s="751">
        <v>1045000</v>
      </c>
      <c r="H16" s="751">
        <v>0</v>
      </c>
      <c r="I16" s="751">
        <v>0</v>
      </c>
      <c r="J16" s="751">
        <v>0</v>
      </c>
    </row>
    <row r="17" spans="1:10" ht="39.6">
      <c r="A17" s="753" t="s">
        <v>193</v>
      </c>
      <c r="B17" s="753" t="s">
        <v>263</v>
      </c>
      <c r="C17" s="753" t="s">
        <v>824</v>
      </c>
      <c r="D17" s="753" t="s">
        <v>1210</v>
      </c>
      <c r="E17" s="757" t="s">
        <v>2046</v>
      </c>
      <c r="F17" s="751">
        <v>1045000</v>
      </c>
      <c r="G17" s="751">
        <v>1045000</v>
      </c>
      <c r="H17" s="751">
        <v>0</v>
      </c>
      <c r="I17" s="751">
        <v>0</v>
      </c>
      <c r="J17" s="751">
        <v>0</v>
      </c>
    </row>
    <row r="18" spans="1:10">
      <c r="A18" s="753" t="s">
        <v>193</v>
      </c>
      <c r="B18" s="753" t="s">
        <v>263</v>
      </c>
      <c r="C18" s="753" t="s">
        <v>1158</v>
      </c>
      <c r="D18" s="753"/>
      <c r="E18" s="757" t="s">
        <v>2047</v>
      </c>
      <c r="F18" s="751">
        <v>222530300</v>
      </c>
      <c r="G18" s="751">
        <v>222530300</v>
      </c>
      <c r="H18" s="751">
        <v>0</v>
      </c>
      <c r="I18" s="751">
        <v>0</v>
      </c>
      <c r="J18" s="751">
        <v>0</v>
      </c>
    </row>
    <row r="19" spans="1:10" ht="52.8">
      <c r="A19" s="753" t="s">
        <v>193</v>
      </c>
      <c r="B19" s="753" t="s">
        <v>263</v>
      </c>
      <c r="C19" s="753" t="s">
        <v>1158</v>
      </c>
      <c r="D19" s="753" t="s">
        <v>2048</v>
      </c>
      <c r="E19" s="757" t="s">
        <v>2049</v>
      </c>
      <c r="F19" s="751">
        <v>222530300</v>
      </c>
      <c r="G19" s="751">
        <v>222530300</v>
      </c>
      <c r="H19" s="751">
        <v>0</v>
      </c>
      <c r="I19" s="751">
        <v>0</v>
      </c>
      <c r="J19" s="751">
        <v>0</v>
      </c>
    </row>
    <row r="20" spans="1:10" ht="26.4">
      <c r="A20" s="753" t="s">
        <v>193</v>
      </c>
      <c r="B20" s="753" t="s">
        <v>263</v>
      </c>
      <c r="C20" s="753" t="s">
        <v>789</v>
      </c>
      <c r="D20" s="753"/>
      <c r="E20" s="757" t="s">
        <v>2050</v>
      </c>
      <c r="F20" s="751">
        <v>47572200</v>
      </c>
      <c r="G20" s="751">
        <v>47572200</v>
      </c>
      <c r="H20" s="751">
        <v>0</v>
      </c>
      <c r="I20" s="751">
        <v>0</v>
      </c>
      <c r="J20" s="751">
        <v>0</v>
      </c>
    </row>
    <row r="21" spans="1:10">
      <c r="A21" s="753" t="s">
        <v>193</v>
      </c>
      <c r="B21" s="753" t="s">
        <v>263</v>
      </c>
      <c r="C21" s="753" t="s">
        <v>789</v>
      </c>
      <c r="D21" s="753" t="s">
        <v>1089</v>
      </c>
      <c r="E21" s="757" t="s">
        <v>1090</v>
      </c>
      <c r="F21" s="751">
        <v>44362200</v>
      </c>
      <c r="G21" s="751">
        <v>44362200</v>
      </c>
      <c r="H21" s="751">
        <v>0</v>
      </c>
      <c r="I21" s="751">
        <v>0</v>
      </c>
      <c r="J21" s="751">
        <v>0</v>
      </c>
    </row>
    <row r="22" spans="1:10" ht="39.6">
      <c r="A22" s="753" t="s">
        <v>193</v>
      </c>
      <c r="B22" s="753" t="s">
        <v>263</v>
      </c>
      <c r="C22" s="753" t="s">
        <v>789</v>
      </c>
      <c r="D22" s="753" t="s">
        <v>1092</v>
      </c>
      <c r="E22" s="757" t="s">
        <v>2051</v>
      </c>
      <c r="F22" s="751">
        <v>3210000</v>
      </c>
      <c r="G22" s="751">
        <v>3210000</v>
      </c>
      <c r="H22" s="751">
        <v>0</v>
      </c>
      <c r="I22" s="751">
        <v>0</v>
      </c>
      <c r="J22" s="751">
        <v>0</v>
      </c>
    </row>
    <row r="23" spans="1:10" ht="39.6">
      <c r="A23" s="753" t="s">
        <v>193</v>
      </c>
      <c r="B23" s="753" t="s">
        <v>263</v>
      </c>
      <c r="C23" s="753" t="s">
        <v>502</v>
      </c>
      <c r="D23" s="753"/>
      <c r="E23" s="757" t="s">
        <v>2052</v>
      </c>
      <c r="F23" s="751">
        <v>4460584000</v>
      </c>
      <c r="G23" s="751">
        <v>4460584000</v>
      </c>
      <c r="H23" s="751">
        <v>0</v>
      </c>
      <c r="I23" s="751">
        <v>0</v>
      </c>
      <c r="J23" s="751">
        <v>0</v>
      </c>
    </row>
    <row r="24" spans="1:10">
      <c r="A24" s="753" t="s">
        <v>193</v>
      </c>
      <c r="B24" s="753" t="s">
        <v>263</v>
      </c>
      <c r="C24" s="753" t="s">
        <v>502</v>
      </c>
      <c r="D24" s="753" t="s">
        <v>1093</v>
      </c>
      <c r="E24" s="757" t="s">
        <v>2053</v>
      </c>
      <c r="F24" s="751">
        <v>3039939000</v>
      </c>
      <c r="G24" s="751">
        <v>3039939000</v>
      </c>
      <c r="H24" s="751">
        <v>0</v>
      </c>
      <c r="I24" s="751">
        <v>0</v>
      </c>
      <c r="J24" s="751">
        <v>0</v>
      </c>
    </row>
    <row r="25" spans="1:10">
      <c r="A25" s="753" t="s">
        <v>193</v>
      </c>
      <c r="B25" s="753" t="s">
        <v>263</v>
      </c>
      <c r="C25" s="753" t="s">
        <v>502</v>
      </c>
      <c r="D25" s="753" t="s">
        <v>1094</v>
      </c>
      <c r="E25" s="757" t="s">
        <v>1095</v>
      </c>
      <c r="F25" s="751">
        <v>116894000</v>
      </c>
      <c r="G25" s="751">
        <v>116894000</v>
      </c>
      <c r="H25" s="751">
        <v>0</v>
      </c>
      <c r="I25" s="751">
        <v>0</v>
      </c>
      <c r="J25" s="751">
        <v>0</v>
      </c>
    </row>
    <row r="26" spans="1:10" ht="26.4">
      <c r="A26" s="753" t="s">
        <v>193</v>
      </c>
      <c r="B26" s="753" t="s">
        <v>263</v>
      </c>
      <c r="C26" s="753" t="s">
        <v>502</v>
      </c>
      <c r="D26" s="753" t="s">
        <v>790</v>
      </c>
      <c r="E26" s="757" t="s">
        <v>791</v>
      </c>
      <c r="F26" s="751">
        <v>1294975000</v>
      </c>
      <c r="G26" s="751">
        <v>1294975000</v>
      </c>
      <c r="H26" s="751">
        <v>0</v>
      </c>
      <c r="I26" s="751">
        <v>0</v>
      </c>
      <c r="J26" s="751">
        <v>0</v>
      </c>
    </row>
    <row r="27" spans="1:10">
      <c r="A27" s="753" t="s">
        <v>193</v>
      </c>
      <c r="B27" s="753" t="s">
        <v>263</v>
      </c>
      <c r="C27" s="753" t="s">
        <v>502</v>
      </c>
      <c r="D27" s="753" t="s">
        <v>817</v>
      </c>
      <c r="E27" s="757" t="s">
        <v>818</v>
      </c>
      <c r="F27" s="751">
        <v>8776000</v>
      </c>
      <c r="G27" s="751">
        <v>8776000</v>
      </c>
      <c r="H27" s="751">
        <v>0</v>
      </c>
      <c r="I27" s="751">
        <v>0</v>
      </c>
      <c r="J27" s="751">
        <v>0</v>
      </c>
    </row>
    <row r="28" spans="1:10" ht="39.6">
      <c r="A28" s="753" t="s">
        <v>193</v>
      </c>
      <c r="B28" s="753" t="s">
        <v>263</v>
      </c>
      <c r="C28" s="753" t="s">
        <v>503</v>
      </c>
      <c r="D28" s="753"/>
      <c r="E28" s="757" t="s">
        <v>2054</v>
      </c>
      <c r="F28" s="751">
        <v>6999250000</v>
      </c>
      <c r="G28" s="751">
        <v>6999250000</v>
      </c>
      <c r="H28" s="751">
        <v>0</v>
      </c>
      <c r="I28" s="751">
        <v>0</v>
      </c>
      <c r="J28" s="751">
        <v>0</v>
      </c>
    </row>
    <row r="29" spans="1:10" ht="26.4">
      <c r="A29" s="753" t="s">
        <v>193</v>
      </c>
      <c r="B29" s="753" t="s">
        <v>263</v>
      </c>
      <c r="C29" s="753" t="s">
        <v>503</v>
      </c>
      <c r="D29" s="753" t="s">
        <v>2055</v>
      </c>
      <c r="E29" s="757" t="s">
        <v>2056</v>
      </c>
      <c r="F29" s="751">
        <v>6999250000</v>
      </c>
      <c r="G29" s="751">
        <v>6999250000</v>
      </c>
      <c r="H29" s="751">
        <v>0</v>
      </c>
      <c r="I29" s="751">
        <v>0</v>
      </c>
      <c r="J29" s="751">
        <v>0</v>
      </c>
    </row>
    <row r="30" spans="1:10" ht="26.4">
      <c r="A30" s="753" t="s">
        <v>193</v>
      </c>
      <c r="B30" s="753" t="s">
        <v>263</v>
      </c>
      <c r="C30" s="753" t="s">
        <v>505</v>
      </c>
      <c r="D30" s="753"/>
      <c r="E30" s="757" t="s">
        <v>506</v>
      </c>
      <c r="F30" s="751">
        <v>1000000</v>
      </c>
      <c r="G30" s="751">
        <v>0</v>
      </c>
      <c r="H30" s="751">
        <v>1000000</v>
      </c>
      <c r="I30" s="751">
        <v>0</v>
      </c>
      <c r="J30" s="751">
        <v>0</v>
      </c>
    </row>
    <row r="31" spans="1:10">
      <c r="A31" s="753" t="s">
        <v>193</v>
      </c>
      <c r="B31" s="753" t="s">
        <v>263</v>
      </c>
      <c r="C31" s="753" t="s">
        <v>505</v>
      </c>
      <c r="D31" s="753" t="s">
        <v>833</v>
      </c>
      <c r="E31" s="757" t="s">
        <v>834</v>
      </c>
      <c r="F31" s="751">
        <v>1000000</v>
      </c>
      <c r="G31" s="751">
        <v>0</v>
      </c>
      <c r="H31" s="751">
        <v>1000000</v>
      </c>
      <c r="I31" s="751">
        <v>0</v>
      </c>
      <c r="J31" s="751">
        <v>0</v>
      </c>
    </row>
    <row r="32" spans="1:10">
      <c r="A32" s="753" t="s">
        <v>193</v>
      </c>
      <c r="B32" s="753" t="s">
        <v>263</v>
      </c>
      <c r="C32" s="753" t="s">
        <v>265</v>
      </c>
      <c r="D32" s="753"/>
      <c r="E32" s="757" t="s">
        <v>266</v>
      </c>
      <c r="F32" s="751">
        <v>34825393611</v>
      </c>
      <c r="G32" s="751">
        <v>34825393611</v>
      </c>
      <c r="H32" s="751">
        <v>0</v>
      </c>
      <c r="I32" s="751">
        <v>0</v>
      </c>
      <c r="J32" s="751">
        <v>0</v>
      </c>
    </row>
    <row r="33" spans="1:10" ht="26.4">
      <c r="A33" s="753" t="s">
        <v>193</v>
      </c>
      <c r="B33" s="753" t="s">
        <v>263</v>
      </c>
      <c r="C33" s="753" t="s">
        <v>265</v>
      </c>
      <c r="D33" s="753" t="s">
        <v>267</v>
      </c>
      <c r="E33" s="757" t="s">
        <v>2058</v>
      </c>
      <c r="F33" s="751">
        <v>32211711886</v>
      </c>
      <c r="G33" s="751">
        <v>32211711886</v>
      </c>
      <c r="H33" s="751">
        <v>0</v>
      </c>
      <c r="I33" s="751">
        <v>0</v>
      </c>
      <c r="J33" s="751">
        <v>0</v>
      </c>
    </row>
    <row r="34" spans="1:10" ht="26.4">
      <c r="A34" s="753" t="s">
        <v>193</v>
      </c>
      <c r="B34" s="753" t="s">
        <v>263</v>
      </c>
      <c r="C34" s="753" t="s">
        <v>265</v>
      </c>
      <c r="D34" s="753" t="s">
        <v>398</v>
      </c>
      <c r="E34" s="757" t="s">
        <v>801</v>
      </c>
      <c r="F34" s="751">
        <v>40606000</v>
      </c>
      <c r="G34" s="751">
        <v>40606000</v>
      </c>
      <c r="H34" s="751">
        <v>0</v>
      </c>
      <c r="I34" s="751">
        <v>0</v>
      </c>
      <c r="J34" s="751">
        <v>0</v>
      </c>
    </row>
    <row r="35" spans="1:10" ht="39.6">
      <c r="A35" s="753" t="s">
        <v>193</v>
      </c>
      <c r="B35" s="753" t="s">
        <v>263</v>
      </c>
      <c r="C35" s="753" t="s">
        <v>265</v>
      </c>
      <c r="D35" s="753" t="s">
        <v>268</v>
      </c>
      <c r="E35" s="757" t="s">
        <v>2059</v>
      </c>
      <c r="F35" s="751">
        <v>2059026725</v>
      </c>
      <c r="G35" s="751">
        <v>2059026725</v>
      </c>
      <c r="H35" s="751">
        <v>0</v>
      </c>
      <c r="I35" s="751">
        <v>0</v>
      </c>
      <c r="J35" s="751">
        <v>0</v>
      </c>
    </row>
    <row r="36" spans="1:10" ht="26.4">
      <c r="A36" s="753" t="s">
        <v>193</v>
      </c>
      <c r="B36" s="753" t="s">
        <v>263</v>
      </c>
      <c r="C36" s="753" t="s">
        <v>265</v>
      </c>
      <c r="D36" s="753" t="s">
        <v>1141</v>
      </c>
      <c r="E36" s="757" t="s">
        <v>1142</v>
      </c>
      <c r="F36" s="751">
        <v>10000000</v>
      </c>
      <c r="G36" s="751">
        <v>10000000</v>
      </c>
      <c r="H36" s="751">
        <v>0</v>
      </c>
      <c r="I36" s="751">
        <v>0</v>
      </c>
      <c r="J36" s="751">
        <v>0</v>
      </c>
    </row>
    <row r="37" spans="1:10" ht="26.4">
      <c r="A37" s="753" t="s">
        <v>193</v>
      </c>
      <c r="B37" s="753" t="s">
        <v>263</v>
      </c>
      <c r="C37" s="753" t="s">
        <v>265</v>
      </c>
      <c r="D37" s="753" t="s">
        <v>1143</v>
      </c>
      <c r="E37" s="757" t="s">
        <v>1144</v>
      </c>
      <c r="F37" s="751">
        <v>139073000</v>
      </c>
      <c r="G37" s="751">
        <v>139073000</v>
      </c>
      <c r="H37" s="751">
        <v>0</v>
      </c>
      <c r="I37" s="751">
        <v>0</v>
      </c>
      <c r="J37" s="751">
        <v>0</v>
      </c>
    </row>
    <row r="38" spans="1:10">
      <c r="A38" s="753" t="s">
        <v>193</v>
      </c>
      <c r="B38" s="753" t="s">
        <v>263</v>
      </c>
      <c r="C38" s="753" t="s">
        <v>265</v>
      </c>
      <c r="D38" s="753" t="s">
        <v>269</v>
      </c>
      <c r="E38" s="757" t="s">
        <v>799</v>
      </c>
      <c r="F38" s="751">
        <v>364976000</v>
      </c>
      <c r="G38" s="751">
        <v>364976000</v>
      </c>
      <c r="H38" s="751">
        <v>0</v>
      </c>
      <c r="I38" s="751">
        <v>0</v>
      </c>
      <c r="J38" s="751">
        <v>0</v>
      </c>
    </row>
    <row r="39" spans="1:10">
      <c r="A39" s="753" t="s">
        <v>193</v>
      </c>
      <c r="B39" s="753" t="s">
        <v>263</v>
      </c>
      <c r="C39" s="753" t="s">
        <v>274</v>
      </c>
      <c r="D39" s="753"/>
      <c r="E39" s="757" t="s">
        <v>275</v>
      </c>
      <c r="F39" s="751">
        <v>4124893500</v>
      </c>
      <c r="G39" s="751">
        <v>4124893500</v>
      </c>
      <c r="H39" s="751">
        <v>0</v>
      </c>
      <c r="I39" s="751">
        <v>0</v>
      </c>
      <c r="J39" s="751">
        <v>0</v>
      </c>
    </row>
    <row r="40" spans="1:10">
      <c r="A40" s="753" t="s">
        <v>193</v>
      </c>
      <c r="B40" s="753" t="s">
        <v>263</v>
      </c>
      <c r="C40" s="753" t="s">
        <v>274</v>
      </c>
      <c r="D40" s="753" t="s">
        <v>1097</v>
      </c>
      <c r="E40" s="757" t="s">
        <v>2060</v>
      </c>
      <c r="F40" s="751">
        <v>4124893500</v>
      </c>
      <c r="G40" s="751">
        <v>4124893500</v>
      </c>
      <c r="H40" s="751">
        <v>0</v>
      </c>
      <c r="I40" s="751">
        <v>0</v>
      </c>
      <c r="J40" s="751">
        <v>0</v>
      </c>
    </row>
    <row r="41" spans="1:10">
      <c r="A41" s="753" t="s">
        <v>193</v>
      </c>
      <c r="B41" s="753" t="s">
        <v>263</v>
      </c>
      <c r="C41" s="753" t="s">
        <v>495</v>
      </c>
      <c r="D41" s="753"/>
      <c r="E41" s="757" t="s">
        <v>496</v>
      </c>
      <c r="F41" s="751">
        <v>150857147</v>
      </c>
      <c r="G41" s="751">
        <v>141912147</v>
      </c>
      <c r="H41" s="751">
        <v>8945000</v>
      </c>
      <c r="I41" s="751">
        <v>0</v>
      </c>
      <c r="J41" s="751">
        <v>0</v>
      </c>
    </row>
    <row r="42" spans="1:10" ht="26.4">
      <c r="A42" s="753" t="s">
        <v>193</v>
      </c>
      <c r="B42" s="753" t="s">
        <v>263</v>
      </c>
      <c r="C42" s="753" t="s">
        <v>495</v>
      </c>
      <c r="D42" s="753" t="s">
        <v>45</v>
      </c>
      <c r="E42" s="757" t="s">
        <v>473</v>
      </c>
      <c r="F42" s="751">
        <v>115238000</v>
      </c>
      <c r="G42" s="751">
        <v>115238000</v>
      </c>
      <c r="H42" s="751">
        <v>0</v>
      </c>
      <c r="I42" s="751">
        <v>0</v>
      </c>
      <c r="J42" s="751">
        <v>0</v>
      </c>
    </row>
    <row r="43" spans="1:10" ht="26.4">
      <c r="A43" s="753" t="s">
        <v>193</v>
      </c>
      <c r="B43" s="753" t="s">
        <v>263</v>
      </c>
      <c r="C43" s="753" t="s">
        <v>495</v>
      </c>
      <c r="D43" s="753" t="s">
        <v>835</v>
      </c>
      <c r="E43" s="757" t="s">
        <v>2086</v>
      </c>
      <c r="F43" s="751">
        <v>8945000</v>
      </c>
      <c r="G43" s="751">
        <v>0</v>
      </c>
      <c r="H43" s="751">
        <v>8945000</v>
      </c>
      <c r="I43" s="751">
        <v>0</v>
      </c>
      <c r="J43" s="751">
        <v>0</v>
      </c>
    </row>
    <row r="44" spans="1:10" ht="52.8">
      <c r="A44" s="753" t="s">
        <v>193</v>
      </c>
      <c r="B44" s="753" t="s">
        <v>263</v>
      </c>
      <c r="C44" s="753" t="s">
        <v>495</v>
      </c>
      <c r="D44" s="753" t="s">
        <v>1102</v>
      </c>
      <c r="E44" s="757" t="s">
        <v>2072</v>
      </c>
      <c r="F44" s="751">
        <v>36247</v>
      </c>
      <c r="G44" s="751">
        <v>36247</v>
      </c>
      <c r="H44" s="751">
        <v>0</v>
      </c>
      <c r="I44" s="751">
        <v>0</v>
      </c>
      <c r="J44" s="751">
        <v>0</v>
      </c>
    </row>
    <row r="45" spans="1:10" ht="52.8">
      <c r="A45" s="753" t="s">
        <v>193</v>
      </c>
      <c r="B45" s="753" t="s">
        <v>263</v>
      </c>
      <c r="C45" s="753" t="s">
        <v>495</v>
      </c>
      <c r="D45" s="753" t="s">
        <v>813</v>
      </c>
      <c r="E45" s="757" t="s">
        <v>2081</v>
      </c>
      <c r="F45" s="751">
        <v>17000</v>
      </c>
      <c r="G45" s="751">
        <v>17000</v>
      </c>
      <c r="H45" s="751">
        <v>0</v>
      </c>
      <c r="I45" s="751">
        <v>0</v>
      </c>
      <c r="J45" s="751">
        <v>0</v>
      </c>
    </row>
    <row r="46" spans="1:10" ht="52.8">
      <c r="A46" s="753" t="s">
        <v>193</v>
      </c>
      <c r="B46" s="753" t="s">
        <v>263</v>
      </c>
      <c r="C46" s="753" t="s">
        <v>495</v>
      </c>
      <c r="D46" s="753" t="s">
        <v>46</v>
      </c>
      <c r="E46" s="757" t="s">
        <v>2061</v>
      </c>
      <c r="F46" s="751">
        <v>26620900</v>
      </c>
      <c r="G46" s="751">
        <v>26620900</v>
      </c>
      <c r="H46" s="751">
        <v>0</v>
      </c>
      <c r="I46" s="751">
        <v>0</v>
      </c>
      <c r="J46" s="751">
        <v>0</v>
      </c>
    </row>
    <row r="47" spans="1:10">
      <c r="A47" s="753" t="s">
        <v>193</v>
      </c>
      <c r="B47" s="753" t="s">
        <v>29</v>
      </c>
      <c r="C47" s="753"/>
      <c r="D47" s="753"/>
      <c r="E47" s="757" t="s">
        <v>1098</v>
      </c>
      <c r="F47" s="751">
        <v>4206256418</v>
      </c>
      <c r="G47" s="751">
        <v>883047950</v>
      </c>
      <c r="H47" s="751">
        <v>3143697290</v>
      </c>
      <c r="I47" s="751">
        <v>175110889</v>
      </c>
      <c r="J47" s="751">
        <v>4400289</v>
      </c>
    </row>
    <row r="48" spans="1:10" ht="26.4">
      <c r="A48" s="753" t="s">
        <v>193</v>
      </c>
      <c r="B48" s="753" t="s">
        <v>29</v>
      </c>
      <c r="C48" s="753" t="s">
        <v>486</v>
      </c>
      <c r="D48" s="753"/>
      <c r="E48" s="757" t="s">
        <v>487</v>
      </c>
      <c r="F48" s="751">
        <v>6286123</v>
      </c>
      <c r="G48" s="751">
        <v>0</v>
      </c>
      <c r="H48" s="751">
        <v>0</v>
      </c>
      <c r="I48" s="751">
        <v>1885834</v>
      </c>
      <c r="J48" s="751">
        <v>4400289</v>
      </c>
    </row>
    <row r="49" spans="1:10">
      <c r="A49" s="753" t="s">
        <v>193</v>
      </c>
      <c r="B49" s="753" t="s">
        <v>29</v>
      </c>
      <c r="C49" s="753" t="s">
        <v>486</v>
      </c>
      <c r="D49" s="753" t="s">
        <v>349</v>
      </c>
      <c r="E49" s="757" t="s">
        <v>2062</v>
      </c>
      <c r="F49" s="751">
        <v>97173</v>
      </c>
      <c r="G49" s="751">
        <v>0</v>
      </c>
      <c r="H49" s="751">
        <v>0</v>
      </c>
      <c r="I49" s="751">
        <v>29151</v>
      </c>
      <c r="J49" s="751">
        <v>68022</v>
      </c>
    </row>
    <row r="50" spans="1:10" ht="26.4">
      <c r="A50" s="753" t="s">
        <v>193</v>
      </c>
      <c r="B50" s="753" t="s">
        <v>29</v>
      </c>
      <c r="C50" s="753" t="s">
        <v>486</v>
      </c>
      <c r="D50" s="753" t="s">
        <v>488</v>
      </c>
      <c r="E50" s="757" t="s">
        <v>795</v>
      </c>
      <c r="F50" s="751">
        <v>6188950</v>
      </c>
      <c r="G50" s="751">
        <v>0</v>
      </c>
      <c r="H50" s="751">
        <v>0</v>
      </c>
      <c r="I50" s="751">
        <v>1856683</v>
      </c>
      <c r="J50" s="751">
        <v>4332267</v>
      </c>
    </row>
    <row r="51" spans="1:10">
      <c r="A51" s="753" t="s">
        <v>193</v>
      </c>
      <c r="B51" s="753" t="s">
        <v>29</v>
      </c>
      <c r="C51" s="753" t="s">
        <v>489</v>
      </c>
      <c r="D51" s="753"/>
      <c r="E51" s="757" t="s">
        <v>2043</v>
      </c>
      <c r="F51" s="751">
        <v>2966941321</v>
      </c>
      <c r="G51" s="751">
        <v>0</v>
      </c>
      <c r="H51" s="751">
        <v>2966941321</v>
      </c>
      <c r="I51" s="751">
        <v>0</v>
      </c>
      <c r="J51" s="751">
        <v>0</v>
      </c>
    </row>
    <row r="52" spans="1:10" ht="52.8">
      <c r="A52" s="753" t="s">
        <v>193</v>
      </c>
      <c r="B52" s="753" t="s">
        <v>29</v>
      </c>
      <c r="C52" s="753" t="s">
        <v>489</v>
      </c>
      <c r="D52" s="753" t="s">
        <v>491</v>
      </c>
      <c r="E52" s="757" t="s">
        <v>2044</v>
      </c>
      <c r="F52" s="751">
        <v>2966941321</v>
      </c>
      <c r="G52" s="751">
        <v>0</v>
      </c>
      <c r="H52" s="751">
        <v>2966941321</v>
      </c>
      <c r="I52" s="751">
        <v>0</v>
      </c>
      <c r="J52" s="751">
        <v>0</v>
      </c>
    </row>
    <row r="53" spans="1:10" ht="39.6">
      <c r="A53" s="753" t="s">
        <v>193</v>
      </c>
      <c r="B53" s="753" t="s">
        <v>29</v>
      </c>
      <c r="C53" s="753" t="s">
        <v>502</v>
      </c>
      <c r="D53" s="753"/>
      <c r="E53" s="757" t="s">
        <v>2052</v>
      </c>
      <c r="F53" s="751">
        <v>24447950</v>
      </c>
      <c r="G53" s="751">
        <v>24447950</v>
      </c>
      <c r="H53" s="751">
        <v>0</v>
      </c>
      <c r="I53" s="751">
        <v>0</v>
      </c>
      <c r="J53" s="751">
        <v>0</v>
      </c>
    </row>
    <row r="54" spans="1:10">
      <c r="A54" s="753" t="s">
        <v>193</v>
      </c>
      <c r="B54" s="753" t="s">
        <v>29</v>
      </c>
      <c r="C54" s="753" t="s">
        <v>502</v>
      </c>
      <c r="D54" s="753" t="s">
        <v>1093</v>
      </c>
      <c r="E54" s="757" t="s">
        <v>2053</v>
      </c>
      <c r="F54" s="751">
        <v>24447950</v>
      </c>
      <c r="G54" s="751">
        <v>24447950</v>
      </c>
      <c r="H54" s="751">
        <v>0</v>
      </c>
      <c r="I54" s="751">
        <v>0</v>
      </c>
      <c r="J54" s="751">
        <v>0</v>
      </c>
    </row>
    <row r="55" spans="1:10" ht="26.4">
      <c r="A55" s="753" t="s">
        <v>193</v>
      </c>
      <c r="B55" s="753" t="s">
        <v>29</v>
      </c>
      <c r="C55" s="753" t="s">
        <v>505</v>
      </c>
      <c r="D55" s="753"/>
      <c r="E55" s="757" t="s">
        <v>506</v>
      </c>
      <c r="F55" s="751">
        <v>2000000</v>
      </c>
      <c r="G55" s="751">
        <v>0</v>
      </c>
      <c r="H55" s="751">
        <v>2000000</v>
      </c>
      <c r="I55" s="751">
        <v>0</v>
      </c>
      <c r="J55" s="751">
        <v>0</v>
      </c>
    </row>
    <row r="56" spans="1:10">
      <c r="A56" s="753" t="s">
        <v>193</v>
      </c>
      <c r="B56" s="753" t="s">
        <v>29</v>
      </c>
      <c r="C56" s="753" t="s">
        <v>505</v>
      </c>
      <c r="D56" s="753" t="s">
        <v>833</v>
      </c>
      <c r="E56" s="757" t="s">
        <v>834</v>
      </c>
      <c r="F56" s="751">
        <v>2000000</v>
      </c>
      <c r="G56" s="751">
        <v>0</v>
      </c>
      <c r="H56" s="751">
        <v>2000000</v>
      </c>
      <c r="I56" s="751">
        <v>0</v>
      </c>
      <c r="J56" s="751">
        <v>0</v>
      </c>
    </row>
    <row r="57" spans="1:10" ht="26.4">
      <c r="A57" s="753" t="s">
        <v>193</v>
      </c>
      <c r="B57" s="753" t="s">
        <v>29</v>
      </c>
      <c r="C57" s="753" t="s">
        <v>278</v>
      </c>
      <c r="D57" s="753"/>
      <c r="E57" s="757" t="s">
        <v>2063</v>
      </c>
      <c r="F57" s="751">
        <v>340326444</v>
      </c>
      <c r="G57" s="751">
        <v>0</v>
      </c>
      <c r="H57" s="751">
        <v>170163221</v>
      </c>
      <c r="I57" s="751">
        <v>170163223</v>
      </c>
      <c r="J57" s="751">
        <v>0</v>
      </c>
    </row>
    <row r="58" spans="1:10">
      <c r="A58" s="753" t="s">
        <v>193</v>
      </c>
      <c r="B58" s="753" t="s">
        <v>29</v>
      </c>
      <c r="C58" s="753" t="s">
        <v>278</v>
      </c>
      <c r="D58" s="753" t="s">
        <v>279</v>
      </c>
      <c r="E58" s="757" t="s">
        <v>2064</v>
      </c>
      <c r="F58" s="751">
        <v>340326444</v>
      </c>
      <c r="G58" s="751">
        <v>0</v>
      </c>
      <c r="H58" s="751">
        <v>170163221</v>
      </c>
      <c r="I58" s="751">
        <v>170163223</v>
      </c>
      <c r="J58" s="751">
        <v>0</v>
      </c>
    </row>
    <row r="59" spans="1:10">
      <c r="A59" s="753" t="s">
        <v>193</v>
      </c>
      <c r="B59" s="753" t="s">
        <v>29</v>
      </c>
      <c r="C59" s="753" t="s">
        <v>265</v>
      </c>
      <c r="D59" s="753"/>
      <c r="E59" s="757" t="s">
        <v>266</v>
      </c>
      <c r="F59" s="751">
        <v>589412000</v>
      </c>
      <c r="G59" s="751">
        <v>589412000</v>
      </c>
      <c r="H59" s="751">
        <v>0</v>
      </c>
      <c r="I59" s="751">
        <v>0</v>
      </c>
      <c r="J59" s="751">
        <v>0</v>
      </c>
    </row>
    <row r="60" spans="1:10" ht="39.6">
      <c r="A60" s="753" t="s">
        <v>193</v>
      </c>
      <c r="B60" s="753" t="s">
        <v>29</v>
      </c>
      <c r="C60" s="753" t="s">
        <v>265</v>
      </c>
      <c r="D60" s="753" t="s">
        <v>268</v>
      </c>
      <c r="E60" s="757" t="s">
        <v>2059</v>
      </c>
      <c r="F60" s="751">
        <v>585912000</v>
      </c>
      <c r="G60" s="751">
        <v>585912000</v>
      </c>
      <c r="H60" s="751">
        <v>0</v>
      </c>
      <c r="I60" s="751">
        <v>0</v>
      </c>
      <c r="J60" s="751">
        <v>0</v>
      </c>
    </row>
    <row r="61" spans="1:10" ht="26.4">
      <c r="A61" s="753" t="s">
        <v>193</v>
      </c>
      <c r="B61" s="753" t="s">
        <v>29</v>
      </c>
      <c r="C61" s="753" t="s">
        <v>265</v>
      </c>
      <c r="D61" s="753" t="s">
        <v>399</v>
      </c>
      <c r="E61" s="757" t="s">
        <v>2096</v>
      </c>
      <c r="F61" s="751">
        <v>3500000</v>
      </c>
      <c r="G61" s="751">
        <v>3500000</v>
      </c>
      <c r="H61" s="751">
        <v>0</v>
      </c>
      <c r="I61" s="751">
        <v>0</v>
      </c>
      <c r="J61" s="751">
        <v>0</v>
      </c>
    </row>
    <row r="62" spans="1:10">
      <c r="A62" s="753" t="s">
        <v>193</v>
      </c>
      <c r="B62" s="753" t="s">
        <v>29</v>
      </c>
      <c r="C62" s="753" t="s">
        <v>274</v>
      </c>
      <c r="D62" s="753"/>
      <c r="E62" s="757" t="s">
        <v>275</v>
      </c>
      <c r="F62" s="751">
        <v>269188000</v>
      </c>
      <c r="G62" s="751">
        <v>269188000</v>
      </c>
      <c r="H62" s="751">
        <v>0</v>
      </c>
      <c r="I62" s="751">
        <v>0</v>
      </c>
      <c r="J62" s="751">
        <v>0</v>
      </c>
    </row>
    <row r="63" spans="1:10">
      <c r="A63" s="753" t="s">
        <v>193</v>
      </c>
      <c r="B63" s="753" t="s">
        <v>29</v>
      </c>
      <c r="C63" s="753" t="s">
        <v>274</v>
      </c>
      <c r="D63" s="753" t="s">
        <v>1097</v>
      </c>
      <c r="E63" s="757" t="s">
        <v>2060</v>
      </c>
      <c r="F63" s="751">
        <v>269188000</v>
      </c>
      <c r="G63" s="751">
        <v>269188000</v>
      </c>
      <c r="H63" s="751">
        <v>0</v>
      </c>
      <c r="I63" s="751">
        <v>0</v>
      </c>
      <c r="J63" s="751">
        <v>0</v>
      </c>
    </row>
    <row r="64" spans="1:10">
      <c r="A64" s="753" t="s">
        <v>193</v>
      </c>
      <c r="B64" s="753" t="s">
        <v>29</v>
      </c>
      <c r="C64" s="753" t="s">
        <v>495</v>
      </c>
      <c r="D64" s="753"/>
      <c r="E64" s="757" t="s">
        <v>496</v>
      </c>
      <c r="F64" s="751">
        <v>7654580</v>
      </c>
      <c r="G64" s="751">
        <v>0</v>
      </c>
      <c r="H64" s="751">
        <v>4592748</v>
      </c>
      <c r="I64" s="751">
        <v>3061832</v>
      </c>
      <c r="J64" s="751">
        <v>0</v>
      </c>
    </row>
    <row r="65" spans="1:10" ht="52.8">
      <c r="A65" s="753" t="s">
        <v>193</v>
      </c>
      <c r="B65" s="753" t="s">
        <v>29</v>
      </c>
      <c r="C65" s="753" t="s">
        <v>495</v>
      </c>
      <c r="D65" s="753" t="s">
        <v>813</v>
      </c>
      <c r="E65" s="757" t="s">
        <v>2081</v>
      </c>
      <c r="F65" s="751">
        <v>7654580</v>
      </c>
      <c r="G65" s="751">
        <v>0</v>
      </c>
      <c r="H65" s="751">
        <v>4592748</v>
      </c>
      <c r="I65" s="751">
        <v>3061832</v>
      </c>
      <c r="J65" s="751">
        <v>0</v>
      </c>
    </row>
    <row r="66" spans="1:10">
      <c r="A66" s="753" t="s">
        <v>193</v>
      </c>
      <c r="B66" s="753" t="s">
        <v>196</v>
      </c>
      <c r="C66" s="753"/>
      <c r="D66" s="753"/>
      <c r="E66" s="757" t="s">
        <v>2065</v>
      </c>
      <c r="F66" s="751">
        <v>24458350</v>
      </c>
      <c r="G66" s="751">
        <v>0</v>
      </c>
      <c r="H66" s="751">
        <v>24458350</v>
      </c>
      <c r="I66" s="751">
        <v>0</v>
      </c>
      <c r="J66" s="751">
        <v>0</v>
      </c>
    </row>
    <row r="67" spans="1:10">
      <c r="A67" s="753" t="s">
        <v>193</v>
      </c>
      <c r="B67" s="753" t="s">
        <v>196</v>
      </c>
      <c r="C67" s="753" t="s">
        <v>495</v>
      </c>
      <c r="D67" s="753"/>
      <c r="E67" s="757" t="s">
        <v>496</v>
      </c>
      <c r="F67" s="751">
        <v>24458350</v>
      </c>
      <c r="G67" s="751">
        <v>0</v>
      </c>
      <c r="H67" s="751">
        <v>24458350</v>
      </c>
      <c r="I67" s="751">
        <v>0</v>
      </c>
      <c r="J67" s="751">
        <v>0</v>
      </c>
    </row>
    <row r="68" spans="1:10" ht="26.4">
      <c r="A68" s="753" t="s">
        <v>193</v>
      </c>
      <c r="B68" s="753" t="s">
        <v>196</v>
      </c>
      <c r="C68" s="753" t="s">
        <v>495</v>
      </c>
      <c r="D68" s="753" t="s">
        <v>835</v>
      </c>
      <c r="E68" s="757" t="s">
        <v>2086</v>
      </c>
      <c r="F68" s="751">
        <v>24458350</v>
      </c>
      <c r="G68" s="751">
        <v>0</v>
      </c>
      <c r="H68" s="751">
        <v>24458350</v>
      </c>
      <c r="I68" s="751">
        <v>0</v>
      </c>
      <c r="J68" s="751">
        <v>0</v>
      </c>
    </row>
    <row r="69" spans="1:10">
      <c r="A69" s="753" t="s">
        <v>193</v>
      </c>
      <c r="B69" s="753" t="s">
        <v>34</v>
      </c>
      <c r="C69" s="753"/>
      <c r="D69" s="753"/>
      <c r="E69" s="757" t="s">
        <v>270</v>
      </c>
      <c r="F69" s="751">
        <v>8882415814</v>
      </c>
      <c r="G69" s="751">
        <v>8872144215</v>
      </c>
      <c r="H69" s="751">
        <v>10271599</v>
      </c>
      <c r="I69" s="751">
        <v>0</v>
      </c>
      <c r="J69" s="751">
        <v>0</v>
      </c>
    </row>
    <row r="70" spans="1:10">
      <c r="A70" s="753" t="s">
        <v>193</v>
      </c>
      <c r="B70" s="753" t="s">
        <v>34</v>
      </c>
      <c r="C70" s="753" t="s">
        <v>498</v>
      </c>
      <c r="D70" s="753"/>
      <c r="E70" s="757" t="s">
        <v>216</v>
      </c>
      <c r="F70" s="751">
        <v>2391241</v>
      </c>
      <c r="G70" s="751">
        <v>0</v>
      </c>
      <c r="H70" s="751">
        <v>2391241</v>
      </c>
      <c r="I70" s="751">
        <v>0</v>
      </c>
      <c r="J70" s="751">
        <v>0</v>
      </c>
    </row>
    <row r="71" spans="1:10" ht="26.4">
      <c r="A71" s="753" t="s">
        <v>193</v>
      </c>
      <c r="B71" s="753" t="s">
        <v>34</v>
      </c>
      <c r="C71" s="753" t="s">
        <v>498</v>
      </c>
      <c r="D71" s="753" t="s">
        <v>499</v>
      </c>
      <c r="E71" s="757" t="s">
        <v>792</v>
      </c>
      <c r="F71" s="751">
        <v>2391241</v>
      </c>
      <c r="G71" s="751">
        <v>0</v>
      </c>
      <c r="H71" s="751">
        <v>2391241</v>
      </c>
      <c r="I71" s="751">
        <v>0</v>
      </c>
      <c r="J71" s="751">
        <v>0</v>
      </c>
    </row>
    <row r="72" spans="1:10">
      <c r="A72" s="753" t="s">
        <v>193</v>
      </c>
      <c r="B72" s="753" t="s">
        <v>34</v>
      </c>
      <c r="C72" s="753" t="s">
        <v>289</v>
      </c>
      <c r="D72" s="753"/>
      <c r="E72" s="757" t="s">
        <v>194</v>
      </c>
      <c r="F72" s="751">
        <v>7594400</v>
      </c>
      <c r="G72" s="751">
        <v>0</v>
      </c>
      <c r="H72" s="751">
        <v>7594400</v>
      </c>
      <c r="I72" s="751">
        <v>0</v>
      </c>
      <c r="J72" s="751">
        <v>0</v>
      </c>
    </row>
    <row r="73" spans="1:10" ht="52.8">
      <c r="A73" s="753" t="s">
        <v>193</v>
      </c>
      <c r="B73" s="753" t="s">
        <v>34</v>
      </c>
      <c r="C73" s="753" t="s">
        <v>289</v>
      </c>
      <c r="D73" s="753" t="s">
        <v>482</v>
      </c>
      <c r="E73" s="757" t="s">
        <v>2042</v>
      </c>
      <c r="F73" s="751">
        <v>7594400</v>
      </c>
      <c r="G73" s="751">
        <v>0</v>
      </c>
      <c r="H73" s="751">
        <v>7594400</v>
      </c>
      <c r="I73" s="751">
        <v>0</v>
      </c>
      <c r="J73" s="751">
        <v>0</v>
      </c>
    </row>
    <row r="74" spans="1:10">
      <c r="A74" s="753" t="s">
        <v>193</v>
      </c>
      <c r="B74" s="753" t="s">
        <v>34</v>
      </c>
      <c r="C74" s="753" t="s">
        <v>271</v>
      </c>
      <c r="D74" s="753"/>
      <c r="E74" s="757" t="s">
        <v>2066</v>
      </c>
      <c r="F74" s="751">
        <v>3908999234</v>
      </c>
      <c r="G74" s="751">
        <v>3908999234</v>
      </c>
      <c r="H74" s="751">
        <v>0</v>
      </c>
      <c r="I74" s="751">
        <v>0</v>
      </c>
      <c r="J74" s="751">
        <v>0</v>
      </c>
    </row>
    <row r="75" spans="1:10">
      <c r="A75" s="753" t="s">
        <v>193</v>
      </c>
      <c r="B75" s="753" t="s">
        <v>34</v>
      </c>
      <c r="C75" s="753" t="s">
        <v>271</v>
      </c>
      <c r="D75" s="753" t="s">
        <v>272</v>
      </c>
      <c r="E75" s="757" t="s">
        <v>2067</v>
      </c>
      <c r="F75" s="751">
        <v>3629177338</v>
      </c>
      <c r="G75" s="751">
        <v>3629177338</v>
      </c>
      <c r="H75" s="751">
        <v>0</v>
      </c>
      <c r="I75" s="751">
        <v>0</v>
      </c>
      <c r="J75" s="751">
        <v>0</v>
      </c>
    </row>
    <row r="76" spans="1:10">
      <c r="A76" s="753" t="s">
        <v>193</v>
      </c>
      <c r="B76" s="753" t="s">
        <v>34</v>
      </c>
      <c r="C76" s="753" t="s">
        <v>271</v>
      </c>
      <c r="D76" s="753" t="s">
        <v>273</v>
      </c>
      <c r="E76" s="757" t="s">
        <v>2068</v>
      </c>
      <c r="F76" s="751">
        <v>279821896</v>
      </c>
      <c r="G76" s="751">
        <v>279821896</v>
      </c>
      <c r="H76" s="751">
        <v>0</v>
      </c>
      <c r="I76" s="751">
        <v>0</v>
      </c>
      <c r="J76" s="751">
        <v>0</v>
      </c>
    </row>
    <row r="77" spans="1:10">
      <c r="A77" s="753" t="s">
        <v>193</v>
      </c>
      <c r="B77" s="753" t="s">
        <v>34</v>
      </c>
      <c r="C77" s="753" t="s">
        <v>265</v>
      </c>
      <c r="D77" s="753"/>
      <c r="E77" s="757" t="s">
        <v>266</v>
      </c>
      <c r="F77" s="751">
        <v>2460486750</v>
      </c>
      <c r="G77" s="751">
        <v>2460486750</v>
      </c>
      <c r="H77" s="751">
        <v>0</v>
      </c>
      <c r="I77" s="751">
        <v>0</v>
      </c>
      <c r="J77" s="751">
        <v>0</v>
      </c>
    </row>
    <row r="78" spans="1:10" ht="26.4">
      <c r="A78" s="753" t="s">
        <v>193</v>
      </c>
      <c r="B78" s="753" t="s">
        <v>34</v>
      </c>
      <c r="C78" s="753" t="s">
        <v>265</v>
      </c>
      <c r="D78" s="753" t="s">
        <v>1088</v>
      </c>
      <c r="E78" s="757" t="s">
        <v>2041</v>
      </c>
      <c r="F78" s="751">
        <v>1343160000</v>
      </c>
      <c r="G78" s="751">
        <v>1343160000</v>
      </c>
      <c r="H78" s="751">
        <v>0</v>
      </c>
      <c r="I78" s="751">
        <v>0</v>
      </c>
      <c r="J78" s="751">
        <v>0</v>
      </c>
    </row>
    <row r="79" spans="1:10" ht="26.4">
      <c r="A79" s="753" t="s">
        <v>193</v>
      </c>
      <c r="B79" s="753" t="s">
        <v>34</v>
      </c>
      <c r="C79" s="753" t="s">
        <v>265</v>
      </c>
      <c r="D79" s="753" t="s">
        <v>1100</v>
      </c>
      <c r="E79" s="757" t="s">
        <v>2069</v>
      </c>
      <c r="F79" s="751">
        <v>1117273550</v>
      </c>
      <c r="G79" s="751">
        <v>1117273550</v>
      </c>
      <c r="H79" s="751">
        <v>0</v>
      </c>
      <c r="I79" s="751">
        <v>0</v>
      </c>
      <c r="J79" s="751">
        <v>0</v>
      </c>
    </row>
    <row r="80" spans="1:10" ht="52.8">
      <c r="A80" s="753" t="s">
        <v>193</v>
      </c>
      <c r="B80" s="753" t="s">
        <v>34</v>
      </c>
      <c r="C80" s="753" t="s">
        <v>265</v>
      </c>
      <c r="D80" s="753" t="s">
        <v>401</v>
      </c>
      <c r="E80" s="757" t="s">
        <v>2070</v>
      </c>
      <c r="F80" s="751">
        <v>53200</v>
      </c>
      <c r="G80" s="751">
        <v>53200</v>
      </c>
      <c r="H80" s="751">
        <v>0</v>
      </c>
      <c r="I80" s="751">
        <v>0</v>
      </c>
      <c r="J80" s="751">
        <v>0</v>
      </c>
    </row>
    <row r="81" spans="1:10">
      <c r="A81" s="753" t="s">
        <v>193</v>
      </c>
      <c r="B81" s="753" t="s">
        <v>34</v>
      </c>
      <c r="C81" s="753" t="s">
        <v>274</v>
      </c>
      <c r="D81" s="753"/>
      <c r="E81" s="757" t="s">
        <v>275</v>
      </c>
      <c r="F81" s="751">
        <v>2499363204</v>
      </c>
      <c r="G81" s="751">
        <v>2499363204</v>
      </c>
      <c r="H81" s="751">
        <v>0</v>
      </c>
      <c r="I81" s="751">
        <v>0</v>
      </c>
      <c r="J81" s="751">
        <v>0</v>
      </c>
    </row>
    <row r="82" spans="1:10" ht="39.6">
      <c r="A82" s="753" t="s">
        <v>193</v>
      </c>
      <c r="B82" s="753" t="s">
        <v>34</v>
      </c>
      <c r="C82" s="753" t="s">
        <v>274</v>
      </c>
      <c r="D82" s="753" t="s">
        <v>276</v>
      </c>
      <c r="E82" s="757" t="s">
        <v>2071</v>
      </c>
      <c r="F82" s="751">
        <v>2367790204</v>
      </c>
      <c r="G82" s="751">
        <v>2367790204</v>
      </c>
      <c r="H82" s="751">
        <v>0</v>
      </c>
      <c r="I82" s="751">
        <v>0</v>
      </c>
      <c r="J82" s="751">
        <v>0</v>
      </c>
    </row>
    <row r="83" spans="1:10" ht="52.8">
      <c r="A83" s="753" t="s">
        <v>193</v>
      </c>
      <c r="B83" s="753" t="s">
        <v>34</v>
      </c>
      <c r="C83" s="753" t="s">
        <v>274</v>
      </c>
      <c r="D83" s="753" t="s">
        <v>2803</v>
      </c>
      <c r="E83" s="757" t="s">
        <v>2804</v>
      </c>
      <c r="F83" s="751">
        <v>131573000</v>
      </c>
      <c r="G83" s="751">
        <v>131573000</v>
      </c>
      <c r="H83" s="751">
        <v>0</v>
      </c>
      <c r="I83" s="751">
        <v>0</v>
      </c>
      <c r="J83" s="751">
        <v>0</v>
      </c>
    </row>
    <row r="84" spans="1:10">
      <c r="A84" s="753" t="s">
        <v>193</v>
      </c>
      <c r="B84" s="753" t="s">
        <v>34</v>
      </c>
      <c r="C84" s="753" t="s">
        <v>495</v>
      </c>
      <c r="D84" s="753"/>
      <c r="E84" s="757" t="s">
        <v>496</v>
      </c>
      <c r="F84" s="751">
        <v>3580985</v>
      </c>
      <c r="G84" s="751">
        <v>3295027</v>
      </c>
      <c r="H84" s="751">
        <v>285958</v>
      </c>
      <c r="I84" s="751">
        <v>0</v>
      </c>
      <c r="J84" s="751">
        <v>0</v>
      </c>
    </row>
    <row r="85" spans="1:10" ht="26.4">
      <c r="A85" s="753" t="s">
        <v>193</v>
      </c>
      <c r="B85" s="753" t="s">
        <v>34</v>
      </c>
      <c r="C85" s="753" t="s">
        <v>495</v>
      </c>
      <c r="D85" s="753" t="s">
        <v>847</v>
      </c>
      <c r="E85" s="757" t="s">
        <v>848</v>
      </c>
      <c r="F85" s="751">
        <v>162622</v>
      </c>
      <c r="G85" s="751">
        <v>0</v>
      </c>
      <c r="H85" s="751">
        <v>162622</v>
      </c>
      <c r="I85" s="751">
        <v>0</v>
      </c>
      <c r="J85" s="751">
        <v>0</v>
      </c>
    </row>
    <row r="86" spans="1:10" ht="66">
      <c r="A86" s="753" t="s">
        <v>193</v>
      </c>
      <c r="B86" s="753" t="s">
        <v>34</v>
      </c>
      <c r="C86" s="753" t="s">
        <v>495</v>
      </c>
      <c r="D86" s="753" t="s">
        <v>836</v>
      </c>
      <c r="E86" s="757" t="s">
        <v>837</v>
      </c>
      <c r="F86" s="751">
        <v>123336</v>
      </c>
      <c r="G86" s="751">
        <v>0</v>
      </c>
      <c r="H86" s="751">
        <v>123336</v>
      </c>
      <c r="I86" s="751">
        <v>0</v>
      </c>
      <c r="J86" s="751">
        <v>0</v>
      </c>
    </row>
    <row r="87" spans="1:10" ht="52.8">
      <c r="A87" s="753" t="s">
        <v>193</v>
      </c>
      <c r="B87" s="753" t="s">
        <v>34</v>
      </c>
      <c r="C87" s="753" t="s">
        <v>495</v>
      </c>
      <c r="D87" s="753" t="s">
        <v>1102</v>
      </c>
      <c r="E87" s="757" t="s">
        <v>2072</v>
      </c>
      <c r="F87" s="751">
        <v>852027</v>
      </c>
      <c r="G87" s="751">
        <v>852027</v>
      </c>
      <c r="H87" s="751">
        <v>0</v>
      </c>
      <c r="I87" s="751">
        <v>0</v>
      </c>
      <c r="J87" s="751">
        <v>0</v>
      </c>
    </row>
    <row r="88" spans="1:10" ht="52.8">
      <c r="A88" s="753" t="s">
        <v>193</v>
      </c>
      <c r="B88" s="753" t="s">
        <v>34</v>
      </c>
      <c r="C88" s="753" t="s">
        <v>495</v>
      </c>
      <c r="D88" s="753" t="s">
        <v>46</v>
      </c>
      <c r="E88" s="757" t="s">
        <v>2061</v>
      </c>
      <c r="F88" s="751">
        <v>2443000</v>
      </c>
      <c r="G88" s="751">
        <v>2443000</v>
      </c>
      <c r="H88" s="751">
        <v>0</v>
      </c>
      <c r="I88" s="751">
        <v>0</v>
      </c>
      <c r="J88" s="751">
        <v>0</v>
      </c>
    </row>
    <row r="89" spans="1:10">
      <c r="A89" s="753" t="s">
        <v>193</v>
      </c>
      <c r="B89" s="753" t="s">
        <v>77</v>
      </c>
      <c r="C89" s="753"/>
      <c r="D89" s="753"/>
      <c r="E89" s="757" t="s">
        <v>2073</v>
      </c>
      <c r="F89" s="751">
        <v>3514490050</v>
      </c>
      <c r="G89" s="751">
        <v>3513586000</v>
      </c>
      <c r="H89" s="751">
        <v>904050</v>
      </c>
      <c r="I89" s="751">
        <v>0</v>
      </c>
      <c r="J89" s="751">
        <v>0</v>
      </c>
    </row>
    <row r="90" spans="1:10">
      <c r="A90" s="753" t="s">
        <v>193</v>
      </c>
      <c r="B90" s="753" t="s">
        <v>77</v>
      </c>
      <c r="C90" s="753" t="s">
        <v>265</v>
      </c>
      <c r="D90" s="753"/>
      <c r="E90" s="757" t="s">
        <v>266</v>
      </c>
      <c r="F90" s="751">
        <v>2445882000</v>
      </c>
      <c r="G90" s="751">
        <v>2445882000</v>
      </c>
      <c r="H90" s="751">
        <v>0</v>
      </c>
      <c r="I90" s="751">
        <v>0</v>
      </c>
      <c r="J90" s="751">
        <v>0</v>
      </c>
    </row>
    <row r="91" spans="1:10" ht="26.4">
      <c r="A91" s="753" t="s">
        <v>193</v>
      </c>
      <c r="B91" s="753" t="s">
        <v>77</v>
      </c>
      <c r="C91" s="753" t="s">
        <v>265</v>
      </c>
      <c r="D91" s="753" t="s">
        <v>1141</v>
      </c>
      <c r="E91" s="757" t="s">
        <v>1142</v>
      </c>
      <c r="F91" s="751">
        <v>239625000</v>
      </c>
      <c r="G91" s="751">
        <v>239625000</v>
      </c>
      <c r="H91" s="751">
        <v>0</v>
      </c>
      <c r="I91" s="751">
        <v>0</v>
      </c>
      <c r="J91" s="751">
        <v>0</v>
      </c>
    </row>
    <row r="92" spans="1:10" ht="52.8">
      <c r="A92" s="753" t="s">
        <v>193</v>
      </c>
      <c r="B92" s="753" t="s">
        <v>77</v>
      </c>
      <c r="C92" s="753" t="s">
        <v>265</v>
      </c>
      <c r="D92" s="753" t="s">
        <v>2707</v>
      </c>
      <c r="E92" s="757" t="s">
        <v>2708</v>
      </c>
      <c r="F92" s="751">
        <v>1193000</v>
      </c>
      <c r="G92" s="751">
        <v>1193000</v>
      </c>
      <c r="H92" s="751">
        <v>0</v>
      </c>
      <c r="I92" s="751">
        <v>0</v>
      </c>
      <c r="J92" s="751">
        <v>0</v>
      </c>
    </row>
    <row r="93" spans="1:10" ht="26.4">
      <c r="A93" s="753" t="s">
        <v>193</v>
      </c>
      <c r="B93" s="753" t="s">
        <v>77</v>
      </c>
      <c r="C93" s="753" t="s">
        <v>265</v>
      </c>
      <c r="D93" s="753" t="s">
        <v>1143</v>
      </c>
      <c r="E93" s="757" t="s">
        <v>1144</v>
      </c>
      <c r="F93" s="751">
        <v>149175000</v>
      </c>
      <c r="G93" s="751">
        <v>149175000</v>
      </c>
      <c r="H93" s="751">
        <v>0</v>
      </c>
      <c r="I93" s="751">
        <v>0</v>
      </c>
      <c r="J93" s="751">
        <v>0</v>
      </c>
    </row>
    <row r="94" spans="1:10" ht="39.6">
      <c r="A94" s="753" t="s">
        <v>193</v>
      </c>
      <c r="B94" s="753" t="s">
        <v>77</v>
      </c>
      <c r="C94" s="753" t="s">
        <v>265</v>
      </c>
      <c r="D94" s="753" t="s">
        <v>2805</v>
      </c>
      <c r="E94" s="757" t="s">
        <v>2806</v>
      </c>
      <c r="F94" s="751">
        <v>2055889000</v>
      </c>
      <c r="G94" s="751">
        <v>2055889000</v>
      </c>
      <c r="H94" s="751">
        <v>0</v>
      </c>
      <c r="I94" s="751">
        <v>0</v>
      </c>
      <c r="J94" s="751">
        <v>0</v>
      </c>
    </row>
    <row r="95" spans="1:10">
      <c r="A95" s="753" t="s">
        <v>193</v>
      </c>
      <c r="B95" s="753" t="s">
        <v>77</v>
      </c>
      <c r="C95" s="753" t="s">
        <v>274</v>
      </c>
      <c r="D95" s="753"/>
      <c r="E95" s="757" t="s">
        <v>275</v>
      </c>
      <c r="F95" s="751">
        <v>1043620000</v>
      </c>
      <c r="G95" s="751">
        <v>1043620000</v>
      </c>
      <c r="H95" s="751">
        <v>0</v>
      </c>
      <c r="I95" s="751">
        <v>0</v>
      </c>
      <c r="J95" s="751">
        <v>0</v>
      </c>
    </row>
    <row r="96" spans="1:10">
      <c r="A96" s="753" t="s">
        <v>193</v>
      </c>
      <c r="B96" s="753" t="s">
        <v>77</v>
      </c>
      <c r="C96" s="753" t="s">
        <v>274</v>
      </c>
      <c r="D96" s="753" t="s">
        <v>1097</v>
      </c>
      <c r="E96" s="757" t="s">
        <v>2060</v>
      </c>
      <c r="F96" s="751">
        <v>1043620000</v>
      </c>
      <c r="G96" s="751">
        <v>1043620000</v>
      </c>
      <c r="H96" s="751">
        <v>0</v>
      </c>
      <c r="I96" s="751">
        <v>0</v>
      </c>
      <c r="J96" s="751">
        <v>0</v>
      </c>
    </row>
    <row r="97" spans="1:10">
      <c r="A97" s="753" t="s">
        <v>193</v>
      </c>
      <c r="B97" s="753" t="s">
        <v>77</v>
      </c>
      <c r="C97" s="753" t="s">
        <v>495</v>
      </c>
      <c r="D97" s="753"/>
      <c r="E97" s="757" t="s">
        <v>496</v>
      </c>
      <c r="F97" s="751">
        <v>24988050</v>
      </c>
      <c r="G97" s="751">
        <v>24084000</v>
      </c>
      <c r="H97" s="751">
        <v>904050</v>
      </c>
      <c r="I97" s="751">
        <v>0</v>
      </c>
      <c r="J97" s="751">
        <v>0</v>
      </c>
    </row>
    <row r="98" spans="1:10" ht="26.4">
      <c r="A98" s="753" t="s">
        <v>193</v>
      </c>
      <c r="B98" s="753" t="s">
        <v>77</v>
      </c>
      <c r="C98" s="753" t="s">
        <v>495</v>
      </c>
      <c r="D98" s="753" t="s">
        <v>835</v>
      </c>
      <c r="E98" s="757" t="s">
        <v>2086</v>
      </c>
      <c r="F98" s="751">
        <v>904050</v>
      </c>
      <c r="G98" s="751">
        <v>0</v>
      </c>
      <c r="H98" s="751">
        <v>904050</v>
      </c>
      <c r="I98" s="751">
        <v>0</v>
      </c>
      <c r="J98" s="751">
        <v>0</v>
      </c>
    </row>
    <row r="99" spans="1:10" ht="52.8">
      <c r="A99" s="753" t="s">
        <v>193</v>
      </c>
      <c r="B99" s="753" t="s">
        <v>77</v>
      </c>
      <c r="C99" s="753" t="s">
        <v>495</v>
      </c>
      <c r="D99" s="753" t="s">
        <v>2679</v>
      </c>
      <c r="E99" s="757" t="s">
        <v>2680</v>
      </c>
      <c r="F99" s="751">
        <v>2700000</v>
      </c>
      <c r="G99" s="751">
        <v>2700000</v>
      </c>
      <c r="H99" s="751">
        <v>0</v>
      </c>
      <c r="I99" s="751">
        <v>0</v>
      </c>
      <c r="J99" s="751">
        <v>0</v>
      </c>
    </row>
    <row r="100" spans="1:10" ht="52.8">
      <c r="A100" s="753" t="s">
        <v>193</v>
      </c>
      <c r="B100" s="753" t="s">
        <v>77</v>
      </c>
      <c r="C100" s="753" t="s">
        <v>495</v>
      </c>
      <c r="D100" s="753" t="s">
        <v>46</v>
      </c>
      <c r="E100" s="757" t="s">
        <v>2061</v>
      </c>
      <c r="F100" s="751">
        <v>21384000</v>
      </c>
      <c r="G100" s="751">
        <v>21384000</v>
      </c>
      <c r="H100" s="751">
        <v>0</v>
      </c>
      <c r="I100" s="751">
        <v>0</v>
      </c>
      <c r="J100" s="751">
        <v>0</v>
      </c>
    </row>
    <row r="101" spans="1:10">
      <c r="A101" s="753" t="s">
        <v>193</v>
      </c>
      <c r="B101" s="753" t="s">
        <v>340</v>
      </c>
      <c r="C101" s="753"/>
      <c r="D101" s="753"/>
      <c r="E101" s="757" t="s">
        <v>341</v>
      </c>
      <c r="F101" s="751">
        <v>4863754431</v>
      </c>
      <c r="G101" s="751">
        <v>4808781622</v>
      </c>
      <c r="H101" s="751">
        <v>54972809</v>
      </c>
      <c r="I101" s="751">
        <v>0</v>
      </c>
      <c r="J101" s="751">
        <v>0</v>
      </c>
    </row>
    <row r="102" spans="1:10">
      <c r="A102" s="753" t="s">
        <v>193</v>
      </c>
      <c r="B102" s="753" t="s">
        <v>340</v>
      </c>
      <c r="C102" s="753" t="s">
        <v>498</v>
      </c>
      <c r="D102" s="753"/>
      <c r="E102" s="757" t="s">
        <v>216</v>
      </c>
      <c r="F102" s="751">
        <v>52072538</v>
      </c>
      <c r="G102" s="751">
        <v>0</v>
      </c>
      <c r="H102" s="751">
        <v>52072538</v>
      </c>
      <c r="I102" s="751">
        <v>0</v>
      </c>
      <c r="J102" s="751">
        <v>0</v>
      </c>
    </row>
    <row r="103" spans="1:10" ht="26.4">
      <c r="A103" s="753" t="s">
        <v>193</v>
      </c>
      <c r="B103" s="753" t="s">
        <v>340</v>
      </c>
      <c r="C103" s="753" t="s">
        <v>498</v>
      </c>
      <c r="D103" s="753" t="s">
        <v>499</v>
      </c>
      <c r="E103" s="757" t="s">
        <v>792</v>
      </c>
      <c r="F103" s="751">
        <v>52072538</v>
      </c>
      <c r="G103" s="751">
        <v>0</v>
      </c>
      <c r="H103" s="751">
        <v>52072538</v>
      </c>
      <c r="I103" s="751">
        <v>0</v>
      </c>
      <c r="J103" s="751">
        <v>0</v>
      </c>
    </row>
    <row r="104" spans="1:10">
      <c r="A104" s="753" t="s">
        <v>193</v>
      </c>
      <c r="B104" s="753" t="s">
        <v>340</v>
      </c>
      <c r="C104" s="753" t="s">
        <v>289</v>
      </c>
      <c r="D104" s="753"/>
      <c r="E104" s="757" t="s">
        <v>194</v>
      </c>
      <c r="F104" s="751">
        <v>1239699</v>
      </c>
      <c r="G104" s="751">
        <v>0</v>
      </c>
      <c r="H104" s="751">
        <v>1239699</v>
      </c>
      <c r="I104" s="751">
        <v>0</v>
      </c>
      <c r="J104" s="751">
        <v>0</v>
      </c>
    </row>
    <row r="105" spans="1:10" ht="52.8">
      <c r="A105" s="753" t="s">
        <v>193</v>
      </c>
      <c r="B105" s="753" t="s">
        <v>340</v>
      </c>
      <c r="C105" s="753" t="s">
        <v>289</v>
      </c>
      <c r="D105" s="753" t="s">
        <v>482</v>
      </c>
      <c r="E105" s="757" t="s">
        <v>2042</v>
      </c>
      <c r="F105" s="751">
        <v>1239699</v>
      </c>
      <c r="G105" s="751">
        <v>0</v>
      </c>
      <c r="H105" s="751">
        <v>1239699</v>
      </c>
      <c r="I105" s="751">
        <v>0</v>
      </c>
      <c r="J105" s="751">
        <v>0</v>
      </c>
    </row>
    <row r="106" spans="1:10">
      <c r="A106" s="753" t="s">
        <v>193</v>
      </c>
      <c r="B106" s="753" t="s">
        <v>340</v>
      </c>
      <c r="C106" s="753" t="s">
        <v>489</v>
      </c>
      <c r="D106" s="753"/>
      <c r="E106" s="757" t="s">
        <v>2043</v>
      </c>
      <c r="F106" s="751">
        <v>1239699</v>
      </c>
      <c r="G106" s="751">
        <v>0</v>
      </c>
      <c r="H106" s="751">
        <v>1239699</v>
      </c>
      <c r="I106" s="751">
        <v>0</v>
      </c>
      <c r="J106" s="751">
        <v>0</v>
      </c>
    </row>
    <row r="107" spans="1:10" ht="52.8">
      <c r="A107" s="753" t="s">
        <v>193</v>
      </c>
      <c r="B107" s="753" t="s">
        <v>340</v>
      </c>
      <c r="C107" s="753" t="s">
        <v>489</v>
      </c>
      <c r="D107" s="753" t="s">
        <v>491</v>
      </c>
      <c r="E107" s="757" t="s">
        <v>2044</v>
      </c>
      <c r="F107" s="751">
        <v>1239699</v>
      </c>
      <c r="G107" s="751">
        <v>0</v>
      </c>
      <c r="H107" s="751">
        <v>1239699</v>
      </c>
      <c r="I107" s="751">
        <v>0</v>
      </c>
      <c r="J107" s="751">
        <v>0</v>
      </c>
    </row>
    <row r="108" spans="1:10" ht="26.4">
      <c r="A108" s="753" t="s">
        <v>193</v>
      </c>
      <c r="B108" s="753" t="s">
        <v>340</v>
      </c>
      <c r="C108" s="753" t="s">
        <v>1101</v>
      </c>
      <c r="D108" s="753"/>
      <c r="E108" s="757" t="s">
        <v>2074</v>
      </c>
      <c r="F108" s="751">
        <v>2972000000</v>
      </c>
      <c r="G108" s="751">
        <v>2972000000</v>
      </c>
      <c r="H108" s="751">
        <v>0</v>
      </c>
      <c r="I108" s="751">
        <v>0</v>
      </c>
      <c r="J108" s="751">
        <v>0</v>
      </c>
    </row>
    <row r="109" spans="1:10" ht="26.4">
      <c r="A109" s="753" t="s">
        <v>193</v>
      </c>
      <c r="B109" s="753" t="s">
        <v>340</v>
      </c>
      <c r="C109" s="753" t="s">
        <v>1101</v>
      </c>
      <c r="D109" s="753" t="s">
        <v>2807</v>
      </c>
      <c r="E109" s="757" t="s">
        <v>2808</v>
      </c>
      <c r="F109" s="751">
        <v>2972000000</v>
      </c>
      <c r="G109" s="751">
        <v>2972000000</v>
      </c>
      <c r="H109" s="751">
        <v>0</v>
      </c>
      <c r="I109" s="751">
        <v>0</v>
      </c>
      <c r="J109" s="751">
        <v>0</v>
      </c>
    </row>
    <row r="110" spans="1:10" ht="26.4">
      <c r="A110" s="753" t="s">
        <v>193</v>
      </c>
      <c r="B110" s="753" t="s">
        <v>340</v>
      </c>
      <c r="C110" s="753" t="s">
        <v>511</v>
      </c>
      <c r="D110" s="753"/>
      <c r="E110" s="757" t="s">
        <v>2075</v>
      </c>
      <c r="F110" s="751">
        <v>21662025</v>
      </c>
      <c r="G110" s="751">
        <v>21662025</v>
      </c>
      <c r="H110" s="751">
        <v>0</v>
      </c>
      <c r="I110" s="751">
        <v>0</v>
      </c>
      <c r="J110" s="751">
        <v>0</v>
      </c>
    </row>
    <row r="111" spans="1:10">
      <c r="A111" s="753" t="s">
        <v>193</v>
      </c>
      <c r="B111" s="753" t="s">
        <v>340</v>
      </c>
      <c r="C111" s="753" t="s">
        <v>511</v>
      </c>
      <c r="D111" s="753" t="s">
        <v>36</v>
      </c>
      <c r="E111" s="757" t="s">
        <v>849</v>
      </c>
      <c r="F111" s="751">
        <v>21662025</v>
      </c>
      <c r="G111" s="751">
        <v>21662025</v>
      </c>
      <c r="H111" s="751">
        <v>0</v>
      </c>
      <c r="I111" s="751">
        <v>0</v>
      </c>
      <c r="J111" s="751">
        <v>0</v>
      </c>
    </row>
    <row r="112" spans="1:10">
      <c r="A112" s="753" t="s">
        <v>193</v>
      </c>
      <c r="B112" s="753" t="s">
        <v>340</v>
      </c>
      <c r="C112" s="753" t="s">
        <v>265</v>
      </c>
      <c r="D112" s="753"/>
      <c r="E112" s="757" t="s">
        <v>266</v>
      </c>
      <c r="F112" s="751">
        <v>1780677000</v>
      </c>
      <c r="G112" s="751">
        <v>1780677000</v>
      </c>
      <c r="H112" s="751">
        <v>0</v>
      </c>
      <c r="I112" s="751">
        <v>0</v>
      </c>
      <c r="J112" s="751">
        <v>0</v>
      </c>
    </row>
    <row r="113" spans="1:10">
      <c r="A113" s="753" t="s">
        <v>193</v>
      </c>
      <c r="B113" s="753" t="s">
        <v>340</v>
      </c>
      <c r="C113" s="753" t="s">
        <v>265</v>
      </c>
      <c r="D113" s="753" t="s">
        <v>269</v>
      </c>
      <c r="E113" s="757" t="s">
        <v>799</v>
      </c>
      <c r="F113" s="751">
        <v>1780677000</v>
      </c>
      <c r="G113" s="751">
        <v>1780677000</v>
      </c>
      <c r="H113" s="751">
        <v>0</v>
      </c>
      <c r="I113" s="751">
        <v>0</v>
      </c>
      <c r="J113" s="751">
        <v>0</v>
      </c>
    </row>
    <row r="114" spans="1:10">
      <c r="A114" s="753" t="s">
        <v>193</v>
      </c>
      <c r="B114" s="753" t="s">
        <v>340</v>
      </c>
      <c r="C114" s="753" t="s">
        <v>495</v>
      </c>
      <c r="D114" s="753"/>
      <c r="E114" s="757" t="s">
        <v>496</v>
      </c>
      <c r="F114" s="751">
        <v>34863470</v>
      </c>
      <c r="G114" s="751">
        <v>34442597</v>
      </c>
      <c r="H114" s="751">
        <v>420873</v>
      </c>
      <c r="I114" s="751">
        <v>0</v>
      </c>
      <c r="J114" s="751">
        <v>0</v>
      </c>
    </row>
    <row r="115" spans="1:10" ht="26.4">
      <c r="A115" s="753" t="s">
        <v>193</v>
      </c>
      <c r="B115" s="753" t="s">
        <v>340</v>
      </c>
      <c r="C115" s="753" t="s">
        <v>495</v>
      </c>
      <c r="D115" s="753" t="s">
        <v>45</v>
      </c>
      <c r="E115" s="757" t="s">
        <v>473</v>
      </c>
      <c r="F115" s="751">
        <v>22012000</v>
      </c>
      <c r="G115" s="751">
        <v>22012000</v>
      </c>
      <c r="H115" s="751">
        <v>0</v>
      </c>
      <c r="I115" s="751">
        <v>0</v>
      </c>
      <c r="J115" s="751">
        <v>0</v>
      </c>
    </row>
    <row r="116" spans="1:10" ht="26.4">
      <c r="A116" s="753" t="s">
        <v>193</v>
      </c>
      <c r="B116" s="753" t="s">
        <v>340</v>
      </c>
      <c r="C116" s="753" t="s">
        <v>495</v>
      </c>
      <c r="D116" s="753" t="s">
        <v>847</v>
      </c>
      <c r="E116" s="757" t="s">
        <v>848</v>
      </c>
      <c r="F116" s="751">
        <v>420873</v>
      </c>
      <c r="G116" s="751">
        <v>0</v>
      </c>
      <c r="H116" s="751">
        <v>420873</v>
      </c>
      <c r="I116" s="751">
        <v>0</v>
      </c>
      <c r="J116" s="751">
        <v>0</v>
      </c>
    </row>
    <row r="117" spans="1:10" ht="52.8">
      <c r="A117" s="753" t="s">
        <v>193</v>
      </c>
      <c r="B117" s="753" t="s">
        <v>340</v>
      </c>
      <c r="C117" s="753" t="s">
        <v>495</v>
      </c>
      <c r="D117" s="753" t="s">
        <v>46</v>
      </c>
      <c r="E117" s="757" t="s">
        <v>2061</v>
      </c>
      <c r="F117" s="751">
        <v>12430597</v>
      </c>
      <c r="G117" s="751">
        <v>12430597</v>
      </c>
      <c r="H117" s="751">
        <v>0</v>
      </c>
      <c r="I117" s="751">
        <v>0</v>
      </c>
      <c r="J117" s="751">
        <v>0</v>
      </c>
    </row>
    <row r="118" spans="1:10">
      <c r="A118" s="753" t="s">
        <v>193</v>
      </c>
      <c r="B118" s="753" t="s">
        <v>1103</v>
      </c>
      <c r="C118" s="753"/>
      <c r="D118" s="753"/>
      <c r="E118" s="757" t="s">
        <v>1104</v>
      </c>
      <c r="F118" s="751">
        <v>2000000</v>
      </c>
      <c r="G118" s="751">
        <v>0</v>
      </c>
      <c r="H118" s="751">
        <v>2000000</v>
      </c>
      <c r="I118" s="751">
        <v>0</v>
      </c>
      <c r="J118" s="751">
        <v>0</v>
      </c>
    </row>
    <row r="119" spans="1:10" ht="26.4">
      <c r="A119" s="753" t="s">
        <v>193</v>
      </c>
      <c r="B119" s="753" t="s">
        <v>1103</v>
      </c>
      <c r="C119" s="753" t="s">
        <v>505</v>
      </c>
      <c r="D119" s="753"/>
      <c r="E119" s="757" t="s">
        <v>506</v>
      </c>
      <c r="F119" s="751">
        <v>2000000</v>
      </c>
      <c r="G119" s="751">
        <v>0</v>
      </c>
      <c r="H119" s="751">
        <v>2000000</v>
      </c>
      <c r="I119" s="751">
        <v>0</v>
      </c>
      <c r="J119" s="751">
        <v>0</v>
      </c>
    </row>
    <row r="120" spans="1:10">
      <c r="A120" s="753" t="s">
        <v>193</v>
      </c>
      <c r="B120" s="753" t="s">
        <v>1103</v>
      </c>
      <c r="C120" s="753" t="s">
        <v>505</v>
      </c>
      <c r="D120" s="753" t="s">
        <v>833</v>
      </c>
      <c r="E120" s="757" t="s">
        <v>834</v>
      </c>
      <c r="F120" s="751">
        <v>2000000</v>
      </c>
      <c r="G120" s="751">
        <v>0</v>
      </c>
      <c r="H120" s="751">
        <v>2000000</v>
      </c>
      <c r="I120" s="751">
        <v>0</v>
      </c>
      <c r="J120" s="751">
        <v>0</v>
      </c>
    </row>
    <row r="121" spans="1:10">
      <c r="A121" s="753" t="s">
        <v>193</v>
      </c>
      <c r="B121" s="753" t="s">
        <v>1105</v>
      </c>
      <c r="C121" s="753"/>
      <c r="D121" s="753"/>
      <c r="E121" s="757" t="s">
        <v>1106</v>
      </c>
      <c r="F121" s="751">
        <v>15864579573</v>
      </c>
      <c r="G121" s="751">
        <v>15327186972</v>
      </c>
      <c r="H121" s="751">
        <v>411483314</v>
      </c>
      <c r="I121" s="751">
        <v>121826131</v>
      </c>
      <c r="J121" s="751">
        <v>4083156</v>
      </c>
    </row>
    <row r="122" spans="1:10" ht="26.4">
      <c r="A122" s="753" t="s">
        <v>193</v>
      </c>
      <c r="B122" s="753" t="s">
        <v>1105</v>
      </c>
      <c r="C122" s="753" t="s">
        <v>486</v>
      </c>
      <c r="D122" s="753"/>
      <c r="E122" s="757" t="s">
        <v>487</v>
      </c>
      <c r="F122" s="751">
        <v>5833080</v>
      </c>
      <c r="G122" s="751">
        <v>0</v>
      </c>
      <c r="H122" s="751">
        <v>0</v>
      </c>
      <c r="I122" s="751">
        <v>1749924</v>
      </c>
      <c r="J122" s="751">
        <v>4083156</v>
      </c>
    </row>
    <row r="123" spans="1:10" ht="26.4">
      <c r="A123" s="753" t="s">
        <v>193</v>
      </c>
      <c r="B123" s="753" t="s">
        <v>1105</v>
      </c>
      <c r="C123" s="753" t="s">
        <v>486</v>
      </c>
      <c r="D123" s="753" t="s">
        <v>488</v>
      </c>
      <c r="E123" s="757" t="s">
        <v>795</v>
      </c>
      <c r="F123" s="751">
        <v>5833080</v>
      </c>
      <c r="G123" s="751">
        <v>0</v>
      </c>
      <c r="H123" s="751">
        <v>0</v>
      </c>
      <c r="I123" s="751">
        <v>1749924</v>
      </c>
      <c r="J123" s="751">
        <v>4083156</v>
      </c>
    </row>
    <row r="124" spans="1:10">
      <c r="A124" s="753" t="s">
        <v>193</v>
      </c>
      <c r="B124" s="753" t="s">
        <v>1105</v>
      </c>
      <c r="C124" s="753" t="s">
        <v>489</v>
      </c>
      <c r="D124" s="753"/>
      <c r="E124" s="757" t="s">
        <v>2043</v>
      </c>
      <c r="F124" s="751">
        <v>291407108</v>
      </c>
      <c r="G124" s="751">
        <v>0</v>
      </c>
      <c r="H124" s="751">
        <v>291407108</v>
      </c>
      <c r="I124" s="751">
        <v>0</v>
      </c>
      <c r="J124" s="751">
        <v>0</v>
      </c>
    </row>
    <row r="125" spans="1:10">
      <c r="A125" s="753" t="s">
        <v>193</v>
      </c>
      <c r="B125" s="753" t="s">
        <v>1105</v>
      </c>
      <c r="C125" s="753" t="s">
        <v>489</v>
      </c>
      <c r="D125" s="753" t="s">
        <v>1118</v>
      </c>
      <c r="E125" s="757" t="s">
        <v>2138</v>
      </c>
      <c r="F125" s="751">
        <v>291407108</v>
      </c>
      <c r="G125" s="751">
        <v>0</v>
      </c>
      <c r="H125" s="751">
        <v>291407108</v>
      </c>
      <c r="I125" s="751">
        <v>0</v>
      </c>
      <c r="J125" s="751">
        <v>0</v>
      </c>
    </row>
    <row r="126" spans="1:10" ht="26.4">
      <c r="A126" s="753" t="s">
        <v>193</v>
      </c>
      <c r="B126" s="753" t="s">
        <v>1105</v>
      </c>
      <c r="C126" s="753" t="s">
        <v>580</v>
      </c>
      <c r="D126" s="753"/>
      <c r="E126" s="757" t="s">
        <v>35</v>
      </c>
      <c r="F126" s="751">
        <v>7847352583</v>
      </c>
      <c r="G126" s="751">
        <v>7847352583</v>
      </c>
      <c r="H126" s="751">
        <v>0</v>
      </c>
      <c r="I126" s="751">
        <v>0</v>
      </c>
      <c r="J126" s="751">
        <v>0</v>
      </c>
    </row>
    <row r="127" spans="1:10">
      <c r="A127" s="753" t="s">
        <v>193</v>
      </c>
      <c r="B127" s="753" t="s">
        <v>1105</v>
      </c>
      <c r="C127" s="753" t="s">
        <v>580</v>
      </c>
      <c r="D127" s="753" t="s">
        <v>1113</v>
      </c>
      <c r="E127" s="757" t="s">
        <v>2080</v>
      </c>
      <c r="F127" s="751">
        <v>2223898877</v>
      </c>
      <c r="G127" s="751">
        <v>2223898877</v>
      </c>
      <c r="H127" s="751">
        <v>0</v>
      </c>
      <c r="I127" s="751">
        <v>0</v>
      </c>
      <c r="J127" s="751">
        <v>0</v>
      </c>
    </row>
    <row r="128" spans="1:10">
      <c r="A128" s="753" t="s">
        <v>193</v>
      </c>
      <c r="B128" s="753" t="s">
        <v>1105</v>
      </c>
      <c r="C128" s="753" t="s">
        <v>580</v>
      </c>
      <c r="D128" s="753" t="s">
        <v>2809</v>
      </c>
      <c r="E128" s="757" t="s">
        <v>2810</v>
      </c>
      <c r="F128" s="751">
        <v>5623453706</v>
      </c>
      <c r="G128" s="751">
        <v>5623453706</v>
      </c>
      <c r="H128" s="751">
        <v>0</v>
      </c>
      <c r="I128" s="751">
        <v>0</v>
      </c>
      <c r="J128" s="751">
        <v>0</v>
      </c>
    </row>
    <row r="129" spans="1:10" ht="39.6">
      <c r="A129" s="753" t="s">
        <v>193</v>
      </c>
      <c r="B129" s="753" t="s">
        <v>1105</v>
      </c>
      <c r="C129" s="753" t="s">
        <v>503</v>
      </c>
      <c r="D129" s="753"/>
      <c r="E129" s="757" t="s">
        <v>2054</v>
      </c>
      <c r="F129" s="751">
        <v>385985000</v>
      </c>
      <c r="G129" s="751">
        <v>385985000</v>
      </c>
      <c r="H129" s="751">
        <v>0</v>
      </c>
      <c r="I129" s="751">
        <v>0</v>
      </c>
      <c r="J129" s="751">
        <v>0</v>
      </c>
    </row>
    <row r="130" spans="1:10">
      <c r="A130" s="753" t="s">
        <v>193</v>
      </c>
      <c r="B130" s="753" t="s">
        <v>1105</v>
      </c>
      <c r="C130" s="753" t="s">
        <v>503</v>
      </c>
      <c r="D130" s="753" t="s">
        <v>2684</v>
      </c>
      <c r="E130" s="757" t="s">
        <v>2685</v>
      </c>
      <c r="F130" s="751">
        <v>385985000</v>
      </c>
      <c r="G130" s="751">
        <v>385985000</v>
      </c>
      <c r="H130" s="751">
        <v>0</v>
      </c>
      <c r="I130" s="751">
        <v>0</v>
      </c>
      <c r="J130" s="751">
        <v>0</v>
      </c>
    </row>
    <row r="131" spans="1:10" ht="26.4">
      <c r="A131" s="753" t="s">
        <v>193</v>
      </c>
      <c r="B131" s="753" t="s">
        <v>1105</v>
      </c>
      <c r="C131" s="753" t="s">
        <v>278</v>
      </c>
      <c r="D131" s="753"/>
      <c r="E131" s="757" t="s">
        <v>2063</v>
      </c>
      <c r="F131" s="751">
        <v>240152413</v>
      </c>
      <c r="G131" s="751">
        <v>0</v>
      </c>
      <c r="H131" s="751">
        <v>120076206</v>
      </c>
      <c r="I131" s="751">
        <v>120076207</v>
      </c>
      <c r="J131" s="751">
        <v>0</v>
      </c>
    </row>
    <row r="132" spans="1:10">
      <c r="A132" s="753" t="s">
        <v>193</v>
      </c>
      <c r="B132" s="753" t="s">
        <v>1105</v>
      </c>
      <c r="C132" s="753" t="s">
        <v>278</v>
      </c>
      <c r="D132" s="753" t="s">
        <v>279</v>
      </c>
      <c r="E132" s="757" t="s">
        <v>2064</v>
      </c>
      <c r="F132" s="751">
        <v>240152413</v>
      </c>
      <c r="G132" s="751">
        <v>0</v>
      </c>
      <c r="H132" s="751">
        <v>120076206</v>
      </c>
      <c r="I132" s="751">
        <v>120076207</v>
      </c>
      <c r="J132" s="751">
        <v>0</v>
      </c>
    </row>
    <row r="133" spans="1:10">
      <c r="A133" s="753" t="s">
        <v>193</v>
      </c>
      <c r="B133" s="753" t="s">
        <v>1105</v>
      </c>
      <c r="C133" s="753" t="s">
        <v>265</v>
      </c>
      <c r="D133" s="753"/>
      <c r="E133" s="757" t="s">
        <v>266</v>
      </c>
      <c r="F133" s="751">
        <v>76648000</v>
      </c>
      <c r="G133" s="751">
        <v>76648000</v>
      </c>
      <c r="H133" s="751">
        <v>0</v>
      </c>
      <c r="I133" s="751">
        <v>0</v>
      </c>
      <c r="J133" s="751">
        <v>0</v>
      </c>
    </row>
    <row r="134" spans="1:10" ht="26.4">
      <c r="A134" s="753" t="s">
        <v>193</v>
      </c>
      <c r="B134" s="753" t="s">
        <v>1105</v>
      </c>
      <c r="C134" s="753" t="s">
        <v>265</v>
      </c>
      <c r="D134" s="753" t="s">
        <v>267</v>
      </c>
      <c r="E134" s="757" t="s">
        <v>2058</v>
      </c>
      <c r="F134" s="751">
        <v>76648000</v>
      </c>
      <c r="G134" s="751">
        <v>76648000</v>
      </c>
      <c r="H134" s="751">
        <v>0</v>
      </c>
      <c r="I134" s="751">
        <v>0</v>
      </c>
      <c r="J134" s="751">
        <v>0</v>
      </c>
    </row>
    <row r="135" spans="1:10">
      <c r="A135" s="753" t="s">
        <v>193</v>
      </c>
      <c r="B135" s="753" t="s">
        <v>1105</v>
      </c>
      <c r="C135" s="753" t="s">
        <v>495</v>
      </c>
      <c r="D135" s="753"/>
      <c r="E135" s="757" t="s">
        <v>496</v>
      </c>
      <c r="F135" s="751">
        <v>7017201389</v>
      </c>
      <c r="G135" s="751">
        <v>7017201389</v>
      </c>
      <c r="H135" s="751">
        <v>0</v>
      </c>
      <c r="I135" s="751">
        <v>0</v>
      </c>
      <c r="J135" s="751">
        <v>0</v>
      </c>
    </row>
    <row r="136" spans="1:10" ht="26.4">
      <c r="A136" s="753" t="s">
        <v>193</v>
      </c>
      <c r="B136" s="753" t="s">
        <v>1105</v>
      </c>
      <c r="C136" s="753" t="s">
        <v>495</v>
      </c>
      <c r="D136" s="753" t="s">
        <v>45</v>
      </c>
      <c r="E136" s="757" t="s">
        <v>473</v>
      </c>
      <c r="F136" s="751">
        <v>6841585389</v>
      </c>
      <c r="G136" s="751">
        <v>6841585389</v>
      </c>
      <c r="H136" s="751">
        <v>0</v>
      </c>
      <c r="I136" s="751">
        <v>0</v>
      </c>
      <c r="J136" s="751">
        <v>0</v>
      </c>
    </row>
    <row r="137" spans="1:10" ht="52.8">
      <c r="A137" s="753" t="s">
        <v>193</v>
      </c>
      <c r="B137" s="753" t="s">
        <v>1105</v>
      </c>
      <c r="C137" s="753" t="s">
        <v>495</v>
      </c>
      <c r="D137" s="753" t="s">
        <v>46</v>
      </c>
      <c r="E137" s="757" t="s">
        <v>2061</v>
      </c>
      <c r="F137" s="751">
        <v>175616000</v>
      </c>
      <c r="G137" s="751">
        <v>175616000</v>
      </c>
      <c r="H137" s="751">
        <v>0</v>
      </c>
      <c r="I137" s="751">
        <v>0</v>
      </c>
      <c r="J137" s="751">
        <v>0</v>
      </c>
    </row>
    <row r="138" spans="1:10">
      <c r="A138" s="753" t="s">
        <v>193</v>
      </c>
      <c r="B138" s="753" t="s">
        <v>652</v>
      </c>
      <c r="C138" s="753"/>
      <c r="D138" s="753"/>
      <c r="E138" s="757" t="s">
        <v>2082</v>
      </c>
      <c r="F138" s="751">
        <v>894950066</v>
      </c>
      <c r="G138" s="751">
        <v>0</v>
      </c>
      <c r="H138" s="751">
        <v>894950066</v>
      </c>
      <c r="I138" s="751">
        <v>0</v>
      </c>
      <c r="J138" s="751">
        <v>0</v>
      </c>
    </row>
    <row r="139" spans="1:10">
      <c r="A139" s="753" t="s">
        <v>193</v>
      </c>
      <c r="B139" s="753" t="s">
        <v>652</v>
      </c>
      <c r="C139" s="753" t="s">
        <v>289</v>
      </c>
      <c r="D139" s="753"/>
      <c r="E139" s="757" t="s">
        <v>194</v>
      </c>
      <c r="F139" s="751">
        <v>657654391</v>
      </c>
      <c r="G139" s="751">
        <v>0</v>
      </c>
      <c r="H139" s="751">
        <v>657654391</v>
      </c>
      <c r="I139" s="751">
        <v>0</v>
      </c>
      <c r="J139" s="751">
        <v>0</v>
      </c>
    </row>
    <row r="140" spans="1:10" ht="52.8">
      <c r="A140" s="753" t="s">
        <v>193</v>
      </c>
      <c r="B140" s="753" t="s">
        <v>652</v>
      </c>
      <c r="C140" s="753" t="s">
        <v>289</v>
      </c>
      <c r="D140" s="753" t="s">
        <v>482</v>
      </c>
      <c r="E140" s="757" t="s">
        <v>2042</v>
      </c>
      <c r="F140" s="751">
        <v>657654391</v>
      </c>
      <c r="G140" s="751">
        <v>0</v>
      </c>
      <c r="H140" s="751">
        <v>657654391</v>
      </c>
      <c r="I140" s="751">
        <v>0</v>
      </c>
      <c r="J140" s="751">
        <v>0</v>
      </c>
    </row>
    <row r="141" spans="1:10">
      <c r="A141" s="753" t="s">
        <v>193</v>
      </c>
      <c r="B141" s="753" t="s">
        <v>652</v>
      </c>
      <c r="C141" s="753" t="s">
        <v>489</v>
      </c>
      <c r="D141" s="753"/>
      <c r="E141" s="757" t="s">
        <v>2043</v>
      </c>
      <c r="F141" s="751">
        <v>235875268</v>
      </c>
      <c r="G141" s="751">
        <v>0</v>
      </c>
      <c r="H141" s="751">
        <v>235875268</v>
      </c>
      <c r="I141" s="751">
        <v>0</v>
      </c>
      <c r="J141" s="751">
        <v>0</v>
      </c>
    </row>
    <row r="142" spans="1:10" ht="52.8">
      <c r="A142" s="753" t="s">
        <v>193</v>
      </c>
      <c r="B142" s="753" t="s">
        <v>652</v>
      </c>
      <c r="C142" s="753" t="s">
        <v>489</v>
      </c>
      <c r="D142" s="753" t="s">
        <v>491</v>
      </c>
      <c r="E142" s="757" t="s">
        <v>2044</v>
      </c>
      <c r="F142" s="751">
        <v>235875268</v>
      </c>
      <c r="G142" s="751">
        <v>0</v>
      </c>
      <c r="H142" s="751">
        <v>235875268</v>
      </c>
      <c r="I142" s="751">
        <v>0</v>
      </c>
      <c r="J142" s="751">
        <v>0</v>
      </c>
    </row>
    <row r="143" spans="1:10" ht="26.4">
      <c r="A143" s="753" t="s">
        <v>193</v>
      </c>
      <c r="B143" s="753" t="s">
        <v>652</v>
      </c>
      <c r="C143" s="753" t="s">
        <v>505</v>
      </c>
      <c r="D143" s="753"/>
      <c r="E143" s="757" t="s">
        <v>506</v>
      </c>
      <c r="F143" s="751">
        <v>1000000</v>
      </c>
      <c r="G143" s="751">
        <v>0</v>
      </c>
      <c r="H143" s="751">
        <v>1000000</v>
      </c>
      <c r="I143" s="751">
        <v>0</v>
      </c>
      <c r="J143" s="751">
        <v>0</v>
      </c>
    </row>
    <row r="144" spans="1:10">
      <c r="A144" s="753" t="s">
        <v>193</v>
      </c>
      <c r="B144" s="753" t="s">
        <v>652</v>
      </c>
      <c r="C144" s="753" t="s">
        <v>505</v>
      </c>
      <c r="D144" s="753" t="s">
        <v>833</v>
      </c>
      <c r="E144" s="757" t="s">
        <v>834</v>
      </c>
      <c r="F144" s="751">
        <v>1000000</v>
      </c>
      <c r="G144" s="751">
        <v>0</v>
      </c>
      <c r="H144" s="751">
        <v>1000000</v>
      </c>
      <c r="I144" s="751">
        <v>0</v>
      </c>
      <c r="J144" s="751">
        <v>0</v>
      </c>
    </row>
    <row r="145" spans="1:10">
      <c r="A145" s="753" t="s">
        <v>193</v>
      </c>
      <c r="B145" s="753" t="s">
        <v>652</v>
      </c>
      <c r="C145" s="753" t="s">
        <v>495</v>
      </c>
      <c r="D145" s="753"/>
      <c r="E145" s="757" t="s">
        <v>496</v>
      </c>
      <c r="F145" s="751">
        <v>420407</v>
      </c>
      <c r="G145" s="751">
        <v>0</v>
      </c>
      <c r="H145" s="751">
        <v>420407</v>
      </c>
      <c r="I145" s="751">
        <v>0</v>
      </c>
      <c r="J145" s="751">
        <v>0</v>
      </c>
    </row>
    <row r="146" spans="1:10" ht="39.6">
      <c r="A146" s="753" t="s">
        <v>193</v>
      </c>
      <c r="B146" s="753" t="s">
        <v>652</v>
      </c>
      <c r="C146" s="753" t="s">
        <v>495</v>
      </c>
      <c r="D146" s="753" t="s">
        <v>838</v>
      </c>
      <c r="E146" s="757" t="s">
        <v>839</v>
      </c>
      <c r="F146" s="751">
        <v>418307</v>
      </c>
      <c r="G146" s="751">
        <v>0</v>
      </c>
      <c r="H146" s="751">
        <v>418307</v>
      </c>
      <c r="I146" s="751">
        <v>0</v>
      </c>
      <c r="J146" s="751">
        <v>0</v>
      </c>
    </row>
    <row r="147" spans="1:10" ht="52.8">
      <c r="A147" s="753" t="s">
        <v>193</v>
      </c>
      <c r="B147" s="753" t="s">
        <v>652</v>
      </c>
      <c r="C147" s="753" t="s">
        <v>495</v>
      </c>
      <c r="D147" s="753" t="s">
        <v>813</v>
      </c>
      <c r="E147" s="757" t="s">
        <v>2081</v>
      </c>
      <c r="F147" s="751">
        <v>2100</v>
      </c>
      <c r="G147" s="751">
        <v>0</v>
      </c>
      <c r="H147" s="751">
        <v>2100</v>
      </c>
      <c r="I147" s="751">
        <v>0</v>
      </c>
      <c r="J147" s="751">
        <v>0</v>
      </c>
    </row>
    <row r="148" spans="1:10" ht="26.4">
      <c r="A148" s="753" t="s">
        <v>193</v>
      </c>
      <c r="B148" s="753" t="s">
        <v>793</v>
      </c>
      <c r="C148" s="753"/>
      <c r="D148" s="753"/>
      <c r="E148" s="757" t="s">
        <v>794</v>
      </c>
      <c r="F148" s="751">
        <v>1109022520</v>
      </c>
      <c r="G148" s="751">
        <v>120554000</v>
      </c>
      <c r="H148" s="751">
        <v>988468520</v>
      </c>
      <c r="I148" s="751">
        <v>0</v>
      </c>
      <c r="J148" s="751">
        <v>0</v>
      </c>
    </row>
    <row r="149" spans="1:10">
      <c r="A149" s="753" t="s">
        <v>193</v>
      </c>
      <c r="B149" s="753" t="s">
        <v>793</v>
      </c>
      <c r="C149" s="753" t="s">
        <v>289</v>
      </c>
      <c r="D149" s="753"/>
      <c r="E149" s="757" t="s">
        <v>194</v>
      </c>
      <c r="F149" s="751">
        <v>695739970</v>
      </c>
      <c r="G149" s="751">
        <v>0</v>
      </c>
      <c r="H149" s="751">
        <v>695739970</v>
      </c>
      <c r="I149" s="751">
        <v>0</v>
      </c>
      <c r="J149" s="751">
        <v>0</v>
      </c>
    </row>
    <row r="150" spans="1:10" ht="52.8">
      <c r="A150" s="753" t="s">
        <v>193</v>
      </c>
      <c r="B150" s="753" t="s">
        <v>793</v>
      </c>
      <c r="C150" s="753" t="s">
        <v>289</v>
      </c>
      <c r="D150" s="753" t="s">
        <v>482</v>
      </c>
      <c r="E150" s="757" t="s">
        <v>2042</v>
      </c>
      <c r="F150" s="751">
        <v>695739970</v>
      </c>
      <c r="G150" s="751">
        <v>0</v>
      </c>
      <c r="H150" s="751">
        <v>695739970</v>
      </c>
      <c r="I150" s="751">
        <v>0</v>
      </c>
      <c r="J150" s="751">
        <v>0</v>
      </c>
    </row>
    <row r="151" spans="1:10">
      <c r="A151" s="753" t="s">
        <v>193</v>
      </c>
      <c r="B151" s="753" t="s">
        <v>793</v>
      </c>
      <c r="C151" s="753" t="s">
        <v>489</v>
      </c>
      <c r="D151" s="753"/>
      <c r="E151" s="757" t="s">
        <v>2043</v>
      </c>
      <c r="F151" s="751">
        <v>292568550</v>
      </c>
      <c r="G151" s="751">
        <v>0</v>
      </c>
      <c r="H151" s="751">
        <v>292568550</v>
      </c>
      <c r="I151" s="751">
        <v>0</v>
      </c>
      <c r="J151" s="751">
        <v>0</v>
      </c>
    </row>
    <row r="152" spans="1:10" ht="52.8">
      <c r="A152" s="753" t="s">
        <v>193</v>
      </c>
      <c r="B152" s="753" t="s">
        <v>793</v>
      </c>
      <c r="C152" s="753" t="s">
        <v>489</v>
      </c>
      <c r="D152" s="753" t="s">
        <v>491</v>
      </c>
      <c r="E152" s="757" t="s">
        <v>2044</v>
      </c>
      <c r="F152" s="751">
        <v>292568550</v>
      </c>
      <c r="G152" s="751">
        <v>0</v>
      </c>
      <c r="H152" s="751">
        <v>292568550</v>
      </c>
      <c r="I152" s="751">
        <v>0</v>
      </c>
      <c r="J152" s="751">
        <v>0</v>
      </c>
    </row>
    <row r="153" spans="1:10">
      <c r="A153" s="753" t="s">
        <v>193</v>
      </c>
      <c r="B153" s="753" t="s">
        <v>793</v>
      </c>
      <c r="C153" s="753" t="s">
        <v>495</v>
      </c>
      <c r="D153" s="753"/>
      <c r="E153" s="757" t="s">
        <v>496</v>
      </c>
      <c r="F153" s="751">
        <v>120714000</v>
      </c>
      <c r="G153" s="751">
        <v>120554000</v>
      </c>
      <c r="H153" s="751">
        <v>160000</v>
      </c>
      <c r="I153" s="751">
        <v>0</v>
      </c>
      <c r="J153" s="751">
        <v>0</v>
      </c>
    </row>
    <row r="154" spans="1:10" ht="26.4">
      <c r="A154" s="753" t="s">
        <v>193</v>
      </c>
      <c r="B154" s="753" t="s">
        <v>793</v>
      </c>
      <c r="C154" s="753" t="s">
        <v>495</v>
      </c>
      <c r="D154" s="753" t="s">
        <v>45</v>
      </c>
      <c r="E154" s="757" t="s">
        <v>473</v>
      </c>
      <c r="F154" s="751">
        <v>120554000</v>
      </c>
      <c r="G154" s="751">
        <v>120554000</v>
      </c>
      <c r="H154" s="751">
        <v>0</v>
      </c>
      <c r="I154" s="751">
        <v>0</v>
      </c>
      <c r="J154" s="751">
        <v>0</v>
      </c>
    </row>
    <row r="155" spans="1:10" ht="26.4">
      <c r="A155" s="753" t="s">
        <v>193</v>
      </c>
      <c r="B155" s="753" t="s">
        <v>793</v>
      </c>
      <c r="C155" s="753" t="s">
        <v>495</v>
      </c>
      <c r="D155" s="753" t="s">
        <v>847</v>
      </c>
      <c r="E155" s="757" t="s">
        <v>848</v>
      </c>
      <c r="F155" s="751">
        <v>150000</v>
      </c>
      <c r="G155" s="751">
        <v>0</v>
      </c>
      <c r="H155" s="751">
        <v>150000</v>
      </c>
      <c r="I155" s="751">
        <v>0</v>
      </c>
      <c r="J155" s="751">
        <v>0</v>
      </c>
    </row>
    <row r="156" spans="1:10" ht="66">
      <c r="A156" s="753" t="s">
        <v>193</v>
      </c>
      <c r="B156" s="753" t="s">
        <v>793</v>
      </c>
      <c r="C156" s="753" t="s">
        <v>495</v>
      </c>
      <c r="D156" s="753" t="s">
        <v>836</v>
      </c>
      <c r="E156" s="757" t="s">
        <v>837</v>
      </c>
      <c r="F156" s="751">
        <v>10000</v>
      </c>
      <c r="G156" s="751">
        <v>0</v>
      </c>
      <c r="H156" s="751">
        <v>10000</v>
      </c>
      <c r="I156" s="751">
        <v>0</v>
      </c>
      <c r="J156" s="751">
        <v>0</v>
      </c>
    </row>
    <row r="157" spans="1:10">
      <c r="A157" s="753" t="s">
        <v>193</v>
      </c>
      <c r="B157" s="753" t="s">
        <v>342</v>
      </c>
      <c r="C157" s="753"/>
      <c r="D157" s="753"/>
      <c r="E157" s="757" t="s">
        <v>343</v>
      </c>
      <c r="F157" s="751">
        <v>1466160000</v>
      </c>
      <c r="G157" s="751">
        <v>1026312000</v>
      </c>
      <c r="H157" s="751">
        <v>439848000</v>
      </c>
      <c r="I157" s="751">
        <v>0</v>
      </c>
      <c r="J157" s="751">
        <v>0</v>
      </c>
    </row>
    <row r="158" spans="1:10" ht="39.6">
      <c r="A158" s="753" t="s">
        <v>193</v>
      </c>
      <c r="B158" s="753" t="s">
        <v>342</v>
      </c>
      <c r="C158" s="753" t="s">
        <v>286</v>
      </c>
      <c r="D158" s="753"/>
      <c r="E158" s="757" t="s">
        <v>2083</v>
      </c>
      <c r="F158" s="751">
        <v>1466160000</v>
      </c>
      <c r="G158" s="751">
        <v>1026312000</v>
      </c>
      <c r="H158" s="751">
        <v>439848000</v>
      </c>
      <c r="I158" s="751">
        <v>0</v>
      </c>
      <c r="J158" s="751">
        <v>0</v>
      </c>
    </row>
    <row r="159" spans="1:10" ht="52.8">
      <c r="A159" s="753" t="s">
        <v>193</v>
      </c>
      <c r="B159" s="753" t="s">
        <v>342</v>
      </c>
      <c r="C159" s="753" t="s">
        <v>286</v>
      </c>
      <c r="D159" s="753" t="s">
        <v>287</v>
      </c>
      <c r="E159" s="757" t="s">
        <v>2084</v>
      </c>
      <c r="F159" s="751">
        <v>1466160000</v>
      </c>
      <c r="G159" s="751">
        <v>1026312000</v>
      </c>
      <c r="H159" s="751">
        <v>439848000</v>
      </c>
      <c r="I159" s="751">
        <v>0</v>
      </c>
      <c r="J159" s="751">
        <v>0</v>
      </c>
    </row>
    <row r="160" spans="1:10">
      <c r="A160" s="753" t="s">
        <v>193</v>
      </c>
      <c r="B160" s="753" t="s">
        <v>1107</v>
      </c>
      <c r="C160" s="753"/>
      <c r="D160" s="753"/>
      <c r="E160" s="757" t="s">
        <v>1108</v>
      </c>
      <c r="F160" s="751">
        <v>326852932</v>
      </c>
      <c r="G160" s="751">
        <v>30000000</v>
      </c>
      <c r="H160" s="751">
        <v>159360110</v>
      </c>
      <c r="I160" s="751">
        <v>128258719</v>
      </c>
      <c r="J160" s="751">
        <v>9234103</v>
      </c>
    </row>
    <row r="161" spans="1:10" ht="26.4">
      <c r="A161" s="753" t="s">
        <v>193</v>
      </c>
      <c r="B161" s="753" t="s">
        <v>1107</v>
      </c>
      <c r="C161" s="753" t="s">
        <v>486</v>
      </c>
      <c r="D161" s="753"/>
      <c r="E161" s="757" t="s">
        <v>487</v>
      </c>
      <c r="F161" s="751">
        <v>13191573</v>
      </c>
      <c r="G161" s="751">
        <v>0</v>
      </c>
      <c r="H161" s="751">
        <v>0</v>
      </c>
      <c r="I161" s="751">
        <v>3957470</v>
      </c>
      <c r="J161" s="751">
        <v>9234103</v>
      </c>
    </row>
    <row r="162" spans="1:10" ht="26.4">
      <c r="A162" s="753" t="s">
        <v>193</v>
      </c>
      <c r="B162" s="753" t="s">
        <v>1107</v>
      </c>
      <c r="C162" s="753" t="s">
        <v>486</v>
      </c>
      <c r="D162" s="753" t="s">
        <v>488</v>
      </c>
      <c r="E162" s="757" t="s">
        <v>795</v>
      </c>
      <c r="F162" s="751">
        <v>13191573</v>
      </c>
      <c r="G162" s="751">
        <v>0</v>
      </c>
      <c r="H162" s="751">
        <v>0</v>
      </c>
      <c r="I162" s="751">
        <v>3957470</v>
      </c>
      <c r="J162" s="751">
        <v>9234103</v>
      </c>
    </row>
    <row r="163" spans="1:10">
      <c r="A163" s="753" t="s">
        <v>193</v>
      </c>
      <c r="B163" s="753" t="s">
        <v>1107</v>
      </c>
      <c r="C163" s="753" t="s">
        <v>489</v>
      </c>
      <c r="D163" s="753"/>
      <c r="E163" s="757" t="s">
        <v>2043</v>
      </c>
      <c r="F163" s="751">
        <v>33153874</v>
      </c>
      <c r="G163" s="751">
        <v>0</v>
      </c>
      <c r="H163" s="751">
        <v>33153874</v>
      </c>
      <c r="I163" s="751">
        <v>0</v>
      </c>
      <c r="J163" s="751">
        <v>0</v>
      </c>
    </row>
    <row r="164" spans="1:10" ht="52.8">
      <c r="A164" s="753" t="s">
        <v>193</v>
      </c>
      <c r="B164" s="753" t="s">
        <v>1107</v>
      </c>
      <c r="C164" s="753" t="s">
        <v>489</v>
      </c>
      <c r="D164" s="753" t="s">
        <v>491</v>
      </c>
      <c r="E164" s="757" t="s">
        <v>2044</v>
      </c>
      <c r="F164" s="751">
        <v>33153874</v>
      </c>
      <c r="G164" s="751">
        <v>0</v>
      </c>
      <c r="H164" s="751">
        <v>33153874</v>
      </c>
      <c r="I164" s="751">
        <v>0</v>
      </c>
      <c r="J164" s="751">
        <v>0</v>
      </c>
    </row>
    <row r="165" spans="1:10" ht="26.4">
      <c r="A165" s="753" t="s">
        <v>193</v>
      </c>
      <c r="B165" s="753" t="s">
        <v>1107</v>
      </c>
      <c r="C165" s="753" t="s">
        <v>505</v>
      </c>
      <c r="D165" s="753"/>
      <c r="E165" s="757" t="s">
        <v>506</v>
      </c>
      <c r="F165" s="751">
        <v>4000000</v>
      </c>
      <c r="G165" s="751">
        <v>3000000</v>
      </c>
      <c r="H165" s="751">
        <v>1000000</v>
      </c>
      <c r="I165" s="751">
        <v>0</v>
      </c>
      <c r="J165" s="751">
        <v>0</v>
      </c>
    </row>
    <row r="166" spans="1:10" ht="66">
      <c r="A166" s="753" t="s">
        <v>193</v>
      </c>
      <c r="B166" s="753" t="s">
        <v>1107</v>
      </c>
      <c r="C166" s="753" t="s">
        <v>505</v>
      </c>
      <c r="D166" s="753" t="s">
        <v>1096</v>
      </c>
      <c r="E166" s="757" t="s">
        <v>2057</v>
      </c>
      <c r="F166" s="751">
        <v>3000000</v>
      </c>
      <c r="G166" s="751">
        <v>3000000</v>
      </c>
      <c r="H166" s="751">
        <v>0</v>
      </c>
      <c r="I166" s="751">
        <v>0</v>
      </c>
      <c r="J166" s="751">
        <v>0</v>
      </c>
    </row>
    <row r="167" spans="1:10">
      <c r="A167" s="753" t="s">
        <v>193</v>
      </c>
      <c r="B167" s="753" t="s">
        <v>1107</v>
      </c>
      <c r="C167" s="753" t="s">
        <v>505</v>
      </c>
      <c r="D167" s="753" t="s">
        <v>833</v>
      </c>
      <c r="E167" s="757" t="s">
        <v>834</v>
      </c>
      <c r="F167" s="751">
        <v>1000000</v>
      </c>
      <c r="G167" s="751">
        <v>0</v>
      </c>
      <c r="H167" s="751">
        <v>1000000</v>
      </c>
      <c r="I167" s="751">
        <v>0</v>
      </c>
      <c r="J167" s="751">
        <v>0</v>
      </c>
    </row>
    <row r="168" spans="1:10" ht="26.4">
      <c r="A168" s="753" t="s">
        <v>193</v>
      </c>
      <c r="B168" s="753" t="s">
        <v>1107</v>
      </c>
      <c r="C168" s="753" t="s">
        <v>278</v>
      </c>
      <c r="D168" s="753"/>
      <c r="E168" s="757" t="s">
        <v>2063</v>
      </c>
      <c r="F168" s="751">
        <v>248628701</v>
      </c>
      <c r="G168" s="751">
        <v>0</v>
      </c>
      <c r="H168" s="751">
        <v>124646906</v>
      </c>
      <c r="I168" s="751">
        <v>123981795</v>
      </c>
      <c r="J168" s="751">
        <v>0</v>
      </c>
    </row>
    <row r="169" spans="1:10">
      <c r="A169" s="753" t="s">
        <v>193</v>
      </c>
      <c r="B169" s="753" t="s">
        <v>1107</v>
      </c>
      <c r="C169" s="753" t="s">
        <v>278</v>
      </c>
      <c r="D169" s="753" t="s">
        <v>279</v>
      </c>
      <c r="E169" s="757" t="s">
        <v>2064</v>
      </c>
      <c r="F169" s="751">
        <v>248628701</v>
      </c>
      <c r="G169" s="751">
        <v>0</v>
      </c>
      <c r="H169" s="751">
        <v>124646906</v>
      </c>
      <c r="I169" s="751">
        <v>123981795</v>
      </c>
      <c r="J169" s="751">
        <v>0</v>
      </c>
    </row>
    <row r="170" spans="1:10">
      <c r="A170" s="753" t="s">
        <v>193</v>
      </c>
      <c r="B170" s="753" t="s">
        <v>1107</v>
      </c>
      <c r="C170" s="753" t="s">
        <v>265</v>
      </c>
      <c r="D170" s="753"/>
      <c r="E170" s="757" t="s">
        <v>266</v>
      </c>
      <c r="F170" s="751">
        <v>27000000</v>
      </c>
      <c r="G170" s="751">
        <v>27000000</v>
      </c>
      <c r="H170" s="751">
        <v>0</v>
      </c>
      <c r="I170" s="751">
        <v>0</v>
      </c>
      <c r="J170" s="751">
        <v>0</v>
      </c>
    </row>
    <row r="171" spans="1:10" ht="26.4">
      <c r="A171" s="753" t="s">
        <v>193</v>
      </c>
      <c r="B171" s="753" t="s">
        <v>1107</v>
      </c>
      <c r="C171" s="753" t="s">
        <v>265</v>
      </c>
      <c r="D171" s="753" t="s">
        <v>1143</v>
      </c>
      <c r="E171" s="757" t="s">
        <v>1144</v>
      </c>
      <c r="F171" s="751">
        <v>27000000</v>
      </c>
      <c r="G171" s="751">
        <v>27000000</v>
      </c>
      <c r="H171" s="751">
        <v>0</v>
      </c>
      <c r="I171" s="751">
        <v>0</v>
      </c>
      <c r="J171" s="751">
        <v>0</v>
      </c>
    </row>
    <row r="172" spans="1:10">
      <c r="A172" s="753" t="s">
        <v>193</v>
      </c>
      <c r="B172" s="753" t="s">
        <v>1107</v>
      </c>
      <c r="C172" s="753" t="s">
        <v>495</v>
      </c>
      <c r="D172" s="753"/>
      <c r="E172" s="757" t="s">
        <v>496</v>
      </c>
      <c r="F172" s="751">
        <v>878784</v>
      </c>
      <c r="G172" s="751">
        <v>0</v>
      </c>
      <c r="H172" s="751">
        <v>559330</v>
      </c>
      <c r="I172" s="751">
        <v>319454</v>
      </c>
      <c r="J172" s="751">
        <v>0</v>
      </c>
    </row>
    <row r="173" spans="1:10" ht="26.4">
      <c r="A173" s="753" t="s">
        <v>193</v>
      </c>
      <c r="B173" s="753" t="s">
        <v>1107</v>
      </c>
      <c r="C173" s="753" t="s">
        <v>495</v>
      </c>
      <c r="D173" s="753" t="s">
        <v>847</v>
      </c>
      <c r="E173" s="757" t="s">
        <v>848</v>
      </c>
      <c r="F173" s="751">
        <v>80149</v>
      </c>
      <c r="G173" s="751">
        <v>0</v>
      </c>
      <c r="H173" s="751">
        <v>80149</v>
      </c>
      <c r="I173" s="751">
        <v>0</v>
      </c>
      <c r="J173" s="751">
        <v>0</v>
      </c>
    </row>
    <row r="174" spans="1:10" ht="52.8">
      <c r="A174" s="753" t="s">
        <v>193</v>
      </c>
      <c r="B174" s="753" t="s">
        <v>1107</v>
      </c>
      <c r="C174" s="753" t="s">
        <v>495</v>
      </c>
      <c r="D174" s="753" t="s">
        <v>813</v>
      </c>
      <c r="E174" s="757" t="s">
        <v>2081</v>
      </c>
      <c r="F174" s="751">
        <v>798635</v>
      </c>
      <c r="G174" s="751">
        <v>0</v>
      </c>
      <c r="H174" s="751">
        <v>479181</v>
      </c>
      <c r="I174" s="751">
        <v>319454</v>
      </c>
      <c r="J174" s="751">
        <v>0</v>
      </c>
    </row>
    <row r="175" spans="1:10">
      <c r="A175" s="753" t="s">
        <v>193</v>
      </c>
      <c r="B175" s="753" t="s">
        <v>2811</v>
      </c>
      <c r="C175" s="753"/>
      <c r="D175" s="753"/>
      <c r="E175" s="757" t="s">
        <v>2812</v>
      </c>
      <c r="F175" s="751">
        <v>282422547</v>
      </c>
      <c r="G175" s="751">
        <v>275876885</v>
      </c>
      <c r="H175" s="751">
        <v>6545662</v>
      </c>
      <c r="I175" s="751">
        <v>0</v>
      </c>
      <c r="J175" s="751">
        <v>0</v>
      </c>
    </row>
    <row r="176" spans="1:10">
      <c r="A176" s="753" t="s">
        <v>193</v>
      </c>
      <c r="B176" s="753" t="s">
        <v>2811</v>
      </c>
      <c r="C176" s="753" t="s">
        <v>265</v>
      </c>
      <c r="D176" s="753"/>
      <c r="E176" s="757" t="s">
        <v>266</v>
      </c>
      <c r="F176" s="751">
        <v>22208000</v>
      </c>
      <c r="G176" s="751">
        <v>22208000</v>
      </c>
      <c r="H176" s="751">
        <v>0</v>
      </c>
      <c r="I176" s="751">
        <v>0</v>
      </c>
      <c r="J176" s="751">
        <v>0</v>
      </c>
    </row>
    <row r="177" spans="1:10" ht="26.4">
      <c r="A177" s="753" t="s">
        <v>193</v>
      </c>
      <c r="B177" s="753" t="s">
        <v>2811</v>
      </c>
      <c r="C177" s="753" t="s">
        <v>265</v>
      </c>
      <c r="D177" s="753" t="s">
        <v>1143</v>
      </c>
      <c r="E177" s="757" t="s">
        <v>1144</v>
      </c>
      <c r="F177" s="751">
        <v>22208000</v>
      </c>
      <c r="G177" s="751">
        <v>22208000</v>
      </c>
      <c r="H177" s="751">
        <v>0</v>
      </c>
      <c r="I177" s="751">
        <v>0</v>
      </c>
      <c r="J177" s="751">
        <v>0</v>
      </c>
    </row>
    <row r="178" spans="1:10">
      <c r="A178" s="753" t="s">
        <v>193</v>
      </c>
      <c r="B178" s="753" t="s">
        <v>2811</v>
      </c>
      <c r="C178" s="753" t="s">
        <v>495</v>
      </c>
      <c r="D178" s="753"/>
      <c r="E178" s="757" t="s">
        <v>496</v>
      </c>
      <c r="F178" s="751">
        <v>260214547</v>
      </c>
      <c r="G178" s="751">
        <v>253668885</v>
      </c>
      <c r="H178" s="751">
        <v>6545662</v>
      </c>
      <c r="I178" s="751">
        <v>0</v>
      </c>
      <c r="J178" s="751">
        <v>0</v>
      </c>
    </row>
    <row r="179" spans="1:10" ht="26.4">
      <c r="A179" s="753" t="s">
        <v>193</v>
      </c>
      <c r="B179" s="753" t="s">
        <v>2811</v>
      </c>
      <c r="C179" s="753" t="s">
        <v>495</v>
      </c>
      <c r="D179" s="753" t="s">
        <v>847</v>
      </c>
      <c r="E179" s="757" t="s">
        <v>848</v>
      </c>
      <c r="F179" s="751">
        <v>6545662</v>
      </c>
      <c r="G179" s="751">
        <v>0</v>
      </c>
      <c r="H179" s="751">
        <v>6545662</v>
      </c>
      <c r="I179" s="751">
        <v>0</v>
      </c>
      <c r="J179" s="751">
        <v>0</v>
      </c>
    </row>
    <row r="180" spans="1:10" ht="52.8">
      <c r="A180" s="753" t="s">
        <v>193</v>
      </c>
      <c r="B180" s="753" t="s">
        <v>2811</v>
      </c>
      <c r="C180" s="753" t="s">
        <v>495</v>
      </c>
      <c r="D180" s="753" t="s">
        <v>46</v>
      </c>
      <c r="E180" s="757" t="s">
        <v>2061</v>
      </c>
      <c r="F180" s="751">
        <v>253668885</v>
      </c>
      <c r="G180" s="751">
        <v>253668885</v>
      </c>
      <c r="H180" s="751">
        <v>0</v>
      </c>
      <c r="I180" s="751">
        <v>0</v>
      </c>
      <c r="J180" s="751">
        <v>0</v>
      </c>
    </row>
    <row r="181" spans="1:10">
      <c r="A181" s="753" t="s">
        <v>193</v>
      </c>
      <c r="B181" s="753" t="s">
        <v>2813</v>
      </c>
      <c r="C181" s="753"/>
      <c r="D181" s="753"/>
      <c r="E181" s="757" t="s">
        <v>2814</v>
      </c>
      <c r="F181" s="751">
        <v>33823000</v>
      </c>
      <c r="G181" s="751">
        <v>0</v>
      </c>
      <c r="H181" s="751">
        <v>33823000</v>
      </c>
      <c r="I181" s="751">
        <v>0</v>
      </c>
      <c r="J181" s="751">
        <v>0</v>
      </c>
    </row>
    <row r="182" spans="1:10">
      <c r="A182" s="753" t="s">
        <v>193</v>
      </c>
      <c r="B182" s="753" t="s">
        <v>2813</v>
      </c>
      <c r="C182" s="753" t="s">
        <v>289</v>
      </c>
      <c r="D182" s="753"/>
      <c r="E182" s="757" t="s">
        <v>194</v>
      </c>
      <c r="F182" s="751">
        <v>10200000</v>
      </c>
      <c r="G182" s="751">
        <v>0</v>
      </c>
      <c r="H182" s="751">
        <v>10200000</v>
      </c>
      <c r="I182" s="751">
        <v>0</v>
      </c>
      <c r="J182" s="751">
        <v>0</v>
      </c>
    </row>
    <row r="183" spans="1:10" ht="52.8">
      <c r="A183" s="753" t="s">
        <v>193</v>
      </c>
      <c r="B183" s="753" t="s">
        <v>2813</v>
      </c>
      <c r="C183" s="753" t="s">
        <v>289</v>
      </c>
      <c r="D183" s="753" t="s">
        <v>482</v>
      </c>
      <c r="E183" s="757" t="s">
        <v>2042</v>
      </c>
      <c r="F183" s="751">
        <v>10200000</v>
      </c>
      <c r="G183" s="751">
        <v>0</v>
      </c>
      <c r="H183" s="751">
        <v>10200000</v>
      </c>
      <c r="I183" s="751">
        <v>0</v>
      </c>
      <c r="J183" s="751">
        <v>0</v>
      </c>
    </row>
    <row r="184" spans="1:10">
      <c r="A184" s="753" t="s">
        <v>193</v>
      </c>
      <c r="B184" s="753" t="s">
        <v>2813</v>
      </c>
      <c r="C184" s="753" t="s">
        <v>489</v>
      </c>
      <c r="D184" s="753"/>
      <c r="E184" s="757" t="s">
        <v>2043</v>
      </c>
      <c r="F184" s="751">
        <v>22950000</v>
      </c>
      <c r="G184" s="751">
        <v>0</v>
      </c>
      <c r="H184" s="751">
        <v>22950000</v>
      </c>
      <c r="I184" s="751">
        <v>0</v>
      </c>
      <c r="J184" s="751">
        <v>0</v>
      </c>
    </row>
    <row r="185" spans="1:10" ht="52.8">
      <c r="A185" s="753" t="s">
        <v>193</v>
      </c>
      <c r="B185" s="753" t="s">
        <v>2813</v>
      </c>
      <c r="C185" s="753" t="s">
        <v>489</v>
      </c>
      <c r="D185" s="753" t="s">
        <v>491</v>
      </c>
      <c r="E185" s="757" t="s">
        <v>2044</v>
      </c>
      <c r="F185" s="751">
        <v>22950000</v>
      </c>
      <c r="G185" s="751">
        <v>0</v>
      </c>
      <c r="H185" s="751">
        <v>22950000</v>
      </c>
      <c r="I185" s="751">
        <v>0</v>
      </c>
      <c r="J185" s="751">
        <v>0</v>
      </c>
    </row>
    <row r="186" spans="1:10">
      <c r="A186" s="753" t="s">
        <v>193</v>
      </c>
      <c r="B186" s="753" t="s">
        <v>2813</v>
      </c>
      <c r="C186" s="753" t="s">
        <v>495</v>
      </c>
      <c r="D186" s="753"/>
      <c r="E186" s="757" t="s">
        <v>496</v>
      </c>
      <c r="F186" s="751">
        <v>673000</v>
      </c>
      <c r="G186" s="751">
        <v>0</v>
      </c>
      <c r="H186" s="751">
        <v>673000</v>
      </c>
      <c r="I186" s="751">
        <v>0</v>
      </c>
      <c r="J186" s="751">
        <v>0</v>
      </c>
    </row>
    <row r="187" spans="1:10" ht="66">
      <c r="A187" s="753" t="s">
        <v>193</v>
      </c>
      <c r="B187" s="753" t="s">
        <v>2813</v>
      </c>
      <c r="C187" s="753" t="s">
        <v>495</v>
      </c>
      <c r="D187" s="753" t="s">
        <v>836</v>
      </c>
      <c r="E187" s="757" t="s">
        <v>837</v>
      </c>
      <c r="F187" s="751">
        <v>120000</v>
      </c>
      <c r="G187" s="751">
        <v>0</v>
      </c>
      <c r="H187" s="751">
        <v>120000</v>
      </c>
      <c r="I187" s="751">
        <v>0</v>
      </c>
      <c r="J187" s="751">
        <v>0</v>
      </c>
    </row>
    <row r="188" spans="1:10" ht="39.6">
      <c r="A188" s="753" t="s">
        <v>193</v>
      </c>
      <c r="B188" s="753" t="s">
        <v>2813</v>
      </c>
      <c r="C188" s="753" t="s">
        <v>495</v>
      </c>
      <c r="D188" s="753" t="s">
        <v>838</v>
      </c>
      <c r="E188" s="757" t="s">
        <v>839</v>
      </c>
      <c r="F188" s="751">
        <v>553000</v>
      </c>
      <c r="G188" s="751">
        <v>0</v>
      </c>
      <c r="H188" s="751">
        <v>553000</v>
      </c>
      <c r="I188" s="751">
        <v>0</v>
      </c>
      <c r="J188" s="751">
        <v>0</v>
      </c>
    </row>
    <row r="189" spans="1:10" ht="26.4">
      <c r="A189" s="753" t="s">
        <v>193</v>
      </c>
      <c r="B189" s="753" t="s">
        <v>2575</v>
      </c>
      <c r="C189" s="753"/>
      <c r="D189" s="753"/>
      <c r="E189" s="757" t="s">
        <v>2815</v>
      </c>
      <c r="F189" s="751">
        <v>9803000</v>
      </c>
      <c r="G189" s="751">
        <v>9803000</v>
      </c>
      <c r="H189" s="751">
        <v>0</v>
      </c>
      <c r="I189" s="751">
        <v>0</v>
      </c>
      <c r="J189" s="751">
        <v>0</v>
      </c>
    </row>
    <row r="190" spans="1:10">
      <c r="A190" s="753" t="s">
        <v>193</v>
      </c>
      <c r="B190" s="753" t="s">
        <v>2575</v>
      </c>
      <c r="C190" s="753" t="s">
        <v>495</v>
      </c>
      <c r="D190" s="753"/>
      <c r="E190" s="757" t="s">
        <v>496</v>
      </c>
      <c r="F190" s="751">
        <v>9803000</v>
      </c>
      <c r="G190" s="751">
        <v>9803000</v>
      </c>
      <c r="H190" s="751">
        <v>0</v>
      </c>
      <c r="I190" s="751">
        <v>0</v>
      </c>
      <c r="J190" s="751">
        <v>0</v>
      </c>
    </row>
    <row r="191" spans="1:10" ht="26.4">
      <c r="A191" s="753" t="s">
        <v>193</v>
      </c>
      <c r="B191" s="753" t="s">
        <v>2575</v>
      </c>
      <c r="C191" s="753" t="s">
        <v>495</v>
      </c>
      <c r="D191" s="753" t="s">
        <v>45</v>
      </c>
      <c r="E191" s="757" t="s">
        <v>473</v>
      </c>
      <c r="F191" s="751">
        <v>9803000</v>
      </c>
      <c r="G191" s="751">
        <v>9803000</v>
      </c>
      <c r="H191" s="751">
        <v>0</v>
      </c>
      <c r="I191" s="751">
        <v>0</v>
      </c>
      <c r="J191" s="751">
        <v>0</v>
      </c>
    </row>
    <row r="192" spans="1:10">
      <c r="A192" s="753" t="s">
        <v>193</v>
      </c>
      <c r="B192" s="753" t="s">
        <v>1109</v>
      </c>
      <c r="C192" s="753"/>
      <c r="D192" s="753"/>
      <c r="E192" s="757" t="s">
        <v>2088</v>
      </c>
      <c r="F192" s="751">
        <v>613616</v>
      </c>
      <c r="G192" s="751">
        <v>0</v>
      </c>
      <c r="H192" s="751">
        <v>613616</v>
      </c>
      <c r="I192" s="751">
        <v>0</v>
      </c>
      <c r="J192" s="751">
        <v>0</v>
      </c>
    </row>
    <row r="193" spans="1:10">
      <c r="A193" s="753" t="s">
        <v>193</v>
      </c>
      <c r="B193" s="753" t="s">
        <v>1109</v>
      </c>
      <c r="C193" s="753" t="s">
        <v>489</v>
      </c>
      <c r="D193" s="753"/>
      <c r="E193" s="757" t="s">
        <v>2043</v>
      </c>
      <c r="F193" s="751">
        <v>613616</v>
      </c>
      <c r="G193" s="751">
        <v>0</v>
      </c>
      <c r="H193" s="751">
        <v>613616</v>
      </c>
      <c r="I193" s="751">
        <v>0</v>
      </c>
      <c r="J193" s="751">
        <v>0</v>
      </c>
    </row>
    <row r="194" spans="1:10" ht="52.8">
      <c r="A194" s="753" t="s">
        <v>193</v>
      </c>
      <c r="B194" s="753" t="s">
        <v>1109</v>
      </c>
      <c r="C194" s="753" t="s">
        <v>489</v>
      </c>
      <c r="D194" s="753" t="s">
        <v>491</v>
      </c>
      <c r="E194" s="757" t="s">
        <v>2044</v>
      </c>
      <c r="F194" s="751">
        <v>613616</v>
      </c>
      <c r="G194" s="751">
        <v>0</v>
      </c>
      <c r="H194" s="751">
        <v>613616</v>
      </c>
      <c r="I194" s="751">
        <v>0</v>
      </c>
      <c r="J194" s="751">
        <v>0</v>
      </c>
    </row>
    <row r="195" spans="1:10">
      <c r="A195" s="753" t="s">
        <v>193</v>
      </c>
      <c r="B195" s="753" t="s">
        <v>1110</v>
      </c>
      <c r="C195" s="753"/>
      <c r="D195" s="753"/>
      <c r="E195" s="757" t="s">
        <v>1111</v>
      </c>
      <c r="F195" s="751">
        <v>37124870946</v>
      </c>
      <c r="G195" s="751">
        <v>0</v>
      </c>
      <c r="H195" s="751">
        <v>36126379772</v>
      </c>
      <c r="I195" s="751">
        <v>969061608</v>
      </c>
      <c r="J195" s="751">
        <v>29429566</v>
      </c>
    </row>
    <row r="196" spans="1:10">
      <c r="A196" s="753" t="s">
        <v>193</v>
      </c>
      <c r="B196" s="753" t="s">
        <v>1110</v>
      </c>
      <c r="C196" s="753" t="s">
        <v>289</v>
      </c>
      <c r="D196" s="753"/>
      <c r="E196" s="757" t="s">
        <v>194</v>
      </c>
      <c r="F196" s="751">
        <v>289889300</v>
      </c>
      <c r="G196" s="751">
        <v>0</v>
      </c>
      <c r="H196" s="751">
        <v>289889300</v>
      </c>
      <c r="I196" s="751">
        <v>0</v>
      </c>
      <c r="J196" s="751">
        <v>0</v>
      </c>
    </row>
    <row r="197" spans="1:10" ht="52.8">
      <c r="A197" s="753" t="s">
        <v>193</v>
      </c>
      <c r="B197" s="753" t="s">
        <v>1110</v>
      </c>
      <c r="C197" s="753" t="s">
        <v>289</v>
      </c>
      <c r="D197" s="753" t="s">
        <v>482</v>
      </c>
      <c r="E197" s="757" t="s">
        <v>2042</v>
      </c>
      <c r="F197" s="751">
        <v>289889300</v>
      </c>
      <c r="G197" s="751">
        <v>0</v>
      </c>
      <c r="H197" s="751">
        <v>289889300</v>
      </c>
      <c r="I197" s="751">
        <v>0</v>
      </c>
      <c r="J197" s="751">
        <v>0</v>
      </c>
    </row>
    <row r="198" spans="1:10" ht="26.4">
      <c r="A198" s="753" t="s">
        <v>193</v>
      </c>
      <c r="B198" s="753" t="s">
        <v>1110</v>
      </c>
      <c r="C198" s="753" t="s">
        <v>486</v>
      </c>
      <c r="D198" s="753"/>
      <c r="E198" s="757" t="s">
        <v>487</v>
      </c>
      <c r="F198" s="751">
        <v>42042231</v>
      </c>
      <c r="G198" s="751">
        <v>0</v>
      </c>
      <c r="H198" s="751">
        <v>0</v>
      </c>
      <c r="I198" s="751">
        <v>12612665</v>
      </c>
      <c r="J198" s="751">
        <v>29429566</v>
      </c>
    </row>
    <row r="199" spans="1:10" ht="26.4">
      <c r="A199" s="753" t="s">
        <v>193</v>
      </c>
      <c r="B199" s="753" t="s">
        <v>1110</v>
      </c>
      <c r="C199" s="753" t="s">
        <v>486</v>
      </c>
      <c r="D199" s="753" t="s">
        <v>488</v>
      </c>
      <c r="E199" s="757" t="s">
        <v>795</v>
      </c>
      <c r="F199" s="751">
        <v>42042231</v>
      </c>
      <c r="G199" s="751">
        <v>0</v>
      </c>
      <c r="H199" s="751">
        <v>0</v>
      </c>
      <c r="I199" s="751">
        <v>12612665</v>
      </c>
      <c r="J199" s="751">
        <v>29429566</v>
      </c>
    </row>
    <row r="200" spans="1:10">
      <c r="A200" s="753" t="s">
        <v>193</v>
      </c>
      <c r="B200" s="753" t="s">
        <v>1110</v>
      </c>
      <c r="C200" s="753" t="s">
        <v>489</v>
      </c>
      <c r="D200" s="753"/>
      <c r="E200" s="757" t="s">
        <v>2043</v>
      </c>
      <c r="F200" s="751">
        <v>24855966958</v>
      </c>
      <c r="G200" s="751">
        <v>0</v>
      </c>
      <c r="H200" s="751">
        <v>24855966958</v>
      </c>
      <c r="I200" s="751">
        <v>0</v>
      </c>
      <c r="J200" s="751">
        <v>0</v>
      </c>
    </row>
    <row r="201" spans="1:10" ht="52.8">
      <c r="A201" s="753" t="s">
        <v>193</v>
      </c>
      <c r="B201" s="753" t="s">
        <v>1110</v>
      </c>
      <c r="C201" s="753" t="s">
        <v>489</v>
      </c>
      <c r="D201" s="753" t="s">
        <v>491</v>
      </c>
      <c r="E201" s="757" t="s">
        <v>2044</v>
      </c>
      <c r="F201" s="751">
        <v>24855966958</v>
      </c>
      <c r="G201" s="751">
        <v>0</v>
      </c>
      <c r="H201" s="751">
        <v>24855966958</v>
      </c>
      <c r="I201" s="751">
        <v>0</v>
      </c>
      <c r="J201" s="751">
        <v>0</v>
      </c>
    </row>
    <row r="202" spans="1:10" ht="26.4">
      <c r="A202" s="753" t="s">
        <v>193</v>
      </c>
      <c r="B202" s="753" t="s">
        <v>1110</v>
      </c>
      <c r="C202" s="753" t="s">
        <v>505</v>
      </c>
      <c r="D202" s="753"/>
      <c r="E202" s="757" t="s">
        <v>506</v>
      </c>
      <c r="F202" s="751">
        <v>14000000</v>
      </c>
      <c r="G202" s="751">
        <v>0</v>
      </c>
      <c r="H202" s="751">
        <v>14000000</v>
      </c>
      <c r="I202" s="751">
        <v>0</v>
      </c>
      <c r="J202" s="751">
        <v>0</v>
      </c>
    </row>
    <row r="203" spans="1:10">
      <c r="A203" s="753" t="s">
        <v>193</v>
      </c>
      <c r="B203" s="753" t="s">
        <v>1110</v>
      </c>
      <c r="C203" s="753" t="s">
        <v>505</v>
      </c>
      <c r="D203" s="753" t="s">
        <v>829</v>
      </c>
      <c r="E203" s="757" t="s">
        <v>830</v>
      </c>
      <c r="F203" s="751">
        <v>3000000</v>
      </c>
      <c r="G203" s="751">
        <v>0</v>
      </c>
      <c r="H203" s="751">
        <v>3000000</v>
      </c>
      <c r="I203" s="751">
        <v>0</v>
      </c>
      <c r="J203" s="751">
        <v>0</v>
      </c>
    </row>
    <row r="204" spans="1:10">
      <c r="A204" s="753" t="s">
        <v>193</v>
      </c>
      <c r="B204" s="753" t="s">
        <v>1110</v>
      </c>
      <c r="C204" s="753" t="s">
        <v>505</v>
      </c>
      <c r="D204" s="753" t="s">
        <v>833</v>
      </c>
      <c r="E204" s="757" t="s">
        <v>834</v>
      </c>
      <c r="F204" s="751">
        <v>11000000</v>
      </c>
      <c r="G204" s="751">
        <v>0</v>
      </c>
      <c r="H204" s="751">
        <v>11000000</v>
      </c>
      <c r="I204" s="751">
        <v>0</v>
      </c>
      <c r="J204" s="751">
        <v>0</v>
      </c>
    </row>
    <row r="205" spans="1:10" ht="26.4">
      <c r="A205" s="753" t="s">
        <v>193</v>
      </c>
      <c r="B205" s="753" t="s">
        <v>1110</v>
      </c>
      <c r="C205" s="753" t="s">
        <v>278</v>
      </c>
      <c r="D205" s="753"/>
      <c r="E205" s="757" t="s">
        <v>2063</v>
      </c>
      <c r="F205" s="751">
        <v>1922694185</v>
      </c>
      <c r="G205" s="751">
        <v>0</v>
      </c>
      <c r="H205" s="751">
        <v>966293242</v>
      </c>
      <c r="I205" s="751">
        <v>956400943</v>
      </c>
      <c r="J205" s="751">
        <v>0</v>
      </c>
    </row>
    <row r="206" spans="1:10">
      <c r="A206" s="753" t="s">
        <v>193</v>
      </c>
      <c r="B206" s="753" t="s">
        <v>1110</v>
      </c>
      <c r="C206" s="753" t="s">
        <v>278</v>
      </c>
      <c r="D206" s="753" t="s">
        <v>279</v>
      </c>
      <c r="E206" s="757" t="s">
        <v>2064</v>
      </c>
      <c r="F206" s="751">
        <v>1922694185</v>
      </c>
      <c r="G206" s="751">
        <v>0</v>
      </c>
      <c r="H206" s="751">
        <v>966293242</v>
      </c>
      <c r="I206" s="751">
        <v>956400943</v>
      </c>
      <c r="J206" s="751">
        <v>0</v>
      </c>
    </row>
    <row r="207" spans="1:10">
      <c r="A207" s="753" t="s">
        <v>193</v>
      </c>
      <c r="B207" s="753" t="s">
        <v>1110</v>
      </c>
      <c r="C207" s="753" t="s">
        <v>507</v>
      </c>
      <c r="D207" s="753"/>
      <c r="E207" s="757" t="s">
        <v>2184</v>
      </c>
      <c r="F207" s="751">
        <v>10000000000</v>
      </c>
      <c r="G207" s="751">
        <v>0</v>
      </c>
      <c r="H207" s="751">
        <v>10000000000</v>
      </c>
      <c r="I207" s="751">
        <v>0</v>
      </c>
      <c r="J207" s="751">
        <v>0</v>
      </c>
    </row>
    <row r="208" spans="1:10">
      <c r="A208" s="753" t="s">
        <v>193</v>
      </c>
      <c r="B208" s="753" t="s">
        <v>1110</v>
      </c>
      <c r="C208" s="753" t="s">
        <v>507</v>
      </c>
      <c r="D208" s="753" t="s">
        <v>508</v>
      </c>
      <c r="E208" s="757" t="s">
        <v>143</v>
      </c>
      <c r="F208" s="751">
        <v>10000000000</v>
      </c>
      <c r="G208" s="751">
        <v>0</v>
      </c>
      <c r="H208" s="751">
        <v>10000000000</v>
      </c>
      <c r="I208" s="751">
        <v>0</v>
      </c>
      <c r="J208" s="751">
        <v>0</v>
      </c>
    </row>
    <row r="209" spans="1:10">
      <c r="A209" s="753" t="s">
        <v>193</v>
      </c>
      <c r="B209" s="753" t="s">
        <v>1110</v>
      </c>
      <c r="C209" s="753" t="s">
        <v>495</v>
      </c>
      <c r="D209" s="753"/>
      <c r="E209" s="757" t="s">
        <v>496</v>
      </c>
      <c r="F209" s="751">
        <v>278272</v>
      </c>
      <c r="G209" s="751">
        <v>0</v>
      </c>
      <c r="H209" s="751">
        <v>230272</v>
      </c>
      <c r="I209" s="751">
        <v>48000</v>
      </c>
      <c r="J209" s="751">
        <v>0</v>
      </c>
    </row>
    <row r="210" spans="1:10" ht="66">
      <c r="A210" s="753" t="s">
        <v>193</v>
      </c>
      <c r="B210" s="753" t="s">
        <v>1110</v>
      </c>
      <c r="C210" s="753" t="s">
        <v>495</v>
      </c>
      <c r="D210" s="753" t="s">
        <v>836</v>
      </c>
      <c r="E210" s="757" t="s">
        <v>837</v>
      </c>
      <c r="F210" s="751">
        <v>158272</v>
      </c>
      <c r="G210" s="751">
        <v>0</v>
      </c>
      <c r="H210" s="751">
        <v>158272</v>
      </c>
      <c r="I210" s="751">
        <v>0</v>
      </c>
      <c r="J210" s="751">
        <v>0</v>
      </c>
    </row>
    <row r="211" spans="1:10" ht="52.8">
      <c r="A211" s="753" t="s">
        <v>193</v>
      </c>
      <c r="B211" s="753" t="s">
        <v>1110</v>
      </c>
      <c r="C211" s="753" t="s">
        <v>495</v>
      </c>
      <c r="D211" s="753" t="s">
        <v>813</v>
      </c>
      <c r="E211" s="757" t="s">
        <v>2081</v>
      </c>
      <c r="F211" s="751">
        <v>120000</v>
      </c>
      <c r="G211" s="751">
        <v>0</v>
      </c>
      <c r="H211" s="751">
        <v>72000</v>
      </c>
      <c r="I211" s="751">
        <v>48000</v>
      </c>
      <c r="J211" s="751">
        <v>0</v>
      </c>
    </row>
    <row r="212" spans="1:10" ht="26.4">
      <c r="A212" s="753" t="s">
        <v>193</v>
      </c>
      <c r="B212" s="753" t="s">
        <v>396</v>
      </c>
      <c r="C212" s="753"/>
      <c r="D212" s="753"/>
      <c r="E212" s="757" t="s">
        <v>2089</v>
      </c>
      <c r="F212" s="751">
        <v>13142993847</v>
      </c>
      <c r="G212" s="751">
        <v>7031866</v>
      </c>
      <c r="H212" s="751">
        <v>11955009594</v>
      </c>
      <c r="I212" s="751">
        <v>1131112642</v>
      </c>
      <c r="J212" s="751">
        <v>49839745</v>
      </c>
    </row>
    <row r="213" spans="1:10" ht="26.4">
      <c r="A213" s="753" t="s">
        <v>193</v>
      </c>
      <c r="B213" s="753" t="s">
        <v>396</v>
      </c>
      <c r="C213" s="753" t="s">
        <v>486</v>
      </c>
      <c r="D213" s="753"/>
      <c r="E213" s="757" t="s">
        <v>487</v>
      </c>
      <c r="F213" s="751">
        <v>71199608</v>
      </c>
      <c r="G213" s="751">
        <v>0</v>
      </c>
      <c r="H213" s="751">
        <v>0</v>
      </c>
      <c r="I213" s="751">
        <v>21359863</v>
      </c>
      <c r="J213" s="751">
        <v>49839745</v>
      </c>
    </row>
    <row r="214" spans="1:10" ht="26.4">
      <c r="A214" s="753" t="s">
        <v>193</v>
      </c>
      <c r="B214" s="753" t="s">
        <v>396</v>
      </c>
      <c r="C214" s="753" t="s">
        <v>486</v>
      </c>
      <c r="D214" s="753" t="s">
        <v>488</v>
      </c>
      <c r="E214" s="757" t="s">
        <v>795</v>
      </c>
      <c r="F214" s="751">
        <v>71199608</v>
      </c>
      <c r="G214" s="751">
        <v>0</v>
      </c>
      <c r="H214" s="751">
        <v>0</v>
      </c>
      <c r="I214" s="751">
        <v>21359863</v>
      </c>
      <c r="J214" s="751">
        <v>49839745</v>
      </c>
    </row>
    <row r="215" spans="1:10">
      <c r="A215" s="753" t="s">
        <v>193</v>
      </c>
      <c r="B215" s="753" t="s">
        <v>396</v>
      </c>
      <c r="C215" s="753" t="s">
        <v>489</v>
      </c>
      <c r="D215" s="753"/>
      <c r="E215" s="757" t="s">
        <v>2043</v>
      </c>
      <c r="F215" s="751">
        <v>10734978423</v>
      </c>
      <c r="G215" s="751">
        <v>0</v>
      </c>
      <c r="H215" s="751">
        <v>10734978423</v>
      </c>
      <c r="I215" s="751">
        <v>0</v>
      </c>
      <c r="J215" s="751">
        <v>0</v>
      </c>
    </row>
    <row r="216" spans="1:10" ht="52.8">
      <c r="A216" s="753" t="s">
        <v>193</v>
      </c>
      <c r="B216" s="753" t="s">
        <v>396</v>
      </c>
      <c r="C216" s="753" t="s">
        <v>489</v>
      </c>
      <c r="D216" s="753" t="s">
        <v>491</v>
      </c>
      <c r="E216" s="757" t="s">
        <v>2044</v>
      </c>
      <c r="F216" s="751">
        <v>10734978423</v>
      </c>
      <c r="G216" s="751">
        <v>0</v>
      </c>
      <c r="H216" s="751">
        <v>10734978423</v>
      </c>
      <c r="I216" s="751">
        <v>0</v>
      </c>
      <c r="J216" s="751">
        <v>0</v>
      </c>
    </row>
    <row r="217" spans="1:10" ht="26.4">
      <c r="A217" s="753" t="s">
        <v>193</v>
      </c>
      <c r="B217" s="753" t="s">
        <v>396</v>
      </c>
      <c r="C217" s="753" t="s">
        <v>505</v>
      </c>
      <c r="D217" s="753"/>
      <c r="E217" s="757" t="s">
        <v>506</v>
      </c>
      <c r="F217" s="751">
        <v>55000000</v>
      </c>
      <c r="G217" s="751">
        <v>0</v>
      </c>
      <c r="H217" s="751">
        <v>55000000</v>
      </c>
      <c r="I217" s="751">
        <v>0</v>
      </c>
      <c r="J217" s="751">
        <v>0</v>
      </c>
    </row>
    <row r="218" spans="1:10">
      <c r="A218" s="753" t="s">
        <v>193</v>
      </c>
      <c r="B218" s="753" t="s">
        <v>396</v>
      </c>
      <c r="C218" s="753" t="s">
        <v>505</v>
      </c>
      <c r="D218" s="753" t="s">
        <v>829</v>
      </c>
      <c r="E218" s="757" t="s">
        <v>830</v>
      </c>
      <c r="F218" s="751">
        <v>6000000</v>
      </c>
      <c r="G218" s="751">
        <v>0</v>
      </c>
      <c r="H218" s="751">
        <v>6000000</v>
      </c>
      <c r="I218" s="751">
        <v>0</v>
      </c>
      <c r="J218" s="751">
        <v>0</v>
      </c>
    </row>
    <row r="219" spans="1:10">
      <c r="A219" s="753" t="s">
        <v>193</v>
      </c>
      <c r="B219" s="753" t="s">
        <v>396</v>
      </c>
      <c r="C219" s="753" t="s">
        <v>505</v>
      </c>
      <c r="D219" s="753" t="s">
        <v>833</v>
      </c>
      <c r="E219" s="757" t="s">
        <v>834</v>
      </c>
      <c r="F219" s="751">
        <v>49000000</v>
      </c>
      <c r="G219" s="751">
        <v>0</v>
      </c>
      <c r="H219" s="751">
        <v>49000000</v>
      </c>
      <c r="I219" s="751">
        <v>0</v>
      </c>
      <c r="J219" s="751">
        <v>0</v>
      </c>
    </row>
    <row r="220" spans="1:10" ht="26.4">
      <c r="A220" s="753" t="s">
        <v>193</v>
      </c>
      <c r="B220" s="753" t="s">
        <v>396</v>
      </c>
      <c r="C220" s="753" t="s">
        <v>278</v>
      </c>
      <c r="D220" s="753"/>
      <c r="E220" s="757" t="s">
        <v>2063</v>
      </c>
      <c r="F220" s="751">
        <v>2230823322</v>
      </c>
      <c r="G220" s="751">
        <v>0</v>
      </c>
      <c r="H220" s="751">
        <v>1128369459</v>
      </c>
      <c r="I220" s="751">
        <v>1102453863</v>
      </c>
      <c r="J220" s="751">
        <v>0</v>
      </c>
    </row>
    <row r="221" spans="1:10">
      <c r="A221" s="753" t="s">
        <v>193</v>
      </c>
      <c r="B221" s="753" t="s">
        <v>396</v>
      </c>
      <c r="C221" s="753" t="s">
        <v>278</v>
      </c>
      <c r="D221" s="753" t="s">
        <v>279</v>
      </c>
      <c r="E221" s="757" t="s">
        <v>2064</v>
      </c>
      <c r="F221" s="751">
        <v>2230823322</v>
      </c>
      <c r="G221" s="751">
        <v>0</v>
      </c>
      <c r="H221" s="751">
        <v>1128369459</v>
      </c>
      <c r="I221" s="751">
        <v>1102453863</v>
      </c>
      <c r="J221" s="751">
        <v>0</v>
      </c>
    </row>
    <row r="222" spans="1:10">
      <c r="A222" s="753" t="s">
        <v>193</v>
      </c>
      <c r="B222" s="753" t="s">
        <v>396</v>
      </c>
      <c r="C222" s="753" t="s">
        <v>265</v>
      </c>
      <c r="D222" s="753"/>
      <c r="E222" s="757" t="s">
        <v>266</v>
      </c>
      <c r="F222" s="751">
        <v>7031866</v>
      </c>
      <c r="G222" s="751">
        <v>7031866</v>
      </c>
      <c r="H222" s="751">
        <v>0</v>
      </c>
      <c r="I222" s="751">
        <v>0</v>
      </c>
      <c r="J222" s="751">
        <v>0</v>
      </c>
    </row>
    <row r="223" spans="1:10" ht="26.4">
      <c r="A223" s="753" t="s">
        <v>193</v>
      </c>
      <c r="B223" s="753" t="s">
        <v>396</v>
      </c>
      <c r="C223" s="753" t="s">
        <v>265</v>
      </c>
      <c r="D223" s="753" t="s">
        <v>399</v>
      </c>
      <c r="E223" s="757" t="s">
        <v>2096</v>
      </c>
      <c r="F223" s="751">
        <v>7009866</v>
      </c>
      <c r="G223" s="751">
        <v>7009866</v>
      </c>
      <c r="H223" s="751">
        <v>0</v>
      </c>
      <c r="I223" s="751">
        <v>0</v>
      </c>
      <c r="J223" s="751">
        <v>0</v>
      </c>
    </row>
    <row r="224" spans="1:10" ht="52.8">
      <c r="A224" s="753" t="s">
        <v>193</v>
      </c>
      <c r="B224" s="753" t="s">
        <v>396</v>
      </c>
      <c r="C224" s="753" t="s">
        <v>265</v>
      </c>
      <c r="D224" s="753" t="s">
        <v>401</v>
      </c>
      <c r="E224" s="757" t="s">
        <v>2070</v>
      </c>
      <c r="F224" s="751">
        <v>22000</v>
      </c>
      <c r="G224" s="751">
        <v>22000</v>
      </c>
      <c r="H224" s="751">
        <v>0</v>
      </c>
      <c r="I224" s="751">
        <v>0</v>
      </c>
      <c r="J224" s="751">
        <v>0</v>
      </c>
    </row>
    <row r="225" spans="1:10">
      <c r="A225" s="753" t="s">
        <v>193</v>
      </c>
      <c r="B225" s="753" t="s">
        <v>396</v>
      </c>
      <c r="C225" s="753" t="s">
        <v>495</v>
      </c>
      <c r="D225" s="753"/>
      <c r="E225" s="757" t="s">
        <v>496</v>
      </c>
      <c r="F225" s="751">
        <v>43960628</v>
      </c>
      <c r="G225" s="751">
        <v>0</v>
      </c>
      <c r="H225" s="751">
        <v>36661712</v>
      </c>
      <c r="I225" s="751">
        <v>7298916</v>
      </c>
      <c r="J225" s="751">
        <v>0</v>
      </c>
    </row>
    <row r="226" spans="1:10" ht="26.4">
      <c r="A226" s="753" t="s">
        <v>193</v>
      </c>
      <c r="B226" s="753" t="s">
        <v>396</v>
      </c>
      <c r="C226" s="753" t="s">
        <v>495</v>
      </c>
      <c r="D226" s="753" t="s">
        <v>847</v>
      </c>
      <c r="E226" s="757" t="s">
        <v>848</v>
      </c>
      <c r="F226" s="751">
        <v>1481438</v>
      </c>
      <c r="G226" s="751">
        <v>0</v>
      </c>
      <c r="H226" s="751">
        <v>1481438</v>
      </c>
      <c r="I226" s="751">
        <v>0</v>
      </c>
      <c r="J226" s="751">
        <v>0</v>
      </c>
    </row>
    <row r="227" spans="1:10" ht="39.6">
      <c r="A227" s="753" t="s">
        <v>193</v>
      </c>
      <c r="B227" s="753" t="s">
        <v>396</v>
      </c>
      <c r="C227" s="753" t="s">
        <v>495</v>
      </c>
      <c r="D227" s="753" t="s">
        <v>838</v>
      </c>
      <c r="E227" s="757" t="s">
        <v>839</v>
      </c>
      <c r="F227" s="751">
        <v>26664923</v>
      </c>
      <c r="G227" s="751">
        <v>0</v>
      </c>
      <c r="H227" s="751">
        <v>26664923</v>
      </c>
      <c r="I227" s="751">
        <v>0</v>
      </c>
      <c r="J227" s="751">
        <v>0</v>
      </c>
    </row>
    <row r="228" spans="1:10" ht="52.8">
      <c r="A228" s="753" t="s">
        <v>193</v>
      </c>
      <c r="B228" s="753" t="s">
        <v>396</v>
      </c>
      <c r="C228" s="753" t="s">
        <v>495</v>
      </c>
      <c r="D228" s="753" t="s">
        <v>813</v>
      </c>
      <c r="E228" s="757" t="s">
        <v>2081</v>
      </c>
      <c r="F228" s="751">
        <v>15814267</v>
      </c>
      <c r="G228" s="751">
        <v>0</v>
      </c>
      <c r="H228" s="751">
        <v>8515351</v>
      </c>
      <c r="I228" s="751">
        <v>7298916</v>
      </c>
      <c r="J228" s="751">
        <v>0</v>
      </c>
    </row>
    <row r="229" spans="1:10" ht="26.4">
      <c r="A229" s="753" t="s">
        <v>193</v>
      </c>
      <c r="B229" s="753" t="s">
        <v>962</v>
      </c>
      <c r="C229" s="753"/>
      <c r="D229" s="753"/>
      <c r="E229" s="757" t="s">
        <v>1112</v>
      </c>
      <c r="F229" s="751">
        <v>3500000</v>
      </c>
      <c r="G229" s="751">
        <v>3500000</v>
      </c>
      <c r="H229" s="751">
        <v>0</v>
      </c>
      <c r="I229" s="751">
        <v>0</v>
      </c>
      <c r="J229" s="751">
        <v>0</v>
      </c>
    </row>
    <row r="230" spans="1:10">
      <c r="A230" s="753" t="s">
        <v>193</v>
      </c>
      <c r="B230" s="753" t="s">
        <v>962</v>
      </c>
      <c r="C230" s="753" t="s">
        <v>265</v>
      </c>
      <c r="D230" s="753"/>
      <c r="E230" s="757" t="s">
        <v>266</v>
      </c>
      <c r="F230" s="751">
        <v>3500000</v>
      </c>
      <c r="G230" s="751">
        <v>3500000</v>
      </c>
      <c r="H230" s="751">
        <v>0</v>
      </c>
      <c r="I230" s="751">
        <v>0</v>
      </c>
      <c r="J230" s="751">
        <v>0</v>
      </c>
    </row>
    <row r="231" spans="1:10">
      <c r="A231" s="753" t="s">
        <v>193</v>
      </c>
      <c r="B231" s="753" t="s">
        <v>962</v>
      </c>
      <c r="C231" s="753" t="s">
        <v>265</v>
      </c>
      <c r="D231" s="753" t="s">
        <v>269</v>
      </c>
      <c r="E231" s="757" t="s">
        <v>799</v>
      </c>
      <c r="F231" s="751">
        <v>3500000</v>
      </c>
      <c r="G231" s="751">
        <v>3500000</v>
      </c>
      <c r="H231" s="751">
        <v>0</v>
      </c>
      <c r="I231" s="751">
        <v>0</v>
      </c>
      <c r="J231" s="751">
        <v>0</v>
      </c>
    </row>
    <row r="232" spans="1:10" ht="26.4">
      <c r="A232" s="753" t="s">
        <v>193</v>
      </c>
      <c r="B232" s="753" t="s">
        <v>1115</v>
      </c>
      <c r="C232" s="753"/>
      <c r="D232" s="753"/>
      <c r="E232" s="757" t="s">
        <v>2091</v>
      </c>
      <c r="F232" s="751">
        <v>134573054</v>
      </c>
      <c r="G232" s="751">
        <v>0</v>
      </c>
      <c r="H232" s="751">
        <v>66164000</v>
      </c>
      <c r="I232" s="751">
        <v>66137516</v>
      </c>
      <c r="J232" s="751">
        <v>2271538</v>
      </c>
    </row>
    <row r="233" spans="1:10" ht="26.4">
      <c r="A233" s="753" t="s">
        <v>193</v>
      </c>
      <c r="B233" s="753" t="s">
        <v>1115</v>
      </c>
      <c r="C233" s="753" t="s">
        <v>486</v>
      </c>
      <c r="D233" s="753"/>
      <c r="E233" s="757" t="s">
        <v>487</v>
      </c>
      <c r="F233" s="751">
        <v>3245054</v>
      </c>
      <c r="G233" s="751">
        <v>0</v>
      </c>
      <c r="H233" s="751">
        <v>0</v>
      </c>
      <c r="I233" s="751">
        <v>973516</v>
      </c>
      <c r="J233" s="751">
        <v>2271538</v>
      </c>
    </row>
    <row r="234" spans="1:10" ht="26.4">
      <c r="A234" s="753" t="s">
        <v>193</v>
      </c>
      <c r="B234" s="753" t="s">
        <v>1115</v>
      </c>
      <c r="C234" s="753" t="s">
        <v>486</v>
      </c>
      <c r="D234" s="753" t="s">
        <v>488</v>
      </c>
      <c r="E234" s="757" t="s">
        <v>795</v>
      </c>
      <c r="F234" s="751">
        <v>3245054</v>
      </c>
      <c r="G234" s="751">
        <v>0</v>
      </c>
      <c r="H234" s="751">
        <v>0</v>
      </c>
      <c r="I234" s="751">
        <v>973516</v>
      </c>
      <c r="J234" s="751">
        <v>2271538</v>
      </c>
    </row>
    <row r="235" spans="1:10" ht="26.4">
      <c r="A235" s="753" t="s">
        <v>193</v>
      </c>
      <c r="B235" s="753" t="s">
        <v>1115</v>
      </c>
      <c r="C235" s="753" t="s">
        <v>505</v>
      </c>
      <c r="D235" s="753"/>
      <c r="E235" s="757" t="s">
        <v>506</v>
      </c>
      <c r="F235" s="751">
        <v>1000000</v>
      </c>
      <c r="G235" s="751">
        <v>0</v>
      </c>
      <c r="H235" s="751">
        <v>1000000</v>
      </c>
      <c r="I235" s="751">
        <v>0</v>
      </c>
      <c r="J235" s="751">
        <v>0</v>
      </c>
    </row>
    <row r="236" spans="1:10">
      <c r="A236" s="753" t="s">
        <v>193</v>
      </c>
      <c r="B236" s="753" t="s">
        <v>1115</v>
      </c>
      <c r="C236" s="753" t="s">
        <v>505</v>
      </c>
      <c r="D236" s="753" t="s">
        <v>833</v>
      </c>
      <c r="E236" s="757" t="s">
        <v>834</v>
      </c>
      <c r="F236" s="751">
        <v>1000000</v>
      </c>
      <c r="G236" s="751">
        <v>0</v>
      </c>
      <c r="H236" s="751">
        <v>1000000</v>
      </c>
      <c r="I236" s="751">
        <v>0</v>
      </c>
      <c r="J236" s="751">
        <v>0</v>
      </c>
    </row>
    <row r="237" spans="1:10" ht="26.4">
      <c r="A237" s="753" t="s">
        <v>193</v>
      </c>
      <c r="B237" s="753" t="s">
        <v>1115</v>
      </c>
      <c r="C237" s="753" t="s">
        <v>278</v>
      </c>
      <c r="D237" s="753"/>
      <c r="E237" s="757" t="s">
        <v>2063</v>
      </c>
      <c r="F237" s="751">
        <v>130328000</v>
      </c>
      <c r="G237" s="751">
        <v>0</v>
      </c>
      <c r="H237" s="751">
        <v>65164000</v>
      </c>
      <c r="I237" s="751">
        <v>65164000</v>
      </c>
      <c r="J237" s="751">
        <v>0</v>
      </c>
    </row>
    <row r="238" spans="1:10">
      <c r="A238" s="753" t="s">
        <v>193</v>
      </c>
      <c r="B238" s="753" t="s">
        <v>1115</v>
      </c>
      <c r="C238" s="753" t="s">
        <v>278</v>
      </c>
      <c r="D238" s="753" t="s">
        <v>279</v>
      </c>
      <c r="E238" s="757" t="s">
        <v>2064</v>
      </c>
      <c r="F238" s="751">
        <v>130328000</v>
      </c>
      <c r="G238" s="751">
        <v>0</v>
      </c>
      <c r="H238" s="751">
        <v>65164000</v>
      </c>
      <c r="I238" s="751">
        <v>65164000</v>
      </c>
      <c r="J238" s="751">
        <v>0</v>
      </c>
    </row>
    <row r="239" spans="1:10" ht="26.4">
      <c r="A239" s="753" t="s">
        <v>193</v>
      </c>
      <c r="B239" s="753" t="s">
        <v>1116</v>
      </c>
      <c r="C239" s="753"/>
      <c r="D239" s="753"/>
      <c r="E239" s="757" t="s">
        <v>1117</v>
      </c>
      <c r="F239" s="751">
        <v>125442661</v>
      </c>
      <c r="G239" s="751">
        <v>0</v>
      </c>
      <c r="H239" s="751">
        <v>1373814</v>
      </c>
      <c r="I239" s="751">
        <v>124068847</v>
      </c>
      <c r="J239" s="751">
        <v>0</v>
      </c>
    </row>
    <row r="240" spans="1:10">
      <c r="A240" s="753" t="s">
        <v>193</v>
      </c>
      <c r="B240" s="753" t="s">
        <v>1116</v>
      </c>
      <c r="C240" s="753" t="s">
        <v>489</v>
      </c>
      <c r="D240" s="753"/>
      <c r="E240" s="757" t="s">
        <v>2043</v>
      </c>
      <c r="F240" s="751">
        <v>122695033</v>
      </c>
      <c r="G240" s="751">
        <v>0</v>
      </c>
      <c r="H240" s="751">
        <v>0</v>
      </c>
      <c r="I240" s="751">
        <v>122695033</v>
      </c>
      <c r="J240" s="751">
        <v>0</v>
      </c>
    </row>
    <row r="241" spans="1:10" ht="52.8">
      <c r="A241" s="753" t="s">
        <v>193</v>
      </c>
      <c r="B241" s="753" t="s">
        <v>1116</v>
      </c>
      <c r="C241" s="753" t="s">
        <v>489</v>
      </c>
      <c r="D241" s="753" t="s">
        <v>491</v>
      </c>
      <c r="E241" s="757" t="s">
        <v>2044</v>
      </c>
      <c r="F241" s="751">
        <v>122695033</v>
      </c>
      <c r="G241" s="751">
        <v>0</v>
      </c>
      <c r="H241" s="751">
        <v>0</v>
      </c>
      <c r="I241" s="751">
        <v>122695033</v>
      </c>
      <c r="J241" s="751">
        <v>0</v>
      </c>
    </row>
    <row r="242" spans="1:10" ht="26.4">
      <c r="A242" s="753" t="s">
        <v>193</v>
      </c>
      <c r="B242" s="753" t="s">
        <v>1116</v>
      </c>
      <c r="C242" s="753" t="s">
        <v>278</v>
      </c>
      <c r="D242" s="753"/>
      <c r="E242" s="757" t="s">
        <v>2063</v>
      </c>
      <c r="F242" s="751">
        <v>2747628</v>
      </c>
      <c r="G242" s="751">
        <v>0</v>
      </c>
      <c r="H242" s="751">
        <v>1373814</v>
      </c>
      <c r="I242" s="751">
        <v>1373814</v>
      </c>
      <c r="J242" s="751">
        <v>0</v>
      </c>
    </row>
    <row r="243" spans="1:10">
      <c r="A243" s="753" t="s">
        <v>193</v>
      </c>
      <c r="B243" s="753" t="s">
        <v>1116</v>
      </c>
      <c r="C243" s="753" t="s">
        <v>278</v>
      </c>
      <c r="D243" s="753" t="s">
        <v>279</v>
      </c>
      <c r="E243" s="757" t="s">
        <v>2064</v>
      </c>
      <c r="F243" s="751">
        <v>2747628</v>
      </c>
      <c r="G243" s="751">
        <v>0</v>
      </c>
      <c r="H243" s="751">
        <v>1373814</v>
      </c>
      <c r="I243" s="751">
        <v>1373814</v>
      </c>
      <c r="J243" s="751">
        <v>0</v>
      </c>
    </row>
    <row r="244" spans="1:10" ht="26.4">
      <c r="A244" s="753" t="s">
        <v>193</v>
      </c>
      <c r="B244" s="753" t="s">
        <v>344</v>
      </c>
      <c r="C244" s="753"/>
      <c r="D244" s="753"/>
      <c r="E244" s="757" t="s">
        <v>2092</v>
      </c>
      <c r="F244" s="751">
        <v>2158829982</v>
      </c>
      <c r="G244" s="751">
        <v>0</v>
      </c>
      <c r="H244" s="751">
        <v>1824144438</v>
      </c>
      <c r="I244" s="751">
        <v>324103772</v>
      </c>
      <c r="J244" s="751">
        <v>10581772</v>
      </c>
    </row>
    <row r="245" spans="1:10" ht="26.4">
      <c r="A245" s="753" t="s">
        <v>193</v>
      </c>
      <c r="B245" s="753" t="s">
        <v>344</v>
      </c>
      <c r="C245" s="753" t="s">
        <v>486</v>
      </c>
      <c r="D245" s="753"/>
      <c r="E245" s="757" t="s">
        <v>487</v>
      </c>
      <c r="F245" s="751">
        <v>15116816</v>
      </c>
      <c r="G245" s="751">
        <v>0</v>
      </c>
      <c r="H245" s="751">
        <v>0</v>
      </c>
      <c r="I245" s="751">
        <v>4535044</v>
      </c>
      <c r="J245" s="751">
        <v>10581772</v>
      </c>
    </row>
    <row r="246" spans="1:10" ht="26.4">
      <c r="A246" s="753" t="s">
        <v>193</v>
      </c>
      <c r="B246" s="753" t="s">
        <v>344</v>
      </c>
      <c r="C246" s="753" t="s">
        <v>486</v>
      </c>
      <c r="D246" s="753" t="s">
        <v>488</v>
      </c>
      <c r="E246" s="757" t="s">
        <v>795</v>
      </c>
      <c r="F246" s="751">
        <v>15116816</v>
      </c>
      <c r="G246" s="751">
        <v>0</v>
      </c>
      <c r="H246" s="751">
        <v>0</v>
      </c>
      <c r="I246" s="751">
        <v>4535044</v>
      </c>
      <c r="J246" s="751">
        <v>10581772</v>
      </c>
    </row>
    <row r="247" spans="1:10">
      <c r="A247" s="753" t="s">
        <v>193</v>
      </c>
      <c r="B247" s="753" t="s">
        <v>344</v>
      </c>
      <c r="C247" s="753" t="s">
        <v>489</v>
      </c>
      <c r="D247" s="753"/>
      <c r="E247" s="757" t="s">
        <v>2043</v>
      </c>
      <c r="F247" s="751">
        <v>1499089653</v>
      </c>
      <c r="G247" s="751">
        <v>0</v>
      </c>
      <c r="H247" s="751">
        <v>1499089653</v>
      </c>
      <c r="I247" s="751">
        <v>0</v>
      </c>
      <c r="J247" s="751">
        <v>0</v>
      </c>
    </row>
    <row r="248" spans="1:10" ht="52.8">
      <c r="A248" s="753" t="s">
        <v>193</v>
      </c>
      <c r="B248" s="753" t="s">
        <v>344</v>
      </c>
      <c r="C248" s="753" t="s">
        <v>489</v>
      </c>
      <c r="D248" s="753" t="s">
        <v>491</v>
      </c>
      <c r="E248" s="757" t="s">
        <v>2044</v>
      </c>
      <c r="F248" s="751">
        <v>1499089653</v>
      </c>
      <c r="G248" s="751">
        <v>0</v>
      </c>
      <c r="H248" s="751">
        <v>1499089653</v>
      </c>
      <c r="I248" s="751">
        <v>0</v>
      </c>
      <c r="J248" s="751">
        <v>0</v>
      </c>
    </row>
    <row r="249" spans="1:10" ht="26.4">
      <c r="A249" s="753" t="s">
        <v>193</v>
      </c>
      <c r="B249" s="753" t="s">
        <v>344</v>
      </c>
      <c r="C249" s="753" t="s">
        <v>505</v>
      </c>
      <c r="D249" s="753"/>
      <c r="E249" s="757" t="s">
        <v>506</v>
      </c>
      <c r="F249" s="751">
        <v>5000000</v>
      </c>
      <c r="G249" s="751">
        <v>0</v>
      </c>
      <c r="H249" s="751">
        <v>5000000</v>
      </c>
      <c r="I249" s="751">
        <v>0</v>
      </c>
      <c r="J249" s="751">
        <v>0</v>
      </c>
    </row>
    <row r="250" spans="1:10">
      <c r="A250" s="753" t="s">
        <v>193</v>
      </c>
      <c r="B250" s="753" t="s">
        <v>344</v>
      </c>
      <c r="C250" s="753" t="s">
        <v>505</v>
      </c>
      <c r="D250" s="753" t="s">
        <v>833</v>
      </c>
      <c r="E250" s="757" t="s">
        <v>834</v>
      </c>
      <c r="F250" s="751">
        <v>5000000</v>
      </c>
      <c r="G250" s="751">
        <v>0</v>
      </c>
      <c r="H250" s="751">
        <v>5000000</v>
      </c>
      <c r="I250" s="751">
        <v>0</v>
      </c>
      <c r="J250" s="751">
        <v>0</v>
      </c>
    </row>
    <row r="251" spans="1:10" ht="26.4">
      <c r="A251" s="753" t="s">
        <v>193</v>
      </c>
      <c r="B251" s="753" t="s">
        <v>344</v>
      </c>
      <c r="C251" s="753" t="s">
        <v>278</v>
      </c>
      <c r="D251" s="753"/>
      <c r="E251" s="757" t="s">
        <v>2063</v>
      </c>
      <c r="F251" s="751">
        <v>639137456</v>
      </c>
      <c r="G251" s="751">
        <v>0</v>
      </c>
      <c r="H251" s="751">
        <v>319568728</v>
      </c>
      <c r="I251" s="751">
        <v>319568728</v>
      </c>
      <c r="J251" s="751">
        <v>0</v>
      </c>
    </row>
    <row r="252" spans="1:10">
      <c r="A252" s="753" t="s">
        <v>193</v>
      </c>
      <c r="B252" s="753" t="s">
        <v>344</v>
      </c>
      <c r="C252" s="753" t="s">
        <v>278</v>
      </c>
      <c r="D252" s="753" t="s">
        <v>279</v>
      </c>
      <c r="E252" s="757" t="s">
        <v>2064</v>
      </c>
      <c r="F252" s="751">
        <v>639137456</v>
      </c>
      <c r="G252" s="751">
        <v>0</v>
      </c>
      <c r="H252" s="751">
        <v>319568728</v>
      </c>
      <c r="I252" s="751">
        <v>319568728</v>
      </c>
      <c r="J252" s="751">
        <v>0</v>
      </c>
    </row>
    <row r="253" spans="1:10">
      <c r="A253" s="753" t="s">
        <v>193</v>
      </c>
      <c r="B253" s="753" t="s">
        <v>344</v>
      </c>
      <c r="C253" s="753" t="s">
        <v>495</v>
      </c>
      <c r="D253" s="753"/>
      <c r="E253" s="757" t="s">
        <v>496</v>
      </c>
      <c r="F253" s="751">
        <v>486057</v>
      </c>
      <c r="G253" s="751">
        <v>0</v>
      </c>
      <c r="H253" s="751">
        <v>486057</v>
      </c>
      <c r="I253" s="751">
        <v>0</v>
      </c>
      <c r="J253" s="751">
        <v>0</v>
      </c>
    </row>
    <row r="254" spans="1:10" ht="26.4">
      <c r="A254" s="753" t="s">
        <v>193</v>
      </c>
      <c r="B254" s="753" t="s">
        <v>344</v>
      </c>
      <c r="C254" s="753" t="s">
        <v>495</v>
      </c>
      <c r="D254" s="753" t="s">
        <v>847</v>
      </c>
      <c r="E254" s="757" t="s">
        <v>848</v>
      </c>
      <c r="F254" s="751">
        <v>486057</v>
      </c>
      <c r="G254" s="751">
        <v>0</v>
      </c>
      <c r="H254" s="751">
        <v>486057</v>
      </c>
      <c r="I254" s="751">
        <v>0</v>
      </c>
      <c r="J254" s="751">
        <v>0</v>
      </c>
    </row>
    <row r="255" spans="1:10" ht="26.4">
      <c r="A255" s="753" t="s">
        <v>193</v>
      </c>
      <c r="B255" s="753" t="s">
        <v>397</v>
      </c>
      <c r="C255" s="753"/>
      <c r="D255" s="753"/>
      <c r="E255" s="757" t="s">
        <v>2093</v>
      </c>
      <c r="F255" s="751">
        <v>2199417157</v>
      </c>
      <c r="G255" s="751">
        <v>0</v>
      </c>
      <c r="H255" s="751">
        <v>1875031754</v>
      </c>
      <c r="I255" s="751">
        <v>312251954</v>
      </c>
      <c r="J255" s="751">
        <v>12133449</v>
      </c>
    </row>
    <row r="256" spans="1:10" ht="26.4">
      <c r="A256" s="753" t="s">
        <v>193</v>
      </c>
      <c r="B256" s="753" t="s">
        <v>397</v>
      </c>
      <c r="C256" s="753" t="s">
        <v>486</v>
      </c>
      <c r="D256" s="753"/>
      <c r="E256" s="757" t="s">
        <v>487</v>
      </c>
      <c r="F256" s="751">
        <v>17333496</v>
      </c>
      <c r="G256" s="751">
        <v>0</v>
      </c>
      <c r="H256" s="751">
        <v>0</v>
      </c>
      <c r="I256" s="751">
        <v>5200047</v>
      </c>
      <c r="J256" s="751">
        <v>12133449</v>
      </c>
    </row>
    <row r="257" spans="1:10" ht="26.4">
      <c r="A257" s="753" t="s">
        <v>193</v>
      </c>
      <c r="B257" s="753" t="s">
        <v>397</v>
      </c>
      <c r="C257" s="753" t="s">
        <v>486</v>
      </c>
      <c r="D257" s="753" t="s">
        <v>488</v>
      </c>
      <c r="E257" s="757" t="s">
        <v>795</v>
      </c>
      <c r="F257" s="751">
        <v>17333496</v>
      </c>
      <c r="G257" s="751">
        <v>0</v>
      </c>
      <c r="H257" s="751">
        <v>0</v>
      </c>
      <c r="I257" s="751">
        <v>5200047</v>
      </c>
      <c r="J257" s="751">
        <v>12133449</v>
      </c>
    </row>
    <row r="258" spans="1:10">
      <c r="A258" s="753" t="s">
        <v>193</v>
      </c>
      <c r="B258" s="753" t="s">
        <v>397</v>
      </c>
      <c r="C258" s="753" t="s">
        <v>489</v>
      </c>
      <c r="D258" s="753"/>
      <c r="E258" s="757" t="s">
        <v>2043</v>
      </c>
      <c r="F258" s="751">
        <v>1555041265</v>
      </c>
      <c r="G258" s="751">
        <v>0</v>
      </c>
      <c r="H258" s="751">
        <v>1555041265</v>
      </c>
      <c r="I258" s="751">
        <v>0</v>
      </c>
      <c r="J258" s="751">
        <v>0</v>
      </c>
    </row>
    <row r="259" spans="1:10" ht="52.8">
      <c r="A259" s="753" t="s">
        <v>193</v>
      </c>
      <c r="B259" s="753" t="s">
        <v>397</v>
      </c>
      <c r="C259" s="753" t="s">
        <v>489</v>
      </c>
      <c r="D259" s="753" t="s">
        <v>491</v>
      </c>
      <c r="E259" s="757" t="s">
        <v>2044</v>
      </c>
      <c r="F259" s="751">
        <v>1555041265</v>
      </c>
      <c r="G259" s="751">
        <v>0</v>
      </c>
      <c r="H259" s="751">
        <v>1555041265</v>
      </c>
      <c r="I259" s="751">
        <v>0</v>
      </c>
      <c r="J259" s="751">
        <v>0</v>
      </c>
    </row>
    <row r="260" spans="1:10" ht="26.4">
      <c r="A260" s="753" t="s">
        <v>193</v>
      </c>
      <c r="B260" s="753" t="s">
        <v>397</v>
      </c>
      <c r="C260" s="753" t="s">
        <v>505</v>
      </c>
      <c r="D260" s="753"/>
      <c r="E260" s="757" t="s">
        <v>506</v>
      </c>
      <c r="F260" s="751">
        <v>6000000</v>
      </c>
      <c r="G260" s="751">
        <v>0</v>
      </c>
      <c r="H260" s="751">
        <v>6000000</v>
      </c>
      <c r="I260" s="751">
        <v>0</v>
      </c>
      <c r="J260" s="751">
        <v>0</v>
      </c>
    </row>
    <row r="261" spans="1:10">
      <c r="A261" s="753" t="s">
        <v>193</v>
      </c>
      <c r="B261" s="753" t="s">
        <v>397</v>
      </c>
      <c r="C261" s="753" t="s">
        <v>505</v>
      </c>
      <c r="D261" s="753" t="s">
        <v>833</v>
      </c>
      <c r="E261" s="757" t="s">
        <v>834</v>
      </c>
      <c r="F261" s="751">
        <v>6000000</v>
      </c>
      <c r="G261" s="751">
        <v>0</v>
      </c>
      <c r="H261" s="751">
        <v>6000000</v>
      </c>
      <c r="I261" s="751">
        <v>0</v>
      </c>
      <c r="J261" s="751">
        <v>0</v>
      </c>
    </row>
    <row r="262" spans="1:10" ht="26.4">
      <c r="A262" s="753" t="s">
        <v>193</v>
      </c>
      <c r="B262" s="753" t="s">
        <v>397</v>
      </c>
      <c r="C262" s="753" t="s">
        <v>278</v>
      </c>
      <c r="D262" s="753"/>
      <c r="E262" s="757" t="s">
        <v>2063</v>
      </c>
      <c r="F262" s="751">
        <v>620010837</v>
      </c>
      <c r="G262" s="751">
        <v>0</v>
      </c>
      <c r="H262" s="751">
        <v>313130689</v>
      </c>
      <c r="I262" s="751">
        <v>306880148</v>
      </c>
      <c r="J262" s="751">
        <v>0</v>
      </c>
    </row>
    <row r="263" spans="1:10">
      <c r="A263" s="753" t="s">
        <v>193</v>
      </c>
      <c r="B263" s="753" t="s">
        <v>397</v>
      </c>
      <c r="C263" s="753" t="s">
        <v>278</v>
      </c>
      <c r="D263" s="753" t="s">
        <v>279</v>
      </c>
      <c r="E263" s="757" t="s">
        <v>2064</v>
      </c>
      <c r="F263" s="751">
        <v>620010837</v>
      </c>
      <c r="G263" s="751">
        <v>0</v>
      </c>
      <c r="H263" s="751">
        <v>313130689</v>
      </c>
      <c r="I263" s="751">
        <v>306880148</v>
      </c>
      <c r="J263" s="751">
        <v>0</v>
      </c>
    </row>
    <row r="264" spans="1:10">
      <c r="A264" s="753" t="s">
        <v>193</v>
      </c>
      <c r="B264" s="753" t="s">
        <v>397</v>
      </c>
      <c r="C264" s="753" t="s">
        <v>495</v>
      </c>
      <c r="D264" s="753"/>
      <c r="E264" s="757" t="s">
        <v>496</v>
      </c>
      <c r="F264" s="751">
        <v>1031559</v>
      </c>
      <c r="G264" s="751">
        <v>0</v>
      </c>
      <c r="H264" s="751">
        <v>859800</v>
      </c>
      <c r="I264" s="751">
        <v>171759</v>
      </c>
      <c r="J264" s="751">
        <v>0</v>
      </c>
    </row>
    <row r="265" spans="1:10" ht="26.4">
      <c r="A265" s="753" t="s">
        <v>193</v>
      </c>
      <c r="B265" s="753" t="s">
        <v>397</v>
      </c>
      <c r="C265" s="753" t="s">
        <v>495</v>
      </c>
      <c r="D265" s="753" t="s">
        <v>847</v>
      </c>
      <c r="E265" s="757" t="s">
        <v>848</v>
      </c>
      <c r="F265" s="751">
        <v>839800</v>
      </c>
      <c r="G265" s="751">
        <v>0</v>
      </c>
      <c r="H265" s="751">
        <v>839800</v>
      </c>
      <c r="I265" s="751">
        <v>0</v>
      </c>
      <c r="J265" s="751">
        <v>0</v>
      </c>
    </row>
    <row r="266" spans="1:10" ht="39.6">
      <c r="A266" s="753" t="s">
        <v>193</v>
      </c>
      <c r="B266" s="753" t="s">
        <v>397</v>
      </c>
      <c r="C266" s="753" t="s">
        <v>495</v>
      </c>
      <c r="D266" s="753" t="s">
        <v>838</v>
      </c>
      <c r="E266" s="757" t="s">
        <v>839</v>
      </c>
      <c r="F266" s="751">
        <v>20000</v>
      </c>
      <c r="G266" s="751">
        <v>0</v>
      </c>
      <c r="H266" s="751">
        <v>20000</v>
      </c>
      <c r="I266" s="751">
        <v>0</v>
      </c>
      <c r="J266" s="751">
        <v>0</v>
      </c>
    </row>
    <row r="267" spans="1:10" ht="52.8">
      <c r="A267" s="753" t="s">
        <v>193</v>
      </c>
      <c r="B267" s="753" t="s">
        <v>397</v>
      </c>
      <c r="C267" s="753" t="s">
        <v>495</v>
      </c>
      <c r="D267" s="753" t="s">
        <v>813</v>
      </c>
      <c r="E267" s="757" t="s">
        <v>2081</v>
      </c>
      <c r="F267" s="751">
        <v>171759</v>
      </c>
      <c r="G267" s="751">
        <v>0</v>
      </c>
      <c r="H267" s="751">
        <v>0</v>
      </c>
      <c r="I267" s="751">
        <v>171759</v>
      </c>
      <c r="J267" s="751">
        <v>0</v>
      </c>
    </row>
    <row r="268" spans="1:10" ht="26.4">
      <c r="A268" s="753" t="s">
        <v>193</v>
      </c>
      <c r="B268" s="753" t="s">
        <v>345</v>
      </c>
      <c r="C268" s="753"/>
      <c r="D268" s="753"/>
      <c r="E268" s="757" t="s">
        <v>2094</v>
      </c>
      <c r="F268" s="751">
        <v>6602739731</v>
      </c>
      <c r="G268" s="751">
        <v>5656866</v>
      </c>
      <c r="H268" s="751">
        <v>5825313716</v>
      </c>
      <c r="I268" s="751">
        <v>750067843</v>
      </c>
      <c r="J268" s="751">
        <v>21701306</v>
      </c>
    </row>
    <row r="269" spans="1:10" ht="26.4">
      <c r="A269" s="753" t="s">
        <v>193</v>
      </c>
      <c r="B269" s="753" t="s">
        <v>345</v>
      </c>
      <c r="C269" s="753" t="s">
        <v>486</v>
      </c>
      <c r="D269" s="753"/>
      <c r="E269" s="757" t="s">
        <v>487</v>
      </c>
      <c r="F269" s="751">
        <v>31001859</v>
      </c>
      <c r="G269" s="751">
        <v>0</v>
      </c>
      <c r="H269" s="751">
        <v>0</v>
      </c>
      <c r="I269" s="751">
        <v>9300553</v>
      </c>
      <c r="J269" s="751">
        <v>21701306</v>
      </c>
    </row>
    <row r="270" spans="1:10" ht="26.4">
      <c r="A270" s="753" t="s">
        <v>193</v>
      </c>
      <c r="B270" s="753" t="s">
        <v>345</v>
      </c>
      <c r="C270" s="753" t="s">
        <v>486</v>
      </c>
      <c r="D270" s="753" t="s">
        <v>488</v>
      </c>
      <c r="E270" s="757" t="s">
        <v>795</v>
      </c>
      <c r="F270" s="751">
        <v>31001859</v>
      </c>
      <c r="G270" s="751">
        <v>0</v>
      </c>
      <c r="H270" s="751">
        <v>0</v>
      </c>
      <c r="I270" s="751">
        <v>9300553</v>
      </c>
      <c r="J270" s="751">
        <v>21701306</v>
      </c>
    </row>
    <row r="271" spans="1:10">
      <c r="A271" s="753" t="s">
        <v>193</v>
      </c>
      <c r="B271" s="753" t="s">
        <v>345</v>
      </c>
      <c r="C271" s="753" t="s">
        <v>489</v>
      </c>
      <c r="D271" s="753"/>
      <c r="E271" s="757" t="s">
        <v>2043</v>
      </c>
      <c r="F271" s="751">
        <v>5027920860</v>
      </c>
      <c r="G271" s="751">
        <v>0</v>
      </c>
      <c r="H271" s="751">
        <v>5027920860</v>
      </c>
      <c r="I271" s="751">
        <v>0</v>
      </c>
      <c r="J271" s="751">
        <v>0</v>
      </c>
    </row>
    <row r="272" spans="1:10" ht="52.8">
      <c r="A272" s="753" t="s">
        <v>193</v>
      </c>
      <c r="B272" s="753" t="s">
        <v>345</v>
      </c>
      <c r="C272" s="753" t="s">
        <v>489</v>
      </c>
      <c r="D272" s="753" t="s">
        <v>491</v>
      </c>
      <c r="E272" s="757" t="s">
        <v>2044</v>
      </c>
      <c r="F272" s="751">
        <v>5027920860</v>
      </c>
      <c r="G272" s="751">
        <v>0</v>
      </c>
      <c r="H272" s="751">
        <v>5027920860</v>
      </c>
      <c r="I272" s="751">
        <v>0</v>
      </c>
      <c r="J272" s="751">
        <v>0</v>
      </c>
    </row>
    <row r="273" spans="1:10" ht="26.4">
      <c r="A273" s="753" t="s">
        <v>193</v>
      </c>
      <c r="B273" s="753" t="s">
        <v>345</v>
      </c>
      <c r="C273" s="753" t="s">
        <v>505</v>
      </c>
      <c r="D273" s="753"/>
      <c r="E273" s="757" t="s">
        <v>506</v>
      </c>
      <c r="F273" s="751">
        <v>24000000</v>
      </c>
      <c r="G273" s="751">
        <v>0</v>
      </c>
      <c r="H273" s="751">
        <v>24000000</v>
      </c>
      <c r="I273" s="751">
        <v>0</v>
      </c>
      <c r="J273" s="751">
        <v>0</v>
      </c>
    </row>
    <row r="274" spans="1:10">
      <c r="A274" s="753" t="s">
        <v>193</v>
      </c>
      <c r="B274" s="753" t="s">
        <v>345</v>
      </c>
      <c r="C274" s="753" t="s">
        <v>505</v>
      </c>
      <c r="D274" s="753" t="s">
        <v>833</v>
      </c>
      <c r="E274" s="757" t="s">
        <v>834</v>
      </c>
      <c r="F274" s="751">
        <v>24000000</v>
      </c>
      <c r="G274" s="751">
        <v>0</v>
      </c>
      <c r="H274" s="751">
        <v>24000000</v>
      </c>
      <c r="I274" s="751">
        <v>0</v>
      </c>
      <c r="J274" s="751">
        <v>0</v>
      </c>
    </row>
    <row r="275" spans="1:10" ht="26.4">
      <c r="A275" s="753" t="s">
        <v>193</v>
      </c>
      <c r="B275" s="753" t="s">
        <v>345</v>
      </c>
      <c r="C275" s="753" t="s">
        <v>278</v>
      </c>
      <c r="D275" s="753"/>
      <c r="E275" s="757" t="s">
        <v>2063</v>
      </c>
      <c r="F275" s="751">
        <v>1512842641</v>
      </c>
      <c r="G275" s="751">
        <v>0</v>
      </c>
      <c r="H275" s="751">
        <v>772075351</v>
      </c>
      <c r="I275" s="751">
        <v>740767290</v>
      </c>
      <c r="J275" s="751">
        <v>0</v>
      </c>
    </row>
    <row r="276" spans="1:10">
      <c r="A276" s="753" t="s">
        <v>193</v>
      </c>
      <c r="B276" s="753" t="s">
        <v>345</v>
      </c>
      <c r="C276" s="753" t="s">
        <v>278</v>
      </c>
      <c r="D276" s="753" t="s">
        <v>279</v>
      </c>
      <c r="E276" s="757" t="s">
        <v>2064</v>
      </c>
      <c r="F276" s="751">
        <v>1512842641</v>
      </c>
      <c r="G276" s="751">
        <v>0</v>
      </c>
      <c r="H276" s="751">
        <v>772075351</v>
      </c>
      <c r="I276" s="751">
        <v>740767290</v>
      </c>
      <c r="J276" s="751">
        <v>0</v>
      </c>
    </row>
    <row r="277" spans="1:10">
      <c r="A277" s="753" t="s">
        <v>193</v>
      </c>
      <c r="B277" s="753" t="s">
        <v>345</v>
      </c>
      <c r="C277" s="753" t="s">
        <v>265</v>
      </c>
      <c r="D277" s="753"/>
      <c r="E277" s="757" t="s">
        <v>266</v>
      </c>
      <c r="F277" s="751">
        <v>5610920</v>
      </c>
      <c r="G277" s="751">
        <v>5610920</v>
      </c>
      <c r="H277" s="751">
        <v>0</v>
      </c>
      <c r="I277" s="751">
        <v>0</v>
      </c>
      <c r="J277" s="751">
        <v>0</v>
      </c>
    </row>
    <row r="278" spans="1:10" ht="79.2">
      <c r="A278" s="753" t="s">
        <v>193</v>
      </c>
      <c r="B278" s="753" t="s">
        <v>345</v>
      </c>
      <c r="C278" s="753" t="s">
        <v>265</v>
      </c>
      <c r="D278" s="753" t="s">
        <v>494</v>
      </c>
      <c r="E278" s="757" t="s">
        <v>2079</v>
      </c>
      <c r="F278" s="751">
        <v>2800000</v>
      </c>
      <c r="G278" s="751">
        <v>2800000</v>
      </c>
      <c r="H278" s="751">
        <v>0</v>
      </c>
      <c r="I278" s="751">
        <v>0</v>
      </c>
      <c r="J278" s="751">
        <v>0</v>
      </c>
    </row>
    <row r="279" spans="1:10" ht="26.4">
      <c r="A279" s="753" t="s">
        <v>193</v>
      </c>
      <c r="B279" s="753" t="s">
        <v>345</v>
      </c>
      <c r="C279" s="753" t="s">
        <v>265</v>
      </c>
      <c r="D279" s="753" t="s">
        <v>399</v>
      </c>
      <c r="E279" s="757" t="s">
        <v>2096</v>
      </c>
      <c r="F279" s="751">
        <v>2800000</v>
      </c>
      <c r="G279" s="751">
        <v>2800000</v>
      </c>
      <c r="H279" s="751">
        <v>0</v>
      </c>
      <c r="I279" s="751">
        <v>0</v>
      </c>
      <c r="J279" s="751">
        <v>0</v>
      </c>
    </row>
    <row r="280" spans="1:10" ht="52.8">
      <c r="A280" s="753" t="s">
        <v>193</v>
      </c>
      <c r="B280" s="753" t="s">
        <v>345</v>
      </c>
      <c r="C280" s="753" t="s">
        <v>265</v>
      </c>
      <c r="D280" s="753" t="s">
        <v>401</v>
      </c>
      <c r="E280" s="757" t="s">
        <v>2070</v>
      </c>
      <c r="F280" s="751">
        <v>10920</v>
      </c>
      <c r="G280" s="751">
        <v>10920</v>
      </c>
      <c r="H280" s="751">
        <v>0</v>
      </c>
      <c r="I280" s="751">
        <v>0</v>
      </c>
      <c r="J280" s="751">
        <v>0</v>
      </c>
    </row>
    <row r="281" spans="1:10">
      <c r="A281" s="753" t="s">
        <v>193</v>
      </c>
      <c r="B281" s="753" t="s">
        <v>345</v>
      </c>
      <c r="C281" s="753" t="s">
        <v>495</v>
      </c>
      <c r="D281" s="753"/>
      <c r="E281" s="757" t="s">
        <v>496</v>
      </c>
      <c r="F281" s="751">
        <v>1363451</v>
      </c>
      <c r="G281" s="751">
        <v>45946</v>
      </c>
      <c r="H281" s="751">
        <v>1317505</v>
      </c>
      <c r="I281" s="751">
        <v>0</v>
      </c>
      <c r="J281" s="751">
        <v>0</v>
      </c>
    </row>
    <row r="282" spans="1:10" ht="26.4">
      <c r="A282" s="753" t="s">
        <v>193</v>
      </c>
      <c r="B282" s="753" t="s">
        <v>345</v>
      </c>
      <c r="C282" s="753" t="s">
        <v>495</v>
      </c>
      <c r="D282" s="753" t="s">
        <v>847</v>
      </c>
      <c r="E282" s="757" t="s">
        <v>848</v>
      </c>
      <c r="F282" s="751">
        <v>400278</v>
      </c>
      <c r="G282" s="751">
        <v>0</v>
      </c>
      <c r="H282" s="751">
        <v>400278</v>
      </c>
      <c r="I282" s="751">
        <v>0</v>
      </c>
      <c r="J282" s="751">
        <v>0</v>
      </c>
    </row>
    <row r="283" spans="1:10" ht="39.6">
      <c r="A283" s="753" t="s">
        <v>193</v>
      </c>
      <c r="B283" s="753" t="s">
        <v>345</v>
      </c>
      <c r="C283" s="753" t="s">
        <v>495</v>
      </c>
      <c r="D283" s="753" t="s">
        <v>838</v>
      </c>
      <c r="E283" s="757" t="s">
        <v>839</v>
      </c>
      <c r="F283" s="751">
        <v>913627</v>
      </c>
      <c r="G283" s="751">
        <v>0</v>
      </c>
      <c r="H283" s="751">
        <v>913627</v>
      </c>
      <c r="I283" s="751">
        <v>0</v>
      </c>
      <c r="J283" s="751">
        <v>0</v>
      </c>
    </row>
    <row r="284" spans="1:10" ht="52.8">
      <c r="A284" s="753" t="s">
        <v>193</v>
      </c>
      <c r="B284" s="753" t="s">
        <v>345</v>
      </c>
      <c r="C284" s="753" t="s">
        <v>495</v>
      </c>
      <c r="D284" s="753" t="s">
        <v>1102</v>
      </c>
      <c r="E284" s="757" t="s">
        <v>2072</v>
      </c>
      <c r="F284" s="751">
        <v>45946</v>
      </c>
      <c r="G284" s="751">
        <v>45946</v>
      </c>
      <c r="H284" s="751">
        <v>0</v>
      </c>
      <c r="I284" s="751">
        <v>0</v>
      </c>
      <c r="J284" s="751">
        <v>0</v>
      </c>
    </row>
    <row r="285" spans="1:10" ht="52.8">
      <c r="A285" s="753" t="s">
        <v>193</v>
      </c>
      <c r="B285" s="753" t="s">
        <v>345</v>
      </c>
      <c r="C285" s="753" t="s">
        <v>495</v>
      </c>
      <c r="D285" s="753" t="s">
        <v>813</v>
      </c>
      <c r="E285" s="757" t="s">
        <v>2081</v>
      </c>
      <c r="F285" s="751">
        <v>3600</v>
      </c>
      <c r="G285" s="751">
        <v>0</v>
      </c>
      <c r="H285" s="751">
        <v>3600</v>
      </c>
      <c r="I285" s="751">
        <v>0</v>
      </c>
      <c r="J285" s="751">
        <v>0</v>
      </c>
    </row>
    <row r="286" spans="1:10" ht="39.6">
      <c r="A286" s="753" t="s">
        <v>193</v>
      </c>
      <c r="B286" s="753" t="s">
        <v>1119</v>
      </c>
      <c r="C286" s="753"/>
      <c r="D286" s="753"/>
      <c r="E286" s="757" t="s">
        <v>2095</v>
      </c>
      <c r="F286" s="751">
        <v>6334697618</v>
      </c>
      <c r="G286" s="751">
        <v>0</v>
      </c>
      <c r="H286" s="751">
        <v>5656414030</v>
      </c>
      <c r="I286" s="751">
        <v>655664122</v>
      </c>
      <c r="J286" s="751">
        <v>22619466</v>
      </c>
    </row>
    <row r="287" spans="1:10" ht="26.4">
      <c r="A287" s="753" t="s">
        <v>193</v>
      </c>
      <c r="B287" s="753" t="s">
        <v>1119</v>
      </c>
      <c r="C287" s="753" t="s">
        <v>486</v>
      </c>
      <c r="D287" s="753"/>
      <c r="E287" s="757" t="s">
        <v>487</v>
      </c>
      <c r="F287" s="751">
        <v>32313518</v>
      </c>
      <c r="G287" s="751">
        <v>0</v>
      </c>
      <c r="H287" s="751">
        <v>0</v>
      </c>
      <c r="I287" s="751">
        <v>9694052</v>
      </c>
      <c r="J287" s="751">
        <v>22619466</v>
      </c>
    </row>
    <row r="288" spans="1:10" ht="26.4">
      <c r="A288" s="753" t="s">
        <v>193</v>
      </c>
      <c r="B288" s="753" t="s">
        <v>1119</v>
      </c>
      <c r="C288" s="753" t="s">
        <v>486</v>
      </c>
      <c r="D288" s="753" t="s">
        <v>488</v>
      </c>
      <c r="E288" s="757" t="s">
        <v>795</v>
      </c>
      <c r="F288" s="751">
        <v>32313518</v>
      </c>
      <c r="G288" s="751">
        <v>0</v>
      </c>
      <c r="H288" s="751">
        <v>0</v>
      </c>
      <c r="I288" s="751">
        <v>9694052</v>
      </c>
      <c r="J288" s="751">
        <v>22619466</v>
      </c>
    </row>
    <row r="289" spans="1:10">
      <c r="A289" s="753" t="s">
        <v>193</v>
      </c>
      <c r="B289" s="753" t="s">
        <v>1119</v>
      </c>
      <c r="C289" s="753" t="s">
        <v>489</v>
      </c>
      <c r="D289" s="753"/>
      <c r="E289" s="757" t="s">
        <v>2043</v>
      </c>
      <c r="F289" s="751">
        <v>4991325734</v>
      </c>
      <c r="G289" s="751">
        <v>0</v>
      </c>
      <c r="H289" s="751">
        <v>4991325734</v>
      </c>
      <c r="I289" s="751">
        <v>0</v>
      </c>
      <c r="J289" s="751">
        <v>0</v>
      </c>
    </row>
    <row r="290" spans="1:10" ht="52.8">
      <c r="A290" s="753" t="s">
        <v>193</v>
      </c>
      <c r="B290" s="753" t="s">
        <v>1119</v>
      </c>
      <c r="C290" s="753" t="s">
        <v>489</v>
      </c>
      <c r="D290" s="753" t="s">
        <v>491</v>
      </c>
      <c r="E290" s="757" t="s">
        <v>2044</v>
      </c>
      <c r="F290" s="751">
        <v>4991325734</v>
      </c>
      <c r="G290" s="751">
        <v>0</v>
      </c>
      <c r="H290" s="751">
        <v>4991325734</v>
      </c>
      <c r="I290" s="751">
        <v>0</v>
      </c>
      <c r="J290" s="751">
        <v>0</v>
      </c>
    </row>
    <row r="291" spans="1:10" ht="26.4">
      <c r="A291" s="753" t="s">
        <v>193</v>
      </c>
      <c r="B291" s="753" t="s">
        <v>1119</v>
      </c>
      <c r="C291" s="753" t="s">
        <v>505</v>
      </c>
      <c r="D291" s="753"/>
      <c r="E291" s="757" t="s">
        <v>506</v>
      </c>
      <c r="F291" s="751">
        <v>15000000</v>
      </c>
      <c r="G291" s="751">
        <v>0</v>
      </c>
      <c r="H291" s="751">
        <v>15000000</v>
      </c>
      <c r="I291" s="751">
        <v>0</v>
      </c>
      <c r="J291" s="751">
        <v>0</v>
      </c>
    </row>
    <row r="292" spans="1:10">
      <c r="A292" s="753" t="s">
        <v>193</v>
      </c>
      <c r="B292" s="753" t="s">
        <v>1119</v>
      </c>
      <c r="C292" s="753" t="s">
        <v>505</v>
      </c>
      <c r="D292" s="753" t="s">
        <v>833</v>
      </c>
      <c r="E292" s="757" t="s">
        <v>834</v>
      </c>
      <c r="F292" s="751">
        <v>15000000</v>
      </c>
      <c r="G292" s="751">
        <v>0</v>
      </c>
      <c r="H292" s="751">
        <v>15000000</v>
      </c>
      <c r="I292" s="751">
        <v>0</v>
      </c>
      <c r="J292" s="751">
        <v>0</v>
      </c>
    </row>
    <row r="293" spans="1:10" ht="26.4">
      <c r="A293" s="753" t="s">
        <v>193</v>
      </c>
      <c r="B293" s="753" t="s">
        <v>1119</v>
      </c>
      <c r="C293" s="753" t="s">
        <v>278</v>
      </c>
      <c r="D293" s="753"/>
      <c r="E293" s="757" t="s">
        <v>2063</v>
      </c>
      <c r="F293" s="751">
        <v>1296008366</v>
      </c>
      <c r="G293" s="751">
        <v>0</v>
      </c>
      <c r="H293" s="751">
        <v>650038296</v>
      </c>
      <c r="I293" s="751">
        <v>645970070</v>
      </c>
      <c r="J293" s="751">
        <v>0</v>
      </c>
    </row>
    <row r="294" spans="1:10">
      <c r="A294" s="753" t="s">
        <v>193</v>
      </c>
      <c r="B294" s="753" t="s">
        <v>1119</v>
      </c>
      <c r="C294" s="753" t="s">
        <v>278</v>
      </c>
      <c r="D294" s="753" t="s">
        <v>279</v>
      </c>
      <c r="E294" s="757" t="s">
        <v>2064</v>
      </c>
      <c r="F294" s="751">
        <v>1296008366</v>
      </c>
      <c r="G294" s="751">
        <v>0</v>
      </c>
      <c r="H294" s="751">
        <v>650038296</v>
      </c>
      <c r="I294" s="751">
        <v>645970070</v>
      </c>
      <c r="J294" s="751">
        <v>0</v>
      </c>
    </row>
    <row r="295" spans="1:10">
      <c r="A295" s="753" t="s">
        <v>193</v>
      </c>
      <c r="B295" s="753" t="s">
        <v>1119</v>
      </c>
      <c r="C295" s="753" t="s">
        <v>495</v>
      </c>
      <c r="D295" s="753"/>
      <c r="E295" s="757" t="s">
        <v>496</v>
      </c>
      <c r="F295" s="751">
        <v>50000</v>
      </c>
      <c r="G295" s="751">
        <v>0</v>
      </c>
      <c r="H295" s="751">
        <v>50000</v>
      </c>
      <c r="I295" s="751">
        <v>0</v>
      </c>
      <c r="J295" s="751">
        <v>0</v>
      </c>
    </row>
    <row r="296" spans="1:10" ht="26.4">
      <c r="A296" s="753" t="s">
        <v>193</v>
      </c>
      <c r="B296" s="753" t="s">
        <v>1119</v>
      </c>
      <c r="C296" s="753" t="s">
        <v>495</v>
      </c>
      <c r="D296" s="753" t="s">
        <v>847</v>
      </c>
      <c r="E296" s="757" t="s">
        <v>848</v>
      </c>
      <c r="F296" s="751">
        <v>50000</v>
      </c>
      <c r="G296" s="751">
        <v>0</v>
      </c>
      <c r="H296" s="751">
        <v>50000</v>
      </c>
      <c r="I296" s="751">
        <v>0</v>
      </c>
      <c r="J296" s="751">
        <v>0</v>
      </c>
    </row>
    <row r="297" spans="1:10">
      <c r="A297" s="753" t="s">
        <v>193</v>
      </c>
      <c r="B297" s="753" t="s">
        <v>2591</v>
      </c>
      <c r="C297" s="753"/>
      <c r="D297" s="753"/>
      <c r="E297" s="757" t="s">
        <v>2816</v>
      </c>
      <c r="F297" s="751">
        <v>12060000</v>
      </c>
      <c r="G297" s="751">
        <v>0</v>
      </c>
      <c r="H297" s="751">
        <v>6030000</v>
      </c>
      <c r="I297" s="751">
        <v>6030000</v>
      </c>
      <c r="J297" s="751">
        <v>0</v>
      </c>
    </row>
    <row r="298" spans="1:10" ht="26.4">
      <c r="A298" s="753" t="s">
        <v>193</v>
      </c>
      <c r="B298" s="753" t="s">
        <v>2591</v>
      </c>
      <c r="C298" s="753" t="s">
        <v>278</v>
      </c>
      <c r="D298" s="753"/>
      <c r="E298" s="757" t="s">
        <v>2063</v>
      </c>
      <c r="F298" s="751">
        <v>12060000</v>
      </c>
      <c r="G298" s="751">
        <v>0</v>
      </c>
      <c r="H298" s="751">
        <v>6030000</v>
      </c>
      <c r="I298" s="751">
        <v>6030000</v>
      </c>
      <c r="J298" s="751">
        <v>0</v>
      </c>
    </row>
    <row r="299" spans="1:10">
      <c r="A299" s="753" t="s">
        <v>193</v>
      </c>
      <c r="B299" s="753" t="s">
        <v>2591</v>
      </c>
      <c r="C299" s="753" t="s">
        <v>278</v>
      </c>
      <c r="D299" s="753" t="s">
        <v>279</v>
      </c>
      <c r="E299" s="757" t="s">
        <v>2064</v>
      </c>
      <c r="F299" s="751">
        <v>12060000</v>
      </c>
      <c r="G299" s="751">
        <v>0</v>
      </c>
      <c r="H299" s="751">
        <v>6030000</v>
      </c>
      <c r="I299" s="751">
        <v>6030000</v>
      </c>
      <c r="J299" s="751">
        <v>0</v>
      </c>
    </row>
    <row r="300" spans="1:10" ht="26.4">
      <c r="A300" s="753" t="s">
        <v>193</v>
      </c>
      <c r="B300" s="753" t="s">
        <v>2593</v>
      </c>
      <c r="C300" s="753"/>
      <c r="D300" s="753"/>
      <c r="E300" s="757" t="s">
        <v>2817</v>
      </c>
      <c r="F300" s="751">
        <v>15000000</v>
      </c>
      <c r="G300" s="751">
        <v>0</v>
      </c>
      <c r="H300" s="751">
        <v>15000000</v>
      </c>
      <c r="I300" s="751">
        <v>0</v>
      </c>
      <c r="J300" s="751">
        <v>0</v>
      </c>
    </row>
    <row r="301" spans="1:10">
      <c r="A301" s="753" t="s">
        <v>193</v>
      </c>
      <c r="B301" s="753" t="s">
        <v>2593</v>
      </c>
      <c r="C301" s="753" t="s">
        <v>489</v>
      </c>
      <c r="D301" s="753"/>
      <c r="E301" s="757" t="s">
        <v>2043</v>
      </c>
      <c r="F301" s="751">
        <v>15000000</v>
      </c>
      <c r="G301" s="751">
        <v>0</v>
      </c>
      <c r="H301" s="751">
        <v>15000000</v>
      </c>
      <c r="I301" s="751">
        <v>0</v>
      </c>
      <c r="J301" s="751">
        <v>0</v>
      </c>
    </row>
    <row r="302" spans="1:10" ht="52.8">
      <c r="A302" s="753" t="s">
        <v>193</v>
      </c>
      <c r="B302" s="753" t="s">
        <v>2593</v>
      </c>
      <c r="C302" s="753" t="s">
        <v>489</v>
      </c>
      <c r="D302" s="753" t="s">
        <v>491</v>
      </c>
      <c r="E302" s="757" t="s">
        <v>2044</v>
      </c>
      <c r="F302" s="751">
        <v>15000000</v>
      </c>
      <c r="G302" s="751">
        <v>0</v>
      </c>
      <c r="H302" s="751">
        <v>15000000</v>
      </c>
      <c r="I302" s="751">
        <v>0</v>
      </c>
      <c r="J302" s="751">
        <v>0</v>
      </c>
    </row>
    <row r="303" spans="1:10" ht="39.6">
      <c r="A303" s="753" t="s">
        <v>193</v>
      </c>
      <c r="B303" s="753" t="s">
        <v>1120</v>
      </c>
      <c r="C303" s="753"/>
      <c r="D303" s="753"/>
      <c r="E303" s="757" t="s">
        <v>2097</v>
      </c>
      <c r="F303" s="751">
        <v>33306806992</v>
      </c>
      <c r="G303" s="751">
        <v>538811824</v>
      </c>
      <c r="H303" s="751">
        <v>29140307211</v>
      </c>
      <c r="I303" s="751">
        <v>3602804797</v>
      </c>
      <c r="J303" s="751">
        <v>24883160</v>
      </c>
    </row>
    <row r="304" spans="1:10">
      <c r="A304" s="753" t="s">
        <v>193</v>
      </c>
      <c r="B304" s="753" t="s">
        <v>1120</v>
      </c>
      <c r="C304" s="753" t="s">
        <v>289</v>
      </c>
      <c r="D304" s="753"/>
      <c r="E304" s="757" t="s">
        <v>194</v>
      </c>
      <c r="F304" s="751">
        <v>5838808224</v>
      </c>
      <c r="G304" s="751">
        <v>0</v>
      </c>
      <c r="H304" s="751">
        <v>5838808224</v>
      </c>
      <c r="I304" s="751">
        <v>0</v>
      </c>
      <c r="J304" s="751">
        <v>0</v>
      </c>
    </row>
    <row r="305" spans="1:10" ht="52.8">
      <c r="A305" s="753" t="s">
        <v>193</v>
      </c>
      <c r="B305" s="753" t="s">
        <v>1120</v>
      </c>
      <c r="C305" s="753" t="s">
        <v>289</v>
      </c>
      <c r="D305" s="753" t="s">
        <v>482</v>
      </c>
      <c r="E305" s="757" t="s">
        <v>2042</v>
      </c>
      <c r="F305" s="751">
        <v>5838808224</v>
      </c>
      <c r="G305" s="751">
        <v>0</v>
      </c>
      <c r="H305" s="751">
        <v>5838808224</v>
      </c>
      <c r="I305" s="751">
        <v>0</v>
      </c>
      <c r="J305" s="751">
        <v>0</v>
      </c>
    </row>
    <row r="306" spans="1:10" ht="39.6">
      <c r="A306" s="753" t="s">
        <v>193</v>
      </c>
      <c r="B306" s="753" t="s">
        <v>1120</v>
      </c>
      <c r="C306" s="753" t="s">
        <v>286</v>
      </c>
      <c r="D306" s="753"/>
      <c r="E306" s="757" t="s">
        <v>2083</v>
      </c>
      <c r="F306" s="751">
        <v>380206000</v>
      </c>
      <c r="G306" s="751">
        <v>253610000</v>
      </c>
      <c r="H306" s="751">
        <v>112271200</v>
      </c>
      <c r="I306" s="751">
        <v>5371800</v>
      </c>
      <c r="J306" s="751">
        <v>8953000</v>
      </c>
    </row>
    <row r="307" spans="1:10" ht="52.8">
      <c r="A307" s="753" t="s">
        <v>193</v>
      </c>
      <c r="B307" s="753" t="s">
        <v>1120</v>
      </c>
      <c r="C307" s="753" t="s">
        <v>286</v>
      </c>
      <c r="D307" s="753" t="s">
        <v>287</v>
      </c>
      <c r="E307" s="757" t="s">
        <v>2084</v>
      </c>
      <c r="F307" s="751">
        <v>362300000</v>
      </c>
      <c r="G307" s="751">
        <v>253610000</v>
      </c>
      <c r="H307" s="751">
        <v>108690000</v>
      </c>
      <c r="I307" s="751">
        <v>0</v>
      </c>
      <c r="J307" s="751">
        <v>0</v>
      </c>
    </row>
    <row r="308" spans="1:10" ht="52.8">
      <c r="A308" s="753" t="s">
        <v>193</v>
      </c>
      <c r="B308" s="753" t="s">
        <v>1120</v>
      </c>
      <c r="C308" s="753" t="s">
        <v>286</v>
      </c>
      <c r="D308" s="753" t="s">
        <v>2098</v>
      </c>
      <c r="E308" s="757" t="s">
        <v>2099</v>
      </c>
      <c r="F308" s="751">
        <v>17906000</v>
      </c>
      <c r="G308" s="751">
        <v>0</v>
      </c>
      <c r="H308" s="751">
        <v>3581200</v>
      </c>
      <c r="I308" s="751">
        <v>5371800</v>
      </c>
      <c r="J308" s="751">
        <v>8953000</v>
      </c>
    </row>
    <row r="309" spans="1:10">
      <c r="A309" s="753" t="s">
        <v>193</v>
      </c>
      <c r="B309" s="753" t="s">
        <v>1120</v>
      </c>
      <c r="C309" s="753" t="s">
        <v>483</v>
      </c>
      <c r="D309" s="753"/>
      <c r="E309" s="757" t="s">
        <v>195</v>
      </c>
      <c r="F309" s="751">
        <v>21484000</v>
      </c>
      <c r="G309" s="751">
        <v>0</v>
      </c>
      <c r="H309" s="751">
        <v>21484000</v>
      </c>
      <c r="I309" s="751">
        <v>0</v>
      </c>
      <c r="J309" s="751">
        <v>0</v>
      </c>
    </row>
    <row r="310" spans="1:10">
      <c r="A310" s="753" t="s">
        <v>193</v>
      </c>
      <c r="B310" s="753" t="s">
        <v>1120</v>
      </c>
      <c r="C310" s="753" t="s">
        <v>483</v>
      </c>
      <c r="D310" s="753" t="s">
        <v>485</v>
      </c>
      <c r="E310" s="757" t="s">
        <v>803</v>
      </c>
      <c r="F310" s="751">
        <v>18900000</v>
      </c>
      <c r="G310" s="751">
        <v>0</v>
      </c>
      <c r="H310" s="751">
        <v>18900000</v>
      </c>
      <c r="I310" s="751">
        <v>0</v>
      </c>
      <c r="J310" s="751">
        <v>0</v>
      </c>
    </row>
    <row r="311" spans="1:10">
      <c r="A311" s="753" t="s">
        <v>193</v>
      </c>
      <c r="B311" s="753" t="s">
        <v>1120</v>
      </c>
      <c r="C311" s="753" t="s">
        <v>483</v>
      </c>
      <c r="D311" s="753" t="s">
        <v>827</v>
      </c>
      <c r="E311" s="757" t="s">
        <v>828</v>
      </c>
      <c r="F311" s="751">
        <v>2584000</v>
      </c>
      <c r="G311" s="751">
        <v>0</v>
      </c>
      <c r="H311" s="751">
        <v>2584000</v>
      </c>
      <c r="I311" s="751">
        <v>0</v>
      </c>
      <c r="J311" s="751">
        <v>0</v>
      </c>
    </row>
    <row r="312" spans="1:10" ht="26.4">
      <c r="A312" s="753" t="s">
        <v>193</v>
      </c>
      <c r="B312" s="753" t="s">
        <v>1120</v>
      </c>
      <c r="C312" s="753" t="s">
        <v>486</v>
      </c>
      <c r="D312" s="753"/>
      <c r="E312" s="757" t="s">
        <v>487</v>
      </c>
      <c r="F312" s="751">
        <v>22757370</v>
      </c>
      <c r="G312" s="751">
        <v>0</v>
      </c>
      <c r="H312" s="751">
        <v>0</v>
      </c>
      <c r="I312" s="751">
        <v>6827210</v>
      </c>
      <c r="J312" s="751">
        <v>15930160</v>
      </c>
    </row>
    <row r="313" spans="1:10" ht="26.4">
      <c r="A313" s="753" t="s">
        <v>193</v>
      </c>
      <c r="B313" s="753" t="s">
        <v>1120</v>
      </c>
      <c r="C313" s="753" t="s">
        <v>486</v>
      </c>
      <c r="D313" s="753" t="s">
        <v>488</v>
      </c>
      <c r="E313" s="757" t="s">
        <v>795</v>
      </c>
      <c r="F313" s="751">
        <v>22757370</v>
      </c>
      <c r="G313" s="751">
        <v>0</v>
      </c>
      <c r="H313" s="751">
        <v>0</v>
      </c>
      <c r="I313" s="751">
        <v>6827210</v>
      </c>
      <c r="J313" s="751">
        <v>15930160</v>
      </c>
    </row>
    <row r="314" spans="1:10">
      <c r="A314" s="753" t="s">
        <v>193</v>
      </c>
      <c r="B314" s="753" t="s">
        <v>1120</v>
      </c>
      <c r="C314" s="753" t="s">
        <v>489</v>
      </c>
      <c r="D314" s="753"/>
      <c r="E314" s="757" t="s">
        <v>2043</v>
      </c>
      <c r="F314" s="751">
        <v>26224299440</v>
      </c>
      <c r="G314" s="751">
        <v>144752915</v>
      </c>
      <c r="H314" s="751">
        <v>22663184545</v>
      </c>
      <c r="I314" s="751">
        <v>3416361980</v>
      </c>
      <c r="J314" s="751">
        <v>0</v>
      </c>
    </row>
    <row r="315" spans="1:10" ht="52.8">
      <c r="A315" s="753" t="s">
        <v>193</v>
      </c>
      <c r="B315" s="753" t="s">
        <v>1120</v>
      </c>
      <c r="C315" s="753" t="s">
        <v>489</v>
      </c>
      <c r="D315" s="753" t="s">
        <v>491</v>
      </c>
      <c r="E315" s="757" t="s">
        <v>2044</v>
      </c>
      <c r="F315" s="751">
        <v>26079546525</v>
      </c>
      <c r="G315" s="751">
        <v>0</v>
      </c>
      <c r="H315" s="751">
        <v>22663184545</v>
      </c>
      <c r="I315" s="751">
        <v>3416361980</v>
      </c>
      <c r="J315" s="751">
        <v>0</v>
      </c>
    </row>
    <row r="316" spans="1:10" ht="26.4">
      <c r="A316" s="753" t="s">
        <v>193</v>
      </c>
      <c r="B316" s="753" t="s">
        <v>1120</v>
      </c>
      <c r="C316" s="753" t="s">
        <v>489</v>
      </c>
      <c r="D316" s="753" t="s">
        <v>1172</v>
      </c>
      <c r="E316" s="757" t="s">
        <v>2100</v>
      </c>
      <c r="F316" s="751">
        <v>144752915</v>
      </c>
      <c r="G316" s="751">
        <v>144752915</v>
      </c>
      <c r="H316" s="751">
        <v>0</v>
      </c>
      <c r="I316" s="751">
        <v>0</v>
      </c>
      <c r="J316" s="751">
        <v>0</v>
      </c>
    </row>
    <row r="317" spans="1:10">
      <c r="A317" s="753" t="s">
        <v>193</v>
      </c>
      <c r="B317" s="753" t="s">
        <v>1120</v>
      </c>
      <c r="C317" s="753" t="s">
        <v>1176</v>
      </c>
      <c r="D317" s="753"/>
      <c r="E317" s="757" t="s">
        <v>475</v>
      </c>
      <c r="F317" s="751">
        <v>131593559</v>
      </c>
      <c r="G317" s="751">
        <v>131593559</v>
      </c>
      <c r="H317" s="751">
        <v>0</v>
      </c>
      <c r="I317" s="751">
        <v>0</v>
      </c>
      <c r="J317" s="751">
        <v>0</v>
      </c>
    </row>
    <row r="318" spans="1:10">
      <c r="A318" s="753" t="s">
        <v>193</v>
      </c>
      <c r="B318" s="753" t="s">
        <v>1120</v>
      </c>
      <c r="C318" s="753" t="s">
        <v>1176</v>
      </c>
      <c r="D318" s="753" t="s">
        <v>1177</v>
      </c>
      <c r="E318" s="757" t="s">
        <v>475</v>
      </c>
      <c r="F318" s="751">
        <v>131593559</v>
      </c>
      <c r="G318" s="751">
        <v>131593559</v>
      </c>
      <c r="H318" s="751">
        <v>0</v>
      </c>
      <c r="I318" s="751">
        <v>0</v>
      </c>
      <c r="J318" s="751">
        <v>0</v>
      </c>
    </row>
    <row r="319" spans="1:10" ht="26.4">
      <c r="A319" s="753" t="s">
        <v>193</v>
      </c>
      <c r="B319" s="753" t="s">
        <v>1120</v>
      </c>
      <c r="C319" s="753" t="s">
        <v>505</v>
      </c>
      <c r="D319" s="753"/>
      <c r="E319" s="757" t="s">
        <v>506</v>
      </c>
      <c r="F319" s="751">
        <v>19500000</v>
      </c>
      <c r="G319" s="751">
        <v>0</v>
      </c>
      <c r="H319" s="751">
        <v>19500000</v>
      </c>
      <c r="I319" s="751">
        <v>0</v>
      </c>
      <c r="J319" s="751">
        <v>0</v>
      </c>
    </row>
    <row r="320" spans="1:10">
      <c r="A320" s="753" t="s">
        <v>193</v>
      </c>
      <c r="B320" s="753" t="s">
        <v>1120</v>
      </c>
      <c r="C320" s="753" t="s">
        <v>505</v>
      </c>
      <c r="D320" s="753" t="s">
        <v>829</v>
      </c>
      <c r="E320" s="757" t="s">
        <v>830</v>
      </c>
      <c r="F320" s="751">
        <v>15000000</v>
      </c>
      <c r="G320" s="751">
        <v>0</v>
      </c>
      <c r="H320" s="751">
        <v>15000000</v>
      </c>
      <c r="I320" s="751">
        <v>0</v>
      </c>
      <c r="J320" s="751">
        <v>0</v>
      </c>
    </row>
    <row r="321" spans="1:10">
      <c r="A321" s="753" t="s">
        <v>193</v>
      </c>
      <c r="B321" s="753" t="s">
        <v>1120</v>
      </c>
      <c r="C321" s="753" t="s">
        <v>505</v>
      </c>
      <c r="D321" s="753" t="s">
        <v>833</v>
      </c>
      <c r="E321" s="757" t="s">
        <v>834</v>
      </c>
      <c r="F321" s="751">
        <v>4500000</v>
      </c>
      <c r="G321" s="751">
        <v>0</v>
      </c>
      <c r="H321" s="751">
        <v>4500000</v>
      </c>
      <c r="I321" s="751">
        <v>0</v>
      </c>
      <c r="J321" s="751">
        <v>0</v>
      </c>
    </row>
    <row r="322" spans="1:10" ht="26.4">
      <c r="A322" s="753" t="s">
        <v>193</v>
      </c>
      <c r="B322" s="753" t="s">
        <v>1120</v>
      </c>
      <c r="C322" s="753" t="s">
        <v>278</v>
      </c>
      <c r="D322" s="753"/>
      <c r="E322" s="757" t="s">
        <v>2063</v>
      </c>
      <c r="F322" s="751">
        <v>627759678</v>
      </c>
      <c r="G322" s="751">
        <v>0</v>
      </c>
      <c r="H322" s="751">
        <v>453552338</v>
      </c>
      <c r="I322" s="751">
        <v>174207340</v>
      </c>
      <c r="J322" s="751">
        <v>0</v>
      </c>
    </row>
    <row r="323" spans="1:10">
      <c r="A323" s="753" t="s">
        <v>193</v>
      </c>
      <c r="B323" s="753" t="s">
        <v>1120</v>
      </c>
      <c r="C323" s="753" t="s">
        <v>278</v>
      </c>
      <c r="D323" s="753" t="s">
        <v>279</v>
      </c>
      <c r="E323" s="757" t="s">
        <v>2064</v>
      </c>
      <c r="F323" s="751">
        <v>627759678</v>
      </c>
      <c r="G323" s="751">
        <v>0</v>
      </c>
      <c r="H323" s="751">
        <v>453552338</v>
      </c>
      <c r="I323" s="751">
        <v>174207340</v>
      </c>
      <c r="J323" s="751">
        <v>0</v>
      </c>
    </row>
    <row r="324" spans="1:10">
      <c r="A324" s="753" t="s">
        <v>193</v>
      </c>
      <c r="B324" s="753" t="s">
        <v>1120</v>
      </c>
      <c r="C324" s="753" t="s">
        <v>265</v>
      </c>
      <c r="D324" s="753"/>
      <c r="E324" s="757" t="s">
        <v>266</v>
      </c>
      <c r="F324" s="751">
        <v>8855350</v>
      </c>
      <c r="G324" s="751">
        <v>8855350</v>
      </c>
      <c r="H324" s="751">
        <v>0</v>
      </c>
      <c r="I324" s="751">
        <v>0</v>
      </c>
      <c r="J324" s="751">
        <v>0</v>
      </c>
    </row>
    <row r="325" spans="1:10" ht="79.2">
      <c r="A325" s="753" t="s">
        <v>193</v>
      </c>
      <c r="B325" s="753" t="s">
        <v>1120</v>
      </c>
      <c r="C325" s="753" t="s">
        <v>265</v>
      </c>
      <c r="D325" s="753" t="s">
        <v>494</v>
      </c>
      <c r="E325" s="757" t="s">
        <v>2079</v>
      </c>
      <c r="F325" s="751">
        <v>8540000</v>
      </c>
      <c r="G325" s="751">
        <v>8540000</v>
      </c>
      <c r="H325" s="751">
        <v>0</v>
      </c>
      <c r="I325" s="751">
        <v>0</v>
      </c>
      <c r="J325" s="751">
        <v>0</v>
      </c>
    </row>
    <row r="326" spans="1:10" ht="52.8">
      <c r="A326" s="753" t="s">
        <v>193</v>
      </c>
      <c r="B326" s="753" t="s">
        <v>1120</v>
      </c>
      <c r="C326" s="753" t="s">
        <v>265</v>
      </c>
      <c r="D326" s="753" t="s">
        <v>401</v>
      </c>
      <c r="E326" s="757" t="s">
        <v>2070</v>
      </c>
      <c r="F326" s="751">
        <v>315350</v>
      </c>
      <c r="G326" s="751">
        <v>315350</v>
      </c>
      <c r="H326" s="751">
        <v>0</v>
      </c>
      <c r="I326" s="751">
        <v>0</v>
      </c>
      <c r="J326" s="751">
        <v>0</v>
      </c>
    </row>
    <row r="327" spans="1:10">
      <c r="A327" s="753" t="s">
        <v>193</v>
      </c>
      <c r="B327" s="753" t="s">
        <v>1120</v>
      </c>
      <c r="C327" s="753" t="s">
        <v>495</v>
      </c>
      <c r="D327" s="753"/>
      <c r="E327" s="757" t="s">
        <v>496</v>
      </c>
      <c r="F327" s="751">
        <v>31543371</v>
      </c>
      <c r="G327" s="751">
        <v>0</v>
      </c>
      <c r="H327" s="751">
        <v>31506904</v>
      </c>
      <c r="I327" s="751">
        <v>36467</v>
      </c>
      <c r="J327" s="751">
        <v>0</v>
      </c>
    </row>
    <row r="328" spans="1:10" ht="26.4">
      <c r="A328" s="753" t="s">
        <v>193</v>
      </c>
      <c r="B328" s="753" t="s">
        <v>1120</v>
      </c>
      <c r="C328" s="753" t="s">
        <v>495</v>
      </c>
      <c r="D328" s="753" t="s">
        <v>847</v>
      </c>
      <c r="E328" s="757" t="s">
        <v>848</v>
      </c>
      <c r="F328" s="751">
        <v>28011279</v>
      </c>
      <c r="G328" s="751">
        <v>0</v>
      </c>
      <c r="H328" s="751">
        <v>28011279</v>
      </c>
      <c r="I328" s="751">
        <v>0</v>
      </c>
      <c r="J328" s="751">
        <v>0</v>
      </c>
    </row>
    <row r="329" spans="1:10" ht="52.8">
      <c r="A329" s="753" t="s">
        <v>193</v>
      </c>
      <c r="B329" s="753" t="s">
        <v>1120</v>
      </c>
      <c r="C329" s="753" t="s">
        <v>495</v>
      </c>
      <c r="D329" s="753" t="s">
        <v>813</v>
      </c>
      <c r="E329" s="757" t="s">
        <v>2081</v>
      </c>
      <c r="F329" s="751">
        <v>3532092</v>
      </c>
      <c r="G329" s="751">
        <v>0</v>
      </c>
      <c r="H329" s="751">
        <v>3495625</v>
      </c>
      <c r="I329" s="751">
        <v>36467</v>
      </c>
      <c r="J329" s="751">
        <v>0</v>
      </c>
    </row>
    <row r="330" spans="1:10" ht="66">
      <c r="A330" s="753" t="s">
        <v>193</v>
      </c>
      <c r="B330" s="753" t="s">
        <v>2597</v>
      </c>
      <c r="C330" s="753"/>
      <c r="D330" s="753"/>
      <c r="E330" s="757" t="s">
        <v>2818</v>
      </c>
      <c r="F330" s="751">
        <v>55803000</v>
      </c>
      <c r="G330" s="751">
        <v>0</v>
      </c>
      <c r="H330" s="751">
        <v>0</v>
      </c>
      <c r="I330" s="751">
        <v>55803000</v>
      </c>
      <c r="J330" s="751">
        <v>0</v>
      </c>
    </row>
    <row r="331" spans="1:10">
      <c r="A331" s="753" t="s">
        <v>193</v>
      </c>
      <c r="B331" s="753" t="s">
        <v>2597</v>
      </c>
      <c r="C331" s="753" t="s">
        <v>489</v>
      </c>
      <c r="D331" s="753"/>
      <c r="E331" s="757" t="s">
        <v>2043</v>
      </c>
      <c r="F331" s="751">
        <v>55803000</v>
      </c>
      <c r="G331" s="751">
        <v>0</v>
      </c>
      <c r="H331" s="751">
        <v>0</v>
      </c>
      <c r="I331" s="751">
        <v>55803000</v>
      </c>
      <c r="J331" s="751">
        <v>0</v>
      </c>
    </row>
    <row r="332" spans="1:10" ht="52.8">
      <c r="A332" s="753" t="s">
        <v>193</v>
      </c>
      <c r="B332" s="753" t="s">
        <v>2597</v>
      </c>
      <c r="C332" s="753" t="s">
        <v>489</v>
      </c>
      <c r="D332" s="753" t="s">
        <v>491</v>
      </c>
      <c r="E332" s="757" t="s">
        <v>2044</v>
      </c>
      <c r="F332" s="751">
        <v>55803000</v>
      </c>
      <c r="G332" s="751">
        <v>0</v>
      </c>
      <c r="H332" s="751">
        <v>0</v>
      </c>
      <c r="I332" s="751">
        <v>55803000</v>
      </c>
      <c r="J332" s="751">
        <v>0</v>
      </c>
    </row>
    <row r="333" spans="1:10" ht="26.4">
      <c r="A333" s="753" t="s">
        <v>193</v>
      </c>
      <c r="B333" s="753" t="s">
        <v>1122</v>
      </c>
      <c r="C333" s="753"/>
      <c r="D333" s="753"/>
      <c r="E333" s="757" t="s">
        <v>288</v>
      </c>
      <c r="F333" s="751">
        <v>861152429</v>
      </c>
      <c r="G333" s="751">
        <v>0</v>
      </c>
      <c r="H333" s="751">
        <v>356100330</v>
      </c>
      <c r="I333" s="751">
        <v>505052099</v>
      </c>
      <c r="J333" s="751">
        <v>0</v>
      </c>
    </row>
    <row r="334" spans="1:10">
      <c r="A334" s="753" t="s">
        <v>193</v>
      </c>
      <c r="B334" s="753" t="s">
        <v>1122</v>
      </c>
      <c r="C334" s="753" t="s">
        <v>489</v>
      </c>
      <c r="D334" s="753"/>
      <c r="E334" s="757" t="s">
        <v>2043</v>
      </c>
      <c r="F334" s="751">
        <v>861152429</v>
      </c>
      <c r="G334" s="751">
        <v>0</v>
      </c>
      <c r="H334" s="751">
        <v>356100330</v>
      </c>
      <c r="I334" s="751">
        <v>505052099</v>
      </c>
      <c r="J334" s="751">
        <v>0</v>
      </c>
    </row>
    <row r="335" spans="1:10" ht="52.8">
      <c r="A335" s="753" t="s">
        <v>193</v>
      </c>
      <c r="B335" s="753" t="s">
        <v>1122</v>
      </c>
      <c r="C335" s="753" t="s">
        <v>489</v>
      </c>
      <c r="D335" s="753" t="s">
        <v>491</v>
      </c>
      <c r="E335" s="757" t="s">
        <v>2044</v>
      </c>
      <c r="F335" s="751">
        <v>861152429</v>
      </c>
      <c r="G335" s="751">
        <v>0</v>
      </c>
      <c r="H335" s="751">
        <v>356100330</v>
      </c>
      <c r="I335" s="751">
        <v>505052099</v>
      </c>
      <c r="J335" s="751">
        <v>0</v>
      </c>
    </row>
    <row r="336" spans="1:10" ht="39.6">
      <c r="A336" s="753" t="s">
        <v>193</v>
      </c>
      <c r="B336" s="753" t="s">
        <v>277</v>
      </c>
      <c r="C336" s="753"/>
      <c r="D336" s="753"/>
      <c r="E336" s="757" t="s">
        <v>2102</v>
      </c>
      <c r="F336" s="751">
        <v>38242795551</v>
      </c>
      <c r="G336" s="751">
        <v>970334856</v>
      </c>
      <c r="H336" s="751">
        <v>34815099308</v>
      </c>
      <c r="I336" s="751">
        <v>1282430398</v>
      </c>
      <c r="J336" s="751">
        <v>1174930989</v>
      </c>
    </row>
    <row r="337" spans="1:10">
      <c r="A337" s="753" t="s">
        <v>193</v>
      </c>
      <c r="B337" s="753" t="s">
        <v>277</v>
      </c>
      <c r="C337" s="753" t="s">
        <v>289</v>
      </c>
      <c r="D337" s="753"/>
      <c r="E337" s="757" t="s">
        <v>194</v>
      </c>
      <c r="F337" s="751">
        <v>1962520375</v>
      </c>
      <c r="G337" s="751">
        <v>0</v>
      </c>
      <c r="H337" s="751">
        <v>1962520375</v>
      </c>
      <c r="I337" s="751">
        <v>0</v>
      </c>
      <c r="J337" s="751">
        <v>0</v>
      </c>
    </row>
    <row r="338" spans="1:10" ht="52.8">
      <c r="A338" s="753" t="s">
        <v>193</v>
      </c>
      <c r="B338" s="753" t="s">
        <v>277</v>
      </c>
      <c r="C338" s="753" t="s">
        <v>289</v>
      </c>
      <c r="D338" s="753" t="s">
        <v>482</v>
      </c>
      <c r="E338" s="757" t="s">
        <v>2042</v>
      </c>
      <c r="F338" s="751">
        <v>1962520375</v>
      </c>
      <c r="G338" s="751">
        <v>0</v>
      </c>
      <c r="H338" s="751">
        <v>1962520375</v>
      </c>
      <c r="I338" s="751">
        <v>0</v>
      </c>
      <c r="J338" s="751">
        <v>0</v>
      </c>
    </row>
    <row r="339" spans="1:10" ht="39.6">
      <c r="A339" s="753" t="s">
        <v>193</v>
      </c>
      <c r="B339" s="753" t="s">
        <v>277</v>
      </c>
      <c r="C339" s="753" t="s">
        <v>286</v>
      </c>
      <c r="D339" s="753"/>
      <c r="E339" s="757" t="s">
        <v>2083</v>
      </c>
      <c r="F339" s="751">
        <v>1287935000</v>
      </c>
      <c r="G339" s="751">
        <v>901554500</v>
      </c>
      <c r="H339" s="751">
        <v>386380500</v>
      </c>
      <c r="I339" s="751">
        <v>0</v>
      </c>
      <c r="J339" s="751">
        <v>0</v>
      </c>
    </row>
    <row r="340" spans="1:10" ht="52.8">
      <c r="A340" s="753" t="s">
        <v>193</v>
      </c>
      <c r="B340" s="753" t="s">
        <v>277</v>
      </c>
      <c r="C340" s="753" t="s">
        <v>286</v>
      </c>
      <c r="D340" s="753" t="s">
        <v>287</v>
      </c>
      <c r="E340" s="757" t="s">
        <v>2084</v>
      </c>
      <c r="F340" s="751">
        <v>1287935000</v>
      </c>
      <c r="G340" s="751">
        <v>901554500</v>
      </c>
      <c r="H340" s="751">
        <v>386380500</v>
      </c>
      <c r="I340" s="751">
        <v>0</v>
      </c>
      <c r="J340" s="751">
        <v>0</v>
      </c>
    </row>
    <row r="341" spans="1:10">
      <c r="A341" s="753" t="s">
        <v>193</v>
      </c>
      <c r="B341" s="753" t="s">
        <v>277</v>
      </c>
      <c r="C341" s="753" t="s">
        <v>483</v>
      </c>
      <c r="D341" s="753"/>
      <c r="E341" s="757" t="s">
        <v>195</v>
      </c>
      <c r="F341" s="751">
        <v>4486689642</v>
      </c>
      <c r="G341" s="751">
        <v>0</v>
      </c>
      <c r="H341" s="751">
        <v>4486689642</v>
      </c>
      <c r="I341" s="751">
        <v>0</v>
      </c>
      <c r="J341" s="751">
        <v>0</v>
      </c>
    </row>
    <row r="342" spans="1:10">
      <c r="A342" s="753" t="s">
        <v>193</v>
      </c>
      <c r="B342" s="753" t="s">
        <v>277</v>
      </c>
      <c r="C342" s="753" t="s">
        <v>483</v>
      </c>
      <c r="D342" s="753" t="s">
        <v>485</v>
      </c>
      <c r="E342" s="757" t="s">
        <v>803</v>
      </c>
      <c r="F342" s="751">
        <v>4486689642</v>
      </c>
      <c r="G342" s="751">
        <v>0</v>
      </c>
      <c r="H342" s="751">
        <v>4486689642</v>
      </c>
      <c r="I342" s="751">
        <v>0</v>
      </c>
      <c r="J342" s="751">
        <v>0</v>
      </c>
    </row>
    <row r="343" spans="1:10" ht="26.4">
      <c r="A343" s="753" t="s">
        <v>193</v>
      </c>
      <c r="B343" s="753" t="s">
        <v>277</v>
      </c>
      <c r="C343" s="753" t="s">
        <v>486</v>
      </c>
      <c r="D343" s="753"/>
      <c r="E343" s="757" t="s">
        <v>487</v>
      </c>
      <c r="F343" s="751">
        <v>49030567</v>
      </c>
      <c r="G343" s="751">
        <v>0</v>
      </c>
      <c r="H343" s="751">
        <v>0</v>
      </c>
      <c r="I343" s="751">
        <v>14709163</v>
      </c>
      <c r="J343" s="751">
        <v>34321404</v>
      </c>
    </row>
    <row r="344" spans="1:10" ht="26.4">
      <c r="A344" s="753" t="s">
        <v>193</v>
      </c>
      <c r="B344" s="753" t="s">
        <v>277</v>
      </c>
      <c r="C344" s="753" t="s">
        <v>486</v>
      </c>
      <c r="D344" s="753" t="s">
        <v>488</v>
      </c>
      <c r="E344" s="757" t="s">
        <v>795</v>
      </c>
      <c r="F344" s="751">
        <v>49030567</v>
      </c>
      <c r="G344" s="751">
        <v>0</v>
      </c>
      <c r="H344" s="751">
        <v>0</v>
      </c>
      <c r="I344" s="751">
        <v>14709163</v>
      </c>
      <c r="J344" s="751">
        <v>34321404</v>
      </c>
    </row>
    <row r="345" spans="1:10">
      <c r="A345" s="753" t="s">
        <v>193</v>
      </c>
      <c r="B345" s="753" t="s">
        <v>277</v>
      </c>
      <c r="C345" s="753" t="s">
        <v>489</v>
      </c>
      <c r="D345" s="753"/>
      <c r="E345" s="757" t="s">
        <v>2043</v>
      </c>
      <c r="F345" s="751">
        <v>26944947039</v>
      </c>
      <c r="G345" s="751">
        <v>0</v>
      </c>
      <c r="H345" s="751">
        <v>26909192723</v>
      </c>
      <c r="I345" s="751">
        <v>35754316</v>
      </c>
      <c r="J345" s="751">
        <v>0</v>
      </c>
    </row>
    <row r="346" spans="1:10" ht="52.8">
      <c r="A346" s="753" t="s">
        <v>193</v>
      </c>
      <c r="B346" s="753" t="s">
        <v>277</v>
      </c>
      <c r="C346" s="753" t="s">
        <v>489</v>
      </c>
      <c r="D346" s="753" t="s">
        <v>491</v>
      </c>
      <c r="E346" s="757" t="s">
        <v>2044</v>
      </c>
      <c r="F346" s="751">
        <v>26944947039</v>
      </c>
      <c r="G346" s="751">
        <v>0</v>
      </c>
      <c r="H346" s="751">
        <v>26909192723</v>
      </c>
      <c r="I346" s="751">
        <v>35754316</v>
      </c>
      <c r="J346" s="751">
        <v>0</v>
      </c>
    </row>
    <row r="347" spans="1:10" ht="26.4">
      <c r="A347" s="753" t="s">
        <v>193</v>
      </c>
      <c r="B347" s="753" t="s">
        <v>277</v>
      </c>
      <c r="C347" s="753" t="s">
        <v>492</v>
      </c>
      <c r="D347" s="753"/>
      <c r="E347" s="757" t="s">
        <v>2078</v>
      </c>
      <c r="F347" s="751">
        <v>2281219146</v>
      </c>
      <c r="G347" s="751">
        <v>0</v>
      </c>
      <c r="H347" s="751">
        <v>456243825</v>
      </c>
      <c r="I347" s="751">
        <v>684365736</v>
      </c>
      <c r="J347" s="751">
        <v>1140609585</v>
      </c>
    </row>
    <row r="348" spans="1:10" ht="26.4">
      <c r="A348" s="753" t="s">
        <v>193</v>
      </c>
      <c r="B348" s="753" t="s">
        <v>277</v>
      </c>
      <c r="C348" s="753" t="s">
        <v>492</v>
      </c>
      <c r="D348" s="753" t="s">
        <v>493</v>
      </c>
      <c r="E348" s="757" t="s">
        <v>796</v>
      </c>
      <c r="F348" s="751">
        <v>2281219146</v>
      </c>
      <c r="G348" s="751">
        <v>0</v>
      </c>
      <c r="H348" s="751">
        <v>456243825</v>
      </c>
      <c r="I348" s="751">
        <v>684365736</v>
      </c>
      <c r="J348" s="751">
        <v>1140609585</v>
      </c>
    </row>
    <row r="349" spans="1:10" ht="26.4">
      <c r="A349" s="753" t="s">
        <v>193</v>
      </c>
      <c r="B349" s="753" t="s">
        <v>277</v>
      </c>
      <c r="C349" s="753" t="s">
        <v>505</v>
      </c>
      <c r="D349" s="753"/>
      <c r="E349" s="757" t="s">
        <v>506</v>
      </c>
      <c r="F349" s="751">
        <v>40000000</v>
      </c>
      <c r="G349" s="751">
        <v>0</v>
      </c>
      <c r="H349" s="751">
        <v>40000000</v>
      </c>
      <c r="I349" s="751">
        <v>0</v>
      </c>
      <c r="J349" s="751">
        <v>0</v>
      </c>
    </row>
    <row r="350" spans="1:10">
      <c r="A350" s="753" t="s">
        <v>193</v>
      </c>
      <c r="B350" s="753" t="s">
        <v>277</v>
      </c>
      <c r="C350" s="753" t="s">
        <v>505</v>
      </c>
      <c r="D350" s="753" t="s">
        <v>829</v>
      </c>
      <c r="E350" s="757" t="s">
        <v>830</v>
      </c>
      <c r="F350" s="751">
        <v>11000000</v>
      </c>
      <c r="G350" s="751">
        <v>0</v>
      </c>
      <c r="H350" s="751">
        <v>11000000</v>
      </c>
      <c r="I350" s="751">
        <v>0</v>
      </c>
      <c r="J350" s="751">
        <v>0</v>
      </c>
    </row>
    <row r="351" spans="1:10">
      <c r="A351" s="753" t="s">
        <v>193</v>
      </c>
      <c r="B351" s="753" t="s">
        <v>277</v>
      </c>
      <c r="C351" s="753" t="s">
        <v>505</v>
      </c>
      <c r="D351" s="753" t="s">
        <v>831</v>
      </c>
      <c r="E351" s="757" t="s">
        <v>832</v>
      </c>
      <c r="F351" s="751">
        <v>2000000</v>
      </c>
      <c r="G351" s="751">
        <v>0</v>
      </c>
      <c r="H351" s="751">
        <v>2000000</v>
      </c>
      <c r="I351" s="751">
        <v>0</v>
      </c>
      <c r="J351" s="751">
        <v>0</v>
      </c>
    </row>
    <row r="352" spans="1:10">
      <c r="A352" s="753" t="s">
        <v>193</v>
      </c>
      <c r="B352" s="753" t="s">
        <v>277</v>
      </c>
      <c r="C352" s="753" t="s">
        <v>505</v>
      </c>
      <c r="D352" s="753" t="s">
        <v>833</v>
      </c>
      <c r="E352" s="757" t="s">
        <v>834</v>
      </c>
      <c r="F352" s="751">
        <v>27000000</v>
      </c>
      <c r="G352" s="751">
        <v>0</v>
      </c>
      <c r="H352" s="751">
        <v>27000000</v>
      </c>
      <c r="I352" s="751">
        <v>0</v>
      </c>
      <c r="J352" s="751">
        <v>0</v>
      </c>
    </row>
    <row r="353" spans="1:10" ht="26.4">
      <c r="A353" s="753" t="s">
        <v>193</v>
      </c>
      <c r="B353" s="753" t="s">
        <v>277</v>
      </c>
      <c r="C353" s="753" t="s">
        <v>278</v>
      </c>
      <c r="D353" s="753"/>
      <c r="E353" s="757" t="s">
        <v>2063</v>
      </c>
      <c r="F353" s="751">
        <v>1095189015</v>
      </c>
      <c r="G353" s="751">
        <v>0</v>
      </c>
      <c r="H353" s="751">
        <v>547594504</v>
      </c>
      <c r="I353" s="751">
        <v>547594511</v>
      </c>
      <c r="J353" s="751">
        <v>0</v>
      </c>
    </row>
    <row r="354" spans="1:10">
      <c r="A354" s="753" t="s">
        <v>193</v>
      </c>
      <c r="B354" s="753" t="s">
        <v>277</v>
      </c>
      <c r="C354" s="753" t="s">
        <v>278</v>
      </c>
      <c r="D354" s="753" t="s">
        <v>279</v>
      </c>
      <c r="E354" s="757" t="s">
        <v>2064</v>
      </c>
      <c r="F354" s="751">
        <v>1095189015</v>
      </c>
      <c r="G354" s="751">
        <v>0</v>
      </c>
      <c r="H354" s="751">
        <v>547594504</v>
      </c>
      <c r="I354" s="751">
        <v>547594511</v>
      </c>
      <c r="J354" s="751">
        <v>0</v>
      </c>
    </row>
    <row r="355" spans="1:10">
      <c r="A355" s="753" t="s">
        <v>193</v>
      </c>
      <c r="B355" s="753" t="s">
        <v>277</v>
      </c>
      <c r="C355" s="753" t="s">
        <v>265</v>
      </c>
      <c r="D355" s="753"/>
      <c r="E355" s="757" t="s">
        <v>266</v>
      </c>
      <c r="F355" s="751">
        <v>68780356</v>
      </c>
      <c r="G355" s="751">
        <v>68780356</v>
      </c>
      <c r="H355" s="751">
        <v>0</v>
      </c>
      <c r="I355" s="751">
        <v>0</v>
      </c>
      <c r="J355" s="751">
        <v>0</v>
      </c>
    </row>
    <row r="356" spans="1:10" ht="79.2">
      <c r="A356" s="753" t="s">
        <v>193</v>
      </c>
      <c r="B356" s="753" t="s">
        <v>277</v>
      </c>
      <c r="C356" s="753" t="s">
        <v>265</v>
      </c>
      <c r="D356" s="753" t="s">
        <v>494</v>
      </c>
      <c r="E356" s="757" t="s">
        <v>2079</v>
      </c>
      <c r="F356" s="751">
        <v>64683046</v>
      </c>
      <c r="G356" s="751">
        <v>64683046</v>
      </c>
      <c r="H356" s="751">
        <v>0</v>
      </c>
      <c r="I356" s="751">
        <v>0</v>
      </c>
      <c r="J356" s="751">
        <v>0</v>
      </c>
    </row>
    <row r="357" spans="1:10" ht="26.4">
      <c r="A357" s="753" t="s">
        <v>193</v>
      </c>
      <c r="B357" s="753" t="s">
        <v>277</v>
      </c>
      <c r="C357" s="753" t="s">
        <v>265</v>
      </c>
      <c r="D357" s="753" t="s">
        <v>399</v>
      </c>
      <c r="E357" s="757" t="s">
        <v>2096</v>
      </c>
      <c r="F357" s="751">
        <v>4060000</v>
      </c>
      <c r="G357" s="751">
        <v>4060000</v>
      </c>
      <c r="H357" s="751">
        <v>0</v>
      </c>
      <c r="I357" s="751">
        <v>0</v>
      </c>
      <c r="J357" s="751">
        <v>0</v>
      </c>
    </row>
    <row r="358" spans="1:10" ht="52.8">
      <c r="A358" s="753" t="s">
        <v>193</v>
      </c>
      <c r="B358" s="753" t="s">
        <v>277</v>
      </c>
      <c r="C358" s="753" t="s">
        <v>265</v>
      </c>
      <c r="D358" s="753" t="s">
        <v>401</v>
      </c>
      <c r="E358" s="757" t="s">
        <v>2070</v>
      </c>
      <c r="F358" s="751">
        <v>37310</v>
      </c>
      <c r="G358" s="751">
        <v>37310</v>
      </c>
      <c r="H358" s="751">
        <v>0</v>
      </c>
      <c r="I358" s="751">
        <v>0</v>
      </c>
      <c r="J358" s="751">
        <v>0</v>
      </c>
    </row>
    <row r="359" spans="1:10">
      <c r="A359" s="753" t="s">
        <v>193</v>
      </c>
      <c r="B359" s="753" t="s">
        <v>277</v>
      </c>
      <c r="C359" s="753" t="s">
        <v>495</v>
      </c>
      <c r="D359" s="753"/>
      <c r="E359" s="757" t="s">
        <v>496</v>
      </c>
      <c r="F359" s="751">
        <v>26484411</v>
      </c>
      <c r="G359" s="751">
        <v>0</v>
      </c>
      <c r="H359" s="751">
        <v>26477739</v>
      </c>
      <c r="I359" s="751">
        <v>6672</v>
      </c>
      <c r="J359" s="751">
        <v>0</v>
      </c>
    </row>
    <row r="360" spans="1:10" ht="26.4">
      <c r="A360" s="753" t="s">
        <v>193</v>
      </c>
      <c r="B360" s="753" t="s">
        <v>277</v>
      </c>
      <c r="C360" s="753" t="s">
        <v>495</v>
      </c>
      <c r="D360" s="753" t="s">
        <v>847</v>
      </c>
      <c r="E360" s="757" t="s">
        <v>848</v>
      </c>
      <c r="F360" s="751">
        <v>5785654</v>
      </c>
      <c r="G360" s="751">
        <v>0</v>
      </c>
      <c r="H360" s="751">
        <v>5785654</v>
      </c>
      <c r="I360" s="751">
        <v>0</v>
      </c>
      <c r="J360" s="751">
        <v>0</v>
      </c>
    </row>
    <row r="361" spans="1:10" ht="66">
      <c r="A361" s="753" t="s">
        <v>193</v>
      </c>
      <c r="B361" s="753" t="s">
        <v>277</v>
      </c>
      <c r="C361" s="753" t="s">
        <v>495</v>
      </c>
      <c r="D361" s="753" t="s">
        <v>836</v>
      </c>
      <c r="E361" s="757" t="s">
        <v>837</v>
      </c>
      <c r="F361" s="751">
        <v>4645538</v>
      </c>
      <c r="G361" s="751">
        <v>0</v>
      </c>
      <c r="H361" s="751">
        <v>4645538</v>
      </c>
      <c r="I361" s="751">
        <v>0</v>
      </c>
      <c r="J361" s="751">
        <v>0</v>
      </c>
    </row>
    <row r="362" spans="1:10" ht="39.6">
      <c r="A362" s="753" t="s">
        <v>193</v>
      </c>
      <c r="B362" s="753" t="s">
        <v>277</v>
      </c>
      <c r="C362" s="753" t="s">
        <v>495</v>
      </c>
      <c r="D362" s="753" t="s">
        <v>838</v>
      </c>
      <c r="E362" s="757" t="s">
        <v>839</v>
      </c>
      <c r="F362" s="751">
        <v>14885541</v>
      </c>
      <c r="G362" s="751">
        <v>0</v>
      </c>
      <c r="H362" s="751">
        <v>14885541</v>
      </c>
      <c r="I362" s="751">
        <v>0</v>
      </c>
      <c r="J362" s="751">
        <v>0</v>
      </c>
    </row>
    <row r="363" spans="1:10" ht="52.8">
      <c r="A363" s="753" t="s">
        <v>193</v>
      </c>
      <c r="B363" s="753" t="s">
        <v>277</v>
      </c>
      <c r="C363" s="753" t="s">
        <v>495</v>
      </c>
      <c r="D363" s="753" t="s">
        <v>813</v>
      </c>
      <c r="E363" s="757" t="s">
        <v>2081</v>
      </c>
      <c r="F363" s="751">
        <v>1167678</v>
      </c>
      <c r="G363" s="751">
        <v>0</v>
      </c>
      <c r="H363" s="751">
        <v>1161006</v>
      </c>
      <c r="I363" s="751">
        <v>6672</v>
      </c>
      <c r="J363" s="751">
        <v>0</v>
      </c>
    </row>
    <row r="364" spans="1:10" ht="26.4">
      <c r="A364" s="753" t="s">
        <v>193</v>
      </c>
      <c r="B364" s="753" t="s">
        <v>423</v>
      </c>
      <c r="C364" s="753"/>
      <c r="D364" s="753"/>
      <c r="E364" s="757" t="s">
        <v>232</v>
      </c>
      <c r="F364" s="751">
        <v>1953141127</v>
      </c>
      <c r="G364" s="751">
        <v>1953141127</v>
      </c>
      <c r="H364" s="751">
        <v>0</v>
      </c>
      <c r="I364" s="751">
        <v>0</v>
      </c>
      <c r="J364" s="751">
        <v>0</v>
      </c>
    </row>
    <row r="365" spans="1:10">
      <c r="A365" s="753" t="s">
        <v>193</v>
      </c>
      <c r="B365" s="753" t="s">
        <v>423</v>
      </c>
      <c r="C365" s="753" t="s">
        <v>495</v>
      </c>
      <c r="D365" s="753"/>
      <c r="E365" s="757" t="s">
        <v>496</v>
      </c>
      <c r="F365" s="751">
        <v>9539000</v>
      </c>
      <c r="G365" s="751">
        <v>9539000</v>
      </c>
      <c r="H365" s="751">
        <v>0</v>
      </c>
      <c r="I365" s="751">
        <v>0</v>
      </c>
      <c r="J365" s="751">
        <v>0</v>
      </c>
    </row>
    <row r="366" spans="1:10" ht="26.4">
      <c r="A366" s="753" t="s">
        <v>193</v>
      </c>
      <c r="B366" s="753" t="s">
        <v>423</v>
      </c>
      <c r="C366" s="753" t="s">
        <v>495</v>
      </c>
      <c r="D366" s="753" t="s">
        <v>45</v>
      </c>
      <c r="E366" s="757" t="s">
        <v>473</v>
      </c>
      <c r="F366" s="751">
        <v>9539000</v>
      </c>
      <c r="G366" s="751">
        <v>9539000</v>
      </c>
      <c r="H366" s="751">
        <v>0</v>
      </c>
      <c r="I366" s="751">
        <v>0</v>
      </c>
      <c r="J366" s="751">
        <v>0</v>
      </c>
    </row>
    <row r="367" spans="1:10">
      <c r="A367" s="753" t="s">
        <v>193</v>
      </c>
      <c r="B367" s="753" t="s">
        <v>423</v>
      </c>
      <c r="C367" s="753" t="s">
        <v>2819</v>
      </c>
      <c r="D367" s="753"/>
      <c r="E367" s="757" t="s">
        <v>2820</v>
      </c>
      <c r="F367" s="751">
        <v>1943602127</v>
      </c>
      <c r="G367" s="751">
        <v>1943602127</v>
      </c>
      <c r="H367" s="751">
        <v>0</v>
      </c>
      <c r="I367" s="751">
        <v>0</v>
      </c>
      <c r="J367" s="751">
        <v>0</v>
      </c>
    </row>
    <row r="368" spans="1:10">
      <c r="A368" s="753" t="s">
        <v>193</v>
      </c>
      <c r="B368" s="753" t="s">
        <v>423</v>
      </c>
      <c r="C368" s="753" t="s">
        <v>2819</v>
      </c>
      <c r="D368" s="753" t="s">
        <v>2821</v>
      </c>
      <c r="E368" s="757" t="s">
        <v>2822</v>
      </c>
      <c r="F368" s="751">
        <v>1943602127</v>
      </c>
      <c r="G368" s="751">
        <v>1943602127</v>
      </c>
      <c r="H368" s="751">
        <v>0</v>
      </c>
      <c r="I368" s="751">
        <v>0</v>
      </c>
      <c r="J368" s="751">
        <v>0</v>
      </c>
    </row>
    <row r="369" spans="1:10">
      <c r="A369" s="753" t="s">
        <v>193</v>
      </c>
      <c r="B369" s="753" t="s">
        <v>181</v>
      </c>
      <c r="C369" s="753"/>
      <c r="D369" s="753"/>
      <c r="E369" s="757" t="s">
        <v>1123</v>
      </c>
      <c r="F369" s="751">
        <v>4708562284</v>
      </c>
      <c r="G369" s="751">
        <v>0</v>
      </c>
      <c r="H369" s="751">
        <v>4708562284</v>
      </c>
      <c r="I369" s="751">
        <v>0</v>
      </c>
      <c r="J369" s="751">
        <v>0</v>
      </c>
    </row>
    <row r="370" spans="1:10">
      <c r="A370" s="753" t="s">
        <v>193</v>
      </c>
      <c r="B370" s="753" t="s">
        <v>181</v>
      </c>
      <c r="C370" s="753" t="s">
        <v>289</v>
      </c>
      <c r="D370" s="753"/>
      <c r="E370" s="757" t="s">
        <v>194</v>
      </c>
      <c r="F370" s="751">
        <v>4530541896</v>
      </c>
      <c r="G370" s="751">
        <v>0</v>
      </c>
      <c r="H370" s="751">
        <v>4530541896</v>
      </c>
      <c r="I370" s="751">
        <v>0</v>
      </c>
      <c r="J370" s="751">
        <v>0</v>
      </c>
    </row>
    <row r="371" spans="1:10" ht="52.8">
      <c r="A371" s="753" t="s">
        <v>193</v>
      </c>
      <c r="B371" s="753" t="s">
        <v>181</v>
      </c>
      <c r="C371" s="753" t="s">
        <v>289</v>
      </c>
      <c r="D371" s="753" t="s">
        <v>482</v>
      </c>
      <c r="E371" s="757" t="s">
        <v>2042</v>
      </c>
      <c r="F371" s="751">
        <v>4530541896</v>
      </c>
      <c r="G371" s="751">
        <v>0</v>
      </c>
      <c r="H371" s="751">
        <v>4530541896</v>
      </c>
      <c r="I371" s="751">
        <v>0</v>
      </c>
      <c r="J371" s="751">
        <v>0</v>
      </c>
    </row>
    <row r="372" spans="1:10">
      <c r="A372" s="753" t="s">
        <v>193</v>
      </c>
      <c r="B372" s="753" t="s">
        <v>181</v>
      </c>
      <c r="C372" s="753" t="s">
        <v>489</v>
      </c>
      <c r="D372" s="753"/>
      <c r="E372" s="757" t="s">
        <v>2043</v>
      </c>
      <c r="F372" s="751">
        <v>166697843</v>
      </c>
      <c r="G372" s="751">
        <v>0</v>
      </c>
      <c r="H372" s="751">
        <v>166697843</v>
      </c>
      <c r="I372" s="751">
        <v>0</v>
      </c>
      <c r="J372" s="751">
        <v>0</v>
      </c>
    </row>
    <row r="373" spans="1:10" ht="52.8">
      <c r="A373" s="753" t="s">
        <v>193</v>
      </c>
      <c r="B373" s="753" t="s">
        <v>181</v>
      </c>
      <c r="C373" s="753" t="s">
        <v>489</v>
      </c>
      <c r="D373" s="753" t="s">
        <v>491</v>
      </c>
      <c r="E373" s="757" t="s">
        <v>2044</v>
      </c>
      <c r="F373" s="751">
        <v>166697843</v>
      </c>
      <c r="G373" s="751">
        <v>0</v>
      </c>
      <c r="H373" s="751">
        <v>166697843</v>
      </c>
      <c r="I373" s="751">
        <v>0</v>
      </c>
      <c r="J373" s="751">
        <v>0</v>
      </c>
    </row>
    <row r="374" spans="1:10">
      <c r="A374" s="753" t="s">
        <v>193</v>
      </c>
      <c r="B374" s="753" t="s">
        <v>181</v>
      </c>
      <c r="C374" s="753" t="s">
        <v>495</v>
      </c>
      <c r="D374" s="753"/>
      <c r="E374" s="757" t="s">
        <v>496</v>
      </c>
      <c r="F374" s="751">
        <v>11322545</v>
      </c>
      <c r="G374" s="751">
        <v>0</v>
      </c>
      <c r="H374" s="751">
        <v>11322545</v>
      </c>
      <c r="I374" s="751">
        <v>0</v>
      </c>
      <c r="J374" s="751">
        <v>0</v>
      </c>
    </row>
    <row r="375" spans="1:10" ht="66">
      <c r="A375" s="753" t="s">
        <v>193</v>
      </c>
      <c r="B375" s="753" t="s">
        <v>181</v>
      </c>
      <c r="C375" s="753" t="s">
        <v>495</v>
      </c>
      <c r="D375" s="753" t="s">
        <v>836</v>
      </c>
      <c r="E375" s="757" t="s">
        <v>837</v>
      </c>
      <c r="F375" s="751">
        <v>11322545</v>
      </c>
      <c r="G375" s="751">
        <v>0</v>
      </c>
      <c r="H375" s="751">
        <v>11322545</v>
      </c>
      <c r="I375" s="751">
        <v>0</v>
      </c>
      <c r="J375" s="751">
        <v>0</v>
      </c>
    </row>
    <row r="376" spans="1:10">
      <c r="A376" s="753" t="s">
        <v>193</v>
      </c>
      <c r="B376" s="753" t="s">
        <v>2107</v>
      </c>
      <c r="C376" s="753"/>
      <c r="D376" s="753"/>
      <c r="E376" s="757" t="s">
        <v>1194</v>
      </c>
      <c r="F376" s="751">
        <v>34856087429</v>
      </c>
      <c r="G376" s="751">
        <v>30711271860</v>
      </c>
      <c r="H376" s="751">
        <v>4144815569</v>
      </c>
      <c r="I376" s="751">
        <v>0</v>
      </c>
      <c r="J376" s="751">
        <v>0</v>
      </c>
    </row>
    <row r="377" spans="1:10">
      <c r="A377" s="753" t="s">
        <v>193</v>
      </c>
      <c r="B377" s="753" t="s">
        <v>2107</v>
      </c>
      <c r="C377" s="753" t="s">
        <v>289</v>
      </c>
      <c r="D377" s="753"/>
      <c r="E377" s="757" t="s">
        <v>194</v>
      </c>
      <c r="F377" s="751">
        <v>4143255761</v>
      </c>
      <c r="G377" s="751">
        <v>0</v>
      </c>
      <c r="H377" s="751">
        <v>4143255761</v>
      </c>
      <c r="I377" s="751">
        <v>0</v>
      </c>
      <c r="J377" s="751">
        <v>0</v>
      </c>
    </row>
    <row r="378" spans="1:10" ht="52.8">
      <c r="A378" s="753" t="s">
        <v>193</v>
      </c>
      <c r="B378" s="753" t="s">
        <v>2107</v>
      </c>
      <c r="C378" s="753" t="s">
        <v>289</v>
      </c>
      <c r="D378" s="753" t="s">
        <v>482</v>
      </c>
      <c r="E378" s="757" t="s">
        <v>2042</v>
      </c>
      <c r="F378" s="751">
        <v>4143255761</v>
      </c>
      <c r="G378" s="751">
        <v>0</v>
      </c>
      <c r="H378" s="751">
        <v>4143255761</v>
      </c>
      <c r="I378" s="751">
        <v>0</v>
      </c>
      <c r="J378" s="751">
        <v>0</v>
      </c>
    </row>
    <row r="379" spans="1:10">
      <c r="A379" s="753" t="s">
        <v>193</v>
      </c>
      <c r="B379" s="753" t="s">
        <v>2107</v>
      </c>
      <c r="C379" s="753" t="s">
        <v>489</v>
      </c>
      <c r="D379" s="753"/>
      <c r="E379" s="757" t="s">
        <v>2043</v>
      </c>
      <c r="F379" s="751">
        <v>30711271860</v>
      </c>
      <c r="G379" s="751">
        <v>30711271860</v>
      </c>
      <c r="H379" s="751">
        <v>0</v>
      </c>
      <c r="I379" s="751">
        <v>0</v>
      </c>
      <c r="J379" s="751">
        <v>0</v>
      </c>
    </row>
    <row r="380" spans="1:10" ht="26.4">
      <c r="A380" s="753" t="s">
        <v>193</v>
      </c>
      <c r="B380" s="753" t="s">
        <v>2107</v>
      </c>
      <c r="C380" s="753" t="s">
        <v>489</v>
      </c>
      <c r="D380" s="753" t="s">
        <v>1172</v>
      </c>
      <c r="E380" s="757" t="s">
        <v>2100</v>
      </c>
      <c r="F380" s="751">
        <v>30711271860</v>
      </c>
      <c r="G380" s="751">
        <v>30711271860</v>
      </c>
      <c r="H380" s="751">
        <v>0</v>
      </c>
      <c r="I380" s="751">
        <v>0</v>
      </c>
      <c r="J380" s="751">
        <v>0</v>
      </c>
    </row>
    <row r="381" spans="1:10" ht="26.4">
      <c r="A381" s="753" t="s">
        <v>193</v>
      </c>
      <c r="B381" s="753" t="s">
        <v>2107</v>
      </c>
      <c r="C381" s="753" t="s">
        <v>505</v>
      </c>
      <c r="D381" s="753"/>
      <c r="E381" s="757" t="s">
        <v>506</v>
      </c>
      <c r="F381" s="751">
        <v>1000000</v>
      </c>
      <c r="G381" s="751">
        <v>0</v>
      </c>
      <c r="H381" s="751">
        <v>1000000</v>
      </c>
      <c r="I381" s="751">
        <v>0</v>
      </c>
      <c r="J381" s="751">
        <v>0</v>
      </c>
    </row>
    <row r="382" spans="1:10">
      <c r="A382" s="753" t="s">
        <v>193</v>
      </c>
      <c r="B382" s="753" t="s">
        <v>2107</v>
      </c>
      <c r="C382" s="753" t="s">
        <v>505</v>
      </c>
      <c r="D382" s="753" t="s">
        <v>833</v>
      </c>
      <c r="E382" s="757" t="s">
        <v>834</v>
      </c>
      <c r="F382" s="751">
        <v>1000000</v>
      </c>
      <c r="G382" s="751">
        <v>0</v>
      </c>
      <c r="H382" s="751">
        <v>1000000</v>
      </c>
      <c r="I382" s="751">
        <v>0</v>
      </c>
      <c r="J382" s="751">
        <v>0</v>
      </c>
    </row>
    <row r="383" spans="1:10">
      <c r="A383" s="753" t="s">
        <v>193</v>
      </c>
      <c r="B383" s="753" t="s">
        <v>2107</v>
      </c>
      <c r="C383" s="753" t="s">
        <v>495</v>
      </c>
      <c r="D383" s="753"/>
      <c r="E383" s="757" t="s">
        <v>496</v>
      </c>
      <c r="F383" s="751">
        <v>559808</v>
      </c>
      <c r="G383" s="751">
        <v>0</v>
      </c>
      <c r="H383" s="751">
        <v>559808</v>
      </c>
      <c r="I383" s="751">
        <v>0</v>
      </c>
      <c r="J383" s="751">
        <v>0</v>
      </c>
    </row>
    <row r="384" spans="1:10" ht="66">
      <c r="A384" s="753" t="s">
        <v>193</v>
      </c>
      <c r="B384" s="753" t="s">
        <v>2107</v>
      </c>
      <c r="C384" s="753" t="s">
        <v>495</v>
      </c>
      <c r="D384" s="753" t="s">
        <v>836</v>
      </c>
      <c r="E384" s="757" t="s">
        <v>837</v>
      </c>
      <c r="F384" s="751">
        <v>272727</v>
      </c>
      <c r="G384" s="751">
        <v>0</v>
      </c>
      <c r="H384" s="751">
        <v>272727</v>
      </c>
      <c r="I384" s="751">
        <v>0</v>
      </c>
      <c r="J384" s="751">
        <v>0</v>
      </c>
    </row>
    <row r="385" spans="1:10" ht="39.6">
      <c r="A385" s="753" t="s">
        <v>193</v>
      </c>
      <c r="B385" s="753" t="s">
        <v>2107</v>
      </c>
      <c r="C385" s="753" t="s">
        <v>495</v>
      </c>
      <c r="D385" s="753" t="s">
        <v>838</v>
      </c>
      <c r="E385" s="757" t="s">
        <v>839</v>
      </c>
      <c r="F385" s="751">
        <v>287081</v>
      </c>
      <c r="G385" s="751">
        <v>0</v>
      </c>
      <c r="H385" s="751">
        <v>287081</v>
      </c>
      <c r="I385" s="751">
        <v>0</v>
      </c>
      <c r="J385" s="751">
        <v>0</v>
      </c>
    </row>
    <row r="386" spans="1:10" ht="26.4">
      <c r="A386" s="753" t="s">
        <v>193</v>
      </c>
      <c r="B386" s="753" t="s">
        <v>1124</v>
      </c>
      <c r="C386" s="753"/>
      <c r="D386" s="753"/>
      <c r="E386" s="757" t="s">
        <v>1125</v>
      </c>
      <c r="F386" s="751">
        <v>1135161046</v>
      </c>
      <c r="G386" s="751">
        <v>0</v>
      </c>
      <c r="H386" s="751">
        <v>919113789</v>
      </c>
      <c r="I386" s="751">
        <v>208497145</v>
      </c>
      <c r="J386" s="751">
        <v>7550112</v>
      </c>
    </row>
    <row r="387" spans="1:10" ht="26.4">
      <c r="A387" s="753" t="s">
        <v>193</v>
      </c>
      <c r="B387" s="753" t="s">
        <v>1124</v>
      </c>
      <c r="C387" s="753" t="s">
        <v>486</v>
      </c>
      <c r="D387" s="753"/>
      <c r="E387" s="757" t="s">
        <v>487</v>
      </c>
      <c r="F387" s="751">
        <v>10785872</v>
      </c>
      <c r="G387" s="751">
        <v>0</v>
      </c>
      <c r="H387" s="751">
        <v>0</v>
      </c>
      <c r="I387" s="751">
        <v>3235760</v>
      </c>
      <c r="J387" s="751">
        <v>7550112</v>
      </c>
    </row>
    <row r="388" spans="1:10" ht="26.4">
      <c r="A388" s="753" t="s">
        <v>193</v>
      </c>
      <c r="B388" s="753" t="s">
        <v>1124</v>
      </c>
      <c r="C388" s="753" t="s">
        <v>486</v>
      </c>
      <c r="D388" s="753" t="s">
        <v>488</v>
      </c>
      <c r="E388" s="757" t="s">
        <v>795</v>
      </c>
      <c r="F388" s="751">
        <v>10785872</v>
      </c>
      <c r="G388" s="751">
        <v>0</v>
      </c>
      <c r="H388" s="751">
        <v>0</v>
      </c>
      <c r="I388" s="751">
        <v>3235760</v>
      </c>
      <c r="J388" s="751">
        <v>7550112</v>
      </c>
    </row>
    <row r="389" spans="1:10">
      <c r="A389" s="753" t="s">
        <v>193</v>
      </c>
      <c r="B389" s="753" t="s">
        <v>1124</v>
      </c>
      <c r="C389" s="753" t="s">
        <v>489</v>
      </c>
      <c r="D389" s="753"/>
      <c r="E389" s="757" t="s">
        <v>2043</v>
      </c>
      <c r="F389" s="751">
        <v>704439021</v>
      </c>
      <c r="G389" s="751">
        <v>0</v>
      </c>
      <c r="H389" s="751">
        <v>704439021</v>
      </c>
      <c r="I389" s="751">
        <v>0</v>
      </c>
      <c r="J389" s="751">
        <v>0</v>
      </c>
    </row>
    <row r="390" spans="1:10" ht="52.8">
      <c r="A390" s="753" t="s">
        <v>193</v>
      </c>
      <c r="B390" s="753" t="s">
        <v>1124</v>
      </c>
      <c r="C390" s="753" t="s">
        <v>489</v>
      </c>
      <c r="D390" s="753" t="s">
        <v>491</v>
      </c>
      <c r="E390" s="757" t="s">
        <v>2044</v>
      </c>
      <c r="F390" s="751">
        <v>704439021</v>
      </c>
      <c r="G390" s="751">
        <v>0</v>
      </c>
      <c r="H390" s="751">
        <v>704439021</v>
      </c>
      <c r="I390" s="751">
        <v>0</v>
      </c>
      <c r="J390" s="751">
        <v>0</v>
      </c>
    </row>
    <row r="391" spans="1:10" ht="26.4">
      <c r="A391" s="753" t="s">
        <v>193</v>
      </c>
      <c r="B391" s="753" t="s">
        <v>1124</v>
      </c>
      <c r="C391" s="753" t="s">
        <v>505</v>
      </c>
      <c r="D391" s="753"/>
      <c r="E391" s="757" t="s">
        <v>506</v>
      </c>
      <c r="F391" s="751">
        <v>9000000</v>
      </c>
      <c r="G391" s="751">
        <v>0</v>
      </c>
      <c r="H391" s="751">
        <v>9000000</v>
      </c>
      <c r="I391" s="751">
        <v>0</v>
      </c>
      <c r="J391" s="751">
        <v>0</v>
      </c>
    </row>
    <row r="392" spans="1:10">
      <c r="A392" s="753" t="s">
        <v>193</v>
      </c>
      <c r="B392" s="753" t="s">
        <v>1124</v>
      </c>
      <c r="C392" s="753" t="s">
        <v>505</v>
      </c>
      <c r="D392" s="753" t="s">
        <v>831</v>
      </c>
      <c r="E392" s="757" t="s">
        <v>832</v>
      </c>
      <c r="F392" s="751">
        <v>2000000</v>
      </c>
      <c r="G392" s="751">
        <v>0</v>
      </c>
      <c r="H392" s="751">
        <v>2000000</v>
      </c>
      <c r="I392" s="751">
        <v>0</v>
      </c>
      <c r="J392" s="751">
        <v>0</v>
      </c>
    </row>
    <row r="393" spans="1:10">
      <c r="A393" s="753" t="s">
        <v>193</v>
      </c>
      <c r="B393" s="753" t="s">
        <v>1124</v>
      </c>
      <c r="C393" s="753" t="s">
        <v>505</v>
      </c>
      <c r="D393" s="753" t="s">
        <v>833</v>
      </c>
      <c r="E393" s="757" t="s">
        <v>834</v>
      </c>
      <c r="F393" s="751">
        <v>7000000</v>
      </c>
      <c r="G393" s="751">
        <v>0</v>
      </c>
      <c r="H393" s="751">
        <v>7000000</v>
      </c>
      <c r="I393" s="751">
        <v>0</v>
      </c>
      <c r="J393" s="751">
        <v>0</v>
      </c>
    </row>
    <row r="394" spans="1:10" ht="26.4">
      <c r="A394" s="753" t="s">
        <v>193</v>
      </c>
      <c r="B394" s="753" t="s">
        <v>1124</v>
      </c>
      <c r="C394" s="753" t="s">
        <v>278</v>
      </c>
      <c r="D394" s="753"/>
      <c r="E394" s="757" t="s">
        <v>2063</v>
      </c>
      <c r="F394" s="751">
        <v>408869223</v>
      </c>
      <c r="G394" s="751">
        <v>0</v>
      </c>
      <c r="H394" s="751">
        <v>204434611</v>
      </c>
      <c r="I394" s="751">
        <v>204434612</v>
      </c>
      <c r="J394" s="751">
        <v>0</v>
      </c>
    </row>
    <row r="395" spans="1:10">
      <c r="A395" s="753" t="s">
        <v>193</v>
      </c>
      <c r="B395" s="753" t="s">
        <v>1124</v>
      </c>
      <c r="C395" s="753" t="s">
        <v>278</v>
      </c>
      <c r="D395" s="753" t="s">
        <v>279</v>
      </c>
      <c r="E395" s="757" t="s">
        <v>2064</v>
      </c>
      <c r="F395" s="751">
        <v>408869223</v>
      </c>
      <c r="G395" s="751">
        <v>0</v>
      </c>
      <c r="H395" s="751">
        <v>204434611</v>
      </c>
      <c r="I395" s="751">
        <v>204434612</v>
      </c>
      <c r="J395" s="751">
        <v>0</v>
      </c>
    </row>
    <row r="396" spans="1:10">
      <c r="A396" s="753" t="s">
        <v>193</v>
      </c>
      <c r="B396" s="753" t="s">
        <v>1124</v>
      </c>
      <c r="C396" s="753" t="s">
        <v>495</v>
      </c>
      <c r="D396" s="753"/>
      <c r="E396" s="757" t="s">
        <v>496</v>
      </c>
      <c r="F396" s="751">
        <v>2066930</v>
      </c>
      <c r="G396" s="751">
        <v>0</v>
      </c>
      <c r="H396" s="751">
        <v>1240157</v>
      </c>
      <c r="I396" s="751">
        <v>826773</v>
      </c>
      <c r="J396" s="751">
        <v>0</v>
      </c>
    </row>
    <row r="397" spans="1:10" ht="52.8">
      <c r="A397" s="753" t="s">
        <v>193</v>
      </c>
      <c r="B397" s="753" t="s">
        <v>1124</v>
      </c>
      <c r="C397" s="753" t="s">
        <v>495</v>
      </c>
      <c r="D397" s="753" t="s">
        <v>813</v>
      </c>
      <c r="E397" s="757" t="s">
        <v>2081</v>
      </c>
      <c r="F397" s="751">
        <v>2066930</v>
      </c>
      <c r="G397" s="751">
        <v>0</v>
      </c>
      <c r="H397" s="751">
        <v>1240157</v>
      </c>
      <c r="I397" s="751">
        <v>826773</v>
      </c>
      <c r="J397" s="751">
        <v>0</v>
      </c>
    </row>
    <row r="398" spans="1:10" ht="66">
      <c r="A398" s="753" t="s">
        <v>193</v>
      </c>
      <c r="B398" s="753" t="s">
        <v>346</v>
      </c>
      <c r="C398" s="753"/>
      <c r="D398" s="753"/>
      <c r="E398" s="757" t="s">
        <v>2109</v>
      </c>
      <c r="F398" s="751">
        <v>289234958314</v>
      </c>
      <c r="G398" s="751">
        <v>152039713359</v>
      </c>
      <c r="H398" s="751">
        <v>135592406450</v>
      </c>
      <c r="I398" s="751">
        <v>1546651912</v>
      </c>
      <c r="J398" s="751">
        <v>56186593</v>
      </c>
    </row>
    <row r="399" spans="1:10">
      <c r="A399" s="753" t="s">
        <v>193</v>
      </c>
      <c r="B399" s="753" t="s">
        <v>346</v>
      </c>
      <c r="C399" s="753" t="s">
        <v>289</v>
      </c>
      <c r="D399" s="753"/>
      <c r="E399" s="757" t="s">
        <v>194</v>
      </c>
      <c r="F399" s="751">
        <v>3576220963</v>
      </c>
      <c r="G399" s="751">
        <v>0</v>
      </c>
      <c r="H399" s="751">
        <v>3576220963</v>
      </c>
      <c r="I399" s="751">
        <v>0</v>
      </c>
      <c r="J399" s="751">
        <v>0</v>
      </c>
    </row>
    <row r="400" spans="1:10" ht="52.8">
      <c r="A400" s="753" t="s">
        <v>193</v>
      </c>
      <c r="B400" s="753" t="s">
        <v>346</v>
      </c>
      <c r="C400" s="753" t="s">
        <v>289</v>
      </c>
      <c r="D400" s="753" t="s">
        <v>482</v>
      </c>
      <c r="E400" s="757" t="s">
        <v>2042</v>
      </c>
      <c r="F400" s="751">
        <v>3576220963</v>
      </c>
      <c r="G400" s="751">
        <v>0</v>
      </c>
      <c r="H400" s="751">
        <v>3576220963</v>
      </c>
      <c r="I400" s="751">
        <v>0</v>
      </c>
      <c r="J400" s="751">
        <v>0</v>
      </c>
    </row>
    <row r="401" spans="1:10" ht="26.4">
      <c r="A401" s="753" t="s">
        <v>193</v>
      </c>
      <c r="B401" s="753" t="s">
        <v>346</v>
      </c>
      <c r="C401" s="753" t="s">
        <v>486</v>
      </c>
      <c r="D401" s="753"/>
      <c r="E401" s="757" t="s">
        <v>487</v>
      </c>
      <c r="F401" s="751">
        <v>80266525</v>
      </c>
      <c r="G401" s="751">
        <v>0</v>
      </c>
      <c r="H401" s="751">
        <v>0</v>
      </c>
      <c r="I401" s="751">
        <v>24079932</v>
      </c>
      <c r="J401" s="751">
        <v>56186593</v>
      </c>
    </row>
    <row r="402" spans="1:10" ht="26.4">
      <c r="A402" s="753" t="s">
        <v>193</v>
      </c>
      <c r="B402" s="753" t="s">
        <v>346</v>
      </c>
      <c r="C402" s="753" t="s">
        <v>486</v>
      </c>
      <c r="D402" s="753" t="s">
        <v>488</v>
      </c>
      <c r="E402" s="757" t="s">
        <v>795</v>
      </c>
      <c r="F402" s="751">
        <v>80266525</v>
      </c>
      <c r="G402" s="751">
        <v>0</v>
      </c>
      <c r="H402" s="751">
        <v>0</v>
      </c>
      <c r="I402" s="751">
        <v>24079932</v>
      </c>
      <c r="J402" s="751">
        <v>56186593</v>
      </c>
    </row>
    <row r="403" spans="1:10">
      <c r="A403" s="753" t="s">
        <v>193</v>
      </c>
      <c r="B403" s="753" t="s">
        <v>346</v>
      </c>
      <c r="C403" s="753" t="s">
        <v>489</v>
      </c>
      <c r="D403" s="753"/>
      <c r="E403" s="757" t="s">
        <v>2043</v>
      </c>
      <c r="F403" s="751">
        <v>40244962804</v>
      </c>
      <c r="G403" s="751">
        <v>0</v>
      </c>
      <c r="H403" s="751">
        <v>40244962804</v>
      </c>
      <c r="I403" s="751">
        <v>0</v>
      </c>
      <c r="J403" s="751">
        <v>0</v>
      </c>
    </row>
    <row r="404" spans="1:10" ht="52.8">
      <c r="A404" s="753" t="s">
        <v>193</v>
      </c>
      <c r="B404" s="753" t="s">
        <v>346</v>
      </c>
      <c r="C404" s="753" t="s">
        <v>489</v>
      </c>
      <c r="D404" s="753" t="s">
        <v>491</v>
      </c>
      <c r="E404" s="757" t="s">
        <v>2044</v>
      </c>
      <c r="F404" s="751">
        <v>40244962804</v>
      </c>
      <c r="G404" s="751">
        <v>0</v>
      </c>
      <c r="H404" s="751">
        <v>40244962804</v>
      </c>
      <c r="I404" s="751">
        <v>0</v>
      </c>
      <c r="J404" s="751">
        <v>0</v>
      </c>
    </row>
    <row r="405" spans="1:10">
      <c r="A405" s="753" t="s">
        <v>193</v>
      </c>
      <c r="B405" s="753" t="s">
        <v>346</v>
      </c>
      <c r="C405" s="753" t="s">
        <v>1126</v>
      </c>
      <c r="D405" s="753"/>
      <c r="E405" s="757" t="s">
        <v>608</v>
      </c>
      <c r="F405" s="751">
        <v>242047169420</v>
      </c>
      <c r="G405" s="751">
        <v>152005622394</v>
      </c>
      <c r="H405" s="751">
        <v>90041547026</v>
      </c>
      <c r="I405" s="751">
        <v>0</v>
      </c>
      <c r="J405" s="751">
        <v>0</v>
      </c>
    </row>
    <row r="406" spans="1:10" ht="26.4">
      <c r="A406" s="753" t="s">
        <v>193</v>
      </c>
      <c r="B406" s="753" t="s">
        <v>346</v>
      </c>
      <c r="C406" s="753" t="s">
        <v>1126</v>
      </c>
      <c r="D406" s="753" t="s">
        <v>1127</v>
      </c>
      <c r="E406" s="757" t="s">
        <v>2110</v>
      </c>
      <c r="F406" s="751">
        <v>32704356899</v>
      </c>
      <c r="G406" s="751">
        <v>0</v>
      </c>
      <c r="H406" s="751">
        <v>32704356899</v>
      </c>
      <c r="I406" s="751">
        <v>0</v>
      </c>
      <c r="J406" s="751">
        <v>0</v>
      </c>
    </row>
    <row r="407" spans="1:10">
      <c r="A407" s="753" t="s">
        <v>193</v>
      </c>
      <c r="B407" s="753" t="s">
        <v>346</v>
      </c>
      <c r="C407" s="753" t="s">
        <v>1126</v>
      </c>
      <c r="D407" s="753" t="s">
        <v>1128</v>
      </c>
      <c r="E407" s="757" t="s">
        <v>2111</v>
      </c>
      <c r="F407" s="751">
        <v>27161698000</v>
      </c>
      <c r="G407" s="751">
        <v>0</v>
      </c>
      <c r="H407" s="751">
        <v>27161698000</v>
      </c>
      <c r="I407" s="751">
        <v>0</v>
      </c>
      <c r="J407" s="751">
        <v>0</v>
      </c>
    </row>
    <row r="408" spans="1:10">
      <c r="A408" s="753" t="s">
        <v>193</v>
      </c>
      <c r="B408" s="753" t="s">
        <v>346</v>
      </c>
      <c r="C408" s="753" t="s">
        <v>1126</v>
      </c>
      <c r="D408" s="753" t="s">
        <v>2112</v>
      </c>
      <c r="E408" s="757" t="s">
        <v>2113</v>
      </c>
      <c r="F408" s="751">
        <v>5580000</v>
      </c>
      <c r="G408" s="751">
        <v>0</v>
      </c>
      <c r="H408" s="751">
        <v>5580000</v>
      </c>
      <c r="I408" s="751">
        <v>0</v>
      </c>
      <c r="J408" s="751">
        <v>0</v>
      </c>
    </row>
    <row r="409" spans="1:10" ht="26.4">
      <c r="A409" s="753" t="s">
        <v>193</v>
      </c>
      <c r="B409" s="753" t="s">
        <v>346</v>
      </c>
      <c r="C409" s="753" t="s">
        <v>1126</v>
      </c>
      <c r="D409" s="753" t="s">
        <v>1129</v>
      </c>
      <c r="E409" s="757" t="s">
        <v>2114</v>
      </c>
      <c r="F409" s="751">
        <v>63466000</v>
      </c>
      <c r="G409" s="751">
        <v>0</v>
      </c>
      <c r="H409" s="751">
        <v>63466000</v>
      </c>
      <c r="I409" s="751">
        <v>0</v>
      </c>
      <c r="J409" s="751">
        <v>0</v>
      </c>
    </row>
    <row r="410" spans="1:10" ht="39.6">
      <c r="A410" s="753" t="s">
        <v>193</v>
      </c>
      <c r="B410" s="753" t="s">
        <v>346</v>
      </c>
      <c r="C410" s="753" t="s">
        <v>1126</v>
      </c>
      <c r="D410" s="753" t="s">
        <v>2823</v>
      </c>
      <c r="E410" s="757" t="s">
        <v>2824</v>
      </c>
      <c r="F410" s="751">
        <v>45977560904</v>
      </c>
      <c r="G410" s="751">
        <v>28873908247</v>
      </c>
      <c r="H410" s="751">
        <v>17103652657</v>
      </c>
      <c r="I410" s="751">
        <v>0</v>
      </c>
      <c r="J410" s="751">
        <v>0</v>
      </c>
    </row>
    <row r="411" spans="1:10" ht="39.6">
      <c r="A411" s="753" t="s">
        <v>193</v>
      </c>
      <c r="B411" s="753" t="s">
        <v>346</v>
      </c>
      <c r="C411" s="753" t="s">
        <v>1126</v>
      </c>
      <c r="D411" s="753" t="s">
        <v>2825</v>
      </c>
      <c r="E411" s="757" t="s">
        <v>2826</v>
      </c>
      <c r="F411" s="751">
        <v>34801065884</v>
      </c>
      <c r="G411" s="751">
        <v>21855069375</v>
      </c>
      <c r="H411" s="751">
        <v>12945996509</v>
      </c>
      <c r="I411" s="751">
        <v>0</v>
      </c>
      <c r="J411" s="751">
        <v>0</v>
      </c>
    </row>
    <row r="412" spans="1:10" ht="39.6">
      <c r="A412" s="753" t="s">
        <v>193</v>
      </c>
      <c r="B412" s="753" t="s">
        <v>346</v>
      </c>
      <c r="C412" s="753" t="s">
        <v>1126</v>
      </c>
      <c r="D412" s="753" t="s">
        <v>2827</v>
      </c>
      <c r="E412" s="757" t="s">
        <v>2828</v>
      </c>
      <c r="F412" s="751">
        <v>15000001</v>
      </c>
      <c r="G412" s="751">
        <v>9420000</v>
      </c>
      <c r="H412" s="751">
        <v>5580001</v>
      </c>
      <c r="I412" s="751">
        <v>0</v>
      </c>
      <c r="J412" s="751">
        <v>0</v>
      </c>
    </row>
    <row r="413" spans="1:10" ht="39.6">
      <c r="A413" s="753" t="s">
        <v>193</v>
      </c>
      <c r="B413" s="753" t="s">
        <v>346</v>
      </c>
      <c r="C413" s="753" t="s">
        <v>1126</v>
      </c>
      <c r="D413" s="753" t="s">
        <v>2829</v>
      </c>
      <c r="E413" s="757" t="s">
        <v>2830</v>
      </c>
      <c r="F413" s="751">
        <v>137680000</v>
      </c>
      <c r="G413" s="751">
        <v>86463040</v>
      </c>
      <c r="H413" s="751">
        <v>51216960</v>
      </c>
      <c r="I413" s="751">
        <v>0</v>
      </c>
      <c r="J413" s="751">
        <v>0</v>
      </c>
    </row>
    <row r="414" spans="1:10" ht="26.4">
      <c r="A414" s="753" t="s">
        <v>193</v>
      </c>
      <c r="B414" s="753" t="s">
        <v>346</v>
      </c>
      <c r="C414" s="753" t="s">
        <v>1126</v>
      </c>
      <c r="D414" s="753" t="s">
        <v>1130</v>
      </c>
      <c r="E414" s="757" t="s">
        <v>2115</v>
      </c>
      <c r="F414" s="751">
        <v>55210586196</v>
      </c>
      <c r="G414" s="751">
        <v>55210586196</v>
      </c>
      <c r="H414" s="751">
        <v>0</v>
      </c>
      <c r="I414" s="751">
        <v>0</v>
      </c>
      <c r="J414" s="751">
        <v>0</v>
      </c>
    </row>
    <row r="415" spans="1:10" ht="26.4">
      <c r="A415" s="753" t="s">
        <v>193</v>
      </c>
      <c r="B415" s="753" t="s">
        <v>346</v>
      </c>
      <c r="C415" s="753" t="s">
        <v>1126</v>
      </c>
      <c r="D415" s="753" t="s">
        <v>1131</v>
      </c>
      <c r="E415" s="757" t="s">
        <v>2116</v>
      </c>
      <c r="F415" s="751">
        <v>45853614984</v>
      </c>
      <c r="G415" s="751">
        <v>45853614984</v>
      </c>
      <c r="H415" s="751">
        <v>0</v>
      </c>
      <c r="I415" s="751">
        <v>0</v>
      </c>
      <c r="J415" s="751">
        <v>0</v>
      </c>
    </row>
    <row r="416" spans="1:10" ht="26.4">
      <c r="A416" s="753" t="s">
        <v>193</v>
      </c>
      <c r="B416" s="753" t="s">
        <v>346</v>
      </c>
      <c r="C416" s="753" t="s">
        <v>1126</v>
      </c>
      <c r="D416" s="753" t="s">
        <v>2117</v>
      </c>
      <c r="E416" s="757" t="s">
        <v>2118</v>
      </c>
      <c r="F416" s="751">
        <v>9420000</v>
      </c>
      <c r="G416" s="751">
        <v>9420000</v>
      </c>
      <c r="H416" s="751">
        <v>0</v>
      </c>
      <c r="I416" s="751">
        <v>0</v>
      </c>
      <c r="J416" s="751">
        <v>0</v>
      </c>
    </row>
    <row r="417" spans="1:10" ht="39.6">
      <c r="A417" s="753" t="s">
        <v>193</v>
      </c>
      <c r="B417" s="753" t="s">
        <v>346</v>
      </c>
      <c r="C417" s="753" t="s">
        <v>1126</v>
      </c>
      <c r="D417" s="753" t="s">
        <v>1132</v>
      </c>
      <c r="E417" s="757" t="s">
        <v>2119</v>
      </c>
      <c r="F417" s="751">
        <v>107140552</v>
      </c>
      <c r="G417" s="751">
        <v>107140552</v>
      </c>
      <c r="H417" s="751">
        <v>0</v>
      </c>
      <c r="I417" s="751">
        <v>0</v>
      </c>
      <c r="J417" s="751">
        <v>0</v>
      </c>
    </row>
    <row r="418" spans="1:10" ht="26.4">
      <c r="A418" s="753" t="s">
        <v>193</v>
      </c>
      <c r="B418" s="753" t="s">
        <v>346</v>
      </c>
      <c r="C418" s="753" t="s">
        <v>505</v>
      </c>
      <c r="D418" s="753"/>
      <c r="E418" s="757" t="s">
        <v>506</v>
      </c>
      <c r="F418" s="751">
        <v>71000000</v>
      </c>
      <c r="G418" s="751">
        <v>0</v>
      </c>
      <c r="H418" s="751">
        <v>71000000</v>
      </c>
      <c r="I418" s="751">
        <v>0</v>
      </c>
      <c r="J418" s="751">
        <v>0</v>
      </c>
    </row>
    <row r="419" spans="1:10">
      <c r="A419" s="753" t="s">
        <v>193</v>
      </c>
      <c r="B419" s="753" t="s">
        <v>346</v>
      </c>
      <c r="C419" s="753" t="s">
        <v>505</v>
      </c>
      <c r="D419" s="753" t="s">
        <v>829</v>
      </c>
      <c r="E419" s="757" t="s">
        <v>830</v>
      </c>
      <c r="F419" s="751">
        <v>9000000</v>
      </c>
      <c r="G419" s="751">
        <v>0</v>
      </c>
      <c r="H419" s="751">
        <v>9000000</v>
      </c>
      <c r="I419" s="751">
        <v>0</v>
      </c>
      <c r="J419" s="751">
        <v>0</v>
      </c>
    </row>
    <row r="420" spans="1:10">
      <c r="A420" s="753" t="s">
        <v>193</v>
      </c>
      <c r="B420" s="753" t="s">
        <v>346</v>
      </c>
      <c r="C420" s="753" t="s">
        <v>505</v>
      </c>
      <c r="D420" s="753" t="s">
        <v>833</v>
      </c>
      <c r="E420" s="757" t="s">
        <v>834</v>
      </c>
      <c r="F420" s="751">
        <v>62000000</v>
      </c>
      <c r="G420" s="751">
        <v>0</v>
      </c>
      <c r="H420" s="751">
        <v>62000000</v>
      </c>
      <c r="I420" s="751">
        <v>0</v>
      </c>
      <c r="J420" s="751">
        <v>0</v>
      </c>
    </row>
    <row r="421" spans="1:10" ht="26.4">
      <c r="A421" s="753" t="s">
        <v>193</v>
      </c>
      <c r="B421" s="753" t="s">
        <v>346</v>
      </c>
      <c r="C421" s="753" t="s">
        <v>278</v>
      </c>
      <c r="D421" s="753"/>
      <c r="E421" s="757" t="s">
        <v>2063</v>
      </c>
      <c r="F421" s="751">
        <v>3082346984</v>
      </c>
      <c r="G421" s="751">
        <v>0</v>
      </c>
      <c r="H421" s="751">
        <v>1559775004</v>
      </c>
      <c r="I421" s="751">
        <v>1522571980</v>
      </c>
      <c r="J421" s="751">
        <v>0</v>
      </c>
    </row>
    <row r="422" spans="1:10">
      <c r="A422" s="753" t="s">
        <v>193</v>
      </c>
      <c r="B422" s="753" t="s">
        <v>346</v>
      </c>
      <c r="C422" s="753" t="s">
        <v>278</v>
      </c>
      <c r="D422" s="753" t="s">
        <v>279</v>
      </c>
      <c r="E422" s="757" t="s">
        <v>2064</v>
      </c>
      <c r="F422" s="751">
        <v>3082346984</v>
      </c>
      <c r="G422" s="751">
        <v>0</v>
      </c>
      <c r="H422" s="751">
        <v>1559775004</v>
      </c>
      <c r="I422" s="751">
        <v>1522571980</v>
      </c>
      <c r="J422" s="751">
        <v>0</v>
      </c>
    </row>
    <row r="423" spans="1:10">
      <c r="A423" s="753" t="s">
        <v>193</v>
      </c>
      <c r="B423" s="753" t="s">
        <v>346</v>
      </c>
      <c r="C423" s="753" t="s">
        <v>265</v>
      </c>
      <c r="D423" s="753"/>
      <c r="E423" s="757" t="s">
        <v>266</v>
      </c>
      <c r="F423" s="751">
        <v>34090965</v>
      </c>
      <c r="G423" s="751">
        <v>34090965</v>
      </c>
      <c r="H423" s="751">
        <v>0</v>
      </c>
      <c r="I423" s="751">
        <v>0</v>
      </c>
      <c r="J423" s="751">
        <v>0</v>
      </c>
    </row>
    <row r="424" spans="1:10" ht="79.2">
      <c r="A424" s="753" t="s">
        <v>193</v>
      </c>
      <c r="B424" s="753" t="s">
        <v>346</v>
      </c>
      <c r="C424" s="753" t="s">
        <v>265</v>
      </c>
      <c r="D424" s="753" t="s">
        <v>494</v>
      </c>
      <c r="E424" s="757" t="s">
        <v>2079</v>
      </c>
      <c r="F424" s="751">
        <v>34090965</v>
      </c>
      <c r="G424" s="751">
        <v>34090965</v>
      </c>
      <c r="H424" s="751">
        <v>0</v>
      </c>
      <c r="I424" s="751">
        <v>0</v>
      </c>
      <c r="J424" s="751">
        <v>0</v>
      </c>
    </row>
    <row r="425" spans="1:10">
      <c r="A425" s="753" t="s">
        <v>193</v>
      </c>
      <c r="B425" s="753" t="s">
        <v>346</v>
      </c>
      <c r="C425" s="753" t="s">
        <v>495</v>
      </c>
      <c r="D425" s="753"/>
      <c r="E425" s="757" t="s">
        <v>496</v>
      </c>
      <c r="F425" s="751">
        <v>98900653</v>
      </c>
      <c r="G425" s="751">
        <v>0</v>
      </c>
      <c r="H425" s="751">
        <v>98900653</v>
      </c>
      <c r="I425" s="751">
        <v>0</v>
      </c>
      <c r="J425" s="751">
        <v>0</v>
      </c>
    </row>
    <row r="426" spans="1:10" ht="26.4">
      <c r="A426" s="753" t="s">
        <v>193</v>
      </c>
      <c r="B426" s="753" t="s">
        <v>346</v>
      </c>
      <c r="C426" s="753" t="s">
        <v>495</v>
      </c>
      <c r="D426" s="753" t="s">
        <v>835</v>
      </c>
      <c r="E426" s="757" t="s">
        <v>2086</v>
      </c>
      <c r="F426" s="751">
        <v>88184000</v>
      </c>
      <c r="G426" s="751">
        <v>0</v>
      </c>
      <c r="H426" s="751">
        <v>88184000</v>
      </c>
      <c r="I426" s="751">
        <v>0</v>
      </c>
      <c r="J426" s="751">
        <v>0</v>
      </c>
    </row>
    <row r="427" spans="1:10" ht="26.4">
      <c r="A427" s="753" t="s">
        <v>193</v>
      </c>
      <c r="B427" s="753" t="s">
        <v>346</v>
      </c>
      <c r="C427" s="753" t="s">
        <v>495</v>
      </c>
      <c r="D427" s="753" t="s">
        <v>847</v>
      </c>
      <c r="E427" s="757" t="s">
        <v>848</v>
      </c>
      <c r="F427" s="751">
        <v>1405238</v>
      </c>
      <c r="G427" s="751">
        <v>0</v>
      </c>
      <c r="H427" s="751">
        <v>1405238</v>
      </c>
      <c r="I427" s="751">
        <v>0</v>
      </c>
      <c r="J427" s="751">
        <v>0</v>
      </c>
    </row>
    <row r="428" spans="1:10" ht="66">
      <c r="A428" s="753" t="s">
        <v>193</v>
      </c>
      <c r="B428" s="753" t="s">
        <v>346</v>
      </c>
      <c r="C428" s="753" t="s">
        <v>495</v>
      </c>
      <c r="D428" s="753" t="s">
        <v>836</v>
      </c>
      <c r="E428" s="757" t="s">
        <v>837</v>
      </c>
      <c r="F428" s="751">
        <v>5458008</v>
      </c>
      <c r="G428" s="751">
        <v>0</v>
      </c>
      <c r="H428" s="751">
        <v>5458008</v>
      </c>
      <c r="I428" s="751">
        <v>0</v>
      </c>
      <c r="J428" s="751">
        <v>0</v>
      </c>
    </row>
    <row r="429" spans="1:10" ht="39.6">
      <c r="A429" s="753" t="s">
        <v>193</v>
      </c>
      <c r="B429" s="753" t="s">
        <v>346</v>
      </c>
      <c r="C429" s="753" t="s">
        <v>495</v>
      </c>
      <c r="D429" s="753" t="s">
        <v>838</v>
      </c>
      <c r="E429" s="757" t="s">
        <v>839</v>
      </c>
      <c r="F429" s="751">
        <v>3853407</v>
      </c>
      <c r="G429" s="751">
        <v>0</v>
      </c>
      <c r="H429" s="751">
        <v>3853407</v>
      </c>
      <c r="I429" s="751">
        <v>0</v>
      </c>
      <c r="J429" s="751">
        <v>0</v>
      </c>
    </row>
    <row r="430" spans="1:10">
      <c r="A430" s="753" t="s">
        <v>193</v>
      </c>
      <c r="B430" s="753" t="s">
        <v>1133</v>
      </c>
      <c r="C430" s="753"/>
      <c r="D430" s="753"/>
      <c r="E430" s="757" t="s">
        <v>177</v>
      </c>
      <c r="F430" s="751">
        <v>14294891212</v>
      </c>
      <c r="G430" s="751">
        <v>3500000</v>
      </c>
      <c r="H430" s="751">
        <v>14291391212</v>
      </c>
      <c r="I430" s="751">
        <v>0</v>
      </c>
      <c r="J430" s="751">
        <v>0</v>
      </c>
    </row>
    <row r="431" spans="1:10">
      <c r="A431" s="753" t="s">
        <v>193</v>
      </c>
      <c r="B431" s="753" t="s">
        <v>1133</v>
      </c>
      <c r="C431" s="753" t="s">
        <v>489</v>
      </c>
      <c r="D431" s="753"/>
      <c r="E431" s="757" t="s">
        <v>2043</v>
      </c>
      <c r="F431" s="751">
        <v>14280308260</v>
      </c>
      <c r="G431" s="751">
        <v>0</v>
      </c>
      <c r="H431" s="751">
        <v>14280308260</v>
      </c>
      <c r="I431" s="751">
        <v>0</v>
      </c>
      <c r="J431" s="751">
        <v>0</v>
      </c>
    </row>
    <row r="432" spans="1:10" ht="52.8">
      <c r="A432" s="753" t="s">
        <v>193</v>
      </c>
      <c r="B432" s="753" t="s">
        <v>1133</v>
      </c>
      <c r="C432" s="753" t="s">
        <v>489</v>
      </c>
      <c r="D432" s="753" t="s">
        <v>491</v>
      </c>
      <c r="E432" s="757" t="s">
        <v>2044</v>
      </c>
      <c r="F432" s="751">
        <v>14280308260</v>
      </c>
      <c r="G432" s="751">
        <v>0</v>
      </c>
      <c r="H432" s="751">
        <v>14280308260</v>
      </c>
      <c r="I432" s="751">
        <v>0</v>
      </c>
      <c r="J432" s="751">
        <v>0</v>
      </c>
    </row>
    <row r="433" spans="1:10" ht="26.4">
      <c r="A433" s="753" t="s">
        <v>193</v>
      </c>
      <c r="B433" s="753" t="s">
        <v>1133</v>
      </c>
      <c r="C433" s="753" t="s">
        <v>505</v>
      </c>
      <c r="D433" s="753"/>
      <c r="E433" s="757" t="s">
        <v>506</v>
      </c>
      <c r="F433" s="751">
        <v>11000000</v>
      </c>
      <c r="G433" s="751">
        <v>0</v>
      </c>
      <c r="H433" s="751">
        <v>11000000</v>
      </c>
      <c r="I433" s="751">
        <v>0</v>
      </c>
      <c r="J433" s="751">
        <v>0</v>
      </c>
    </row>
    <row r="434" spans="1:10">
      <c r="A434" s="753" t="s">
        <v>193</v>
      </c>
      <c r="B434" s="753" t="s">
        <v>1133</v>
      </c>
      <c r="C434" s="753" t="s">
        <v>505</v>
      </c>
      <c r="D434" s="753" t="s">
        <v>833</v>
      </c>
      <c r="E434" s="757" t="s">
        <v>834</v>
      </c>
      <c r="F434" s="751">
        <v>11000000</v>
      </c>
      <c r="G434" s="751">
        <v>0</v>
      </c>
      <c r="H434" s="751">
        <v>11000000</v>
      </c>
      <c r="I434" s="751">
        <v>0</v>
      </c>
      <c r="J434" s="751">
        <v>0</v>
      </c>
    </row>
    <row r="435" spans="1:10">
      <c r="A435" s="753" t="s">
        <v>193</v>
      </c>
      <c r="B435" s="753" t="s">
        <v>1133</v>
      </c>
      <c r="C435" s="753" t="s">
        <v>265</v>
      </c>
      <c r="D435" s="753"/>
      <c r="E435" s="757" t="s">
        <v>266</v>
      </c>
      <c r="F435" s="751">
        <v>3500000</v>
      </c>
      <c r="G435" s="751">
        <v>3500000</v>
      </c>
      <c r="H435" s="751">
        <v>0</v>
      </c>
      <c r="I435" s="751">
        <v>0</v>
      </c>
      <c r="J435" s="751">
        <v>0</v>
      </c>
    </row>
    <row r="436" spans="1:10" ht="26.4">
      <c r="A436" s="753" t="s">
        <v>193</v>
      </c>
      <c r="B436" s="753" t="s">
        <v>1133</v>
      </c>
      <c r="C436" s="753" t="s">
        <v>265</v>
      </c>
      <c r="D436" s="753" t="s">
        <v>399</v>
      </c>
      <c r="E436" s="757" t="s">
        <v>2096</v>
      </c>
      <c r="F436" s="751">
        <v>3500000</v>
      </c>
      <c r="G436" s="751">
        <v>3500000</v>
      </c>
      <c r="H436" s="751">
        <v>0</v>
      </c>
      <c r="I436" s="751">
        <v>0</v>
      </c>
      <c r="J436" s="751">
        <v>0</v>
      </c>
    </row>
    <row r="437" spans="1:10">
      <c r="A437" s="753" t="s">
        <v>193</v>
      </c>
      <c r="B437" s="753" t="s">
        <v>1133</v>
      </c>
      <c r="C437" s="753" t="s">
        <v>495</v>
      </c>
      <c r="D437" s="753"/>
      <c r="E437" s="757" t="s">
        <v>496</v>
      </c>
      <c r="F437" s="751">
        <v>82952</v>
      </c>
      <c r="G437" s="751">
        <v>0</v>
      </c>
      <c r="H437" s="751">
        <v>82952</v>
      </c>
      <c r="I437" s="751">
        <v>0</v>
      </c>
      <c r="J437" s="751">
        <v>0</v>
      </c>
    </row>
    <row r="438" spans="1:10" ht="39.6">
      <c r="A438" s="753" t="s">
        <v>193</v>
      </c>
      <c r="B438" s="753" t="s">
        <v>1133</v>
      </c>
      <c r="C438" s="753" t="s">
        <v>495</v>
      </c>
      <c r="D438" s="753" t="s">
        <v>838</v>
      </c>
      <c r="E438" s="757" t="s">
        <v>839</v>
      </c>
      <c r="F438" s="751">
        <v>82952</v>
      </c>
      <c r="G438" s="751">
        <v>0</v>
      </c>
      <c r="H438" s="751">
        <v>82952</v>
      </c>
      <c r="I438" s="751">
        <v>0</v>
      </c>
      <c r="J438" s="751">
        <v>0</v>
      </c>
    </row>
    <row r="439" spans="1:10">
      <c r="A439" s="755" t="s">
        <v>83</v>
      </c>
      <c r="B439" s="753"/>
      <c r="C439" s="753"/>
      <c r="D439" s="753"/>
      <c r="E439" s="756" t="s">
        <v>1086</v>
      </c>
      <c r="F439" s="754">
        <v>13123292672078</v>
      </c>
      <c r="G439" s="754">
        <v>254515859148</v>
      </c>
      <c r="H439" s="754">
        <v>12740920522420</v>
      </c>
      <c r="I439" s="754">
        <v>96532992877</v>
      </c>
      <c r="J439" s="754">
        <v>31323297633</v>
      </c>
    </row>
    <row r="440" spans="1:10">
      <c r="A440" s="753" t="s">
        <v>83</v>
      </c>
      <c r="B440" s="753" t="s">
        <v>1084</v>
      </c>
      <c r="C440" s="753"/>
      <c r="D440" s="753"/>
      <c r="E440" s="757" t="s">
        <v>1813</v>
      </c>
      <c r="F440" s="751">
        <v>2533702410</v>
      </c>
      <c r="G440" s="751">
        <v>2030000</v>
      </c>
      <c r="H440" s="751">
        <v>2531655956</v>
      </c>
      <c r="I440" s="751">
        <v>16454</v>
      </c>
      <c r="J440" s="751">
        <v>0</v>
      </c>
    </row>
    <row r="441" spans="1:10">
      <c r="A441" s="753" t="s">
        <v>83</v>
      </c>
      <c r="B441" s="753" t="s">
        <v>1084</v>
      </c>
      <c r="C441" s="753" t="s">
        <v>289</v>
      </c>
      <c r="D441" s="753"/>
      <c r="E441" s="757" t="s">
        <v>194</v>
      </c>
      <c r="F441" s="751">
        <v>10740000</v>
      </c>
      <c r="G441" s="751">
        <v>0</v>
      </c>
      <c r="H441" s="751">
        <v>10740000</v>
      </c>
      <c r="I441" s="751">
        <v>0</v>
      </c>
      <c r="J441" s="751">
        <v>0</v>
      </c>
    </row>
    <row r="442" spans="1:10" ht="52.8">
      <c r="A442" s="753" t="s">
        <v>83</v>
      </c>
      <c r="B442" s="753" t="s">
        <v>1084</v>
      </c>
      <c r="C442" s="753" t="s">
        <v>289</v>
      </c>
      <c r="D442" s="753" t="s">
        <v>482</v>
      </c>
      <c r="E442" s="757" t="s">
        <v>2042</v>
      </c>
      <c r="F442" s="751">
        <v>10740000</v>
      </c>
      <c r="G442" s="751">
        <v>0</v>
      </c>
      <c r="H442" s="751">
        <v>10740000</v>
      </c>
      <c r="I442" s="751">
        <v>0</v>
      </c>
      <c r="J442" s="751">
        <v>0</v>
      </c>
    </row>
    <row r="443" spans="1:10">
      <c r="A443" s="753" t="s">
        <v>83</v>
      </c>
      <c r="B443" s="753" t="s">
        <v>1084</v>
      </c>
      <c r="C443" s="753" t="s">
        <v>489</v>
      </c>
      <c r="D443" s="753"/>
      <c r="E443" s="757" t="s">
        <v>2043</v>
      </c>
      <c r="F443" s="751">
        <v>35702232</v>
      </c>
      <c r="G443" s="751">
        <v>0</v>
      </c>
      <c r="H443" s="751">
        <v>35702232</v>
      </c>
      <c r="I443" s="751">
        <v>0</v>
      </c>
      <c r="J443" s="751">
        <v>0</v>
      </c>
    </row>
    <row r="444" spans="1:10" ht="52.8">
      <c r="A444" s="753" t="s">
        <v>83</v>
      </c>
      <c r="B444" s="753" t="s">
        <v>1084</v>
      </c>
      <c r="C444" s="753" t="s">
        <v>489</v>
      </c>
      <c r="D444" s="753" t="s">
        <v>491</v>
      </c>
      <c r="E444" s="757" t="s">
        <v>2044</v>
      </c>
      <c r="F444" s="751">
        <v>35702232</v>
      </c>
      <c r="G444" s="751">
        <v>0</v>
      </c>
      <c r="H444" s="751">
        <v>35702232</v>
      </c>
      <c r="I444" s="751">
        <v>0</v>
      </c>
      <c r="J444" s="751">
        <v>0</v>
      </c>
    </row>
    <row r="445" spans="1:10" ht="26.4">
      <c r="A445" s="753" t="s">
        <v>83</v>
      </c>
      <c r="B445" s="753" t="s">
        <v>1084</v>
      </c>
      <c r="C445" s="753" t="s">
        <v>505</v>
      </c>
      <c r="D445" s="753"/>
      <c r="E445" s="757" t="s">
        <v>506</v>
      </c>
      <c r="F445" s="751">
        <v>14525000</v>
      </c>
      <c r="G445" s="751">
        <v>0</v>
      </c>
      <c r="H445" s="751">
        <v>14525000</v>
      </c>
      <c r="I445" s="751">
        <v>0</v>
      </c>
      <c r="J445" s="751">
        <v>0</v>
      </c>
    </row>
    <row r="446" spans="1:10" ht="66">
      <c r="A446" s="753" t="s">
        <v>83</v>
      </c>
      <c r="B446" s="753" t="s">
        <v>1084</v>
      </c>
      <c r="C446" s="753" t="s">
        <v>505</v>
      </c>
      <c r="D446" s="753" t="s">
        <v>1096</v>
      </c>
      <c r="E446" s="757" t="s">
        <v>2057</v>
      </c>
      <c r="F446" s="751">
        <v>14025000</v>
      </c>
      <c r="G446" s="751">
        <v>0</v>
      </c>
      <c r="H446" s="751">
        <v>14025000</v>
      </c>
      <c r="I446" s="751">
        <v>0</v>
      </c>
      <c r="J446" s="751">
        <v>0</v>
      </c>
    </row>
    <row r="447" spans="1:10">
      <c r="A447" s="753" t="s">
        <v>83</v>
      </c>
      <c r="B447" s="753" t="s">
        <v>1084</v>
      </c>
      <c r="C447" s="753" t="s">
        <v>505</v>
      </c>
      <c r="D447" s="753" t="s">
        <v>833</v>
      </c>
      <c r="E447" s="757" t="s">
        <v>834</v>
      </c>
      <c r="F447" s="751">
        <v>500000</v>
      </c>
      <c r="G447" s="751">
        <v>0</v>
      </c>
      <c r="H447" s="751">
        <v>500000</v>
      </c>
      <c r="I447" s="751">
        <v>0</v>
      </c>
      <c r="J447" s="751">
        <v>0</v>
      </c>
    </row>
    <row r="448" spans="1:10">
      <c r="A448" s="753" t="s">
        <v>83</v>
      </c>
      <c r="B448" s="753" t="s">
        <v>1084</v>
      </c>
      <c r="C448" s="753" t="s">
        <v>265</v>
      </c>
      <c r="D448" s="753"/>
      <c r="E448" s="757" t="s">
        <v>266</v>
      </c>
      <c r="F448" s="751">
        <v>2300960250</v>
      </c>
      <c r="G448" s="751">
        <v>2030000</v>
      </c>
      <c r="H448" s="751">
        <v>2298930250</v>
      </c>
      <c r="I448" s="751">
        <v>0</v>
      </c>
      <c r="J448" s="751">
        <v>0</v>
      </c>
    </row>
    <row r="449" spans="1:10" ht="79.2">
      <c r="A449" s="753" t="s">
        <v>83</v>
      </c>
      <c r="B449" s="753" t="s">
        <v>1084</v>
      </c>
      <c r="C449" s="753" t="s">
        <v>265</v>
      </c>
      <c r="D449" s="753" t="s">
        <v>494</v>
      </c>
      <c r="E449" s="757" t="s">
        <v>2079</v>
      </c>
      <c r="F449" s="751">
        <v>1400000</v>
      </c>
      <c r="G449" s="751">
        <v>1400000</v>
      </c>
      <c r="H449" s="751">
        <v>0</v>
      </c>
      <c r="I449" s="751">
        <v>0</v>
      </c>
      <c r="J449" s="751">
        <v>0</v>
      </c>
    </row>
    <row r="450" spans="1:10" ht="52.8">
      <c r="A450" s="753" t="s">
        <v>83</v>
      </c>
      <c r="B450" s="753" t="s">
        <v>1084</v>
      </c>
      <c r="C450" s="753" t="s">
        <v>265</v>
      </c>
      <c r="D450" s="753" t="s">
        <v>401</v>
      </c>
      <c r="E450" s="757" t="s">
        <v>2070</v>
      </c>
      <c r="F450" s="751">
        <v>630000</v>
      </c>
      <c r="G450" s="751">
        <v>630000</v>
      </c>
      <c r="H450" s="751">
        <v>0</v>
      </c>
      <c r="I450" s="751">
        <v>0</v>
      </c>
      <c r="J450" s="751">
        <v>0</v>
      </c>
    </row>
    <row r="451" spans="1:10" ht="26.4">
      <c r="A451" s="753" t="s">
        <v>83</v>
      </c>
      <c r="B451" s="753" t="s">
        <v>1084</v>
      </c>
      <c r="C451" s="753" t="s">
        <v>265</v>
      </c>
      <c r="D451" s="753" t="s">
        <v>1141</v>
      </c>
      <c r="E451" s="757" t="s">
        <v>1142</v>
      </c>
      <c r="F451" s="751">
        <v>30000000</v>
      </c>
      <c r="G451" s="751">
        <v>0</v>
      </c>
      <c r="H451" s="751">
        <v>30000000</v>
      </c>
      <c r="I451" s="751">
        <v>0</v>
      </c>
      <c r="J451" s="751">
        <v>0</v>
      </c>
    </row>
    <row r="452" spans="1:10" ht="26.4">
      <c r="A452" s="753" t="s">
        <v>83</v>
      </c>
      <c r="B452" s="753" t="s">
        <v>1084</v>
      </c>
      <c r="C452" s="753" t="s">
        <v>265</v>
      </c>
      <c r="D452" s="753" t="s">
        <v>1143</v>
      </c>
      <c r="E452" s="757" t="s">
        <v>1144</v>
      </c>
      <c r="F452" s="751">
        <v>395000000</v>
      </c>
      <c r="G452" s="751">
        <v>0</v>
      </c>
      <c r="H452" s="751">
        <v>395000000</v>
      </c>
      <c r="I452" s="751">
        <v>0</v>
      </c>
      <c r="J452" s="751">
        <v>0</v>
      </c>
    </row>
    <row r="453" spans="1:10" ht="39.6">
      <c r="A453" s="753" t="s">
        <v>83</v>
      </c>
      <c r="B453" s="753" t="s">
        <v>1084</v>
      </c>
      <c r="C453" s="753" t="s">
        <v>265</v>
      </c>
      <c r="D453" s="753" t="s">
        <v>2805</v>
      </c>
      <c r="E453" s="757" t="s">
        <v>2806</v>
      </c>
      <c r="F453" s="751">
        <v>157000000</v>
      </c>
      <c r="G453" s="751">
        <v>0</v>
      </c>
      <c r="H453" s="751">
        <v>157000000</v>
      </c>
      <c r="I453" s="751">
        <v>0</v>
      </c>
      <c r="J453" s="751">
        <v>0</v>
      </c>
    </row>
    <row r="454" spans="1:10">
      <c r="A454" s="753" t="s">
        <v>83</v>
      </c>
      <c r="B454" s="753" t="s">
        <v>1084</v>
      </c>
      <c r="C454" s="753" t="s">
        <v>265</v>
      </c>
      <c r="D454" s="753" t="s">
        <v>269</v>
      </c>
      <c r="E454" s="757" t="s">
        <v>799</v>
      </c>
      <c r="F454" s="751">
        <v>1716930250</v>
      </c>
      <c r="G454" s="751">
        <v>0</v>
      </c>
      <c r="H454" s="751">
        <v>1716930250</v>
      </c>
      <c r="I454" s="751">
        <v>0</v>
      </c>
      <c r="J454" s="751">
        <v>0</v>
      </c>
    </row>
    <row r="455" spans="1:10">
      <c r="A455" s="753" t="s">
        <v>83</v>
      </c>
      <c r="B455" s="753" t="s">
        <v>1084</v>
      </c>
      <c r="C455" s="753" t="s">
        <v>495</v>
      </c>
      <c r="D455" s="753"/>
      <c r="E455" s="757" t="s">
        <v>496</v>
      </c>
      <c r="F455" s="751">
        <v>171774928</v>
      </c>
      <c r="G455" s="751">
        <v>0</v>
      </c>
      <c r="H455" s="751">
        <v>171758474</v>
      </c>
      <c r="I455" s="751">
        <v>16454</v>
      </c>
      <c r="J455" s="751">
        <v>0</v>
      </c>
    </row>
    <row r="456" spans="1:10" ht="26.4">
      <c r="A456" s="753" t="s">
        <v>83</v>
      </c>
      <c r="B456" s="753" t="s">
        <v>1084</v>
      </c>
      <c r="C456" s="753" t="s">
        <v>495</v>
      </c>
      <c r="D456" s="753" t="s">
        <v>835</v>
      </c>
      <c r="E456" s="757" t="s">
        <v>2086</v>
      </c>
      <c r="F456" s="751">
        <v>50087800</v>
      </c>
      <c r="G456" s="751">
        <v>0</v>
      </c>
      <c r="H456" s="751">
        <v>50087800</v>
      </c>
      <c r="I456" s="751">
        <v>0</v>
      </c>
      <c r="J456" s="751">
        <v>0</v>
      </c>
    </row>
    <row r="457" spans="1:10" ht="26.4">
      <c r="A457" s="753" t="s">
        <v>83</v>
      </c>
      <c r="B457" s="753" t="s">
        <v>1084</v>
      </c>
      <c r="C457" s="753" t="s">
        <v>495</v>
      </c>
      <c r="D457" s="753" t="s">
        <v>847</v>
      </c>
      <c r="E457" s="757" t="s">
        <v>848</v>
      </c>
      <c r="F457" s="751">
        <v>1412</v>
      </c>
      <c r="G457" s="751">
        <v>0</v>
      </c>
      <c r="H457" s="751">
        <v>1412</v>
      </c>
      <c r="I457" s="751">
        <v>0</v>
      </c>
      <c r="J457" s="751">
        <v>0</v>
      </c>
    </row>
    <row r="458" spans="1:10" ht="66">
      <c r="A458" s="753" t="s">
        <v>83</v>
      </c>
      <c r="B458" s="753" t="s">
        <v>1084</v>
      </c>
      <c r="C458" s="753" t="s">
        <v>495</v>
      </c>
      <c r="D458" s="753" t="s">
        <v>836</v>
      </c>
      <c r="E458" s="757" t="s">
        <v>837</v>
      </c>
      <c r="F458" s="751">
        <v>1635219</v>
      </c>
      <c r="G458" s="751">
        <v>0</v>
      </c>
      <c r="H458" s="751">
        <v>1635219</v>
      </c>
      <c r="I458" s="751">
        <v>0</v>
      </c>
      <c r="J458" s="751">
        <v>0</v>
      </c>
    </row>
    <row r="459" spans="1:10" ht="39.6">
      <c r="A459" s="753" t="s">
        <v>83</v>
      </c>
      <c r="B459" s="753" t="s">
        <v>1084</v>
      </c>
      <c r="C459" s="753" t="s">
        <v>495</v>
      </c>
      <c r="D459" s="753" t="s">
        <v>838</v>
      </c>
      <c r="E459" s="757" t="s">
        <v>839</v>
      </c>
      <c r="F459" s="751">
        <v>11260217</v>
      </c>
      <c r="G459" s="751">
        <v>0</v>
      </c>
      <c r="H459" s="751">
        <v>11260217</v>
      </c>
      <c r="I459" s="751">
        <v>0</v>
      </c>
      <c r="J459" s="751">
        <v>0</v>
      </c>
    </row>
    <row r="460" spans="1:10" ht="52.8">
      <c r="A460" s="753" t="s">
        <v>83</v>
      </c>
      <c r="B460" s="753" t="s">
        <v>1084</v>
      </c>
      <c r="C460" s="753" t="s">
        <v>495</v>
      </c>
      <c r="D460" s="753" t="s">
        <v>813</v>
      </c>
      <c r="E460" s="757" t="s">
        <v>2081</v>
      </c>
      <c r="F460" s="751">
        <v>1643730</v>
      </c>
      <c r="G460" s="751">
        <v>0</v>
      </c>
      <c r="H460" s="751">
        <v>1627276</v>
      </c>
      <c r="I460" s="751">
        <v>16454</v>
      </c>
      <c r="J460" s="751">
        <v>0</v>
      </c>
    </row>
    <row r="461" spans="1:10" ht="52.8">
      <c r="A461" s="753" t="s">
        <v>83</v>
      </c>
      <c r="B461" s="753" t="s">
        <v>1084</v>
      </c>
      <c r="C461" s="753" t="s">
        <v>495</v>
      </c>
      <c r="D461" s="753" t="s">
        <v>46</v>
      </c>
      <c r="E461" s="757" t="s">
        <v>2061</v>
      </c>
      <c r="F461" s="751">
        <v>107146550</v>
      </c>
      <c r="G461" s="751">
        <v>0</v>
      </c>
      <c r="H461" s="751">
        <v>107146550</v>
      </c>
      <c r="I461" s="751">
        <v>0</v>
      </c>
      <c r="J461" s="751">
        <v>0</v>
      </c>
    </row>
    <row r="462" spans="1:10">
      <c r="A462" s="753" t="s">
        <v>83</v>
      </c>
      <c r="B462" s="753" t="s">
        <v>1082</v>
      </c>
      <c r="C462" s="753"/>
      <c r="D462" s="753"/>
      <c r="E462" s="757" t="s">
        <v>1083</v>
      </c>
      <c r="F462" s="751">
        <v>5725644</v>
      </c>
      <c r="G462" s="751">
        <v>0</v>
      </c>
      <c r="H462" s="751">
        <v>5725644</v>
      </c>
      <c r="I462" s="751">
        <v>0</v>
      </c>
      <c r="J462" s="751">
        <v>0</v>
      </c>
    </row>
    <row r="463" spans="1:10" ht="26.4">
      <c r="A463" s="753" t="s">
        <v>83</v>
      </c>
      <c r="B463" s="753" t="s">
        <v>1082</v>
      </c>
      <c r="C463" s="753" t="s">
        <v>511</v>
      </c>
      <c r="D463" s="753"/>
      <c r="E463" s="757" t="s">
        <v>2075</v>
      </c>
      <c r="F463" s="751">
        <v>285000</v>
      </c>
      <c r="G463" s="751">
        <v>0</v>
      </c>
      <c r="H463" s="751">
        <v>285000</v>
      </c>
      <c r="I463" s="751">
        <v>0</v>
      </c>
      <c r="J463" s="751">
        <v>0</v>
      </c>
    </row>
    <row r="464" spans="1:10">
      <c r="A464" s="753" t="s">
        <v>83</v>
      </c>
      <c r="B464" s="753" t="s">
        <v>1082</v>
      </c>
      <c r="C464" s="753" t="s">
        <v>511</v>
      </c>
      <c r="D464" s="753" t="s">
        <v>36</v>
      </c>
      <c r="E464" s="757" t="s">
        <v>849</v>
      </c>
      <c r="F464" s="751">
        <v>285000</v>
      </c>
      <c r="G464" s="751">
        <v>0</v>
      </c>
      <c r="H464" s="751">
        <v>285000</v>
      </c>
      <c r="I464" s="751">
        <v>0</v>
      </c>
      <c r="J464" s="751">
        <v>0</v>
      </c>
    </row>
    <row r="465" spans="1:10">
      <c r="A465" s="753" t="s">
        <v>83</v>
      </c>
      <c r="B465" s="753" t="s">
        <v>1082</v>
      </c>
      <c r="C465" s="753" t="s">
        <v>495</v>
      </c>
      <c r="D465" s="753"/>
      <c r="E465" s="757" t="s">
        <v>496</v>
      </c>
      <c r="F465" s="751">
        <v>5440644</v>
      </c>
      <c r="G465" s="751">
        <v>0</v>
      </c>
      <c r="H465" s="751">
        <v>5440644</v>
      </c>
      <c r="I465" s="751">
        <v>0</v>
      </c>
      <c r="J465" s="751">
        <v>0</v>
      </c>
    </row>
    <row r="466" spans="1:10" ht="26.4">
      <c r="A466" s="753" t="s">
        <v>83</v>
      </c>
      <c r="B466" s="753" t="s">
        <v>1082</v>
      </c>
      <c r="C466" s="753" t="s">
        <v>495</v>
      </c>
      <c r="D466" s="753" t="s">
        <v>45</v>
      </c>
      <c r="E466" s="757" t="s">
        <v>473</v>
      </c>
      <c r="F466" s="751">
        <v>5440644</v>
      </c>
      <c r="G466" s="751">
        <v>0</v>
      </c>
      <c r="H466" s="751">
        <v>5440644</v>
      </c>
      <c r="I466" s="751">
        <v>0</v>
      </c>
      <c r="J466" s="751">
        <v>0</v>
      </c>
    </row>
    <row r="467" spans="1:10" ht="26.4">
      <c r="A467" s="753" t="s">
        <v>83</v>
      </c>
      <c r="B467" s="753" t="s">
        <v>280</v>
      </c>
      <c r="C467" s="753"/>
      <c r="D467" s="753"/>
      <c r="E467" s="757" t="s">
        <v>281</v>
      </c>
      <c r="F467" s="751">
        <v>9240416842</v>
      </c>
      <c r="G467" s="751">
        <v>6722164</v>
      </c>
      <c r="H467" s="751">
        <v>9230963865</v>
      </c>
      <c r="I467" s="751">
        <v>2609493</v>
      </c>
      <c r="J467" s="751">
        <v>121320</v>
      </c>
    </row>
    <row r="468" spans="1:10">
      <c r="A468" s="753" t="s">
        <v>83</v>
      </c>
      <c r="B468" s="753" t="s">
        <v>280</v>
      </c>
      <c r="C468" s="753" t="s">
        <v>289</v>
      </c>
      <c r="D468" s="753"/>
      <c r="E468" s="757" t="s">
        <v>194</v>
      </c>
      <c r="F468" s="751">
        <v>252386774</v>
      </c>
      <c r="G468" s="751">
        <v>0</v>
      </c>
      <c r="H468" s="751">
        <v>252386774</v>
      </c>
      <c r="I468" s="751">
        <v>0</v>
      </c>
      <c r="J468" s="751">
        <v>0</v>
      </c>
    </row>
    <row r="469" spans="1:10" ht="52.8">
      <c r="A469" s="753" t="s">
        <v>83</v>
      </c>
      <c r="B469" s="753" t="s">
        <v>280</v>
      </c>
      <c r="C469" s="753" t="s">
        <v>289</v>
      </c>
      <c r="D469" s="753" t="s">
        <v>482</v>
      </c>
      <c r="E469" s="757" t="s">
        <v>2042</v>
      </c>
      <c r="F469" s="751">
        <v>252386774</v>
      </c>
      <c r="G469" s="751">
        <v>0</v>
      </c>
      <c r="H469" s="751">
        <v>252386774</v>
      </c>
      <c r="I469" s="751">
        <v>0</v>
      </c>
      <c r="J469" s="751">
        <v>0</v>
      </c>
    </row>
    <row r="470" spans="1:10">
      <c r="A470" s="753" t="s">
        <v>83</v>
      </c>
      <c r="B470" s="753" t="s">
        <v>280</v>
      </c>
      <c r="C470" s="753" t="s">
        <v>483</v>
      </c>
      <c r="D470" s="753"/>
      <c r="E470" s="757" t="s">
        <v>195</v>
      </c>
      <c r="F470" s="751">
        <v>134762440</v>
      </c>
      <c r="G470" s="751">
        <v>0</v>
      </c>
      <c r="H470" s="751">
        <v>134762440</v>
      </c>
      <c r="I470" s="751">
        <v>0</v>
      </c>
      <c r="J470" s="751">
        <v>0</v>
      </c>
    </row>
    <row r="471" spans="1:10">
      <c r="A471" s="753" t="s">
        <v>83</v>
      </c>
      <c r="B471" s="753" t="s">
        <v>280</v>
      </c>
      <c r="C471" s="753" t="s">
        <v>483</v>
      </c>
      <c r="D471" s="753" t="s">
        <v>827</v>
      </c>
      <c r="E471" s="757" t="s">
        <v>828</v>
      </c>
      <c r="F471" s="751">
        <v>134762440</v>
      </c>
      <c r="G471" s="751">
        <v>0</v>
      </c>
      <c r="H471" s="751">
        <v>134762440</v>
      </c>
      <c r="I471" s="751">
        <v>0</v>
      </c>
      <c r="J471" s="751">
        <v>0</v>
      </c>
    </row>
    <row r="472" spans="1:10" ht="26.4">
      <c r="A472" s="753" t="s">
        <v>83</v>
      </c>
      <c r="B472" s="753" t="s">
        <v>280</v>
      </c>
      <c r="C472" s="753" t="s">
        <v>486</v>
      </c>
      <c r="D472" s="753"/>
      <c r="E472" s="757" t="s">
        <v>487</v>
      </c>
      <c r="F472" s="751">
        <v>173313</v>
      </c>
      <c r="G472" s="751">
        <v>0</v>
      </c>
      <c r="H472" s="751">
        <v>0</v>
      </c>
      <c r="I472" s="751">
        <v>51993</v>
      </c>
      <c r="J472" s="751">
        <v>121320</v>
      </c>
    </row>
    <row r="473" spans="1:10" ht="26.4">
      <c r="A473" s="753" t="s">
        <v>83</v>
      </c>
      <c r="B473" s="753" t="s">
        <v>280</v>
      </c>
      <c r="C473" s="753" t="s">
        <v>486</v>
      </c>
      <c r="D473" s="753" t="s">
        <v>488</v>
      </c>
      <c r="E473" s="757" t="s">
        <v>795</v>
      </c>
      <c r="F473" s="751">
        <v>173313</v>
      </c>
      <c r="G473" s="751">
        <v>0</v>
      </c>
      <c r="H473" s="751">
        <v>0</v>
      </c>
      <c r="I473" s="751">
        <v>51993</v>
      </c>
      <c r="J473" s="751">
        <v>121320</v>
      </c>
    </row>
    <row r="474" spans="1:10">
      <c r="A474" s="753" t="s">
        <v>83</v>
      </c>
      <c r="B474" s="753" t="s">
        <v>280</v>
      </c>
      <c r="C474" s="753" t="s">
        <v>489</v>
      </c>
      <c r="D474" s="753"/>
      <c r="E474" s="757" t="s">
        <v>2043</v>
      </c>
      <c r="F474" s="751">
        <v>457688651</v>
      </c>
      <c r="G474" s="751">
        <v>0</v>
      </c>
      <c r="H474" s="751">
        <v>457688651</v>
      </c>
      <c r="I474" s="751">
        <v>0</v>
      </c>
      <c r="J474" s="751">
        <v>0</v>
      </c>
    </row>
    <row r="475" spans="1:10" ht="52.8">
      <c r="A475" s="753" t="s">
        <v>83</v>
      </c>
      <c r="B475" s="753" t="s">
        <v>280</v>
      </c>
      <c r="C475" s="753" t="s">
        <v>489</v>
      </c>
      <c r="D475" s="753" t="s">
        <v>491</v>
      </c>
      <c r="E475" s="757" t="s">
        <v>2044</v>
      </c>
      <c r="F475" s="751">
        <v>457688651</v>
      </c>
      <c r="G475" s="751">
        <v>0</v>
      </c>
      <c r="H475" s="751">
        <v>457688651</v>
      </c>
      <c r="I475" s="751">
        <v>0</v>
      </c>
      <c r="J475" s="751">
        <v>0</v>
      </c>
    </row>
    <row r="476" spans="1:10" ht="26.4">
      <c r="A476" s="753" t="s">
        <v>83</v>
      </c>
      <c r="B476" s="753" t="s">
        <v>280</v>
      </c>
      <c r="C476" s="753" t="s">
        <v>820</v>
      </c>
      <c r="D476" s="753"/>
      <c r="E476" s="757" t="s">
        <v>821</v>
      </c>
      <c r="F476" s="751">
        <v>1625062099</v>
      </c>
      <c r="G476" s="751">
        <v>0</v>
      </c>
      <c r="H476" s="751">
        <v>1625062099</v>
      </c>
      <c r="I476" s="751">
        <v>0</v>
      </c>
      <c r="J476" s="751">
        <v>0</v>
      </c>
    </row>
    <row r="477" spans="1:10" ht="39.6">
      <c r="A477" s="753" t="s">
        <v>83</v>
      </c>
      <c r="B477" s="753" t="s">
        <v>280</v>
      </c>
      <c r="C477" s="753" t="s">
        <v>820</v>
      </c>
      <c r="D477" s="753" t="s">
        <v>1134</v>
      </c>
      <c r="E477" s="757" t="s">
        <v>2123</v>
      </c>
      <c r="F477" s="751">
        <v>948800000</v>
      </c>
      <c r="G477" s="751">
        <v>0</v>
      </c>
      <c r="H477" s="751">
        <v>948800000</v>
      </c>
      <c r="I477" s="751">
        <v>0</v>
      </c>
      <c r="J477" s="751">
        <v>0</v>
      </c>
    </row>
    <row r="478" spans="1:10">
      <c r="A478" s="753" t="s">
        <v>83</v>
      </c>
      <c r="B478" s="753" t="s">
        <v>280</v>
      </c>
      <c r="C478" s="753" t="s">
        <v>820</v>
      </c>
      <c r="D478" s="753" t="s">
        <v>1135</v>
      </c>
      <c r="E478" s="757" t="s">
        <v>1136</v>
      </c>
      <c r="F478" s="751">
        <v>600</v>
      </c>
      <c r="G478" s="751">
        <v>0</v>
      </c>
      <c r="H478" s="751">
        <v>600</v>
      </c>
      <c r="I478" s="751">
        <v>0</v>
      </c>
      <c r="J478" s="751">
        <v>0</v>
      </c>
    </row>
    <row r="479" spans="1:10" ht="26.4">
      <c r="A479" s="753" t="s">
        <v>83</v>
      </c>
      <c r="B479" s="753" t="s">
        <v>280</v>
      </c>
      <c r="C479" s="753" t="s">
        <v>820</v>
      </c>
      <c r="D479" s="753" t="s">
        <v>822</v>
      </c>
      <c r="E479" s="757" t="s">
        <v>823</v>
      </c>
      <c r="F479" s="751">
        <v>300290261</v>
      </c>
      <c r="G479" s="751">
        <v>0</v>
      </c>
      <c r="H479" s="751">
        <v>300290261</v>
      </c>
      <c r="I479" s="751">
        <v>0</v>
      </c>
      <c r="J479" s="751">
        <v>0</v>
      </c>
    </row>
    <row r="480" spans="1:10" ht="39.6">
      <c r="A480" s="753" t="s">
        <v>83</v>
      </c>
      <c r="B480" s="753" t="s">
        <v>280</v>
      </c>
      <c r="C480" s="753" t="s">
        <v>820</v>
      </c>
      <c r="D480" s="753" t="s">
        <v>1139</v>
      </c>
      <c r="E480" s="757" t="s">
        <v>1140</v>
      </c>
      <c r="F480" s="751">
        <v>375971238</v>
      </c>
      <c r="G480" s="751">
        <v>0</v>
      </c>
      <c r="H480" s="751">
        <v>375971238</v>
      </c>
      <c r="I480" s="751">
        <v>0</v>
      </c>
      <c r="J480" s="751">
        <v>0</v>
      </c>
    </row>
    <row r="481" spans="1:10" ht="39.6">
      <c r="A481" s="753" t="s">
        <v>83</v>
      </c>
      <c r="B481" s="753" t="s">
        <v>280</v>
      </c>
      <c r="C481" s="753" t="s">
        <v>509</v>
      </c>
      <c r="D481" s="753"/>
      <c r="E481" s="757" t="s">
        <v>2124</v>
      </c>
      <c r="F481" s="751">
        <v>518557474</v>
      </c>
      <c r="G481" s="751">
        <v>0</v>
      </c>
      <c r="H481" s="751">
        <v>518557474</v>
      </c>
      <c r="I481" s="751">
        <v>0</v>
      </c>
      <c r="J481" s="751">
        <v>0</v>
      </c>
    </row>
    <row r="482" spans="1:10" ht="26.4">
      <c r="A482" s="753" t="s">
        <v>83</v>
      </c>
      <c r="B482" s="753" t="s">
        <v>280</v>
      </c>
      <c r="C482" s="753" t="s">
        <v>509</v>
      </c>
      <c r="D482" s="753" t="s">
        <v>510</v>
      </c>
      <c r="E482" s="757" t="s">
        <v>2125</v>
      </c>
      <c r="F482" s="751">
        <v>518557474</v>
      </c>
      <c r="G482" s="751">
        <v>0</v>
      </c>
      <c r="H482" s="751">
        <v>518557474</v>
      </c>
      <c r="I482" s="751">
        <v>0</v>
      </c>
      <c r="J482" s="751">
        <v>0</v>
      </c>
    </row>
    <row r="483" spans="1:10" ht="26.4">
      <c r="A483" s="753" t="s">
        <v>83</v>
      </c>
      <c r="B483" s="753" t="s">
        <v>280</v>
      </c>
      <c r="C483" s="753" t="s">
        <v>505</v>
      </c>
      <c r="D483" s="753"/>
      <c r="E483" s="757" t="s">
        <v>506</v>
      </c>
      <c r="F483" s="751">
        <v>7000000</v>
      </c>
      <c r="G483" s="751">
        <v>0</v>
      </c>
      <c r="H483" s="751">
        <v>7000000</v>
      </c>
      <c r="I483" s="751">
        <v>0</v>
      </c>
      <c r="J483" s="751">
        <v>0</v>
      </c>
    </row>
    <row r="484" spans="1:10">
      <c r="A484" s="753" t="s">
        <v>83</v>
      </c>
      <c r="B484" s="753" t="s">
        <v>280</v>
      </c>
      <c r="C484" s="753" t="s">
        <v>505</v>
      </c>
      <c r="D484" s="753" t="s">
        <v>833</v>
      </c>
      <c r="E484" s="757" t="s">
        <v>834</v>
      </c>
      <c r="F484" s="751">
        <v>7000000</v>
      </c>
      <c r="G484" s="751">
        <v>0</v>
      </c>
      <c r="H484" s="751">
        <v>7000000</v>
      </c>
      <c r="I484" s="751">
        <v>0</v>
      </c>
      <c r="J484" s="751">
        <v>0</v>
      </c>
    </row>
    <row r="485" spans="1:10" ht="26.4">
      <c r="A485" s="753" t="s">
        <v>83</v>
      </c>
      <c r="B485" s="753" t="s">
        <v>280</v>
      </c>
      <c r="C485" s="753" t="s">
        <v>278</v>
      </c>
      <c r="D485" s="753"/>
      <c r="E485" s="757" t="s">
        <v>2063</v>
      </c>
      <c r="F485" s="751">
        <v>5115000</v>
      </c>
      <c r="G485" s="751">
        <v>0</v>
      </c>
      <c r="H485" s="751">
        <v>2557500</v>
      </c>
      <c r="I485" s="751">
        <v>2557500</v>
      </c>
      <c r="J485" s="751">
        <v>0</v>
      </c>
    </row>
    <row r="486" spans="1:10">
      <c r="A486" s="753" t="s">
        <v>83</v>
      </c>
      <c r="B486" s="753" t="s">
        <v>280</v>
      </c>
      <c r="C486" s="753" t="s">
        <v>278</v>
      </c>
      <c r="D486" s="753" t="s">
        <v>279</v>
      </c>
      <c r="E486" s="757" t="s">
        <v>2064</v>
      </c>
      <c r="F486" s="751">
        <v>5115000</v>
      </c>
      <c r="G486" s="751">
        <v>0</v>
      </c>
      <c r="H486" s="751">
        <v>2557500</v>
      </c>
      <c r="I486" s="751">
        <v>2557500</v>
      </c>
      <c r="J486" s="751">
        <v>0</v>
      </c>
    </row>
    <row r="487" spans="1:10">
      <c r="A487" s="753" t="s">
        <v>83</v>
      </c>
      <c r="B487" s="753" t="s">
        <v>280</v>
      </c>
      <c r="C487" s="753" t="s">
        <v>37</v>
      </c>
      <c r="D487" s="753"/>
      <c r="E487" s="757" t="s">
        <v>38</v>
      </c>
      <c r="F487" s="751">
        <v>1870000000</v>
      </c>
      <c r="G487" s="751">
        <v>0</v>
      </c>
      <c r="H487" s="751">
        <v>1870000000</v>
      </c>
      <c r="I487" s="751">
        <v>0</v>
      </c>
      <c r="J487" s="751">
        <v>0</v>
      </c>
    </row>
    <row r="488" spans="1:10" ht="26.4">
      <c r="A488" s="753" t="s">
        <v>83</v>
      </c>
      <c r="B488" s="753" t="s">
        <v>280</v>
      </c>
      <c r="C488" s="753" t="s">
        <v>37</v>
      </c>
      <c r="D488" s="753" t="s">
        <v>1222</v>
      </c>
      <c r="E488" s="757" t="s">
        <v>2205</v>
      </c>
      <c r="F488" s="751">
        <v>1870000000</v>
      </c>
      <c r="G488" s="751">
        <v>0</v>
      </c>
      <c r="H488" s="751">
        <v>1870000000</v>
      </c>
      <c r="I488" s="751">
        <v>0</v>
      </c>
      <c r="J488" s="751">
        <v>0</v>
      </c>
    </row>
    <row r="489" spans="1:10">
      <c r="A489" s="753" t="s">
        <v>83</v>
      </c>
      <c r="B489" s="753" t="s">
        <v>280</v>
      </c>
      <c r="C489" s="753" t="s">
        <v>265</v>
      </c>
      <c r="D489" s="753"/>
      <c r="E489" s="757" t="s">
        <v>266</v>
      </c>
      <c r="F489" s="751">
        <v>1533938272</v>
      </c>
      <c r="G489" s="751">
        <v>6722164</v>
      </c>
      <c r="H489" s="751">
        <v>1527216108</v>
      </c>
      <c r="I489" s="751">
        <v>0</v>
      </c>
      <c r="J489" s="751">
        <v>0</v>
      </c>
    </row>
    <row r="490" spans="1:10" ht="79.2">
      <c r="A490" s="753" t="s">
        <v>83</v>
      </c>
      <c r="B490" s="753" t="s">
        <v>280</v>
      </c>
      <c r="C490" s="753" t="s">
        <v>265</v>
      </c>
      <c r="D490" s="753" t="s">
        <v>494</v>
      </c>
      <c r="E490" s="757" t="s">
        <v>2079</v>
      </c>
      <c r="F490" s="751">
        <v>5681282</v>
      </c>
      <c r="G490" s="751">
        <v>5681282</v>
      </c>
      <c r="H490" s="751">
        <v>0</v>
      </c>
      <c r="I490" s="751">
        <v>0</v>
      </c>
      <c r="J490" s="751">
        <v>0</v>
      </c>
    </row>
    <row r="491" spans="1:10" ht="26.4">
      <c r="A491" s="753" t="s">
        <v>83</v>
      </c>
      <c r="B491" s="753" t="s">
        <v>280</v>
      </c>
      <c r="C491" s="753" t="s">
        <v>265</v>
      </c>
      <c r="D491" s="753" t="s">
        <v>399</v>
      </c>
      <c r="E491" s="757" t="s">
        <v>2096</v>
      </c>
      <c r="F491" s="751">
        <v>1040882</v>
      </c>
      <c r="G491" s="751">
        <v>1040882</v>
      </c>
      <c r="H491" s="751">
        <v>0</v>
      </c>
      <c r="I491" s="751">
        <v>0</v>
      </c>
      <c r="J491" s="751">
        <v>0</v>
      </c>
    </row>
    <row r="492" spans="1:10" ht="26.4">
      <c r="A492" s="753" t="s">
        <v>83</v>
      </c>
      <c r="B492" s="753" t="s">
        <v>280</v>
      </c>
      <c r="C492" s="753" t="s">
        <v>265</v>
      </c>
      <c r="D492" s="753" t="s">
        <v>1141</v>
      </c>
      <c r="E492" s="757" t="s">
        <v>1142</v>
      </c>
      <c r="F492" s="751">
        <v>16500000</v>
      </c>
      <c r="G492" s="751">
        <v>0</v>
      </c>
      <c r="H492" s="751">
        <v>16500000</v>
      </c>
      <c r="I492" s="751">
        <v>0</v>
      </c>
      <c r="J492" s="751">
        <v>0</v>
      </c>
    </row>
    <row r="493" spans="1:10" ht="26.4">
      <c r="A493" s="753" t="s">
        <v>83</v>
      </c>
      <c r="B493" s="753" t="s">
        <v>280</v>
      </c>
      <c r="C493" s="753" t="s">
        <v>265</v>
      </c>
      <c r="D493" s="753" t="s">
        <v>1143</v>
      </c>
      <c r="E493" s="757" t="s">
        <v>1144</v>
      </c>
      <c r="F493" s="751">
        <v>703269108</v>
      </c>
      <c r="G493" s="751">
        <v>0</v>
      </c>
      <c r="H493" s="751">
        <v>703269108</v>
      </c>
      <c r="I493" s="751">
        <v>0</v>
      </c>
      <c r="J493" s="751">
        <v>0</v>
      </c>
    </row>
    <row r="494" spans="1:10">
      <c r="A494" s="753" t="s">
        <v>83</v>
      </c>
      <c r="B494" s="753" t="s">
        <v>280</v>
      </c>
      <c r="C494" s="753" t="s">
        <v>265</v>
      </c>
      <c r="D494" s="753" t="s">
        <v>269</v>
      </c>
      <c r="E494" s="757" t="s">
        <v>799</v>
      </c>
      <c r="F494" s="751">
        <v>807447000</v>
      </c>
      <c r="G494" s="751">
        <v>0</v>
      </c>
      <c r="H494" s="751">
        <v>807447000</v>
      </c>
      <c r="I494" s="751">
        <v>0</v>
      </c>
      <c r="J494" s="751">
        <v>0</v>
      </c>
    </row>
    <row r="495" spans="1:10">
      <c r="A495" s="753" t="s">
        <v>83</v>
      </c>
      <c r="B495" s="753" t="s">
        <v>280</v>
      </c>
      <c r="C495" s="753" t="s">
        <v>274</v>
      </c>
      <c r="D495" s="753"/>
      <c r="E495" s="757" t="s">
        <v>275</v>
      </c>
      <c r="F495" s="751">
        <v>2693011500</v>
      </c>
      <c r="G495" s="751">
        <v>0</v>
      </c>
      <c r="H495" s="751">
        <v>2693011500</v>
      </c>
      <c r="I495" s="751">
        <v>0</v>
      </c>
      <c r="J495" s="751">
        <v>0</v>
      </c>
    </row>
    <row r="496" spans="1:10">
      <c r="A496" s="753" t="s">
        <v>83</v>
      </c>
      <c r="B496" s="753" t="s">
        <v>280</v>
      </c>
      <c r="C496" s="753" t="s">
        <v>274</v>
      </c>
      <c r="D496" s="753" t="s">
        <v>1097</v>
      </c>
      <c r="E496" s="757" t="s">
        <v>2060</v>
      </c>
      <c r="F496" s="751">
        <v>2693011500</v>
      </c>
      <c r="G496" s="751">
        <v>0</v>
      </c>
      <c r="H496" s="751">
        <v>2693011500</v>
      </c>
      <c r="I496" s="751">
        <v>0</v>
      </c>
      <c r="J496" s="751">
        <v>0</v>
      </c>
    </row>
    <row r="497" spans="1:10">
      <c r="A497" s="753" t="s">
        <v>83</v>
      </c>
      <c r="B497" s="753" t="s">
        <v>280</v>
      </c>
      <c r="C497" s="753" t="s">
        <v>495</v>
      </c>
      <c r="D497" s="753"/>
      <c r="E497" s="757" t="s">
        <v>496</v>
      </c>
      <c r="F497" s="751">
        <v>142721319</v>
      </c>
      <c r="G497" s="751">
        <v>0</v>
      </c>
      <c r="H497" s="751">
        <v>142721319</v>
      </c>
      <c r="I497" s="751">
        <v>0</v>
      </c>
      <c r="J497" s="751">
        <v>0</v>
      </c>
    </row>
    <row r="498" spans="1:10" ht="26.4">
      <c r="A498" s="753" t="s">
        <v>83</v>
      </c>
      <c r="B498" s="753" t="s">
        <v>280</v>
      </c>
      <c r="C498" s="753" t="s">
        <v>495</v>
      </c>
      <c r="D498" s="753" t="s">
        <v>45</v>
      </c>
      <c r="E498" s="757" t="s">
        <v>473</v>
      </c>
      <c r="F498" s="751">
        <v>81580365</v>
      </c>
      <c r="G498" s="751">
        <v>0</v>
      </c>
      <c r="H498" s="751">
        <v>81580365</v>
      </c>
      <c r="I498" s="751">
        <v>0</v>
      </c>
      <c r="J498" s="751">
        <v>0</v>
      </c>
    </row>
    <row r="499" spans="1:10" ht="26.4">
      <c r="A499" s="753" t="s">
        <v>83</v>
      </c>
      <c r="B499" s="753" t="s">
        <v>280</v>
      </c>
      <c r="C499" s="753" t="s">
        <v>495</v>
      </c>
      <c r="D499" s="753" t="s">
        <v>847</v>
      </c>
      <c r="E499" s="757" t="s">
        <v>848</v>
      </c>
      <c r="F499" s="751">
        <v>1867110</v>
      </c>
      <c r="G499" s="751">
        <v>0</v>
      </c>
      <c r="H499" s="751">
        <v>1867110</v>
      </c>
      <c r="I499" s="751">
        <v>0</v>
      </c>
      <c r="J499" s="751">
        <v>0</v>
      </c>
    </row>
    <row r="500" spans="1:10" ht="66">
      <c r="A500" s="753" t="s">
        <v>83</v>
      </c>
      <c r="B500" s="753" t="s">
        <v>280</v>
      </c>
      <c r="C500" s="753" t="s">
        <v>495</v>
      </c>
      <c r="D500" s="753" t="s">
        <v>836</v>
      </c>
      <c r="E500" s="757" t="s">
        <v>837</v>
      </c>
      <c r="F500" s="751">
        <v>4111165</v>
      </c>
      <c r="G500" s="751">
        <v>0</v>
      </c>
      <c r="H500" s="751">
        <v>4111165</v>
      </c>
      <c r="I500" s="751">
        <v>0</v>
      </c>
      <c r="J500" s="751">
        <v>0</v>
      </c>
    </row>
    <row r="501" spans="1:10" ht="26.4">
      <c r="A501" s="753" t="s">
        <v>83</v>
      </c>
      <c r="B501" s="753" t="s">
        <v>280</v>
      </c>
      <c r="C501" s="753" t="s">
        <v>495</v>
      </c>
      <c r="D501" s="753" t="s">
        <v>811</v>
      </c>
      <c r="E501" s="757" t="s">
        <v>812</v>
      </c>
      <c r="F501" s="751">
        <v>107640</v>
      </c>
      <c r="G501" s="751">
        <v>0</v>
      </c>
      <c r="H501" s="751">
        <v>107640</v>
      </c>
      <c r="I501" s="751">
        <v>0</v>
      </c>
      <c r="J501" s="751">
        <v>0</v>
      </c>
    </row>
    <row r="502" spans="1:10" ht="39.6">
      <c r="A502" s="753" t="s">
        <v>83</v>
      </c>
      <c r="B502" s="753" t="s">
        <v>280</v>
      </c>
      <c r="C502" s="753" t="s">
        <v>495</v>
      </c>
      <c r="D502" s="753" t="s">
        <v>838</v>
      </c>
      <c r="E502" s="757" t="s">
        <v>839</v>
      </c>
      <c r="F502" s="751">
        <v>391356</v>
      </c>
      <c r="G502" s="751">
        <v>0</v>
      </c>
      <c r="H502" s="751">
        <v>391356</v>
      </c>
      <c r="I502" s="751">
        <v>0</v>
      </c>
      <c r="J502" s="751">
        <v>0</v>
      </c>
    </row>
    <row r="503" spans="1:10" ht="52.8">
      <c r="A503" s="753" t="s">
        <v>83</v>
      </c>
      <c r="B503" s="753" t="s">
        <v>280</v>
      </c>
      <c r="C503" s="753" t="s">
        <v>495</v>
      </c>
      <c r="D503" s="753" t="s">
        <v>813</v>
      </c>
      <c r="E503" s="757" t="s">
        <v>2081</v>
      </c>
      <c r="F503" s="751">
        <v>236283</v>
      </c>
      <c r="G503" s="751">
        <v>0</v>
      </c>
      <c r="H503" s="751">
        <v>236283</v>
      </c>
      <c r="I503" s="751">
        <v>0</v>
      </c>
      <c r="J503" s="751">
        <v>0</v>
      </c>
    </row>
    <row r="504" spans="1:10" ht="52.8">
      <c r="A504" s="753" t="s">
        <v>83</v>
      </c>
      <c r="B504" s="753" t="s">
        <v>280</v>
      </c>
      <c r="C504" s="753" t="s">
        <v>495</v>
      </c>
      <c r="D504" s="753" t="s">
        <v>46</v>
      </c>
      <c r="E504" s="757" t="s">
        <v>2061</v>
      </c>
      <c r="F504" s="751">
        <v>54427400</v>
      </c>
      <c r="G504" s="751">
        <v>0</v>
      </c>
      <c r="H504" s="751">
        <v>54427400</v>
      </c>
      <c r="I504" s="751">
        <v>0</v>
      </c>
      <c r="J504" s="751">
        <v>0</v>
      </c>
    </row>
    <row r="505" spans="1:10">
      <c r="A505" s="753" t="s">
        <v>83</v>
      </c>
      <c r="B505" s="753" t="s">
        <v>1080</v>
      </c>
      <c r="C505" s="753"/>
      <c r="D505" s="753"/>
      <c r="E505" s="757" t="s">
        <v>1081</v>
      </c>
      <c r="F505" s="751">
        <v>255511300</v>
      </c>
      <c r="G505" s="751">
        <v>0</v>
      </c>
      <c r="H505" s="751">
        <v>255511300</v>
      </c>
      <c r="I505" s="751">
        <v>0</v>
      </c>
      <c r="J505" s="751">
        <v>0</v>
      </c>
    </row>
    <row r="506" spans="1:10" ht="39.6">
      <c r="A506" s="753" t="s">
        <v>83</v>
      </c>
      <c r="B506" s="753" t="s">
        <v>1080</v>
      </c>
      <c r="C506" s="753" t="s">
        <v>509</v>
      </c>
      <c r="D506" s="753"/>
      <c r="E506" s="757" t="s">
        <v>2124</v>
      </c>
      <c r="F506" s="751">
        <v>7537300</v>
      </c>
      <c r="G506" s="751">
        <v>0</v>
      </c>
      <c r="H506" s="751">
        <v>7537300</v>
      </c>
      <c r="I506" s="751">
        <v>0</v>
      </c>
      <c r="J506" s="751">
        <v>0</v>
      </c>
    </row>
    <row r="507" spans="1:10" ht="26.4">
      <c r="A507" s="753" t="s">
        <v>83</v>
      </c>
      <c r="B507" s="753" t="s">
        <v>1080</v>
      </c>
      <c r="C507" s="753" t="s">
        <v>509</v>
      </c>
      <c r="D507" s="753" t="s">
        <v>510</v>
      </c>
      <c r="E507" s="757" t="s">
        <v>2125</v>
      </c>
      <c r="F507" s="751">
        <v>7537300</v>
      </c>
      <c r="G507" s="751">
        <v>0</v>
      </c>
      <c r="H507" s="751">
        <v>7537300</v>
      </c>
      <c r="I507" s="751">
        <v>0</v>
      </c>
      <c r="J507" s="751">
        <v>0</v>
      </c>
    </row>
    <row r="508" spans="1:10" ht="26.4">
      <c r="A508" s="753" t="s">
        <v>83</v>
      </c>
      <c r="B508" s="753" t="s">
        <v>1080</v>
      </c>
      <c r="C508" s="753" t="s">
        <v>505</v>
      </c>
      <c r="D508" s="753"/>
      <c r="E508" s="757" t="s">
        <v>506</v>
      </c>
      <c r="F508" s="751">
        <v>80000000</v>
      </c>
      <c r="G508" s="751">
        <v>0</v>
      </c>
      <c r="H508" s="751">
        <v>80000000</v>
      </c>
      <c r="I508" s="751">
        <v>0</v>
      </c>
      <c r="J508" s="751">
        <v>0</v>
      </c>
    </row>
    <row r="509" spans="1:10">
      <c r="A509" s="753" t="s">
        <v>83</v>
      </c>
      <c r="B509" s="753" t="s">
        <v>1080</v>
      </c>
      <c r="C509" s="753" t="s">
        <v>505</v>
      </c>
      <c r="D509" s="753" t="s">
        <v>1202</v>
      </c>
      <c r="E509" s="757" t="s">
        <v>2126</v>
      </c>
      <c r="F509" s="751">
        <v>80000000</v>
      </c>
      <c r="G509" s="751">
        <v>0</v>
      </c>
      <c r="H509" s="751">
        <v>80000000</v>
      </c>
      <c r="I509" s="751">
        <v>0</v>
      </c>
      <c r="J509" s="751">
        <v>0</v>
      </c>
    </row>
    <row r="510" spans="1:10">
      <c r="A510" s="753" t="s">
        <v>83</v>
      </c>
      <c r="B510" s="753" t="s">
        <v>1080</v>
      </c>
      <c r="C510" s="753" t="s">
        <v>274</v>
      </c>
      <c r="D510" s="753"/>
      <c r="E510" s="757" t="s">
        <v>275</v>
      </c>
      <c r="F510" s="751">
        <v>158239000</v>
      </c>
      <c r="G510" s="751">
        <v>0</v>
      </c>
      <c r="H510" s="751">
        <v>158239000</v>
      </c>
      <c r="I510" s="751">
        <v>0</v>
      </c>
      <c r="J510" s="751">
        <v>0</v>
      </c>
    </row>
    <row r="511" spans="1:10">
      <c r="A511" s="753" t="s">
        <v>83</v>
      </c>
      <c r="B511" s="753" t="s">
        <v>1080</v>
      </c>
      <c r="C511" s="753" t="s">
        <v>274</v>
      </c>
      <c r="D511" s="753" t="s">
        <v>1097</v>
      </c>
      <c r="E511" s="757" t="s">
        <v>2060</v>
      </c>
      <c r="F511" s="751">
        <v>158239000</v>
      </c>
      <c r="G511" s="751">
        <v>0</v>
      </c>
      <c r="H511" s="751">
        <v>158239000</v>
      </c>
      <c r="I511" s="751">
        <v>0</v>
      </c>
      <c r="J511" s="751">
        <v>0</v>
      </c>
    </row>
    <row r="512" spans="1:10">
      <c r="A512" s="753" t="s">
        <v>83</v>
      </c>
      <c r="B512" s="753" t="s">
        <v>1080</v>
      </c>
      <c r="C512" s="753" t="s">
        <v>495</v>
      </c>
      <c r="D512" s="753"/>
      <c r="E512" s="757" t="s">
        <v>496</v>
      </c>
      <c r="F512" s="751">
        <v>9735000</v>
      </c>
      <c r="G512" s="751">
        <v>0</v>
      </c>
      <c r="H512" s="751">
        <v>9735000</v>
      </c>
      <c r="I512" s="751">
        <v>0</v>
      </c>
      <c r="J512" s="751">
        <v>0</v>
      </c>
    </row>
    <row r="513" spans="1:10" ht="52.8">
      <c r="A513" s="753" t="s">
        <v>83</v>
      </c>
      <c r="B513" s="753" t="s">
        <v>1080</v>
      </c>
      <c r="C513" s="753" t="s">
        <v>495</v>
      </c>
      <c r="D513" s="753" t="s">
        <v>813</v>
      </c>
      <c r="E513" s="757" t="s">
        <v>2081</v>
      </c>
      <c r="F513" s="751">
        <v>9735000</v>
      </c>
      <c r="G513" s="751">
        <v>0</v>
      </c>
      <c r="H513" s="751">
        <v>9735000</v>
      </c>
      <c r="I513" s="751">
        <v>0</v>
      </c>
      <c r="J513" s="751">
        <v>0</v>
      </c>
    </row>
    <row r="514" spans="1:10">
      <c r="A514" s="753" t="s">
        <v>83</v>
      </c>
      <c r="B514" s="753" t="s">
        <v>1078</v>
      </c>
      <c r="C514" s="753"/>
      <c r="D514" s="753"/>
      <c r="E514" s="757" t="s">
        <v>1079</v>
      </c>
      <c r="F514" s="751">
        <v>2133241815</v>
      </c>
      <c r="G514" s="751">
        <v>0</v>
      </c>
      <c r="H514" s="751">
        <v>2133241815</v>
      </c>
      <c r="I514" s="751">
        <v>0</v>
      </c>
      <c r="J514" s="751">
        <v>0</v>
      </c>
    </row>
    <row r="515" spans="1:10">
      <c r="A515" s="753" t="s">
        <v>83</v>
      </c>
      <c r="B515" s="753" t="s">
        <v>1078</v>
      </c>
      <c r="C515" s="753" t="s">
        <v>289</v>
      </c>
      <c r="D515" s="753"/>
      <c r="E515" s="757" t="s">
        <v>194</v>
      </c>
      <c r="F515" s="751">
        <v>175646172</v>
      </c>
      <c r="G515" s="751">
        <v>0</v>
      </c>
      <c r="H515" s="751">
        <v>175646172</v>
      </c>
      <c r="I515" s="751">
        <v>0</v>
      </c>
      <c r="J515" s="751">
        <v>0</v>
      </c>
    </row>
    <row r="516" spans="1:10" ht="52.8">
      <c r="A516" s="753" t="s">
        <v>83</v>
      </c>
      <c r="B516" s="753" t="s">
        <v>1078</v>
      </c>
      <c r="C516" s="753" t="s">
        <v>289</v>
      </c>
      <c r="D516" s="753" t="s">
        <v>482</v>
      </c>
      <c r="E516" s="757" t="s">
        <v>2042</v>
      </c>
      <c r="F516" s="751">
        <v>175646172</v>
      </c>
      <c r="G516" s="751">
        <v>0</v>
      </c>
      <c r="H516" s="751">
        <v>175646172</v>
      </c>
      <c r="I516" s="751">
        <v>0</v>
      </c>
      <c r="J516" s="751">
        <v>0</v>
      </c>
    </row>
    <row r="517" spans="1:10">
      <c r="A517" s="753" t="s">
        <v>83</v>
      </c>
      <c r="B517" s="753" t="s">
        <v>1078</v>
      </c>
      <c r="C517" s="753" t="s">
        <v>489</v>
      </c>
      <c r="D517" s="753"/>
      <c r="E517" s="757" t="s">
        <v>2043</v>
      </c>
      <c r="F517" s="751">
        <v>254657933</v>
      </c>
      <c r="G517" s="751">
        <v>0</v>
      </c>
      <c r="H517" s="751">
        <v>254657933</v>
      </c>
      <c r="I517" s="751">
        <v>0</v>
      </c>
      <c r="J517" s="751">
        <v>0</v>
      </c>
    </row>
    <row r="518" spans="1:10" ht="52.8">
      <c r="A518" s="753" t="s">
        <v>83</v>
      </c>
      <c r="B518" s="753" t="s">
        <v>1078</v>
      </c>
      <c r="C518" s="753" t="s">
        <v>489</v>
      </c>
      <c r="D518" s="753" t="s">
        <v>491</v>
      </c>
      <c r="E518" s="757" t="s">
        <v>2044</v>
      </c>
      <c r="F518" s="751">
        <v>254657933</v>
      </c>
      <c r="G518" s="751">
        <v>0</v>
      </c>
      <c r="H518" s="751">
        <v>254657933</v>
      </c>
      <c r="I518" s="751">
        <v>0</v>
      </c>
      <c r="J518" s="751">
        <v>0</v>
      </c>
    </row>
    <row r="519" spans="1:10">
      <c r="A519" s="753" t="s">
        <v>83</v>
      </c>
      <c r="B519" s="753" t="s">
        <v>1078</v>
      </c>
      <c r="C519" s="753" t="s">
        <v>271</v>
      </c>
      <c r="D519" s="753"/>
      <c r="E519" s="757" t="s">
        <v>2066</v>
      </c>
      <c r="F519" s="751">
        <v>1692812550</v>
      </c>
      <c r="G519" s="751">
        <v>0</v>
      </c>
      <c r="H519" s="751">
        <v>1692812550</v>
      </c>
      <c r="I519" s="751">
        <v>0</v>
      </c>
      <c r="J519" s="751">
        <v>0</v>
      </c>
    </row>
    <row r="520" spans="1:10">
      <c r="A520" s="753" t="s">
        <v>83</v>
      </c>
      <c r="B520" s="753" t="s">
        <v>1078</v>
      </c>
      <c r="C520" s="753" t="s">
        <v>271</v>
      </c>
      <c r="D520" s="753" t="s">
        <v>850</v>
      </c>
      <c r="E520" s="757" t="s">
        <v>851</v>
      </c>
      <c r="F520" s="751">
        <v>932224950</v>
      </c>
      <c r="G520" s="751">
        <v>0</v>
      </c>
      <c r="H520" s="751">
        <v>932224950</v>
      </c>
      <c r="I520" s="751">
        <v>0</v>
      </c>
      <c r="J520" s="751">
        <v>0</v>
      </c>
    </row>
    <row r="521" spans="1:10" ht="26.4">
      <c r="A521" s="753" t="s">
        <v>83</v>
      </c>
      <c r="B521" s="753" t="s">
        <v>1078</v>
      </c>
      <c r="C521" s="753" t="s">
        <v>271</v>
      </c>
      <c r="D521" s="753" t="s">
        <v>2127</v>
      </c>
      <c r="E521" s="757" t="s">
        <v>2128</v>
      </c>
      <c r="F521" s="751">
        <v>4920000</v>
      </c>
      <c r="G521" s="751">
        <v>0</v>
      </c>
      <c r="H521" s="751">
        <v>4920000</v>
      </c>
      <c r="I521" s="751">
        <v>0</v>
      </c>
      <c r="J521" s="751">
        <v>0</v>
      </c>
    </row>
    <row r="522" spans="1:10">
      <c r="A522" s="753" t="s">
        <v>83</v>
      </c>
      <c r="B522" s="753" t="s">
        <v>1078</v>
      </c>
      <c r="C522" s="753" t="s">
        <v>271</v>
      </c>
      <c r="D522" s="753" t="s">
        <v>2129</v>
      </c>
      <c r="E522" s="757" t="s">
        <v>2130</v>
      </c>
      <c r="F522" s="751">
        <v>755667600</v>
      </c>
      <c r="G522" s="751">
        <v>0</v>
      </c>
      <c r="H522" s="751">
        <v>755667600</v>
      </c>
      <c r="I522" s="751">
        <v>0</v>
      </c>
      <c r="J522" s="751">
        <v>0</v>
      </c>
    </row>
    <row r="523" spans="1:10" ht="26.4">
      <c r="A523" s="753" t="s">
        <v>83</v>
      </c>
      <c r="B523" s="753" t="s">
        <v>1078</v>
      </c>
      <c r="C523" s="753" t="s">
        <v>505</v>
      </c>
      <c r="D523" s="753"/>
      <c r="E523" s="757" t="s">
        <v>506</v>
      </c>
      <c r="F523" s="751">
        <v>6000000</v>
      </c>
      <c r="G523" s="751">
        <v>0</v>
      </c>
      <c r="H523" s="751">
        <v>6000000</v>
      </c>
      <c r="I523" s="751">
        <v>0</v>
      </c>
      <c r="J523" s="751">
        <v>0</v>
      </c>
    </row>
    <row r="524" spans="1:10">
      <c r="A524" s="753" t="s">
        <v>83</v>
      </c>
      <c r="B524" s="753" t="s">
        <v>1078</v>
      </c>
      <c r="C524" s="753" t="s">
        <v>505</v>
      </c>
      <c r="D524" s="753" t="s">
        <v>831</v>
      </c>
      <c r="E524" s="757" t="s">
        <v>832</v>
      </c>
      <c r="F524" s="751">
        <v>4000000</v>
      </c>
      <c r="G524" s="751">
        <v>0</v>
      </c>
      <c r="H524" s="751">
        <v>4000000</v>
      </c>
      <c r="I524" s="751">
        <v>0</v>
      </c>
      <c r="J524" s="751">
        <v>0</v>
      </c>
    </row>
    <row r="525" spans="1:10">
      <c r="A525" s="753" t="s">
        <v>83</v>
      </c>
      <c r="B525" s="753" t="s">
        <v>1078</v>
      </c>
      <c r="C525" s="753" t="s">
        <v>505</v>
      </c>
      <c r="D525" s="753" t="s">
        <v>833</v>
      </c>
      <c r="E525" s="757" t="s">
        <v>834</v>
      </c>
      <c r="F525" s="751">
        <v>2000000</v>
      </c>
      <c r="G525" s="751">
        <v>0</v>
      </c>
      <c r="H525" s="751">
        <v>2000000</v>
      </c>
      <c r="I525" s="751">
        <v>0</v>
      </c>
      <c r="J525" s="751">
        <v>0</v>
      </c>
    </row>
    <row r="526" spans="1:10">
      <c r="A526" s="753" t="s">
        <v>83</v>
      </c>
      <c r="B526" s="753" t="s">
        <v>1078</v>
      </c>
      <c r="C526" s="753" t="s">
        <v>495</v>
      </c>
      <c r="D526" s="753"/>
      <c r="E526" s="757" t="s">
        <v>496</v>
      </c>
      <c r="F526" s="751">
        <v>4125160</v>
      </c>
      <c r="G526" s="751">
        <v>0</v>
      </c>
      <c r="H526" s="751">
        <v>4125160</v>
      </c>
      <c r="I526" s="751">
        <v>0</v>
      </c>
      <c r="J526" s="751">
        <v>0</v>
      </c>
    </row>
    <row r="527" spans="1:10" ht="26.4">
      <c r="A527" s="753" t="s">
        <v>83</v>
      </c>
      <c r="B527" s="753" t="s">
        <v>1078</v>
      </c>
      <c r="C527" s="753" t="s">
        <v>495</v>
      </c>
      <c r="D527" s="753" t="s">
        <v>45</v>
      </c>
      <c r="E527" s="757" t="s">
        <v>473</v>
      </c>
      <c r="F527" s="751">
        <v>3200000</v>
      </c>
      <c r="G527" s="751">
        <v>0</v>
      </c>
      <c r="H527" s="751">
        <v>3200000</v>
      </c>
      <c r="I527" s="751">
        <v>0</v>
      </c>
      <c r="J527" s="751">
        <v>0</v>
      </c>
    </row>
    <row r="528" spans="1:10" ht="26.4">
      <c r="A528" s="753" t="s">
        <v>83</v>
      </c>
      <c r="B528" s="753" t="s">
        <v>1078</v>
      </c>
      <c r="C528" s="753" t="s">
        <v>495</v>
      </c>
      <c r="D528" s="753" t="s">
        <v>847</v>
      </c>
      <c r="E528" s="757" t="s">
        <v>848</v>
      </c>
      <c r="F528" s="751">
        <v>15990</v>
      </c>
      <c r="G528" s="751">
        <v>0</v>
      </c>
      <c r="H528" s="751">
        <v>15990</v>
      </c>
      <c r="I528" s="751">
        <v>0</v>
      </c>
      <c r="J528" s="751">
        <v>0</v>
      </c>
    </row>
    <row r="529" spans="1:10" ht="39.6">
      <c r="A529" s="753" t="s">
        <v>83</v>
      </c>
      <c r="B529" s="753" t="s">
        <v>1078</v>
      </c>
      <c r="C529" s="753" t="s">
        <v>495</v>
      </c>
      <c r="D529" s="753" t="s">
        <v>838</v>
      </c>
      <c r="E529" s="757" t="s">
        <v>839</v>
      </c>
      <c r="F529" s="751">
        <v>907670</v>
      </c>
      <c r="G529" s="751">
        <v>0</v>
      </c>
      <c r="H529" s="751">
        <v>907670</v>
      </c>
      <c r="I529" s="751">
        <v>0</v>
      </c>
      <c r="J529" s="751">
        <v>0</v>
      </c>
    </row>
    <row r="530" spans="1:10" ht="52.8">
      <c r="A530" s="753" t="s">
        <v>83</v>
      </c>
      <c r="B530" s="753" t="s">
        <v>1078</v>
      </c>
      <c r="C530" s="753" t="s">
        <v>495</v>
      </c>
      <c r="D530" s="753" t="s">
        <v>813</v>
      </c>
      <c r="E530" s="757" t="s">
        <v>2081</v>
      </c>
      <c r="F530" s="751">
        <v>1500</v>
      </c>
      <c r="G530" s="751">
        <v>0</v>
      </c>
      <c r="H530" s="751">
        <v>1500</v>
      </c>
      <c r="I530" s="751">
        <v>0</v>
      </c>
      <c r="J530" s="751">
        <v>0</v>
      </c>
    </row>
    <row r="531" spans="1:10">
      <c r="A531" s="753" t="s">
        <v>83</v>
      </c>
      <c r="B531" s="753" t="s">
        <v>282</v>
      </c>
      <c r="C531" s="753"/>
      <c r="D531" s="753"/>
      <c r="E531" s="757" t="s">
        <v>283</v>
      </c>
      <c r="F531" s="751">
        <v>4051503000</v>
      </c>
      <c r="G531" s="751">
        <v>0</v>
      </c>
      <c r="H531" s="751">
        <v>4051503000</v>
      </c>
      <c r="I531" s="751">
        <v>0</v>
      </c>
      <c r="J531" s="751">
        <v>0</v>
      </c>
    </row>
    <row r="532" spans="1:10">
      <c r="A532" s="753" t="s">
        <v>83</v>
      </c>
      <c r="B532" s="753" t="s">
        <v>282</v>
      </c>
      <c r="C532" s="753" t="s">
        <v>289</v>
      </c>
      <c r="D532" s="753"/>
      <c r="E532" s="757" t="s">
        <v>194</v>
      </c>
      <c r="F532" s="751">
        <v>3060000</v>
      </c>
      <c r="G532" s="751">
        <v>0</v>
      </c>
      <c r="H532" s="751">
        <v>3060000</v>
      </c>
      <c r="I532" s="751">
        <v>0</v>
      </c>
      <c r="J532" s="751">
        <v>0</v>
      </c>
    </row>
    <row r="533" spans="1:10" ht="52.8">
      <c r="A533" s="753" t="s">
        <v>83</v>
      </c>
      <c r="B533" s="753" t="s">
        <v>282</v>
      </c>
      <c r="C533" s="753" t="s">
        <v>289</v>
      </c>
      <c r="D533" s="753" t="s">
        <v>482</v>
      </c>
      <c r="E533" s="757" t="s">
        <v>2042</v>
      </c>
      <c r="F533" s="751">
        <v>3060000</v>
      </c>
      <c r="G533" s="751">
        <v>0</v>
      </c>
      <c r="H533" s="751">
        <v>3060000</v>
      </c>
      <c r="I533" s="751">
        <v>0</v>
      </c>
      <c r="J533" s="751">
        <v>0</v>
      </c>
    </row>
    <row r="534" spans="1:10">
      <c r="A534" s="753" t="s">
        <v>83</v>
      </c>
      <c r="B534" s="753" t="s">
        <v>282</v>
      </c>
      <c r="C534" s="753" t="s">
        <v>489</v>
      </c>
      <c r="D534" s="753"/>
      <c r="E534" s="757" t="s">
        <v>2043</v>
      </c>
      <c r="F534" s="751">
        <v>3060000</v>
      </c>
      <c r="G534" s="751">
        <v>0</v>
      </c>
      <c r="H534" s="751">
        <v>3060000</v>
      </c>
      <c r="I534" s="751">
        <v>0</v>
      </c>
      <c r="J534" s="751">
        <v>0</v>
      </c>
    </row>
    <row r="535" spans="1:10" ht="52.8">
      <c r="A535" s="753" t="s">
        <v>83</v>
      </c>
      <c r="B535" s="753" t="s">
        <v>282</v>
      </c>
      <c r="C535" s="753" t="s">
        <v>489</v>
      </c>
      <c r="D535" s="753" t="s">
        <v>491</v>
      </c>
      <c r="E535" s="757" t="s">
        <v>2044</v>
      </c>
      <c r="F535" s="751">
        <v>3060000</v>
      </c>
      <c r="G535" s="751">
        <v>0</v>
      </c>
      <c r="H535" s="751">
        <v>3060000</v>
      </c>
      <c r="I535" s="751">
        <v>0</v>
      </c>
      <c r="J535" s="751">
        <v>0</v>
      </c>
    </row>
    <row r="536" spans="1:10">
      <c r="A536" s="753" t="s">
        <v>83</v>
      </c>
      <c r="B536" s="753" t="s">
        <v>282</v>
      </c>
      <c r="C536" s="753" t="s">
        <v>824</v>
      </c>
      <c r="D536" s="753"/>
      <c r="E536" s="757" t="s">
        <v>2045</v>
      </c>
      <c r="F536" s="751">
        <v>42340000</v>
      </c>
      <c r="G536" s="751">
        <v>0</v>
      </c>
      <c r="H536" s="751">
        <v>42340000</v>
      </c>
      <c r="I536" s="751">
        <v>0</v>
      </c>
      <c r="J536" s="751">
        <v>0</v>
      </c>
    </row>
    <row r="537" spans="1:10" ht="39.6">
      <c r="A537" s="753" t="s">
        <v>83</v>
      </c>
      <c r="B537" s="753" t="s">
        <v>282</v>
      </c>
      <c r="C537" s="753" t="s">
        <v>824</v>
      </c>
      <c r="D537" s="753" t="s">
        <v>1210</v>
      </c>
      <c r="E537" s="757" t="s">
        <v>2046</v>
      </c>
      <c r="F537" s="751">
        <v>42340000</v>
      </c>
      <c r="G537" s="751">
        <v>0</v>
      </c>
      <c r="H537" s="751">
        <v>42340000</v>
      </c>
      <c r="I537" s="751">
        <v>0</v>
      </c>
      <c r="J537" s="751">
        <v>0</v>
      </c>
    </row>
    <row r="538" spans="1:10" ht="39.6">
      <c r="A538" s="753" t="s">
        <v>83</v>
      </c>
      <c r="B538" s="753" t="s">
        <v>282</v>
      </c>
      <c r="C538" s="753" t="s">
        <v>509</v>
      </c>
      <c r="D538" s="753"/>
      <c r="E538" s="757" t="s">
        <v>2124</v>
      </c>
      <c r="F538" s="751">
        <v>94304000</v>
      </c>
      <c r="G538" s="751">
        <v>0</v>
      </c>
      <c r="H538" s="751">
        <v>94304000</v>
      </c>
      <c r="I538" s="751">
        <v>0</v>
      </c>
      <c r="J538" s="751">
        <v>0</v>
      </c>
    </row>
    <row r="539" spans="1:10" ht="26.4">
      <c r="A539" s="753" t="s">
        <v>83</v>
      </c>
      <c r="B539" s="753" t="s">
        <v>282</v>
      </c>
      <c r="C539" s="753" t="s">
        <v>509</v>
      </c>
      <c r="D539" s="753" t="s">
        <v>510</v>
      </c>
      <c r="E539" s="757" t="s">
        <v>2125</v>
      </c>
      <c r="F539" s="751">
        <v>6312000</v>
      </c>
      <c r="G539" s="751">
        <v>0</v>
      </c>
      <c r="H539" s="751">
        <v>6312000</v>
      </c>
      <c r="I539" s="751">
        <v>0</v>
      </c>
      <c r="J539" s="751">
        <v>0</v>
      </c>
    </row>
    <row r="540" spans="1:10" ht="26.4">
      <c r="A540" s="753" t="s">
        <v>83</v>
      </c>
      <c r="B540" s="753" t="s">
        <v>282</v>
      </c>
      <c r="C540" s="753" t="s">
        <v>509</v>
      </c>
      <c r="D540" s="753" t="s">
        <v>2131</v>
      </c>
      <c r="E540" s="757" t="s">
        <v>1091</v>
      </c>
      <c r="F540" s="751">
        <v>20762000</v>
      </c>
      <c r="G540" s="751">
        <v>0</v>
      </c>
      <c r="H540" s="751">
        <v>20762000</v>
      </c>
      <c r="I540" s="751">
        <v>0</v>
      </c>
      <c r="J540" s="751">
        <v>0</v>
      </c>
    </row>
    <row r="541" spans="1:10" ht="52.8">
      <c r="A541" s="753" t="s">
        <v>83</v>
      </c>
      <c r="B541" s="753" t="s">
        <v>282</v>
      </c>
      <c r="C541" s="753" t="s">
        <v>509</v>
      </c>
      <c r="D541" s="753" t="s">
        <v>1207</v>
      </c>
      <c r="E541" s="757" t="s">
        <v>1208</v>
      </c>
      <c r="F541" s="751">
        <v>67230000</v>
      </c>
      <c r="G541" s="751">
        <v>0</v>
      </c>
      <c r="H541" s="751">
        <v>67230000</v>
      </c>
      <c r="I541" s="751">
        <v>0</v>
      </c>
      <c r="J541" s="751">
        <v>0</v>
      </c>
    </row>
    <row r="542" spans="1:10" ht="26.4">
      <c r="A542" s="753" t="s">
        <v>83</v>
      </c>
      <c r="B542" s="753" t="s">
        <v>282</v>
      </c>
      <c r="C542" s="753" t="s">
        <v>505</v>
      </c>
      <c r="D542" s="753"/>
      <c r="E542" s="757" t="s">
        <v>506</v>
      </c>
      <c r="F542" s="751">
        <v>19100000</v>
      </c>
      <c r="G542" s="751">
        <v>0</v>
      </c>
      <c r="H542" s="751">
        <v>19100000</v>
      </c>
      <c r="I542" s="751">
        <v>0</v>
      </c>
      <c r="J542" s="751">
        <v>0</v>
      </c>
    </row>
    <row r="543" spans="1:10" ht="66">
      <c r="A543" s="753" t="s">
        <v>83</v>
      </c>
      <c r="B543" s="753" t="s">
        <v>282</v>
      </c>
      <c r="C543" s="753" t="s">
        <v>505</v>
      </c>
      <c r="D543" s="753" t="s">
        <v>1096</v>
      </c>
      <c r="E543" s="757" t="s">
        <v>2057</v>
      </c>
      <c r="F543" s="751">
        <v>19100000</v>
      </c>
      <c r="G543" s="751">
        <v>0</v>
      </c>
      <c r="H543" s="751">
        <v>19100000</v>
      </c>
      <c r="I543" s="751">
        <v>0</v>
      </c>
      <c r="J543" s="751">
        <v>0</v>
      </c>
    </row>
    <row r="544" spans="1:10">
      <c r="A544" s="753" t="s">
        <v>83</v>
      </c>
      <c r="B544" s="753" t="s">
        <v>282</v>
      </c>
      <c r="C544" s="753" t="s">
        <v>274</v>
      </c>
      <c r="D544" s="753"/>
      <c r="E544" s="757" t="s">
        <v>275</v>
      </c>
      <c r="F544" s="751">
        <v>3889639000</v>
      </c>
      <c r="G544" s="751">
        <v>0</v>
      </c>
      <c r="H544" s="751">
        <v>3889639000</v>
      </c>
      <c r="I544" s="751">
        <v>0</v>
      </c>
      <c r="J544" s="751">
        <v>0</v>
      </c>
    </row>
    <row r="545" spans="1:10">
      <c r="A545" s="753" t="s">
        <v>83</v>
      </c>
      <c r="B545" s="753" t="s">
        <v>282</v>
      </c>
      <c r="C545" s="753" t="s">
        <v>274</v>
      </c>
      <c r="D545" s="753" t="s">
        <v>1097</v>
      </c>
      <c r="E545" s="757" t="s">
        <v>2060</v>
      </c>
      <c r="F545" s="751">
        <v>3889639000</v>
      </c>
      <c r="G545" s="751">
        <v>0</v>
      </c>
      <c r="H545" s="751">
        <v>3889639000</v>
      </c>
      <c r="I545" s="751">
        <v>0</v>
      </c>
      <c r="J545" s="751">
        <v>0</v>
      </c>
    </row>
    <row r="546" spans="1:10">
      <c r="A546" s="753" t="s">
        <v>83</v>
      </c>
      <c r="B546" s="753" t="s">
        <v>1072</v>
      </c>
      <c r="C546" s="753"/>
      <c r="D546" s="753"/>
      <c r="E546" s="757" t="s">
        <v>1074</v>
      </c>
      <c r="F546" s="751">
        <v>751796478</v>
      </c>
      <c r="G546" s="751">
        <v>0</v>
      </c>
      <c r="H546" s="751">
        <v>751796478</v>
      </c>
      <c r="I546" s="751">
        <v>0</v>
      </c>
      <c r="J546" s="751">
        <v>0</v>
      </c>
    </row>
    <row r="547" spans="1:10">
      <c r="A547" s="753" t="s">
        <v>83</v>
      </c>
      <c r="B547" s="753" t="s">
        <v>1072</v>
      </c>
      <c r="C547" s="753" t="s">
        <v>289</v>
      </c>
      <c r="D547" s="753"/>
      <c r="E547" s="757" t="s">
        <v>194</v>
      </c>
      <c r="F547" s="751">
        <v>372143385</v>
      </c>
      <c r="G547" s="751">
        <v>0</v>
      </c>
      <c r="H547" s="751">
        <v>372143385</v>
      </c>
      <c r="I547" s="751">
        <v>0</v>
      </c>
      <c r="J547" s="751">
        <v>0</v>
      </c>
    </row>
    <row r="548" spans="1:10" ht="52.8">
      <c r="A548" s="753" t="s">
        <v>83</v>
      </c>
      <c r="B548" s="753" t="s">
        <v>1072</v>
      </c>
      <c r="C548" s="753" t="s">
        <v>289</v>
      </c>
      <c r="D548" s="753" t="s">
        <v>482</v>
      </c>
      <c r="E548" s="757" t="s">
        <v>2042</v>
      </c>
      <c r="F548" s="751">
        <v>372143385</v>
      </c>
      <c r="G548" s="751">
        <v>0</v>
      </c>
      <c r="H548" s="751">
        <v>372143385</v>
      </c>
      <c r="I548" s="751">
        <v>0</v>
      </c>
      <c r="J548" s="751">
        <v>0</v>
      </c>
    </row>
    <row r="549" spans="1:10">
      <c r="A549" s="753" t="s">
        <v>83</v>
      </c>
      <c r="B549" s="753" t="s">
        <v>1072</v>
      </c>
      <c r="C549" s="753" t="s">
        <v>489</v>
      </c>
      <c r="D549" s="753"/>
      <c r="E549" s="757" t="s">
        <v>2043</v>
      </c>
      <c r="F549" s="751">
        <v>343755396</v>
      </c>
      <c r="G549" s="751">
        <v>0</v>
      </c>
      <c r="H549" s="751">
        <v>343755396</v>
      </c>
      <c r="I549" s="751">
        <v>0</v>
      </c>
      <c r="J549" s="751">
        <v>0</v>
      </c>
    </row>
    <row r="550" spans="1:10" ht="52.8">
      <c r="A550" s="753" t="s">
        <v>83</v>
      </c>
      <c r="B550" s="753" t="s">
        <v>1072</v>
      </c>
      <c r="C550" s="753" t="s">
        <v>489</v>
      </c>
      <c r="D550" s="753" t="s">
        <v>491</v>
      </c>
      <c r="E550" s="757" t="s">
        <v>2044</v>
      </c>
      <c r="F550" s="751">
        <v>343755396</v>
      </c>
      <c r="G550" s="751">
        <v>0</v>
      </c>
      <c r="H550" s="751">
        <v>343755396</v>
      </c>
      <c r="I550" s="751">
        <v>0</v>
      </c>
      <c r="J550" s="751">
        <v>0</v>
      </c>
    </row>
    <row r="551" spans="1:10" ht="26.4">
      <c r="A551" s="753" t="s">
        <v>83</v>
      </c>
      <c r="B551" s="753" t="s">
        <v>1072</v>
      </c>
      <c r="C551" s="753" t="s">
        <v>1151</v>
      </c>
      <c r="D551" s="753"/>
      <c r="E551" s="757" t="s">
        <v>2132</v>
      </c>
      <c r="F551" s="751">
        <v>6562500</v>
      </c>
      <c r="G551" s="751">
        <v>0</v>
      </c>
      <c r="H551" s="751">
        <v>6562500</v>
      </c>
      <c r="I551" s="751">
        <v>0</v>
      </c>
      <c r="J551" s="751">
        <v>0</v>
      </c>
    </row>
    <row r="552" spans="1:10" ht="26.4">
      <c r="A552" s="753" t="s">
        <v>83</v>
      </c>
      <c r="B552" s="753" t="s">
        <v>1072</v>
      </c>
      <c r="C552" s="753" t="s">
        <v>1151</v>
      </c>
      <c r="D552" s="753" t="s">
        <v>2133</v>
      </c>
      <c r="E552" s="757" t="s">
        <v>2134</v>
      </c>
      <c r="F552" s="751">
        <v>6262500</v>
      </c>
      <c r="G552" s="751">
        <v>0</v>
      </c>
      <c r="H552" s="751">
        <v>6262500</v>
      </c>
      <c r="I552" s="751">
        <v>0</v>
      </c>
      <c r="J552" s="751">
        <v>0</v>
      </c>
    </row>
    <row r="553" spans="1:10" ht="26.4">
      <c r="A553" s="753" t="s">
        <v>83</v>
      </c>
      <c r="B553" s="753" t="s">
        <v>1072</v>
      </c>
      <c r="C553" s="753" t="s">
        <v>1151</v>
      </c>
      <c r="D553" s="753" t="s">
        <v>2831</v>
      </c>
      <c r="E553" s="757" t="s">
        <v>2832</v>
      </c>
      <c r="F553" s="751">
        <v>300000</v>
      </c>
      <c r="G553" s="751">
        <v>0</v>
      </c>
      <c r="H553" s="751">
        <v>300000</v>
      </c>
      <c r="I553" s="751">
        <v>0</v>
      </c>
      <c r="J553" s="751">
        <v>0</v>
      </c>
    </row>
    <row r="554" spans="1:10" ht="26.4">
      <c r="A554" s="753" t="s">
        <v>83</v>
      </c>
      <c r="B554" s="753" t="s">
        <v>1072</v>
      </c>
      <c r="C554" s="753" t="s">
        <v>505</v>
      </c>
      <c r="D554" s="753"/>
      <c r="E554" s="757" t="s">
        <v>506</v>
      </c>
      <c r="F554" s="751">
        <v>3200000</v>
      </c>
      <c r="G554" s="751">
        <v>0</v>
      </c>
      <c r="H554" s="751">
        <v>3200000</v>
      </c>
      <c r="I554" s="751">
        <v>0</v>
      </c>
      <c r="J554" s="751">
        <v>0</v>
      </c>
    </row>
    <row r="555" spans="1:10" ht="66">
      <c r="A555" s="753" t="s">
        <v>83</v>
      </c>
      <c r="B555" s="753" t="s">
        <v>1072</v>
      </c>
      <c r="C555" s="753" t="s">
        <v>505</v>
      </c>
      <c r="D555" s="753" t="s">
        <v>1096</v>
      </c>
      <c r="E555" s="757" t="s">
        <v>2057</v>
      </c>
      <c r="F555" s="751">
        <v>1200000</v>
      </c>
      <c r="G555" s="751">
        <v>0</v>
      </c>
      <c r="H555" s="751">
        <v>1200000</v>
      </c>
      <c r="I555" s="751">
        <v>0</v>
      </c>
      <c r="J555" s="751">
        <v>0</v>
      </c>
    </row>
    <row r="556" spans="1:10">
      <c r="A556" s="753" t="s">
        <v>83</v>
      </c>
      <c r="B556" s="753" t="s">
        <v>1072</v>
      </c>
      <c r="C556" s="753" t="s">
        <v>505</v>
      </c>
      <c r="D556" s="753" t="s">
        <v>833</v>
      </c>
      <c r="E556" s="757" t="s">
        <v>834</v>
      </c>
      <c r="F556" s="751">
        <v>2000000</v>
      </c>
      <c r="G556" s="751">
        <v>0</v>
      </c>
      <c r="H556" s="751">
        <v>2000000</v>
      </c>
      <c r="I556" s="751">
        <v>0</v>
      </c>
      <c r="J556" s="751">
        <v>0</v>
      </c>
    </row>
    <row r="557" spans="1:10">
      <c r="A557" s="753" t="s">
        <v>83</v>
      </c>
      <c r="B557" s="753" t="s">
        <v>1072</v>
      </c>
      <c r="C557" s="753" t="s">
        <v>265</v>
      </c>
      <c r="D557" s="753"/>
      <c r="E557" s="757" t="s">
        <v>266</v>
      </c>
      <c r="F557" s="751">
        <v>23272000</v>
      </c>
      <c r="G557" s="751">
        <v>0</v>
      </c>
      <c r="H557" s="751">
        <v>23272000</v>
      </c>
      <c r="I557" s="751">
        <v>0</v>
      </c>
      <c r="J557" s="751">
        <v>0</v>
      </c>
    </row>
    <row r="558" spans="1:10" ht="26.4">
      <c r="A558" s="753" t="s">
        <v>83</v>
      </c>
      <c r="B558" s="753" t="s">
        <v>1072</v>
      </c>
      <c r="C558" s="753" t="s">
        <v>265</v>
      </c>
      <c r="D558" s="753" t="s">
        <v>1143</v>
      </c>
      <c r="E558" s="757" t="s">
        <v>1144</v>
      </c>
      <c r="F558" s="751">
        <v>23272000</v>
      </c>
      <c r="G558" s="751">
        <v>0</v>
      </c>
      <c r="H558" s="751">
        <v>23272000</v>
      </c>
      <c r="I558" s="751">
        <v>0</v>
      </c>
      <c r="J558" s="751">
        <v>0</v>
      </c>
    </row>
    <row r="559" spans="1:10">
      <c r="A559" s="753" t="s">
        <v>83</v>
      </c>
      <c r="B559" s="753" t="s">
        <v>1072</v>
      </c>
      <c r="C559" s="753" t="s">
        <v>495</v>
      </c>
      <c r="D559" s="753"/>
      <c r="E559" s="757" t="s">
        <v>496</v>
      </c>
      <c r="F559" s="751">
        <v>2863197</v>
      </c>
      <c r="G559" s="751">
        <v>0</v>
      </c>
      <c r="H559" s="751">
        <v>2863197</v>
      </c>
      <c r="I559" s="751">
        <v>0</v>
      </c>
      <c r="J559" s="751">
        <v>0</v>
      </c>
    </row>
    <row r="560" spans="1:10" ht="26.4">
      <c r="A560" s="753" t="s">
        <v>83</v>
      </c>
      <c r="B560" s="753" t="s">
        <v>1072</v>
      </c>
      <c r="C560" s="753" t="s">
        <v>495</v>
      </c>
      <c r="D560" s="753" t="s">
        <v>847</v>
      </c>
      <c r="E560" s="757" t="s">
        <v>848</v>
      </c>
      <c r="F560" s="751">
        <v>59839</v>
      </c>
      <c r="G560" s="751">
        <v>0</v>
      </c>
      <c r="H560" s="751">
        <v>59839</v>
      </c>
      <c r="I560" s="751">
        <v>0</v>
      </c>
      <c r="J560" s="751">
        <v>0</v>
      </c>
    </row>
    <row r="561" spans="1:10" ht="66">
      <c r="A561" s="753" t="s">
        <v>83</v>
      </c>
      <c r="B561" s="753" t="s">
        <v>1072</v>
      </c>
      <c r="C561" s="753" t="s">
        <v>495</v>
      </c>
      <c r="D561" s="753" t="s">
        <v>836</v>
      </c>
      <c r="E561" s="757" t="s">
        <v>837</v>
      </c>
      <c r="F561" s="751">
        <v>1965365</v>
      </c>
      <c r="G561" s="751">
        <v>0</v>
      </c>
      <c r="H561" s="751">
        <v>1965365</v>
      </c>
      <c r="I561" s="751">
        <v>0</v>
      </c>
      <c r="J561" s="751">
        <v>0</v>
      </c>
    </row>
    <row r="562" spans="1:10" ht="39.6">
      <c r="A562" s="753" t="s">
        <v>83</v>
      </c>
      <c r="B562" s="753" t="s">
        <v>1072</v>
      </c>
      <c r="C562" s="753" t="s">
        <v>495</v>
      </c>
      <c r="D562" s="753" t="s">
        <v>838</v>
      </c>
      <c r="E562" s="757" t="s">
        <v>839</v>
      </c>
      <c r="F562" s="751">
        <v>775293</v>
      </c>
      <c r="G562" s="751">
        <v>0</v>
      </c>
      <c r="H562" s="751">
        <v>775293</v>
      </c>
      <c r="I562" s="751">
        <v>0</v>
      </c>
      <c r="J562" s="751">
        <v>0</v>
      </c>
    </row>
    <row r="563" spans="1:10" ht="52.8">
      <c r="A563" s="753" t="s">
        <v>83</v>
      </c>
      <c r="B563" s="753" t="s">
        <v>1072</v>
      </c>
      <c r="C563" s="753" t="s">
        <v>495</v>
      </c>
      <c r="D563" s="753" t="s">
        <v>813</v>
      </c>
      <c r="E563" s="757" t="s">
        <v>2081</v>
      </c>
      <c r="F563" s="751">
        <v>62700</v>
      </c>
      <c r="G563" s="751">
        <v>0</v>
      </c>
      <c r="H563" s="751">
        <v>62700</v>
      </c>
      <c r="I563" s="751">
        <v>0</v>
      </c>
      <c r="J563" s="751">
        <v>0</v>
      </c>
    </row>
    <row r="564" spans="1:10">
      <c r="A564" s="753" t="s">
        <v>83</v>
      </c>
      <c r="B564" s="753" t="s">
        <v>1070</v>
      </c>
      <c r="C564" s="753"/>
      <c r="D564" s="753"/>
      <c r="E564" s="757" t="s">
        <v>1071</v>
      </c>
      <c r="F564" s="751">
        <v>41400852852</v>
      </c>
      <c r="G564" s="751">
        <v>0</v>
      </c>
      <c r="H564" s="751">
        <v>41240057281</v>
      </c>
      <c r="I564" s="751">
        <v>156504619</v>
      </c>
      <c r="J564" s="751">
        <v>4290952</v>
      </c>
    </row>
    <row r="565" spans="1:10">
      <c r="A565" s="753" t="s">
        <v>83</v>
      </c>
      <c r="B565" s="753" t="s">
        <v>1070</v>
      </c>
      <c r="C565" s="753" t="s">
        <v>289</v>
      </c>
      <c r="D565" s="753"/>
      <c r="E565" s="757" t="s">
        <v>194</v>
      </c>
      <c r="F565" s="751">
        <v>578668031</v>
      </c>
      <c r="G565" s="751">
        <v>0</v>
      </c>
      <c r="H565" s="751">
        <v>578668031</v>
      </c>
      <c r="I565" s="751">
        <v>0</v>
      </c>
      <c r="J565" s="751">
        <v>0</v>
      </c>
    </row>
    <row r="566" spans="1:10" ht="52.8">
      <c r="A566" s="753" t="s">
        <v>83</v>
      </c>
      <c r="B566" s="753" t="s">
        <v>1070</v>
      </c>
      <c r="C566" s="753" t="s">
        <v>289</v>
      </c>
      <c r="D566" s="753" t="s">
        <v>482</v>
      </c>
      <c r="E566" s="757" t="s">
        <v>2042</v>
      </c>
      <c r="F566" s="751">
        <v>12152794</v>
      </c>
      <c r="G566" s="751">
        <v>0</v>
      </c>
      <c r="H566" s="751">
        <v>12152794</v>
      </c>
      <c r="I566" s="751">
        <v>0</v>
      </c>
      <c r="J566" s="751">
        <v>0</v>
      </c>
    </row>
    <row r="567" spans="1:10" ht="26.4">
      <c r="A567" s="753" t="s">
        <v>83</v>
      </c>
      <c r="B567" s="753" t="s">
        <v>1070</v>
      </c>
      <c r="C567" s="753" t="s">
        <v>289</v>
      </c>
      <c r="D567" s="753" t="s">
        <v>1145</v>
      </c>
      <c r="E567" s="757" t="s">
        <v>1146</v>
      </c>
      <c r="F567" s="751">
        <v>566515237</v>
      </c>
      <c r="G567" s="751">
        <v>0</v>
      </c>
      <c r="H567" s="751">
        <v>566515237</v>
      </c>
      <c r="I567" s="751">
        <v>0</v>
      </c>
      <c r="J567" s="751">
        <v>0</v>
      </c>
    </row>
    <row r="568" spans="1:10" ht="26.4">
      <c r="A568" s="753" t="s">
        <v>83</v>
      </c>
      <c r="B568" s="753" t="s">
        <v>1070</v>
      </c>
      <c r="C568" s="753" t="s">
        <v>486</v>
      </c>
      <c r="D568" s="753"/>
      <c r="E568" s="757" t="s">
        <v>487</v>
      </c>
      <c r="F568" s="751">
        <v>6129931</v>
      </c>
      <c r="G568" s="751">
        <v>0</v>
      </c>
      <c r="H568" s="751">
        <v>0</v>
      </c>
      <c r="I568" s="751">
        <v>1838979</v>
      </c>
      <c r="J568" s="751">
        <v>4290952</v>
      </c>
    </row>
    <row r="569" spans="1:10" ht="26.4">
      <c r="A569" s="753" t="s">
        <v>83</v>
      </c>
      <c r="B569" s="753" t="s">
        <v>1070</v>
      </c>
      <c r="C569" s="753" t="s">
        <v>486</v>
      </c>
      <c r="D569" s="753" t="s">
        <v>488</v>
      </c>
      <c r="E569" s="757" t="s">
        <v>795</v>
      </c>
      <c r="F569" s="751">
        <v>6129931</v>
      </c>
      <c r="G569" s="751">
        <v>0</v>
      </c>
      <c r="H569" s="751">
        <v>0</v>
      </c>
      <c r="I569" s="751">
        <v>1838979</v>
      </c>
      <c r="J569" s="751">
        <v>4290952</v>
      </c>
    </row>
    <row r="570" spans="1:10">
      <c r="A570" s="753" t="s">
        <v>83</v>
      </c>
      <c r="B570" s="753" t="s">
        <v>1070</v>
      </c>
      <c r="C570" s="753" t="s">
        <v>489</v>
      </c>
      <c r="D570" s="753"/>
      <c r="E570" s="757" t="s">
        <v>2043</v>
      </c>
      <c r="F570" s="751">
        <v>16813125890</v>
      </c>
      <c r="G570" s="751">
        <v>0</v>
      </c>
      <c r="H570" s="751">
        <v>16803207250</v>
      </c>
      <c r="I570" s="751">
        <v>9918640</v>
      </c>
      <c r="J570" s="751">
        <v>0</v>
      </c>
    </row>
    <row r="571" spans="1:10" ht="52.8">
      <c r="A571" s="753" t="s">
        <v>83</v>
      </c>
      <c r="B571" s="753" t="s">
        <v>1070</v>
      </c>
      <c r="C571" s="753" t="s">
        <v>489</v>
      </c>
      <c r="D571" s="753" t="s">
        <v>491</v>
      </c>
      <c r="E571" s="757" t="s">
        <v>2044</v>
      </c>
      <c r="F571" s="751">
        <v>19125890</v>
      </c>
      <c r="G571" s="751">
        <v>0</v>
      </c>
      <c r="H571" s="751">
        <v>9207250</v>
      </c>
      <c r="I571" s="751">
        <v>9918640</v>
      </c>
      <c r="J571" s="751">
        <v>0</v>
      </c>
    </row>
    <row r="572" spans="1:10" ht="26.4">
      <c r="A572" s="753" t="s">
        <v>83</v>
      </c>
      <c r="B572" s="753" t="s">
        <v>1070</v>
      </c>
      <c r="C572" s="753" t="s">
        <v>489</v>
      </c>
      <c r="D572" s="753" t="s">
        <v>1147</v>
      </c>
      <c r="E572" s="757" t="s">
        <v>2135</v>
      </c>
      <c r="F572" s="751">
        <v>16794000000</v>
      </c>
      <c r="G572" s="751">
        <v>0</v>
      </c>
      <c r="H572" s="751">
        <v>16794000000</v>
      </c>
      <c r="I572" s="751">
        <v>0</v>
      </c>
      <c r="J572" s="751">
        <v>0</v>
      </c>
    </row>
    <row r="573" spans="1:10">
      <c r="A573" s="753" t="s">
        <v>83</v>
      </c>
      <c r="B573" s="753" t="s">
        <v>1070</v>
      </c>
      <c r="C573" s="753" t="s">
        <v>566</v>
      </c>
      <c r="D573" s="753"/>
      <c r="E573" s="757" t="s">
        <v>2136</v>
      </c>
      <c r="F573" s="751">
        <v>23601000000</v>
      </c>
      <c r="G573" s="751">
        <v>0</v>
      </c>
      <c r="H573" s="751">
        <v>23601000000</v>
      </c>
      <c r="I573" s="751">
        <v>0</v>
      </c>
      <c r="J573" s="751">
        <v>0</v>
      </c>
    </row>
    <row r="574" spans="1:10" ht="26.4">
      <c r="A574" s="753" t="s">
        <v>83</v>
      </c>
      <c r="B574" s="753" t="s">
        <v>1070</v>
      </c>
      <c r="C574" s="753" t="s">
        <v>566</v>
      </c>
      <c r="D574" s="753" t="s">
        <v>1148</v>
      </c>
      <c r="E574" s="757" t="s">
        <v>1149</v>
      </c>
      <c r="F574" s="751">
        <v>23601000000</v>
      </c>
      <c r="G574" s="751">
        <v>0</v>
      </c>
      <c r="H574" s="751">
        <v>23601000000</v>
      </c>
      <c r="I574" s="751">
        <v>0</v>
      </c>
      <c r="J574" s="751">
        <v>0</v>
      </c>
    </row>
    <row r="575" spans="1:10" ht="26.4">
      <c r="A575" s="753" t="s">
        <v>83</v>
      </c>
      <c r="B575" s="753" t="s">
        <v>1070</v>
      </c>
      <c r="C575" s="753" t="s">
        <v>505</v>
      </c>
      <c r="D575" s="753"/>
      <c r="E575" s="757" t="s">
        <v>506</v>
      </c>
      <c r="F575" s="751">
        <v>4000000</v>
      </c>
      <c r="G575" s="751">
        <v>0</v>
      </c>
      <c r="H575" s="751">
        <v>4000000</v>
      </c>
      <c r="I575" s="751">
        <v>0</v>
      </c>
      <c r="J575" s="751">
        <v>0</v>
      </c>
    </row>
    <row r="576" spans="1:10">
      <c r="A576" s="753" t="s">
        <v>83</v>
      </c>
      <c r="B576" s="753" t="s">
        <v>1070</v>
      </c>
      <c r="C576" s="753" t="s">
        <v>505</v>
      </c>
      <c r="D576" s="753" t="s">
        <v>829</v>
      </c>
      <c r="E576" s="757" t="s">
        <v>830</v>
      </c>
      <c r="F576" s="751">
        <v>3000000</v>
      </c>
      <c r="G576" s="751">
        <v>0</v>
      </c>
      <c r="H576" s="751">
        <v>3000000</v>
      </c>
      <c r="I576" s="751">
        <v>0</v>
      </c>
      <c r="J576" s="751">
        <v>0</v>
      </c>
    </row>
    <row r="577" spans="1:10">
      <c r="A577" s="753" t="s">
        <v>83</v>
      </c>
      <c r="B577" s="753" t="s">
        <v>1070</v>
      </c>
      <c r="C577" s="753" t="s">
        <v>505</v>
      </c>
      <c r="D577" s="753" t="s">
        <v>833</v>
      </c>
      <c r="E577" s="757" t="s">
        <v>834</v>
      </c>
      <c r="F577" s="751">
        <v>1000000</v>
      </c>
      <c r="G577" s="751">
        <v>0</v>
      </c>
      <c r="H577" s="751">
        <v>1000000</v>
      </c>
      <c r="I577" s="751">
        <v>0</v>
      </c>
      <c r="J577" s="751">
        <v>0</v>
      </c>
    </row>
    <row r="578" spans="1:10" ht="26.4">
      <c r="A578" s="753" t="s">
        <v>83</v>
      </c>
      <c r="B578" s="753" t="s">
        <v>1070</v>
      </c>
      <c r="C578" s="753" t="s">
        <v>278</v>
      </c>
      <c r="D578" s="753"/>
      <c r="E578" s="757" t="s">
        <v>2063</v>
      </c>
      <c r="F578" s="751">
        <v>289494000</v>
      </c>
      <c r="G578" s="751">
        <v>0</v>
      </c>
      <c r="H578" s="751">
        <v>144747000</v>
      </c>
      <c r="I578" s="751">
        <v>144747000</v>
      </c>
      <c r="J578" s="751">
        <v>0</v>
      </c>
    </row>
    <row r="579" spans="1:10">
      <c r="A579" s="753" t="s">
        <v>83</v>
      </c>
      <c r="B579" s="753" t="s">
        <v>1070</v>
      </c>
      <c r="C579" s="753" t="s">
        <v>278</v>
      </c>
      <c r="D579" s="753" t="s">
        <v>279</v>
      </c>
      <c r="E579" s="757" t="s">
        <v>2064</v>
      </c>
      <c r="F579" s="751">
        <v>289494000</v>
      </c>
      <c r="G579" s="751">
        <v>0</v>
      </c>
      <c r="H579" s="751">
        <v>144747000</v>
      </c>
      <c r="I579" s="751">
        <v>144747000</v>
      </c>
      <c r="J579" s="751">
        <v>0</v>
      </c>
    </row>
    <row r="580" spans="1:10">
      <c r="A580" s="753" t="s">
        <v>83</v>
      </c>
      <c r="B580" s="753" t="s">
        <v>1070</v>
      </c>
      <c r="C580" s="753" t="s">
        <v>495</v>
      </c>
      <c r="D580" s="753"/>
      <c r="E580" s="757" t="s">
        <v>496</v>
      </c>
      <c r="F580" s="751">
        <v>108435000</v>
      </c>
      <c r="G580" s="751">
        <v>0</v>
      </c>
      <c r="H580" s="751">
        <v>108435000</v>
      </c>
      <c r="I580" s="751">
        <v>0</v>
      </c>
      <c r="J580" s="751">
        <v>0</v>
      </c>
    </row>
    <row r="581" spans="1:10" ht="26.4">
      <c r="A581" s="753" t="s">
        <v>83</v>
      </c>
      <c r="B581" s="753" t="s">
        <v>1070</v>
      </c>
      <c r="C581" s="753" t="s">
        <v>495</v>
      </c>
      <c r="D581" s="753" t="s">
        <v>45</v>
      </c>
      <c r="E581" s="757" t="s">
        <v>473</v>
      </c>
      <c r="F581" s="751">
        <v>108435000</v>
      </c>
      <c r="G581" s="751">
        <v>0</v>
      </c>
      <c r="H581" s="751">
        <v>108435000</v>
      </c>
      <c r="I581" s="751">
        <v>0</v>
      </c>
      <c r="J581" s="751">
        <v>0</v>
      </c>
    </row>
    <row r="582" spans="1:10">
      <c r="A582" s="753" t="s">
        <v>83</v>
      </c>
      <c r="B582" s="753" t="s">
        <v>1068</v>
      </c>
      <c r="C582" s="753"/>
      <c r="D582" s="753"/>
      <c r="E582" s="757" t="s">
        <v>1069</v>
      </c>
      <c r="F582" s="751">
        <v>7448205539</v>
      </c>
      <c r="G582" s="751">
        <v>6000000</v>
      </c>
      <c r="H582" s="751">
        <v>7435048469</v>
      </c>
      <c r="I582" s="751">
        <v>6884721</v>
      </c>
      <c r="J582" s="751">
        <v>272349</v>
      </c>
    </row>
    <row r="583" spans="1:10">
      <c r="A583" s="753" t="s">
        <v>83</v>
      </c>
      <c r="B583" s="753" t="s">
        <v>1068</v>
      </c>
      <c r="C583" s="753" t="s">
        <v>289</v>
      </c>
      <c r="D583" s="753"/>
      <c r="E583" s="757" t="s">
        <v>194</v>
      </c>
      <c r="F583" s="751">
        <v>2763553353</v>
      </c>
      <c r="G583" s="751">
        <v>0</v>
      </c>
      <c r="H583" s="751">
        <v>2763553353</v>
      </c>
      <c r="I583" s="751">
        <v>0</v>
      </c>
      <c r="J583" s="751">
        <v>0</v>
      </c>
    </row>
    <row r="584" spans="1:10" ht="52.8">
      <c r="A584" s="753" t="s">
        <v>83</v>
      </c>
      <c r="B584" s="753" t="s">
        <v>1068</v>
      </c>
      <c r="C584" s="753" t="s">
        <v>289</v>
      </c>
      <c r="D584" s="753" t="s">
        <v>482</v>
      </c>
      <c r="E584" s="757" t="s">
        <v>2042</v>
      </c>
      <c r="F584" s="751">
        <v>2763553353</v>
      </c>
      <c r="G584" s="751">
        <v>0</v>
      </c>
      <c r="H584" s="751">
        <v>2763553353</v>
      </c>
      <c r="I584" s="751">
        <v>0</v>
      </c>
      <c r="J584" s="751">
        <v>0</v>
      </c>
    </row>
    <row r="585" spans="1:10" ht="26.4">
      <c r="A585" s="753" t="s">
        <v>83</v>
      </c>
      <c r="B585" s="753" t="s">
        <v>1068</v>
      </c>
      <c r="C585" s="753" t="s">
        <v>486</v>
      </c>
      <c r="D585" s="753"/>
      <c r="E585" s="757" t="s">
        <v>487</v>
      </c>
      <c r="F585" s="751">
        <v>389070</v>
      </c>
      <c r="G585" s="751">
        <v>0</v>
      </c>
      <c r="H585" s="751">
        <v>0</v>
      </c>
      <c r="I585" s="751">
        <v>116721</v>
      </c>
      <c r="J585" s="751">
        <v>272349</v>
      </c>
    </row>
    <row r="586" spans="1:10" ht="26.4">
      <c r="A586" s="753" t="s">
        <v>83</v>
      </c>
      <c r="B586" s="753" t="s">
        <v>1068</v>
      </c>
      <c r="C586" s="753" t="s">
        <v>486</v>
      </c>
      <c r="D586" s="753" t="s">
        <v>488</v>
      </c>
      <c r="E586" s="757" t="s">
        <v>795</v>
      </c>
      <c r="F586" s="751">
        <v>389070</v>
      </c>
      <c r="G586" s="751">
        <v>0</v>
      </c>
      <c r="H586" s="751">
        <v>0</v>
      </c>
      <c r="I586" s="751">
        <v>116721</v>
      </c>
      <c r="J586" s="751">
        <v>272349</v>
      </c>
    </row>
    <row r="587" spans="1:10">
      <c r="A587" s="753" t="s">
        <v>83</v>
      </c>
      <c r="B587" s="753" t="s">
        <v>1068</v>
      </c>
      <c r="C587" s="753" t="s">
        <v>489</v>
      </c>
      <c r="D587" s="753"/>
      <c r="E587" s="757" t="s">
        <v>2043</v>
      </c>
      <c r="F587" s="751">
        <v>2422447644</v>
      </c>
      <c r="G587" s="751">
        <v>0</v>
      </c>
      <c r="H587" s="751">
        <v>2422447644</v>
      </c>
      <c r="I587" s="751">
        <v>0</v>
      </c>
      <c r="J587" s="751">
        <v>0</v>
      </c>
    </row>
    <row r="588" spans="1:10" ht="52.8">
      <c r="A588" s="753" t="s">
        <v>83</v>
      </c>
      <c r="B588" s="753" t="s">
        <v>1068</v>
      </c>
      <c r="C588" s="753" t="s">
        <v>489</v>
      </c>
      <c r="D588" s="753" t="s">
        <v>491</v>
      </c>
      <c r="E588" s="757" t="s">
        <v>2044</v>
      </c>
      <c r="F588" s="751">
        <v>2422447644</v>
      </c>
      <c r="G588" s="751">
        <v>0</v>
      </c>
      <c r="H588" s="751">
        <v>2422447644</v>
      </c>
      <c r="I588" s="751">
        <v>0</v>
      </c>
      <c r="J588" s="751">
        <v>0</v>
      </c>
    </row>
    <row r="589" spans="1:10" ht="39.6">
      <c r="A589" s="753" t="s">
        <v>83</v>
      </c>
      <c r="B589" s="753" t="s">
        <v>1068</v>
      </c>
      <c r="C589" s="753" t="s">
        <v>509</v>
      </c>
      <c r="D589" s="753"/>
      <c r="E589" s="757" t="s">
        <v>2124</v>
      </c>
      <c r="F589" s="751">
        <v>1396439549</v>
      </c>
      <c r="G589" s="751">
        <v>0</v>
      </c>
      <c r="H589" s="751">
        <v>1396439549</v>
      </c>
      <c r="I589" s="751">
        <v>0</v>
      </c>
      <c r="J589" s="751">
        <v>0</v>
      </c>
    </row>
    <row r="590" spans="1:10" ht="26.4">
      <c r="A590" s="753" t="s">
        <v>83</v>
      </c>
      <c r="B590" s="753" t="s">
        <v>1068</v>
      </c>
      <c r="C590" s="753" t="s">
        <v>509</v>
      </c>
      <c r="D590" s="753" t="s">
        <v>510</v>
      </c>
      <c r="E590" s="757" t="s">
        <v>2125</v>
      </c>
      <c r="F590" s="751">
        <v>1396439549</v>
      </c>
      <c r="G590" s="751">
        <v>0</v>
      </c>
      <c r="H590" s="751">
        <v>1396439549</v>
      </c>
      <c r="I590" s="751">
        <v>0</v>
      </c>
      <c r="J590" s="751">
        <v>0</v>
      </c>
    </row>
    <row r="591" spans="1:10" ht="39.6">
      <c r="A591" s="753" t="s">
        <v>83</v>
      </c>
      <c r="B591" s="753" t="s">
        <v>1068</v>
      </c>
      <c r="C591" s="753" t="s">
        <v>503</v>
      </c>
      <c r="D591" s="753"/>
      <c r="E591" s="757" t="s">
        <v>2054</v>
      </c>
      <c r="F591" s="751">
        <v>6875000</v>
      </c>
      <c r="G591" s="751">
        <v>0</v>
      </c>
      <c r="H591" s="751">
        <v>6875000</v>
      </c>
      <c r="I591" s="751">
        <v>0</v>
      </c>
      <c r="J591" s="751">
        <v>0</v>
      </c>
    </row>
    <row r="592" spans="1:10">
      <c r="A592" s="753" t="s">
        <v>83</v>
      </c>
      <c r="B592" s="753" t="s">
        <v>1068</v>
      </c>
      <c r="C592" s="753" t="s">
        <v>503</v>
      </c>
      <c r="D592" s="753" t="s">
        <v>504</v>
      </c>
      <c r="E592" s="757" t="s">
        <v>819</v>
      </c>
      <c r="F592" s="751">
        <v>6875000</v>
      </c>
      <c r="G592" s="751">
        <v>0</v>
      </c>
      <c r="H592" s="751">
        <v>6875000</v>
      </c>
      <c r="I592" s="751">
        <v>0</v>
      </c>
      <c r="J592" s="751">
        <v>0</v>
      </c>
    </row>
    <row r="593" spans="1:10" ht="26.4">
      <c r="A593" s="753" t="s">
        <v>83</v>
      </c>
      <c r="B593" s="753" t="s">
        <v>1068</v>
      </c>
      <c r="C593" s="753" t="s">
        <v>505</v>
      </c>
      <c r="D593" s="753"/>
      <c r="E593" s="757" t="s">
        <v>506</v>
      </c>
      <c r="F593" s="751">
        <v>279275000</v>
      </c>
      <c r="G593" s="751">
        <v>0</v>
      </c>
      <c r="H593" s="751">
        <v>279275000</v>
      </c>
      <c r="I593" s="751">
        <v>0</v>
      </c>
      <c r="J593" s="751">
        <v>0</v>
      </c>
    </row>
    <row r="594" spans="1:10" ht="66">
      <c r="A594" s="753" t="s">
        <v>83</v>
      </c>
      <c r="B594" s="753" t="s">
        <v>1068</v>
      </c>
      <c r="C594" s="753" t="s">
        <v>505</v>
      </c>
      <c r="D594" s="753" t="s">
        <v>1096</v>
      </c>
      <c r="E594" s="757" t="s">
        <v>2057</v>
      </c>
      <c r="F594" s="751">
        <v>274275000</v>
      </c>
      <c r="G594" s="751">
        <v>0</v>
      </c>
      <c r="H594" s="751">
        <v>274275000</v>
      </c>
      <c r="I594" s="751">
        <v>0</v>
      </c>
      <c r="J594" s="751">
        <v>0</v>
      </c>
    </row>
    <row r="595" spans="1:10">
      <c r="A595" s="753" t="s">
        <v>83</v>
      </c>
      <c r="B595" s="753" t="s">
        <v>1068</v>
      </c>
      <c r="C595" s="753" t="s">
        <v>505</v>
      </c>
      <c r="D595" s="753" t="s">
        <v>833</v>
      </c>
      <c r="E595" s="757" t="s">
        <v>834</v>
      </c>
      <c r="F595" s="751">
        <v>5000000</v>
      </c>
      <c r="G595" s="751">
        <v>0</v>
      </c>
      <c r="H595" s="751">
        <v>5000000</v>
      </c>
      <c r="I595" s="751">
        <v>0</v>
      </c>
      <c r="J595" s="751">
        <v>0</v>
      </c>
    </row>
    <row r="596" spans="1:10" ht="26.4">
      <c r="A596" s="753" t="s">
        <v>83</v>
      </c>
      <c r="B596" s="753" t="s">
        <v>1068</v>
      </c>
      <c r="C596" s="753" t="s">
        <v>278</v>
      </c>
      <c r="D596" s="753"/>
      <c r="E596" s="757" t="s">
        <v>2063</v>
      </c>
      <c r="F596" s="751">
        <v>13536000</v>
      </c>
      <c r="G596" s="751">
        <v>0</v>
      </c>
      <c r="H596" s="751">
        <v>6768000</v>
      </c>
      <c r="I596" s="751">
        <v>6768000</v>
      </c>
      <c r="J596" s="751">
        <v>0</v>
      </c>
    </row>
    <row r="597" spans="1:10">
      <c r="A597" s="753" t="s">
        <v>83</v>
      </c>
      <c r="B597" s="753" t="s">
        <v>1068</v>
      </c>
      <c r="C597" s="753" t="s">
        <v>278</v>
      </c>
      <c r="D597" s="753" t="s">
        <v>279</v>
      </c>
      <c r="E597" s="757" t="s">
        <v>2064</v>
      </c>
      <c r="F597" s="751">
        <v>13536000</v>
      </c>
      <c r="G597" s="751">
        <v>0</v>
      </c>
      <c r="H597" s="751">
        <v>6768000</v>
      </c>
      <c r="I597" s="751">
        <v>6768000</v>
      </c>
      <c r="J597" s="751">
        <v>0</v>
      </c>
    </row>
    <row r="598" spans="1:10">
      <c r="A598" s="753" t="s">
        <v>83</v>
      </c>
      <c r="B598" s="753" t="s">
        <v>1068</v>
      </c>
      <c r="C598" s="753" t="s">
        <v>265</v>
      </c>
      <c r="D598" s="753"/>
      <c r="E598" s="757" t="s">
        <v>266</v>
      </c>
      <c r="F598" s="751">
        <v>546313000</v>
      </c>
      <c r="G598" s="751">
        <v>6000000</v>
      </c>
      <c r="H598" s="751">
        <v>540313000</v>
      </c>
      <c r="I598" s="751">
        <v>0</v>
      </c>
      <c r="J598" s="751">
        <v>0</v>
      </c>
    </row>
    <row r="599" spans="1:10" ht="79.2">
      <c r="A599" s="753" t="s">
        <v>83</v>
      </c>
      <c r="B599" s="753" t="s">
        <v>1068</v>
      </c>
      <c r="C599" s="753" t="s">
        <v>265</v>
      </c>
      <c r="D599" s="753" t="s">
        <v>494</v>
      </c>
      <c r="E599" s="757" t="s">
        <v>2079</v>
      </c>
      <c r="F599" s="751">
        <v>6000000</v>
      </c>
      <c r="G599" s="751">
        <v>6000000</v>
      </c>
      <c r="H599" s="751">
        <v>0</v>
      </c>
      <c r="I599" s="751">
        <v>0</v>
      </c>
      <c r="J599" s="751">
        <v>0</v>
      </c>
    </row>
    <row r="600" spans="1:10" ht="26.4">
      <c r="A600" s="753" t="s">
        <v>83</v>
      </c>
      <c r="B600" s="753" t="s">
        <v>1068</v>
      </c>
      <c r="C600" s="753" t="s">
        <v>265</v>
      </c>
      <c r="D600" s="753" t="s">
        <v>1143</v>
      </c>
      <c r="E600" s="757" t="s">
        <v>1144</v>
      </c>
      <c r="F600" s="751">
        <v>85013000</v>
      </c>
      <c r="G600" s="751">
        <v>0</v>
      </c>
      <c r="H600" s="751">
        <v>85013000</v>
      </c>
      <c r="I600" s="751">
        <v>0</v>
      </c>
      <c r="J600" s="751">
        <v>0</v>
      </c>
    </row>
    <row r="601" spans="1:10">
      <c r="A601" s="753" t="s">
        <v>83</v>
      </c>
      <c r="B601" s="753" t="s">
        <v>1068</v>
      </c>
      <c r="C601" s="753" t="s">
        <v>265</v>
      </c>
      <c r="D601" s="753" t="s">
        <v>269</v>
      </c>
      <c r="E601" s="757" t="s">
        <v>799</v>
      </c>
      <c r="F601" s="751">
        <v>455300000</v>
      </c>
      <c r="G601" s="751">
        <v>0</v>
      </c>
      <c r="H601" s="751">
        <v>455300000</v>
      </c>
      <c r="I601" s="751">
        <v>0</v>
      </c>
      <c r="J601" s="751">
        <v>0</v>
      </c>
    </row>
    <row r="602" spans="1:10">
      <c r="A602" s="753" t="s">
        <v>83</v>
      </c>
      <c r="B602" s="753" t="s">
        <v>1068</v>
      </c>
      <c r="C602" s="753" t="s">
        <v>495</v>
      </c>
      <c r="D602" s="753"/>
      <c r="E602" s="757" t="s">
        <v>496</v>
      </c>
      <c r="F602" s="751">
        <v>19376923</v>
      </c>
      <c r="G602" s="751">
        <v>0</v>
      </c>
      <c r="H602" s="751">
        <v>19376923</v>
      </c>
      <c r="I602" s="751">
        <v>0</v>
      </c>
      <c r="J602" s="751">
        <v>0</v>
      </c>
    </row>
    <row r="603" spans="1:10" ht="26.4">
      <c r="A603" s="753" t="s">
        <v>83</v>
      </c>
      <c r="B603" s="753" t="s">
        <v>1068</v>
      </c>
      <c r="C603" s="753" t="s">
        <v>495</v>
      </c>
      <c r="D603" s="753" t="s">
        <v>45</v>
      </c>
      <c r="E603" s="757" t="s">
        <v>473</v>
      </c>
      <c r="F603" s="751">
        <v>17702490</v>
      </c>
      <c r="G603" s="751">
        <v>0</v>
      </c>
      <c r="H603" s="751">
        <v>17702490</v>
      </c>
      <c r="I603" s="751">
        <v>0</v>
      </c>
      <c r="J603" s="751">
        <v>0</v>
      </c>
    </row>
    <row r="604" spans="1:10" ht="26.4">
      <c r="A604" s="753" t="s">
        <v>83</v>
      </c>
      <c r="B604" s="753" t="s">
        <v>1068</v>
      </c>
      <c r="C604" s="753" t="s">
        <v>495</v>
      </c>
      <c r="D604" s="753" t="s">
        <v>847</v>
      </c>
      <c r="E604" s="757" t="s">
        <v>848</v>
      </c>
      <c r="F604" s="751">
        <v>119795</v>
      </c>
      <c r="G604" s="751">
        <v>0</v>
      </c>
      <c r="H604" s="751">
        <v>119795</v>
      </c>
      <c r="I604" s="751">
        <v>0</v>
      </c>
      <c r="J604" s="751">
        <v>0</v>
      </c>
    </row>
    <row r="605" spans="1:10" ht="39.6">
      <c r="A605" s="753" t="s">
        <v>83</v>
      </c>
      <c r="B605" s="753" t="s">
        <v>1068</v>
      </c>
      <c r="C605" s="753" t="s">
        <v>495</v>
      </c>
      <c r="D605" s="753" t="s">
        <v>838</v>
      </c>
      <c r="E605" s="757" t="s">
        <v>839</v>
      </c>
      <c r="F605" s="751">
        <v>404638</v>
      </c>
      <c r="G605" s="751">
        <v>0</v>
      </c>
      <c r="H605" s="751">
        <v>404638</v>
      </c>
      <c r="I605" s="751">
        <v>0</v>
      </c>
      <c r="J605" s="751">
        <v>0</v>
      </c>
    </row>
    <row r="606" spans="1:10" ht="52.8">
      <c r="A606" s="753" t="s">
        <v>83</v>
      </c>
      <c r="B606" s="753" t="s">
        <v>1068</v>
      </c>
      <c r="C606" s="753" t="s">
        <v>495</v>
      </c>
      <c r="D606" s="753" t="s">
        <v>813</v>
      </c>
      <c r="E606" s="757" t="s">
        <v>2081</v>
      </c>
      <c r="F606" s="751">
        <v>1150000</v>
      </c>
      <c r="G606" s="751">
        <v>0</v>
      </c>
      <c r="H606" s="751">
        <v>1150000</v>
      </c>
      <c r="I606" s="751">
        <v>0</v>
      </c>
      <c r="J606" s="751">
        <v>0</v>
      </c>
    </row>
    <row r="607" spans="1:10">
      <c r="A607" s="753" t="s">
        <v>83</v>
      </c>
      <c r="B607" s="753" t="s">
        <v>1064</v>
      </c>
      <c r="C607" s="753"/>
      <c r="D607" s="753"/>
      <c r="E607" s="757" t="s">
        <v>1067</v>
      </c>
      <c r="F607" s="751">
        <v>13163727142</v>
      </c>
      <c r="G607" s="751">
        <v>0</v>
      </c>
      <c r="H607" s="751">
        <v>13150296077</v>
      </c>
      <c r="I607" s="751">
        <v>13102383</v>
      </c>
      <c r="J607" s="751">
        <v>328682</v>
      </c>
    </row>
    <row r="608" spans="1:10">
      <c r="A608" s="753" t="s">
        <v>83</v>
      </c>
      <c r="B608" s="753" t="s">
        <v>1064</v>
      </c>
      <c r="C608" s="753" t="s">
        <v>289</v>
      </c>
      <c r="D608" s="753"/>
      <c r="E608" s="757" t="s">
        <v>194</v>
      </c>
      <c r="F608" s="751">
        <v>1101070331</v>
      </c>
      <c r="G608" s="751">
        <v>0</v>
      </c>
      <c r="H608" s="751">
        <v>1101070331</v>
      </c>
      <c r="I608" s="751">
        <v>0</v>
      </c>
      <c r="J608" s="751">
        <v>0</v>
      </c>
    </row>
    <row r="609" spans="1:10" ht="52.8">
      <c r="A609" s="753" t="s">
        <v>83</v>
      </c>
      <c r="B609" s="753" t="s">
        <v>1064</v>
      </c>
      <c r="C609" s="753" t="s">
        <v>289</v>
      </c>
      <c r="D609" s="753" t="s">
        <v>482</v>
      </c>
      <c r="E609" s="757" t="s">
        <v>2042</v>
      </c>
      <c r="F609" s="751">
        <v>1101070331</v>
      </c>
      <c r="G609" s="751">
        <v>0</v>
      </c>
      <c r="H609" s="751">
        <v>1101070331</v>
      </c>
      <c r="I609" s="751">
        <v>0</v>
      </c>
      <c r="J609" s="751">
        <v>0</v>
      </c>
    </row>
    <row r="610" spans="1:10" ht="26.4">
      <c r="A610" s="753" t="s">
        <v>83</v>
      </c>
      <c r="B610" s="753" t="s">
        <v>1064</v>
      </c>
      <c r="C610" s="753" t="s">
        <v>486</v>
      </c>
      <c r="D610" s="753"/>
      <c r="E610" s="757" t="s">
        <v>487</v>
      </c>
      <c r="F610" s="751">
        <v>469545</v>
      </c>
      <c r="G610" s="751">
        <v>0</v>
      </c>
      <c r="H610" s="751">
        <v>0</v>
      </c>
      <c r="I610" s="751">
        <v>140863</v>
      </c>
      <c r="J610" s="751">
        <v>328682</v>
      </c>
    </row>
    <row r="611" spans="1:10" ht="26.4">
      <c r="A611" s="753" t="s">
        <v>83</v>
      </c>
      <c r="B611" s="753" t="s">
        <v>1064</v>
      </c>
      <c r="C611" s="753" t="s">
        <v>486</v>
      </c>
      <c r="D611" s="753" t="s">
        <v>488</v>
      </c>
      <c r="E611" s="757" t="s">
        <v>795</v>
      </c>
      <c r="F611" s="751">
        <v>469545</v>
      </c>
      <c r="G611" s="751">
        <v>0</v>
      </c>
      <c r="H611" s="751">
        <v>0</v>
      </c>
      <c r="I611" s="751">
        <v>140863</v>
      </c>
      <c r="J611" s="751">
        <v>328682</v>
      </c>
    </row>
    <row r="612" spans="1:10">
      <c r="A612" s="753" t="s">
        <v>83</v>
      </c>
      <c r="B612" s="753" t="s">
        <v>1064</v>
      </c>
      <c r="C612" s="753" t="s">
        <v>489</v>
      </c>
      <c r="D612" s="753"/>
      <c r="E612" s="757" t="s">
        <v>2043</v>
      </c>
      <c r="F612" s="751">
        <v>1049851568</v>
      </c>
      <c r="G612" s="751">
        <v>0</v>
      </c>
      <c r="H612" s="751">
        <v>1049851568</v>
      </c>
      <c r="I612" s="751">
        <v>0</v>
      </c>
      <c r="J612" s="751">
        <v>0</v>
      </c>
    </row>
    <row r="613" spans="1:10" ht="52.8">
      <c r="A613" s="753" t="s">
        <v>83</v>
      </c>
      <c r="B613" s="753" t="s">
        <v>1064</v>
      </c>
      <c r="C613" s="753" t="s">
        <v>489</v>
      </c>
      <c r="D613" s="753" t="s">
        <v>491</v>
      </c>
      <c r="E613" s="757" t="s">
        <v>2044</v>
      </c>
      <c r="F613" s="751">
        <v>1049851568</v>
      </c>
      <c r="G613" s="751">
        <v>0</v>
      </c>
      <c r="H613" s="751">
        <v>1049851568</v>
      </c>
      <c r="I613" s="751">
        <v>0</v>
      </c>
      <c r="J613" s="751">
        <v>0</v>
      </c>
    </row>
    <row r="614" spans="1:10" ht="39.6">
      <c r="A614" s="753" t="s">
        <v>83</v>
      </c>
      <c r="B614" s="753" t="s">
        <v>1064</v>
      </c>
      <c r="C614" s="753" t="s">
        <v>509</v>
      </c>
      <c r="D614" s="753"/>
      <c r="E614" s="757" t="s">
        <v>2124</v>
      </c>
      <c r="F614" s="751">
        <v>89402540</v>
      </c>
      <c r="G614" s="751">
        <v>0</v>
      </c>
      <c r="H614" s="751">
        <v>89402540</v>
      </c>
      <c r="I614" s="751">
        <v>0</v>
      </c>
      <c r="J614" s="751">
        <v>0</v>
      </c>
    </row>
    <row r="615" spans="1:10" ht="26.4">
      <c r="A615" s="753" t="s">
        <v>83</v>
      </c>
      <c r="B615" s="753" t="s">
        <v>1064</v>
      </c>
      <c r="C615" s="753" t="s">
        <v>509</v>
      </c>
      <c r="D615" s="753" t="s">
        <v>510</v>
      </c>
      <c r="E615" s="757" t="s">
        <v>2125</v>
      </c>
      <c r="F615" s="751">
        <v>89402540</v>
      </c>
      <c r="G615" s="751">
        <v>0</v>
      </c>
      <c r="H615" s="751">
        <v>89402540</v>
      </c>
      <c r="I615" s="751">
        <v>0</v>
      </c>
      <c r="J615" s="751">
        <v>0</v>
      </c>
    </row>
    <row r="616" spans="1:10" ht="26.4">
      <c r="A616" s="753" t="s">
        <v>83</v>
      </c>
      <c r="B616" s="753" t="s">
        <v>1064</v>
      </c>
      <c r="C616" s="753" t="s">
        <v>580</v>
      </c>
      <c r="D616" s="753"/>
      <c r="E616" s="757" t="s">
        <v>35</v>
      </c>
      <c r="F616" s="751">
        <v>3171069000</v>
      </c>
      <c r="G616" s="751">
        <v>0</v>
      </c>
      <c r="H616" s="751">
        <v>3171069000</v>
      </c>
      <c r="I616" s="751">
        <v>0</v>
      </c>
      <c r="J616" s="751">
        <v>0</v>
      </c>
    </row>
    <row r="617" spans="1:10" ht="52.8">
      <c r="A617" s="753" t="s">
        <v>83</v>
      </c>
      <c r="B617" s="753" t="s">
        <v>1064</v>
      </c>
      <c r="C617" s="753" t="s">
        <v>580</v>
      </c>
      <c r="D617" s="753" t="s">
        <v>1150</v>
      </c>
      <c r="E617" s="757" t="s">
        <v>2137</v>
      </c>
      <c r="F617" s="751">
        <v>3171069000</v>
      </c>
      <c r="G617" s="751">
        <v>0</v>
      </c>
      <c r="H617" s="751">
        <v>3171069000</v>
      </c>
      <c r="I617" s="751">
        <v>0</v>
      </c>
      <c r="J617" s="751">
        <v>0</v>
      </c>
    </row>
    <row r="618" spans="1:10" ht="26.4">
      <c r="A618" s="753" t="s">
        <v>83</v>
      </c>
      <c r="B618" s="753" t="s">
        <v>1064</v>
      </c>
      <c r="C618" s="753" t="s">
        <v>505</v>
      </c>
      <c r="D618" s="753"/>
      <c r="E618" s="757" t="s">
        <v>506</v>
      </c>
      <c r="F618" s="751">
        <v>5707060000</v>
      </c>
      <c r="G618" s="751">
        <v>0</v>
      </c>
      <c r="H618" s="751">
        <v>5707060000</v>
      </c>
      <c r="I618" s="751">
        <v>0</v>
      </c>
      <c r="J618" s="751">
        <v>0</v>
      </c>
    </row>
    <row r="619" spans="1:10" ht="66">
      <c r="A619" s="753" t="s">
        <v>83</v>
      </c>
      <c r="B619" s="753" t="s">
        <v>1064</v>
      </c>
      <c r="C619" s="753" t="s">
        <v>505</v>
      </c>
      <c r="D619" s="753" t="s">
        <v>1096</v>
      </c>
      <c r="E619" s="757" t="s">
        <v>2057</v>
      </c>
      <c r="F619" s="751">
        <v>5704060000</v>
      </c>
      <c r="G619" s="751">
        <v>0</v>
      </c>
      <c r="H619" s="751">
        <v>5704060000</v>
      </c>
      <c r="I619" s="751">
        <v>0</v>
      </c>
      <c r="J619" s="751">
        <v>0</v>
      </c>
    </row>
    <row r="620" spans="1:10">
      <c r="A620" s="753" t="s">
        <v>83</v>
      </c>
      <c r="B620" s="753" t="s">
        <v>1064</v>
      </c>
      <c r="C620" s="753" t="s">
        <v>505</v>
      </c>
      <c r="D620" s="753" t="s">
        <v>833</v>
      </c>
      <c r="E620" s="757" t="s">
        <v>834</v>
      </c>
      <c r="F620" s="751">
        <v>3000000</v>
      </c>
      <c r="G620" s="751">
        <v>0</v>
      </c>
      <c r="H620" s="751">
        <v>3000000</v>
      </c>
      <c r="I620" s="751">
        <v>0</v>
      </c>
      <c r="J620" s="751">
        <v>0</v>
      </c>
    </row>
    <row r="621" spans="1:10" ht="26.4">
      <c r="A621" s="753" t="s">
        <v>83</v>
      </c>
      <c r="B621" s="753" t="s">
        <v>1064</v>
      </c>
      <c r="C621" s="753" t="s">
        <v>278</v>
      </c>
      <c r="D621" s="753"/>
      <c r="E621" s="757" t="s">
        <v>2063</v>
      </c>
      <c r="F621" s="751">
        <v>26861560</v>
      </c>
      <c r="G621" s="751">
        <v>0</v>
      </c>
      <c r="H621" s="751">
        <v>13900040</v>
      </c>
      <c r="I621" s="751">
        <v>12961520</v>
      </c>
      <c r="J621" s="751">
        <v>0</v>
      </c>
    </row>
    <row r="622" spans="1:10">
      <c r="A622" s="753" t="s">
        <v>83</v>
      </c>
      <c r="B622" s="753" t="s">
        <v>1064</v>
      </c>
      <c r="C622" s="753" t="s">
        <v>278</v>
      </c>
      <c r="D622" s="753" t="s">
        <v>279</v>
      </c>
      <c r="E622" s="757" t="s">
        <v>2064</v>
      </c>
      <c r="F622" s="751">
        <v>26861560</v>
      </c>
      <c r="G622" s="751">
        <v>0</v>
      </c>
      <c r="H622" s="751">
        <v>13900040</v>
      </c>
      <c r="I622" s="751">
        <v>12961520</v>
      </c>
      <c r="J622" s="751">
        <v>0</v>
      </c>
    </row>
    <row r="623" spans="1:10">
      <c r="A623" s="753" t="s">
        <v>83</v>
      </c>
      <c r="B623" s="753" t="s">
        <v>1064</v>
      </c>
      <c r="C623" s="753" t="s">
        <v>265</v>
      </c>
      <c r="D623" s="753"/>
      <c r="E623" s="757" t="s">
        <v>266</v>
      </c>
      <c r="F623" s="751">
        <v>1088940000</v>
      </c>
      <c r="G623" s="751">
        <v>0</v>
      </c>
      <c r="H623" s="751">
        <v>1088940000</v>
      </c>
      <c r="I623" s="751">
        <v>0</v>
      </c>
      <c r="J623" s="751">
        <v>0</v>
      </c>
    </row>
    <row r="624" spans="1:10" ht="26.4">
      <c r="A624" s="753" t="s">
        <v>83</v>
      </c>
      <c r="B624" s="753" t="s">
        <v>1064</v>
      </c>
      <c r="C624" s="753" t="s">
        <v>265</v>
      </c>
      <c r="D624" s="753" t="s">
        <v>267</v>
      </c>
      <c r="E624" s="757" t="s">
        <v>2058</v>
      </c>
      <c r="F624" s="751">
        <v>6271000</v>
      </c>
      <c r="G624" s="751">
        <v>0</v>
      </c>
      <c r="H624" s="751">
        <v>6271000</v>
      </c>
      <c r="I624" s="751">
        <v>0</v>
      </c>
      <c r="J624" s="751">
        <v>0</v>
      </c>
    </row>
    <row r="625" spans="1:10">
      <c r="A625" s="753" t="s">
        <v>83</v>
      </c>
      <c r="B625" s="753" t="s">
        <v>1064</v>
      </c>
      <c r="C625" s="753" t="s">
        <v>265</v>
      </c>
      <c r="D625" s="753" t="s">
        <v>269</v>
      </c>
      <c r="E625" s="757" t="s">
        <v>799</v>
      </c>
      <c r="F625" s="751">
        <v>1082669000</v>
      </c>
      <c r="G625" s="751">
        <v>0</v>
      </c>
      <c r="H625" s="751">
        <v>1082669000</v>
      </c>
      <c r="I625" s="751">
        <v>0</v>
      </c>
      <c r="J625" s="751">
        <v>0</v>
      </c>
    </row>
    <row r="626" spans="1:10">
      <c r="A626" s="753" t="s">
        <v>83</v>
      </c>
      <c r="B626" s="753" t="s">
        <v>1064</v>
      </c>
      <c r="C626" s="753" t="s">
        <v>495</v>
      </c>
      <c r="D626" s="753"/>
      <c r="E626" s="757" t="s">
        <v>496</v>
      </c>
      <c r="F626" s="751">
        <v>929002598</v>
      </c>
      <c r="G626" s="751">
        <v>0</v>
      </c>
      <c r="H626" s="751">
        <v>929002598</v>
      </c>
      <c r="I626" s="751">
        <v>0</v>
      </c>
      <c r="J626" s="751">
        <v>0</v>
      </c>
    </row>
    <row r="627" spans="1:10" ht="26.4">
      <c r="A627" s="753" t="s">
        <v>83</v>
      </c>
      <c r="B627" s="753" t="s">
        <v>1064</v>
      </c>
      <c r="C627" s="753" t="s">
        <v>495</v>
      </c>
      <c r="D627" s="753" t="s">
        <v>45</v>
      </c>
      <c r="E627" s="757" t="s">
        <v>473</v>
      </c>
      <c r="F627" s="751">
        <v>898639479</v>
      </c>
      <c r="G627" s="751">
        <v>0</v>
      </c>
      <c r="H627" s="751">
        <v>898639479</v>
      </c>
      <c r="I627" s="751">
        <v>0</v>
      </c>
      <c r="J627" s="751">
        <v>0</v>
      </c>
    </row>
    <row r="628" spans="1:10" ht="66">
      <c r="A628" s="753" t="s">
        <v>83</v>
      </c>
      <c r="B628" s="753" t="s">
        <v>1064</v>
      </c>
      <c r="C628" s="753" t="s">
        <v>495</v>
      </c>
      <c r="D628" s="753" t="s">
        <v>836</v>
      </c>
      <c r="E628" s="757" t="s">
        <v>837</v>
      </c>
      <c r="F628" s="751">
        <v>15686</v>
      </c>
      <c r="G628" s="751">
        <v>0</v>
      </c>
      <c r="H628" s="751">
        <v>15686</v>
      </c>
      <c r="I628" s="751">
        <v>0</v>
      </c>
      <c r="J628" s="751">
        <v>0</v>
      </c>
    </row>
    <row r="629" spans="1:10" ht="39.6">
      <c r="A629" s="753" t="s">
        <v>83</v>
      </c>
      <c r="B629" s="753" t="s">
        <v>1064</v>
      </c>
      <c r="C629" s="753" t="s">
        <v>495</v>
      </c>
      <c r="D629" s="753" t="s">
        <v>838</v>
      </c>
      <c r="E629" s="757" t="s">
        <v>839</v>
      </c>
      <c r="F629" s="751">
        <v>347433</v>
      </c>
      <c r="G629" s="751">
        <v>0</v>
      </c>
      <c r="H629" s="751">
        <v>347433</v>
      </c>
      <c r="I629" s="751">
        <v>0</v>
      </c>
      <c r="J629" s="751">
        <v>0</v>
      </c>
    </row>
    <row r="630" spans="1:10" ht="52.8">
      <c r="A630" s="753" t="s">
        <v>83</v>
      </c>
      <c r="B630" s="753" t="s">
        <v>1064</v>
      </c>
      <c r="C630" s="753" t="s">
        <v>495</v>
      </c>
      <c r="D630" s="753" t="s">
        <v>46</v>
      </c>
      <c r="E630" s="757" t="s">
        <v>2061</v>
      </c>
      <c r="F630" s="751">
        <v>30000000</v>
      </c>
      <c r="G630" s="751">
        <v>0</v>
      </c>
      <c r="H630" s="751">
        <v>30000000</v>
      </c>
      <c r="I630" s="751">
        <v>0</v>
      </c>
      <c r="J630" s="751">
        <v>0</v>
      </c>
    </row>
    <row r="631" spans="1:10">
      <c r="A631" s="753" t="s">
        <v>83</v>
      </c>
      <c r="B631" s="753" t="s">
        <v>1060</v>
      </c>
      <c r="C631" s="753"/>
      <c r="D631" s="753"/>
      <c r="E631" s="757" t="s">
        <v>1063</v>
      </c>
      <c r="F631" s="751">
        <v>610402893</v>
      </c>
      <c r="G631" s="751">
        <v>600000</v>
      </c>
      <c r="H631" s="751">
        <v>600098593</v>
      </c>
      <c r="I631" s="751">
        <v>9704300</v>
      </c>
      <c r="J631" s="751">
        <v>0</v>
      </c>
    </row>
    <row r="632" spans="1:10">
      <c r="A632" s="753" t="s">
        <v>83</v>
      </c>
      <c r="B632" s="753" t="s">
        <v>1060</v>
      </c>
      <c r="C632" s="753" t="s">
        <v>289</v>
      </c>
      <c r="D632" s="753"/>
      <c r="E632" s="757" t="s">
        <v>194</v>
      </c>
      <c r="F632" s="751">
        <v>288538772</v>
      </c>
      <c r="G632" s="751">
        <v>0</v>
      </c>
      <c r="H632" s="751">
        <v>283686622</v>
      </c>
      <c r="I632" s="751">
        <v>4852150</v>
      </c>
      <c r="J632" s="751">
        <v>0</v>
      </c>
    </row>
    <row r="633" spans="1:10" ht="52.8">
      <c r="A633" s="753" t="s">
        <v>83</v>
      </c>
      <c r="B633" s="753" t="s">
        <v>1060</v>
      </c>
      <c r="C633" s="753" t="s">
        <v>289</v>
      </c>
      <c r="D633" s="753" t="s">
        <v>482</v>
      </c>
      <c r="E633" s="757" t="s">
        <v>2042</v>
      </c>
      <c r="F633" s="751">
        <v>288538772</v>
      </c>
      <c r="G633" s="751">
        <v>0</v>
      </c>
      <c r="H633" s="751">
        <v>283686622</v>
      </c>
      <c r="I633" s="751">
        <v>4852150</v>
      </c>
      <c r="J633" s="751">
        <v>0</v>
      </c>
    </row>
    <row r="634" spans="1:10">
      <c r="A634" s="753" t="s">
        <v>83</v>
      </c>
      <c r="B634" s="753" t="s">
        <v>1060</v>
      </c>
      <c r="C634" s="753" t="s">
        <v>489</v>
      </c>
      <c r="D634" s="753"/>
      <c r="E634" s="757" t="s">
        <v>2043</v>
      </c>
      <c r="F634" s="751">
        <v>186600696</v>
      </c>
      <c r="G634" s="751">
        <v>0</v>
      </c>
      <c r="H634" s="751">
        <v>181748546</v>
      </c>
      <c r="I634" s="751">
        <v>4852150</v>
      </c>
      <c r="J634" s="751">
        <v>0</v>
      </c>
    </row>
    <row r="635" spans="1:10" ht="52.8">
      <c r="A635" s="753" t="s">
        <v>83</v>
      </c>
      <c r="B635" s="753" t="s">
        <v>1060</v>
      </c>
      <c r="C635" s="753" t="s">
        <v>489</v>
      </c>
      <c r="D635" s="753" t="s">
        <v>491</v>
      </c>
      <c r="E635" s="757" t="s">
        <v>2044</v>
      </c>
      <c r="F635" s="751">
        <v>186600696</v>
      </c>
      <c r="G635" s="751">
        <v>0</v>
      </c>
      <c r="H635" s="751">
        <v>181748546</v>
      </c>
      <c r="I635" s="751">
        <v>4852150</v>
      </c>
      <c r="J635" s="751">
        <v>0</v>
      </c>
    </row>
    <row r="636" spans="1:10">
      <c r="A636" s="753" t="s">
        <v>83</v>
      </c>
      <c r="B636" s="753" t="s">
        <v>1060</v>
      </c>
      <c r="C636" s="753" t="s">
        <v>824</v>
      </c>
      <c r="D636" s="753"/>
      <c r="E636" s="757" t="s">
        <v>2045</v>
      </c>
      <c r="F636" s="751">
        <v>115600000</v>
      </c>
      <c r="G636" s="751">
        <v>0</v>
      </c>
      <c r="H636" s="751">
        <v>115600000</v>
      </c>
      <c r="I636" s="751">
        <v>0</v>
      </c>
      <c r="J636" s="751">
        <v>0</v>
      </c>
    </row>
    <row r="637" spans="1:10" ht="39.6">
      <c r="A637" s="753" t="s">
        <v>83</v>
      </c>
      <c r="B637" s="753" t="s">
        <v>1060</v>
      </c>
      <c r="C637" s="753" t="s">
        <v>824</v>
      </c>
      <c r="D637" s="753" t="s">
        <v>1166</v>
      </c>
      <c r="E637" s="757" t="s">
        <v>1167</v>
      </c>
      <c r="F637" s="751">
        <v>115600000</v>
      </c>
      <c r="G637" s="751">
        <v>0</v>
      </c>
      <c r="H637" s="751">
        <v>115600000</v>
      </c>
      <c r="I637" s="751">
        <v>0</v>
      </c>
      <c r="J637" s="751">
        <v>0</v>
      </c>
    </row>
    <row r="638" spans="1:10" ht="26.4">
      <c r="A638" s="753" t="s">
        <v>83</v>
      </c>
      <c r="B638" s="753" t="s">
        <v>1060</v>
      </c>
      <c r="C638" s="753" t="s">
        <v>505</v>
      </c>
      <c r="D638" s="753"/>
      <c r="E638" s="757" t="s">
        <v>506</v>
      </c>
      <c r="F638" s="751">
        <v>9000000</v>
      </c>
      <c r="G638" s="751">
        <v>0</v>
      </c>
      <c r="H638" s="751">
        <v>9000000</v>
      </c>
      <c r="I638" s="751">
        <v>0</v>
      </c>
      <c r="J638" s="751">
        <v>0</v>
      </c>
    </row>
    <row r="639" spans="1:10">
      <c r="A639" s="753" t="s">
        <v>83</v>
      </c>
      <c r="B639" s="753" t="s">
        <v>1060</v>
      </c>
      <c r="C639" s="753" t="s">
        <v>505</v>
      </c>
      <c r="D639" s="753" t="s">
        <v>833</v>
      </c>
      <c r="E639" s="757" t="s">
        <v>834</v>
      </c>
      <c r="F639" s="751">
        <v>9000000</v>
      </c>
      <c r="G639" s="751">
        <v>0</v>
      </c>
      <c r="H639" s="751">
        <v>9000000</v>
      </c>
      <c r="I639" s="751">
        <v>0</v>
      </c>
      <c r="J639" s="751">
        <v>0</v>
      </c>
    </row>
    <row r="640" spans="1:10">
      <c r="A640" s="753" t="s">
        <v>83</v>
      </c>
      <c r="B640" s="753" t="s">
        <v>1060</v>
      </c>
      <c r="C640" s="753" t="s">
        <v>265</v>
      </c>
      <c r="D640" s="753"/>
      <c r="E640" s="757" t="s">
        <v>266</v>
      </c>
      <c r="F640" s="751">
        <v>600000</v>
      </c>
      <c r="G640" s="751">
        <v>600000</v>
      </c>
      <c r="H640" s="751">
        <v>0</v>
      </c>
      <c r="I640" s="751">
        <v>0</v>
      </c>
      <c r="J640" s="751">
        <v>0</v>
      </c>
    </row>
    <row r="641" spans="1:10" ht="79.2">
      <c r="A641" s="753" t="s">
        <v>83</v>
      </c>
      <c r="B641" s="753" t="s">
        <v>1060</v>
      </c>
      <c r="C641" s="753" t="s">
        <v>265</v>
      </c>
      <c r="D641" s="753" t="s">
        <v>494</v>
      </c>
      <c r="E641" s="757" t="s">
        <v>2079</v>
      </c>
      <c r="F641" s="751">
        <v>600000</v>
      </c>
      <c r="G641" s="751">
        <v>600000</v>
      </c>
      <c r="H641" s="751">
        <v>0</v>
      </c>
      <c r="I641" s="751">
        <v>0</v>
      </c>
      <c r="J641" s="751">
        <v>0</v>
      </c>
    </row>
    <row r="642" spans="1:10">
      <c r="A642" s="753" t="s">
        <v>83</v>
      </c>
      <c r="B642" s="753" t="s">
        <v>1060</v>
      </c>
      <c r="C642" s="753" t="s">
        <v>495</v>
      </c>
      <c r="D642" s="753"/>
      <c r="E642" s="757" t="s">
        <v>496</v>
      </c>
      <c r="F642" s="751">
        <v>10063425</v>
      </c>
      <c r="G642" s="751">
        <v>0</v>
      </c>
      <c r="H642" s="751">
        <v>10063425</v>
      </c>
      <c r="I642" s="751">
        <v>0</v>
      </c>
      <c r="J642" s="751">
        <v>0</v>
      </c>
    </row>
    <row r="643" spans="1:10" ht="26.4">
      <c r="A643" s="753" t="s">
        <v>83</v>
      </c>
      <c r="B643" s="753" t="s">
        <v>1060</v>
      </c>
      <c r="C643" s="753" t="s">
        <v>495</v>
      </c>
      <c r="D643" s="753" t="s">
        <v>45</v>
      </c>
      <c r="E643" s="757" t="s">
        <v>473</v>
      </c>
      <c r="F643" s="751">
        <v>6506000</v>
      </c>
      <c r="G643" s="751">
        <v>0</v>
      </c>
      <c r="H643" s="751">
        <v>6506000</v>
      </c>
      <c r="I643" s="751">
        <v>0</v>
      </c>
      <c r="J643" s="751">
        <v>0</v>
      </c>
    </row>
    <row r="644" spans="1:10" ht="66">
      <c r="A644" s="753" t="s">
        <v>83</v>
      </c>
      <c r="B644" s="753" t="s">
        <v>1060</v>
      </c>
      <c r="C644" s="753" t="s">
        <v>495</v>
      </c>
      <c r="D644" s="753" t="s">
        <v>836</v>
      </c>
      <c r="E644" s="757" t="s">
        <v>837</v>
      </c>
      <c r="F644" s="751">
        <v>2208979</v>
      </c>
      <c r="G644" s="751">
        <v>0</v>
      </c>
      <c r="H644" s="751">
        <v>2208979</v>
      </c>
      <c r="I644" s="751">
        <v>0</v>
      </c>
      <c r="J644" s="751">
        <v>0</v>
      </c>
    </row>
    <row r="645" spans="1:10" ht="39.6">
      <c r="A645" s="753" t="s">
        <v>83</v>
      </c>
      <c r="B645" s="753" t="s">
        <v>1060</v>
      </c>
      <c r="C645" s="753" t="s">
        <v>495</v>
      </c>
      <c r="D645" s="753" t="s">
        <v>838</v>
      </c>
      <c r="E645" s="757" t="s">
        <v>839</v>
      </c>
      <c r="F645" s="751">
        <v>1196946</v>
      </c>
      <c r="G645" s="751">
        <v>0</v>
      </c>
      <c r="H645" s="751">
        <v>1196946</v>
      </c>
      <c r="I645" s="751">
        <v>0</v>
      </c>
      <c r="J645" s="751">
        <v>0</v>
      </c>
    </row>
    <row r="646" spans="1:10" ht="52.8">
      <c r="A646" s="753" t="s">
        <v>83</v>
      </c>
      <c r="B646" s="753" t="s">
        <v>1060</v>
      </c>
      <c r="C646" s="753" t="s">
        <v>495</v>
      </c>
      <c r="D646" s="753" t="s">
        <v>813</v>
      </c>
      <c r="E646" s="757" t="s">
        <v>2081</v>
      </c>
      <c r="F646" s="751">
        <v>151500</v>
      </c>
      <c r="G646" s="751">
        <v>0</v>
      </c>
      <c r="H646" s="751">
        <v>151500</v>
      </c>
      <c r="I646" s="751">
        <v>0</v>
      </c>
      <c r="J646" s="751">
        <v>0</v>
      </c>
    </row>
    <row r="647" spans="1:10">
      <c r="A647" s="753" t="s">
        <v>83</v>
      </c>
      <c r="B647" s="753" t="s">
        <v>347</v>
      </c>
      <c r="C647" s="753"/>
      <c r="D647" s="753"/>
      <c r="E647" s="757" t="s">
        <v>348</v>
      </c>
      <c r="F647" s="751">
        <v>1857871920</v>
      </c>
      <c r="G647" s="751">
        <v>10879000</v>
      </c>
      <c r="H647" s="751">
        <v>1842067800</v>
      </c>
      <c r="I647" s="751">
        <v>2472320</v>
      </c>
      <c r="J647" s="751">
        <v>2452800</v>
      </c>
    </row>
    <row r="648" spans="1:10">
      <c r="A648" s="753" t="s">
        <v>83</v>
      </c>
      <c r="B648" s="753" t="s">
        <v>347</v>
      </c>
      <c r="C648" s="753" t="s">
        <v>498</v>
      </c>
      <c r="D648" s="753"/>
      <c r="E648" s="757" t="s">
        <v>216</v>
      </c>
      <c r="F648" s="751">
        <v>36888200</v>
      </c>
      <c r="G648" s="751">
        <v>0</v>
      </c>
      <c r="H648" s="751">
        <v>36888200</v>
      </c>
      <c r="I648" s="751">
        <v>0</v>
      </c>
      <c r="J648" s="751">
        <v>0</v>
      </c>
    </row>
    <row r="649" spans="1:10" ht="26.4">
      <c r="A649" s="753" t="s">
        <v>83</v>
      </c>
      <c r="B649" s="753" t="s">
        <v>347</v>
      </c>
      <c r="C649" s="753" t="s">
        <v>498</v>
      </c>
      <c r="D649" s="753" t="s">
        <v>499</v>
      </c>
      <c r="E649" s="757" t="s">
        <v>792</v>
      </c>
      <c r="F649" s="751">
        <v>36888200</v>
      </c>
      <c r="G649" s="751">
        <v>0</v>
      </c>
      <c r="H649" s="751">
        <v>36888200</v>
      </c>
      <c r="I649" s="751">
        <v>0</v>
      </c>
      <c r="J649" s="751">
        <v>0</v>
      </c>
    </row>
    <row r="650" spans="1:10">
      <c r="A650" s="753" t="s">
        <v>83</v>
      </c>
      <c r="B650" s="753" t="s">
        <v>347</v>
      </c>
      <c r="C650" s="753" t="s">
        <v>289</v>
      </c>
      <c r="D650" s="753"/>
      <c r="E650" s="757" t="s">
        <v>194</v>
      </c>
      <c r="F650" s="751">
        <v>493167958</v>
      </c>
      <c r="G650" s="751">
        <v>0</v>
      </c>
      <c r="H650" s="751">
        <v>492167958</v>
      </c>
      <c r="I650" s="751">
        <v>1000000</v>
      </c>
      <c r="J650" s="751">
        <v>0</v>
      </c>
    </row>
    <row r="651" spans="1:10" ht="52.8">
      <c r="A651" s="753" t="s">
        <v>83</v>
      </c>
      <c r="B651" s="753" t="s">
        <v>347</v>
      </c>
      <c r="C651" s="753" t="s">
        <v>289</v>
      </c>
      <c r="D651" s="753" t="s">
        <v>482</v>
      </c>
      <c r="E651" s="757" t="s">
        <v>2042</v>
      </c>
      <c r="F651" s="751">
        <v>493167958</v>
      </c>
      <c r="G651" s="751">
        <v>0</v>
      </c>
      <c r="H651" s="751">
        <v>492167958</v>
      </c>
      <c r="I651" s="751">
        <v>1000000</v>
      </c>
      <c r="J651" s="751">
        <v>0</v>
      </c>
    </row>
    <row r="652" spans="1:10" ht="39.6">
      <c r="A652" s="753" t="s">
        <v>83</v>
      </c>
      <c r="B652" s="753" t="s">
        <v>347</v>
      </c>
      <c r="C652" s="753" t="s">
        <v>286</v>
      </c>
      <c r="D652" s="753"/>
      <c r="E652" s="757" t="s">
        <v>2083</v>
      </c>
      <c r="F652" s="751">
        <v>23031680</v>
      </c>
      <c r="G652" s="751">
        <v>0</v>
      </c>
      <c r="H652" s="751">
        <v>19107200</v>
      </c>
      <c r="I652" s="751">
        <v>1471680</v>
      </c>
      <c r="J652" s="751">
        <v>2452800</v>
      </c>
    </row>
    <row r="653" spans="1:10" ht="52.8">
      <c r="A653" s="753" t="s">
        <v>83</v>
      </c>
      <c r="B653" s="753" t="s">
        <v>347</v>
      </c>
      <c r="C653" s="753" t="s">
        <v>286</v>
      </c>
      <c r="D653" s="753" t="s">
        <v>2098</v>
      </c>
      <c r="E653" s="757" t="s">
        <v>2099</v>
      </c>
      <c r="F653" s="751">
        <v>23031680</v>
      </c>
      <c r="G653" s="751">
        <v>0</v>
      </c>
      <c r="H653" s="751">
        <v>19107200</v>
      </c>
      <c r="I653" s="751">
        <v>1471680</v>
      </c>
      <c r="J653" s="751">
        <v>2452800</v>
      </c>
    </row>
    <row r="654" spans="1:10">
      <c r="A654" s="753" t="s">
        <v>83</v>
      </c>
      <c r="B654" s="753" t="s">
        <v>347</v>
      </c>
      <c r="C654" s="753" t="s">
        <v>489</v>
      </c>
      <c r="D654" s="753"/>
      <c r="E654" s="757" t="s">
        <v>2043</v>
      </c>
      <c r="F654" s="751">
        <v>280605939</v>
      </c>
      <c r="G654" s="751">
        <v>0</v>
      </c>
      <c r="H654" s="751">
        <v>280605939</v>
      </c>
      <c r="I654" s="751">
        <v>0</v>
      </c>
      <c r="J654" s="751">
        <v>0</v>
      </c>
    </row>
    <row r="655" spans="1:10" ht="52.8">
      <c r="A655" s="753" t="s">
        <v>83</v>
      </c>
      <c r="B655" s="753" t="s">
        <v>347</v>
      </c>
      <c r="C655" s="753" t="s">
        <v>489</v>
      </c>
      <c r="D655" s="753" t="s">
        <v>491</v>
      </c>
      <c r="E655" s="757" t="s">
        <v>2044</v>
      </c>
      <c r="F655" s="751">
        <v>280605939</v>
      </c>
      <c r="G655" s="751">
        <v>0</v>
      </c>
      <c r="H655" s="751">
        <v>280605939</v>
      </c>
      <c r="I655" s="751">
        <v>0</v>
      </c>
      <c r="J655" s="751">
        <v>0</v>
      </c>
    </row>
    <row r="656" spans="1:10">
      <c r="A656" s="753" t="s">
        <v>83</v>
      </c>
      <c r="B656" s="753" t="s">
        <v>347</v>
      </c>
      <c r="C656" s="753" t="s">
        <v>824</v>
      </c>
      <c r="D656" s="753"/>
      <c r="E656" s="757" t="s">
        <v>2045</v>
      </c>
      <c r="F656" s="751">
        <v>139481000</v>
      </c>
      <c r="G656" s="751">
        <v>0</v>
      </c>
      <c r="H656" s="751">
        <v>139481000</v>
      </c>
      <c r="I656" s="751">
        <v>0</v>
      </c>
      <c r="J656" s="751">
        <v>0</v>
      </c>
    </row>
    <row r="657" spans="1:10" ht="39.6">
      <c r="A657" s="753" t="s">
        <v>83</v>
      </c>
      <c r="B657" s="753" t="s">
        <v>347</v>
      </c>
      <c r="C657" s="753" t="s">
        <v>824</v>
      </c>
      <c r="D657" s="753" t="s">
        <v>1166</v>
      </c>
      <c r="E657" s="757" t="s">
        <v>1167</v>
      </c>
      <c r="F657" s="751">
        <v>139481000</v>
      </c>
      <c r="G657" s="751">
        <v>0</v>
      </c>
      <c r="H657" s="751">
        <v>139481000</v>
      </c>
      <c r="I657" s="751">
        <v>0</v>
      </c>
      <c r="J657" s="751">
        <v>0</v>
      </c>
    </row>
    <row r="658" spans="1:10">
      <c r="A658" s="753" t="s">
        <v>83</v>
      </c>
      <c r="B658" s="753" t="s">
        <v>347</v>
      </c>
      <c r="C658" s="753" t="s">
        <v>312</v>
      </c>
      <c r="D658" s="753"/>
      <c r="E658" s="757" t="s">
        <v>313</v>
      </c>
      <c r="F658" s="751">
        <v>702769555</v>
      </c>
      <c r="G658" s="751">
        <v>0</v>
      </c>
      <c r="H658" s="751">
        <v>702769555</v>
      </c>
      <c r="I658" s="751">
        <v>0</v>
      </c>
      <c r="J658" s="751">
        <v>0</v>
      </c>
    </row>
    <row r="659" spans="1:10" ht="39.6">
      <c r="A659" s="753" t="s">
        <v>83</v>
      </c>
      <c r="B659" s="753" t="s">
        <v>347</v>
      </c>
      <c r="C659" s="753" t="s">
        <v>312</v>
      </c>
      <c r="D659" s="753" t="s">
        <v>1153</v>
      </c>
      <c r="E659" s="757" t="s">
        <v>2139</v>
      </c>
      <c r="F659" s="751">
        <v>600310000</v>
      </c>
      <c r="G659" s="751">
        <v>0</v>
      </c>
      <c r="H659" s="751">
        <v>600310000</v>
      </c>
      <c r="I659" s="751">
        <v>0</v>
      </c>
      <c r="J659" s="751">
        <v>0</v>
      </c>
    </row>
    <row r="660" spans="1:10" ht="26.4">
      <c r="A660" s="753" t="s">
        <v>83</v>
      </c>
      <c r="B660" s="753" t="s">
        <v>347</v>
      </c>
      <c r="C660" s="753" t="s">
        <v>312</v>
      </c>
      <c r="D660" s="753" t="s">
        <v>2140</v>
      </c>
      <c r="E660" s="757" t="s">
        <v>2141</v>
      </c>
      <c r="F660" s="751">
        <v>40459055</v>
      </c>
      <c r="G660" s="751">
        <v>0</v>
      </c>
      <c r="H660" s="751">
        <v>40459055</v>
      </c>
      <c r="I660" s="751">
        <v>0</v>
      </c>
      <c r="J660" s="751">
        <v>0</v>
      </c>
    </row>
    <row r="661" spans="1:10" ht="39.6">
      <c r="A661" s="753" t="s">
        <v>83</v>
      </c>
      <c r="B661" s="753" t="s">
        <v>347</v>
      </c>
      <c r="C661" s="753" t="s">
        <v>312</v>
      </c>
      <c r="D661" s="753" t="s">
        <v>2142</v>
      </c>
      <c r="E661" s="757" t="s">
        <v>2143</v>
      </c>
      <c r="F661" s="751">
        <v>62000500</v>
      </c>
      <c r="G661" s="751">
        <v>0</v>
      </c>
      <c r="H661" s="751">
        <v>62000500</v>
      </c>
      <c r="I661" s="751">
        <v>0</v>
      </c>
      <c r="J661" s="751">
        <v>0</v>
      </c>
    </row>
    <row r="662" spans="1:10" ht="26.4">
      <c r="A662" s="753" t="s">
        <v>83</v>
      </c>
      <c r="B662" s="753" t="s">
        <v>347</v>
      </c>
      <c r="C662" s="753" t="s">
        <v>505</v>
      </c>
      <c r="D662" s="753"/>
      <c r="E662" s="757" t="s">
        <v>506</v>
      </c>
      <c r="F662" s="751">
        <v>8000000</v>
      </c>
      <c r="G662" s="751">
        <v>0</v>
      </c>
      <c r="H662" s="751">
        <v>8000000</v>
      </c>
      <c r="I662" s="751">
        <v>0</v>
      </c>
      <c r="J662" s="751">
        <v>0</v>
      </c>
    </row>
    <row r="663" spans="1:10">
      <c r="A663" s="753" t="s">
        <v>83</v>
      </c>
      <c r="B663" s="753" t="s">
        <v>347</v>
      </c>
      <c r="C663" s="753" t="s">
        <v>505</v>
      </c>
      <c r="D663" s="753" t="s">
        <v>833</v>
      </c>
      <c r="E663" s="757" t="s">
        <v>834</v>
      </c>
      <c r="F663" s="751">
        <v>8000000</v>
      </c>
      <c r="G663" s="751">
        <v>0</v>
      </c>
      <c r="H663" s="751">
        <v>8000000</v>
      </c>
      <c r="I663" s="751">
        <v>0</v>
      </c>
      <c r="J663" s="751">
        <v>0</v>
      </c>
    </row>
    <row r="664" spans="1:10">
      <c r="A664" s="753" t="s">
        <v>83</v>
      </c>
      <c r="B664" s="753" t="s">
        <v>347</v>
      </c>
      <c r="C664" s="753" t="s">
        <v>265</v>
      </c>
      <c r="D664" s="753"/>
      <c r="E664" s="757" t="s">
        <v>266</v>
      </c>
      <c r="F664" s="751">
        <v>39591000</v>
      </c>
      <c r="G664" s="751">
        <v>10879000</v>
      </c>
      <c r="H664" s="751">
        <v>28712000</v>
      </c>
      <c r="I664" s="751">
        <v>0</v>
      </c>
      <c r="J664" s="751">
        <v>0</v>
      </c>
    </row>
    <row r="665" spans="1:10" ht="79.2">
      <c r="A665" s="753" t="s">
        <v>83</v>
      </c>
      <c r="B665" s="753" t="s">
        <v>347</v>
      </c>
      <c r="C665" s="753" t="s">
        <v>265</v>
      </c>
      <c r="D665" s="753" t="s">
        <v>494</v>
      </c>
      <c r="E665" s="757" t="s">
        <v>2079</v>
      </c>
      <c r="F665" s="751">
        <v>8455000</v>
      </c>
      <c r="G665" s="751">
        <v>8455000</v>
      </c>
      <c r="H665" s="751">
        <v>0</v>
      </c>
      <c r="I665" s="751">
        <v>0</v>
      </c>
      <c r="J665" s="751">
        <v>0</v>
      </c>
    </row>
    <row r="666" spans="1:10" ht="26.4">
      <c r="A666" s="753" t="s">
        <v>83</v>
      </c>
      <c r="B666" s="753" t="s">
        <v>347</v>
      </c>
      <c r="C666" s="753" t="s">
        <v>265</v>
      </c>
      <c r="D666" s="753" t="s">
        <v>399</v>
      </c>
      <c r="E666" s="757" t="s">
        <v>2096</v>
      </c>
      <c r="F666" s="751">
        <v>2424000</v>
      </c>
      <c r="G666" s="751">
        <v>2424000</v>
      </c>
      <c r="H666" s="751">
        <v>0</v>
      </c>
      <c r="I666" s="751">
        <v>0</v>
      </c>
      <c r="J666" s="751">
        <v>0</v>
      </c>
    </row>
    <row r="667" spans="1:10" ht="26.4">
      <c r="A667" s="753" t="s">
        <v>83</v>
      </c>
      <c r="B667" s="753" t="s">
        <v>347</v>
      </c>
      <c r="C667" s="753" t="s">
        <v>265</v>
      </c>
      <c r="D667" s="753" t="s">
        <v>1141</v>
      </c>
      <c r="E667" s="757" t="s">
        <v>1142</v>
      </c>
      <c r="F667" s="751">
        <v>19152000</v>
      </c>
      <c r="G667" s="751">
        <v>0</v>
      </c>
      <c r="H667" s="751">
        <v>19152000</v>
      </c>
      <c r="I667" s="751">
        <v>0</v>
      </c>
      <c r="J667" s="751">
        <v>0</v>
      </c>
    </row>
    <row r="668" spans="1:10" ht="26.4">
      <c r="A668" s="753" t="s">
        <v>83</v>
      </c>
      <c r="B668" s="753" t="s">
        <v>347</v>
      </c>
      <c r="C668" s="753" t="s">
        <v>265</v>
      </c>
      <c r="D668" s="753" t="s">
        <v>1143</v>
      </c>
      <c r="E668" s="757" t="s">
        <v>1144</v>
      </c>
      <c r="F668" s="751">
        <v>7500000</v>
      </c>
      <c r="G668" s="751">
        <v>0</v>
      </c>
      <c r="H668" s="751">
        <v>7500000</v>
      </c>
      <c r="I668" s="751">
        <v>0</v>
      </c>
      <c r="J668" s="751">
        <v>0</v>
      </c>
    </row>
    <row r="669" spans="1:10">
      <c r="A669" s="753" t="s">
        <v>83</v>
      </c>
      <c r="B669" s="753" t="s">
        <v>347</v>
      </c>
      <c r="C669" s="753" t="s">
        <v>265</v>
      </c>
      <c r="D669" s="753" t="s">
        <v>269</v>
      </c>
      <c r="E669" s="757" t="s">
        <v>799</v>
      </c>
      <c r="F669" s="751">
        <v>2060000</v>
      </c>
      <c r="G669" s="751">
        <v>0</v>
      </c>
      <c r="H669" s="751">
        <v>2060000</v>
      </c>
      <c r="I669" s="751">
        <v>0</v>
      </c>
      <c r="J669" s="751">
        <v>0</v>
      </c>
    </row>
    <row r="670" spans="1:10">
      <c r="A670" s="753" t="s">
        <v>83</v>
      </c>
      <c r="B670" s="753" t="s">
        <v>347</v>
      </c>
      <c r="C670" s="753" t="s">
        <v>495</v>
      </c>
      <c r="D670" s="753"/>
      <c r="E670" s="757" t="s">
        <v>496</v>
      </c>
      <c r="F670" s="751">
        <v>134336588</v>
      </c>
      <c r="G670" s="751">
        <v>0</v>
      </c>
      <c r="H670" s="751">
        <v>134335948</v>
      </c>
      <c r="I670" s="751">
        <v>640</v>
      </c>
      <c r="J670" s="751">
        <v>0</v>
      </c>
    </row>
    <row r="671" spans="1:10" ht="26.4">
      <c r="A671" s="753" t="s">
        <v>83</v>
      </c>
      <c r="B671" s="753" t="s">
        <v>347</v>
      </c>
      <c r="C671" s="753" t="s">
        <v>495</v>
      </c>
      <c r="D671" s="753" t="s">
        <v>45</v>
      </c>
      <c r="E671" s="757" t="s">
        <v>473</v>
      </c>
      <c r="F671" s="751">
        <v>133000000</v>
      </c>
      <c r="G671" s="751">
        <v>0</v>
      </c>
      <c r="H671" s="751">
        <v>133000000</v>
      </c>
      <c r="I671" s="751">
        <v>0</v>
      </c>
      <c r="J671" s="751">
        <v>0</v>
      </c>
    </row>
    <row r="672" spans="1:10" ht="26.4">
      <c r="A672" s="753" t="s">
        <v>83</v>
      </c>
      <c r="B672" s="753" t="s">
        <v>347</v>
      </c>
      <c r="C672" s="753" t="s">
        <v>495</v>
      </c>
      <c r="D672" s="753" t="s">
        <v>847</v>
      </c>
      <c r="E672" s="757" t="s">
        <v>848</v>
      </c>
      <c r="F672" s="751">
        <v>6394</v>
      </c>
      <c r="G672" s="751">
        <v>0</v>
      </c>
      <c r="H672" s="751">
        <v>6394</v>
      </c>
      <c r="I672" s="751">
        <v>0</v>
      </c>
      <c r="J672" s="751">
        <v>0</v>
      </c>
    </row>
    <row r="673" spans="1:10" ht="66">
      <c r="A673" s="753" t="s">
        <v>83</v>
      </c>
      <c r="B673" s="753" t="s">
        <v>347</v>
      </c>
      <c r="C673" s="753" t="s">
        <v>495</v>
      </c>
      <c r="D673" s="753" t="s">
        <v>836</v>
      </c>
      <c r="E673" s="757" t="s">
        <v>837</v>
      </c>
      <c r="F673" s="751">
        <v>303902</v>
      </c>
      <c r="G673" s="751">
        <v>0</v>
      </c>
      <c r="H673" s="751">
        <v>303902</v>
      </c>
      <c r="I673" s="751">
        <v>0</v>
      </c>
      <c r="J673" s="751">
        <v>0</v>
      </c>
    </row>
    <row r="674" spans="1:10" ht="39.6">
      <c r="A674" s="753" t="s">
        <v>83</v>
      </c>
      <c r="B674" s="753" t="s">
        <v>347</v>
      </c>
      <c r="C674" s="753" t="s">
        <v>495</v>
      </c>
      <c r="D674" s="753" t="s">
        <v>838</v>
      </c>
      <c r="E674" s="757" t="s">
        <v>839</v>
      </c>
      <c r="F674" s="751">
        <v>882251</v>
      </c>
      <c r="G674" s="751">
        <v>0</v>
      </c>
      <c r="H674" s="751">
        <v>882251</v>
      </c>
      <c r="I674" s="751">
        <v>0</v>
      </c>
      <c r="J674" s="751">
        <v>0</v>
      </c>
    </row>
    <row r="675" spans="1:10" ht="52.8">
      <c r="A675" s="753" t="s">
        <v>83</v>
      </c>
      <c r="B675" s="753" t="s">
        <v>347</v>
      </c>
      <c r="C675" s="753" t="s">
        <v>495</v>
      </c>
      <c r="D675" s="753" t="s">
        <v>813</v>
      </c>
      <c r="E675" s="757" t="s">
        <v>2081</v>
      </c>
      <c r="F675" s="751">
        <v>144041</v>
      </c>
      <c r="G675" s="751">
        <v>0</v>
      </c>
      <c r="H675" s="751">
        <v>143401</v>
      </c>
      <c r="I675" s="751">
        <v>640</v>
      </c>
      <c r="J675" s="751">
        <v>0</v>
      </c>
    </row>
    <row r="676" spans="1:10" ht="26.4">
      <c r="A676" s="753" t="s">
        <v>83</v>
      </c>
      <c r="B676" s="753" t="s">
        <v>797</v>
      </c>
      <c r="C676" s="753"/>
      <c r="D676" s="753"/>
      <c r="E676" s="757" t="s">
        <v>798</v>
      </c>
      <c r="F676" s="751">
        <v>1972811634</v>
      </c>
      <c r="G676" s="751">
        <v>26747530</v>
      </c>
      <c r="H676" s="751">
        <v>1945862361</v>
      </c>
      <c r="I676" s="751">
        <v>60522</v>
      </c>
      <c r="J676" s="751">
        <v>141221</v>
      </c>
    </row>
    <row r="677" spans="1:10">
      <c r="A677" s="753" t="s">
        <v>83</v>
      </c>
      <c r="B677" s="753" t="s">
        <v>797</v>
      </c>
      <c r="C677" s="753" t="s">
        <v>498</v>
      </c>
      <c r="D677" s="753"/>
      <c r="E677" s="757" t="s">
        <v>216</v>
      </c>
      <c r="F677" s="751">
        <v>4869000</v>
      </c>
      <c r="G677" s="751">
        <v>0</v>
      </c>
      <c r="H677" s="751">
        <v>4869000</v>
      </c>
      <c r="I677" s="751">
        <v>0</v>
      </c>
      <c r="J677" s="751">
        <v>0</v>
      </c>
    </row>
    <row r="678" spans="1:10" ht="26.4">
      <c r="A678" s="753" t="s">
        <v>83</v>
      </c>
      <c r="B678" s="753" t="s">
        <v>797</v>
      </c>
      <c r="C678" s="753" t="s">
        <v>498</v>
      </c>
      <c r="D678" s="753" t="s">
        <v>499</v>
      </c>
      <c r="E678" s="757" t="s">
        <v>792</v>
      </c>
      <c r="F678" s="751">
        <v>4869000</v>
      </c>
      <c r="G678" s="751">
        <v>0</v>
      </c>
      <c r="H678" s="751">
        <v>4869000</v>
      </c>
      <c r="I678" s="751">
        <v>0</v>
      </c>
      <c r="J678" s="751">
        <v>0</v>
      </c>
    </row>
    <row r="679" spans="1:10">
      <c r="A679" s="753" t="s">
        <v>83</v>
      </c>
      <c r="B679" s="753" t="s">
        <v>797</v>
      </c>
      <c r="C679" s="753" t="s">
        <v>289</v>
      </c>
      <c r="D679" s="753"/>
      <c r="E679" s="757" t="s">
        <v>194</v>
      </c>
      <c r="F679" s="751">
        <v>1451600831</v>
      </c>
      <c r="G679" s="751">
        <v>0</v>
      </c>
      <c r="H679" s="751">
        <v>1451600831</v>
      </c>
      <c r="I679" s="751">
        <v>0</v>
      </c>
      <c r="J679" s="751">
        <v>0</v>
      </c>
    </row>
    <row r="680" spans="1:10" ht="52.8">
      <c r="A680" s="753" t="s">
        <v>83</v>
      </c>
      <c r="B680" s="753" t="s">
        <v>797</v>
      </c>
      <c r="C680" s="753" t="s">
        <v>289</v>
      </c>
      <c r="D680" s="753" t="s">
        <v>482</v>
      </c>
      <c r="E680" s="757" t="s">
        <v>2042</v>
      </c>
      <c r="F680" s="751">
        <v>1451600831</v>
      </c>
      <c r="G680" s="751">
        <v>0</v>
      </c>
      <c r="H680" s="751">
        <v>1451600831</v>
      </c>
      <c r="I680" s="751">
        <v>0</v>
      </c>
      <c r="J680" s="751">
        <v>0</v>
      </c>
    </row>
    <row r="681" spans="1:10" ht="26.4">
      <c r="A681" s="753" t="s">
        <v>83</v>
      </c>
      <c r="B681" s="753" t="s">
        <v>797</v>
      </c>
      <c r="C681" s="753" t="s">
        <v>486</v>
      </c>
      <c r="D681" s="753"/>
      <c r="E681" s="757" t="s">
        <v>487</v>
      </c>
      <c r="F681" s="751">
        <v>201743</v>
      </c>
      <c r="G681" s="751">
        <v>0</v>
      </c>
      <c r="H681" s="751">
        <v>0</v>
      </c>
      <c r="I681" s="751">
        <v>60522</v>
      </c>
      <c r="J681" s="751">
        <v>141221</v>
      </c>
    </row>
    <row r="682" spans="1:10" ht="26.4">
      <c r="A682" s="753" t="s">
        <v>83</v>
      </c>
      <c r="B682" s="753" t="s">
        <v>797</v>
      </c>
      <c r="C682" s="753" t="s">
        <v>486</v>
      </c>
      <c r="D682" s="753" t="s">
        <v>488</v>
      </c>
      <c r="E682" s="757" t="s">
        <v>795</v>
      </c>
      <c r="F682" s="751">
        <v>201743</v>
      </c>
      <c r="G682" s="751">
        <v>0</v>
      </c>
      <c r="H682" s="751">
        <v>0</v>
      </c>
      <c r="I682" s="751">
        <v>60522</v>
      </c>
      <c r="J682" s="751">
        <v>141221</v>
      </c>
    </row>
    <row r="683" spans="1:10">
      <c r="A683" s="753" t="s">
        <v>83</v>
      </c>
      <c r="B683" s="753" t="s">
        <v>797</v>
      </c>
      <c r="C683" s="753" t="s">
        <v>489</v>
      </c>
      <c r="D683" s="753"/>
      <c r="E683" s="757" t="s">
        <v>2043</v>
      </c>
      <c r="F683" s="751">
        <v>283430275</v>
      </c>
      <c r="G683" s="751">
        <v>0</v>
      </c>
      <c r="H683" s="751">
        <v>283430275</v>
      </c>
      <c r="I683" s="751">
        <v>0</v>
      </c>
      <c r="J683" s="751">
        <v>0</v>
      </c>
    </row>
    <row r="684" spans="1:10" ht="52.8">
      <c r="A684" s="753" t="s">
        <v>83</v>
      </c>
      <c r="B684" s="753" t="s">
        <v>797</v>
      </c>
      <c r="C684" s="753" t="s">
        <v>489</v>
      </c>
      <c r="D684" s="753" t="s">
        <v>491</v>
      </c>
      <c r="E684" s="757" t="s">
        <v>2044</v>
      </c>
      <c r="F684" s="751">
        <v>283430275</v>
      </c>
      <c r="G684" s="751">
        <v>0</v>
      </c>
      <c r="H684" s="751">
        <v>283430275</v>
      </c>
      <c r="I684" s="751">
        <v>0</v>
      </c>
      <c r="J684" s="751">
        <v>0</v>
      </c>
    </row>
    <row r="685" spans="1:10">
      <c r="A685" s="753" t="s">
        <v>83</v>
      </c>
      <c r="B685" s="753" t="s">
        <v>797</v>
      </c>
      <c r="C685" s="753" t="s">
        <v>824</v>
      </c>
      <c r="D685" s="753"/>
      <c r="E685" s="757" t="s">
        <v>2045</v>
      </c>
      <c r="F685" s="751">
        <v>11000000</v>
      </c>
      <c r="G685" s="751">
        <v>0</v>
      </c>
      <c r="H685" s="751">
        <v>11000000</v>
      </c>
      <c r="I685" s="751">
        <v>0</v>
      </c>
      <c r="J685" s="751">
        <v>0</v>
      </c>
    </row>
    <row r="686" spans="1:10" ht="39.6">
      <c r="A686" s="753" t="s">
        <v>83</v>
      </c>
      <c r="B686" s="753" t="s">
        <v>797</v>
      </c>
      <c r="C686" s="753" t="s">
        <v>824</v>
      </c>
      <c r="D686" s="753" t="s">
        <v>1166</v>
      </c>
      <c r="E686" s="757" t="s">
        <v>1167</v>
      </c>
      <c r="F686" s="751">
        <v>11000000</v>
      </c>
      <c r="G686" s="751">
        <v>0</v>
      </c>
      <c r="H686" s="751">
        <v>11000000</v>
      </c>
      <c r="I686" s="751">
        <v>0</v>
      </c>
      <c r="J686" s="751">
        <v>0</v>
      </c>
    </row>
    <row r="687" spans="1:10" ht="39.6">
      <c r="A687" s="753" t="s">
        <v>83</v>
      </c>
      <c r="B687" s="753" t="s">
        <v>797</v>
      </c>
      <c r="C687" s="753" t="s">
        <v>502</v>
      </c>
      <c r="D687" s="753"/>
      <c r="E687" s="757" t="s">
        <v>2052</v>
      </c>
      <c r="F687" s="751">
        <v>34500000</v>
      </c>
      <c r="G687" s="751">
        <v>0</v>
      </c>
      <c r="H687" s="751">
        <v>34500000</v>
      </c>
      <c r="I687" s="751">
        <v>0</v>
      </c>
      <c r="J687" s="751">
        <v>0</v>
      </c>
    </row>
    <row r="688" spans="1:10" ht="39.6">
      <c r="A688" s="753" t="s">
        <v>83</v>
      </c>
      <c r="B688" s="753" t="s">
        <v>797</v>
      </c>
      <c r="C688" s="753" t="s">
        <v>502</v>
      </c>
      <c r="D688" s="753" t="s">
        <v>1154</v>
      </c>
      <c r="E688" s="757" t="s">
        <v>1155</v>
      </c>
      <c r="F688" s="751">
        <v>34500000</v>
      </c>
      <c r="G688" s="751">
        <v>0</v>
      </c>
      <c r="H688" s="751">
        <v>34500000</v>
      </c>
      <c r="I688" s="751">
        <v>0</v>
      </c>
      <c r="J688" s="751">
        <v>0</v>
      </c>
    </row>
    <row r="689" spans="1:10" ht="26.4">
      <c r="A689" s="753" t="s">
        <v>83</v>
      </c>
      <c r="B689" s="753" t="s">
        <v>797</v>
      </c>
      <c r="C689" s="753" t="s">
        <v>505</v>
      </c>
      <c r="D689" s="753"/>
      <c r="E689" s="757" t="s">
        <v>506</v>
      </c>
      <c r="F689" s="751">
        <v>16000000</v>
      </c>
      <c r="G689" s="751">
        <v>0</v>
      </c>
      <c r="H689" s="751">
        <v>16000000</v>
      </c>
      <c r="I689" s="751">
        <v>0</v>
      </c>
      <c r="J689" s="751">
        <v>0</v>
      </c>
    </row>
    <row r="690" spans="1:10">
      <c r="A690" s="753" t="s">
        <v>83</v>
      </c>
      <c r="B690" s="753" t="s">
        <v>797</v>
      </c>
      <c r="C690" s="753" t="s">
        <v>505</v>
      </c>
      <c r="D690" s="753" t="s">
        <v>833</v>
      </c>
      <c r="E690" s="757" t="s">
        <v>834</v>
      </c>
      <c r="F690" s="751">
        <v>16000000</v>
      </c>
      <c r="G690" s="751">
        <v>0</v>
      </c>
      <c r="H690" s="751">
        <v>16000000</v>
      </c>
      <c r="I690" s="751">
        <v>0</v>
      </c>
      <c r="J690" s="751">
        <v>0</v>
      </c>
    </row>
    <row r="691" spans="1:10">
      <c r="A691" s="753" t="s">
        <v>83</v>
      </c>
      <c r="B691" s="753" t="s">
        <v>797</v>
      </c>
      <c r="C691" s="753" t="s">
        <v>265</v>
      </c>
      <c r="D691" s="753"/>
      <c r="E691" s="757" t="s">
        <v>266</v>
      </c>
      <c r="F691" s="751">
        <v>37067530</v>
      </c>
      <c r="G691" s="751">
        <v>26535530</v>
      </c>
      <c r="H691" s="751">
        <v>10532000</v>
      </c>
      <c r="I691" s="751">
        <v>0</v>
      </c>
      <c r="J691" s="751">
        <v>0</v>
      </c>
    </row>
    <row r="692" spans="1:10" ht="79.2">
      <c r="A692" s="753" t="s">
        <v>83</v>
      </c>
      <c r="B692" s="753" t="s">
        <v>797</v>
      </c>
      <c r="C692" s="753" t="s">
        <v>265</v>
      </c>
      <c r="D692" s="753" t="s">
        <v>494</v>
      </c>
      <c r="E692" s="757" t="s">
        <v>2079</v>
      </c>
      <c r="F692" s="751">
        <v>24435530</v>
      </c>
      <c r="G692" s="751">
        <v>24435530</v>
      </c>
      <c r="H692" s="751">
        <v>0</v>
      </c>
      <c r="I692" s="751">
        <v>0</v>
      </c>
      <c r="J692" s="751">
        <v>0</v>
      </c>
    </row>
    <row r="693" spans="1:10" ht="52.8">
      <c r="A693" s="753" t="s">
        <v>83</v>
      </c>
      <c r="B693" s="753" t="s">
        <v>797</v>
      </c>
      <c r="C693" s="753" t="s">
        <v>265</v>
      </c>
      <c r="D693" s="753" t="s">
        <v>401</v>
      </c>
      <c r="E693" s="757" t="s">
        <v>2070</v>
      </c>
      <c r="F693" s="751">
        <v>2100000</v>
      </c>
      <c r="G693" s="751">
        <v>2100000</v>
      </c>
      <c r="H693" s="751">
        <v>0</v>
      </c>
      <c r="I693" s="751">
        <v>0</v>
      </c>
      <c r="J693" s="751">
        <v>0</v>
      </c>
    </row>
    <row r="694" spans="1:10" ht="26.4">
      <c r="A694" s="753" t="s">
        <v>83</v>
      </c>
      <c r="B694" s="753" t="s">
        <v>797</v>
      </c>
      <c r="C694" s="753" t="s">
        <v>265</v>
      </c>
      <c r="D694" s="753" t="s">
        <v>1143</v>
      </c>
      <c r="E694" s="757" t="s">
        <v>1144</v>
      </c>
      <c r="F694" s="751">
        <v>10532000</v>
      </c>
      <c r="G694" s="751">
        <v>0</v>
      </c>
      <c r="H694" s="751">
        <v>10532000</v>
      </c>
      <c r="I694" s="751">
        <v>0</v>
      </c>
      <c r="J694" s="751">
        <v>0</v>
      </c>
    </row>
    <row r="695" spans="1:10">
      <c r="A695" s="753" t="s">
        <v>83</v>
      </c>
      <c r="B695" s="753" t="s">
        <v>797</v>
      </c>
      <c r="C695" s="753" t="s">
        <v>495</v>
      </c>
      <c r="D695" s="753"/>
      <c r="E695" s="757" t="s">
        <v>496</v>
      </c>
      <c r="F695" s="751">
        <v>134142255</v>
      </c>
      <c r="G695" s="751">
        <v>212000</v>
      </c>
      <c r="H695" s="751">
        <v>133930255</v>
      </c>
      <c r="I695" s="751">
        <v>0</v>
      </c>
      <c r="J695" s="751">
        <v>0</v>
      </c>
    </row>
    <row r="696" spans="1:10" ht="26.4">
      <c r="A696" s="753" t="s">
        <v>83</v>
      </c>
      <c r="B696" s="753" t="s">
        <v>797</v>
      </c>
      <c r="C696" s="753" t="s">
        <v>495</v>
      </c>
      <c r="D696" s="753" t="s">
        <v>45</v>
      </c>
      <c r="E696" s="757" t="s">
        <v>473</v>
      </c>
      <c r="F696" s="751">
        <v>133846985</v>
      </c>
      <c r="G696" s="751">
        <v>0</v>
      </c>
      <c r="H696" s="751">
        <v>133846985</v>
      </c>
      <c r="I696" s="751">
        <v>0</v>
      </c>
      <c r="J696" s="751">
        <v>0</v>
      </c>
    </row>
    <row r="697" spans="1:10" ht="39.6">
      <c r="A697" s="753" t="s">
        <v>83</v>
      </c>
      <c r="B697" s="753" t="s">
        <v>797</v>
      </c>
      <c r="C697" s="753" t="s">
        <v>495</v>
      </c>
      <c r="D697" s="753" t="s">
        <v>838</v>
      </c>
      <c r="E697" s="757" t="s">
        <v>839</v>
      </c>
      <c r="F697" s="751">
        <v>83270</v>
      </c>
      <c r="G697" s="751">
        <v>0</v>
      </c>
      <c r="H697" s="751">
        <v>83270</v>
      </c>
      <c r="I697" s="751">
        <v>0</v>
      </c>
      <c r="J697" s="751">
        <v>0</v>
      </c>
    </row>
    <row r="698" spans="1:10" ht="52.8">
      <c r="A698" s="753" t="s">
        <v>83</v>
      </c>
      <c r="B698" s="753" t="s">
        <v>797</v>
      </c>
      <c r="C698" s="753" t="s">
        <v>495</v>
      </c>
      <c r="D698" s="753" t="s">
        <v>1102</v>
      </c>
      <c r="E698" s="757" t="s">
        <v>2072</v>
      </c>
      <c r="F698" s="751">
        <v>212000</v>
      </c>
      <c r="G698" s="751">
        <v>212000</v>
      </c>
      <c r="H698" s="751">
        <v>0</v>
      </c>
      <c r="I698" s="751">
        <v>0</v>
      </c>
      <c r="J698" s="751">
        <v>0</v>
      </c>
    </row>
    <row r="699" spans="1:10" ht="26.4">
      <c r="A699" s="753" t="s">
        <v>83</v>
      </c>
      <c r="B699" s="753" t="s">
        <v>1058</v>
      </c>
      <c r="C699" s="753"/>
      <c r="D699" s="753"/>
      <c r="E699" s="757" t="s">
        <v>1947</v>
      </c>
      <c r="F699" s="751">
        <v>11327002998</v>
      </c>
      <c r="G699" s="751">
        <v>3500000</v>
      </c>
      <c r="H699" s="751">
        <v>11315497998</v>
      </c>
      <c r="I699" s="751">
        <v>7691400</v>
      </c>
      <c r="J699" s="751">
        <v>313600</v>
      </c>
    </row>
    <row r="700" spans="1:10">
      <c r="A700" s="753" t="s">
        <v>83</v>
      </c>
      <c r="B700" s="753" t="s">
        <v>1058</v>
      </c>
      <c r="C700" s="753" t="s">
        <v>289</v>
      </c>
      <c r="D700" s="753"/>
      <c r="E700" s="757" t="s">
        <v>194</v>
      </c>
      <c r="F700" s="751">
        <v>618203246</v>
      </c>
      <c r="G700" s="751">
        <v>0</v>
      </c>
      <c r="H700" s="751">
        <v>618203246</v>
      </c>
      <c r="I700" s="751">
        <v>0</v>
      </c>
      <c r="J700" s="751">
        <v>0</v>
      </c>
    </row>
    <row r="701" spans="1:10" ht="52.8">
      <c r="A701" s="753" t="s">
        <v>83</v>
      </c>
      <c r="B701" s="753" t="s">
        <v>1058</v>
      </c>
      <c r="C701" s="753" t="s">
        <v>289</v>
      </c>
      <c r="D701" s="753" t="s">
        <v>482</v>
      </c>
      <c r="E701" s="757" t="s">
        <v>2042</v>
      </c>
      <c r="F701" s="751">
        <v>618203246</v>
      </c>
      <c r="G701" s="751">
        <v>0</v>
      </c>
      <c r="H701" s="751">
        <v>618203246</v>
      </c>
      <c r="I701" s="751">
        <v>0</v>
      </c>
      <c r="J701" s="751">
        <v>0</v>
      </c>
    </row>
    <row r="702" spans="1:10" ht="26.4">
      <c r="A702" s="753" t="s">
        <v>83</v>
      </c>
      <c r="B702" s="753" t="s">
        <v>1058</v>
      </c>
      <c r="C702" s="753" t="s">
        <v>486</v>
      </c>
      <c r="D702" s="753"/>
      <c r="E702" s="757" t="s">
        <v>487</v>
      </c>
      <c r="F702" s="751">
        <v>448000</v>
      </c>
      <c r="G702" s="751">
        <v>0</v>
      </c>
      <c r="H702" s="751">
        <v>0</v>
      </c>
      <c r="I702" s="751">
        <v>134400</v>
      </c>
      <c r="J702" s="751">
        <v>313600</v>
      </c>
    </row>
    <row r="703" spans="1:10" ht="26.4">
      <c r="A703" s="753" t="s">
        <v>83</v>
      </c>
      <c r="B703" s="753" t="s">
        <v>1058</v>
      </c>
      <c r="C703" s="753" t="s">
        <v>486</v>
      </c>
      <c r="D703" s="753" t="s">
        <v>488</v>
      </c>
      <c r="E703" s="757" t="s">
        <v>795</v>
      </c>
      <c r="F703" s="751">
        <v>448000</v>
      </c>
      <c r="G703" s="751">
        <v>0</v>
      </c>
      <c r="H703" s="751">
        <v>0</v>
      </c>
      <c r="I703" s="751">
        <v>134400</v>
      </c>
      <c r="J703" s="751">
        <v>313600</v>
      </c>
    </row>
    <row r="704" spans="1:10">
      <c r="A704" s="753" t="s">
        <v>83</v>
      </c>
      <c r="B704" s="753" t="s">
        <v>1058</v>
      </c>
      <c r="C704" s="753" t="s">
        <v>489</v>
      </c>
      <c r="D704" s="753"/>
      <c r="E704" s="757" t="s">
        <v>2043</v>
      </c>
      <c r="F704" s="751">
        <v>416042112</v>
      </c>
      <c r="G704" s="751">
        <v>0</v>
      </c>
      <c r="H704" s="751">
        <v>416042112</v>
      </c>
      <c r="I704" s="751">
        <v>0</v>
      </c>
      <c r="J704" s="751">
        <v>0</v>
      </c>
    </row>
    <row r="705" spans="1:10" ht="52.8">
      <c r="A705" s="753" t="s">
        <v>83</v>
      </c>
      <c r="B705" s="753" t="s">
        <v>1058</v>
      </c>
      <c r="C705" s="753" t="s">
        <v>489</v>
      </c>
      <c r="D705" s="753" t="s">
        <v>491</v>
      </c>
      <c r="E705" s="757" t="s">
        <v>2044</v>
      </c>
      <c r="F705" s="751">
        <v>416042112</v>
      </c>
      <c r="G705" s="751">
        <v>0</v>
      </c>
      <c r="H705" s="751">
        <v>416042112</v>
      </c>
      <c r="I705" s="751">
        <v>0</v>
      </c>
      <c r="J705" s="751">
        <v>0</v>
      </c>
    </row>
    <row r="706" spans="1:10">
      <c r="A706" s="753" t="s">
        <v>83</v>
      </c>
      <c r="B706" s="753" t="s">
        <v>1058</v>
      </c>
      <c r="C706" s="753" t="s">
        <v>824</v>
      </c>
      <c r="D706" s="753"/>
      <c r="E706" s="757" t="s">
        <v>2045</v>
      </c>
      <c r="F706" s="751">
        <v>4000000</v>
      </c>
      <c r="G706" s="751">
        <v>0</v>
      </c>
      <c r="H706" s="751">
        <v>4000000</v>
      </c>
      <c r="I706" s="751">
        <v>0</v>
      </c>
      <c r="J706" s="751">
        <v>0</v>
      </c>
    </row>
    <row r="707" spans="1:10" ht="39.6">
      <c r="A707" s="753" t="s">
        <v>83</v>
      </c>
      <c r="B707" s="753" t="s">
        <v>1058</v>
      </c>
      <c r="C707" s="753" t="s">
        <v>824</v>
      </c>
      <c r="D707" s="753" t="s">
        <v>1166</v>
      </c>
      <c r="E707" s="757" t="s">
        <v>1167</v>
      </c>
      <c r="F707" s="751">
        <v>4000000</v>
      </c>
      <c r="G707" s="751">
        <v>0</v>
      </c>
      <c r="H707" s="751">
        <v>4000000</v>
      </c>
      <c r="I707" s="751">
        <v>0</v>
      </c>
      <c r="J707" s="751">
        <v>0</v>
      </c>
    </row>
    <row r="708" spans="1:10" ht="26.4">
      <c r="A708" s="753" t="s">
        <v>83</v>
      </c>
      <c r="B708" s="753" t="s">
        <v>1058</v>
      </c>
      <c r="C708" s="753" t="s">
        <v>1156</v>
      </c>
      <c r="D708" s="753"/>
      <c r="E708" s="757" t="s">
        <v>2120</v>
      </c>
      <c r="F708" s="751">
        <v>10190188900</v>
      </c>
      <c r="G708" s="751">
        <v>0</v>
      </c>
      <c r="H708" s="751">
        <v>10190188900</v>
      </c>
      <c r="I708" s="751">
        <v>0</v>
      </c>
      <c r="J708" s="751">
        <v>0</v>
      </c>
    </row>
    <row r="709" spans="1:10">
      <c r="A709" s="753" t="s">
        <v>83</v>
      </c>
      <c r="B709" s="753" t="s">
        <v>1058</v>
      </c>
      <c r="C709" s="753" t="s">
        <v>1156</v>
      </c>
      <c r="D709" s="753" t="s">
        <v>1157</v>
      </c>
      <c r="E709" s="757" t="s">
        <v>2144</v>
      </c>
      <c r="F709" s="751">
        <v>10133688900</v>
      </c>
      <c r="G709" s="751">
        <v>0</v>
      </c>
      <c r="H709" s="751">
        <v>10133688900</v>
      </c>
      <c r="I709" s="751">
        <v>0</v>
      </c>
      <c r="J709" s="751">
        <v>0</v>
      </c>
    </row>
    <row r="710" spans="1:10" ht="39.6">
      <c r="A710" s="753" t="s">
        <v>83</v>
      </c>
      <c r="B710" s="753" t="s">
        <v>1058</v>
      </c>
      <c r="C710" s="753" t="s">
        <v>1156</v>
      </c>
      <c r="D710" s="753" t="s">
        <v>2121</v>
      </c>
      <c r="E710" s="757" t="s">
        <v>2122</v>
      </c>
      <c r="F710" s="751">
        <v>56500000</v>
      </c>
      <c r="G710" s="751">
        <v>0</v>
      </c>
      <c r="H710" s="751">
        <v>56500000</v>
      </c>
      <c r="I710" s="751">
        <v>0</v>
      </c>
      <c r="J710" s="751">
        <v>0</v>
      </c>
    </row>
    <row r="711" spans="1:10" ht="26.4">
      <c r="A711" s="753" t="s">
        <v>83</v>
      </c>
      <c r="B711" s="753" t="s">
        <v>1058</v>
      </c>
      <c r="C711" s="753" t="s">
        <v>505</v>
      </c>
      <c r="D711" s="753"/>
      <c r="E711" s="757" t="s">
        <v>506</v>
      </c>
      <c r="F711" s="751">
        <v>5000000</v>
      </c>
      <c r="G711" s="751">
        <v>0</v>
      </c>
      <c r="H711" s="751">
        <v>5000000</v>
      </c>
      <c r="I711" s="751">
        <v>0</v>
      </c>
      <c r="J711" s="751">
        <v>0</v>
      </c>
    </row>
    <row r="712" spans="1:10">
      <c r="A712" s="753" t="s">
        <v>83</v>
      </c>
      <c r="B712" s="753" t="s">
        <v>1058</v>
      </c>
      <c r="C712" s="753" t="s">
        <v>505</v>
      </c>
      <c r="D712" s="753" t="s">
        <v>833</v>
      </c>
      <c r="E712" s="757" t="s">
        <v>834</v>
      </c>
      <c r="F712" s="751">
        <v>5000000</v>
      </c>
      <c r="G712" s="751">
        <v>0</v>
      </c>
      <c r="H712" s="751">
        <v>5000000</v>
      </c>
      <c r="I712" s="751">
        <v>0</v>
      </c>
      <c r="J712" s="751">
        <v>0</v>
      </c>
    </row>
    <row r="713" spans="1:10" ht="26.4">
      <c r="A713" s="753" t="s">
        <v>83</v>
      </c>
      <c r="B713" s="753" t="s">
        <v>1058</v>
      </c>
      <c r="C713" s="753" t="s">
        <v>278</v>
      </c>
      <c r="D713" s="753"/>
      <c r="E713" s="757" t="s">
        <v>2063</v>
      </c>
      <c r="F713" s="751">
        <v>15114000</v>
      </c>
      <c r="G713" s="751">
        <v>0</v>
      </c>
      <c r="H713" s="751">
        <v>7557000</v>
      </c>
      <c r="I713" s="751">
        <v>7557000</v>
      </c>
      <c r="J713" s="751">
        <v>0</v>
      </c>
    </row>
    <row r="714" spans="1:10">
      <c r="A714" s="753" t="s">
        <v>83</v>
      </c>
      <c r="B714" s="753" t="s">
        <v>1058</v>
      </c>
      <c r="C714" s="753" t="s">
        <v>278</v>
      </c>
      <c r="D714" s="753" t="s">
        <v>279</v>
      </c>
      <c r="E714" s="757" t="s">
        <v>2064</v>
      </c>
      <c r="F714" s="751">
        <v>15114000</v>
      </c>
      <c r="G714" s="751">
        <v>0</v>
      </c>
      <c r="H714" s="751">
        <v>7557000</v>
      </c>
      <c r="I714" s="751">
        <v>7557000</v>
      </c>
      <c r="J714" s="751">
        <v>0</v>
      </c>
    </row>
    <row r="715" spans="1:10">
      <c r="A715" s="753" t="s">
        <v>83</v>
      </c>
      <c r="B715" s="753" t="s">
        <v>1058</v>
      </c>
      <c r="C715" s="753" t="s">
        <v>265</v>
      </c>
      <c r="D715" s="753"/>
      <c r="E715" s="757" t="s">
        <v>266</v>
      </c>
      <c r="F715" s="751">
        <v>3500000</v>
      </c>
      <c r="G715" s="751">
        <v>3500000</v>
      </c>
      <c r="H715" s="751">
        <v>0</v>
      </c>
      <c r="I715" s="751">
        <v>0</v>
      </c>
      <c r="J715" s="751">
        <v>0</v>
      </c>
    </row>
    <row r="716" spans="1:10" ht="79.2">
      <c r="A716" s="753" t="s">
        <v>83</v>
      </c>
      <c r="B716" s="753" t="s">
        <v>1058</v>
      </c>
      <c r="C716" s="753" t="s">
        <v>265</v>
      </c>
      <c r="D716" s="753" t="s">
        <v>494</v>
      </c>
      <c r="E716" s="757" t="s">
        <v>2079</v>
      </c>
      <c r="F716" s="751">
        <v>3500000</v>
      </c>
      <c r="G716" s="751">
        <v>3500000</v>
      </c>
      <c r="H716" s="751">
        <v>0</v>
      </c>
      <c r="I716" s="751">
        <v>0</v>
      </c>
      <c r="J716" s="751">
        <v>0</v>
      </c>
    </row>
    <row r="717" spans="1:10">
      <c r="A717" s="753" t="s">
        <v>83</v>
      </c>
      <c r="B717" s="753" t="s">
        <v>1058</v>
      </c>
      <c r="C717" s="753" t="s">
        <v>495</v>
      </c>
      <c r="D717" s="753"/>
      <c r="E717" s="757" t="s">
        <v>496</v>
      </c>
      <c r="F717" s="751">
        <v>74506740</v>
      </c>
      <c r="G717" s="751">
        <v>0</v>
      </c>
      <c r="H717" s="751">
        <v>74506740</v>
      </c>
      <c r="I717" s="751">
        <v>0</v>
      </c>
      <c r="J717" s="751">
        <v>0</v>
      </c>
    </row>
    <row r="718" spans="1:10" ht="26.4">
      <c r="A718" s="753" t="s">
        <v>83</v>
      </c>
      <c r="B718" s="753" t="s">
        <v>1058</v>
      </c>
      <c r="C718" s="753" t="s">
        <v>495</v>
      </c>
      <c r="D718" s="753" t="s">
        <v>45</v>
      </c>
      <c r="E718" s="757" t="s">
        <v>473</v>
      </c>
      <c r="F718" s="751">
        <v>234579</v>
      </c>
      <c r="G718" s="751">
        <v>0</v>
      </c>
      <c r="H718" s="751">
        <v>234579</v>
      </c>
      <c r="I718" s="751">
        <v>0</v>
      </c>
      <c r="J718" s="751">
        <v>0</v>
      </c>
    </row>
    <row r="719" spans="1:10" ht="26.4">
      <c r="A719" s="753" t="s">
        <v>83</v>
      </c>
      <c r="B719" s="753" t="s">
        <v>1058</v>
      </c>
      <c r="C719" s="753" t="s">
        <v>495</v>
      </c>
      <c r="D719" s="753" t="s">
        <v>847</v>
      </c>
      <c r="E719" s="757" t="s">
        <v>848</v>
      </c>
      <c r="F719" s="751">
        <v>25486139</v>
      </c>
      <c r="G719" s="751">
        <v>0</v>
      </c>
      <c r="H719" s="751">
        <v>25486139</v>
      </c>
      <c r="I719" s="751">
        <v>0</v>
      </c>
      <c r="J719" s="751">
        <v>0</v>
      </c>
    </row>
    <row r="720" spans="1:10" ht="66">
      <c r="A720" s="753" t="s">
        <v>83</v>
      </c>
      <c r="B720" s="753" t="s">
        <v>1058</v>
      </c>
      <c r="C720" s="753" t="s">
        <v>495</v>
      </c>
      <c r="D720" s="753" t="s">
        <v>836</v>
      </c>
      <c r="E720" s="757" t="s">
        <v>837</v>
      </c>
      <c r="F720" s="751">
        <v>1987684</v>
      </c>
      <c r="G720" s="751">
        <v>0</v>
      </c>
      <c r="H720" s="751">
        <v>1987684</v>
      </c>
      <c r="I720" s="751">
        <v>0</v>
      </c>
      <c r="J720" s="751">
        <v>0</v>
      </c>
    </row>
    <row r="721" spans="1:10" ht="39.6">
      <c r="A721" s="753" t="s">
        <v>83</v>
      </c>
      <c r="B721" s="753" t="s">
        <v>1058</v>
      </c>
      <c r="C721" s="753" t="s">
        <v>495</v>
      </c>
      <c r="D721" s="753" t="s">
        <v>838</v>
      </c>
      <c r="E721" s="757" t="s">
        <v>839</v>
      </c>
      <c r="F721" s="751">
        <v>7921673</v>
      </c>
      <c r="G721" s="751">
        <v>0</v>
      </c>
      <c r="H721" s="751">
        <v>7921673</v>
      </c>
      <c r="I721" s="751">
        <v>0</v>
      </c>
      <c r="J721" s="751">
        <v>0</v>
      </c>
    </row>
    <row r="722" spans="1:10" ht="52.8">
      <c r="A722" s="753" t="s">
        <v>83</v>
      </c>
      <c r="B722" s="753" t="s">
        <v>1058</v>
      </c>
      <c r="C722" s="753" t="s">
        <v>495</v>
      </c>
      <c r="D722" s="753" t="s">
        <v>813</v>
      </c>
      <c r="E722" s="757" t="s">
        <v>2081</v>
      </c>
      <c r="F722" s="751">
        <v>38876665</v>
      </c>
      <c r="G722" s="751">
        <v>0</v>
      </c>
      <c r="H722" s="751">
        <v>38876665</v>
      </c>
      <c r="I722" s="751">
        <v>0</v>
      </c>
      <c r="J722" s="751">
        <v>0</v>
      </c>
    </row>
    <row r="723" spans="1:10">
      <c r="A723" s="753" t="s">
        <v>83</v>
      </c>
      <c r="B723" s="753" t="s">
        <v>284</v>
      </c>
      <c r="C723" s="753"/>
      <c r="D723" s="753"/>
      <c r="E723" s="757" t="s">
        <v>285</v>
      </c>
      <c r="F723" s="751">
        <v>14682166419</v>
      </c>
      <c r="G723" s="751">
        <v>7020407</v>
      </c>
      <c r="H723" s="751">
        <v>9100202679</v>
      </c>
      <c r="I723" s="751">
        <v>2739620373</v>
      </c>
      <c r="J723" s="751">
        <v>2835322960</v>
      </c>
    </row>
    <row r="724" spans="1:10">
      <c r="A724" s="753" t="s">
        <v>83</v>
      </c>
      <c r="B724" s="753" t="s">
        <v>284</v>
      </c>
      <c r="C724" s="753" t="s">
        <v>289</v>
      </c>
      <c r="D724" s="753"/>
      <c r="E724" s="757" t="s">
        <v>194</v>
      </c>
      <c r="F724" s="751">
        <v>2594134187</v>
      </c>
      <c r="G724" s="751">
        <v>0</v>
      </c>
      <c r="H724" s="751">
        <v>2594134187</v>
      </c>
      <c r="I724" s="751">
        <v>0</v>
      </c>
      <c r="J724" s="751">
        <v>0</v>
      </c>
    </row>
    <row r="725" spans="1:10" ht="52.8">
      <c r="A725" s="753" t="s">
        <v>83</v>
      </c>
      <c r="B725" s="753" t="s">
        <v>284</v>
      </c>
      <c r="C725" s="753" t="s">
        <v>289</v>
      </c>
      <c r="D725" s="753" t="s">
        <v>482</v>
      </c>
      <c r="E725" s="757" t="s">
        <v>2042</v>
      </c>
      <c r="F725" s="751">
        <v>2594134187</v>
      </c>
      <c r="G725" s="751">
        <v>0</v>
      </c>
      <c r="H725" s="751">
        <v>2594134187</v>
      </c>
      <c r="I725" s="751">
        <v>0</v>
      </c>
      <c r="J725" s="751">
        <v>0</v>
      </c>
    </row>
    <row r="726" spans="1:10" ht="39.6">
      <c r="A726" s="753" t="s">
        <v>83</v>
      </c>
      <c r="B726" s="753" t="s">
        <v>284</v>
      </c>
      <c r="C726" s="753" t="s">
        <v>286</v>
      </c>
      <c r="D726" s="753"/>
      <c r="E726" s="757" t="s">
        <v>2083</v>
      </c>
      <c r="F726" s="751">
        <v>5670645903</v>
      </c>
      <c r="G726" s="751">
        <v>0</v>
      </c>
      <c r="H726" s="751">
        <v>95702570</v>
      </c>
      <c r="I726" s="751">
        <v>2739620373</v>
      </c>
      <c r="J726" s="751">
        <v>2835322960</v>
      </c>
    </row>
    <row r="727" spans="1:10" ht="52.8">
      <c r="A727" s="753" t="s">
        <v>83</v>
      </c>
      <c r="B727" s="753" t="s">
        <v>284</v>
      </c>
      <c r="C727" s="753" t="s">
        <v>286</v>
      </c>
      <c r="D727" s="753" t="s">
        <v>800</v>
      </c>
      <c r="E727" s="757" t="s">
        <v>2085</v>
      </c>
      <c r="F727" s="751">
        <v>5651312603</v>
      </c>
      <c r="G727" s="751">
        <v>0</v>
      </c>
      <c r="H727" s="751">
        <v>95702570</v>
      </c>
      <c r="I727" s="751">
        <v>2729953723</v>
      </c>
      <c r="J727" s="751">
        <v>2825656310</v>
      </c>
    </row>
    <row r="728" spans="1:10" ht="52.8">
      <c r="A728" s="753" t="s">
        <v>83</v>
      </c>
      <c r="B728" s="753" t="s">
        <v>284</v>
      </c>
      <c r="C728" s="753" t="s">
        <v>286</v>
      </c>
      <c r="D728" s="753" t="s">
        <v>2098</v>
      </c>
      <c r="E728" s="757" t="s">
        <v>2099</v>
      </c>
      <c r="F728" s="751">
        <v>19333300</v>
      </c>
      <c r="G728" s="751">
        <v>0</v>
      </c>
      <c r="H728" s="751">
        <v>0</v>
      </c>
      <c r="I728" s="751">
        <v>9666650</v>
      </c>
      <c r="J728" s="751">
        <v>9666650</v>
      </c>
    </row>
    <row r="729" spans="1:10">
      <c r="A729" s="753" t="s">
        <v>83</v>
      </c>
      <c r="B729" s="753" t="s">
        <v>284</v>
      </c>
      <c r="C729" s="753" t="s">
        <v>489</v>
      </c>
      <c r="D729" s="753"/>
      <c r="E729" s="757" t="s">
        <v>2043</v>
      </c>
      <c r="F729" s="751">
        <v>2607356630</v>
      </c>
      <c r="G729" s="751">
        <v>0</v>
      </c>
      <c r="H729" s="751">
        <v>2607356630</v>
      </c>
      <c r="I729" s="751">
        <v>0</v>
      </c>
      <c r="J729" s="751">
        <v>0</v>
      </c>
    </row>
    <row r="730" spans="1:10" ht="52.8">
      <c r="A730" s="753" t="s">
        <v>83</v>
      </c>
      <c r="B730" s="753" t="s">
        <v>284</v>
      </c>
      <c r="C730" s="753" t="s">
        <v>489</v>
      </c>
      <c r="D730" s="753" t="s">
        <v>491</v>
      </c>
      <c r="E730" s="757" t="s">
        <v>2044</v>
      </c>
      <c r="F730" s="751">
        <v>2607356630</v>
      </c>
      <c r="G730" s="751">
        <v>0</v>
      </c>
      <c r="H730" s="751">
        <v>2607356630</v>
      </c>
      <c r="I730" s="751">
        <v>0</v>
      </c>
      <c r="J730" s="751">
        <v>0</v>
      </c>
    </row>
    <row r="731" spans="1:10" ht="26.4">
      <c r="A731" s="753" t="s">
        <v>83</v>
      </c>
      <c r="B731" s="753" t="s">
        <v>284</v>
      </c>
      <c r="C731" s="753" t="s">
        <v>492</v>
      </c>
      <c r="D731" s="753"/>
      <c r="E731" s="757" t="s">
        <v>2078</v>
      </c>
      <c r="F731" s="751">
        <v>682696056</v>
      </c>
      <c r="G731" s="751">
        <v>0</v>
      </c>
      <c r="H731" s="751">
        <v>682696056</v>
      </c>
      <c r="I731" s="751">
        <v>0</v>
      </c>
      <c r="J731" s="751">
        <v>0</v>
      </c>
    </row>
    <row r="732" spans="1:10" ht="26.4">
      <c r="A732" s="753" t="s">
        <v>83</v>
      </c>
      <c r="B732" s="753" t="s">
        <v>284</v>
      </c>
      <c r="C732" s="753" t="s">
        <v>492</v>
      </c>
      <c r="D732" s="753" t="s">
        <v>1197</v>
      </c>
      <c r="E732" s="757" t="s">
        <v>2145</v>
      </c>
      <c r="F732" s="751">
        <v>158389356</v>
      </c>
      <c r="G732" s="751">
        <v>0</v>
      </c>
      <c r="H732" s="751">
        <v>158389356</v>
      </c>
      <c r="I732" s="751">
        <v>0</v>
      </c>
      <c r="J732" s="751">
        <v>0</v>
      </c>
    </row>
    <row r="733" spans="1:10" ht="26.4">
      <c r="A733" s="753" t="s">
        <v>83</v>
      </c>
      <c r="B733" s="753" t="s">
        <v>284</v>
      </c>
      <c r="C733" s="753" t="s">
        <v>492</v>
      </c>
      <c r="D733" s="753" t="s">
        <v>1159</v>
      </c>
      <c r="E733" s="757" t="s">
        <v>1160</v>
      </c>
      <c r="F733" s="751">
        <v>414663100</v>
      </c>
      <c r="G733" s="751">
        <v>0</v>
      </c>
      <c r="H733" s="751">
        <v>414663100</v>
      </c>
      <c r="I733" s="751">
        <v>0</v>
      </c>
      <c r="J733" s="751">
        <v>0</v>
      </c>
    </row>
    <row r="734" spans="1:10" ht="26.4">
      <c r="A734" s="753" t="s">
        <v>83</v>
      </c>
      <c r="B734" s="753" t="s">
        <v>284</v>
      </c>
      <c r="C734" s="753" t="s">
        <v>492</v>
      </c>
      <c r="D734" s="753" t="s">
        <v>2146</v>
      </c>
      <c r="E734" s="757" t="s">
        <v>2147</v>
      </c>
      <c r="F734" s="751">
        <v>15000000</v>
      </c>
      <c r="G734" s="751">
        <v>0</v>
      </c>
      <c r="H734" s="751">
        <v>15000000</v>
      </c>
      <c r="I734" s="751">
        <v>0</v>
      </c>
      <c r="J734" s="751">
        <v>0</v>
      </c>
    </row>
    <row r="735" spans="1:10" ht="26.4">
      <c r="A735" s="753" t="s">
        <v>83</v>
      </c>
      <c r="B735" s="753" t="s">
        <v>284</v>
      </c>
      <c r="C735" s="753" t="s">
        <v>492</v>
      </c>
      <c r="D735" s="753" t="s">
        <v>2148</v>
      </c>
      <c r="E735" s="757" t="s">
        <v>2149</v>
      </c>
      <c r="F735" s="751">
        <v>2080000</v>
      </c>
      <c r="G735" s="751">
        <v>0</v>
      </c>
      <c r="H735" s="751">
        <v>2080000</v>
      </c>
      <c r="I735" s="751">
        <v>0</v>
      </c>
      <c r="J735" s="751">
        <v>0</v>
      </c>
    </row>
    <row r="736" spans="1:10" ht="39.6">
      <c r="A736" s="753" t="s">
        <v>83</v>
      </c>
      <c r="B736" s="753" t="s">
        <v>284</v>
      </c>
      <c r="C736" s="753" t="s">
        <v>492</v>
      </c>
      <c r="D736" s="753" t="s">
        <v>1161</v>
      </c>
      <c r="E736" s="757" t="s">
        <v>1162</v>
      </c>
      <c r="F736" s="751">
        <v>16620000</v>
      </c>
      <c r="G736" s="751">
        <v>0</v>
      </c>
      <c r="H736" s="751">
        <v>16620000</v>
      </c>
      <c r="I736" s="751">
        <v>0</v>
      </c>
      <c r="J736" s="751">
        <v>0</v>
      </c>
    </row>
    <row r="737" spans="1:10" ht="66">
      <c r="A737" s="753" t="s">
        <v>83</v>
      </c>
      <c r="B737" s="753" t="s">
        <v>284</v>
      </c>
      <c r="C737" s="753" t="s">
        <v>492</v>
      </c>
      <c r="D737" s="753" t="s">
        <v>1163</v>
      </c>
      <c r="E737" s="757" t="s">
        <v>2150</v>
      </c>
      <c r="F737" s="751">
        <v>3849000</v>
      </c>
      <c r="G737" s="751">
        <v>0</v>
      </c>
      <c r="H737" s="751">
        <v>3849000</v>
      </c>
      <c r="I737" s="751">
        <v>0</v>
      </c>
      <c r="J737" s="751">
        <v>0</v>
      </c>
    </row>
    <row r="738" spans="1:10" ht="26.4">
      <c r="A738" s="753" t="s">
        <v>83</v>
      </c>
      <c r="B738" s="753" t="s">
        <v>284</v>
      </c>
      <c r="C738" s="753" t="s">
        <v>492</v>
      </c>
      <c r="D738" s="753" t="s">
        <v>1164</v>
      </c>
      <c r="E738" s="757" t="s">
        <v>1211</v>
      </c>
      <c r="F738" s="751">
        <v>72094600</v>
      </c>
      <c r="G738" s="751">
        <v>0</v>
      </c>
      <c r="H738" s="751">
        <v>72094600</v>
      </c>
      <c r="I738" s="751">
        <v>0</v>
      </c>
      <c r="J738" s="751">
        <v>0</v>
      </c>
    </row>
    <row r="739" spans="1:10">
      <c r="A739" s="753" t="s">
        <v>83</v>
      </c>
      <c r="B739" s="753" t="s">
        <v>284</v>
      </c>
      <c r="C739" s="753" t="s">
        <v>271</v>
      </c>
      <c r="D739" s="753"/>
      <c r="E739" s="757" t="s">
        <v>2066</v>
      </c>
      <c r="F739" s="751">
        <v>367291600</v>
      </c>
      <c r="G739" s="751">
        <v>0</v>
      </c>
      <c r="H739" s="751">
        <v>367291600</v>
      </c>
      <c r="I739" s="751">
        <v>0</v>
      </c>
      <c r="J739" s="751">
        <v>0</v>
      </c>
    </row>
    <row r="740" spans="1:10">
      <c r="A740" s="753" t="s">
        <v>83</v>
      </c>
      <c r="B740" s="753" t="s">
        <v>284</v>
      </c>
      <c r="C740" s="753" t="s">
        <v>271</v>
      </c>
      <c r="D740" s="753" t="s">
        <v>1200</v>
      </c>
      <c r="E740" s="757" t="s">
        <v>1201</v>
      </c>
      <c r="F740" s="751">
        <v>367291600</v>
      </c>
      <c r="G740" s="751">
        <v>0</v>
      </c>
      <c r="H740" s="751">
        <v>367291600</v>
      </c>
      <c r="I740" s="751">
        <v>0</v>
      </c>
      <c r="J740" s="751">
        <v>0</v>
      </c>
    </row>
    <row r="741" spans="1:10" ht="39.6">
      <c r="A741" s="753" t="s">
        <v>83</v>
      </c>
      <c r="B741" s="753" t="s">
        <v>284</v>
      </c>
      <c r="C741" s="753" t="s">
        <v>503</v>
      </c>
      <c r="D741" s="753"/>
      <c r="E741" s="757" t="s">
        <v>2054</v>
      </c>
      <c r="F741" s="751">
        <v>1671890000</v>
      </c>
      <c r="G741" s="751">
        <v>0</v>
      </c>
      <c r="H741" s="751">
        <v>1671890000</v>
      </c>
      <c r="I741" s="751">
        <v>0</v>
      </c>
      <c r="J741" s="751">
        <v>0</v>
      </c>
    </row>
    <row r="742" spans="1:10" ht="52.8">
      <c r="A742" s="753" t="s">
        <v>83</v>
      </c>
      <c r="B742" s="753" t="s">
        <v>284</v>
      </c>
      <c r="C742" s="753" t="s">
        <v>503</v>
      </c>
      <c r="D742" s="753" t="s">
        <v>1165</v>
      </c>
      <c r="E742" s="757" t="s">
        <v>2151</v>
      </c>
      <c r="F742" s="751">
        <v>1671890000</v>
      </c>
      <c r="G742" s="751">
        <v>0</v>
      </c>
      <c r="H742" s="751">
        <v>1671890000</v>
      </c>
      <c r="I742" s="751">
        <v>0</v>
      </c>
      <c r="J742" s="751">
        <v>0</v>
      </c>
    </row>
    <row r="743" spans="1:10" ht="26.4">
      <c r="A743" s="753" t="s">
        <v>83</v>
      </c>
      <c r="B743" s="753" t="s">
        <v>284</v>
      </c>
      <c r="C743" s="753" t="s">
        <v>505</v>
      </c>
      <c r="D743" s="753"/>
      <c r="E743" s="757" t="s">
        <v>506</v>
      </c>
      <c r="F743" s="751">
        <v>6000000</v>
      </c>
      <c r="G743" s="751">
        <v>0</v>
      </c>
      <c r="H743" s="751">
        <v>6000000</v>
      </c>
      <c r="I743" s="751">
        <v>0</v>
      </c>
      <c r="J743" s="751">
        <v>0</v>
      </c>
    </row>
    <row r="744" spans="1:10">
      <c r="A744" s="753" t="s">
        <v>83</v>
      </c>
      <c r="B744" s="753" t="s">
        <v>284</v>
      </c>
      <c r="C744" s="753" t="s">
        <v>505</v>
      </c>
      <c r="D744" s="753" t="s">
        <v>833</v>
      </c>
      <c r="E744" s="757" t="s">
        <v>834</v>
      </c>
      <c r="F744" s="751">
        <v>6000000</v>
      </c>
      <c r="G744" s="751">
        <v>0</v>
      </c>
      <c r="H744" s="751">
        <v>6000000</v>
      </c>
      <c r="I744" s="751">
        <v>0</v>
      </c>
      <c r="J744" s="751">
        <v>0</v>
      </c>
    </row>
    <row r="745" spans="1:10">
      <c r="A745" s="753" t="s">
        <v>83</v>
      </c>
      <c r="B745" s="753" t="s">
        <v>284</v>
      </c>
      <c r="C745" s="753" t="s">
        <v>265</v>
      </c>
      <c r="D745" s="753"/>
      <c r="E745" s="757" t="s">
        <v>266</v>
      </c>
      <c r="F745" s="751">
        <v>488724343</v>
      </c>
      <c r="G745" s="751">
        <v>6586343</v>
      </c>
      <c r="H745" s="751">
        <v>482138000</v>
      </c>
      <c r="I745" s="751">
        <v>0</v>
      </c>
      <c r="J745" s="751">
        <v>0</v>
      </c>
    </row>
    <row r="746" spans="1:10" ht="79.2">
      <c r="A746" s="753" t="s">
        <v>83</v>
      </c>
      <c r="B746" s="753" t="s">
        <v>284</v>
      </c>
      <c r="C746" s="753" t="s">
        <v>265</v>
      </c>
      <c r="D746" s="753" t="s">
        <v>494</v>
      </c>
      <c r="E746" s="757" t="s">
        <v>2079</v>
      </c>
      <c r="F746" s="751">
        <v>6000000</v>
      </c>
      <c r="G746" s="751">
        <v>6000000</v>
      </c>
      <c r="H746" s="751">
        <v>0</v>
      </c>
      <c r="I746" s="751">
        <v>0</v>
      </c>
      <c r="J746" s="751">
        <v>0</v>
      </c>
    </row>
    <row r="747" spans="1:10" ht="26.4">
      <c r="A747" s="753" t="s">
        <v>83</v>
      </c>
      <c r="B747" s="753" t="s">
        <v>284</v>
      </c>
      <c r="C747" s="753" t="s">
        <v>265</v>
      </c>
      <c r="D747" s="753" t="s">
        <v>398</v>
      </c>
      <c r="E747" s="757" t="s">
        <v>801</v>
      </c>
      <c r="F747" s="751">
        <v>226687000</v>
      </c>
      <c r="G747" s="751">
        <v>0</v>
      </c>
      <c r="H747" s="751">
        <v>226687000</v>
      </c>
      <c r="I747" s="751">
        <v>0</v>
      </c>
      <c r="J747" s="751">
        <v>0</v>
      </c>
    </row>
    <row r="748" spans="1:10" ht="26.4">
      <c r="A748" s="753" t="s">
        <v>83</v>
      </c>
      <c r="B748" s="753" t="s">
        <v>284</v>
      </c>
      <c r="C748" s="753" t="s">
        <v>265</v>
      </c>
      <c r="D748" s="753" t="s">
        <v>399</v>
      </c>
      <c r="E748" s="757" t="s">
        <v>2096</v>
      </c>
      <c r="F748" s="751">
        <v>586342</v>
      </c>
      <c r="G748" s="751">
        <v>586342</v>
      </c>
      <c r="H748" s="751">
        <v>0</v>
      </c>
      <c r="I748" s="751">
        <v>0</v>
      </c>
      <c r="J748" s="751">
        <v>0</v>
      </c>
    </row>
    <row r="749" spans="1:10" ht="52.8">
      <c r="A749" s="753" t="s">
        <v>83</v>
      </c>
      <c r="B749" s="753" t="s">
        <v>284</v>
      </c>
      <c r="C749" s="753" t="s">
        <v>265</v>
      </c>
      <c r="D749" s="753" t="s">
        <v>401</v>
      </c>
      <c r="E749" s="757" t="s">
        <v>2070</v>
      </c>
      <c r="F749" s="751">
        <v>1</v>
      </c>
      <c r="G749" s="751">
        <v>1</v>
      </c>
      <c r="H749" s="751">
        <v>0</v>
      </c>
      <c r="I749" s="751">
        <v>0</v>
      </c>
      <c r="J749" s="751">
        <v>0</v>
      </c>
    </row>
    <row r="750" spans="1:10" ht="26.4">
      <c r="A750" s="753" t="s">
        <v>83</v>
      </c>
      <c r="B750" s="753" t="s">
        <v>284</v>
      </c>
      <c r="C750" s="753" t="s">
        <v>265</v>
      </c>
      <c r="D750" s="753" t="s">
        <v>1143</v>
      </c>
      <c r="E750" s="757" t="s">
        <v>1144</v>
      </c>
      <c r="F750" s="751">
        <v>24587000</v>
      </c>
      <c r="G750" s="751">
        <v>0</v>
      </c>
      <c r="H750" s="751">
        <v>24587000</v>
      </c>
      <c r="I750" s="751">
        <v>0</v>
      </c>
      <c r="J750" s="751">
        <v>0</v>
      </c>
    </row>
    <row r="751" spans="1:10">
      <c r="A751" s="753" t="s">
        <v>83</v>
      </c>
      <c r="B751" s="753" t="s">
        <v>284</v>
      </c>
      <c r="C751" s="753" t="s">
        <v>265</v>
      </c>
      <c r="D751" s="753" t="s">
        <v>269</v>
      </c>
      <c r="E751" s="757" t="s">
        <v>799</v>
      </c>
      <c r="F751" s="751">
        <v>230864000</v>
      </c>
      <c r="G751" s="751">
        <v>0</v>
      </c>
      <c r="H751" s="751">
        <v>230864000</v>
      </c>
      <c r="I751" s="751">
        <v>0</v>
      </c>
      <c r="J751" s="751">
        <v>0</v>
      </c>
    </row>
    <row r="752" spans="1:10">
      <c r="A752" s="753" t="s">
        <v>83</v>
      </c>
      <c r="B752" s="753" t="s">
        <v>284</v>
      </c>
      <c r="C752" s="753" t="s">
        <v>495</v>
      </c>
      <c r="D752" s="753"/>
      <c r="E752" s="757" t="s">
        <v>496</v>
      </c>
      <c r="F752" s="751">
        <v>593427700</v>
      </c>
      <c r="G752" s="751">
        <v>434064</v>
      </c>
      <c r="H752" s="751">
        <v>592993636</v>
      </c>
      <c r="I752" s="751">
        <v>0</v>
      </c>
      <c r="J752" s="751">
        <v>0</v>
      </c>
    </row>
    <row r="753" spans="1:10" ht="26.4">
      <c r="A753" s="753" t="s">
        <v>83</v>
      </c>
      <c r="B753" s="753" t="s">
        <v>284</v>
      </c>
      <c r="C753" s="753" t="s">
        <v>495</v>
      </c>
      <c r="D753" s="753" t="s">
        <v>835</v>
      </c>
      <c r="E753" s="757" t="s">
        <v>2086</v>
      </c>
      <c r="F753" s="751">
        <v>269941000</v>
      </c>
      <c r="G753" s="751">
        <v>0</v>
      </c>
      <c r="H753" s="751">
        <v>269941000</v>
      </c>
      <c r="I753" s="751">
        <v>0</v>
      </c>
      <c r="J753" s="751">
        <v>0</v>
      </c>
    </row>
    <row r="754" spans="1:10" ht="26.4">
      <c r="A754" s="753" t="s">
        <v>83</v>
      </c>
      <c r="B754" s="753" t="s">
        <v>284</v>
      </c>
      <c r="C754" s="753" t="s">
        <v>495</v>
      </c>
      <c r="D754" s="753" t="s">
        <v>847</v>
      </c>
      <c r="E754" s="757" t="s">
        <v>848</v>
      </c>
      <c r="F754" s="751">
        <v>756890</v>
      </c>
      <c r="G754" s="751">
        <v>0</v>
      </c>
      <c r="H754" s="751">
        <v>756890</v>
      </c>
      <c r="I754" s="751">
        <v>0</v>
      </c>
      <c r="J754" s="751">
        <v>0</v>
      </c>
    </row>
    <row r="755" spans="1:10" ht="66">
      <c r="A755" s="753" t="s">
        <v>83</v>
      </c>
      <c r="B755" s="753" t="s">
        <v>284</v>
      </c>
      <c r="C755" s="753" t="s">
        <v>495</v>
      </c>
      <c r="D755" s="753" t="s">
        <v>836</v>
      </c>
      <c r="E755" s="757" t="s">
        <v>837</v>
      </c>
      <c r="F755" s="751">
        <v>46019658</v>
      </c>
      <c r="G755" s="751">
        <v>0</v>
      </c>
      <c r="H755" s="751">
        <v>46019658</v>
      </c>
      <c r="I755" s="751">
        <v>0</v>
      </c>
      <c r="J755" s="751">
        <v>0</v>
      </c>
    </row>
    <row r="756" spans="1:10" ht="39.6">
      <c r="A756" s="753" t="s">
        <v>83</v>
      </c>
      <c r="B756" s="753" t="s">
        <v>284</v>
      </c>
      <c r="C756" s="753" t="s">
        <v>495</v>
      </c>
      <c r="D756" s="753" t="s">
        <v>838</v>
      </c>
      <c r="E756" s="757" t="s">
        <v>839</v>
      </c>
      <c r="F756" s="751">
        <v>21542916</v>
      </c>
      <c r="G756" s="751">
        <v>0</v>
      </c>
      <c r="H756" s="751">
        <v>21542916</v>
      </c>
      <c r="I756" s="751">
        <v>0</v>
      </c>
      <c r="J756" s="751">
        <v>0</v>
      </c>
    </row>
    <row r="757" spans="1:10" ht="52.8">
      <c r="A757" s="753" t="s">
        <v>83</v>
      </c>
      <c r="B757" s="753" t="s">
        <v>284</v>
      </c>
      <c r="C757" s="753" t="s">
        <v>495</v>
      </c>
      <c r="D757" s="753" t="s">
        <v>1102</v>
      </c>
      <c r="E757" s="757" t="s">
        <v>2072</v>
      </c>
      <c r="F757" s="751">
        <v>434064</v>
      </c>
      <c r="G757" s="751">
        <v>434064</v>
      </c>
      <c r="H757" s="751">
        <v>0</v>
      </c>
      <c r="I757" s="751">
        <v>0</v>
      </c>
      <c r="J757" s="751">
        <v>0</v>
      </c>
    </row>
    <row r="758" spans="1:10" ht="52.8">
      <c r="A758" s="753" t="s">
        <v>83</v>
      </c>
      <c r="B758" s="753" t="s">
        <v>284</v>
      </c>
      <c r="C758" s="753" t="s">
        <v>495</v>
      </c>
      <c r="D758" s="753" t="s">
        <v>813</v>
      </c>
      <c r="E758" s="757" t="s">
        <v>2081</v>
      </c>
      <c r="F758" s="751">
        <v>233172</v>
      </c>
      <c r="G758" s="751">
        <v>0</v>
      </c>
      <c r="H758" s="751">
        <v>233172</v>
      </c>
      <c r="I758" s="751">
        <v>0</v>
      </c>
      <c r="J758" s="751">
        <v>0</v>
      </c>
    </row>
    <row r="759" spans="1:10" ht="52.8">
      <c r="A759" s="753" t="s">
        <v>83</v>
      </c>
      <c r="B759" s="753" t="s">
        <v>284</v>
      </c>
      <c r="C759" s="753" t="s">
        <v>495</v>
      </c>
      <c r="D759" s="753" t="s">
        <v>46</v>
      </c>
      <c r="E759" s="757" t="s">
        <v>2061</v>
      </c>
      <c r="F759" s="751">
        <v>254500000</v>
      </c>
      <c r="G759" s="751">
        <v>0</v>
      </c>
      <c r="H759" s="751">
        <v>254500000</v>
      </c>
      <c r="I759" s="751">
        <v>0</v>
      </c>
      <c r="J759" s="751">
        <v>0</v>
      </c>
    </row>
    <row r="760" spans="1:10">
      <c r="A760" s="753" t="s">
        <v>83</v>
      </c>
      <c r="B760" s="753" t="s">
        <v>1056</v>
      </c>
      <c r="C760" s="753"/>
      <c r="D760" s="753"/>
      <c r="E760" s="757" t="s">
        <v>1057</v>
      </c>
      <c r="F760" s="751">
        <v>197868989</v>
      </c>
      <c r="G760" s="751">
        <v>0</v>
      </c>
      <c r="H760" s="751">
        <v>197868989</v>
      </c>
      <c r="I760" s="751">
        <v>0</v>
      </c>
      <c r="J760" s="751">
        <v>0</v>
      </c>
    </row>
    <row r="761" spans="1:10">
      <c r="A761" s="753" t="s">
        <v>83</v>
      </c>
      <c r="B761" s="753" t="s">
        <v>1056</v>
      </c>
      <c r="C761" s="753" t="s">
        <v>289</v>
      </c>
      <c r="D761" s="753"/>
      <c r="E761" s="757" t="s">
        <v>194</v>
      </c>
      <c r="F761" s="751">
        <v>2140000</v>
      </c>
      <c r="G761" s="751">
        <v>0</v>
      </c>
      <c r="H761" s="751">
        <v>2140000</v>
      </c>
      <c r="I761" s="751">
        <v>0</v>
      </c>
      <c r="J761" s="751">
        <v>0</v>
      </c>
    </row>
    <row r="762" spans="1:10" ht="52.8">
      <c r="A762" s="753" t="s">
        <v>83</v>
      </c>
      <c r="B762" s="753" t="s">
        <v>1056</v>
      </c>
      <c r="C762" s="753" t="s">
        <v>289</v>
      </c>
      <c r="D762" s="753" t="s">
        <v>482</v>
      </c>
      <c r="E762" s="757" t="s">
        <v>2042</v>
      </c>
      <c r="F762" s="751">
        <v>2140000</v>
      </c>
      <c r="G762" s="751">
        <v>0</v>
      </c>
      <c r="H762" s="751">
        <v>2140000</v>
      </c>
      <c r="I762" s="751">
        <v>0</v>
      </c>
      <c r="J762" s="751">
        <v>0</v>
      </c>
    </row>
    <row r="763" spans="1:10" ht="26.4">
      <c r="A763" s="753" t="s">
        <v>83</v>
      </c>
      <c r="B763" s="753" t="s">
        <v>1056</v>
      </c>
      <c r="C763" s="753" t="s">
        <v>2688</v>
      </c>
      <c r="D763" s="753"/>
      <c r="E763" s="757" t="s">
        <v>2689</v>
      </c>
      <c r="F763" s="751">
        <v>690000</v>
      </c>
      <c r="G763" s="751">
        <v>0</v>
      </c>
      <c r="H763" s="751">
        <v>690000</v>
      </c>
      <c r="I763" s="751">
        <v>0</v>
      </c>
      <c r="J763" s="751">
        <v>0</v>
      </c>
    </row>
    <row r="764" spans="1:10" ht="26.4">
      <c r="A764" s="753" t="s">
        <v>83</v>
      </c>
      <c r="B764" s="753" t="s">
        <v>1056</v>
      </c>
      <c r="C764" s="753" t="s">
        <v>2688</v>
      </c>
      <c r="D764" s="753" t="s">
        <v>2690</v>
      </c>
      <c r="E764" s="757" t="s">
        <v>2691</v>
      </c>
      <c r="F764" s="751">
        <v>690000</v>
      </c>
      <c r="G764" s="751">
        <v>0</v>
      </c>
      <c r="H764" s="751">
        <v>690000</v>
      </c>
      <c r="I764" s="751">
        <v>0</v>
      </c>
      <c r="J764" s="751">
        <v>0</v>
      </c>
    </row>
    <row r="765" spans="1:10" ht="26.4">
      <c r="A765" s="753" t="s">
        <v>83</v>
      </c>
      <c r="B765" s="753" t="s">
        <v>1056</v>
      </c>
      <c r="C765" s="753" t="s">
        <v>505</v>
      </c>
      <c r="D765" s="753"/>
      <c r="E765" s="757" t="s">
        <v>506</v>
      </c>
      <c r="F765" s="751">
        <v>167025989</v>
      </c>
      <c r="G765" s="751">
        <v>0</v>
      </c>
      <c r="H765" s="751">
        <v>167025989</v>
      </c>
      <c r="I765" s="751">
        <v>0</v>
      </c>
      <c r="J765" s="751">
        <v>0</v>
      </c>
    </row>
    <row r="766" spans="1:10" ht="66">
      <c r="A766" s="753" t="s">
        <v>83</v>
      </c>
      <c r="B766" s="753" t="s">
        <v>1056</v>
      </c>
      <c r="C766" s="753" t="s">
        <v>505</v>
      </c>
      <c r="D766" s="753" t="s">
        <v>1096</v>
      </c>
      <c r="E766" s="757" t="s">
        <v>2057</v>
      </c>
      <c r="F766" s="751">
        <v>166025989</v>
      </c>
      <c r="G766" s="751">
        <v>0</v>
      </c>
      <c r="H766" s="751">
        <v>166025989</v>
      </c>
      <c r="I766" s="751">
        <v>0</v>
      </c>
      <c r="J766" s="751">
        <v>0</v>
      </c>
    </row>
    <row r="767" spans="1:10">
      <c r="A767" s="753" t="s">
        <v>83</v>
      </c>
      <c r="B767" s="753" t="s">
        <v>1056</v>
      </c>
      <c r="C767" s="753" t="s">
        <v>505</v>
      </c>
      <c r="D767" s="753" t="s">
        <v>833</v>
      </c>
      <c r="E767" s="757" t="s">
        <v>834</v>
      </c>
      <c r="F767" s="751">
        <v>1000000</v>
      </c>
      <c r="G767" s="751">
        <v>0</v>
      </c>
      <c r="H767" s="751">
        <v>1000000</v>
      </c>
      <c r="I767" s="751">
        <v>0</v>
      </c>
      <c r="J767" s="751">
        <v>0</v>
      </c>
    </row>
    <row r="768" spans="1:10">
      <c r="A768" s="753" t="s">
        <v>83</v>
      </c>
      <c r="B768" s="753" t="s">
        <v>1056</v>
      </c>
      <c r="C768" s="753" t="s">
        <v>265</v>
      </c>
      <c r="D768" s="753"/>
      <c r="E768" s="757" t="s">
        <v>266</v>
      </c>
      <c r="F768" s="751">
        <v>28013000</v>
      </c>
      <c r="G768" s="751">
        <v>0</v>
      </c>
      <c r="H768" s="751">
        <v>28013000</v>
      </c>
      <c r="I768" s="751">
        <v>0</v>
      </c>
      <c r="J768" s="751">
        <v>0</v>
      </c>
    </row>
    <row r="769" spans="1:10" ht="26.4">
      <c r="A769" s="753" t="s">
        <v>83</v>
      </c>
      <c r="B769" s="753" t="s">
        <v>1056</v>
      </c>
      <c r="C769" s="753" t="s">
        <v>265</v>
      </c>
      <c r="D769" s="753" t="s">
        <v>1143</v>
      </c>
      <c r="E769" s="757" t="s">
        <v>1144</v>
      </c>
      <c r="F769" s="751">
        <v>19013000</v>
      </c>
      <c r="G769" s="751">
        <v>0</v>
      </c>
      <c r="H769" s="751">
        <v>19013000</v>
      </c>
      <c r="I769" s="751">
        <v>0</v>
      </c>
      <c r="J769" s="751">
        <v>0</v>
      </c>
    </row>
    <row r="770" spans="1:10">
      <c r="A770" s="753" t="s">
        <v>83</v>
      </c>
      <c r="B770" s="753" t="s">
        <v>1056</v>
      </c>
      <c r="C770" s="753" t="s">
        <v>265</v>
      </c>
      <c r="D770" s="753" t="s">
        <v>269</v>
      </c>
      <c r="E770" s="757" t="s">
        <v>799</v>
      </c>
      <c r="F770" s="751">
        <v>9000000</v>
      </c>
      <c r="G770" s="751">
        <v>0</v>
      </c>
      <c r="H770" s="751">
        <v>9000000</v>
      </c>
      <c r="I770" s="751">
        <v>0</v>
      </c>
      <c r="J770" s="751">
        <v>0</v>
      </c>
    </row>
    <row r="771" spans="1:10">
      <c r="A771" s="753" t="s">
        <v>83</v>
      </c>
      <c r="B771" s="753" t="s">
        <v>1952</v>
      </c>
      <c r="C771" s="753"/>
      <c r="D771" s="753"/>
      <c r="E771" s="757" t="s">
        <v>1362</v>
      </c>
      <c r="F771" s="751">
        <v>140422580</v>
      </c>
      <c r="G771" s="751">
        <v>0</v>
      </c>
      <c r="H771" s="751">
        <v>140422580</v>
      </c>
      <c r="I771" s="751">
        <v>0</v>
      </c>
      <c r="J771" s="751">
        <v>0</v>
      </c>
    </row>
    <row r="772" spans="1:10" ht="26.4">
      <c r="A772" s="753" t="s">
        <v>83</v>
      </c>
      <c r="B772" s="753" t="s">
        <v>1952</v>
      </c>
      <c r="C772" s="753" t="s">
        <v>1156</v>
      </c>
      <c r="D772" s="753"/>
      <c r="E772" s="757" t="s">
        <v>2120</v>
      </c>
      <c r="F772" s="751">
        <v>35700000</v>
      </c>
      <c r="G772" s="751">
        <v>0</v>
      </c>
      <c r="H772" s="751">
        <v>35700000</v>
      </c>
      <c r="I772" s="751">
        <v>0</v>
      </c>
      <c r="J772" s="751">
        <v>0</v>
      </c>
    </row>
    <row r="773" spans="1:10" ht="39.6">
      <c r="A773" s="753" t="s">
        <v>83</v>
      </c>
      <c r="B773" s="753" t="s">
        <v>1952</v>
      </c>
      <c r="C773" s="753" t="s">
        <v>1156</v>
      </c>
      <c r="D773" s="753" t="s">
        <v>2121</v>
      </c>
      <c r="E773" s="757" t="s">
        <v>2122</v>
      </c>
      <c r="F773" s="751">
        <v>35700000</v>
      </c>
      <c r="G773" s="751">
        <v>0</v>
      </c>
      <c r="H773" s="751">
        <v>35700000</v>
      </c>
      <c r="I773" s="751">
        <v>0</v>
      </c>
      <c r="J773" s="751">
        <v>0</v>
      </c>
    </row>
    <row r="774" spans="1:10" ht="26.4">
      <c r="A774" s="753" t="s">
        <v>83</v>
      </c>
      <c r="B774" s="753" t="s">
        <v>1952</v>
      </c>
      <c r="C774" s="753" t="s">
        <v>505</v>
      </c>
      <c r="D774" s="753"/>
      <c r="E774" s="757" t="s">
        <v>506</v>
      </c>
      <c r="F774" s="751">
        <v>104555000</v>
      </c>
      <c r="G774" s="751">
        <v>0</v>
      </c>
      <c r="H774" s="751">
        <v>104555000</v>
      </c>
      <c r="I774" s="751">
        <v>0</v>
      </c>
      <c r="J774" s="751">
        <v>0</v>
      </c>
    </row>
    <row r="775" spans="1:10" ht="66">
      <c r="A775" s="753" t="s">
        <v>83</v>
      </c>
      <c r="B775" s="753" t="s">
        <v>1952</v>
      </c>
      <c r="C775" s="753" t="s">
        <v>505</v>
      </c>
      <c r="D775" s="753" t="s">
        <v>1096</v>
      </c>
      <c r="E775" s="757" t="s">
        <v>2057</v>
      </c>
      <c r="F775" s="751">
        <v>104555000</v>
      </c>
      <c r="G775" s="751">
        <v>0</v>
      </c>
      <c r="H775" s="751">
        <v>104555000</v>
      </c>
      <c r="I775" s="751">
        <v>0</v>
      </c>
      <c r="J775" s="751">
        <v>0</v>
      </c>
    </row>
    <row r="776" spans="1:10">
      <c r="A776" s="753" t="s">
        <v>83</v>
      </c>
      <c r="B776" s="753" t="s">
        <v>1952</v>
      </c>
      <c r="C776" s="753" t="s">
        <v>495</v>
      </c>
      <c r="D776" s="753"/>
      <c r="E776" s="757" t="s">
        <v>496</v>
      </c>
      <c r="F776" s="751">
        <v>167580</v>
      </c>
      <c r="G776" s="751">
        <v>0</v>
      </c>
      <c r="H776" s="751">
        <v>167580</v>
      </c>
      <c r="I776" s="751">
        <v>0</v>
      </c>
      <c r="J776" s="751">
        <v>0</v>
      </c>
    </row>
    <row r="777" spans="1:10" ht="39.6">
      <c r="A777" s="753" t="s">
        <v>83</v>
      </c>
      <c r="B777" s="753" t="s">
        <v>1952</v>
      </c>
      <c r="C777" s="753" t="s">
        <v>495</v>
      </c>
      <c r="D777" s="753" t="s">
        <v>838</v>
      </c>
      <c r="E777" s="757" t="s">
        <v>839</v>
      </c>
      <c r="F777" s="751">
        <v>167580</v>
      </c>
      <c r="G777" s="751">
        <v>0</v>
      </c>
      <c r="H777" s="751">
        <v>167580</v>
      </c>
      <c r="I777" s="751">
        <v>0</v>
      </c>
      <c r="J777" s="751">
        <v>0</v>
      </c>
    </row>
    <row r="778" spans="1:10">
      <c r="A778" s="753" t="s">
        <v>83</v>
      </c>
      <c r="B778" s="753" t="s">
        <v>1840</v>
      </c>
      <c r="C778" s="753"/>
      <c r="D778" s="753"/>
      <c r="E778" s="757" t="s">
        <v>1760</v>
      </c>
      <c r="F778" s="751">
        <v>362224631</v>
      </c>
      <c r="G778" s="751">
        <v>0</v>
      </c>
      <c r="H778" s="751">
        <v>362224631</v>
      </c>
      <c r="I778" s="751">
        <v>0</v>
      </c>
      <c r="J778" s="751">
        <v>0</v>
      </c>
    </row>
    <row r="779" spans="1:10">
      <c r="A779" s="753" t="s">
        <v>83</v>
      </c>
      <c r="B779" s="753" t="s">
        <v>1840</v>
      </c>
      <c r="C779" s="753" t="s">
        <v>289</v>
      </c>
      <c r="D779" s="753"/>
      <c r="E779" s="757" t="s">
        <v>194</v>
      </c>
      <c r="F779" s="751">
        <v>51855400</v>
      </c>
      <c r="G779" s="751">
        <v>0</v>
      </c>
      <c r="H779" s="751">
        <v>51855400</v>
      </c>
      <c r="I779" s="751">
        <v>0</v>
      </c>
      <c r="J779" s="751">
        <v>0</v>
      </c>
    </row>
    <row r="780" spans="1:10" ht="52.8">
      <c r="A780" s="753" t="s">
        <v>83</v>
      </c>
      <c r="B780" s="753" t="s">
        <v>1840</v>
      </c>
      <c r="C780" s="753" t="s">
        <v>289</v>
      </c>
      <c r="D780" s="753" t="s">
        <v>482</v>
      </c>
      <c r="E780" s="757" t="s">
        <v>2042</v>
      </c>
      <c r="F780" s="751">
        <v>51855400</v>
      </c>
      <c r="G780" s="751">
        <v>0</v>
      </c>
      <c r="H780" s="751">
        <v>51855400</v>
      </c>
      <c r="I780" s="751">
        <v>0</v>
      </c>
      <c r="J780" s="751">
        <v>0</v>
      </c>
    </row>
    <row r="781" spans="1:10">
      <c r="A781" s="753" t="s">
        <v>83</v>
      </c>
      <c r="B781" s="753" t="s">
        <v>1840</v>
      </c>
      <c r="C781" s="753" t="s">
        <v>489</v>
      </c>
      <c r="D781" s="753"/>
      <c r="E781" s="757" t="s">
        <v>2043</v>
      </c>
      <c r="F781" s="751">
        <v>48100400</v>
      </c>
      <c r="G781" s="751">
        <v>0</v>
      </c>
      <c r="H781" s="751">
        <v>48100400</v>
      </c>
      <c r="I781" s="751">
        <v>0</v>
      </c>
      <c r="J781" s="751">
        <v>0</v>
      </c>
    </row>
    <row r="782" spans="1:10" ht="52.8">
      <c r="A782" s="753" t="s">
        <v>83</v>
      </c>
      <c r="B782" s="753" t="s">
        <v>1840</v>
      </c>
      <c r="C782" s="753" t="s">
        <v>489</v>
      </c>
      <c r="D782" s="753" t="s">
        <v>491</v>
      </c>
      <c r="E782" s="757" t="s">
        <v>2044</v>
      </c>
      <c r="F782" s="751">
        <v>48100400</v>
      </c>
      <c r="G782" s="751">
        <v>0</v>
      </c>
      <c r="H782" s="751">
        <v>48100400</v>
      </c>
      <c r="I782" s="751">
        <v>0</v>
      </c>
      <c r="J782" s="751">
        <v>0</v>
      </c>
    </row>
    <row r="783" spans="1:10" ht="26.4">
      <c r="A783" s="753" t="s">
        <v>83</v>
      </c>
      <c r="B783" s="753" t="s">
        <v>1840</v>
      </c>
      <c r="C783" s="753" t="s">
        <v>1156</v>
      </c>
      <c r="D783" s="753"/>
      <c r="E783" s="757" t="s">
        <v>2120</v>
      </c>
      <c r="F783" s="751">
        <v>1372000</v>
      </c>
      <c r="G783" s="751">
        <v>0</v>
      </c>
      <c r="H783" s="751">
        <v>1372000</v>
      </c>
      <c r="I783" s="751">
        <v>0</v>
      </c>
      <c r="J783" s="751">
        <v>0</v>
      </c>
    </row>
    <row r="784" spans="1:10">
      <c r="A784" s="753" t="s">
        <v>83</v>
      </c>
      <c r="B784" s="753" t="s">
        <v>1840</v>
      </c>
      <c r="C784" s="753" t="s">
        <v>1156</v>
      </c>
      <c r="D784" s="753" t="s">
        <v>2152</v>
      </c>
      <c r="E784" s="757" t="s">
        <v>2153</v>
      </c>
      <c r="F784" s="751">
        <v>1372000</v>
      </c>
      <c r="G784" s="751">
        <v>0</v>
      </c>
      <c r="H784" s="751">
        <v>1372000</v>
      </c>
      <c r="I784" s="751">
        <v>0</v>
      </c>
      <c r="J784" s="751">
        <v>0</v>
      </c>
    </row>
    <row r="785" spans="1:10" ht="26.4">
      <c r="A785" s="753" t="s">
        <v>83</v>
      </c>
      <c r="B785" s="753" t="s">
        <v>1840</v>
      </c>
      <c r="C785" s="753" t="s">
        <v>505</v>
      </c>
      <c r="D785" s="753"/>
      <c r="E785" s="757" t="s">
        <v>506</v>
      </c>
      <c r="F785" s="751">
        <v>3000000</v>
      </c>
      <c r="G785" s="751">
        <v>0</v>
      </c>
      <c r="H785" s="751">
        <v>3000000</v>
      </c>
      <c r="I785" s="751">
        <v>0</v>
      </c>
      <c r="J785" s="751">
        <v>0</v>
      </c>
    </row>
    <row r="786" spans="1:10">
      <c r="A786" s="753" t="s">
        <v>83</v>
      </c>
      <c r="B786" s="753" t="s">
        <v>1840</v>
      </c>
      <c r="C786" s="753" t="s">
        <v>505</v>
      </c>
      <c r="D786" s="753" t="s">
        <v>833</v>
      </c>
      <c r="E786" s="757" t="s">
        <v>834</v>
      </c>
      <c r="F786" s="751">
        <v>3000000</v>
      </c>
      <c r="G786" s="751">
        <v>0</v>
      </c>
      <c r="H786" s="751">
        <v>3000000</v>
      </c>
      <c r="I786" s="751">
        <v>0</v>
      </c>
      <c r="J786" s="751">
        <v>0</v>
      </c>
    </row>
    <row r="787" spans="1:10">
      <c r="A787" s="753" t="s">
        <v>83</v>
      </c>
      <c r="B787" s="753" t="s">
        <v>1840</v>
      </c>
      <c r="C787" s="753" t="s">
        <v>265</v>
      </c>
      <c r="D787" s="753"/>
      <c r="E787" s="757" t="s">
        <v>266</v>
      </c>
      <c r="F787" s="751">
        <v>26894000</v>
      </c>
      <c r="G787" s="751">
        <v>0</v>
      </c>
      <c r="H787" s="751">
        <v>26894000</v>
      </c>
      <c r="I787" s="751">
        <v>0</v>
      </c>
      <c r="J787" s="751">
        <v>0</v>
      </c>
    </row>
    <row r="788" spans="1:10" ht="26.4">
      <c r="A788" s="753" t="s">
        <v>83</v>
      </c>
      <c r="B788" s="753" t="s">
        <v>1840</v>
      </c>
      <c r="C788" s="753" t="s">
        <v>265</v>
      </c>
      <c r="D788" s="753" t="s">
        <v>1143</v>
      </c>
      <c r="E788" s="757" t="s">
        <v>1144</v>
      </c>
      <c r="F788" s="751">
        <v>26894000</v>
      </c>
      <c r="G788" s="751">
        <v>0</v>
      </c>
      <c r="H788" s="751">
        <v>26894000</v>
      </c>
      <c r="I788" s="751">
        <v>0</v>
      </c>
      <c r="J788" s="751">
        <v>0</v>
      </c>
    </row>
    <row r="789" spans="1:10">
      <c r="A789" s="753" t="s">
        <v>83</v>
      </c>
      <c r="B789" s="753" t="s">
        <v>1840</v>
      </c>
      <c r="C789" s="753" t="s">
        <v>495</v>
      </c>
      <c r="D789" s="753"/>
      <c r="E789" s="757" t="s">
        <v>496</v>
      </c>
      <c r="F789" s="751">
        <v>231002831</v>
      </c>
      <c r="G789" s="751">
        <v>0</v>
      </c>
      <c r="H789" s="751">
        <v>231002831</v>
      </c>
      <c r="I789" s="751">
        <v>0</v>
      </c>
      <c r="J789" s="751">
        <v>0</v>
      </c>
    </row>
    <row r="790" spans="1:10" ht="26.4">
      <c r="A790" s="753" t="s">
        <v>83</v>
      </c>
      <c r="B790" s="753" t="s">
        <v>1840</v>
      </c>
      <c r="C790" s="753" t="s">
        <v>495</v>
      </c>
      <c r="D790" s="753" t="s">
        <v>45</v>
      </c>
      <c r="E790" s="757" t="s">
        <v>473</v>
      </c>
      <c r="F790" s="751">
        <v>230987000</v>
      </c>
      <c r="G790" s="751">
        <v>0</v>
      </c>
      <c r="H790" s="751">
        <v>230987000</v>
      </c>
      <c r="I790" s="751">
        <v>0</v>
      </c>
      <c r="J790" s="751">
        <v>0</v>
      </c>
    </row>
    <row r="791" spans="1:10" ht="39.6">
      <c r="A791" s="753" t="s">
        <v>83</v>
      </c>
      <c r="B791" s="753" t="s">
        <v>1840</v>
      </c>
      <c r="C791" s="753" t="s">
        <v>495</v>
      </c>
      <c r="D791" s="753" t="s">
        <v>838</v>
      </c>
      <c r="E791" s="757" t="s">
        <v>839</v>
      </c>
      <c r="F791" s="751">
        <v>15831</v>
      </c>
      <c r="G791" s="751">
        <v>0</v>
      </c>
      <c r="H791" s="751">
        <v>15831</v>
      </c>
      <c r="I791" s="751">
        <v>0</v>
      </c>
      <c r="J791" s="751">
        <v>0</v>
      </c>
    </row>
    <row r="792" spans="1:10">
      <c r="A792" s="753" t="s">
        <v>83</v>
      </c>
      <c r="B792" s="753" t="s">
        <v>1054</v>
      </c>
      <c r="C792" s="753"/>
      <c r="D792" s="753"/>
      <c r="E792" s="757" t="s">
        <v>1055</v>
      </c>
      <c r="F792" s="751">
        <v>485513387</v>
      </c>
      <c r="G792" s="751">
        <v>0</v>
      </c>
      <c r="H792" s="751">
        <v>485513387</v>
      </c>
      <c r="I792" s="751">
        <v>0</v>
      </c>
      <c r="J792" s="751">
        <v>0</v>
      </c>
    </row>
    <row r="793" spans="1:10">
      <c r="A793" s="753" t="s">
        <v>83</v>
      </c>
      <c r="B793" s="753" t="s">
        <v>1054</v>
      </c>
      <c r="C793" s="753" t="s">
        <v>289</v>
      </c>
      <c r="D793" s="753"/>
      <c r="E793" s="757" t="s">
        <v>194</v>
      </c>
      <c r="F793" s="751">
        <v>26657400</v>
      </c>
      <c r="G793" s="751">
        <v>0</v>
      </c>
      <c r="H793" s="751">
        <v>26657400</v>
      </c>
      <c r="I793" s="751">
        <v>0</v>
      </c>
      <c r="J793" s="751">
        <v>0</v>
      </c>
    </row>
    <row r="794" spans="1:10" ht="52.8">
      <c r="A794" s="753" t="s">
        <v>83</v>
      </c>
      <c r="B794" s="753" t="s">
        <v>1054</v>
      </c>
      <c r="C794" s="753" t="s">
        <v>289</v>
      </c>
      <c r="D794" s="753" t="s">
        <v>482</v>
      </c>
      <c r="E794" s="757" t="s">
        <v>2042</v>
      </c>
      <c r="F794" s="751">
        <v>26657400</v>
      </c>
      <c r="G794" s="751">
        <v>0</v>
      </c>
      <c r="H794" s="751">
        <v>26657400</v>
      </c>
      <c r="I794" s="751">
        <v>0</v>
      </c>
      <c r="J794" s="751">
        <v>0</v>
      </c>
    </row>
    <row r="795" spans="1:10">
      <c r="A795" s="753" t="s">
        <v>83</v>
      </c>
      <c r="B795" s="753" t="s">
        <v>1054</v>
      </c>
      <c r="C795" s="753" t="s">
        <v>489</v>
      </c>
      <c r="D795" s="753"/>
      <c r="E795" s="757" t="s">
        <v>2043</v>
      </c>
      <c r="F795" s="751">
        <v>26657400</v>
      </c>
      <c r="G795" s="751">
        <v>0</v>
      </c>
      <c r="H795" s="751">
        <v>26657400</v>
      </c>
      <c r="I795" s="751">
        <v>0</v>
      </c>
      <c r="J795" s="751">
        <v>0</v>
      </c>
    </row>
    <row r="796" spans="1:10" ht="52.8">
      <c r="A796" s="753" t="s">
        <v>83</v>
      </c>
      <c r="B796" s="753" t="s">
        <v>1054</v>
      </c>
      <c r="C796" s="753" t="s">
        <v>489</v>
      </c>
      <c r="D796" s="753" t="s">
        <v>491</v>
      </c>
      <c r="E796" s="757" t="s">
        <v>2044</v>
      </c>
      <c r="F796" s="751">
        <v>26657400</v>
      </c>
      <c r="G796" s="751">
        <v>0</v>
      </c>
      <c r="H796" s="751">
        <v>26657400</v>
      </c>
      <c r="I796" s="751">
        <v>0</v>
      </c>
      <c r="J796" s="751">
        <v>0</v>
      </c>
    </row>
    <row r="797" spans="1:10">
      <c r="A797" s="753" t="s">
        <v>83</v>
      </c>
      <c r="B797" s="753" t="s">
        <v>1054</v>
      </c>
      <c r="C797" s="753" t="s">
        <v>824</v>
      </c>
      <c r="D797" s="753"/>
      <c r="E797" s="757" t="s">
        <v>2045</v>
      </c>
      <c r="F797" s="751">
        <v>431800000</v>
      </c>
      <c r="G797" s="751">
        <v>0</v>
      </c>
      <c r="H797" s="751">
        <v>431800000</v>
      </c>
      <c r="I797" s="751">
        <v>0</v>
      </c>
      <c r="J797" s="751">
        <v>0</v>
      </c>
    </row>
    <row r="798" spans="1:10" ht="39.6">
      <c r="A798" s="753" t="s">
        <v>83</v>
      </c>
      <c r="B798" s="753" t="s">
        <v>1054</v>
      </c>
      <c r="C798" s="753" t="s">
        <v>824</v>
      </c>
      <c r="D798" s="753" t="s">
        <v>1166</v>
      </c>
      <c r="E798" s="757" t="s">
        <v>1167</v>
      </c>
      <c r="F798" s="751">
        <v>431800000</v>
      </c>
      <c r="G798" s="751">
        <v>0</v>
      </c>
      <c r="H798" s="751">
        <v>431800000</v>
      </c>
      <c r="I798" s="751">
        <v>0</v>
      </c>
      <c r="J798" s="751">
        <v>0</v>
      </c>
    </row>
    <row r="799" spans="1:10" ht="26.4">
      <c r="A799" s="753" t="s">
        <v>83</v>
      </c>
      <c r="B799" s="753" t="s">
        <v>1054</v>
      </c>
      <c r="C799" s="753" t="s">
        <v>1156</v>
      </c>
      <c r="D799" s="753"/>
      <c r="E799" s="757" t="s">
        <v>2120</v>
      </c>
      <c r="F799" s="751">
        <v>389900</v>
      </c>
      <c r="G799" s="751">
        <v>0</v>
      </c>
      <c r="H799" s="751">
        <v>389900</v>
      </c>
      <c r="I799" s="751">
        <v>0</v>
      </c>
      <c r="J799" s="751">
        <v>0</v>
      </c>
    </row>
    <row r="800" spans="1:10" ht="26.4">
      <c r="A800" s="753" t="s">
        <v>83</v>
      </c>
      <c r="B800" s="753" t="s">
        <v>1054</v>
      </c>
      <c r="C800" s="753" t="s">
        <v>1156</v>
      </c>
      <c r="D800" s="753" t="s">
        <v>2833</v>
      </c>
      <c r="E800" s="757" t="s">
        <v>2834</v>
      </c>
      <c r="F800" s="751">
        <v>389900</v>
      </c>
      <c r="G800" s="751">
        <v>0</v>
      </c>
      <c r="H800" s="751">
        <v>389900</v>
      </c>
      <c r="I800" s="751">
        <v>0</v>
      </c>
      <c r="J800" s="751">
        <v>0</v>
      </c>
    </row>
    <row r="801" spans="1:10">
      <c r="A801" s="753" t="s">
        <v>83</v>
      </c>
      <c r="B801" s="753" t="s">
        <v>1054</v>
      </c>
      <c r="C801" s="753" t="s">
        <v>495</v>
      </c>
      <c r="D801" s="753"/>
      <c r="E801" s="757" t="s">
        <v>496</v>
      </c>
      <c r="F801" s="751">
        <v>8687</v>
      </c>
      <c r="G801" s="751">
        <v>0</v>
      </c>
      <c r="H801" s="751">
        <v>8687</v>
      </c>
      <c r="I801" s="751">
        <v>0</v>
      </c>
      <c r="J801" s="751">
        <v>0</v>
      </c>
    </row>
    <row r="802" spans="1:10" ht="39.6">
      <c r="A802" s="753" t="s">
        <v>83</v>
      </c>
      <c r="B802" s="753" t="s">
        <v>1054</v>
      </c>
      <c r="C802" s="753" t="s">
        <v>495</v>
      </c>
      <c r="D802" s="753" t="s">
        <v>838</v>
      </c>
      <c r="E802" s="757" t="s">
        <v>839</v>
      </c>
      <c r="F802" s="751">
        <v>587</v>
      </c>
      <c r="G802" s="751">
        <v>0</v>
      </c>
      <c r="H802" s="751">
        <v>587</v>
      </c>
      <c r="I802" s="751">
        <v>0</v>
      </c>
      <c r="J802" s="751">
        <v>0</v>
      </c>
    </row>
    <row r="803" spans="1:10" ht="52.8">
      <c r="A803" s="753" t="s">
        <v>83</v>
      </c>
      <c r="B803" s="753" t="s">
        <v>1054</v>
      </c>
      <c r="C803" s="753" t="s">
        <v>495</v>
      </c>
      <c r="D803" s="753" t="s">
        <v>813</v>
      </c>
      <c r="E803" s="757" t="s">
        <v>2081</v>
      </c>
      <c r="F803" s="751">
        <v>8100</v>
      </c>
      <c r="G803" s="751">
        <v>0</v>
      </c>
      <c r="H803" s="751">
        <v>8100</v>
      </c>
      <c r="I803" s="751">
        <v>0</v>
      </c>
      <c r="J803" s="751">
        <v>0</v>
      </c>
    </row>
    <row r="804" spans="1:10">
      <c r="A804" s="753" t="s">
        <v>83</v>
      </c>
      <c r="B804" s="753" t="s">
        <v>1051</v>
      </c>
      <c r="C804" s="753"/>
      <c r="D804" s="753"/>
      <c r="E804" s="757" t="s">
        <v>1052</v>
      </c>
      <c r="F804" s="751">
        <v>626560000</v>
      </c>
      <c r="G804" s="751">
        <v>0</v>
      </c>
      <c r="H804" s="751">
        <v>626560000</v>
      </c>
      <c r="I804" s="751">
        <v>0</v>
      </c>
      <c r="J804" s="751">
        <v>0</v>
      </c>
    </row>
    <row r="805" spans="1:10">
      <c r="A805" s="753" t="s">
        <v>83</v>
      </c>
      <c r="B805" s="753" t="s">
        <v>1051</v>
      </c>
      <c r="C805" s="753" t="s">
        <v>274</v>
      </c>
      <c r="D805" s="753"/>
      <c r="E805" s="757" t="s">
        <v>275</v>
      </c>
      <c r="F805" s="751">
        <v>626560000</v>
      </c>
      <c r="G805" s="751">
        <v>0</v>
      </c>
      <c r="H805" s="751">
        <v>626560000</v>
      </c>
      <c r="I805" s="751">
        <v>0</v>
      </c>
      <c r="J805" s="751">
        <v>0</v>
      </c>
    </row>
    <row r="806" spans="1:10">
      <c r="A806" s="753" t="s">
        <v>83</v>
      </c>
      <c r="B806" s="753" t="s">
        <v>1051</v>
      </c>
      <c r="C806" s="753" t="s">
        <v>274</v>
      </c>
      <c r="D806" s="753" t="s">
        <v>1097</v>
      </c>
      <c r="E806" s="757" t="s">
        <v>2060</v>
      </c>
      <c r="F806" s="751">
        <v>626560000</v>
      </c>
      <c r="G806" s="751">
        <v>0</v>
      </c>
      <c r="H806" s="751">
        <v>626560000</v>
      </c>
      <c r="I806" s="751">
        <v>0</v>
      </c>
      <c r="J806" s="751">
        <v>0</v>
      </c>
    </row>
    <row r="807" spans="1:10">
      <c r="A807" s="753" t="s">
        <v>83</v>
      </c>
      <c r="B807" s="753" t="s">
        <v>1050</v>
      </c>
      <c r="C807" s="753"/>
      <c r="D807" s="753"/>
      <c r="E807" s="757" t="s">
        <v>1761</v>
      </c>
      <c r="F807" s="751">
        <v>1688199249</v>
      </c>
      <c r="G807" s="751">
        <v>0</v>
      </c>
      <c r="H807" s="751">
        <v>1688199249</v>
      </c>
      <c r="I807" s="751">
        <v>0</v>
      </c>
      <c r="J807" s="751">
        <v>0</v>
      </c>
    </row>
    <row r="808" spans="1:10">
      <c r="A808" s="753" t="s">
        <v>83</v>
      </c>
      <c r="B808" s="753" t="s">
        <v>1050</v>
      </c>
      <c r="C808" s="753" t="s">
        <v>289</v>
      </c>
      <c r="D808" s="753"/>
      <c r="E808" s="757" t="s">
        <v>194</v>
      </c>
      <c r="F808" s="751">
        <v>290785323</v>
      </c>
      <c r="G808" s="751">
        <v>0</v>
      </c>
      <c r="H808" s="751">
        <v>290785323</v>
      </c>
      <c r="I808" s="751">
        <v>0</v>
      </c>
      <c r="J808" s="751">
        <v>0</v>
      </c>
    </row>
    <row r="809" spans="1:10" ht="52.8">
      <c r="A809" s="753" t="s">
        <v>83</v>
      </c>
      <c r="B809" s="753" t="s">
        <v>1050</v>
      </c>
      <c r="C809" s="753" t="s">
        <v>289</v>
      </c>
      <c r="D809" s="753" t="s">
        <v>482</v>
      </c>
      <c r="E809" s="757" t="s">
        <v>2042</v>
      </c>
      <c r="F809" s="751">
        <v>290785323</v>
      </c>
      <c r="G809" s="751">
        <v>0</v>
      </c>
      <c r="H809" s="751">
        <v>290785323</v>
      </c>
      <c r="I809" s="751">
        <v>0</v>
      </c>
      <c r="J809" s="751">
        <v>0</v>
      </c>
    </row>
    <row r="810" spans="1:10">
      <c r="A810" s="753" t="s">
        <v>83</v>
      </c>
      <c r="B810" s="753" t="s">
        <v>1050</v>
      </c>
      <c r="C810" s="753" t="s">
        <v>489</v>
      </c>
      <c r="D810" s="753"/>
      <c r="E810" s="757" t="s">
        <v>2043</v>
      </c>
      <c r="F810" s="751">
        <v>1393817685</v>
      </c>
      <c r="G810" s="751">
        <v>0</v>
      </c>
      <c r="H810" s="751">
        <v>1393817685</v>
      </c>
      <c r="I810" s="751">
        <v>0</v>
      </c>
      <c r="J810" s="751">
        <v>0</v>
      </c>
    </row>
    <row r="811" spans="1:10" ht="52.8">
      <c r="A811" s="753" t="s">
        <v>83</v>
      </c>
      <c r="B811" s="753" t="s">
        <v>1050</v>
      </c>
      <c r="C811" s="753" t="s">
        <v>489</v>
      </c>
      <c r="D811" s="753" t="s">
        <v>491</v>
      </c>
      <c r="E811" s="757" t="s">
        <v>2044</v>
      </c>
      <c r="F811" s="751">
        <v>1393817685</v>
      </c>
      <c r="G811" s="751">
        <v>0</v>
      </c>
      <c r="H811" s="751">
        <v>1393817685</v>
      </c>
      <c r="I811" s="751">
        <v>0</v>
      </c>
      <c r="J811" s="751">
        <v>0</v>
      </c>
    </row>
    <row r="812" spans="1:10" ht="26.4">
      <c r="A812" s="753" t="s">
        <v>83</v>
      </c>
      <c r="B812" s="753" t="s">
        <v>1050</v>
      </c>
      <c r="C812" s="753" t="s">
        <v>505</v>
      </c>
      <c r="D812" s="753"/>
      <c r="E812" s="757" t="s">
        <v>506</v>
      </c>
      <c r="F812" s="751">
        <v>2000000</v>
      </c>
      <c r="G812" s="751">
        <v>0</v>
      </c>
      <c r="H812" s="751">
        <v>2000000</v>
      </c>
      <c r="I812" s="751">
        <v>0</v>
      </c>
      <c r="J812" s="751">
        <v>0</v>
      </c>
    </row>
    <row r="813" spans="1:10">
      <c r="A813" s="753" t="s">
        <v>83</v>
      </c>
      <c r="B813" s="753" t="s">
        <v>1050</v>
      </c>
      <c r="C813" s="753" t="s">
        <v>505</v>
      </c>
      <c r="D813" s="753" t="s">
        <v>833</v>
      </c>
      <c r="E813" s="757" t="s">
        <v>834</v>
      </c>
      <c r="F813" s="751">
        <v>2000000</v>
      </c>
      <c r="G813" s="751">
        <v>0</v>
      </c>
      <c r="H813" s="751">
        <v>2000000</v>
      </c>
      <c r="I813" s="751">
        <v>0</v>
      </c>
      <c r="J813" s="751">
        <v>0</v>
      </c>
    </row>
    <row r="814" spans="1:10">
      <c r="A814" s="753" t="s">
        <v>83</v>
      </c>
      <c r="B814" s="753" t="s">
        <v>1050</v>
      </c>
      <c r="C814" s="753" t="s">
        <v>495</v>
      </c>
      <c r="D814" s="753"/>
      <c r="E814" s="757" t="s">
        <v>496</v>
      </c>
      <c r="F814" s="751">
        <v>1596241</v>
      </c>
      <c r="G814" s="751">
        <v>0</v>
      </c>
      <c r="H814" s="751">
        <v>1596241</v>
      </c>
      <c r="I814" s="751">
        <v>0</v>
      </c>
      <c r="J814" s="751">
        <v>0</v>
      </c>
    </row>
    <row r="815" spans="1:10" ht="26.4">
      <c r="A815" s="753" t="s">
        <v>83</v>
      </c>
      <c r="B815" s="753" t="s">
        <v>1050</v>
      </c>
      <c r="C815" s="753" t="s">
        <v>495</v>
      </c>
      <c r="D815" s="753" t="s">
        <v>847</v>
      </c>
      <c r="E815" s="757" t="s">
        <v>848</v>
      </c>
      <c r="F815" s="751">
        <v>1926</v>
      </c>
      <c r="G815" s="751">
        <v>0</v>
      </c>
      <c r="H815" s="751">
        <v>1926</v>
      </c>
      <c r="I815" s="751">
        <v>0</v>
      </c>
      <c r="J815" s="751">
        <v>0</v>
      </c>
    </row>
    <row r="816" spans="1:10" ht="66">
      <c r="A816" s="753" t="s">
        <v>83</v>
      </c>
      <c r="B816" s="753" t="s">
        <v>1050</v>
      </c>
      <c r="C816" s="753" t="s">
        <v>495</v>
      </c>
      <c r="D816" s="753" t="s">
        <v>836</v>
      </c>
      <c r="E816" s="757" t="s">
        <v>837</v>
      </c>
      <c r="F816" s="751">
        <v>979080</v>
      </c>
      <c r="G816" s="751">
        <v>0</v>
      </c>
      <c r="H816" s="751">
        <v>979080</v>
      </c>
      <c r="I816" s="751">
        <v>0</v>
      </c>
      <c r="J816" s="751">
        <v>0</v>
      </c>
    </row>
    <row r="817" spans="1:10" ht="39.6">
      <c r="A817" s="753" t="s">
        <v>83</v>
      </c>
      <c r="B817" s="753" t="s">
        <v>1050</v>
      </c>
      <c r="C817" s="753" t="s">
        <v>495</v>
      </c>
      <c r="D817" s="753" t="s">
        <v>838</v>
      </c>
      <c r="E817" s="757" t="s">
        <v>839</v>
      </c>
      <c r="F817" s="751">
        <v>608035</v>
      </c>
      <c r="G817" s="751">
        <v>0</v>
      </c>
      <c r="H817" s="751">
        <v>608035</v>
      </c>
      <c r="I817" s="751">
        <v>0</v>
      </c>
      <c r="J817" s="751">
        <v>0</v>
      </c>
    </row>
    <row r="818" spans="1:10" ht="52.8">
      <c r="A818" s="753" t="s">
        <v>83</v>
      </c>
      <c r="B818" s="753" t="s">
        <v>1050</v>
      </c>
      <c r="C818" s="753" t="s">
        <v>495</v>
      </c>
      <c r="D818" s="753" t="s">
        <v>813</v>
      </c>
      <c r="E818" s="757" t="s">
        <v>2081</v>
      </c>
      <c r="F818" s="751">
        <v>7200</v>
      </c>
      <c r="G818" s="751">
        <v>0</v>
      </c>
      <c r="H818" s="751">
        <v>7200</v>
      </c>
      <c r="I818" s="751">
        <v>0</v>
      </c>
      <c r="J818" s="751">
        <v>0</v>
      </c>
    </row>
    <row r="819" spans="1:10">
      <c r="A819" s="753" t="s">
        <v>83</v>
      </c>
      <c r="B819" s="753" t="s">
        <v>924</v>
      </c>
      <c r="C819" s="753"/>
      <c r="D819" s="753"/>
      <c r="E819" s="757" t="s">
        <v>1046</v>
      </c>
      <c r="F819" s="751">
        <v>1876908700</v>
      </c>
      <c r="G819" s="751">
        <v>0</v>
      </c>
      <c r="H819" s="751">
        <v>1876908700</v>
      </c>
      <c r="I819" s="751">
        <v>0</v>
      </c>
      <c r="J819" s="751">
        <v>0</v>
      </c>
    </row>
    <row r="820" spans="1:10">
      <c r="A820" s="753" t="s">
        <v>83</v>
      </c>
      <c r="B820" s="753" t="s">
        <v>924</v>
      </c>
      <c r="C820" s="753" t="s">
        <v>824</v>
      </c>
      <c r="D820" s="753"/>
      <c r="E820" s="757" t="s">
        <v>2045</v>
      </c>
      <c r="F820" s="751">
        <v>1800000</v>
      </c>
      <c r="G820" s="751">
        <v>0</v>
      </c>
      <c r="H820" s="751">
        <v>1800000</v>
      </c>
      <c r="I820" s="751">
        <v>0</v>
      </c>
      <c r="J820" s="751">
        <v>0</v>
      </c>
    </row>
    <row r="821" spans="1:10" ht="26.4">
      <c r="A821" s="753" t="s">
        <v>83</v>
      </c>
      <c r="B821" s="753" t="s">
        <v>924</v>
      </c>
      <c r="C821" s="753" t="s">
        <v>824</v>
      </c>
      <c r="D821" s="753" t="s">
        <v>825</v>
      </c>
      <c r="E821" s="757" t="s">
        <v>826</v>
      </c>
      <c r="F821" s="751">
        <v>1800000</v>
      </c>
      <c r="G821" s="751">
        <v>0</v>
      </c>
      <c r="H821" s="751">
        <v>1800000</v>
      </c>
      <c r="I821" s="751">
        <v>0</v>
      </c>
      <c r="J821" s="751">
        <v>0</v>
      </c>
    </row>
    <row r="822" spans="1:10" ht="39.6">
      <c r="A822" s="753" t="s">
        <v>83</v>
      </c>
      <c r="B822" s="753" t="s">
        <v>924</v>
      </c>
      <c r="C822" s="753" t="s">
        <v>509</v>
      </c>
      <c r="D822" s="753"/>
      <c r="E822" s="757" t="s">
        <v>2124</v>
      </c>
      <c r="F822" s="751">
        <v>22867500</v>
      </c>
      <c r="G822" s="751">
        <v>0</v>
      </c>
      <c r="H822" s="751">
        <v>22867500</v>
      </c>
      <c r="I822" s="751">
        <v>0</v>
      </c>
      <c r="J822" s="751">
        <v>0</v>
      </c>
    </row>
    <row r="823" spans="1:10" ht="26.4">
      <c r="A823" s="753" t="s">
        <v>83</v>
      </c>
      <c r="B823" s="753" t="s">
        <v>924</v>
      </c>
      <c r="C823" s="753" t="s">
        <v>509</v>
      </c>
      <c r="D823" s="753" t="s">
        <v>510</v>
      </c>
      <c r="E823" s="757" t="s">
        <v>2125</v>
      </c>
      <c r="F823" s="751">
        <v>22867500</v>
      </c>
      <c r="G823" s="751">
        <v>0</v>
      </c>
      <c r="H823" s="751">
        <v>22867500</v>
      </c>
      <c r="I823" s="751">
        <v>0</v>
      </c>
      <c r="J823" s="751">
        <v>0</v>
      </c>
    </row>
    <row r="824" spans="1:10" ht="39.6">
      <c r="A824" s="753" t="s">
        <v>83</v>
      </c>
      <c r="B824" s="753" t="s">
        <v>924</v>
      </c>
      <c r="C824" s="753" t="s">
        <v>502</v>
      </c>
      <c r="D824" s="753"/>
      <c r="E824" s="757" t="s">
        <v>2052</v>
      </c>
      <c r="F824" s="751">
        <v>1050000</v>
      </c>
      <c r="G824" s="751">
        <v>0</v>
      </c>
      <c r="H824" s="751">
        <v>1050000</v>
      </c>
      <c r="I824" s="751">
        <v>0</v>
      </c>
      <c r="J824" s="751">
        <v>0</v>
      </c>
    </row>
    <row r="825" spans="1:10" ht="39.6">
      <c r="A825" s="753" t="s">
        <v>83</v>
      </c>
      <c r="B825" s="753" t="s">
        <v>924</v>
      </c>
      <c r="C825" s="753" t="s">
        <v>502</v>
      </c>
      <c r="D825" s="753" t="s">
        <v>1154</v>
      </c>
      <c r="E825" s="757" t="s">
        <v>1155</v>
      </c>
      <c r="F825" s="751">
        <v>1050000</v>
      </c>
      <c r="G825" s="751">
        <v>0</v>
      </c>
      <c r="H825" s="751">
        <v>1050000</v>
      </c>
      <c r="I825" s="751">
        <v>0</v>
      </c>
      <c r="J825" s="751">
        <v>0</v>
      </c>
    </row>
    <row r="826" spans="1:10" ht="39.6">
      <c r="A826" s="753" t="s">
        <v>83</v>
      </c>
      <c r="B826" s="753" t="s">
        <v>924</v>
      </c>
      <c r="C826" s="753" t="s">
        <v>503</v>
      </c>
      <c r="D826" s="753"/>
      <c r="E826" s="757" t="s">
        <v>2054</v>
      </c>
      <c r="F826" s="751">
        <v>900000</v>
      </c>
      <c r="G826" s="751">
        <v>0</v>
      </c>
      <c r="H826" s="751">
        <v>900000</v>
      </c>
      <c r="I826" s="751">
        <v>0</v>
      </c>
      <c r="J826" s="751">
        <v>0</v>
      </c>
    </row>
    <row r="827" spans="1:10">
      <c r="A827" s="753" t="s">
        <v>83</v>
      </c>
      <c r="B827" s="753" t="s">
        <v>924</v>
      </c>
      <c r="C827" s="753" t="s">
        <v>503</v>
      </c>
      <c r="D827" s="753" t="s">
        <v>504</v>
      </c>
      <c r="E827" s="757" t="s">
        <v>819</v>
      </c>
      <c r="F827" s="751">
        <v>900000</v>
      </c>
      <c r="G827" s="751">
        <v>0</v>
      </c>
      <c r="H827" s="751">
        <v>900000</v>
      </c>
      <c r="I827" s="751">
        <v>0</v>
      </c>
      <c r="J827" s="751">
        <v>0</v>
      </c>
    </row>
    <row r="828" spans="1:10">
      <c r="A828" s="753" t="s">
        <v>83</v>
      </c>
      <c r="B828" s="753" t="s">
        <v>924</v>
      </c>
      <c r="C828" s="753" t="s">
        <v>495</v>
      </c>
      <c r="D828" s="753"/>
      <c r="E828" s="757" t="s">
        <v>496</v>
      </c>
      <c r="F828" s="751">
        <v>1850291200</v>
      </c>
      <c r="G828" s="751">
        <v>0</v>
      </c>
      <c r="H828" s="751">
        <v>1850291200</v>
      </c>
      <c r="I828" s="751">
        <v>0</v>
      </c>
      <c r="J828" s="751">
        <v>0</v>
      </c>
    </row>
    <row r="829" spans="1:10" ht="26.4">
      <c r="A829" s="753" t="s">
        <v>83</v>
      </c>
      <c r="B829" s="753" t="s">
        <v>924</v>
      </c>
      <c r="C829" s="753" t="s">
        <v>495</v>
      </c>
      <c r="D829" s="753" t="s">
        <v>45</v>
      </c>
      <c r="E829" s="757" t="s">
        <v>473</v>
      </c>
      <c r="F829" s="751">
        <v>1850291200</v>
      </c>
      <c r="G829" s="751">
        <v>0</v>
      </c>
      <c r="H829" s="751">
        <v>1850291200</v>
      </c>
      <c r="I829" s="751">
        <v>0</v>
      </c>
      <c r="J829" s="751">
        <v>0</v>
      </c>
    </row>
    <row r="830" spans="1:10">
      <c r="A830" s="753" t="s">
        <v>83</v>
      </c>
      <c r="B830" s="753" t="s">
        <v>1043</v>
      </c>
      <c r="C830" s="753"/>
      <c r="D830" s="753"/>
      <c r="E830" s="757" t="s">
        <v>1961</v>
      </c>
      <c r="F830" s="751">
        <v>1401895792</v>
      </c>
      <c r="G830" s="751">
        <v>0</v>
      </c>
      <c r="H830" s="751">
        <v>1401895792</v>
      </c>
      <c r="I830" s="751">
        <v>0</v>
      </c>
      <c r="J830" s="751">
        <v>0</v>
      </c>
    </row>
    <row r="831" spans="1:10">
      <c r="A831" s="753" t="s">
        <v>83</v>
      </c>
      <c r="B831" s="753" t="s">
        <v>1043</v>
      </c>
      <c r="C831" s="753" t="s">
        <v>265</v>
      </c>
      <c r="D831" s="753"/>
      <c r="E831" s="757" t="s">
        <v>266</v>
      </c>
      <c r="F831" s="751">
        <v>1349175000</v>
      </c>
      <c r="G831" s="751">
        <v>0</v>
      </c>
      <c r="H831" s="751">
        <v>1349175000</v>
      </c>
      <c r="I831" s="751">
        <v>0</v>
      </c>
      <c r="J831" s="751">
        <v>0</v>
      </c>
    </row>
    <row r="832" spans="1:10">
      <c r="A832" s="753" t="s">
        <v>83</v>
      </c>
      <c r="B832" s="753" t="s">
        <v>1043</v>
      </c>
      <c r="C832" s="753" t="s">
        <v>265</v>
      </c>
      <c r="D832" s="753" t="s">
        <v>269</v>
      </c>
      <c r="E832" s="757" t="s">
        <v>799</v>
      </c>
      <c r="F832" s="751">
        <v>1349175000</v>
      </c>
      <c r="G832" s="751">
        <v>0</v>
      </c>
      <c r="H832" s="751">
        <v>1349175000</v>
      </c>
      <c r="I832" s="751">
        <v>0</v>
      </c>
      <c r="J832" s="751">
        <v>0</v>
      </c>
    </row>
    <row r="833" spans="1:10">
      <c r="A833" s="753" t="s">
        <v>83</v>
      </c>
      <c r="B833" s="753" t="s">
        <v>1043</v>
      </c>
      <c r="C833" s="753" t="s">
        <v>495</v>
      </c>
      <c r="D833" s="753"/>
      <c r="E833" s="757" t="s">
        <v>496</v>
      </c>
      <c r="F833" s="751">
        <v>52720792</v>
      </c>
      <c r="G833" s="751">
        <v>0</v>
      </c>
      <c r="H833" s="751">
        <v>52720792</v>
      </c>
      <c r="I833" s="751">
        <v>0</v>
      </c>
      <c r="J833" s="751">
        <v>0</v>
      </c>
    </row>
    <row r="834" spans="1:10" ht="26.4">
      <c r="A834" s="753" t="s">
        <v>83</v>
      </c>
      <c r="B834" s="753" t="s">
        <v>1043</v>
      </c>
      <c r="C834" s="753" t="s">
        <v>495</v>
      </c>
      <c r="D834" s="753" t="s">
        <v>45</v>
      </c>
      <c r="E834" s="757" t="s">
        <v>473</v>
      </c>
      <c r="F834" s="751">
        <v>52441000</v>
      </c>
      <c r="G834" s="751">
        <v>0</v>
      </c>
      <c r="H834" s="751">
        <v>52441000</v>
      </c>
      <c r="I834" s="751">
        <v>0</v>
      </c>
      <c r="J834" s="751">
        <v>0</v>
      </c>
    </row>
    <row r="835" spans="1:10" ht="26.4">
      <c r="A835" s="753" t="s">
        <v>83</v>
      </c>
      <c r="B835" s="753" t="s">
        <v>1043</v>
      </c>
      <c r="C835" s="753" t="s">
        <v>495</v>
      </c>
      <c r="D835" s="753" t="s">
        <v>847</v>
      </c>
      <c r="E835" s="757" t="s">
        <v>848</v>
      </c>
      <c r="F835" s="751">
        <v>279792</v>
      </c>
      <c r="G835" s="751">
        <v>0</v>
      </c>
      <c r="H835" s="751">
        <v>279792</v>
      </c>
      <c r="I835" s="751">
        <v>0</v>
      </c>
      <c r="J835" s="751">
        <v>0</v>
      </c>
    </row>
    <row r="836" spans="1:10">
      <c r="A836" s="753" t="s">
        <v>83</v>
      </c>
      <c r="B836" s="753" t="s">
        <v>1040</v>
      </c>
      <c r="C836" s="753"/>
      <c r="D836" s="753"/>
      <c r="E836" s="757" t="s">
        <v>1967</v>
      </c>
      <c r="F836" s="751">
        <v>653275</v>
      </c>
      <c r="G836" s="751">
        <v>0</v>
      </c>
      <c r="H836" s="751">
        <v>653275</v>
      </c>
      <c r="I836" s="751">
        <v>0</v>
      </c>
      <c r="J836" s="751">
        <v>0</v>
      </c>
    </row>
    <row r="837" spans="1:10">
      <c r="A837" s="753" t="s">
        <v>83</v>
      </c>
      <c r="B837" s="753" t="s">
        <v>1040</v>
      </c>
      <c r="C837" s="753" t="s">
        <v>495</v>
      </c>
      <c r="D837" s="753"/>
      <c r="E837" s="757" t="s">
        <v>496</v>
      </c>
      <c r="F837" s="751">
        <v>653275</v>
      </c>
      <c r="G837" s="751">
        <v>0</v>
      </c>
      <c r="H837" s="751">
        <v>653275</v>
      </c>
      <c r="I837" s="751">
        <v>0</v>
      </c>
      <c r="J837" s="751">
        <v>0</v>
      </c>
    </row>
    <row r="838" spans="1:10" ht="26.4">
      <c r="A838" s="753" t="s">
        <v>83</v>
      </c>
      <c r="B838" s="753" t="s">
        <v>1040</v>
      </c>
      <c r="C838" s="753" t="s">
        <v>495</v>
      </c>
      <c r="D838" s="753" t="s">
        <v>847</v>
      </c>
      <c r="E838" s="757" t="s">
        <v>848</v>
      </c>
      <c r="F838" s="751">
        <v>653275</v>
      </c>
      <c r="G838" s="751">
        <v>0</v>
      </c>
      <c r="H838" s="751">
        <v>653275</v>
      </c>
      <c r="I838" s="751">
        <v>0</v>
      </c>
      <c r="J838" s="751">
        <v>0</v>
      </c>
    </row>
    <row r="839" spans="1:10" ht="26.4">
      <c r="A839" s="753" t="s">
        <v>83</v>
      </c>
      <c r="B839" s="753" t="s">
        <v>1039</v>
      </c>
      <c r="C839" s="753"/>
      <c r="D839" s="753"/>
      <c r="E839" s="757" t="s">
        <v>1968</v>
      </c>
      <c r="F839" s="751">
        <v>540559906</v>
      </c>
      <c r="G839" s="751">
        <v>0</v>
      </c>
      <c r="H839" s="751">
        <v>540559906</v>
      </c>
      <c r="I839" s="751">
        <v>0</v>
      </c>
      <c r="J839" s="751">
        <v>0</v>
      </c>
    </row>
    <row r="840" spans="1:10">
      <c r="A840" s="753" t="s">
        <v>83</v>
      </c>
      <c r="B840" s="753" t="s">
        <v>1039</v>
      </c>
      <c r="C840" s="753" t="s">
        <v>498</v>
      </c>
      <c r="D840" s="753"/>
      <c r="E840" s="757" t="s">
        <v>216</v>
      </c>
      <c r="F840" s="751">
        <v>5782000</v>
      </c>
      <c r="G840" s="751">
        <v>0</v>
      </c>
      <c r="H840" s="751">
        <v>5782000</v>
      </c>
      <c r="I840" s="751">
        <v>0</v>
      </c>
      <c r="J840" s="751">
        <v>0</v>
      </c>
    </row>
    <row r="841" spans="1:10" ht="26.4">
      <c r="A841" s="753" t="s">
        <v>83</v>
      </c>
      <c r="B841" s="753" t="s">
        <v>1039</v>
      </c>
      <c r="C841" s="753" t="s">
        <v>498</v>
      </c>
      <c r="D841" s="753" t="s">
        <v>499</v>
      </c>
      <c r="E841" s="757" t="s">
        <v>792</v>
      </c>
      <c r="F841" s="751">
        <v>5782000</v>
      </c>
      <c r="G841" s="751">
        <v>0</v>
      </c>
      <c r="H841" s="751">
        <v>5782000</v>
      </c>
      <c r="I841" s="751">
        <v>0</v>
      </c>
      <c r="J841" s="751">
        <v>0</v>
      </c>
    </row>
    <row r="842" spans="1:10">
      <c r="A842" s="753" t="s">
        <v>83</v>
      </c>
      <c r="B842" s="753" t="s">
        <v>1039</v>
      </c>
      <c r="C842" s="753" t="s">
        <v>289</v>
      </c>
      <c r="D842" s="753"/>
      <c r="E842" s="757" t="s">
        <v>194</v>
      </c>
      <c r="F842" s="751">
        <v>278076662</v>
      </c>
      <c r="G842" s="751">
        <v>0</v>
      </c>
      <c r="H842" s="751">
        <v>278076662</v>
      </c>
      <c r="I842" s="751">
        <v>0</v>
      </c>
      <c r="J842" s="751">
        <v>0</v>
      </c>
    </row>
    <row r="843" spans="1:10" ht="52.8">
      <c r="A843" s="753" t="s">
        <v>83</v>
      </c>
      <c r="B843" s="753" t="s">
        <v>1039</v>
      </c>
      <c r="C843" s="753" t="s">
        <v>289</v>
      </c>
      <c r="D843" s="753" t="s">
        <v>482</v>
      </c>
      <c r="E843" s="757" t="s">
        <v>2042</v>
      </c>
      <c r="F843" s="751">
        <v>278076662</v>
      </c>
      <c r="G843" s="751">
        <v>0</v>
      </c>
      <c r="H843" s="751">
        <v>278076662</v>
      </c>
      <c r="I843" s="751">
        <v>0</v>
      </c>
      <c r="J843" s="751">
        <v>0</v>
      </c>
    </row>
    <row r="844" spans="1:10">
      <c r="A844" s="753" t="s">
        <v>83</v>
      </c>
      <c r="B844" s="753" t="s">
        <v>1039</v>
      </c>
      <c r="C844" s="753" t="s">
        <v>489</v>
      </c>
      <c r="D844" s="753"/>
      <c r="E844" s="757" t="s">
        <v>2043</v>
      </c>
      <c r="F844" s="751">
        <v>250812917</v>
      </c>
      <c r="G844" s="751">
        <v>0</v>
      </c>
      <c r="H844" s="751">
        <v>250812917</v>
      </c>
      <c r="I844" s="751">
        <v>0</v>
      </c>
      <c r="J844" s="751">
        <v>0</v>
      </c>
    </row>
    <row r="845" spans="1:10" ht="52.8">
      <c r="A845" s="753" t="s">
        <v>83</v>
      </c>
      <c r="B845" s="753" t="s">
        <v>1039</v>
      </c>
      <c r="C845" s="753" t="s">
        <v>489</v>
      </c>
      <c r="D845" s="753" t="s">
        <v>491</v>
      </c>
      <c r="E845" s="757" t="s">
        <v>2044</v>
      </c>
      <c r="F845" s="751">
        <v>250812917</v>
      </c>
      <c r="G845" s="751">
        <v>0</v>
      </c>
      <c r="H845" s="751">
        <v>250812917</v>
      </c>
      <c r="I845" s="751">
        <v>0</v>
      </c>
      <c r="J845" s="751">
        <v>0</v>
      </c>
    </row>
    <row r="846" spans="1:10" ht="26.4">
      <c r="A846" s="753" t="s">
        <v>83</v>
      </c>
      <c r="B846" s="753" t="s">
        <v>1039</v>
      </c>
      <c r="C846" s="753" t="s">
        <v>505</v>
      </c>
      <c r="D846" s="753"/>
      <c r="E846" s="757" t="s">
        <v>506</v>
      </c>
      <c r="F846" s="751">
        <v>3000000</v>
      </c>
      <c r="G846" s="751">
        <v>0</v>
      </c>
      <c r="H846" s="751">
        <v>3000000</v>
      </c>
      <c r="I846" s="751">
        <v>0</v>
      </c>
      <c r="J846" s="751">
        <v>0</v>
      </c>
    </row>
    <row r="847" spans="1:10">
      <c r="A847" s="753" t="s">
        <v>83</v>
      </c>
      <c r="B847" s="753" t="s">
        <v>1039</v>
      </c>
      <c r="C847" s="753" t="s">
        <v>505</v>
      </c>
      <c r="D847" s="753" t="s">
        <v>833</v>
      </c>
      <c r="E847" s="757" t="s">
        <v>834</v>
      </c>
      <c r="F847" s="751">
        <v>3000000</v>
      </c>
      <c r="G847" s="751">
        <v>0</v>
      </c>
      <c r="H847" s="751">
        <v>3000000</v>
      </c>
      <c r="I847" s="751">
        <v>0</v>
      </c>
      <c r="J847" s="751">
        <v>0</v>
      </c>
    </row>
    <row r="848" spans="1:10">
      <c r="A848" s="753" t="s">
        <v>83</v>
      </c>
      <c r="B848" s="753" t="s">
        <v>1039</v>
      </c>
      <c r="C848" s="753" t="s">
        <v>495</v>
      </c>
      <c r="D848" s="753"/>
      <c r="E848" s="757" t="s">
        <v>496</v>
      </c>
      <c r="F848" s="751">
        <v>2888327</v>
      </c>
      <c r="G848" s="751">
        <v>0</v>
      </c>
      <c r="H848" s="751">
        <v>2888327</v>
      </c>
      <c r="I848" s="751">
        <v>0</v>
      </c>
      <c r="J848" s="751">
        <v>0</v>
      </c>
    </row>
    <row r="849" spans="1:10" ht="66">
      <c r="A849" s="753" t="s">
        <v>83</v>
      </c>
      <c r="B849" s="753" t="s">
        <v>1039</v>
      </c>
      <c r="C849" s="753" t="s">
        <v>495</v>
      </c>
      <c r="D849" s="753" t="s">
        <v>836</v>
      </c>
      <c r="E849" s="757" t="s">
        <v>837</v>
      </c>
      <c r="F849" s="751">
        <v>89367</v>
      </c>
      <c r="G849" s="751">
        <v>0</v>
      </c>
      <c r="H849" s="751">
        <v>89367</v>
      </c>
      <c r="I849" s="751">
        <v>0</v>
      </c>
      <c r="J849" s="751">
        <v>0</v>
      </c>
    </row>
    <row r="850" spans="1:10" ht="39.6">
      <c r="A850" s="753" t="s">
        <v>83</v>
      </c>
      <c r="B850" s="753" t="s">
        <v>1039</v>
      </c>
      <c r="C850" s="753" t="s">
        <v>495</v>
      </c>
      <c r="D850" s="753" t="s">
        <v>838</v>
      </c>
      <c r="E850" s="757" t="s">
        <v>839</v>
      </c>
      <c r="F850" s="751">
        <v>2534960</v>
      </c>
      <c r="G850" s="751">
        <v>0</v>
      </c>
      <c r="H850" s="751">
        <v>2534960</v>
      </c>
      <c r="I850" s="751">
        <v>0</v>
      </c>
      <c r="J850" s="751">
        <v>0</v>
      </c>
    </row>
    <row r="851" spans="1:10" ht="52.8">
      <c r="A851" s="753" t="s">
        <v>83</v>
      </c>
      <c r="B851" s="753" t="s">
        <v>1039</v>
      </c>
      <c r="C851" s="753" t="s">
        <v>495</v>
      </c>
      <c r="D851" s="753" t="s">
        <v>813</v>
      </c>
      <c r="E851" s="757" t="s">
        <v>2081</v>
      </c>
      <c r="F851" s="751">
        <v>264000</v>
      </c>
      <c r="G851" s="751">
        <v>0</v>
      </c>
      <c r="H851" s="751">
        <v>264000</v>
      </c>
      <c r="I851" s="751">
        <v>0</v>
      </c>
      <c r="J851" s="751">
        <v>0</v>
      </c>
    </row>
    <row r="852" spans="1:10">
      <c r="A852" s="753" t="s">
        <v>83</v>
      </c>
      <c r="B852" s="753" t="s">
        <v>1037</v>
      </c>
      <c r="C852" s="753"/>
      <c r="D852" s="753"/>
      <c r="E852" s="757" t="s">
        <v>1970</v>
      </c>
      <c r="F852" s="751">
        <v>8539213</v>
      </c>
      <c r="G852" s="751">
        <v>0</v>
      </c>
      <c r="H852" s="751">
        <v>8539213</v>
      </c>
      <c r="I852" s="751">
        <v>0</v>
      </c>
      <c r="J852" s="751">
        <v>0</v>
      </c>
    </row>
    <row r="853" spans="1:10">
      <c r="A853" s="753" t="s">
        <v>83</v>
      </c>
      <c r="B853" s="753" t="s">
        <v>1037</v>
      </c>
      <c r="C853" s="753" t="s">
        <v>498</v>
      </c>
      <c r="D853" s="753"/>
      <c r="E853" s="757" t="s">
        <v>216</v>
      </c>
      <c r="F853" s="751">
        <v>2068000</v>
      </c>
      <c r="G853" s="751">
        <v>0</v>
      </c>
      <c r="H853" s="751">
        <v>2068000</v>
      </c>
      <c r="I853" s="751">
        <v>0</v>
      </c>
      <c r="J853" s="751">
        <v>0</v>
      </c>
    </row>
    <row r="854" spans="1:10" ht="26.4">
      <c r="A854" s="753" t="s">
        <v>83</v>
      </c>
      <c r="B854" s="753" t="s">
        <v>1037</v>
      </c>
      <c r="C854" s="753" t="s">
        <v>498</v>
      </c>
      <c r="D854" s="753" t="s">
        <v>499</v>
      </c>
      <c r="E854" s="757" t="s">
        <v>792</v>
      </c>
      <c r="F854" s="751">
        <v>2068000</v>
      </c>
      <c r="G854" s="751">
        <v>0</v>
      </c>
      <c r="H854" s="751">
        <v>2068000</v>
      </c>
      <c r="I854" s="751">
        <v>0</v>
      </c>
      <c r="J854" s="751">
        <v>0</v>
      </c>
    </row>
    <row r="855" spans="1:10">
      <c r="A855" s="753" t="s">
        <v>83</v>
      </c>
      <c r="B855" s="753" t="s">
        <v>1037</v>
      </c>
      <c r="C855" s="753" t="s">
        <v>289</v>
      </c>
      <c r="D855" s="753"/>
      <c r="E855" s="757" t="s">
        <v>194</v>
      </c>
      <c r="F855" s="751">
        <v>1669000</v>
      </c>
      <c r="G855" s="751">
        <v>0</v>
      </c>
      <c r="H855" s="751">
        <v>1669000</v>
      </c>
      <c r="I855" s="751">
        <v>0</v>
      </c>
      <c r="J855" s="751">
        <v>0</v>
      </c>
    </row>
    <row r="856" spans="1:10" ht="52.8">
      <c r="A856" s="753" t="s">
        <v>83</v>
      </c>
      <c r="B856" s="753" t="s">
        <v>1037</v>
      </c>
      <c r="C856" s="753" t="s">
        <v>289</v>
      </c>
      <c r="D856" s="753" t="s">
        <v>482</v>
      </c>
      <c r="E856" s="757" t="s">
        <v>2042</v>
      </c>
      <c r="F856" s="751">
        <v>1669000</v>
      </c>
      <c r="G856" s="751">
        <v>0</v>
      </c>
      <c r="H856" s="751">
        <v>1669000</v>
      </c>
      <c r="I856" s="751">
        <v>0</v>
      </c>
      <c r="J856" s="751">
        <v>0</v>
      </c>
    </row>
    <row r="857" spans="1:10">
      <c r="A857" s="753" t="s">
        <v>83</v>
      </c>
      <c r="B857" s="753" t="s">
        <v>1037</v>
      </c>
      <c r="C857" s="753" t="s">
        <v>489</v>
      </c>
      <c r="D857" s="753"/>
      <c r="E857" s="757" t="s">
        <v>2043</v>
      </c>
      <c r="F857" s="751">
        <v>175000</v>
      </c>
      <c r="G857" s="751">
        <v>0</v>
      </c>
      <c r="H857" s="751">
        <v>175000</v>
      </c>
      <c r="I857" s="751">
        <v>0</v>
      </c>
      <c r="J857" s="751">
        <v>0</v>
      </c>
    </row>
    <row r="858" spans="1:10" ht="52.8">
      <c r="A858" s="753" t="s">
        <v>83</v>
      </c>
      <c r="B858" s="753" t="s">
        <v>1037</v>
      </c>
      <c r="C858" s="753" t="s">
        <v>489</v>
      </c>
      <c r="D858" s="753" t="s">
        <v>491</v>
      </c>
      <c r="E858" s="757" t="s">
        <v>2044</v>
      </c>
      <c r="F858" s="751">
        <v>175000</v>
      </c>
      <c r="G858" s="751">
        <v>0</v>
      </c>
      <c r="H858" s="751">
        <v>175000</v>
      </c>
      <c r="I858" s="751">
        <v>0</v>
      </c>
      <c r="J858" s="751">
        <v>0</v>
      </c>
    </row>
    <row r="859" spans="1:10" ht="26.4">
      <c r="A859" s="753" t="s">
        <v>83</v>
      </c>
      <c r="B859" s="753" t="s">
        <v>1037</v>
      </c>
      <c r="C859" s="753" t="s">
        <v>505</v>
      </c>
      <c r="D859" s="753"/>
      <c r="E859" s="757" t="s">
        <v>506</v>
      </c>
      <c r="F859" s="751">
        <v>1000000</v>
      </c>
      <c r="G859" s="751">
        <v>0</v>
      </c>
      <c r="H859" s="751">
        <v>1000000</v>
      </c>
      <c r="I859" s="751">
        <v>0</v>
      </c>
      <c r="J859" s="751">
        <v>0</v>
      </c>
    </row>
    <row r="860" spans="1:10">
      <c r="A860" s="753" t="s">
        <v>83</v>
      </c>
      <c r="B860" s="753" t="s">
        <v>1037</v>
      </c>
      <c r="C860" s="753" t="s">
        <v>505</v>
      </c>
      <c r="D860" s="753" t="s">
        <v>833</v>
      </c>
      <c r="E860" s="757" t="s">
        <v>834</v>
      </c>
      <c r="F860" s="751">
        <v>1000000</v>
      </c>
      <c r="G860" s="751">
        <v>0</v>
      </c>
      <c r="H860" s="751">
        <v>1000000</v>
      </c>
      <c r="I860" s="751">
        <v>0</v>
      </c>
      <c r="J860" s="751">
        <v>0</v>
      </c>
    </row>
    <row r="861" spans="1:10">
      <c r="A861" s="753" t="s">
        <v>83</v>
      </c>
      <c r="B861" s="753" t="s">
        <v>1037</v>
      </c>
      <c r="C861" s="753" t="s">
        <v>495</v>
      </c>
      <c r="D861" s="753"/>
      <c r="E861" s="757" t="s">
        <v>496</v>
      </c>
      <c r="F861" s="751">
        <v>3627213</v>
      </c>
      <c r="G861" s="751">
        <v>0</v>
      </c>
      <c r="H861" s="751">
        <v>3627213</v>
      </c>
      <c r="I861" s="751">
        <v>0</v>
      </c>
      <c r="J861" s="751">
        <v>0</v>
      </c>
    </row>
    <row r="862" spans="1:10" ht="26.4">
      <c r="A862" s="753" t="s">
        <v>83</v>
      </c>
      <c r="B862" s="753" t="s">
        <v>1037</v>
      </c>
      <c r="C862" s="753" t="s">
        <v>495</v>
      </c>
      <c r="D862" s="753" t="s">
        <v>45</v>
      </c>
      <c r="E862" s="757" t="s">
        <v>473</v>
      </c>
      <c r="F862" s="751">
        <v>3550000</v>
      </c>
      <c r="G862" s="751">
        <v>0</v>
      </c>
      <c r="H862" s="751">
        <v>3550000</v>
      </c>
      <c r="I862" s="751">
        <v>0</v>
      </c>
      <c r="J862" s="751">
        <v>0</v>
      </c>
    </row>
    <row r="863" spans="1:10" ht="26.4">
      <c r="A863" s="753" t="s">
        <v>83</v>
      </c>
      <c r="B863" s="753" t="s">
        <v>1037</v>
      </c>
      <c r="C863" s="753" t="s">
        <v>495</v>
      </c>
      <c r="D863" s="753" t="s">
        <v>847</v>
      </c>
      <c r="E863" s="757" t="s">
        <v>848</v>
      </c>
      <c r="F863" s="751">
        <v>22000</v>
      </c>
      <c r="G863" s="751">
        <v>0</v>
      </c>
      <c r="H863" s="751">
        <v>22000</v>
      </c>
      <c r="I863" s="751">
        <v>0</v>
      </c>
      <c r="J863" s="751">
        <v>0</v>
      </c>
    </row>
    <row r="864" spans="1:10" ht="66">
      <c r="A864" s="753" t="s">
        <v>83</v>
      </c>
      <c r="B864" s="753" t="s">
        <v>1037</v>
      </c>
      <c r="C864" s="753" t="s">
        <v>495</v>
      </c>
      <c r="D864" s="753" t="s">
        <v>836</v>
      </c>
      <c r="E864" s="757" t="s">
        <v>837</v>
      </c>
      <c r="F864" s="751">
        <v>5820</v>
      </c>
      <c r="G864" s="751">
        <v>0</v>
      </c>
      <c r="H864" s="751">
        <v>5820</v>
      </c>
      <c r="I864" s="751">
        <v>0</v>
      </c>
      <c r="J864" s="751">
        <v>0</v>
      </c>
    </row>
    <row r="865" spans="1:10" ht="39.6">
      <c r="A865" s="753" t="s">
        <v>83</v>
      </c>
      <c r="B865" s="753" t="s">
        <v>1037</v>
      </c>
      <c r="C865" s="753" t="s">
        <v>495</v>
      </c>
      <c r="D865" s="753" t="s">
        <v>838</v>
      </c>
      <c r="E865" s="757" t="s">
        <v>839</v>
      </c>
      <c r="F865" s="751">
        <v>22093</v>
      </c>
      <c r="G865" s="751">
        <v>0</v>
      </c>
      <c r="H865" s="751">
        <v>22093</v>
      </c>
      <c r="I865" s="751">
        <v>0</v>
      </c>
      <c r="J865" s="751">
        <v>0</v>
      </c>
    </row>
    <row r="866" spans="1:10" ht="52.8">
      <c r="A866" s="753" t="s">
        <v>83</v>
      </c>
      <c r="B866" s="753" t="s">
        <v>1037</v>
      </c>
      <c r="C866" s="753" t="s">
        <v>495</v>
      </c>
      <c r="D866" s="753" t="s">
        <v>813</v>
      </c>
      <c r="E866" s="757" t="s">
        <v>2081</v>
      </c>
      <c r="F866" s="751">
        <v>27300</v>
      </c>
      <c r="G866" s="751">
        <v>0</v>
      </c>
      <c r="H866" s="751">
        <v>27300</v>
      </c>
      <c r="I866" s="751">
        <v>0</v>
      </c>
      <c r="J866" s="751">
        <v>0</v>
      </c>
    </row>
    <row r="867" spans="1:10">
      <c r="A867" s="753" t="s">
        <v>83</v>
      </c>
      <c r="B867" s="753" t="s">
        <v>1035</v>
      </c>
      <c r="C867" s="753"/>
      <c r="D867" s="753"/>
      <c r="E867" s="757" t="s">
        <v>1972</v>
      </c>
      <c r="F867" s="751">
        <v>4725500</v>
      </c>
      <c r="G867" s="751">
        <v>0</v>
      </c>
      <c r="H867" s="751">
        <v>4725500</v>
      </c>
      <c r="I867" s="751">
        <v>0</v>
      </c>
      <c r="J867" s="751">
        <v>0</v>
      </c>
    </row>
    <row r="868" spans="1:10">
      <c r="A868" s="753" t="s">
        <v>83</v>
      </c>
      <c r="B868" s="753" t="s">
        <v>1035</v>
      </c>
      <c r="C868" s="753" t="s">
        <v>289</v>
      </c>
      <c r="D868" s="753"/>
      <c r="E868" s="757" t="s">
        <v>194</v>
      </c>
      <c r="F868" s="751">
        <v>3290500</v>
      </c>
      <c r="G868" s="751">
        <v>0</v>
      </c>
      <c r="H868" s="751">
        <v>3290500</v>
      </c>
      <c r="I868" s="751">
        <v>0</v>
      </c>
      <c r="J868" s="751">
        <v>0</v>
      </c>
    </row>
    <row r="869" spans="1:10" ht="52.8">
      <c r="A869" s="753" t="s">
        <v>83</v>
      </c>
      <c r="B869" s="753" t="s">
        <v>1035</v>
      </c>
      <c r="C869" s="753" t="s">
        <v>289</v>
      </c>
      <c r="D869" s="753" t="s">
        <v>482</v>
      </c>
      <c r="E869" s="757" t="s">
        <v>2042</v>
      </c>
      <c r="F869" s="751">
        <v>3290500</v>
      </c>
      <c r="G869" s="751">
        <v>0</v>
      </c>
      <c r="H869" s="751">
        <v>3290500</v>
      </c>
      <c r="I869" s="751">
        <v>0</v>
      </c>
      <c r="J869" s="751">
        <v>0</v>
      </c>
    </row>
    <row r="870" spans="1:10">
      <c r="A870" s="753" t="s">
        <v>83</v>
      </c>
      <c r="B870" s="753" t="s">
        <v>1035</v>
      </c>
      <c r="C870" s="753" t="s">
        <v>489</v>
      </c>
      <c r="D870" s="753"/>
      <c r="E870" s="757" t="s">
        <v>2043</v>
      </c>
      <c r="F870" s="751">
        <v>435000</v>
      </c>
      <c r="G870" s="751">
        <v>0</v>
      </c>
      <c r="H870" s="751">
        <v>435000</v>
      </c>
      <c r="I870" s="751">
        <v>0</v>
      </c>
      <c r="J870" s="751">
        <v>0</v>
      </c>
    </row>
    <row r="871" spans="1:10" ht="52.8">
      <c r="A871" s="753" t="s">
        <v>83</v>
      </c>
      <c r="B871" s="753" t="s">
        <v>1035</v>
      </c>
      <c r="C871" s="753" t="s">
        <v>489</v>
      </c>
      <c r="D871" s="753" t="s">
        <v>491</v>
      </c>
      <c r="E871" s="757" t="s">
        <v>2044</v>
      </c>
      <c r="F871" s="751">
        <v>435000</v>
      </c>
      <c r="G871" s="751">
        <v>0</v>
      </c>
      <c r="H871" s="751">
        <v>435000</v>
      </c>
      <c r="I871" s="751">
        <v>0</v>
      </c>
      <c r="J871" s="751">
        <v>0</v>
      </c>
    </row>
    <row r="872" spans="1:10" ht="26.4">
      <c r="A872" s="753" t="s">
        <v>83</v>
      </c>
      <c r="B872" s="753" t="s">
        <v>1035</v>
      </c>
      <c r="C872" s="753" t="s">
        <v>505</v>
      </c>
      <c r="D872" s="753"/>
      <c r="E872" s="757" t="s">
        <v>506</v>
      </c>
      <c r="F872" s="751">
        <v>1000000</v>
      </c>
      <c r="G872" s="751">
        <v>0</v>
      </c>
      <c r="H872" s="751">
        <v>1000000</v>
      </c>
      <c r="I872" s="751">
        <v>0</v>
      </c>
      <c r="J872" s="751">
        <v>0</v>
      </c>
    </row>
    <row r="873" spans="1:10">
      <c r="A873" s="753" t="s">
        <v>83</v>
      </c>
      <c r="B873" s="753" t="s">
        <v>1035</v>
      </c>
      <c r="C873" s="753" t="s">
        <v>505</v>
      </c>
      <c r="D873" s="753" t="s">
        <v>833</v>
      </c>
      <c r="E873" s="757" t="s">
        <v>834</v>
      </c>
      <c r="F873" s="751">
        <v>1000000</v>
      </c>
      <c r="G873" s="751">
        <v>0</v>
      </c>
      <c r="H873" s="751">
        <v>1000000</v>
      </c>
      <c r="I873" s="751">
        <v>0</v>
      </c>
      <c r="J873" s="751">
        <v>0</v>
      </c>
    </row>
    <row r="874" spans="1:10" ht="26.4">
      <c r="A874" s="753" t="s">
        <v>83</v>
      </c>
      <c r="B874" s="753" t="s">
        <v>1033</v>
      </c>
      <c r="C874" s="753"/>
      <c r="D874" s="753"/>
      <c r="E874" s="757" t="s">
        <v>1034</v>
      </c>
      <c r="F874" s="751">
        <v>1209919</v>
      </c>
      <c r="G874" s="751">
        <v>0</v>
      </c>
      <c r="H874" s="751">
        <v>1209919</v>
      </c>
      <c r="I874" s="751">
        <v>0</v>
      </c>
      <c r="J874" s="751">
        <v>0</v>
      </c>
    </row>
    <row r="875" spans="1:10">
      <c r="A875" s="753" t="s">
        <v>83</v>
      </c>
      <c r="B875" s="753" t="s">
        <v>1033</v>
      </c>
      <c r="C875" s="753" t="s">
        <v>495</v>
      </c>
      <c r="D875" s="753"/>
      <c r="E875" s="757" t="s">
        <v>496</v>
      </c>
      <c r="F875" s="751">
        <v>1209919</v>
      </c>
      <c r="G875" s="751">
        <v>0</v>
      </c>
      <c r="H875" s="751">
        <v>1209919</v>
      </c>
      <c r="I875" s="751">
        <v>0</v>
      </c>
      <c r="J875" s="751">
        <v>0</v>
      </c>
    </row>
    <row r="876" spans="1:10" ht="26.4">
      <c r="A876" s="753" t="s">
        <v>83</v>
      </c>
      <c r="B876" s="753" t="s">
        <v>1033</v>
      </c>
      <c r="C876" s="753" t="s">
        <v>495</v>
      </c>
      <c r="D876" s="753" t="s">
        <v>847</v>
      </c>
      <c r="E876" s="757" t="s">
        <v>848</v>
      </c>
      <c r="F876" s="751">
        <v>1209919</v>
      </c>
      <c r="G876" s="751">
        <v>0</v>
      </c>
      <c r="H876" s="751">
        <v>1209919</v>
      </c>
      <c r="I876" s="751">
        <v>0</v>
      </c>
      <c r="J876" s="751">
        <v>0</v>
      </c>
    </row>
    <row r="877" spans="1:10">
      <c r="A877" s="753" t="s">
        <v>83</v>
      </c>
      <c r="B877" s="753" t="s">
        <v>1023</v>
      </c>
      <c r="C877" s="753"/>
      <c r="D877" s="753"/>
      <c r="E877" s="757" t="s">
        <v>983</v>
      </c>
      <c r="F877" s="751">
        <v>364090</v>
      </c>
      <c r="G877" s="751">
        <v>0</v>
      </c>
      <c r="H877" s="751">
        <v>364090</v>
      </c>
      <c r="I877" s="751">
        <v>0</v>
      </c>
      <c r="J877" s="751">
        <v>0</v>
      </c>
    </row>
    <row r="878" spans="1:10">
      <c r="A878" s="753" t="s">
        <v>83</v>
      </c>
      <c r="B878" s="753" t="s">
        <v>1023</v>
      </c>
      <c r="C878" s="753" t="s">
        <v>498</v>
      </c>
      <c r="D878" s="753"/>
      <c r="E878" s="757" t="s">
        <v>216</v>
      </c>
      <c r="F878" s="751">
        <v>364090</v>
      </c>
      <c r="G878" s="751">
        <v>0</v>
      </c>
      <c r="H878" s="751">
        <v>364090</v>
      </c>
      <c r="I878" s="751">
        <v>0</v>
      </c>
      <c r="J878" s="751">
        <v>0</v>
      </c>
    </row>
    <row r="879" spans="1:10" ht="26.4">
      <c r="A879" s="753" t="s">
        <v>83</v>
      </c>
      <c r="B879" s="753" t="s">
        <v>1023</v>
      </c>
      <c r="C879" s="753" t="s">
        <v>498</v>
      </c>
      <c r="D879" s="753" t="s">
        <v>499</v>
      </c>
      <c r="E879" s="757" t="s">
        <v>792</v>
      </c>
      <c r="F879" s="751">
        <v>364090</v>
      </c>
      <c r="G879" s="751">
        <v>0</v>
      </c>
      <c r="H879" s="751">
        <v>364090</v>
      </c>
      <c r="I879" s="751">
        <v>0</v>
      </c>
      <c r="J879" s="751">
        <v>0</v>
      </c>
    </row>
    <row r="880" spans="1:10" ht="26.4">
      <c r="A880" s="753" t="s">
        <v>83</v>
      </c>
      <c r="B880" s="753" t="s">
        <v>1059</v>
      </c>
      <c r="C880" s="753"/>
      <c r="D880" s="753"/>
      <c r="E880" s="757" t="s">
        <v>2154</v>
      </c>
      <c r="F880" s="751">
        <v>38472067556</v>
      </c>
      <c r="G880" s="751">
        <v>3303552000</v>
      </c>
      <c r="H880" s="751">
        <v>29608754824</v>
      </c>
      <c r="I880" s="751">
        <v>2110937557</v>
      </c>
      <c r="J880" s="751">
        <v>3448823175</v>
      </c>
    </row>
    <row r="881" spans="1:10">
      <c r="A881" s="753" t="s">
        <v>83</v>
      </c>
      <c r="B881" s="753" t="s">
        <v>1059</v>
      </c>
      <c r="C881" s="753" t="s">
        <v>498</v>
      </c>
      <c r="D881" s="753"/>
      <c r="E881" s="757" t="s">
        <v>216</v>
      </c>
      <c r="F881" s="751">
        <v>16404047</v>
      </c>
      <c r="G881" s="751">
        <v>0</v>
      </c>
      <c r="H881" s="751">
        <v>16404047</v>
      </c>
      <c r="I881" s="751">
        <v>0</v>
      </c>
      <c r="J881" s="751">
        <v>0</v>
      </c>
    </row>
    <row r="882" spans="1:10" ht="26.4">
      <c r="A882" s="753" t="s">
        <v>83</v>
      </c>
      <c r="B882" s="753" t="s">
        <v>1059</v>
      </c>
      <c r="C882" s="753" t="s">
        <v>498</v>
      </c>
      <c r="D882" s="753" t="s">
        <v>499</v>
      </c>
      <c r="E882" s="757" t="s">
        <v>792</v>
      </c>
      <c r="F882" s="751">
        <v>16404047</v>
      </c>
      <c r="G882" s="751">
        <v>0</v>
      </c>
      <c r="H882" s="751">
        <v>16404047</v>
      </c>
      <c r="I882" s="751">
        <v>0</v>
      </c>
      <c r="J882" s="751">
        <v>0</v>
      </c>
    </row>
    <row r="883" spans="1:10" ht="39.6">
      <c r="A883" s="753" t="s">
        <v>83</v>
      </c>
      <c r="B883" s="753" t="s">
        <v>1059</v>
      </c>
      <c r="C883" s="753" t="s">
        <v>286</v>
      </c>
      <c r="D883" s="753"/>
      <c r="E883" s="757" t="s">
        <v>2083</v>
      </c>
      <c r="F883" s="751">
        <v>4771035407</v>
      </c>
      <c r="G883" s="751">
        <v>3303552000</v>
      </c>
      <c r="H883" s="751">
        <v>1467483407</v>
      </c>
      <c r="I883" s="751">
        <v>0</v>
      </c>
      <c r="J883" s="751">
        <v>0</v>
      </c>
    </row>
    <row r="884" spans="1:10" ht="52.8">
      <c r="A884" s="753" t="s">
        <v>83</v>
      </c>
      <c r="B884" s="753" t="s">
        <v>1059</v>
      </c>
      <c r="C884" s="753" t="s">
        <v>286</v>
      </c>
      <c r="D884" s="753" t="s">
        <v>287</v>
      </c>
      <c r="E884" s="757" t="s">
        <v>2084</v>
      </c>
      <c r="F884" s="751">
        <v>4719360000</v>
      </c>
      <c r="G884" s="751">
        <v>3303552000</v>
      </c>
      <c r="H884" s="751">
        <v>1415808000</v>
      </c>
      <c r="I884" s="751">
        <v>0</v>
      </c>
      <c r="J884" s="751">
        <v>0</v>
      </c>
    </row>
    <row r="885" spans="1:10" ht="52.8">
      <c r="A885" s="753" t="s">
        <v>83</v>
      </c>
      <c r="B885" s="753" t="s">
        <v>1059</v>
      </c>
      <c r="C885" s="753" t="s">
        <v>286</v>
      </c>
      <c r="D885" s="753" t="s">
        <v>2098</v>
      </c>
      <c r="E885" s="757" t="s">
        <v>2099</v>
      </c>
      <c r="F885" s="751">
        <v>51675407</v>
      </c>
      <c r="G885" s="751">
        <v>0</v>
      </c>
      <c r="H885" s="751">
        <v>51675407</v>
      </c>
      <c r="I885" s="751">
        <v>0</v>
      </c>
      <c r="J885" s="751">
        <v>0</v>
      </c>
    </row>
    <row r="886" spans="1:10">
      <c r="A886" s="753" t="s">
        <v>83</v>
      </c>
      <c r="B886" s="753" t="s">
        <v>1059</v>
      </c>
      <c r="C886" s="753" t="s">
        <v>483</v>
      </c>
      <c r="D886" s="753"/>
      <c r="E886" s="757" t="s">
        <v>195</v>
      </c>
      <c r="F886" s="751">
        <v>14415340176</v>
      </c>
      <c r="G886" s="751">
        <v>0</v>
      </c>
      <c r="H886" s="751">
        <v>14415340176</v>
      </c>
      <c r="I886" s="751">
        <v>0</v>
      </c>
      <c r="J886" s="751">
        <v>0</v>
      </c>
    </row>
    <row r="887" spans="1:10">
      <c r="A887" s="753" t="s">
        <v>83</v>
      </c>
      <c r="B887" s="753" t="s">
        <v>1059</v>
      </c>
      <c r="C887" s="753" t="s">
        <v>483</v>
      </c>
      <c r="D887" s="753" t="s">
        <v>485</v>
      </c>
      <c r="E887" s="757" t="s">
        <v>803</v>
      </c>
      <c r="F887" s="751">
        <v>14368350150</v>
      </c>
      <c r="G887" s="751">
        <v>0</v>
      </c>
      <c r="H887" s="751">
        <v>14368350150</v>
      </c>
      <c r="I887" s="751">
        <v>0</v>
      </c>
      <c r="J887" s="751">
        <v>0</v>
      </c>
    </row>
    <row r="888" spans="1:10">
      <c r="A888" s="753" t="s">
        <v>83</v>
      </c>
      <c r="B888" s="753" t="s">
        <v>1059</v>
      </c>
      <c r="C888" s="753" t="s">
        <v>483</v>
      </c>
      <c r="D888" s="753" t="s">
        <v>827</v>
      </c>
      <c r="E888" s="757" t="s">
        <v>828</v>
      </c>
      <c r="F888" s="751">
        <v>46990026</v>
      </c>
      <c r="G888" s="751">
        <v>0</v>
      </c>
      <c r="H888" s="751">
        <v>46990026</v>
      </c>
      <c r="I888" s="751">
        <v>0</v>
      </c>
      <c r="J888" s="751">
        <v>0</v>
      </c>
    </row>
    <row r="889" spans="1:10" ht="26.4">
      <c r="A889" s="753" t="s">
        <v>83</v>
      </c>
      <c r="B889" s="753" t="s">
        <v>1059</v>
      </c>
      <c r="C889" s="753" t="s">
        <v>486</v>
      </c>
      <c r="D889" s="753"/>
      <c r="E889" s="757" t="s">
        <v>487</v>
      </c>
      <c r="F889" s="751">
        <v>598846</v>
      </c>
      <c r="G889" s="751">
        <v>0</v>
      </c>
      <c r="H889" s="751">
        <v>0</v>
      </c>
      <c r="I889" s="751">
        <v>179652</v>
      </c>
      <c r="J889" s="751">
        <v>419194</v>
      </c>
    </row>
    <row r="890" spans="1:10" ht="26.4">
      <c r="A890" s="753" t="s">
        <v>83</v>
      </c>
      <c r="B890" s="753" t="s">
        <v>1059</v>
      </c>
      <c r="C890" s="753" t="s">
        <v>486</v>
      </c>
      <c r="D890" s="753" t="s">
        <v>488</v>
      </c>
      <c r="E890" s="757" t="s">
        <v>795</v>
      </c>
      <c r="F890" s="751">
        <v>598846</v>
      </c>
      <c r="G890" s="751">
        <v>0</v>
      </c>
      <c r="H890" s="751">
        <v>0</v>
      </c>
      <c r="I890" s="751">
        <v>179652</v>
      </c>
      <c r="J890" s="751">
        <v>419194</v>
      </c>
    </row>
    <row r="891" spans="1:10">
      <c r="A891" s="753" t="s">
        <v>83</v>
      </c>
      <c r="B891" s="753" t="s">
        <v>1059</v>
      </c>
      <c r="C891" s="753" t="s">
        <v>489</v>
      </c>
      <c r="D891" s="753"/>
      <c r="E891" s="757" t="s">
        <v>2043</v>
      </c>
      <c r="F891" s="751">
        <v>12277746410</v>
      </c>
      <c r="G891" s="751">
        <v>0</v>
      </c>
      <c r="H891" s="751">
        <v>12277746410</v>
      </c>
      <c r="I891" s="751">
        <v>0</v>
      </c>
      <c r="J891" s="751">
        <v>0</v>
      </c>
    </row>
    <row r="892" spans="1:10" ht="52.8">
      <c r="A892" s="753" t="s">
        <v>83</v>
      </c>
      <c r="B892" s="753" t="s">
        <v>1059</v>
      </c>
      <c r="C892" s="753" t="s">
        <v>489</v>
      </c>
      <c r="D892" s="753" t="s">
        <v>491</v>
      </c>
      <c r="E892" s="757" t="s">
        <v>2044</v>
      </c>
      <c r="F892" s="751">
        <v>12277746410</v>
      </c>
      <c r="G892" s="751">
        <v>0</v>
      </c>
      <c r="H892" s="751">
        <v>12277746410</v>
      </c>
      <c r="I892" s="751">
        <v>0</v>
      </c>
      <c r="J892" s="751">
        <v>0</v>
      </c>
    </row>
    <row r="893" spans="1:10" ht="26.4">
      <c r="A893" s="753" t="s">
        <v>83</v>
      </c>
      <c r="B893" s="753" t="s">
        <v>1059</v>
      </c>
      <c r="C893" s="753" t="s">
        <v>492</v>
      </c>
      <c r="D893" s="753"/>
      <c r="E893" s="757" t="s">
        <v>2078</v>
      </c>
      <c r="F893" s="751">
        <v>6896807940</v>
      </c>
      <c r="G893" s="751">
        <v>0</v>
      </c>
      <c r="H893" s="751">
        <v>1379361582</v>
      </c>
      <c r="I893" s="751">
        <v>2069042377</v>
      </c>
      <c r="J893" s="751">
        <v>3448403981</v>
      </c>
    </row>
    <row r="894" spans="1:10" ht="26.4">
      <c r="A894" s="753" t="s">
        <v>83</v>
      </c>
      <c r="B894" s="753" t="s">
        <v>1059</v>
      </c>
      <c r="C894" s="753" t="s">
        <v>492</v>
      </c>
      <c r="D894" s="753" t="s">
        <v>493</v>
      </c>
      <c r="E894" s="757" t="s">
        <v>796</v>
      </c>
      <c r="F894" s="751">
        <v>6896807940</v>
      </c>
      <c r="G894" s="751">
        <v>0</v>
      </c>
      <c r="H894" s="751">
        <v>1379361582</v>
      </c>
      <c r="I894" s="751">
        <v>2069042377</v>
      </c>
      <c r="J894" s="751">
        <v>3448403981</v>
      </c>
    </row>
    <row r="895" spans="1:10" ht="26.4">
      <c r="A895" s="753" t="s">
        <v>83</v>
      </c>
      <c r="B895" s="753" t="s">
        <v>1059</v>
      </c>
      <c r="C895" s="753" t="s">
        <v>505</v>
      </c>
      <c r="D895" s="753"/>
      <c r="E895" s="757" t="s">
        <v>506</v>
      </c>
      <c r="F895" s="751">
        <v>9000000</v>
      </c>
      <c r="G895" s="751">
        <v>0</v>
      </c>
      <c r="H895" s="751">
        <v>9000000</v>
      </c>
      <c r="I895" s="751">
        <v>0</v>
      </c>
      <c r="J895" s="751">
        <v>0</v>
      </c>
    </row>
    <row r="896" spans="1:10">
      <c r="A896" s="753" t="s">
        <v>83</v>
      </c>
      <c r="B896" s="753" t="s">
        <v>1059</v>
      </c>
      <c r="C896" s="753" t="s">
        <v>505</v>
      </c>
      <c r="D896" s="753" t="s">
        <v>829</v>
      </c>
      <c r="E896" s="757" t="s">
        <v>830</v>
      </c>
      <c r="F896" s="751">
        <v>3000000</v>
      </c>
      <c r="G896" s="751">
        <v>0</v>
      </c>
      <c r="H896" s="751">
        <v>3000000</v>
      </c>
      <c r="I896" s="751">
        <v>0</v>
      </c>
      <c r="J896" s="751">
        <v>0</v>
      </c>
    </row>
    <row r="897" spans="1:10">
      <c r="A897" s="753" t="s">
        <v>83</v>
      </c>
      <c r="B897" s="753" t="s">
        <v>1059</v>
      </c>
      <c r="C897" s="753" t="s">
        <v>505</v>
      </c>
      <c r="D897" s="753" t="s">
        <v>833</v>
      </c>
      <c r="E897" s="757" t="s">
        <v>834</v>
      </c>
      <c r="F897" s="751">
        <v>6000000</v>
      </c>
      <c r="G897" s="751">
        <v>0</v>
      </c>
      <c r="H897" s="751">
        <v>6000000</v>
      </c>
      <c r="I897" s="751">
        <v>0</v>
      </c>
      <c r="J897" s="751">
        <v>0</v>
      </c>
    </row>
    <row r="898" spans="1:10" ht="26.4">
      <c r="A898" s="753" t="s">
        <v>83</v>
      </c>
      <c r="B898" s="753" t="s">
        <v>1059</v>
      </c>
      <c r="C898" s="753" t="s">
        <v>278</v>
      </c>
      <c r="D898" s="753"/>
      <c r="E898" s="757" t="s">
        <v>2063</v>
      </c>
      <c r="F898" s="751">
        <v>84789550</v>
      </c>
      <c r="G898" s="751">
        <v>0</v>
      </c>
      <c r="H898" s="751">
        <v>43074022</v>
      </c>
      <c r="I898" s="751">
        <v>41715528</v>
      </c>
      <c r="J898" s="751">
        <v>0</v>
      </c>
    </row>
    <row r="899" spans="1:10">
      <c r="A899" s="753" t="s">
        <v>83</v>
      </c>
      <c r="B899" s="753" t="s">
        <v>1059</v>
      </c>
      <c r="C899" s="753" t="s">
        <v>278</v>
      </c>
      <c r="D899" s="753" t="s">
        <v>279</v>
      </c>
      <c r="E899" s="757" t="s">
        <v>2064</v>
      </c>
      <c r="F899" s="751">
        <v>84789550</v>
      </c>
      <c r="G899" s="751">
        <v>0</v>
      </c>
      <c r="H899" s="751">
        <v>43074022</v>
      </c>
      <c r="I899" s="751">
        <v>41715528</v>
      </c>
      <c r="J899" s="751">
        <v>0</v>
      </c>
    </row>
    <row r="900" spans="1:10">
      <c r="A900" s="753" t="s">
        <v>83</v>
      </c>
      <c r="B900" s="753" t="s">
        <v>1059</v>
      </c>
      <c r="C900" s="753" t="s">
        <v>495</v>
      </c>
      <c r="D900" s="753"/>
      <c r="E900" s="757" t="s">
        <v>496</v>
      </c>
      <c r="F900" s="751">
        <v>345180</v>
      </c>
      <c r="G900" s="751">
        <v>0</v>
      </c>
      <c r="H900" s="751">
        <v>345180</v>
      </c>
      <c r="I900" s="751">
        <v>0</v>
      </c>
      <c r="J900" s="751">
        <v>0</v>
      </c>
    </row>
    <row r="901" spans="1:10" ht="26.4">
      <c r="A901" s="753" t="s">
        <v>83</v>
      </c>
      <c r="B901" s="753" t="s">
        <v>1059</v>
      </c>
      <c r="C901" s="753" t="s">
        <v>495</v>
      </c>
      <c r="D901" s="753" t="s">
        <v>847</v>
      </c>
      <c r="E901" s="757" t="s">
        <v>848</v>
      </c>
      <c r="F901" s="751">
        <v>345180</v>
      </c>
      <c r="G901" s="751">
        <v>0</v>
      </c>
      <c r="H901" s="751">
        <v>345180</v>
      </c>
      <c r="I901" s="751">
        <v>0</v>
      </c>
      <c r="J901" s="751">
        <v>0</v>
      </c>
    </row>
    <row r="902" spans="1:10" ht="66">
      <c r="A902" s="753" t="s">
        <v>83</v>
      </c>
      <c r="B902" s="753" t="s">
        <v>2692</v>
      </c>
      <c r="C902" s="753"/>
      <c r="D902" s="753"/>
      <c r="E902" s="757" t="s">
        <v>2693</v>
      </c>
      <c r="F902" s="751">
        <v>9657630</v>
      </c>
      <c r="G902" s="751">
        <v>3120000</v>
      </c>
      <c r="H902" s="751">
        <v>6537630</v>
      </c>
      <c r="I902" s="751">
        <v>0</v>
      </c>
      <c r="J902" s="751">
        <v>0</v>
      </c>
    </row>
    <row r="903" spans="1:10" ht="26.4">
      <c r="A903" s="753" t="s">
        <v>83</v>
      </c>
      <c r="B903" s="753" t="s">
        <v>2692</v>
      </c>
      <c r="C903" s="753" t="s">
        <v>505</v>
      </c>
      <c r="D903" s="753"/>
      <c r="E903" s="757" t="s">
        <v>506</v>
      </c>
      <c r="F903" s="751">
        <v>3000000</v>
      </c>
      <c r="G903" s="751">
        <v>0</v>
      </c>
      <c r="H903" s="751">
        <v>3000000</v>
      </c>
      <c r="I903" s="751">
        <v>0</v>
      </c>
      <c r="J903" s="751">
        <v>0</v>
      </c>
    </row>
    <row r="904" spans="1:10">
      <c r="A904" s="753" t="s">
        <v>83</v>
      </c>
      <c r="B904" s="753" t="s">
        <v>2692</v>
      </c>
      <c r="C904" s="753" t="s">
        <v>505</v>
      </c>
      <c r="D904" s="753" t="s">
        <v>833</v>
      </c>
      <c r="E904" s="757" t="s">
        <v>834</v>
      </c>
      <c r="F904" s="751">
        <v>3000000</v>
      </c>
      <c r="G904" s="751">
        <v>0</v>
      </c>
      <c r="H904" s="751">
        <v>3000000</v>
      </c>
      <c r="I904" s="751">
        <v>0</v>
      </c>
      <c r="J904" s="751">
        <v>0</v>
      </c>
    </row>
    <row r="905" spans="1:10">
      <c r="A905" s="753" t="s">
        <v>83</v>
      </c>
      <c r="B905" s="753" t="s">
        <v>2692</v>
      </c>
      <c r="C905" s="753" t="s">
        <v>265</v>
      </c>
      <c r="D905" s="753"/>
      <c r="E905" s="757" t="s">
        <v>266</v>
      </c>
      <c r="F905" s="751">
        <v>3120000</v>
      </c>
      <c r="G905" s="751">
        <v>3120000</v>
      </c>
      <c r="H905" s="751">
        <v>0</v>
      </c>
      <c r="I905" s="751">
        <v>0</v>
      </c>
      <c r="J905" s="751">
        <v>0</v>
      </c>
    </row>
    <row r="906" spans="1:10" ht="79.2">
      <c r="A906" s="753" t="s">
        <v>83</v>
      </c>
      <c r="B906" s="753" t="s">
        <v>2692</v>
      </c>
      <c r="C906" s="753" t="s">
        <v>265</v>
      </c>
      <c r="D906" s="753" t="s">
        <v>494</v>
      </c>
      <c r="E906" s="757" t="s">
        <v>2079</v>
      </c>
      <c r="F906" s="751">
        <v>3120000</v>
      </c>
      <c r="G906" s="751">
        <v>3120000</v>
      </c>
      <c r="H906" s="751">
        <v>0</v>
      </c>
      <c r="I906" s="751">
        <v>0</v>
      </c>
      <c r="J906" s="751">
        <v>0</v>
      </c>
    </row>
    <row r="907" spans="1:10">
      <c r="A907" s="753" t="s">
        <v>83</v>
      </c>
      <c r="B907" s="753" t="s">
        <v>2692</v>
      </c>
      <c r="C907" s="753" t="s">
        <v>495</v>
      </c>
      <c r="D907" s="753"/>
      <c r="E907" s="757" t="s">
        <v>496</v>
      </c>
      <c r="F907" s="751">
        <v>3537630</v>
      </c>
      <c r="G907" s="751">
        <v>0</v>
      </c>
      <c r="H907" s="751">
        <v>3537630</v>
      </c>
      <c r="I907" s="751">
        <v>0</v>
      </c>
      <c r="J907" s="751">
        <v>0</v>
      </c>
    </row>
    <row r="908" spans="1:10" ht="26.4">
      <c r="A908" s="753" t="s">
        <v>83</v>
      </c>
      <c r="B908" s="753" t="s">
        <v>2692</v>
      </c>
      <c r="C908" s="753" t="s">
        <v>495</v>
      </c>
      <c r="D908" s="753" t="s">
        <v>847</v>
      </c>
      <c r="E908" s="757" t="s">
        <v>848</v>
      </c>
      <c r="F908" s="751">
        <v>3537630</v>
      </c>
      <c r="G908" s="751">
        <v>0</v>
      </c>
      <c r="H908" s="751">
        <v>3537630</v>
      </c>
      <c r="I908" s="751">
        <v>0</v>
      </c>
      <c r="J908" s="751">
        <v>0</v>
      </c>
    </row>
    <row r="909" spans="1:10" ht="26.4">
      <c r="A909" s="753" t="s">
        <v>83</v>
      </c>
      <c r="B909" s="753" t="s">
        <v>310</v>
      </c>
      <c r="C909" s="753"/>
      <c r="D909" s="753"/>
      <c r="E909" s="757" t="s">
        <v>288</v>
      </c>
      <c r="F909" s="751">
        <v>227653897724</v>
      </c>
      <c r="G909" s="751">
        <v>115876872088</v>
      </c>
      <c r="H909" s="751">
        <v>94236132807</v>
      </c>
      <c r="I909" s="751">
        <v>11479234888</v>
      </c>
      <c r="J909" s="751">
        <v>6061657941</v>
      </c>
    </row>
    <row r="910" spans="1:10">
      <c r="A910" s="753" t="s">
        <v>83</v>
      </c>
      <c r="B910" s="753" t="s">
        <v>310</v>
      </c>
      <c r="C910" s="753" t="s">
        <v>498</v>
      </c>
      <c r="D910" s="753"/>
      <c r="E910" s="757" t="s">
        <v>216</v>
      </c>
      <c r="F910" s="751">
        <v>330154593</v>
      </c>
      <c r="G910" s="751">
        <v>0</v>
      </c>
      <c r="H910" s="751">
        <v>330154593</v>
      </c>
      <c r="I910" s="751">
        <v>0</v>
      </c>
      <c r="J910" s="751">
        <v>0</v>
      </c>
    </row>
    <row r="911" spans="1:10" ht="26.4">
      <c r="A911" s="753" t="s">
        <v>83</v>
      </c>
      <c r="B911" s="753" t="s">
        <v>310</v>
      </c>
      <c r="C911" s="753" t="s">
        <v>498</v>
      </c>
      <c r="D911" s="753" t="s">
        <v>499</v>
      </c>
      <c r="E911" s="757" t="s">
        <v>792</v>
      </c>
      <c r="F911" s="751">
        <v>330062443</v>
      </c>
      <c r="G911" s="751">
        <v>0</v>
      </c>
      <c r="H911" s="751">
        <v>330062443</v>
      </c>
      <c r="I911" s="751">
        <v>0</v>
      </c>
      <c r="J911" s="751">
        <v>0</v>
      </c>
    </row>
    <row r="912" spans="1:10" ht="26.4">
      <c r="A912" s="753" t="s">
        <v>83</v>
      </c>
      <c r="B912" s="753" t="s">
        <v>310</v>
      </c>
      <c r="C912" s="753" t="s">
        <v>498</v>
      </c>
      <c r="D912" s="753" t="s">
        <v>2694</v>
      </c>
      <c r="E912" s="757" t="s">
        <v>2695</v>
      </c>
      <c r="F912" s="751">
        <v>92150</v>
      </c>
      <c r="G912" s="751">
        <v>0</v>
      </c>
      <c r="H912" s="751">
        <v>92150</v>
      </c>
      <c r="I912" s="751">
        <v>0</v>
      </c>
      <c r="J912" s="751">
        <v>0</v>
      </c>
    </row>
    <row r="913" spans="1:10">
      <c r="A913" s="753" t="s">
        <v>83</v>
      </c>
      <c r="B913" s="753" t="s">
        <v>310</v>
      </c>
      <c r="C913" s="753" t="s">
        <v>289</v>
      </c>
      <c r="D913" s="753"/>
      <c r="E913" s="757" t="s">
        <v>194</v>
      </c>
      <c r="F913" s="751">
        <v>10414465010</v>
      </c>
      <c r="G913" s="751">
        <v>0</v>
      </c>
      <c r="H913" s="751">
        <v>10414465010</v>
      </c>
      <c r="I913" s="751">
        <v>0</v>
      </c>
      <c r="J913" s="751">
        <v>0</v>
      </c>
    </row>
    <row r="914" spans="1:10" ht="52.8">
      <c r="A914" s="753" t="s">
        <v>83</v>
      </c>
      <c r="B914" s="753" t="s">
        <v>310</v>
      </c>
      <c r="C914" s="753" t="s">
        <v>289</v>
      </c>
      <c r="D914" s="753" t="s">
        <v>482</v>
      </c>
      <c r="E914" s="757" t="s">
        <v>2042</v>
      </c>
      <c r="F914" s="751">
        <v>10350483091</v>
      </c>
      <c r="G914" s="751">
        <v>0</v>
      </c>
      <c r="H914" s="751">
        <v>10350483091</v>
      </c>
      <c r="I914" s="751">
        <v>0</v>
      </c>
      <c r="J914" s="751">
        <v>0</v>
      </c>
    </row>
    <row r="915" spans="1:10" ht="26.4">
      <c r="A915" s="753" t="s">
        <v>83</v>
      </c>
      <c r="B915" s="753" t="s">
        <v>310</v>
      </c>
      <c r="C915" s="753" t="s">
        <v>289</v>
      </c>
      <c r="D915" s="753" t="s">
        <v>1170</v>
      </c>
      <c r="E915" s="757" t="s">
        <v>2155</v>
      </c>
      <c r="F915" s="751">
        <v>63981919</v>
      </c>
      <c r="G915" s="751">
        <v>0</v>
      </c>
      <c r="H915" s="751">
        <v>63981919</v>
      </c>
      <c r="I915" s="751">
        <v>0</v>
      </c>
      <c r="J915" s="751">
        <v>0</v>
      </c>
    </row>
    <row r="916" spans="1:10" ht="39.6">
      <c r="A916" s="753" t="s">
        <v>83</v>
      </c>
      <c r="B916" s="753" t="s">
        <v>310</v>
      </c>
      <c r="C916" s="753" t="s">
        <v>286</v>
      </c>
      <c r="D916" s="753"/>
      <c r="E916" s="757" t="s">
        <v>2083</v>
      </c>
      <c r="F916" s="751">
        <v>8363734661</v>
      </c>
      <c r="G916" s="751">
        <v>4628549798</v>
      </c>
      <c r="H916" s="751">
        <v>2354851693</v>
      </c>
      <c r="I916" s="751">
        <v>517624937</v>
      </c>
      <c r="J916" s="751">
        <v>862708233</v>
      </c>
    </row>
    <row r="917" spans="1:10" ht="52.8">
      <c r="A917" s="753" t="s">
        <v>83</v>
      </c>
      <c r="B917" s="753" t="s">
        <v>310</v>
      </c>
      <c r="C917" s="753" t="s">
        <v>286</v>
      </c>
      <c r="D917" s="753" t="s">
        <v>287</v>
      </c>
      <c r="E917" s="757" t="s">
        <v>2084</v>
      </c>
      <c r="F917" s="751">
        <v>6612214000</v>
      </c>
      <c r="G917" s="751">
        <v>4628549798</v>
      </c>
      <c r="H917" s="751">
        <v>1983664202</v>
      </c>
      <c r="I917" s="751">
        <v>0</v>
      </c>
      <c r="J917" s="751">
        <v>0</v>
      </c>
    </row>
    <row r="918" spans="1:10" ht="52.8">
      <c r="A918" s="753" t="s">
        <v>83</v>
      </c>
      <c r="B918" s="753" t="s">
        <v>310</v>
      </c>
      <c r="C918" s="753" t="s">
        <v>286</v>
      </c>
      <c r="D918" s="753" t="s">
        <v>800</v>
      </c>
      <c r="E918" s="757" t="s">
        <v>2085</v>
      </c>
      <c r="F918" s="751">
        <v>1725416461</v>
      </c>
      <c r="G918" s="751">
        <v>0</v>
      </c>
      <c r="H918" s="751">
        <v>345083291</v>
      </c>
      <c r="I918" s="751">
        <v>517624937</v>
      </c>
      <c r="J918" s="751">
        <v>862708233</v>
      </c>
    </row>
    <row r="919" spans="1:10" ht="52.8">
      <c r="A919" s="753" t="s">
        <v>83</v>
      </c>
      <c r="B919" s="753" t="s">
        <v>310</v>
      </c>
      <c r="C919" s="753" t="s">
        <v>286</v>
      </c>
      <c r="D919" s="753" t="s">
        <v>2098</v>
      </c>
      <c r="E919" s="757" t="s">
        <v>2099</v>
      </c>
      <c r="F919" s="751">
        <v>26104200</v>
      </c>
      <c r="G919" s="751">
        <v>0</v>
      </c>
      <c r="H919" s="751">
        <v>26104200</v>
      </c>
      <c r="I919" s="751">
        <v>0</v>
      </c>
      <c r="J919" s="751">
        <v>0</v>
      </c>
    </row>
    <row r="920" spans="1:10">
      <c r="A920" s="753" t="s">
        <v>83</v>
      </c>
      <c r="B920" s="753" t="s">
        <v>310</v>
      </c>
      <c r="C920" s="753" t="s">
        <v>483</v>
      </c>
      <c r="D920" s="753"/>
      <c r="E920" s="757" t="s">
        <v>195</v>
      </c>
      <c r="F920" s="751">
        <v>22578528481</v>
      </c>
      <c r="G920" s="751">
        <v>0</v>
      </c>
      <c r="H920" s="751">
        <v>22535835281</v>
      </c>
      <c r="I920" s="751">
        <v>21346600</v>
      </c>
      <c r="J920" s="751">
        <v>21346600</v>
      </c>
    </row>
    <row r="921" spans="1:10">
      <c r="A921" s="753" t="s">
        <v>83</v>
      </c>
      <c r="B921" s="753" t="s">
        <v>310</v>
      </c>
      <c r="C921" s="753" t="s">
        <v>483</v>
      </c>
      <c r="D921" s="753" t="s">
        <v>484</v>
      </c>
      <c r="E921" s="757" t="s">
        <v>802</v>
      </c>
      <c r="F921" s="751">
        <v>6660923965</v>
      </c>
      <c r="G921" s="751">
        <v>0</v>
      </c>
      <c r="H921" s="751">
        <v>6660923965</v>
      </c>
      <c r="I921" s="751">
        <v>0</v>
      </c>
      <c r="J921" s="751">
        <v>0</v>
      </c>
    </row>
    <row r="922" spans="1:10">
      <c r="A922" s="753" t="s">
        <v>83</v>
      </c>
      <c r="B922" s="753" t="s">
        <v>310</v>
      </c>
      <c r="C922" s="753" t="s">
        <v>483</v>
      </c>
      <c r="D922" s="753" t="s">
        <v>485</v>
      </c>
      <c r="E922" s="757" t="s">
        <v>803</v>
      </c>
      <c r="F922" s="751">
        <v>15867089676</v>
      </c>
      <c r="G922" s="751">
        <v>0</v>
      </c>
      <c r="H922" s="751">
        <v>15824396476</v>
      </c>
      <c r="I922" s="751">
        <v>21346600</v>
      </c>
      <c r="J922" s="751">
        <v>21346600</v>
      </c>
    </row>
    <row r="923" spans="1:10">
      <c r="A923" s="753" t="s">
        <v>83</v>
      </c>
      <c r="B923" s="753" t="s">
        <v>310</v>
      </c>
      <c r="C923" s="753" t="s">
        <v>483</v>
      </c>
      <c r="D923" s="753" t="s">
        <v>827</v>
      </c>
      <c r="E923" s="757" t="s">
        <v>828</v>
      </c>
      <c r="F923" s="751">
        <v>50514840</v>
      </c>
      <c r="G923" s="751">
        <v>0</v>
      </c>
      <c r="H923" s="751">
        <v>50514840</v>
      </c>
      <c r="I923" s="751">
        <v>0</v>
      </c>
      <c r="J923" s="751">
        <v>0</v>
      </c>
    </row>
    <row r="924" spans="1:10" ht="26.4">
      <c r="A924" s="753" t="s">
        <v>83</v>
      </c>
      <c r="B924" s="753" t="s">
        <v>310</v>
      </c>
      <c r="C924" s="753" t="s">
        <v>486</v>
      </c>
      <c r="D924" s="753"/>
      <c r="E924" s="757" t="s">
        <v>487</v>
      </c>
      <c r="F924" s="751">
        <v>441418972</v>
      </c>
      <c r="G924" s="751">
        <v>0</v>
      </c>
      <c r="H924" s="751">
        <v>0</v>
      </c>
      <c r="I924" s="751">
        <v>132425680</v>
      </c>
      <c r="J924" s="751">
        <v>308993292</v>
      </c>
    </row>
    <row r="925" spans="1:10">
      <c r="A925" s="753" t="s">
        <v>83</v>
      </c>
      <c r="B925" s="753" t="s">
        <v>310</v>
      </c>
      <c r="C925" s="753" t="s">
        <v>486</v>
      </c>
      <c r="D925" s="753" t="s">
        <v>349</v>
      </c>
      <c r="E925" s="757" t="s">
        <v>2062</v>
      </c>
      <c r="F925" s="751">
        <v>5852878</v>
      </c>
      <c r="G925" s="751">
        <v>0</v>
      </c>
      <c r="H925" s="751">
        <v>0</v>
      </c>
      <c r="I925" s="751">
        <v>1755863</v>
      </c>
      <c r="J925" s="751">
        <v>4097015</v>
      </c>
    </row>
    <row r="926" spans="1:10" ht="26.4">
      <c r="A926" s="753" t="s">
        <v>83</v>
      </c>
      <c r="B926" s="753" t="s">
        <v>310</v>
      </c>
      <c r="C926" s="753" t="s">
        <v>486</v>
      </c>
      <c r="D926" s="753" t="s">
        <v>488</v>
      </c>
      <c r="E926" s="757" t="s">
        <v>795</v>
      </c>
      <c r="F926" s="751">
        <v>435566094</v>
      </c>
      <c r="G926" s="751">
        <v>0</v>
      </c>
      <c r="H926" s="751">
        <v>0</v>
      </c>
      <c r="I926" s="751">
        <v>130669817</v>
      </c>
      <c r="J926" s="751">
        <v>304896277</v>
      </c>
    </row>
    <row r="927" spans="1:10">
      <c r="A927" s="753" t="s">
        <v>83</v>
      </c>
      <c r="B927" s="753" t="s">
        <v>310</v>
      </c>
      <c r="C927" s="753" t="s">
        <v>489</v>
      </c>
      <c r="D927" s="753"/>
      <c r="E927" s="757" t="s">
        <v>2043</v>
      </c>
      <c r="F927" s="751">
        <v>63858605153</v>
      </c>
      <c r="G927" s="751">
        <v>18066093478</v>
      </c>
      <c r="H927" s="751">
        <v>43966446301</v>
      </c>
      <c r="I927" s="751">
        <v>1826065374</v>
      </c>
      <c r="J927" s="751">
        <v>0</v>
      </c>
    </row>
    <row r="928" spans="1:10" ht="52.8">
      <c r="A928" s="753" t="s">
        <v>83</v>
      </c>
      <c r="B928" s="753" t="s">
        <v>310</v>
      </c>
      <c r="C928" s="753" t="s">
        <v>489</v>
      </c>
      <c r="D928" s="753" t="s">
        <v>491</v>
      </c>
      <c r="E928" s="757" t="s">
        <v>2044</v>
      </c>
      <c r="F928" s="751">
        <v>45792511675</v>
      </c>
      <c r="G928" s="751">
        <v>0</v>
      </c>
      <c r="H928" s="751">
        <v>43966446301</v>
      </c>
      <c r="I928" s="751">
        <v>1826065374</v>
      </c>
      <c r="J928" s="751">
        <v>0</v>
      </c>
    </row>
    <row r="929" spans="1:10" ht="26.4">
      <c r="A929" s="753" t="s">
        <v>83</v>
      </c>
      <c r="B929" s="753" t="s">
        <v>310</v>
      </c>
      <c r="C929" s="753" t="s">
        <v>489</v>
      </c>
      <c r="D929" s="753" t="s">
        <v>1172</v>
      </c>
      <c r="E929" s="757" t="s">
        <v>2100</v>
      </c>
      <c r="F929" s="751">
        <v>18066093478</v>
      </c>
      <c r="G929" s="751">
        <v>18066093478</v>
      </c>
      <c r="H929" s="751">
        <v>0</v>
      </c>
      <c r="I929" s="751">
        <v>0</v>
      </c>
      <c r="J929" s="751">
        <v>0</v>
      </c>
    </row>
    <row r="930" spans="1:10">
      <c r="A930" s="753" t="s">
        <v>83</v>
      </c>
      <c r="B930" s="753" t="s">
        <v>310</v>
      </c>
      <c r="C930" s="753" t="s">
        <v>566</v>
      </c>
      <c r="D930" s="753"/>
      <c r="E930" s="757" t="s">
        <v>2136</v>
      </c>
      <c r="F930" s="751">
        <v>9179676992</v>
      </c>
      <c r="G930" s="751">
        <v>9165976914</v>
      </c>
      <c r="H930" s="751">
        <v>13700078</v>
      </c>
      <c r="I930" s="751">
        <v>0</v>
      </c>
      <c r="J930" s="751">
        <v>0</v>
      </c>
    </row>
    <row r="931" spans="1:10">
      <c r="A931" s="753" t="s">
        <v>83</v>
      </c>
      <c r="B931" s="753" t="s">
        <v>310</v>
      </c>
      <c r="C931" s="753" t="s">
        <v>566</v>
      </c>
      <c r="D931" s="753" t="s">
        <v>2158</v>
      </c>
      <c r="E931" s="757" t="s">
        <v>2159</v>
      </c>
      <c r="F931" s="751">
        <v>9165976914</v>
      </c>
      <c r="G931" s="751">
        <v>9165976914</v>
      </c>
      <c r="H931" s="751">
        <v>0</v>
      </c>
      <c r="I931" s="751">
        <v>0</v>
      </c>
      <c r="J931" s="751">
        <v>0</v>
      </c>
    </row>
    <row r="932" spans="1:10" ht="26.4">
      <c r="A932" s="753" t="s">
        <v>83</v>
      </c>
      <c r="B932" s="753" t="s">
        <v>310</v>
      </c>
      <c r="C932" s="753" t="s">
        <v>566</v>
      </c>
      <c r="D932" s="753" t="s">
        <v>568</v>
      </c>
      <c r="E932" s="757" t="s">
        <v>2160</v>
      </c>
      <c r="F932" s="751">
        <v>13700078</v>
      </c>
      <c r="G932" s="751">
        <v>0</v>
      </c>
      <c r="H932" s="751">
        <v>13700078</v>
      </c>
      <c r="I932" s="751">
        <v>0</v>
      </c>
      <c r="J932" s="751">
        <v>0</v>
      </c>
    </row>
    <row r="933" spans="1:10">
      <c r="A933" s="753" t="s">
        <v>83</v>
      </c>
      <c r="B933" s="753" t="s">
        <v>310</v>
      </c>
      <c r="C933" s="753" t="s">
        <v>1174</v>
      </c>
      <c r="D933" s="753"/>
      <c r="E933" s="757" t="s">
        <v>474</v>
      </c>
      <c r="F933" s="751">
        <v>67461049509</v>
      </c>
      <c r="G933" s="751">
        <v>67461049509</v>
      </c>
      <c r="H933" s="751">
        <v>0</v>
      </c>
      <c r="I933" s="751">
        <v>0</v>
      </c>
      <c r="J933" s="751">
        <v>0</v>
      </c>
    </row>
    <row r="934" spans="1:10">
      <c r="A934" s="753" t="s">
        <v>83</v>
      </c>
      <c r="B934" s="753" t="s">
        <v>310</v>
      </c>
      <c r="C934" s="753" t="s">
        <v>1174</v>
      </c>
      <c r="D934" s="753" t="s">
        <v>1175</v>
      </c>
      <c r="E934" s="757" t="s">
        <v>474</v>
      </c>
      <c r="F934" s="751">
        <v>67461049509</v>
      </c>
      <c r="G934" s="751">
        <v>67461049509</v>
      </c>
      <c r="H934" s="751">
        <v>0</v>
      </c>
      <c r="I934" s="751">
        <v>0</v>
      </c>
      <c r="J934" s="751">
        <v>0</v>
      </c>
    </row>
    <row r="935" spans="1:10">
      <c r="A935" s="753" t="s">
        <v>83</v>
      </c>
      <c r="B935" s="753" t="s">
        <v>310</v>
      </c>
      <c r="C935" s="753" t="s">
        <v>1176</v>
      </c>
      <c r="D935" s="753"/>
      <c r="E935" s="757" t="s">
        <v>475</v>
      </c>
      <c r="F935" s="751">
        <v>15479100179</v>
      </c>
      <c r="G935" s="751">
        <v>15479100179</v>
      </c>
      <c r="H935" s="751">
        <v>0</v>
      </c>
      <c r="I935" s="751">
        <v>0</v>
      </c>
      <c r="J935" s="751">
        <v>0</v>
      </c>
    </row>
    <row r="936" spans="1:10">
      <c r="A936" s="753" t="s">
        <v>83</v>
      </c>
      <c r="B936" s="753" t="s">
        <v>310</v>
      </c>
      <c r="C936" s="753" t="s">
        <v>1176</v>
      </c>
      <c r="D936" s="753" t="s">
        <v>1177</v>
      </c>
      <c r="E936" s="757" t="s">
        <v>475</v>
      </c>
      <c r="F936" s="751">
        <v>15479100179</v>
      </c>
      <c r="G936" s="751">
        <v>15479100179</v>
      </c>
      <c r="H936" s="751">
        <v>0</v>
      </c>
      <c r="I936" s="751">
        <v>0</v>
      </c>
      <c r="J936" s="751">
        <v>0</v>
      </c>
    </row>
    <row r="937" spans="1:10" ht="26.4">
      <c r="A937" s="753" t="s">
        <v>83</v>
      </c>
      <c r="B937" s="753" t="s">
        <v>310</v>
      </c>
      <c r="C937" s="753" t="s">
        <v>492</v>
      </c>
      <c r="D937" s="753"/>
      <c r="E937" s="757" t="s">
        <v>2078</v>
      </c>
      <c r="F937" s="751">
        <v>9782804128</v>
      </c>
      <c r="G937" s="751">
        <v>0</v>
      </c>
      <c r="H937" s="751">
        <v>1993029820</v>
      </c>
      <c r="I937" s="751">
        <v>2921165342</v>
      </c>
      <c r="J937" s="751">
        <v>4868608966</v>
      </c>
    </row>
    <row r="938" spans="1:10" ht="26.4">
      <c r="A938" s="753" t="s">
        <v>83</v>
      </c>
      <c r="B938" s="753" t="s">
        <v>310</v>
      </c>
      <c r="C938" s="753" t="s">
        <v>492</v>
      </c>
      <c r="D938" s="753" t="s">
        <v>1197</v>
      </c>
      <c r="E938" s="757" t="s">
        <v>2145</v>
      </c>
      <c r="F938" s="751">
        <v>45586260</v>
      </c>
      <c r="G938" s="751">
        <v>0</v>
      </c>
      <c r="H938" s="751">
        <v>45586260</v>
      </c>
      <c r="I938" s="751">
        <v>0</v>
      </c>
      <c r="J938" s="751">
        <v>0</v>
      </c>
    </row>
    <row r="939" spans="1:10" ht="26.4">
      <c r="A939" s="753" t="s">
        <v>83</v>
      </c>
      <c r="B939" s="753" t="s">
        <v>310</v>
      </c>
      <c r="C939" s="753" t="s">
        <v>492</v>
      </c>
      <c r="D939" s="753" t="s">
        <v>493</v>
      </c>
      <c r="E939" s="757" t="s">
        <v>796</v>
      </c>
      <c r="F939" s="751">
        <v>9737217868</v>
      </c>
      <c r="G939" s="751">
        <v>0</v>
      </c>
      <c r="H939" s="751">
        <v>1947443560</v>
      </c>
      <c r="I939" s="751">
        <v>2921165342</v>
      </c>
      <c r="J939" s="751">
        <v>4868608966</v>
      </c>
    </row>
    <row r="940" spans="1:10" ht="26.4">
      <c r="A940" s="753" t="s">
        <v>83</v>
      </c>
      <c r="B940" s="753" t="s">
        <v>310</v>
      </c>
      <c r="C940" s="753" t="s">
        <v>505</v>
      </c>
      <c r="D940" s="753"/>
      <c r="E940" s="757" t="s">
        <v>506</v>
      </c>
      <c r="F940" s="751">
        <v>217500000</v>
      </c>
      <c r="G940" s="751">
        <v>0</v>
      </c>
      <c r="H940" s="751">
        <v>216500000</v>
      </c>
      <c r="I940" s="751">
        <v>1000000</v>
      </c>
      <c r="J940" s="751">
        <v>0</v>
      </c>
    </row>
    <row r="941" spans="1:10">
      <c r="A941" s="753" t="s">
        <v>83</v>
      </c>
      <c r="B941" s="753" t="s">
        <v>310</v>
      </c>
      <c r="C941" s="753" t="s">
        <v>505</v>
      </c>
      <c r="D941" s="753" t="s">
        <v>829</v>
      </c>
      <c r="E941" s="757" t="s">
        <v>830</v>
      </c>
      <c r="F941" s="751">
        <v>130000000</v>
      </c>
      <c r="G941" s="751">
        <v>0</v>
      </c>
      <c r="H941" s="751">
        <v>129000000</v>
      </c>
      <c r="I941" s="751">
        <v>1000000</v>
      </c>
      <c r="J941" s="751">
        <v>0</v>
      </c>
    </row>
    <row r="942" spans="1:10">
      <c r="A942" s="753" t="s">
        <v>83</v>
      </c>
      <c r="B942" s="753" t="s">
        <v>310</v>
      </c>
      <c r="C942" s="753" t="s">
        <v>505</v>
      </c>
      <c r="D942" s="753" t="s">
        <v>831</v>
      </c>
      <c r="E942" s="757" t="s">
        <v>832</v>
      </c>
      <c r="F942" s="751">
        <v>33000000</v>
      </c>
      <c r="G942" s="751">
        <v>0</v>
      </c>
      <c r="H942" s="751">
        <v>33000000</v>
      </c>
      <c r="I942" s="751">
        <v>0</v>
      </c>
      <c r="J942" s="751">
        <v>0</v>
      </c>
    </row>
    <row r="943" spans="1:10">
      <c r="A943" s="753" t="s">
        <v>83</v>
      </c>
      <c r="B943" s="753" t="s">
        <v>310</v>
      </c>
      <c r="C943" s="753" t="s">
        <v>505</v>
      </c>
      <c r="D943" s="753" t="s">
        <v>833</v>
      </c>
      <c r="E943" s="757" t="s">
        <v>834</v>
      </c>
      <c r="F943" s="751">
        <v>54500000</v>
      </c>
      <c r="G943" s="751">
        <v>0</v>
      </c>
      <c r="H943" s="751">
        <v>54500000</v>
      </c>
      <c r="I943" s="751">
        <v>0</v>
      </c>
      <c r="J943" s="751">
        <v>0</v>
      </c>
    </row>
    <row r="944" spans="1:10" ht="26.4">
      <c r="A944" s="753" t="s">
        <v>83</v>
      </c>
      <c r="B944" s="753" t="s">
        <v>310</v>
      </c>
      <c r="C944" s="753" t="s">
        <v>278</v>
      </c>
      <c r="D944" s="753"/>
      <c r="E944" s="757" t="s">
        <v>2063</v>
      </c>
      <c r="F944" s="751">
        <v>11842136021</v>
      </c>
      <c r="G944" s="751">
        <v>0</v>
      </c>
      <c r="H944" s="751">
        <v>5928661499</v>
      </c>
      <c r="I944" s="751">
        <v>5913474522</v>
      </c>
      <c r="J944" s="751">
        <v>0</v>
      </c>
    </row>
    <row r="945" spans="1:10">
      <c r="A945" s="753" t="s">
        <v>83</v>
      </c>
      <c r="B945" s="753" t="s">
        <v>310</v>
      </c>
      <c r="C945" s="753" t="s">
        <v>278</v>
      </c>
      <c r="D945" s="753" t="s">
        <v>279</v>
      </c>
      <c r="E945" s="757" t="s">
        <v>2064</v>
      </c>
      <c r="F945" s="751">
        <v>11660546690</v>
      </c>
      <c r="G945" s="751">
        <v>0</v>
      </c>
      <c r="H945" s="751">
        <v>5835028198</v>
      </c>
      <c r="I945" s="751">
        <v>5825518492</v>
      </c>
      <c r="J945" s="751">
        <v>0</v>
      </c>
    </row>
    <row r="946" spans="1:10" ht="26.4">
      <c r="A946" s="753" t="s">
        <v>83</v>
      </c>
      <c r="B946" s="753" t="s">
        <v>310</v>
      </c>
      <c r="C946" s="753" t="s">
        <v>278</v>
      </c>
      <c r="D946" s="753" t="s">
        <v>805</v>
      </c>
      <c r="E946" s="757" t="s">
        <v>806</v>
      </c>
      <c r="F946" s="751">
        <v>181589331</v>
      </c>
      <c r="G946" s="751">
        <v>0</v>
      </c>
      <c r="H946" s="751">
        <v>93633301</v>
      </c>
      <c r="I946" s="751">
        <v>87956030</v>
      </c>
      <c r="J946" s="751">
        <v>0</v>
      </c>
    </row>
    <row r="947" spans="1:10">
      <c r="A947" s="753" t="s">
        <v>83</v>
      </c>
      <c r="B947" s="753" t="s">
        <v>310</v>
      </c>
      <c r="C947" s="753" t="s">
        <v>265</v>
      </c>
      <c r="D947" s="753"/>
      <c r="E947" s="757" t="s">
        <v>266</v>
      </c>
      <c r="F947" s="751">
        <v>408749436</v>
      </c>
      <c r="G947" s="751">
        <v>408749436</v>
      </c>
      <c r="H947" s="751">
        <v>0</v>
      </c>
      <c r="I947" s="751">
        <v>0</v>
      </c>
      <c r="J947" s="751">
        <v>0</v>
      </c>
    </row>
    <row r="948" spans="1:10" ht="52.8">
      <c r="A948" s="753" t="s">
        <v>83</v>
      </c>
      <c r="B948" s="753" t="s">
        <v>310</v>
      </c>
      <c r="C948" s="753" t="s">
        <v>265</v>
      </c>
      <c r="D948" s="753" t="s">
        <v>1121</v>
      </c>
      <c r="E948" s="757" t="s">
        <v>2101</v>
      </c>
      <c r="F948" s="751">
        <v>337509850</v>
      </c>
      <c r="G948" s="751">
        <v>337509850</v>
      </c>
      <c r="H948" s="751">
        <v>0</v>
      </c>
      <c r="I948" s="751">
        <v>0</v>
      </c>
      <c r="J948" s="751">
        <v>0</v>
      </c>
    </row>
    <row r="949" spans="1:10" ht="79.2">
      <c r="A949" s="753" t="s">
        <v>83</v>
      </c>
      <c r="B949" s="753" t="s">
        <v>310</v>
      </c>
      <c r="C949" s="753" t="s">
        <v>265</v>
      </c>
      <c r="D949" s="753" t="s">
        <v>494</v>
      </c>
      <c r="E949" s="757" t="s">
        <v>2079</v>
      </c>
      <c r="F949" s="751">
        <v>68390111</v>
      </c>
      <c r="G949" s="751">
        <v>68390111</v>
      </c>
      <c r="H949" s="751">
        <v>0</v>
      </c>
      <c r="I949" s="751">
        <v>0</v>
      </c>
      <c r="J949" s="751">
        <v>0</v>
      </c>
    </row>
    <row r="950" spans="1:10" ht="26.4">
      <c r="A950" s="753" t="s">
        <v>83</v>
      </c>
      <c r="B950" s="753" t="s">
        <v>310</v>
      </c>
      <c r="C950" s="753" t="s">
        <v>265</v>
      </c>
      <c r="D950" s="753" t="s">
        <v>399</v>
      </c>
      <c r="E950" s="757" t="s">
        <v>2096</v>
      </c>
      <c r="F950" s="751">
        <v>700000</v>
      </c>
      <c r="G950" s="751">
        <v>700000</v>
      </c>
      <c r="H950" s="751">
        <v>0</v>
      </c>
      <c r="I950" s="751">
        <v>0</v>
      </c>
      <c r="J950" s="751">
        <v>0</v>
      </c>
    </row>
    <row r="951" spans="1:10" ht="52.8">
      <c r="A951" s="753" t="s">
        <v>83</v>
      </c>
      <c r="B951" s="753" t="s">
        <v>310</v>
      </c>
      <c r="C951" s="753" t="s">
        <v>265</v>
      </c>
      <c r="D951" s="753" t="s">
        <v>401</v>
      </c>
      <c r="E951" s="757" t="s">
        <v>2070</v>
      </c>
      <c r="F951" s="751">
        <v>2149475</v>
      </c>
      <c r="G951" s="751">
        <v>2149475</v>
      </c>
      <c r="H951" s="751">
        <v>0</v>
      </c>
      <c r="I951" s="751">
        <v>0</v>
      </c>
      <c r="J951" s="751">
        <v>0</v>
      </c>
    </row>
    <row r="952" spans="1:10">
      <c r="A952" s="753" t="s">
        <v>83</v>
      </c>
      <c r="B952" s="753" t="s">
        <v>310</v>
      </c>
      <c r="C952" s="753" t="s">
        <v>507</v>
      </c>
      <c r="D952" s="753"/>
      <c r="E952" s="757" t="s">
        <v>2184</v>
      </c>
      <c r="F952" s="751">
        <v>5000000000</v>
      </c>
      <c r="G952" s="751">
        <v>0</v>
      </c>
      <c r="H952" s="751">
        <v>5000000000</v>
      </c>
      <c r="I952" s="751">
        <v>0</v>
      </c>
      <c r="J952" s="751">
        <v>0</v>
      </c>
    </row>
    <row r="953" spans="1:10">
      <c r="A953" s="753" t="s">
        <v>83</v>
      </c>
      <c r="B953" s="753" t="s">
        <v>310</v>
      </c>
      <c r="C953" s="753" t="s">
        <v>507</v>
      </c>
      <c r="D953" s="753" t="s">
        <v>508</v>
      </c>
      <c r="E953" s="757" t="s">
        <v>143</v>
      </c>
      <c r="F953" s="751">
        <v>5000000000</v>
      </c>
      <c r="G953" s="751">
        <v>0</v>
      </c>
      <c r="H953" s="751">
        <v>5000000000</v>
      </c>
      <c r="I953" s="751">
        <v>0</v>
      </c>
      <c r="J953" s="751">
        <v>0</v>
      </c>
    </row>
    <row r="954" spans="1:10">
      <c r="A954" s="753" t="s">
        <v>83</v>
      </c>
      <c r="B954" s="753" t="s">
        <v>310</v>
      </c>
      <c r="C954" s="753" t="s">
        <v>495</v>
      </c>
      <c r="D954" s="753"/>
      <c r="E954" s="757" t="s">
        <v>496</v>
      </c>
      <c r="F954" s="751">
        <v>2295974589</v>
      </c>
      <c r="G954" s="751">
        <v>667352774</v>
      </c>
      <c r="H954" s="751">
        <v>1482488532</v>
      </c>
      <c r="I954" s="751">
        <v>146132433</v>
      </c>
      <c r="J954" s="751">
        <v>850</v>
      </c>
    </row>
    <row r="955" spans="1:10" ht="26.4">
      <c r="A955" s="753" t="s">
        <v>83</v>
      </c>
      <c r="B955" s="753" t="s">
        <v>310</v>
      </c>
      <c r="C955" s="753" t="s">
        <v>495</v>
      </c>
      <c r="D955" s="753" t="s">
        <v>835</v>
      </c>
      <c r="E955" s="757" t="s">
        <v>2086</v>
      </c>
      <c r="F955" s="751">
        <v>71101000</v>
      </c>
      <c r="G955" s="751">
        <v>0</v>
      </c>
      <c r="H955" s="751">
        <v>71101000</v>
      </c>
      <c r="I955" s="751">
        <v>0</v>
      </c>
      <c r="J955" s="751">
        <v>0</v>
      </c>
    </row>
    <row r="956" spans="1:10" ht="26.4">
      <c r="A956" s="753" t="s">
        <v>83</v>
      </c>
      <c r="B956" s="753" t="s">
        <v>310</v>
      </c>
      <c r="C956" s="753" t="s">
        <v>495</v>
      </c>
      <c r="D956" s="753" t="s">
        <v>847</v>
      </c>
      <c r="E956" s="757" t="s">
        <v>848</v>
      </c>
      <c r="F956" s="751">
        <v>3800930</v>
      </c>
      <c r="G956" s="751">
        <v>0</v>
      </c>
      <c r="H956" s="751">
        <v>3800930</v>
      </c>
      <c r="I956" s="751">
        <v>0</v>
      </c>
      <c r="J956" s="751">
        <v>0</v>
      </c>
    </row>
    <row r="957" spans="1:10" ht="66">
      <c r="A957" s="753" t="s">
        <v>83</v>
      </c>
      <c r="B957" s="753" t="s">
        <v>310</v>
      </c>
      <c r="C957" s="753" t="s">
        <v>495</v>
      </c>
      <c r="D957" s="753" t="s">
        <v>836</v>
      </c>
      <c r="E957" s="757" t="s">
        <v>837</v>
      </c>
      <c r="F957" s="751">
        <v>11506897</v>
      </c>
      <c r="G957" s="751">
        <v>0</v>
      </c>
      <c r="H957" s="751">
        <v>11506897</v>
      </c>
      <c r="I957" s="751">
        <v>0</v>
      </c>
      <c r="J957" s="751">
        <v>0</v>
      </c>
    </row>
    <row r="958" spans="1:10" ht="52.8">
      <c r="A958" s="753" t="s">
        <v>83</v>
      </c>
      <c r="B958" s="753" t="s">
        <v>310</v>
      </c>
      <c r="C958" s="753" t="s">
        <v>495</v>
      </c>
      <c r="D958" s="753" t="s">
        <v>807</v>
      </c>
      <c r="E958" s="757" t="s">
        <v>808</v>
      </c>
      <c r="F958" s="751">
        <v>859640158</v>
      </c>
      <c r="G958" s="751">
        <v>601748110</v>
      </c>
      <c r="H958" s="751">
        <v>257892048</v>
      </c>
      <c r="I958" s="751">
        <v>0</v>
      </c>
      <c r="J958" s="751">
        <v>0</v>
      </c>
    </row>
    <row r="959" spans="1:10" ht="52.8">
      <c r="A959" s="753" t="s">
        <v>83</v>
      </c>
      <c r="B959" s="753" t="s">
        <v>310</v>
      </c>
      <c r="C959" s="753" t="s">
        <v>495</v>
      </c>
      <c r="D959" s="753" t="s">
        <v>809</v>
      </c>
      <c r="E959" s="757" t="s">
        <v>810</v>
      </c>
      <c r="F959" s="751">
        <v>8250000</v>
      </c>
      <c r="G959" s="751">
        <v>0</v>
      </c>
      <c r="H959" s="751">
        <v>8250000</v>
      </c>
      <c r="I959" s="751">
        <v>0</v>
      </c>
      <c r="J959" s="751">
        <v>0</v>
      </c>
    </row>
    <row r="960" spans="1:10" ht="26.4">
      <c r="A960" s="753" t="s">
        <v>83</v>
      </c>
      <c r="B960" s="753" t="s">
        <v>310</v>
      </c>
      <c r="C960" s="753" t="s">
        <v>495</v>
      </c>
      <c r="D960" s="753" t="s">
        <v>811</v>
      </c>
      <c r="E960" s="757" t="s">
        <v>812</v>
      </c>
      <c r="F960" s="751">
        <v>85829518</v>
      </c>
      <c r="G960" s="751">
        <v>0</v>
      </c>
      <c r="H960" s="751">
        <v>85829518</v>
      </c>
      <c r="I960" s="751">
        <v>0</v>
      </c>
      <c r="J960" s="751">
        <v>0</v>
      </c>
    </row>
    <row r="961" spans="1:10" ht="39.6">
      <c r="A961" s="753" t="s">
        <v>83</v>
      </c>
      <c r="B961" s="753" t="s">
        <v>310</v>
      </c>
      <c r="C961" s="753" t="s">
        <v>495</v>
      </c>
      <c r="D961" s="753" t="s">
        <v>838</v>
      </c>
      <c r="E961" s="757" t="s">
        <v>839</v>
      </c>
      <c r="F961" s="751">
        <v>15854043</v>
      </c>
      <c r="G961" s="751">
        <v>0</v>
      </c>
      <c r="H961" s="751">
        <v>15854043</v>
      </c>
      <c r="I961" s="751">
        <v>0</v>
      </c>
      <c r="J961" s="751">
        <v>0</v>
      </c>
    </row>
    <row r="962" spans="1:10">
      <c r="A962" s="753" t="s">
        <v>83</v>
      </c>
      <c r="B962" s="753" t="s">
        <v>310</v>
      </c>
      <c r="C962" s="753" t="s">
        <v>495</v>
      </c>
      <c r="D962" s="753" t="s">
        <v>1181</v>
      </c>
      <c r="E962" s="757" t="s">
        <v>1182</v>
      </c>
      <c r="F962" s="751">
        <v>65604664</v>
      </c>
      <c r="G962" s="751">
        <v>65604664</v>
      </c>
      <c r="H962" s="751">
        <v>0</v>
      </c>
      <c r="I962" s="751">
        <v>0</v>
      </c>
      <c r="J962" s="751">
        <v>0</v>
      </c>
    </row>
    <row r="963" spans="1:10" ht="52.8">
      <c r="A963" s="753" t="s">
        <v>83</v>
      </c>
      <c r="B963" s="753" t="s">
        <v>310</v>
      </c>
      <c r="C963" s="753" t="s">
        <v>495</v>
      </c>
      <c r="D963" s="753" t="s">
        <v>813</v>
      </c>
      <c r="E963" s="757" t="s">
        <v>2081</v>
      </c>
      <c r="F963" s="751">
        <v>367344300</v>
      </c>
      <c r="G963" s="751">
        <v>0</v>
      </c>
      <c r="H963" s="751">
        <v>221211017</v>
      </c>
      <c r="I963" s="751">
        <v>146132433</v>
      </c>
      <c r="J963" s="751">
        <v>850</v>
      </c>
    </row>
    <row r="964" spans="1:10" ht="66">
      <c r="A964" s="753" t="s">
        <v>83</v>
      </c>
      <c r="B964" s="753" t="s">
        <v>310</v>
      </c>
      <c r="C964" s="753" t="s">
        <v>495</v>
      </c>
      <c r="D964" s="753" t="s">
        <v>2835</v>
      </c>
      <c r="E964" s="757" t="s">
        <v>2836</v>
      </c>
      <c r="F964" s="751">
        <v>807043079</v>
      </c>
      <c r="G964" s="751">
        <v>0</v>
      </c>
      <c r="H964" s="751">
        <v>807043079</v>
      </c>
      <c r="I964" s="751">
        <v>0</v>
      </c>
      <c r="J964" s="751">
        <v>0</v>
      </c>
    </row>
    <row r="965" spans="1:10">
      <c r="A965" s="753" t="s">
        <v>83</v>
      </c>
      <c r="B965" s="753" t="s">
        <v>1053</v>
      </c>
      <c r="C965" s="753"/>
      <c r="D965" s="753"/>
      <c r="E965" s="757" t="s">
        <v>2164</v>
      </c>
      <c r="F965" s="751">
        <v>508350125026</v>
      </c>
      <c r="G965" s="751">
        <v>92389775741</v>
      </c>
      <c r="H965" s="751">
        <v>321892080036</v>
      </c>
      <c r="I965" s="751">
        <v>75258090984</v>
      </c>
      <c r="J965" s="751">
        <v>18810178265</v>
      </c>
    </row>
    <row r="966" spans="1:10">
      <c r="A966" s="753" t="s">
        <v>83</v>
      </c>
      <c r="B966" s="753" t="s">
        <v>1053</v>
      </c>
      <c r="C966" s="753" t="s">
        <v>498</v>
      </c>
      <c r="D966" s="753"/>
      <c r="E966" s="757" t="s">
        <v>216</v>
      </c>
      <c r="F966" s="751">
        <v>15401613</v>
      </c>
      <c r="G966" s="751">
        <v>0</v>
      </c>
      <c r="H966" s="751">
        <v>15401613</v>
      </c>
      <c r="I966" s="751">
        <v>0</v>
      </c>
      <c r="J966" s="751">
        <v>0</v>
      </c>
    </row>
    <row r="967" spans="1:10" ht="26.4">
      <c r="A967" s="753" t="s">
        <v>83</v>
      </c>
      <c r="B967" s="753" t="s">
        <v>1053</v>
      </c>
      <c r="C967" s="753" t="s">
        <v>498</v>
      </c>
      <c r="D967" s="753" t="s">
        <v>499</v>
      </c>
      <c r="E967" s="757" t="s">
        <v>792</v>
      </c>
      <c r="F967" s="751">
        <v>15401613</v>
      </c>
      <c r="G967" s="751">
        <v>0</v>
      </c>
      <c r="H967" s="751">
        <v>15401613</v>
      </c>
      <c r="I967" s="751">
        <v>0</v>
      </c>
      <c r="J967" s="751">
        <v>0</v>
      </c>
    </row>
    <row r="968" spans="1:10">
      <c r="A968" s="753" t="s">
        <v>83</v>
      </c>
      <c r="B968" s="753" t="s">
        <v>1053</v>
      </c>
      <c r="C968" s="753" t="s">
        <v>289</v>
      </c>
      <c r="D968" s="753"/>
      <c r="E968" s="757" t="s">
        <v>194</v>
      </c>
      <c r="F968" s="751">
        <v>42508852254</v>
      </c>
      <c r="G968" s="751">
        <v>0</v>
      </c>
      <c r="H968" s="751">
        <v>42508852254</v>
      </c>
      <c r="I968" s="751">
        <v>0</v>
      </c>
      <c r="J968" s="751">
        <v>0</v>
      </c>
    </row>
    <row r="969" spans="1:10" ht="52.8">
      <c r="A969" s="753" t="s">
        <v>83</v>
      </c>
      <c r="B969" s="753" t="s">
        <v>1053</v>
      </c>
      <c r="C969" s="753" t="s">
        <v>289</v>
      </c>
      <c r="D969" s="753" t="s">
        <v>482</v>
      </c>
      <c r="E969" s="757" t="s">
        <v>2042</v>
      </c>
      <c r="F969" s="751">
        <v>16078852254</v>
      </c>
      <c r="G969" s="751">
        <v>0</v>
      </c>
      <c r="H969" s="751">
        <v>16078852254</v>
      </c>
      <c r="I969" s="751">
        <v>0</v>
      </c>
      <c r="J969" s="751">
        <v>0</v>
      </c>
    </row>
    <row r="970" spans="1:10" ht="26.4">
      <c r="A970" s="753" t="s">
        <v>83</v>
      </c>
      <c r="B970" s="753" t="s">
        <v>1053</v>
      </c>
      <c r="C970" s="753" t="s">
        <v>289</v>
      </c>
      <c r="D970" s="753" t="s">
        <v>1170</v>
      </c>
      <c r="E970" s="757" t="s">
        <v>2155</v>
      </c>
      <c r="F970" s="751">
        <v>26430000000</v>
      </c>
      <c r="G970" s="751">
        <v>0</v>
      </c>
      <c r="H970" s="751">
        <v>26430000000</v>
      </c>
      <c r="I970" s="751">
        <v>0</v>
      </c>
      <c r="J970" s="751">
        <v>0</v>
      </c>
    </row>
    <row r="971" spans="1:10">
      <c r="A971" s="753" t="s">
        <v>83</v>
      </c>
      <c r="B971" s="753" t="s">
        <v>1053</v>
      </c>
      <c r="C971" s="753" t="s">
        <v>1198</v>
      </c>
      <c r="D971" s="753"/>
      <c r="E971" s="757" t="s">
        <v>1199</v>
      </c>
      <c r="F971" s="751">
        <v>1386357760</v>
      </c>
      <c r="G971" s="751">
        <v>0</v>
      </c>
      <c r="H971" s="751">
        <v>1386357760</v>
      </c>
      <c r="I971" s="751">
        <v>0</v>
      </c>
      <c r="J971" s="751">
        <v>0</v>
      </c>
    </row>
    <row r="972" spans="1:10" ht="39.6">
      <c r="A972" s="753" t="s">
        <v>83</v>
      </c>
      <c r="B972" s="753" t="s">
        <v>1053</v>
      </c>
      <c r="C972" s="753" t="s">
        <v>1198</v>
      </c>
      <c r="D972" s="753" t="s">
        <v>2156</v>
      </c>
      <c r="E972" s="757" t="s">
        <v>2157</v>
      </c>
      <c r="F972" s="751">
        <v>1386357760</v>
      </c>
      <c r="G972" s="751">
        <v>0</v>
      </c>
      <c r="H972" s="751">
        <v>1386357760</v>
      </c>
      <c r="I972" s="751">
        <v>0</v>
      </c>
      <c r="J972" s="751">
        <v>0</v>
      </c>
    </row>
    <row r="973" spans="1:10" ht="39.6">
      <c r="A973" s="753" t="s">
        <v>83</v>
      </c>
      <c r="B973" s="753" t="s">
        <v>1053</v>
      </c>
      <c r="C973" s="753" t="s">
        <v>286</v>
      </c>
      <c r="D973" s="753"/>
      <c r="E973" s="757" t="s">
        <v>2083</v>
      </c>
      <c r="F973" s="751">
        <v>5728900452</v>
      </c>
      <c r="G973" s="751">
        <v>563051300</v>
      </c>
      <c r="H973" s="751">
        <v>1234329492</v>
      </c>
      <c r="I973" s="751">
        <v>1474319861</v>
      </c>
      <c r="J973" s="751">
        <v>2457199799</v>
      </c>
    </row>
    <row r="974" spans="1:10" ht="52.8">
      <c r="A974" s="753" t="s">
        <v>83</v>
      </c>
      <c r="B974" s="753" t="s">
        <v>1053</v>
      </c>
      <c r="C974" s="753" t="s">
        <v>286</v>
      </c>
      <c r="D974" s="753" t="s">
        <v>287</v>
      </c>
      <c r="E974" s="757" t="s">
        <v>2084</v>
      </c>
      <c r="F974" s="751">
        <v>804359000</v>
      </c>
      <c r="G974" s="751">
        <v>563051300</v>
      </c>
      <c r="H974" s="751">
        <v>241307700</v>
      </c>
      <c r="I974" s="751">
        <v>0</v>
      </c>
      <c r="J974" s="751">
        <v>0</v>
      </c>
    </row>
    <row r="975" spans="1:10" ht="52.8">
      <c r="A975" s="753" t="s">
        <v>83</v>
      </c>
      <c r="B975" s="753" t="s">
        <v>1053</v>
      </c>
      <c r="C975" s="753" t="s">
        <v>286</v>
      </c>
      <c r="D975" s="753" t="s">
        <v>800</v>
      </c>
      <c r="E975" s="757" t="s">
        <v>2085</v>
      </c>
      <c r="F975" s="751">
        <v>4914399564</v>
      </c>
      <c r="G975" s="751">
        <v>0</v>
      </c>
      <c r="H975" s="751">
        <v>982879904</v>
      </c>
      <c r="I975" s="751">
        <v>1474319861</v>
      </c>
      <c r="J975" s="751">
        <v>2457199799</v>
      </c>
    </row>
    <row r="976" spans="1:10" ht="52.8">
      <c r="A976" s="753" t="s">
        <v>83</v>
      </c>
      <c r="B976" s="753" t="s">
        <v>1053</v>
      </c>
      <c r="C976" s="753" t="s">
        <v>286</v>
      </c>
      <c r="D976" s="753" t="s">
        <v>2098</v>
      </c>
      <c r="E976" s="757" t="s">
        <v>2099</v>
      </c>
      <c r="F976" s="751">
        <v>10141888</v>
      </c>
      <c r="G976" s="751">
        <v>0</v>
      </c>
      <c r="H976" s="751">
        <v>10141888</v>
      </c>
      <c r="I976" s="751">
        <v>0</v>
      </c>
      <c r="J976" s="751">
        <v>0</v>
      </c>
    </row>
    <row r="977" spans="1:10">
      <c r="A977" s="753" t="s">
        <v>83</v>
      </c>
      <c r="B977" s="753" t="s">
        <v>1053</v>
      </c>
      <c r="C977" s="753" t="s">
        <v>576</v>
      </c>
      <c r="D977" s="753"/>
      <c r="E977" s="757" t="s">
        <v>190</v>
      </c>
      <c r="F977" s="751">
        <v>32007016045</v>
      </c>
      <c r="G977" s="751">
        <v>0</v>
      </c>
      <c r="H977" s="751">
        <v>0</v>
      </c>
      <c r="I977" s="751">
        <v>32007016045</v>
      </c>
      <c r="J977" s="751">
        <v>0</v>
      </c>
    </row>
    <row r="978" spans="1:10">
      <c r="A978" s="753" t="s">
        <v>83</v>
      </c>
      <c r="B978" s="753" t="s">
        <v>1053</v>
      </c>
      <c r="C978" s="753" t="s">
        <v>576</v>
      </c>
      <c r="D978" s="753" t="s">
        <v>577</v>
      </c>
      <c r="E978" s="757" t="s">
        <v>2183</v>
      </c>
      <c r="F978" s="751">
        <v>32007016045</v>
      </c>
      <c r="G978" s="751">
        <v>0</v>
      </c>
      <c r="H978" s="751">
        <v>0</v>
      </c>
      <c r="I978" s="751">
        <v>32007016045</v>
      </c>
      <c r="J978" s="751">
        <v>0</v>
      </c>
    </row>
    <row r="979" spans="1:10">
      <c r="A979" s="753" t="s">
        <v>83</v>
      </c>
      <c r="B979" s="753" t="s">
        <v>1053</v>
      </c>
      <c r="C979" s="753" t="s">
        <v>483</v>
      </c>
      <c r="D979" s="753"/>
      <c r="E979" s="757" t="s">
        <v>195</v>
      </c>
      <c r="F979" s="751">
        <v>38933562132</v>
      </c>
      <c r="G979" s="751">
        <v>0</v>
      </c>
      <c r="H979" s="751">
        <v>20552242738</v>
      </c>
      <c r="I979" s="751">
        <v>9190659697</v>
      </c>
      <c r="J979" s="751">
        <v>9190659697</v>
      </c>
    </row>
    <row r="980" spans="1:10">
      <c r="A980" s="753" t="s">
        <v>83</v>
      </c>
      <c r="B980" s="753" t="s">
        <v>1053</v>
      </c>
      <c r="C980" s="753" t="s">
        <v>483</v>
      </c>
      <c r="D980" s="753" t="s">
        <v>484</v>
      </c>
      <c r="E980" s="757" t="s">
        <v>802</v>
      </c>
      <c r="F980" s="751">
        <v>27230393694</v>
      </c>
      <c r="G980" s="751">
        <v>0</v>
      </c>
      <c r="H980" s="751">
        <v>8900000000</v>
      </c>
      <c r="I980" s="751">
        <v>9165196847</v>
      </c>
      <c r="J980" s="751">
        <v>9165196847</v>
      </c>
    </row>
    <row r="981" spans="1:10">
      <c r="A981" s="753" t="s">
        <v>83</v>
      </c>
      <c r="B981" s="753" t="s">
        <v>1053</v>
      </c>
      <c r="C981" s="753" t="s">
        <v>483</v>
      </c>
      <c r="D981" s="753" t="s">
        <v>485</v>
      </c>
      <c r="E981" s="757" t="s">
        <v>803</v>
      </c>
      <c r="F981" s="751">
        <v>11051436932</v>
      </c>
      <c r="G981" s="751">
        <v>0</v>
      </c>
      <c r="H981" s="751">
        <v>11000511232</v>
      </c>
      <c r="I981" s="751">
        <v>25462850</v>
      </c>
      <c r="J981" s="751">
        <v>25462850</v>
      </c>
    </row>
    <row r="982" spans="1:10">
      <c r="A982" s="753" t="s">
        <v>83</v>
      </c>
      <c r="B982" s="753" t="s">
        <v>1053</v>
      </c>
      <c r="C982" s="753" t="s">
        <v>483</v>
      </c>
      <c r="D982" s="753" t="s">
        <v>827</v>
      </c>
      <c r="E982" s="757" t="s">
        <v>828</v>
      </c>
      <c r="F982" s="751">
        <v>651731506</v>
      </c>
      <c r="G982" s="751">
        <v>0</v>
      </c>
      <c r="H982" s="751">
        <v>651731506</v>
      </c>
      <c r="I982" s="751">
        <v>0</v>
      </c>
      <c r="J982" s="751">
        <v>0</v>
      </c>
    </row>
    <row r="983" spans="1:10" ht="26.4">
      <c r="A983" s="753" t="s">
        <v>83</v>
      </c>
      <c r="B983" s="753" t="s">
        <v>1053</v>
      </c>
      <c r="C983" s="753" t="s">
        <v>486</v>
      </c>
      <c r="D983" s="753"/>
      <c r="E983" s="757" t="s">
        <v>487</v>
      </c>
      <c r="F983" s="751">
        <v>880831572</v>
      </c>
      <c r="G983" s="751">
        <v>0</v>
      </c>
      <c r="H983" s="751">
        <v>0</v>
      </c>
      <c r="I983" s="751">
        <v>264249393</v>
      </c>
      <c r="J983" s="751">
        <v>616582179</v>
      </c>
    </row>
    <row r="984" spans="1:10">
      <c r="A984" s="753" t="s">
        <v>83</v>
      </c>
      <c r="B984" s="753" t="s">
        <v>1053</v>
      </c>
      <c r="C984" s="753" t="s">
        <v>486</v>
      </c>
      <c r="D984" s="753" t="s">
        <v>1099</v>
      </c>
      <c r="E984" s="757" t="s">
        <v>2170</v>
      </c>
      <c r="F984" s="751">
        <v>100</v>
      </c>
      <c r="G984" s="751">
        <v>0</v>
      </c>
      <c r="H984" s="751">
        <v>0</v>
      </c>
      <c r="I984" s="751">
        <v>30</v>
      </c>
      <c r="J984" s="751">
        <v>70</v>
      </c>
    </row>
    <row r="985" spans="1:10">
      <c r="A985" s="753" t="s">
        <v>83</v>
      </c>
      <c r="B985" s="753" t="s">
        <v>1053</v>
      </c>
      <c r="C985" s="753" t="s">
        <v>486</v>
      </c>
      <c r="D985" s="753" t="s">
        <v>349</v>
      </c>
      <c r="E985" s="757" t="s">
        <v>2062</v>
      </c>
      <c r="F985" s="751">
        <v>3841756</v>
      </c>
      <c r="G985" s="751">
        <v>0</v>
      </c>
      <c r="H985" s="751">
        <v>0</v>
      </c>
      <c r="I985" s="751">
        <v>1152526</v>
      </c>
      <c r="J985" s="751">
        <v>2689230</v>
      </c>
    </row>
    <row r="986" spans="1:10" ht="26.4">
      <c r="A986" s="753" t="s">
        <v>83</v>
      </c>
      <c r="B986" s="753" t="s">
        <v>1053</v>
      </c>
      <c r="C986" s="753" t="s">
        <v>486</v>
      </c>
      <c r="D986" s="753" t="s">
        <v>488</v>
      </c>
      <c r="E986" s="757" t="s">
        <v>795</v>
      </c>
      <c r="F986" s="751">
        <v>876989716</v>
      </c>
      <c r="G986" s="751">
        <v>0</v>
      </c>
      <c r="H986" s="751">
        <v>0</v>
      </c>
      <c r="I986" s="751">
        <v>263096837</v>
      </c>
      <c r="J986" s="751">
        <v>613892879</v>
      </c>
    </row>
    <row r="987" spans="1:10">
      <c r="A987" s="753" t="s">
        <v>83</v>
      </c>
      <c r="B987" s="753" t="s">
        <v>1053</v>
      </c>
      <c r="C987" s="753" t="s">
        <v>489</v>
      </c>
      <c r="D987" s="753"/>
      <c r="E987" s="757" t="s">
        <v>2043</v>
      </c>
      <c r="F987" s="751">
        <v>165025510795</v>
      </c>
      <c r="G987" s="751">
        <v>14339559421</v>
      </c>
      <c r="H987" s="751">
        <v>149308557734</v>
      </c>
      <c r="I987" s="751">
        <v>1377393640</v>
      </c>
      <c r="J987" s="751">
        <v>0</v>
      </c>
    </row>
    <row r="988" spans="1:10" ht="52.8">
      <c r="A988" s="753" t="s">
        <v>83</v>
      </c>
      <c r="B988" s="753" t="s">
        <v>1053</v>
      </c>
      <c r="C988" s="753" t="s">
        <v>489</v>
      </c>
      <c r="D988" s="753" t="s">
        <v>491</v>
      </c>
      <c r="E988" s="757" t="s">
        <v>2044</v>
      </c>
      <c r="F988" s="751">
        <v>150679324884</v>
      </c>
      <c r="G988" s="751">
        <v>0</v>
      </c>
      <c r="H988" s="751">
        <v>149301931244</v>
      </c>
      <c r="I988" s="751">
        <v>1377393640</v>
      </c>
      <c r="J988" s="751">
        <v>0</v>
      </c>
    </row>
    <row r="989" spans="1:10" ht="26.4">
      <c r="A989" s="753" t="s">
        <v>83</v>
      </c>
      <c r="B989" s="753" t="s">
        <v>1053</v>
      </c>
      <c r="C989" s="753" t="s">
        <v>489</v>
      </c>
      <c r="D989" s="753" t="s">
        <v>1172</v>
      </c>
      <c r="E989" s="757" t="s">
        <v>2100</v>
      </c>
      <c r="F989" s="751">
        <v>14339559421</v>
      </c>
      <c r="G989" s="751">
        <v>14339559421</v>
      </c>
      <c r="H989" s="751">
        <v>0</v>
      </c>
      <c r="I989" s="751">
        <v>0</v>
      </c>
      <c r="J989" s="751">
        <v>0</v>
      </c>
    </row>
    <row r="990" spans="1:10">
      <c r="A990" s="753" t="s">
        <v>83</v>
      </c>
      <c r="B990" s="753" t="s">
        <v>1053</v>
      </c>
      <c r="C990" s="753" t="s">
        <v>489</v>
      </c>
      <c r="D990" s="753" t="s">
        <v>1118</v>
      </c>
      <c r="E990" s="757" t="s">
        <v>2138</v>
      </c>
      <c r="F990" s="751">
        <v>6626490</v>
      </c>
      <c r="G990" s="751">
        <v>0</v>
      </c>
      <c r="H990" s="751">
        <v>6626490</v>
      </c>
      <c r="I990" s="751">
        <v>0</v>
      </c>
      <c r="J990" s="751">
        <v>0</v>
      </c>
    </row>
    <row r="991" spans="1:10">
      <c r="A991" s="753" t="s">
        <v>83</v>
      </c>
      <c r="B991" s="753" t="s">
        <v>1053</v>
      </c>
      <c r="C991" s="753" t="s">
        <v>566</v>
      </c>
      <c r="D991" s="753"/>
      <c r="E991" s="757" t="s">
        <v>2136</v>
      </c>
      <c r="F991" s="751">
        <v>4125156334</v>
      </c>
      <c r="G991" s="751">
        <v>0</v>
      </c>
      <c r="H991" s="751">
        <v>4125156334</v>
      </c>
      <c r="I991" s="751">
        <v>0</v>
      </c>
      <c r="J991" s="751">
        <v>0</v>
      </c>
    </row>
    <row r="992" spans="1:10">
      <c r="A992" s="753" t="s">
        <v>83</v>
      </c>
      <c r="B992" s="753" t="s">
        <v>1053</v>
      </c>
      <c r="C992" s="753" t="s">
        <v>566</v>
      </c>
      <c r="D992" s="753" t="s">
        <v>572</v>
      </c>
      <c r="E992" s="757" t="s">
        <v>2197</v>
      </c>
      <c r="F992" s="751">
        <v>40562961</v>
      </c>
      <c r="G992" s="751">
        <v>0</v>
      </c>
      <c r="H992" s="751">
        <v>40562961</v>
      </c>
      <c r="I992" s="751">
        <v>0</v>
      </c>
      <c r="J992" s="751">
        <v>0</v>
      </c>
    </row>
    <row r="993" spans="1:10" ht="26.4">
      <c r="A993" s="753" t="s">
        <v>83</v>
      </c>
      <c r="B993" s="753" t="s">
        <v>1053</v>
      </c>
      <c r="C993" s="753" t="s">
        <v>566</v>
      </c>
      <c r="D993" s="753" t="s">
        <v>568</v>
      </c>
      <c r="E993" s="757" t="s">
        <v>2160</v>
      </c>
      <c r="F993" s="751">
        <v>4084593373</v>
      </c>
      <c r="G993" s="751">
        <v>0</v>
      </c>
      <c r="H993" s="751">
        <v>4084593373</v>
      </c>
      <c r="I993" s="751">
        <v>0</v>
      </c>
      <c r="J993" s="751">
        <v>0</v>
      </c>
    </row>
    <row r="994" spans="1:10">
      <c r="A994" s="753" t="s">
        <v>83</v>
      </c>
      <c r="B994" s="753" t="s">
        <v>1053</v>
      </c>
      <c r="C994" s="753" t="s">
        <v>1126</v>
      </c>
      <c r="D994" s="753"/>
      <c r="E994" s="757" t="s">
        <v>608</v>
      </c>
      <c r="F994" s="751">
        <v>117524088039</v>
      </c>
      <c r="G994" s="751">
        <v>73941840671</v>
      </c>
      <c r="H994" s="751">
        <v>43582247368</v>
      </c>
      <c r="I994" s="751">
        <v>0</v>
      </c>
      <c r="J994" s="751">
        <v>0</v>
      </c>
    </row>
    <row r="995" spans="1:10" ht="26.4">
      <c r="A995" s="753" t="s">
        <v>83</v>
      </c>
      <c r="B995" s="753" t="s">
        <v>1053</v>
      </c>
      <c r="C995" s="753" t="s">
        <v>1126</v>
      </c>
      <c r="D995" s="753" t="s">
        <v>1127</v>
      </c>
      <c r="E995" s="757" t="s">
        <v>2110</v>
      </c>
      <c r="F995" s="751">
        <v>5340776000</v>
      </c>
      <c r="G995" s="751">
        <v>0</v>
      </c>
      <c r="H995" s="751">
        <v>5340776000</v>
      </c>
      <c r="I995" s="751">
        <v>0</v>
      </c>
      <c r="J995" s="751">
        <v>0</v>
      </c>
    </row>
    <row r="996" spans="1:10">
      <c r="A996" s="753" t="s">
        <v>83</v>
      </c>
      <c r="B996" s="753" t="s">
        <v>1053</v>
      </c>
      <c r="C996" s="753" t="s">
        <v>1126</v>
      </c>
      <c r="D996" s="753" t="s">
        <v>1128</v>
      </c>
      <c r="E996" s="757" t="s">
        <v>2111</v>
      </c>
      <c r="F996" s="751">
        <v>9483911114</v>
      </c>
      <c r="G996" s="751">
        <v>0</v>
      </c>
      <c r="H996" s="751">
        <v>9483911114</v>
      </c>
      <c r="I996" s="751">
        <v>0</v>
      </c>
      <c r="J996" s="751">
        <v>0</v>
      </c>
    </row>
    <row r="997" spans="1:10" ht="26.4">
      <c r="A997" s="753" t="s">
        <v>83</v>
      </c>
      <c r="B997" s="753" t="s">
        <v>1053</v>
      </c>
      <c r="C997" s="753" t="s">
        <v>1126</v>
      </c>
      <c r="D997" s="753" t="s">
        <v>1178</v>
      </c>
      <c r="E997" s="757" t="s">
        <v>2161</v>
      </c>
      <c r="F997" s="751">
        <v>6464407680</v>
      </c>
      <c r="G997" s="751">
        <v>0</v>
      </c>
      <c r="H997" s="751">
        <v>6464407680</v>
      </c>
      <c r="I997" s="751">
        <v>0</v>
      </c>
      <c r="J997" s="751">
        <v>0</v>
      </c>
    </row>
    <row r="998" spans="1:10">
      <c r="A998" s="753" t="s">
        <v>83</v>
      </c>
      <c r="B998" s="753" t="s">
        <v>1053</v>
      </c>
      <c r="C998" s="753" t="s">
        <v>1126</v>
      </c>
      <c r="D998" s="753" t="s">
        <v>2705</v>
      </c>
      <c r="E998" s="757" t="s">
        <v>2706</v>
      </c>
      <c r="F998" s="751">
        <v>367500000</v>
      </c>
      <c r="G998" s="751">
        <v>367500000</v>
      </c>
      <c r="H998" s="751">
        <v>0</v>
      </c>
      <c r="I998" s="751">
        <v>0</v>
      </c>
      <c r="J998" s="751">
        <v>0</v>
      </c>
    </row>
    <row r="999" spans="1:10" ht="39.6">
      <c r="A999" s="753" t="s">
        <v>83</v>
      </c>
      <c r="B999" s="753" t="s">
        <v>1053</v>
      </c>
      <c r="C999" s="753" t="s">
        <v>1126</v>
      </c>
      <c r="D999" s="753" t="s">
        <v>2825</v>
      </c>
      <c r="E999" s="757" t="s">
        <v>2826</v>
      </c>
      <c r="F999" s="751">
        <v>54815390000</v>
      </c>
      <c r="G999" s="751">
        <v>34424064920</v>
      </c>
      <c r="H999" s="751">
        <v>20391325080</v>
      </c>
      <c r="I999" s="751">
        <v>0</v>
      </c>
      <c r="J999" s="751">
        <v>0</v>
      </c>
    </row>
    <row r="1000" spans="1:10" ht="39.6">
      <c r="A1000" s="753" t="s">
        <v>83</v>
      </c>
      <c r="B1000" s="753" t="s">
        <v>1053</v>
      </c>
      <c r="C1000" s="753" t="s">
        <v>1126</v>
      </c>
      <c r="D1000" s="753" t="s">
        <v>2837</v>
      </c>
      <c r="E1000" s="757" t="s">
        <v>2838</v>
      </c>
      <c r="F1000" s="751">
        <v>5112439500</v>
      </c>
      <c r="G1000" s="751">
        <v>3210612006</v>
      </c>
      <c r="H1000" s="751">
        <v>1901827494</v>
      </c>
      <c r="I1000" s="751">
        <v>0</v>
      </c>
      <c r="J1000" s="751">
        <v>0</v>
      </c>
    </row>
    <row r="1001" spans="1:10" ht="26.4">
      <c r="A1001" s="753" t="s">
        <v>83</v>
      </c>
      <c r="B1001" s="753" t="s">
        <v>1053</v>
      </c>
      <c r="C1001" s="753" t="s">
        <v>1126</v>
      </c>
      <c r="D1001" s="753" t="s">
        <v>1130</v>
      </c>
      <c r="E1001" s="757" t="s">
        <v>2115</v>
      </c>
      <c r="F1001" s="751">
        <v>9016148000</v>
      </c>
      <c r="G1001" s="751">
        <v>9016148000</v>
      </c>
      <c r="H1001" s="751">
        <v>0</v>
      </c>
      <c r="I1001" s="751">
        <v>0</v>
      </c>
      <c r="J1001" s="751">
        <v>0</v>
      </c>
    </row>
    <row r="1002" spans="1:10" ht="26.4">
      <c r="A1002" s="753" t="s">
        <v>83</v>
      </c>
      <c r="B1002" s="753" t="s">
        <v>1053</v>
      </c>
      <c r="C1002" s="753" t="s">
        <v>1126</v>
      </c>
      <c r="D1002" s="753" t="s">
        <v>1179</v>
      </c>
      <c r="E1002" s="757" t="s">
        <v>2162</v>
      </c>
      <c r="F1002" s="751">
        <v>10922482796</v>
      </c>
      <c r="G1002" s="751">
        <v>10922482796</v>
      </c>
      <c r="H1002" s="751">
        <v>0</v>
      </c>
      <c r="I1002" s="751">
        <v>0</v>
      </c>
      <c r="J1002" s="751">
        <v>0</v>
      </c>
    </row>
    <row r="1003" spans="1:10" ht="26.4">
      <c r="A1003" s="753" t="s">
        <v>83</v>
      </c>
      <c r="B1003" s="753" t="s">
        <v>1053</v>
      </c>
      <c r="C1003" s="753" t="s">
        <v>1126</v>
      </c>
      <c r="D1003" s="753" t="s">
        <v>1131</v>
      </c>
      <c r="E1003" s="757" t="s">
        <v>2116</v>
      </c>
      <c r="F1003" s="751">
        <v>16001032949</v>
      </c>
      <c r="G1003" s="751">
        <v>16001032949</v>
      </c>
      <c r="H1003" s="751">
        <v>0</v>
      </c>
      <c r="I1003" s="751">
        <v>0</v>
      </c>
      <c r="J1003" s="751">
        <v>0</v>
      </c>
    </row>
    <row r="1004" spans="1:10" ht="26.4">
      <c r="A1004" s="753" t="s">
        <v>83</v>
      </c>
      <c r="B1004" s="753" t="s">
        <v>1053</v>
      </c>
      <c r="C1004" s="753" t="s">
        <v>492</v>
      </c>
      <c r="D1004" s="753"/>
      <c r="E1004" s="757" t="s">
        <v>2078</v>
      </c>
      <c r="F1004" s="751">
        <v>33027610769</v>
      </c>
      <c r="G1004" s="751">
        <v>0</v>
      </c>
      <c r="H1004" s="751">
        <v>22556494492</v>
      </c>
      <c r="I1004" s="751">
        <v>3926668595</v>
      </c>
      <c r="J1004" s="751">
        <v>6544447682</v>
      </c>
    </row>
    <row r="1005" spans="1:10" ht="26.4">
      <c r="A1005" s="753" t="s">
        <v>83</v>
      </c>
      <c r="B1005" s="753" t="s">
        <v>1053</v>
      </c>
      <c r="C1005" s="753" t="s">
        <v>492</v>
      </c>
      <c r="D1005" s="753" t="s">
        <v>1197</v>
      </c>
      <c r="E1005" s="757" t="s">
        <v>2145</v>
      </c>
      <c r="F1005" s="751">
        <v>19937892228</v>
      </c>
      <c r="G1005" s="751">
        <v>0</v>
      </c>
      <c r="H1005" s="751">
        <v>19937892228</v>
      </c>
      <c r="I1005" s="751">
        <v>0</v>
      </c>
      <c r="J1005" s="751">
        <v>0</v>
      </c>
    </row>
    <row r="1006" spans="1:10" ht="26.4">
      <c r="A1006" s="753" t="s">
        <v>83</v>
      </c>
      <c r="B1006" s="753" t="s">
        <v>1053</v>
      </c>
      <c r="C1006" s="753" t="s">
        <v>492</v>
      </c>
      <c r="D1006" s="753" t="s">
        <v>493</v>
      </c>
      <c r="E1006" s="757" t="s">
        <v>796</v>
      </c>
      <c r="F1006" s="751">
        <v>13088895341</v>
      </c>
      <c r="G1006" s="751">
        <v>0</v>
      </c>
      <c r="H1006" s="751">
        <v>2617779064</v>
      </c>
      <c r="I1006" s="751">
        <v>3926668595</v>
      </c>
      <c r="J1006" s="751">
        <v>6544447682</v>
      </c>
    </row>
    <row r="1007" spans="1:10" ht="26.4">
      <c r="A1007" s="753" t="s">
        <v>83</v>
      </c>
      <c r="B1007" s="753" t="s">
        <v>1053</v>
      </c>
      <c r="C1007" s="753" t="s">
        <v>492</v>
      </c>
      <c r="D1007" s="753" t="s">
        <v>2148</v>
      </c>
      <c r="E1007" s="757" t="s">
        <v>2149</v>
      </c>
      <c r="F1007" s="751">
        <v>823200</v>
      </c>
      <c r="G1007" s="751">
        <v>0</v>
      </c>
      <c r="H1007" s="751">
        <v>823200</v>
      </c>
      <c r="I1007" s="751">
        <v>0</v>
      </c>
      <c r="J1007" s="751">
        <v>0</v>
      </c>
    </row>
    <row r="1008" spans="1:10" ht="26.4">
      <c r="A1008" s="753" t="s">
        <v>83</v>
      </c>
      <c r="B1008" s="753" t="s">
        <v>1053</v>
      </c>
      <c r="C1008" s="753" t="s">
        <v>505</v>
      </c>
      <c r="D1008" s="753"/>
      <c r="E1008" s="757" t="s">
        <v>506</v>
      </c>
      <c r="F1008" s="751">
        <v>2972949500</v>
      </c>
      <c r="G1008" s="751">
        <v>0</v>
      </c>
      <c r="H1008" s="751">
        <v>2971949500</v>
      </c>
      <c r="I1008" s="751">
        <v>1000000</v>
      </c>
      <c r="J1008" s="751">
        <v>0</v>
      </c>
    </row>
    <row r="1009" spans="1:10" ht="66">
      <c r="A1009" s="753" t="s">
        <v>83</v>
      </c>
      <c r="B1009" s="753" t="s">
        <v>1053</v>
      </c>
      <c r="C1009" s="753" t="s">
        <v>505</v>
      </c>
      <c r="D1009" s="753" t="s">
        <v>1096</v>
      </c>
      <c r="E1009" s="757" t="s">
        <v>2057</v>
      </c>
      <c r="F1009" s="751">
        <v>1111950000</v>
      </c>
      <c r="G1009" s="751">
        <v>0</v>
      </c>
      <c r="H1009" s="751">
        <v>1111950000</v>
      </c>
      <c r="I1009" s="751">
        <v>0</v>
      </c>
      <c r="J1009" s="751">
        <v>0</v>
      </c>
    </row>
    <row r="1010" spans="1:10">
      <c r="A1010" s="753" t="s">
        <v>83</v>
      </c>
      <c r="B1010" s="753" t="s">
        <v>1053</v>
      </c>
      <c r="C1010" s="753" t="s">
        <v>505</v>
      </c>
      <c r="D1010" s="753" t="s">
        <v>2839</v>
      </c>
      <c r="E1010" s="757" t="s">
        <v>2840</v>
      </c>
      <c r="F1010" s="751">
        <v>3000000</v>
      </c>
      <c r="G1010" s="751">
        <v>0</v>
      </c>
      <c r="H1010" s="751">
        <v>3000000</v>
      </c>
      <c r="I1010" s="751">
        <v>0</v>
      </c>
      <c r="J1010" s="751">
        <v>0</v>
      </c>
    </row>
    <row r="1011" spans="1:10">
      <c r="A1011" s="753" t="s">
        <v>83</v>
      </c>
      <c r="B1011" s="753" t="s">
        <v>1053</v>
      </c>
      <c r="C1011" s="753" t="s">
        <v>505</v>
      </c>
      <c r="D1011" s="753" t="s">
        <v>829</v>
      </c>
      <c r="E1011" s="757" t="s">
        <v>830</v>
      </c>
      <c r="F1011" s="751">
        <v>996500000</v>
      </c>
      <c r="G1011" s="751">
        <v>0</v>
      </c>
      <c r="H1011" s="751">
        <v>996500000</v>
      </c>
      <c r="I1011" s="751">
        <v>0</v>
      </c>
      <c r="J1011" s="751">
        <v>0</v>
      </c>
    </row>
    <row r="1012" spans="1:10">
      <c r="A1012" s="753" t="s">
        <v>83</v>
      </c>
      <c r="B1012" s="753" t="s">
        <v>1053</v>
      </c>
      <c r="C1012" s="753" t="s">
        <v>505</v>
      </c>
      <c r="D1012" s="753" t="s">
        <v>831</v>
      </c>
      <c r="E1012" s="757" t="s">
        <v>832</v>
      </c>
      <c r="F1012" s="751">
        <v>449000000</v>
      </c>
      <c r="G1012" s="751">
        <v>0</v>
      </c>
      <c r="H1012" s="751">
        <v>449000000</v>
      </c>
      <c r="I1012" s="751">
        <v>0</v>
      </c>
      <c r="J1012" s="751">
        <v>0</v>
      </c>
    </row>
    <row r="1013" spans="1:10">
      <c r="A1013" s="753" t="s">
        <v>83</v>
      </c>
      <c r="B1013" s="753" t="s">
        <v>1053</v>
      </c>
      <c r="C1013" s="753" t="s">
        <v>505</v>
      </c>
      <c r="D1013" s="753" t="s">
        <v>833</v>
      </c>
      <c r="E1013" s="757" t="s">
        <v>834</v>
      </c>
      <c r="F1013" s="751">
        <v>412499500</v>
      </c>
      <c r="G1013" s="751">
        <v>0</v>
      </c>
      <c r="H1013" s="751">
        <v>411499500</v>
      </c>
      <c r="I1013" s="751">
        <v>1000000</v>
      </c>
      <c r="J1013" s="751">
        <v>0</v>
      </c>
    </row>
    <row r="1014" spans="1:10" ht="26.4">
      <c r="A1014" s="753" t="s">
        <v>83</v>
      </c>
      <c r="B1014" s="753" t="s">
        <v>1053</v>
      </c>
      <c r="C1014" s="753" t="s">
        <v>278</v>
      </c>
      <c r="D1014" s="753"/>
      <c r="E1014" s="757" t="s">
        <v>2063</v>
      </c>
      <c r="F1014" s="751">
        <v>53840067307</v>
      </c>
      <c r="G1014" s="751">
        <v>0</v>
      </c>
      <c r="H1014" s="751">
        <v>27061514585</v>
      </c>
      <c r="I1014" s="751">
        <v>26778552722</v>
      </c>
      <c r="J1014" s="751">
        <v>0</v>
      </c>
    </row>
    <row r="1015" spans="1:10">
      <c r="A1015" s="753" t="s">
        <v>83</v>
      </c>
      <c r="B1015" s="753" t="s">
        <v>1053</v>
      </c>
      <c r="C1015" s="753" t="s">
        <v>278</v>
      </c>
      <c r="D1015" s="753" t="s">
        <v>279</v>
      </c>
      <c r="E1015" s="757" t="s">
        <v>2064</v>
      </c>
      <c r="F1015" s="751">
        <v>28100176293</v>
      </c>
      <c r="G1015" s="751">
        <v>0</v>
      </c>
      <c r="H1015" s="751">
        <v>14191569079</v>
      </c>
      <c r="I1015" s="751">
        <v>13908607214</v>
      </c>
      <c r="J1015" s="751">
        <v>0</v>
      </c>
    </row>
    <row r="1016" spans="1:10" ht="39.6">
      <c r="A1016" s="753" t="s">
        <v>83</v>
      </c>
      <c r="B1016" s="753" t="s">
        <v>1053</v>
      </c>
      <c r="C1016" s="753" t="s">
        <v>278</v>
      </c>
      <c r="D1016" s="753" t="s">
        <v>2686</v>
      </c>
      <c r="E1016" s="757" t="s">
        <v>2687</v>
      </c>
      <c r="F1016" s="751">
        <v>154459200</v>
      </c>
      <c r="G1016" s="751">
        <v>0</v>
      </c>
      <c r="H1016" s="751">
        <v>77229600</v>
      </c>
      <c r="I1016" s="751">
        <v>77229600</v>
      </c>
      <c r="J1016" s="751">
        <v>0</v>
      </c>
    </row>
    <row r="1017" spans="1:10" ht="26.4">
      <c r="A1017" s="753" t="s">
        <v>83</v>
      </c>
      <c r="B1017" s="753" t="s">
        <v>1053</v>
      </c>
      <c r="C1017" s="753" t="s">
        <v>278</v>
      </c>
      <c r="D1017" s="753" t="s">
        <v>805</v>
      </c>
      <c r="E1017" s="757" t="s">
        <v>806</v>
      </c>
      <c r="F1017" s="751">
        <v>25585431814</v>
      </c>
      <c r="G1017" s="751">
        <v>0</v>
      </c>
      <c r="H1017" s="751">
        <v>12792715906</v>
      </c>
      <c r="I1017" s="751">
        <v>12792715908</v>
      </c>
      <c r="J1017" s="751">
        <v>0</v>
      </c>
    </row>
    <row r="1018" spans="1:10">
      <c r="A1018" s="753" t="s">
        <v>83</v>
      </c>
      <c r="B1018" s="753" t="s">
        <v>1053</v>
      </c>
      <c r="C1018" s="753" t="s">
        <v>265</v>
      </c>
      <c r="D1018" s="753"/>
      <c r="E1018" s="757" t="s">
        <v>266</v>
      </c>
      <c r="F1018" s="751">
        <v>3478031368</v>
      </c>
      <c r="G1018" s="751">
        <v>3478031368</v>
      </c>
      <c r="H1018" s="751">
        <v>0</v>
      </c>
      <c r="I1018" s="751">
        <v>0</v>
      </c>
      <c r="J1018" s="751">
        <v>0</v>
      </c>
    </row>
    <row r="1019" spans="1:10" ht="52.8">
      <c r="A1019" s="753" t="s">
        <v>83</v>
      </c>
      <c r="B1019" s="753" t="s">
        <v>1053</v>
      </c>
      <c r="C1019" s="753" t="s">
        <v>265</v>
      </c>
      <c r="D1019" s="753" t="s">
        <v>1121</v>
      </c>
      <c r="E1019" s="757" t="s">
        <v>2101</v>
      </c>
      <c r="F1019" s="751">
        <v>9483646</v>
      </c>
      <c r="G1019" s="751">
        <v>9483646</v>
      </c>
      <c r="H1019" s="751">
        <v>0</v>
      </c>
      <c r="I1019" s="751">
        <v>0</v>
      </c>
      <c r="J1019" s="751">
        <v>0</v>
      </c>
    </row>
    <row r="1020" spans="1:10" ht="79.2">
      <c r="A1020" s="753" t="s">
        <v>83</v>
      </c>
      <c r="B1020" s="753" t="s">
        <v>1053</v>
      </c>
      <c r="C1020" s="753" t="s">
        <v>265</v>
      </c>
      <c r="D1020" s="753" t="s">
        <v>494</v>
      </c>
      <c r="E1020" s="757" t="s">
        <v>2079</v>
      </c>
      <c r="F1020" s="751">
        <v>3329423893</v>
      </c>
      <c r="G1020" s="751">
        <v>3329423893</v>
      </c>
      <c r="H1020" s="751">
        <v>0</v>
      </c>
      <c r="I1020" s="751">
        <v>0</v>
      </c>
      <c r="J1020" s="751">
        <v>0</v>
      </c>
    </row>
    <row r="1021" spans="1:10" ht="26.4">
      <c r="A1021" s="753" t="s">
        <v>83</v>
      </c>
      <c r="B1021" s="753" t="s">
        <v>1053</v>
      </c>
      <c r="C1021" s="753" t="s">
        <v>265</v>
      </c>
      <c r="D1021" s="753" t="s">
        <v>399</v>
      </c>
      <c r="E1021" s="757" t="s">
        <v>2096</v>
      </c>
      <c r="F1021" s="751">
        <v>32253133</v>
      </c>
      <c r="G1021" s="751">
        <v>32253133</v>
      </c>
      <c r="H1021" s="751">
        <v>0</v>
      </c>
      <c r="I1021" s="751">
        <v>0</v>
      </c>
      <c r="J1021" s="751">
        <v>0</v>
      </c>
    </row>
    <row r="1022" spans="1:10" ht="52.8">
      <c r="A1022" s="753" t="s">
        <v>83</v>
      </c>
      <c r="B1022" s="753" t="s">
        <v>1053</v>
      </c>
      <c r="C1022" s="753" t="s">
        <v>265</v>
      </c>
      <c r="D1022" s="753" t="s">
        <v>401</v>
      </c>
      <c r="E1022" s="757" t="s">
        <v>2070</v>
      </c>
      <c r="F1022" s="751">
        <v>106870696</v>
      </c>
      <c r="G1022" s="751">
        <v>106870696</v>
      </c>
      <c r="H1022" s="751">
        <v>0</v>
      </c>
      <c r="I1022" s="751">
        <v>0</v>
      </c>
      <c r="J1022" s="751">
        <v>0</v>
      </c>
    </row>
    <row r="1023" spans="1:10">
      <c r="A1023" s="753" t="s">
        <v>83</v>
      </c>
      <c r="B1023" s="753" t="s">
        <v>1053</v>
      </c>
      <c r="C1023" s="753" t="s">
        <v>495</v>
      </c>
      <c r="D1023" s="753"/>
      <c r="E1023" s="757" t="s">
        <v>496</v>
      </c>
      <c r="F1023" s="751">
        <v>6895789086</v>
      </c>
      <c r="G1023" s="751">
        <v>67292981</v>
      </c>
      <c r="H1023" s="751">
        <v>6588976166</v>
      </c>
      <c r="I1023" s="751">
        <v>238231031</v>
      </c>
      <c r="J1023" s="751">
        <v>1288908</v>
      </c>
    </row>
    <row r="1024" spans="1:10" ht="26.4">
      <c r="A1024" s="753" t="s">
        <v>83</v>
      </c>
      <c r="B1024" s="753" t="s">
        <v>1053</v>
      </c>
      <c r="C1024" s="753" t="s">
        <v>495</v>
      </c>
      <c r="D1024" s="753" t="s">
        <v>835</v>
      </c>
      <c r="E1024" s="757" t="s">
        <v>2086</v>
      </c>
      <c r="F1024" s="751">
        <v>2295323250</v>
      </c>
      <c r="G1024" s="751">
        <v>0</v>
      </c>
      <c r="H1024" s="751">
        <v>2295323250</v>
      </c>
      <c r="I1024" s="751">
        <v>0</v>
      </c>
      <c r="J1024" s="751">
        <v>0</v>
      </c>
    </row>
    <row r="1025" spans="1:10" ht="26.4">
      <c r="A1025" s="753" t="s">
        <v>83</v>
      </c>
      <c r="B1025" s="753" t="s">
        <v>1053</v>
      </c>
      <c r="C1025" s="753" t="s">
        <v>495</v>
      </c>
      <c r="D1025" s="753" t="s">
        <v>847</v>
      </c>
      <c r="E1025" s="757" t="s">
        <v>848</v>
      </c>
      <c r="F1025" s="751">
        <v>20570038</v>
      </c>
      <c r="G1025" s="751">
        <v>0</v>
      </c>
      <c r="H1025" s="751">
        <v>20570038</v>
      </c>
      <c r="I1025" s="751">
        <v>0</v>
      </c>
      <c r="J1025" s="751">
        <v>0</v>
      </c>
    </row>
    <row r="1026" spans="1:10" ht="66">
      <c r="A1026" s="753" t="s">
        <v>83</v>
      </c>
      <c r="B1026" s="753" t="s">
        <v>1053</v>
      </c>
      <c r="C1026" s="753" t="s">
        <v>495</v>
      </c>
      <c r="D1026" s="753" t="s">
        <v>836</v>
      </c>
      <c r="E1026" s="757" t="s">
        <v>837</v>
      </c>
      <c r="F1026" s="751">
        <v>1083529098</v>
      </c>
      <c r="G1026" s="751">
        <v>0</v>
      </c>
      <c r="H1026" s="751">
        <v>1083529098</v>
      </c>
      <c r="I1026" s="751">
        <v>0</v>
      </c>
      <c r="J1026" s="751">
        <v>0</v>
      </c>
    </row>
    <row r="1027" spans="1:10" ht="52.8">
      <c r="A1027" s="753" t="s">
        <v>83</v>
      </c>
      <c r="B1027" s="753" t="s">
        <v>1053</v>
      </c>
      <c r="C1027" s="753" t="s">
        <v>495</v>
      </c>
      <c r="D1027" s="753" t="s">
        <v>809</v>
      </c>
      <c r="E1027" s="757" t="s">
        <v>810</v>
      </c>
      <c r="F1027" s="751">
        <v>139927095</v>
      </c>
      <c r="G1027" s="751">
        <v>0</v>
      </c>
      <c r="H1027" s="751">
        <v>139927095</v>
      </c>
      <c r="I1027" s="751">
        <v>0</v>
      </c>
      <c r="J1027" s="751">
        <v>0</v>
      </c>
    </row>
    <row r="1028" spans="1:10" ht="26.4">
      <c r="A1028" s="753" t="s">
        <v>83</v>
      </c>
      <c r="B1028" s="753" t="s">
        <v>1053</v>
      </c>
      <c r="C1028" s="753" t="s">
        <v>495</v>
      </c>
      <c r="D1028" s="753" t="s">
        <v>811</v>
      </c>
      <c r="E1028" s="757" t="s">
        <v>812</v>
      </c>
      <c r="F1028" s="751">
        <v>261178714</v>
      </c>
      <c r="G1028" s="751">
        <v>0</v>
      </c>
      <c r="H1028" s="751">
        <v>261178714</v>
      </c>
      <c r="I1028" s="751">
        <v>0</v>
      </c>
      <c r="J1028" s="751">
        <v>0</v>
      </c>
    </row>
    <row r="1029" spans="1:10" ht="26.4">
      <c r="A1029" s="753" t="s">
        <v>83</v>
      </c>
      <c r="B1029" s="753" t="s">
        <v>1053</v>
      </c>
      <c r="C1029" s="753" t="s">
        <v>495</v>
      </c>
      <c r="D1029" s="753" t="s">
        <v>1180</v>
      </c>
      <c r="E1029" s="757" t="s">
        <v>2163</v>
      </c>
      <c r="F1029" s="751">
        <v>63385</v>
      </c>
      <c r="G1029" s="751">
        <v>63385</v>
      </c>
      <c r="H1029" s="751">
        <v>0</v>
      </c>
      <c r="I1029" s="751">
        <v>0</v>
      </c>
      <c r="J1029" s="751">
        <v>0</v>
      </c>
    </row>
    <row r="1030" spans="1:10" ht="39.6">
      <c r="A1030" s="753" t="s">
        <v>83</v>
      </c>
      <c r="B1030" s="753" t="s">
        <v>1053</v>
      </c>
      <c r="C1030" s="753" t="s">
        <v>495</v>
      </c>
      <c r="D1030" s="753" t="s">
        <v>838</v>
      </c>
      <c r="E1030" s="757" t="s">
        <v>839</v>
      </c>
      <c r="F1030" s="751">
        <v>1325395219</v>
      </c>
      <c r="G1030" s="751">
        <v>0</v>
      </c>
      <c r="H1030" s="751">
        <v>1325395219</v>
      </c>
      <c r="I1030" s="751">
        <v>0</v>
      </c>
      <c r="J1030" s="751">
        <v>0</v>
      </c>
    </row>
    <row r="1031" spans="1:10" ht="52.8">
      <c r="A1031" s="753" t="s">
        <v>83</v>
      </c>
      <c r="B1031" s="753" t="s">
        <v>1053</v>
      </c>
      <c r="C1031" s="753" t="s">
        <v>495</v>
      </c>
      <c r="D1031" s="753" t="s">
        <v>840</v>
      </c>
      <c r="E1031" s="757" t="s">
        <v>841</v>
      </c>
      <c r="F1031" s="751">
        <v>140847558</v>
      </c>
      <c r="G1031" s="751">
        <v>0</v>
      </c>
      <c r="H1031" s="751">
        <v>140847558</v>
      </c>
      <c r="I1031" s="751">
        <v>0</v>
      </c>
      <c r="J1031" s="751">
        <v>0</v>
      </c>
    </row>
    <row r="1032" spans="1:10" ht="39.6">
      <c r="A1032" s="753" t="s">
        <v>83</v>
      </c>
      <c r="B1032" s="753" t="s">
        <v>1053</v>
      </c>
      <c r="C1032" s="753" t="s">
        <v>495</v>
      </c>
      <c r="D1032" s="753" t="s">
        <v>2841</v>
      </c>
      <c r="E1032" s="757" t="s">
        <v>2842</v>
      </c>
      <c r="F1032" s="751">
        <v>39535166</v>
      </c>
      <c r="G1032" s="751">
        <v>39535166</v>
      </c>
      <c r="H1032" s="751">
        <v>0</v>
      </c>
      <c r="I1032" s="751">
        <v>0</v>
      </c>
      <c r="J1032" s="751">
        <v>0</v>
      </c>
    </row>
    <row r="1033" spans="1:10" ht="52.8">
      <c r="A1033" s="753" t="s">
        <v>83</v>
      </c>
      <c r="B1033" s="753" t="s">
        <v>1053</v>
      </c>
      <c r="C1033" s="753" t="s">
        <v>495</v>
      </c>
      <c r="D1033" s="753" t="s">
        <v>2843</v>
      </c>
      <c r="E1033" s="757" t="s">
        <v>2844</v>
      </c>
      <c r="F1033" s="751">
        <v>24799879</v>
      </c>
      <c r="G1033" s="751">
        <v>0</v>
      </c>
      <c r="H1033" s="751">
        <v>24799879</v>
      </c>
      <c r="I1033" s="751">
        <v>0</v>
      </c>
      <c r="J1033" s="751">
        <v>0</v>
      </c>
    </row>
    <row r="1034" spans="1:10" ht="52.8">
      <c r="A1034" s="753" t="s">
        <v>83</v>
      </c>
      <c r="B1034" s="753" t="s">
        <v>1053</v>
      </c>
      <c r="C1034" s="753" t="s">
        <v>495</v>
      </c>
      <c r="D1034" s="753" t="s">
        <v>1102</v>
      </c>
      <c r="E1034" s="757" t="s">
        <v>2072</v>
      </c>
      <c r="F1034" s="751">
        <v>27694430</v>
      </c>
      <c r="G1034" s="751">
        <v>27694430</v>
      </c>
      <c r="H1034" s="751">
        <v>0</v>
      </c>
      <c r="I1034" s="751">
        <v>0</v>
      </c>
      <c r="J1034" s="751">
        <v>0</v>
      </c>
    </row>
    <row r="1035" spans="1:10" ht="52.8">
      <c r="A1035" s="753" t="s">
        <v>83</v>
      </c>
      <c r="B1035" s="753" t="s">
        <v>1053</v>
      </c>
      <c r="C1035" s="753" t="s">
        <v>495</v>
      </c>
      <c r="D1035" s="753" t="s">
        <v>813</v>
      </c>
      <c r="E1035" s="757" t="s">
        <v>2081</v>
      </c>
      <c r="F1035" s="751">
        <v>792687776</v>
      </c>
      <c r="G1035" s="751">
        <v>0</v>
      </c>
      <c r="H1035" s="751">
        <v>553167837</v>
      </c>
      <c r="I1035" s="751">
        <v>238231031</v>
      </c>
      <c r="J1035" s="751">
        <v>1288908</v>
      </c>
    </row>
    <row r="1036" spans="1:10" ht="52.8">
      <c r="A1036" s="753" t="s">
        <v>83</v>
      </c>
      <c r="B1036" s="753" t="s">
        <v>1053</v>
      </c>
      <c r="C1036" s="753" t="s">
        <v>495</v>
      </c>
      <c r="D1036" s="753" t="s">
        <v>46</v>
      </c>
      <c r="E1036" s="757" t="s">
        <v>2061</v>
      </c>
      <c r="F1036" s="751">
        <v>744237478</v>
      </c>
      <c r="G1036" s="751">
        <v>0</v>
      </c>
      <c r="H1036" s="751">
        <v>744237478</v>
      </c>
      <c r="I1036" s="751">
        <v>0</v>
      </c>
      <c r="J1036" s="751">
        <v>0</v>
      </c>
    </row>
    <row r="1037" spans="1:10">
      <c r="A1037" s="753" t="s">
        <v>83</v>
      </c>
      <c r="B1037" s="753" t="s">
        <v>919</v>
      </c>
      <c r="C1037" s="753"/>
      <c r="D1037" s="753"/>
      <c r="E1037" s="757" t="s">
        <v>2166</v>
      </c>
      <c r="F1037" s="751">
        <v>3585393197</v>
      </c>
      <c r="G1037" s="751">
        <v>0</v>
      </c>
      <c r="H1037" s="751">
        <v>3516275320</v>
      </c>
      <c r="I1037" s="751">
        <v>24620672</v>
      </c>
      <c r="J1037" s="751">
        <v>44497205</v>
      </c>
    </row>
    <row r="1038" spans="1:10">
      <c r="A1038" s="753" t="s">
        <v>83</v>
      </c>
      <c r="B1038" s="753" t="s">
        <v>919</v>
      </c>
      <c r="C1038" s="753" t="s">
        <v>498</v>
      </c>
      <c r="D1038" s="753"/>
      <c r="E1038" s="757" t="s">
        <v>216</v>
      </c>
      <c r="F1038" s="751">
        <v>71649599</v>
      </c>
      <c r="G1038" s="751">
        <v>0</v>
      </c>
      <c r="H1038" s="751">
        <v>71649599</v>
      </c>
      <c r="I1038" s="751">
        <v>0</v>
      </c>
      <c r="J1038" s="751">
        <v>0</v>
      </c>
    </row>
    <row r="1039" spans="1:10" ht="26.4">
      <c r="A1039" s="753" t="s">
        <v>83</v>
      </c>
      <c r="B1039" s="753" t="s">
        <v>919</v>
      </c>
      <c r="C1039" s="753" t="s">
        <v>498</v>
      </c>
      <c r="D1039" s="753" t="s">
        <v>499</v>
      </c>
      <c r="E1039" s="757" t="s">
        <v>792</v>
      </c>
      <c r="F1039" s="751">
        <v>71649599</v>
      </c>
      <c r="G1039" s="751">
        <v>0</v>
      </c>
      <c r="H1039" s="751">
        <v>71649599</v>
      </c>
      <c r="I1039" s="751">
        <v>0</v>
      </c>
      <c r="J1039" s="751">
        <v>0</v>
      </c>
    </row>
    <row r="1040" spans="1:10" ht="39.6">
      <c r="A1040" s="753" t="s">
        <v>83</v>
      </c>
      <c r="B1040" s="753" t="s">
        <v>919</v>
      </c>
      <c r="C1040" s="753" t="s">
        <v>286</v>
      </c>
      <c r="D1040" s="753"/>
      <c r="E1040" s="757" t="s">
        <v>2083</v>
      </c>
      <c r="F1040" s="751">
        <v>64755158</v>
      </c>
      <c r="G1040" s="751">
        <v>0</v>
      </c>
      <c r="H1040" s="751">
        <v>12951031</v>
      </c>
      <c r="I1040" s="751">
        <v>19426547</v>
      </c>
      <c r="J1040" s="751">
        <v>32377580</v>
      </c>
    </row>
    <row r="1041" spans="1:10" ht="52.8">
      <c r="A1041" s="753" t="s">
        <v>83</v>
      </c>
      <c r="B1041" s="753" t="s">
        <v>919</v>
      </c>
      <c r="C1041" s="753" t="s">
        <v>286</v>
      </c>
      <c r="D1041" s="753" t="s">
        <v>800</v>
      </c>
      <c r="E1041" s="757" t="s">
        <v>2085</v>
      </c>
      <c r="F1041" s="751">
        <v>64755158</v>
      </c>
      <c r="G1041" s="751">
        <v>0</v>
      </c>
      <c r="H1041" s="751">
        <v>12951031</v>
      </c>
      <c r="I1041" s="751">
        <v>19426547</v>
      </c>
      <c r="J1041" s="751">
        <v>32377580</v>
      </c>
    </row>
    <row r="1042" spans="1:10" ht="26.4">
      <c r="A1042" s="753" t="s">
        <v>83</v>
      </c>
      <c r="B1042" s="753" t="s">
        <v>919</v>
      </c>
      <c r="C1042" s="753" t="s">
        <v>486</v>
      </c>
      <c r="D1042" s="753"/>
      <c r="E1042" s="757" t="s">
        <v>487</v>
      </c>
      <c r="F1042" s="751">
        <v>17313750</v>
      </c>
      <c r="G1042" s="751">
        <v>0</v>
      </c>
      <c r="H1042" s="751">
        <v>0</v>
      </c>
      <c r="I1042" s="751">
        <v>5194125</v>
      </c>
      <c r="J1042" s="751">
        <v>12119625</v>
      </c>
    </row>
    <row r="1043" spans="1:10" ht="26.4">
      <c r="A1043" s="753" t="s">
        <v>83</v>
      </c>
      <c r="B1043" s="753" t="s">
        <v>919</v>
      </c>
      <c r="C1043" s="753" t="s">
        <v>486</v>
      </c>
      <c r="D1043" s="753" t="s">
        <v>488</v>
      </c>
      <c r="E1043" s="757" t="s">
        <v>795</v>
      </c>
      <c r="F1043" s="751">
        <v>17313750</v>
      </c>
      <c r="G1043" s="751">
        <v>0</v>
      </c>
      <c r="H1043" s="751">
        <v>0</v>
      </c>
      <c r="I1043" s="751">
        <v>5194125</v>
      </c>
      <c r="J1043" s="751">
        <v>12119625</v>
      </c>
    </row>
    <row r="1044" spans="1:10">
      <c r="A1044" s="753" t="s">
        <v>83</v>
      </c>
      <c r="B1044" s="753" t="s">
        <v>919</v>
      </c>
      <c r="C1044" s="753" t="s">
        <v>489</v>
      </c>
      <c r="D1044" s="753"/>
      <c r="E1044" s="757" t="s">
        <v>2043</v>
      </c>
      <c r="F1044" s="751">
        <v>3430674653</v>
      </c>
      <c r="G1044" s="751">
        <v>0</v>
      </c>
      <c r="H1044" s="751">
        <v>3430674653</v>
      </c>
      <c r="I1044" s="751">
        <v>0</v>
      </c>
      <c r="J1044" s="751">
        <v>0</v>
      </c>
    </row>
    <row r="1045" spans="1:10" ht="52.8">
      <c r="A1045" s="753" t="s">
        <v>83</v>
      </c>
      <c r="B1045" s="753" t="s">
        <v>919</v>
      </c>
      <c r="C1045" s="753" t="s">
        <v>489</v>
      </c>
      <c r="D1045" s="753" t="s">
        <v>491</v>
      </c>
      <c r="E1045" s="757" t="s">
        <v>2044</v>
      </c>
      <c r="F1045" s="751">
        <v>3430674653</v>
      </c>
      <c r="G1045" s="751">
        <v>0</v>
      </c>
      <c r="H1045" s="751">
        <v>3430674653</v>
      </c>
      <c r="I1045" s="751">
        <v>0</v>
      </c>
      <c r="J1045" s="751">
        <v>0</v>
      </c>
    </row>
    <row r="1046" spans="1:10" ht="26.4">
      <c r="A1046" s="753" t="s">
        <v>83</v>
      </c>
      <c r="B1046" s="753" t="s">
        <v>919</v>
      </c>
      <c r="C1046" s="753" t="s">
        <v>505</v>
      </c>
      <c r="D1046" s="753"/>
      <c r="E1046" s="757" t="s">
        <v>506</v>
      </c>
      <c r="F1046" s="751">
        <v>1000000</v>
      </c>
      <c r="G1046" s="751">
        <v>0</v>
      </c>
      <c r="H1046" s="751">
        <v>1000000</v>
      </c>
      <c r="I1046" s="751">
        <v>0</v>
      </c>
      <c r="J1046" s="751">
        <v>0</v>
      </c>
    </row>
    <row r="1047" spans="1:10">
      <c r="A1047" s="753" t="s">
        <v>83</v>
      </c>
      <c r="B1047" s="753" t="s">
        <v>919</v>
      </c>
      <c r="C1047" s="753" t="s">
        <v>505</v>
      </c>
      <c r="D1047" s="753" t="s">
        <v>833</v>
      </c>
      <c r="E1047" s="757" t="s">
        <v>834</v>
      </c>
      <c r="F1047" s="751">
        <v>1000000</v>
      </c>
      <c r="G1047" s="751">
        <v>0</v>
      </c>
      <c r="H1047" s="751">
        <v>1000000</v>
      </c>
      <c r="I1047" s="751">
        <v>0</v>
      </c>
      <c r="J1047" s="751">
        <v>0</v>
      </c>
    </row>
    <row r="1048" spans="1:10">
      <c r="A1048" s="753" t="s">
        <v>83</v>
      </c>
      <c r="B1048" s="753" t="s">
        <v>919</v>
      </c>
      <c r="C1048" s="753" t="s">
        <v>495</v>
      </c>
      <c r="D1048" s="753"/>
      <c r="E1048" s="757" t="s">
        <v>496</v>
      </c>
      <c r="F1048" s="751">
        <v>37</v>
      </c>
      <c r="G1048" s="751">
        <v>0</v>
      </c>
      <c r="H1048" s="751">
        <v>37</v>
      </c>
      <c r="I1048" s="751">
        <v>0</v>
      </c>
      <c r="J1048" s="751">
        <v>0</v>
      </c>
    </row>
    <row r="1049" spans="1:10" ht="39.6">
      <c r="A1049" s="753" t="s">
        <v>83</v>
      </c>
      <c r="B1049" s="753" t="s">
        <v>919</v>
      </c>
      <c r="C1049" s="753" t="s">
        <v>495</v>
      </c>
      <c r="D1049" s="753" t="s">
        <v>838</v>
      </c>
      <c r="E1049" s="757" t="s">
        <v>839</v>
      </c>
      <c r="F1049" s="751">
        <v>37</v>
      </c>
      <c r="G1049" s="751">
        <v>0</v>
      </c>
      <c r="H1049" s="751">
        <v>37</v>
      </c>
      <c r="I1049" s="751">
        <v>0</v>
      </c>
      <c r="J1049" s="751">
        <v>0</v>
      </c>
    </row>
    <row r="1050" spans="1:10">
      <c r="A1050" s="753" t="s">
        <v>83</v>
      </c>
      <c r="B1050" s="753" t="s">
        <v>497</v>
      </c>
      <c r="C1050" s="753"/>
      <c r="D1050" s="753"/>
      <c r="E1050" s="757" t="s">
        <v>2167</v>
      </c>
      <c r="F1050" s="751">
        <v>79036541433</v>
      </c>
      <c r="G1050" s="751">
        <v>69562637</v>
      </c>
      <c r="H1050" s="751">
        <v>78958508658</v>
      </c>
      <c r="I1050" s="751">
        <v>5956073</v>
      </c>
      <c r="J1050" s="751">
        <v>2514065</v>
      </c>
    </row>
    <row r="1051" spans="1:10">
      <c r="A1051" s="753" t="s">
        <v>83</v>
      </c>
      <c r="B1051" s="753" t="s">
        <v>497</v>
      </c>
      <c r="C1051" s="753" t="s">
        <v>498</v>
      </c>
      <c r="D1051" s="753"/>
      <c r="E1051" s="757" t="s">
        <v>216</v>
      </c>
      <c r="F1051" s="751">
        <v>78685693825</v>
      </c>
      <c r="G1051" s="751">
        <v>0</v>
      </c>
      <c r="H1051" s="751">
        <v>78683627475</v>
      </c>
      <c r="I1051" s="751">
        <v>2066350</v>
      </c>
      <c r="J1051" s="751">
        <v>0</v>
      </c>
    </row>
    <row r="1052" spans="1:10" ht="26.4">
      <c r="A1052" s="753" t="s">
        <v>83</v>
      </c>
      <c r="B1052" s="753" t="s">
        <v>497</v>
      </c>
      <c r="C1052" s="753" t="s">
        <v>498</v>
      </c>
      <c r="D1052" s="753" t="s">
        <v>499</v>
      </c>
      <c r="E1052" s="757" t="s">
        <v>792</v>
      </c>
      <c r="F1052" s="751">
        <v>72903130506</v>
      </c>
      <c r="G1052" s="751">
        <v>0</v>
      </c>
      <c r="H1052" s="751">
        <v>72903130506</v>
      </c>
      <c r="I1052" s="751">
        <v>0</v>
      </c>
      <c r="J1052" s="751">
        <v>0</v>
      </c>
    </row>
    <row r="1053" spans="1:10" ht="39.6">
      <c r="A1053" s="753" t="s">
        <v>83</v>
      </c>
      <c r="B1053" s="753" t="s">
        <v>497</v>
      </c>
      <c r="C1053" s="753" t="s">
        <v>498</v>
      </c>
      <c r="D1053" s="753" t="s">
        <v>574</v>
      </c>
      <c r="E1053" s="757" t="s">
        <v>842</v>
      </c>
      <c r="F1053" s="751">
        <v>964170952</v>
      </c>
      <c r="G1053" s="751">
        <v>0</v>
      </c>
      <c r="H1053" s="751">
        <v>964170952</v>
      </c>
      <c r="I1053" s="751">
        <v>0</v>
      </c>
      <c r="J1053" s="751">
        <v>0</v>
      </c>
    </row>
    <row r="1054" spans="1:10" ht="26.4">
      <c r="A1054" s="753" t="s">
        <v>83</v>
      </c>
      <c r="B1054" s="753" t="s">
        <v>497</v>
      </c>
      <c r="C1054" s="753" t="s">
        <v>498</v>
      </c>
      <c r="D1054" s="753" t="s">
        <v>1185</v>
      </c>
      <c r="E1054" s="757" t="s">
        <v>1186</v>
      </c>
      <c r="F1054" s="751">
        <v>1100678113</v>
      </c>
      <c r="G1054" s="751">
        <v>0</v>
      </c>
      <c r="H1054" s="751">
        <v>1100678113</v>
      </c>
      <c r="I1054" s="751">
        <v>0</v>
      </c>
      <c r="J1054" s="751">
        <v>0</v>
      </c>
    </row>
    <row r="1055" spans="1:10" ht="39.6">
      <c r="A1055" s="753" t="s">
        <v>83</v>
      </c>
      <c r="B1055" s="753" t="s">
        <v>497</v>
      </c>
      <c r="C1055" s="753" t="s">
        <v>498</v>
      </c>
      <c r="D1055" s="753" t="s">
        <v>1187</v>
      </c>
      <c r="E1055" s="757" t="s">
        <v>2168</v>
      </c>
      <c r="F1055" s="751">
        <v>3480963</v>
      </c>
      <c r="G1055" s="751">
        <v>0</v>
      </c>
      <c r="H1055" s="751">
        <v>3480963</v>
      </c>
      <c r="I1055" s="751">
        <v>0</v>
      </c>
      <c r="J1055" s="751">
        <v>0</v>
      </c>
    </row>
    <row r="1056" spans="1:10" ht="52.8">
      <c r="A1056" s="753" t="s">
        <v>83</v>
      </c>
      <c r="B1056" s="753" t="s">
        <v>497</v>
      </c>
      <c r="C1056" s="753" t="s">
        <v>498</v>
      </c>
      <c r="D1056" s="753" t="s">
        <v>575</v>
      </c>
      <c r="E1056" s="757" t="s">
        <v>2169</v>
      </c>
      <c r="F1056" s="751">
        <v>2066350</v>
      </c>
      <c r="G1056" s="751">
        <v>0</v>
      </c>
      <c r="H1056" s="751">
        <v>0</v>
      </c>
      <c r="I1056" s="751">
        <v>2066350</v>
      </c>
      <c r="J1056" s="751">
        <v>0</v>
      </c>
    </row>
    <row r="1057" spans="1:10">
      <c r="A1057" s="753" t="s">
        <v>83</v>
      </c>
      <c r="B1057" s="753" t="s">
        <v>497</v>
      </c>
      <c r="C1057" s="753" t="s">
        <v>498</v>
      </c>
      <c r="D1057" s="753" t="s">
        <v>1168</v>
      </c>
      <c r="E1057" s="757" t="s">
        <v>1169</v>
      </c>
      <c r="F1057" s="751">
        <v>3615654941</v>
      </c>
      <c r="G1057" s="751">
        <v>0</v>
      </c>
      <c r="H1057" s="751">
        <v>3615654941</v>
      </c>
      <c r="I1057" s="751">
        <v>0</v>
      </c>
      <c r="J1057" s="751">
        <v>0</v>
      </c>
    </row>
    <row r="1058" spans="1:10" ht="26.4">
      <c r="A1058" s="753" t="s">
        <v>83</v>
      </c>
      <c r="B1058" s="753" t="s">
        <v>497</v>
      </c>
      <c r="C1058" s="753" t="s">
        <v>498</v>
      </c>
      <c r="D1058" s="753" t="s">
        <v>2694</v>
      </c>
      <c r="E1058" s="757" t="s">
        <v>2695</v>
      </c>
      <c r="F1058" s="751">
        <v>87600000</v>
      </c>
      <c r="G1058" s="751">
        <v>0</v>
      </c>
      <c r="H1058" s="751">
        <v>87600000</v>
      </c>
      <c r="I1058" s="751">
        <v>0</v>
      </c>
      <c r="J1058" s="751">
        <v>0</v>
      </c>
    </row>
    <row r="1059" spans="1:10">
      <c r="A1059" s="753" t="s">
        <v>83</v>
      </c>
      <c r="B1059" s="753" t="s">
        <v>497</v>
      </c>
      <c r="C1059" s="753" t="s">
        <v>498</v>
      </c>
      <c r="D1059" s="753" t="s">
        <v>1188</v>
      </c>
      <c r="E1059" s="757" t="s">
        <v>1189</v>
      </c>
      <c r="F1059" s="751">
        <v>8912000</v>
      </c>
      <c r="G1059" s="751">
        <v>0</v>
      </c>
      <c r="H1059" s="751">
        <v>8912000</v>
      </c>
      <c r="I1059" s="751">
        <v>0</v>
      </c>
      <c r="J1059" s="751">
        <v>0</v>
      </c>
    </row>
    <row r="1060" spans="1:10">
      <c r="A1060" s="753" t="s">
        <v>83</v>
      </c>
      <c r="B1060" s="753" t="s">
        <v>497</v>
      </c>
      <c r="C1060" s="753" t="s">
        <v>289</v>
      </c>
      <c r="D1060" s="753"/>
      <c r="E1060" s="757" t="s">
        <v>194</v>
      </c>
      <c r="F1060" s="751">
        <v>46605603</v>
      </c>
      <c r="G1060" s="751">
        <v>0</v>
      </c>
      <c r="H1060" s="751">
        <v>46605603</v>
      </c>
      <c r="I1060" s="751">
        <v>0</v>
      </c>
      <c r="J1060" s="751">
        <v>0</v>
      </c>
    </row>
    <row r="1061" spans="1:10" ht="52.8">
      <c r="A1061" s="753" t="s">
        <v>83</v>
      </c>
      <c r="B1061" s="753" t="s">
        <v>497</v>
      </c>
      <c r="C1061" s="753" t="s">
        <v>289</v>
      </c>
      <c r="D1061" s="753" t="s">
        <v>482</v>
      </c>
      <c r="E1061" s="757" t="s">
        <v>2042</v>
      </c>
      <c r="F1061" s="751">
        <v>46605603</v>
      </c>
      <c r="G1061" s="751">
        <v>0</v>
      </c>
      <c r="H1061" s="751">
        <v>46605603</v>
      </c>
      <c r="I1061" s="751">
        <v>0</v>
      </c>
      <c r="J1061" s="751">
        <v>0</v>
      </c>
    </row>
    <row r="1062" spans="1:10" ht="26.4">
      <c r="A1062" s="753" t="s">
        <v>83</v>
      </c>
      <c r="B1062" s="753" t="s">
        <v>497</v>
      </c>
      <c r="C1062" s="753" t="s">
        <v>486</v>
      </c>
      <c r="D1062" s="753"/>
      <c r="E1062" s="757" t="s">
        <v>487</v>
      </c>
      <c r="F1062" s="751">
        <v>3591518</v>
      </c>
      <c r="G1062" s="751">
        <v>0</v>
      </c>
      <c r="H1062" s="751">
        <v>0</v>
      </c>
      <c r="I1062" s="751">
        <v>1077453</v>
      </c>
      <c r="J1062" s="751">
        <v>2514065</v>
      </c>
    </row>
    <row r="1063" spans="1:10">
      <c r="A1063" s="753" t="s">
        <v>83</v>
      </c>
      <c r="B1063" s="753" t="s">
        <v>497</v>
      </c>
      <c r="C1063" s="753" t="s">
        <v>486</v>
      </c>
      <c r="D1063" s="753" t="s">
        <v>1099</v>
      </c>
      <c r="E1063" s="757" t="s">
        <v>2170</v>
      </c>
      <c r="F1063" s="751">
        <v>314280</v>
      </c>
      <c r="G1063" s="751">
        <v>0</v>
      </c>
      <c r="H1063" s="751">
        <v>0</v>
      </c>
      <c r="I1063" s="751">
        <v>94284</v>
      </c>
      <c r="J1063" s="751">
        <v>219996</v>
      </c>
    </row>
    <row r="1064" spans="1:10">
      <c r="A1064" s="753" t="s">
        <v>83</v>
      </c>
      <c r="B1064" s="753" t="s">
        <v>497</v>
      </c>
      <c r="C1064" s="753" t="s">
        <v>486</v>
      </c>
      <c r="D1064" s="753" t="s">
        <v>349</v>
      </c>
      <c r="E1064" s="757" t="s">
        <v>2062</v>
      </c>
      <c r="F1064" s="751">
        <v>2025680</v>
      </c>
      <c r="G1064" s="751">
        <v>0</v>
      </c>
      <c r="H1064" s="751">
        <v>0</v>
      </c>
      <c r="I1064" s="751">
        <v>607702</v>
      </c>
      <c r="J1064" s="751">
        <v>1417978</v>
      </c>
    </row>
    <row r="1065" spans="1:10" ht="26.4">
      <c r="A1065" s="753" t="s">
        <v>83</v>
      </c>
      <c r="B1065" s="753" t="s">
        <v>497</v>
      </c>
      <c r="C1065" s="753" t="s">
        <v>486</v>
      </c>
      <c r="D1065" s="753" t="s">
        <v>488</v>
      </c>
      <c r="E1065" s="757" t="s">
        <v>795</v>
      </c>
      <c r="F1065" s="751">
        <v>1251558</v>
      </c>
      <c r="G1065" s="751">
        <v>0</v>
      </c>
      <c r="H1065" s="751">
        <v>0</v>
      </c>
      <c r="I1065" s="751">
        <v>375467</v>
      </c>
      <c r="J1065" s="751">
        <v>876091</v>
      </c>
    </row>
    <row r="1066" spans="1:10">
      <c r="A1066" s="753" t="s">
        <v>83</v>
      </c>
      <c r="B1066" s="753" t="s">
        <v>497</v>
      </c>
      <c r="C1066" s="753" t="s">
        <v>489</v>
      </c>
      <c r="D1066" s="753"/>
      <c r="E1066" s="757" t="s">
        <v>2043</v>
      </c>
      <c r="F1066" s="751">
        <v>56083929</v>
      </c>
      <c r="G1066" s="751">
        <v>0</v>
      </c>
      <c r="H1066" s="751">
        <v>56083929</v>
      </c>
      <c r="I1066" s="751">
        <v>0</v>
      </c>
      <c r="J1066" s="751">
        <v>0</v>
      </c>
    </row>
    <row r="1067" spans="1:10" ht="52.8">
      <c r="A1067" s="753" t="s">
        <v>83</v>
      </c>
      <c r="B1067" s="753" t="s">
        <v>497</v>
      </c>
      <c r="C1067" s="753" t="s">
        <v>489</v>
      </c>
      <c r="D1067" s="753" t="s">
        <v>491</v>
      </c>
      <c r="E1067" s="757" t="s">
        <v>2044</v>
      </c>
      <c r="F1067" s="751">
        <v>56083929</v>
      </c>
      <c r="G1067" s="751">
        <v>0</v>
      </c>
      <c r="H1067" s="751">
        <v>56083929</v>
      </c>
      <c r="I1067" s="751">
        <v>0</v>
      </c>
      <c r="J1067" s="751">
        <v>0</v>
      </c>
    </row>
    <row r="1068" spans="1:10" ht="26.4">
      <c r="A1068" s="753" t="s">
        <v>83</v>
      </c>
      <c r="B1068" s="753" t="s">
        <v>497</v>
      </c>
      <c r="C1068" s="753" t="s">
        <v>505</v>
      </c>
      <c r="D1068" s="753"/>
      <c r="E1068" s="757" t="s">
        <v>506</v>
      </c>
      <c r="F1068" s="751">
        <v>3000000</v>
      </c>
      <c r="G1068" s="751">
        <v>0</v>
      </c>
      <c r="H1068" s="751">
        <v>3000000</v>
      </c>
      <c r="I1068" s="751">
        <v>0</v>
      </c>
      <c r="J1068" s="751">
        <v>0</v>
      </c>
    </row>
    <row r="1069" spans="1:10">
      <c r="A1069" s="753" t="s">
        <v>83</v>
      </c>
      <c r="B1069" s="753" t="s">
        <v>497</v>
      </c>
      <c r="C1069" s="753" t="s">
        <v>505</v>
      </c>
      <c r="D1069" s="753" t="s">
        <v>833</v>
      </c>
      <c r="E1069" s="757" t="s">
        <v>834</v>
      </c>
      <c r="F1069" s="751">
        <v>3000000</v>
      </c>
      <c r="G1069" s="751">
        <v>0</v>
      </c>
      <c r="H1069" s="751">
        <v>3000000</v>
      </c>
      <c r="I1069" s="751">
        <v>0</v>
      </c>
      <c r="J1069" s="751">
        <v>0</v>
      </c>
    </row>
    <row r="1070" spans="1:10" ht="26.4">
      <c r="A1070" s="753" t="s">
        <v>83</v>
      </c>
      <c r="B1070" s="753" t="s">
        <v>497</v>
      </c>
      <c r="C1070" s="753" t="s">
        <v>278</v>
      </c>
      <c r="D1070" s="753"/>
      <c r="E1070" s="757" t="s">
        <v>2063</v>
      </c>
      <c r="F1070" s="751">
        <v>5597920</v>
      </c>
      <c r="G1070" s="751">
        <v>0</v>
      </c>
      <c r="H1070" s="751">
        <v>2798960</v>
      </c>
      <c r="I1070" s="751">
        <v>2798960</v>
      </c>
      <c r="J1070" s="751">
        <v>0</v>
      </c>
    </row>
    <row r="1071" spans="1:10">
      <c r="A1071" s="753" t="s">
        <v>83</v>
      </c>
      <c r="B1071" s="753" t="s">
        <v>497</v>
      </c>
      <c r="C1071" s="753" t="s">
        <v>278</v>
      </c>
      <c r="D1071" s="753" t="s">
        <v>279</v>
      </c>
      <c r="E1071" s="757" t="s">
        <v>2064</v>
      </c>
      <c r="F1071" s="751">
        <v>5597920</v>
      </c>
      <c r="G1071" s="751">
        <v>0</v>
      </c>
      <c r="H1071" s="751">
        <v>2798960</v>
      </c>
      <c r="I1071" s="751">
        <v>2798960</v>
      </c>
      <c r="J1071" s="751">
        <v>0</v>
      </c>
    </row>
    <row r="1072" spans="1:10">
      <c r="A1072" s="753" t="s">
        <v>83</v>
      </c>
      <c r="B1072" s="753" t="s">
        <v>497</v>
      </c>
      <c r="C1072" s="753" t="s">
        <v>265</v>
      </c>
      <c r="D1072" s="753"/>
      <c r="E1072" s="757" t="s">
        <v>266</v>
      </c>
      <c r="F1072" s="751">
        <v>69284762</v>
      </c>
      <c r="G1072" s="751">
        <v>69284762</v>
      </c>
      <c r="H1072" s="751">
        <v>0</v>
      </c>
      <c r="I1072" s="751">
        <v>0</v>
      </c>
      <c r="J1072" s="751">
        <v>0</v>
      </c>
    </row>
    <row r="1073" spans="1:10" ht="52.8">
      <c r="A1073" s="753" t="s">
        <v>83</v>
      </c>
      <c r="B1073" s="753" t="s">
        <v>497</v>
      </c>
      <c r="C1073" s="753" t="s">
        <v>265</v>
      </c>
      <c r="D1073" s="753" t="s">
        <v>1121</v>
      </c>
      <c r="E1073" s="757" t="s">
        <v>2101</v>
      </c>
      <c r="F1073" s="751">
        <v>53800000</v>
      </c>
      <c r="G1073" s="751">
        <v>53800000</v>
      </c>
      <c r="H1073" s="751">
        <v>0</v>
      </c>
      <c r="I1073" s="751">
        <v>0</v>
      </c>
      <c r="J1073" s="751">
        <v>0</v>
      </c>
    </row>
    <row r="1074" spans="1:10" ht="26.4">
      <c r="A1074" s="753" t="s">
        <v>83</v>
      </c>
      <c r="B1074" s="753" t="s">
        <v>497</v>
      </c>
      <c r="C1074" s="753" t="s">
        <v>265</v>
      </c>
      <c r="D1074" s="753" t="s">
        <v>399</v>
      </c>
      <c r="E1074" s="757" t="s">
        <v>2096</v>
      </c>
      <c r="F1074" s="751">
        <v>15468035</v>
      </c>
      <c r="G1074" s="751">
        <v>15468035</v>
      </c>
      <c r="H1074" s="751">
        <v>0</v>
      </c>
      <c r="I1074" s="751">
        <v>0</v>
      </c>
      <c r="J1074" s="751">
        <v>0</v>
      </c>
    </row>
    <row r="1075" spans="1:10" ht="52.8">
      <c r="A1075" s="753" t="s">
        <v>83</v>
      </c>
      <c r="B1075" s="753" t="s">
        <v>497</v>
      </c>
      <c r="C1075" s="753" t="s">
        <v>265</v>
      </c>
      <c r="D1075" s="753" t="s">
        <v>401</v>
      </c>
      <c r="E1075" s="757" t="s">
        <v>2070</v>
      </c>
      <c r="F1075" s="751">
        <v>7485</v>
      </c>
      <c r="G1075" s="751">
        <v>7485</v>
      </c>
      <c r="H1075" s="751">
        <v>0</v>
      </c>
      <c r="I1075" s="751">
        <v>0</v>
      </c>
      <c r="J1075" s="751">
        <v>0</v>
      </c>
    </row>
    <row r="1076" spans="1:10" ht="52.8">
      <c r="A1076" s="753" t="s">
        <v>83</v>
      </c>
      <c r="B1076" s="753" t="s">
        <v>497</v>
      </c>
      <c r="C1076" s="753" t="s">
        <v>265</v>
      </c>
      <c r="D1076" s="753" t="s">
        <v>2845</v>
      </c>
      <c r="E1076" s="757" t="s">
        <v>2846</v>
      </c>
      <c r="F1076" s="751">
        <v>9242</v>
      </c>
      <c r="G1076" s="751">
        <v>9242</v>
      </c>
      <c r="H1076" s="751">
        <v>0</v>
      </c>
      <c r="I1076" s="751">
        <v>0</v>
      </c>
      <c r="J1076" s="751">
        <v>0</v>
      </c>
    </row>
    <row r="1077" spans="1:10">
      <c r="A1077" s="753" t="s">
        <v>83</v>
      </c>
      <c r="B1077" s="753" t="s">
        <v>497</v>
      </c>
      <c r="C1077" s="753" t="s">
        <v>495</v>
      </c>
      <c r="D1077" s="753"/>
      <c r="E1077" s="757" t="s">
        <v>496</v>
      </c>
      <c r="F1077" s="751">
        <v>166683876</v>
      </c>
      <c r="G1077" s="751">
        <v>277875</v>
      </c>
      <c r="H1077" s="751">
        <v>166392691</v>
      </c>
      <c r="I1077" s="751">
        <v>13310</v>
      </c>
      <c r="J1077" s="751">
        <v>0</v>
      </c>
    </row>
    <row r="1078" spans="1:10" ht="26.4">
      <c r="A1078" s="753" t="s">
        <v>83</v>
      </c>
      <c r="B1078" s="753" t="s">
        <v>497</v>
      </c>
      <c r="C1078" s="753" t="s">
        <v>495</v>
      </c>
      <c r="D1078" s="753" t="s">
        <v>835</v>
      </c>
      <c r="E1078" s="757" t="s">
        <v>2086</v>
      </c>
      <c r="F1078" s="751">
        <v>87917200</v>
      </c>
      <c r="G1078" s="751">
        <v>0</v>
      </c>
      <c r="H1078" s="751">
        <v>87917200</v>
      </c>
      <c r="I1078" s="751">
        <v>0</v>
      </c>
      <c r="J1078" s="751">
        <v>0</v>
      </c>
    </row>
    <row r="1079" spans="1:10" ht="26.4">
      <c r="A1079" s="753" t="s">
        <v>83</v>
      </c>
      <c r="B1079" s="753" t="s">
        <v>497</v>
      </c>
      <c r="C1079" s="753" t="s">
        <v>495</v>
      </c>
      <c r="D1079" s="753" t="s">
        <v>847</v>
      </c>
      <c r="E1079" s="757" t="s">
        <v>848</v>
      </c>
      <c r="F1079" s="751">
        <v>69533998</v>
      </c>
      <c r="G1079" s="751">
        <v>0</v>
      </c>
      <c r="H1079" s="751">
        <v>69526910</v>
      </c>
      <c r="I1079" s="751">
        <v>7088</v>
      </c>
      <c r="J1079" s="751">
        <v>0</v>
      </c>
    </row>
    <row r="1080" spans="1:10" ht="66">
      <c r="A1080" s="753" t="s">
        <v>83</v>
      </c>
      <c r="B1080" s="753" t="s">
        <v>497</v>
      </c>
      <c r="C1080" s="753" t="s">
        <v>495</v>
      </c>
      <c r="D1080" s="753" t="s">
        <v>836</v>
      </c>
      <c r="E1080" s="757" t="s">
        <v>837</v>
      </c>
      <c r="F1080" s="751">
        <v>3793354</v>
      </c>
      <c r="G1080" s="751">
        <v>0</v>
      </c>
      <c r="H1080" s="751">
        <v>3793354</v>
      </c>
      <c r="I1080" s="751">
        <v>0</v>
      </c>
      <c r="J1080" s="751">
        <v>0</v>
      </c>
    </row>
    <row r="1081" spans="1:10" ht="26.4">
      <c r="A1081" s="753" t="s">
        <v>83</v>
      </c>
      <c r="B1081" s="753" t="s">
        <v>497</v>
      </c>
      <c r="C1081" s="753" t="s">
        <v>495</v>
      </c>
      <c r="D1081" s="753" t="s">
        <v>1180</v>
      </c>
      <c r="E1081" s="757" t="s">
        <v>2163</v>
      </c>
      <c r="F1081" s="751">
        <v>277875</v>
      </c>
      <c r="G1081" s="751">
        <v>277875</v>
      </c>
      <c r="H1081" s="751">
        <v>0</v>
      </c>
      <c r="I1081" s="751">
        <v>0</v>
      </c>
      <c r="J1081" s="751">
        <v>0</v>
      </c>
    </row>
    <row r="1082" spans="1:10" ht="39.6">
      <c r="A1082" s="753" t="s">
        <v>83</v>
      </c>
      <c r="B1082" s="753" t="s">
        <v>497</v>
      </c>
      <c r="C1082" s="753" t="s">
        <v>495</v>
      </c>
      <c r="D1082" s="753" t="s">
        <v>838</v>
      </c>
      <c r="E1082" s="757" t="s">
        <v>839</v>
      </c>
      <c r="F1082" s="751">
        <v>3313646</v>
      </c>
      <c r="G1082" s="751">
        <v>0</v>
      </c>
      <c r="H1082" s="751">
        <v>3313646</v>
      </c>
      <c r="I1082" s="751">
        <v>0</v>
      </c>
      <c r="J1082" s="751">
        <v>0</v>
      </c>
    </row>
    <row r="1083" spans="1:10" ht="52.8">
      <c r="A1083" s="753" t="s">
        <v>83</v>
      </c>
      <c r="B1083" s="753" t="s">
        <v>497</v>
      </c>
      <c r="C1083" s="753" t="s">
        <v>495</v>
      </c>
      <c r="D1083" s="753" t="s">
        <v>813</v>
      </c>
      <c r="E1083" s="757" t="s">
        <v>2081</v>
      </c>
      <c r="F1083" s="751">
        <v>1847803</v>
      </c>
      <c r="G1083" s="751">
        <v>0</v>
      </c>
      <c r="H1083" s="751">
        <v>1841581</v>
      </c>
      <c r="I1083" s="751">
        <v>6222</v>
      </c>
      <c r="J1083" s="751">
        <v>0</v>
      </c>
    </row>
    <row r="1084" spans="1:10" ht="39.6">
      <c r="A1084" s="753" t="s">
        <v>83</v>
      </c>
      <c r="B1084" s="753" t="s">
        <v>400</v>
      </c>
      <c r="C1084" s="753"/>
      <c r="D1084" s="753"/>
      <c r="E1084" s="757" t="s">
        <v>2171</v>
      </c>
      <c r="F1084" s="751">
        <v>97575259763</v>
      </c>
      <c r="G1084" s="751">
        <v>28349341248</v>
      </c>
      <c r="H1084" s="751">
        <v>67659181454</v>
      </c>
      <c r="I1084" s="751">
        <v>1476172746</v>
      </c>
      <c r="J1084" s="751">
        <v>90564315</v>
      </c>
    </row>
    <row r="1085" spans="1:10">
      <c r="A1085" s="753" t="s">
        <v>83</v>
      </c>
      <c r="B1085" s="753" t="s">
        <v>400</v>
      </c>
      <c r="C1085" s="753" t="s">
        <v>289</v>
      </c>
      <c r="D1085" s="753"/>
      <c r="E1085" s="757" t="s">
        <v>194</v>
      </c>
      <c r="F1085" s="751">
        <v>1198322843</v>
      </c>
      <c r="G1085" s="751">
        <v>0</v>
      </c>
      <c r="H1085" s="751">
        <v>1198322843</v>
      </c>
      <c r="I1085" s="751">
        <v>0</v>
      </c>
      <c r="J1085" s="751">
        <v>0</v>
      </c>
    </row>
    <row r="1086" spans="1:10" ht="52.8">
      <c r="A1086" s="753" t="s">
        <v>83</v>
      </c>
      <c r="B1086" s="753" t="s">
        <v>400</v>
      </c>
      <c r="C1086" s="753" t="s">
        <v>289</v>
      </c>
      <c r="D1086" s="753" t="s">
        <v>482</v>
      </c>
      <c r="E1086" s="757" t="s">
        <v>2042</v>
      </c>
      <c r="F1086" s="751">
        <v>1198322843</v>
      </c>
      <c r="G1086" s="751">
        <v>0</v>
      </c>
      <c r="H1086" s="751">
        <v>1198322843</v>
      </c>
      <c r="I1086" s="751">
        <v>0</v>
      </c>
      <c r="J1086" s="751">
        <v>0</v>
      </c>
    </row>
    <row r="1087" spans="1:10" ht="39.6">
      <c r="A1087" s="753" t="s">
        <v>83</v>
      </c>
      <c r="B1087" s="753" t="s">
        <v>400</v>
      </c>
      <c r="C1087" s="753" t="s">
        <v>286</v>
      </c>
      <c r="D1087" s="753"/>
      <c r="E1087" s="757" t="s">
        <v>2083</v>
      </c>
      <c r="F1087" s="751">
        <v>3679200</v>
      </c>
      <c r="G1087" s="751">
        <v>0</v>
      </c>
      <c r="H1087" s="751">
        <v>3679200</v>
      </c>
      <c r="I1087" s="751">
        <v>0</v>
      </c>
      <c r="J1087" s="751">
        <v>0</v>
      </c>
    </row>
    <row r="1088" spans="1:10" ht="52.8">
      <c r="A1088" s="753" t="s">
        <v>83</v>
      </c>
      <c r="B1088" s="753" t="s">
        <v>400</v>
      </c>
      <c r="C1088" s="753" t="s">
        <v>286</v>
      </c>
      <c r="D1088" s="753" t="s">
        <v>2098</v>
      </c>
      <c r="E1088" s="757" t="s">
        <v>2099</v>
      </c>
      <c r="F1088" s="751">
        <v>3679200</v>
      </c>
      <c r="G1088" s="751">
        <v>0</v>
      </c>
      <c r="H1088" s="751">
        <v>3679200</v>
      </c>
      <c r="I1088" s="751">
        <v>0</v>
      </c>
      <c r="J1088" s="751">
        <v>0</v>
      </c>
    </row>
    <row r="1089" spans="1:10">
      <c r="A1089" s="753" t="s">
        <v>83</v>
      </c>
      <c r="B1089" s="753" t="s">
        <v>400</v>
      </c>
      <c r="C1089" s="753" t="s">
        <v>483</v>
      </c>
      <c r="D1089" s="753"/>
      <c r="E1089" s="757" t="s">
        <v>195</v>
      </c>
      <c r="F1089" s="751">
        <v>27038360</v>
      </c>
      <c r="G1089" s="751">
        <v>0</v>
      </c>
      <c r="H1089" s="751">
        <v>27038360</v>
      </c>
      <c r="I1089" s="751">
        <v>0</v>
      </c>
      <c r="J1089" s="751">
        <v>0</v>
      </c>
    </row>
    <row r="1090" spans="1:10">
      <c r="A1090" s="753" t="s">
        <v>83</v>
      </c>
      <c r="B1090" s="753" t="s">
        <v>400</v>
      </c>
      <c r="C1090" s="753" t="s">
        <v>483</v>
      </c>
      <c r="D1090" s="753" t="s">
        <v>827</v>
      </c>
      <c r="E1090" s="757" t="s">
        <v>828</v>
      </c>
      <c r="F1090" s="751">
        <v>27038360</v>
      </c>
      <c r="G1090" s="751">
        <v>0</v>
      </c>
      <c r="H1090" s="751">
        <v>27038360</v>
      </c>
      <c r="I1090" s="751">
        <v>0</v>
      </c>
      <c r="J1090" s="751">
        <v>0</v>
      </c>
    </row>
    <row r="1091" spans="1:10" ht="26.4">
      <c r="A1091" s="753" t="s">
        <v>83</v>
      </c>
      <c r="B1091" s="753" t="s">
        <v>400</v>
      </c>
      <c r="C1091" s="753" t="s">
        <v>486</v>
      </c>
      <c r="D1091" s="753"/>
      <c r="E1091" s="757" t="s">
        <v>487</v>
      </c>
      <c r="F1091" s="751">
        <v>129377586</v>
      </c>
      <c r="G1091" s="751">
        <v>0</v>
      </c>
      <c r="H1091" s="751">
        <v>0</v>
      </c>
      <c r="I1091" s="751">
        <v>38813271</v>
      </c>
      <c r="J1091" s="751">
        <v>90564315</v>
      </c>
    </row>
    <row r="1092" spans="1:10" ht="26.4">
      <c r="A1092" s="753" t="s">
        <v>83</v>
      </c>
      <c r="B1092" s="753" t="s">
        <v>400</v>
      </c>
      <c r="C1092" s="753" t="s">
        <v>486</v>
      </c>
      <c r="D1092" s="753" t="s">
        <v>488</v>
      </c>
      <c r="E1092" s="757" t="s">
        <v>795</v>
      </c>
      <c r="F1092" s="751">
        <v>129377586</v>
      </c>
      <c r="G1092" s="751">
        <v>0</v>
      </c>
      <c r="H1092" s="751">
        <v>0</v>
      </c>
      <c r="I1092" s="751">
        <v>38813271</v>
      </c>
      <c r="J1092" s="751">
        <v>90564315</v>
      </c>
    </row>
    <row r="1093" spans="1:10">
      <c r="A1093" s="753" t="s">
        <v>83</v>
      </c>
      <c r="B1093" s="753" t="s">
        <v>400</v>
      </c>
      <c r="C1093" s="753" t="s">
        <v>489</v>
      </c>
      <c r="D1093" s="753"/>
      <c r="E1093" s="757" t="s">
        <v>2043</v>
      </c>
      <c r="F1093" s="751">
        <v>24486323651</v>
      </c>
      <c r="G1093" s="751">
        <v>9974880</v>
      </c>
      <c r="H1093" s="751">
        <v>24464248771</v>
      </c>
      <c r="I1093" s="751">
        <v>12100000</v>
      </c>
      <c r="J1093" s="751">
        <v>0</v>
      </c>
    </row>
    <row r="1094" spans="1:10" ht="52.8">
      <c r="A1094" s="753" t="s">
        <v>83</v>
      </c>
      <c r="B1094" s="753" t="s">
        <v>400</v>
      </c>
      <c r="C1094" s="753" t="s">
        <v>489</v>
      </c>
      <c r="D1094" s="753" t="s">
        <v>491</v>
      </c>
      <c r="E1094" s="757" t="s">
        <v>2044</v>
      </c>
      <c r="F1094" s="751">
        <v>24476348771</v>
      </c>
      <c r="G1094" s="751">
        <v>0</v>
      </c>
      <c r="H1094" s="751">
        <v>24464248771</v>
      </c>
      <c r="I1094" s="751">
        <v>12100000</v>
      </c>
      <c r="J1094" s="751">
        <v>0</v>
      </c>
    </row>
    <row r="1095" spans="1:10" ht="26.4">
      <c r="A1095" s="753" t="s">
        <v>83</v>
      </c>
      <c r="B1095" s="753" t="s">
        <v>400</v>
      </c>
      <c r="C1095" s="753" t="s">
        <v>489</v>
      </c>
      <c r="D1095" s="753" t="s">
        <v>1172</v>
      </c>
      <c r="E1095" s="757" t="s">
        <v>2100</v>
      </c>
      <c r="F1095" s="751">
        <v>9974880</v>
      </c>
      <c r="G1095" s="751">
        <v>9974880</v>
      </c>
      <c r="H1095" s="751">
        <v>0</v>
      </c>
      <c r="I1095" s="751">
        <v>0</v>
      </c>
      <c r="J1095" s="751">
        <v>0</v>
      </c>
    </row>
    <row r="1096" spans="1:10">
      <c r="A1096" s="753" t="s">
        <v>83</v>
      </c>
      <c r="B1096" s="753" t="s">
        <v>400</v>
      </c>
      <c r="C1096" s="753" t="s">
        <v>566</v>
      </c>
      <c r="D1096" s="753"/>
      <c r="E1096" s="757" t="s">
        <v>2136</v>
      </c>
      <c r="F1096" s="751">
        <v>23903749416</v>
      </c>
      <c r="G1096" s="751">
        <v>0</v>
      </c>
      <c r="H1096" s="751">
        <v>23903749416</v>
      </c>
      <c r="I1096" s="751">
        <v>0</v>
      </c>
      <c r="J1096" s="751">
        <v>0</v>
      </c>
    </row>
    <row r="1097" spans="1:10">
      <c r="A1097" s="753" t="s">
        <v>83</v>
      </c>
      <c r="B1097" s="753" t="s">
        <v>400</v>
      </c>
      <c r="C1097" s="753" t="s">
        <v>566</v>
      </c>
      <c r="D1097" s="753" t="s">
        <v>1173</v>
      </c>
      <c r="E1097" s="757" t="s">
        <v>2172</v>
      </c>
      <c r="F1097" s="751">
        <v>23903749416</v>
      </c>
      <c r="G1097" s="751">
        <v>0</v>
      </c>
      <c r="H1097" s="751">
        <v>23903749416</v>
      </c>
      <c r="I1097" s="751">
        <v>0</v>
      </c>
      <c r="J1097" s="751">
        <v>0</v>
      </c>
    </row>
    <row r="1098" spans="1:10">
      <c r="A1098" s="753" t="s">
        <v>83</v>
      </c>
      <c r="B1098" s="753" t="s">
        <v>400</v>
      </c>
      <c r="C1098" s="753" t="s">
        <v>1126</v>
      </c>
      <c r="D1098" s="753"/>
      <c r="E1098" s="757" t="s">
        <v>608</v>
      </c>
      <c r="F1098" s="751">
        <v>44148738641</v>
      </c>
      <c r="G1098" s="751">
        <v>27725404481</v>
      </c>
      <c r="H1098" s="751">
        <v>16423334160</v>
      </c>
      <c r="I1098" s="751">
        <v>0</v>
      </c>
      <c r="J1098" s="751">
        <v>0</v>
      </c>
    </row>
    <row r="1099" spans="1:10" ht="26.4">
      <c r="A1099" s="753" t="s">
        <v>83</v>
      </c>
      <c r="B1099" s="753" t="s">
        <v>400</v>
      </c>
      <c r="C1099" s="753" t="s">
        <v>1126</v>
      </c>
      <c r="D1099" s="753" t="s">
        <v>1127</v>
      </c>
      <c r="E1099" s="757" t="s">
        <v>2110</v>
      </c>
      <c r="F1099" s="751">
        <v>4327746104</v>
      </c>
      <c r="G1099" s="751">
        <v>0</v>
      </c>
      <c r="H1099" s="751">
        <v>4327746104</v>
      </c>
      <c r="I1099" s="751">
        <v>0</v>
      </c>
      <c r="J1099" s="751">
        <v>0</v>
      </c>
    </row>
    <row r="1100" spans="1:10">
      <c r="A1100" s="753" t="s">
        <v>83</v>
      </c>
      <c r="B1100" s="753" t="s">
        <v>400</v>
      </c>
      <c r="C1100" s="753" t="s">
        <v>1126</v>
      </c>
      <c r="D1100" s="753" t="s">
        <v>1128</v>
      </c>
      <c r="E1100" s="757" t="s">
        <v>2111</v>
      </c>
      <c r="F1100" s="751">
        <v>8373914000</v>
      </c>
      <c r="G1100" s="751">
        <v>0</v>
      </c>
      <c r="H1100" s="751">
        <v>8373914000</v>
      </c>
      <c r="I1100" s="751">
        <v>0</v>
      </c>
      <c r="J1100" s="751">
        <v>0</v>
      </c>
    </row>
    <row r="1101" spans="1:10" ht="39.6">
      <c r="A1101" s="753" t="s">
        <v>83</v>
      </c>
      <c r="B1101" s="753" t="s">
        <v>400</v>
      </c>
      <c r="C1101" s="753" t="s">
        <v>1126</v>
      </c>
      <c r="D1101" s="753" t="s">
        <v>2823</v>
      </c>
      <c r="E1101" s="757" t="s">
        <v>2824</v>
      </c>
      <c r="F1101" s="751">
        <v>3280064140</v>
      </c>
      <c r="G1101" s="751">
        <v>2059880276</v>
      </c>
      <c r="H1101" s="751">
        <v>1220183864</v>
      </c>
      <c r="I1101" s="751">
        <v>0</v>
      </c>
      <c r="J1101" s="751">
        <v>0</v>
      </c>
    </row>
    <row r="1102" spans="1:10" ht="39.6">
      <c r="A1102" s="753" t="s">
        <v>83</v>
      </c>
      <c r="B1102" s="753" t="s">
        <v>400</v>
      </c>
      <c r="C1102" s="753" t="s">
        <v>1126</v>
      </c>
      <c r="D1102" s="753" t="s">
        <v>2825</v>
      </c>
      <c r="E1102" s="757" t="s">
        <v>2826</v>
      </c>
      <c r="F1102" s="751">
        <v>6724436000</v>
      </c>
      <c r="G1102" s="751">
        <v>4222945808</v>
      </c>
      <c r="H1102" s="751">
        <v>2501490192</v>
      </c>
      <c r="I1102" s="751">
        <v>0</v>
      </c>
      <c r="J1102" s="751">
        <v>0</v>
      </c>
    </row>
    <row r="1103" spans="1:10" ht="26.4">
      <c r="A1103" s="753" t="s">
        <v>83</v>
      </c>
      <c r="B1103" s="753" t="s">
        <v>400</v>
      </c>
      <c r="C1103" s="753" t="s">
        <v>1126</v>
      </c>
      <c r="D1103" s="753" t="s">
        <v>1130</v>
      </c>
      <c r="E1103" s="757" t="s">
        <v>2115</v>
      </c>
      <c r="F1103" s="751">
        <v>7305980397</v>
      </c>
      <c r="G1103" s="751">
        <v>7305980397</v>
      </c>
      <c r="H1103" s="751">
        <v>0</v>
      </c>
      <c r="I1103" s="751">
        <v>0</v>
      </c>
      <c r="J1103" s="751">
        <v>0</v>
      </c>
    </row>
    <row r="1104" spans="1:10" ht="26.4">
      <c r="A1104" s="753" t="s">
        <v>83</v>
      </c>
      <c r="B1104" s="753" t="s">
        <v>400</v>
      </c>
      <c r="C1104" s="753" t="s">
        <v>1126</v>
      </c>
      <c r="D1104" s="753" t="s">
        <v>1131</v>
      </c>
      <c r="E1104" s="757" t="s">
        <v>2116</v>
      </c>
      <c r="F1104" s="751">
        <v>14136598000</v>
      </c>
      <c r="G1104" s="751">
        <v>14136598000</v>
      </c>
      <c r="H1104" s="751">
        <v>0</v>
      </c>
      <c r="I1104" s="751">
        <v>0</v>
      </c>
      <c r="J1104" s="751">
        <v>0</v>
      </c>
    </row>
    <row r="1105" spans="1:10" ht="26.4">
      <c r="A1105" s="753" t="s">
        <v>83</v>
      </c>
      <c r="B1105" s="753" t="s">
        <v>400</v>
      </c>
      <c r="C1105" s="753" t="s">
        <v>505</v>
      </c>
      <c r="D1105" s="753"/>
      <c r="E1105" s="757" t="s">
        <v>506</v>
      </c>
      <c r="F1105" s="751">
        <v>46000000</v>
      </c>
      <c r="G1105" s="751">
        <v>0</v>
      </c>
      <c r="H1105" s="751">
        <v>46000000</v>
      </c>
      <c r="I1105" s="751">
        <v>0</v>
      </c>
      <c r="J1105" s="751">
        <v>0</v>
      </c>
    </row>
    <row r="1106" spans="1:10">
      <c r="A1106" s="753" t="s">
        <v>83</v>
      </c>
      <c r="B1106" s="753" t="s">
        <v>400</v>
      </c>
      <c r="C1106" s="753" t="s">
        <v>505</v>
      </c>
      <c r="D1106" s="753" t="s">
        <v>829</v>
      </c>
      <c r="E1106" s="757" t="s">
        <v>830</v>
      </c>
      <c r="F1106" s="751">
        <v>15000000</v>
      </c>
      <c r="G1106" s="751">
        <v>0</v>
      </c>
      <c r="H1106" s="751">
        <v>15000000</v>
      </c>
      <c r="I1106" s="751">
        <v>0</v>
      </c>
      <c r="J1106" s="751">
        <v>0</v>
      </c>
    </row>
    <row r="1107" spans="1:10">
      <c r="A1107" s="753" t="s">
        <v>83</v>
      </c>
      <c r="B1107" s="753" t="s">
        <v>400</v>
      </c>
      <c r="C1107" s="753" t="s">
        <v>505</v>
      </c>
      <c r="D1107" s="753" t="s">
        <v>831</v>
      </c>
      <c r="E1107" s="757" t="s">
        <v>832</v>
      </c>
      <c r="F1107" s="751">
        <v>13000000</v>
      </c>
      <c r="G1107" s="751">
        <v>0</v>
      </c>
      <c r="H1107" s="751">
        <v>13000000</v>
      </c>
      <c r="I1107" s="751">
        <v>0</v>
      </c>
      <c r="J1107" s="751">
        <v>0</v>
      </c>
    </row>
    <row r="1108" spans="1:10">
      <c r="A1108" s="753" t="s">
        <v>83</v>
      </c>
      <c r="B1108" s="753" t="s">
        <v>400</v>
      </c>
      <c r="C1108" s="753" t="s">
        <v>505</v>
      </c>
      <c r="D1108" s="753" t="s">
        <v>833</v>
      </c>
      <c r="E1108" s="757" t="s">
        <v>834</v>
      </c>
      <c r="F1108" s="751">
        <v>18000000</v>
      </c>
      <c r="G1108" s="751">
        <v>0</v>
      </c>
      <c r="H1108" s="751">
        <v>18000000</v>
      </c>
      <c r="I1108" s="751">
        <v>0</v>
      </c>
      <c r="J1108" s="751">
        <v>0</v>
      </c>
    </row>
    <row r="1109" spans="1:10" ht="26.4">
      <c r="A1109" s="753" t="s">
        <v>83</v>
      </c>
      <c r="B1109" s="753" t="s">
        <v>400</v>
      </c>
      <c r="C1109" s="753" t="s">
        <v>278</v>
      </c>
      <c r="D1109" s="753"/>
      <c r="E1109" s="757" t="s">
        <v>2063</v>
      </c>
      <c r="F1109" s="751">
        <v>2834852844</v>
      </c>
      <c r="G1109" s="751">
        <v>0</v>
      </c>
      <c r="H1109" s="751">
        <v>1417426418</v>
      </c>
      <c r="I1109" s="751">
        <v>1417426426</v>
      </c>
      <c r="J1109" s="751">
        <v>0</v>
      </c>
    </row>
    <row r="1110" spans="1:10">
      <c r="A1110" s="753" t="s">
        <v>83</v>
      </c>
      <c r="B1110" s="753" t="s">
        <v>400</v>
      </c>
      <c r="C1110" s="753" t="s">
        <v>278</v>
      </c>
      <c r="D1110" s="753" t="s">
        <v>279</v>
      </c>
      <c r="E1110" s="757" t="s">
        <v>2064</v>
      </c>
      <c r="F1110" s="751">
        <v>2790939452</v>
      </c>
      <c r="G1110" s="751">
        <v>0</v>
      </c>
      <c r="H1110" s="751">
        <v>1395469722</v>
      </c>
      <c r="I1110" s="751">
        <v>1395469730</v>
      </c>
      <c r="J1110" s="751">
        <v>0</v>
      </c>
    </row>
    <row r="1111" spans="1:10" ht="39.6">
      <c r="A1111" s="753" t="s">
        <v>83</v>
      </c>
      <c r="B1111" s="753" t="s">
        <v>400</v>
      </c>
      <c r="C1111" s="753" t="s">
        <v>278</v>
      </c>
      <c r="D1111" s="753" t="s">
        <v>2686</v>
      </c>
      <c r="E1111" s="757" t="s">
        <v>2687</v>
      </c>
      <c r="F1111" s="751">
        <v>43913392</v>
      </c>
      <c r="G1111" s="751">
        <v>0</v>
      </c>
      <c r="H1111" s="751">
        <v>21956696</v>
      </c>
      <c r="I1111" s="751">
        <v>21956696</v>
      </c>
      <c r="J1111" s="751">
        <v>0</v>
      </c>
    </row>
    <row r="1112" spans="1:10">
      <c r="A1112" s="753" t="s">
        <v>83</v>
      </c>
      <c r="B1112" s="753" t="s">
        <v>400</v>
      </c>
      <c r="C1112" s="753" t="s">
        <v>265</v>
      </c>
      <c r="D1112" s="753"/>
      <c r="E1112" s="757" t="s">
        <v>266</v>
      </c>
      <c r="F1112" s="751">
        <v>13961887</v>
      </c>
      <c r="G1112" s="751">
        <v>13961887</v>
      </c>
      <c r="H1112" s="751">
        <v>0</v>
      </c>
      <c r="I1112" s="751">
        <v>0</v>
      </c>
      <c r="J1112" s="751">
        <v>0</v>
      </c>
    </row>
    <row r="1113" spans="1:10" ht="79.2">
      <c r="A1113" s="753" t="s">
        <v>83</v>
      </c>
      <c r="B1113" s="753" t="s">
        <v>400</v>
      </c>
      <c r="C1113" s="753" t="s">
        <v>265</v>
      </c>
      <c r="D1113" s="753" t="s">
        <v>494</v>
      </c>
      <c r="E1113" s="757" t="s">
        <v>2079</v>
      </c>
      <c r="F1113" s="751">
        <v>13121887</v>
      </c>
      <c r="G1113" s="751">
        <v>13121887</v>
      </c>
      <c r="H1113" s="751">
        <v>0</v>
      </c>
      <c r="I1113" s="751">
        <v>0</v>
      </c>
      <c r="J1113" s="751">
        <v>0</v>
      </c>
    </row>
    <row r="1114" spans="1:10" ht="26.4">
      <c r="A1114" s="753" t="s">
        <v>83</v>
      </c>
      <c r="B1114" s="753" t="s">
        <v>400</v>
      </c>
      <c r="C1114" s="753" t="s">
        <v>265</v>
      </c>
      <c r="D1114" s="753" t="s">
        <v>399</v>
      </c>
      <c r="E1114" s="757" t="s">
        <v>2096</v>
      </c>
      <c r="F1114" s="751">
        <v>840000</v>
      </c>
      <c r="G1114" s="751">
        <v>840000</v>
      </c>
      <c r="H1114" s="751">
        <v>0</v>
      </c>
      <c r="I1114" s="751">
        <v>0</v>
      </c>
      <c r="J1114" s="751">
        <v>0</v>
      </c>
    </row>
    <row r="1115" spans="1:10">
      <c r="A1115" s="753" t="s">
        <v>83</v>
      </c>
      <c r="B1115" s="753" t="s">
        <v>400</v>
      </c>
      <c r="C1115" s="753" t="s">
        <v>495</v>
      </c>
      <c r="D1115" s="753"/>
      <c r="E1115" s="757" t="s">
        <v>496</v>
      </c>
      <c r="F1115" s="751">
        <v>783215335</v>
      </c>
      <c r="G1115" s="751">
        <v>600000000</v>
      </c>
      <c r="H1115" s="751">
        <v>175382286</v>
      </c>
      <c r="I1115" s="751">
        <v>7833049</v>
      </c>
      <c r="J1115" s="751">
        <v>0</v>
      </c>
    </row>
    <row r="1116" spans="1:10" ht="26.4">
      <c r="A1116" s="753" t="s">
        <v>83</v>
      </c>
      <c r="B1116" s="753" t="s">
        <v>400</v>
      </c>
      <c r="C1116" s="753" t="s">
        <v>495</v>
      </c>
      <c r="D1116" s="753" t="s">
        <v>847</v>
      </c>
      <c r="E1116" s="757" t="s">
        <v>848</v>
      </c>
      <c r="F1116" s="751">
        <v>5708930</v>
      </c>
      <c r="G1116" s="751">
        <v>0</v>
      </c>
      <c r="H1116" s="751">
        <v>5708930</v>
      </c>
      <c r="I1116" s="751">
        <v>0</v>
      </c>
      <c r="J1116" s="751">
        <v>0</v>
      </c>
    </row>
    <row r="1117" spans="1:10" ht="66">
      <c r="A1117" s="753" t="s">
        <v>83</v>
      </c>
      <c r="B1117" s="753" t="s">
        <v>400</v>
      </c>
      <c r="C1117" s="753" t="s">
        <v>495</v>
      </c>
      <c r="D1117" s="753" t="s">
        <v>836</v>
      </c>
      <c r="E1117" s="757" t="s">
        <v>837</v>
      </c>
      <c r="F1117" s="751">
        <v>138303082</v>
      </c>
      <c r="G1117" s="751">
        <v>0</v>
      </c>
      <c r="H1117" s="751">
        <v>138303082</v>
      </c>
      <c r="I1117" s="751">
        <v>0</v>
      </c>
      <c r="J1117" s="751">
        <v>0</v>
      </c>
    </row>
    <row r="1118" spans="1:10" ht="26.4">
      <c r="A1118" s="753" t="s">
        <v>83</v>
      </c>
      <c r="B1118" s="753" t="s">
        <v>400</v>
      </c>
      <c r="C1118" s="753" t="s">
        <v>495</v>
      </c>
      <c r="D1118" s="753" t="s">
        <v>811</v>
      </c>
      <c r="E1118" s="757" t="s">
        <v>812</v>
      </c>
      <c r="F1118" s="751">
        <v>1002468</v>
      </c>
      <c r="G1118" s="751">
        <v>0</v>
      </c>
      <c r="H1118" s="751">
        <v>1002468</v>
      </c>
      <c r="I1118" s="751">
        <v>0</v>
      </c>
      <c r="J1118" s="751">
        <v>0</v>
      </c>
    </row>
    <row r="1119" spans="1:10" ht="39.6">
      <c r="A1119" s="753" t="s">
        <v>83</v>
      </c>
      <c r="B1119" s="753" t="s">
        <v>400</v>
      </c>
      <c r="C1119" s="753" t="s">
        <v>495</v>
      </c>
      <c r="D1119" s="753" t="s">
        <v>838</v>
      </c>
      <c r="E1119" s="757" t="s">
        <v>839</v>
      </c>
      <c r="F1119" s="751">
        <v>18826878</v>
      </c>
      <c r="G1119" s="751">
        <v>0</v>
      </c>
      <c r="H1119" s="751">
        <v>18826878</v>
      </c>
      <c r="I1119" s="751">
        <v>0</v>
      </c>
      <c r="J1119" s="751">
        <v>0</v>
      </c>
    </row>
    <row r="1120" spans="1:10" ht="52.8">
      <c r="A1120" s="753" t="s">
        <v>83</v>
      </c>
      <c r="B1120" s="753" t="s">
        <v>400</v>
      </c>
      <c r="C1120" s="753" t="s">
        <v>495</v>
      </c>
      <c r="D1120" s="753" t="s">
        <v>1102</v>
      </c>
      <c r="E1120" s="757" t="s">
        <v>2072</v>
      </c>
      <c r="F1120" s="751">
        <v>600000000</v>
      </c>
      <c r="G1120" s="751">
        <v>600000000</v>
      </c>
      <c r="H1120" s="751">
        <v>0</v>
      </c>
      <c r="I1120" s="751">
        <v>0</v>
      </c>
      <c r="J1120" s="751">
        <v>0</v>
      </c>
    </row>
    <row r="1121" spans="1:10" ht="52.8">
      <c r="A1121" s="753" t="s">
        <v>83</v>
      </c>
      <c r="B1121" s="753" t="s">
        <v>400</v>
      </c>
      <c r="C1121" s="753" t="s">
        <v>495</v>
      </c>
      <c r="D1121" s="753" t="s">
        <v>813</v>
      </c>
      <c r="E1121" s="757" t="s">
        <v>2081</v>
      </c>
      <c r="F1121" s="751">
        <v>19373977</v>
      </c>
      <c r="G1121" s="751">
        <v>0</v>
      </c>
      <c r="H1121" s="751">
        <v>11540928</v>
      </c>
      <c r="I1121" s="751">
        <v>7833049</v>
      </c>
      <c r="J1121" s="751">
        <v>0</v>
      </c>
    </row>
    <row r="1122" spans="1:10" ht="26.4">
      <c r="A1122" s="753" t="s">
        <v>83</v>
      </c>
      <c r="B1122" s="753" t="s">
        <v>1190</v>
      </c>
      <c r="C1122" s="753"/>
      <c r="D1122" s="753"/>
      <c r="E1122" s="757" t="s">
        <v>2104</v>
      </c>
      <c r="F1122" s="751">
        <v>162471534</v>
      </c>
      <c r="G1122" s="751">
        <v>0</v>
      </c>
      <c r="H1122" s="751">
        <v>136994597</v>
      </c>
      <c r="I1122" s="751">
        <v>24477111</v>
      </c>
      <c r="J1122" s="751">
        <v>999826</v>
      </c>
    </row>
    <row r="1123" spans="1:10" ht="26.4">
      <c r="A1123" s="753" t="s">
        <v>83</v>
      </c>
      <c r="B1123" s="753" t="s">
        <v>1190</v>
      </c>
      <c r="C1123" s="753" t="s">
        <v>486</v>
      </c>
      <c r="D1123" s="753"/>
      <c r="E1123" s="757" t="s">
        <v>487</v>
      </c>
      <c r="F1123" s="751">
        <v>1428322</v>
      </c>
      <c r="G1123" s="751">
        <v>0</v>
      </c>
      <c r="H1123" s="751">
        <v>0</v>
      </c>
      <c r="I1123" s="751">
        <v>428496</v>
      </c>
      <c r="J1123" s="751">
        <v>999826</v>
      </c>
    </row>
    <row r="1124" spans="1:10" ht="26.4">
      <c r="A1124" s="753" t="s">
        <v>83</v>
      </c>
      <c r="B1124" s="753" t="s">
        <v>1190</v>
      </c>
      <c r="C1124" s="753" t="s">
        <v>486</v>
      </c>
      <c r="D1124" s="753" t="s">
        <v>488</v>
      </c>
      <c r="E1124" s="757" t="s">
        <v>795</v>
      </c>
      <c r="F1124" s="751">
        <v>1428322</v>
      </c>
      <c r="G1124" s="751">
        <v>0</v>
      </c>
      <c r="H1124" s="751">
        <v>0</v>
      </c>
      <c r="I1124" s="751">
        <v>428496</v>
      </c>
      <c r="J1124" s="751">
        <v>999826</v>
      </c>
    </row>
    <row r="1125" spans="1:10">
      <c r="A1125" s="753" t="s">
        <v>83</v>
      </c>
      <c r="B1125" s="753" t="s">
        <v>1190</v>
      </c>
      <c r="C1125" s="753" t="s">
        <v>489</v>
      </c>
      <c r="D1125" s="753"/>
      <c r="E1125" s="757" t="s">
        <v>2043</v>
      </c>
      <c r="F1125" s="751">
        <v>103464581</v>
      </c>
      <c r="G1125" s="751">
        <v>0</v>
      </c>
      <c r="H1125" s="751">
        <v>103464581</v>
      </c>
      <c r="I1125" s="751">
        <v>0</v>
      </c>
      <c r="J1125" s="751">
        <v>0</v>
      </c>
    </row>
    <row r="1126" spans="1:10" ht="52.8">
      <c r="A1126" s="753" t="s">
        <v>83</v>
      </c>
      <c r="B1126" s="753" t="s">
        <v>1190</v>
      </c>
      <c r="C1126" s="753" t="s">
        <v>489</v>
      </c>
      <c r="D1126" s="753" t="s">
        <v>491</v>
      </c>
      <c r="E1126" s="757" t="s">
        <v>2044</v>
      </c>
      <c r="F1126" s="751">
        <v>103464581</v>
      </c>
      <c r="G1126" s="751">
        <v>0</v>
      </c>
      <c r="H1126" s="751">
        <v>103464581</v>
      </c>
      <c r="I1126" s="751">
        <v>0</v>
      </c>
      <c r="J1126" s="751">
        <v>0</v>
      </c>
    </row>
    <row r="1127" spans="1:10" ht="26.4">
      <c r="A1127" s="753" t="s">
        <v>83</v>
      </c>
      <c r="B1127" s="753" t="s">
        <v>1190</v>
      </c>
      <c r="C1127" s="753" t="s">
        <v>505</v>
      </c>
      <c r="D1127" s="753"/>
      <c r="E1127" s="757" t="s">
        <v>506</v>
      </c>
      <c r="F1127" s="751">
        <v>4000000</v>
      </c>
      <c r="G1127" s="751">
        <v>0</v>
      </c>
      <c r="H1127" s="751">
        <v>4000000</v>
      </c>
      <c r="I1127" s="751">
        <v>0</v>
      </c>
      <c r="J1127" s="751">
        <v>0</v>
      </c>
    </row>
    <row r="1128" spans="1:10">
      <c r="A1128" s="753" t="s">
        <v>83</v>
      </c>
      <c r="B1128" s="753" t="s">
        <v>1190</v>
      </c>
      <c r="C1128" s="753" t="s">
        <v>505</v>
      </c>
      <c r="D1128" s="753" t="s">
        <v>829</v>
      </c>
      <c r="E1128" s="757" t="s">
        <v>830</v>
      </c>
      <c r="F1128" s="751">
        <v>3000000</v>
      </c>
      <c r="G1128" s="751">
        <v>0</v>
      </c>
      <c r="H1128" s="751">
        <v>3000000</v>
      </c>
      <c r="I1128" s="751">
        <v>0</v>
      </c>
      <c r="J1128" s="751">
        <v>0</v>
      </c>
    </row>
    <row r="1129" spans="1:10">
      <c r="A1129" s="753" t="s">
        <v>83</v>
      </c>
      <c r="B1129" s="753" t="s">
        <v>1190</v>
      </c>
      <c r="C1129" s="753" t="s">
        <v>505</v>
      </c>
      <c r="D1129" s="753" t="s">
        <v>833</v>
      </c>
      <c r="E1129" s="757" t="s">
        <v>834</v>
      </c>
      <c r="F1129" s="751">
        <v>1000000</v>
      </c>
      <c r="G1129" s="751">
        <v>0</v>
      </c>
      <c r="H1129" s="751">
        <v>1000000</v>
      </c>
      <c r="I1129" s="751">
        <v>0</v>
      </c>
      <c r="J1129" s="751">
        <v>0</v>
      </c>
    </row>
    <row r="1130" spans="1:10" ht="26.4">
      <c r="A1130" s="753" t="s">
        <v>83</v>
      </c>
      <c r="B1130" s="753" t="s">
        <v>1190</v>
      </c>
      <c r="C1130" s="753" t="s">
        <v>278</v>
      </c>
      <c r="D1130" s="753"/>
      <c r="E1130" s="757" t="s">
        <v>2063</v>
      </c>
      <c r="F1130" s="751">
        <v>43510832</v>
      </c>
      <c r="G1130" s="751">
        <v>0</v>
      </c>
      <c r="H1130" s="751">
        <v>21755415</v>
      </c>
      <c r="I1130" s="751">
        <v>21755417</v>
      </c>
      <c r="J1130" s="751">
        <v>0</v>
      </c>
    </row>
    <row r="1131" spans="1:10">
      <c r="A1131" s="753" t="s">
        <v>83</v>
      </c>
      <c r="B1131" s="753" t="s">
        <v>1190</v>
      </c>
      <c r="C1131" s="753" t="s">
        <v>278</v>
      </c>
      <c r="D1131" s="753" t="s">
        <v>279</v>
      </c>
      <c r="E1131" s="757" t="s">
        <v>2064</v>
      </c>
      <c r="F1131" s="751">
        <v>43510832</v>
      </c>
      <c r="G1131" s="751">
        <v>0</v>
      </c>
      <c r="H1131" s="751">
        <v>21755415</v>
      </c>
      <c r="I1131" s="751">
        <v>21755417</v>
      </c>
      <c r="J1131" s="751">
        <v>0</v>
      </c>
    </row>
    <row r="1132" spans="1:10">
      <c r="A1132" s="753" t="s">
        <v>83</v>
      </c>
      <c r="B1132" s="753" t="s">
        <v>1190</v>
      </c>
      <c r="C1132" s="753" t="s">
        <v>495</v>
      </c>
      <c r="D1132" s="753"/>
      <c r="E1132" s="757" t="s">
        <v>496</v>
      </c>
      <c r="F1132" s="751">
        <v>10067799</v>
      </c>
      <c r="G1132" s="751">
        <v>0</v>
      </c>
      <c r="H1132" s="751">
        <v>7774601</v>
      </c>
      <c r="I1132" s="751">
        <v>2293198</v>
      </c>
      <c r="J1132" s="751">
        <v>0</v>
      </c>
    </row>
    <row r="1133" spans="1:10" ht="26.4">
      <c r="A1133" s="753" t="s">
        <v>83</v>
      </c>
      <c r="B1133" s="753" t="s">
        <v>1190</v>
      </c>
      <c r="C1133" s="753" t="s">
        <v>495</v>
      </c>
      <c r="D1133" s="753" t="s">
        <v>847</v>
      </c>
      <c r="E1133" s="757" t="s">
        <v>848</v>
      </c>
      <c r="F1133" s="751">
        <v>878</v>
      </c>
      <c r="G1133" s="751">
        <v>0</v>
      </c>
      <c r="H1133" s="751">
        <v>878</v>
      </c>
      <c r="I1133" s="751">
        <v>0</v>
      </c>
      <c r="J1133" s="751">
        <v>0</v>
      </c>
    </row>
    <row r="1134" spans="1:10" ht="39.6">
      <c r="A1134" s="753" t="s">
        <v>83</v>
      </c>
      <c r="B1134" s="753" t="s">
        <v>1190</v>
      </c>
      <c r="C1134" s="753" t="s">
        <v>495</v>
      </c>
      <c r="D1134" s="753" t="s">
        <v>838</v>
      </c>
      <c r="E1134" s="757" t="s">
        <v>839</v>
      </c>
      <c r="F1134" s="751">
        <v>204325</v>
      </c>
      <c r="G1134" s="751">
        <v>0</v>
      </c>
      <c r="H1134" s="751">
        <v>204325</v>
      </c>
      <c r="I1134" s="751">
        <v>0</v>
      </c>
      <c r="J1134" s="751">
        <v>0</v>
      </c>
    </row>
    <row r="1135" spans="1:10" ht="52.8">
      <c r="A1135" s="753" t="s">
        <v>83</v>
      </c>
      <c r="B1135" s="753" t="s">
        <v>1190</v>
      </c>
      <c r="C1135" s="753" t="s">
        <v>495</v>
      </c>
      <c r="D1135" s="753" t="s">
        <v>813</v>
      </c>
      <c r="E1135" s="757" t="s">
        <v>2081</v>
      </c>
      <c r="F1135" s="751">
        <v>9862596</v>
      </c>
      <c r="G1135" s="751">
        <v>0</v>
      </c>
      <c r="H1135" s="751">
        <v>7569398</v>
      </c>
      <c r="I1135" s="751">
        <v>2293198</v>
      </c>
      <c r="J1135" s="751">
        <v>0</v>
      </c>
    </row>
    <row r="1136" spans="1:10" ht="26.4">
      <c r="A1136" s="753" t="s">
        <v>83</v>
      </c>
      <c r="B1136" s="753" t="s">
        <v>500</v>
      </c>
      <c r="C1136" s="753"/>
      <c r="D1136" s="753"/>
      <c r="E1136" s="757" t="s">
        <v>232</v>
      </c>
      <c r="F1136" s="751">
        <v>11891701843638</v>
      </c>
      <c r="G1136" s="751">
        <v>0</v>
      </c>
      <c r="H1136" s="751">
        <v>11891701843638</v>
      </c>
      <c r="I1136" s="751">
        <v>0</v>
      </c>
      <c r="J1136" s="751">
        <v>0</v>
      </c>
    </row>
    <row r="1137" spans="1:10" ht="26.4">
      <c r="A1137" s="753" t="s">
        <v>83</v>
      </c>
      <c r="B1137" s="753" t="s">
        <v>500</v>
      </c>
      <c r="C1137" s="753" t="s">
        <v>1263</v>
      </c>
      <c r="D1137" s="753"/>
      <c r="E1137" s="757" t="s">
        <v>1988</v>
      </c>
      <c r="F1137" s="751">
        <v>152765140139</v>
      </c>
      <c r="G1137" s="751">
        <v>0</v>
      </c>
      <c r="H1137" s="751">
        <v>152765140139</v>
      </c>
      <c r="I1137" s="751">
        <v>0</v>
      </c>
      <c r="J1137" s="751">
        <v>0</v>
      </c>
    </row>
    <row r="1138" spans="1:10" ht="26.4">
      <c r="A1138" s="753" t="s">
        <v>83</v>
      </c>
      <c r="B1138" s="753" t="s">
        <v>500</v>
      </c>
      <c r="C1138" s="753" t="s">
        <v>1263</v>
      </c>
      <c r="D1138" s="753" t="s">
        <v>1264</v>
      </c>
      <c r="E1138" s="757" t="s">
        <v>2173</v>
      </c>
      <c r="F1138" s="751">
        <v>152765140139</v>
      </c>
      <c r="G1138" s="751">
        <v>0</v>
      </c>
      <c r="H1138" s="751">
        <v>152765140139</v>
      </c>
      <c r="I1138" s="751">
        <v>0</v>
      </c>
      <c r="J1138" s="751">
        <v>0</v>
      </c>
    </row>
    <row r="1139" spans="1:10" ht="26.4">
      <c r="A1139" s="753" t="s">
        <v>83</v>
      </c>
      <c r="B1139" s="753" t="s">
        <v>500</v>
      </c>
      <c r="C1139" s="753" t="s">
        <v>579</v>
      </c>
      <c r="D1139" s="753"/>
      <c r="E1139" s="757" t="s">
        <v>2174</v>
      </c>
      <c r="F1139" s="751">
        <v>2462636914852</v>
      </c>
      <c r="G1139" s="751">
        <v>0</v>
      </c>
      <c r="H1139" s="751">
        <v>2462636914852</v>
      </c>
      <c r="I1139" s="751">
        <v>0</v>
      </c>
      <c r="J1139" s="751">
        <v>0</v>
      </c>
    </row>
    <row r="1140" spans="1:10" ht="52.8">
      <c r="A1140" s="753" t="s">
        <v>83</v>
      </c>
      <c r="B1140" s="753" t="s">
        <v>500</v>
      </c>
      <c r="C1140" s="753" t="s">
        <v>579</v>
      </c>
      <c r="D1140" s="753" t="s">
        <v>2175</v>
      </c>
      <c r="E1140" s="757" t="s">
        <v>2176</v>
      </c>
      <c r="F1140" s="751">
        <v>1293119920693</v>
      </c>
      <c r="G1140" s="751">
        <v>0</v>
      </c>
      <c r="H1140" s="751">
        <v>1293119920693</v>
      </c>
      <c r="I1140" s="751">
        <v>0</v>
      </c>
      <c r="J1140" s="751">
        <v>0</v>
      </c>
    </row>
    <row r="1141" spans="1:10" ht="66">
      <c r="A1141" s="753" t="s">
        <v>83</v>
      </c>
      <c r="B1141" s="753" t="s">
        <v>500</v>
      </c>
      <c r="C1141" s="753" t="s">
        <v>579</v>
      </c>
      <c r="D1141" s="753" t="s">
        <v>2177</v>
      </c>
      <c r="E1141" s="757" t="s">
        <v>2696</v>
      </c>
      <c r="F1141" s="751">
        <v>4220823140</v>
      </c>
      <c r="G1141" s="751">
        <v>0</v>
      </c>
      <c r="H1141" s="751">
        <v>4220823140</v>
      </c>
      <c r="I1141" s="751">
        <v>0</v>
      </c>
      <c r="J1141" s="751">
        <v>0</v>
      </c>
    </row>
    <row r="1142" spans="1:10" ht="79.2">
      <c r="A1142" s="753" t="s">
        <v>83</v>
      </c>
      <c r="B1142" s="753" t="s">
        <v>500</v>
      </c>
      <c r="C1142" s="753" t="s">
        <v>579</v>
      </c>
      <c r="D1142" s="753" t="s">
        <v>2178</v>
      </c>
      <c r="E1142" s="757" t="s">
        <v>2697</v>
      </c>
      <c r="F1142" s="751">
        <v>72043607774</v>
      </c>
      <c r="G1142" s="751">
        <v>0</v>
      </c>
      <c r="H1142" s="751">
        <v>72043607774</v>
      </c>
      <c r="I1142" s="751">
        <v>0</v>
      </c>
      <c r="J1142" s="751">
        <v>0</v>
      </c>
    </row>
    <row r="1143" spans="1:10" ht="66">
      <c r="A1143" s="753" t="s">
        <v>83</v>
      </c>
      <c r="B1143" s="753" t="s">
        <v>500</v>
      </c>
      <c r="C1143" s="753" t="s">
        <v>579</v>
      </c>
      <c r="D1143" s="753" t="s">
        <v>2179</v>
      </c>
      <c r="E1143" s="757" t="s">
        <v>1020</v>
      </c>
      <c r="F1143" s="751">
        <v>2371663189</v>
      </c>
      <c r="G1143" s="751">
        <v>0</v>
      </c>
      <c r="H1143" s="751">
        <v>2371663189</v>
      </c>
      <c r="I1143" s="751">
        <v>0</v>
      </c>
      <c r="J1143" s="751">
        <v>0</v>
      </c>
    </row>
    <row r="1144" spans="1:10" ht="52.8">
      <c r="A1144" s="753" t="s">
        <v>83</v>
      </c>
      <c r="B1144" s="753" t="s">
        <v>500</v>
      </c>
      <c r="C1144" s="753" t="s">
        <v>579</v>
      </c>
      <c r="D1144" s="753" t="s">
        <v>2180</v>
      </c>
      <c r="E1144" s="757" t="s">
        <v>2181</v>
      </c>
      <c r="F1144" s="751">
        <v>633479911658</v>
      </c>
      <c r="G1144" s="751">
        <v>0</v>
      </c>
      <c r="H1144" s="751">
        <v>633479911658</v>
      </c>
      <c r="I1144" s="751">
        <v>0</v>
      </c>
      <c r="J1144" s="751">
        <v>0</v>
      </c>
    </row>
    <row r="1145" spans="1:10" ht="26.4">
      <c r="A1145" s="753" t="s">
        <v>83</v>
      </c>
      <c r="B1145" s="753" t="s">
        <v>500</v>
      </c>
      <c r="C1145" s="753" t="s">
        <v>579</v>
      </c>
      <c r="D1145" s="753" t="s">
        <v>2182</v>
      </c>
      <c r="E1145" s="757" t="s">
        <v>945</v>
      </c>
      <c r="F1145" s="751">
        <v>457400988398</v>
      </c>
      <c r="G1145" s="751">
        <v>0</v>
      </c>
      <c r="H1145" s="751">
        <v>457400988398</v>
      </c>
      <c r="I1145" s="751">
        <v>0</v>
      </c>
      <c r="J1145" s="751">
        <v>0</v>
      </c>
    </row>
    <row r="1146" spans="1:10">
      <c r="A1146" s="753" t="s">
        <v>83</v>
      </c>
      <c r="B1146" s="753" t="s">
        <v>500</v>
      </c>
      <c r="C1146" s="753" t="s">
        <v>576</v>
      </c>
      <c r="D1146" s="753"/>
      <c r="E1146" s="757" t="s">
        <v>190</v>
      </c>
      <c r="F1146" s="751">
        <v>545099847793</v>
      </c>
      <c r="G1146" s="751">
        <v>0</v>
      </c>
      <c r="H1146" s="751">
        <v>545099847793</v>
      </c>
      <c r="I1146" s="751">
        <v>0</v>
      </c>
      <c r="J1146" s="751">
        <v>0</v>
      </c>
    </row>
    <row r="1147" spans="1:10">
      <c r="A1147" s="753" t="s">
        <v>83</v>
      </c>
      <c r="B1147" s="753" t="s">
        <v>500</v>
      </c>
      <c r="C1147" s="753" t="s">
        <v>576</v>
      </c>
      <c r="D1147" s="753" t="s">
        <v>577</v>
      </c>
      <c r="E1147" s="757" t="s">
        <v>2183</v>
      </c>
      <c r="F1147" s="751">
        <v>545099847793</v>
      </c>
      <c r="G1147" s="751">
        <v>0</v>
      </c>
      <c r="H1147" s="751">
        <v>545099847793</v>
      </c>
      <c r="I1147" s="751">
        <v>0</v>
      </c>
      <c r="J1147" s="751">
        <v>0</v>
      </c>
    </row>
    <row r="1148" spans="1:10" ht="26.4">
      <c r="A1148" s="753" t="s">
        <v>83</v>
      </c>
      <c r="B1148" s="753" t="s">
        <v>500</v>
      </c>
      <c r="C1148" s="753" t="s">
        <v>2681</v>
      </c>
      <c r="D1148" s="753"/>
      <c r="E1148" s="757" t="s">
        <v>2682</v>
      </c>
      <c r="F1148" s="751">
        <v>44349689200</v>
      </c>
      <c r="G1148" s="751">
        <v>0</v>
      </c>
      <c r="H1148" s="751">
        <v>44349689200</v>
      </c>
      <c r="I1148" s="751">
        <v>0</v>
      </c>
      <c r="J1148" s="751">
        <v>0</v>
      </c>
    </row>
    <row r="1149" spans="1:10">
      <c r="A1149" s="753" t="s">
        <v>83</v>
      </c>
      <c r="B1149" s="753" t="s">
        <v>500</v>
      </c>
      <c r="C1149" s="753" t="s">
        <v>2681</v>
      </c>
      <c r="D1149" s="753" t="s">
        <v>2683</v>
      </c>
      <c r="E1149" s="757" t="s">
        <v>143</v>
      </c>
      <c r="F1149" s="751">
        <v>44349689200</v>
      </c>
      <c r="G1149" s="751">
        <v>0</v>
      </c>
      <c r="H1149" s="751">
        <v>44349689200</v>
      </c>
      <c r="I1149" s="751">
        <v>0</v>
      </c>
      <c r="J1149" s="751">
        <v>0</v>
      </c>
    </row>
    <row r="1150" spans="1:10" ht="26.4">
      <c r="A1150" s="753" t="s">
        <v>83</v>
      </c>
      <c r="B1150" s="753" t="s">
        <v>500</v>
      </c>
      <c r="C1150" s="753" t="s">
        <v>278</v>
      </c>
      <c r="D1150" s="753"/>
      <c r="E1150" s="757" t="s">
        <v>2063</v>
      </c>
      <c r="F1150" s="751">
        <v>344137720753</v>
      </c>
      <c r="G1150" s="751">
        <v>0</v>
      </c>
      <c r="H1150" s="751">
        <v>344137720753</v>
      </c>
      <c r="I1150" s="751">
        <v>0</v>
      </c>
      <c r="J1150" s="751">
        <v>0</v>
      </c>
    </row>
    <row r="1151" spans="1:10" ht="26.4">
      <c r="A1151" s="753" t="s">
        <v>83</v>
      </c>
      <c r="B1151" s="753" t="s">
        <v>500</v>
      </c>
      <c r="C1151" s="753" t="s">
        <v>278</v>
      </c>
      <c r="D1151" s="753" t="s">
        <v>805</v>
      </c>
      <c r="E1151" s="757" t="s">
        <v>806</v>
      </c>
      <c r="F1151" s="751">
        <v>344137720753</v>
      </c>
      <c r="G1151" s="751">
        <v>0</v>
      </c>
      <c r="H1151" s="751">
        <v>344137720753</v>
      </c>
      <c r="I1151" s="751">
        <v>0</v>
      </c>
      <c r="J1151" s="751">
        <v>0</v>
      </c>
    </row>
    <row r="1152" spans="1:10">
      <c r="A1152" s="753" t="s">
        <v>83</v>
      </c>
      <c r="B1152" s="753" t="s">
        <v>500</v>
      </c>
      <c r="C1152" s="753" t="s">
        <v>507</v>
      </c>
      <c r="D1152" s="753"/>
      <c r="E1152" s="757" t="s">
        <v>2184</v>
      </c>
      <c r="F1152" s="751">
        <v>65724130000</v>
      </c>
      <c r="G1152" s="751">
        <v>0</v>
      </c>
      <c r="H1152" s="751">
        <v>65724130000</v>
      </c>
      <c r="I1152" s="751">
        <v>0</v>
      </c>
      <c r="J1152" s="751">
        <v>0</v>
      </c>
    </row>
    <row r="1153" spans="1:10">
      <c r="A1153" s="753" t="s">
        <v>83</v>
      </c>
      <c r="B1153" s="753" t="s">
        <v>500</v>
      </c>
      <c r="C1153" s="753" t="s">
        <v>507</v>
      </c>
      <c r="D1153" s="753" t="s">
        <v>508</v>
      </c>
      <c r="E1153" s="757" t="s">
        <v>143</v>
      </c>
      <c r="F1153" s="751">
        <v>65724130000</v>
      </c>
      <c r="G1153" s="751">
        <v>0</v>
      </c>
      <c r="H1153" s="751">
        <v>65724130000</v>
      </c>
      <c r="I1153" s="751">
        <v>0</v>
      </c>
      <c r="J1153" s="751">
        <v>0</v>
      </c>
    </row>
    <row r="1154" spans="1:10" ht="26.4">
      <c r="A1154" s="753" t="s">
        <v>83</v>
      </c>
      <c r="B1154" s="753" t="s">
        <v>500</v>
      </c>
      <c r="C1154" s="753" t="s">
        <v>40</v>
      </c>
      <c r="D1154" s="753"/>
      <c r="E1154" s="757" t="s">
        <v>478</v>
      </c>
      <c r="F1154" s="751">
        <v>8035402785273</v>
      </c>
      <c r="G1154" s="751">
        <v>0</v>
      </c>
      <c r="H1154" s="751">
        <v>8035402785273</v>
      </c>
      <c r="I1154" s="751">
        <v>0</v>
      </c>
      <c r="J1154" s="751">
        <v>0</v>
      </c>
    </row>
    <row r="1155" spans="1:10">
      <c r="A1155" s="753" t="s">
        <v>83</v>
      </c>
      <c r="B1155" s="753" t="s">
        <v>500</v>
      </c>
      <c r="C1155" s="753" t="s">
        <v>40</v>
      </c>
      <c r="D1155" s="753" t="s">
        <v>41</v>
      </c>
      <c r="E1155" s="757" t="s">
        <v>699</v>
      </c>
      <c r="F1155" s="751">
        <v>5012940000000</v>
      </c>
      <c r="G1155" s="751">
        <v>0</v>
      </c>
      <c r="H1155" s="751">
        <v>5012940000000</v>
      </c>
      <c r="I1155" s="751">
        <v>0</v>
      </c>
      <c r="J1155" s="751">
        <v>0</v>
      </c>
    </row>
    <row r="1156" spans="1:10" ht="26.4">
      <c r="A1156" s="753" t="s">
        <v>83</v>
      </c>
      <c r="B1156" s="753" t="s">
        <v>500</v>
      </c>
      <c r="C1156" s="753" t="s">
        <v>40</v>
      </c>
      <c r="D1156" s="753" t="s">
        <v>1191</v>
      </c>
      <c r="E1156" s="757" t="s">
        <v>1192</v>
      </c>
      <c r="F1156" s="751">
        <v>201224183146</v>
      </c>
      <c r="G1156" s="751">
        <v>0</v>
      </c>
      <c r="H1156" s="751">
        <v>201224183146</v>
      </c>
      <c r="I1156" s="751">
        <v>0</v>
      </c>
      <c r="J1156" s="751">
        <v>0</v>
      </c>
    </row>
    <row r="1157" spans="1:10" ht="26.4">
      <c r="A1157" s="753" t="s">
        <v>83</v>
      </c>
      <c r="B1157" s="753" t="s">
        <v>500</v>
      </c>
      <c r="C1157" s="753" t="s">
        <v>40</v>
      </c>
      <c r="D1157" s="753" t="s">
        <v>2847</v>
      </c>
      <c r="E1157" s="757" t="s">
        <v>2848</v>
      </c>
      <c r="F1157" s="751">
        <v>1943602127</v>
      </c>
      <c r="G1157" s="751">
        <v>0</v>
      </c>
      <c r="H1157" s="751">
        <v>1943602127</v>
      </c>
      <c r="I1157" s="751">
        <v>0</v>
      </c>
      <c r="J1157" s="751">
        <v>0</v>
      </c>
    </row>
    <row r="1158" spans="1:10" ht="26.4">
      <c r="A1158" s="753" t="s">
        <v>83</v>
      </c>
      <c r="B1158" s="753" t="s">
        <v>500</v>
      </c>
      <c r="C1158" s="753" t="s">
        <v>40</v>
      </c>
      <c r="D1158" s="753" t="s">
        <v>42</v>
      </c>
      <c r="E1158" s="757" t="s">
        <v>2185</v>
      </c>
      <c r="F1158" s="751">
        <v>2819295000000</v>
      </c>
      <c r="G1158" s="751">
        <v>0</v>
      </c>
      <c r="H1158" s="751">
        <v>2819295000000</v>
      </c>
      <c r="I1158" s="751">
        <v>0</v>
      </c>
      <c r="J1158" s="751">
        <v>0</v>
      </c>
    </row>
    <row r="1159" spans="1:10" ht="26.4">
      <c r="A1159" s="753" t="s">
        <v>83</v>
      </c>
      <c r="B1159" s="753" t="s">
        <v>500</v>
      </c>
      <c r="C1159" s="753" t="s">
        <v>402</v>
      </c>
      <c r="D1159" s="753"/>
      <c r="E1159" s="757" t="s">
        <v>2105</v>
      </c>
      <c r="F1159" s="751">
        <v>145269531713</v>
      </c>
      <c r="G1159" s="751">
        <v>0</v>
      </c>
      <c r="H1159" s="751">
        <v>145269531713</v>
      </c>
      <c r="I1159" s="751">
        <v>0</v>
      </c>
      <c r="J1159" s="751">
        <v>0</v>
      </c>
    </row>
    <row r="1160" spans="1:10" ht="26.4">
      <c r="A1160" s="753" t="s">
        <v>83</v>
      </c>
      <c r="B1160" s="753" t="s">
        <v>500</v>
      </c>
      <c r="C1160" s="753" t="s">
        <v>402</v>
      </c>
      <c r="D1160" s="753" t="s">
        <v>2709</v>
      </c>
      <c r="E1160" s="757" t="s">
        <v>2710</v>
      </c>
      <c r="F1160" s="751">
        <v>1000000000</v>
      </c>
      <c r="G1160" s="751">
        <v>0</v>
      </c>
      <c r="H1160" s="751">
        <v>1000000000</v>
      </c>
      <c r="I1160" s="751">
        <v>0</v>
      </c>
      <c r="J1160" s="751">
        <v>0</v>
      </c>
    </row>
    <row r="1161" spans="1:10" ht="39.6">
      <c r="A1161" s="753" t="s">
        <v>83</v>
      </c>
      <c r="B1161" s="753" t="s">
        <v>500</v>
      </c>
      <c r="C1161" s="753" t="s">
        <v>402</v>
      </c>
      <c r="D1161" s="753" t="s">
        <v>814</v>
      </c>
      <c r="E1161" s="757" t="s">
        <v>2106</v>
      </c>
      <c r="F1161" s="751">
        <v>139236126891</v>
      </c>
      <c r="G1161" s="751">
        <v>0</v>
      </c>
      <c r="H1161" s="751">
        <v>139236126891</v>
      </c>
      <c r="I1161" s="751">
        <v>0</v>
      </c>
      <c r="J1161" s="751">
        <v>0</v>
      </c>
    </row>
    <row r="1162" spans="1:10">
      <c r="A1162" s="753" t="s">
        <v>83</v>
      </c>
      <c r="B1162" s="753" t="s">
        <v>500</v>
      </c>
      <c r="C1162" s="753" t="s">
        <v>402</v>
      </c>
      <c r="D1162" s="753" t="s">
        <v>403</v>
      </c>
      <c r="E1162" s="757" t="s">
        <v>143</v>
      </c>
      <c r="F1162" s="751">
        <v>5033404822</v>
      </c>
      <c r="G1162" s="751">
        <v>0</v>
      </c>
      <c r="H1162" s="751">
        <v>5033404822</v>
      </c>
      <c r="I1162" s="751">
        <v>0</v>
      </c>
      <c r="J1162" s="751">
        <v>0</v>
      </c>
    </row>
    <row r="1163" spans="1:10">
      <c r="A1163" s="753" t="s">
        <v>83</v>
      </c>
      <c r="B1163" s="753" t="s">
        <v>500</v>
      </c>
      <c r="C1163" s="753" t="s">
        <v>2884</v>
      </c>
      <c r="D1163" s="753"/>
      <c r="E1163" s="757" t="s">
        <v>2885</v>
      </c>
      <c r="F1163" s="751">
        <v>70000000000</v>
      </c>
      <c r="G1163" s="751">
        <v>0</v>
      </c>
      <c r="H1163" s="751">
        <v>70000000000</v>
      </c>
      <c r="I1163" s="751">
        <v>0</v>
      </c>
      <c r="J1163" s="751">
        <v>0</v>
      </c>
    </row>
    <row r="1164" spans="1:10">
      <c r="A1164" s="753" t="s">
        <v>83</v>
      </c>
      <c r="B1164" s="753" t="s">
        <v>500</v>
      </c>
      <c r="C1164" s="753" t="s">
        <v>2884</v>
      </c>
      <c r="D1164" s="753" t="s">
        <v>2886</v>
      </c>
      <c r="E1164" s="757" t="s">
        <v>2887</v>
      </c>
      <c r="F1164" s="751">
        <v>70000000000</v>
      </c>
      <c r="G1164" s="751">
        <v>0</v>
      </c>
      <c r="H1164" s="751">
        <v>70000000000</v>
      </c>
      <c r="I1164" s="751">
        <v>0</v>
      </c>
      <c r="J1164" s="751">
        <v>0</v>
      </c>
    </row>
    <row r="1165" spans="1:10">
      <c r="A1165" s="753" t="s">
        <v>83</v>
      </c>
      <c r="B1165" s="753" t="s">
        <v>500</v>
      </c>
      <c r="C1165" s="753" t="s">
        <v>43</v>
      </c>
      <c r="D1165" s="753"/>
      <c r="E1165" s="757" t="s">
        <v>2186</v>
      </c>
      <c r="F1165" s="751">
        <v>118105127</v>
      </c>
      <c r="G1165" s="751">
        <v>0</v>
      </c>
      <c r="H1165" s="751">
        <v>118105127</v>
      </c>
      <c r="I1165" s="751">
        <v>0</v>
      </c>
      <c r="J1165" s="751">
        <v>0</v>
      </c>
    </row>
    <row r="1166" spans="1:10">
      <c r="A1166" s="753" t="s">
        <v>83</v>
      </c>
      <c r="B1166" s="753" t="s">
        <v>500</v>
      </c>
      <c r="C1166" s="753" t="s">
        <v>43</v>
      </c>
      <c r="D1166" s="753" t="s">
        <v>44</v>
      </c>
      <c r="E1166" s="757" t="s">
        <v>2186</v>
      </c>
      <c r="F1166" s="751">
        <v>118105127</v>
      </c>
      <c r="G1166" s="751">
        <v>0</v>
      </c>
      <c r="H1166" s="751">
        <v>118105127</v>
      </c>
      <c r="I1166" s="751">
        <v>0</v>
      </c>
      <c r="J1166" s="751">
        <v>0</v>
      </c>
    </row>
    <row r="1167" spans="1:10" ht="26.4">
      <c r="A1167" s="753" t="s">
        <v>83</v>
      </c>
      <c r="B1167" s="753" t="s">
        <v>500</v>
      </c>
      <c r="C1167" s="753" t="s">
        <v>2698</v>
      </c>
      <c r="D1167" s="753"/>
      <c r="E1167" s="757" t="s">
        <v>2699</v>
      </c>
      <c r="F1167" s="751">
        <v>25000000000</v>
      </c>
      <c r="G1167" s="751">
        <v>0</v>
      </c>
      <c r="H1167" s="751">
        <v>25000000000</v>
      </c>
      <c r="I1167" s="751">
        <v>0</v>
      </c>
      <c r="J1167" s="751">
        <v>0</v>
      </c>
    </row>
    <row r="1168" spans="1:10" ht="26.4">
      <c r="A1168" s="753" t="s">
        <v>83</v>
      </c>
      <c r="B1168" s="753" t="s">
        <v>500</v>
      </c>
      <c r="C1168" s="753" t="s">
        <v>2698</v>
      </c>
      <c r="D1168" s="753" t="s">
        <v>2700</v>
      </c>
      <c r="E1168" s="757" t="s">
        <v>2699</v>
      </c>
      <c r="F1168" s="751">
        <v>25000000000</v>
      </c>
      <c r="G1168" s="751">
        <v>0</v>
      </c>
      <c r="H1168" s="751">
        <v>25000000000</v>
      </c>
      <c r="I1168" s="751">
        <v>0</v>
      </c>
      <c r="J1168" s="751">
        <v>0</v>
      </c>
    </row>
    <row r="1169" spans="1:10">
      <c r="A1169" s="753" t="s">
        <v>83</v>
      </c>
      <c r="B1169" s="753" t="s">
        <v>500</v>
      </c>
      <c r="C1169" s="753" t="s">
        <v>2701</v>
      </c>
      <c r="D1169" s="753"/>
      <c r="E1169" s="757" t="s">
        <v>2702</v>
      </c>
      <c r="F1169" s="751">
        <v>1197978788</v>
      </c>
      <c r="G1169" s="751">
        <v>0</v>
      </c>
      <c r="H1169" s="751">
        <v>1197978788</v>
      </c>
      <c r="I1169" s="751">
        <v>0</v>
      </c>
      <c r="J1169" s="751">
        <v>0</v>
      </c>
    </row>
    <row r="1170" spans="1:10">
      <c r="A1170" s="753" t="s">
        <v>83</v>
      </c>
      <c r="B1170" s="753" t="s">
        <v>500</v>
      </c>
      <c r="C1170" s="753" t="s">
        <v>2701</v>
      </c>
      <c r="D1170" s="753" t="s">
        <v>2703</v>
      </c>
      <c r="E1170" s="757" t="s">
        <v>2704</v>
      </c>
      <c r="F1170" s="751">
        <v>1197978788</v>
      </c>
      <c r="G1170" s="751">
        <v>0</v>
      </c>
      <c r="H1170" s="751">
        <v>1197978788</v>
      </c>
      <c r="I1170" s="751">
        <v>0</v>
      </c>
      <c r="J1170" s="751">
        <v>0</v>
      </c>
    </row>
    <row r="1171" spans="1:10">
      <c r="A1171" s="753" t="s">
        <v>83</v>
      </c>
      <c r="B1171" s="753" t="s">
        <v>1193</v>
      </c>
      <c r="C1171" s="753"/>
      <c r="D1171" s="753"/>
      <c r="E1171" s="757" t="s">
        <v>1123</v>
      </c>
      <c r="F1171" s="751">
        <v>1377990409</v>
      </c>
      <c r="G1171" s="751">
        <v>61989058</v>
      </c>
      <c r="H1171" s="751">
        <v>1316001351</v>
      </c>
      <c r="I1171" s="751">
        <v>0</v>
      </c>
      <c r="J1171" s="751">
        <v>0</v>
      </c>
    </row>
    <row r="1172" spans="1:10">
      <c r="A1172" s="753" t="s">
        <v>83</v>
      </c>
      <c r="B1172" s="753" t="s">
        <v>1193</v>
      </c>
      <c r="C1172" s="753" t="s">
        <v>289</v>
      </c>
      <c r="D1172" s="753"/>
      <c r="E1172" s="757" t="s">
        <v>194</v>
      </c>
      <c r="F1172" s="751">
        <v>478429347</v>
      </c>
      <c r="G1172" s="751">
        <v>0</v>
      </c>
      <c r="H1172" s="751">
        <v>478429347</v>
      </c>
      <c r="I1172" s="751">
        <v>0</v>
      </c>
      <c r="J1172" s="751">
        <v>0</v>
      </c>
    </row>
    <row r="1173" spans="1:10" ht="52.8">
      <c r="A1173" s="753" t="s">
        <v>83</v>
      </c>
      <c r="B1173" s="753" t="s">
        <v>1193</v>
      </c>
      <c r="C1173" s="753" t="s">
        <v>289</v>
      </c>
      <c r="D1173" s="753" t="s">
        <v>482</v>
      </c>
      <c r="E1173" s="757" t="s">
        <v>2042</v>
      </c>
      <c r="F1173" s="751">
        <v>478429347</v>
      </c>
      <c r="G1173" s="751">
        <v>0</v>
      </c>
      <c r="H1173" s="751">
        <v>478429347</v>
      </c>
      <c r="I1173" s="751">
        <v>0</v>
      </c>
      <c r="J1173" s="751">
        <v>0</v>
      </c>
    </row>
    <row r="1174" spans="1:10">
      <c r="A1174" s="753" t="s">
        <v>83</v>
      </c>
      <c r="B1174" s="753" t="s">
        <v>1193</v>
      </c>
      <c r="C1174" s="753" t="s">
        <v>489</v>
      </c>
      <c r="D1174" s="753"/>
      <c r="E1174" s="757" t="s">
        <v>2043</v>
      </c>
      <c r="F1174" s="751">
        <v>831409486</v>
      </c>
      <c r="G1174" s="751">
        <v>4131360</v>
      </c>
      <c r="H1174" s="751">
        <v>827278126</v>
      </c>
      <c r="I1174" s="751">
        <v>0</v>
      </c>
      <c r="J1174" s="751">
        <v>0</v>
      </c>
    </row>
    <row r="1175" spans="1:10" ht="52.8">
      <c r="A1175" s="753" t="s">
        <v>83</v>
      </c>
      <c r="B1175" s="753" t="s">
        <v>1193</v>
      </c>
      <c r="C1175" s="753" t="s">
        <v>489</v>
      </c>
      <c r="D1175" s="753" t="s">
        <v>491</v>
      </c>
      <c r="E1175" s="757" t="s">
        <v>2044</v>
      </c>
      <c r="F1175" s="751">
        <v>827278126</v>
      </c>
      <c r="G1175" s="751">
        <v>0</v>
      </c>
      <c r="H1175" s="751">
        <v>827278126</v>
      </c>
      <c r="I1175" s="751">
        <v>0</v>
      </c>
      <c r="J1175" s="751">
        <v>0</v>
      </c>
    </row>
    <row r="1176" spans="1:10" ht="26.4">
      <c r="A1176" s="753" t="s">
        <v>83</v>
      </c>
      <c r="B1176" s="753" t="s">
        <v>1193</v>
      </c>
      <c r="C1176" s="753" t="s">
        <v>489</v>
      </c>
      <c r="D1176" s="753" t="s">
        <v>1172</v>
      </c>
      <c r="E1176" s="757" t="s">
        <v>2100</v>
      </c>
      <c r="F1176" s="751">
        <v>4131360</v>
      </c>
      <c r="G1176" s="751">
        <v>4131360</v>
      </c>
      <c r="H1176" s="751">
        <v>0</v>
      </c>
      <c r="I1176" s="751">
        <v>0</v>
      </c>
      <c r="J1176" s="751">
        <v>0</v>
      </c>
    </row>
    <row r="1177" spans="1:10">
      <c r="A1177" s="753" t="s">
        <v>83</v>
      </c>
      <c r="B1177" s="753" t="s">
        <v>1193</v>
      </c>
      <c r="C1177" s="753" t="s">
        <v>1176</v>
      </c>
      <c r="D1177" s="753"/>
      <c r="E1177" s="757" t="s">
        <v>475</v>
      </c>
      <c r="F1177" s="751">
        <v>41311254</v>
      </c>
      <c r="G1177" s="751">
        <v>41311254</v>
      </c>
      <c r="H1177" s="751">
        <v>0</v>
      </c>
      <c r="I1177" s="751">
        <v>0</v>
      </c>
      <c r="J1177" s="751">
        <v>0</v>
      </c>
    </row>
    <row r="1178" spans="1:10">
      <c r="A1178" s="753" t="s">
        <v>83</v>
      </c>
      <c r="B1178" s="753" t="s">
        <v>1193</v>
      </c>
      <c r="C1178" s="753" t="s">
        <v>1176</v>
      </c>
      <c r="D1178" s="753" t="s">
        <v>1177</v>
      </c>
      <c r="E1178" s="757" t="s">
        <v>475</v>
      </c>
      <c r="F1178" s="751">
        <v>41311254</v>
      </c>
      <c r="G1178" s="751">
        <v>41311254</v>
      </c>
      <c r="H1178" s="751">
        <v>0</v>
      </c>
      <c r="I1178" s="751">
        <v>0</v>
      </c>
      <c r="J1178" s="751">
        <v>0</v>
      </c>
    </row>
    <row r="1179" spans="1:10" ht="26.4">
      <c r="A1179" s="753" t="s">
        <v>83</v>
      </c>
      <c r="B1179" s="753" t="s">
        <v>1193</v>
      </c>
      <c r="C1179" s="753" t="s">
        <v>505</v>
      </c>
      <c r="D1179" s="753"/>
      <c r="E1179" s="757" t="s">
        <v>506</v>
      </c>
      <c r="F1179" s="751">
        <v>3000000</v>
      </c>
      <c r="G1179" s="751">
        <v>0</v>
      </c>
      <c r="H1179" s="751">
        <v>3000000</v>
      </c>
      <c r="I1179" s="751">
        <v>0</v>
      </c>
      <c r="J1179" s="751">
        <v>0</v>
      </c>
    </row>
    <row r="1180" spans="1:10">
      <c r="A1180" s="753" t="s">
        <v>83</v>
      </c>
      <c r="B1180" s="753" t="s">
        <v>1193</v>
      </c>
      <c r="C1180" s="753" t="s">
        <v>505</v>
      </c>
      <c r="D1180" s="753" t="s">
        <v>831</v>
      </c>
      <c r="E1180" s="757" t="s">
        <v>832</v>
      </c>
      <c r="F1180" s="751">
        <v>2000000</v>
      </c>
      <c r="G1180" s="751">
        <v>0</v>
      </c>
      <c r="H1180" s="751">
        <v>2000000</v>
      </c>
      <c r="I1180" s="751">
        <v>0</v>
      </c>
      <c r="J1180" s="751">
        <v>0</v>
      </c>
    </row>
    <row r="1181" spans="1:10">
      <c r="A1181" s="753" t="s">
        <v>83</v>
      </c>
      <c r="B1181" s="753" t="s">
        <v>1193</v>
      </c>
      <c r="C1181" s="753" t="s">
        <v>505</v>
      </c>
      <c r="D1181" s="753" t="s">
        <v>833</v>
      </c>
      <c r="E1181" s="757" t="s">
        <v>834</v>
      </c>
      <c r="F1181" s="751">
        <v>1000000</v>
      </c>
      <c r="G1181" s="751">
        <v>0</v>
      </c>
      <c r="H1181" s="751">
        <v>1000000</v>
      </c>
      <c r="I1181" s="751">
        <v>0</v>
      </c>
      <c r="J1181" s="751">
        <v>0</v>
      </c>
    </row>
    <row r="1182" spans="1:10">
      <c r="A1182" s="753" t="s">
        <v>83</v>
      </c>
      <c r="B1182" s="753" t="s">
        <v>1193</v>
      </c>
      <c r="C1182" s="753" t="s">
        <v>265</v>
      </c>
      <c r="D1182" s="753"/>
      <c r="E1182" s="757" t="s">
        <v>266</v>
      </c>
      <c r="F1182" s="751">
        <v>4544308</v>
      </c>
      <c r="G1182" s="751">
        <v>4544308</v>
      </c>
      <c r="H1182" s="751">
        <v>0</v>
      </c>
      <c r="I1182" s="751">
        <v>0</v>
      </c>
      <c r="J1182" s="751">
        <v>0</v>
      </c>
    </row>
    <row r="1183" spans="1:10" ht="52.8">
      <c r="A1183" s="753" t="s">
        <v>83</v>
      </c>
      <c r="B1183" s="753" t="s">
        <v>1193</v>
      </c>
      <c r="C1183" s="753" t="s">
        <v>265</v>
      </c>
      <c r="D1183" s="753" t="s">
        <v>1121</v>
      </c>
      <c r="E1183" s="757" t="s">
        <v>2101</v>
      </c>
      <c r="F1183" s="751">
        <v>4544308</v>
      </c>
      <c r="G1183" s="751">
        <v>4544308</v>
      </c>
      <c r="H1183" s="751">
        <v>0</v>
      </c>
      <c r="I1183" s="751">
        <v>0</v>
      </c>
      <c r="J1183" s="751">
        <v>0</v>
      </c>
    </row>
    <row r="1184" spans="1:10">
      <c r="A1184" s="753" t="s">
        <v>83</v>
      </c>
      <c r="B1184" s="753" t="s">
        <v>1193</v>
      </c>
      <c r="C1184" s="753" t="s">
        <v>495</v>
      </c>
      <c r="D1184" s="753"/>
      <c r="E1184" s="757" t="s">
        <v>496</v>
      </c>
      <c r="F1184" s="751">
        <v>19296014</v>
      </c>
      <c r="G1184" s="751">
        <v>12002136</v>
      </c>
      <c r="H1184" s="751">
        <v>7293878</v>
      </c>
      <c r="I1184" s="751">
        <v>0</v>
      </c>
      <c r="J1184" s="751">
        <v>0</v>
      </c>
    </row>
    <row r="1185" spans="1:10" ht="66">
      <c r="A1185" s="753" t="s">
        <v>83</v>
      </c>
      <c r="B1185" s="753" t="s">
        <v>1193</v>
      </c>
      <c r="C1185" s="753" t="s">
        <v>495</v>
      </c>
      <c r="D1185" s="753" t="s">
        <v>836</v>
      </c>
      <c r="E1185" s="757" t="s">
        <v>837</v>
      </c>
      <c r="F1185" s="751">
        <v>7293878</v>
      </c>
      <c r="G1185" s="751">
        <v>0</v>
      </c>
      <c r="H1185" s="751">
        <v>7293878</v>
      </c>
      <c r="I1185" s="751">
        <v>0</v>
      </c>
      <c r="J1185" s="751">
        <v>0</v>
      </c>
    </row>
    <row r="1186" spans="1:10" ht="26.4">
      <c r="A1186" s="753" t="s">
        <v>83</v>
      </c>
      <c r="B1186" s="753" t="s">
        <v>1193</v>
      </c>
      <c r="C1186" s="753" t="s">
        <v>495</v>
      </c>
      <c r="D1186" s="753" t="s">
        <v>1180</v>
      </c>
      <c r="E1186" s="757" t="s">
        <v>2163</v>
      </c>
      <c r="F1186" s="751">
        <v>1091267</v>
      </c>
      <c r="G1186" s="751">
        <v>1091267</v>
      </c>
      <c r="H1186" s="751">
        <v>0</v>
      </c>
      <c r="I1186" s="751">
        <v>0</v>
      </c>
      <c r="J1186" s="751">
        <v>0</v>
      </c>
    </row>
    <row r="1187" spans="1:10">
      <c r="A1187" s="753" t="s">
        <v>83</v>
      </c>
      <c r="B1187" s="753" t="s">
        <v>1193</v>
      </c>
      <c r="C1187" s="753" t="s">
        <v>495</v>
      </c>
      <c r="D1187" s="753" t="s">
        <v>1183</v>
      </c>
      <c r="E1187" s="757" t="s">
        <v>1184</v>
      </c>
      <c r="F1187" s="751">
        <v>10910869</v>
      </c>
      <c r="G1187" s="751">
        <v>10910869</v>
      </c>
      <c r="H1187" s="751">
        <v>0</v>
      </c>
      <c r="I1187" s="751">
        <v>0</v>
      </c>
      <c r="J1187" s="751">
        <v>0</v>
      </c>
    </row>
    <row r="1188" spans="1:10">
      <c r="A1188" s="753" t="s">
        <v>83</v>
      </c>
      <c r="B1188" s="753" t="s">
        <v>25</v>
      </c>
      <c r="C1188" s="753"/>
      <c r="D1188" s="753"/>
      <c r="E1188" s="757" t="s">
        <v>1194</v>
      </c>
      <c r="F1188" s="751">
        <v>33771700159</v>
      </c>
      <c r="G1188" s="751">
        <v>0</v>
      </c>
      <c r="H1188" s="751">
        <v>33771700159</v>
      </c>
      <c r="I1188" s="751">
        <v>0</v>
      </c>
      <c r="J1188" s="751">
        <v>0</v>
      </c>
    </row>
    <row r="1189" spans="1:10">
      <c r="A1189" s="753" t="s">
        <v>83</v>
      </c>
      <c r="B1189" s="753" t="s">
        <v>25</v>
      </c>
      <c r="C1189" s="753" t="s">
        <v>289</v>
      </c>
      <c r="D1189" s="753"/>
      <c r="E1189" s="757" t="s">
        <v>194</v>
      </c>
      <c r="F1189" s="751">
        <v>23004437943</v>
      </c>
      <c r="G1189" s="751">
        <v>0</v>
      </c>
      <c r="H1189" s="751">
        <v>23004437943</v>
      </c>
      <c r="I1189" s="751">
        <v>0</v>
      </c>
      <c r="J1189" s="751">
        <v>0</v>
      </c>
    </row>
    <row r="1190" spans="1:10" ht="52.8">
      <c r="A1190" s="753" t="s">
        <v>83</v>
      </c>
      <c r="B1190" s="753" t="s">
        <v>25</v>
      </c>
      <c r="C1190" s="753" t="s">
        <v>289</v>
      </c>
      <c r="D1190" s="753" t="s">
        <v>482</v>
      </c>
      <c r="E1190" s="757" t="s">
        <v>2042</v>
      </c>
      <c r="F1190" s="751">
        <v>23004437943</v>
      </c>
      <c r="G1190" s="751">
        <v>0</v>
      </c>
      <c r="H1190" s="751">
        <v>23004437943</v>
      </c>
      <c r="I1190" s="751">
        <v>0</v>
      </c>
      <c r="J1190" s="751">
        <v>0</v>
      </c>
    </row>
    <row r="1191" spans="1:10">
      <c r="A1191" s="753" t="s">
        <v>83</v>
      </c>
      <c r="B1191" s="753" t="s">
        <v>25</v>
      </c>
      <c r="C1191" s="753" t="s">
        <v>489</v>
      </c>
      <c r="D1191" s="753"/>
      <c r="E1191" s="757" t="s">
        <v>2043</v>
      </c>
      <c r="F1191" s="751">
        <v>10766151801</v>
      </c>
      <c r="G1191" s="751">
        <v>0</v>
      </c>
      <c r="H1191" s="751">
        <v>10766151801</v>
      </c>
      <c r="I1191" s="751">
        <v>0</v>
      </c>
      <c r="J1191" s="751">
        <v>0</v>
      </c>
    </row>
    <row r="1192" spans="1:10" ht="52.8">
      <c r="A1192" s="753" t="s">
        <v>83</v>
      </c>
      <c r="B1192" s="753" t="s">
        <v>25</v>
      </c>
      <c r="C1192" s="753" t="s">
        <v>489</v>
      </c>
      <c r="D1192" s="753" t="s">
        <v>491</v>
      </c>
      <c r="E1192" s="757" t="s">
        <v>2044</v>
      </c>
      <c r="F1192" s="751">
        <v>10766151801</v>
      </c>
      <c r="G1192" s="751">
        <v>0</v>
      </c>
      <c r="H1192" s="751">
        <v>10766151801</v>
      </c>
      <c r="I1192" s="751">
        <v>0</v>
      </c>
      <c r="J1192" s="751">
        <v>0</v>
      </c>
    </row>
    <row r="1193" spans="1:10">
      <c r="A1193" s="753" t="s">
        <v>83</v>
      </c>
      <c r="B1193" s="753" t="s">
        <v>25</v>
      </c>
      <c r="C1193" s="753" t="s">
        <v>495</v>
      </c>
      <c r="D1193" s="753"/>
      <c r="E1193" s="757" t="s">
        <v>496</v>
      </c>
      <c r="F1193" s="751">
        <v>1110415</v>
      </c>
      <c r="G1193" s="751">
        <v>0</v>
      </c>
      <c r="H1193" s="751">
        <v>1110415</v>
      </c>
      <c r="I1193" s="751">
        <v>0</v>
      </c>
      <c r="J1193" s="751">
        <v>0</v>
      </c>
    </row>
    <row r="1194" spans="1:10" ht="66">
      <c r="A1194" s="753" t="s">
        <v>83</v>
      </c>
      <c r="B1194" s="753" t="s">
        <v>25</v>
      </c>
      <c r="C1194" s="753" t="s">
        <v>495</v>
      </c>
      <c r="D1194" s="753" t="s">
        <v>836</v>
      </c>
      <c r="E1194" s="757" t="s">
        <v>837</v>
      </c>
      <c r="F1194" s="751">
        <v>539580</v>
      </c>
      <c r="G1194" s="751">
        <v>0</v>
      </c>
      <c r="H1194" s="751">
        <v>539580</v>
      </c>
      <c r="I1194" s="751">
        <v>0</v>
      </c>
      <c r="J1194" s="751">
        <v>0</v>
      </c>
    </row>
    <row r="1195" spans="1:10" ht="39.6">
      <c r="A1195" s="753" t="s">
        <v>83</v>
      </c>
      <c r="B1195" s="753" t="s">
        <v>25</v>
      </c>
      <c r="C1195" s="753" t="s">
        <v>495</v>
      </c>
      <c r="D1195" s="753" t="s">
        <v>838</v>
      </c>
      <c r="E1195" s="757" t="s">
        <v>839</v>
      </c>
      <c r="F1195" s="751">
        <v>570835</v>
      </c>
      <c r="G1195" s="751">
        <v>0</v>
      </c>
      <c r="H1195" s="751">
        <v>570835</v>
      </c>
      <c r="I1195" s="751">
        <v>0</v>
      </c>
      <c r="J1195" s="751">
        <v>0</v>
      </c>
    </row>
    <row r="1196" spans="1:10" ht="26.4">
      <c r="A1196" s="753" t="s">
        <v>83</v>
      </c>
      <c r="B1196" s="753" t="s">
        <v>1195</v>
      </c>
      <c r="C1196" s="753"/>
      <c r="D1196" s="753"/>
      <c r="E1196" s="757" t="s">
        <v>1196</v>
      </c>
      <c r="F1196" s="751">
        <v>14356576911</v>
      </c>
      <c r="G1196" s="751">
        <v>14356576911</v>
      </c>
      <c r="H1196" s="751">
        <v>0</v>
      </c>
      <c r="I1196" s="751">
        <v>0</v>
      </c>
      <c r="J1196" s="751">
        <v>0</v>
      </c>
    </row>
    <row r="1197" spans="1:10">
      <c r="A1197" s="753" t="s">
        <v>83</v>
      </c>
      <c r="B1197" s="753" t="s">
        <v>1195</v>
      </c>
      <c r="C1197" s="753" t="s">
        <v>489</v>
      </c>
      <c r="D1197" s="753"/>
      <c r="E1197" s="757" t="s">
        <v>2043</v>
      </c>
      <c r="F1197" s="751">
        <v>14250825111</v>
      </c>
      <c r="G1197" s="751">
        <v>14250825111</v>
      </c>
      <c r="H1197" s="751">
        <v>0</v>
      </c>
      <c r="I1197" s="751">
        <v>0</v>
      </c>
      <c r="J1197" s="751">
        <v>0</v>
      </c>
    </row>
    <row r="1198" spans="1:10" ht="26.4">
      <c r="A1198" s="753" t="s">
        <v>83</v>
      </c>
      <c r="B1198" s="753" t="s">
        <v>1195</v>
      </c>
      <c r="C1198" s="753" t="s">
        <v>489</v>
      </c>
      <c r="D1198" s="753" t="s">
        <v>1172</v>
      </c>
      <c r="E1198" s="757" t="s">
        <v>2100</v>
      </c>
      <c r="F1198" s="751">
        <v>14250825111</v>
      </c>
      <c r="G1198" s="751">
        <v>14250825111</v>
      </c>
      <c r="H1198" s="751">
        <v>0</v>
      </c>
      <c r="I1198" s="751">
        <v>0</v>
      </c>
      <c r="J1198" s="751">
        <v>0</v>
      </c>
    </row>
    <row r="1199" spans="1:10">
      <c r="A1199" s="753" t="s">
        <v>83</v>
      </c>
      <c r="B1199" s="753" t="s">
        <v>1195</v>
      </c>
      <c r="C1199" s="753" t="s">
        <v>1176</v>
      </c>
      <c r="D1199" s="753"/>
      <c r="E1199" s="757" t="s">
        <v>475</v>
      </c>
      <c r="F1199" s="751">
        <v>105751800</v>
      </c>
      <c r="G1199" s="751">
        <v>105751800</v>
      </c>
      <c r="H1199" s="751">
        <v>0</v>
      </c>
      <c r="I1199" s="751">
        <v>0</v>
      </c>
      <c r="J1199" s="751">
        <v>0</v>
      </c>
    </row>
    <row r="1200" spans="1:10">
      <c r="A1200" s="753" t="s">
        <v>83</v>
      </c>
      <c r="B1200" s="753" t="s">
        <v>1195</v>
      </c>
      <c r="C1200" s="753" t="s">
        <v>1176</v>
      </c>
      <c r="D1200" s="753" t="s">
        <v>1177</v>
      </c>
      <c r="E1200" s="757" t="s">
        <v>475</v>
      </c>
      <c r="F1200" s="751">
        <v>105751800</v>
      </c>
      <c r="G1200" s="751">
        <v>105751800</v>
      </c>
      <c r="H1200" s="751">
        <v>0</v>
      </c>
      <c r="I1200" s="751">
        <v>0</v>
      </c>
      <c r="J1200" s="751">
        <v>0</v>
      </c>
    </row>
    <row r="1201" spans="1:10" ht="66">
      <c r="A1201" s="753" t="s">
        <v>83</v>
      </c>
      <c r="B1201" s="753" t="s">
        <v>501</v>
      </c>
      <c r="C1201" s="753"/>
      <c r="D1201" s="753"/>
      <c r="E1201" s="757" t="s">
        <v>2007</v>
      </c>
      <c r="F1201" s="751">
        <v>22531345289</v>
      </c>
      <c r="G1201" s="751">
        <v>8705760</v>
      </c>
      <c r="H1201" s="751">
        <v>19286984311</v>
      </c>
      <c r="I1201" s="751">
        <v>3214836261</v>
      </c>
      <c r="J1201" s="751">
        <v>20818957</v>
      </c>
    </row>
    <row r="1202" spans="1:10">
      <c r="A1202" s="753" t="s">
        <v>83</v>
      </c>
      <c r="B1202" s="753" t="s">
        <v>501</v>
      </c>
      <c r="C1202" s="753" t="s">
        <v>289</v>
      </c>
      <c r="D1202" s="753"/>
      <c r="E1202" s="757" t="s">
        <v>194</v>
      </c>
      <c r="F1202" s="751">
        <v>838951632</v>
      </c>
      <c r="G1202" s="751">
        <v>0</v>
      </c>
      <c r="H1202" s="751">
        <v>838951632</v>
      </c>
      <c r="I1202" s="751">
        <v>0</v>
      </c>
      <c r="J1202" s="751">
        <v>0</v>
      </c>
    </row>
    <row r="1203" spans="1:10" ht="52.8">
      <c r="A1203" s="753" t="s">
        <v>83</v>
      </c>
      <c r="B1203" s="753" t="s">
        <v>501</v>
      </c>
      <c r="C1203" s="753" t="s">
        <v>289</v>
      </c>
      <c r="D1203" s="753" t="s">
        <v>482</v>
      </c>
      <c r="E1203" s="757" t="s">
        <v>2042</v>
      </c>
      <c r="F1203" s="751">
        <v>527349922</v>
      </c>
      <c r="G1203" s="751">
        <v>0</v>
      </c>
      <c r="H1203" s="751">
        <v>527349922</v>
      </c>
      <c r="I1203" s="751">
        <v>0</v>
      </c>
      <c r="J1203" s="751">
        <v>0</v>
      </c>
    </row>
    <row r="1204" spans="1:10" ht="26.4">
      <c r="A1204" s="753" t="s">
        <v>83</v>
      </c>
      <c r="B1204" s="753" t="s">
        <v>501</v>
      </c>
      <c r="C1204" s="753" t="s">
        <v>289</v>
      </c>
      <c r="D1204" s="753" t="s">
        <v>1145</v>
      </c>
      <c r="E1204" s="757" t="s">
        <v>1146</v>
      </c>
      <c r="F1204" s="751">
        <v>311601710</v>
      </c>
      <c r="G1204" s="751">
        <v>0</v>
      </c>
      <c r="H1204" s="751">
        <v>311601710</v>
      </c>
      <c r="I1204" s="751">
        <v>0</v>
      </c>
      <c r="J1204" s="751">
        <v>0</v>
      </c>
    </row>
    <row r="1205" spans="1:10">
      <c r="A1205" s="753" t="s">
        <v>83</v>
      </c>
      <c r="B1205" s="753" t="s">
        <v>501</v>
      </c>
      <c r="C1205" s="753" t="s">
        <v>1198</v>
      </c>
      <c r="D1205" s="753"/>
      <c r="E1205" s="757" t="s">
        <v>1199</v>
      </c>
      <c r="F1205" s="751">
        <v>1693543013</v>
      </c>
      <c r="G1205" s="751">
        <v>0</v>
      </c>
      <c r="H1205" s="751">
        <v>1693543013</v>
      </c>
      <c r="I1205" s="751">
        <v>0</v>
      </c>
      <c r="J1205" s="751">
        <v>0</v>
      </c>
    </row>
    <row r="1206" spans="1:10" ht="39.6">
      <c r="A1206" s="753" t="s">
        <v>83</v>
      </c>
      <c r="B1206" s="753" t="s">
        <v>501</v>
      </c>
      <c r="C1206" s="753" t="s">
        <v>1198</v>
      </c>
      <c r="D1206" s="753" t="s">
        <v>2187</v>
      </c>
      <c r="E1206" s="757" t="s">
        <v>2188</v>
      </c>
      <c r="F1206" s="751">
        <v>1133417513</v>
      </c>
      <c r="G1206" s="751">
        <v>0</v>
      </c>
      <c r="H1206" s="751">
        <v>1133417513</v>
      </c>
      <c r="I1206" s="751">
        <v>0</v>
      </c>
      <c r="J1206" s="751">
        <v>0</v>
      </c>
    </row>
    <row r="1207" spans="1:10" ht="39.6">
      <c r="A1207" s="753" t="s">
        <v>83</v>
      </c>
      <c r="B1207" s="753" t="s">
        <v>501</v>
      </c>
      <c r="C1207" s="753" t="s">
        <v>1198</v>
      </c>
      <c r="D1207" s="753" t="s">
        <v>2156</v>
      </c>
      <c r="E1207" s="757" t="s">
        <v>2157</v>
      </c>
      <c r="F1207" s="751">
        <v>560125500</v>
      </c>
      <c r="G1207" s="751">
        <v>0</v>
      </c>
      <c r="H1207" s="751">
        <v>560125500</v>
      </c>
      <c r="I1207" s="751">
        <v>0</v>
      </c>
      <c r="J1207" s="751">
        <v>0</v>
      </c>
    </row>
    <row r="1208" spans="1:10">
      <c r="A1208" s="753" t="s">
        <v>83</v>
      </c>
      <c r="B1208" s="753" t="s">
        <v>501</v>
      </c>
      <c r="C1208" s="753" t="s">
        <v>483</v>
      </c>
      <c r="D1208" s="753"/>
      <c r="E1208" s="757" t="s">
        <v>195</v>
      </c>
      <c r="F1208" s="751">
        <v>301255360</v>
      </c>
      <c r="G1208" s="751">
        <v>0</v>
      </c>
      <c r="H1208" s="751">
        <v>301255360</v>
      </c>
      <c r="I1208" s="751">
        <v>0</v>
      </c>
      <c r="J1208" s="751">
        <v>0</v>
      </c>
    </row>
    <row r="1209" spans="1:10">
      <c r="A1209" s="753" t="s">
        <v>83</v>
      </c>
      <c r="B1209" s="753" t="s">
        <v>501</v>
      </c>
      <c r="C1209" s="753" t="s">
        <v>483</v>
      </c>
      <c r="D1209" s="753" t="s">
        <v>1171</v>
      </c>
      <c r="E1209" s="757" t="s">
        <v>2165</v>
      </c>
      <c r="F1209" s="751">
        <v>19494000</v>
      </c>
      <c r="G1209" s="751">
        <v>0</v>
      </c>
      <c r="H1209" s="751">
        <v>19494000</v>
      </c>
      <c r="I1209" s="751">
        <v>0</v>
      </c>
      <c r="J1209" s="751">
        <v>0</v>
      </c>
    </row>
    <row r="1210" spans="1:10">
      <c r="A1210" s="753" t="s">
        <v>83</v>
      </c>
      <c r="B1210" s="753" t="s">
        <v>501</v>
      </c>
      <c r="C1210" s="753" t="s">
        <v>483</v>
      </c>
      <c r="D1210" s="753" t="s">
        <v>827</v>
      </c>
      <c r="E1210" s="757" t="s">
        <v>828</v>
      </c>
      <c r="F1210" s="751">
        <v>281761360</v>
      </c>
      <c r="G1210" s="751">
        <v>0</v>
      </c>
      <c r="H1210" s="751">
        <v>281761360</v>
      </c>
      <c r="I1210" s="751">
        <v>0</v>
      </c>
      <c r="J1210" s="751">
        <v>0</v>
      </c>
    </row>
    <row r="1211" spans="1:10" ht="26.4">
      <c r="A1211" s="753" t="s">
        <v>83</v>
      </c>
      <c r="B1211" s="753" t="s">
        <v>501</v>
      </c>
      <c r="C1211" s="753" t="s">
        <v>486</v>
      </c>
      <c r="D1211" s="753"/>
      <c r="E1211" s="757" t="s">
        <v>487</v>
      </c>
      <c r="F1211" s="751">
        <v>29741357</v>
      </c>
      <c r="G1211" s="751">
        <v>0</v>
      </c>
      <c r="H1211" s="751">
        <v>0</v>
      </c>
      <c r="I1211" s="751">
        <v>8922400</v>
      </c>
      <c r="J1211" s="751">
        <v>20818957</v>
      </c>
    </row>
    <row r="1212" spans="1:10" ht="26.4">
      <c r="A1212" s="753" t="s">
        <v>83</v>
      </c>
      <c r="B1212" s="753" t="s">
        <v>501</v>
      </c>
      <c r="C1212" s="753" t="s">
        <v>486</v>
      </c>
      <c r="D1212" s="753" t="s">
        <v>488</v>
      </c>
      <c r="E1212" s="757" t="s">
        <v>795</v>
      </c>
      <c r="F1212" s="751">
        <v>29741357</v>
      </c>
      <c r="G1212" s="751">
        <v>0</v>
      </c>
      <c r="H1212" s="751">
        <v>0</v>
      </c>
      <c r="I1212" s="751">
        <v>8922400</v>
      </c>
      <c r="J1212" s="751">
        <v>20818957</v>
      </c>
    </row>
    <row r="1213" spans="1:10">
      <c r="A1213" s="753" t="s">
        <v>83</v>
      </c>
      <c r="B1213" s="753" t="s">
        <v>501</v>
      </c>
      <c r="C1213" s="753" t="s">
        <v>489</v>
      </c>
      <c r="D1213" s="753"/>
      <c r="E1213" s="757" t="s">
        <v>2043</v>
      </c>
      <c r="F1213" s="751">
        <v>9678382806</v>
      </c>
      <c r="G1213" s="751">
        <v>0</v>
      </c>
      <c r="H1213" s="751">
        <v>9678382806</v>
      </c>
      <c r="I1213" s="751">
        <v>0</v>
      </c>
      <c r="J1213" s="751">
        <v>0</v>
      </c>
    </row>
    <row r="1214" spans="1:10" ht="52.8">
      <c r="A1214" s="753" t="s">
        <v>83</v>
      </c>
      <c r="B1214" s="753" t="s">
        <v>501</v>
      </c>
      <c r="C1214" s="753" t="s">
        <v>489</v>
      </c>
      <c r="D1214" s="753" t="s">
        <v>491</v>
      </c>
      <c r="E1214" s="757" t="s">
        <v>2044</v>
      </c>
      <c r="F1214" s="751">
        <v>7233819284</v>
      </c>
      <c r="G1214" s="751">
        <v>0</v>
      </c>
      <c r="H1214" s="751">
        <v>7233819284</v>
      </c>
      <c r="I1214" s="751">
        <v>0</v>
      </c>
      <c r="J1214" s="751">
        <v>0</v>
      </c>
    </row>
    <row r="1215" spans="1:10" ht="26.4">
      <c r="A1215" s="753" t="s">
        <v>83</v>
      </c>
      <c r="B1215" s="753" t="s">
        <v>501</v>
      </c>
      <c r="C1215" s="753" t="s">
        <v>489</v>
      </c>
      <c r="D1215" s="753" t="s">
        <v>1147</v>
      </c>
      <c r="E1215" s="757" t="s">
        <v>2135</v>
      </c>
      <c r="F1215" s="751">
        <v>2444563522</v>
      </c>
      <c r="G1215" s="751">
        <v>0</v>
      </c>
      <c r="H1215" s="751">
        <v>2444563522</v>
      </c>
      <c r="I1215" s="751">
        <v>0</v>
      </c>
      <c r="J1215" s="751">
        <v>0</v>
      </c>
    </row>
    <row r="1216" spans="1:10">
      <c r="A1216" s="753" t="s">
        <v>83</v>
      </c>
      <c r="B1216" s="753" t="s">
        <v>501</v>
      </c>
      <c r="C1216" s="753" t="s">
        <v>566</v>
      </c>
      <c r="D1216" s="753"/>
      <c r="E1216" s="757" t="s">
        <v>2136</v>
      </c>
      <c r="F1216" s="751">
        <v>3639847828</v>
      </c>
      <c r="G1216" s="751">
        <v>0</v>
      </c>
      <c r="H1216" s="751">
        <v>3639847828</v>
      </c>
      <c r="I1216" s="751">
        <v>0</v>
      </c>
      <c r="J1216" s="751">
        <v>0</v>
      </c>
    </row>
    <row r="1217" spans="1:10" ht="26.4">
      <c r="A1217" s="753" t="s">
        <v>83</v>
      </c>
      <c r="B1217" s="753" t="s">
        <v>501</v>
      </c>
      <c r="C1217" s="753" t="s">
        <v>566</v>
      </c>
      <c r="D1217" s="753" t="s">
        <v>1148</v>
      </c>
      <c r="E1217" s="757" t="s">
        <v>1149</v>
      </c>
      <c r="F1217" s="751">
        <v>3639847828</v>
      </c>
      <c r="G1217" s="751">
        <v>0</v>
      </c>
      <c r="H1217" s="751">
        <v>3639847828</v>
      </c>
      <c r="I1217" s="751">
        <v>0</v>
      </c>
      <c r="J1217" s="751">
        <v>0</v>
      </c>
    </row>
    <row r="1218" spans="1:10" ht="26.4">
      <c r="A1218" s="753" t="s">
        <v>83</v>
      </c>
      <c r="B1218" s="753" t="s">
        <v>501</v>
      </c>
      <c r="C1218" s="753" t="s">
        <v>505</v>
      </c>
      <c r="D1218" s="753"/>
      <c r="E1218" s="757" t="s">
        <v>506</v>
      </c>
      <c r="F1218" s="751">
        <v>27000000</v>
      </c>
      <c r="G1218" s="751">
        <v>0</v>
      </c>
      <c r="H1218" s="751">
        <v>27000000</v>
      </c>
      <c r="I1218" s="751">
        <v>0</v>
      </c>
      <c r="J1218" s="751">
        <v>0</v>
      </c>
    </row>
    <row r="1219" spans="1:10">
      <c r="A1219" s="753" t="s">
        <v>83</v>
      </c>
      <c r="B1219" s="753" t="s">
        <v>501</v>
      </c>
      <c r="C1219" s="753" t="s">
        <v>505</v>
      </c>
      <c r="D1219" s="753" t="s">
        <v>829</v>
      </c>
      <c r="E1219" s="757" t="s">
        <v>830</v>
      </c>
      <c r="F1219" s="751">
        <v>15000000</v>
      </c>
      <c r="G1219" s="751">
        <v>0</v>
      </c>
      <c r="H1219" s="751">
        <v>15000000</v>
      </c>
      <c r="I1219" s="751">
        <v>0</v>
      </c>
      <c r="J1219" s="751">
        <v>0</v>
      </c>
    </row>
    <row r="1220" spans="1:10">
      <c r="A1220" s="753" t="s">
        <v>83</v>
      </c>
      <c r="B1220" s="753" t="s">
        <v>501</v>
      </c>
      <c r="C1220" s="753" t="s">
        <v>505</v>
      </c>
      <c r="D1220" s="753" t="s">
        <v>833</v>
      </c>
      <c r="E1220" s="757" t="s">
        <v>834</v>
      </c>
      <c r="F1220" s="751">
        <v>12000000</v>
      </c>
      <c r="G1220" s="751">
        <v>0</v>
      </c>
      <c r="H1220" s="751">
        <v>12000000</v>
      </c>
      <c r="I1220" s="751">
        <v>0</v>
      </c>
      <c r="J1220" s="751">
        <v>0</v>
      </c>
    </row>
    <row r="1221" spans="1:10" ht="26.4">
      <c r="A1221" s="753" t="s">
        <v>83</v>
      </c>
      <c r="B1221" s="753" t="s">
        <v>501</v>
      </c>
      <c r="C1221" s="753" t="s">
        <v>278</v>
      </c>
      <c r="D1221" s="753"/>
      <c r="E1221" s="757" t="s">
        <v>2063</v>
      </c>
      <c r="F1221" s="751">
        <v>6145499664</v>
      </c>
      <c r="G1221" s="751">
        <v>0</v>
      </c>
      <c r="H1221" s="751">
        <v>3075735477</v>
      </c>
      <c r="I1221" s="751">
        <v>3069764187</v>
      </c>
      <c r="J1221" s="751">
        <v>0</v>
      </c>
    </row>
    <row r="1222" spans="1:10">
      <c r="A1222" s="753" t="s">
        <v>83</v>
      </c>
      <c r="B1222" s="753" t="s">
        <v>501</v>
      </c>
      <c r="C1222" s="753" t="s">
        <v>278</v>
      </c>
      <c r="D1222" s="753" t="s">
        <v>279</v>
      </c>
      <c r="E1222" s="757" t="s">
        <v>2064</v>
      </c>
      <c r="F1222" s="751">
        <v>6145499664</v>
      </c>
      <c r="G1222" s="751">
        <v>0</v>
      </c>
      <c r="H1222" s="751">
        <v>3075735477</v>
      </c>
      <c r="I1222" s="751">
        <v>3069764187</v>
      </c>
      <c r="J1222" s="751">
        <v>0</v>
      </c>
    </row>
    <row r="1223" spans="1:10">
      <c r="A1223" s="753" t="s">
        <v>83</v>
      </c>
      <c r="B1223" s="753" t="s">
        <v>501</v>
      </c>
      <c r="C1223" s="753" t="s">
        <v>265</v>
      </c>
      <c r="D1223" s="753"/>
      <c r="E1223" s="757" t="s">
        <v>266</v>
      </c>
      <c r="F1223" s="751">
        <v>8705760</v>
      </c>
      <c r="G1223" s="751">
        <v>8705760</v>
      </c>
      <c r="H1223" s="751">
        <v>0</v>
      </c>
      <c r="I1223" s="751">
        <v>0</v>
      </c>
      <c r="J1223" s="751">
        <v>0</v>
      </c>
    </row>
    <row r="1224" spans="1:10" ht="79.2">
      <c r="A1224" s="753" t="s">
        <v>83</v>
      </c>
      <c r="B1224" s="753" t="s">
        <v>501</v>
      </c>
      <c r="C1224" s="753" t="s">
        <v>265</v>
      </c>
      <c r="D1224" s="753" t="s">
        <v>494</v>
      </c>
      <c r="E1224" s="757" t="s">
        <v>2079</v>
      </c>
      <c r="F1224" s="751">
        <v>8705760</v>
      </c>
      <c r="G1224" s="751">
        <v>8705760</v>
      </c>
      <c r="H1224" s="751">
        <v>0</v>
      </c>
      <c r="I1224" s="751">
        <v>0</v>
      </c>
      <c r="J1224" s="751">
        <v>0</v>
      </c>
    </row>
    <row r="1225" spans="1:10">
      <c r="A1225" s="753" t="s">
        <v>83</v>
      </c>
      <c r="B1225" s="753" t="s">
        <v>501</v>
      </c>
      <c r="C1225" s="753" t="s">
        <v>495</v>
      </c>
      <c r="D1225" s="753"/>
      <c r="E1225" s="757" t="s">
        <v>496</v>
      </c>
      <c r="F1225" s="751">
        <v>168417869</v>
      </c>
      <c r="G1225" s="751">
        <v>0</v>
      </c>
      <c r="H1225" s="751">
        <v>32268195</v>
      </c>
      <c r="I1225" s="751">
        <v>136149674</v>
      </c>
      <c r="J1225" s="751">
        <v>0</v>
      </c>
    </row>
    <row r="1226" spans="1:10" ht="26.4">
      <c r="A1226" s="753" t="s">
        <v>83</v>
      </c>
      <c r="B1226" s="753" t="s">
        <v>501</v>
      </c>
      <c r="C1226" s="753" t="s">
        <v>495</v>
      </c>
      <c r="D1226" s="753" t="s">
        <v>847</v>
      </c>
      <c r="E1226" s="757" t="s">
        <v>848</v>
      </c>
      <c r="F1226" s="751">
        <v>200</v>
      </c>
      <c r="G1226" s="751">
        <v>0</v>
      </c>
      <c r="H1226" s="751">
        <v>200</v>
      </c>
      <c r="I1226" s="751">
        <v>0</v>
      </c>
      <c r="J1226" s="751">
        <v>0</v>
      </c>
    </row>
    <row r="1227" spans="1:10" ht="66">
      <c r="A1227" s="753" t="s">
        <v>83</v>
      </c>
      <c r="B1227" s="753" t="s">
        <v>501</v>
      </c>
      <c r="C1227" s="753" t="s">
        <v>495</v>
      </c>
      <c r="D1227" s="753" t="s">
        <v>836</v>
      </c>
      <c r="E1227" s="757" t="s">
        <v>837</v>
      </c>
      <c r="F1227" s="751">
        <v>1822199</v>
      </c>
      <c r="G1227" s="751">
        <v>0</v>
      </c>
      <c r="H1227" s="751">
        <v>1822199</v>
      </c>
      <c r="I1227" s="751">
        <v>0</v>
      </c>
      <c r="J1227" s="751">
        <v>0</v>
      </c>
    </row>
    <row r="1228" spans="1:10" ht="39.6">
      <c r="A1228" s="753" t="s">
        <v>83</v>
      </c>
      <c r="B1228" s="753" t="s">
        <v>501</v>
      </c>
      <c r="C1228" s="753" t="s">
        <v>495</v>
      </c>
      <c r="D1228" s="753" t="s">
        <v>838</v>
      </c>
      <c r="E1228" s="757" t="s">
        <v>839</v>
      </c>
      <c r="F1228" s="751">
        <v>10995196</v>
      </c>
      <c r="G1228" s="751">
        <v>0</v>
      </c>
      <c r="H1228" s="751">
        <v>10995196</v>
      </c>
      <c r="I1228" s="751">
        <v>0</v>
      </c>
      <c r="J1228" s="751">
        <v>0</v>
      </c>
    </row>
    <row r="1229" spans="1:10" ht="52.8">
      <c r="A1229" s="753" t="s">
        <v>83</v>
      </c>
      <c r="B1229" s="753" t="s">
        <v>501</v>
      </c>
      <c r="C1229" s="753" t="s">
        <v>495</v>
      </c>
      <c r="D1229" s="753" t="s">
        <v>813</v>
      </c>
      <c r="E1229" s="757" t="s">
        <v>2081</v>
      </c>
      <c r="F1229" s="751">
        <v>155600274</v>
      </c>
      <c r="G1229" s="751">
        <v>0</v>
      </c>
      <c r="H1229" s="751">
        <v>19450600</v>
      </c>
      <c r="I1229" s="751">
        <v>136149674</v>
      </c>
      <c r="J1229" s="751">
        <v>0</v>
      </c>
    </row>
    <row r="1230" spans="1:10">
      <c r="A1230" s="753" t="s">
        <v>83</v>
      </c>
      <c r="B1230" s="753" t="s">
        <v>1015</v>
      </c>
      <c r="C1230" s="753"/>
      <c r="D1230" s="753"/>
      <c r="E1230" s="757" t="s">
        <v>177</v>
      </c>
      <c r="F1230" s="751">
        <v>85937217692</v>
      </c>
      <c r="G1230" s="751">
        <v>32864604</v>
      </c>
      <c r="H1230" s="751">
        <v>85904353088</v>
      </c>
      <c r="I1230" s="751">
        <v>0</v>
      </c>
      <c r="J1230" s="751">
        <v>0</v>
      </c>
    </row>
    <row r="1231" spans="1:10">
      <c r="A1231" s="753" t="s">
        <v>83</v>
      </c>
      <c r="B1231" s="753" t="s">
        <v>1015</v>
      </c>
      <c r="C1231" s="753" t="s">
        <v>289</v>
      </c>
      <c r="D1231" s="753"/>
      <c r="E1231" s="757" t="s">
        <v>194</v>
      </c>
      <c r="F1231" s="751">
        <v>946800511</v>
      </c>
      <c r="G1231" s="751">
        <v>0</v>
      </c>
      <c r="H1231" s="751">
        <v>946800511</v>
      </c>
      <c r="I1231" s="751">
        <v>0</v>
      </c>
      <c r="J1231" s="751">
        <v>0</v>
      </c>
    </row>
    <row r="1232" spans="1:10" ht="52.8">
      <c r="A1232" s="753" t="s">
        <v>83</v>
      </c>
      <c r="B1232" s="753" t="s">
        <v>1015</v>
      </c>
      <c r="C1232" s="753" t="s">
        <v>289</v>
      </c>
      <c r="D1232" s="753" t="s">
        <v>482</v>
      </c>
      <c r="E1232" s="757" t="s">
        <v>2042</v>
      </c>
      <c r="F1232" s="751">
        <v>940220511</v>
      </c>
      <c r="G1232" s="751">
        <v>0</v>
      </c>
      <c r="H1232" s="751">
        <v>940220511</v>
      </c>
      <c r="I1232" s="751">
        <v>0</v>
      </c>
      <c r="J1232" s="751">
        <v>0</v>
      </c>
    </row>
    <row r="1233" spans="1:10">
      <c r="A1233" s="753" t="s">
        <v>83</v>
      </c>
      <c r="B1233" s="753" t="s">
        <v>1015</v>
      </c>
      <c r="C1233" s="753" t="s">
        <v>289</v>
      </c>
      <c r="D1233" s="753" t="s">
        <v>1152</v>
      </c>
      <c r="E1233" s="757" t="s">
        <v>143</v>
      </c>
      <c r="F1233" s="751">
        <v>6580000</v>
      </c>
      <c r="G1233" s="751">
        <v>0</v>
      </c>
      <c r="H1233" s="751">
        <v>6580000</v>
      </c>
      <c r="I1233" s="751">
        <v>0</v>
      </c>
      <c r="J1233" s="751">
        <v>0</v>
      </c>
    </row>
    <row r="1234" spans="1:10">
      <c r="A1234" s="753" t="s">
        <v>83</v>
      </c>
      <c r="B1234" s="753" t="s">
        <v>1015</v>
      </c>
      <c r="C1234" s="753" t="s">
        <v>483</v>
      </c>
      <c r="D1234" s="753"/>
      <c r="E1234" s="757" t="s">
        <v>195</v>
      </c>
      <c r="F1234" s="751">
        <v>2183295</v>
      </c>
      <c r="G1234" s="751">
        <v>0</v>
      </c>
      <c r="H1234" s="751">
        <v>2183295</v>
      </c>
      <c r="I1234" s="751">
        <v>0</v>
      </c>
      <c r="J1234" s="751">
        <v>0</v>
      </c>
    </row>
    <row r="1235" spans="1:10">
      <c r="A1235" s="753" t="s">
        <v>83</v>
      </c>
      <c r="B1235" s="753" t="s">
        <v>1015</v>
      </c>
      <c r="C1235" s="753" t="s">
        <v>483</v>
      </c>
      <c r="D1235" s="753" t="s">
        <v>827</v>
      </c>
      <c r="E1235" s="757" t="s">
        <v>828</v>
      </c>
      <c r="F1235" s="751">
        <v>2183295</v>
      </c>
      <c r="G1235" s="751">
        <v>0</v>
      </c>
      <c r="H1235" s="751">
        <v>2183295</v>
      </c>
      <c r="I1235" s="751">
        <v>0</v>
      </c>
      <c r="J1235" s="751">
        <v>0</v>
      </c>
    </row>
    <row r="1236" spans="1:10">
      <c r="A1236" s="753" t="s">
        <v>83</v>
      </c>
      <c r="B1236" s="753" t="s">
        <v>1015</v>
      </c>
      <c r="C1236" s="753" t="s">
        <v>489</v>
      </c>
      <c r="D1236" s="753"/>
      <c r="E1236" s="757" t="s">
        <v>2043</v>
      </c>
      <c r="F1236" s="751">
        <v>578113298</v>
      </c>
      <c r="G1236" s="751">
        <v>0</v>
      </c>
      <c r="H1236" s="751">
        <v>578113298</v>
      </c>
      <c r="I1236" s="751">
        <v>0</v>
      </c>
      <c r="J1236" s="751">
        <v>0</v>
      </c>
    </row>
    <row r="1237" spans="1:10" ht="52.8">
      <c r="A1237" s="753" t="s">
        <v>83</v>
      </c>
      <c r="B1237" s="753" t="s">
        <v>1015</v>
      </c>
      <c r="C1237" s="753" t="s">
        <v>489</v>
      </c>
      <c r="D1237" s="753" t="s">
        <v>491</v>
      </c>
      <c r="E1237" s="757" t="s">
        <v>2044</v>
      </c>
      <c r="F1237" s="751">
        <v>578113298</v>
      </c>
      <c r="G1237" s="751">
        <v>0</v>
      </c>
      <c r="H1237" s="751">
        <v>578113298</v>
      </c>
      <c r="I1237" s="751">
        <v>0</v>
      </c>
      <c r="J1237" s="751">
        <v>0</v>
      </c>
    </row>
    <row r="1238" spans="1:10" ht="39.6">
      <c r="A1238" s="753" t="s">
        <v>83</v>
      </c>
      <c r="B1238" s="753" t="s">
        <v>1015</v>
      </c>
      <c r="C1238" s="753" t="s">
        <v>509</v>
      </c>
      <c r="D1238" s="753"/>
      <c r="E1238" s="757" t="s">
        <v>2124</v>
      </c>
      <c r="F1238" s="751">
        <v>65668358780</v>
      </c>
      <c r="G1238" s="751">
        <v>0</v>
      </c>
      <c r="H1238" s="751">
        <v>65668358780</v>
      </c>
      <c r="I1238" s="751">
        <v>0</v>
      </c>
      <c r="J1238" s="751">
        <v>0</v>
      </c>
    </row>
    <row r="1239" spans="1:10" ht="52.8">
      <c r="A1239" s="753" t="s">
        <v>83</v>
      </c>
      <c r="B1239" s="753" t="s">
        <v>1015</v>
      </c>
      <c r="C1239" s="753" t="s">
        <v>509</v>
      </c>
      <c r="D1239" s="753" t="s">
        <v>2189</v>
      </c>
      <c r="E1239" s="757" t="s">
        <v>2190</v>
      </c>
      <c r="F1239" s="751">
        <v>65668358780</v>
      </c>
      <c r="G1239" s="751">
        <v>0</v>
      </c>
      <c r="H1239" s="751">
        <v>65668358780</v>
      </c>
      <c r="I1239" s="751">
        <v>0</v>
      </c>
      <c r="J1239" s="751">
        <v>0</v>
      </c>
    </row>
    <row r="1240" spans="1:10" ht="26.4">
      <c r="A1240" s="753" t="s">
        <v>83</v>
      </c>
      <c r="B1240" s="753" t="s">
        <v>1015</v>
      </c>
      <c r="C1240" s="753" t="s">
        <v>1156</v>
      </c>
      <c r="D1240" s="753"/>
      <c r="E1240" s="757" t="s">
        <v>2120</v>
      </c>
      <c r="F1240" s="751">
        <v>4882241000</v>
      </c>
      <c r="G1240" s="751">
        <v>0</v>
      </c>
      <c r="H1240" s="751">
        <v>4882241000</v>
      </c>
      <c r="I1240" s="751">
        <v>0</v>
      </c>
      <c r="J1240" s="751">
        <v>0</v>
      </c>
    </row>
    <row r="1241" spans="1:10">
      <c r="A1241" s="753" t="s">
        <v>83</v>
      </c>
      <c r="B1241" s="753" t="s">
        <v>1015</v>
      </c>
      <c r="C1241" s="753" t="s">
        <v>1156</v>
      </c>
      <c r="D1241" s="753" t="s">
        <v>1157</v>
      </c>
      <c r="E1241" s="757" t="s">
        <v>2144</v>
      </c>
      <c r="F1241" s="751">
        <v>4882241000</v>
      </c>
      <c r="G1241" s="751">
        <v>0</v>
      </c>
      <c r="H1241" s="751">
        <v>4882241000</v>
      </c>
      <c r="I1241" s="751">
        <v>0</v>
      </c>
      <c r="J1241" s="751">
        <v>0</v>
      </c>
    </row>
    <row r="1242" spans="1:10" ht="26.4">
      <c r="A1242" s="753" t="s">
        <v>83</v>
      </c>
      <c r="B1242" s="753" t="s">
        <v>1015</v>
      </c>
      <c r="C1242" s="753" t="s">
        <v>505</v>
      </c>
      <c r="D1242" s="753"/>
      <c r="E1242" s="757" t="s">
        <v>506</v>
      </c>
      <c r="F1242" s="751">
        <v>6000000</v>
      </c>
      <c r="G1242" s="751">
        <v>0</v>
      </c>
      <c r="H1242" s="751">
        <v>6000000</v>
      </c>
      <c r="I1242" s="751">
        <v>0</v>
      </c>
      <c r="J1242" s="751">
        <v>0</v>
      </c>
    </row>
    <row r="1243" spans="1:10">
      <c r="A1243" s="753" t="s">
        <v>83</v>
      </c>
      <c r="B1243" s="753" t="s">
        <v>1015</v>
      </c>
      <c r="C1243" s="753" t="s">
        <v>505</v>
      </c>
      <c r="D1243" s="753" t="s">
        <v>833</v>
      </c>
      <c r="E1243" s="757" t="s">
        <v>834</v>
      </c>
      <c r="F1243" s="751">
        <v>6000000</v>
      </c>
      <c r="G1243" s="751">
        <v>0</v>
      </c>
      <c r="H1243" s="751">
        <v>6000000</v>
      </c>
      <c r="I1243" s="751">
        <v>0</v>
      </c>
      <c r="J1243" s="751">
        <v>0</v>
      </c>
    </row>
    <row r="1244" spans="1:10" ht="26.4">
      <c r="A1244" s="753" t="s">
        <v>83</v>
      </c>
      <c r="B1244" s="753" t="s">
        <v>1015</v>
      </c>
      <c r="C1244" s="753" t="s">
        <v>1101</v>
      </c>
      <c r="D1244" s="753"/>
      <c r="E1244" s="757" t="s">
        <v>2074</v>
      </c>
      <c r="F1244" s="751">
        <v>7559676</v>
      </c>
      <c r="G1244" s="751">
        <v>7559676</v>
      </c>
      <c r="H1244" s="751">
        <v>0</v>
      </c>
      <c r="I1244" s="751">
        <v>0</v>
      </c>
      <c r="J1244" s="751">
        <v>0</v>
      </c>
    </row>
    <row r="1245" spans="1:10">
      <c r="A1245" s="753" t="s">
        <v>83</v>
      </c>
      <c r="B1245" s="753" t="s">
        <v>1015</v>
      </c>
      <c r="C1245" s="753" t="s">
        <v>1101</v>
      </c>
      <c r="D1245" s="753" t="s">
        <v>1114</v>
      </c>
      <c r="E1245" s="757" t="s">
        <v>2090</v>
      </c>
      <c r="F1245" s="751">
        <v>7559676</v>
      </c>
      <c r="G1245" s="751">
        <v>7559676</v>
      </c>
      <c r="H1245" s="751">
        <v>0</v>
      </c>
      <c r="I1245" s="751">
        <v>0</v>
      </c>
      <c r="J1245" s="751">
        <v>0</v>
      </c>
    </row>
    <row r="1246" spans="1:10">
      <c r="A1246" s="753" t="s">
        <v>83</v>
      </c>
      <c r="B1246" s="753" t="s">
        <v>1015</v>
      </c>
      <c r="C1246" s="753" t="s">
        <v>265</v>
      </c>
      <c r="D1246" s="753"/>
      <c r="E1246" s="757" t="s">
        <v>266</v>
      </c>
      <c r="F1246" s="751">
        <v>128395928</v>
      </c>
      <c r="G1246" s="751">
        <v>25304928</v>
      </c>
      <c r="H1246" s="751">
        <v>103091000</v>
      </c>
      <c r="I1246" s="751">
        <v>0</v>
      </c>
      <c r="J1246" s="751">
        <v>0</v>
      </c>
    </row>
    <row r="1247" spans="1:10" ht="79.2">
      <c r="A1247" s="753" t="s">
        <v>83</v>
      </c>
      <c r="B1247" s="753" t="s">
        <v>1015</v>
      </c>
      <c r="C1247" s="753" t="s">
        <v>265</v>
      </c>
      <c r="D1247" s="753" t="s">
        <v>494</v>
      </c>
      <c r="E1247" s="757" t="s">
        <v>2079</v>
      </c>
      <c r="F1247" s="751">
        <v>23886413</v>
      </c>
      <c r="G1247" s="751">
        <v>23886413</v>
      </c>
      <c r="H1247" s="751">
        <v>0</v>
      </c>
      <c r="I1247" s="751">
        <v>0</v>
      </c>
      <c r="J1247" s="751">
        <v>0</v>
      </c>
    </row>
    <row r="1248" spans="1:10" ht="26.4">
      <c r="A1248" s="753" t="s">
        <v>83</v>
      </c>
      <c r="B1248" s="753" t="s">
        <v>1015</v>
      </c>
      <c r="C1248" s="753" t="s">
        <v>265</v>
      </c>
      <c r="D1248" s="753" t="s">
        <v>399</v>
      </c>
      <c r="E1248" s="757" t="s">
        <v>2096</v>
      </c>
      <c r="F1248" s="751">
        <v>1210663</v>
      </c>
      <c r="G1248" s="751">
        <v>1210663</v>
      </c>
      <c r="H1248" s="751">
        <v>0</v>
      </c>
      <c r="I1248" s="751">
        <v>0</v>
      </c>
      <c r="J1248" s="751">
        <v>0</v>
      </c>
    </row>
    <row r="1249" spans="1:10" ht="52.8">
      <c r="A1249" s="753" t="s">
        <v>83</v>
      </c>
      <c r="B1249" s="753" t="s">
        <v>1015</v>
      </c>
      <c r="C1249" s="753" t="s">
        <v>265</v>
      </c>
      <c r="D1249" s="753" t="s">
        <v>401</v>
      </c>
      <c r="E1249" s="757" t="s">
        <v>2070</v>
      </c>
      <c r="F1249" s="751">
        <v>207852</v>
      </c>
      <c r="G1249" s="751">
        <v>207852</v>
      </c>
      <c r="H1249" s="751">
        <v>0</v>
      </c>
      <c r="I1249" s="751">
        <v>0</v>
      </c>
      <c r="J1249" s="751">
        <v>0</v>
      </c>
    </row>
    <row r="1250" spans="1:10">
      <c r="A1250" s="753" t="s">
        <v>83</v>
      </c>
      <c r="B1250" s="753" t="s">
        <v>1015</v>
      </c>
      <c r="C1250" s="753" t="s">
        <v>265</v>
      </c>
      <c r="D1250" s="753" t="s">
        <v>269</v>
      </c>
      <c r="E1250" s="757" t="s">
        <v>799</v>
      </c>
      <c r="F1250" s="751">
        <v>103091000</v>
      </c>
      <c r="G1250" s="751">
        <v>0</v>
      </c>
      <c r="H1250" s="751">
        <v>103091000</v>
      </c>
      <c r="I1250" s="751">
        <v>0</v>
      </c>
      <c r="J1250" s="751">
        <v>0</v>
      </c>
    </row>
    <row r="1251" spans="1:10">
      <c r="A1251" s="753" t="s">
        <v>83</v>
      </c>
      <c r="B1251" s="753" t="s">
        <v>1015</v>
      </c>
      <c r="C1251" s="753" t="s">
        <v>495</v>
      </c>
      <c r="D1251" s="753"/>
      <c r="E1251" s="757" t="s">
        <v>496</v>
      </c>
      <c r="F1251" s="751">
        <v>13717565204</v>
      </c>
      <c r="G1251" s="751">
        <v>0</v>
      </c>
      <c r="H1251" s="751">
        <v>13717565204</v>
      </c>
      <c r="I1251" s="751">
        <v>0</v>
      </c>
      <c r="J1251" s="751">
        <v>0</v>
      </c>
    </row>
    <row r="1252" spans="1:10" ht="26.4">
      <c r="A1252" s="753" t="s">
        <v>83</v>
      </c>
      <c r="B1252" s="753" t="s">
        <v>1015</v>
      </c>
      <c r="C1252" s="753" t="s">
        <v>495</v>
      </c>
      <c r="D1252" s="753" t="s">
        <v>45</v>
      </c>
      <c r="E1252" s="757" t="s">
        <v>473</v>
      </c>
      <c r="F1252" s="751">
        <v>252590600</v>
      </c>
      <c r="G1252" s="751">
        <v>0</v>
      </c>
      <c r="H1252" s="751">
        <v>252590600</v>
      </c>
      <c r="I1252" s="751">
        <v>0</v>
      </c>
      <c r="J1252" s="751">
        <v>0</v>
      </c>
    </row>
    <row r="1253" spans="1:10" ht="26.4">
      <c r="A1253" s="753" t="s">
        <v>83</v>
      </c>
      <c r="B1253" s="753" t="s">
        <v>1015</v>
      </c>
      <c r="C1253" s="753" t="s">
        <v>495</v>
      </c>
      <c r="D1253" s="753" t="s">
        <v>847</v>
      </c>
      <c r="E1253" s="757" t="s">
        <v>848</v>
      </c>
      <c r="F1253" s="751">
        <v>8332434</v>
      </c>
      <c r="G1253" s="751">
        <v>0</v>
      </c>
      <c r="H1253" s="751">
        <v>8332434</v>
      </c>
      <c r="I1253" s="751">
        <v>0</v>
      </c>
      <c r="J1253" s="751">
        <v>0</v>
      </c>
    </row>
    <row r="1254" spans="1:10" ht="66">
      <c r="A1254" s="753" t="s">
        <v>83</v>
      </c>
      <c r="B1254" s="753" t="s">
        <v>1015</v>
      </c>
      <c r="C1254" s="753" t="s">
        <v>495</v>
      </c>
      <c r="D1254" s="753" t="s">
        <v>836</v>
      </c>
      <c r="E1254" s="757" t="s">
        <v>837</v>
      </c>
      <c r="F1254" s="751">
        <v>6865884</v>
      </c>
      <c r="G1254" s="751">
        <v>0</v>
      </c>
      <c r="H1254" s="751">
        <v>6865884</v>
      </c>
      <c r="I1254" s="751">
        <v>0</v>
      </c>
      <c r="J1254" s="751">
        <v>0</v>
      </c>
    </row>
    <row r="1255" spans="1:10" ht="26.4">
      <c r="A1255" s="753" t="s">
        <v>83</v>
      </c>
      <c r="B1255" s="753" t="s">
        <v>1015</v>
      </c>
      <c r="C1255" s="753" t="s">
        <v>495</v>
      </c>
      <c r="D1255" s="753" t="s">
        <v>811</v>
      </c>
      <c r="E1255" s="757" t="s">
        <v>812</v>
      </c>
      <c r="F1255" s="751">
        <v>95678</v>
      </c>
      <c r="G1255" s="751">
        <v>0</v>
      </c>
      <c r="H1255" s="751">
        <v>95678</v>
      </c>
      <c r="I1255" s="751">
        <v>0</v>
      </c>
      <c r="J1255" s="751">
        <v>0</v>
      </c>
    </row>
    <row r="1256" spans="1:10" ht="39.6">
      <c r="A1256" s="753" t="s">
        <v>83</v>
      </c>
      <c r="B1256" s="753" t="s">
        <v>1015</v>
      </c>
      <c r="C1256" s="753" t="s">
        <v>495</v>
      </c>
      <c r="D1256" s="753" t="s">
        <v>838</v>
      </c>
      <c r="E1256" s="757" t="s">
        <v>839</v>
      </c>
      <c r="F1256" s="751">
        <v>636450</v>
      </c>
      <c r="G1256" s="751">
        <v>0</v>
      </c>
      <c r="H1256" s="751">
        <v>636450</v>
      </c>
      <c r="I1256" s="751">
        <v>0</v>
      </c>
      <c r="J1256" s="751">
        <v>0</v>
      </c>
    </row>
    <row r="1257" spans="1:10" ht="52.8">
      <c r="A1257" s="753" t="s">
        <v>83</v>
      </c>
      <c r="B1257" s="753" t="s">
        <v>1015</v>
      </c>
      <c r="C1257" s="753" t="s">
        <v>495</v>
      </c>
      <c r="D1257" s="753" t="s">
        <v>813</v>
      </c>
      <c r="E1257" s="757" t="s">
        <v>2081</v>
      </c>
      <c r="F1257" s="751">
        <v>4387909</v>
      </c>
      <c r="G1257" s="751">
        <v>0</v>
      </c>
      <c r="H1257" s="751">
        <v>4387909</v>
      </c>
      <c r="I1257" s="751">
        <v>0</v>
      </c>
      <c r="J1257" s="751">
        <v>0</v>
      </c>
    </row>
    <row r="1258" spans="1:10" ht="52.8">
      <c r="A1258" s="753" t="s">
        <v>83</v>
      </c>
      <c r="B1258" s="753" t="s">
        <v>1015</v>
      </c>
      <c r="C1258" s="753" t="s">
        <v>495</v>
      </c>
      <c r="D1258" s="753" t="s">
        <v>46</v>
      </c>
      <c r="E1258" s="757" t="s">
        <v>2061</v>
      </c>
      <c r="F1258" s="751">
        <v>13444656249</v>
      </c>
      <c r="G1258" s="751">
        <v>0</v>
      </c>
      <c r="H1258" s="751">
        <v>13444656249</v>
      </c>
      <c r="I1258" s="751">
        <v>0</v>
      </c>
      <c r="J1258" s="751">
        <v>0</v>
      </c>
    </row>
    <row r="1259" spans="1:10">
      <c r="A1259" s="755" t="s">
        <v>84</v>
      </c>
      <c r="B1259" s="753"/>
      <c r="C1259" s="753"/>
      <c r="D1259" s="753"/>
      <c r="E1259" s="756" t="s">
        <v>1014</v>
      </c>
      <c r="F1259" s="754">
        <v>10061392811748</v>
      </c>
      <c r="G1259" s="754">
        <v>27513969824</v>
      </c>
      <c r="H1259" s="754">
        <v>835806257535</v>
      </c>
      <c r="I1259" s="754">
        <v>8457314566249</v>
      </c>
      <c r="J1259" s="754">
        <v>740758018140</v>
      </c>
    </row>
    <row r="1260" spans="1:10" ht="26.4">
      <c r="A1260" s="753" t="s">
        <v>84</v>
      </c>
      <c r="B1260" s="753" t="s">
        <v>89</v>
      </c>
      <c r="C1260" s="753"/>
      <c r="D1260" s="753"/>
      <c r="E1260" s="757" t="s">
        <v>2008</v>
      </c>
      <c r="F1260" s="751">
        <v>3370127688</v>
      </c>
      <c r="G1260" s="751">
        <v>1400000</v>
      </c>
      <c r="H1260" s="751">
        <v>0</v>
      </c>
      <c r="I1260" s="751">
        <v>3368727688</v>
      </c>
      <c r="J1260" s="751">
        <v>0</v>
      </c>
    </row>
    <row r="1261" spans="1:10">
      <c r="A1261" s="753" t="s">
        <v>84</v>
      </c>
      <c r="B1261" s="753" t="s">
        <v>89</v>
      </c>
      <c r="C1261" s="753" t="s">
        <v>289</v>
      </c>
      <c r="D1261" s="753"/>
      <c r="E1261" s="757" t="s">
        <v>194</v>
      </c>
      <c r="F1261" s="751">
        <v>301832500</v>
      </c>
      <c r="G1261" s="751">
        <v>0</v>
      </c>
      <c r="H1261" s="751">
        <v>0</v>
      </c>
      <c r="I1261" s="751">
        <v>301832500</v>
      </c>
      <c r="J1261" s="751">
        <v>0</v>
      </c>
    </row>
    <row r="1262" spans="1:10" ht="52.8">
      <c r="A1262" s="753" t="s">
        <v>84</v>
      </c>
      <c r="B1262" s="753" t="s">
        <v>89</v>
      </c>
      <c r="C1262" s="753" t="s">
        <v>289</v>
      </c>
      <c r="D1262" s="753" t="s">
        <v>482</v>
      </c>
      <c r="E1262" s="757" t="s">
        <v>2042</v>
      </c>
      <c r="F1262" s="751">
        <v>301832500</v>
      </c>
      <c r="G1262" s="751">
        <v>0</v>
      </c>
      <c r="H1262" s="751">
        <v>0</v>
      </c>
      <c r="I1262" s="751">
        <v>301832500</v>
      </c>
      <c r="J1262" s="751">
        <v>0</v>
      </c>
    </row>
    <row r="1263" spans="1:10">
      <c r="A1263" s="753" t="s">
        <v>84</v>
      </c>
      <c r="B1263" s="753" t="s">
        <v>89</v>
      </c>
      <c r="C1263" s="753" t="s">
        <v>489</v>
      </c>
      <c r="D1263" s="753"/>
      <c r="E1263" s="757" t="s">
        <v>2043</v>
      </c>
      <c r="F1263" s="751">
        <v>301082590</v>
      </c>
      <c r="G1263" s="751">
        <v>0</v>
      </c>
      <c r="H1263" s="751">
        <v>0</v>
      </c>
      <c r="I1263" s="751">
        <v>301082590</v>
      </c>
      <c r="J1263" s="751">
        <v>0</v>
      </c>
    </row>
    <row r="1264" spans="1:10" ht="52.8">
      <c r="A1264" s="753" t="s">
        <v>84</v>
      </c>
      <c r="B1264" s="753" t="s">
        <v>89</v>
      </c>
      <c r="C1264" s="753" t="s">
        <v>489</v>
      </c>
      <c r="D1264" s="753" t="s">
        <v>491</v>
      </c>
      <c r="E1264" s="757" t="s">
        <v>2044</v>
      </c>
      <c r="F1264" s="751">
        <v>301082590</v>
      </c>
      <c r="G1264" s="751">
        <v>0</v>
      </c>
      <c r="H1264" s="751">
        <v>0</v>
      </c>
      <c r="I1264" s="751">
        <v>301082590</v>
      </c>
      <c r="J1264" s="751">
        <v>0</v>
      </c>
    </row>
    <row r="1265" spans="1:10" ht="26.4">
      <c r="A1265" s="753" t="s">
        <v>84</v>
      </c>
      <c r="B1265" s="753" t="s">
        <v>89</v>
      </c>
      <c r="C1265" s="753" t="s">
        <v>492</v>
      </c>
      <c r="D1265" s="753"/>
      <c r="E1265" s="757" t="s">
        <v>2078</v>
      </c>
      <c r="F1265" s="751">
        <v>14940000</v>
      </c>
      <c r="G1265" s="751">
        <v>0</v>
      </c>
      <c r="H1265" s="751">
        <v>0</v>
      </c>
      <c r="I1265" s="751">
        <v>14940000</v>
      </c>
      <c r="J1265" s="751">
        <v>0</v>
      </c>
    </row>
    <row r="1266" spans="1:10" ht="26.4">
      <c r="A1266" s="753" t="s">
        <v>84</v>
      </c>
      <c r="B1266" s="753" t="s">
        <v>89</v>
      </c>
      <c r="C1266" s="753" t="s">
        <v>492</v>
      </c>
      <c r="D1266" s="753" t="s">
        <v>1159</v>
      </c>
      <c r="E1266" s="757" t="s">
        <v>1160</v>
      </c>
      <c r="F1266" s="751">
        <v>14940000</v>
      </c>
      <c r="G1266" s="751">
        <v>0</v>
      </c>
      <c r="H1266" s="751">
        <v>0</v>
      </c>
      <c r="I1266" s="751">
        <v>14940000</v>
      </c>
      <c r="J1266" s="751">
        <v>0</v>
      </c>
    </row>
    <row r="1267" spans="1:10">
      <c r="A1267" s="753" t="s">
        <v>84</v>
      </c>
      <c r="B1267" s="753" t="s">
        <v>89</v>
      </c>
      <c r="C1267" s="753" t="s">
        <v>271</v>
      </c>
      <c r="D1267" s="753"/>
      <c r="E1267" s="757" t="s">
        <v>2066</v>
      </c>
      <c r="F1267" s="751">
        <v>37126000</v>
      </c>
      <c r="G1267" s="751">
        <v>0</v>
      </c>
      <c r="H1267" s="751">
        <v>0</v>
      </c>
      <c r="I1267" s="751">
        <v>37126000</v>
      </c>
      <c r="J1267" s="751">
        <v>0</v>
      </c>
    </row>
    <row r="1268" spans="1:10">
      <c r="A1268" s="753" t="s">
        <v>84</v>
      </c>
      <c r="B1268" s="753" t="s">
        <v>89</v>
      </c>
      <c r="C1268" s="753" t="s">
        <v>271</v>
      </c>
      <c r="D1268" s="753" t="s">
        <v>815</v>
      </c>
      <c r="E1268" s="757" t="s">
        <v>816</v>
      </c>
      <c r="F1268" s="751">
        <v>37126000</v>
      </c>
      <c r="G1268" s="751">
        <v>0</v>
      </c>
      <c r="H1268" s="751">
        <v>0</v>
      </c>
      <c r="I1268" s="751">
        <v>37126000</v>
      </c>
      <c r="J1268" s="751">
        <v>0</v>
      </c>
    </row>
    <row r="1269" spans="1:10" ht="39.6">
      <c r="A1269" s="753" t="s">
        <v>84</v>
      </c>
      <c r="B1269" s="753" t="s">
        <v>89</v>
      </c>
      <c r="C1269" s="753" t="s">
        <v>502</v>
      </c>
      <c r="D1269" s="753"/>
      <c r="E1269" s="757" t="s">
        <v>2052</v>
      </c>
      <c r="F1269" s="751">
        <v>18865000</v>
      </c>
      <c r="G1269" s="751">
        <v>0</v>
      </c>
      <c r="H1269" s="751">
        <v>0</v>
      </c>
      <c r="I1269" s="751">
        <v>18865000</v>
      </c>
      <c r="J1269" s="751">
        <v>0</v>
      </c>
    </row>
    <row r="1270" spans="1:10">
      <c r="A1270" s="753" t="s">
        <v>84</v>
      </c>
      <c r="B1270" s="753" t="s">
        <v>89</v>
      </c>
      <c r="C1270" s="753" t="s">
        <v>502</v>
      </c>
      <c r="D1270" s="753" t="s">
        <v>817</v>
      </c>
      <c r="E1270" s="757" t="s">
        <v>818</v>
      </c>
      <c r="F1270" s="751">
        <v>18865000</v>
      </c>
      <c r="G1270" s="751">
        <v>0</v>
      </c>
      <c r="H1270" s="751">
        <v>0</v>
      </c>
      <c r="I1270" s="751">
        <v>18865000</v>
      </c>
      <c r="J1270" s="751">
        <v>0</v>
      </c>
    </row>
    <row r="1271" spans="1:10" ht="39.6">
      <c r="A1271" s="753" t="s">
        <v>84</v>
      </c>
      <c r="B1271" s="753" t="s">
        <v>89</v>
      </c>
      <c r="C1271" s="753" t="s">
        <v>503</v>
      </c>
      <c r="D1271" s="753"/>
      <c r="E1271" s="757" t="s">
        <v>2054</v>
      </c>
      <c r="F1271" s="751">
        <v>36800000</v>
      </c>
      <c r="G1271" s="751">
        <v>0</v>
      </c>
      <c r="H1271" s="751">
        <v>0</v>
      </c>
      <c r="I1271" s="751">
        <v>36800000</v>
      </c>
      <c r="J1271" s="751">
        <v>0</v>
      </c>
    </row>
    <row r="1272" spans="1:10" ht="52.8">
      <c r="A1272" s="753" t="s">
        <v>84</v>
      </c>
      <c r="B1272" s="753" t="s">
        <v>89</v>
      </c>
      <c r="C1272" s="753" t="s">
        <v>503</v>
      </c>
      <c r="D1272" s="753" t="s">
        <v>1165</v>
      </c>
      <c r="E1272" s="757" t="s">
        <v>2151</v>
      </c>
      <c r="F1272" s="751">
        <v>30100000</v>
      </c>
      <c r="G1272" s="751">
        <v>0</v>
      </c>
      <c r="H1272" s="751">
        <v>0</v>
      </c>
      <c r="I1272" s="751">
        <v>30100000</v>
      </c>
      <c r="J1272" s="751">
        <v>0</v>
      </c>
    </row>
    <row r="1273" spans="1:10">
      <c r="A1273" s="753" t="s">
        <v>84</v>
      </c>
      <c r="B1273" s="753" t="s">
        <v>89</v>
      </c>
      <c r="C1273" s="753" t="s">
        <v>503</v>
      </c>
      <c r="D1273" s="753" t="s">
        <v>504</v>
      </c>
      <c r="E1273" s="757" t="s">
        <v>819</v>
      </c>
      <c r="F1273" s="751">
        <v>6700000</v>
      </c>
      <c r="G1273" s="751">
        <v>0</v>
      </c>
      <c r="H1273" s="751">
        <v>0</v>
      </c>
      <c r="I1273" s="751">
        <v>6700000</v>
      </c>
      <c r="J1273" s="751">
        <v>0</v>
      </c>
    </row>
    <row r="1274" spans="1:10" ht="26.4">
      <c r="A1274" s="753" t="s">
        <v>84</v>
      </c>
      <c r="B1274" s="753" t="s">
        <v>89</v>
      </c>
      <c r="C1274" s="753" t="s">
        <v>505</v>
      </c>
      <c r="D1274" s="753"/>
      <c r="E1274" s="757" t="s">
        <v>506</v>
      </c>
      <c r="F1274" s="751">
        <v>53980000</v>
      </c>
      <c r="G1274" s="751">
        <v>0</v>
      </c>
      <c r="H1274" s="751">
        <v>0</v>
      </c>
      <c r="I1274" s="751">
        <v>53980000</v>
      </c>
      <c r="J1274" s="751">
        <v>0</v>
      </c>
    </row>
    <row r="1275" spans="1:10">
      <c r="A1275" s="753" t="s">
        <v>84</v>
      </c>
      <c r="B1275" s="753" t="s">
        <v>89</v>
      </c>
      <c r="C1275" s="753" t="s">
        <v>505</v>
      </c>
      <c r="D1275" s="753" t="s">
        <v>1202</v>
      </c>
      <c r="E1275" s="757" t="s">
        <v>2126</v>
      </c>
      <c r="F1275" s="751">
        <v>52980000</v>
      </c>
      <c r="G1275" s="751">
        <v>0</v>
      </c>
      <c r="H1275" s="751">
        <v>0</v>
      </c>
      <c r="I1275" s="751">
        <v>52980000</v>
      </c>
      <c r="J1275" s="751">
        <v>0</v>
      </c>
    </row>
    <row r="1276" spans="1:10">
      <c r="A1276" s="753" t="s">
        <v>84</v>
      </c>
      <c r="B1276" s="753" t="s">
        <v>89</v>
      </c>
      <c r="C1276" s="753" t="s">
        <v>505</v>
      </c>
      <c r="D1276" s="753" t="s">
        <v>833</v>
      </c>
      <c r="E1276" s="757" t="s">
        <v>834</v>
      </c>
      <c r="F1276" s="751">
        <v>1000000</v>
      </c>
      <c r="G1276" s="751">
        <v>0</v>
      </c>
      <c r="H1276" s="751">
        <v>0</v>
      </c>
      <c r="I1276" s="751">
        <v>1000000</v>
      </c>
      <c r="J1276" s="751">
        <v>0</v>
      </c>
    </row>
    <row r="1277" spans="1:10" ht="26.4">
      <c r="A1277" s="753" t="s">
        <v>84</v>
      </c>
      <c r="B1277" s="753" t="s">
        <v>89</v>
      </c>
      <c r="C1277" s="753" t="s">
        <v>1203</v>
      </c>
      <c r="D1277" s="753"/>
      <c r="E1277" s="757" t="s">
        <v>2192</v>
      </c>
      <c r="F1277" s="751">
        <v>1000000</v>
      </c>
      <c r="G1277" s="751">
        <v>0</v>
      </c>
      <c r="H1277" s="751">
        <v>0</v>
      </c>
      <c r="I1277" s="751">
        <v>1000000</v>
      </c>
      <c r="J1277" s="751">
        <v>0</v>
      </c>
    </row>
    <row r="1278" spans="1:10">
      <c r="A1278" s="753" t="s">
        <v>84</v>
      </c>
      <c r="B1278" s="753" t="s">
        <v>89</v>
      </c>
      <c r="C1278" s="753" t="s">
        <v>1203</v>
      </c>
      <c r="D1278" s="753" t="s">
        <v>1217</v>
      </c>
      <c r="E1278" s="757" t="s">
        <v>143</v>
      </c>
      <c r="F1278" s="751">
        <v>1000000</v>
      </c>
      <c r="G1278" s="751">
        <v>0</v>
      </c>
      <c r="H1278" s="751">
        <v>0</v>
      </c>
      <c r="I1278" s="751">
        <v>1000000</v>
      </c>
      <c r="J1278" s="751">
        <v>0</v>
      </c>
    </row>
    <row r="1279" spans="1:10" ht="26.4">
      <c r="A1279" s="753" t="s">
        <v>84</v>
      </c>
      <c r="B1279" s="753" t="s">
        <v>89</v>
      </c>
      <c r="C1279" s="753" t="s">
        <v>511</v>
      </c>
      <c r="D1279" s="753"/>
      <c r="E1279" s="757" t="s">
        <v>2075</v>
      </c>
      <c r="F1279" s="751">
        <v>500000</v>
      </c>
      <c r="G1279" s="751">
        <v>0</v>
      </c>
      <c r="H1279" s="751">
        <v>0</v>
      </c>
      <c r="I1279" s="751">
        <v>500000</v>
      </c>
      <c r="J1279" s="751">
        <v>0</v>
      </c>
    </row>
    <row r="1280" spans="1:10">
      <c r="A1280" s="753" t="s">
        <v>84</v>
      </c>
      <c r="B1280" s="753" t="s">
        <v>89</v>
      </c>
      <c r="C1280" s="753" t="s">
        <v>511</v>
      </c>
      <c r="D1280" s="753" t="s">
        <v>2849</v>
      </c>
      <c r="E1280" s="757" t="s">
        <v>2850</v>
      </c>
      <c r="F1280" s="751">
        <v>500000</v>
      </c>
      <c r="G1280" s="751">
        <v>0</v>
      </c>
      <c r="H1280" s="751">
        <v>0</v>
      </c>
      <c r="I1280" s="751">
        <v>500000</v>
      </c>
      <c r="J1280" s="751">
        <v>0</v>
      </c>
    </row>
    <row r="1281" spans="1:10">
      <c r="A1281" s="753" t="s">
        <v>84</v>
      </c>
      <c r="B1281" s="753" t="s">
        <v>89</v>
      </c>
      <c r="C1281" s="753" t="s">
        <v>265</v>
      </c>
      <c r="D1281" s="753"/>
      <c r="E1281" s="757" t="s">
        <v>266</v>
      </c>
      <c r="F1281" s="751">
        <v>1988430872</v>
      </c>
      <c r="G1281" s="751">
        <v>1400000</v>
      </c>
      <c r="H1281" s="751">
        <v>0</v>
      </c>
      <c r="I1281" s="751">
        <v>1987030872</v>
      </c>
      <c r="J1281" s="751">
        <v>0</v>
      </c>
    </row>
    <row r="1282" spans="1:10" ht="79.2">
      <c r="A1282" s="753" t="s">
        <v>84</v>
      </c>
      <c r="B1282" s="753" t="s">
        <v>89</v>
      </c>
      <c r="C1282" s="753" t="s">
        <v>265</v>
      </c>
      <c r="D1282" s="753" t="s">
        <v>494</v>
      </c>
      <c r="E1282" s="757" t="s">
        <v>2079</v>
      </c>
      <c r="F1282" s="751">
        <v>1400000</v>
      </c>
      <c r="G1282" s="751">
        <v>1400000</v>
      </c>
      <c r="H1282" s="751">
        <v>0</v>
      </c>
      <c r="I1282" s="751">
        <v>0</v>
      </c>
      <c r="J1282" s="751">
        <v>0</v>
      </c>
    </row>
    <row r="1283" spans="1:10" ht="39.6">
      <c r="A1283" s="753" t="s">
        <v>84</v>
      </c>
      <c r="B1283" s="753" t="s">
        <v>89</v>
      </c>
      <c r="C1283" s="753" t="s">
        <v>265</v>
      </c>
      <c r="D1283" s="753" t="s">
        <v>268</v>
      </c>
      <c r="E1283" s="757" t="s">
        <v>2059</v>
      </c>
      <c r="F1283" s="751">
        <v>25000000</v>
      </c>
      <c r="G1283" s="751">
        <v>0</v>
      </c>
      <c r="H1283" s="751">
        <v>0</v>
      </c>
      <c r="I1283" s="751">
        <v>25000000</v>
      </c>
      <c r="J1283" s="751">
        <v>0</v>
      </c>
    </row>
    <row r="1284" spans="1:10" ht="26.4">
      <c r="A1284" s="753" t="s">
        <v>84</v>
      </c>
      <c r="B1284" s="753" t="s">
        <v>89</v>
      </c>
      <c r="C1284" s="753" t="s">
        <v>265</v>
      </c>
      <c r="D1284" s="753" t="s">
        <v>1143</v>
      </c>
      <c r="E1284" s="757" t="s">
        <v>1144</v>
      </c>
      <c r="F1284" s="751">
        <v>305084000</v>
      </c>
      <c r="G1284" s="751">
        <v>0</v>
      </c>
      <c r="H1284" s="751">
        <v>0</v>
      </c>
      <c r="I1284" s="751">
        <v>305084000</v>
      </c>
      <c r="J1284" s="751">
        <v>0</v>
      </c>
    </row>
    <row r="1285" spans="1:10">
      <c r="A1285" s="753" t="s">
        <v>84</v>
      </c>
      <c r="B1285" s="753" t="s">
        <v>89</v>
      </c>
      <c r="C1285" s="753" t="s">
        <v>265</v>
      </c>
      <c r="D1285" s="753" t="s">
        <v>269</v>
      </c>
      <c r="E1285" s="757" t="s">
        <v>799</v>
      </c>
      <c r="F1285" s="751">
        <v>1656946872</v>
      </c>
      <c r="G1285" s="751">
        <v>0</v>
      </c>
      <c r="H1285" s="751">
        <v>0</v>
      </c>
      <c r="I1285" s="751">
        <v>1656946872</v>
      </c>
      <c r="J1285" s="751">
        <v>0</v>
      </c>
    </row>
    <row r="1286" spans="1:10">
      <c r="A1286" s="753" t="s">
        <v>84</v>
      </c>
      <c r="B1286" s="753" t="s">
        <v>89</v>
      </c>
      <c r="C1286" s="753" t="s">
        <v>274</v>
      </c>
      <c r="D1286" s="753"/>
      <c r="E1286" s="757" t="s">
        <v>275</v>
      </c>
      <c r="F1286" s="751">
        <v>613181788</v>
      </c>
      <c r="G1286" s="751">
        <v>0</v>
      </c>
      <c r="H1286" s="751">
        <v>0</v>
      </c>
      <c r="I1286" s="751">
        <v>613181788</v>
      </c>
      <c r="J1286" s="751">
        <v>0</v>
      </c>
    </row>
    <row r="1287" spans="1:10">
      <c r="A1287" s="753" t="s">
        <v>84</v>
      </c>
      <c r="B1287" s="753" t="s">
        <v>89</v>
      </c>
      <c r="C1287" s="753" t="s">
        <v>274</v>
      </c>
      <c r="D1287" s="753" t="s">
        <v>1097</v>
      </c>
      <c r="E1287" s="757" t="s">
        <v>2060</v>
      </c>
      <c r="F1287" s="751">
        <v>613181788</v>
      </c>
      <c r="G1287" s="751">
        <v>0</v>
      </c>
      <c r="H1287" s="751">
        <v>0</v>
      </c>
      <c r="I1287" s="751">
        <v>613181788</v>
      </c>
      <c r="J1287" s="751">
        <v>0</v>
      </c>
    </row>
    <row r="1288" spans="1:10">
      <c r="A1288" s="753" t="s">
        <v>84</v>
      </c>
      <c r="B1288" s="753" t="s">
        <v>89</v>
      </c>
      <c r="C1288" s="753" t="s">
        <v>495</v>
      </c>
      <c r="D1288" s="753"/>
      <c r="E1288" s="757" t="s">
        <v>496</v>
      </c>
      <c r="F1288" s="751">
        <v>2388938</v>
      </c>
      <c r="G1288" s="751">
        <v>0</v>
      </c>
      <c r="H1288" s="751">
        <v>0</v>
      </c>
      <c r="I1288" s="751">
        <v>2388938</v>
      </c>
      <c r="J1288" s="751">
        <v>0</v>
      </c>
    </row>
    <row r="1289" spans="1:10" ht="26.4">
      <c r="A1289" s="753" t="s">
        <v>84</v>
      </c>
      <c r="B1289" s="753" t="s">
        <v>89</v>
      </c>
      <c r="C1289" s="753" t="s">
        <v>495</v>
      </c>
      <c r="D1289" s="753" t="s">
        <v>847</v>
      </c>
      <c r="E1289" s="757" t="s">
        <v>848</v>
      </c>
      <c r="F1289" s="751">
        <v>20000</v>
      </c>
      <c r="G1289" s="751">
        <v>0</v>
      </c>
      <c r="H1289" s="751">
        <v>0</v>
      </c>
      <c r="I1289" s="751">
        <v>20000</v>
      </c>
      <c r="J1289" s="751">
        <v>0</v>
      </c>
    </row>
    <row r="1290" spans="1:10" ht="39.6">
      <c r="A1290" s="753" t="s">
        <v>84</v>
      </c>
      <c r="B1290" s="753" t="s">
        <v>89</v>
      </c>
      <c r="C1290" s="753" t="s">
        <v>495</v>
      </c>
      <c r="D1290" s="753" t="s">
        <v>838</v>
      </c>
      <c r="E1290" s="757" t="s">
        <v>839</v>
      </c>
      <c r="F1290" s="751">
        <v>604974</v>
      </c>
      <c r="G1290" s="751">
        <v>0</v>
      </c>
      <c r="H1290" s="751">
        <v>0</v>
      </c>
      <c r="I1290" s="751">
        <v>604974</v>
      </c>
      <c r="J1290" s="751">
        <v>0</v>
      </c>
    </row>
    <row r="1291" spans="1:10" ht="52.8">
      <c r="A1291" s="753" t="s">
        <v>84</v>
      </c>
      <c r="B1291" s="753" t="s">
        <v>89</v>
      </c>
      <c r="C1291" s="753" t="s">
        <v>495</v>
      </c>
      <c r="D1291" s="753" t="s">
        <v>813</v>
      </c>
      <c r="E1291" s="757" t="s">
        <v>2081</v>
      </c>
      <c r="F1291" s="751">
        <v>63964</v>
      </c>
      <c r="G1291" s="751">
        <v>0</v>
      </c>
      <c r="H1291" s="751">
        <v>0</v>
      </c>
      <c r="I1291" s="751">
        <v>63964</v>
      </c>
      <c r="J1291" s="751">
        <v>0</v>
      </c>
    </row>
    <row r="1292" spans="1:10" ht="52.8">
      <c r="A1292" s="753" t="s">
        <v>84</v>
      </c>
      <c r="B1292" s="753" t="s">
        <v>89</v>
      </c>
      <c r="C1292" s="753" t="s">
        <v>495</v>
      </c>
      <c r="D1292" s="753" t="s">
        <v>46</v>
      </c>
      <c r="E1292" s="757" t="s">
        <v>2061</v>
      </c>
      <c r="F1292" s="751">
        <v>1700000</v>
      </c>
      <c r="G1292" s="751">
        <v>0</v>
      </c>
      <c r="H1292" s="751">
        <v>0</v>
      </c>
      <c r="I1292" s="751">
        <v>1700000</v>
      </c>
      <c r="J1292" s="751">
        <v>0</v>
      </c>
    </row>
    <row r="1293" spans="1:10" ht="26.4">
      <c r="A1293" s="753" t="s">
        <v>84</v>
      </c>
      <c r="B1293" s="753" t="s">
        <v>27</v>
      </c>
      <c r="C1293" s="753"/>
      <c r="D1293" s="753"/>
      <c r="E1293" s="757" t="s">
        <v>28</v>
      </c>
      <c r="F1293" s="751">
        <v>188470168</v>
      </c>
      <c r="G1293" s="751">
        <v>0</v>
      </c>
      <c r="H1293" s="751">
        <v>0</v>
      </c>
      <c r="I1293" s="751">
        <v>187314568</v>
      </c>
      <c r="J1293" s="751">
        <v>1155600</v>
      </c>
    </row>
    <row r="1294" spans="1:10">
      <c r="A1294" s="753" t="s">
        <v>84</v>
      </c>
      <c r="B1294" s="753" t="s">
        <v>27</v>
      </c>
      <c r="C1294" s="753" t="s">
        <v>289</v>
      </c>
      <c r="D1294" s="753"/>
      <c r="E1294" s="757" t="s">
        <v>194</v>
      </c>
      <c r="F1294" s="751">
        <v>7976000</v>
      </c>
      <c r="G1294" s="751">
        <v>0</v>
      </c>
      <c r="H1294" s="751">
        <v>0</v>
      </c>
      <c r="I1294" s="751">
        <v>7976000</v>
      </c>
      <c r="J1294" s="751">
        <v>0</v>
      </c>
    </row>
    <row r="1295" spans="1:10" ht="52.8">
      <c r="A1295" s="753" t="s">
        <v>84</v>
      </c>
      <c r="B1295" s="753" t="s">
        <v>27</v>
      </c>
      <c r="C1295" s="753" t="s">
        <v>289</v>
      </c>
      <c r="D1295" s="753" t="s">
        <v>482</v>
      </c>
      <c r="E1295" s="757" t="s">
        <v>2042</v>
      </c>
      <c r="F1295" s="751">
        <v>7976000</v>
      </c>
      <c r="G1295" s="751">
        <v>0</v>
      </c>
      <c r="H1295" s="751">
        <v>0</v>
      </c>
      <c r="I1295" s="751">
        <v>7976000</v>
      </c>
      <c r="J1295" s="751">
        <v>0</v>
      </c>
    </row>
    <row r="1296" spans="1:10">
      <c r="A1296" s="753" t="s">
        <v>84</v>
      </c>
      <c r="B1296" s="753" t="s">
        <v>27</v>
      </c>
      <c r="C1296" s="753" t="s">
        <v>483</v>
      </c>
      <c r="D1296" s="753"/>
      <c r="E1296" s="757" t="s">
        <v>195</v>
      </c>
      <c r="F1296" s="751">
        <v>2311200</v>
      </c>
      <c r="G1296" s="751">
        <v>0</v>
      </c>
      <c r="H1296" s="751">
        <v>0</v>
      </c>
      <c r="I1296" s="751">
        <v>1155600</v>
      </c>
      <c r="J1296" s="751">
        <v>1155600</v>
      </c>
    </row>
    <row r="1297" spans="1:10">
      <c r="A1297" s="753" t="s">
        <v>84</v>
      </c>
      <c r="B1297" s="753" t="s">
        <v>27</v>
      </c>
      <c r="C1297" s="753" t="s">
        <v>483</v>
      </c>
      <c r="D1297" s="753" t="s">
        <v>1171</v>
      </c>
      <c r="E1297" s="757" t="s">
        <v>2165</v>
      </c>
      <c r="F1297" s="751">
        <v>2311200</v>
      </c>
      <c r="G1297" s="751">
        <v>0</v>
      </c>
      <c r="H1297" s="751">
        <v>0</v>
      </c>
      <c r="I1297" s="751">
        <v>1155600</v>
      </c>
      <c r="J1297" s="751">
        <v>1155600</v>
      </c>
    </row>
    <row r="1298" spans="1:10">
      <c r="A1298" s="753" t="s">
        <v>84</v>
      </c>
      <c r="B1298" s="753" t="s">
        <v>27</v>
      </c>
      <c r="C1298" s="753" t="s">
        <v>489</v>
      </c>
      <c r="D1298" s="753"/>
      <c r="E1298" s="757" t="s">
        <v>2043</v>
      </c>
      <c r="F1298" s="751">
        <v>9666000</v>
      </c>
      <c r="G1298" s="751">
        <v>0</v>
      </c>
      <c r="H1298" s="751">
        <v>0</v>
      </c>
      <c r="I1298" s="751">
        <v>9666000</v>
      </c>
      <c r="J1298" s="751">
        <v>0</v>
      </c>
    </row>
    <row r="1299" spans="1:10" ht="52.8">
      <c r="A1299" s="753" t="s">
        <v>84</v>
      </c>
      <c r="B1299" s="753" t="s">
        <v>27</v>
      </c>
      <c r="C1299" s="753" t="s">
        <v>489</v>
      </c>
      <c r="D1299" s="753" t="s">
        <v>491</v>
      </c>
      <c r="E1299" s="757" t="s">
        <v>2044</v>
      </c>
      <c r="F1299" s="751">
        <v>9666000</v>
      </c>
      <c r="G1299" s="751">
        <v>0</v>
      </c>
      <c r="H1299" s="751">
        <v>0</v>
      </c>
      <c r="I1299" s="751">
        <v>9666000</v>
      </c>
      <c r="J1299" s="751">
        <v>0</v>
      </c>
    </row>
    <row r="1300" spans="1:10">
      <c r="A1300" s="753" t="s">
        <v>84</v>
      </c>
      <c r="B1300" s="753" t="s">
        <v>27</v>
      </c>
      <c r="C1300" s="753" t="s">
        <v>824</v>
      </c>
      <c r="D1300" s="753"/>
      <c r="E1300" s="757" t="s">
        <v>2045</v>
      </c>
      <c r="F1300" s="751">
        <v>280000</v>
      </c>
      <c r="G1300" s="751">
        <v>0</v>
      </c>
      <c r="H1300" s="751">
        <v>0</v>
      </c>
      <c r="I1300" s="751">
        <v>280000</v>
      </c>
      <c r="J1300" s="751">
        <v>0</v>
      </c>
    </row>
    <row r="1301" spans="1:10" ht="39.6">
      <c r="A1301" s="753" t="s">
        <v>84</v>
      </c>
      <c r="B1301" s="753" t="s">
        <v>27</v>
      </c>
      <c r="C1301" s="753" t="s">
        <v>824</v>
      </c>
      <c r="D1301" s="753" t="s">
        <v>1210</v>
      </c>
      <c r="E1301" s="757" t="s">
        <v>2046</v>
      </c>
      <c r="F1301" s="751">
        <v>280000</v>
      </c>
      <c r="G1301" s="751">
        <v>0</v>
      </c>
      <c r="H1301" s="751">
        <v>0</v>
      </c>
      <c r="I1301" s="751">
        <v>280000</v>
      </c>
      <c r="J1301" s="751">
        <v>0</v>
      </c>
    </row>
    <row r="1302" spans="1:10" ht="26.4">
      <c r="A1302" s="753" t="s">
        <v>84</v>
      </c>
      <c r="B1302" s="753" t="s">
        <v>27</v>
      </c>
      <c r="C1302" s="753" t="s">
        <v>820</v>
      </c>
      <c r="D1302" s="753"/>
      <c r="E1302" s="757" t="s">
        <v>821</v>
      </c>
      <c r="F1302" s="751">
        <v>44949000</v>
      </c>
      <c r="G1302" s="751">
        <v>0</v>
      </c>
      <c r="H1302" s="751">
        <v>0</v>
      </c>
      <c r="I1302" s="751">
        <v>44949000</v>
      </c>
      <c r="J1302" s="751">
        <v>0</v>
      </c>
    </row>
    <row r="1303" spans="1:10">
      <c r="A1303" s="753" t="s">
        <v>84</v>
      </c>
      <c r="B1303" s="753" t="s">
        <v>27</v>
      </c>
      <c r="C1303" s="753" t="s">
        <v>820</v>
      </c>
      <c r="D1303" s="753" t="s">
        <v>1135</v>
      </c>
      <c r="E1303" s="757" t="s">
        <v>1136</v>
      </c>
      <c r="F1303" s="751">
        <v>16449000</v>
      </c>
      <c r="G1303" s="751">
        <v>0</v>
      </c>
      <c r="H1303" s="751">
        <v>0</v>
      </c>
      <c r="I1303" s="751">
        <v>16449000</v>
      </c>
      <c r="J1303" s="751">
        <v>0</v>
      </c>
    </row>
    <row r="1304" spans="1:10">
      <c r="A1304" s="753" t="s">
        <v>84</v>
      </c>
      <c r="B1304" s="753" t="s">
        <v>27</v>
      </c>
      <c r="C1304" s="753" t="s">
        <v>820</v>
      </c>
      <c r="D1304" s="753" t="s">
        <v>1137</v>
      </c>
      <c r="E1304" s="757" t="s">
        <v>1138</v>
      </c>
      <c r="F1304" s="751">
        <v>16800000</v>
      </c>
      <c r="G1304" s="751">
        <v>0</v>
      </c>
      <c r="H1304" s="751">
        <v>0</v>
      </c>
      <c r="I1304" s="751">
        <v>16800000</v>
      </c>
      <c r="J1304" s="751">
        <v>0</v>
      </c>
    </row>
    <row r="1305" spans="1:10" ht="39.6">
      <c r="A1305" s="753" t="s">
        <v>84</v>
      </c>
      <c r="B1305" s="753" t="s">
        <v>27</v>
      </c>
      <c r="C1305" s="753" t="s">
        <v>820</v>
      </c>
      <c r="D1305" s="753" t="s">
        <v>1205</v>
      </c>
      <c r="E1305" s="757" t="s">
        <v>1206</v>
      </c>
      <c r="F1305" s="751">
        <v>3280000</v>
      </c>
      <c r="G1305" s="751">
        <v>0</v>
      </c>
      <c r="H1305" s="751">
        <v>0</v>
      </c>
      <c r="I1305" s="751">
        <v>3280000</v>
      </c>
      <c r="J1305" s="751">
        <v>0</v>
      </c>
    </row>
    <row r="1306" spans="1:10" ht="26.4">
      <c r="A1306" s="753" t="s">
        <v>84</v>
      </c>
      <c r="B1306" s="753" t="s">
        <v>27</v>
      </c>
      <c r="C1306" s="753" t="s">
        <v>820</v>
      </c>
      <c r="D1306" s="753" t="s">
        <v>822</v>
      </c>
      <c r="E1306" s="757" t="s">
        <v>823</v>
      </c>
      <c r="F1306" s="751">
        <v>8420000</v>
      </c>
      <c r="G1306" s="751">
        <v>0</v>
      </c>
      <c r="H1306" s="751">
        <v>0</v>
      </c>
      <c r="I1306" s="751">
        <v>8420000</v>
      </c>
      <c r="J1306" s="751">
        <v>0</v>
      </c>
    </row>
    <row r="1307" spans="1:10" ht="39.6">
      <c r="A1307" s="753" t="s">
        <v>84</v>
      </c>
      <c r="B1307" s="753" t="s">
        <v>27</v>
      </c>
      <c r="C1307" s="753" t="s">
        <v>509</v>
      </c>
      <c r="D1307" s="753"/>
      <c r="E1307" s="757" t="s">
        <v>2124</v>
      </c>
      <c r="F1307" s="751">
        <v>4785215</v>
      </c>
      <c r="G1307" s="751">
        <v>0</v>
      </c>
      <c r="H1307" s="751">
        <v>0</v>
      </c>
      <c r="I1307" s="751">
        <v>4785215</v>
      </c>
      <c r="J1307" s="751">
        <v>0</v>
      </c>
    </row>
    <row r="1308" spans="1:10" ht="26.4">
      <c r="A1308" s="753" t="s">
        <v>84</v>
      </c>
      <c r="B1308" s="753" t="s">
        <v>27</v>
      </c>
      <c r="C1308" s="753" t="s">
        <v>509</v>
      </c>
      <c r="D1308" s="753" t="s">
        <v>510</v>
      </c>
      <c r="E1308" s="757" t="s">
        <v>2125</v>
      </c>
      <c r="F1308" s="751">
        <v>4785215</v>
      </c>
      <c r="G1308" s="751">
        <v>0</v>
      </c>
      <c r="H1308" s="751">
        <v>0</v>
      </c>
      <c r="I1308" s="751">
        <v>4785215</v>
      </c>
      <c r="J1308" s="751">
        <v>0</v>
      </c>
    </row>
    <row r="1309" spans="1:10" ht="26.4">
      <c r="A1309" s="753" t="s">
        <v>84</v>
      </c>
      <c r="B1309" s="753" t="s">
        <v>27</v>
      </c>
      <c r="C1309" s="753" t="s">
        <v>505</v>
      </c>
      <c r="D1309" s="753"/>
      <c r="E1309" s="757" t="s">
        <v>506</v>
      </c>
      <c r="F1309" s="751">
        <v>1000000</v>
      </c>
      <c r="G1309" s="751">
        <v>0</v>
      </c>
      <c r="H1309" s="751">
        <v>0</v>
      </c>
      <c r="I1309" s="751">
        <v>1000000</v>
      </c>
      <c r="J1309" s="751">
        <v>0</v>
      </c>
    </row>
    <row r="1310" spans="1:10">
      <c r="A1310" s="753" t="s">
        <v>84</v>
      </c>
      <c r="B1310" s="753" t="s">
        <v>27</v>
      </c>
      <c r="C1310" s="753" t="s">
        <v>505</v>
      </c>
      <c r="D1310" s="753" t="s">
        <v>833</v>
      </c>
      <c r="E1310" s="757" t="s">
        <v>834</v>
      </c>
      <c r="F1310" s="751">
        <v>1000000</v>
      </c>
      <c r="G1310" s="751">
        <v>0</v>
      </c>
      <c r="H1310" s="751">
        <v>0</v>
      </c>
      <c r="I1310" s="751">
        <v>1000000</v>
      </c>
      <c r="J1310" s="751">
        <v>0</v>
      </c>
    </row>
    <row r="1311" spans="1:10">
      <c r="A1311" s="753" t="s">
        <v>84</v>
      </c>
      <c r="B1311" s="753" t="s">
        <v>27</v>
      </c>
      <c r="C1311" s="753" t="s">
        <v>495</v>
      </c>
      <c r="D1311" s="753"/>
      <c r="E1311" s="757" t="s">
        <v>496</v>
      </c>
      <c r="F1311" s="751">
        <v>117502753</v>
      </c>
      <c r="G1311" s="751">
        <v>0</v>
      </c>
      <c r="H1311" s="751">
        <v>0</v>
      </c>
      <c r="I1311" s="751">
        <v>117502753</v>
      </c>
      <c r="J1311" s="751">
        <v>0</v>
      </c>
    </row>
    <row r="1312" spans="1:10" ht="52.8">
      <c r="A1312" s="753" t="s">
        <v>84</v>
      </c>
      <c r="B1312" s="753" t="s">
        <v>27</v>
      </c>
      <c r="C1312" s="753" t="s">
        <v>495</v>
      </c>
      <c r="D1312" s="753" t="s">
        <v>813</v>
      </c>
      <c r="E1312" s="757" t="s">
        <v>2081</v>
      </c>
      <c r="F1312" s="751">
        <v>110753</v>
      </c>
      <c r="G1312" s="751">
        <v>0</v>
      </c>
      <c r="H1312" s="751">
        <v>0</v>
      </c>
      <c r="I1312" s="751">
        <v>110753</v>
      </c>
      <c r="J1312" s="751">
        <v>0</v>
      </c>
    </row>
    <row r="1313" spans="1:10" ht="52.8">
      <c r="A1313" s="753" t="s">
        <v>84</v>
      </c>
      <c r="B1313" s="753" t="s">
        <v>27</v>
      </c>
      <c r="C1313" s="753" t="s">
        <v>495</v>
      </c>
      <c r="D1313" s="753" t="s">
        <v>46</v>
      </c>
      <c r="E1313" s="757" t="s">
        <v>2061</v>
      </c>
      <c r="F1313" s="751">
        <v>117392000</v>
      </c>
      <c r="G1313" s="751">
        <v>0</v>
      </c>
      <c r="H1313" s="751">
        <v>0</v>
      </c>
      <c r="I1313" s="751">
        <v>117392000</v>
      </c>
      <c r="J1313" s="751">
        <v>0</v>
      </c>
    </row>
    <row r="1314" spans="1:10">
      <c r="A1314" s="753" t="s">
        <v>84</v>
      </c>
      <c r="B1314" s="753" t="s">
        <v>1006</v>
      </c>
      <c r="C1314" s="753"/>
      <c r="D1314" s="753"/>
      <c r="E1314" s="757" t="s">
        <v>1007</v>
      </c>
      <c r="F1314" s="751">
        <v>144754400</v>
      </c>
      <c r="G1314" s="751">
        <v>0</v>
      </c>
      <c r="H1314" s="751">
        <v>0</v>
      </c>
      <c r="I1314" s="751">
        <v>144754400</v>
      </c>
      <c r="J1314" s="751">
        <v>0</v>
      </c>
    </row>
    <row r="1315" spans="1:10">
      <c r="A1315" s="753" t="s">
        <v>84</v>
      </c>
      <c r="B1315" s="753" t="s">
        <v>1006</v>
      </c>
      <c r="C1315" s="753" t="s">
        <v>271</v>
      </c>
      <c r="D1315" s="753"/>
      <c r="E1315" s="757" t="s">
        <v>2066</v>
      </c>
      <c r="F1315" s="751">
        <v>77770400</v>
      </c>
      <c r="G1315" s="751">
        <v>0</v>
      </c>
      <c r="H1315" s="751">
        <v>0</v>
      </c>
      <c r="I1315" s="751">
        <v>77770400</v>
      </c>
      <c r="J1315" s="751">
        <v>0</v>
      </c>
    </row>
    <row r="1316" spans="1:10">
      <c r="A1316" s="753" t="s">
        <v>84</v>
      </c>
      <c r="B1316" s="753" t="s">
        <v>1006</v>
      </c>
      <c r="C1316" s="753" t="s">
        <v>271</v>
      </c>
      <c r="D1316" s="753" t="s">
        <v>815</v>
      </c>
      <c r="E1316" s="757" t="s">
        <v>816</v>
      </c>
      <c r="F1316" s="751">
        <v>77770400</v>
      </c>
      <c r="G1316" s="751">
        <v>0</v>
      </c>
      <c r="H1316" s="751">
        <v>0</v>
      </c>
      <c r="I1316" s="751">
        <v>77770400</v>
      </c>
      <c r="J1316" s="751">
        <v>0</v>
      </c>
    </row>
    <row r="1317" spans="1:10" ht="39.6">
      <c r="A1317" s="753" t="s">
        <v>84</v>
      </c>
      <c r="B1317" s="753" t="s">
        <v>1006</v>
      </c>
      <c r="C1317" s="753" t="s">
        <v>502</v>
      </c>
      <c r="D1317" s="753"/>
      <c r="E1317" s="757" t="s">
        <v>2052</v>
      </c>
      <c r="F1317" s="751">
        <v>66984000</v>
      </c>
      <c r="G1317" s="751">
        <v>0</v>
      </c>
      <c r="H1317" s="751">
        <v>0</v>
      </c>
      <c r="I1317" s="751">
        <v>66984000</v>
      </c>
      <c r="J1317" s="751">
        <v>0</v>
      </c>
    </row>
    <row r="1318" spans="1:10">
      <c r="A1318" s="753" t="s">
        <v>84</v>
      </c>
      <c r="B1318" s="753" t="s">
        <v>1006</v>
      </c>
      <c r="C1318" s="753" t="s">
        <v>502</v>
      </c>
      <c r="D1318" s="753" t="s">
        <v>817</v>
      </c>
      <c r="E1318" s="757" t="s">
        <v>818</v>
      </c>
      <c r="F1318" s="751">
        <v>66984000</v>
      </c>
      <c r="G1318" s="751">
        <v>0</v>
      </c>
      <c r="H1318" s="751">
        <v>0</v>
      </c>
      <c r="I1318" s="751">
        <v>66984000</v>
      </c>
      <c r="J1318" s="751">
        <v>0</v>
      </c>
    </row>
    <row r="1319" spans="1:10">
      <c r="A1319" s="753" t="s">
        <v>84</v>
      </c>
      <c r="B1319" s="753" t="s">
        <v>421</v>
      </c>
      <c r="C1319" s="753"/>
      <c r="D1319" s="753"/>
      <c r="E1319" s="757" t="s">
        <v>422</v>
      </c>
      <c r="F1319" s="751">
        <v>368890500</v>
      </c>
      <c r="G1319" s="751">
        <v>0</v>
      </c>
      <c r="H1319" s="751">
        <v>0</v>
      </c>
      <c r="I1319" s="751">
        <v>368890500</v>
      </c>
      <c r="J1319" s="751">
        <v>0</v>
      </c>
    </row>
    <row r="1320" spans="1:10" ht="26.4">
      <c r="A1320" s="753" t="s">
        <v>84</v>
      </c>
      <c r="B1320" s="753" t="s">
        <v>421</v>
      </c>
      <c r="C1320" s="753" t="s">
        <v>505</v>
      </c>
      <c r="D1320" s="753"/>
      <c r="E1320" s="757" t="s">
        <v>506</v>
      </c>
      <c r="F1320" s="751">
        <v>249220000</v>
      </c>
      <c r="G1320" s="751">
        <v>0</v>
      </c>
      <c r="H1320" s="751">
        <v>0</v>
      </c>
      <c r="I1320" s="751">
        <v>249220000</v>
      </c>
      <c r="J1320" s="751">
        <v>0</v>
      </c>
    </row>
    <row r="1321" spans="1:10">
      <c r="A1321" s="753" t="s">
        <v>84</v>
      </c>
      <c r="B1321" s="753" t="s">
        <v>421</v>
      </c>
      <c r="C1321" s="753" t="s">
        <v>505</v>
      </c>
      <c r="D1321" s="753" t="s">
        <v>1202</v>
      </c>
      <c r="E1321" s="757" t="s">
        <v>2126</v>
      </c>
      <c r="F1321" s="751">
        <v>249220000</v>
      </c>
      <c r="G1321" s="751">
        <v>0</v>
      </c>
      <c r="H1321" s="751">
        <v>0</v>
      </c>
      <c r="I1321" s="751">
        <v>249220000</v>
      </c>
      <c r="J1321" s="751">
        <v>0</v>
      </c>
    </row>
    <row r="1322" spans="1:10" ht="26.4">
      <c r="A1322" s="753" t="s">
        <v>84</v>
      </c>
      <c r="B1322" s="753" t="s">
        <v>421</v>
      </c>
      <c r="C1322" s="753" t="s">
        <v>511</v>
      </c>
      <c r="D1322" s="753"/>
      <c r="E1322" s="757" t="s">
        <v>2075</v>
      </c>
      <c r="F1322" s="751">
        <v>119320500</v>
      </c>
      <c r="G1322" s="751">
        <v>0</v>
      </c>
      <c r="H1322" s="751">
        <v>0</v>
      </c>
      <c r="I1322" s="751">
        <v>119320500</v>
      </c>
      <c r="J1322" s="751">
        <v>0</v>
      </c>
    </row>
    <row r="1323" spans="1:10">
      <c r="A1323" s="753" t="s">
        <v>84</v>
      </c>
      <c r="B1323" s="753" t="s">
        <v>421</v>
      </c>
      <c r="C1323" s="753" t="s">
        <v>511</v>
      </c>
      <c r="D1323" s="753" t="s">
        <v>36</v>
      </c>
      <c r="E1323" s="757" t="s">
        <v>849</v>
      </c>
      <c r="F1323" s="751">
        <v>119320500</v>
      </c>
      <c r="G1323" s="751">
        <v>0</v>
      </c>
      <c r="H1323" s="751">
        <v>0</v>
      </c>
      <c r="I1323" s="751">
        <v>119320500</v>
      </c>
      <c r="J1323" s="751">
        <v>0</v>
      </c>
    </row>
    <row r="1324" spans="1:10">
      <c r="A1324" s="753" t="s">
        <v>84</v>
      </c>
      <c r="B1324" s="753" t="s">
        <v>421</v>
      </c>
      <c r="C1324" s="753" t="s">
        <v>495</v>
      </c>
      <c r="D1324" s="753"/>
      <c r="E1324" s="757" t="s">
        <v>496</v>
      </c>
      <c r="F1324" s="751">
        <v>350000</v>
      </c>
      <c r="G1324" s="751">
        <v>0</v>
      </c>
      <c r="H1324" s="751">
        <v>0</v>
      </c>
      <c r="I1324" s="751">
        <v>350000</v>
      </c>
      <c r="J1324" s="751">
        <v>0</v>
      </c>
    </row>
    <row r="1325" spans="1:10" ht="26.4">
      <c r="A1325" s="753" t="s">
        <v>84</v>
      </c>
      <c r="B1325" s="753" t="s">
        <v>421</v>
      </c>
      <c r="C1325" s="753" t="s">
        <v>495</v>
      </c>
      <c r="D1325" s="753" t="s">
        <v>847</v>
      </c>
      <c r="E1325" s="757" t="s">
        <v>848</v>
      </c>
      <c r="F1325" s="751">
        <v>350000</v>
      </c>
      <c r="G1325" s="751">
        <v>0</v>
      </c>
      <c r="H1325" s="751">
        <v>0</v>
      </c>
      <c r="I1325" s="751">
        <v>350000</v>
      </c>
      <c r="J1325" s="751">
        <v>0</v>
      </c>
    </row>
    <row r="1326" spans="1:10">
      <c r="A1326" s="753" t="s">
        <v>84</v>
      </c>
      <c r="B1326" s="753" t="s">
        <v>1004</v>
      </c>
      <c r="C1326" s="753"/>
      <c r="D1326" s="753"/>
      <c r="E1326" s="757" t="s">
        <v>1005</v>
      </c>
      <c r="F1326" s="751">
        <v>507951611</v>
      </c>
      <c r="G1326" s="751">
        <v>0</v>
      </c>
      <c r="H1326" s="751">
        <v>0</v>
      </c>
      <c r="I1326" s="751">
        <v>507951611</v>
      </c>
      <c r="J1326" s="751">
        <v>0</v>
      </c>
    </row>
    <row r="1327" spans="1:10" ht="39.6">
      <c r="A1327" s="753" t="s">
        <v>84</v>
      </c>
      <c r="B1327" s="753" t="s">
        <v>1004</v>
      </c>
      <c r="C1327" s="753" t="s">
        <v>509</v>
      </c>
      <c r="D1327" s="753"/>
      <c r="E1327" s="757" t="s">
        <v>2124</v>
      </c>
      <c r="F1327" s="751">
        <v>58053611</v>
      </c>
      <c r="G1327" s="751">
        <v>0</v>
      </c>
      <c r="H1327" s="751">
        <v>0</v>
      </c>
      <c r="I1327" s="751">
        <v>58053611</v>
      </c>
      <c r="J1327" s="751">
        <v>0</v>
      </c>
    </row>
    <row r="1328" spans="1:10" ht="26.4">
      <c r="A1328" s="753" t="s">
        <v>84</v>
      </c>
      <c r="B1328" s="753" t="s">
        <v>1004</v>
      </c>
      <c r="C1328" s="753" t="s">
        <v>509</v>
      </c>
      <c r="D1328" s="753" t="s">
        <v>510</v>
      </c>
      <c r="E1328" s="757" t="s">
        <v>2125</v>
      </c>
      <c r="F1328" s="751">
        <v>58053611</v>
      </c>
      <c r="G1328" s="751">
        <v>0</v>
      </c>
      <c r="H1328" s="751">
        <v>0</v>
      </c>
      <c r="I1328" s="751">
        <v>58053611</v>
      </c>
      <c r="J1328" s="751">
        <v>0</v>
      </c>
    </row>
    <row r="1329" spans="1:10" ht="39.6">
      <c r="A1329" s="753" t="s">
        <v>84</v>
      </c>
      <c r="B1329" s="753" t="s">
        <v>1004</v>
      </c>
      <c r="C1329" s="753" t="s">
        <v>503</v>
      </c>
      <c r="D1329" s="753"/>
      <c r="E1329" s="757" t="s">
        <v>2054</v>
      </c>
      <c r="F1329" s="751">
        <v>154050000</v>
      </c>
      <c r="G1329" s="751">
        <v>0</v>
      </c>
      <c r="H1329" s="751">
        <v>0</v>
      </c>
      <c r="I1329" s="751">
        <v>154050000</v>
      </c>
      <c r="J1329" s="751">
        <v>0</v>
      </c>
    </row>
    <row r="1330" spans="1:10" ht="52.8">
      <c r="A1330" s="753" t="s">
        <v>84</v>
      </c>
      <c r="B1330" s="753" t="s">
        <v>1004</v>
      </c>
      <c r="C1330" s="753" t="s">
        <v>503</v>
      </c>
      <c r="D1330" s="753" t="s">
        <v>1165</v>
      </c>
      <c r="E1330" s="757" t="s">
        <v>2151</v>
      </c>
      <c r="F1330" s="751">
        <v>3510000</v>
      </c>
      <c r="G1330" s="751">
        <v>0</v>
      </c>
      <c r="H1330" s="751">
        <v>0</v>
      </c>
      <c r="I1330" s="751">
        <v>3510000</v>
      </c>
      <c r="J1330" s="751">
        <v>0</v>
      </c>
    </row>
    <row r="1331" spans="1:10">
      <c r="A1331" s="753" t="s">
        <v>84</v>
      </c>
      <c r="B1331" s="753" t="s">
        <v>1004</v>
      </c>
      <c r="C1331" s="753" t="s">
        <v>503</v>
      </c>
      <c r="D1331" s="753" t="s">
        <v>504</v>
      </c>
      <c r="E1331" s="757" t="s">
        <v>819</v>
      </c>
      <c r="F1331" s="751">
        <v>150540000</v>
      </c>
      <c r="G1331" s="751">
        <v>0</v>
      </c>
      <c r="H1331" s="751">
        <v>0</v>
      </c>
      <c r="I1331" s="751">
        <v>150540000</v>
      </c>
      <c r="J1331" s="751">
        <v>0</v>
      </c>
    </row>
    <row r="1332" spans="1:10">
      <c r="A1332" s="753" t="s">
        <v>84</v>
      </c>
      <c r="B1332" s="753" t="s">
        <v>1004</v>
      </c>
      <c r="C1332" s="753" t="s">
        <v>265</v>
      </c>
      <c r="D1332" s="753"/>
      <c r="E1332" s="757" t="s">
        <v>266</v>
      </c>
      <c r="F1332" s="751">
        <v>295848000</v>
      </c>
      <c r="G1332" s="751">
        <v>0</v>
      </c>
      <c r="H1332" s="751">
        <v>0</v>
      </c>
      <c r="I1332" s="751">
        <v>295848000</v>
      </c>
      <c r="J1332" s="751">
        <v>0</v>
      </c>
    </row>
    <row r="1333" spans="1:10" ht="26.4">
      <c r="A1333" s="753" t="s">
        <v>84</v>
      </c>
      <c r="B1333" s="753" t="s">
        <v>1004</v>
      </c>
      <c r="C1333" s="753" t="s">
        <v>265</v>
      </c>
      <c r="D1333" s="753" t="s">
        <v>1209</v>
      </c>
      <c r="E1333" s="757" t="s">
        <v>2191</v>
      </c>
      <c r="F1333" s="751">
        <v>295848000</v>
      </c>
      <c r="G1333" s="751">
        <v>0</v>
      </c>
      <c r="H1333" s="751">
        <v>0</v>
      </c>
      <c r="I1333" s="751">
        <v>295848000</v>
      </c>
      <c r="J1333" s="751">
        <v>0</v>
      </c>
    </row>
    <row r="1334" spans="1:10">
      <c r="A1334" s="753" t="s">
        <v>84</v>
      </c>
      <c r="B1334" s="753" t="s">
        <v>1002</v>
      </c>
      <c r="C1334" s="753"/>
      <c r="D1334" s="753"/>
      <c r="E1334" s="757" t="s">
        <v>2012</v>
      </c>
      <c r="F1334" s="751">
        <v>202481778</v>
      </c>
      <c r="G1334" s="751">
        <v>0</v>
      </c>
      <c r="H1334" s="751">
        <v>0</v>
      </c>
      <c r="I1334" s="751">
        <v>202481778</v>
      </c>
      <c r="J1334" s="751">
        <v>0</v>
      </c>
    </row>
    <row r="1335" spans="1:10" ht="26.4">
      <c r="A1335" s="753" t="s">
        <v>84</v>
      </c>
      <c r="B1335" s="753" t="s">
        <v>1002</v>
      </c>
      <c r="C1335" s="753" t="s">
        <v>820</v>
      </c>
      <c r="D1335" s="753"/>
      <c r="E1335" s="757" t="s">
        <v>821</v>
      </c>
      <c r="F1335" s="751">
        <v>24874000</v>
      </c>
      <c r="G1335" s="751">
        <v>0</v>
      </c>
      <c r="H1335" s="751">
        <v>0</v>
      </c>
      <c r="I1335" s="751">
        <v>24874000</v>
      </c>
      <c r="J1335" s="751">
        <v>0</v>
      </c>
    </row>
    <row r="1336" spans="1:10" ht="26.4">
      <c r="A1336" s="753" t="s">
        <v>84</v>
      </c>
      <c r="B1336" s="753" t="s">
        <v>1002</v>
      </c>
      <c r="C1336" s="753" t="s">
        <v>820</v>
      </c>
      <c r="D1336" s="753" t="s">
        <v>822</v>
      </c>
      <c r="E1336" s="757" t="s">
        <v>823</v>
      </c>
      <c r="F1336" s="751">
        <v>24874000</v>
      </c>
      <c r="G1336" s="751">
        <v>0</v>
      </c>
      <c r="H1336" s="751">
        <v>0</v>
      </c>
      <c r="I1336" s="751">
        <v>24874000</v>
      </c>
      <c r="J1336" s="751">
        <v>0</v>
      </c>
    </row>
    <row r="1337" spans="1:10" ht="39.6">
      <c r="A1337" s="753" t="s">
        <v>84</v>
      </c>
      <c r="B1337" s="753" t="s">
        <v>1002</v>
      </c>
      <c r="C1337" s="753" t="s">
        <v>509</v>
      </c>
      <c r="D1337" s="753"/>
      <c r="E1337" s="757" t="s">
        <v>2124</v>
      </c>
      <c r="F1337" s="751">
        <v>162577335</v>
      </c>
      <c r="G1337" s="751">
        <v>0</v>
      </c>
      <c r="H1337" s="751">
        <v>0</v>
      </c>
      <c r="I1337" s="751">
        <v>162577335</v>
      </c>
      <c r="J1337" s="751">
        <v>0</v>
      </c>
    </row>
    <row r="1338" spans="1:10" ht="26.4">
      <c r="A1338" s="753" t="s">
        <v>84</v>
      </c>
      <c r="B1338" s="753" t="s">
        <v>1002</v>
      </c>
      <c r="C1338" s="753" t="s">
        <v>509</v>
      </c>
      <c r="D1338" s="753" t="s">
        <v>510</v>
      </c>
      <c r="E1338" s="757" t="s">
        <v>2125</v>
      </c>
      <c r="F1338" s="751">
        <v>128917335</v>
      </c>
      <c r="G1338" s="751">
        <v>0</v>
      </c>
      <c r="H1338" s="751">
        <v>0</v>
      </c>
      <c r="I1338" s="751">
        <v>128917335</v>
      </c>
      <c r="J1338" s="751">
        <v>0</v>
      </c>
    </row>
    <row r="1339" spans="1:10" ht="52.8">
      <c r="A1339" s="753" t="s">
        <v>84</v>
      </c>
      <c r="B1339" s="753" t="s">
        <v>1002</v>
      </c>
      <c r="C1339" s="753" t="s">
        <v>509</v>
      </c>
      <c r="D1339" s="753" t="s">
        <v>1207</v>
      </c>
      <c r="E1339" s="757" t="s">
        <v>1208</v>
      </c>
      <c r="F1339" s="751">
        <v>33660000</v>
      </c>
      <c r="G1339" s="751">
        <v>0</v>
      </c>
      <c r="H1339" s="751">
        <v>0</v>
      </c>
      <c r="I1339" s="751">
        <v>33660000</v>
      </c>
      <c r="J1339" s="751">
        <v>0</v>
      </c>
    </row>
    <row r="1340" spans="1:10" ht="39.6">
      <c r="A1340" s="753" t="s">
        <v>84</v>
      </c>
      <c r="B1340" s="753" t="s">
        <v>1002</v>
      </c>
      <c r="C1340" s="753" t="s">
        <v>503</v>
      </c>
      <c r="D1340" s="753"/>
      <c r="E1340" s="757" t="s">
        <v>2054</v>
      </c>
      <c r="F1340" s="751">
        <v>13210443</v>
      </c>
      <c r="G1340" s="751">
        <v>0</v>
      </c>
      <c r="H1340" s="751">
        <v>0</v>
      </c>
      <c r="I1340" s="751">
        <v>13210443</v>
      </c>
      <c r="J1340" s="751">
        <v>0</v>
      </c>
    </row>
    <row r="1341" spans="1:10">
      <c r="A1341" s="753" t="s">
        <v>84</v>
      </c>
      <c r="B1341" s="753" t="s">
        <v>1002</v>
      </c>
      <c r="C1341" s="753" t="s">
        <v>503</v>
      </c>
      <c r="D1341" s="753" t="s">
        <v>504</v>
      </c>
      <c r="E1341" s="757" t="s">
        <v>819</v>
      </c>
      <c r="F1341" s="751">
        <v>13210443</v>
      </c>
      <c r="G1341" s="751">
        <v>0</v>
      </c>
      <c r="H1341" s="751">
        <v>0</v>
      </c>
      <c r="I1341" s="751">
        <v>13210443</v>
      </c>
      <c r="J1341" s="751">
        <v>0</v>
      </c>
    </row>
    <row r="1342" spans="1:10" ht="26.4">
      <c r="A1342" s="753" t="s">
        <v>84</v>
      </c>
      <c r="B1342" s="753" t="s">
        <v>1002</v>
      </c>
      <c r="C1342" s="753" t="s">
        <v>505</v>
      </c>
      <c r="D1342" s="753"/>
      <c r="E1342" s="757" t="s">
        <v>506</v>
      </c>
      <c r="F1342" s="751">
        <v>1800000</v>
      </c>
      <c r="G1342" s="751">
        <v>0</v>
      </c>
      <c r="H1342" s="751">
        <v>0</v>
      </c>
      <c r="I1342" s="751">
        <v>1800000</v>
      </c>
      <c r="J1342" s="751">
        <v>0</v>
      </c>
    </row>
    <row r="1343" spans="1:10" ht="66">
      <c r="A1343" s="753" t="s">
        <v>84</v>
      </c>
      <c r="B1343" s="753" t="s">
        <v>1002</v>
      </c>
      <c r="C1343" s="753" t="s">
        <v>505</v>
      </c>
      <c r="D1343" s="753" t="s">
        <v>1096</v>
      </c>
      <c r="E1343" s="757" t="s">
        <v>2057</v>
      </c>
      <c r="F1343" s="751">
        <v>1800000</v>
      </c>
      <c r="G1343" s="751">
        <v>0</v>
      </c>
      <c r="H1343" s="751">
        <v>0</v>
      </c>
      <c r="I1343" s="751">
        <v>1800000</v>
      </c>
      <c r="J1343" s="751">
        <v>0</v>
      </c>
    </row>
    <row r="1344" spans="1:10">
      <c r="A1344" s="753" t="s">
        <v>84</v>
      </c>
      <c r="B1344" s="753" t="s">
        <v>1002</v>
      </c>
      <c r="C1344" s="753" t="s">
        <v>495</v>
      </c>
      <c r="D1344" s="753"/>
      <c r="E1344" s="757" t="s">
        <v>496</v>
      </c>
      <c r="F1344" s="751">
        <v>20000</v>
      </c>
      <c r="G1344" s="751">
        <v>0</v>
      </c>
      <c r="H1344" s="751">
        <v>0</v>
      </c>
      <c r="I1344" s="751">
        <v>20000</v>
      </c>
      <c r="J1344" s="751">
        <v>0</v>
      </c>
    </row>
    <row r="1345" spans="1:10" ht="52.8">
      <c r="A1345" s="753" t="s">
        <v>84</v>
      </c>
      <c r="B1345" s="753" t="s">
        <v>1002</v>
      </c>
      <c r="C1345" s="753" t="s">
        <v>495</v>
      </c>
      <c r="D1345" s="753" t="s">
        <v>813</v>
      </c>
      <c r="E1345" s="757" t="s">
        <v>2081</v>
      </c>
      <c r="F1345" s="751">
        <v>20000</v>
      </c>
      <c r="G1345" s="751">
        <v>0</v>
      </c>
      <c r="H1345" s="751">
        <v>0</v>
      </c>
      <c r="I1345" s="751">
        <v>20000</v>
      </c>
      <c r="J1345" s="751">
        <v>0</v>
      </c>
    </row>
    <row r="1346" spans="1:10">
      <c r="A1346" s="753" t="s">
        <v>84</v>
      </c>
      <c r="B1346" s="753" t="s">
        <v>432</v>
      </c>
      <c r="C1346" s="753"/>
      <c r="D1346" s="753"/>
      <c r="E1346" s="757" t="s">
        <v>433</v>
      </c>
      <c r="F1346" s="751">
        <v>312661090</v>
      </c>
      <c r="G1346" s="751">
        <v>0</v>
      </c>
      <c r="H1346" s="751">
        <v>0</v>
      </c>
      <c r="I1346" s="751">
        <v>312661090</v>
      </c>
      <c r="J1346" s="751">
        <v>0</v>
      </c>
    </row>
    <row r="1347" spans="1:10">
      <c r="A1347" s="753" t="s">
        <v>84</v>
      </c>
      <c r="B1347" s="753" t="s">
        <v>432</v>
      </c>
      <c r="C1347" s="753" t="s">
        <v>498</v>
      </c>
      <c r="D1347" s="753"/>
      <c r="E1347" s="757" t="s">
        <v>216</v>
      </c>
      <c r="F1347" s="751">
        <v>8939929</v>
      </c>
      <c r="G1347" s="751">
        <v>0</v>
      </c>
      <c r="H1347" s="751">
        <v>0</v>
      </c>
      <c r="I1347" s="751">
        <v>8939929</v>
      </c>
      <c r="J1347" s="751">
        <v>0</v>
      </c>
    </row>
    <row r="1348" spans="1:10" ht="26.4">
      <c r="A1348" s="753" t="s">
        <v>84</v>
      </c>
      <c r="B1348" s="753" t="s">
        <v>432</v>
      </c>
      <c r="C1348" s="753" t="s">
        <v>498</v>
      </c>
      <c r="D1348" s="753" t="s">
        <v>499</v>
      </c>
      <c r="E1348" s="757" t="s">
        <v>792</v>
      </c>
      <c r="F1348" s="751">
        <v>8939929</v>
      </c>
      <c r="G1348" s="751">
        <v>0</v>
      </c>
      <c r="H1348" s="751">
        <v>0</v>
      </c>
      <c r="I1348" s="751">
        <v>8939929</v>
      </c>
      <c r="J1348" s="751">
        <v>0</v>
      </c>
    </row>
    <row r="1349" spans="1:10">
      <c r="A1349" s="753" t="s">
        <v>84</v>
      </c>
      <c r="B1349" s="753" t="s">
        <v>432</v>
      </c>
      <c r="C1349" s="753" t="s">
        <v>289</v>
      </c>
      <c r="D1349" s="753"/>
      <c r="E1349" s="757" t="s">
        <v>194</v>
      </c>
      <c r="F1349" s="751">
        <v>1420000</v>
      </c>
      <c r="G1349" s="751">
        <v>0</v>
      </c>
      <c r="H1349" s="751">
        <v>0</v>
      </c>
      <c r="I1349" s="751">
        <v>1420000</v>
      </c>
      <c r="J1349" s="751">
        <v>0</v>
      </c>
    </row>
    <row r="1350" spans="1:10" ht="52.8">
      <c r="A1350" s="753" t="s">
        <v>84</v>
      </c>
      <c r="B1350" s="753" t="s">
        <v>432</v>
      </c>
      <c r="C1350" s="753" t="s">
        <v>289</v>
      </c>
      <c r="D1350" s="753" t="s">
        <v>482</v>
      </c>
      <c r="E1350" s="757" t="s">
        <v>2042</v>
      </c>
      <c r="F1350" s="751">
        <v>1420000</v>
      </c>
      <c r="G1350" s="751">
        <v>0</v>
      </c>
      <c r="H1350" s="751">
        <v>0</v>
      </c>
      <c r="I1350" s="751">
        <v>1420000</v>
      </c>
      <c r="J1350" s="751">
        <v>0</v>
      </c>
    </row>
    <row r="1351" spans="1:10">
      <c r="A1351" s="753" t="s">
        <v>84</v>
      </c>
      <c r="B1351" s="753" t="s">
        <v>432</v>
      </c>
      <c r="C1351" s="753" t="s">
        <v>489</v>
      </c>
      <c r="D1351" s="753"/>
      <c r="E1351" s="757" t="s">
        <v>2043</v>
      </c>
      <c r="F1351" s="751">
        <v>1420000</v>
      </c>
      <c r="G1351" s="751">
        <v>0</v>
      </c>
      <c r="H1351" s="751">
        <v>0</v>
      </c>
      <c r="I1351" s="751">
        <v>1420000</v>
      </c>
      <c r="J1351" s="751">
        <v>0</v>
      </c>
    </row>
    <row r="1352" spans="1:10" ht="52.8">
      <c r="A1352" s="753" t="s">
        <v>84</v>
      </c>
      <c r="B1352" s="753" t="s">
        <v>432</v>
      </c>
      <c r="C1352" s="753" t="s">
        <v>489</v>
      </c>
      <c r="D1352" s="753" t="s">
        <v>491</v>
      </c>
      <c r="E1352" s="757" t="s">
        <v>2044</v>
      </c>
      <c r="F1352" s="751">
        <v>1420000</v>
      </c>
      <c r="G1352" s="751">
        <v>0</v>
      </c>
      <c r="H1352" s="751">
        <v>0</v>
      </c>
      <c r="I1352" s="751">
        <v>1420000</v>
      </c>
      <c r="J1352" s="751">
        <v>0</v>
      </c>
    </row>
    <row r="1353" spans="1:10" ht="26.4">
      <c r="A1353" s="753" t="s">
        <v>84</v>
      </c>
      <c r="B1353" s="753" t="s">
        <v>432</v>
      </c>
      <c r="C1353" s="753" t="s">
        <v>505</v>
      </c>
      <c r="D1353" s="753"/>
      <c r="E1353" s="757" t="s">
        <v>506</v>
      </c>
      <c r="F1353" s="751">
        <v>16000000</v>
      </c>
      <c r="G1353" s="751">
        <v>0</v>
      </c>
      <c r="H1353" s="751">
        <v>0</v>
      </c>
      <c r="I1353" s="751">
        <v>16000000</v>
      </c>
      <c r="J1353" s="751">
        <v>0</v>
      </c>
    </row>
    <row r="1354" spans="1:10">
      <c r="A1354" s="753" t="s">
        <v>84</v>
      </c>
      <c r="B1354" s="753" t="s">
        <v>432</v>
      </c>
      <c r="C1354" s="753" t="s">
        <v>505</v>
      </c>
      <c r="D1354" s="753" t="s">
        <v>829</v>
      </c>
      <c r="E1354" s="757" t="s">
        <v>830</v>
      </c>
      <c r="F1354" s="751">
        <v>11000000</v>
      </c>
      <c r="G1354" s="751">
        <v>0</v>
      </c>
      <c r="H1354" s="751">
        <v>0</v>
      </c>
      <c r="I1354" s="751">
        <v>11000000</v>
      </c>
      <c r="J1354" s="751">
        <v>0</v>
      </c>
    </row>
    <row r="1355" spans="1:10">
      <c r="A1355" s="753" t="s">
        <v>84</v>
      </c>
      <c r="B1355" s="753" t="s">
        <v>432</v>
      </c>
      <c r="C1355" s="753" t="s">
        <v>505</v>
      </c>
      <c r="D1355" s="753" t="s">
        <v>833</v>
      </c>
      <c r="E1355" s="757" t="s">
        <v>834</v>
      </c>
      <c r="F1355" s="751">
        <v>5000000</v>
      </c>
      <c r="G1355" s="751">
        <v>0</v>
      </c>
      <c r="H1355" s="751">
        <v>0</v>
      </c>
      <c r="I1355" s="751">
        <v>5000000</v>
      </c>
      <c r="J1355" s="751">
        <v>0</v>
      </c>
    </row>
    <row r="1356" spans="1:10" ht="26.4">
      <c r="A1356" s="753" t="s">
        <v>84</v>
      </c>
      <c r="B1356" s="753" t="s">
        <v>432</v>
      </c>
      <c r="C1356" s="753" t="s">
        <v>511</v>
      </c>
      <c r="D1356" s="753"/>
      <c r="E1356" s="757" t="s">
        <v>2075</v>
      </c>
      <c r="F1356" s="751">
        <v>11170000</v>
      </c>
      <c r="G1356" s="751">
        <v>0</v>
      </c>
      <c r="H1356" s="751">
        <v>0</v>
      </c>
      <c r="I1356" s="751">
        <v>11170000</v>
      </c>
      <c r="J1356" s="751">
        <v>0</v>
      </c>
    </row>
    <row r="1357" spans="1:10">
      <c r="A1357" s="753" t="s">
        <v>84</v>
      </c>
      <c r="B1357" s="753" t="s">
        <v>432</v>
      </c>
      <c r="C1357" s="753" t="s">
        <v>511</v>
      </c>
      <c r="D1357" s="753" t="s">
        <v>36</v>
      </c>
      <c r="E1357" s="757" t="s">
        <v>849</v>
      </c>
      <c r="F1357" s="751">
        <v>11170000</v>
      </c>
      <c r="G1357" s="751">
        <v>0</v>
      </c>
      <c r="H1357" s="751">
        <v>0</v>
      </c>
      <c r="I1357" s="751">
        <v>11170000</v>
      </c>
      <c r="J1357" s="751">
        <v>0</v>
      </c>
    </row>
    <row r="1358" spans="1:10">
      <c r="A1358" s="753" t="s">
        <v>84</v>
      </c>
      <c r="B1358" s="753" t="s">
        <v>432</v>
      </c>
      <c r="C1358" s="753" t="s">
        <v>495</v>
      </c>
      <c r="D1358" s="753"/>
      <c r="E1358" s="757" t="s">
        <v>496</v>
      </c>
      <c r="F1358" s="751">
        <v>273711161</v>
      </c>
      <c r="G1358" s="751">
        <v>0</v>
      </c>
      <c r="H1358" s="751">
        <v>0</v>
      </c>
      <c r="I1358" s="751">
        <v>273711161</v>
      </c>
      <c r="J1358" s="751">
        <v>0</v>
      </c>
    </row>
    <row r="1359" spans="1:10" ht="26.4">
      <c r="A1359" s="753" t="s">
        <v>84</v>
      </c>
      <c r="B1359" s="753" t="s">
        <v>432</v>
      </c>
      <c r="C1359" s="753" t="s">
        <v>495</v>
      </c>
      <c r="D1359" s="753" t="s">
        <v>45</v>
      </c>
      <c r="E1359" s="757" t="s">
        <v>473</v>
      </c>
      <c r="F1359" s="751">
        <v>273198501</v>
      </c>
      <c r="G1359" s="751">
        <v>0</v>
      </c>
      <c r="H1359" s="751">
        <v>0</v>
      </c>
      <c r="I1359" s="751">
        <v>273198501</v>
      </c>
      <c r="J1359" s="751">
        <v>0</v>
      </c>
    </row>
    <row r="1360" spans="1:10" ht="26.4">
      <c r="A1360" s="753" t="s">
        <v>84</v>
      </c>
      <c r="B1360" s="753" t="s">
        <v>432</v>
      </c>
      <c r="C1360" s="753" t="s">
        <v>495</v>
      </c>
      <c r="D1360" s="753" t="s">
        <v>847</v>
      </c>
      <c r="E1360" s="757" t="s">
        <v>848</v>
      </c>
      <c r="F1360" s="751">
        <v>350800</v>
      </c>
      <c r="G1360" s="751">
        <v>0</v>
      </c>
      <c r="H1360" s="751">
        <v>0</v>
      </c>
      <c r="I1360" s="751">
        <v>350800</v>
      </c>
      <c r="J1360" s="751">
        <v>0</v>
      </c>
    </row>
    <row r="1361" spans="1:10" ht="52.8">
      <c r="A1361" s="753" t="s">
        <v>84</v>
      </c>
      <c r="B1361" s="753" t="s">
        <v>432</v>
      </c>
      <c r="C1361" s="753" t="s">
        <v>495</v>
      </c>
      <c r="D1361" s="753" t="s">
        <v>813</v>
      </c>
      <c r="E1361" s="757" t="s">
        <v>2081</v>
      </c>
      <c r="F1361" s="751">
        <v>161860</v>
      </c>
      <c r="G1361" s="751">
        <v>0</v>
      </c>
      <c r="H1361" s="751">
        <v>0</v>
      </c>
      <c r="I1361" s="751">
        <v>161860</v>
      </c>
      <c r="J1361" s="751">
        <v>0</v>
      </c>
    </row>
    <row r="1362" spans="1:10">
      <c r="A1362" s="753" t="s">
        <v>84</v>
      </c>
      <c r="B1362" s="753" t="s">
        <v>319</v>
      </c>
      <c r="C1362" s="753"/>
      <c r="D1362" s="753"/>
      <c r="E1362" s="757" t="s">
        <v>320</v>
      </c>
      <c r="F1362" s="751">
        <v>52981000</v>
      </c>
      <c r="G1362" s="751">
        <v>730000</v>
      </c>
      <c r="H1362" s="751">
        <v>0</v>
      </c>
      <c r="I1362" s="751">
        <v>52251000</v>
      </c>
      <c r="J1362" s="751">
        <v>0</v>
      </c>
    </row>
    <row r="1363" spans="1:10">
      <c r="A1363" s="753" t="s">
        <v>84</v>
      </c>
      <c r="B1363" s="753" t="s">
        <v>319</v>
      </c>
      <c r="C1363" s="753" t="s">
        <v>289</v>
      </c>
      <c r="D1363" s="753"/>
      <c r="E1363" s="757" t="s">
        <v>194</v>
      </c>
      <c r="F1363" s="751">
        <v>6000000</v>
      </c>
      <c r="G1363" s="751">
        <v>0</v>
      </c>
      <c r="H1363" s="751">
        <v>0</v>
      </c>
      <c r="I1363" s="751">
        <v>6000000</v>
      </c>
      <c r="J1363" s="751">
        <v>0</v>
      </c>
    </row>
    <row r="1364" spans="1:10" ht="52.8">
      <c r="A1364" s="753" t="s">
        <v>84</v>
      </c>
      <c r="B1364" s="753" t="s">
        <v>319</v>
      </c>
      <c r="C1364" s="753" t="s">
        <v>289</v>
      </c>
      <c r="D1364" s="753" t="s">
        <v>482</v>
      </c>
      <c r="E1364" s="757" t="s">
        <v>2042</v>
      </c>
      <c r="F1364" s="751">
        <v>6000000</v>
      </c>
      <c r="G1364" s="751">
        <v>0</v>
      </c>
      <c r="H1364" s="751">
        <v>0</v>
      </c>
      <c r="I1364" s="751">
        <v>6000000</v>
      </c>
      <c r="J1364" s="751">
        <v>0</v>
      </c>
    </row>
    <row r="1365" spans="1:10" ht="39.6">
      <c r="A1365" s="753" t="s">
        <v>84</v>
      </c>
      <c r="B1365" s="753" t="s">
        <v>319</v>
      </c>
      <c r="C1365" s="753" t="s">
        <v>509</v>
      </c>
      <c r="D1365" s="753"/>
      <c r="E1365" s="757" t="s">
        <v>2124</v>
      </c>
      <c r="F1365" s="751">
        <v>4450000</v>
      </c>
      <c r="G1365" s="751">
        <v>0</v>
      </c>
      <c r="H1365" s="751">
        <v>0</v>
      </c>
      <c r="I1365" s="751">
        <v>4450000</v>
      </c>
      <c r="J1365" s="751">
        <v>0</v>
      </c>
    </row>
    <row r="1366" spans="1:10" ht="52.8">
      <c r="A1366" s="753" t="s">
        <v>84</v>
      </c>
      <c r="B1366" s="753" t="s">
        <v>319</v>
      </c>
      <c r="C1366" s="753" t="s">
        <v>509</v>
      </c>
      <c r="D1366" s="753" t="s">
        <v>1207</v>
      </c>
      <c r="E1366" s="757" t="s">
        <v>1208</v>
      </c>
      <c r="F1366" s="751">
        <v>4450000</v>
      </c>
      <c r="G1366" s="751">
        <v>0</v>
      </c>
      <c r="H1366" s="751">
        <v>0</v>
      </c>
      <c r="I1366" s="751">
        <v>4450000</v>
      </c>
      <c r="J1366" s="751">
        <v>0</v>
      </c>
    </row>
    <row r="1367" spans="1:10">
      <c r="A1367" s="753" t="s">
        <v>84</v>
      </c>
      <c r="B1367" s="753" t="s">
        <v>319</v>
      </c>
      <c r="C1367" s="753" t="s">
        <v>312</v>
      </c>
      <c r="D1367" s="753"/>
      <c r="E1367" s="757" t="s">
        <v>313</v>
      </c>
      <c r="F1367" s="751">
        <v>18130000</v>
      </c>
      <c r="G1367" s="751">
        <v>0</v>
      </c>
      <c r="H1367" s="751">
        <v>0</v>
      </c>
      <c r="I1367" s="751">
        <v>18130000</v>
      </c>
      <c r="J1367" s="751">
        <v>0</v>
      </c>
    </row>
    <row r="1368" spans="1:10" ht="39.6">
      <c r="A1368" s="753" t="s">
        <v>84</v>
      </c>
      <c r="B1368" s="753" t="s">
        <v>319</v>
      </c>
      <c r="C1368" s="753" t="s">
        <v>312</v>
      </c>
      <c r="D1368" s="753" t="s">
        <v>1153</v>
      </c>
      <c r="E1368" s="757" t="s">
        <v>2139</v>
      </c>
      <c r="F1368" s="751">
        <v>18130000</v>
      </c>
      <c r="G1368" s="751">
        <v>0</v>
      </c>
      <c r="H1368" s="751">
        <v>0</v>
      </c>
      <c r="I1368" s="751">
        <v>18130000</v>
      </c>
      <c r="J1368" s="751">
        <v>0</v>
      </c>
    </row>
    <row r="1369" spans="1:10" ht="26.4">
      <c r="A1369" s="753" t="s">
        <v>84</v>
      </c>
      <c r="B1369" s="753" t="s">
        <v>319</v>
      </c>
      <c r="C1369" s="753" t="s">
        <v>505</v>
      </c>
      <c r="D1369" s="753"/>
      <c r="E1369" s="757" t="s">
        <v>506</v>
      </c>
      <c r="F1369" s="751">
        <v>1000000</v>
      </c>
      <c r="G1369" s="751">
        <v>0</v>
      </c>
      <c r="H1369" s="751">
        <v>0</v>
      </c>
      <c r="I1369" s="751">
        <v>1000000</v>
      </c>
      <c r="J1369" s="751">
        <v>0</v>
      </c>
    </row>
    <row r="1370" spans="1:10">
      <c r="A1370" s="753" t="s">
        <v>84</v>
      </c>
      <c r="B1370" s="753" t="s">
        <v>319</v>
      </c>
      <c r="C1370" s="753" t="s">
        <v>505</v>
      </c>
      <c r="D1370" s="753" t="s">
        <v>833</v>
      </c>
      <c r="E1370" s="757" t="s">
        <v>834</v>
      </c>
      <c r="F1370" s="751">
        <v>1000000</v>
      </c>
      <c r="G1370" s="751">
        <v>0</v>
      </c>
      <c r="H1370" s="751">
        <v>0</v>
      </c>
      <c r="I1370" s="751">
        <v>1000000</v>
      </c>
      <c r="J1370" s="751">
        <v>0</v>
      </c>
    </row>
    <row r="1371" spans="1:10">
      <c r="A1371" s="753" t="s">
        <v>84</v>
      </c>
      <c r="B1371" s="753" t="s">
        <v>319</v>
      </c>
      <c r="C1371" s="753" t="s">
        <v>265</v>
      </c>
      <c r="D1371" s="753"/>
      <c r="E1371" s="757" t="s">
        <v>266</v>
      </c>
      <c r="F1371" s="751">
        <v>23384000</v>
      </c>
      <c r="G1371" s="751">
        <v>730000</v>
      </c>
      <c r="H1371" s="751">
        <v>0</v>
      </c>
      <c r="I1371" s="751">
        <v>22654000</v>
      </c>
      <c r="J1371" s="751">
        <v>0</v>
      </c>
    </row>
    <row r="1372" spans="1:10" ht="79.2">
      <c r="A1372" s="753" t="s">
        <v>84</v>
      </c>
      <c r="B1372" s="753" t="s">
        <v>319</v>
      </c>
      <c r="C1372" s="753" t="s">
        <v>265</v>
      </c>
      <c r="D1372" s="753" t="s">
        <v>494</v>
      </c>
      <c r="E1372" s="757" t="s">
        <v>2079</v>
      </c>
      <c r="F1372" s="751">
        <v>700000</v>
      </c>
      <c r="G1372" s="751">
        <v>700000</v>
      </c>
      <c r="H1372" s="751">
        <v>0</v>
      </c>
      <c r="I1372" s="751">
        <v>0</v>
      </c>
      <c r="J1372" s="751">
        <v>0</v>
      </c>
    </row>
    <row r="1373" spans="1:10" ht="52.8">
      <c r="A1373" s="753" t="s">
        <v>84</v>
      </c>
      <c r="B1373" s="753" t="s">
        <v>319</v>
      </c>
      <c r="C1373" s="753" t="s">
        <v>265</v>
      </c>
      <c r="D1373" s="753" t="s">
        <v>401</v>
      </c>
      <c r="E1373" s="757" t="s">
        <v>2070</v>
      </c>
      <c r="F1373" s="751">
        <v>30000</v>
      </c>
      <c r="G1373" s="751">
        <v>30000</v>
      </c>
      <c r="H1373" s="751">
        <v>0</v>
      </c>
      <c r="I1373" s="751">
        <v>0</v>
      </c>
      <c r="J1373" s="751">
        <v>0</v>
      </c>
    </row>
    <row r="1374" spans="1:10" ht="26.4">
      <c r="A1374" s="753" t="s">
        <v>84</v>
      </c>
      <c r="B1374" s="753" t="s">
        <v>319</v>
      </c>
      <c r="C1374" s="753" t="s">
        <v>265</v>
      </c>
      <c r="D1374" s="753" t="s">
        <v>1141</v>
      </c>
      <c r="E1374" s="757" t="s">
        <v>1142</v>
      </c>
      <c r="F1374" s="751">
        <v>14054000</v>
      </c>
      <c r="G1374" s="751">
        <v>0</v>
      </c>
      <c r="H1374" s="751">
        <v>0</v>
      </c>
      <c r="I1374" s="751">
        <v>14054000</v>
      </c>
      <c r="J1374" s="751">
        <v>0</v>
      </c>
    </row>
    <row r="1375" spans="1:10" ht="26.4">
      <c r="A1375" s="753" t="s">
        <v>84</v>
      </c>
      <c r="B1375" s="753" t="s">
        <v>319</v>
      </c>
      <c r="C1375" s="753" t="s">
        <v>265</v>
      </c>
      <c r="D1375" s="753" t="s">
        <v>1143</v>
      </c>
      <c r="E1375" s="757" t="s">
        <v>1144</v>
      </c>
      <c r="F1375" s="751">
        <v>8600000</v>
      </c>
      <c r="G1375" s="751">
        <v>0</v>
      </c>
      <c r="H1375" s="751">
        <v>0</v>
      </c>
      <c r="I1375" s="751">
        <v>8600000</v>
      </c>
      <c r="J1375" s="751">
        <v>0</v>
      </c>
    </row>
    <row r="1376" spans="1:10">
      <c r="A1376" s="753" t="s">
        <v>84</v>
      </c>
      <c r="B1376" s="753" t="s">
        <v>319</v>
      </c>
      <c r="C1376" s="753" t="s">
        <v>495</v>
      </c>
      <c r="D1376" s="753"/>
      <c r="E1376" s="757" t="s">
        <v>496</v>
      </c>
      <c r="F1376" s="751">
        <v>17000</v>
      </c>
      <c r="G1376" s="751">
        <v>0</v>
      </c>
      <c r="H1376" s="751">
        <v>0</v>
      </c>
      <c r="I1376" s="751">
        <v>17000</v>
      </c>
      <c r="J1376" s="751">
        <v>0</v>
      </c>
    </row>
    <row r="1377" spans="1:10" ht="66">
      <c r="A1377" s="753" t="s">
        <v>84</v>
      </c>
      <c r="B1377" s="753" t="s">
        <v>319</v>
      </c>
      <c r="C1377" s="753" t="s">
        <v>495</v>
      </c>
      <c r="D1377" s="753" t="s">
        <v>836</v>
      </c>
      <c r="E1377" s="757" t="s">
        <v>837</v>
      </c>
      <c r="F1377" s="751">
        <v>11000</v>
      </c>
      <c r="G1377" s="751">
        <v>0</v>
      </c>
      <c r="H1377" s="751">
        <v>0</v>
      </c>
      <c r="I1377" s="751">
        <v>11000</v>
      </c>
      <c r="J1377" s="751">
        <v>0</v>
      </c>
    </row>
    <row r="1378" spans="1:10" ht="52.8">
      <c r="A1378" s="753" t="s">
        <v>84</v>
      </c>
      <c r="B1378" s="753" t="s">
        <v>319</v>
      </c>
      <c r="C1378" s="753" t="s">
        <v>495</v>
      </c>
      <c r="D1378" s="753" t="s">
        <v>813</v>
      </c>
      <c r="E1378" s="757" t="s">
        <v>2081</v>
      </c>
      <c r="F1378" s="751">
        <v>6000</v>
      </c>
      <c r="G1378" s="751">
        <v>0</v>
      </c>
      <c r="H1378" s="751">
        <v>0</v>
      </c>
      <c r="I1378" s="751">
        <v>6000</v>
      </c>
      <c r="J1378" s="751">
        <v>0</v>
      </c>
    </row>
    <row r="1379" spans="1:10" ht="26.4">
      <c r="A1379" s="753" t="s">
        <v>84</v>
      </c>
      <c r="B1379" s="753" t="s">
        <v>325</v>
      </c>
      <c r="C1379" s="753"/>
      <c r="D1379" s="753"/>
      <c r="E1379" s="757" t="s">
        <v>326</v>
      </c>
      <c r="F1379" s="751">
        <v>170775000</v>
      </c>
      <c r="G1379" s="751">
        <v>0</v>
      </c>
      <c r="H1379" s="751">
        <v>0</v>
      </c>
      <c r="I1379" s="751">
        <v>170775000</v>
      </c>
      <c r="J1379" s="751">
        <v>0</v>
      </c>
    </row>
    <row r="1380" spans="1:10">
      <c r="A1380" s="753" t="s">
        <v>84</v>
      </c>
      <c r="B1380" s="753" t="s">
        <v>325</v>
      </c>
      <c r="C1380" s="753" t="s">
        <v>495</v>
      </c>
      <c r="D1380" s="753"/>
      <c r="E1380" s="757" t="s">
        <v>496</v>
      </c>
      <c r="F1380" s="751">
        <v>170775000</v>
      </c>
      <c r="G1380" s="751">
        <v>0</v>
      </c>
      <c r="H1380" s="751">
        <v>0</v>
      </c>
      <c r="I1380" s="751">
        <v>170775000</v>
      </c>
      <c r="J1380" s="751">
        <v>0</v>
      </c>
    </row>
    <row r="1381" spans="1:10" ht="26.4">
      <c r="A1381" s="753" t="s">
        <v>84</v>
      </c>
      <c r="B1381" s="753" t="s">
        <v>325</v>
      </c>
      <c r="C1381" s="753" t="s">
        <v>495</v>
      </c>
      <c r="D1381" s="753" t="s">
        <v>45</v>
      </c>
      <c r="E1381" s="757" t="s">
        <v>473</v>
      </c>
      <c r="F1381" s="751">
        <v>170775000</v>
      </c>
      <c r="G1381" s="751">
        <v>0</v>
      </c>
      <c r="H1381" s="751">
        <v>0</v>
      </c>
      <c r="I1381" s="751">
        <v>170775000</v>
      </c>
      <c r="J1381" s="751">
        <v>0</v>
      </c>
    </row>
    <row r="1382" spans="1:10">
      <c r="A1382" s="753" t="s">
        <v>84</v>
      </c>
      <c r="B1382" s="753" t="s">
        <v>456</v>
      </c>
      <c r="C1382" s="753"/>
      <c r="D1382" s="753"/>
      <c r="E1382" s="757" t="s">
        <v>2021</v>
      </c>
      <c r="F1382" s="751">
        <v>700000</v>
      </c>
      <c r="G1382" s="751">
        <v>700000</v>
      </c>
      <c r="H1382" s="751">
        <v>0</v>
      </c>
      <c r="I1382" s="751">
        <v>0</v>
      </c>
      <c r="J1382" s="751">
        <v>0</v>
      </c>
    </row>
    <row r="1383" spans="1:10">
      <c r="A1383" s="753" t="s">
        <v>84</v>
      </c>
      <c r="B1383" s="753" t="s">
        <v>456</v>
      </c>
      <c r="C1383" s="753" t="s">
        <v>265</v>
      </c>
      <c r="D1383" s="753"/>
      <c r="E1383" s="757" t="s">
        <v>266</v>
      </c>
      <c r="F1383" s="751">
        <v>700000</v>
      </c>
      <c r="G1383" s="751">
        <v>700000</v>
      </c>
      <c r="H1383" s="751">
        <v>0</v>
      </c>
      <c r="I1383" s="751">
        <v>0</v>
      </c>
      <c r="J1383" s="751">
        <v>0</v>
      </c>
    </row>
    <row r="1384" spans="1:10" ht="79.2">
      <c r="A1384" s="753" t="s">
        <v>84</v>
      </c>
      <c r="B1384" s="753" t="s">
        <v>456</v>
      </c>
      <c r="C1384" s="753" t="s">
        <v>265</v>
      </c>
      <c r="D1384" s="753" t="s">
        <v>494</v>
      </c>
      <c r="E1384" s="757" t="s">
        <v>2079</v>
      </c>
      <c r="F1384" s="751">
        <v>700000</v>
      </c>
      <c r="G1384" s="751">
        <v>700000</v>
      </c>
      <c r="H1384" s="751">
        <v>0</v>
      </c>
      <c r="I1384" s="751">
        <v>0</v>
      </c>
      <c r="J1384" s="751">
        <v>0</v>
      </c>
    </row>
    <row r="1385" spans="1:10" ht="26.4">
      <c r="A1385" s="753" t="s">
        <v>84</v>
      </c>
      <c r="B1385" s="753" t="s">
        <v>198</v>
      </c>
      <c r="C1385" s="753"/>
      <c r="D1385" s="753"/>
      <c r="E1385" s="757" t="s">
        <v>199</v>
      </c>
      <c r="F1385" s="751">
        <v>145962000</v>
      </c>
      <c r="G1385" s="751">
        <v>0</v>
      </c>
      <c r="H1385" s="751">
        <v>0</v>
      </c>
      <c r="I1385" s="751">
        <v>145962000</v>
      </c>
      <c r="J1385" s="751">
        <v>0</v>
      </c>
    </row>
    <row r="1386" spans="1:10" ht="39.6">
      <c r="A1386" s="753" t="s">
        <v>84</v>
      </c>
      <c r="B1386" s="753" t="s">
        <v>198</v>
      </c>
      <c r="C1386" s="753" t="s">
        <v>509</v>
      </c>
      <c r="D1386" s="753"/>
      <c r="E1386" s="757" t="s">
        <v>2124</v>
      </c>
      <c r="F1386" s="751">
        <v>4400000</v>
      </c>
      <c r="G1386" s="751">
        <v>0</v>
      </c>
      <c r="H1386" s="751">
        <v>0</v>
      </c>
      <c r="I1386" s="751">
        <v>4400000</v>
      </c>
      <c r="J1386" s="751">
        <v>0</v>
      </c>
    </row>
    <row r="1387" spans="1:10" ht="52.8">
      <c r="A1387" s="753" t="s">
        <v>84</v>
      </c>
      <c r="B1387" s="753" t="s">
        <v>198</v>
      </c>
      <c r="C1387" s="753" t="s">
        <v>509</v>
      </c>
      <c r="D1387" s="753" t="s">
        <v>1207</v>
      </c>
      <c r="E1387" s="757" t="s">
        <v>1208</v>
      </c>
      <c r="F1387" s="751">
        <v>4400000</v>
      </c>
      <c r="G1387" s="751">
        <v>0</v>
      </c>
      <c r="H1387" s="751">
        <v>0</v>
      </c>
      <c r="I1387" s="751">
        <v>4400000</v>
      </c>
      <c r="J1387" s="751">
        <v>0</v>
      </c>
    </row>
    <row r="1388" spans="1:10" ht="26.4">
      <c r="A1388" s="753" t="s">
        <v>84</v>
      </c>
      <c r="B1388" s="753" t="s">
        <v>198</v>
      </c>
      <c r="C1388" s="753" t="s">
        <v>492</v>
      </c>
      <c r="D1388" s="753"/>
      <c r="E1388" s="757" t="s">
        <v>2078</v>
      </c>
      <c r="F1388" s="751">
        <v>107522000</v>
      </c>
      <c r="G1388" s="751">
        <v>0</v>
      </c>
      <c r="H1388" s="751">
        <v>0</v>
      </c>
      <c r="I1388" s="751">
        <v>107522000</v>
      </c>
      <c r="J1388" s="751">
        <v>0</v>
      </c>
    </row>
    <row r="1389" spans="1:10" ht="26.4">
      <c r="A1389" s="753" t="s">
        <v>84</v>
      </c>
      <c r="B1389" s="753" t="s">
        <v>198</v>
      </c>
      <c r="C1389" s="753" t="s">
        <v>492</v>
      </c>
      <c r="D1389" s="753" t="s">
        <v>1159</v>
      </c>
      <c r="E1389" s="757" t="s">
        <v>1160</v>
      </c>
      <c r="F1389" s="751">
        <v>107522000</v>
      </c>
      <c r="G1389" s="751">
        <v>0</v>
      </c>
      <c r="H1389" s="751">
        <v>0</v>
      </c>
      <c r="I1389" s="751">
        <v>107522000</v>
      </c>
      <c r="J1389" s="751">
        <v>0</v>
      </c>
    </row>
    <row r="1390" spans="1:10" ht="39.6">
      <c r="A1390" s="753" t="s">
        <v>84</v>
      </c>
      <c r="B1390" s="753" t="s">
        <v>198</v>
      </c>
      <c r="C1390" s="753" t="s">
        <v>503</v>
      </c>
      <c r="D1390" s="753"/>
      <c r="E1390" s="757" t="s">
        <v>2054</v>
      </c>
      <c r="F1390" s="751">
        <v>34040000</v>
      </c>
      <c r="G1390" s="751">
        <v>0</v>
      </c>
      <c r="H1390" s="751">
        <v>0</v>
      </c>
      <c r="I1390" s="751">
        <v>34040000</v>
      </c>
      <c r="J1390" s="751">
        <v>0</v>
      </c>
    </row>
    <row r="1391" spans="1:10" ht="52.8">
      <c r="A1391" s="753" t="s">
        <v>84</v>
      </c>
      <c r="B1391" s="753" t="s">
        <v>198</v>
      </c>
      <c r="C1391" s="753" t="s">
        <v>503</v>
      </c>
      <c r="D1391" s="753" t="s">
        <v>1165</v>
      </c>
      <c r="E1391" s="757" t="s">
        <v>2151</v>
      </c>
      <c r="F1391" s="751">
        <v>34040000</v>
      </c>
      <c r="G1391" s="751">
        <v>0</v>
      </c>
      <c r="H1391" s="751">
        <v>0</v>
      </c>
      <c r="I1391" s="751">
        <v>34040000</v>
      </c>
      <c r="J1391" s="751">
        <v>0</v>
      </c>
    </row>
    <row r="1392" spans="1:10">
      <c r="A1392" s="753" t="s">
        <v>84</v>
      </c>
      <c r="B1392" s="753" t="s">
        <v>204</v>
      </c>
      <c r="C1392" s="753"/>
      <c r="D1392" s="753"/>
      <c r="E1392" s="757" t="s">
        <v>205</v>
      </c>
      <c r="F1392" s="751">
        <v>633500000</v>
      </c>
      <c r="G1392" s="751">
        <v>0</v>
      </c>
      <c r="H1392" s="751">
        <v>0</v>
      </c>
      <c r="I1392" s="751">
        <v>633500000</v>
      </c>
      <c r="J1392" s="751">
        <v>0</v>
      </c>
    </row>
    <row r="1393" spans="1:10">
      <c r="A1393" s="753" t="s">
        <v>84</v>
      </c>
      <c r="B1393" s="753" t="s">
        <v>204</v>
      </c>
      <c r="C1393" s="753" t="s">
        <v>824</v>
      </c>
      <c r="D1393" s="753"/>
      <c r="E1393" s="757" t="s">
        <v>2045</v>
      </c>
      <c r="F1393" s="751">
        <v>633500000</v>
      </c>
      <c r="G1393" s="751">
        <v>0</v>
      </c>
      <c r="H1393" s="751">
        <v>0</v>
      </c>
      <c r="I1393" s="751">
        <v>633500000</v>
      </c>
      <c r="J1393" s="751">
        <v>0</v>
      </c>
    </row>
    <row r="1394" spans="1:10" ht="39.6">
      <c r="A1394" s="753" t="s">
        <v>84</v>
      </c>
      <c r="B1394" s="753" t="s">
        <v>204</v>
      </c>
      <c r="C1394" s="753" t="s">
        <v>824</v>
      </c>
      <c r="D1394" s="753" t="s">
        <v>1166</v>
      </c>
      <c r="E1394" s="757" t="s">
        <v>1167</v>
      </c>
      <c r="F1394" s="751">
        <v>633500000</v>
      </c>
      <c r="G1394" s="751">
        <v>0</v>
      </c>
      <c r="H1394" s="751">
        <v>0</v>
      </c>
      <c r="I1394" s="751">
        <v>633500000</v>
      </c>
      <c r="J1394" s="751">
        <v>0</v>
      </c>
    </row>
    <row r="1395" spans="1:10">
      <c r="A1395" s="753" t="s">
        <v>84</v>
      </c>
      <c r="B1395" s="753" t="s">
        <v>208</v>
      </c>
      <c r="C1395" s="753"/>
      <c r="D1395" s="753"/>
      <c r="E1395" s="757" t="s">
        <v>209</v>
      </c>
      <c r="F1395" s="751">
        <v>306992346</v>
      </c>
      <c r="G1395" s="751">
        <v>0</v>
      </c>
      <c r="H1395" s="751">
        <v>0</v>
      </c>
      <c r="I1395" s="751">
        <v>306992346</v>
      </c>
      <c r="J1395" s="751">
        <v>0</v>
      </c>
    </row>
    <row r="1396" spans="1:10">
      <c r="A1396" s="753" t="s">
        <v>84</v>
      </c>
      <c r="B1396" s="753" t="s">
        <v>208</v>
      </c>
      <c r="C1396" s="753" t="s">
        <v>265</v>
      </c>
      <c r="D1396" s="753"/>
      <c r="E1396" s="757" t="s">
        <v>266</v>
      </c>
      <c r="F1396" s="751">
        <v>91355900</v>
      </c>
      <c r="G1396" s="751">
        <v>0</v>
      </c>
      <c r="H1396" s="751">
        <v>0</v>
      </c>
      <c r="I1396" s="751">
        <v>91355900</v>
      </c>
      <c r="J1396" s="751">
        <v>0</v>
      </c>
    </row>
    <row r="1397" spans="1:10">
      <c r="A1397" s="753" t="s">
        <v>84</v>
      </c>
      <c r="B1397" s="753" t="s">
        <v>208</v>
      </c>
      <c r="C1397" s="753" t="s">
        <v>265</v>
      </c>
      <c r="D1397" s="753" t="s">
        <v>269</v>
      </c>
      <c r="E1397" s="757" t="s">
        <v>799</v>
      </c>
      <c r="F1397" s="751">
        <v>91355900</v>
      </c>
      <c r="G1397" s="751">
        <v>0</v>
      </c>
      <c r="H1397" s="751">
        <v>0</v>
      </c>
      <c r="I1397" s="751">
        <v>91355900</v>
      </c>
      <c r="J1397" s="751">
        <v>0</v>
      </c>
    </row>
    <row r="1398" spans="1:10">
      <c r="A1398" s="753" t="s">
        <v>84</v>
      </c>
      <c r="B1398" s="753" t="s">
        <v>208</v>
      </c>
      <c r="C1398" s="753" t="s">
        <v>495</v>
      </c>
      <c r="D1398" s="753"/>
      <c r="E1398" s="757" t="s">
        <v>496</v>
      </c>
      <c r="F1398" s="751">
        <v>215636446</v>
      </c>
      <c r="G1398" s="751">
        <v>0</v>
      </c>
      <c r="H1398" s="751">
        <v>0</v>
      </c>
      <c r="I1398" s="751">
        <v>215636446</v>
      </c>
      <c r="J1398" s="751">
        <v>0</v>
      </c>
    </row>
    <row r="1399" spans="1:10" ht="26.4">
      <c r="A1399" s="753" t="s">
        <v>84</v>
      </c>
      <c r="B1399" s="753" t="s">
        <v>208</v>
      </c>
      <c r="C1399" s="753" t="s">
        <v>495</v>
      </c>
      <c r="D1399" s="753" t="s">
        <v>45</v>
      </c>
      <c r="E1399" s="757" t="s">
        <v>473</v>
      </c>
      <c r="F1399" s="751">
        <v>215636446</v>
      </c>
      <c r="G1399" s="751">
        <v>0</v>
      </c>
      <c r="H1399" s="751">
        <v>0</v>
      </c>
      <c r="I1399" s="751">
        <v>215636446</v>
      </c>
      <c r="J1399" s="751">
        <v>0</v>
      </c>
    </row>
    <row r="1400" spans="1:10">
      <c r="A1400" s="753" t="s">
        <v>84</v>
      </c>
      <c r="B1400" s="753" t="s">
        <v>210</v>
      </c>
      <c r="C1400" s="753"/>
      <c r="D1400" s="753"/>
      <c r="E1400" s="757" t="s">
        <v>2022</v>
      </c>
      <c r="F1400" s="751">
        <v>55007296</v>
      </c>
      <c r="G1400" s="751">
        <v>0</v>
      </c>
      <c r="H1400" s="751">
        <v>6513996</v>
      </c>
      <c r="I1400" s="751">
        <v>48493300</v>
      </c>
      <c r="J1400" s="751">
        <v>0</v>
      </c>
    </row>
    <row r="1401" spans="1:10">
      <c r="A1401" s="753" t="s">
        <v>84</v>
      </c>
      <c r="B1401" s="753" t="s">
        <v>210</v>
      </c>
      <c r="C1401" s="753" t="s">
        <v>289</v>
      </c>
      <c r="D1401" s="753"/>
      <c r="E1401" s="757" t="s">
        <v>194</v>
      </c>
      <c r="F1401" s="751">
        <v>27571650</v>
      </c>
      <c r="G1401" s="751">
        <v>0</v>
      </c>
      <c r="H1401" s="751">
        <v>0</v>
      </c>
      <c r="I1401" s="751">
        <v>27571650</v>
      </c>
      <c r="J1401" s="751">
        <v>0</v>
      </c>
    </row>
    <row r="1402" spans="1:10" ht="52.8">
      <c r="A1402" s="753" t="s">
        <v>84</v>
      </c>
      <c r="B1402" s="753" t="s">
        <v>210</v>
      </c>
      <c r="C1402" s="753" t="s">
        <v>289</v>
      </c>
      <c r="D1402" s="753" t="s">
        <v>482</v>
      </c>
      <c r="E1402" s="757" t="s">
        <v>2042</v>
      </c>
      <c r="F1402" s="751">
        <v>27571650</v>
      </c>
      <c r="G1402" s="751">
        <v>0</v>
      </c>
      <c r="H1402" s="751">
        <v>0</v>
      </c>
      <c r="I1402" s="751">
        <v>27571650</v>
      </c>
      <c r="J1402" s="751">
        <v>0</v>
      </c>
    </row>
    <row r="1403" spans="1:10">
      <c r="A1403" s="753" t="s">
        <v>84</v>
      </c>
      <c r="B1403" s="753" t="s">
        <v>210</v>
      </c>
      <c r="C1403" s="753" t="s">
        <v>489</v>
      </c>
      <c r="D1403" s="753"/>
      <c r="E1403" s="757" t="s">
        <v>2043</v>
      </c>
      <c r="F1403" s="751">
        <v>26434150</v>
      </c>
      <c r="G1403" s="751">
        <v>0</v>
      </c>
      <c r="H1403" s="751">
        <v>6512500</v>
      </c>
      <c r="I1403" s="751">
        <v>19921650</v>
      </c>
      <c r="J1403" s="751">
        <v>0</v>
      </c>
    </row>
    <row r="1404" spans="1:10" ht="52.8">
      <c r="A1404" s="753" t="s">
        <v>84</v>
      </c>
      <c r="B1404" s="753" t="s">
        <v>210</v>
      </c>
      <c r="C1404" s="753" t="s">
        <v>489</v>
      </c>
      <c r="D1404" s="753" t="s">
        <v>491</v>
      </c>
      <c r="E1404" s="757" t="s">
        <v>2044</v>
      </c>
      <c r="F1404" s="751">
        <v>26434150</v>
      </c>
      <c r="G1404" s="751">
        <v>0</v>
      </c>
      <c r="H1404" s="751">
        <v>6512500</v>
      </c>
      <c r="I1404" s="751">
        <v>19921650</v>
      </c>
      <c r="J1404" s="751">
        <v>0</v>
      </c>
    </row>
    <row r="1405" spans="1:10" ht="26.4">
      <c r="A1405" s="753" t="s">
        <v>84</v>
      </c>
      <c r="B1405" s="753" t="s">
        <v>210</v>
      </c>
      <c r="C1405" s="753" t="s">
        <v>505</v>
      </c>
      <c r="D1405" s="753"/>
      <c r="E1405" s="757" t="s">
        <v>506</v>
      </c>
      <c r="F1405" s="751">
        <v>1000000</v>
      </c>
      <c r="G1405" s="751">
        <v>0</v>
      </c>
      <c r="H1405" s="751">
        <v>0</v>
      </c>
      <c r="I1405" s="751">
        <v>1000000</v>
      </c>
      <c r="J1405" s="751">
        <v>0</v>
      </c>
    </row>
    <row r="1406" spans="1:10">
      <c r="A1406" s="753" t="s">
        <v>84</v>
      </c>
      <c r="B1406" s="753" t="s">
        <v>210</v>
      </c>
      <c r="C1406" s="753" t="s">
        <v>505</v>
      </c>
      <c r="D1406" s="753" t="s">
        <v>833</v>
      </c>
      <c r="E1406" s="757" t="s">
        <v>834</v>
      </c>
      <c r="F1406" s="751">
        <v>1000000</v>
      </c>
      <c r="G1406" s="751">
        <v>0</v>
      </c>
      <c r="H1406" s="751">
        <v>0</v>
      </c>
      <c r="I1406" s="751">
        <v>1000000</v>
      </c>
      <c r="J1406" s="751">
        <v>0</v>
      </c>
    </row>
    <row r="1407" spans="1:10">
      <c r="A1407" s="753" t="s">
        <v>84</v>
      </c>
      <c r="B1407" s="753" t="s">
        <v>210</v>
      </c>
      <c r="C1407" s="753" t="s">
        <v>495</v>
      </c>
      <c r="D1407" s="753"/>
      <c r="E1407" s="757" t="s">
        <v>496</v>
      </c>
      <c r="F1407" s="751">
        <v>1496</v>
      </c>
      <c r="G1407" s="751">
        <v>0</v>
      </c>
      <c r="H1407" s="751">
        <v>1496</v>
      </c>
      <c r="I1407" s="751">
        <v>0</v>
      </c>
      <c r="J1407" s="751">
        <v>0</v>
      </c>
    </row>
    <row r="1408" spans="1:10" ht="39.6">
      <c r="A1408" s="753" t="s">
        <v>84</v>
      </c>
      <c r="B1408" s="753" t="s">
        <v>210</v>
      </c>
      <c r="C1408" s="753" t="s">
        <v>495</v>
      </c>
      <c r="D1408" s="753" t="s">
        <v>838</v>
      </c>
      <c r="E1408" s="757" t="s">
        <v>839</v>
      </c>
      <c r="F1408" s="751">
        <v>1496</v>
      </c>
      <c r="G1408" s="751">
        <v>0</v>
      </c>
      <c r="H1408" s="751">
        <v>1496</v>
      </c>
      <c r="I1408" s="751">
        <v>0</v>
      </c>
      <c r="J1408" s="751">
        <v>0</v>
      </c>
    </row>
    <row r="1409" spans="1:10">
      <c r="A1409" s="753" t="s">
        <v>84</v>
      </c>
      <c r="B1409" s="753" t="s">
        <v>212</v>
      </c>
      <c r="C1409" s="753"/>
      <c r="D1409" s="753"/>
      <c r="E1409" s="757" t="s">
        <v>2026</v>
      </c>
      <c r="F1409" s="751">
        <v>94337947</v>
      </c>
      <c r="G1409" s="751">
        <v>0</v>
      </c>
      <c r="H1409" s="751">
        <v>0</v>
      </c>
      <c r="I1409" s="751">
        <v>94337947</v>
      </c>
      <c r="J1409" s="751">
        <v>0</v>
      </c>
    </row>
    <row r="1410" spans="1:10">
      <c r="A1410" s="753" t="s">
        <v>84</v>
      </c>
      <c r="B1410" s="753" t="s">
        <v>212</v>
      </c>
      <c r="C1410" s="753" t="s">
        <v>495</v>
      </c>
      <c r="D1410" s="753"/>
      <c r="E1410" s="757" t="s">
        <v>496</v>
      </c>
      <c r="F1410" s="751">
        <v>94337947</v>
      </c>
      <c r="G1410" s="751">
        <v>0</v>
      </c>
      <c r="H1410" s="751">
        <v>0</v>
      </c>
      <c r="I1410" s="751">
        <v>94337947</v>
      </c>
      <c r="J1410" s="751">
        <v>0</v>
      </c>
    </row>
    <row r="1411" spans="1:10" ht="26.4">
      <c r="A1411" s="753" t="s">
        <v>84</v>
      </c>
      <c r="B1411" s="753" t="s">
        <v>212</v>
      </c>
      <c r="C1411" s="753" t="s">
        <v>495</v>
      </c>
      <c r="D1411" s="753" t="s">
        <v>45</v>
      </c>
      <c r="E1411" s="757" t="s">
        <v>473</v>
      </c>
      <c r="F1411" s="751">
        <v>94337947</v>
      </c>
      <c r="G1411" s="751">
        <v>0</v>
      </c>
      <c r="H1411" s="751">
        <v>0</v>
      </c>
      <c r="I1411" s="751">
        <v>94337947</v>
      </c>
      <c r="J1411" s="751">
        <v>0</v>
      </c>
    </row>
    <row r="1412" spans="1:10" ht="26.4">
      <c r="A1412" s="753" t="s">
        <v>84</v>
      </c>
      <c r="B1412" s="753" t="s">
        <v>564</v>
      </c>
      <c r="C1412" s="753"/>
      <c r="D1412" s="753"/>
      <c r="E1412" s="757" t="s">
        <v>288</v>
      </c>
      <c r="F1412" s="751">
        <v>99672547306</v>
      </c>
      <c r="G1412" s="751">
        <v>8400467708</v>
      </c>
      <c r="H1412" s="751">
        <v>11736060134</v>
      </c>
      <c r="I1412" s="751">
        <v>69331366987</v>
      </c>
      <c r="J1412" s="751">
        <v>10204652477</v>
      </c>
    </row>
    <row r="1413" spans="1:10">
      <c r="A1413" s="753" t="s">
        <v>84</v>
      </c>
      <c r="B1413" s="753" t="s">
        <v>564</v>
      </c>
      <c r="C1413" s="753" t="s">
        <v>498</v>
      </c>
      <c r="D1413" s="753"/>
      <c r="E1413" s="757" t="s">
        <v>216</v>
      </c>
      <c r="F1413" s="751">
        <v>3886138</v>
      </c>
      <c r="G1413" s="751">
        <v>0</v>
      </c>
      <c r="H1413" s="751">
        <v>0</v>
      </c>
      <c r="I1413" s="751">
        <v>3886138</v>
      </c>
      <c r="J1413" s="751">
        <v>0</v>
      </c>
    </row>
    <row r="1414" spans="1:10" ht="26.4">
      <c r="A1414" s="753" t="s">
        <v>84</v>
      </c>
      <c r="B1414" s="753" t="s">
        <v>564</v>
      </c>
      <c r="C1414" s="753" t="s">
        <v>498</v>
      </c>
      <c r="D1414" s="753" t="s">
        <v>499</v>
      </c>
      <c r="E1414" s="757" t="s">
        <v>792</v>
      </c>
      <c r="F1414" s="751">
        <v>1998538</v>
      </c>
      <c r="G1414" s="751">
        <v>0</v>
      </c>
      <c r="H1414" s="751">
        <v>0</v>
      </c>
      <c r="I1414" s="751">
        <v>1998538</v>
      </c>
      <c r="J1414" s="751">
        <v>0</v>
      </c>
    </row>
    <row r="1415" spans="1:10" ht="52.8">
      <c r="A1415" s="753" t="s">
        <v>84</v>
      </c>
      <c r="B1415" s="753" t="s">
        <v>564</v>
      </c>
      <c r="C1415" s="753" t="s">
        <v>498</v>
      </c>
      <c r="D1415" s="753" t="s">
        <v>575</v>
      </c>
      <c r="E1415" s="757" t="s">
        <v>2169</v>
      </c>
      <c r="F1415" s="751">
        <v>1887600</v>
      </c>
      <c r="G1415" s="751">
        <v>0</v>
      </c>
      <c r="H1415" s="751">
        <v>0</v>
      </c>
      <c r="I1415" s="751">
        <v>1887600</v>
      </c>
      <c r="J1415" s="751">
        <v>0</v>
      </c>
    </row>
    <row r="1416" spans="1:10">
      <c r="A1416" s="753" t="s">
        <v>84</v>
      </c>
      <c r="B1416" s="753" t="s">
        <v>564</v>
      </c>
      <c r="C1416" s="753" t="s">
        <v>289</v>
      </c>
      <c r="D1416" s="753"/>
      <c r="E1416" s="757" t="s">
        <v>194</v>
      </c>
      <c r="F1416" s="751">
        <v>2557220972</v>
      </c>
      <c r="G1416" s="751">
        <v>0</v>
      </c>
      <c r="H1416" s="751">
        <v>0</v>
      </c>
      <c r="I1416" s="751">
        <v>2557220972</v>
      </c>
      <c r="J1416" s="751">
        <v>0</v>
      </c>
    </row>
    <row r="1417" spans="1:10" ht="52.8">
      <c r="A1417" s="753" t="s">
        <v>84</v>
      </c>
      <c r="B1417" s="753" t="s">
        <v>564</v>
      </c>
      <c r="C1417" s="753" t="s">
        <v>289</v>
      </c>
      <c r="D1417" s="753" t="s">
        <v>482</v>
      </c>
      <c r="E1417" s="757" t="s">
        <v>2042</v>
      </c>
      <c r="F1417" s="751">
        <v>1288784180</v>
      </c>
      <c r="G1417" s="751">
        <v>0</v>
      </c>
      <c r="H1417" s="751">
        <v>0</v>
      </c>
      <c r="I1417" s="751">
        <v>1288784180</v>
      </c>
      <c r="J1417" s="751">
        <v>0</v>
      </c>
    </row>
    <row r="1418" spans="1:10" ht="26.4">
      <c r="A1418" s="753" t="s">
        <v>84</v>
      </c>
      <c r="B1418" s="753" t="s">
        <v>564</v>
      </c>
      <c r="C1418" s="753" t="s">
        <v>289</v>
      </c>
      <c r="D1418" s="753" t="s">
        <v>1170</v>
      </c>
      <c r="E1418" s="757" t="s">
        <v>2155</v>
      </c>
      <c r="F1418" s="751">
        <v>1268436792</v>
      </c>
      <c r="G1418" s="751">
        <v>0</v>
      </c>
      <c r="H1418" s="751">
        <v>0</v>
      </c>
      <c r="I1418" s="751">
        <v>1268436792</v>
      </c>
      <c r="J1418" s="751">
        <v>0</v>
      </c>
    </row>
    <row r="1419" spans="1:10" ht="39.6">
      <c r="A1419" s="753" t="s">
        <v>84</v>
      </c>
      <c r="B1419" s="753" t="s">
        <v>564</v>
      </c>
      <c r="C1419" s="753" t="s">
        <v>286</v>
      </c>
      <c r="D1419" s="753"/>
      <c r="E1419" s="757" t="s">
        <v>2083</v>
      </c>
      <c r="F1419" s="751">
        <v>875263138</v>
      </c>
      <c r="G1419" s="751">
        <v>14000000</v>
      </c>
      <c r="H1419" s="751">
        <v>78214447</v>
      </c>
      <c r="I1419" s="751">
        <v>355417120</v>
      </c>
      <c r="J1419" s="751">
        <v>427631571</v>
      </c>
    </row>
    <row r="1420" spans="1:10" ht="52.8">
      <c r="A1420" s="753" t="s">
        <v>84</v>
      </c>
      <c r="B1420" s="753" t="s">
        <v>564</v>
      </c>
      <c r="C1420" s="753" t="s">
        <v>286</v>
      </c>
      <c r="D1420" s="753" t="s">
        <v>287</v>
      </c>
      <c r="E1420" s="757" t="s">
        <v>2084</v>
      </c>
      <c r="F1420" s="751">
        <v>20000000</v>
      </c>
      <c r="G1420" s="751">
        <v>14000000</v>
      </c>
      <c r="H1420" s="751">
        <v>6000000</v>
      </c>
      <c r="I1420" s="751">
        <v>0</v>
      </c>
      <c r="J1420" s="751">
        <v>0</v>
      </c>
    </row>
    <row r="1421" spans="1:10" ht="52.8">
      <c r="A1421" s="753" t="s">
        <v>84</v>
      </c>
      <c r="B1421" s="753" t="s">
        <v>564</v>
      </c>
      <c r="C1421" s="753" t="s">
        <v>286</v>
      </c>
      <c r="D1421" s="753" t="s">
        <v>800</v>
      </c>
      <c r="E1421" s="757" t="s">
        <v>2085</v>
      </c>
      <c r="F1421" s="751">
        <v>855263138</v>
      </c>
      <c r="G1421" s="751">
        <v>0</v>
      </c>
      <c r="H1421" s="751">
        <v>72214447</v>
      </c>
      <c r="I1421" s="751">
        <v>355417120</v>
      </c>
      <c r="J1421" s="751">
        <v>427631571</v>
      </c>
    </row>
    <row r="1422" spans="1:10">
      <c r="A1422" s="753" t="s">
        <v>84</v>
      </c>
      <c r="B1422" s="753" t="s">
        <v>564</v>
      </c>
      <c r="C1422" s="753" t="s">
        <v>576</v>
      </c>
      <c r="D1422" s="753"/>
      <c r="E1422" s="757" t="s">
        <v>190</v>
      </c>
      <c r="F1422" s="751">
        <v>18183459761</v>
      </c>
      <c r="G1422" s="751">
        <v>0</v>
      </c>
      <c r="H1422" s="751">
        <v>7273383904</v>
      </c>
      <c r="I1422" s="751">
        <v>7273383904</v>
      </c>
      <c r="J1422" s="751">
        <v>3636691953</v>
      </c>
    </row>
    <row r="1423" spans="1:10">
      <c r="A1423" s="753" t="s">
        <v>84</v>
      </c>
      <c r="B1423" s="753" t="s">
        <v>564</v>
      </c>
      <c r="C1423" s="753" t="s">
        <v>576</v>
      </c>
      <c r="D1423" s="753" t="s">
        <v>577</v>
      </c>
      <c r="E1423" s="757" t="s">
        <v>2183</v>
      </c>
      <c r="F1423" s="751">
        <v>18183459761</v>
      </c>
      <c r="G1423" s="751">
        <v>0</v>
      </c>
      <c r="H1423" s="751">
        <v>7273383904</v>
      </c>
      <c r="I1423" s="751">
        <v>7273383904</v>
      </c>
      <c r="J1423" s="751">
        <v>3636691953</v>
      </c>
    </row>
    <row r="1424" spans="1:10">
      <c r="A1424" s="753" t="s">
        <v>84</v>
      </c>
      <c r="B1424" s="753" t="s">
        <v>564</v>
      </c>
      <c r="C1424" s="753" t="s">
        <v>483</v>
      </c>
      <c r="D1424" s="753"/>
      <c r="E1424" s="757" t="s">
        <v>195</v>
      </c>
      <c r="F1424" s="751">
        <v>629679658</v>
      </c>
      <c r="G1424" s="751">
        <v>0</v>
      </c>
      <c r="H1424" s="751">
        <v>0</v>
      </c>
      <c r="I1424" s="751">
        <v>314839829</v>
      </c>
      <c r="J1424" s="751">
        <v>314839829</v>
      </c>
    </row>
    <row r="1425" spans="1:10">
      <c r="A1425" s="753" t="s">
        <v>84</v>
      </c>
      <c r="B1425" s="753" t="s">
        <v>564</v>
      </c>
      <c r="C1425" s="753" t="s">
        <v>483</v>
      </c>
      <c r="D1425" s="753" t="s">
        <v>485</v>
      </c>
      <c r="E1425" s="757" t="s">
        <v>803</v>
      </c>
      <c r="F1425" s="751">
        <v>594597098</v>
      </c>
      <c r="G1425" s="751">
        <v>0</v>
      </c>
      <c r="H1425" s="751">
        <v>0</v>
      </c>
      <c r="I1425" s="751">
        <v>297298549</v>
      </c>
      <c r="J1425" s="751">
        <v>297298549</v>
      </c>
    </row>
    <row r="1426" spans="1:10">
      <c r="A1426" s="753" t="s">
        <v>84</v>
      </c>
      <c r="B1426" s="753" t="s">
        <v>564</v>
      </c>
      <c r="C1426" s="753" t="s">
        <v>483</v>
      </c>
      <c r="D1426" s="753" t="s">
        <v>1171</v>
      </c>
      <c r="E1426" s="757" t="s">
        <v>2165</v>
      </c>
      <c r="F1426" s="751">
        <v>16688400</v>
      </c>
      <c r="G1426" s="751">
        <v>0</v>
      </c>
      <c r="H1426" s="751">
        <v>0</v>
      </c>
      <c r="I1426" s="751">
        <v>8344200</v>
      </c>
      <c r="J1426" s="751">
        <v>8344200</v>
      </c>
    </row>
    <row r="1427" spans="1:10">
      <c r="A1427" s="753" t="s">
        <v>84</v>
      </c>
      <c r="B1427" s="753" t="s">
        <v>564</v>
      </c>
      <c r="C1427" s="753" t="s">
        <v>483</v>
      </c>
      <c r="D1427" s="753" t="s">
        <v>827</v>
      </c>
      <c r="E1427" s="757" t="s">
        <v>828</v>
      </c>
      <c r="F1427" s="751">
        <v>18394160</v>
      </c>
      <c r="G1427" s="751">
        <v>0</v>
      </c>
      <c r="H1427" s="751">
        <v>0</v>
      </c>
      <c r="I1427" s="751">
        <v>9197080</v>
      </c>
      <c r="J1427" s="751">
        <v>9197080</v>
      </c>
    </row>
    <row r="1428" spans="1:10" ht="26.4">
      <c r="A1428" s="753" t="s">
        <v>84</v>
      </c>
      <c r="B1428" s="753" t="s">
        <v>564</v>
      </c>
      <c r="C1428" s="753" t="s">
        <v>486</v>
      </c>
      <c r="D1428" s="753"/>
      <c r="E1428" s="757" t="s">
        <v>487</v>
      </c>
      <c r="F1428" s="751">
        <v>52971253</v>
      </c>
      <c r="G1428" s="751">
        <v>0</v>
      </c>
      <c r="H1428" s="751">
        <v>0</v>
      </c>
      <c r="I1428" s="751">
        <v>15891362</v>
      </c>
      <c r="J1428" s="751">
        <v>37079891</v>
      </c>
    </row>
    <row r="1429" spans="1:10">
      <c r="A1429" s="753" t="s">
        <v>84</v>
      </c>
      <c r="B1429" s="753" t="s">
        <v>564</v>
      </c>
      <c r="C1429" s="753" t="s">
        <v>486</v>
      </c>
      <c r="D1429" s="753" t="s">
        <v>349</v>
      </c>
      <c r="E1429" s="757" t="s">
        <v>2062</v>
      </c>
      <c r="F1429" s="751">
        <v>2505336</v>
      </c>
      <c r="G1429" s="751">
        <v>0</v>
      </c>
      <c r="H1429" s="751">
        <v>0</v>
      </c>
      <c r="I1429" s="751">
        <v>751600</v>
      </c>
      <c r="J1429" s="751">
        <v>1753736</v>
      </c>
    </row>
    <row r="1430" spans="1:10" ht="26.4">
      <c r="A1430" s="753" t="s">
        <v>84</v>
      </c>
      <c r="B1430" s="753" t="s">
        <v>564</v>
      </c>
      <c r="C1430" s="753" t="s">
        <v>486</v>
      </c>
      <c r="D1430" s="753" t="s">
        <v>488</v>
      </c>
      <c r="E1430" s="757" t="s">
        <v>795</v>
      </c>
      <c r="F1430" s="751">
        <v>50465917</v>
      </c>
      <c r="G1430" s="751">
        <v>0</v>
      </c>
      <c r="H1430" s="751">
        <v>0</v>
      </c>
      <c r="I1430" s="751">
        <v>15139762</v>
      </c>
      <c r="J1430" s="751">
        <v>35326155</v>
      </c>
    </row>
    <row r="1431" spans="1:10">
      <c r="A1431" s="753" t="s">
        <v>84</v>
      </c>
      <c r="B1431" s="753" t="s">
        <v>564</v>
      </c>
      <c r="C1431" s="753" t="s">
        <v>489</v>
      </c>
      <c r="D1431" s="753"/>
      <c r="E1431" s="757" t="s">
        <v>2043</v>
      </c>
      <c r="F1431" s="751">
        <v>57192462344</v>
      </c>
      <c r="G1431" s="751">
        <v>3242127861</v>
      </c>
      <c r="H1431" s="751">
        <v>0</v>
      </c>
      <c r="I1431" s="751">
        <v>53950334483</v>
      </c>
      <c r="J1431" s="751">
        <v>0</v>
      </c>
    </row>
    <row r="1432" spans="1:10" ht="52.8">
      <c r="A1432" s="753" t="s">
        <v>84</v>
      </c>
      <c r="B1432" s="753" t="s">
        <v>564</v>
      </c>
      <c r="C1432" s="753" t="s">
        <v>489</v>
      </c>
      <c r="D1432" s="753" t="s">
        <v>491</v>
      </c>
      <c r="E1432" s="757" t="s">
        <v>2044</v>
      </c>
      <c r="F1432" s="751">
        <v>53950334483</v>
      </c>
      <c r="G1432" s="751">
        <v>0</v>
      </c>
      <c r="H1432" s="751">
        <v>0</v>
      </c>
      <c r="I1432" s="751">
        <v>53950334483</v>
      </c>
      <c r="J1432" s="751">
        <v>0</v>
      </c>
    </row>
    <row r="1433" spans="1:10" ht="26.4">
      <c r="A1433" s="753" t="s">
        <v>84</v>
      </c>
      <c r="B1433" s="753" t="s">
        <v>564</v>
      </c>
      <c r="C1433" s="753" t="s">
        <v>489</v>
      </c>
      <c r="D1433" s="753" t="s">
        <v>1172</v>
      </c>
      <c r="E1433" s="757" t="s">
        <v>2100</v>
      </c>
      <c r="F1433" s="751">
        <v>3242127861</v>
      </c>
      <c r="G1433" s="751">
        <v>3242127861</v>
      </c>
      <c r="H1433" s="751">
        <v>0</v>
      </c>
      <c r="I1433" s="751">
        <v>0</v>
      </c>
      <c r="J1433" s="751">
        <v>0</v>
      </c>
    </row>
    <row r="1434" spans="1:10">
      <c r="A1434" s="753" t="s">
        <v>84</v>
      </c>
      <c r="B1434" s="753" t="s">
        <v>564</v>
      </c>
      <c r="C1434" s="753" t="s">
        <v>566</v>
      </c>
      <c r="D1434" s="753"/>
      <c r="E1434" s="757" t="s">
        <v>2136</v>
      </c>
      <c r="F1434" s="751">
        <v>808000</v>
      </c>
      <c r="G1434" s="751">
        <v>0</v>
      </c>
      <c r="H1434" s="751">
        <v>0</v>
      </c>
      <c r="I1434" s="751">
        <v>808000</v>
      </c>
      <c r="J1434" s="751">
        <v>0</v>
      </c>
    </row>
    <row r="1435" spans="1:10" ht="26.4">
      <c r="A1435" s="753" t="s">
        <v>84</v>
      </c>
      <c r="B1435" s="753" t="s">
        <v>564</v>
      </c>
      <c r="C1435" s="753" t="s">
        <v>566</v>
      </c>
      <c r="D1435" s="753" t="s">
        <v>568</v>
      </c>
      <c r="E1435" s="757" t="s">
        <v>2160</v>
      </c>
      <c r="F1435" s="751">
        <v>808000</v>
      </c>
      <c r="G1435" s="751">
        <v>0</v>
      </c>
      <c r="H1435" s="751">
        <v>0</v>
      </c>
      <c r="I1435" s="751">
        <v>808000</v>
      </c>
      <c r="J1435" s="751">
        <v>0</v>
      </c>
    </row>
    <row r="1436" spans="1:10">
      <c r="A1436" s="753" t="s">
        <v>84</v>
      </c>
      <c r="B1436" s="753" t="s">
        <v>564</v>
      </c>
      <c r="C1436" s="753" t="s">
        <v>1174</v>
      </c>
      <c r="D1436" s="753"/>
      <c r="E1436" s="757" t="s">
        <v>474</v>
      </c>
      <c r="F1436" s="751">
        <v>4722699190</v>
      </c>
      <c r="G1436" s="751">
        <v>4722699190</v>
      </c>
      <c r="H1436" s="751">
        <v>0</v>
      </c>
      <c r="I1436" s="751">
        <v>0</v>
      </c>
      <c r="J1436" s="751">
        <v>0</v>
      </c>
    </row>
    <row r="1437" spans="1:10">
      <c r="A1437" s="753" t="s">
        <v>84</v>
      </c>
      <c r="B1437" s="753" t="s">
        <v>564</v>
      </c>
      <c r="C1437" s="753" t="s">
        <v>1174</v>
      </c>
      <c r="D1437" s="753" t="s">
        <v>1175</v>
      </c>
      <c r="E1437" s="757" t="s">
        <v>474</v>
      </c>
      <c r="F1437" s="751">
        <v>4722699190</v>
      </c>
      <c r="G1437" s="751">
        <v>4722699190</v>
      </c>
      <c r="H1437" s="751">
        <v>0</v>
      </c>
      <c r="I1437" s="751">
        <v>0</v>
      </c>
      <c r="J1437" s="751">
        <v>0</v>
      </c>
    </row>
    <row r="1438" spans="1:10">
      <c r="A1438" s="753" t="s">
        <v>84</v>
      </c>
      <c r="B1438" s="753" t="s">
        <v>564</v>
      </c>
      <c r="C1438" s="753" t="s">
        <v>1176</v>
      </c>
      <c r="D1438" s="753"/>
      <c r="E1438" s="757" t="s">
        <v>475</v>
      </c>
      <c r="F1438" s="751">
        <v>53102280</v>
      </c>
      <c r="G1438" s="751">
        <v>53102280</v>
      </c>
      <c r="H1438" s="751">
        <v>0</v>
      </c>
      <c r="I1438" s="751">
        <v>0</v>
      </c>
      <c r="J1438" s="751">
        <v>0</v>
      </c>
    </row>
    <row r="1439" spans="1:10">
      <c r="A1439" s="753" t="s">
        <v>84</v>
      </c>
      <c r="B1439" s="753" t="s">
        <v>564</v>
      </c>
      <c r="C1439" s="753" t="s">
        <v>1176</v>
      </c>
      <c r="D1439" s="753" t="s">
        <v>1177</v>
      </c>
      <c r="E1439" s="757" t="s">
        <v>475</v>
      </c>
      <c r="F1439" s="751">
        <v>53102280</v>
      </c>
      <c r="G1439" s="751">
        <v>53102280</v>
      </c>
      <c r="H1439" s="751">
        <v>0</v>
      </c>
      <c r="I1439" s="751">
        <v>0</v>
      </c>
      <c r="J1439" s="751">
        <v>0</v>
      </c>
    </row>
    <row r="1440" spans="1:10">
      <c r="A1440" s="753" t="s">
        <v>84</v>
      </c>
      <c r="B1440" s="753" t="s">
        <v>564</v>
      </c>
      <c r="C1440" s="753" t="s">
        <v>1126</v>
      </c>
      <c r="D1440" s="753"/>
      <c r="E1440" s="757" t="s">
        <v>608</v>
      </c>
      <c r="F1440" s="751">
        <v>180000000</v>
      </c>
      <c r="G1440" s="751">
        <v>180000000</v>
      </c>
      <c r="H1440" s="751">
        <v>0</v>
      </c>
      <c r="I1440" s="751">
        <v>0</v>
      </c>
      <c r="J1440" s="751">
        <v>0</v>
      </c>
    </row>
    <row r="1441" spans="1:10">
      <c r="A1441" s="753" t="s">
        <v>84</v>
      </c>
      <c r="B1441" s="753" t="s">
        <v>564</v>
      </c>
      <c r="C1441" s="753" t="s">
        <v>1126</v>
      </c>
      <c r="D1441" s="753" t="s">
        <v>2705</v>
      </c>
      <c r="E1441" s="757" t="s">
        <v>2706</v>
      </c>
      <c r="F1441" s="751">
        <v>180000000</v>
      </c>
      <c r="G1441" s="751">
        <v>180000000</v>
      </c>
      <c r="H1441" s="751">
        <v>0</v>
      </c>
      <c r="I1441" s="751">
        <v>0</v>
      </c>
      <c r="J1441" s="751">
        <v>0</v>
      </c>
    </row>
    <row r="1442" spans="1:10" ht="26.4">
      <c r="A1442" s="753" t="s">
        <v>84</v>
      </c>
      <c r="B1442" s="753" t="s">
        <v>564</v>
      </c>
      <c r="C1442" s="753" t="s">
        <v>492</v>
      </c>
      <c r="D1442" s="753"/>
      <c r="E1442" s="757" t="s">
        <v>2078</v>
      </c>
      <c r="F1442" s="751">
        <v>257358840</v>
      </c>
      <c r="G1442" s="751">
        <v>0</v>
      </c>
      <c r="H1442" s="751">
        <v>0</v>
      </c>
      <c r="I1442" s="751">
        <v>128679420</v>
      </c>
      <c r="J1442" s="751">
        <v>128679420</v>
      </c>
    </row>
    <row r="1443" spans="1:10" ht="26.4">
      <c r="A1443" s="753" t="s">
        <v>84</v>
      </c>
      <c r="B1443" s="753" t="s">
        <v>564</v>
      </c>
      <c r="C1443" s="753" t="s">
        <v>492</v>
      </c>
      <c r="D1443" s="753" t="s">
        <v>493</v>
      </c>
      <c r="E1443" s="757" t="s">
        <v>796</v>
      </c>
      <c r="F1443" s="751">
        <v>257358840</v>
      </c>
      <c r="G1443" s="751">
        <v>0</v>
      </c>
      <c r="H1443" s="751">
        <v>0</v>
      </c>
      <c r="I1443" s="751">
        <v>128679420</v>
      </c>
      <c r="J1443" s="751">
        <v>128679420</v>
      </c>
    </row>
    <row r="1444" spans="1:10" ht="39.6">
      <c r="A1444" s="753" t="s">
        <v>84</v>
      </c>
      <c r="B1444" s="753" t="s">
        <v>564</v>
      </c>
      <c r="C1444" s="753" t="s">
        <v>503</v>
      </c>
      <c r="D1444" s="753"/>
      <c r="E1444" s="757" t="s">
        <v>2054</v>
      </c>
      <c r="F1444" s="751">
        <v>923780471</v>
      </c>
      <c r="G1444" s="751">
        <v>0</v>
      </c>
      <c r="H1444" s="751">
        <v>0</v>
      </c>
      <c r="I1444" s="751">
        <v>918215140</v>
      </c>
      <c r="J1444" s="751">
        <v>5565331</v>
      </c>
    </row>
    <row r="1445" spans="1:10">
      <c r="A1445" s="753" t="s">
        <v>84</v>
      </c>
      <c r="B1445" s="753" t="s">
        <v>564</v>
      </c>
      <c r="C1445" s="753" t="s">
        <v>503</v>
      </c>
      <c r="D1445" s="753" t="s">
        <v>578</v>
      </c>
      <c r="E1445" s="757" t="s">
        <v>844</v>
      </c>
      <c r="F1445" s="751">
        <v>7950471</v>
      </c>
      <c r="G1445" s="751">
        <v>0</v>
      </c>
      <c r="H1445" s="751">
        <v>0</v>
      </c>
      <c r="I1445" s="751">
        <v>2385140</v>
      </c>
      <c r="J1445" s="751">
        <v>5565331</v>
      </c>
    </row>
    <row r="1446" spans="1:10">
      <c r="A1446" s="753" t="s">
        <v>84</v>
      </c>
      <c r="B1446" s="753" t="s">
        <v>564</v>
      </c>
      <c r="C1446" s="753" t="s">
        <v>503</v>
      </c>
      <c r="D1446" s="753" t="s">
        <v>569</v>
      </c>
      <c r="E1446" s="757" t="s">
        <v>2194</v>
      </c>
      <c r="F1446" s="751">
        <v>915830000</v>
      </c>
      <c r="G1446" s="751">
        <v>0</v>
      </c>
      <c r="H1446" s="751">
        <v>0</v>
      </c>
      <c r="I1446" s="751">
        <v>915830000</v>
      </c>
      <c r="J1446" s="751">
        <v>0</v>
      </c>
    </row>
    <row r="1447" spans="1:10" ht="26.4">
      <c r="A1447" s="753" t="s">
        <v>84</v>
      </c>
      <c r="B1447" s="753" t="s">
        <v>564</v>
      </c>
      <c r="C1447" s="753" t="s">
        <v>505</v>
      </c>
      <c r="D1447" s="753"/>
      <c r="E1447" s="757" t="s">
        <v>506</v>
      </c>
      <c r="F1447" s="751">
        <v>438000000</v>
      </c>
      <c r="G1447" s="751">
        <v>0</v>
      </c>
      <c r="H1447" s="751">
        <v>0</v>
      </c>
      <c r="I1447" s="751">
        <v>438000000</v>
      </c>
      <c r="J1447" s="751">
        <v>0</v>
      </c>
    </row>
    <row r="1448" spans="1:10">
      <c r="A1448" s="753" t="s">
        <v>84</v>
      </c>
      <c r="B1448" s="753" t="s">
        <v>564</v>
      </c>
      <c r="C1448" s="753" t="s">
        <v>505</v>
      </c>
      <c r="D1448" s="753" t="s">
        <v>829</v>
      </c>
      <c r="E1448" s="757" t="s">
        <v>830</v>
      </c>
      <c r="F1448" s="751">
        <v>21000000</v>
      </c>
      <c r="G1448" s="751">
        <v>0</v>
      </c>
      <c r="H1448" s="751">
        <v>0</v>
      </c>
      <c r="I1448" s="751">
        <v>21000000</v>
      </c>
      <c r="J1448" s="751">
        <v>0</v>
      </c>
    </row>
    <row r="1449" spans="1:10">
      <c r="A1449" s="753" t="s">
        <v>84</v>
      </c>
      <c r="B1449" s="753" t="s">
        <v>564</v>
      </c>
      <c r="C1449" s="753" t="s">
        <v>505</v>
      </c>
      <c r="D1449" s="753" t="s">
        <v>831</v>
      </c>
      <c r="E1449" s="757" t="s">
        <v>832</v>
      </c>
      <c r="F1449" s="751">
        <v>356000000</v>
      </c>
      <c r="G1449" s="751">
        <v>0</v>
      </c>
      <c r="H1449" s="751">
        <v>0</v>
      </c>
      <c r="I1449" s="751">
        <v>356000000</v>
      </c>
      <c r="J1449" s="751">
        <v>0</v>
      </c>
    </row>
    <row r="1450" spans="1:10">
      <c r="A1450" s="753" t="s">
        <v>84</v>
      </c>
      <c r="B1450" s="753" t="s">
        <v>564</v>
      </c>
      <c r="C1450" s="753" t="s">
        <v>505</v>
      </c>
      <c r="D1450" s="753" t="s">
        <v>833</v>
      </c>
      <c r="E1450" s="757" t="s">
        <v>834</v>
      </c>
      <c r="F1450" s="751">
        <v>61000000</v>
      </c>
      <c r="G1450" s="751">
        <v>0</v>
      </c>
      <c r="H1450" s="751">
        <v>0</v>
      </c>
      <c r="I1450" s="751">
        <v>61000000</v>
      </c>
      <c r="J1450" s="751">
        <v>0</v>
      </c>
    </row>
    <row r="1451" spans="1:10" ht="26.4">
      <c r="A1451" s="753" t="s">
        <v>84</v>
      </c>
      <c r="B1451" s="753" t="s">
        <v>564</v>
      </c>
      <c r="C1451" s="753" t="s">
        <v>278</v>
      </c>
      <c r="D1451" s="753"/>
      <c r="E1451" s="757" t="s">
        <v>2063</v>
      </c>
      <c r="F1451" s="751">
        <v>6388614949</v>
      </c>
      <c r="G1451" s="751">
        <v>0</v>
      </c>
      <c r="H1451" s="751">
        <v>3196556479</v>
      </c>
      <c r="I1451" s="751">
        <v>3192058470</v>
      </c>
      <c r="J1451" s="751">
        <v>0</v>
      </c>
    </row>
    <row r="1452" spans="1:10">
      <c r="A1452" s="753" t="s">
        <v>84</v>
      </c>
      <c r="B1452" s="753" t="s">
        <v>564</v>
      </c>
      <c r="C1452" s="753" t="s">
        <v>278</v>
      </c>
      <c r="D1452" s="753" t="s">
        <v>279</v>
      </c>
      <c r="E1452" s="757" t="s">
        <v>2064</v>
      </c>
      <c r="F1452" s="751">
        <v>3824984092</v>
      </c>
      <c r="G1452" s="751">
        <v>0</v>
      </c>
      <c r="H1452" s="751">
        <v>1914741052</v>
      </c>
      <c r="I1452" s="751">
        <v>1910243040</v>
      </c>
      <c r="J1452" s="751">
        <v>0</v>
      </c>
    </row>
    <row r="1453" spans="1:10" ht="26.4">
      <c r="A1453" s="753" t="s">
        <v>84</v>
      </c>
      <c r="B1453" s="753" t="s">
        <v>564</v>
      </c>
      <c r="C1453" s="753" t="s">
        <v>278</v>
      </c>
      <c r="D1453" s="753" t="s">
        <v>805</v>
      </c>
      <c r="E1453" s="757" t="s">
        <v>806</v>
      </c>
      <c r="F1453" s="751">
        <v>2563630857</v>
      </c>
      <c r="G1453" s="751">
        <v>0</v>
      </c>
      <c r="H1453" s="751">
        <v>1281815427</v>
      </c>
      <c r="I1453" s="751">
        <v>1281815430</v>
      </c>
      <c r="J1453" s="751">
        <v>0</v>
      </c>
    </row>
    <row r="1454" spans="1:10">
      <c r="A1454" s="753" t="s">
        <v>84</v>
      </c>
      <c r="B1454" s="753" t="s">
        <v>564</v>
      </c>
      <c r="C1454" s="753" t="s">
        <v>265</v>
      </c>
      <c r="D1454" s="753"/>
      <c r="E1454" s="757" t="s">
        <v>266</v>
      </c>
      <c r="F1454" s="751">
        <v>170711948</v>
      </c>
      <c r="G1454" s="751">
        <v>152711948</v>
      </c>
      <c r="H1454" s="751">
        <v>0</v>
      </c>
      <c r="I1454" s="751">
        <v>18000000</v>
      </c>
      <c r="J1454" s="751">
        <v>0</v>
      </c>
    </row>
    <row r="1455" spans="1:10" ht="79.2">
      <c r="A1455" s="753" t="s">
        <v>84</v>
      </c>
      <c r="B1455" s="753" t="s">
        <v>564</v>
      </c>
      <c r="C1455" s="753" t="s">
        <v>265</v>
      </c>
      <c r="D1455" s="753" t="s">
        <v>494</v>
      </c>
      <c r="E1455" s="757" t="s">
        <v>2079</v>
      </c>
      <c r="F1455" s="751">
        <v>115627903</v>
      </c>
      <c r="G1455" s="751">
        <v>115627903</v>
      </c>
      <c r="H1455" s="751">
        <v>0</v>
      </c>
      <c r="I1455" s="751">
        <v>0</v>
      </c>
      <c r="J1455" s="751">
        <v>0</v>
      </c>
    </row>
    <row r="1456" spans="1:10" ht="39.6">
      <c r="A1456" s="753" t="s">
        <v>84</v>
      </c>
      <c r="B1456" s="753" t="s">
        <v>564</v>
      </c>
      <c r="C1456" s="753" t="s">
        <v>265</v>
      </c>
      <c r="D1456" s="753" t="s">
        <v>268</v>
      </c>
      <c r="E1456" s="757" t="s">
        <v>2059</v>
      </c>
      <c r="F1456" s="751">
        <v>30000000</v>
      </c>
      <c r="G1456" s="751">
        <v>30000000</v>
      </c>
      <c r="H1456" s="751">
        <v>0</v>
      </c>
      <c r="I1456" s="751">
        <v>0</v>
      </c>
      <c r="J1456" s="751">
        <v>0</v>
      </c>
    </row>
    <row r="1457" spans="1:10" ht="26.4">
      <c r="A1457" s="753" t="s">
        <v>84</v>
      </c>
      <c r="B1457" s="753" t="s">
        <v>564</v>
      </c>
      <c r="C1457" s="753" t="s">
        <v>265</v>
      </c>
      <c r="D1457" s="753" t="s">
        <v>399</v>
      </c>
      <c r="E1457" s="757" t="s">
        <v>2096</v>
      </c>
      <c r="F1457" s="751">
        <v>386000</v>
      </c>
      <c r="G1457" s="751">
        <v>386000</v>
      </c>
      <c r="H1457" s="751">
        <v>0</v>
      </c>
      <c r="I1457" s="751">
        <v>0</v>
      </c>
      <c r="J1457" s="751">
        <v>0</v>
      </c>
    </row>
    <row r="1458" spans="1:10" ht="52.8">
      <c r="A1458" s="753" t="s">
        <v>84</v>
      </c>
      <c r="B1458" s="753" t="s">
        <v>564</v>
      </c>
      <c r="C1458" s="753" t="s">
        <v>265</v>
      </c>
      <c r="D1458" s="753" t="s">
        <v>401</v>
      </c>
      <c r="E1458" s="757" t="s">
        <v>2070</v>
      </c>
      <c r="F1458" s="751">
        <v>6698045</v>
      </c>
      <c r="G1458" s="751">
        <v>6698045</v>
      </c>
      <c r="H1458" s="751">
        <v>0</v>
      </c>
      <c r="I1458" s="751">
        <v>0</v>
      </c>
      <c r="J1458" s="751">
        <v>0</v>
      </c>
    </row>
    <row r="1459" spans="1:10" ht="26.4">
      <c r="A1459" s="753" t="s">
        <v>84</v>
      </c>
      <c r="B1459" s="753" t="s">
        <v>564</v>
      </c>
      <c r="C1459" s="753" t="s">
        <v>265</v>
      </c>
      <c r="D1459" s="753" t="s">
        <v>1143</v>
      </c>
      <c r="E1459" s="757" t="s">
        <v>1144</v>
      </c>
      <c r="F1459" s="751">
        <v>15000000</v>
      </c>
      <c r="G1459" s="751">
        <v>0</v>
      </c>
      <c r="H1459" s="751">
        <v>0</v>
      </c>
      <c r="I1459" s="751">
        <v>15000000</v>
      </c>
      <c r="J1459" s="751">
        <v>0</v>
      </c>
    </row>
    <row r="1460" spans="1:10">
      <c r="A1460" s="753" t="s">
        <v>84</v>
      </c>
      <c r="B1460" s="753" t="s">
        <v>564</v>
      </c>
      <c r="C1460" s="753" t="s">
        <v>265</v>
      </c>
      <c r="D1460" s="753" t="s">
        <v>269</v>
      </c>
      <c r="E1460" s="757" t="s">
        <v>799</v>
      </c>
      <c r="F1460" s="751">
        <v>3000000</v>
      </c>
      <c r="G1460" s="751">
        <v>0</v>
      </c>
      <c r="H1460" s="751">
        <v>0</v>
      </c>
      <c r="I1460" s="751">
        <v>3000000</v>
      </c>
      <c r="J1460" s="751">
        <v>0</v>
      </c>
    </row>
    <row r="1461" spans="1:10">
      <c r="A1461" s="753" t="s">
        <v>84</v>
      </c>
      <c r="B1461" s="753" t="s">
        <v>564</v>
      </c>
      <c r="C1461" s="753" t="s">
        <v>507</v>
      </c>
      <c r="D1461" s="753"/>
      <c r="E1461" s="757" t="s">
        <v>2184</v>
      </c>
      <c r="F1461" s="751">
        <v>5653273719</v>
      </c>
      <c r="G1461" s="751">
        <v>0</v>
      </c>
      <c r="H1461" s="751">
        <v>0</v>
      </c>
      <c r="I1461" s="751">
        <v>0</v>
      </c>
      <c r="J1461" s="751">
        <v>5653273719</v>
      </c>
    </row>
    <row r="1462" spans="1:10">
      <c r="A1462" s="753" t="s">
        <v>84</v>
      </c>
      <c r="B1462" s="753" t="s">
        <v>564</v>
      </c>
      <c r="C1462" s="753" t="s">
        <v>507</v>
      </c>
      <c r="D1462" s="753" t="s">
        <v>39</v>
      </c>
      <c r="E1462" s="757" t="s">
        <v>1226</v>
      </c>
      <c r="F1462" s="751">
        <v>5653273719</v>
      </c>
      <c r="G1462" s="751">
        <v>0</v>
      </c>
      <c r="H1462" s="751">
        <v>0</v>
      </c>
      <c r="I1462" s="751">
        <v>0</v>
      </c>
      <c r="J1462" s="751">
        <v>5653273719</v>
      </c>
    </row>
    <row r="1463" spans="1:10">
      <c r="A1463" s="753" t="s">
        <v>84</v>
      </c>
      <c r="B1463" s="753" t="s">
        <v>564</v>
      </c>
      <c r="C1463" s="753" t="s">
        <v>495</v>
      </c>
      <c r="D1463" s="753"/>
      <c r="E1463" s="757" t="s">
        <v>496</v>
      </c>
      <c r="F1463" s="751">
        <v>1389254645</v>
      </c>
      <c r="G1463" s="751">
        <v>35826429</v>
      </c>
      <c r="H1463" s="751">
        <v>1187905304</v>
      </c>
      <c r="I1463" s="751">
        <v>164632149</v>
      </c>
      <c r="J1463" s="751">
        <v>890763</v>
      </c>
    </row>
    <row r="1464" spans="1:10" ht="26.4">
      <c r="A1464" s="753" t="s">
        <v>84</v>
      </c>
      <c r="B1464" s="753" t="s">
        <v>564</v>
      </c>
      <c r="C1464" s="753" t="s">
        <v>495</v>
      </c>
      <c r="D1464" s="753" t="s">
        <v>45</v>
      </c>
      <c r="E1464" s="757" t="s">
        <v>473</v>
      </c>
      <c r="F1464" s="751">
        <v>26412321</v>
      </c>
      <c r="G1464" s="751">
        <v>0</v>
      </c>
      <c r="H1464" s="751">
        <v>0</v>
      </c>
      <c r="I1464" s="751">
        <v>26412321</v>
      </c>
      <c r="J1464" s="751">
        <v>0</v>
      </c>
    </row>
    <row r="1465" spans="1:10" ht="26.4">
      <c r="A1465" s="753" t="s">
        <v>84</v>
      </c>
      <c r="B1465" s="753" t="s">
        <v>564</v>
      </c>
      <c r="C1465" s="753" t="s">
        <v>495</v>
      </c>
      <c r="D1465" s="753" t="s">
        <v>835</v>
      </c>
      <c r="E1465" s="757" t="s">
        <v>2086</v>
      </c>
      <c r="F1465" s="751">
        <v>1172669000</v>
      </c>
      <c r="G1465" s="751">
        <v>0</v>
      </c>
      <c r="H1465" s="751">
        <v>1172669000</v>
      </c>
      <c r="I1465" s="751">
        <v>0</v>
      </c>
      <c r="J1465" s="751">
        <v>0</v>
      </c>
    </row>
    <row r="1466" spans="1:10" ht="26.4">
      <c r="A1466" s="753" t="s">
        <v>84</v>
      </c>
      <c r="B1466" s="753" t="s">
        <v>564</v>
      </c>
      <c r="C1466" s="753" t="s">
        <v>495</v>
      </c>
      <c r="D1466" s="753" t="s">
        <v>847</v>
      </c>
      <c r="E1466" s="757" t="s">
        <v>848</v>
      </c>
      <c r="F1466" s="751">
        <v>2421486</v>
      </c>
      <c r="G1466" s="751">
        <v>0</v>
      </c>
      <c r="H1466" s="751">
        <v>0</v>
      </c>
      <c r="I1466" s="751">
        <v>2421486</v>
      </c>
      <c r="J1466" s="751">
        <v>0</v>
      </c>
    </row>
    <row r="1467" spans="1:10" ht="66">
      <c r="A1467" s="753" t="s">
        <v>84</v>
      </c>
      <c r="B1467" s="753" t="s">
        <v>564</v>
      </c>
      <c r="C1467" s="753" t="s">
        <v>495</v>
      </c>
      <c r="D1467" s="753" t="s">
        <v>836</v>
      </c>
      <c r="E1467" s="757" t="s">
        <v>837</v>
      </c>
      <c r="F1467" s="751">
        <v>48664671</v>
      </c>
      <c r="G1467" s="751">
        <v>0</v>
      </c>
      <c r="H1467" s="751">
        <v>0</v>
      </c>
      <c r="I1467" s="751">
        <v>48664671</v>
      </c>
      <c r="J1467" s="751">
        <v>0</v>
      </c>
    </row>
    <row r="1468" spans="1:10" ht="52.8">
      <c r="A1468" s="753" t="s">
        <v>84</v>
      </c>
      <c r="B1468" s="753" t="s">
        <v>564</v>
      </c>
      <c r="C1468" s="753" t="s">
        <v>495</v>
      </c>
      <c r="D1468" s="753" t="s">
        <v>807</v>
      </c>
      <c r="E1468" s="757" t="s">
        <v>808</v>
      </c>
      <c r="F1468" s="751">
        <v>49600000</v>
      </c>
      <c r="G1468" s="751">
        <v>34720000</v>
      </c>
      <c r="H1468" s="751">
        <v>14880000</v>
      </c>
      <c r="I1468" s="751">
        <v>0</v>
      </c>
      <c r="J1468" s="751">
        <v>0</v>
      </c>
    </row>
    <row r="1469" spans="1:10" ht="52.8">
      <c r="A1469" s="753" t="s">
        <v>84</v>
      </c>
      <c r="B1469" s="753" t="s">
        <v>564</v>
      </c>
      <c r="C1469" s="753" t="s">
        <v>495</v>
      </c>
      <c r="D1469" s="753" t="s">
        <v>809</v>
      </c>
      <c r="E1469" s="757" t="s">
        <v>810</v>
      </c>
      <c r="F1469" s="751">
        <v>6629335</v>
      </c>
      <c r="G1469" s="751">
        <v>0</v>
      </c>
      <c r="H1469" s="751">
        <v>356304</v>
      </c>
      <c r="I1469" s="751">
        <v>5382268</v>
      </c>
      <c r="J1469" s="751">
        <v>890763</v>
      </c>
    </row>
    <row r="1470" spans="1:10" ht="26.4">
      <c r="A1470" s="753" t="s">
        <v>84</v>
      </c>
      <c r="B1470" s="753" t="s">
        <v>564</v>
      </c>
      <c r="C1470" s="753" t="s">
        <v>495</v>
      </c>
      <c r="D1470" s="753" t="s">
        <v>811</v>
      </c>
      <c r="E1470" s="757" t="s">
        <v>812</v>
      </c>
      <c r="F1470" s="751">
        <v>18680869</v>
      </c>
      <c r="G1470" s="751">
        <v>0</v>
      </c>
      <c r="H1470" s="751">
        <v>0</v>
      </c>
      <c r="I1470" s="751">
        <v>18680869</v>
      </c>
      <c r="J1470" s="751">
        <v>0</v>
      </c>
    </row>
    <row r="1471" spans="1:10" ht="39.6">
      <c r="A1471" s="753" t="s">
        <v>84</v>
      </c>
      <c r="B1471" s="753" t="s">
        <v>564</v>
      </c>
      <c r="C1471" s="753" t="s">
        <v>495</v>
      </c>
      <c r="D1471" s="753" t="s">
        <v>838</v>
      </c>
      <c r="E1471" s="757" t="s">
        <v>839</v>
      </c>
      <c r="F1471" s="751">
        <v>39328072</v>
      </c>
      <c r="G1471" s="751">
        <v>0</v>
      </c>
      <c r="H1471" s="751">
        <v>0</v>
      </c>
      <c r="I1471" s="751">
        <v>39328072</v>
      </c>
      <c r="J1471" s="751">
        <v>0</v>
      </c>
    </row>
    <row r="1472" spans="1:10" ht="52.8">
      <c r="A1472" s="753" t="s">
        <v>84</v>
      </c>
      <c r="B1472" s="753" t="s">
        <v>564</v>
      </c>
      <c r="C1472" s="753" t="s">
        <v>495</v>
      </c>
      <c r="D1472" s="753" t="s">
        <v>1102</v>
      </c>
      <c r="E1472" s="757" t="s">
        <v>2072</v>
      </c>
      <c r="F1472" s="751">
        <v>1106429</v>
      </c>
      <c r="G1472" s="751">
        <v>1106429</v>
      </c>
      <c r="H1472" s="751">
        <v>0</v>
      </c>
      <c r="I1472" s="751">
        <v>0</v>
      </c>
      <c r="J1472" s="751">
        <v>0</v>
      </c>
    </row>
    <row r="1473" spans="1:10" ht="52.8">
      <c r="A1473" s="753" t="s">
        <v>84</v>
      </c>
      <c r="B1473" s="753" t="s">
        <v>564</v>
      </c>
      <c r="C1473" s="753" t="s">
        <v>495</v>
      </c>
      <c r="D1473" s="753" t="s">
        <v>813</v>
      </c>
      <c r="E1473" s="757" t="s">
        <v>2081</v>
      </c>
      <c r="F1473" s="751">
        <v>23742462</v>
      </c>
      <c r="G1473" s="751">
        <v>0</v>
      </c>
      <c r="H1473" s="751">
        <v>0</v>
      </c>
      <c r="I1473" s="751">
        <v>23742462</v>
      </c>
      <c r="J1473" s="751">
        <v>0</v>
      </c>
    </row>
    <row r="1474" spans="1:10">
      <c r="A1474" s="753" t="s">
        <v>84</v>
      </c>
      <c r="B1474" s="753" t="s">
        <v>570</v>
      </c>
      <c r="C1474" s="753"/>
      <c r="D1474" s="753"/>
      <c r="E1474" s="757" t="s">
        <v>2164</v>
      </c>
      <c r="F1474" s="751">
        <v>215216246311</v>
      </c>
      <c r="G1474" s="751">
        <v>18462525950</v>
      </c>
      <c r="H1474" s="751">
        <v>18881319587</v>
      </c>
      <c r="I1474" s="751">
        <v>160830294773</v>
      </c>
      <c r="J1474" s="751">
        <v>17042106001</v>
      </c>
    </row>
    <row r="1475" spans="1:10">
      <c r="A1475" s="753" t="s">
        <v>84</v>
      </c>
      <c r="B1475" s="753" t="s">
        <v>570</v>
      </c>
      <c r="C1475" s="753" t="s">
        <v>498</v>
      </c>
      <c r="D1475" s="753"/>
      <c r="E1475" s="757" t="s">
        <v>216</v>
      </c>
      <c r="F1475" s="751">
        <v>1326066</v>
      </c>
      <c r="G1475" s="751">
        <v>0</v>
      </c>
      <c r="H1475" s="751">
        <v>0</v>
      </c>
      <c r="I1475" s="751">
        <v>1326066</v>
      </c>
      <c r="J1475" s="751">
        <v>0</v>
      </c>
    </row>
    <row r="1476" spans="1:10" ht="26.4">
      <c r="A1476" s="753" t="s">
        <v>84</v>
      </c>
      <c r="B1476" s="753" t="s">
        <v>570</v>
      </c>
      <c r="C1476" s="753" t="s">
        <v>498</v>
      </c>
      <c r="D1476" s="753" t="s">
        <v>499</v>
      </c>
      <c r="E1476" s="757" t="s">
        <v>792</v>
      </c>
      <c r="F1476" s="751">
        <v>1326066</v>
      </c>
      <c r="G1476" s="751">
        <v>0</v>
      </c>
      <c r="H1476" s="751">
        <v>0</v>
      </c>
      <c r="I1476" s="751">
        <v>1326066</v>
      </c>
      <c r="J1476" s="751">
        <v>0</v>
      </c>
    </row>
    <row r="1477" spans="1:10">
      <c r="A1477" s="753" t="s">
        <v>84</v>
      </c>
      <c r="B1477" s="753" t="s">
        <v>570</v>
      </c>
      <c r="C1477" s="753" t="s">
        <v>289</v>
      </c>
      <c r="D1477" s="753"/>
      <c r="E1477" s="757" t="s">
        <v>194</v>
      </c>
      <c r="F1477" s="751">
        <v>15302541085</v>
      </c>
      <c r="G1477" s="751">
        <v>0</v>
      </c>
      <c r="H1477" s="751">
        <v>0</v>
      </c>
      <c r="I1477" s="751">
        <v>15302541085</v>
      </c>
      <c r="J1477" s="751">
        <v>0</v>
      </c>
    </row>
    <row r="1478" spans="1:10" ht="52.8">
      <c r="A1478" s="753" t="s">
        <v>84</v>
      </c>
      <c r="B1478" s="753" t="s">
        <v>570</v>
      </c>
      <c r="C1478" s="753" t="s">
        <v>289</v>
      </c>
      <c r="D1478" s="753" t="s">
        <v>482</v>
      </c>
      <c r="E1478" s="757" t="s">
        <v>2042</v>
      </c>
      <c r="F1478" s="751">
        <v>15163785713</v>
      </c>
      <c r="G1478" s="751">
        <v>0</v>
      </c>
      <c r="H1478" s="751">
        <v>0</v>
      </c>
      <c r="I1478" s="751">
        <v>15163785713</v>
      </c>
      <c r="J1478" s="751">
        <v>0</v>
      </c>
    </row>
    <row r="1479" spans="1:10" ht="26.4">
      <c r="A1479" s="753" t="s">
        <v>84</v>
      </c>
      <c r="B1479" s="753" t="s">
        <v>570</v>
      </c>
      <c r="C1479" s="753" t="s">
        <v>289</v>
      </c>
      <c r="D1479" s="753" t="s">
        <v>1170</v>
      </c>
      <c r="E1479" s="757" t="s">
        <v>2155</v>
      </c>
      <c r="F1479" s="751">
        <v>138755372</v>
      </c>
      <c r="G1479" s="751">
        <v>0</v>
      </c>
      <c r="H1479" s="751">
        <v>0</v>
      </c>
      <c r="I1479" s="751">
        <v>138755372</v>
      </c>
      <c r="J1479" s="751">
        <v>0</v>
      </c>
    </row>
    <row r="1480" spans="1:10" ht="39.6">
      <c r="A1480" s="753" t="s">
        <v>84</v>
      </c>
      <c r="B1480" s="753" t="s">
        <v>570</v>
      </c>
      <c r="C1480" s="753" t="s">
        <v>286</v>
      </c>
      <c r="D1480" s="753"/>
      <c r="E1480" s="757" t="s">
        <v>2083</v>
      </c>
      <c r="F1480" s="751">
        <v>8348565991</v>
      </c>
      <c r="G1480" s="751">
        <v>0</v>
      </c>
      <c r="H1480" s="751">
        <v>0</v>
      </c>
      <c r="I1480" s="751">
        <v>4174282992</v>
      </c>
      <c r="J1480" s="751">
        <v>4174282999</v>
      </c>
    </row>
    <row r="1481" spans="1:10" ht="52.8">
      <c r="A1481" s="753" t="s">
        <v>84</v>
      </c>
      <c r="B1481" s="753" t="s">
        <v>570</v>
      </c>
      <c r="C1481" s="753" t="s">
        <v>286</v>
      </c>
      <c r="D1481" s="753" t="s">
        <v>800</v>
      </c>
      <c r="E1481" s="757" t="s">
        <v>2085</v>
      </c>
      <c r="F1481" s="751">
        <v>8348565991</v>
      </c>
      <c r="G1481" s="751">
        <v>0</v>
      </c>
      <c r="H1481" s="751">
        <v>0</v>
      </c>
      <c r="I1481" s="751">
        <v>4174282992</v>
      </c>
      <c r="J1481" s="751">
        <v>4174282999</v>
      </c>
    </row>
    <row r="1482" spans="1:10">
      <c r="A1482" s="753" t="s">
        <v>84</v>
      </c>
      <c r="B1482" s="753" t="s">
        <v>570</v>
      </c>
      <c r="C1482" s="753" t="s">
        <v>483</v>
      </c>
      <c r="D1482" s="753"/>
      <c r="E1482" s="757" t="s">
        <v>195</v>
      </c>
      <c r="F1482" s="751">
        <v>16686073206</v>
      </c>
      <c r="G1482" s="751">
        <v>0</v>
      </c>
      <c r="H1482" s="751">
        <v>0</v>
      </c>
      <c r="I1482" s="751">
        <v>8346711596</v>
      </c>
      <c r="J1482" s="751">
        <v>8339361610</v>
      </c>
    </row>
    <row r="1483" spans="1:10">
      <c r="A1483" s="753" t="s">
        <v>84</v>
      </c>
      <c r="B1483" s="753" t="s">
        <v>570</v>
      </c>
      <c r="C1483" s="753" t="s">
        <v>483</v>
      </c>
      <c r="D1483" s="753" t="s">
        <v>485</v>
      </c>
      <c r="E1483" s="757" t="s">
        <v>803</v>
      </c>
      <c r="F1483" s="751">
        <v>16647724603</v>
      </c>
      <c r="G1483" s="751">
        <v>0</v>
      </c>
      <c r="H1483" s="751">
        <v>0</v>
      </c>
      <c r="I1483" s="751">
        <v>8327537295</v>
      </c>
      <c r="J1483" s="751">
        <v>8320187308</v>
      </c>
    </row>
    <row r="1484" spans="1:10">
      <c r="A1484" s="753" t="s">
        <v>84</v>
      </c>
      <c r="B1484" s="753" t="s">
        <v>570</v>
      </c>
      <c r="C1484" s="753" t="s">
        <v>483</v>
      </c>
      <c r="D1484" s="753" t="s">
        <v>1171</v>
      </c>
      <c r="E1484" s="757" t="s">
        <v>2165</v>
      </c>
      <c r="F1484" s="751">
        <v>8960000</v>
      </c>
      <c r="G1484" s="751">
        <v>0</v>
      </c>
      <c r="H1484" s="751">
        <v>0</v>
      </c>
      <c r="I1484" s="751">
        <v>4480000</v>
      </c>
      <c r="J1484" s="751">
        <v>4480000</v>
      </c>
    </row>
    <row r="1485" spans="1:10">
      <c r="A1485" s="753" t="s">
        <v>84</v>
      </c>
      <c r="B1485" s="753" t="s">
        <v>570</v>
      </c>
      <c r="C1485" s="753" t="s">
        <v>483</v>
      </c>
      <c r="D1485" s="753" t="s">
        <v>827</v>
      </c>
      <c r="E1485" s="757" t="s">
        <v>828</v>
      </c>
      <c r="F1485" s="751">
        <v>28723119</v>
      </c>
      <c r="G1485" s="751">
        <v>0</v>
      </c>
      <c r="H1485" s="751">
        <v>0</v>
      </c>
      <c r="I1485" s="751">
        <v>14361559</v>
      </c>
      <c r="J1485" s="751">
        <v>14361560</v>
      </c>
    </row>
    <row r="1486" spans="1:10">
      <c r="A1486" s="753" t="s">
        <v>84</v>
      </c>
      <c r="B1486" s="753" t="s">
        <v>570</v>
      </c>
      <c r="C1486" s="753" t="s">
        <v>483</v>
      </c>
      <c r="D1486" s="753" t="s">
        <v>565</v>
      </c>
      <c r="E1486" s="757" t="s">
        <v>804</v>
      </c>
      <c r="F1486" s="751">
        <v>665484</v>
      </c>
      <c r="G1486" s="751">
        <v>0</v>
      </c>
      <c r="H1486" s="751">
        <v>0</v>
      </c>
      <c r="I1486" s="751">
        <v>332742</v>
      </c>
      <c r="J1486" s="751">
        <v>332742</v>
      </c>
    </row>
    <row r="1487" spans="1:10" ht="26.4">
      <c r="A1487" s="753" t="s">
        <v>84</v>
      </c>
      <c r="B1487" s="753" t="s">
        <v>570</v>
      </c>
      <c r="C1487" s="753" t="s">
        <v>486</v>
      </c>
      <c r="D1487" s="753"/>
      <c r="E1487" s="757" t="s">
        <v>487</v>
      </c>
      <c r="F1487" s="751">
        <v>434468240</v>
      </c>
      <c r="G1487" s="751">
        <v>0</v>
      </c>
      <c r="H1487" s="751">
        <v>0</v>
      </c>
      <c r="I1487" s="751">
        <v>130340409</v>
      </c>
      <c r="J1487" s="751">
        <v>304127831</v>
      </c>
    </row>
    <row r="1488" spans="1:10">
      <c r="A1488" s="753" t="s">
        <v>84</v>
      </c>
      <c r="B1488" s="753" t="s">
        <v>570</v>
      </c>
      <c r="C1488" s="753" t="s">
        <v>486</v>
      </c>
      <c r="D1488" s="753" t="s">
        <v>1099</v>
      </c>
      <c r="E1488" s="757" t="s">
        <v>2170</v>
      </c>
      <c r="F1488" s="751">
        <v>35055646</v>
      </c>
      <c r="G1488" s="751">
        <v>0</v>
      </c>
      <c r="H1488" s="751">
        <v>0</v>
      </c>
      <c r="I1488" s="751">
        <v>10516692</v>
      </c>
      <c r="J1488" s="751">
        <v>24538954</v>
      </c>
    </row>
    <row r="1489" spans="1:10" ht="26.4">
      <c r="A1489" s="753" t="s">
        <v>84</v>
      </c>
      <c r="B1489" s="753" t="s">
        <v>570</v>
      </c>
      <c r="C1489" s="753" t="s">
        <v>486</v>
      </c>
      <c r="D1489" s="753" t="s">
        <v>488</v>
      </c>
      <c r="E1489" s="757" t="s">
        <v>795</v>
      </c>
      <c r="F1489" s="751">
        <v>399412594</v>
      </c>
      <c r="G1489" s="751">
        <v>0</v>
      </c>
      <c r="H1489" s="751">
        <v>0</v>
      </c>
      <c r="I1489" s="751">
        <v>119823717</v>
      </c>
      <c r="J1489" s="751">
        <v>279588877</v>
      </c>
    </row>
    <row r="1490" spans="1:10">
      <c r="A1490" s="753" t="s">
        <v>84</v>
      </c>
      <c r="B1490" s="753" t="s">
        <v>570</v>
      </c>
      <c r="C1490" s="753" t="s">
        <v>489</v>
      </c>
      <c r="D1490" s="753"/>
      <c r="E1490" s="757" t="s">
        <v>2043</v>
      </c>
      <c r="F1490" s="751">
        <v>109237832708</v>
      </c>
      <c r="G1490" s="751">
        <v>12443665879</v>
      </c>
      <c r="H1490" s="751">
        <v>0</v>
      </c>
      <c r="I1490" s="751">
        <v>96794166829</v>
      </c>
      <c r="J1490" s="751">
        <v>0</v>
      </c>
    </row>
    <row r="1491" spans="1:10" ht="52.8">
      <c r="A1491" s="753" t="s">
        <v>84</v>
      </c>
      <c r="B1491" s="753" t="s">
        <v>570</v>
      </c>
      <c r="C1491" s="753" t="s">
        <v>489</v>
      </c>
      <c r="D1491" s="753" t="s">
        <v>491</v>
      </c>
      <c r="E1491" s="757" t="s">
        <v>2044</v>
      </c>
      <c r="F1491" s="751">
        <v>96758823408</v>
      </c>
      <c r="G1491" s="751">
        <v>0</v>
      </c>
      <c r="H1491" s="751">
        <v>0</v>
      </c>
      <c r="I1491" s="751">
        <v>96758823408</v>
      </c>
      <c r="J1491" s="751">
        <v>0</v>
      </c>
    </row>
    <row r="1492" spans="1:10" ht="26.4">
      <c r="A1492" s="753" t="s">
        <v>84</v>
      </c>
      <c r="B1492" s="753" t="s">
        <v>570</v>
      </c>
      <c r="C1492" s="753" t="s">
        <v>489</v>
      </c>
      <c r="D1492" s="753" t="s">
        <v>1172</v>
      </c>
      <c r="E1492" s="757" t="s">
        <v>2100</v>
      </c>
      <c r="F1492" s="751">
        <v>12443665879</v>
      </c>
      <c r="G1492" s="751">
        <v>12443665879</v>
      </c>
      <c r="H1492" s="751">
        <v>0</v>
      </c>
      <c r="I1492" s="751">
        <v>0</v>
      </c>
      <c r="J1492" s="751">
        <v>0</v>
      </c>
    </row>
    <row r="1493" spans="1:10">
      <c r="A1493" s="753" t="s">
        <v>84</v>
      </c>
      <c r="B1493" s="753" t="s">
        <v>570</v>
      </c>
      <c r="C1493" s="753" t="s">
        <v>489</v>
      </c>
      <c r="D1493" s="753" t="s">
        <v>1118</v>
      </c>
      <c r="E1493" s="757" t="s">
        <v>2138</v>
      </c>
      <c r="F1493" s="751">
        <v>35343421</v>
      </c>
      <c r="G1493" s="751">
        <v>0</v>
      </c>
      <c r="H1493" s="751">
        <v>0</v>
      </c>
      <c r="I1493" s="751">
        <v>35343421</v>
      </c>
      <c r="J1493" s="751">
        <v>0</v>
      </c>
    </row>
    <row r="1494" spans="1:10">
      <c r="A1494" s="753" t="s">
        <v>84</v>
      </c>
      <c r="B1494" s="753" t="s">
        <v>570</v>
      </c>
      <c r="C1494" s="753" t="s">
        <v>566</v>
      </c>
      <c r="D1494" s="753"/>
      <c r="E1494" s="757" t="s">
        <v>2136</v>
      </c>
      <c r="F1494" s="751">
        <v>145210691</v>
      </c>
      <c r="G1494" s="751">
        <v>0</v>
      </c>
      <c r="H1494" s="751">
        <v>0</v>
      </c>
      <c r="I1494" s="751">
        <v>145210691</v>
      </c>
      <c r="J1494" s="751">
        <v>0</v>
      </c>
    </row>
    <row r="1495" spans="1:10" ht="26.4">
      <c r="A1495" s="753" t="s">
        <v>84</v>
      </c>
      <c r="B1495" s="753" t="s">
        <v>570</v>
      </c>
      <c r="C1495" s="753" t="s">
        <v>566</v>
      </c>
      <c r="D1495" s="753" t="s">
        <v>568</v>
      </c>
      <c r="E1495" s="757" t="s">
        <v>2160</v>
      </c>
      <c r="F1495" s="751">
        <v>145210691</v>
      </c>
      <c r="G1495" s="751">
        <v>0</v>
      </c>
      <c r="H1495" s="751">
        <v>0</v>
      </c>
      <c r="I1495" s="751">
        <v>145210691</v>
      </c>
      <c r="J1495" s="751">
        <v>0</v>
      </c>
    </row>
    <row r="1496" spans="1:10">
      <c r="A1496" s="753" t="s">
        <v>84</v>
      </c>
      <c r="B1496" s="753" t="s">
        <v>570</v>
      </c>
      <c r="C1496" s="753" t="s">
        <v>1126</v>
      </c>
      <c r="D1496" s="753"/>
      <c r="E1496" s="757" t="s">
        <v>608</v>
      </c>
      <c r="F1496" s="751">
        <v>812475000</v>
      </c>
      <c r="G1496" s="751">
        <v>812475000</v>
      </c>
      <c r="H1496" s="751">
        <v>0</v>
      </c>
      <c r="I1496" s="751">
        <v>0</v>
      </c>
      <c r="J1496" s="751">
        <v>0</v>
      </c>
    </row>
    <row r="1497" spans="1:10">
      <c r="A1497" s="753" t="s">
        <v>84</v>
      </c>
      <c r="B1497" s="753" t="s">
        <v>570</v>
      </c>
      <c r="C1497" s="753" t="s">
        <v>1126</v>
      </c>
      <c r="D1497" s="753" t="s">
        <v>2705</v>
      </c>
      <c r="E1497" s="757" t="s">
        <v>2706</v>
      </c>
      <c r="F1497" s="751">
        <v>812475000</v>
      </c>
      <c r="G1497" s="751">
        <v>812475000</v>
      </c>
      <c r="H1497" s="751">
        <v>0</v>
      </c>
      <c r="I1497" s="751">
        <v>0</v>
      </c>
      <c r="J1497" s="751">
        <v>0</v>
      </c>
    </row>
    <row r="1498" spans="1:10" ht="26.4">
      <c r="A1498" s="753" t="s">
        <v>84</v>
      </c>
      <c r="B1498" s="753" t="s">
        <v>570</v>
      </c>
      <c r="C1498" s="753" t="s">
        <v>492</v>
      </c>
      <c r="D1498" s="753"/>
      <c r="E1498" s="757" t="s">
        <v>2078</v>
      </c>
      <c r="F1498" s="751">
        <v>7037363894</v>
      </c>
      <c r="G1498" s="751">
        <v>0</v>
      </c>
      <c r="H1498" s="751">
        <v>0</v>
      </c>
      <c r="I1498" s="751">
        <v>3518681940</v>
      </c>
      <c r="J1498" s="751">
        <v>3518681954</v>
      </c>
    </row>
    <row r="1499" spans="1:10" ht="26.4">
      <c r="A1499" s="753" t="s">
        <v>84</v>
      </c>
      <c r="B1499" s="753" t="s">
        <v>570</v>
      </c>
      <c r="C1499" s="753" t="s">
        <v>492</v>
      </c>
      <c r="D1499" s="753" t="s">
        <v>493</v>
      </c>
      <c r="E1499" s="757" t="s">
        <v>796</v>
      </c>
      <c r="F1499" s="751">
        <v>7037363894</v>
      </c>
      <c r="G1499" s="751">
        <v>0</v>
      </c>
      <c r="H1499" s="751">
        <v>0</v>
      </c>
      <c r="I1499" s="751">
        <v>3518681940</v>
      </c>
      <c r="J1499" s="751">
        <v>3518681954</v>
      </c>
    </row>
    <row r="1500" spans="1:10" ht="39.6">
      <c r="A1500" s="753" t="s">
        <v>84</v>
      </c>
      <c r="B1500" s="753" t="s">
        <v>570</v>
      </c>
      <c r="C1500" s="753" t="s">
        <v>503</v>
      </c>
      <c r="D1500" s="753"/>
      <c r="E1500" s="757" t="s">
        <v>2054</v>
      </c>
      <c r="F1500" s="751">
        <v>2579648664</v>
      </c>
      <c r="G1500" s="751">
        <v>0</v>
      </c>
      <c r="H1500" s="751">
        <v>0</v>
      </c>
      <c r="I1500" s="751">
        <v>2031697050</v>
      </c>
      <c r="J1500" s="751">
        <v>547951614</v>
      </c>
    </row>
    <row r="1501" spans="1:10">
      <c r="A1501" s="753" t="s">
        <v>84</v>
      </c>
      <c r="B1501" s="753" t="s">
        <v>570</v>
      </c>
      <c r="C1501" s="753" t="s">
        <v>503</v>
      </c>
      <c r="D1501" s="753" t="s">
        <v>578</v>
      </c>
      <c r="E1501" s="757" t="s">
        <v>844</v>
      </c>
      <c r="F1501" s="751">
        <v>822823180</v>
      </c>
      <c r="G1501" s="751">
        <v>0</v>
      </c>
      <c r="H1501" s="751">
        <v>0</v>
      </c>
      <c r="I1501" s="751">
        <v>275248948</v>
      </c>
      <c r="J1501" s="751">
        <v>547574232</v>
      </c>
    </row>
    <row r="1502" spans="1:10">
      <c r="A1502" s="753" t="s">
        <v>84</v>
      </c>
      <c r="B1502" s="753" t="s">
        <v>570</v>
      </c>
      <c r="C1502" s="753" t="s">
        <v>503</v>
      </c>
      <c r="D1502" s="753" t="s">
        <v>569</v>
      </c>
      <c r="E1502" s="757" t="s">
        <v>2194</v>
      </c>
      <c r="F1502" s="751">
        <v>1750742000</v>
      </c>
      <c r="G1502" s="751">
        <v>0</v>
      </c>
      <c r="H1502" s="751">
        <v>0</v>
      </c>
      <c r="I1502" s="751">
        <v>1750742000</v>
      </c>
      <c r="J1502" s="751">
        <v>0</v>
      </c>
    </row>
    <row r="1503" spans="1:10">
      <c r="A1503" s="753" t="s">
        <v>84</v>
      </c>
      <c r="B1503" s="753" t="s">
        <v>570</v>
      </c>
      <c r="C1503" s="753" t="s">
        <v>503</v>
      </c>
      <c r="D1503" s="753" t="s">
        <v>2201</v>
      </c>
      <c r="E1503" s="757" t="s">
        <v>2202</v>
      </c>
      <c r="F1503" s="751">
        <v>539116</v>
      </c>
      <c r="G1503" s="751">
        <v>0</v>
      </c>
      <c r="H1503" s="751">
        <v>0</v>
      </c>
      <c r="I1503" s="751">
        <v>161734</v>
      </c>
      <c r="J1503" s="751">
        <v>377382</v>
      </c>
    </row>
    <row r="1504" spans="1:10" ht="52.8">
      <c r="A1504" s="753" t="s">
        <v>84</v>
      </c>
      <c r="B1504" s="753" t="s">
        <v>570</v>
      </c>
      <c r="C1504" s="753" t="s">
        <v>503</v>
      </c>
      <c r="D1504" s="753" t="s">
        <v>1165</v>
      </c>
      <c r="E1504" s="757" t="s">
        <v>2151</v>
      </c>
      <c r="F1504" s="751">
        <v>3742368</v>
      </c>
      <c r="G1504" s="751">
        <v>0</v>
      </c>
      <c r="H1504" s="751">
        <v>0</v>
      </c>
      <c r="I1504" s="751">
        <v>3742368</v>
      </c>
      <c r="J1504" s="751">
        <v>0</v>
      </c>
    </row>
    <row r="1505" spans="1:10">
      <c r="A1505" s="753" t="s">
        <v>84</v>
      </c>
      <c r="B1505" s="753" t="s">
        <v>570</v>
      </c>
      <c r="C1505" s="753" t="s">
        <v>503</v>
      </c>
      <c r="D1505" s="753" t="s">
        <v>845</v>
      </c>
      <c r="E1505" s="757" t="s">
        <v>846</v>
      </c>
      <c r="F1505" s="751">
        <v>1802000</v>
      </c>
      <c r="G1505" s="751">
        <v>0</v>
      </c>
      <c r="H1505" s="751">
        <v>0</v>
      </c>
      <c r="I1505" s="751">
        <v>1802000</v>
      </c>
      <c r="J1505" s="751">
        <v>0</v>
      </c>
    </row>
    <row r="1506" spans="1:10" ht="26.4">
      <c r="A1506" s="753" t="s">
        <v>84</v>
      </c>
      <c r="B1506" s="753" t="s">
        <v>570</v>
      </c>
      <c r="C1506" s="753" t="s">
        <v>505</v>
      </c>
      <c r="D1506" s="753"/>
      <c r="E1506" s="757" t="s">
        <v>506</v>
      </c>
      <c r="F1506" s="751">
        <v>6971300002</v>
      </c>
      <c r="G1506" s="751">
        <v>0</v>
      </c>
      <c r="H1506" s="751">
        <v>0</v>
      </c>
      <c r="I1506" s="751">
        <v>6971300002</v>
      </c>
      <c r="J1506" s="751">
        <v>0</v>
      </c>
    </row>
    <row r="1507" spans="1:10" ht="39.6">
      <c r="A1507" s="753" t="s">
        <v>84</v>
      </c>
      <c r="B1507" s="753" t="s">
        <v>570</v>
      </c>
      <c r="C1507" s="753" t="s">
        <v>505</v>
      </c>
      <c r="D1507" s="753" t="s">
        <v>2851</v>
      </c>
      <c r="E1507" s="757" t="s">
        <v>2852</v>
      </c>
      <c r="F1507" s="751">
        <v>500000</v>
      </c>
      <c r="G1507" s="751">
        <v>0</v>
      </c>
      <c r="H1507" s="751">
        <v>0</v>
      </c>
      <c r="I1507" s="751">
        <v>500000</v>
      </c>
      <c r="J1507" s="751">
        <v>0</v>
      </c>
    </row>
    <row r="1508" spans="1:10">
      <c r="A1508" s="753" t="s">
        <v>84</v>
      </c>
      <c r="B1508" s="753" t="s">
        <v>570</v>
      </c>
      <c r="C1508" s="753" t="s">
        <v>505</v>
      </c>
      <c r="D1508" s="753" t="s">
        <v>829</v>
      </c>
      <c r="E1508" s="757" t="s">
        <v>830</v>
      </c>
      <c r="F1508" s="751">
        <v>442500000</v>
      </c>
      <c r="G1508" s="751">
        <v>0</v>
      </c>
      <c r="H1508" s="751">
        <v>0</v>
      </c>
      <c r="I1508" s="751">
        <v>442500000</v>
      </c>
      <c r="J1508" s="751">
        <v>0</v>
      </c>
    </row>
    <row r="1509" spans="1:10">
      <c r="A1509" s="753" t="s">
        <v>84</v>
      </c>
      <c r="B1509" s="753" t="s">
        <v>570</v>
      </c>
      <c r="C1509" s="753" t="s">
        <v>505</v>
      </c>
      <c r="D1509" s="753" t="s">
        <v>831</v>
      </c>
      <c r="E1509" s="757" t="s">
        <v>832</v>
      </c>
      <c r="F1509" s="751">
        <v>6213800002</v>
      </c>
      <c r="G1509" s="751">
        <v>0</v>
      </c>
      <c r="H1509" s="751">
        <v>0</v>
      </c>
      <c r="I1509" s="751">
        <v>6213800002</v>
      </c>
      <c r="J1509" s="751">
        <v>0</v>
      </c>
    </row>
    <row r="1510" spans="1:10">
      <c r="A1510" s="753" t="s">
        <v>84</v>
      </c>
      <c r="B1510" s="753" t="s">
        <v>570</v>
      </c>
      <c r="C1510" s="753" t="s">
        <v>505</v>
      </c>
      <c r="D1510" s="753" t="s">
        <v>833</v>
      </c>
      <c r="E1510" s="757" t="s">
        <v>834</v>
      </c>
      <c r="F1510" s="751">
        <v>314500000</v>
      </c>
      <c r="G1510" s="751">
        <v>0</v>
      </c>
      <c r="H1510" s="751">
        <v>0</v>
      </c>
      <c r="I1510" s="751">
        <v>314500000</v>
      </c>
      <c r="J1510" s="751">
        <v>0</v>
      </c>
    </row>
    <row r="1511" spans="1:10" ht="26.4">
      <c r="A1511" s="753" t="s">
        <v>84</v>
      </c>
      <c r="B1511" s="753" t="s">
        <v>570</v>
      </c>
      <c r="C1511" s="753" t="s">
        <v>278</v>
      </c>
      <c r="D1511" s="753"/>
      <c r="E1511" s="757" t="s">
        <v>2063</v>
      </c>
      <c r="F1511" s="751">
        <v>37499926704</v>
      </c>
      <c r="G1511" s="751">
        <v>0</v>
      </c>
      <c r="H1511" s="751">
        <v>18849969092</v>
      </c>
      <c r="I1511" s="751">
        <v>18649957612</v>
      </c>
      <c r="J1511" s="751">
        <v>0</v>
      </c>
    </row>
    <row r="1512" spans="1:10">
      <c r="A1512" s="753" t="s">
        <v>84</v>
      </c>
      <c r="B1512" s="753" t="s">
        <v>570</v>
      </c>
      <c r="C1512" s="753" t="s">
        <v>278</v>
      </c>
      <c r="D1512" s="753" t="s">
        <v>279</v>
      </c>
      <c r="E1512" s="757" t="s">
        <v>2064</v>
      </c>
      <c r="F1512" s="751">
        <v>9566786375</v>
      </c>
      <c r="G1512" s="751">
        <v>0</v>
      </c>
      <c r="H1512" s="751">
        <v>4868016325</v>
      </c>
      <c r="I1512" s="751">
        <v>4698770050</v>
      </c>
      <c r="J1512" s="751">
        <v>0</v>
      </c>
    </row>
    <row r="1513" spans="1:10">
      <c r="A1513" s="753" t="s">
        <v>84</v>
      </c>
      <c r="B1513" s="753" t="s">
        <v>570</v>
      </c>
      <c r="C1513" s="753" t="s">
        <v>278</v>
      </c>
      <c r="D1513" s="753" t="s">
        <v>1213</v>
      </c>
      <c r="E1513" s="757" t="s">
        <v>2196</v>
      </c>
      <c r="F1513" s="751">
        <v>145898492</v>
      </c>
      <c r="G1513" s="751">
        <v>0</v>
      </c>
      <c r="H1513" s="751">
        <v>72949244</v>
      </c>
      <c r="I1513" s="751">
        <v>72949248</v>
      </c>
      <c r="J1513" s="751">
        <v>0</v>
      </c>
    </row>
    <row r="1514" spans="1:10" ht="39.6">
      <c r="A1514" s="753" t="s">
        <v>84</v>
      </c>
      <c r="B1514" s="753" t="s">
        <v>570</v>
      </c>
      <c r="C1514" s="753" t="s">
        <v>278</v>
      </c>
      <c r="D1514" s="753" t="s">
        <v>2686</v>
      </c>
      <c r="E1514" s="757" t="s">
        <v>2687</v>
      </c>
      <c r="F1514" s="751">
        <v>41954640</v>
      </c>
      <c r="G1514" s="751">
        <v>0</v>
      </c>
      <c r="H1514" s="751">
        <v>20977320</v>
      </c>
      <c r="I1514" s="751">
        <v>20977320</v>
      </c>
      <c r="J1514" s="751">
        <v>0</v>
      </c>
    </row>
    <row r="1515" spans="1:10" ht="26.4">
      <c r="A1515" s="753" t="s">
        <v>84</v>
      </c>
      <c r="B1515" s="753" t="s">
        <v>570</v>
      </c>
      <c r="C1515" s="753" t="s">
        <v>278</v>
      </c>
      <c r="D1515" s="753" t="s">
        <v>805</v>
      </c>
      <c r="E1515" s="757" t="s">
        <v>806</v>
      </c>
      <c r="F1515" s="751">
        <v>27745287197</v>
      </c>
      <c r="G1515" s="751">
        <v>0</v>
      </c>
      <c r="H1515" s="751">
        <v>13888026203</v>
      </c>
      <c r="I1515" s="751">
        <v>13857260994</v>
      </c>
      <c r="J1515" s="751">
        <v>0</v>
      </c>
    </row>
    <row r="1516" spans="1:10">
      <c r="A1516" s="753" t="s">
        <v>84</v>
      </c>
      <c r="B1516" s="753" t="s">
        <v>570</v>
      </c>
      <c r="C1516" s="753" t="s">
        <v>265</v>
      </c>
      <c r="D1516" s="753"/>
      <c r="E1516" s="757" t="s">
        <v>266</v>
      </c>
      <c r="F1516" s="751">
        <v>5109860276</v>
      </c>
      <c r="G1516" s="751">
        <v>5109860276</v>
      </c>
      <c r="H1516" s="751">
        <v>0</v>
      </c>
      <c r="I1516" s="751">
        <v>0</v>
      </c>
      <c r="J1516" s="751">
        <v>0</v>
      </c>
    </row>
    <row r="1517" spans="1:10" ht="79.2">
      <c r="A1517" s="753" t="s">
        <v>84</v>
      </c>
      <c r="B1517" s="753" t="s">
        <v>570</v>
      </c>
      <c r="C1517" s="753" t="s">
        <v>265</v>
      </c>
      <c r="D1517" s="753" t="s">
        <v>494</v>
      </c>
      <c r="E1517" s="757" t="s">
        <v>2079</v>
      </c>
      <c r="F1517" s="751">
        <v>4904535927</v>
      </c>
      <c r="G1517" s="751">
        <v>4904535927</v>
      </c>
      <c r="H1517" s="751">
        <v>0</v>
      </c>
      <c r="I1517" s="751">
        <v>0</v>
      </c>
      <c r="J1517" s="751">
        <v>0</v>
      </c>
    </row>
    <row r="1518" spans="1:10" ht="26.4">
      <c r="A1518" s="753" t="s">
        <v>84</v>
      </c>
      <c r="B1518" s="753" t="s">
        <v>570</v>
      </c>
      <c r="C1518" s="753" t="s">
        <v>265</v>
      </c>
      <c r="D1518" s="753" t="s">
        <v>399</v>
      </c>
      <c r="E1518" s="757" t="s">
        <v>2096</v>
      </c>
      <c r="F1518" s="751">
        <v>79681187</v>
      </c>
      <c r="G1518" s="751">
        <v>79681187</v>
      </c>
      <c r="H1518" s="751">
        <v>0</v>
      </c>
      <c r="I1518" s="751">
        <v>0</v>
      </c>
      <c r="J1518" s="751">
        <v>0</v>
      </c>
    </row>
    <row r="1519" spans="1:10" ht="52.8">
      <c r="A1519" s="753" t="s">
        <v>84</v>
      </c>
      <c r="B1519" s="753" t="s">
        <v>570</v>
      </c>
      <c r="C1519" s="753" t="s">
        <v>265</v>
      </c>
      <c r="D1519" s="753" t="s">
        <v>401</v>
      </c>
      <c r="E1519" s="757" t="s">
        <v>2070</v>
      </c>
      <c r="F1519" s="751">
        <v>125543162</v>
      </c>
      <c r="G1519" s="751">
        <v>125543162</v>
      </c>
      <c r="H1519" s="751">
        <v>0</v>
      </c>
      <c r="I1519" s="751">
        <v>0</v>
      </c>
      <c r="J1519" s="751">
        <v>0</v>
      </c>
    </row>
    <row r="1520" spans="1:10" ht="52.8">
      <c r="A1520" s="753" t="s">
        <v>84</v>
      </c>
      <c r="B1520" s="753" t="s">
        <v>570</v>
      </c>
      <c r="C1520" s="753" t="s">
        <v>265</v>
      </c>
      <c r="D1520" s="753" t="s">
        <v>2707</v>
      </c>
      <c r="E1520" s="757" t="s">
        <v>2708</v>
      </c>
      <c r="F1520" s="751">
        <v>100000</v>
      </c>
      <c r="G1520" s="751">
        <v>100000</v>
      </c>
      <c r="H1520" s="751">
        <v>0</v>
      </c>
      <c r="I1520" s="751">
        <v>0</v>
      </c>
      <c r="J1520" s="751">
        <v>0</v>
      </c>
    </row>
    <row r="1521" spans="1:10">
      <c r="A1521" s="753" t="s">
        <v>84</v>
      </c>
      <c r="B1521" s="753" t="s">
        <v>570</v>
      </c>
      <c r="C1521" s="753" t="s">
        <v>495</v>
      </c>
      <c r="D1521" s="753"/>
      <c r="E1521" s="757" t="s">
        <v>496</v>
      </c>
      <c r="F1521" s="751">
        <v>5049653784</v>
      </c>
      <c r="G1521" s="751">
        <v>96524795</v>
      </c>
      <c r="H1521" s="751">
        <v>31350495</v>
      </c>
      <c r="I1521" s="751">
        <v>4764078501</v>
      </c>
      <c r="J1521" s="751">
        <v>157699993</v>
      </c>
    </row>
    <row r="1522" spans="1:10" ht="26.4">
      <c r="A1522" s="753" t="s">
        <v>84</v>
      </c>
      <c r="B1522" s="753" t="s">
        <v>570</v>
      </c>
      <c r="C1522" s="753" t="s">
        <v>495</v>
      </c>
      <c r="D1522" s="753" t="s">
        <v>835</v>
      </c>
      <c r="E1522" s="757" t="s">
        <v>2086</v>
      </c>
      <c r="F1522" s="751">
        <v>75200880</v>
      </c>
      <c r="G1522" s="751">
        <v>0</v>
      </c>
      <c r="H1522" s="751">
        <v>14075880</v>
      </c>
      <c r="I1522" s="751">
        <v>61125000</v>
      </c>
      <c r="J1522" s="751">
        <v>0</v>
      </c>
    </row>
    <row r="1523" spans="1:10" ht="26.4">
      <c r="A1523" s="753" t="s">
        <v>84</v>
      </c>
      <c r="B1523" s="753" t="s">
        <v>570</v>
      </c>
      <c r="C1523" s="753" t="s">
        <v>495</v>
      </c>
      <c r="D1523" s="753" t="s">
        <v>847</v>
      </c>
      <c r="E1523" s="757" t="s">
        <v>848</v>
      </c>
      <c r="F1523" s="751">
        <v>47351861</v>
      </c>
      <c r="G1523" s="751">
        <v>0</v>
      </c>
      <c r="H1523" s="751">
        <v>0</v>
      </c>
      <c r="I1523" s="751">
        <v>47351861</v>
      </c>
      <c r="J1523" s="751">
        <v>0</v>
      </c>
    </row>
    <row r="1524" spans="1:10" ht="66">
      <c r="A1524" s="753" t="s">
        <v>84</v>
      </c>
      <c r="B1524" s="753" t="s">
        <v>570</v>
      </c>
      <c r="C1524" s="753" t="s">
        <v>495</v>
      </c>
      <c r="D1524" s="753" t="s">
        <v>836</v>
      </c>
      <c r="E1524" s="757" t="s">
        <v>837</v>
      </c>
      <c r="F1524" s="751">
        <v>851364301</v>
      </c>
      <c r="G1524" s="751">
        <v>0</v>
      </c>
      <c r="H1524" s="751">
        <v>0</v>
      </c>
      <c r="I1524" s="751">
        <v>851364301</v>
      </c>
      <c r="J1524" s="751">
        <v>0</v>
      </c>
    </row>
    <row r="1525" spans="1:10" ht="39.6">
      <c r="A1525" s="753" t="s">
        <v>84</v>
      </c>
      <c r="B1525" s="753" t="s">
        <v>570</v>
      </c>
      <c r="C1525" s="753" t="s">
        <v>495</v>
      </c>
      <c r="D1525" s="753" t="s">
        <v>2853</v>
      </c>
      <c r="E1525" s="757" t="s">
        <v>2854</v>
      </c>
      <c r="F1525" s="751">
        <v>33000</v>
      </c>
      <c r="G1525" s="751">
        <v>33000</v>
      </c>
      <c r="H1525" s="751">
        <v>0</v>
      </c>
      <c r="I1525" s="751">
        <v>0</v>
      </c>
      <c r="J1525" s="751">
        <v>0</v>
      </c>
    </row>
    <row r="1526" spans="1:10" ht="52.8">
      <c r="A1526" s="753" t="s">
        <v>84</v>
      </c>
      <c r="B1526" s="753" t="s">
        <v>570</v>
      </c>
      <c r="C1526" s="753" t="s">
        <v>495</v>
      </c>
      <c r="D1526" s="753" t="s">
        <v>809</v>
      </c>
      <c r="E1526" s="757" t="s">
        <v>810</v>
      </c>
      <c r="F1526" s="751">
        <v>176725156</v>
      </c>
      <c r="G1526" s="751">
        <v>0</v>
      </c>
      <c r="H1526" s="751">
        <v>17074615</v>
      </c>
      <c r="I1526" s="751">
        <v>72682512</v>
      </c>
      <c r="J1526" s="751">
        <v>86968029</v>
      </c>
    </row>
    <row r="1527" spans="1:10" ht="26.4">
      <c r="A1527" s="753" t="s">
        <v>84</v>
      </c>
      <c r="B1527" s="753" t="s">
        <v>570</v>
      </c>
      <c r="C1527" s="753" t="s">
        <v>495</v>
      </c>
      <c r="D1527" s="753" t="s">
        <v>811</v>
      </c>
      <c r="E1527" s="757" t="s">
        <v>812</v>
      </c>
      <c r="F1527" s="751">
        <v>245458908</v>
      </c>
      <c r="G1527" s="751">
        <v>0</v>
      </c>
      <c r="H1527" s="751">
        <v>0</v>
      </c>
      <c r="I1527" s="751">
        <v>174726944</v>
      </c>
      <c r="J1527" s="751">
        <v>70731964</v>
      </c>
    </row>
    <row r="1528" spans="1:10" ht="39.6">
      <c r="A1528" s="753" t="s">
        <v>84</v>
      </c>
      <c r="B1528" s="753" t="s">
        <v>570</v>
      </c>
      <c r="C1528" s="753" t="s">
        <v>495</v>
      </c>
      <c r="D1528" s="753" t="s">
        <v>838</v>
      </c>
      <c r="E1528" s="757" t="s">
        <v>839</v>
      </c>
      <c r="F1528" s="751">
        <v>2643301202</v>
      </c>
      <c r="G1528" s="751">
        <v>0</v>
      </c>
      <c r="H1528" s="751">
        <v>0</v>
      </c>
      <c r="I1528" s="751">
        <v>2643301202</v>
      </c>
      <c r="J1528" s="751">
        <v>0</v>
      </c>
    </row>
    <row r="1529" spans="1:10" ht="52.8">
      <c r="A1529" s="753" t="s">
        <v>84</v>
      </c>
      <c r="B1529" s="753" t="s">
        <v>570</v>
      </c>
      <c r="C1529" s="753" t="s">
        <v>495</v>
      </c>
      <c r="D1529" s="753" t="s">
        <v>840</v>
      </c>
      <c r="E1529" s="757" t="s">
        <v>841</v>
      </c>
      <c r="F1529" s="751">
        <v>29881895</v>
      </c>
      <c r="G1529" s="751">
        <v>0</v>
      </c>
      <c r="H1529" s="751">
        <v>0</v>
      </c>
      <c r="I1529" s="751">
        <v>29881895</v>
      </c>
      <c r="J1529" s="751">
        <v>0</v>
      </c>
    </row>
    <row r="1530" spans="1:10" ht="52.8">
      <c r="A1530" s="753" t="s">
        <v>84</v>
      </c>
      <c r="B1530" s="753" t="s">
        <v>570</v>
      </c>
      <c r="C1530" s="753" t="s">
        <v>495</v>
      </c>
      <c r="D1530" s="753" t="s">
        <v>1102</v>
      </c>
      <c r="E1530" s="757" t="s">
        <v>2072</v>
      </c>
      <c r="F1530" s="751">
        <v>95991795</v>
      </c>
      <c r="G1530" s="751">
        <v>95991795</v>
      </c>
      <c r="H1530" s="751">
        <v>0</v>
      </c>
      <c r="I1530" s="751">
        <v>0</v>
      </c>
      <c r="J1530" s="751">
        <v>0</v>
      </c>
    </row>
    <row r="1531" spans="1:10" ht="52.8">
      <c r="A1531" s="753" t="s">
        <v>84</v>
      </c>
      <c r="B1531" s="753" t="s">
        <v>570</v>
      </c>
      <c r="C1531" s="753" t="s">
        <v>495</v>
      </c>
      <c r="D1531" s="753" t="s">
        <v>813</v>
      </c>
      <c r="E1531" s="757" t="s">
        <v>2081</v>
      </c>
      <c r="F1531" s="751">
        <v>882854586</v>
      </c>
      <c r="G1531" s="751">
        <v>0</v>
      </c>
      <c r="H1531" s="751">
        <v>200000</v>
      </c>
      <c r="I1531" s="751">
        <v>882654586</v>
      </c>
      <c r="J1531" s="751">
        <v>0</v>
      </c>
    </row>
    <row r="1532" spans="1:10" ht="52.8">
      <c r="A1532" s="753" t="s">
        <v>84</v>
      </c>
      <c r="B1532" s="753" t="s">
        <v>570</v>
      </c>
      <c r="C1532" s="753" t="s">
        <v>495</v>
      </c>
      <c r="D1532" s="753" t="s">
        <v>46</v>
      </c>
      <c r="E1532" s="757" t="s">
        <v>2061</v>
      </c>
      <c r="F1532" s="751">
        <v>1490200</v>
      </c>
      <c r="G1532" s="751">
        <v>500000</v>
      </c>
      <c r="H1532" s="751">
        <v>0</v>
      </c>
      <c r="I1532" s="751">
        <v>990200</v>
      </c>
      <c r="J1532" s="751">
        <v>0</v>
      </c>
    </row>
    <row r="1533" spans="1:10">
      <c r="A1533" s="753" t="s">
        <v>84</v>
      </c>
      <c r="B1533" s="753" t="s">
        <v>571</v>
      </c>
      <c r="C1533" s="753"/>
      <c r="D1533" s="753"/>
      <c r="E1533" s="757" t="s">
        <v>2166</v>
      </c>
      <c r="F1533" s="751">
        <v>9864309564</v>
      </c>
      <c r="G1533" s="751">
        <v>51662016</v>
      </c>
      <c r="H1533" s="751">
        <v>101757475</v>
      </c>
      <c r="I1533" s="751">
        <v>9488567624</v>
      </c>
      <c r="J1533" s="751">
        <v>222322449</v>
      </c>
    </row>
    <row r="1534" spans="1:10">
      <c r="A1534" s="753" t="s">
        <v>84</v>
      </c>
      <c r="B1534" s="753" t="s">
        <v>571</v>
      </c>
      <c r="C1534" s="753" t="s">
        <v>289</v>
      </c>
      <c r="D1534" s="753"/>
      <c r="E1534" s="757" t="s">
        <v>194</v>
      </c>
      <c r="F1534" s="751">
        <v>5742179015</v>
      </c>
      <c r="G1534" s="751">
        <v>0</v>
      </c>
      <c r="H1534" s="751">
        <v>0</v>
      </c>
      <c r="I1534" s="751">
        <v>5742179015</v>
      </c>
      <c r="J1534" s="751">
        <v>0</v>
      </c>
    </row>
    <row r="1535" spans="1:10" ht="52.8">
      <c r="A1535" s="753" t="s">
        <v>84</v>
      </c>
      <c r="B1535" s="753" t="s">
        <v>571</v>
      </c>
      <c r="C1535" s="753" t="s">
        <v>289</v>
      </c>
      <c r="D1535" s="753" t="s">
        <v>482</v>
      </c>
      <c r="E1535" s="757" t="s">
        <v>2042</v>
      </c>
      <c r="F1535" s="751">
        <v>5742179015</v>
      </c>
      <c r="G1535" s="751">
        <v>0</v>
      </c>
      <c r="H1535" s="751">
        <v>0</v>
      </c>
      <c r="I1535" s="751">
        <v>5742179015</v>
      </c>
      <c r="J1535" s="751">
        <v>0</v>
      </c>
    </row>
    <row r="1536" spans="1:10" ht="39.6">
      <c r="A1536" s="753" t="s">
        <v>84</v>
      </c>
      <c r="B1536" s="753" t="s">
        <v>571</v>
      </c>
      <c r="C1536" s="753" t="s">
        <v>286</v>
      </c>
      <c r="D1536" s="753"/>
      <c r="E1536" s="757" t="s">
        <v>2083</v>
      </c>
      <c r="F1536" s="751">
        <v>10436867</v>
      </c>
      <c r="G1536" s="751">
        <v>0</v>
      </c>
      <c r="H1536" s="751">
        <v>0</v>
      </c>
      <c r="I1536" s="751">
        <v>5218433</v>
      </c>
      <c r="J1536" s="751">
        <v>5218434</v>
      </c>
    </row>
    <row r="1537" spans="1:10" ht="52.8">
      <c r="A1537" s="753" t="s">
        <v>84</v>
      </c>
      <c r="B1537" s="753" t="s">
        <v>571</v>
      </c>
      <c r="C1537" s="753" t="s">
        <v>286</v>
      </c>
      <c r="D1537" s="753" t="s">
        <v>800</v>
      </c>
      <c r="E1537" s="757" t="s">
        <v>2085</v>
      </c>
      <c r="F1537" s="751">
        <v>10436867</v>
      </c>
      <c r="G1537" s="751">
        <v>0</v>
      </c>
      <c r="H1537" s="751">
        <v>0</v>
      </c>
      <c r="I1537" s="751">
        <v>5218433</v>
      </c>
      <c r="J1537" s="751">
        <v>5218434</v>
      </c>
    </row>
    <row r="1538" spans="1:10">
      <c r="A1538" s="753" t="s">
        <v>84</v>
      </c>
      <c r="B1538" s="753" t="s">
        <v>571</v>
      </c>
      <c r="C1538" s="753" t="s">
        <v>483</v>
      </c>
      <c r="D1538" s="753"/>
      <c r="E1538" s="757" t="s">
        <v>195</v>
      </c>
      <c r="F1538" s="751">
        <v>276519796</v>
      </c>
      <c r="G1538" s="751">
        <v>0</v>
      </c>
      <c r="H1538" s="751">
        <v>0</v>
      </c>
      <c r="I1538" s="751">
        <v>153660218</v>
      </c>
      <c r="J1538" s="751">
        <v>122859578</v>
      </c>
    </row>
    <row r="1539" spans="1:10">
      <c r="A1539" s="753" t="s">
        <v>84</v>
      </c>
      <c r="B1539" s="753" t="s">
        <v>571</v>
      </c>
      <c r="C1539" s="753" t="s">
        <v>483</v>
      </c>
      <c r="D1539" s="753" t="s">
        <v>485</v>
      </c>
      <c r="E1539" s="757" t="s">
        <v>803</v>
      </c>
      <c r="F1539" s="751">
        <v>276519796</v>
      </c>
      <c r="G1539" s="751">
        <v>0</v>
      </c>
      <c r="H1539" s="751">
        <v>0</v>
      </c>
      <c r="I1539" s="751">
        <v>153660218</v>
      </c>
      <c r="J1539" s="751">
        <v>122859578</v>
      </c>
    </row>
    <row r="1540" spans="1:10" ht="26.4">
      <c r="A1540" s="753" t="s">
        <v>84</v>
      </c>
      <c r="B1540" s="753" t="s">
        <v>571</v>
      </c>
      <c r="C1540" s="753" t="s">
        <v>486</v>
      </c>
      <c r="D1540" s="753"/>
      <c r="E1540" s="757" t="s">
        <v>487</v>
      </c>
      <c r="F1540" s="751">
        <v>12808865</v>
      </c>
      <c r="G1540" s="751">
        <v>0</v>
      </c>
      <c r="H1540" s="751">
        <v>0</v>
      </c>
      <c r="I1540" s="751">
        <v>3842648</v>
      </c>
      <c r="J1540" s="751">
        <v>8966217</v>
      </c>
    </row>
    <row r="1541" spans="1:10" ht="26.4">
      <c r="A1541" s="753" t="s">
        <v>84</v>
      </c>
      <c r="B1541" s="753" t="s">
        <v>571</v>
      </c>
      <c r="C1541" s="753" t="s">
        <v>486</v>
      </c>
      <c r="D1541" s="753" t="s">
        <v>488</v>
      </c>
      <c r="E1541" s="757" t="s">
        <v>795</v>
      </c>
      <c r="F1541" s="751">
        <v>12808865</v>
      </c>
      <c r="G1541" s="751">
        <v>0</v>
      </c>
      <c r="H1541" s="751">
        <v>0</v>
      </c>
      <c r="I1541" s="751">
        <v>3842648</v>
      </c>
      <c r="J1541" s="751">
        <v>8966217</v>
      </c>
    </row>
    <row r="1542" spans="1:10">
      <c r="A1542" s="753" t="s">
        <v>84</v>
      </c>
      <c r="B1542" s="753" t="s">
        <v>571</v>
      </c>
      <c r="C1542" s="753" t="s">
        <v>489</v>
      </c>
      <c r="D1542" s="753"/>
      <c r="E1542" s="757" t="s">
        <v>2043</v>
      </c>
      <c r="F1542" s="751">
        <v>2838866342</v>
      </c>
      <c r="G1542" s="751">
        <v>0</v>
      </c>
      <c r="H1542" s="751">
        <v>0</v>
      </c>
      <c r="I1542" s="751">
        <v>2838866342</v>
      </c>
      <c r="J1542" s="751">
        <v>0</v>
      </c>
    </row>
    <row r="1543" spans="1:10" ht="52.8">
      <c r="A1543" s="753" t="s">
        <v>84</v>
      </c>
      <c r="B1543" s="753" t="s">
        <v>571</v>
      </c>
      <c r="C1543" s="753" t="s">
        <v>489</v>
      </c>
      <c r="D1543" s="753" t="s">
        <v>491</v>
      </c>
      <c r="E1543" s="757" t="s">
        <v>2044</v>
      </c>
      <c r="F1543" s="751">
        <v>2838866342</v>
      </c>
      <c r="G1543" s="751">
        <v>0</v>
      </c>
      <c r="H1543" s="751">
        <v>0</v>
      </c>
      <c r="I1543" s="751">
        <v>2838866342</v>
      </c>
      <c r="J1543" s="751">
        <v>0</v>
      </c>
    </row>
    <row r="1544" spans="1:10">
      <c r="A1544" s="753" t="s">
        <v>84</v>
      </c>
      <c r="B1544" s="753" t="s">
        <v>571</v>
      </c>
      <c r="C1544" s="753" t="s">
        <v>566</v>
      </c>
      <c r="D1544" s="753"/>
      <c r="E1544" s="757" t="s">
        <v>2136</v>
      </c>
      <c r="F1544" s="751">
        <v>7284297</v>
      </c>
      <c r="G1544" s="751">
        <v>0</v>
      </c>
      <c r="H1544" s="751">
        <v>0</v>
      </c>
      <c r="I1544" s="751">
        <v>7284297</v>
      </c>
      <c r="J1544" s="751">
        <v>0</v>
      </c>
    </row>
    <row r="1545" spans="1:10">
      <c r="A1545" s="753" t="s">
        <v>84</v>
      </c>
      <c r="B1545" s="753" t="s">
        <v>571</v>
      </c>
      <c r="C1545" s="753" t="s">
        <v>566</v>
      </c>
      <c r="D1545" s="753" t="s">
        <v>572</v>
      </c>
      <c r="E1545" s="757" t="s">
        <v>2197</v>
      </c>
      <c r="F1545" s="751">
        <v>7284297</v>
      </c>
      <c r="G1545" s="751">
        <v>0</v>
      </c>
      <c r="H1545" s="751">
        <v>0</v>
      </c>
      <c r="I1545" s="751">
        <v>7284297</v>
      </c>
      <c r="J1545" s="751">
        <v>0</v>
      </c>
    </row>
    <row r="1546" spans="1:10" ht="26.4">
      <c r="A1546" s="753" t="s">
        <v>84</v>
      </c>
      <c r="B1546" s="753" t="s">
        <v>571</v>
      </c>
      <c r="C1546" s="753" t="s">
        <v>492</v>
      </c>
      <c r="D1546" s="753"/>
      <c r="E1546" s="757" t="s">
        <v>2078</v>
      </c>
      <c r="F1546" s="751">
        <v>170116440</v>
      </c>
      <c r="G1546" s="751">
        <v>0</v>
      </c>
      <c r="H1546" s="751">
        <v>0</v>
      </c>
      <c r="I1546" s="751">
        <v>85058220</v>
      </c>
      <c r="J1546" s="751">
        <v>85058220</v>
      </c>
    </row>
    <row r="1547" spans="1:10" ht="26.4">
      <c r="A1547" s="753" t="s">
        <v>84</v>
      </c>
      <c r="B1547" s="753" t="s">
        <v>571</v>
      </c>
      <c r="C1547" s="753" t="s">
        <v>492</v>
      </c>
      <c r="D1547" s="753" t="s">
        <v>493</v>
      </c>
      <c r="E1547" s="757" t="s">
        <v>796</v>
      </c>
      <c r="F1547" s="751">
        <v>170116440</v>
      </c>
      <c r="G1547" s="751">
        <v>0</v>
      </c>
      <c r="H1547" s="751">
        <v>0</v>
      </c>
      <c r="I1547" s="751">
        <v>85058220</v>
      </c>
      <c r="J1547" s="751">
        <v>85058220</v>
      </c>
    </row>
    <row r="1548" spans="1:10" ht="39.6">
      <c r="A1548" s="753" t="s">
        <v>84</v>
      </c>
      <c r="B1548" s="753" t="s">
        <v>571</v>
      </c>
      <c r="C1548" s="753" t="s">
        <v>503</v>
      </c>
      <c r="D1548" s="753"/>
      <c r="E1548" s="757" t="s">
        <v>2054</v>
      </c>
      <c r="F1548" s="751">
        <v>222500000</v>
      </c>
      <c r="G1548" s="751">
        <v>0</v>
      </c>
      <c r="H1548" s="751">
        <v>0</v>
      </c>
      <c r="I1548" s="751">
        <v>222500000</v>
      </c>
      <c r="J1548" s="751">
        <v>0</v>
      </c>
    </row>
    <row r="1549" spans="1:10">
      <c r="A1549" s="753" t="s">
        <v>84</v>
      </c>
      <c r="B1549" s="753" t="s">
        <v>571</v>
      </c>
      <c r="C1549" s="753" t="s">
        <v>503</v>
      </c>
      <c r="D1549" s="753" t="s">
        <v>569</v>
      </c>
      <c r="E1549" s="757" t="s">
        <v>2194</v>
      </c>
      <c r="F1549" s="751">
        <v>222500000</v>
      </c>
      <c r="G1549" s="751">
        <v>0</v>
      </c>
      <c r="H1549" s="751">
        <v>0</v>
      </c>
      <c r="I1549" s="751">
        <v>222500000</v>
      </c>
      <c r="J1549" s="751">
        <v>0</v>
      </c>
    </row>
    <row r="1550" spans="1:10" ht="26.4">
      <c r="A1550" s="753" t="s">
        <v>84</v>
      </c>
      <c r="B1550" s="753" t="s">
        <v>571</v>
      </c>
      <c r="C1550" s="753" t="s">
        <v>505</v>
      </c>
      <c r="D1550" s="753"/>
      <c r="E1550" s="757" t="s">
        <v>506</v>
      </c>
      <c r="F1550" s="751">
        <v>318500000</v>
      </c>
      <c r="G1550" s="751">
        <v>0</v>
      </c>
      <c r="H1550" s="751">
        <v>0</v>
      </c>
      <c r="I1550" s="751">
        <v>318500000</v>
      </c>
      <c r="J1550" s="751">
        <v>0</v>
      </c>
    </row>
    <row r="1551" spans="1:10">
      <c r="A1551" s="753" t="s">
        <v>84</v>
      </c>
      <c r="B1551" s="753" t="s">
        <v>571</v>
      </c>
      <c r="C1551" s="753" t="s">
        <v>505</v>
      </c>
      <c r="D1551" s="753" t="s">
        <v>829</v>
      </c>
      <c r="E1551" s="757" t="s">
        <v>830</v>
      </c>
      <c r="F1551" s="751">
        <v>7500000</v>
      </c>
      <c r="G1551" s="751">
        <v>0</v>
      </c>
      <c r="H1551" s="751">
        <v>0</v>
      </c>
      <c r="I1551" s="751">
        <v>7500000</v>
      </c>
      <c r="J1551" s="751">
        <v>0</v>
      </c>
    </row>
    <row r="1552" spans="1:10">
      <c r="A1552" s="753" t="s">
        <v>84</v>
      </c>
      <c r="B1552" s="753" t="s">
        <v>571</v>
      </c>
      <c r="C1552" s="753" t="s">
        <v>505</v>
      </c>
      <c r="D1552" s="753" t="s">
        <v>831</v>
      </c>
      <c r="E1552" s="757" t="s">
        <v>832</v>
      </c>
      <c r="F1552" s="751">
        <v>303000000</v>
      </c>
      <c r="G1552" s="751">
        <v>0</v>
      </c>
      <c r="H1552" s="751">
        <v>0</v>
      </c>
      <c r="I1552" s="751">
        <v>303000000</v>
      </c>
      <c r="J1552" s="751">
        <v>0</v>
      </c>
    </row>
    <row r="1553" spans="1:10">
      <c r="A1553" s="753" t="s">
        <v>84</v>
      </c>
      <c r="B1553" s="753" t="s">
        <v>571</v>
      </c>
      <c r="C1553" s="753" t="s">
        <v>505</v>
      </c>
      <c r="D1553" s="753" t="s">
        <v>833</v>
      </c>
      <c r="E1553" s="757" t="s">
        <v>834</v>
      </c>
      <c r="F1553" s="751">
        <v>8000000</v>
      </c>
      <c r="G1553" s="751">
        <v>0</v>
      </c>
      <c r="H1553" s="751">
        <v>0</v>
      </c>
      <c r="I1553" s="751">
        <v>8000000</v>
      </c>
      <c r="J1553" s="751">
        <v>0</v>
      </c>
    </row>
    <row r="1554" spans="1:10" ht="26.4">
      <c r="A1554" s="753" t="s">
        <v>84</v>
      </c>
      <c r="B1554" s="753" t="s">
        <v>571</v>
      </c>
      <c r="C1554" s="753" t="s">
        <v>278</v>
      </c>
      <c r="D1554" s="753"/>
      <c r="E1554" s="757" t="s">
        <v>2063</v>
      </c>
      <c r="F1554" s="751">
        <v>195859459</v>
      </c>
      <c r="G1554" s="751">
        <v>0</v>
      </c>
      <c r="H1554" s="751">
        <v>101757475</v>
      </c>
      <c r="I1554" s="751">
        <v>94101984</v>
      </c>
      <c r="J1554" s="751">
        <v>0</v>
      </c>
    </row>
    <row r="1555" spans="1:10">
      <c r="A1555" s="753" t="s">
        <v>84</v>
      </c>
      <c r="B1555" s="753" t="s">
        <v>571</v>
      </c>
      <c r="C1555" s="753" t="s">
        <v>278</v>
      </c>
      <c r="D1555" s="753" t="s">
        <v>279</v>
      </c>
      <c r="E1555" s="757" t="s">
        <v>2064</v>
      </c>
      <c r="F1555" s="751">
        <v>195859459</v>
      </c>
      <c r="G1555" s="751">
        <v>0</v>
      </c>
      <c r="H1555" s="751">
        <v>101757475</v>
      </c>
      <c r="I1555" s="751">
        <v>94101984</v>
      </c>
      <c r="J1555" s="751">
        <v>0</v>
      </c>
    </row>
    <row r="1556" spans="1:10">
      <c r="A1556" s="753" t="s">
        <v>84</v>
      </c>
      <c r="B1556" s="753" t="s">
        <v>571</v>
      </c>
      <c r="C1556" s="753" t="s">
        <v>265</v>
      </c>
      <c r="D1556" s="753"/>
      <c r="E1556" s="757" t="s">
        <v>266</v>
      </c>
      <c r="F1556" s="751">
        <v>51662016</v>
      </c>
      <c r="G1556" s="751">
        <v>51662016</v>
      </c>
      <c r="H1556" s="751">
        <v>0</v>
      </c>
      <c r="I1556" s="751">
        <v>0</v>
      </c>
      <c r="J1556" s="751">
        <v>0</v>
      </c>
    </row>
    <row r="1557" spans="1:10" ht="79.2">
      <c r="A1557" s="753" t="s">
        <v>84</v>
      </c>
      <c r="B1557" s="753" t="s">
        <v>571</v>
      </c>
      <c r="C1557" s="753" t="s">
        <v>265</v>
      </c>
      <c r="D1557" s="753" t="s">
        <v>494</v>
      </c>
      <c r="E1557" s="757" t="s">
        <v>2079</v>
      </c>
      <c r="F1557" s="751">
        <v>48895891</v>
      </c>
      <c r="G1557" s="751">
        <v>48895891</v>
      </c>
      <c r="H1557" s="751">
        <v>0</v>
      </c>
      <c r="I1557" s="751">
        <v>0</v>
      </c>
      <c r="J1557" s="751">
        <v>0</v>
      </c>
    </row>
    <row r="1558" spans="1:10" ht="52.8">
      <c r="A1558" s="753" t="s">
        <v>84</v>
      </c>
      <c r="B1558" s="753" t="s">
        <v>571</v>
      </c>
      <c r="C1558" s="753" t="s">
        <v>265</v>
      </c>
      <c r="D1558" s="753" t="s">
        <v>401</v>
      </c>
      <c r="E1558" s="757" t="s">
        <v>2070</v>
      </c>
      <c r="F1558" s="751">
        <v>2766125</v>
      </c>
      <c r="G1558" s="751">
        <v>2766125</v>
      </c>
      <c r="H1558" s="751">
        <v>0</v>
      </c>
      <c r="I1558" s="751">
        <v>0</v>
      </c>
      <c r="J1558" s="751">
        <v>0</v>
      </c>
    </row>
    <row r="1559" spans="1:10">
      <c r="A1559" s="753" t="s">
        <v>84</v>
      </c>
      <c r="B1559" s="753" t="s">
        <v>571</v>
      </c>
      <c r="C1559" s="753" t="s">
        <v>495</v>
      </c>
      <c r="D1559" s="753"/>
      <c r="E1559" s="757" t="s">
        <v>496</v>
      </c>
      <c r="F1559" s="751">
        <v>17576467</v>
      </c>
      <c r="G1559" s="751">
        <v>0</v>
      </c>
      <c r="H1559" s="751">
        <v>0</v>
      </c>
      <c r="I1559" s="751">
        <v>17356467</v>
      </c>
      <c r="J1559" s="751">
        <v>220000</v>
      </c>
    </row>
    <row r="1560" spans="1:10" ht="26.4">
      <c r="A1560" s="753" t="s">
        <v>84</v>
      </c>
      <c r="B1560" s="753" t="s">
        <v>571</v>
      </c>
      <c r="C1560" s="753" t="s">
        <v>495</v>
      </c>
      <c r="D1560" s="753" t="s">
        <v>847</v>
      </c>
      <c r="E1560" s="757" t="s">
        <v>848</v>
      </c>
      <c r="F1560" s="751">
        <v>1340624</v>
      </c>
      <c r="G1560" s="751">
        <v>0</v>
      </c>
      <c r="H1560" s="751">
        <v>0</v>
      </c>
      <c r="I1560" s="751">
        <v>1340624</v>
      </c>
      <c r="J1560" s="751">
        <v>0</v>
      </c>
    </row>
    <row r="1561" spans="1:10" ht="66">
      <c r="A1561" s="753" t="s">
        <v>84</v>
      </c>
      <c r="B1561" s="753" t="s">
        <v>571</v>
      </c>
      <c r="C1561" s="753" t="s">
        <v>495</v>
      </c>
      <c r="D1561" s="753" t="s">
        <v>836</v>
      </c>
      <c r="E1561" s="757" t="s">
        <v>837</v>
      </c>
      <c r="F1561" s="751">
        <v>5498771</v>
      </c>
      <c r="G1561" s="751">
        <v>0</v>
      </c>
      <c r="H1561" s="751">
        <v>0</v>
      </c>
      <c r="I1561" s="751">
        <v>5498771</v>
      </c>
      <c r="J1561" s="751">
        <v>0</v>
      </c>
    </row>
    <row r="1562" spans="1:10" ht="26.4">
      <c r="A1562" s="753" t="s">
        <v>84</v>
      </c>
      <c r="B1562" s="753" t="s">
        <v>571</v>
      </c>
      <c r="C1562" s="753" t="s">
        <v>495</v>
      </c>
      <c r="D1562" s="753" t="s">
        <v>811</v>
      </c>
      <c r="E1562" s="757" t="s">
        <v>812</v>
      </c>
      <c r="F1562" s="751">
        <v>440000</v>
      </c>
      <c r="G1562" s="751">
        <v>0</v>
      </c>
      <c r="H1562" s="751">
        <v>0</v>
      </c>
      <c r="I1562" s="751">
        <v>220000</v>
      </c>
      <c r="J1562" s="751">
        <v>220000</v>
      </c>
    </row>
    <row r="1563" spans="1:10" ht="39.6">
      <c r="A1563" s="753" t="s">
        <v>84</v>
      </c>
      <c r="B1563" s="753" t="s">
        <v>571</v>
      </c>
      <c r="C1563" s="753" t="s">
        <v>495</v>
      </c>
      <c r="D1563" s="753" t="s">
        <v>838</v>
      </c>
      <c r="E1563" s="757" t="s">
        <v>839</v>
      </c>
      <c r="F1563" s="751">
        <v>4853275</v>
      </c>
      <c r="G1563" s="751">
        <v>0</v>
      </c>
      <c r="H1563" s="751">
        <v>0</v>
      </c>
      <c r="I1563" s="751">
        <v>4853275</v>
      </c>
      <c r="J1563" s="751">
        <v>0</v>
      </c>
    </row>
    <row r="1564" spans="1:10" ht="52.8">
      <c r="A1564" s="753" t="s">
        <v>84</v>
      </c>
      <c r="B1564" s="753" t="s">
        <v>571</v>
      </c>
      <c r="C1564" s="753" t="s">
        <v>495</v>
      </c>
      <c r="D1564" s="753" t="s">
        <v>813</v>
      </c>
      <c r="E1564" s="757" t="s">
        <v>2081</v>
      </c>
      <c r="F1564" s="751">
        <v>5443797</v>
      </c>
      <c r="G1564" s="751">
        <v>0</v>
      </c>
      <c r="H1564" s="751">
        <v>0</v>
      </c>
      <c r="I1564" s="751">
        <v>5443797</v>
      </c>
      <c r="J1564" s="751">
        <v>0</v>
      </c>
    </row>
    <row r="1565" spans="1:10">
      <c r="A1565" s="753" t="s">
        <v>84</v>
      </c>
      <c r="B1565" s="753" t="s">
        <v>573</v>
      </c>
      <c r="C1565" s="753"/>
      <c r="D1565" s="753"/>
      <c r="E1565" s="757" t="s">
        <v>2167</v>
      </c>
      <c r="F1565" s="751">
        <v>2503490399771</v>
      </c>
      <c r="G1565" s="751">
        <v>593864150</v>
      </c>
      <c r="H1565" s="751">
        <v>804523720998</v>
      </c>
      <c r="I1565" s="751">
        <v>985298512512</v>
      </c>
      <c r="J1565" s="751">
        <v>713074302111</v>
      </c>
    </row>
    <row r="1566" spans="1:10">
      <c r="A1566" s="753" t="s">
        <v>84</v>
      </c>
      <c r="B1566" s="753" t="s">
        <v>573</v>
      </c>
      <c r="C1566" s="753" t="s">
        <v>498</v>
      </c>
      <c r="D1566" s="753"/>
      <c r="E1566" s="757" t="s">
        <v>216</v>
      </c>
      <c r="F1566" s="751">
        <v>102820911749</v>
      </c>
      <c r="G1566" s="751">
        <v>0</v>
      </c>
      <c r="H1566" s="751">
        <v>0</v>
      </c>
      <c r="I1566" s="751">
        <v>102820911749</v>
      </c>
      <c r="J1566" s="751">
        <v>0</v>
      </c>
    </row>
    <row r="1567" spans="1:10" ht="26.4">
      <c r="A1567" s="753" t="s">
        <v>84</v>
      </c>
      <c r="B1567" s="753" t="s">
        <v>573</v>
      </c>
      <c r="C1567" s="753" t="s">
        <v>498</v>
      </c>
      <c r="D1567" s="753" t="s">
        <v>499</v>
      </c>
      <c r="E1567" s="757" t="s">
        <v>792</v>
      </c>
      <c r="F1567" s="751">
        <v>680913655</v>
      </c>
      <c r="G1567" s="751">
        <v>0</v>
      </c>
      <c r="H1567" s="751">
        <v>0</v>
      </c>
      <c r="I1567" s="751">
        <v>680913655</v>
      </c>
      <c r="J1567" s="751">
        <v>0</v>
      </c>
    </row>
    <row r="1568" spans="1:10" ht="39.6">
      <c r="A1568" s="753" t="s">
        <v>84</v>
      </c>
      <c r="B1568" s="753" t="s">
        <v>573</v>
      </c>
      <c r="C1568" s="753" t="s">
        <v>498</v>
      </c>
      <c r="D1568" s="753" t="s">
        <v>574</v>
      </c>
      <c r="E1568" s="757" t="s">
        <v>842</v>
      </c>
      <c r="F1568" s="751">
        <v>20055218282</v>
      </c>
      <c r="G1568" s="751">
        <v>0</v>
      </c>
      <c r="H1568" s="751">
        <v>0</v>
      </c>
      <c r="I1568" s="751">
        <v>20055218282</v>
      </c>
      <c r="J1568" s="751">
        <v>0</v>
      </c>
    </row>
    <row r="1569" spans="1:10" ht="26.4">
      <c r="A1569" s="753" t="s">
        <v>84</v>
      </c>
      <c r="B1569" s="753" t="s">
        <v>573</v>
      </c>
      <c r="C1569" s="753" t="s">
        <v>498</v>
      </c>
      <c r="D1569" s="753" t="s">
        <v>1185</v>
      </c>
      <c r="E1569" s="757" t="s">
        <v>1186</v>
      </c>
      <c r="F1569" s="751">
        <v>160976751</v>
      </c>
      <c r="G1569" s="751">
        <v>0</v>
      </c>
      <c r="H1569" s="751">
        <v>0</v>
      </c>
      <c r="I1569" s="751">
        <v>160976751</v>
      </c>
      <c r="J1569" s="751">
        <v>0</v>
      </c>
    </row>
    <row r="1570" spans="1:10" ht="52.8">
      <c r="A1570" s="753" t="s">
        <v>84</v>
      </c>
      <c r="B1570" s="753" t="s">
        <v>573</v>
      </c>
      <c r="C1570" s="753" t="s">
        <v>498</v>
      </c>
      <c r="D1570" s="753" t="s">
        <v>575</v>
      </c>
      <c r="E1570" s="757" t="s">
        <v>2169</v>
      </c>
      <c r="F1570" s="751">
        <v>80625967583</v>
      </c>
      <c r="G1570" s="751">
        <v>0</v>
      </c>
      <c r="H1570" s="751">
        <v>0</v>
      </c>
      <c r="I1570" s="751">
        <v>80625967583</v>
      </c>
      <c r="J1570" s="751">
        <v>0</v>
      </c>
    </row>
    <row r="1571" spans="1:10">
      <c r="A1571" s="753" t="s">
        <v>84</v>
      </c>
      <c r="B1571" s="753" t="s">
        <v>573</v>
      </c>
      <c r="C1571" s="753" t="s">
        <v>498</v>
      </c>
      <c r="D1571" s="753" t="s">
        <v>1168</v>
      </c>
      <c r="E1571" s="757" t="s">
        <v>1169</v>
      </c>
      <c r="F1571" s="751">
        <v>4000000</v>
      </c>
      <c r="G1571" s="751">
        <v>0</v>
      </c>
      <c r="H1571" s="751">
        <v>0</v>
      </c>
      <c r="I1571" s="751">
        <v>4000000</v>
      </c>
      <c r="J1571" s="751">
        <v>0</v>
      </c>
    </row>
    <row r="1572" spans="1:10" ht="39.6">
      <c r="A1572" s="753" t="s">
        <v>84</v>
      </c>
      <c r="B1572" s="753" t="s">
        <v>573</v>
      </c>
      <c r="C1572" s="753" t="s">
        <v>498</v>
      </c>
      <c r="D1572" s="753" t="s">
        <v>2855</v>
      </c>
      <c r="E1572" s="757" t="s">
        <v>2856</v>
      </c>
      <c r="F1572" s="751">
        <v>1341776</v>
      </c>
      <c r="G1572" s="751">
        <v>0</v>
      </c>
      <c r="H1572" s="751">
        <v>0</v>
      </c>
      <c r="I1572" s="751">
        <v>1341776</v>
      </c>
      <c r="J1572" s="751">
        <v>0</v>
      </c>
    </row>
    <row r="1573" spans="1:10" ht="39.6">
      <c r="A1573" s="753" t="s">
        <v>84</v>
      </c>
      <c r="B1573" s="753" t="s">
        <v>573</v>
      </c>
      <c r="C1573" s="753" t="s">
        <v>498</v>
      </c>
      <c r="D1573" s="753" t="s">
        <v>1214</v>
      </c>
      <c r="E1573" s="757" t="s">
        <v>1215</v>
      </c>
      <c r="F1573" s="751">
        <v>80000</v>
      </c>
      <c r="G1573" s="751">
        <v>0</v>
      </c>
      <c r="H1573" s="751">
        <v>0</v>
      </c>
      <c r="I1573" s="751">
        <v>80000</v>
      </c>
      <c r="J1573" s="751">
        <v>0</v>
      </c>
    </row>
    <row r="1574" spans="1:10" ht="26.4">
      <c r="A1574" s="753" t="s">
        <v>84</v>
      </c>
      <c r="B1574" s="753" t="s">
        <v>573</v>
      </c>
      <c r="C1574" s="753" t="s">
        <v>498</v>
      </c>
      <c r="D1574" s="753" t="s">
        <v>843</v>
      </c>
      <c r="E1574" s="757" t="s">
        <v>2198</v>
      </c>
      <c r="F1574" s="751">
        <v>1291888302</v>
      </c>
      <c r="G1574" s="751">
        <v>0</v>
      </c>
      <c r="H1574" s="751">
        <v>0</v>
      </c>
      <c r="I1574" s="751">
        <v>1291888302</v>
      </c>
      <c r="J1574" s="751">
        <v>0</v>
      </c>
    </row>
    <row r="1575" spans="1:10">
      <c r="A1575" s="753" t="s">
        <v>84</v>
      </c>
      <c r="B1575" s="753" t="s">
        <v>573</v>
      </c>
      <c r="C1575" s="753" t="s">
        <v>498</v>
      </c>
      <c r="D1575" s="753" t="s">
        <v>1188</v>
      </c>
      <c r="E1575" s="757" t="s">
        <v>1189</v>
      </c>
      <c r="F1575" s="751">
        <v>525400</v>
      </c>
      <c r="G1575" s="751">
        <v>0</v>
      </c>
      <c r="H1575" s="751">
        <v>0</v>
      </c>
      <c r="I1575" s="751">
        <v>525400</v>
      </c>
      <c r="J1575" s="751">
        <v>0</v>
      </c>
    </row>
    <row r="1576" spans="1:10">
      <c r="A1576" s="753" t="s">
        <v>84</v>
      </c>
      <c r="B1576" s="753" t="s">
        <v>573</v>
      </c>
      <c r="C1576" s="753" t="s">
        <v>289</v>
      </c>
      <c r="D1576" s="753"/>
      <c r="E1576" s="757" t="s">
        <v>194</v>
      </c>
      <c r="F1576" s="751">
        <v>89109906</v>
      </c>
      <c r="G1576" s="751">
        <v>0</v>
      </c>
      <c r="H1576" s="751">
        <v>0</v>
      </c>
      <c r="I1576" s="751">
        <v>89109906</v>
      </c>
      <c r="J1576" s="751">
        <v>0</v>
      </c>
    </row>
    <row r="1577" spans="1:10" ht="52.8">
      <c r="A1577" s="753" t="s">
        <v>84</v>
      </c>
      <c r="B1577" s="753" t="s">
        <v>573</v>
      </c>
      <c r="C1577" s="753" t="s">
        <v>289</v>
      </c>
      <c r="D1577" s="753" t="s">
        <v>482</v>
      </c>
      <c r="E1577" s="757" t="s">
        <v>2042</v>
      </c>
      <c r="F1577" s="751">
        <v>89109906</v>
      </c>
      <c r="G1577" s="751">
        <v>0</v>
      </c>
      <c r="H1577" s="751">
        <v>0</v>
      </c>
      <c r="I1577" s="751">
        <v>89109906</v>
      </c>
      <c r="J1577" s="751">
        <v>0</v>
      </c>
    </row>
    <row r="1578" spans="1:10" ht="39.6">
      <c r="A1578" s="753" t="s">
        <v>84</v>
      </c>
      <c r="B1578" s="753" t="s">
        <v>573</v>
      </c>
      <c r="C1578" s="753" t="s">
        <v>286</v>
      </c>
      <c r="D1578" s="753"/>
      <c r="E1578" s="757" t="s">
        <v>2083</v>
      </c>
      <c r="F1578" s="751">
        <v>1377270777</v>
      </c>
      <c r="G1578" s="751">
        <v>0</v>
      </c>
      <c r="H1578" s="751">
        <v>0</v>
      </c>
      <c r="I1578" s="751">
        <v>688635386</v>
      </c>
      <c r="J1578" s="751">
        <v>688635391</v>
      </c>
    </row>
    <row r="1579" spans="1:10" ht="52.8">
      <c r="A1579" s="753" t="s">
        <v>84</v>
      </c>
      <c r="B1579" s="753" t="s">
        <v>573</v>
      </c>
      <c r="C1579" s="753" t="s">
        <v>286</v>
      </c>
      <c r="D1579" s="753" t="s">
        <v>800</v>
      </c>
      <c r="E1579" s="757" t="s">
        <v>2085</v>
      </c>
      <c r="F1579" s="751">
        <v>1377270777</v>
      </c>
      <c r="G1579" s="751">
        <v>0</v>
      </c>
      <c r="H1579" s="751">
        <v>0</v>
      </c>
      <c r="I1579" s="751">
        <v>688635386</v>
      </c>
      <c r="J1579" s="751">
        <v>688635391</v>
      </c>
    </row>
    <row r="1580" spans="1:10">
      <c r="A1580" s="753" t="s">
        <v>84</v>
      </c>
      <c r="B1580" s="753" t="s">
        <v>573</v>
      </c>
      <c r="C1580" s="753" t="s">
        <v>576</v>
      </c>
      <c r="D1580" s="753"/>
      <c r="E1580" s="757" t="s">
        <v>190</v>
      </c>
      <c r="F1580" s="751">
        <v>2056343512141</v>
      </c>
      <c r="G1580" s="751">
        <v>0</v>
      </c>
      <c r="H1580" s="751">
        <v>801262407677</v>
      </c>
      <c r="I1580" s="751">
        <v>572805409864</v>
      </c>
      <c r="J1580" s="751">
        <v>682275694600</v>
      </c>
    </row>
    <row r="1581" spans="1:10">
      <c r="A1581" s="753" t="s">
        <v>84</v>
      </c>
      <c r="B1581" s="753" t="s">
        <v>573</v>
      </c>
      <c r="C1581" s="753" t="s">
        <v>576</v>
      </c>
      <c r="D1581" s="753" t="s">
        <v>577</v>
      </c>
      <c r="E1581" s="757" t="s">
        <v>2183</v>
      </c>
      <c r="F1581" s="751">
        <v>1892603330127</v>
      </c>
      <c r="G1581" s="751">
        <v>0</v>
      </c>
      <c r="H1581" s="751">
        <v>746647926541</v>
      </c>
      <c r="I1581" s="751">
        <v>542474248329</v>
      </c>
      <c r="J1581" s="751">
        <v>603481155257</v>
      </c>
    </row>
    <row r="1582" spans="1:10" ht="26.4">
      <c r="A1582" s="753" t="s">
        <v>84</v>
      </c>
      <c r="B1582" s="753" t="s">
        <v>573</v>
      </c>
      <c r="C1582" s="753" t="s">
        <v>576</v>
      </c>
      <c r="D1582" s="753" t="s">
        <v>2199</v>
      </c>
      <c r="E1582" s="757" t="s">
        <v>2200</v>
      </c>
      <c r="F1582" s="751">
        <v>163740182014</v>
      </c>
      <c r="G1582" s="751">
        <v>0</v>
      </c>
      <c r="H1582" s="751">
        <v>54614481136</v>
      </c>
      <c r="I1582" s="751">
        <v>30331161535</v>
      </c>
      <c r="J1582" s="751">
        <v>78794539343</v>
      </c>
    </row>
    <row r="1583" spans="1:10">
      <c r="A1583" s="753" t="s">
        <v>84</v>
      </c>
      <c r="B1583" s="753" t="s">
        <v>573</v>
      </c>
      <c r="C1583" s="753" t="s">
        <v>483</v>
      </c>
      <c r="D1583" s="753"/>
      <c r="E1583" s="757" t="s">
        <v>195</v>
      </c>
      <c r="F1583" s="751">
        <v>2548971397</v>
      </c>
      <c r="G1583" s="751">
        <v>0</v>
      </c>
      <c r="H1583" s="751">
        <v>0</v>
      </c>
      <c r="I1583" s="751">
        <v>2533071666</v>
      </c>
      <c r="J1583" s="751">
        <v>15899731</v>
      </c>
    </row>
    <row r="1584" spans="1:10">
      <c r="A1584" s="753" t="s">
        <v>84</v>
      </c>
      <c r="B1584" s="753" t="s">
        <v>573</v>
      </c>
      <c r="C1584" s="753" t="s">
        <v>483</v>
      </c>
      <c r="D1584" s="753" t="s">
        <v>485</v>
      </c>
      <c r="E1584" s="757" t="s">
        <v>803</v>
      </c>
      <c r="F1584" s="751">
        <v>2548971397</v>
      </c>
      <c r="G1584" s="751">
        <v>0</v>
      </c>
      <c r="H1584" s="751">
        <v>0</v>
      </c>
      <c r="I1584" s="751">
        <v>2533071666</v>
      </c>
      <c r="J1584" s="751">
        <v>15899731</v>
      </c>
    </row>
    <row r="1585" spans="1:10" ht="26.4">
      <c r="A1585" s="753" t="s">
        <v>84</v>
      </c>
      <c r="B1585" s="753" t="s">
        <v>573</v>
      </c>
      <c r="C1585" s="753" t="s">
        <v>486</v>
      </c>
      <c r="D1585" s="753"/>
      <c r="E1585" s="757" t="s">
        <v>487</v>
      </c>
      <c r="F1585" s="751">
        <v>5040035336</v>
      </c>
      <c r="G1585" s="751">
        <v>0</v>
      </c>
      <c r="H1585" s="751">
        <v>0</v>
      </c>
      <c r="I1585" s="751">
        <v>1512010337</v>
      </c>
      <c r="J1585" s="751">
        <v>3528024999</v>
      </c>
    </row>
    <row r="1586" spans="1:10">
      <c r="A1586" s="753" t="s">
        <v>84</v>
      </c>
      <c r="B1586" s="753" t="s">
        <v>573</v>
      </c>
      <c r="C1586" s="753" t="s">
        <v>486</v>
      </c>
      <c r="D1586" s="753" t="s">
        <v>1099</v>
      </c>
      <c r="E1586" s="757" t="s">
        <v>2170</v>
      </c>
      <c r="F1586" s="751">
        <v>422019443</v>
      </c>
      <c r="G1586" s="751">
        <v>0</v>
      </c>
      <c r="H1586" s="751">
        <v>0</v>
      </c>
      <c r="I1586" s="751">
        <v>126605733</v>
      </c>
      <c r="J1586" s="751">
        <v>295413710</v>
      </c>
    </row>
    <row r="1587" spans="1:10">
      <c r="A1587" s="753" t="s">
        <v>84</v>
      </c>
      <c r="B1587" s="753" t="s">
        <v>573</v>
      </c>
      <c r="C1587" s="753" t="s">
        <v>486</v>
      </c>
      <c r="D1587" s="753" t="s">
        <v>349</v>
      </c>
      <c r="E1587" s="757" t="s">
        <v>2062</v>
      </c>
      <c r="F1587" s="751">
        <v>4561346393</v>
      </c>
      <c r="G1587" s="751">
        <v>0</v>
      </c>
      <c r="H1587" s="751">
        <v>0</v>
      </c>
      <c r="I1587" s="751">
        <v>1368403769</v>
      </c>
      <c r="J1587" s="751">
        <v>3192942624</v>
      </c>
    </row>
    <row r="1588" spans="1:10" ht="26.4">
      <c r="A1588" s="753" t="s">
        <v>84</v>
      </c>
      <c r="B1588" s="753" t="s">
        <v>573</v>
      </c>
      <c r="C1588" s="753" t="s">
        <v>486</v>
      </c>
      <c r="D1588" s="753" t="s">
        <v>488</v>
      </c>
      <c r="E1588" s="757" t="s">
        <v>795</v>
      </c>
      <c r="F1588" s="751">
        <v>56669500</v>
      </c>
      <c r="G1588" s="751">
        <v>0</v>
      </c>
      <c r="H1588" s="751">
        <v>0</v>
      </c>
      <c r="I1588" s="751">
        <v>17000835</v>
      </c>
      <c r="J1588" s="751">
        <v>39668665</v>
      </c>
    </row>
    <row r="1589" spans="1:10">
      <c r="A1589" s="753" t="s">
        <v>84</v>
      </c>
      <c r="B1589" s="753" t="s">
        <v>573</v>
      </c>
      <c r="C1589" s="753" t="s">
        <v>489</v>
      </c>
      <c r="D1589" s="753"/>
      <c r="E1589" s="757" t="s">
        <v>2043</v>
      </c>
      <c r="F1589" s="751">
        <v>42093259751</v>
      </c>
      <c r="G1589" s="751">
        <v>0</v>
      </c>
      <c r="H1589" s="751">
        <v>0</v>
      </c>
      <c r="I1589" s="751">
        <v>42093259751</v>
      </c>
      <c r="J1589" s="751">
        <v>0</v>
      </c>
    </row>
    <row r="1590" spans="1:10" ht="52.8">
      <c r="A1590" s="753" t="s">
        <v>84</v>
      </c>
      <c r="B1590" s="753" t="s">
        <v>573</v>
      </c>
      <c r="C1590" s="753" t="s">
        <v>489</v>
      </c>
      <c r="D1590" s="753" t="s">
        <v>491</v>
      </c>
      <c r="E1590" s="757" t="s">
        <v>2044</v>
      </c>
      <c r="F1590" s="751">
        <v>42093259751</v>
      </c>
      <c r="G1590" s="751">
        <v>0</v>
      </c>
      <c r="H1590" s="751">
        <v>0</v>
      </c>
      <c r="I1590" s="751">
        <v>42093259751</v>
      </c>
      <c r="J1590" s="751">
        <v>0</v>
      </c>
    </row>
    <row r="1591" spans="1:10">
      <c r="A1591" s="753" t="s">
        <v>84</v>
      </c>
      <c r="B1591" s="753" t="s">
        <v>573</v>
      </c>
      <c r="C1591" s="753" t="s">
        <v>566</v>
      </c>
      <c r="D1591" s="753"/>
      <c r="E1591" s="757" t="s">
        <v>2136</v>
      </c>
      <c r="F1591" s="751">
        <v>246623461</v>
      </c>
      <c r="G1591" s="751">
        <v>0</v>
      </c>
      <c r="H1591" s="751">
        <v>0</v>
      </c>
      <c r="I1591" s="751">
        <v>246623461</v>
      </c>
      <c r="J1591" s="751">
        <v>0</v>
      </c>
    </row>
    <row r="1592" spans="1:10">
      <c r="A1592" s="753" t="s">
        <v>84</v>
      </c>
      <c r="B1592" s="753" t="s">
        <v>573</v>
      </c>
      <c r="C1592" s="753" t="s">
        <v>566</v>
      </c>
      <c r="D1592" s="753" t="s">
        <v>572</v>
      </c>
      <c r="E1592" s="757" t="s">
        <v>2197</v>
      </c>
      <c r="F1592" s="751">
        <v>10800000</v>
      </c>
      <c r="G1592" s="751">
        <v>0</v>
      </c>
      <c r="H1592" s="751">
        <v>0</v>
      </c>
      <c r="I1592" s="751">
        <v>10800000</v>
      </c>
      <c r="J1592" s="751">
        <v>0</v>
      </c>
    </row>
    <row r="1593" spans="1:10" ht="26.4">
      <c r="A1593" s="753" t="s">
        <v>84</v>
      </c>
      <c r="B1593" s="753" t="s">
        <v>573</v>
      </c>
      <c r="C1593" s="753" t="s">
        <v>566</v>
      </c>
      <c r="D1593" s="753" t="s">
        <v>568</v>
      </c>
      <c r="E1593" s="757" t="s">
        <v>2160</v>
      </c>
      <c r="F1593" s="751">
        <v>235823461</v>
      </c>
      <c r="G1593" s="751">
        <v>0</v>
      </c>
      <c r="H1593" s="751">
        <v>0</v>
      </c>
      <c r="I1593" s="751">
        <v>235823461</v>
      </c>
      <c r="J1593" s="751">
        <v>0</v>
      </c>
    </row>
    <row r="1594" spans="1:10" ht="26.4">
      <c r="A1594" s="753" t="s">
        <v>84</v>
      </c>
      <c r="B1594" s="753" t="s">
        <v>573</v>
      </c>
      <c r="C1594" s="753" t="s">
        <v>492</v>
      </c>
      <c r="D1594" s="753"/>
      <c r="E1594" s="757" t="s">
        <v>2078</v>
      </c>
      <c r="F1594" s="751">
        <v>1057662901</v>
      </c>
      <c r="G1594" s="751">
        <v>0</v>
      </c>
      <c r="H1594" s="751">
        <v>0</v>
      </c>
      <c r="I1594" s="751">
        <v>528831450</v>
      </c>
      <c r="J1594" s="751">
        <v>528831451</v>
      </c>
    </row>
    <row r="1595" spans="1:10" ht="26.4">
      <c r="A1595" s="753" t="s">
        <v>84</v>
      </c>
      <c r="B1595" s="753" t="s">
        <v>573</v>
      </c>
      <c r="C1595" s="753" t="s">
        <v>492</v>
      </c>
      <c r="D1595" s="753" t="s">
        <v>493</v>
      </c>
      <c r="E1595" s="757" t="s">
        <v>796</v>
      </c>
      <c r="F1595" s="751">
        <v>1057662901</v>
      </c>
      <c r="G1595" s="751">
        <v>0</v>
      </c>
      <c r="H1595" s="751">
        <v>0</v>
      </c>
      <c r="I1595" s="751">
        <v>528831450</v>
      </c>
      <c r="J1595" s="751">
        <v>528831451</v>
      </c>
    </row>
    <row r="1596" spans="1:10" ht="39.6">
      <c r="A1596" s="753" t="s">
        <v>84</v>
      </c>
      <c r="B1596" s="753" t="s">
        <v>573</v>
      </c>
      <c r="C1596" s="753" t="s">
        <v>503</v>
      </c>
      <c r="D1596" s="753"/>
      <c r="E1596" s="757" t="s">
        <v>2054</v>
      </c>
      <c r="F1596" s="751">
        <v>277943078253</v>
      </c>
      <c r="G1596" s="751">
        <v>0</v>
      </c>
      <c r="H1596" s="751">
        <v>0</v>
      </c>
      <c r="I1596" s="751">
        <v>254409097314</v>
      </c>
      <c r="J1596" s="751">
        <v>23533980939</v>
      </c>
    </row>
    <row r="1597" spans="1:10">
      <c r="A1597" s="753" t="s">
        <v>84</v>
      </c>
      <c r="B1597" s="753" t="s">
        <v>573</v>
      </c>
      <c r="C1597" s="753" t="s">
        <v>503</v>
      </c>
      <c r="D1597" s="753" t="s">
        <v>578</v>
      </c>
      <c r="E1597" s="757" t="s">
        <v>844</v>
      </c>
      <c r="F1597" s="751">
        <v>44315905940</v>
      </c>
      <c r="G1597" s="751">
        <v>0</v>
      </c>
      <c r="H1597" s="751">
        <v>0</v>
      </c>
      <c r="I1597" s="751">
        <v>20806392485</v>
      </c>
      <c r="J1597" s="751">
        <v>23509513455</v>
      </c>
    </row>
    <row r="1598" spans="1:10">
      <c r="A1598" s="753" t="s">
        <v>84</v>
      </c>
      <c r="B1598" s="753" t="s">
        <v>573</v>
      </c>
      <c r="C1598" s="753" t="s">
        <v>503</v>
      </c>
      <c r="D1598" s="753" t="s">
        <v>569</v>
      </c>
      <c r="E1598" s="757" t="s">
        <v>2194</v>
      </c>
      <c r="F1598" s="751">
        <v>212488787261</v>
      </c>
      <c r="G1598" s="751">
        <v>0</v>
      </c>
      <c r="H1598" s="751">
        <v>0</v>
      </c>
      <c r="I1598" s="751">
        <v>212488787261</v>
      </c>
      <c r="J1598" s="751">
        <v>0</v>
      </c>
    </row>
    <row r="1599" spans="1:10" ht="26.4">
      <c r="A1599" s="753" t="s">
        <v>84</v>
      </c>
      <c r="B1599" s="753" t="s">
        <v>573</v>
      </c>
      <c r="C1599" s="753" t="s">
        <v>503</v>
      </c>
      <c r="D1599" s="753" t="s">
        <v>1212</v>
      </c>
      <c r="E1599" s="757" t="s">
        <v>2195</v>
      </c>
      <c r="F1599" s="751">
        <v>153027874</v>
      </c>
      <c r="G1599" s="751">
        <v>0</v>
      </c>
      <c r="H1599" s="751">
        <v>0</v>
      </c>
      <c r="I1599" s="751">
        <v>128965581</v>
      </c>
      <c r="J1599" s="751">
        <v>24062293</v>
      </c>
    </row>
    <row r="1600" spans="1:10">
      <c r="A1600" s="753" t="s">
        <v>84</v>
      </c>
      <c r="B1600" s="753" t="s">
        <v>573</v>
      </c>
      <c r="C1600" s="753" t="s">
        <v>503</v>
      </c>
      <c r="D1600" s="753" t="s">
        <v>2201</v>
      </c>
      <c r="E1600" s="757" t="s">
        <v>2202</v>
      </c>
      <c r="F1600" s="751">
        <v>4459218</v>
      </c>
      <c r="G1600" s="751">
        <v>0</v>
      </c>
      <c r="H1600" s="751">
        <v>0</v>
      </c>
      <c r="I1600" s="751">
        <v>4054027</v>
      </c>
      <c r="J1600" s="751">
        <v>405191</v>
      </c>
    </row>
    <row r="1601" spans="1:10">
      <c r="A1601" s="753" t="s">
        <v>84</v>
      </c>
      <c r="B1601" s="753" t="s">
        <v>573</v>
      </c>
      <c r="C1601" s="753" t="s">
        <v>503</v>
      </c>
      <c r="D1601" s="753" t="s">
        <v>845</v>
      </c>
      <c r="E1601" s="757" t="s">
        <v>846</v>
      </c>
      <c r="F1601" s="751">
        <v>20980897960</v>
      </c>
      <c r="G1601" s="751">
        <v>0</v>
      </c>
      <c r="H1601" s="751">
        <v>0</v>
      </c>
      <c r="I1601" s="751">
        <v>20980897960</v>
      </c>
      <c r="J1601" s="751">
        <v>0</v>
      </c>
    </row>
    <row r="1602" spans="1:10" ht="26.4">
      <c r="A1602" s="753" t="s">
        <v>84</v>
      </c>
      <c r="B1602" s="753" t="s">
        <v>573</v>
      </c>
      <c r="C1602" s="753" t="s">
        <v>505</v>
      </c>
      <c r="D1602" s="753"/>
      <c r="E1602" s="757" t="s">
        <v>506</v>
      </c>
      <c r="F1602" s="751">
        <v>4181450000</v>
      </c>
      <c r="G1602" s="751">
        <v>0</v>
      </c>
      <c r="H1602" s="751">
        <v>0</v>
      </c>
      <c r="I1602" s="751">
        <v>1678215000</v>
      </c>
      <c r="J1602" s="751">
        <v>2503235000</v>
      </c>
    </row>
    <row r="1603" spans="1:10">
      <c r="A1603" s="753" t="s">
        <v>84</v>
      </c>
      <c r="B1603" s="753" t="s">
        <v>573</v>
      </c>
      <c r="C1603" s="753" t="s">
        <v>505</v>
      </c>
      <c r="D1603" s="753" t="s">
        <v>829</v>
      </c>
      <c r="E1603" s="757" t="s">
        <v>830</v>
      </c>
      <c r="F1603" s="751">
        <v>1087850000</v>
      </c>
      <c r="G1603" s="751">
        <v>0</v>
      </c>
      <c r="H1603" s="751">
        <v>0</v>
      </c>
      <c r="I1603" s="751">
        <v>482755000</v>
      </c>
      <c r="J1603" s="751">
        <v>605095000</v>
      </c>
    </row>
    <row r="1604" spans="1:10">
      <c r="A1604" s="753" t="s">
        <v>84</v>
      </c>
      <c r="B1604" s="753" t="s">
        <v>573</v>
      </c>
      <c r="C1604" s="753" t="s">
        <v>505</v>
      </c>
      <c r="D1604" s="753" t="s">
        <v>831</v>
      </c>
      <c r="E1604" s="757" t="s">
        <v>832</v>
      </c>
      <c r="F1604" s="751">
        <v>619600000</v>
      </c>
      <c r="G1604" s="751">
        <v>0</v>
      </c>
      <c r="H1604" s="751">
        <v>0</v>
      </c>
      <c r="I1604" s="751">
        <v>263160000</v>
      </c>
      <c r="J1604" s="751">
        <v>356440000</v>
      </c>
    </row>
    <row r="1605" spans="1:10">
      <c r="A1605" s="753" t="s">
        <v>84</v>
      </c>
      <c r="B1605" s="753" t="s">
        <v>573</v>
      </c>
      <c r="C1605" s="753" t="s">
        <v>505</v>
      </c>
      <c r="D1605" s="753" t="s">
        <v>833</v>
      </c>
      <c r="E1605" s="757" t="s">
        <v>834</v>
      </c>
      <c r="F1605" s="751">
        <v>2474000000</v>
      </c>
      <c r="G1605" s="751">
        <v>0</v>
      </c>
      <c r="H1605" s="751">
        <v>0</v>
      </c>
      <c r="I1605" s="751">
        <v>932300000</v>
      </c>
      <c r="J1605" s="751">
        <v>1541700000</v>
      </c>
    </row>
    <row r="1606" spans="1:10" ht="26.4">
      <c r="A1606" s="753" t="s">
        <v>84</v>
      </c>
      <c r="B1606" s="753" t="s">
        <v>573</v>
      </c>
      <c r="C1606" s="753" t="s">
        <v>278</v>
      </c>
      <c r="D1606" s="753"/>
      <c r="E1606" s="757" t="s">
        <v>2063</v>
      </c>
      <c r="F1606" s="751">
        <v>6376040536</v>
      </c>
      <c r="G1606" s="751">
        <v>0</v>
      </c>
      <c r="H1606" s="751">
        <v>3179799651</v>
      </c>
      <c r="I1606" s="751">
        <v>3196240885</v>
      </c>
      <c r="J1606" s="751">
        <v>0</v>
      </c>
    </row>
    <row r="1607" spans="1:10">
      <c r="A1607" s="753" t="s">
        <v>84</v>
      </c>
      <c r="B1607" s="753" t="s">
        <v>573</v>
      </c>
      <c r="C1607" s="753" t="s">
        <v>278</v>
      </c>
      <c r="D1607" s="753" t="s">
        <v>279</v>
      </c>
      <c r="E1607" s="757" t="s">
        <v>2064</v>
      </c>
      <c r="F1607" s="751">
        <v>1609824482</v>
      </c>
      <c r="G1607" s="751">
        <v>0</v>
      </c>
      <c r="H1607" s="751">
        <v>796691626</v>
      </c>
      <c r="I1607" s="751">
        <v>813132856</v>
      </c>
      <c r="J1607" s="751">
        <v>0</v>
      </c>
    </row>
    <row r="1608" spans="1:10" ht="26.4">
      <c r="A1608" s="753" t="s">
        <v>84</v>
      </c>
      <c r="B1608" s="753" t="s">
        <v>573</v>
      </c>
      <c r="C1608" s="753" t="s">
        <v>278</v>
      </c>
      <c r="D1608" s="753" t="s">
        <v>805</v>
      </c>
      <c r="E1608" s="757" t="s">
        <v>806</v>
      </c>
      <c r="F1608" s="751">
        <v>4766216054</v>
      </c>
      <c r="G1608" s="751">
        <v>0</v>
      </c>
      <c r="H1608" s="751">
        <v>2383108025</v>
      </c>
      <c r="I1608" s="751">
        <v>2383108029</v>
      </c>
      <c r="J1608" s="751">
        <v>0</v>
      </c>
    </row>
    <row r="1609" spans="1:10">
      <c r="A1609" s="753" t="s">
        <v>84</v>
      </c>
      <c r="B1609" s="753" t="s">
        <v>573</v>
      </c>
      <c r="C1609" s="753" t="s">
        <v>265</v>
      </c>
      <c r="D1609" s="753"/>
      <c r="E1609" s="757" t="s">
        <v>266</v>
      </c>
      <c r="F1609" s="751">
        <v>646289150</v>
      </c>
      <c r="G1609" s="751">
        <v>593864150</v>
      </c>
      <c r="H1609" s="751">
        <v>0</v>
      </c>
      <c r="I1609" s="751">
        <v>52425000</v>
      </c>
      <c r="J1609" s="751">
        <v>0</v>
      </c>
    </row>
    <row r="1610" spans="1:10" ht="79.2">
      <c r="A1610" s="753" t="s">
        <v>84</v>
      </c>
      <c r="B1610" s="753" t="s">
        <v>573</v>
      </c>
      <c r="C1610" s="753" t="s">
        <v>265</v>
      </c>
      <c r="D1610" s="753" t="s">
        <v>494</v>
      </c>
      <c r="E1610" s="757" t="s">
        <v>2079</v>
      </c>
      <c r="F1610" s="751">
        <v>568756989</v>
      </c>
      <c r="G1610" s="751">
        <v>568756989</v>
      </c>
      <c r="H1610" s="751">
        <v>0</v>
      </c>
      <c r="I1610" s="751">
        <v>0</v>
      </c>
      <c r="J1610" s="751">
        <v>0</v>
      </c>
    </row>
    <row r="1611" spans="1:10" ht="39.6">
      <c r="A1611" s="753" t="s">
        <v>84</v>
      </c>
      <c r="B1611" s="753" t="s">
        <v>573</v>
      </c>
      <c r="C1611" s="753" t="s">
        <v>265</v>
      </c>
      <c r="D1611" s="753" t="s">
        <v>268</v>
      </c>
      <c r="E1611" s="757" t="s">
        <v>2059</v>
      </c>
      <c r="F1611" s="751">
        <v>15000000</v>
      </c>
      <c r="G1611" s="751">
        <v>15000000</v>
      </c>
      <c r="H1611" s="751">
        <v>0</v>
      </c>
      <c r="I1611" s="751">
        <v>0</v>
      </c>
      <c r="J1611" s="751">
        <v>0</v>
      </c>
    </row>
    <row r="1612" spans="1:10" ht="26.4">
      <c r="A1612" s="753" t="s">
        <v>84</v>
      </c>
      <c r="B1612" s="753" t="s">
        <v>573</v>
      </c>
      <c r="C1612" s="753" t="s">
        <v>265</v>
      </c>
      <c r="D1612" s="753" t="s">
        <v>399</v>
      </c>
      <c r="E1612" s="757" t="s">
        <v>2096</v>
      </c>
      <c r="F1612" s="751">
        <v>8837991</v>
      </c>
      <c r="G1612" s="751">
        <v>8837991</v>
      </c>
      <c r="H1612" s="751">
        <v>0</v>
      </c>
      <c r="I1612" s="751">
        <v>0</v>
      </c>
      <c r="J1612" s="751">
        <v>0</v>
      </c>
    </row>
    <row r="1613" spans="1:10" ht="52.8">
      <c r="A1613" s="753" t="s">
        <v>84</v>
      </c>
      <c r="B1613" s="753" t="s">
        <v>573</v>
      </c>
      <c r="C1613" s="753" t="s">
        <v>265</v>
      </c>
      <c r="D1613" s="753" t="s">
        <v>401</v>
      </c>
      <c r="E1613" s="757" t="s">
        <v>2070</v>
      </c>
      <c r="F1613" s="751">
        <v>1269170</v>
      </c>
      <c r="G1613" s="751">
        <v>1269170</v>
      </c>
      <c r="H1613" s="751">
        <v>0</v>
      </c>
      <c r="I1613" s="751">
        <v>0</v>
      </c>
      <c r="J1613" s="751">
        <v>0</v>
      </c>
    </row>
    <row r="1614" spans="1:10" ht="26.4">
      <c r="A1614" s="753" t="s">
        <v>84</v>
      </c>
      <c r="B1614" s="753" t="s">
        <v>573</v>
      </c>
      <c r="C1614" s="753" t="s">
        <v>265</v>
      </c>
      <c r="D1614" s="753" t="s">
        <v>1141</v>
      </c>
      <c r="E1614" s="757" t="s">
        <v>1142</v>
      </c>
      <c r="F1614" s="751">
        <v>1375000</v>
      </c>
      <c r="G1614" s="751">
        <v>0</v>
      </c>
      <c r="H1614" s="751">
        <v>0</v>
      </c>
      <c r="I1614" s="751">
        <v>1375000</v>
      </c>
      <c r="J1614" s="751">
        <v>0</v>
      </c>
    </row>
    <row r="1615" spans="1:10" ht="26.4">
      <c r="A1615" s="753" t="s">
        <v>84</v>
      </c>
      <c r="B1615" s="753" t="s">
        <v>573</v>
      </c>
      <c r="C1615" s="753" t="s">
        <v>265</v>
      </c>
      <c r="D1615" s="753" t="s">
        <v>1143</v>
      </c>
      <c r="E1615" s="757" t="s">
        <v>1144</v>
      </c>
      <c r="F1615" s="751">
        <v>45000000</v>
      </c>
      <c r="G1615" s="751">
        <v>0</v>
      </c>
      <c r="H1615" s="751">
        <v>0</v>
      </c>
      <c r="I1615" s="751">
        <v>45000000</v>
      </c>
      <c r="J1615" s="751">
        <v>0</v>
      </c>
    </row>
    <row r="1616" spans="1:10">
      <c r="A1616" s="753" t="s">
        <v>84</v>
      </c>
      <c r="B1616" s="753" t="s">
        <v>573</v>
      </c>
      <c r="C1616" s="753" t="s">
        <v>265</v>
      </c>
      <c r="D1616" s="753" t="s">
        <v>269</v>
      </c>
      <c r="E1616" s="757" t="s">
        <v>799</v>
      </c>
      <c r="F1616" s="751">
        <v>6050000</v>
      </c>
      <c r="G1616" s="751">
        <v>0</v>
      </c>
      <c r="H1616" s="751">
        <v>0</v>
      </c>
      <c r="I1616" s="751">
        <v>6050000</v>
      </c>
      <c r="J1616" s="751">
        <v>0</v>
      </c>
    </row>
    <row r="1617" spans="1:10">
      <c r="A1617" s="753" t="s">
        <v>84</v>
      </c>
      <c r="B1617" s="753" t="s">
        <v>573</v>
      </c>
      <c r="C1617" s="753" t="s">
        <v>495</v>
      </c>
      <c r="D1617" s="753"/>
      <c r="E1617" s="757" t="s">
        <v>496</v>
      </c>
      <c r="F1617" s="751">
        <v>2726184413</v>
      </c>
      <c r="G1617" s="751">
        <v>0</v>
      </c>
      <c r="H1617" s="751">
        <v>81513670</v>
      </c>
      <c r="I1617" s="751">
        <v>2644670743</v>
      </c>
      <c r="J1617" s="751">
        <v>0</v>
      </c>
    </row>
    <row r="1618" spans="1:10" ht="26.4">
      <c r="A1618" s="753" t="s">
        <v>84</v>
      </c>
      <c r="B1618" s="753" t="s">
        <v>573</v>
      </c>
      <c r="C1618" s="753" t="s">
        <v>495</v>
      </c>
      <c r="D1618" s="753" t="s">
        <v>45</v>
      </c>
      <c r="E1618" s="757" t="s">
        <v>473</v>
      </c>
      <c r="F1618" s="751">
        <v>12249212</v>
      </c>
      <c r="G1618" s="751">
        <v>0</v>
      </c>
      <c r="H1618" s="751">
        <v>0</v>
      </c>
      <c r="I1618" s="751">
        <v>12249212</v>
      </c>
      <c r="J1618" s="751">
        <v>0</v>
      </c>
    </row>
    <row r="1619" spans="1:10" ht="26.4">
      <c r="A1619" s="753" t="s">
        <v>84</v>
      </c>
      <c r="B1619" s="753" t="s">
        <v>573</v>
      </c>
      <c r="C1619" s="753" t="s">
        <v>495</v>
      </c>
      <c r="D1619" s="753" t="s">
        <v>835</v>
      </c>
      <c r="E1619" s="757" t="s">
        <v>2086</v>
      </c>
      <c r="F1619" s="751">
        <v>81513670</v>
      </c>
      <c r="G1619" s="751">
        <v>0</v>
      </c>
      <c r="H1619" s="751">
        <v>81513670</v>
      </c>
      <c r="I1619" s="751">
        <v>0</v>
      </c>
      <c r="J1619" s="751">
        <v>0</v>
      </c>
    </row>
    <row r="1620" spans="1:10" ht="26.4">
      <c r="A1620" s="753" t="s">
        <v>84</v>
      </c>
      <c r="B1620" s="753" t="s">
        <v>573</v>
      </c>
      <c r="C1620" s="753" t="s">
        <v>495</v>
      </c>
      <c r="D1620" s="753" t="s">
        <v>847</v>
      </c>
      <c r="E1620" s="757" t="s">
        <v>848</v>
      </c>
      <c r="F1620" s="751">
        <v>51158734</v>
      </c>
      <c r="G1620" s="751">
        <v>0</v>
      </c>
      <c r="H1620" s="751">
        <v>0</v>
      </c>
      <c r="I1620" s="751">
        <v>51158734</v>
      </c>
      <c r="J1620" s="751">
        <v>0</v>
      </c>
    </row>
    <row r="1621" spans="1:10" ht="66">
      <c r="A1621" s="753" t="s">
        <v>84</v>
      </c>
      <c r="B1621" s="753" t="s">
        <v>573</v>
      </c>
      <c r="C1621" s="753" t="s">
        <v>495</v>
      </c>
      <c r="D1621" s="753" t="s">
        <v>836</v>
      </c>
      <c r="E1621" s="757" t="s">
        <v>837</v>
      </c>
      <c r="F1621" s="751">
        <v>153526</v>
      </c>
      <c r="G1621" s="751">
        <v>0</v>
      </c>
      <c r="H1621" s="751">
        <v>0</v>
      </c>
      <c r="I1621" s="751">
        <v>153526</v>
      </c>
      <c r="J1621" s="751">
        <v>0</v>
      </c>
    </row>
    <row r="1622" spans="1:10" ht="26.4">
      <c r="A1622" s="753" t="s">
        <v>84</v>
      </c>
      <c r="B1622" s="753" t="s">
        <v>573</v>
      </c>
      <c r="C1622" s="753" t="s">
        <v>495</v>
      </c>
      <c r="D1622" s="753" t="s">
        <v>811</v>
      </c>
      <c r="E1622" s="757" t="s">
        <v>812</v>
      </c>
      <c r="F1622" s="751">
        <v>2000</v>
      </c>
      <c r="G1622" s="751">
        <v>0</v>
      </c>
      <c r="H1622" s="751">
        <v>0</v>
      </c>
      <c r="I1622" s="751">
        <v>2000</v>
      </c>
      <c r="J1622" s="751">
        <v>0</v>
      </c>
    </row>
    <row r="1623" spans="1:10" ht="39.6">
      <c r="A1623" s="753" t="s">
        <v>84</v>
      </c>
      <c r="B1623" s="753" t="s">
        <v>573</v>
      </c>
      <c r="C1623" s="753" t="s">
        <v>495</v>
      </c>
      <c r="D1623" s="753" t="s">
        <v>838</v>
      </c>
      <c r="E1623" s="757" t="s">
        <v>839</v>
      </c>
      <c r="F1623" s="751">
        <v>86016106</v>
      </c>
      <c r="G1623" s="751">
        <v>0</v>
      </c>
      <c r="H1623" s="751">
        <v>0</v>
      </c>
      <c r="I1623" s="751">
        <v>86016106</v>
      </c>
      <c r="J1623" s="751">
        <v>0</v>
      </c>
    </row>
    <row r="1624" spans="1:10" ht="52.8">
      <c r="A1624" s="753" t="s">
        <v>84</v>
      </c>
      <c r="B1624" s="753" t="s">
        <v>573</v>
      </c>
      <c r="C1624" s="753" t="s">
        <v>495</v>
      </c>
      <c r="D1624" s="753" t="s">
        <v>840</v>
      </c>
      <c r="E1624" s="757" t="s">
        <v>841</v>
      </c>
      <c r="F1624" s="751">
        <v>385000</v>
      </c>
      <c r="G1624" s="751">
        <v>0</v>
      </c>
      <c r="H1624" s="751">
        <v>0</v>
      </c>
      <c r="I1624" s="751">
        <v>385000</v>
      </c>
      <c r="J1624" s="751">
        <v>0</v>
      </c>
    </row>
    <row r="1625" spans="1:10" ht="52.8">
      <c r="A1625" s="753" t="s">
        <v>84</v>
      </c>
      <c r="B1625" s="753" t="s">
        <v>573</v>
      </c>
      <c r="C1625" s="753" t="s">
        <v>495</v>
      </c>
      <c r="D1625" s="753" t="s">
        <v>813</v>
      </c>
      <c r="E1625" s="757" t="s">
        <v>2081</v>
      </c>
      <c r="F1625" s="751">
        <v>2482908109</v>
      </c>
      <c r="G1625" s="751">
        <v>0</v>
      </c>
      <c r="H1625" s="751">
        <v>0</v>
      </c>
      <c r="I1625" s="751">
        <v>2482908109</v>
      </c>
      <c r="J1625" s="751">
        <v>0</v>
      </c>
    </row>
    <row r="1626" spans="1:10" ht="52.8">
      <c r="A1626" s="753" t="s">
        <v>84</v>
      </c>
      <c r="B1626" s="753" t="s">
        <v>573</v>
      </c>
      <c r="C1626" s="753" t="s">
        <v>495</v>
      </c>
      <c r="D1626" s="753" t="s">
        <v>46</v>
      </c>
      <c r="E1626" s="757" t="s">
        <v>2061</v>
      </c>
      <c r="F1626" s="751">
        <v>11798056</v>
      </c>
      <c r="G1626" s="751">
        <v>0</v>
      </c>
      <c r="H1626" s="751">
        <v>0</v>
      </c>
      <c r="I1626" s="751">
        <v>11798056</v>
      </c>
      <c r="J1626" s="751">
        <v>0</v>
      </c>
    </row>
    <row r="1627" spans="1:10" ht="39.6">
      <c r="A1627" s="753" t="s">
        <v>84</v>
      </c>
      <c r="B1627" s="753" t="s">
        <v>1216</v>
      </c>
      <c r="C1627" s="753"/>
      <c r="D1627" s="753"/>
      <c r="E1627" s="757" t="s">
        <v>2102</v>
      </c>
      <c r="F1627" s="751">
        <v>3721722840</v>
      </c>
      <c r="G1627" s="751">
        <v>420000</v>
      </c>
      <c r="H1627" s="751">
        <v>195515345</v>
      </c>
      <c r="I1627" s="751">
        <v>3522207993</v>
      </c>
      <c r="J1627" s="751">
        <v>3579502</v>
      </c>
    </row>
    <row r="1628" spans="1:10">
      <c r="A1628" s="753" t="s">
        <v>84</v>
      </c>
      <c r="B1628" s="753" t="s">
        <v>1216</v>
      </c>
      <c r="C1628" s="753" t="s">
        <v>289</v>
      </c>
      <c r="D1628" s="753"/>
      <c r="E1628" s="757" t="s">
        <v>194</v>
      </c>
      <c r="F1628" s="751">
        <v>116536111</v>
      </c>
      <c r="G1628" s="751">
        <v>0</v>
      </c>
      <c r="H1628" s="751">
        <v>0</v>
      </c>
      <c r="I1628" s="751">
        <v>116536111</v>
      </c>
      <c r="J1628" s="751">
        <v>0</v>
      </c>
    </row>
    <row r="1629" spans="1:10" ht="52.8">
      <c r="A1629" s="753" t="s">
        <v>84</v>
      </c>
      <c r="B1629" s="753" t="s">
        <v>1216</v>
      </c>
      <c r="C1629" s="753" t="s">
        <v>289</v>
      </c>
      <c r="D1629" s="753" t="s">
        <v>482</v>
      </c>
      <c r="E1629" s="757" t="s">
        <v>2042</v>
      </c>
      <c r="F1629" s="751">
        <v>116536111</v>
      </c>
      <c r="G1629" s="751">
        <v>0</v>
      </c>
      <c r="H1629" s="751">
        <v>0</v>
      </c>
      <c r="I1629" s="751">
        <v>116536111</v>
      </c>
      <c r="J1629" s="751">
        <v>0</v>
      </c>
    </row>
    <row r="1630" spans="1:10">
      <c r="A1630" s="753" t="s">
        <v>84</v>
      </c>
      <c r="B1630" s="753" t="s">
        <v>1216</v>
      </c>
      <c r="C1630" s="753" t="s">
        <v>1198</v>
      </c>
      <c r="D1630" s="753"/>
      <c r="E1630" s="757" t="s">
        <v>1199</v>
      </c>
      <c r="F1630" s="751">
        <v>688890250</v>
      </c>
      <c r="G1630" s="751">
        <v>0</v>
      </c>
      <c r="H1630" s="751">
        <v>0</v>
      </c>
      <c r="I1630" s="751">
        <v>688890250</v>
      </c>
      <c r="J1630" s="751">
        <v>0</v>
      </c>
    </row>
    <row r="1631" spans="1:10" ht="39.6">
      <c r="A1631" s="753" t="s">
        <v>84</v>
      </c>
      <c r="B1631" s="753" t="s">
        <v>1216</v>
      </c>
      <c r="C1631" s="753" t="s">
        <v>1198</v>
      </c>
      <c r="D1631" s="753" t="s">
        <v>2156</v>
      </c>
      <c r="E1631" s="757" t="s">
        <v>2157</v>
      </c>
      <c r="F1631" s="751">
        <v>688890250</v>
      </c>
      <c r="G1631" s="751">
        <v>0</v>
      </c>
      <c r="H1631" s="751">
        <v>0</v>
      </c>
      <c r="I1631" s="751">
        <v>688890250</v>
      </c>
      <c r="J1631" s="751">
        <v>0</v>
      </c>
    </row>
    <row r="1632" spans="1:10" ht="26.4">
      <c r="A1632" s="753" t="s">
        <v>84</v>
      </c>
      <c r="B1632" s="753" t="s">
        <v>1216</v>
      </c>
      <c r="C1632" s="753" t="s">
        <v>486</v>
      </c>
      <c r="D1632" s="753"/>
      <c r="E1632" s="757" t="s">
        <v>487</v>
      </c>
      <c r="F1632" s="751">
        <v>5113573</v>
      </c>
      <c r="G1632" s="751">
        <v>0</v>
      </c>
      <c r="H1632" s="751">
        <v>0</v>
      </c>
      <c r="I1632" s="751">
        <v>1534071</v>
      </c>
      <c r="J1632" s="751">
        <v>3579502</v>
      </c>
    </row>
    <row r="1633" spans="1:10" ht="26.4">
      <c r="A1633" s="753" t="s">
        <v>84</v>
      </c>
      <c r="B1633" s="753" t="s">
        <v>1216</v>
      </c>
      <c r="C1633" s="753" t="s">
        <v>486</v>
      </c>
      <c r="D1633" s="753" t="s">
        <v>488</v>
      </c>
      <c r="E1633" s="757" t="s">
        <v>795</v>
      </c>
      <c r="F1633" s="751">
        <v>5113573</v>
      </c>
      <c r="G1633" s="751">
        <v>0</v>
      </c>
      <c r="H1633" s="751">
        <v>0</v>
      </c>
      <c r="I1633" s="751">
        <v>1534071</v>
      </c>
      <c r="J1633" s="751">
        <v>3579502</v>
      </c>
    </row>
    <row r="1634" spans="1:10">
      <c r="A1634" s="753" t="s">
        <v>84</v>
      </c>
      <c r="B1634" s="753" t="s">
        <v>1216</v>
      </c>
      <c r="C1634" s="753" t="s">
        <v>489</v>
      </c>
      <c r="D1634" s="753"/>
      <c r="E1634" s="757" t="s">
        <v>2043</v>
      </c>
      <c r="F1634" s="751">
        <v>2515520090</v>
      </c>
      <c r="G1634" s="751">
        <v>0</v>
      </c>
      <c r="H1634" s="751">
        <v>0</v>
      </c>
      <c r="I1634" s="751">
        <v>2515520090</v>
      </c>
      <c r="J1634" s="751">
        <v>0</v>
      </c>
    </row>
    <row r="1635" spans="1:10" ht="52.8">
      <c r="A1635" s="753" t="s">
        <v>84</v>
      </c>
      <c r="B1635" s="753" t="s">
        <v>1216</v>
      </c>
      <c r="C1635" s="753" t="s">
        <v>489</v>
      </c>
      <c r="D1635" s="753" t="s">
        <v>491</v>
      </c>
      <c r="E1635" s="757" t="s">
        <v>2044</v>
      </c>
      <c r="F1635" s="751">
        <v>2515520090</v>
      </c>
      <c r="G1635" s="751">
        <v>0</v>
      </c>
      <c r="H1635" s="751">
        <v>0</v>
      </c>
      <c r="I1635" s="751">
        <v>2515520090</v>
      </c>
      <c r="J1635" s="751">
        <v>0</v>
      </c>
    </row>
    <row r="1636" spans="1:10" ht="26.4">
      <c r="A1636" s="753" t="s">
        <v>84</v>
      </c>
      <c r="B1636" s="753" t="s">
        <v>1216</v>
      </c>
      <c r="C1636" s="753" t="s">
        <v>505</v>
      </c>
      <c r="D1636" s="753"/>
      <c r="E1636" s="757" t="s">
        <v>506</v>
      </c>
      <c r="F1636" s="751">
        <v>3000000</v>
      </c>
      <c r="G1636" s="751">
        <v>0</v>
      </c>
      <c r="H1636" s="751">
        <v>0</v>
      </c>
      <c r="I1636" s="751">
        <v>3000000</v>
      </c>
      <c r="J1636" s="751">
        <v>0</v>
      </c>
    </row>
    <row r="1637" spans="1:10">
      <c r="A1637" s="753" t="s">
        <v>84</v>
      </c>
      <c r="B1637" s="753" t="s">
        <v>1216</v>
      </c>
      <c r="C1637" s="753" t="s">
        <v>505</v>
      </c>
      <c r="D1637" s="753" t="s">
        <v>829</v>
      </c>
      <c r="E1637" s="757" t="s">
        <v>830</v>
      </c>
      <c r="F1637" s="751">
        <v>3000000</v>
      </c>
      <c r="G1637" s="751">
        <v>0</v>
      </c>
      <c r="H1637" s="751">
        <v>0</v>
      </c>
      <c r="I1637" s="751">
        <v>3000000</v>
      </c>
      <c r="J1637" s="751">
        <v>0</v>
      </c>
    </row>
    <row r="1638" spans="1:10" ht="26.4">
      <c r="A1638" s="753" t="s">
        <v>84</v>
      </c>
      <c r="B1638" s="753" t="s">
        <v>1216</v>
      </c>
      <c r="C1638" s="753" t="s">
        <v>278</v>
      </c>
      <c r="D1638" s="753"/>
      <c r="E1638" s="757" t="s">
        <v>2063</v>
      </c>
      <c r="F1638" s="751">
        <v>391030691</v>
      </c>
      <c r="G1638" s="751">
        <v>0</v>
      </c>
      <c r="H1638" s="751">
        <v>195515345</v>
      </c>
      <c r="I1638" s="751">
        <v>195515346</v>
      </c>
      <c r="J1638" s="751">
        <v>0</v>
      </c>
    </row>
    <row r="1639" spans="1:10">
      <c r="A1639" s="753" t="s">
        <v>84</v>
      </c>
      <c r="B1639" s="753" t="s">
        <v>1216</v>
      </c>
      <c r="C1639" s="753" t="s">
        <v>278</v>
      </c>
      <c r="D1639" s="753" t="s">
        <v>279</v>
      </c>
      <c r="E1639" s="757" t="s">
        <v>2064</v>
      </c>
      <c r="F1639" s="751">
        <v>391030691</v>
      </c>
      <c r="G1639" s="751">
        <v>0</v>
      </c>
      <c r="H1639" s="751">
        <v>195515345</v>
      </c>
      <c r="I1639" s="751">
        <v>195515346</v>
      </c>
      <c r="J1639" s="751">
        <v>0</v>
      </c>
    </row>
    <row r="1640" spans="1:10">
      <c r="A1640" s="753" t="s">
        <v>84</v>
      </c>
      <c r="B1640" s="753" t="s">
        <v>1216</v>
      </c>
      <c r="C1640" s="753" t="s">
        <v>265</v>
      </c>
      <c r="D1640" s="753"/>
      <c r="E1640" s="757" t="s">
        <v>266</v>
      </c>
      <c r="F1640" s="751">
        <v>420000</v>
      </c>
      <c r="G1640" s="751">
        <v>420000</v>
      </c>
      <c r="H1640" s="751">
        <v>0</v>
      </c>
      <c r="I1640" s="751">
        <v>0</v>
      </c>
      <c r="J1640" s="751">
        <v>0</v>
      </c>
    </row>
    <row r="1641" spans="1:10" ht="79.2">
      <c r="A1641" s="753" t="s">
        <v>84</v>
      </c>
      <c r="B1641" s="753" t="s">
        <v>1216</v>
      </c>
      <c r="C1641" s="753" t="s">
        <v>265</v>
      </c>
      <c r="D1641" s="753" t="s">
        <v>494</v>
      </c>
      <c r="E1641" s="757" t="s">
        <v>2079</v>
      </c>
      <c r="F1641" s="751">
        <v>420000</v>
      </c>
      <c r="G1641" s="751">
        <v>420000</v>
      </c>
      <c r="H1641" s="751">
        <v>0</v>
      </c>
      <c r="I1641" s="751">
        <v>0</v>
      </c>
      <c r="J1641" s="751">
        <v>0</v>
      </c>
    </row>
    <row r="1642" spans="1:10">
      <c r="A1642" s="753" t="s">
        <v>84</v>
      </c>
      <c r="B1642" s="753" t="s">
        <v>1216</v>
      </c>
      <c r="C1642" s="753" t="s">
        <v>495</v>
      </c>
      <c r="D1642" s="753"/>
      <c r="E1642" s="757" t="s">
        <v>496</v>
      </c>
      <c r="F1642" s="751">
        <v>1212125</v>
      </c>
      <c r="G1642" s="751">
        <v>0</v>
      </c>
      <c r="H1642" s="751">
        <v>0</v>
      </c>
      <c r="I1642" s="751">
        <v>1212125</v>
      </c>
      <c r="J1642" s="751">
        <v>0</v>
      </c>
    </row>
    <row r="1643" spans="1:10" ht="26.4">
      <c r="A1643" s="753" t="s">
        <v>84</v>
      </c>
      <c r="B1643" s="753" t="s">
        <v>1216</v>
      </c>
      <c r="C1643" s="753" t="s">
        <v>495</v>
      </c>
      <c r="D1643" s="753" t="s">
        <v>847</v>
      </c>
      <c r="E1643" s="757" t="s">
        <v>848</v>
      </c>
      <c r="F1643" s="751">
        <v>23477</v>
      </c>
      <c r="G1643" s="751">
        <v>0</v>
      </c>
      <c r="H1643" s="751">
        <v>0</v>
      </c>
      <c r="I1643" s="751">
        <v>23477</v>
      </c>
      <c r="J1643" s="751">
        <v>0</v>
      </c>
    </row>
    <row r="1644" spans="1:10" ht="39.6">
      <c r="A1644" s="753" t="s">
        <v>84</v>
      </c>
      <c r="B1644" s="753" t="s">
        <v>1216</v>
      </c>
      <c r="C1644" s="753" t="s">
        <v>495</v>
      </c>
      <c r="D1644" s="753" t="s">
        <v>838</v>
      </c>
      <c r="E1644" s="757" t="s">
        <v>839</v>
      </c>
      <c r="F1644" s="751">
        <v>1171987</v>
      </c>
      <c r="G1644" s="751">
        <v>0</v>
      </c>
      <c r="H1644" s="751">
        <v>0</v>
      </c>
      <c r="I1644" s="751">
        <v>1171987</v>
      </c>
      <c r="J1644" s="751">
        <v>0</v>
      </c>
    </row>
    <row r="1645" spans="1:10" ht="52.8">
      <c r="A1645" s="753" t="s">
        <v>84</v>
      </c>
      <c r="B1645" s="753" t="s">
        <v>1216</v>
      </c>
      <c r="C1645" s="753" t="s">
        <v>495</v>
      </c>
      <c r="D1645" s="753" t="s">
        <v>813</v>
      </c>
      <c r="E1645" s="757" t="s">
        <v>2081</v>
      </c>
      <c r="F1645" s="751">
        <v>16661</v>
      </c>
      <c r="G1645" s="751">
        <v>0</v>
      </c>
      <c r="H1645" s="751">
        <v>0</v>
      </c>
      <c r="I1645" s="751">
        <v>16661</v>
      </c>
      <c r="J1645" s="751">
        <v>0</v>
      </c>
    </row>
    <row r="1646" spans="1:10" ht="26.4">
      <c r="A1646" s="753" t="s">
        <v>84</v>
      </c>
      <c r="B1646" s="753" t="s">
        <v>231</v>
      </c>
      <c r="C1646" s="753"/>
      <c r="D1646" s="753"/>
      <c r="E1646" s="757" t="s">
        <v>232</v>
      </c>
      <c r="F1646" s="751">
        <v>7218248715549</v>
      </c>
      <c r="G1646" s="751">
        <v>0</v>
      </c>
      <c r="H1646" s="751">
        <v>0</v>
      </c>
      <c r="I1646" s="751">
        <v>7218038815549</v>
      </c>
      <c r="J1646" s="751">
        <v>209900000</v>
      </c>
    </row>
    <row r="1647" spans="1:10" ht="26.4">
      <c r="A1647" s="753" t="s">
        <v>84</v>
      </c>
      <c r="B1647" s="753" t="s">
        <v>231</v>
      </c>
      <c r="C1647" s="753" t="s">
        <v>579</v>
      </c>
      <c r="D1647" s="753"/>
      <c r="E1647" s="757" t="s">
        <v>2174</v>
      </c>
      <c r="F1647" s="751">
        <v>816861353954</v>
      </c>
      <c r="G1647" s="751">
        <v>0</v>
      </c>
      <c r="H1647" s="751">
        <v>0</v>
      </c>
      <c r="I1647" s="751">
        <v>816861353954</v>
      </c>
      <c r="J1647" s="751">
        <v>0</v>
      </c>
    </row>
    <row r="1648" spans="1:10" ht="52.8">
      <c r="A1648" s="753" t="s">
        <v>84</v>
      </c>
      <c r="B1648" s="753" t="s">
        <v>231</v>
      </c>
      <c r="C1648" s="753" t="s">
        <v>579</v>
      </c>
      <c r="D1648" s="753" t="s">
        <v>2175</v>
      </c>
      <c r="E1648" s="757" t="s">
        <v>2176</v>
      </c>
      <c r="F1648" s="751">
        <v>446315635127</v>
      </c>
      <c r="G1648" s="751">
        <v>0</v>
      </c>
      <c r="H1648" s="751">
        <v>0</v>
      </c>
      <c r="I1648" s="751">
        <v>446315635127</v>
      </c>
      <c r="J1648" s="751">
        <v>0</v>
      </c>
    </row>
    <row r="1649" spans="1:10" ht="79.2">
      <c r="A1649" s="753" t="s">
        <v>84</v>
      </c>
      <c r="B1649" s="753" t="s">
        <v>231</v>
      </c>
      <c r="C1649" s="753" t="s">
        <v>579</v>
      </c>
      <c r="D1649" s="753" t="s">
        <v>2210</v>
      </c>
      <c r="E1649" s="757" t="s">
        <v>2711</v>
      </c>
      <c r="F1649" s="751">
        <v>7200000000</v>
      </c>
      <c r="G1649" s="751">
        <v>0</v>
      </c>
      <c r="H1649" s="751">
        <v>0</v>
      </c>
      <c r="I1649" s="751">
        <v>7200000000</v>
      </c>
      <c r="J1649" s="751">
        <v>0</v>
      </c>
    </row>
    <row r="1650" spans="1:10" ht="52.8">
      <c r="A1650" s="753" t="s">
        <v>84</v>
      </c>
      <c r="B1650" s="753" t="s">
        <v>231</v>
      </c>
      <c r="C1650" s="753" t="s">
        <v>579</v>
      </c>
      <c r="D1650" s="753" t="s">
        <v>2203</v>
      </c>
      <c r="E1650" s="757" t="s">
        <v>2204</v>
      </c>
      <c r="F1650" s="751">
        <v>94819473576</v>
      </c>
      <c r="G1650" s="751">
        <v>0</v>
      </c>
      <c r="H1650" s="751">
        <v>0</v>
      </c>
      <c r="I1650" s="751">
        <v>94819473576</v>
      </c>
      <c r="J1650" s="751">
        <v>0</v>
      </c>
    </row>
    <row r="1651" spans="1:10" ht="66">
      <c r="A1651" s="753" t="s">
        <v>84</v>
      </c>
      <c r="B1651" s="753" t="s">
        <v>231</v>
      </c>
      <c r="C1651" s="753" t="s">
        <v>579</v>
      </c>
      <c r="D1651" s="753" t="s">
        <v>2177</v>
      </c>
      <c r="E1651" s="757" t="s">
        <v>2696</v>
      </c>
      <c r="F1651" s="751">
        <v>1119982875</v>
      </c>
      <c r="G1651" s="751">
        <v>0</v>
      </c>
      <c r="H1651" s="751">
        <v>0</v>
      </c>
      <c r="I1651" s="751">
        <v>1119982875</v>
      </c>
      <c r="J1651" s="751">
        <v>0</v>
      </c>
    </row>
    <row r="1652" spans="1:10" ht="79.2">
      <c r="A1652" s="753" t="s">
        <v>84</v>
      </c>
      <c r="B1652" s="753" t="s">
        <v>231</v>
      </c>
      <c r="C1652" s="753" t="s">
        <v>579</v>
      </c>
      <c r="D1652" s="753" t="s">
        <v>2178</v>
      </c>
      <c r="E1652" s="757" t="s">
        <v>2697</v>
      </c>
      <c r="F1652" s="751">
        <v>195284242625</v>
      </c>
      <c r="G1652" s="751">
        <v>0</v>
      </c>
      <c r="H1652" s="751">
        <v>0</v>
      </c>
      <c r="I1652" s="751">
        <v>195284242625</v>
      </c>
      <c r="J1652" s="751">
        <v>0</v>
      </c>
    </row>
    <row r="1653" spans="1:10" ht="26.4">
      <c r="A1653" s="753" t="s">
        <v>84</v>
      </c>
      <c r="B1653" s="753" t="s">
        <v>231</v>
      </c>
      <c r="C1653" s="753" t="s">
        <v>579</v>
      </c>
      <c r="D1653" s="753" t="s">
        <v>2182</v>
      </c>
      <c r="E1653" s="757" t="s">
        <v>945</v>
      </c>
      <c r="F1653" s="751">
        <v>72122019751</v>
      </c>
      <c r="G1653" s="751">
        <v>0</v>
      </c>
      <c r="H1653" s="751">
        <v>0</v>
      </c>
      <c r="I1653" s="751">
        <v>72122019751</v>
      </c>
      <c r="J1653" s="751">
        <v>0</v>
      </c>
    </row>
    <row r="1654" spans="1:10">
      <c r="A1654" s="753" t="s">
        <v>84</v>
      </c>
      <c r="B1654" s="753" t="s">
        <v>231</v>
      </c>
      <c r="C1654" s="753" t="s">
        <v>576</v>
      </c>
      <c r="D1654" s="753"/>
      <c r="E1654" s="757" t="s">
        <v>190</v>
      </c>
      <c r="F1654" s="751">
        <v>135281155487</v>
      </c>
      <c r="G1654" s="751">
        <v>0</v>
      </c>
      <c r="H1654" s="751">
        <v>0</v>
      </c>
      <c r="I1654" s="751">
        <v>135281155487</v>
      </c>
      <c r="J1654" s="751">
        <v>0</v>
      </c>
    </row>
    <row r="1655" spans="1:10">
      <c r="A1655" s="753" t="s">
        <v>84</v>
      </c>
      <c r="B1655" s="753" t="s">
        <v>231</v>
      </c>
      <c r="C1655" s="753" t="s">
        <v>576</v>
      </c>
      <c r="D1655" s="753" t="s">
        <v>577</v>
      </c>
      <c r="E1655" s="757" t="s">
        <v>2183</v>
      </c>
      <c r="F1655" s="751">
        <v>82496312949</v>
      </c>
      <c r="G1655" s="751">
        <v>0</v>
      </c>
      <c r="H1655" s="751">
        <v>0</v>
      </c>
      <c r="I1655" s="751">
        <v>82496312949</v>
      </c>
      <c r="J1655" s="751">
        <v>0</v>
      </c>
    </row>
    <row r="1656" spans="1:10" ht="26.4">
      <c r="A1656" s="753" t="s">
        <v>84</v>
      </c>
      <c r="B1656" s="753" t="s">
        <v>231</v>
      </c>
      <c r="C1656" s="753" t="s">
        <v>576</v>
      </c>
      <c r="D1656" s="753" t="s">
        <v>2199</v>
      </c>
      <c r="E1656" s="757" t="s">
        <v>2200</v>
      </c>
      <c r="F1656" s="751">
        <v>52784842538</v>
      </c>
      <c r="G1656" s="751">
        <v>0</v>
      </c>
      <c r="H1656" s="751">
        <v>0</v>
      </c>
      <c r="I1656" s="751">
        <v>52784842538</v>
      </c>
      <c r="J1656" s="751">
        <v>0</v>
      </c>
    </row>
    <row r="1657" spans="1:10">
      <c r="A1657" s="753" t="s">
        <v>84</v>
      </c>
      <c r="B1657" s="753" t="s">
        <v>231</v>
      </c>
      <c r="C1657" s="753" t="s">
        <v>489</v>
      </c>
      <c r="D1657" s="753"/>
      <c r="E1657" s="757" t="s">
        <v>2043</v>
      </c>
      <c r="F1657" s="751">
        <v>38720500</v>
      </c>
      <c r="G1657" s="751">
        <v>0</v>
      </c>
      <c r="H1657" s="751">
        <v>0</v>
      </c>
      <c r="I1657" s="751">
        <v>38720500</v>
      </c>
      <c r="J1657" s="751">
        <v>0</v>
      </c>
    </row>
    <row r="1658" spans="1:10" ht="52.8">
      <c r="A1658" s="753" t="s">
        <v>84</v>
      </c>
      <c r="B1658" s="753" t="s">
        <v>231</v>
      </c>
      <c r="C1658" s="753" t="s">
        <v>489</v>
      </c>
      <c r="D1658" s="753" t="s">
        <v>491</v>
      </c>
      <c r="E1658" s="757" t="s">
        <v>2044</v>
      </c>
      <c r="F1658" s="751">
        <v>38720500</v>
      </c>
      <c r="G1658" s="751">
        <v>0</v>
      </c>
      <c r="H1658" s="751">
        <v>0</v>
      </c>
      <c r="I1658" s="751">
        <v>38720500</v>
      </c>
      <c r="J1658" s="751">
        <v>0</v>
      </c>
    </row>
    <row r="1659" spans="1:10" ht="26.4">
      <c r="A1659" s="753" t="s">
        <v>84</v>
      </c>
      <c r="B1659" s="753" t="s">
        <v>231</v>
      </c>
      <c r="C1659" s="753" t="s">
        <v>1203</v>
      </c>
      <c r="D1659" s="753"/>
      <c r="E1659" s="757" t="s">
        <v>2192</v>
      </c>
      <c r="F1659" s="751">
        <v>13000000</v>
      </c>
      <c r="G1659" s="751">
        <v>0</v>
      </c>
      <c r="H1659" s="751">
        <v>0</v>
      </c>
      <c r="I1659" s="751">
        <v>13000000</v>
      </c>
      <c r="J1659" s="751">
        <v>0</v>
      </c>
    </row>
    <row r="1660" spans="1:10" ht="26.4">
      <c r="A1660" s="753" t="s">
        <v>84</v>
      </c>
      <c r="B1660" s="753" t="s">
        <v>231</v>
      </c>
      <c r="C1660" s="753" t="s">
        <v>1203</v>
      </c>
      <c r="D1660" s="753" t="s">
        <v>1204</v>
      </c>
      <c r="E1660" s="757" t="s">
        <v>2193</v>
      </c>
      <c r="F1660" s="751">
        <v>13000000</v>
      </c>
      <c r="G1660" s="751">
        <v>0</v>
      </c>
      <c r="H1660" s="751">
        <v>0</v>
      </c>
      <c r="I1660" s="751">
        <v>13000000</v>
      </c>
      <c r="J1660" s="751">
        <v>0</v>
      </c>
    </row>
    <row r="1661" spans="1:10" ht="26.4">
      <c r="A1661" s="753" t="s">
        <v>84</v>
      </c>
      <c r="B1661" s="753" t="s">
        <v>231</v>
      </c>
      <c r="C1661" s="753" t="s">
        <v>511</v>
      </c>
      <c r="D1661" s="753"/>
      <c r="E1661" s="757" t="s">
        <v>2075</v>
      </c>
      <c r="F1661" s="751">
        <v>166536900</v>
      </c>
      <c r="G1661" s="751">
        <v>0</v>
      </c>
      <c r="H1661" s="751">
        <v>0</v>
      </c>
      <c r="I1661" s="751">
        <v>166536900</v>
      </c>
      <c r="J1661" s="751">
        <v>0</v>
      </c>
    </row>
    <row r="1662" spans="1:10">
      <c r="A1662" s="753" t="s">
        <v>84</v>
      </c>
      <c r="B1662" s="753" t="s">
        <v>231</v>
      </c>
      <c r="C1662" s="753" t="s">
        <v>511</v>
      </c>
      <c r="D1662" s="753" t="s">
        <v>36</v>
      </c>
      <c r="E1662" s="757" t="s">
        <v>849</v>
      </c>
      <c r="F1662" s="751">
        <v>166536900</v>
      </c>
      <c r="G1662" s="751">
        <v>0</v>
      </c>
      <c r="H1662" s="751">
        <v>0</v>
      </c>
      <c r="I1662" s="751">
        <v>166536900</v>
      </c>
      <c r="J1662" s="751">
        <v>0</v>
      </c>
    </row>
    <row r="1663" spans="1:10" ht="26.4">
      <c r="A1663" s="753" t="s">
        <v>84</v>
      </c>
      <c r="B1663" s="753" t="s">
        <v>231</v>
      </c>
      <c r="C1663" s="753" t="s">
        <v>278</v>
      </c>
      <c r="D1663" s="753"/>
      <c r="E1663" s="757" t="s">
        <v>2063</v>
      </c>
      <c r="F1663" s="751">
        <v>613720800</v>
      </c>
      <c r="G1663" s="751">
        <v>0</v>
      </c>
      <c r="H1663" s="751">
        <v>0</v>
      </c>
      <c r="I1663" s="751">
        <v>613720800</v>
      </c>
      <c r="J1663" s="751">
        <v>0</v>
      </c>
    </row>
    <row r="1664" spans="1:10" ht="26.4">
      <c r="A1664" s="753" t="s">
        <v>84</v>
      </c>
      <c r="B1664" s="753" t="s">
        <v>231</v>
      </c>
      <c r="C1664" s="753" t="s">
        <v>278</v>
      </c>
      <c r="D1664" s="753" t="s">
        <v>805</v>
      </c>
      <c r="E1664" s="757" t="s">
        <v>806</v>
      </c>
      <c r="F1664" s="751">
        <v>613720800</v>
      </c>
      <c r="G1664" s="751">
        <v>0</v>
      </c>
      <c r="H1664" s="751">
        <v>0</v>
      </c>
      <c r="I1664" s="751">
        <v>613720800</v>
      </c>
      <c r="J1664" s="751">
        <v>0</v>
      </c>
    </row>
    <row r="1665" spans="1:10">
      <c r="A1665" s="753" t="s">
        <v>84</v>
      </c>
      <c r="B1665" s="753" t="s">
        <v>231</v>
      </c>
      <c r="C1665" s="753" t="s">
        <v>265</v>
      </c>
      <c r="D1665" s="753"/>
      <c r="E1665" s="757" t="s">
        <v>266</v>
      </c>
      <c r="F1665" s="751">
        <v>221442850</v>
      </c>
      <c r="G1665" s="751">
        <v>0</v>
      </c>
      <c r="H1665" s="751">
        <v>0</v>
      </c>
      <c r="I1665" s="751">
        <v>221442850</v>
      </c>
      <c r="J1665" s="751">
        <v>0</v>
      </c>
    </row>
    <row r="1666" spans="1:10">
      <c r="A1666" s="753" t="s">
        <v>84</v>
      </c>
      <c r="B1666" s="753" t="s">
        <v>231</v>
      </c>
      <c r="C1666" s="753" t="s">
        <v>265</v>
      </c>
      <c r="D1666" s="753" t="s">
        <v>269</v>
      </c>
      <c r="E1666" s="757" t="s">
        <v>799</v>
      </c>
      <c r="F1666" s="751">
        <v>221442850</v>
      </c>
      <c r="G1666" s="751">
        <v>0</v>
      </c>
      <c r="H1666" s="751">
        <v>0</v>
      </c>
      <c r="I1666" s="751">
        <v>221442850</v>
      </c>
      <c r="J1666" s="751">
        <v>0</v>
      </c>
    </row>
    <row r="1667" spans="1:10">
      <c r="A1667" s="753" t="s">
        <v>84</v>
      </c>
      <c r="B1667" s="753" t="s">
        <v>231</v>
      </c>
      <c r="C1667" s="753" t="s">
        <v>274</v>
      </c>
      <c r="D1667" s="753"/>
      <c r="E1667" s="757" t="s">
        <v>275</v>
      </c>
      <c r="F1667" s="751">
        <v>4645000</v>
      </c>
      <c r="G1667" s="751">
        <v>0</v>
      </c>
      <c r="H1667" s="751">
        <v>0</v>
      </c>
      <c r="I1667" s="751">
        <v>4645000</v>
      </c>
      <c r="J1667" s="751">
        <v>0</v>
      </c>
    </row>
    <row r="1668" spans="1:10">
      <c r="A1668" s="753" t="s">
        <v>84</v>
      </c>
      <c r="B1668" s="753" t="s">
        <v>231</v>
      </c>
      <c r="C1668" s="753" t="s">
        <v>274</v>
      </c>
      <c r="D1668" s="753" t="s">
        <v>1097</v>
      </c>
      <c r="E1668" s="757" t="s">
        <v>2060</v>
      </c>
      <c r="F1668" s="751">
        <v>4645000</v>
      </c>
      <c r="G1668" s="751">
        <v>0</v>
      </c>
      <c r="H1668" s="751">
        <v>0</v>
      </c>
      <c r="I1668" s="751">
        <v>4645000</v>
      </c>
      <c r="J1668" s="751">
        <v>0</v>
      </c>
    </row>
    <row r="1669" spans="1:10">
      <c r="A1669" s="753" t="s">
        <v>84</v>
      </c>
      <c r="B1669" s="753" t="s">
        <v>231</v>
      </c>
      <c r="C1669" s="753" t="s">
        <v>507</v>
      </c>
      <c r="D1669" s="753"/>
      <c r="E1669" s="757" t="s">
        <v>2184</v>
      </c>
      <c r="F1669" s="751">
        <v>390000000</v>
      </c>
      <c r="G1669" s="751">
        <v>0</v>
      </c>
      <c r="H1669" s="751">
        <v>0</v>
      </c>
      <c r="I1669" s="751">
        <v>390000000</v>
      </c>
      <c r="J1669" s="751">
        <v>0</v>
      </c>
    </row>
    <row r="1670" spans="1:10">
      <c r="A1670" s="753" t="s">
        <v>84</v>
      </c>
      <c r="B1670" s="753" t="s">
        <v>231</v>
      </c>
      <c r="C1670" s="753" t="s">
        <v>507</v>
      </c>
      <c r="D1670" s="753" t="s">
        <v>508</v>
      </c>
      <c r="E1670" s="757" t="s">
        <v>143</v>
      </c>
      <c r="F1670" s="751">
        <v>390000000</v>
      </c>
      <c r="G1670" s="751">
        <v>0</v>
      </c>
      <c r="H1670" s="751">
        <v>0</v>
      </c>
      <c r="I1670" s="751">
        <v>390000000</v>
      </c>
      <c r="J1670" s="751">
        <v>0</v>
      </c>
    </row>
    <row r="1671" spans="1:10" ht="26.4">
      <c r="A1671" s="753" t="s">
        <v>84</v>
      </c>
      <c r="B1671" s="753" t="s">
        <v>231</v>
      </c>
      <c r="C1671" s="753" t="s">
        <v>40</v>
      </c>
      <c r="D1671" s="753"/>
      <c r="E1671" s="757" t="s">
        <v>478</v>
      </c>
      <c r="F1671" s="751">
        <v>5806440311606</v>
      </c>
      <c r="G1671" s="751">
        <v>0</v>
      </c>
      <c r="H1671" s="751">
        <v>0</v>
      </c>
      <c r="I1671" s="751">
        <v>5806230411606</v>
      </c>
      <c r="J1671" s="751">
        <v>209900000</v>
      </c>
    </row>
    <row r="1672" spans="1:10">
      <c r="A1672" s="753" t="s">
        <v>84</v>
      </c>
      <c r="B1672" s="753" t="s">
        <v>231</v>
      </c>
      <c r="C1672" s="753" t="s">
        <v>40</v>
      </c>
      <c r="D1672" s="753" t="s">
        <v>41</v>
      </c>
      <c r="E1672" s="757" t="s">
        <v>699</v>
      </c>
      <c r="F1672" s="751">
        <v>3170787153755</v>
      </c>
      <c r="G1672" s="751">
        <v>0</v>
      </c>
      <c r="H1672" s="751">
        <v>0</v>
      </c>
      <c r="I1672" s="751">
        <v>3170787153755</v>
      </c>
      <c r="J1672" s="751">
        <v>0</v>
      </c>
    </row>
    <row r="1673" spans="1:10" ht="26.4">
      <c r="A1673" s="753" t="s">
        <v>84</v>
      </c>
      <c r="B1673" s="753" t="s">
        <v>231</v>
      </c>
      <c r="C1673" s="753" t="s">
        <v>40</v>
      </c>
      <c r="D1673" s="753" t="s">
        <v>42</v>
      </c>
      <c r="E1673" s="757" t="s">
        <v>2185</v>
      </c>
      <c r="F1673" s="751">
        <v>2635653157851</v>
      </c>
      <c r="G1673" s="751">
        <v>0</v>
      </c>
      <c r="H1673" s="751">
        <v>0</v>
      </c>
      <c r="I1673" s="751">
        <v>2635443257851</v>
      </c>
      <c r="J1673" s="751">
        <v>209900000</v>
      </c>
    </row>
    <row r="1674" spans="1:10" ht="26.4">
      <c r="A1674" s="753" t="s">
        <v>84</v>
      </c>
      <c r="B1674" s="753" t="s">
        <v>231</v>
      </c>
      <c r="C1674" s="753" t="s">
        <v>402</v>
      </c>
      <c r="D1674" s="753"/>
      <c r="E1674" s="757" t="s">
        <v>2105</v>
      </c>
      <c r="F1674" s="751">
        <v>51823729599</v>
      </c>
      <c r="G1674" s="751">
        <v>0</v>
      </c>
      <c r="H1674" s="751">
        <v>0</v>
      </c>
      <c r="I1674" s="751">
        <v>51823729599</v>
      </c>
      <c r="J1674" s="751">
        <v>0</v>
      </c>
    </row>
    <row r="1675" spans="1:10" ht="26.4">
      <c r="A1675" s="753" t="s">
        <v>84</v>
      </c>
      <c r="B1675" s="753" t="s">
        <v>231</v>
      </c>
      <c r="C1675" s="753" t="s">
        <v>402</v>
      </c>
      <c r="D1675" s="753" t="s">
        <v>2709</v>
      </c>
      <c r="E1675" s="757" t="s">
        <v>2710</v>
      </c>
      <c r="F1675" s="751">
        <v>1573738696</v>
      </c>
      <c r="G1675" s="751">
        <v>0</v>
      </c>
      <c r="H1675" s="751">
        <v>0</v>
      </c>
      <c r="I1675" s="751">
        <v>1573738696</v>
      </c>
      <c r="J1675" s="751">
        <v>0</v>
      </c>
    </row>
    <row r="1676" spans="1:10" ht="39.6">
      <c r="A1676" s="753" t="s">
        <v>84</v>
      </c>
      <c r="B1676" s="753" t="s">
        <v>231</v>
      </c>
      <c r="C1676" s="753" t="s">
        <v>402</v>
      </c>
      <c r="D1676" s="753" t="s">
        <v>814</v>
      </c>
      <c r="E1676" s="757" t="s">
        <v>2106</v>
      </c>
      <c r="F1676" s="751">
        <v>50249990903</v>
      </c>
      <c r="G1676" s="751">
        <v>0</v>
      </c>
      <c r="H1676" s="751">
        <v>0</v>
      </c>
      <c r="I1676" s="751">
        <v>50249990903</v>
      </c>
      <c r="J1676" s="751">
        <v>0</v>
      </c>
    </row>
    <row r="1677" spans="1:10">
      <c r="A1677" s="753" t="s">
        <v>84</v>
      </c>
      <c r="B1677" s="753" t="s">
        <v>231</v>
      </c>
      <c r="C1677" s="753" t="s">
        <v>43</v>
      </c>
      <c r="D1677" s="753"/>
      <c r="E1677" s="757" t="s">
        <v>2186</v>
      </c>
      <c r="F1677" s="751">
        <v>405636122892</v>
      </c>
      <c r="G1677" s="751">
        <v>0</v>
      </c>
      <c r="H1677" s="751">
        <v>0</v>
      </c>
      <c r="I1677" s="751">
        <v>405636122892</v>
      </c>
      <c r="J1677" s="751">
        <v>0</v>
      </c>
    </row>
    <row r="1678" spans="1:10">
      <c r="A1678" s="753" t="s">
        <v>84</v>
      </c>
      <c r="B1678" s="753" t="s">
        <v>231</v>
      </c>
      <c r="C1678" s="753" t="s">
        <v>43</v>
      </c>
      <c r="D1678" s="753" t="s">
        <v>44</v>
      </c>
      <c r="E1678" s="757" t="s">
        <v>2186</v>
      </c>
      <c r="F1678" s="751">
        <v>405636122892</v>
      </c>
      <c r="G1678" s="751">
        <v>0</v>
      </c>
      <c r="H1678" s="751">
        <v>0</v>
      </c>
      <c r="I1678" s="751">
        <v>405636122892</v>
      </c>
      <c r="J1678" s="751">
        <v>0</v>
      </c>
    </row>
    <row r="1679" spans="1:10">
      <c r="A1679" s="753" t="s">
        <v>84</v>
      </c>
      <c r="B1679" s="753" t="s">
        <v>231</v>
      </c>
      <c r="C1679" s="753" t="s">
        <v>495</v>
      </c>
      <c r="D1679" s="753"/>
      <c r="E1679" s="757" t="s">
        <v>496</v>
      </c>
      <c r="F1679" s="751">
        <v>757975961</v>
      </c>
      <c r="G1679" s="751">
        <v>0</v>
      </c>
      <c r="H1679" s="751">
        <v>0</v>
      </c>
      <c r="I1679" s="751">
        <v>757975961</v>
      </c>
      <c r="J1679" s="751">
        <v>0</v>
      </c>
    </row>
    <row r="1680" spans="1:10" ht="26.4">
      <c r="A1680" s="753" t="s">
        <v>84</v>
      </c>
      <c r="B1680" s="753" t="s">
        <v>231</v>
      </c>
      <c r="C1680" s="753" t="s">
        <v>495</v>
      </c>
      <c r="D1680" s="753" t="s">
        <v>45</v>
      </c>
      <c r="E1680" s="757" t="s">
        <v>473</v>
      </c>
      <c r="F1680" s="751">
        <v>59896000</v>
      </c>
      <c r="G1680" s="751">
        <v>0</v>
      </c>
      <c r="H1680" s="751">
        <v>0</v>
      </c>
      <c r="I1680" s="751">
        <v>59896000</v>
      </c>
      <c r="J1680" s="751">
        <v>0</v>
      </c>
    </row>
    <row r="1681" spans="1:10" ht="52.8">
      <c r="A1681" s="753" t="s">
        <v>84</v>
      </c>
      <c r="B1681" s="753" t="s">
        <v>231</v>
      </c>
      <c r="C1681" s="753" t="s">
        <v>495</v>
      </c>
      <c r="D1681" s="753" t="s">
        <v>813</v>
      </c>
      <c r="E1681" s="757" t="s">
        <v>2081</v>
      </c>
      <c r="F1681" s="751">
        <v>104900</v>
      </c>
      <c r="G1681" s="751">
        <v>0</v>
      </c>
      <c r="H1681" s="751">
        <v>0</v>
      </c>
      <c r="I1681" s="751">
        <v>104900</v>
      </c>
      <c r="J1681" s="751">
        <v>0</v>
      </c>
    </row>
    <row r="1682" spans="1:10" ht="52.8">
      <c r="A1682" s="753" t="s">
        <v>84</v>
      </c>
      <c r="B1682" s="753" t="s">
        <v>231</v>
      </c>
      <c r="C1682" s="753" t="s">
        <v>495</v>
      </c>
      <c r="D1682" s="753" t="s">
        <v>46</v>
      </c>
      <c r="E1682" s="757" t="s">
        <v>2061</v>
      </c>
      <c r="F1682" s="751">
        <v>697975061</v>
      </c>
      <c r="G1682" s="751">
        <v>0</v>
      </c>
      <c r="H1682" s="751">
        <v>0</v>
      </c>
      <c r="I1682" s="751">
        <v>697975061</v>
      </c>
      <c r="J1682" s="751">
        <v>0</v>
      </c>
    </row>
    <row r="1683" spans="1:10">
      <c r="A1683" s="753" t="s">
        <v>84</v>
      </c>
      <c r="B1683" s="753" t="s">
        <v>239</v>
      </c>
      <c r="C1683" s="753"/>
      <c r="D1683" s="753"/>
      <c r="E1683" s="757" t="s">
        <v>177</v>
      </c>
      <c r="F1683" s="751">
        <v>4623277583</v>
      </c>
      <c r="G1683" s="751">
        <v>2200000</v>
      </c>
      <c r="H1683" s="751">
        <v>361370000</v>
      </c>
      <c r="I1683" s="751">
        <v>4259707583</v>
      </c>
      <c r="J1683" s="751">
        <v>0</v>
      </c>
    </row>
    <row r="1684" spans="1:10">
      <c r="A1684" s="753" t="s">
        <v>84</v>
      </c>
      <c r="B1684" s="753" t="s">
        <v>239</v>
      </c>
      <c r="C1684" s="753" t="s">
        <v>289</v>
      </c>
      <c r="D1684" s="753"/>
      <c r="E1684" s="757" t="s">
        <v>194</v>
      </c>
      <c r="F1684" s="751">
        <v>1803107654</v>
      </c>
      <c r="G1684" s="751">
        <v>0</v>
      </c>
      <c r="H1684" s="751">
        <v>0</v>
      </c>
      <c r="I1684" s="751">
        <v>1803107654</v>
      </c>
      <c r="J1684" s="751">
        <v>0</v>
      </c>
    </row>
    <row r="1685" spans="1:10" ht="52.8">
      <c r="A1685" s="753" t="s">
        <v>84</v>
      </c>
      <c r="B1685" s="753" t="s">
        <v>239</v>
      </c>
      <c r="C1685" s="753" t="s">
        <v>289</v>
      </c>
      <c r="D1685" s="753" t="s">
        <v>482</v>
      </c>
      <c r="E1685" s="757" t="s">
        <v>2042</v>
      </c>
      <c r="F1685" s="751">
        <v>1803107654</v>
      </c>
      <c r="G1685" s="751">
        <v>0</v>
      </c>
      <c r="H1685" s="751">
        <v>0</v>
      </c>
      <c r="I1685" s="751">
        <v>1803107654</v>
      </c>
      <c r="J1685" s="751">
        <v>0</v>
      </c>
    </row>
    <row r="1686" spans="1:10">
      <c r="A1686" s="753" t="s">
        <v>84</v>
      </c>
      <c r="B1686" s="753" t="s">
        <v>239</v>
      </c>
      <c r="C1686" s="753" t="s">
        <v>489</v>
      </c>
      <c r="D1686" s="753"/>
      <c r="E1686" s="757" t="s">
        <v>2043</v>
      </c>
      <c r="F1686" s="751">
        <v>1840858578</v>
      </c>
      <c r="G1686" s="751">
        <v>0</v>
      </c>
      <c r="H1686" s="751">
        <v>0</v>
      </c>
      <c r="I1686" s="751">
        <v>1840858578</v>
      </c>
      <c r="J1686" s="751">
        <v>0</v>
      </c>
    </row>
    <row r="1687" spans="1:10" ht="52.8">
      <c r="A1687" s="753" t="s">
        <v>84</v>
      </c>
      <c r="B1687" s="753" t="s">
        <v>239</v>
      </c>
      <c r="C1687" s="753" t="s">
        <v>489</v>
      </c>
      <c r="D1687" s="753" t="s">
        <v>491</v>
      </c>
      <c r="E1687" s="757" t="s">
        <v>2044</v>
      </c>
      <c r="F1687" s="751">
        <v>1840858578</v>
      </c>
      <c r="G1687" s="751">
        <v>0</v>
      </c>
      <c r="H1687" s="751">
        <v>0</v>
      </c>
      <c r="I1687" s="751">
        <v>1840858578</v>
      </c>
      <c r="J1687" s="751">
        <v>0</v>
      </c>
    </row>
    <row r="1688" spans="1:10" ht="26.4">
      <c r="A1688" s="753" t="s">
        <v>84</v>
      </c>
      <c r="B1688" s="753" t="s">
        <v>239</v>
      </c>
      <c r="C1688" s="753" t="s">
        <v>820</v>
      </c>
      <c r="D1688" s="753"/>
      <c r="E1688" s="757" t="s">
        <v>821</v>
      </c>
      <c r="F1688" s="751">
        <v>36464200</v>
      </c>
      <c r="G1688" s="751">
        <v>0</v>
      </c>
      <c r="H1688" s="751">
        <v>0</v>
      </c>
      <c r="I1688" s="751">
        <v>36464200</v>
      </c>
      <c r="J1688" s="751">
        <v>0</v>
      </c>
    </row>
    <row r="1689" spans="1:10">
      <c r="A1689" s="753" t="s">
        <v>84</v>
      </c>
      <c r="B1689" s="753" t="s">
        <v>239</v>
      </c>
      <c r="C1689" s="753" t="s">
        <v>820</v>
      </c>
      <c r="D1689" s="753" t="s">
        <v>1135</v>
      </c>
      <c r="E1689" s="757" t="s">
        <v>1136</v>
      </c>
      <c r="F1689" s="751">
        <v>36464200</v>
      </c>
      <c r="G1689" s="751">
        <v>0</v>
      </c>
      <c r="H1689" s="751">
        <v>0</v>
      </c>
      <c r="I1689" s="751">
        <v>36464200</v>
      </c>
      <c r="J1689" s="751">
        <v>0</v>
      </c>
    </row>
    <row r="1690" spans="1:10" ht="39.6">
      <c r="A1690" s="753" t="s">
        <v>84</v>
      </c>
      <c r="B1690" s="753" t="s">
        <v>239</v>
      </c>
      <c r="C1690" s="753" t="s">
        <v>509</v>
      </c>
      <c r="D1690" s="753"/>
      <c r="E1690" s="757" t="s">
        <v>2124</v>
      </c>
      <c r="F1690" s="751">
        <v>2020253</v>
      </c>
      <c r="G1690" s="751">
        <v>0</v>
      </c>
      <c r="H1690" s="751">
        <v>0</v>
      </c>
      <c r="I1690" s="751">
        <v>2020253</v>
      </c>
      <c r="J1690" s="751">
        <v>0</v>
      </c>
    </row>
    <row r="1691" spans="1:10" ht="26.4">
      <c r="A1691" s="753" t="s">
        <v>84</v>
      </c>
      <c r="B1691" s="753" t="s">
        <v>239</v>
      </c>
      <c r="C1691" s="753" t="s">
        <v>509</v>
      </c>
      <c r="D1691" s="753" t="s">
        <v>510</v>
      </c>
      <c r="E1691" s="757" t="s">
        <v>2125</v>
      </c>
      <c r="F1691" s="751">
        <v>2020253</v>
      </c>
      <c r="G1691" s="751">
        <v>0</v>
      </c>
      <c r="H1691" s="751">
        <v>0</v>
      </c>
      <c r="I1691" s="751">
        <v>2020253</v>
      </c>
      <c r="J1691" s="751">
        <v>0</v>
      </c>
    </row>
    <row r="1692" spans="1:10" ht="26.4">
      <c r="A1692" s="753" t="s">
        <v>84</v>
      </c>
      <c r="B1692" s="753" t="s">
        <v>239</v>
      </c>
      <c r="C1692" s="753" t="s">
        <v>492</v>
      </c>
      <c r="D1692" s="753"/>
      <c r="E1692" s="757" t="s">
        <v>2078</v>
      </c>
      <c r="F1692" s="751">
        <v>8920000</v>
      </c>
      <c r="G1692" s="751">
        <v>0</v>
      </c>
      <c r="H1692" s="751">
        <v>0</v>
      </c>
      <c r="I1692" s="751">
        <v>8920000</v>
      </c>
      <c r="J1692" s="751">
        <v>0</v>
      </c>
    </row>
    <row r="1693" spans="1:10" ht="26.4">
      <c r="A1693" s="753" t="s">
        <v>84</v>
      </c>
      <c r="B1693" s="753" t="s">
        <v>239</v>
      </c>
      <c r="C1693" s="753" t="s">
        <v>492</v>
      </c>
      <c r="D1693" s="753" t="s">
        <v>1159</v>
      </c>
      <c r="E1693" s="757" t="s">
        <v>1160</v>
      </c>
      <c r="F1693" s="751">
        <v>8920000</v>
      </c>
      <c r="G1693" s="751">
        <v>0</v>
      </c>
      <c r="H1693" s="751">
        <v>0</v>
      </c>
      <c r="I1693" s="751">
        <v>8920000</v>
      </c>
      <c r="J1693" s="751">
        <v>0</v>
      </c>
    </row>
    <row r="1694" spans="1:10">
      <c r="A1694" s="753" t="s">
        <v>84</v>
      </c>
      <c r="B1694" s="753" t="s">
        <v>239</v>
      </c>
      <c r="C1694" s="753" t="s">
        <v>271</v>
      </c>
      <c r="D1694" s="753"/>
      <c r="E1694" s="757" t="s">
        <v>2066</v>
      </c>
      <c r="F1694" s="751">
        <v>11980000</v>
      </c>
      <c r="G1694" s="751">
        <v>0</v>
      </c>
      <c r="H1694" s="751">
        <v>0</v>
      </c>
      <c r="I1694" s="751">
        <v>11980000</v>
      </c>
      <c r="J1694" s="751">
        <v>0</v>
      </c>
    </row>
    <row r="1695" spans="1:10">
      <c r="A1695" s="753" t="s">
        <v>84</v>
      </c>
      <c r="B1695" s="753" t="s">
        <v>239</v>
      </c>
      <c r="C1695" s="753" t="s">
        <v>271</v>
      </c>
      <c r="D1695" s="753" t="s">
        <v>815</v>
      </c>
      <c r="E1695" s="757" t="s">
        <v>816</v>
      </c>
      <c r="F1695" s="751">
        <v>11980000</v>
      </c>
      <c r="G1695" s="751">
        <v>0</v>
      </c>
      <c r="H1695" s="751">
        <v>0</v>
      </c>
      <c r="I1695" s="751">
        <v>11980000</v>
      </c>
      <c r="J1695" s="751">
        <v>0</v>
      </c>
    </row>
    <row r="1696" spans="1:10" ht="39.6">
      <c r="A1696" s="753" t="s">
        <v>84</v>
      </c>
      <c r="B1696" s="753" t="s">
        <v>239</v>
      </c>
      <c r="C1696" s="753" t="s">
        <v>503</v>
      </c>
      <c r="D1696" s="753"/>
      <c r="E1696" s="757" t="s">
        <v>2054</v>
      </c>
      <c r="F1696" s="751">
        <v>15895000</v>
      </c>
      <c r="G1696" s="751">
        <v>0</v>
      </c>
      <c r="H1696" s="751">
        <v>0</v>
      </c>
      <c r="I1696" s="751">
        <v>15895000</v>
      </c>
      <c r="J1696" s="751">
        <v>0</v>
      </c>
    </row>
    <row r="1697" spans="1:10" ht="52.8">
      <c r="A1697" s="753" t="s">
        <v>84</v>
      </c>
      <c r="B1697" s="753" t="s">
        <v>239</v>
      </c>
      <c r="C1697" s="753" t="s">
        <v>503</v>
      </c>
      <c r="D1697" s="753" t="s">
        <v>1165</v>
      </c>
      <c r="E1697" s="757" t="s">
        <v>2151</v>
      </c>
      <c r="F1697" s="751">
        <v>9520000</v>
      </c>
      <c r="G1697" s="751">
        <v>0</v>
      </c>
      <c r="H1697" s="751">
        <v>0</v>
      </c>
      <c r="I1697" s="751">
        <v>9520000</v>
      </c>
      <c r="J1697" s="751">
        <v>0</v>
      </c>
    </row>
    <row r="1698" spans="1:10">
      <c r="A1698" s="753" t="s">
        <v>84</v>
      </c>
      <c r="B1698" s="753" t="s">
        <v>239</v>
      </c>
      <c r="C1698" s="753" t="s">
        <v>503</v>
      </c>
      <c r="D1698" s="753" t="s">
        <v>504</v>
      </c>
      <c r="E1698" s="757" t="s">
        <v>819</v>
      </c>
      <c r="F1698" s="751">
        <v>6375000</v>
      </c>
      <c r="G1698" s="751">
        <v>0</v>
      </c>
      <c r="H1698" s="751">
        <v>0</v>
      </c>
      <c r="I1698" s="751">
        <v>6375000</v>
      </c>
      <c r="J1698" s="751">
        <v>0</v>
      </c>
    </row>
    <row r="1699" spans="1:10" ht="26.4">
      <c r="A1699" s="753" t="s">
        <v>84</v>
      </c>
      <c r="B1699" s="753" t="s">
        <v>239</v>
      </c>
      <c r="C1699" s="753" t="s">
        <v>505</v>
      </c>
      <c r="D1699" s="753"/>
      <c r="E1699" s="757" t="s">
        <v>506</v>
      </c>
      <c r="F1699" s="751">
        <v>32900000</v>
      </c>
      <c r="G1699" s="751">
        <v>0</v>
      </c>
      <c r="H1699" s="751">
        <v>0</v>
      </c>
      <c r="I1699" s="751">
        <v>32900000</v>
      </c>
      <c r="J1699" s="751">
        <v>0</v>
      </c>
    </row>
    <row r="1700" spans="1:10">
      <c r="A1700" s="753" t="s">
        <v>84</v>
      </c>
      <c r="B1700" s="753" t="s">
        <v>239</v>
      </c>
      <c r="C1700" s="753" t="s">
        <v>505</v>
      </c>
      <c r="D1700" s="753" t="s">
        <v>1202</v>
      </c>
      <c r="E1700" s="757" t="s">
        <v>2126</v>
      </c>
      <c r="F1700" s="751">
        <v>21900000</v>
      </c>
      <c r="G1700" s="751">
        <v>0</v>
      </c>
      <c r="H1700" s="751">
        <v>0</v>
      </c>
      <c r="I1700" s="751">
        <v>21900000</v>
      </c>
      <c r="J1700" s="751">
        <v>0</v>
      </c>
    </row>
    <row r="1701" spans="1:10">
      <c r="A1701" s="753" t="s">
        <v>84</v>
      </c>
      <c r="B1701" s="753" t="s">
        <v>239</v>
      </c>
      <c r="C1701" s="753" t="s">
        <v>505</v>
      </c>
      <c r="D1701" s="753" t="s">
        <v>833</v>
      </c>
      <c r="E1701" s="757" t="s">
        <v>834</v>
      </c>
      <c r="F1701" s="751">
        <v>11000000</v>
      </c>
      <c r="G1701" s="751">
        <v>0</v>
      </c>
      <c r="H1701" s="751">
        <v>0</v>
      </c>
      <c r="I1701" s="751">
        <v>11000000</v>
      </c>
      <c r="J1701" s="751">
        <v>0</v>
      </c>
    </row>
    <row r="1702" spans="1:10" ht="26.4">
      <c r="A1702" s="753" t="s">
        <v>84</v>
      </c>
      <c r="B1702" s="753" t="s">
        <v>239</v>
      </c>
      <c r="C1702" s="753" t="s">
        <v>2857</v>
      </c>
      <c r="D1702" s="753"/>
      <c r="E1702" s="757" t="s">
        <v>2858</v>
      </c>
      <c r="F1702" s="751">
        <v>107838546</v>
      </c>
      <c r="G1702" s="751">
        <v>0</v>
      </c>
      <c r="H1702" s="751">
        <v>0</v>
      </c>
      <c r="I1702" s="751">
        <v>107838546</v>
      </c>
      <c r="J1702" s="751">
        <v>0</v>
      </c>
    </row>
    <row r="1703" spans="1:10" ht="26.4">
      <c r="A1703" s="753" t="s">
        <v>84</v>
      </c>
      <c r="B1703" s="753" t="s">
        <v>239</v>
      </c>
      <c r="C1703" s="753" t="s">
        <v>2857</v>
      </c>
      <c r="D1703" s="753" t="s">
        <v>2859</v>
      </c>
      <c r="E1703" s="757" t="s">
        <v>2860</v>
      </c>
      <c r="F1703" s="751">
        <v>107838546</v>
      </c>
      <c r="G1703" s="751">
        <v>0</v>
      </c>
      <c r="H1703" s="751">
        <v>0</v>
      </c>
      <c r="I1703" s="751">
        <v>107838546</v>
      </c>
      <c r="J1703" s="751">
        <v>0</v>
      </c>
    </row>
    <row r="1704" spans="1:10">
      <c r="A1704" s="753" t="s">
        <v>84</v>
      </c>
      <c r="B1704" s="753" t="s">
        <v>239</v>
      </c>
      <c r="C1704" s="753" t="s">
        <v>265</v>
      </c>
      <c r="D1704" s="753"/>
      <c r="E1704" s="757" t="s">
        <v>266</v>
      </c>
      <c r="F1704" s="751">
        <v>6700000</v>
      </c>
      <c r="G1704" s="751">
        <v>2200000</v>
      </c>
      <c r="H1704" s="751">
        <v>0</v>
      </c>
      <c r="I1704" s="751">
        <v>4500000</v>
      </c>
      <c r="J1704" s="751">
        <v>0</v>
      </c>
    </row>
    <row r="1705" spans="1:10" ht="79.2">
      <c r="A1705" s="753" t="s">
        <v>84</v>
      </c>
      <c r="B1705" s="753" t="s">
        <v>239</v>
      </c>
      <c r="C1705" s="753" t="s">
        <v>265</v>
      </c>
      <c r="D1705" s="753" t="s">
        <v>494</v>
      </c>
      <c r="E1705" s="757" t="s">
        <v>2079</v>
      </c>
      <c r="F1705" s="751">
        <v>2200000</v>
      </c>
      <c r="G1705" s="751">
        <v>2200000</v>
      </c>
      <c r="H1705" s="751">
        <v>0</v>
      </c>
      <c r="I1705" s="751">
        <v>0</v>
      </c>
      <c r="J1705" s="751">
        <v>0</v>
      </c>
    </row>
    <row r="1706" spans="1:10" ht="26.4">
      <c r="A1706" s="753" t="s">
        <v>84</v>
      </c>
      <c r="B1706" s="753" t="s">
        <v>239</v>
      </c>
      <c r="C1706" s="753" t="s">
        <v>265</v>
      </c>
      <c r="D1706" s="753" t="s">
        <v>1209</v>
      </c>
      <c r="E1706" s="757" t="s">
        <v>2191</v>
      </c>
      <c r="F1706" s="751">
        <v>2500000</v>
      </c>
      <c r="G1706" s="751">
        <v>0</v>
      </c>
      <c r="H1706" s="751">
        <v>0</v>
      </c>
      <c r="I1706" s="751">
        <v>2500000</v>
      </c>
      <c r="J1706" s="751">
        <v>0</v>
      </c>
    </row>
    <row r="1707" spans="1:10" ht="26.4">
      <c r="A1707" s="753" t="s">
        <v>84</v>
      </c>
      <c r="B1707" s="753" t="s">
        <v>239</v>
      </c>
      <c r="C1707" s="753" t="s">
        <v>265</v>
      </c>
      <c r="D1707" s="753" t="s">
        <v>1143</v>
      </c>
      <c r="E1707" s="757" t="s">
        <v>1144</v>
      </c>
      <c r="F1707" s="751">
        <v>500000</v>
      </c>
      <c r="G1707" s="751">
        <v>0</v>
      </c>
      <c r="H1707" s="751">
        <v>0</v>
      </c>
      <c r="I1707" s="751">
        <v>500000</v>
      </c>
      <c r="J1707" s="751">
        <v>0</v>
      </c>
    </row>
    <row r="1708" spans="1:10">
      <c r="A1708" s="753" t="s">
        <v>84</v>
      </c>
      <c r="B1708" s="753" t="s">
        <v>239</v>
      </c>
      <c r="C1708" s="753" t="s">
        <v>265</v>
      </c>
      <c r="D1708" s="753" t="s">
        <v>269</v>
      </c>
      <c r="E1708" s="757" t="s">
        <v>799</v>
      </c>
      <c r="F1708" s="751">
        <v>1500000</v>
      </c>
      <c r="G1708" s="751">
        <v>0</v>
      </c>
      <c r="H1708" s="751">
        <v>0</v>
      </c>
      <c r="I1708" s="751">
        <v>1500000</v>
      </c>
      <c r="J1708" s="751">
        <v>0</v>
      </c>
    </row>
    <row r="1709" spans="1:10">
      <c r="A1709" s="753" t="s">
        <v>84</v>
      </c>
      <c r="B1709" s="753" t="s">
        <v>239</v>
      </c>
      <c r="C1709" s="753" t="s">
        <v>495</v>
      </c>
      <c r="D1709" s="753"/>
      <c r="E1709" s="757" t="s">
        <v>496</v>
      </c>
      <c r="F1709" s="751">
        <v>756593352</v>
      </c>
      <c r="G1709" s="751">
        <v>0</v>
      </c>
      <c r="H1709" s="751">
        <v>361370000</v>
      </c>
      <c r="I1709" s="751">
        <v>395223352</v>
      </c>
      <c r="J1709" s="751">
        <v>0</v>
      </c>
    </row>
    <row r="1710" spans="1:10" ht="26.4">
      <c r="A1710" s="753" t="s">
        <v>84</v>
      </c>
      <c r="B1710" s="753" t="s">
        <v>239</v>
      </c>
      <c r="C1710" s="753" t="s">
        <v>495</v>
      </c>
      <c r="D1710" s="753" t="s">
        <v>45</v>
      </c>
      <c r="E1710" s="757" t="s">
        <v>473</v>
      </c>
      <c r="F1710" s="751">
        <v>25382802</v>
      </c>
      <c r="G1710" s="751">
        <v>0</v>
      </c>
      <c r="H1710" s="751">
        <v>0</v>
      </c>
      <c r="I1710" s="751">
        <v>25382802</v>
      </c>
      <c r="J1710" s="751">
        <v>0</v>
      </c>
    </row>
    <row r="1711" spans="1:10" ht="26.4">
      <c r="A1711" s="753" t="s">
        <v>84</v>
      </c>
      <c r="B1711" s="753" t="s">
        <v>239</v>
      </c>
      <c r="C1711" s="753" t="s">
        <v>495</v>
      </c>
      <c r="D1711" s="753" t="s">
        <v>835</v>
      </c>
      <c r="E1711" s="757" t="s">
        <v>2086</v>
      </c>
      <c r="F1711" s="751">
        <v>361370000</v>
      </c>
      <c r="G1711" s="751">
        <v>0</v>
      </c>
      <c r="H1711" s="751">
        <v>361370000</v>
      </c>
      <c r="I1711" s="751">
        <v>0</v>
      </c>
      <c r="J1711" s="751">
        <v>0</v>
      </c>
    </row>
    <row r="1712" spans="1:10" ht="26.4">
      <c r="A1712" s="753" t="s">
        <v>84</v>
      </c>
      <c r="B1712" s="753" t="s">
        <v>239</v>
      </c>
      <c r="C1712" s="753" t="s">
        <v>495</v>
      </c>
      <c r="D1712" s="753" t="s">
        <v>847</v>
      </c>
      <c r="E1712" s="757" t="s">
        <v>848</v>
      </c>
      <c r="F1712" s="751">
        <v>363000</v>
      </c>
      <c r="G1712" s="751">
        <v>0</v>
      </c>
      <c r="H1712" s="751">
        <v>0</v>
      </c>
      <c r="I1712" s="751">
        <v>363000</v>
      </c>
      <c r="J1712" s="751">
        <v>0</v>
      </c>
    </row>
    <row r="1713" spans="1:10" ht="66">
      <c r="A1713" s="753" t="s">
        <v>84</v>
      </c>
      <c r="B1713" s="753" t="s">
        <v>239</v>
      </c>
      <c r="C1713" s="753" t="s">
        <v>495</v>
      </c>
      <c r="D1713" s="753" t="s">
        <v>836</v>
      </c>
      <c r="E1713" s="757" t="s">
        <v>837</v>
      </c>
      <c r="F1713" s="751">
        <v>1479574</v>
      </c>
      <c r="G1713" s="751">
        <v>0</v>
      </c>
      <c r="H1713" s="751">
        <v>0</v>
      </c>
      <c r="I1713" s="751">
        <v>1479574</v>
      </c>
      <c r="J1713" s="751">
        <v>0</v>
      </c>
    </row>
    <row r="1714" spans="1:10" ht="39.6">
      <c r="A1714" s="753" t="s">
        <v>84</v>
      </c>
      <c r="B1714" s="753" t="s">
        <v>239</v>
      </c>
      <c r="C1714" s="753" t="s">
        <v>495</v>
      </c>
      <c r="D1714" s="753" t="s">
        <v>838</v>
      </c>
      <c r="E1714" s="757" t="s">
        <v>839</v>
      </c>
      <c r="F1714" s="751">
        <v>2216876</v>
      </c>
      <c r="G1714" s="751">
        <v>0</v>
      </c>
      <c r="H1714" s="751">
        <v>0</v>
      </c>
      <c r="I1714" s="751">
        <v>2216876</v>
      </c>
      <c r="J1714" s="751">
        <v>0</v>
      </c>
    </row>
    <row r="1715" spans="1:10" ht="52.8">
      <c r="A1715" s="753" t="s">
        <v>84</v>
      </c>
      <c r="B1715" s="753" t="s">
        <v>239</v>
      </c>
      <c r="C1715" s="753" t="s">
        <v>495</v>
      </c>
      <c r="D1715" s="753" t="s">
        <v>813</v>
      </c>
      <c r="E1715" s="757" t="s">
        <v>2081</v>
      </c>
      <c r="F1715" s="751">
        <v>14014680</v>
      </c>
      <c r="G1715" s="751">
        <v>0</v>
      </c>
      <c r="H1715" s="751">
        <v>0</v>
      </c>
      <c r="I1715" s="751">
        <v>14014680</v>
      </c>
      <c r="J1715" s="751">
        <v>0</v>
      </c>
    </row>
    <row r="1716" spans="1:10" ht="52.8">
      <c r="A1716" s="753" t="s">
        <v>84</v>
      </c>
      <c r="B1716" s="753" t="s">
        <v>239</v>
      </c>
      <c r="C1716" s="753" t="s">
        <v>495</v>
      </c>
      <c r="D1716" s="753" t="s">
        <v>46</v>
      </c>
      <c r="E1716" s="757" t="s">
        <v>2061</v>
      </c>
      <c r="F1716" s="751">
        <v>351766420</v>
      </c>
      <c r="G1716" s="751">
        <v>0</v>
      </c>
      <c r="H1716" s="751">
        <v>0</v>
      </c>
      <c r="I1716" s="751">
        <v>351766420</v>
      </c>
      <c r="J1716" s="751">
        <v>0</v>
      </c>
    </row>
    <row r="1717" spans="1:10">
      <c r="A1717" s="755" t="s">
        <v>85</v>
      </c>
      <c r="B1717" s="753"/>
      <c r="C1717" s="753"/>
      <c r="D1717" s="753"/>
      <c r="E1717" s="756" t="s">
        <v>973</v>
      </c>
      <c r="F1717" s="754">
        <v>1949030472792</v>
      </c>
      <c r="G1717" s="754">
        <v>1260000</v>
      </c>
      <c r="H1717" s="754">
        <v>449928662</v>
      </c>
      <c r="I1717" s="754">
        <v>249168387</v>
      </c>
      <c r="J1717" s="754">
        <v>1948330115743</v>
      </c>
    </row>
    <row r="1718" spans="1:10">
      <c r="A1718" s="753" t="s">
        <v>85</v>
      </c>
      <c r="B1718" s="753" t="s">
        <v>1219</v>
      </c>
      <c r="C1718" s="753"/>
      <c r="D1718" s="753"/>
      <c r="E1718" s="757" t="s">
        <v>1813</v>
      </c>
      <c r="F1718" s="751">
        <v>82313423777</v>
      </c>
      <c r="G1718" s="751">
        <v>0</v>
      </c>
      <c r="H1718" s="751">
        <v>449928662</v>
      </c>
      <c r="I1718" s="751">
        <v>231361400</v>
      </c>
      <c r="J1718" s="751">
        <v>81632133715</v>
      </c>
    </row>
    <row r="1719" spans="1:10">
      <c r="A1719" s="753" t="s">
        <v>85</v>
      </c>
      <c r="B1719" s="753" t="s">
        <v>1219</v>
      </c>
      <c r="C1719" s="753" t="s">
        <v>289</v>
      </c>
      <c r="D1719" s="753"/>
      <c r="E1719" s="757" t="s">
        <v>194</v>
      </c>
      <c r="F1719" s="751">
        <v>60913300</v>
      </c>
      <c r="G1719" s="751">
        <v>0</v>
      </c>
      <c r="H1719" s="751">
        <v>12784500</v>
      </c>
      <c r="I1719" s="751">
        <v>48128800</v>
      </c>
      <c r="J1719" s="751">
        <v>0</v>
      </c>
    </row>
    <row r="1720" spans="1:10" ht="52.8">
      <c r="A1720" s="753" t="s">
        <v>85</v>
      </c>
      <c r="B1720" s="753" t="s">
        <v>1219</v>
      </c>
      <c r="C1720" s="753" t="s">
        <v>289</v>
      </c>
      <c r="D1720" s="753" t="s">
        <v>482</v>
      </c>
      <c r="E1720" s="757" t="s">
        <v>2042</v>
      </c>
      <c r="F1720" s="751">
        <v>60913300</v>
      </c>
      <c r="G1720" s="751">
        <v>0</v>
      </c>
      <c r="H1720" s="751">
        <v>12784500</v>
      </c>
      <c r="I1720" s="751">
        <v>48128800</v>
      </c>
      <c r="J1720" s="751">
        <v>0</v>
      </c>
    </row>
    <row r="1721" spans="1:10">
      <c r="A1721" s="753" t="s">
        <v>85</v>
      </c>
      <c r="B1721" s="753" t="s">
        <v>1219</v>
      </c>
      <c r="C1721" s="753" t="s">
        <v>489</v>
      </c>
      <c r="D1721" s="753"/>
      <c r="E1721" s="757" t="s">
        <v>2043</v>
      </c>
      <c r="F1721" s="751">
        <v>61205100</v>
      </c>
      <c r="G1721" s="751">
        <v>0</v>
      </c>
      <c r="H1721" s="751">
        <v>12784500</v>
      </c>
      <c r="I1721" s="751">
        <v>48420600</v>
      </c>
      <c r="J1721" s="751">
        <v>0</v>
      </c>
    </row>
    <row r="1722" spans="1:10" ht="52.8">
      <c r="A1722" s="753" t="s">
        <v>85</v>
      </c>
      <c r="B1722" s="753" t="s">
        <v>1219</v>
      </c>
      <c r="C1722" s="753" t="s">
        <v>489</v>
      </c>
      <c r="D1722" s="753" t="s">
        <v>491</v>
      </c>
      <c r="E1722" s="757" t="s">
        <v>2044</v>
      </c>
      <c r="F1722" s="751">
        <v>61205100</v>
      </c>
      <c r="G1722" s="751">
        <v>0</v>
      </c>
      <c r="H1722" s="751">
        <v>12784500</v>
      </c>
      <c r="I1722" s="751">
        <v>48420600</v>
      </c>
      <c r="J1722" s="751">
        <v>0</v>
      </c>
    </row>
    <row r="1723" spans="1:10" ht="26.4">
      <c r="A1723" s="753" t="s">
        <v>85</v>
      </c>
      <c r="B1723" s="753" t="s">
        <v>1219</v>
      </c>
      <c r="C1723" s="753" t="s">
        <v>580</v>
      </c>
      <c r="D1723" s="753"/>
      <c r="E1723" s="757" t="s">
        <v>35</v>
      </c>
      <c r="F1723" s="751">
        <v>63075000</v>
      </c>
      <c r="G1723" s="751">
        <v>0</v>
      </c>
      <c r="H1723" s="751">
        <v>0</v>
      </c>
      <c r="I1723" s="751">
        <v>0</v>
      </c>
      <c r="J1723" s="751">
        <v>63075000</v>
      </c>
    </row>
    <row r="1724" spans="1:10" ht="52.8">
      <c r="A1724" s="753" t="s">
        <v>85</v>
      </c>
      <c r="B1724" s="753" t="s">
        <v>1219</v>
      </c>
      <c r="C1724" s="753" t="s">
        <v>580</v>
      </c>
      <c r="D1724" s="753" t="s">
        <v>1150</v>
      </c>
      <c r="E1724" s="757" t="s">
        <v>2137</v>
      </c>
      <c r="F1724" s="751">
        <v>63075000</v>
      </c>
      <c r="G1724" s="751">
        <v>0</v>
      </c>
      <c r="H1724" s="751">
        <v>0</v>
      </c>
      <c r="I1724" s="751">
        <v>0</v>
      </c>
      <c r="J1724" s="751">
        <v>63075000</v>
      </c>
    </row>
    <row r="1725" spans="1:10" ht="26.4">
      <c r="A1725" s="753" t="s">
        <v>85</v>
      </c>
      <c r="B1725" s="753" t="s">
        <v>1219</v>
      </c>
      <c r="C1725" s="753" t="s">
        <v>1156</v>
      </c>
      <c r="D1725" s="753"/>
      <c r="E1725" s="757" t="s">
        <v>2120</v>
      </c>
      <c r="F1725" s="751">
        <v>551460000</v>
      </c>
      <c r="G1725" s="751">
        <v>0</v>
      </c>
      <c r="H1725" s="751">
        <v>275730000</v>
      </c>
      <c r="I1725" s="751">
        <v>110292000</v>
      </c>
      <c r="J1725" s="751">
        <v>165438000</v>
      </c>
    </row>
    <row r="1726" spans="1:10">
      <c r="A1726" s="753" t="s">
        <v>85</v>
      </c>
      <c r="B1726" s="753" t="s">
        <v>1219</v>
      </c>
      <c r="C1726" s="753" t="s">
        <v>1156</v>
      </c>
      <c r="D1726" s="753" t="s">
        <v>1157</v>
      </c>
      <c r="E1726" s="757" t="s">
        <v>2144</v>
      </c>
      <c r="F1726" s="751">
        <v>551460000</v>
      </c>
      <c r="G1726" s="751">
        <v>0</v>
      </c>
      <c r="H1726" s="751">
        <v>275730000</v>
      </c>
      <c r="I1726" s="751">
        <v>110292000</v>
      </c>
      <c r="J1726" s="751">
        <v>165438000</v>
      </c>
    </row>
    <row r="1727" spans="1:10" ht="26.4">
      <c r="A1727" s="753" t="s">
        <v>85</v>
      </c>
      <c r="B1727" s="753" t="s">
        <v>1219</v>
      </c>
      <c r="C1727" s="753" t="s">
        <v>492</v>
      </c>
      <c r="D1727" s="753"/>
      <c r="E1727" s="757" t="s">
        <v>2078</v>
      </c>
      <c r="F1727" s="751">
        <v>49040000</v>
      </c>
      <c r="G1727" s="751">
        <v>0</v>
      </c>
      <c r="H1727" s="751">
        <v>0</v>
      </c>
      <c r="I1727" s="751">
        <v>24520000</v>
      </c>
      <c r="J1727" s="751">
        <v>24520000</v>
      </c>
    </row>
    <row r="1728" spans="1:10" ht="26.4">
      <c r="A1728" s="753" t="s">
        <v>85</v>
      </c>
      <c r="B1728" s="753" t="s">
        <v>1219</v>
      </c>
      <c r="C1728" s="753" t="s">
        <v>492</v>
      </c>
      <c r="D1728" s="753" t="s">
        <v>493</v>
      </c>
      <c r="E1728" s="757" t="s">
        <v>796</v>
      </c>
      <c r="F1728" s="751">
        <v>49040000</v>
      </c>
      <c r="G1728" s="751">
        <v>0</v>
      </c>
      <c r="H1728" s="751">
        <v>0</v>
      </c>
      <c r="I1728" s="751">
        <v>24520000</v>
      </c>
      <c r="J1728" s="751">
        <v>24520000</v>
      </c>
    </row>
    <row r="1729" spans="1:10">
      <c r="A1729" s="753" t="s">
        <v>85</v>
      </c>
      <c r="B1729" s="753" t="s">
        <v>1219</v>
      </c>
      <c r="C1729" s="753" t="s">
        <v>271</v>
      </c>
      <c r="D1729" s="753"/>
      <c r="E1729" s="757" t="s">
        <v>2066</v>
      </c>
      <c r="F1729" s="751">
        <v>5965864554</v>
      </c>
      <c r="G1729" s="751">
        <v>0</v>
      </c>
      <c r="H1729" s="751">
        <v>0</v>
      </c>
      <c r="I1729" s="751">
        <v>0</v>
      </c>
      <c r="J1729" s="751">
        <v>5965864554</v>
      </c>
    </row>
    <row r="1730" spans="1:10">
      <c r="A1730" s="753" t="s">
        <v>85</v>
      </c>
      <c r="B1730" s="753" t="s">
        <v>1219</v>
      </c>
      <c r="C1730" s="753" t="s">
        <v>271</v>
      </c>
      <c r="D1730" s="753" t="s">
        <v>850</v>
      </c>
      <c r="E1730" s="757" t="s">
        <v>851</v>
      </c>
      <c r="F1730" s="751">
        <v>217211554</v>
      </c>
      <c r="G1730" s="751">
        <v>0</v>
      </c>
      <c r="H1730" s="751">
        <v>0</v>
      </c>
      <c r="I1730" s="751">
        <v>0</v>
      </c>
      <c r="J1730" s="751">
        <v>217211554</v>
      </c>
    </row>
    <row r="1731" spans="1:10">
      <c r="A1731" s="753" t="s">
        <v>85</v>
      </c>
      <c r="B1731" s="753" t="s">
        <v>1219</v>
      </c>
      <c r="C1731" s="753" t="s">
        <v>271</v>
      </c>
      <c r="D1731" s="753" t="s">
        <v>815</v>
      </c>
      <c r="E1731" s="757" t="s">
        <v>816</v>
      </c>
      <c r="F1731" s="751">
        <v>5748653000</v>
      </c>
      <c r="G1731" s="751">
        <v>0</v>
      </c>
      <c r="H1731" s="751">
        <v>0</v>
      </c>
      <c r="I1731" s="751">
        <v>0</v>
      </c>
      <c r="J1731" s="751">
        <v>5748653000</v>
      </c>
    </row>
    <row r="1732" spans="1:10" ht="39.6">
      <c r="A1732" s="753" t="s">
        <v>85</v>
      </c>
      <c r="B1732" s="753" t="s">
        <v>1219</v>
      </c>
      <c r="C1732" s="753" t="s">
        <v>502</v>
      </c>
      <c r="D1732" s="753"/>
      <c r="E1732" s="757" t="s">
        <v>2052</v>
      </c>
      <c r="F1732" s="751">
        <v>374088000</v>
      </c>
      <c r="G1732" s="751">
        <v>0</v>
      </c>
      <c r="H1732" s="751">
        <v>0</v>
      </c>
      <c r="I1732" s="751">
        <v>0</v>
      </c>
      <c r="J1732" s="751">
        <v>374088000</v>
      </c>
    </row>
    <row r="1733" spans="1:10">
      <c r="A1733" s="753" t="s">
        <v>85</v>
      </c>
      <c r="B1733" s="753" t="s">
        <v>1219</v>
      </c>
      <c r="C1733" s="753" t="s">
        <v>502</v>
      </c>
      <c r="D1733" s="753" t="s">
        <v>1094</v>
      </c>
      <c r="E1733" s="757" t="s">
        <v>1095</v>
      </c>
      <c r="F1733" s="751">
        <v>16208000</v>
      </c>
      <c r="G1733" s="751">
        <v>0</v>
      </c>
      <c r="H1733" s="751">
        <v>0</v>
      </c>
      <c r="I1733" s="751">
        <v>0</v>
      </c>
      <c r="J1733" s="751">
        <v>16208000</v>
      </c>
    </row>
    <row r="1734" spans="1:10">
      <c r="A1734" s="753" t="s">
        <v>85</v>
      </c>
      <c r="B1734" s="753" t="s">
        <v>1219</v>
      </c>
      <c r="C1734" s="753" t="s">
        <v>502</v>
      </c>
      <c r="D1734" s="753" t="s">
        <v>817</v>
      </c>
      <c r="E1734" s="757" t="s">
        <v>818</v>
      </c>
      <c r="F1734" s="751">
        <v>357880000</v>
      </c>
      <c r="G1734" s="751">
        <v>0</v>
      </c>
      <c r="H1734" s="751">
        <v>0</v>
      </c>
      <c r="I1734" s="751">
        <v>0</v>
      </c>
      <c r="J1734" s="751">
        <v>357880000</v>
      </c>
    </row>
    <row r="1735" spans="1:10" ht="26.4">
      <c r="A1735" s="753" t="s">
        <v>85</v>
      </c>
      <c r="B1735" s="753" t="s">
        <v>1219</v>
      </c>
      <c r="C1735" s="753" t="s">
        <v>1203</v>
      </c>
      <c r="D1735" s="753"/>
      <c r="E1735" s="757" t="s">
        <v>2192</v>
      </c>
      <c r="F1735" s="751">
        <v>1900000</v>
      </c>
      <c r="G1735" s="751">
        <v>0</v>
      </c>
      <c r="H1735" s="751">
        <v>0</v>
      </c>
      <c r="I1735" s="751">
        <v>0</v>
      </c>
      <c r="J1735" s="751">
        <v>1900000</v>
      </c>
    </row>
    <row r="1736" spans="1:10" ht="26.4">
      <c r="A1736" s="753" t="s">
        <v>85</v>
      </c>
      <c r="B1736" s="753" t="s">
        <v>1219</v>
      </c>
      <c r="C1736" s="753" t="s">
        <v>1203</v>
      </c>
      <c r="D1736" s="753" t="s">
        <v>1204</v>
      </c>
      <c r="E1736" s="757" t="s">
        <v>2193</v>
      </c>
      <c r="F1736" s="751">
        <v>1100000</v>
      </c>
      <c r="G1736" s="751">
        <v>0</v>
      </c>
      <c r="H1736" s="751">
        <v>0</v>
      </c>
      <c r="I1736" s="751">
        <v>0</v>
      </c>
      <c r="J1736" s="751">
        <v>1100000</v>
      </c>
    </row>
    <row r="1737" spans="1:10">
      <c r="A1737" s="753" t="s">
        <v>85</v>
      </c>
      <c r="B1737" s="753" t="s">
        <v>1219</v>
      </c>
      <c r="C1737" s="753" t="s">
        <v>1203</v>
      </c>
      <c r="D1737" s="753" t="s">
        <v>1217</v>
      </c>
      <c r="E1737" s="757" t="s">
        <v>143</v>
      </c>
      <c r="F1737" s="751">
        <v>800000</v>
      </c>
      <c r="G1737" s="751">
        <v>0</v>
      </c>
      <c r="H1737" s="751">
        <v>0</v>
      </c>
      <c r="I1737" s="751">
        <v>0</v>
      </c>
      <c r="J1737" s="751">
        <v>800000</v>
      </c>
    </row>
    <row r="1738" spans="1:10" ht="26.4">
      <c r="A1738" s="753" t="s">
        <v>85</v>
      </c>
      <c r="B1738" s="753" t="s">
        <v>1219</v>
      </c>
      <c r="C1738" s="753" t="s">
        <v>511</v>
      </c>
      <c r="D1738" s="753"/>
      <c r="E1738" s="757" t="s">
        <v>2075</v>
      </c>
      <c r="F1738" s="751">
        <v>98500000</v>
      </c>
      <c r="G1738" s="751">
        <v>0</v>
      </c>
      <c r="H1738" s="751">
        <v>0</v>
      </c>
      <c r="I1738" s="751">
        <v>0</v>
      </c>
      <c r="J1738" s="751">
        <v>98500000</v>
      </c>
    </row>
    <row r="1739" spans="1:10" ht="26.4">
      <c r="A1739" s="753" t="s">
        <v>85</v>
      </c>
      <c r="B1739" s="753" t="s">
        <v>1219</v>
      </c>
      <c r="C1739" s="753" t="s">
        <v>511</v>
      </c>
      <c r="D1739" s="753" t="s">
        <v>2076</v>
      </c>
      <c r="E1739" s="757" t="s">
        <v>2077</v>
      </c>
      <c r="F1739" s="751">
        <v>21000000</v>
      </c>
      <c r="G1739" s="751">
        <v>0</v>
      </c>
      <c r="H1739" s="751">
        <v>0</v>
      </c>
      <c r="I1739" s="751">
        <v>0</v>
      </c>
      <c r="J1739" s="751">
        <v>21000000</v>
      </c>
    </row>
    <row r="1740" spans="1:10">
      <c r="A1740" s="753" t="s">
        <v>85</v>
      </c>
      <c r="B1740" s="753" t="s">
        <v>1219</v>
      </c>
      <c r="C1740" s="753" t="s">
        <v>511</v>
      </c>
      <c r="D1740" s="753" t="s">
        <v>36</v>
      </c>
      <c r="E1740" s="757" t="s">
        <v>849</v>
      </c>
      <c r="F1740" s="751">
        <v>77500000</v>
      </c>
      <c r="G1740" s="751">
        <v>0</v>
      </c>
      <c r="H1740" s="751">
        <v>0</v>
      </c>
      <c r="I1740" s="751">
        <v>0</v>
      </c>
      <c r="J1740" s="751">
        <v>77500000</v>
      </c>
    </row>
    <row r="1741" spans="1:10" ht="26.4">
      <c r="A1741" s="753" t="s">
        <v>85</v>
      </c>
      <c r="B1741" s="753" t="s">
        <v>1219</v>
      </c>
      <c r="C1741" s="753" t="s">
        <v>2857</v>
      </c>
      <c r="D1741" s="753"/>
      <c r="E1741" s="757" t="s">
        <v>2858</v>
      </c>
      <c r="F1741" s="751">
        <v>6000000</v>
      </c>
      <c r="G1741" s="751">
        <v>0</v>
      </c>
      <c r="H1741" s="751">
        <v>0</v>
      </c>
      <c r="I1741" s="751">
        <v>0</v>
      </c>
      <c r="J1741" s="751">
        <v>6000000</v>
      </c>
    </row>
    <row r="1742" spans="1:10" ht="26.4">
      <c r="A1742" s="753" t="s">
        <v>85</v>
      </c>
      <c r="B1742" s="753" t="s">
        <v>1219</v>
      </c>
      <c r="C1742" s="753" t="s">
        <v>2857</v>
      </c>
      <c r="D1742" s="753" t="s">
        <v>2861</v>
      </c>
      <c r="E1742" s="757" t="s">
        <v>2862</v>
      </c>
      <c r="F1742" s="751">
        <v>6000000</v>
      </c>
      <c r="G1742" s="751">
        <v>0</v>
      </c>
      <c r="H1742" s="751">
        <v>0</v>
      </c>
      <c r="I1742" s="751">
        <v>0</v>
      </c>
      <c r="J1742" s="751">
        <v>6000000</v>
      </c>
    </row>
    <row r="1743" spans="1:10">
      <c r="A1743" s="753" t="s">
        <v>85</v>
      </c>
      <c r="B1743" s="753" t="s">
        <v>1219</v>
      </c>
      <c r="C1743" s="753" t="s">
        <v>37</v>
      </c>
      <c r="D1743" s="753"/>
      <c r="E1743" s="757" t="s">
        <v>38</v>
      </c>
      <c r="F1743" s="751">
        <v>17656629995</v>
      </c>
      <c r="G1743" s="751">
        <v>0</v>
      </c>
      <c r="H1743" s="751">
        <v>0</v>
      </c>
      <c r="I1743" s="751">
        <v>0</v>
      </c>
      <c r="J1743" s="751">
        <v>17656629995</v>
      </c>
    </row>
    <row r="1744" spans="1:10" ht="26.4">
      <c r="A1744" s="753" t="s">
        <v>85</v>
      </c>
      <c r="B1744" s="753" t="s">
        <v>1219</v>
      </c>
      <c r="C1744" s="753" t="s">
        <v>37</v>
      </c>
      <c r="D1744" s="753" t="s">
        <v>48</v>
      </c>
      <c r="E1744" s="757" t="s">
        <v>2206</v>
      </c>
      <c r="F1744" s="751">
        <v>11760058912</v>
      </c>
      <c r="G1744" s="751">
        <v>0</v>
      </c>
      <c r="H1744" s="751">
        <v>0</v>
      </c>
      <c r="I1744" s="751">
        <v>0</v>
      </c>
      <c r="J1744" s="751">
        <v>11760058912</v>
      </c>
    </row>
    <row r="1745" spans="1:10" ht="26.4">
      <c r="A1745" s="753" t="s">
        <v>85</v>
      </c>
      <c r="B1745" s="753" t="s">
        <v>1219</v>
      </c>
      <c r="C1745" s="753" t="s">
        <v>37</v>
      </c>
      <c r="D1745" s="753" t="s">
        <v>1220</v>
      </c>
      <c r="E1745" s="757" t="s">
        <v>1221</v>
      </c>
      <c r="F1745" s="751">
        <v>2548595943</v>
      </c>
      <c r="G1745" s="751">
        <v>0</v>
      </c>
      <c r="H1745" s="751">
        <v>0</v>
      </c>
      <c r="I1745" s="751">
        <v>0</v>
      </c>
      <c r="J1745" s="751">
        <v>2548595943</v>
      </c>
    </row>
    <row r="1746" spans="1:10" ht="26.4">
      <c r="A1746" s="753" t="s">
        <v>85</v>
      </c>
      <c r="B1746" s="753" t="s">
        <v>1219</v>
      </c>
      <c r="C1746" s="753" t="s">
        <v>37</v>
      </c>
      <c r="D1746" s="753" t="s">
        <v>1222</v>
      </c>
      <c r="E1746" s="757" t="s">
        <v>2205</v>
      </c>
      <c r="F1746" s="751">
        <v>3220455140</v>
      </c>
      <c r="G1746" s="751">
        <v>0</v>
      </c>
      <c r="H1746" s="751">
        <v>0</v>
      </c>
      <c r="I1746" s="751">
        <v>0</v>
      </c>
      <c r="J1746" s="751">
        <v>3220455140</v>
      </c>
    </row>
    <row r="1747" spans="1:10">
      <c r="A1747" s="753" t="s">
        <v>85</v>
      </c>
      <c r="B1747" s="753" t="s">
        <v>1219</v>
      </c>
      <c r="C1747" s="753" t="s">
        <v>37</v>
      </c>
      <c r="D1747" s="753" t="s">
        <v>1218</v>
      </c>
      <c r="E1747" s="757" t="s">
        <v>143</v>
      </c>
      <c r="F1747" s="751">
        <v>127520000</v>
      </c>
      <c r="G1747" s="751">
        <v>0</v>
      </c>
      <c r="H1747" s="751">
        <v>0</v>
      </c>
      <c r="I1747" s="751">
        <v>0</v>
      </c>
      <c r="J1747" s="751">
        <v>127520000</v>
      </c>
    </row>
    <row r="1748" spans="1:10">
      <c r="A1748" s="753" t="s">
        <v>85</v>
      </c>
      <c r="B1748" s="753" t="s">
        <v>1219</v>
      </c>
      <c r="C1748" s="753" t="s">
        <v>265</v>
      </c>
      <c r="D1748" s="753"/>
      <c r="E1748" s="757" t="s">
        <v>266</v>
      </c>
      <c r="F1748" s="751">
        <v>3673901600</v>
      </c>
      <c r="G1748" s="751">
        <v>0</v>
      </c>
      <c r="H1748" s="751">
        <v>0</v>
      </c>
      <c r="I1748" s="751">
        <v>0</v>
      </c>
      <c r="J1748" s="751">
        <v>3673901600</v>
      </c>
    </row>
    <row r="1749" spans="1:10" ht="26.4">
      <c r="A1749" s="753" t="s">
        <v>85</v>
      </c>
      <c r="B1749" s="753" t="s">
        <v>1219</v>
      </c>
      <c r="C1749" s="753" t="s">
        <v>265</v>
      </c>
      <c r="D1749" s="753" t="s">
        <v>267</v>
      </c>
      <c r="E1749" s="757" t="s">
        <v>2058</v>
      </c>
      <c r="F1749" s="751">
        <v>2300000</v>
      </c>
      <c r="G1749" s="751">
        <v>0</v>
      </c>
      <c r="H1749" s="751">
        <v>0</v>
      </c>
      <c r="I1749" s="751">
        <v>0</v>
      </c>
      <c r="J1749" s="751">
        <v>2300000</v>
      </c>
    </row>
    <row r="1750" spans="1:10" ht="26.4">
      <c r="A1750" s="753" t="s">
        <v>85</v>
      </c>
      <c r="B1750" s="753" t="s">
        <v>1219</v>
      </c>
      <c r="C1750" s="753" t="s">
        <v>265</v>
      </c>
      <c r="D1750" s="753" t="s">
        <v>398</v>
      </c>
      <c r="E1750" s="757" t="s">
        <v>801</v>
      </c>
      <c r="F1750" s="751">
        <v>8700000</v>
      </c>
      <c r="G1750" s="751">
        <v>0</v>
      </c>
      <c r="H1750" s="751">
        <v>0</v>
      </c>
      <c r="I1750" s="751">
        <v>0</v>
      </c>
      <c r="J1750" s="751">
        <v>8700000</v>
      </c>
    </row>
    <row r="1751" spans="1:10" ht="39.6">
      <c r="A1751" s="753" t="s">
        <v>85</v>
      </c>
      <c r="B1751" s="753" t="s">
        <v>1219</v>
      </c>
      <c r="C1751" s="753" t="s">
        <v>265</v>
      </c>
      <c r="D1751" s="753" t="s">
        <v>268</v>
      </c>
      <c r="E1751" s="757" t="s">
        <v>2059</v>
      </c>
      <c r="F1751" s="751">
        <v>1053147000</v>
      </c>
      <c r="G1751" s="751">
        <v>0</v>
      </c>
      <c r="H1751" s="751">
        <v>0</v>
      </c>
      <c r="I1751" s="751">
        <v>0</v>
      </c>
      <c r="J1751" s="751">
        <v>1053147000</v>
      </c>
    </row>
    <row r="1752" spans="1:10" ht="26.4">
      <c r="A1752" s="753" t="s">
        <v>85</v>
      </c>
      <c r="B1752" s="753" t="s">
        <v>1219</v>
      </c>
      <c r="C1752" s="753" t="s">
        <v>265</v>
      </c>
      <c r="D1752" s="753" t="s">
        <v>1209</v>
      </c>
      <c r="E1752" s="757" t="s">
        <v>2191</v>
      </c>
      <c r="F1752" s="751">
        <v>1950000</v>
      </c>
      <c r="G1752" s="751">
        <v>0</v>
      </c>
      <c r="H1752" s="751">
        <v>0</v>
      </c>
      <c r="I1752" s="751">
        <v>0</v>
      </c>
      <c r="J1752" s="751">
        <v>1950000</v>
      </c>
    </row>
    <row r="1753" spans="1:10" ht="26.4">
      <c r="A1753" s="753" t="s">
        <v>85</v>
      </c>
      <c r="B1753" s="753" t="s">
        <v>1219</v>
      </c>
      <c r="C1753" s="753" t="s">
        <v>265</v>
      </c>
      <c r="D1753" s="753" t="s">
        <v>1141</v>
      </c>
      <c r="E1753" s="757" t="s">
        <v>1142</v>
      </c>
      <c r="F1753" s="751">
        <v>3000000</v>
      </c>
      <c r="G1753" s="751">
        <v>0</v>
      </c>
      <c r="H1753" s="751">
        <v>0</v>
      </c>
      <c r="I1753" s="751">
        <v>0</v>
      </c>
      <c r="J1753" s="751">
        <v>3000000</v>
      </c>
    </row>
    <row r="1754" spans="1:10" ht="26.4">
      <c r="A1754" s="753" t="s">
        <v>85</v>
      </c>
      <c r="B1754" s="753" t="s">
        <v>1219</v>
      </c>
      <c r="C1754" s="753" t="s">
        <v>265</v>
      </c>
      <c r="D1754" s="753" t="s">
        <v>1143</v>
      </c>
      <c r="E1754" s="757" t="s">
        <v>1144</v>
      </c>
      <c r="F1754" s="751">
        <v>37356000</v>
      </c>
      <c r="G1754" s="751">
        <v>0</v>
      </c>
      <c r="H1754" s="751">
        <v>0</v>
      </c>
      <c r="I1754" s="751">
        <v>0</v>
      </c>
      <c r="J1754" s="751">
        <v>37356000</v>
      </c>
    </row>
    <row r="1755" spans="1:10">
      <c r="A1755" s="753" t="s">
        <v>85</v>
      </c>
      <c r="B1755" s="753" t="s">
        <v>1219</v>
      </c>
      <c r="C1755" s="753" t="s">
        <v>265</v>
      </c>
      <c r="D1755" s="753" t="s">
        <v>269</v>
      </c>
      <c r="E1755" s="757" t="s">
        <v>799</v>
      </c>
      <c r="F1755" s="751">
        <v>2567448600</v>
      </c>
      <c r="G1755" s="751">
        <v>0</v>
      </c>
      <c r="H1755" s="751">
        <v>0</v>
      </c>
      <c r="I1755" s="751">
        <v>0</v>
      </c>
      <c r="J1755" s="751">
        <v>2567448600</v>
      </c>
    </row>
    <row r="1756" spans="1:10">
      <c r="A1756" s="753" t="s">
        <v>85</v>
      </c>
      <c r="B1756" s="753" t="s">
        <v>1219</v>
      </c>
      <c r="C1756" s="753" t="s">
        <v>274</v>
      </c>
      <c r="D1756" s="753"/>
      <c r="E1756" s="757" t="s">
        <v>275</v>
      </c>
      <c r="F1756" s="751">
        <v>24415000</v>
      </c>
      <c r="G1756" s="751">
        <v>0</v>
      </c>
      <c r="H1756" s="751">
        <v>0</v>
      </c>
      <c r="I1756" s="751">
        <v>0</v>
      </c>
      <c r="J1756" s="751">
        <v>24415000</v>
      </c>
    </row>
    <row r="1757" spans="1:10">
      <c r="A1757" s="753" t="s">
        <v>85</v>
      </c>
      <c r="B1757" s="753" t="s">
        <v>1219</v>
      </c>
      <c r="C1757" s="753" t="s">
        <v>274</v>
      </c>
      <c r="D1757" s="753" t="s">
        <v>1097</v>
      </c>
      <c r="E1757" s="757" t="s">
        <v>2060</v>
      </c>
      <c r="F1757" s="751">
        <v>24415000</v>
      </c>
      <c r="G1757" s="751">
        <v>0</v>
      </c>
      <c r="H1757" s="751">
        <v>0</v>
      </c>
      <c r="I1757" s="751">
        <v>0</v>
      </c>
      <c r="J1757" s="751">
        <v>24415000</v>
      </c>
    </row>
    <row r="1758" spans="1:10" ht="26.4">
      <c r="A1758" s="753" t="s">
        <v>85</v>
      </c>
      <c r="B1758" s="753" t="s">
        <v>1219</v>
      </c>
      <c r="C1758" s="753" t="s">
        <v>1224</v>
      </c>
      <c r="D1758" s="753"/>
      <c r="E1758" s="757" t="s">
        <v>2207</v>
      </c>
      <c r="F1758" s="751">
        <v>3968771800</v>
      </c>
      <c r="G1758" s="751">
        <v>0</v>
      </c>
      <c r="H1758" s="751">
        <v>0</v>
      </c>
      <c r="I1758" s="751">
        <v>0</v>
      </c>
      <c r="J1758" s="751">
        <v>3968771800</v>
      </c>
    </row>
    <row r="1759" spans="1:10">
      <c r="A1759" s="753" t="s">
        <v>85</v>
      </c>
      <c r="B1759" s="753" t="s">
        <v>1219</v>
      </c>
      <c r="C1759" s="753" t="s">
        <v>1224</v>
      </c>
      <c r="D1759" s="753" t="s">
        <v>1225</v>
      </c>
      <c r="E1759" s="757" t="s">
        <v>1226</v>
      </c>
      <c r="F1759" s="751">
        <v>3871551800</v>
      </c>
      <c r="G1759" s="751">
        <v>0</v>
      </c>
      <c r="H1759" s="751">
        <v>0</v>
      </c>
      <c r="I1759" s="751">
        <v>0</v>
      </c>
      <c r="J1759" s="751">
        <v>3871551800</v>
      </c>
    </row>
    <row r="1760" spans="1:10">
      <c r="A1760" s="753" t="s">
        <v>85</v>
      </c>
      <c r="B1760" s="753" t="s">
        <v>1219</v>
      </c>
      <c r="C1760" s="753" t="s">
        <v>1224</v>
      </c>
      <c r="D1760" s="753" t="s">
        <v>2208</v>
      </c>
      <c r="E1760" s="757" t="s">
        <v>143</v>
      </c>
      <c r="F1760" s="751">
        <v>97220000</v>
      </c>
      <c r="G1760" s="751">
        <v>0</v>
      </c>
      <c r="H1760" s="751">
        <v>0</v>
      </c>
      <c r="I1760" s="751">
        <v>0</v>
      </c>
      <c r="J1760" s="751">
        <v>97220000</v>
      </c>
    </row>
    <row r="1761" spans="1:10">
      <c r="A1761" s="753" t="s">
        <v>85</v>
      </c>
      <c r="B1761" s="753" t="s">
        <v>1219</v>
      </c>
      <c r="C1761" s="753" t="s">
        <v>507</v>
      </c>
      <c r="D1761" s="753"/>
      <c r="E1761" s="757" t="s">
        <v>2184</v>
      </c>
      <c r="F1761" s="751">
        <v>35815462700</v>
      </c>
      <c r="G1761" s="751">
        <v>0</v>
      </c>
      <c r="H1761" s="751">
        <v>0</v>
      </c>
      <c r="I1761" s="751">
        <v>0</v>
      </c>
      <c r="J1761" s="751">
        <v>35815462700</v>
      </c>
    </row>
    <row r="1762" spans="1:10">
      <c r="A1762" s="753" t="s">
        <v>85</v>
      </c>
      <c r="B1762" s="753" t="s">
        <v>1219</v>
      </c>
      <c r="C1762" s="753" t="s">
        <v>507</v>
      </c>
      <c r="D1762" s="753" t="s">
        <v>39</v>
      </c>
      <c r="E1762" s="757" t="s">
        <v>1226</v>
      </c>
      <c r="F1762" s="751">
        <v>32928547700</v>
      </c>
      <c r="G1762" s="751">
        <v>0</v>
      </c>
      <c r="H1762" s="751">
        <v>0</v>
      </c>
      <c r="I1762" s="751">
        <v>0</v>
      </c>
      <c r="J1762" s="751">
        <v>32928547700</v>
      </c>
    </row>
    <row r="1763" spans="1:10">
      <c r="A1763" s="753" t="s">
        <v>85</v>
      </c>
      <c r="B1763" s="753" t="s">
        <v>1219</v>
      </c>
      <c r="C1763" s="753" t="s">
        <v>507</v>
      </c>
      <c r="D1763" s="753" t="s">
        <v>508</v>
      </c>
      <c r="E1763" s="757" t="s">
        <v>143</v>
      </c>
      <c r="F1763" s="751">
        <v>2886915000</v>
      </c>
      <c r="G1763" s="751">
        <v>0</v>
      </c>
      <c r="H1763" s="751">
        <v>0</v>
      </c>
      <c r="I1763" s="751">
        <v>0</v>
      </c>
      <c r="J1763" s="751">
        <v>2886915000</v>
      </c>
    </row>
    <row r="1764" spans="1:10">
      <c r="A1764" s="753" t="s">
        <v>85</v>
      </c>
      <c r="B1764" s="753" t="s">
        <v>1219</v>
      </c>
      <c r="C1764" s="753" t="s">
        <v>495</v>
      </c>
      <c r="D1764" s="753"/>
      <c r="E1764" s="757" t="s">
        <v>496</v>
      </c>
      <c r="F1764" s="751">
        <v>13942196728</v>
      </c>
      <c r="G1764" s="751">
        <v>0</v>
      </c>
      <c r="H1764" s="751">
        <v>148629662</v>
      </c>
      <c r="I1764" s="751">
        <v>0</v>
      </c>
      <c r="J1764" s="751">
        <v>13793567066</v>
      </c>
    </row>
    <row r="1765" spans="1:10" ht="26.4">
      <c r="A1765" s="753" t="s">
        <v>85</v>
      </c>
      <c r="B1765" s="753" t="s">
        <v>1219</v>
      </c>
      <c r="C1765" s="753" t="s">
        <v>495</v>
      </c>
      <c r="D1765" s="753" t="s">
        <v>45</v>
      </c>
      <c r="E1765" s="757" t="s">
        <v>473</v>
      </c>
      <c r="F1765" s="751">
        <v>294532586</v>
      </c>
      <c r="G1765" s="751">
        <v>0</v>
      </c>
      <c r="H1765" s="751">
        <v>0</v>
      </c>
      <c r="I1765" s="751">
        <v>0</v>
      </c>
      <c r="J1765" s="751">
        <v>294532586</v>
      </c>
    </row>
    <row r="1766" spans="1:10" ht="26.4">
      <c r="A1766" s="753" t="s">
        <v>85</v>
      </c>
      <c r="B1766" s="753" t="s">
        <v>1219</v>
      </c>
      <c r="C1766" s="753" t="s">
        <v>495</v>
      </c>
      <c r="D1766" s="753" t="s">
        <v>835</v>
      </c>
      <c r="E1766" s="757" t="s">
        <v>2086</v>
      </c>
      <c r="F1766" s="751">
        <v>148616000</v>
      </c>
      <c r="G1766" s="751">
        <v>0</v>
      </c>
      <c r="H1766" s="751">
        <v>148616000</v>
      </c>
      <c r="I1766" s="751">
        <v>0</v>
      </c>
      <c r="J1766" s="751">
        <v>0</v>
      </c>
    </row>
    <row r="1767" spans="1:10" ht="66">
      <c r="A1767" s="753" t="s">
        <v>85</v>
      </c>
      <c r="B1767" s="753" t="s">
        <v>1219</v>
      </c>
      <c r="C1767" s="753" t="s">
        <v>495</v>
      </c>
      <c r="D1767" s="753" t="s">
        <v>836</v>
      </c>
      <c r="E1767" s="757" t="s">
        <v>837</v>
      </c>
      <c r="F1767" s="751">
        <v>6831</v>
      </c>
      <c r="G1767" s="751">
        <v>0</v>
      </c>
      <c r="H1767" s="751">
        <v>6831</v>
      </c>
      <c r="I1767" s="751">
        <v>0</v>
      </c>
      <c r="J1767" s="751">
        <v>0</v>
      </c>
    </row>
    <row r="1768" spans="1:10" ht="39.6">
      <c r="A1768" s="753" t="s">
        <v>85</v>
      </c>
      <c r="B1768" s="753" t="s">
        <v>1219</v>
      </c>
      <c r="C1768" s="753" t="s">
        <v>495</v>
      </c>
      <c r="D1768" s="753" t="s">
        <v>838</v>
      </c>
      <c r="E1768" s="757" t="s">
        <v>839</v>
      </c>
      <c r="F1768" s="751">
        <v>6831</v>
      </c>
      <c r="G1768" s="751">
        <v>0</v>
      </c>
      <c r="H1768" s="751">
        <v>6831</v>
      </c>
      <c r="I1768" s="751">
        <v>0</v>
      </c>
      <c r="J1768" s="751">
        <v>0</v>
      </c>
    </row>
    <row r="1769" spans="1:10" ht="52.8">
      <c r="A1769" s="753" t="s">
        <v>85</v>
      </c>
      <c r="B1769" s="753" t="s">
        <v>1219</v>
      </c>
      <c r="C1769" s="753" t="s">
        <v>495</v>
      </c>
      <c r="D1769" s="753" t="s">
        <v>46</v>
      </c>
      <c r="E1769" s="757" t="s">
        <v>2061</v>
      </c>
      <c r="F1769" s="751">
        <v>13499034480</v>
      </c>
      <c r="G1769" s="751">
        <v>0</v>
      </c>
      <c r="H1769" s="751">
        <v>0</v>
      </c>
      <c r="I1769" s="751">
        <v>0</v>
      </c>
      <c r="J1769" s="751">
        <v>13499034480</v>
      </c>
    </row>
    <row r="1770" spans="1:10">
      <c r="A1770" s="753" t="s">
        <v>85</v>
      </c>
      <c r="B1770" s="753" t="s">
        <v>1223</v>
      </c>
      <c r="C1770" s="753"/>
      <c r="D1770" s="753"/>
      <c r="E1770" s="757" t="s">
        <v>2209</v>
      </c>
      <c r="F1770" s="751">
        <v>190455000</v>
      </c>
      <c r="G1770" s="751">
        <v>0</v>
      </c>
      <c r="H1770" s="751">
        <v>0</v>
      </c>
      <c r="I1770" s="751">
        <v>0</v>
      </c>
      <c r="J1770" s="751">
        <v>190455000</v>
      </c>
    </row>
    <row r="1771" spans="1:10">
      <c r="A1771" s="753" t="s">
        <v>85</v>
      </c>
      <c r="B1771" s="753" t="s">
        <v>1223</v>
      </c>
      <c r="C1771" s="753" t="s">
        <v>265</v>
      </c>
      <c r="D1771" s="753"/>
      <c r="E1771" s="757" t="s">
        <v>266</v>
      </c>
      <c r="F1771" s="751">
        <v>187155000</v>
      </c>
      <c r="G1771" s="751">
        <v>0</v>
      </c>
      <c r="H1771" s="751">
        <v>0</v>
      </c>
      <c r="I1771" s="751">
        <v>0</v>
      </c>
      <c r="J1771" s="751">
        <v>187155000</v>
      </c>
    </row>
    <row r="1772" spans="1:10" ht="39.6">
      <c r="A1772" s="753" t="s">
        <v>85</v>
      </c>
      <c r="B1772" s="753" t="s">
        <v>1223</v>
      </c>
      <c r="C1772" s="753" t="s">
        <v>265</v>
      </c>
      <c r="D1772" s="753" t="s">
        <v>268</v>
      </c>
      <c r="E1772" s="757" t="s">
        <v>2059</v>
      </c>
      <c r="F1772" s="751">
        <v>108480000</v>
      </c>
      <c r="G1772" s="751">
        <v>0</v>
      </c>
      <c r="H1772" s="751">
        <v>0</v>
      </c>
      <c r="I1772" s="751">
        <v>0</v>
      </c>
      <c r="J1772" s="751">
        <v>108480000</v>
      </c>
    </row>
    <row r="1773" spans="1:10" ht="26.4">
      <c r="A1773" s="753" t="s">
        <v>85</v>
      </c>
      <c r="B1773" s="753" t="s">
        <v>1223</v>
      </c>
      <c r="C1773" s="753" t="s">
        <v>265</v>
      </c>
      <c r="D1773" s="753" t="s">
        <v>1143</v>
      </c>
      <c r="E1773" s="757" t="s">
        <v>1144</v>
      </c>
      <c r="F1773" s="751">
        <v>1600000</v>
      </c>
      <c r="G1773" s="751">
        <v>0</v>
      </c>
      <c r="H1773" s="751">
        <v>0</v>
      </c>
      <c r="I1773" s="751">
        <v>0</v>
      </c>
      <c r="J1773" s="751">
        <v>1600000</v>
      </c>
    </row>
    <row r="1774" spans="1:10">
      <c r="A1774" s="753" t="s">
        <v>85</v>
      </c>
      <c r="B1774" s="753" t="s">
        <v>1223</v>
      </c>
      <c r="C1774" s="753" t="s">
        <v>265</v>
      </c>
      <c r="D1774" s="753" t="s">
        <v>269</v>
      </c>
      <c r="E1774" s="757" t="s">
        <v>799</v>
      </c>
      <c r="F1774" s="751">
        <v>77075000</v>
      </c>
      <c r="G1774" s="751">
        <v>0</v>
      </c>
      <c r="H1774" s="751">
        <v>0</v>
      </c>
      <c r="I1774" s="751">
        <v>0</v>
      </c>
      <c r="J1774" s="751">
        <v>77075000</v>
      </c>
    </row>
    <row r="1775" spans="1:10">
      <c r="A1775" s="753" t="s">
        <v>85</v>
      </c>
      <c r="B1775" s="753" t="s">
        <v>1223</v>
      </c>
      <c r="C1775" s="753" t="s">
        <v>274</v>
      </c>
      <c r="D1775" s="753"/>
      <c r="E1775" s="757" t="s">
        <v>275</v>
      </c>
      <c r="F1775" s="751">
        <v>3300000</v>
      </c>
      <c r="G1775" s="751">
        <v>0</v>
      </c>
      <c r="H1775" s="751">
        <v>0</v>
      </c>
      <c r="I1775" s="751">
        <v>0</v>
      </c>
      <c r="J1775" s="751">
        <v>3300000</v>
      </c>
    </row>
    <row r="1776" spans="1:10">
      <c r="A1776" s="753" t="s">
        <v>85</v>
      </c>
      <c r="B1776" s="753" t="s">
        <v>1223</v>
      </c>
      <c r="C1776" s="753" t="s">
        <v>274</v>
      </c>
      <c r="D1776" s="753" t="s">
        <v>1097</v>
      </c>
      <c r="E1776" s="757" t="s">
        <v>2060</v>
      </c>
      <c r="F1776" s="751">
        <v>3300000</v>
      </c>
      <c r="G1776" s="751">
        <v>0</v>
      </c>
      <c r="H1776" s="751">
        <v>0</v>
      </c>
      <c r="I1776" s="751">
        <v>0</v>
      </c>
      <c r="J1776" s="751">
        <v>3300000</v>
      </c>
    </row>
    <row r="1777" spans="1:10">
      <c r="A1777" s="753" t="s">
        <v>85</v>
      </c>
      <c r="B1777" s="753" t="s">
        <v>1227</v>
      </c>
      <c r="C1777" s="753"/>
      <c r="D1777" s="753"/>
      <c r="E1777" s="757" t="s">
        <v>2166</v>
      </c>
      <c r="F1777" s="751">
        <v>2000000</v>
      </c>
      <c r="G1777" s="751">
        <v>0</v>
      </c>
      <c r="H1777" s="751">
        <v>0</v>
      </c>
      <c r="I1777" s="751">
        <v>600000</v>
      </c>
      <c r="J1777" s="751">
        <v>1400000</v>
      </c>
    </row>
    <row r="1778" spans="1:10" ht="26.4">
      <c r="A1778" s="753" t="s">
        <v>85</v>
      </c>
      <c r="B1778" s="753" t="s">
        <v>1227</v>
      </c>
      <c r="C1778" s="753" t="s">
        <v>505</v>
      </c>
      <c r="D1778" s="753"/>
      <c r="E1778" s="757" t="s">
        <v>506</v>
      </c>
      <c r="F1778" s="751">
        <v>2000000</v>
      </c>
      <c r="G1778" s="751">
        <v>0</v>
      </c>
      <c r="H1778" s="751">
        <v>0</v>
      </c>
      <c r="I1778" s="751">
        <v>600000</v>
      </c>
      <c r="J1778" s="751">
        <v>1400000</v>
      </c>
    </row>
    <row r="1779" spans="1:10">
      <c r="A1779" s="753" t="s">
        <v>85</v>
      </c>
      <c r="B1779" s="753" t="s">
        <v>1227</v>
      </c>
      <c r="C1779" s="753" t="s">
        <v>505</v>
      </c>
      <c r="D1779" s="753" t="s">
        <v>831</v>
      </c>
      <c r="E1779" s="757" t="s">
        <v>832</v>
      </c>
      <c r="F1779" s="751">
        <v>2000000</v>
      </c>
      <c r="G1779" s="751">
        <v>0</v>
      </c>
      <c r="H1779" s="751">
        <v>0</v>
      </c>
      <c r="I1779" s="751">
        <v>600000</v>
      </c>
      <c r="J1779" s="751">
        <v>1400000</v>
      </c>
    </row>
    <row r="1780" spans="1:10">
      <c r="A1780" s="753" t="s">
        <v>85</v>
      </c>
      <c r="B1780" s="753" t="s">
        <v>1228</v>
      </c>
      <c r="C1780" s="753"/>
      <c r="D1780" s="753"/>
      <c r="E1780" s="757" t="s">
        <v>2167</v>
      </c>
      <c r="F1780" s="751">
        <v>50795843294</v>
      </c>
      <c r="G1780" s="751">
        <v>0</v>
      </c>
      <c r="H1780" s="751">
        <v>0</v>
      </c>
      <c r="I1780" s="751">
        <v>0</v>
      </c>
      <c r="J1780" s="751">
        <v>50795843294</v>
      </c>
    </row>
    <row r="1781" spans="1:10">
      <c r="A1781" s="753" t="s">
        <v>85</v>
      </c>
      <c r="B1781" s="753" t="s">
        <v>1228</v>
      </c>
      <c r="C1781" s="753" t="s">
        <v>576</v>
      </c>
      <c r="D1781" s="753"/>
      <c r="E1781" s="757" t="s">
        <v>190</v>
      </c>
      <c r="F1781" s="751">
        <v>50795843294</v>
      </c>
      <c r="G1781" s="751">
        <v>0</v>
      </c>
      <c r="H1781" s="751">
        <v>0</v>
      </c>
      <c r="I1781" s="751">
        <v>0</v>
      </c>
      <c r="J1781" s="751">
        <v>50795843294</v>
      </c>
    </row>
    <row r="1782" spans="1:10">
      <c r="A1782" s="753" t="s">
        <v>85</v>
      </c>
      <c r="B1782" s="753" t="s">
        <v>1228</v>
      </c>
      <c r="C1782" s="753" t="s">
        <v>576</v>
      </c>
      <c r="D1782" s="753" t="s">
        <v>577</v>
      </c>
      <c r="E1782" s="757" t="s">
        <v>2183</v>
      </c>
      <c r="F1782" s="751">
        <v>50795843294</v>
      </c>
      <c r="G1782" s="751">
        <v>0</v>
      </c>
      <c r="H1782" s="751">
        <v>0</v>
      </c>
      <c r="I1782" s="751">
        <v>0</v>
      </c>
      <c r="J1782" s="751">
        <v>50795843294</v>
      </c>
    </row>
    <row r="1783" spans="1:10" ht="26.4">
      <c r="A1783" s="753" t="s">
        <v>85</v>
      </c>
      <c r="B1783" s="753" t="s">
        <v>47</v>
      </c>
      <c r="C1783" s="753"/>
      <c r="D1783" s="753"/>
      <c r="E1783" s="757" t="s">
        <v>232</v>
      </c>
      <c r="F1783" s="751">
        <v>1815710011634</v>
      </c>
      <c r="G1783" s="751">
        <v>0</v>
      </c>
      <c r="H1783" s="751">
        <v>0</v>
      </c>
      <c r="I1783" s="751">
        <v>0</v>
      </c>
      <c r="J1783" s="751">
        <v>1815710011634</v>
      </c>
    </row>
    <row r="1784" spans="1:10" ht="26.4">
      <c r="A1784" s="753" t="s">
        <v>85</v>
      </c>
      <c r="B1784" s="753" t="s">
        <v>47</v>
      </c>
      <c r="C1784" s="753" t="s">
        <v>579</v>
      </c>
      <c r="D1784" s="753"/>
      <c r="E1784" s="757" t="s">
        <v>2174</v>
      </c>
      <c r="F1784" s="751">
        <v>323061672598</v>
      </c>
      <c r="G1784" s="751">
        <v>0</v>
      </c>
      <c r="H1784" s="751">
        <v>0</v>
      </c>
      <c r="I1784" s="751">
        <v>0</v>
      </c>
      <c r="J1784" s="751">
        <v>323061672598</v>
      </c>
    </row>
    <row r="1785" spans="1:10" ht="52.8">
      <c r="A1785" s="753" t="s">
        <v>85</v>
      </c>
      <c r="B1785" s="753" t="s">
        <v>47</v>
      </c>
      <c r="C1785" s="753" t="s">
        <v>579</v>
      </c>
      <c r="D1785" s="753" t="s">
        <v>2175</v>
      </c>
      <c r="E1785" s="757" t="s">
        <v>2176</v>
      </c>
      <c r="F1785" s="751">
        <v>282608690071</v>
      </c>
      <c r="G1785" s="751">
        <v>0</v>
      </c>
      <c r="H1785" s="751">
        <v>0</v>
      </c>
      <c r="I1785" s="751">
        <v>0</v>
      </c>
      <c r="J1785" s="751">
        <v>282608690071</v>
      </c>
    </row>
    <row r="1786" spans="1:10" ht="52.8">
      <c r="A1786" s="753" t="s">
        <v>85</v>
      </c>
      <c r="B1786" s="753" t="s">
        <v>47</v>
      </c>
      <c r="C1786" s="753" t="s">
        <v>579</v>
      </c>
      <c r="D1786" s="753" t="s">
        <v>2203</v>
      </c>
      <c r="E1786" s="757" t="s">
        <v>2204</v>
      </c>
      <c r="F1786" s="751">
        <v>8111474684</v>
      </c>
      <c r="G1786" s="751">
        <v>0</v>
      </c>
      <c r="H1786" s="751">
        <v>0</v>
      </c>
      <c r="I1786" s="751">
        <v>0</v>
      </c>
      <c r="J1786" s="751">
        <v>8111474684</v>
      </c>
    </row>
    <row r="1787" spans="1:10" ht="79.2">
      <c r="A1787" s="753" t="s">
        <v>85</v>
      </c>
      <c r="B1787" s="753" t="s">
        <v>47</v>
      </c>
      <c r="C1787" s="753" t="s">
        <v>579</v>
      </c>
      <c r="D1787" s="753" t="s">
        <v>2178</v>
      </c>
      <c r="E1787" s="757" t="s">
        <v>2697</v>
      </c>
      <c r="F1787" s="751">
        <v>16023684969</v>
      </c>
      <c r="G1787" s="751">
        <v>0</v>
      </c>
      <c r="H1787" s="751">
        <v>0</v>
      </c>
      <c r="I1787" s="751">
        <v>0</v>
      </c>
      <c r="J1787" s="751">
        <v>16023684969</v>
      </c>
    </row>
    <row r="1788" spans="1:10" ht="52.8">
      <c r="A1788" s="753" t="s">
        <v>85</v>
      </c>
      <c r="B1788" s="753" t="s">
        <v>47</v>
      </c>
      <c r="C1788" s="753" t="s">
        <v>579</v>
      </c>
      <c r="D1788" s="753" t="s">
        <v>2180</v>
      </c>
      <c r="E1788" s="757" t="s">
        <v>2181</v>
      </c>
      <c r="F1788" s="751">
        <v>12647541911</v>
      </c>
      <c r="G1788" s="751">
        <v>0</v>
      </c>
      <c r="H1788" s="751">
        <v>0</v>
      </c>
      <c r="I1788" s="751">
        <v>0</v>
      </c>
      <c r="J1788" s="751">
        <v>12647541911</v>
      </c>
    </row>
    <row r="1789" spans="1:10" ht="26.4">
      <c r="A1789" s="753" t="s">
        <v>85</v>
      </c>
      <c r="B1789" s="753" t="s">
        <v>47</v>
      </c>
      <c r="C1789" s="753" t="s">
        <v>579</v>
      </c>
      <c r="D1789" s="753" t="s">
        <v>2182</v>
      </c>
      <c r="E1789" s="757" t="s">
        <v>945</v>
      </c>
      <c r="F1789" s="751">
        <v>3670280963</v>
      </c>
      <c r="G1789" s="751">
        <v>0</v>
      </c>
      <c r="H1789" s="751">
        <v>0</v>
      </c>
      <c r="I1789" s="751">
        <v>0</v>
      </c>
      <c r="J1789" s="751">
        <v>3670280963</v>
      </c>
    </row>
    <row r="1790" spans="1:10">
      <c r="A1790" s="753" t="s">
        <v>85</v>
      </c>
      <c r="B1790" s="753" t="s">
        <v>47</v>
      </c>
      <c r="C1790" s="753" t="s">
        <v>576</v>
      </c>
      <c r="D1790" s="753"/>
      <c r="E1790" s="757" t="s">
        <v>190</v>
      </c>
      <c r="F1790" s="751">
        <v>339945000</v>
      </c>
      <c r="G1790" s="751">
        <v>0</v>
      </c>
      <c r="H1790" s="751">
        <v>0</v>
      </c>
      <c r="I1790" s="751">
        <v>0</v>
      </c>
      <c r="J1790" s="751">
        <v>339945000</v>
      </c>
    </row>
    <row r="1791" spans="1:10">
      <c r="A1791" s="753" t="s">
        <v>85</v>
      </c>
      <c r="B1791" s="753" t="s">
        <v>47</v>
      </c>
      <c r="C1791" s="753" t="s">
        <v>576</v>
      </c>
      <c r="D1791" s="753" t="s">
        <v>577</v>
      </c>
      <c r="E1791" s="757" t="s">
        <v>2183</v>
      </c>
      <c r="F1791" s="751">
        <v>339945000</v>
      </c>
      <c r="G1791" s="751">
        <v>0</v>
      </c>
      <c r="H1791" s="751">
        <v>0</v>
      </c>
      <c r="I1791" s="751">
        <v>0</v>
      </c>
      <c r="J1791" s="751">
        <v>339945000</v>
      </c>
    </row>
    <row r="1792" spans="1:10">
      <c r="A1792" s="753" t="s">
        <v>85</v>
      </c>
      <c r="B1792" s="753" t="s">
        <v>47</v>
      </c>
      <c r="C1792" s="753" t="s">
        <v>507</v>
      </c>
      <c r="D1792" s="753"/>
      <c r="E1792" s="757" t="s">
        <v>2184</v>
      </c>
      <c r="F1792" s="751">
        <v>9432959000</v>
      </c>
      <c r="G1792" s="751">
        <v>0</v>
      </c>
      <c r="H1792" s="751">
        <v>0</v>
      </c>
      <c r="I1792" s="751">
        <v>0</v>
      </c>
      <c r="J1792" s="751">
        <v>9432959000</v>
      </c>
    </row>
    <row r="1793" spans="1:10">
      <c r="A1793" s="753" t="s">
        <v>85</v>
      </c>
      <c r="B1793" s="753" t="s">
        <v>47</v>
      </c>
      <c r="C1793" s="753" t="s">
        <v>507</v>
      </c>
      <c r="D1793" s="753" t="s">
        <v>39</v>
      </c>
      <c r="E1793" s="757" t="s">
        <v>1226</v>
      </c>
      <c r="F1793" s="751">
        <v>9432959000</v>
      </c>
      <c r="G1793" s="751">
        <v>0</v>
      </c>
      <c r="H1793" s="751">
        <v>0</v>
      </c>
      <c r="I1793" s="751">
        <v>0</v>
      </c>
      <c r="J1793" s="751">
        <v>9432959000</v>
      </c>
    </row>
    <row r="1794" spans="1:10" ht="26.4">
      <c r="A1794" s="753" t="s">
        <v>85</v>
      </c>
      <c r="B1794" s="753" t="s">
        <v>47</v>
      </c>
      <c r="C1794" s="753" t="s">
        <v>40</v>
      </c>
      <c r="D1794" s="753"/>
      <c r="E1794" s="757" t="s">
        <v>478</v>
      </c>
      <c r="F1794" s="751">
        <v>1181246274061</v>
      </c>
      <c r="G1794" s="751">
        <v>0</v>
      </c>
      <c r="H1794" s="751">
        <v>0</v>
      </c>
      <c r="I1794" s="751">
        <v>0</v>
      </c>
      <c r="J1794" s="751">
        <v>1181246274061</v>
      </c>
    </row>
    <row r="1795" spans="1:10">
      <c r="A1795" s="753" t="s">
        <v>85</v>
      </c>
      <c r="B1795" s="753" t="s">
        <v>47</v>
      </c>
      <c r="C1795" s="753" t="s">
        <v>40</v>
      </c>
      <c r="D1795" s="753" t="s">
        <v>41</v>
      </c>
      <c r="E1795" s="757" t="s">
        <v>699</v>
      </c>
      <c r="F1795" s="751">
        <v>589698940991</v>
      </c>
      <c r="G1795" s="751">
        <v>0</v>
      </c>
      <c r="H1795" s="751">
        <v>0</v>
      </c>
      <c r="I1795" s="751">
        <v>0</v>
      </c>
      <c r="J1795" s="751">
        <v>589698940991</v>
      </c>
    </row>
    <row r="1796" spans="1:10" ht="26.4">
      <c r="A1796" s="753" t="s">
        <v>85</v>
      </c>
      <c r="B1796" s="753" t="s">
        <v>47</v>
      </c>
      <c r="C1796" s="753" t="s">
        <v>40</v>
      </c>
      <c r="D1796" s="753" t="s">
        <v>42</v>
      </c>
      <c r="E1796" s="757" t="s">
        <v>2185</v>
      </c>
      <c r="F1796" s="751">
        <v>591547333070</v>
      </c>
      <c r="G1796" s="751">
        <v>0</v>
      </c>
      <c r="H1796" s="751">
        <v>0</v>
      </c>
      <c r="I1796" s="751">
        <v>0</v>
      </c>
      <c r="J1796" s="751">
        <v>591547333070</v>
      </c>
    </row>
    <row r="1797" spans="1:10">
      <c r="A1797" s="753" t="s">
        <v>85</v>
      </c>
      <c r="B1797" s="753" t="s">
        <v>47</v>
      </c>
      <c r="C1797" s="753" t="s">
        <v>43</v>
      </c>
      <c r="D1797" s="753"/>
      <c r="E1797" s="757" t="s">
        <v>2186</v>
      </c>
      <c r="F1797" s="751">
        <v>301541771975</v>
      </c>
      <c r="G1797" s="751">
        <v>0</v>
      </c>
      <c r="H1797" s="751">
        <v>0</v>
      </c>
      <c r="I1797" s="751">
        <v>0</v>
      </c>
      <c r="J1797" s="751">
        <v>301541771975</v>
      </c>
    </row>
    <row r="1798" spans="1:10">
      <c r="A1798" s="753" t="s">
        <v>85</v>
      </c>
      <c r="B1798" s="753" t="s">
        <v>47</v>
      </c>
      <c r="C1798" s="753" t="s">
        <v>43</v>
      </c>
      <c r="D1798" s="753" t="s">
        <v>44</v>
      </c>
      <c r="E1798" s="757" t="s">
        <v>2186</v>
      </c>
      <c r="F1798" s="751">
        <v>301541771975</v>
      </c>
      <c r="G1798" s="751">
        <v>0</v>
      </c>
      <c r="H1798" s="751">
        <v>0</v>
      </c>
      <c r="I1798" s="751">
        <v>0</v>
      </c>
      <c r="J1798" s="751">
        <v>301541771975</v>
      </c>
    </row>
    <row r="1799" spans="1:10">
      <c r="A1799" s="753" t="s">
        <v>85</v>
      </c>
      <c r="B1799" s="753" t="s">
        <v>47</v>
      </c>
      <c r="C1799" s="753" t="s">
        <v>495</v>
      </c>
      <c r="D1799" s="753"/>
      <c r="E1799" s="757" t="s">
        <v>496</v>
      </c>
      <c r="F1799" s="751">
        <v>87389000</v>
      </c>
      <c r="G1799" s="751">
        <v>0</v>
      </c>
      <c r="H1799" s="751">
        <v>0</v>
      </c>
      <c r="I1799" s="751">
        <v>0</v>
      </c>
      <c r="J1799" s="751">
        <v>87389000</v>
      </c>
    </row>
    <row r="1800" spans="1:10" ht="26.4">
      <c r="A1800" s="753" t="s">
        <v>85</v>
      </c>
      <c r="B1800" s="753" t="s">
        <v>47</v>
      </c>
      <c r="C1800" s="753" t="s">
        <v>495</v>
      </c>
      <c r="D1800" s="753" t="s">
        <v>45</v>
      </c>
      <c r="E1800" s="757" t="s">
        <v>473</v>
      </c>
      <c r="F1800" s="751">
        <v>7056000</v>
      </c>
      <c r="G1800" s="751">
        <v>0</v>
      </c>
      <c r="H1800" s="751">
        <v>0</v>
      </c>
      <c r="I1800" s="751">
        <v>0</v>
      </c>
      <c r="J1800" s="751">
        <v>7056000</v>
      </c>
    </row>
    <row r="1801" spans="1:10" ht="52.8">
      <c r="A1801" s="753" t="s">
        <v>85</v>
      </c>
      <c r="B1801" s="753" t="s">
        <v>47</v>
      </c>
      <c r="C1801" s="753" t="s">
        <v>495</v>
      </c>
      <c r="D1801" s="753" t="s">
        <v>46</v>
      </c>
      <c r="E1801" s="757" t="s">
        <v>2061</v>
      </c>
      <c r="F1801" s="751">
        <v>80333000</v>
      </c>
      <c r="G1801" s="751">
        <v>0</v>
      </c>
      <c r="H1801" s="751">
        <v>0</v>
      </c>
      <c r="I1801" s="751">
        <v>0</v>
      </c>
      <c r="J1801" s="751">
        <v>80333000</v>
      </c>
    </row>
    <row r="1802" spans="1:10">
      <c r="A1802" s="753" t="s">
        <v>85</v>
      </c>
      <c r="B1802" s="753" t="s">
        <v>1229</v>
      </c>
      <c r="C1802" s="753"/>
      <c r="D1802" s="753"/>
      <c r="E1802" s="757" t="s">
        <v>177</v>
      </c>
      <c r="F1802" s="751">
        <v>18739087</v>
      </c>
      <c r="G1802" s="751">
        <v>1260000</v>
      </c>
      <c r="H1802" s="751">
        <v>0</v>
      </c>
      <c r="I1802" s="751">
        <v>17206987</v>
      </c>
      <c r="J1802" s="751">
        <v>272100</v>
      </c>
    </row>
    <row r="1803" spans="1:10">
      <c r="A1803" s="753" t="s">
        <v>85</v>
      </c>
      <c r="B1803" s="753" t="s">
        <v>1229</v>
      </c>
      <c r="C1803" s="753" t="s">
        <v>289</v>
      </c>
      <c r="D1803" s="753"/>
      <c r="E1803" s="757" t="s">
        <v>194</v>
      </c>
      <c r="F1803" s="751">
        <v>7065385</v>
      </c>
      <c r="G1803" s="751">
        <v>0</v>
      </c>
      <c r="H1803" s="751">
        <v>0</v>
      </c>
      <c r="I1803" s="751">
        <v>7065385</v>
      </c>
      <c r="J1803" s="751">
        <v>0</v>
      </c>
    </row>
    <row r="1804" spans="1:10" ht="52.8">
      <c r="A1804" s="753" t="s">
        <v>85</v>
      </c>
      <c r="B1804" s="753" t="s">
        <v>1229</v>
      </c>
      <c r="C1804" s="753" t="s">
        <v>289</v>
      </c>
      <c r="D1804" s="753" t="s">
        <v>482</v>
      </c>
      <c r="E1804" s="757" t="s">
        <v>2042</v>
      </c>
      <c r="F1804" s="751">
        <v>7065385</v>
      </c>
      <c r="G1804" s="751">
        <v>0</v>
      </c>
      <c r="H1804" s="751">
        <v>0</v>
      </c>
      <c r="I1804" s="751">
        <v>7065385</v>
      </c>
      <c r="J1804" s="751">
        <v>0</v>
      </c>
    </row>
    <row r="1805" spans="1:10">
      <c r="A1805" s="753" t="s">
        <v>85</v>
      </c>
      <c r="B1805" s="753" t="s">
        <v>1229</v>
      </c>
      <c r="C1805" s="753" t="s">
        <v>489</v>
      </c>
      <c r="D1805" s="753"/>
      <c r="E1805" s="757" t="s">
        <v>2043</v>
      </c>
      <c r="F1805" s="751">
        <v>9639700</v>
      </c>
      <c r="G1805" s="751">
        <v>0</v>
      </c>
      <c r="H1805" s="751">
        <v>0</v>
      </c>
      <c r="I1805" s="751">
        <v>9639700</v>
      </c>
      <c r="J1805" s="751">
        <v>0</v>
      </c>
    </row>
    <row r="1806" spans="1:10" ht="52.8">
      <c r="A1806" s="753" t="s">
        <v>85</v>
      </c>
      <c r="B1806" s="753" t="s">
        <v>1229</v>
      </c>
      <c r="C1806" s="753" t="s">
        <v>489</v>
      </c>
      <c r="D1806" s="753" t="s">
        <v>491</v>
      </c>
      <c r="E1806" s="757" t="s">
        <v>2044</v>
      </c>
      <c r="F1806" s="751">
        <v>9639700</v>
      </c>
      <c r="G1806" s="751">
        <v>0</v>
      </c>
      <c r="H1806" s="751">
        <v>0</v>
      </c>
      <c r="I1806" s="751">
        <v>9639700</v>
      </c>
      <c r="J1806" s="751">
        <v>0</v>
      </c>
    </row>
    <row r="1807" spans="1:10">
      <c r="A1807" s="753" t="s">
        <v>85</v>
      </c>
      <c r="B1807" s="753" t="s">
        <v>1229</v>
      </c>
      <c r="C1807" s="753" t="s">
        <v>265</v>
      </c>
      <c r="D1807" s="753"/>
      <c r="E1807" s="757" t="s">
        <v>266</v>
      </c>
      <c r="F1807" s="751">
        <v>1260000</v>
      </c>
      <c r="G1807" s="751">
        <v>1260000</v>
      </c>
      <c r="H1807" s="751">
        <v>0</v>
      </c>
      <c r="I1807" s="751">
        <v>0</v>
      </c>
      <c r="J1807" s="751">
        <v>0</v>
      </c>
    </row>
    <row r="1808" spans="1:10" ht="79.2">
      <c r="A1808" s="753" t="s">
        <v>85</v>
      </c>
      <c r="B1808" s="753" t="s">
        <v>1229</v>
      </c>
      <c r="C1808" s="753" t="s">
        <v>265</v>
      </c>
      <c r="D1808" s="753" t="s">
        <v>494</v>
      </c>
      <c r="E1808" s="757" t="s">
        <v>2079</v>
      </c>
      <c r="F1808" s="751">
        <v>1260000</v>
      </c>
      <c r="G1808" s="751">
        <v>1260000</v>
      </c>
      <c r="H1808" s="751">
        <v>0</v>
      </c>
      <c r="I1808" s="751">
        <v>0</v>
      </c>
      <c r="J1808" s="751">
        <v>0</v>
      </c>
    </row>
    <row r="1809" spans="1:10" ht="15.75" customHeight="1">
      <c r="A1809" s="753" t="s">
        <v>85</v>
      </c>
      <c r="B1809" s="753" t="s">
        <v>1229</v>
      </c>
      <c r="C1809" s="753" t="s">
        <v>495</v>
      </c>
      <c r="D1809" s="753"/>
      <c r="E1809" s="757" t="s">
        <v>496</v>
      </c>
      <c r="F1809" s="751">
        <v>774002</v>
      </c>
      <c r="G1809" s="751">
        <v>0</v>
      </c>
      <c r="H1809" s="751">
        <v>0</v>
      </c>
      <c r="I1809" s="751">
        <v>501902</v>
      </c>
      <c r="J1809" s="751">
        <v>272100</v>
      </c>
    </row>
    <row r="1810" spans="1:10" ht="66">
      <c r="A1810" s="753" t="s">
        <v>85</v>
      </c>
      <c r="B1810" s="753" t="s">
        <v>1229</v>
      </c>
      <c r="C1810" s="753" t="s">
        <v>495</v>
      </c>
      <c r="D1810" s="753" t="s">
        <v>836</v>
      </c>
      <c r="E1810" s="757" t="s">
        <v>837</v>
      </c>
      <c r="F1810" s="751">
        <v>774002</v>
      </c>
      <c r="G1810" s="751">
        <v>0</v>
      </c>
      <c r="H1810" s="751">
        <v>0</v>
      </c>
      <c r="I1810" s="751">
        <v>501902</v>
      </c>
      <c r="J1810" s="751">
        <v>272100</v>
      </c>
    </row>
    <row r="1811" spans="1:10" ht="17.399999999999999">
      <c r="A1811"/>
      <c r="B1811"/>
      <c r="C1811"/>
      <c r="D1811"/>
      <c r="E1811"/>
      <c r="F1811"/>
      <c r="G1811"/>
      <c r="H1811"/>
      <c r="I1811"/>
      <c r="J1811"/>
    </row>
    <row r="1812" spans="1:10" ht="15.6">
      <c r="A1812" s="744"/>
      <c r="B1812" s="1412" t="s">
        <v>2863</v>
      </c>
      <c r="C1812" s="1412"/>
      <c r="D1812" s="1412"/>
      <c r="E1812" s="1412"/>
      <c r="F1812" s="405"/>
      <c r="G1812" s="405"/>
      <c r="H1812" s="1389" t="s">
        <v>2797</v>
      </c>
      <c r="I1812" s="1389"/>
      <c r="J1812" s="1389"/>
    </row>
    <row r="1813" spans="1:10" ht="15.6">
      <c r="A1813" s="744"/>
      <c r="B1813" s="1275" t="s">
        <v>882</v>
      </c>
      <c r="C1813" s="1275"/>
      <c r="D1813" s="1275"/>
      <c r="E1813" s="1275"/>
      <c r="F1813" s="407"/>
      <c r="G1813" s="407"/>
      <c r="H1813" s="1275" t="s">
        <v>883</v>
      </c>
      <c r="I1813" s="1275"/>
      <c r="J1813" s="1275"/>
    </row>
  </sheetData>
  <mergeCells count="8">
    <mergeCell ref="B1812:E1812"/>
    <mergeCell ref="H1812:J1812"/>
    <mergeCell ref="B1813:E1813"/>
    <mergeCell ref="H1813:J1813"/>
    <mergeCell ref="H1:J1"/>
    <mergeCell ref="A2:C2"/>
    <mergeCell ref="A4:J4"/>
    <mergeCell ref="A5:J5"/>
  </mergeCells>
  <pageMargins left="0.42" right="0.19" top="0.36" bottom="0.22" header="0.3" footer="0.3"/>
  <pageSetup paperSize="9"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15370"/>
  <sheetViews>
    <sheetView workbookViewId="0">
      <selection activeCell="G10" sqref="G10"/>
    </sheetView>
  </sheetViews>
  <sheetFormatPr defaultColWidth="8.765625" defaultRowHeight="14.4"/>
  <cols>
    <col min="1" max="3" width="5.61328125" style="721" customWidth="1"/>
    <col min="4" max="4" width="7" style="721" customWidth="1"/>
    <col min="5" max="5" width="5.61328125" style="721" customWidth="1"/>
    <col min="6" max="6" width="7.69140625" style="721" customWidth="1"/>
    <col min="7" max="7" width="26" style="721" customWidth="1"/>
    <col min="8" max="8" width="13.4609375" style="721" customWidth="1"/>
    <col min="9" max="16384" width="8.765625" style="721"/>
  </cols>
  <sheetData>
    <row r="1" spans="1:8" ht="15.6">
      <c r="A1" s="733" t="s">
        <v>912</v>
      </c>
      <c r="B1" s="734"/>
      <c r="C1" s="735"/>
      <c r="D1" s="735"/>
      <c r="E1" s="735"/>
      <c r="F1" s="735"/>
      <c r="G1" s="1421" t="s">
        <v>873</v>
      </c>
      <c r="H1" s="1421"/>
    </row>
    <row r="2" spans="1:8" ht="15.6">
      <c r="A2" s="1422" t="s">
        <v>880</v>
      </c>
      <c r="B2" s="1422"/>
      <c r="C2" s="1422"/>
      <c r="D2" s="1422"/>
      <c r="E2" s="1422"/>
      <c r="F2" s="735"/>
      <c r="G2" s="736"/>
      <c r="H2" s="736"/>
    </row>
    <row r="3" spans="1:8">
      <c r="A3" s="734"/>
      <c r="B3" s="734"/>
      <c r="C3" s="735"/>
      <c r="D3" s="735"/>
      <c r="E3" s="735"/>
      <c r="F3" s="735"/>
      <c r="G3" s="737"/>
      <c r="H3" s="735"/>
    </row>
    <row r="4" spans="1:8" ht="17.399999999999999">
      <c r="A4" s="1423" t="s">
        <v>2769</v>
      </c>
      <c r="B4" s="1423"/>
      <c r="C4" s="1423"/>
      <c r="D4" s="1423"/>
      <c r="E4" s="1423"/>
      <c r="F4" s="1423"/>
      <c r="G4" s="1423"/>
      <c r="H4" s="1423"/>
    </row>
    <row r="5" spans="1:8">
      <c r="A5" s="1416" t="s">
        <v>2799</v>
      </c>
      <c r="B5" s="1417"/>
      <c r="C5" s="1417"/>
      <c r="D5" s="1417"/>
      <c r="E5" s="1417"/>
      <c r="F5" s="1417"/>
      <c r="G5" s="1417"/>
      <c r="H5" s="1417"/>
    </row>
    <row r="6" spans="1:8">
      <c r="A6" s="1416"/>
      <c r="B6" s="1417"/>
      <c r="C6" s="1417"/>
      <c r="D6" s="1417"/>
      <c r="E6" s="1417"/>
      <c r="F6" s="1417"/>
      <c r="G6" s="1417"/>
      <c r="H6" s="1417"/>
    </row>
    <row r="7" spans="1:8">
      <c r="H7" s="732" t="s">
        <v>78</v>
      </c>
    </row>
    <row r="8" spans="1:8">
      <c r="A8" s="752" t="s">
        <v>79</v>
      </c>
      <c r="B8" s="752" t="s">
        <v>260</v>
      </c>
      <c r="C8" s="752" t="s">
        <v>80</v>
      </c>
      <c r="D8" s="752" t="s">
        <v>81</v>
      </c>
      <c r="E8" s="752" t="s">
        <v>82</v>
      </c>
      <c r="F8" s="752" t="s">
        <v>261</v>
      </c>
      <c r="G8" s="752" t="s">
        <v>296</v>
      </c>
      <c r="H8" s="752" t="s">
        <v>2211</v>
      </c>
    </row>
    <row r="9" spans="1:8">
      <c r="A9" s="752">
        <v>1</v>
      </c>
      <c r="B9" s="752">
        <v>2</v>
      </c>
      <c r="C9" s="752">
        <v>3</v>
      </c>
      <c r="D9" s="752">
        <v>4</v>
      </c>
      <c r="E9" s="752">
        <v>5</v>
      </c>
      <c r="F9" s="752">
        <v>6</v>
      </c>
      <c r="G9" s="752">
        <v>7</v>
      </c>
      <c r="H9" s="752">
        <v>8</v>
      </c>
    </row>
    <row r="10" spans="1:8">
      <c r="A10" s="753"/>
      <c r="B10" s="753"/>
      <c r="C10" s="753"/>
      <c r="D10" s="753"/>
      <c r="E10" s="753"/>
      <c r="F10" s="753"/>
      <c r="G10" s="753"/>
      <c r="H10" s="754">
        <v>24976033167167</v>
      </c>
    </row>
    <row r="11" spans="1:8">
      <c r="A11" s="755" t="s">
        <v>83</v>
      </c>
      <c r="B11" s="753"/>
      <c r="C11" s="753"/>
      <c r="D11" s="753"/>
      <c r="E11" s="753"/>
      <c r="F11" s="753"/>
      <c r="G11" s="756" t="s">
        <v>1086</v>
      </c>
      <c r="H11" s="754">
        <v>13869721551224</v>
      </c>
    </row>
    <row r="12" spans="1:8">
      <c r="A12" s="753" t="s">
        <v>83</v>
      </c>
      <c r="B12" s="753" t="s">
        <v>1085</v>
      </c>
      <c r="C12" s="753"/>
      <c r="D12" s="753"/>
      <c r="E12" s="753"/>
      <c r="F12" s="753"/>
      <c r="G12" s="757" t="s">
        <v>1764</v>
      </c>
      <c r="H12" s="751">
        <v>16120115000</v>
      </c>
    </row>
    <row r="13" spans="1:8" ht="26.4">
      <c r="A13" s="753" t="s">
        <v>83</v>
      </c>
      <c r="B13" s="753" t="s">
        <v>1085</v>
      </c>
      <c r="C13" s="753" t="s">
        <v>223</v>
      </c>
      <c r="D13" s="753"/>
      <c r="E13" s="753"/>
      <c r="F13" s="753"/>
      <c r="G13" s="757" t="s">
        <v>1765</v>
      </c>
      <c r="H13" s="751">
        <v>15809730000</v>
      </c>
    </row>
    <row r="14" spans="1:8">
      <c r="A14" s="753" t="s">
        <v>83</v>
      </c>
      <c r="B14" s="753" t="s">
        <v>1085</v>
      </c>
      <c r="C14" s="753" t="s">
        <v>223</v>
      </c>
      <c r="D14" s="753" t="s">
        <v>1766</v>
      </c>
      <c r="E14" s="753"/>
      <c r="F14" s="753"/>
      <c r="G14" s="757" t="s">
        <v>1767</v>
      </c>
      <c r="H14" s="751">
        <v>15809730000</v>
      </c>
    </row>
    <row r="15" spans="1:8">
      <c r="A15" s="753" t="s">
        <v>83</v>
      </c>
      <c r="B15" s="753" t="s">
        <v>1085</v>
      </c>
      <c r="C15" s="753" t="s">
        <v>223</v>
      </c>
      <c r="D15" s="753" t="s">
        <v>1766</v>
      </c>
      <c r="E15" s="753" t="s">
        <v>92</v>
      </c>
      <c r="F15" s="753"/>
      <c r="G15" s="757" t="s">
        <v>93</v>
      </c>
      <c r="H15" s="751">
        <v>1892975100</v>
      </c>
    </row>
    <row r="16" spans="1:8">
      <c r="A16" s="753" t="s">
        <v>83</v>
      </c>
      <c r="B16" s="753" t="s">
        <v>1085</v>
      </c>
      <c r="C16" s="753" t="s">
        <v>223</v>
      </c>
      <c r="D16" s="753" t="s">
        <v>1766</v>
      </c>
      <c r="E16" s="753" t="s">
        <v>92</v>
      </c>
      <c r="F16" s="753" t="s">
        <v>94</v>
      </c>
      <c r="G16" s="757" t="s">
        <v>1768</v>
      </c>
      <c r="H16" s="751">
        <v>1892975100</v>
      </c>
    </row>
    <row r="17" spans="1:8" ht="26.4">
      <c r="A17" s="753" t="s">
        <v>83</v>
      </c>
      <c r="B17" s="753" t="s">
        <v>1085</v>
      </c>
      <c r="C17" s="753" t="s">
        <v>223</v>
      </c>
      <c r="D17" s="753" t="s">
        <v>1766</v>
      </c>
      <c r="E17" s="753" t="s">
        <v>141</v>
      </c>
      <c r="F17" s="753"/>
      <c r="G17" s="757" t="s">
        <v>1822</v>
      </c>
      <c r="H17" s="751">
        <v>495633600</v>
      </c>
    </row>
    <row r="18" spans="1:8" ht="26.4">
      <c r="A18" s="753" t="s">
        <v>83</v>
      </c>
      <c r="B18" s="753" t="s">
        <v>1085</v>
      </c>
      <c r="C18" s="753" t="s">
        <v>223</v>
      </c>
      <c r="D18" s="753" t="s">
        <v>1766</v>
      </c>
      <c r="E18" s="753" t="s">
        <v>141</v>
      </c>
      <c r="F18" s="753" t="s">
        <v>581</v>
      </c>
      <c r="G18" s="757" t="s">
        <v>1823</v>
      </c>
      <c r="H18" s="751">
        <v>495633600</v>
      </c>
    </row>
    <row r="19" spans="1:8">
      <c r="A19" s="753" t="s">
        <v>83</v>
      </c>
      <c r="B19" s="753" t="s">
        <v>1085</v>
      </c>
      <c r="C19" s="753" t="s">
        <v>223</v>
      </c>
      <c r="D19" s="753" t="s">
        <v>1766</v>
      </c>
      <c r="E19" s="753" t="s">
        <v>96</v>
      </c>
      <c r="F19" s="753"/>
      <c r="G19" s="757" t="s">
        <v>97</v>
      </c>
      <c r="H19" s="751">
        <v>1902344869</v>
      </c>
    </row>
    <row r="20" spans="1:8">
      <c r="A20" s="753" t="s">
        <v>83</v>
      </c>
      <c r="B20" s="753" t="s">
        <v>1085</v>
      </c>
      <c r="C20" s="753" t="s">
        <v>223</v>
      </c>
      <c r="D20" s="753" t="s">
        <v>1766</v>
      </c>
      <c r="E20" s="753" t="s">
        <v>96</v>
      </c>
      <c r="F20" s="753" t="s">
        <v>151</v>
      </c>
      <c r="G20" s="757" t="s">
        <v>152</v>
      </c>
      <c r="H20" s="751">
        <v>176341500</v>
      </c>
    </row>
    <row r="21" spans="1:8">
      <c r="A21" s="753" t="s">
        <v>83</v>
      </c>
      <c r="B21" s="753" t="s">
        <v>1085</v>
      </c>
      <c r="C21" s="753" t="s">
        <v>223</v>
      </c>
      <c r="D21" s="753" t="s">
        <v>1766</v>
      </c>
      <c r="E21" s="753" t="s">
        <v>96</v>
      </c>
      <c r="F21" s="753" t="s">
        <v>864</v>
      </c>
      <c r="G21" s="757" t="s">
        <v>1770</v>
      </c>
      <c r="H21" s="751">
        <v>482835355</v>
      </c>
    </row>
    <row r="22" spans="1:8" ht="26.4">
      <c r="A22" s="753" t="s">
        <v>83</v>
      </c>
      <c r="B22" s="753" t="s">
        <v>1085</v>
      </c>
      <c r="C22" s="753" t="s">
        <v>223</v>
      </c>
      <c r="D22" s="753" t="s">
        <v>1766</v>
      </c>
      <c r="E22" s="753" t="s">
        <v>96</v>
      </c>
      <c r="F22" s="753" t="s">
        <v>153</v>
      </c>
      <c r="G22" s="757" t="s">
        <v>1771</v>
      </c>
      <c r="H22" s="751">
        <v>527460000</v>
      </c>
    </row>
    <row r="23" spans="1:8" ht="26.4">
      <c r="A23" s="753" t="s">
        <v>83</v>
      </c>
      <c r="B23" s="753" t="s">
        <v>1085</v>
      </c>
      <c r="C23" s="753" t="s">
        <v>223</v>
      </c>
      <c r="D23" s="753" t="s">
        <v>1766</v>
      </c>
      <c r="E23" s="753" t="s">
        <v>96</v>
      </c>
      <c r="F23" s="753" t="s">
        <v>98</v>
      </c>
      <c r="G23" s="757" t="s">
        <v>99</v>
      </c>
      <c r="H23" s="751">
        <v>3576000</v>
      </c>
    </row>
    <row r="24" spans="1:8" ht="26.4">
      <c r="A24" s="753" t="s">
        <v>83</v>
      </c>
      <c r="B24" s="753" t="s">
        <v>1085</v>
      </c>
      <c r="C24" s="753" t="s">
        <v>223</v>
      </c>
      <c r="D24" s="753" t="s">
        <v>1766</v>
      </c>
      <c r="E24" s="753" t="s">
        <v>96</v>
      </c>
      <c r="F24" s="753" t="s">
        <v>442</v>
      </c>
      <c r="G24" s="757" t="s">
        <v>1772</v>
      </c>
      <c r="H24" s="751">
        <v>33988390</v>
      </c>
    </row>
    <row r="25" spans="1:8">
      <c r="A25" s="753" t="s">
        <v>83</v>
      </c>
      <c r="B25" s="753" t="s">
        <v>1085</v>
      </c>
      <c r="C25" s="753" t="s">
        <v>223</v>
      </c>
      <c r="D25" s="753" t="s">
        <v>1766</v>
      </c>
      <c r="E25" s="753" t="s">
        <v>96</v>
      </c>
      <c r="F25" s="753" t="s">
        <v>144</v>
      </c>
      <c r="G25" s="757" t="s">
        <v>145</v>
      </c>
      <c r="H25" s="751">
        <v>618783624</v>
      </c>
    </row>
    <row r="26" spans="1:8">
      <c r="A26" s="753" t="s">
        <v>83</v>
      </c>
      <c r="B26" s="753" t="s">
        <v>1085</v>
      </c>
      <c r="C26" s="753" t="s">
        <v>223</v>
      </c>
      <c r="D26" s="753" t="s">
        <v>1766</v>
      </c>
      <c r="E26" s="753" t="s">
        <v>96</v>
      </c>
      <c r="F26" s="753" t="s">
        <v>154</v>
      </c>
      <c r="G26" s="757" t="s">
        <v>1773</v>
      </c>
      <c r="H26" s="751">
        <v>59360000</v>
      </c>
    </row>
    <row r="27" spans="1:8">
      <c r="A27" s="753" t="s">
        <v>83</v>
      </c>
      <c r="B27" s="753" t="s">
        <v>1085</v>
      </c>
      <c r="C27" s="753" t="s">
        <v>223</v>
      </c>
      <c r="D27" s="753" t="s">
        <v>1766</v>
      </c>
      <c r="E27" s="753" t="s">
        <v>426</v>
      </c>
      <c r="F27" s="753"/>
      <c r="G27" s="757" t="s">
        <v>427</v>
      </c>
      <c r="H27" s="751">
        <v>44262000</v>
      </c>
    </row>
    <row r="28" spans="1:8">
      <c r="A28" s="753" t="s">
        <v>83</v>
      </c>
      <c r="B28" s="753" t="s">
        <v>1085</v>
      </c>
      <c r="C28" s="753" t="s">
        <v>223</v>
      </c>
      <c r="D28" s="753" t="s">
        <v>1766</v>
      </c>
      <c r="E28" s="753" t="s">
        <v>426</v>
      </c>
      <c r="F28" s="753" t="s">
        <v>428</v>
      </c>
      <c r="G28" s="757" t="s">
        <v>1774</v>
      </c>
      <c r="H28" s="751">
        <v>38740000</v>
      </c>
    </row>
    <row r="29" spans="1:8">
      <c r="A29" s="753" t="s">
        <v>83</v>
      </c>
      <c r="B29" s="753" t="s">
        <v>1085</v>
      </c>
      <c r="C29" s="753" t="s">
        <v>223</v>
      </c>
      <c r="D29" s="753" t="s">
        <v>1766</v>
      </c>
      <c r="E29" s="753" t="s">
        <v>426</v>
      </c>
      <c r="F29" s="753" t="s">
        <v>336</v>
      </c>
      <c r="G29" s="757" t="s">
        <v>1876</v>
      </c>
      <c r="H29" s="751">
        <v>447000</v>
      </c>
    </row>
    <row r="30" spans="1:8">
      <c r="A30" s="753" t="s">
        <v>83</v>
      </c>
      <c r="B30" s="753" t="s">
        <v>1085</v>
      </c>
      <c r="C30" s="753" t="s">
        <v>223</v>
      </c>
      <c r="D30" s="753" t="s">
        <v>1766</v>
      </c>
      <c r="E30" s="753" t="s">
        <v>426</v>
      </c>
      <c r="F30" s="753" t="s">
        <v>429</v>
      </c>
      <c r="G30" s="757" t="s">
        <v>1775</v>
      </c>
      <c r="H30" s="751">
        <v>5075000</v>
      </c>
    </row>
    <row r="31" spans="1:8">
      <c r="A31" s="753" t="s">
        <v>83</v>
      </c>
      <c r="B31" s="753" t="s">
        <v>1085</v>
      </c>
      <c r="C31" s="753" t="s">
        <v>223</v>
      </c>
      <c r="D31" s="753" t="s">
        <v>1766</v>
      </c>
      <c r="E31" s="753" t="s">
        <v>100</v>
      </c>
      <c r="F31" s="753"/>
      <c r="G31" s="757" t="s">
        <v>101</v>
      </c>
      <c r="H31" s="751">
        <v>719560000</v>
      </c>
    </row>
    <row r="32" spans="1:8">
      <c r="A32" s="753" t="s">
        <v>83</v>
      </c>
      <c r="B32" s="753" t="s">
        <v>1085</v>
      </c>
      <c r="C32" s="753" t="s">
        <v>223</v>
      </c>
      <c r="D32" s="753" t="s">
        <v>1766</v>
      </c>
      <c r="E32" s="753" t="s">
        <v>100</v>
      </c>
      <c r="F32" s="753" t="s">
        <v>443</v>
      </c>
      <c r="G32" s="757" t="s">
        <v>135</v>
      </c>
      <c r="H32" s="751">
        <v>719560000</v>
      </c>
    </row>
    <row r="33" spans="1:8">
      <c r="A33" s="753" t="s">
        <v>83</v>
      </c>
      <c r="B33" s="753" t="s">
        <v>1085</v>
      </c>
      <c r="C33" s="753" t="s">
        <v>223</v>
      </c>
      <c r="D33" s="753" t="s">
        <v>1766</v>
      </c>
      <c r="E33" s="753" t="s">
        <v>102</v>
      </c>
      <c r="F33" s="753"/>
      <c r="G33" s="757" t="s">
        <v>369</v>
      </c>
      <c r="H33" s="751">
        <v>592076255</v>
      </c>
    </row>
    <row r="34" spans="1:8">
      <c r="A34" s="753" t="s">
        <v>83</v>
      </c>
      <c r="B34" s="753" t="s">
        <v>1085</v>
      </c>
      <c r="C34" s="753" t="s">
        <v>223</v>
      </c>
      <c r="D34" s="753" t="s">
        <v>1766</v>
      </c>
      <c r="E34" s="753" t="s">
        <v>102</v>
      </c>
      <c r="F34" s="753" t="s">
        <v>103</v>
      </c>
      <c r="G34" s="757" t="s">
        <v>104</v>
      </c>
      <c r="H34" s="751">
        <v>455880292</v>
      </c>
    </row>
    <row r="35" spans="1:8">
      <c r="A35" s="753" t="s">
        <v>83</v>
      </c>
      <c r="B35" s="753" t="s">
        <v>1085</v>
      </c>
      <c r="C35" s="753" t="s">
        <v>223</v>
      </c>
      <c r="D35" s="753" t="s">
        <v>1766</v>
      </c>
      <c r="E35" s="753" t="s">
        <v>102</v>
      </c>
      <c r="F35" s="753" t="s">
        <v>105</v>
      </c>
      <c r="G35" s="757" t="s">
        <v>106</v>
      </c>
      <c r="H35" s="751">
        <v>77968156</v>
      </c>
    </row>
    <row r="36" spans="1:8">
      <c r="A36" s="753" t="s">
        <v>83</v>
      </c>
      <c r="B36" s="753" t="s">
        <v>1085</v>
      </c>
      <c r="C36" s="753" t="s">
        <v>223</v>
      </c>
      <c r="D36" s="753" t="s">
        <v>1766</v>
      </c>
      <c r="E36" s="753" t="s">
        <v>102</v>
      </c>
      <c r="F36" s="753" t="s">
        <v>107</v>
      </c>
      <c r="G36" s="757" t="s">
        <v>108</v>
      </c>
      <c r="H36" s="751">
        <v>51978787</v>
      </c>
    </row>
    <row r="37" spans="1:8">
      <c r="A37" s="753" t="s">
        <v>83</v>
      </c>
      <c r="B37" s="753" t="s">
        <v>1085</v>
      </c>
      <c r="C37" s="753" t="s">
        <v>223</v>
      </c>
      <c r="D37" s="753" t="s">
        <v>1766</v>
      </c>
      <c r="E37" s="753" t="s">
        <v>102</v>
      </c>
      <c r="F37" s="753" t="s">
        <v>0</v>
      </c>
      <c r="G37" s="757" t="s">
        <v>1</v>
      </c>
      <c r="H37" s="751">
        <v>6249020</v>
      </c>
    </row>
    <row r="38" spans="1:8">
      <c r="A38" s="753" t="s">
        <v>83</v>
      </c>
      <c r="B38" s="753" t="s">
        <v>1085</v>
      </c>
      <c r="C38" s="753" t="s">
        <v>223</v>
      </c>
      <c r="D38" s="753" t="s">
        <v>1766</v>
      </c>
      <c r="E38" s="753" t="s">
        <v>109</v>
      </c>
      <c r="F38" s="753"/>
      <c r="G38" s="757" t="s">
        <v>110</v>
      </c>
      <c r="H38" s="751">
        <v>428000000</v>
      </c>
    </row>
    <row r="39" spans="1:8" ht="26.4">
      <c r="A39" s="753" t="s">
        <v>83</v>
      </c>
      <c r="B39" s="753" t="s">
        <v>1085</v>
      </c>
      <c r="C39" s="753" t="s">
        <v>223</v>
      </c>
      <c r="D39" s="753" t="s">
        <v>1766</v>
      </c>
      <c r="E39" s="753" t="s">
        <v>109</v>
      </c>
      <c r="F39" s="753" t="s">
        <v>855</v>
      </c>
      <c r="G39" s="757" t="s">
        <v>1776</v>
      </c>
      <c r="H39" s="751">
        <v>411000000</v>
      </c>
    </row>
    <row r="40" spans="1:8">
      <c r="A40" s="753" t="s">
        <v>83</v>
      </c>
      <c r="B40" s="753" t="s">
        <v>1085</v>
      </c>
      <c r="C40" s="753" t="s">
        <v>223</v>
      </c>
      <c r="D40" s="753" t="s">
        <v>1766</v>
      </c>
      <c r="E40" s="753" t="s">
        <v>109</v>
      </c>
      <c r="F40" s="753" t="s">
        <v>111</v>
      </c>
      <c r="G40" s="757" t="s">
        <v>135</v>
      </c>
      <c r="H40" s="751">
        <v>17000000</v>
      </c>
    </row>
    <row r="41" spans="1:8">
      <c r="A41" s="753" t="s">
        <v>83</v>
      </c>
      <c r="B41" s="753" t="s">
        <v>1085</v>
      </c>
      <c r="C41" s="753" t="s">
        <v>223</v>
      </c>
      <c r="D41" s="753" t="s">
        <v>1766</v>
      </c>
      <c r="E41" s="753" t="s">
        <v>112</v>
      </c>
      <c r="F41" s="753"/>
      <c r="G41" s="757" t="s">
        <v>113</v>
      </c>
      <c r="H41" s="751">
        <v>617092180</v>
      </c>
    </row>
    <row r="42" spans="1:8">
      <c r="A42" s="753" t="s">
        <v>83</v>
      </c>
      <c r="B42" s="753" t="s">
        <v>1085</v>
      </c>
      <c r="C42" s="753" t="s">
        <v>223</v>
      </c>
      <c r="D42" s="753" t="s">
        <v>1766</v>
      </c>
      <c r="E42" s="753" t="s">
        <v>112</v>
      </c>
      <c r="F42" s="753" t="s">
        <v>155</v>
      </c>
      <c r="G42" s="757" t="s">
        <v>1777</v>
      </c>
      <c r="H42" s="751">
        <v>120302980</v>
      </c>
    </row>
    <row r="43" spans="1:8">
      <c r="A43" s="753" t="s">
        <v>83</v>
      </c>
      <c r="B43" s="753" t="s">
        <v>1085</v>
      </c>
      <c r="C43" s="753" t="s">
        <v>223</v>
      </c>
      <c r="D43" s="753" t="s">
        <v>1766</v>
      </c>
      <c r="E43" s="753" t="s">
        <v>112</v>
      </c>
      <c r="F43" s="753" t="s">
        <v>114</v>
      </c>
      <c r="G43" s="757" t="s">
        <v>1778</v>
      </c>
      <c r="H43" s="751">
        <v>40646310</v>
      </c>
    </row>
    <row r="44" spans="1:8">
      <c r="A44" s="753" t="s">
        <v>83</v>
      </c>
      <c r="B44" s="753" t="s">
        <v>1085</v>
      </c>
      <c r="C44" s="753" t="s">
        <v>223</v>
      </c>
      <c r="D44" s="753" t="s">
        <v>1766</v>
      </c>
      <c r="E44" s="753" t="s">
        <v>112</v>
      </c>
      <c r="F44" s="753" t="s">
        <v>156</v>
      </c>
      <c r="G44" s="757" t="s">
        <v>1779</v>
      </c>
      <c r="H44" s="751">
        <v>433415890</v>
      </c>
    </row>
    <row r="45" spans="1:8">
      <c r="A45" s="753" t="s">
        <v>83</v>
      </c>
      <c r="B45" s="753" t="s">
        <v>1085</v>
      </c>
      <c r="C45" s="753" t="s">
        <v>223</v>
      </c>
      <c r="D45" s="753" t="s">
        <v>1766</v>
      </c>
      <c r="E45" s="753" t="s">
        <v>112</v>
      </c>
      <c r="F45" s="753" t="s">
        <v>146</v>
      </c>
      <c r="G45" s="757" t="s">
        <v>1780</v>
      </c>
      <c r="H45" s="751">
        <v>1602000</v>
      </c>
    </row>
    <row r="46" spans="1:8">
      <c r="A46" s="753" t="s">
        <v>83</v>
      </c>
      <c r="B46" s="753" t="s">
        <v>1085</v>
      </c>
      <c r="C46" s="753" t="s">
        <v>223</v>
      </c>
      <c r="D46" s="753" t="s">
        <v>1766</v>
      </c>
      <c r="E46" s="753" t="s">
        <v>112</v>
      </c>
      <c r="F46" s="753" t="s">
        <v>157</v>
      </c>
      <c r="G46" s="757" t="s">
        <v>135</v>
      </c>
      <c r="H46" s="751">
        <v>21125000</v>
      </c>
    </row>
    <row r="47" spans="1:8">
      <c r="A47" s="753" t="s">
        <v>83</v>
      </c>
      <c r="B47" s="753" t="s">
        <v>1085</v>
      </c>
      <c r="C47" s="753" t="s">
        <v>223</v>
      </c>
      <c r="D47" s="753" t="s">
        <v>1766</v>
      </c>
      <c r="E47" s="753" t="s">
        <v>115</v>
      </c>
      <c r="F47" s="753"/>
      <c r="G47" s="757" t="s">
        <v>1781</v>
      </c>
      <c r="H47" s="751">
        <v>411967000</v>
      </c>
    </row>
    <row r="48" spans="1:8">
      <c r="A48" s="753" t="s">
        <v>83</v>
      </c>
      <c r="B48" s="753" t="s">
        <v>1085</v>
      </c>
      <c r="C48" s="753" t="s">
        <v>223</v>
      </c>
      <c r="D48" s="753" t="s">
        <v>1766</v>
      </c>
      <c r="E48" s="753" t="s">
        <v>115</v>
      </c>
      <c r="F48" s="753" t="s">
        <v>116</v>
      </c>
      <c r="G48" s="757" t="s">
        <v>117</v>
      </c>
      <c r="H48" s="751">
        <v>227720000</v>
      </c>
    </row>
    <row r="49" spans="1:8">
      <c r="A49" s="753" t="s">
        <v>83</v>
      </c>
      <c r="B49" s="753" t="s">
        <v>1085</v>
      </c>
      <c r="C49" s="753" t="s">
        <v>223</v>
      </c>
      <c r="D49" s="753" t="s">
        <v>1766</v>
      </c>
      <c r="E49" s="753" t="s">
        <v>115</v>
      </c>
      <c r="F49" s="753" t="s">
        <v>147</v>
      </c>
      <c r="G49" s="757" t="s">
        <v>148</v>
      </c>
      <c r="H49" s="751">
        <v>107965000</v>
      </c>
    </row>
    <row r="50" spans="1:8">
      <c r="A50" s="753" t="s">
        <v>83</v>
      </c>
      <c r="B50" s="753" t="s">
        <v>1085</v>
      </c>
      <c r="C50" s="753" t="s">
        <v>223</v>
      </c>
      <c r="D50" s="753" t="s">
        <v>1766</v>
      </c>
      <c r="E50" s="753" t="s">
        <v>115</v>
      </c>
      <c r="F50" s="753" t="s">
        <v>4</v>
      </c>
      <c r="G50" s="757" t="s">
        <v>1782</v>
      </c>
      <c r="H50" s="751">
        <v>52400000</v>
      </c>
    </row>
    <row r="51" spans="1:8">
      <c r="A51" s="753" t="s">
        <v>83</v>
      </c>
      <c r="B51" s="753" t="s">
        <v>1085</v>
      </c>
      <c r="C51" s="753" t="s">
        <v>223</v>
      </c>
      <c r="D51" s="753" t="s">
        <v>1766</v>
      </c>
      <c r="E51" s="753" t="s">
        <v>115</v>
      </c>
      <c r="F51" s="753" t="s">
        <v>118</v>
      </c>
      <c r="G51" s="757" t="s">
        <v>119</v>
      </c>
      <c r="H51" s="751">
        <v>23882000</v>
      </c>
    </row>
    <row r="52" spans="1:8">
      <c r="A52" s="753" t="s">
        <v>83</v>
      </c>
      <c r="B52" s="753" t="s">
        <v>1085</v>
      </c>
      <c r="C52" s="753" t="s">
        <v>223</v>
      </c>
      <c r="D52" s="753" t="s">
        <v>1766</v>
      </c>
      <c r="E52" s="753" t="s">
        <v>120</v>
      </c>
      <c r="F52" s="753"/>
      <c r="G52" s="757" t="s">
        <v>121</v>
      </c>
      <c r="H52" s="751">
        <v>302961089</v>
      </c>
    </row>
    <row r="53" spans="1:8" ht="39.6">
      <c r="A53" s="753" t="s">
        <v>83</v>
      </c>
      <c r="B53" s="753" t="s">
        <v>1085</v>
      </c>
      <c r="C53" s="753" t="s">
        <v>223</v>
      </c>
      <c r="D53" s="753" t="s">
        <v>1766</v>
      </c>
      <c r="E53" s="753" t="s">
        <v>120</v>
      </c>
      <c r="F53" s="753" t="s">
        <v>122</v>
      </c>
      <c r="G53" s="757" t="s">
        <v>1783</v>
      </c>
      <c r="H53" s="751">
        <v>33208110</v>
      </c>
    </row>
    <row r="54" spans="1:8">
      <c r="A54" s="753" t="s">
        <v>83</v>
      </c>
      <c r="B54" s="753" t="s">
        <v>1085</v>
      </c>
      <c r="C54" s="753" t="s">
        <v>223</v>
      </c>
      <c r="D54" s="753" t="s">
        <v>1766</v>
      </c>
      <c r="E54" s="753" t="s">
        <v>120</v>
      </c>
      <c r="F54" s="753" t="s">
        <v>123</v>
      </c>
      <c r="G54" s="757" t="s">
        <v>124</v>
      </c>
      <c r="H54" s="751">
        <v>113749036</v>
      </c>
    </row>
    <row r="55" spans="1:8" ht="26.4">
      <c r="A55" s="753" t="s">
        <v>83</v>
      </c>
      <c r="B55" s="753" t="s">
        <v>1085</v>
      </c>
      <c r="C55" s="753" t="s">
        <v>223</v>
      </c>
      <c r="D55" s="753" t="s">
        <v>1766</v>
      </c>
      <c r="E55" s="753" t="s">
        <v>120</v>
      </c>
      <c r="F55" s="753" t="s">
        <v>1001</v>
      </c>
      <c r="G55" s="757" t="s">
        <v>1784</v>
      </c>
      <c r="H55" s="751">
        <v>58468500</v>
      </c>
    </row>
    <row r="56" spans="1:8">
      <c r="A56" s="753" t="s">
        <v>83</v>
      </c>
      <c r="B56" s="753" t="s">
        <v>1085</v>
      </c>
      <c r="C56" s="753" t="s">
        <v>223</v>
      </c>
      <c r="D56" s="753" t="s">
        <v>1766</v>
      </c>
      <c r="E56" s="753" t="s">
        <v>120</v>
      </c>
      <c r="F56" s="753" t="s">
        <v>158</v>
      </c>
      <c r="G56" s="757" t="s">
        <v>1785</v>
      </c>
      <c r="H56" s="751">
        <v>97535443</v>
      </c>
    </row>
    <row r="57" spans="1:8">
      <c r="A57" s="753" t="s">
        <v>83</v>
      </c>
      <c r="B57" s="753" t="s">
        <v>1085</v>
      </c>
      <c r="C57" s="753" t="s">
        <v>223</v>
      </c>
      <c r="D57" s="753" t="s">
        <v>1766</v>
      </c>
      <c r="E57" s="753" t="s">
        <v>160</v>
      </c>
      <c r="F57" s="753"/>
      <c r="G57" s="757" t="s">
        <v>161</v>
      </c>
      <c r="H57" s="751">
        <v>849784867</v>
      </c>
    </row>
    <row r="58" spans="1:8">
      <c r="A58" s="753" t="s">
        <v>83</v>
      </c>
      <c r="B58" s="753" t="s">
        <v>1085</v>
      </c>
      <c r="C58" s="753" t="s">
        <v>223</v>
      </c>
      <c r="D58" s="753" t="s">
        <v>1766</v>
      </c>
      <c r="E58" s="753" t="s">
        <v>160</v>
      </c>
      <c r="F58" s="753" t="s">
        <v>162</v>
      </c>
      <c r="G58" s="757" t="s">
        <v>163</v>
      </c>
      <c r="H58" s="751">
        <v>163487000</v>
      </c>
    </row>
    <row r="59" spans="1:8">
      <c r="A59" s="753" t="s">
        <v>83</v>
      </c>
      <c r="B59" s="753" t="s">
        <v>1085</v>
      </c>
      <c r="C59" s="753" t="s">
        <v>223</v>
      </c>
      <c r="D59" s="753" t="s">
        <v>1766</v>
      </c>
      <c r="E59" s="753" t="s">
        <v>160</v>
      </c>
      <c r="F59" s="753" t="s">
        <v>546</v>
      </c>
      <c r="G59" s="757" t="s">
        <v>128</v>
      </c>
      <c r="H59" s="751">
        <v>26680000</v>
      </c>
    </row>
    <row r="60" spans="1:8">
      <c r="A60" s="753" t="s">
        <v>83</v>
      </c>
      <c r="B60" s="753" t="s">
        <v>1085</v>
      </c>
      <c r="C60" s="753" t="s">
        <v>223</v>
      </c>
      <c r="D60" s="753" t="s">
        <v>1766</v>
      </c>
      <c r="E60" s="753" t="s">
        <v>160</v>
      </c>
      <c r="F60" s="753" t="s">
        <v>547</v>
      </c>
      <c r="G60" s="757" t="s">
        <v>548</v>
      </c>
      <c r="H60" s="751">
        <v>15900000</v>
      </c>
    </row>
    <row r="61" spans="1:8">
      <c r="A61" s="753" t="s">
        <v>83</v>
      </c>
      <c r="B61" s="753" t="s">
        <v>1085</v>
      </c>
      <c r="C61" s="753" t="s">
        <v>223</v>
      </c>
      <c r="D61" s="753" t="s">
        <v>1766</v>
      </c>
      <c r="E61" s="753" t="s">
        <v>160</v>
      </c>
      <c r="F61" s="753" t="s">
        <v>438</v>
      </c>
      <c r="G61" s="757" t="s">
        <v>1786</v>
      </c>
      <c r="H61" s="751">
        <v>9000000</v>
      </c>
    </row>
    <row r="62" spans="1:8">
      <c r="A62" s="753" t="s">
        <v>83</v>
      </c>
      <c r="B62" s="753" t="s">
        <v>1085</v>
      </c>
      <c r="C62" s="753" t="s">
        <v>223</v>
      </c>
      <c r="D62" s="753" t="s">
        <v>1766</v>
      </c>
      <c r="E62" s="753" t="s">
        <v>160</v>
      </c>
      <c r="F62" s="753" t="s">
        <v>549</v>
      </c>
      <c r="G62" s="757" t="s">
        <v>550</v>
      </c>
      <c r="H62" s="751">
        <v>80450000</v>
      </c>
    </row>
    <row r="63" spans="1:8">
      <c r="A63" s="753" t="s">
        <v>83</v>
      </c>
      <c r="B63" s="753" t="s">
        <v>1085</v>
      </c>
      <c r="C63" s="753" t="s">
        <v>223</v>
      </c>
      <c r="D63" s="753" t="s">
        <v>1766</v>
      </c>
      <c r="E63" s="753" t="s">
        <v>160</v>
      </c>
      <c r="F63" s="753" t="s">
        <v>551</v>
      </c>
      <c r="G63" s="757" t="s">
        <v>133</v>
      </c>
      <c r="H63" s="751">
        <v>554267867</v>
      </c>
    </row>
    <row r="64" spans="1:8">
      <c r="A64" s="753" t="s">
        <v>83</v>
      </c>
      <c r="B64" s="753" t="s">
        <v>1085</v>
      </c>
      <c r="C64" s="753" t="s">
        <v>223</v>
      </c>
      <c r="D64" s="753" t="s">
        <v>1766</v>
      </c>
      <c r="E64" s="753" t="s">
        <v>125</v>
      </c>
      <c r="F64" s="753"/>
      <c r="G64" s="757" t="s">
        <v>126</v>
      </c>
      <c r="H64" s="751">
        <v>657652000</v>
      </c>
    </row>
    <row r="65" spans="1:8">
      <c r="A65" s="753" t="s">
        <v>83</v>
      </c>
      <c r="B65" s="753" t="s">
        <v>1085</v>
      </c>
      <c r="C65" s="753" t="s">
        <v>223</v>
      </c>
      <c r="D65" s="753" t="s">
        <v>1766</v>
      </c>
      <c r="E65" s="753" t="s">
        <v>125</v>
      </c>
      <c r="F65" s="753" t="s">
        <v>430</v>
      </c>
      <c r="G65" s="757" t="s">
        <v>431</v>
      </c>
      <c r="H65" s="751">
        <v>9377000</v>
      </c>
    </row>
    <row r="66" spans="1:8">
      <c r="A66" s="753" t="s">
        <v>83</v>
      </c>
      <c r="B66" s="753" t="s">
        <v>1085</v>
      </c>
      <c r="C66" s="753" t="s">
        <v>223</v>
      </c>
      <c r="D66" s="753" t="s">
        <v>1766</v>
      </c>
      <c r="E66" s="753" t="s">
        <v>125</v>
      </c>
      <c r="F66" s="753" t="s">
        <v>552</v>
      </c>
      <c r="G66" s="757" t="s">
        <v>553</v>
      </c>
      <c r="H66" s="751">
        <v>157000000</v>
      </c>
    </row>
    <row r="67" spans="1:8">
      <c r="A67" s="753" t="s">
        <v>83</v>
      </c>
      <c r="B67" s="753" t="s">
        <v>1085</v>
      </c>
      <c r="C67" s="753" t="s">
        <v>223</v>
      </c>
      <c r="D67" s="753" t="s">
        <v>1766</v>
      </c>
      <c r="E67" s="753" t="s">
        <v>125</v>
      </c>
      <c r="F67" s="753" t="s">
        <v>127</v>
      </c>
      <c r="G67" s="757" t="s">
        <v>128</v>
      </c>
      <c r="H67" s="751">
        <v>143675000</v>
      </c>
    </row>
    <row r="68" spans="1:8">
      <c r="A68" s="753" t="s">
        <v>83</v>
      </c>
      <c r="B68" s="753" t="s">
        <v>1085</v>
      </c>
      <c r="C68" s="753" t="s">
        <v>223</v>
      </c>
      <c r="D68" s="753" t="s">
        <v>1766</v>
      </c>
      <c r="E68" s="753" t="s">
        <v>125</v>
      </c>
      <c r="F68" s="753" t="s">
        <v>129</v>
      </c>
      <c r="G68" s="757" t="s">
        <v>1787</v>
      </c>
      <c r="H68" s="751">
        <v>347600000</v>
      </c>
    </row>
    <row r="69" spans="1:8">
      <c r="A69" s="753" t="s">
        <v>83</v>
      </c>
      <c r="B69" s="753" t="s">
        <v>1085</v>
      </c>
      <c r="C69" s="753" t="s">
        <v>223</v>
      </c>
      <c r="D69" s="753" t="s">
        <v>1766</v>
      </c>
      <c r="E69" s="753" t="s">
        <v>554</v>
      </c>
      <c r="F69" s="753"/>
      <c r="G69" s="757" t="s">
        <v>555</v>
      </c>
      <c r="H69" s="751">
        <v>133188000</v>
      </c>
    </row>
    <row r="70" spans="1:8">
      <c r="A70" s="753" t="s">
        <v>83</v>
      </c>
      <c r="B70" s="753" t="s">
        <v>1085</v>
      </c>
      <c r="C70" s="753" t="s">
        <v>223</v>
      </c>
      <c r="D70" s="753" t="s">
        <v>1766</v>
      </c>
      <c r="E70" s="753" t="s">
        <v>554</v>
      </c>
      <c r="F70" s="753" t="s">
        <v>556</v>
      </c>
      <c r="G70" s="757" t="s">
        <v>557</v>
      </c>
      <c r="H70" s="751">
        <v>3500000</v>
      </c>
    </row>
    <row r="71" spans="1:8">
      <c r="A71" s="753" t="s">
        <v>83</v>
      </c>
      <c r="B71" s="753" t="s">
        <v>1085</v>
      </c>
      <c r="C71" s="753" t="s">
        <v>223</v>
      </c>
      <c r="D71" s="753" t="s">
        <v>1766</v>
      </c>
      <c r="E71" s="753" t="s">
        <v>554</v>
      </c>
      <c r="F71" s="753" t="s">
        <v>243</v>
      </c>
      <c r="G71" s="757" t="s">
        <v>244</v>
      </c>
      <c r="H71" s="751">
        <v>3700000</v>
      </c>
    </row>
    <row r="72" spans="1:8">
      <c r="A72" s="753" t="s">
        <v>83</v>
      </c>
      <c r="B72" s="753" t="s">
        <v>1085</v>
      </c>
      <c r="C72" s="753" t="s">
        <v>223</v>
      </c>
      <c r="D72" s="753" t="s">
        <v>1766</v>
      </c>
      <c r="E72" s="753" t="s">
        <v>554</v>
      </c>
      <c r="F72" s="753" t="s">
        <v>206</v>
      </c>
      <c r="G72" s="757" t="s">
        <v>207</v>
      </c>
      <c r="H72" s="751">
        <v>125988000</v>
      </c>
    </row>
    <row r="73" spans="1:8" ht="39.6">
      <c r="A73" s="753" t="s">
        <v>83</v>
      </c>
      <c r="B73" s="753" t="s">
        <v>1085</v>
      </c>
      <c r="C73" s="753" t="s">
        <v>223</v>
      </c>
      <c r="D73" s="753" t="s">
        <v>1766</v>
      </c>
      <c r="E73" s="753" t="s">
        <v>560</v>
      </c>
      <c r="F73" s="753"/>
      <c r="G73" s="757" t="s">
        <v>1790</v>
      </c>
      <c r="H73" s="751">
        <v>312993810</v>
      </c>
    </row>
    <row r="74" spans="1:8">
      <c r="A74" s="753" t="s">
        <v>83</v>
      </c>
      <c r="B74" s="753" t="s">
        <v>1085</v>
      </c>
      <c r="C74" s="753" t="s">
        <v>223</v>
      </c>
      <c r="D74" s="753" t="s">
        <v>1766</v>
      </c>
      <c r="E74" s="753" t="s">
        <v>560</v>
      </c>
      <c r="F74" s="753" t="s">
        <v>561</v>
      </c>
      <c r="G74" s="757" t="s">
        <v>1791</v>
      </c>
      <c r="H74" s="751">
        <v>160333810</v>
      </c>
    </row>
    <row r="75" spans="1:8">
      <c r="A75" s="753" t="s">
        <v>83</v>
      </c>
      <c r="B75" s="753" t="s">
        <v>1085</v>
      </c>
      <c r="C75" s="753" t="s">
        <v>223</v>
      </c>
      <c r="D75" s="753" t="s">
        <v>1766</v>
      </c>
      <c r="E75" s="753" t="s">
        <v>560</v>
      </c>
      <c r="F75" s="753" t="s">
        <v>418</v>
      </c>
      <c r="G75" s="757" t="s">
        <v>1793</v>
      </c>
      <c r="H75" s="751">
        <v>125510000</v>
      </c>
    </row>
    <row r="76" spans="1:8">
      <c r="A76" s="753" t="s">
        <v>83</v>
      </c>
      <c r="B76" s="753" t="s">
        <v>1085</v>
      </c>
      <c r="C76" s="753" t="s">
        <v>223</v>
      </c>
      <c r="D76" s="753" t="s">
        <v>1766</v>
      </c>
      <c r="E76" s="753" t="s">
        <v>560</v>
      </c>
      <c r="F76" s="753" t="s">
        <v>562</v>
      </c>
      <c r="G76" s="757" t="s">
        <v>1794</v>
      </c>
      <c r="H76" s="751">
        <v>27150000</v>
      </c>
    </row>
    <row r="77" spans="1:8" ht="26.4">
      <c r="A77" s="753" t="s">
        <v>83</v>
      </c>
      <c r="B77" s="753" t="s">
        <v>1085</v>
      </c>
      <c r="C77" s="753" t="s">
        <v>223</v>
      </c>
      <c r="D77" s="753" t="s">
        <v>1766</v>
      </c>
      <c r="E77" s="753" t="s">
        <v>1796</v>
      </c>
      <c r="F77" s="753"/>
      <c r="G77" s="757" t="s">
        <v>1797</v>
      </c>
      <c r="H77" s="751">
        <v>589400000</v>
      </c>
    </row>
    <row r="78" spans="1:8">
      <c r="A78" s="753" t="s">
        <v>83</v>
      </c>
      <c r="B78" s="753" t="s">
        <v>1085</v>
      </c>
      <c r="C78" s="753" t="s">
        <v>223</v>
      </c>
      <c r="D78" s="753" t="s">
        <v>1766</v>
      </c>
      <c r="E78" s="753" t="s">
        <v>1796</v>
      </c>
      <c r="F78" s="753" t="s">
        <v>1825</v>
      </c>
      <c r="G78" s="757" t="s">
        <v>1794</v>
      </c>
      <c r="H78" s="751">
        <v>24600000</v>
      </c>
    </row>
    <row r="79" spans="1:8">
      <c r="A79" s="753" t="s">
        <v>83</v>
      </c>
      <c r="B79" s="753" t="s">
        <v>1085</v>
      </c>
      <c r="C79" s="753" t="s">
        <v>223</v>
      </c>
      <c r="D79" s="753" t="s">
        <v>1766</v>
      </c>
      <c r="E79" s="753" t="s">
        <v>1796</v>
      </c>
      <c r="F79" s="753" t="s">
        <v>1798</v>
      </c>
      <c r="G79" s="757" t="s">
        <v>1793</v>
      </c>
      <c r="H79" s="751">
        <v>564800000</v>
      </c>
    </row>
    <row r="80" spans="1:8" ht="26.4">
      <c r="A80" s="753" t="s">
        <v>83</v>
      </c>
      <c r="B80" s="753" t="s">
        <v>1085</v>
      </c>
      <c r="C80" s="753" t="s">
        <v>223</v>
      </c>
      <c r="D80" s="753" t="s">
        <v>1766</v>
      </c>
      <c r="E80" s="753" t="s">
        <v>130</v>
      </c>
      <c r="F80" s="753"/>
      <c r="G80" s="757" t="s">
        <v>131</v>
      </c>
      <c r="H80" s="751">
        <v>1797335330</v>
      </c>
    </row>
    <row r="81" spans="1:8">
      <c r="A81" s="753" t="s">
        <v>83</v>
      </c>
      <c r="B81" s="753" t="s">
        <v>1085</v>
      </c>
      <c r="C81" s="753" t="s">
        <v>223</v>
      </c>
      <c r="D81" s="753" t="s">
        <v>1766</v>
      </c>
      <c r="E81" s="753" t="s">
        <v>130</v>
      </c>
      <c r="F81" s="753" t="s">
        <v>585</v>
      </c>
      <c r="G81" s="757" t="s">
        <v>1799</v>
      </c>
      <c r="H81" s="751">
        <v>15120000</v>
      </c>
    </row>
    <row r="82" spans="1:8">
      <c r="A82" s="753" t="s">
        <v>83</v>
      </c>
      <c r="B82" s="753" t="s">
        <v>1085</v>
      </c>
      <c r="C82" s="753" t="s">
        <v>223</v>
      </c>
      <c r="D82" s="753" t="s">
        <v>1766</v>
      </c>
      <c r="E82" s="753" t="s">
        <v>130</v>
      </c>
      <c r="F82" s="753" t="s">
        <v>14</v>
      </c>
      <c r="G82" s="757" t="s">
        <v>1800</v>
      </c>
      <c r="H82" s="751">
        <v>504000</v>
      </c>
    </row>
    <row r="83" spans="1:8">
      <c r="A83" s="753" t="s">
        <v>83</v>
      </c>
      <c r="B83" s="753" t="s">
        <v>1085</v>
      </c>
      <c r="C83" s="753" t="s">
        <v>223</v>
      </c>
      <c r="D83" s="753" t="s">
        <v>1766</v>
      </c>
      <c r="E83" s="753" t="s">
        <v>130</v>
      </c>
      <c r="F83" s="753" t="s">
        <v>132</v>
      </c>
      <c r="G83" s="757" t="s">
        <v>135</v>
      </c>
      <c r="H83" s="751">
        <v>1781711330</v>
      </c>
    </row>
    <row r="84" spans="1:8">
      <c r="A84" s="753" t="s">
        <v>83</v>
      </c>
      <c r="B84" s="753" t="s">
        <v>1085</v>
      </c>
      <c r="C84" s="753" t="s">
        <v>223</v>
      </c>
      <c r="D84" s="753" t="s">
        <v>1766</v>
      </c>
      <c r="E84" s="753" t="s">
        <v>1801</v>
      </c>
      <c r="F84" s="753"/>
      <c r="G84" s="757" t="s">
        <v>1802</v>
      </c>
      <c r="H84" s="751">
        <v>7980000</v>
      </c>
    </row>
    <row r="85" spans="1:8">
      <c r="A85" s="753" t="s">
        <v>83</v>
      </c>
      <c r="B85" s="753" t="s">
        <v>1085</v>
      </c>
      <c r="C85" s="753" t="s">
        <v>223</v>
      </c>
      <c r="D85" s="753" t="s">
        <v>1766</v>
      </c>
      <c r="E85" s="753" t="s">
        <v>1801</v>
      </c>
      <c r="F85" s="753" t="s">
        <v>1803</v>
      </c>
      <c r="G85" s="757" t="s">
        <v>1804</v>
      </c>
      <c r="H85" s="751">
        <v>7980000</v>
      </c>
    </row>
    <row r="86" spans="1:8">
      <c r="A86" s="753" t="s">
        <v>83</v>
      </c>
      <c r="B86" s="753" t="s">
        <v>1085</v>
      </c>
      <c r="C86" s="753" t="s">
        <v>223</v>
      </c>
      <c r="D86" s="753" t="s">
        <v>1766</v>
      </c>
      <c r="E86" s="753" t="s">
        <v>134</v>
      </c>
      <c r="F86" s="753"/>
      <c r="G86" s="757" t="s">
        <v>135</v>
      </c>
      <c r="H86" s="751">
        <v>3607060900</v>
      </c>
    </row>
    <row r="87" spans="1:8">
      <c r="A87" s="753" t="s">
        <v>83</v>
      </c>
      <c r="B87" s="753" t="s">
        <v>1085</v>
      </c>
      <c r="C87" s="753" t="s">
        <v>223</v>
      </c>
      <c r="D87" s="753" t="s">
        <v>1766</v>
      </c>
      <c r="E87" s="753" t="s">
        <v>134</v>
      </c>
      <c r="F87" s="753" t="s">
        <v>9</v>
      </c>
      <c r="G87" s="757" t="s">
        <v>1805</v>
      </c>
      <c r="H87" s="751">
        <v>16091000</v>
      </c>
    </row>
    <row r="88" spans="1:8">
      <c r="A88" s="753" t="s">
        <v>83</v>
      </c>
      <c r="B88" s="753" t="s">
        <v>1085</v>
      </c>
      <c r="C88" s="753" t="s">
        <v>223</v>
      </c>
      <c r="D88" s="753" t="s">
        <v>1766</v>
      </c>
      <c r="E88" s="753" t="s">
        <v>134</v>
      </c>
      <c r="F88" s="753" t="s">
        <v>15</v>
      </c>
      <c r="G88" s="757" t="s">
        <v>1806</v>
      </c>
      <c r="H88" s="751">
        <v>5363900</v>
      </c>
    </row>
    <row r="89" spans="1:8">
      <c r="A89" s="753" t="s">
        <v>83</v>
      </c>
      <c r="B89" s="753" t="s">
        <v>1085</v>
      </c>
      <c r="C89" s="753" t="s">
        <v>223</v>
      </c>
      <c r="D89" s="753" t="s">
        <v>1766</v>
      </c>
      <c r="E89" s="753" t="s">
        <v>134</v>
      </c>
      <c r="F89" s="753" t="s">
        <v>137</v>
      </c>
      <c r="G89" s="757" t="s">
        <v>138</v>
      </c>
      <c r="H89" s="751">
        <v>1946011000</v>
      </c>
    </row>
    <row r="90" spans="1:8">
      <c r="A90" s="753" t="s">
        <v>83</v>
      </c>
      <c r="B90" s="753" t="s">
        <v>1085</v>
      </c>
      <c r="C90" s="753" t="s">
        <v>223</v>
      </c>
      <c r="D90" s="753" t="s">
        <v>1766</v>
      </c>
      <c r="E90" s="753" t="s">
        <v>134</v>
      </c>
      <c r="F90" s="753" t="s">
        <v>139</v>
      </c>
      <c r="G90" s="757" t="s">
        <v>140</v>
      </c>
      <c r="H90" s="751">
        <v>1639595000</v>
      </c>
    </row>
    <row r="91" spans="1:8" ht="39.6">
      <c r="A91" s="753" t="s">
        <v>83</v>
      </c>
      <c r="B91" s="753" t="s">
        <v>1085</v>
      </c>
      <c r="C91" s="753" t="s">
        <v>223</v>
      </c>
      <c r="D91" s="753" t="s">
        <v>1766</v>
      </c>
      <c r="E91" s="753" t="s">
        <v>419</v>
      </c>
      <c r="F91" s="753"/>
      <c r="G91" s="757" t="s">
        <v>1807</v>
      </c>
      <c r="H91" s="751">
        <v>78014000</v>
      </c>
    </row>
    <row r="92" spans="1:8">
      <c r="A92" s="753" t="s">
        <v>83</v>
      </c>
      <c r="B92" s="753" t="s">
        <v>1085</v>
      </c>
      <c r="C92" s="753" t="s">
        <v>223</v>
      </c>
      <c r="D92" s="753" t="s">
        <v>1766</v>
      </c>
      <c r="E92" s="753" t="s">
        <v>419</v>
      </c>
      <c r="F92" s="753" t="s">
        <v>248</v>
      </c>
      <c r="G92" s="757" t="s">
        <v>249</v>
      </c>
      <c r="H92" s="751">
        <v>53429000</v>
      </c>
    </row>
    <row r="93" spans="1:8" ht="52.8">
      <c r="A93" s="753" t="s">
        <v>83</v>
      </c>
      <c r="B93" s="753" t="s">
        <v>1085</v>
      </c>
      <c r="C93" s="753" t="s">
        <v>223</v>
      </c>
      <c r="D93" s="753" t="s">
        <v>1766</v>
      </c>
      <c r="E93" s="753" t="s">
        <v>419</v>
      </c>
      <c r="F93" s="753" t="s">
        <v>420</v>
      </c>
      <c r="G93" s="757" t="s">
        <v>2714</v>
      </c>
      <c r="H93" s="751">
        <v>24585000</v>
      </c>
    </row>
    <row r="94" spans="1:8">
      <c r="A94" s="753" t="s">
        <v>83</v>
      </c>
      <c r="B94" s="753" t="s">
        <v>1085</v>
      </c>
      <c r="C94" s="753" t="s">
        <v>223</v>
      </c>
      <c r="D94" s="753" t="s">
        <v>1766</v>
      </c>
      <c r="E94" s="753" t="s">
        <v>404</v>
      </c>
      <c r="F94" s="753"/>
      <c r="G94" s="757" t="s">
        <v>1808</v>
      </c>
      <c r="H94" s="751">
        <v>233719000</v>
      </c>
    </row>
    <row r="95" spans="1:8">
      <c r="A95" s="753" t="s">
        <v>83</v>
      </c>
      <c r="B95" s="753" t="s">
        <v>1085</v>
      </c>
      <c r="C95" s="753" t="s">
        <v>223</v>
      </c>
      <c r="D95" s="753" t="s">
        <v>1766</v>
      </c>
      <c r="E95" s="753" t="s">
        <v>404</v>
      </c>
      <c r="F95" s="753" t="s">
        <v>1809</v>
      </c>
      <c r="G95" s="757" t="s">
        <v>26</v>
      </c>
      <c r="H95" s="751">
        <v>233719000</v>
      </c>
    </row>
    <row r="96" spans="1:8">
      <c r="A96" s="753" t="s">
        <v>83</v>
      </c>
      <c r="B96" s="753" t="s">
        <v>1085</v>
      </c>
      <c r="C96" s="753" t="s">
        <v>223</v>
      </c>
      <c r="D96" s="753" t="s">
        <v>1766</v>
      </c>
      <c r="E96" s="753" t="s">
        <v>353</v>
      </c>
      <c r="F96" s="753"/>
      <c r="G96" s="757" t="s">
        <v>354</v>
      </c>
      <c r="H96" s="751">
        <v>65863000</v>
      </c>
    </row>
    <row r="97" spans="1:8">
      <c r="A97" s="753" t="s">
        <v>83</v>
      </c>
      <c r="B97" s="753" t="s">
        <v>1085</v>
      </c>
      <c r="C97" s="753" t="s">
        <v>223</v>
      </c>
      <c r="D97" s="753" t="s">
        <v>1766</v>
      </c>
      <c r="E97" s="753" t="s">
        <v>353</v>
      </c>
      <c r="F97" s="753" t="s">
        <v>405</v>
      </c>
      <c r="G97" s="757" t="s">
        <v>1920</v>
      </c>
      <c r="H97" s="751">
        <v>65863000</v>
      </c>
    </row>
    <row r="98" spans="1:8">
      <c r="A98" s="753" t="s">
        <v>83</v>
      </c>
      <c r="B98" s="753" t="s">
        <v>1085</v>
      </c>
      <c r="C98" s="753" t="s">
        <v>223</v>
      </c>
      <c r="D98" s="753" t="s">
        <v>1766</v>
      </c>
      <c r="E98" s="753" t="s">
        <v>19</v>
      </c>
      <c r="F98" s="753"/>
      <c r="G98" s="757" t="s">
        <v>133</v>
      </c>
      <c r="H98" s="751">
        <v>69867000</v>
      </c>
    </row>
    <row r="99" spans="1:8">
      <c r="A99" s="753" t="s">
        <v>83</v>
      </c>
      <c r="B99" s="753" t="s">
        <v>1085</v>
      </c>
      <c r="C99" s="753" t="s">
        <v>223</v>
      </c>
      <c r="D99" s="753" t="s">
        <v>1766</v>
      </c>
      <c r="E99" s="753" t="s">
        <v>19</v>
      </c>
      <c r="F99" s="753" t="s">
        <v>20</v>
      </c>
      <c r="G99" s="757" t="s">
        <v>21</v>
      </c>
      <c r="H99" s="751">
        <v>34911000</v>
      </c>
    </row>
    <row r="100" spans="1:8">
      <c r="A100" s="753" t="s">
        <v>83</v>
      </c>
      <c r="B100" s="753" t="s">
        <v>1085</v>
      </c>
      <c r="C100" s="753" t="s">
        <v>223</v>
      </c>
      <c r="D100" s="753" t="s">
        <v>1766</v>
      </c>
      <c r="E100" s="753" t="s">
        <v>19</v>
      </c>
      <c r="F100" s="753" t="s">
        <v>22</v>
      </c>
      <c r="G100" s="757" t="s">
        <v>23</v>
      </c>
      <c r="H100" s="751">
        <v>34956000</v>
      </c>
    </row>
    <row r="101" spans="1:8">
      <c r="A101" s="753" t="s">
        <v>83</v>
      </c>
      <c r="B101" s="753" t="s">
        <v>1085</v>
      </c>
      <c r="C101" s="753" t="s">
        <v>1062</v>
      </c>
      <c r="D101" s="753"/>
      <c r="E101" s="753"/>
      <c r="F101" s="753"/>
      <c r="G101" s="757" t="s">
        <v>1375</v>
      </c>
      <c r="H101" s="751">
        <v>310385000</v>
      </c>
    </row>
    <row r="102" spans="1:8" ht="26.4">
      <c r="A102" s="753" t="s">
        <v>83</v>
      </c>
      <c r="B102" s="753" t="s">
        <v>1085</v>
      </c>
      <c r="C102" s="753" t="s">
        <v>1062</v>
      </c>
      <c r="D102" s="753" t="s">
        <v>1073</v>
      </c>
      <c r="E102" s="753"/>
      <c r="F102" s="753"/>
      <c r="G102" s="757" t="s">
        <v>1811</v>
      </c>
      <c r="H102" s="751">
        <v>310385000</v>
      </c>
    </row>
    <row r="103" spans="1:8" ht="26.4">
      <c r="A103" s="753" t="s">
        <v>83</v>
      </c>
      <c r="B103" s="753" t="s">
        <v>1085</v>
      </c>
      <c r="C103" s="753" t="s">
        <v>1062</v>
      </c>
      <c r="D103" s="753" t="s">
        <v>1073</v>
      </c>
      <c r="E103" s="753" t="s">
        <v>458</v>
      </c>
      <c r="F103" s="753"/>
      <c r="G103" s="757" t="s">
        <v>1812</v>
      </c>
      <c r="H103" s="751">
        <v>310385000</v>
      </c>
    </row>
    <row r="104" spans="1:8">
      <c r="A104" s="753" t="s">
        <v>83</v>
      </c>
      <c r="B104" s="753" t="s">
        <v>1085</v>
      </c>
      <c r="C104" s="753" t="s">
        <v>1062</v>
      </c>
      <c r="D104" s="753" t="s">
        <v>1073</v>
      </c>
      <c r="E104" s="753" t="s">
        <v>458</v>
      </c>
      <c r="F104" s="753" t="s">
        <v>453</v>
      </c>
      <c r="G104" s="757" t="s">
        <v>135</v>
      </c>
      <c r="H104" s="751">
        <v>310385000</v>
      </c>
    </row>
    <row r="105" spans="1:8">
      <c r="A105" s="753" t="s">
        <v>83</v>
      </c>
      <c r="B105" s="753" t="s">
        <v>1084</v>
      </c>
      <c r="C105" s="753"/>
      <c r="D105" s="753"/>
      <c r="E105" s="753"/>
      <c r="F105" s="753"/>
      <c r="G105" s="757" t="s">
        <v>1813</v>
      </c>
      <c r="H105" s="751">
        <v>29249834000</v>
      </c>
    </row>
    <row r="106" spans="1:8">
      <c r="A106" s="753" t="s">
        <v>83</v>
      </c>
      <c r="B106" s="753" t="s">
        <v>1084</v>
      </c>
      <c r="C106" s="753" t="s">
        <v>188</v>
      </c>
      <c r="D106" s="753"/>
      <c r="E106" s="753"/>
      <c r="F106" s="753"/>
      <c r="G106" s="757" t="s">
        <v>1374</v>
      </c>
      <c r="H106" s="751">
        <v>3301000000</v>
      </c>
    </row>
    <row r="107" spans="1:8">
      <c r="A107" s="753" t="s">
        <v>83</v>
      </c>
      <c r="B107" s="753" t="s">
        <v>1084</v>
      </c>
      <c r="C107" s="753" t="s">
        <v>188</v>
      </c>
      <c r="D107" s="753" t="s">
        <v>1820</v>
      </c>
      <c r="E107" s="753"/>
      <c r="F107" s="753"/>
      <c r="G107" s="757" t="s">
        <v>1821</v>
      </c>
      <c r="H107" s="751">
        <v>3301000000</v>
      </c>
    </row>
    <row r="108" spans="1:8">
      <c r="A108" s="753" t="s">
        <v>83</v>
      </c>
      <c r="B108" s="753" t="s">
        <v>1084</v>
      </c>
      <c r="C108" s="753" t="s">
        <v>188</v>
      </c>
      <c r="D108" s="753" t="s">
        <v>1820</v>
      </c>
      <c r="E108" s="753" t="s">
        <v>92</v>
      </c>
      <c r="F108" s="753"/>
      <c r="G108" s="757" t="s">
        <v>93</v>
      </c>
      <c r="H108" s="751">
        <v>1040640378</v>
      </c>
    </row>
    <row r="109" spans="1:8">
      <c r="A109" s="753" t="s">
        <v>83</v>
      </c>
      <c r="B109" s="753" t="s">
        <v>1084</v>
      </c>
      <c r="C109" s="753" t="s">
        <v>188</v>
      </c>
      <c r="D109" s="753" t="s">
        <v>1820</v>
      </c>
      <c r="E109" s="753" t="s">
        <v>92</v>
      </c>
      <c r="F109" s="753" t="s">
        <v>94</v>
      </c>
      <c r="G109" s="757" t="s">
        <v>1768</v>
      </c>
      <c r="H109" s="751">
        <v>1040640378</v>
      </c>
    </row>
    <row r="110" spans="1:8" ht="26.4">
      <c r="A110" s="753" t="s">
        <v>83</v>
      </c>
      <c r="B110" s="753" t="s">
        <v>1084</v>
      </c>
      <c r="C110" s="753" t="s">
        <v>188</v>
      </c>
      <c r="D110" s="753" t="s">
        <v>1820</v>
      </c>
      <c r="E110" s="753" t="s">
        <v>141</v>
      </c>
      <c r="F110" s="753"/>
      <c r="G110" s="757" t="s">
        <v>1822</v>
      </c>
      <c r="H110" s="751">
        <v>49259412</v>
      </c>
    </row>
    <row r="111" spans="1:8" ht="26.4">
      <c r="A111" s="753" t="s">
        <v>83</v>
      </c>
      <c r="B111" s="753" t="s">
        <v>1084</v>
      </c>
      <c r="C111" s="753" t="s">
        <v>188</v>
      </c>
      <c r="D111" s="753" t="s">
        <v>1820</v>
      </c>
      <c r="E111" s="753" t="s">
        <v>141</v>
      </c>
      <c r="F111" s="753" t="s">
        <v>581</v>
      </c>
      <c r="G111" s="757" t="s">
        <v>1823</v>
      </c>
      <c r="H111" s="751">
        <v>49259412</v>
      </c>
    </row>
    <row r="112" spans="1:8">
      <c r="A112" s="753" t="s">
        <v>83</v>
      </c>
      <c r="B112" s="753" t="s">
        <v>1084</v>
      </c>
      <c r="C112" s="753" t="s">
        <v>188</v>
      </c>
      <c r="D112" s="753" t="s">
        <v>1820</v>
      </c>
      <c r="E112" s="753" t="s">
        <v>96</v>
      </c>
      <c r="F112" s="753"/>
      <c r="G112" s="757" t="s">
        <v>97</v>
      </c>
      <c r="H112" s="751">
        <v>137217260</v>
      </c>
    </row>
    <row r="113" spans="1:8">
      <c r="A113" s="753" t="s">
        <v>83</v>
      </c>
      <c r="B113" s="753" t="s">
        <v>1084</v>
      </c>
      <c r="C113" s="753" t="s">
        <v>188</v>
      </c>
      <c r="D113" s="753" t="s">
        <v>1820</v>
      </c>
      <c r="E113" s="753" t="s">
        <v>96</v>
      </c>
      <c r="F113" s="753" t="s">
        <v>151</v>
      </c>
      <c r="G113" s="757" t="s">
        <v>152</v>
      </c>
      <c r="H113" s="751">
        <v>37996200</v>
      </c>
    </row>
    <row r="114" spans="1:8">
      <c r="A114" s="753" t="s">
        <v>83</v>
      </c>
      <c r="B114" s="753" t="s">
        <v>1084</v>
      </c>
      <c r="C114" s="753" t="s">
        <v>188</v>
      </c>
      <c r="D114" s="753" t="s">
        <v>1820</v>
      </c>
      <c r="E114" s="753" t="s">
        <v>96</v>
      </c>
      <c r="F114" s="753" t="s">
        <v>864</v>
      </c>
      <c r="G114" s="757" t="s">
        <v>1770</v>
      </c>
      <c r="H114" s="751">
        <v>95645060</v>
      </c>
    </row>
    <row r="115" spans="1:8" ht="26.4">
      <c r="A115" s="753" t="s">
        <v>83</v>
      </c>
      <c r="B115" s="753" t="s">
        <v>1084</v>
      </c>
      <c r="C115" s="753" t="s">
        <v>188</v>
      </c>
      <c r="D115" s="753" t="s">
        <v>1820</v>
      </c>
      <c r="E115" s="753" t="s">
        <v>96</v>
      </c>
      <c r="F115" s="753" t="s">
        <v>98</v>
      </c>
      <c r="G115" s="757" t="s">
        <v>99</v>
      </c>
      <c r="H115" s="751">
        <v>3576000</v>
      </c>
    </row>
    <row r="116" spans="1:8">
      <c r="A116" s="753" t="s">
        <v>83</v>
      </c>
      <c r="B116" s="753" t="s">
        <v>1084</v>
      </c>
      <c r="C116" s="753" t="s">
        <v>188</v>
      </c>
      <c r="D116" s="753" t="s">
        <v>1820</v>
      </c>
      <c r="E116" s="753" t="s">
        <v>426</v>
      </c>
      <c r="F116" s="753"/>
      <c r="G116" s="757" t="s">
        <v>427</v>
      </c>
      <c r="H116" s="751">
        <v>13410000</v>
      </c>
    </row>
    <row r="117" spans="1:8">
      <c r="A117" s="753" t="s">
        <v>83</v>
      </c>
      <c r="B117" s="753" t="s">
        <v>1084</v>
      </c>
      <c r="C117" s="753" t="s">
        <v>188</v>
      </c>
      <c r="D117" s="753" t="s">
        <v>1820</v>
      </c>
      <c r="E117" s="753" t="s">
        <v>426</v>
      </c>
      <c r="F117" s="753" t="s">
        <v>428</v>
      </c>
      <c r="G117" s="757" t="s">
        <v>1774</v>
      </c>
      <c r="H117" s="751">
        <v>12963000</v>
      </c>
    </row>
    <row r="118" spans="1:8">
      <c r="A118" s="753" t="s">
        <v>83</v>
      </c>
      <c r="B118" s="753" t="s">
        <v>1084</v>
      </c>
      <c r="C118" s="753" t="s">
        <v>188</v>
      </c>
      <c r="D118" s="753" t="s">
        <v>1820</v>
      </c>
      <c r="E118" s="753" t="s">
        <v>426</v>
      </c>
      <c r="F118" s="753" t="s">
        <v>429</v>
      </c>
      <c r="G118" s="757" t="s">
        <v>1775</v>
      </c>
      <c r="H118" s="751">
        <v>447000</v>
      </c>
    </row>
    <row r="119" spans="1:8">
      <c r="A119" s="753" t="s">
        <v>83</v>
      </c>
      <c r="B119" s="753" t="s">
        <v>1084</v>
      </c>
      <c r="C119" s="753" t="s">
        <v>188</v>
      </c>
      <c r="D119" s="753" t="s">
        <v>1820</v>
      </c>
      <c r="E119" s="753" t="s">
        <v>100</v>
      </c>
      <c r="F119" s="753"/>
      <c r="G119" s="757" t="s">
        <v>101</v>
      </c>
      <c r="H119" s="751">
        <v>189403000</v>
      </c>
    </row>
    <row r="120" spans="1:8">
      <c r="A120" s="753" t="s">
        <v>83</v>
      </c>
      <c r="B120" s="753" t="s">
        <v>1084</v>
      </c>
      <c r="C120" s="753" t="s">
        <v>188</v>
      </c>
      <c r="D120" s="753" t="s">
        <v>1820</v>
      </c>
      <c r="E120" s="753" t="s">
        <v>100</v>
      </c>
      <c r="F120" s="753" t="s">
        <v>337</v>
      </c>
      <c r="G120" s="757" t="s">
        <v>338</v>
      </c>
      <c r="H120" s="751">
        <v>2353000</v>
      </c>
    </row>
    <row r="121" spans="1:8">
      <c r="A121" s="753" t="s">
        <v>83</v>
      </c>
      <c r="B121" s="753" t="s">
        <v>1084</v>
      </c>
      <c r="C121" s="753" t="s">
        <v>188</v>
      </c>
      <c r="D121" s="753" t="s">
        <v>1820</v>
      </c>
      <c r="E121" s="753" t="s">
        <v>100</v>
      </c>
      <c r="F121" s="753" t="s">
        <v>443</v>
      </c>
      <c r="G121" s="757" t="s">
        <v>135</v>
      </c>
      <c r="H121" s="751">
        <v>187050000</v>
      </c>
    </row>
    <row r="122" spans="1:8">
      <c r="A122" s="753" t="s">
        <v>83</v>
      </c>
      <c r="B122" s="753" t="s">
        <v>1084</v>
      </c>
      <c r="C122" s="753" t="s">
        <v>188</v>
      </c>
      <c r="D122" s="753" t="s">
        <v>1820</v>
      </c>
      <c r="E122" s="753" t="s">
        <v>102</v>
      </c>
      <c r="F122" s="753"/>
      <c r="G122" s="757" t="s">
        <v>369</v>
      </c>
      <c r="H122" s="751">
        <v>263397213</v>
      </c>
    </row>
    <row r="123" spans="1:8">
      <c r="A123" s="753" t="s">
        <v>83</v>
      </c>
      <c r="B123" s="753" t="s">
        <v>1084</v>
      </c>
      <c r="C123" s="753" t="s">
        <v>188</v>
      </c>
      <c r="D123" s="753" t="s">
        <v>1820</v>
      </c>
      <c r="E123" s="753" t="s">
        <v>102</v>
      </c>
      <c r="F123" s="753" t="s">
        <v>103</v>
      </c>
      <c r="G123" s="757" t="s">
        <v>104</v>
      </c>
      <c r="H123" s="751">
        <v>196863647</v>
      </c>
    </row>
    <row r="124" spans="1:8">
      <c r="A124" s="753" t="s">
        <v>83</v>
      </c>
      <c r="B124" s="753" t="s">
        <v>1084</v>
      </c>
      <c r="C124" s="753" t="s">
        <v>188</v>
      </c>
      <c r="D124" s="753" t="s">
        <v>1820</v>
      </c>
      <c r="E124" s="753" t="s">
        <v>102</v>
      </c>
      <c r="F124" s="753" t="s">
        <v>105</v>
      </c>
      <c r="G124" s="757" t="s">
        <v>106</v>
      </c>
      <c r="H124" s="751">
        <v>33748053</v>
      </c>
    </row>
    <row r="125" spans="1:8">
      <c r="A125" s="753" t="s">
        <v>83</v>
      </c>
      <c r="B125" s="753" t="s">
        <v>1084</v>
      </c>
      <c r="C125" s="753" t="s">
        <v>188</v>
      </c>
      <c r="D125" s="753" t="s">
        <v>1820</v>
      </c>
      <c r="E125" s="753" t="s">
        <v>102</v>
      </c>
      <c r="F125" s="753" t="s">
        <v>107</v>
      </c>
      <c r="G125" s="757" t="s">
        <v>108</v>
      </c>
      <c r="H125" s="751">
        <v>22498702</v>
      </c>
    </row>
    <row r="126" spans="1:8">
      <c r="A126" s="753" t="s">
        <v>83</v>
      </c>
      <c r="B126" s="753" t="s">
        <v>1084</v>
      </c>
      <c r="C126" s="753" t="s">
        <v>188</v>
      </c>
      <c r="D126" s="753" t="s">
        <v>1820</v>
      </c>
      <c r="E126" s="753" t="s">
        <v>102</v>
      </c>
      <c r="F126" s="753" t="s">
        <v>0</v>
      </c>
      <c r="G126" s="757" t="s">
        <v>1</v>
      </c>
      <c r="H126" s="751">
        <v>10286811</v>
      </c>
    </row>
    <row r="127" spans="1:8">
      <c r="A127" s="753" t="s">
        <v>83</v>
      </c>
      <c r="B127" s="753" t="s">
        <v>1084</v>
      </c>
      <c r="C127" s="753" t="s">
        <v>188</v>
      </c>
      <c r="D127" s="753" t="s">
        <v>1820</v>
      </c>
      <c r="E127" s="753" t="s">
        <v>109</v>
      </c>
      <c r="F127" s="753"/>
      <c r="G127" s="757" t="s">
        <v>110</v>
      </c>
      <c r="H127" s="751">
        <v>39445207</v>
      </c>
    </row>
    <row r="128" spans="1:8" ht="26.4">
      <c r="A128" s="753" t="s">
        <v>83</v>
      </c>
      <c r="B128" s="753" t="s">
        <v>1084</v>
      </c>
      <c r="C128" s="753" t="s">
        <v>188</v>
      </c>
      <c r="D128" s="753" t="s">
        <v>1820</v>
      </c>
      <c r="E128" s="753" t="s">
        <v>109</v>
      </c>
      <c r="F128" s="753" t="s">
        <v>855</v>
      </c>
      <c r="G128" s="757" t="s">
        <v>1776</v>
      </c>
      <c r="H128" s="751">
        <v>39445207</v>
      </c>
    </row>
    <row r="129" spans="1:8">
      <c r="A129" s="753" t="s">
        <v>83</v>
      </c>
      <c r="B129" s="753" t="s">
        <v>1084</v>
      </c>
      <c r="C129" s="753" t="s">
        <v>188</v>
      </c>
      <c r="D129" s="753" t="s">
        <v>1820</v>
      </c>
      <c r="E129" s="753" t="s">
        <v>112</v>
      </c>
      <c r="F129" s="753"/>
      <c r="G129" s="757" t="s">
        <v>113</v>
      </c>
      <c r="H129" s="751">
        <v>900000</v>
      </c>
    </row>
    <row r="130" spans="1:8">
      <c r="A130" s="753" t="s">
        <v>83</v>
      </c>
      <c r="B130" s="753" t="s">
        <v>1084</v>
      </c>
      <c r="C130" s="753" t="s">
        <v>188</v>
      </c>
      <c r="D130" s="753" t="s">
        <v>1820</v>
      </c>
      <c r="E130" s="753" t="s">
        <v>112</v>
      </c>
      <c r="F130" s="753" t="s">
        <v>157</v>
      </c>
      <c r="G130" s="757" t="s">
        <v>135</v>
      </c>
      <c r="H130" s="751">
        <v>900000</v>
      </c>
    </row>
    <row r="131" spans="1:8">
      <c r="A131" s="753" t="s">
        <v>83</v>
      </c>
      <c r="B131" s="753" t="s">
        <v>1084</v>
      </c>
      <c r="C131" s="753" t="s">
        <v>188</v>
      </c>
      <c r="D131" s="753" t="s">
        <v>1820</v>
      </c>
      <c r="E131" s="753" t="s">
        <v>115</v>
      </c>
      <c r="F131" s="753"/>
      <c r="G131" s="757" t="s">
        <v>1781</v>
      </c>
      <c r="H131" s="751">
        <v>36542837</v>
      </c>
    </row>
    <row r="132" spans="1:8">
      <c r="A132" s="753" t="s">
        <v>83</v>
      </c>
      <c r="B132" s="753" t="s">
        <v>1084</v>
      </c>
      <c r="C132" s="753" t="s">
        <v>188</v>
      </c>
      <c r="D132" s="753" t="s">
        <v>1820</v>
      </c>
      <c r="E132" s="753" t="s">
        <v>115</v>
      </c>
      <c r="F132" s="753" t="s">
        <v>116</v>
      </c>
      <c r="G132" s="757" t="s">
        <v>117</v>
      </c>
      <c r="H132" s="751">
        <v>11052837</v>
      </c>
    </row>
    <row r="133" spans="1:8">
      <c r="A133" s="753" t="s">
        <v>83</v>
      </c>
      <c r="B133" s="753" t="s">
        <v>1084</v>
      </c>
      <c r="C133" s="753" t="s">
        <v>188</v>
      </c>
      <c r="D133" s="753" t="s">
        <v>1820</v>
      </c>
      <c r="E133" s="753" t="s">
        <v>115</v>
      </c>
      <c r="F133" s="753" t="s">
        <v>147</v>
      </c>
      <c r="G133" s="757" t="s">
        <v>148</v>
      </c>
      <c r="H133" s="751">
        <v>2840000</v>
      </c>
    </row>
    <row r="134" spans="1:8">
      <c r="A134" s="753" t="s">
        <v>83</v>
      </c>
      <c r="B134" s="753" t="s">
        <v>1084</v>
      </c>
      <c r="C134" s="753" t="s">
        <v>188</v>
      </c>
      <c r="D134" s="753" t="s">
        <v>1820</v>
      </c>
      <c r="E134" s="753" t="s">
        <v>115</v>
      </c>
      <c r="F134" s="753" t="s">
        <v>4</v>
      </c>
      <c r="G134" s="757" t="s">
        <v>1782</v>
      </c>
      <c r="H134" s="751">
        <v>14900000</v>
      </c>
    </row>
    <row r="135" spans="1:8">
      <c r="A135" s="753" t="s">
        <v>83</v>
      </c>
      <c r="B135" s="753" t="s">
        <v>1084</v>
      </c>
      <c r="C135" s="753" t="s">
        <v>188</v>
      </c>
      <c r="D135" s="753" t="s">
        <v>1820</v>
      </c>
      <c r="E135" s="753" t="s">
        <v>115</v>
      </c>
      <c r="F135" s="753" t="s">
        <v>118</v>
      </c>
      <c r="G135" s="757" t="s">
        <v>119</v>
      </c>
      <c r="H135" s="751">
        <v>7750000</v>
      </c>
    </row>
    <row r="136" spans="1:8">
      <c r="A136" s="753" t="s">
        <v>83</v>
      </c>
      <c r="B136" s="753" t="s">
        <v>1084</v>
      </c>
      <c r="C136" s="753" t="s">
        <v>188</v>
      </c>
      <c r="D136" s="753" t="s">
        <v>1820</v>
      </c>
      <c r="E136" s="753" t="s">
        <v>120</v>
      </c>
      <c r="F136" s="753"/>
      <c r="G136" s="757" t="s">
        <v>121</v>
      </c>
      <c r="H136" s="751">
        <v>172738894</v>
      </c>
    </row>
    <row r="137" spans="1:8">
      <c r="A137" s="753" t="s">
        <v>83</v>
      </c>
      <c r="B137" s="753" t="s">
        <v>1084</v>
      </c>
      <c r="C137" s="753" t="s">
        <v>188</v>
      </c>
      <c r="D137" s="753" t="s">
        <v>1820</v>
      </c>
      <c r="E137" s="753" t="s">
        <v>120</v>
      </c>
      <c r="F137" s="753" t="s">
        <v>123</v>
      </c>
      <c r="G137" s="757" t="s">
        <v>124</v>
      </c>
      <c r="H137" s="751">
        <v>71367120</v>
      </c>
    </row>
    <row r="138" spans="1:8" ht="39.6">
      <c r="A138" s="753" t="s">
        <v>83</v>
      </c>
      <c r="B138" s="753" t="s">
        <v>1084</v>
      </c>
      <c r="C138" s="753" t="s">
        <v>188</v>
      </c>
      <c r="D138" s="753" t="s">
        <v>1820</v>
      </c>
      <c r="E138" s="753" t="s">
        <v>120</v>
      </c>
      <c r="F138" s="753" t="s">
        <v>994</v>
      </c>
      <c r="G138" s="757" t="s">
        <v>1824</v>
      </c>
      <c r="H138" s="751">
        <v>97471774</v>
      </c>
    </row>
    <row r="139" spans="1:8" ht="26.4">
      <c r="A139" s="753" t="s">
        <v>83</v>
      </c>
      <c r="B139" s="753" t="s">
        <v>1084</v>
      </c>
      <c r="C139" s="753" t="s">
        <v>188</v>
      </c>
      <c r="D139" s="753" t="s">
        <v>1820</v>
      </c>
      <c r="E139" s="753" t="s">
        <v>120</v>
      </c>
      <c r="F139" s="753" t="s">
        <v>1001</v>
      </c>
      <c r="G139" s="757" t="s">
        <v>1784</v>
      </c>
      <c r="H139" s="751">
        <v>300000</v>
      </c>
    </row>
    <row r="140" spans="1:8">
      <c r="A140" s="753" t="s">
        <v>83</v>
      </c>
      <c r="B140" s="753" t="s">
        <v>1084</v>
      </c>
      <c r="C140" s="753" t="s">
        <v>188</v>
      </c>
      <c r="D140" s="753" t="s">
        <v>1820</v>
      </c>
      <c r="E140" s="753" t="s">
        <v>120</v>
      </c>
      <c r="F140" s="753" t="s">
        <v>158</v>
      </c>
      <c r="G140" s="757" t="s">
        <v>1785</v>
      </c>
      <c r="H140" s="751">
        <v>3600000</v>
      </c>
    </row>
    <row r="141" spans="1:8">
      <c r="A141" s="753" t="s">
        <v>83</v>
      </c>
      <c r="B141" s="753" t="s">
        <v>1084</v>
      </c>
      <c r="C141" s="753" t="s">
        <v>188</v>
      </c>
      <c r="D141" s="753" t="s">
        <v>1820</v>
      </c>
      <c r="E141" s="753" t="s">
        <v>160</v>
      </c>
      <c r="F141" s="753"/>
      <c r="G141" s="757" t="s">
        <v>161</v>
      </c>
      <c r="H141" s="751">
        <v>2560000</v>
      </c>
    </row>
    <row r="142" spans="1:8">
      <c r="A142" s="753" t="s">
        <v>83</v>
      </c>
      <c r="B142" s="753" t="s">
        <v>1084</v>
      </c>
      <c r="C142" s="753" t="s">
        <v>188</v>
      </c>
      <c r="D142" s="753" t="s">
        <v>1820</v>
      </c>
      <c r="E142" s="753" t="s">
        <v>160</v>
      </c>
      <c r="F142" s="753" t="s">
        <v>551</v>
      </c>
      <c r="G142" s="757" t="s">
        <v>133</v>
      </c>
      <c r="H142" s="751">
        <v>2560000</v>
      </c>
    </row>
    <row r="143" spans="1:8">
      <c r="A143" s="753" t="s">
        <v>83</v>
      </c>
      <c r="B143" s="753" t="s">
        <v>1084</v>
      </c>
      <c r="C143" s="753" t="s">
        <v>188</v>
      </c>
      <c r="D143" s="753" t="s">
        <v>1820</v>
      </c>
      <c r="E143" s="753" t="s">
        <v>125</v>
      </c>
      <c r="F143" s="753"/>
      <c r="G143" s="757" t="s">
        <v>126</v>
      </c>
      <c r="H143" s="751">
        <v>91520000</v>
      </c>
    </row>
    <row r="144" spans="1:8">
      <c r="A144" s="753" t="s">
        <v>83</v>
      </c>
      <c r="B144" s="753" t="s">
        <v>1084</v>
      </c>
      <c r="C144" s="753" t="s">
        <v>188</v>
      </c>
      <c r="D144" s="753" t="s">
        <v>1820</v>
      </c>
      <c r="E144" s="753" t="s">
        <v>125</v>
      </c>
      <c r="F144" s="753" t="s">
        <v>430</v>
      </c>
      <c r="G144" s="757" t="s">
        <v>431</v>
      </c>
      <c r="H144" s="751">
        <v>7895000</v>
      </c>
    </row>
    <row r="145" spans="1:8">
      <c r="A145" s="753" t="s">
        <v>83</v>
      </c>
      <c r="B145" s="753" t="s">
        <v>1084</v>
      </c>
      <c r="C145" s="753" t="s">
        <v>188</v>
      </c>
      <c r="D145" s="753" t="s">
        <v>1820</v>
      </c>
      <c r="E145" s="753" t="s">
        <v>125</v>
      </c>
      <c r="F145" s="753" t="s">
        <v>552</v>
      </c>
      <c r="G145" s="757" t="s">
        <v>553</v>
      </c>
      <c r="H145" s="751">
        <v>14100000</v>
      </c>
    </row>
    <row r="146" spans="1:8">
      <c r="A146" s="753" t="s">
        <v>83</v>
      </c>
      <c r="B146" s="753" t="s">
        <v>1084</v>
      </c>
      <c r="C146" s="753" t="s">
        <v>188</v>
      </c>
      <c r="D146" s="753" t="s">
        <v>1820</v>
      </c>
      <c r="E146" s="753" t="s">
        <v>125</v>
      </c>
      <c r="F146" s="753" t="s">
        <v>127</v>
      </c>
      <c r="G146" s="757" t="s">
        <v>128</v>
      </c>
      <c r="H146" s="751">
        <v>6825000</v>
      </c>
    </row>
    <row r="147" spans="1:8">
      <c r="A147" s="753" t="s">
        <v>83</v>
      </c>
      <c r="B147" s="753" t="s">
        <v>1084</v>
      </c>
      <c r="C147" s="753" t="s">
        <v>188</v>
      </c>
      <c r="D147" s="753" t="s">
        <v>1820</v>
      </c>
      <c r="E147" s="753" t="s">
        <v>125</v>
      </c>
      <c r="F147" s="753" t="s">
        <v>129</v>
      </c>
      <c r="G147" s="757" t="s">
        <v>1787</v>
      </c>
      <c r="H147" s="751">
        <v>62700000</v>
      </c>
    </row>
    <row r="148" spans="1:8">
      <c r="A148" s="753" t="s">
        <v>83</v>
      </c>
      <c r="B148" s="753" t="s">
        <v>1084</v>
      </c>
      <c r="C148" s="753" t="s">
        <v>188</v>
      </c>
      <c r="D148" s="753" t="s">
        <v>1820</v>
      </c>
      <c r="E148" s="753" t="s">
        <v>554</v>
      </c>
      <c r="F148" s="753"/>
      <c r="G148" s="757" t="s">
        <v>555</v>
      </c>
      <c r="H148" s="751">
        <v>12000000</v>
      </c>
    </row>
    <row r="149" spans="1:8">
      <c r="A149" s="753" t="s">
        <v>83</v>
      </c>
      <c r="B149" s="753" t="s">
        <v>1084</v>
      </c>
      <c r="C149" s="753" t="s">
        <v>188</v>
      </c>
      <c r="D149" s="753" t="s">
        <v>1820</v>
      </c>
      <c r="E149" s="753" t="s">
        <v>554</v>
      </c>
      <c r="F149" s="753" t="s">
        <v>243</v>
      </c>
      <c r="G149" s="757" t="s">
        <v>244</v>
      </c>
      <c r="H149" s="751">
        <v>12000000</v>
      </c>
    </row>
    <row r="150" spans="1:8" ht="39.6">
      <c r="A150" s="753" t="s">
        <v>83</v>
      </c>
      <c r="B150" s="753" t="s">
        <v>1084</v>
      </c>
      <c r="C150" s="753" t="s">
        <v>188</v>
      </c>
      <c r="D150" s="753" t="s">
        <v>1820</v>
      </c>
      <c r="E150" s="753" t="s">
        <v>560</v>
      </c>
      <c r="F150" s="753"/>
      <c r="G150" s="757" t="s">
        <v>1790</v>
      </c>
      <c r="H150" s="751">
        <v>56081000</v>
      </c>
    </row>
    <row r="151" spans="1:8">
      <c r="A151" s="753" t="s">
        <v>83</v>
      </c>
      <c r="B151" s="753" t="s">
        <v>1084</v>
      </c>
      <c r="C151" s="753" t="s">
        <v>188</v>
      </c>
      <c r="D151" s="753" t="s">
        <v>1820</v>
      </c>
      <c r="E151" s="753" t="s">
        <v>560</v>
      </c>
      <c r="F151" s="753" t="s">
        <v>561</v>
      </c>
      <c r="G151" s="757" t="s">
        <v>1791</v>
      </c>
      <c r="H151" s="751">
        <v>8230000</v>
      </c>
    </row>
    <row r="152" spans="1:8">
      <c r="A152" s="753" t="s">
        <v>83</v>
      </c>
      <c r="B152" s="753" t="s">
        <v>1084</v>
      </c>
      <c r="C152" s="753" t="s">
        <v>188</v>
      </c>
      <c r="D152" s="753" t="s">
        <v>1820</v>
      </c>
      <c r="E152" s="753" t="s">
        <v>560</v>
      </c>
      <c r="F152" s="753" t="s">
        <v>418</v>
      </c>
      <c r="G152" s="757" t="s">
        <v>1793</v>
      </c>
      <c r="H152" s="751">
        <v>37626000</v>
      </c>
    </row>
    <row r="153" spans="1:8">
      <c r="A153" s="753" t="s">
        <v>83</v>
      </c>
      <c r="B153" s="753" t="s">
        <v>1084</v>
      </c>
      <c r="C153" s="753" t="s">
        <v>188</v>
      </c>
      <c r="D153" s="753" t="s">
        <v>1820</v>
      </c>
      <c r="E153" s="753" t="s">
        <v>560</v>
      </c>
      <c r="F153" s="753" t="s">
        <v>562</v>
      </c>
      <c r="G153" s="757" t="s">
        <v>1794</v>
      </c>
      <c r="H153" s="751">
        <v>8250000</v>
      </c>
    </row>
    <row r="154" spans="1:8">
      <c r="A154" s="753" t="s">
        <v>83</v>
      </c>
      <c r="B154" s="753" t="s">
        <v>1084</v>
      </c>
      <c r="C154" s="753" t="s">
        <v>188</v>
      </c>
      <c r="D154" s="753" t="s">
        <v>1820</v>
      </c>
      <c r="E154" s="753" t="s">
        <v>560</v>
      </c>
      <c r="F154" s="753" t="s">
        <v>7</v>
      </c>
      <c r="G154" s="757" t="s">
        <v>1795</v>
      </c>
      <c r="H154" s="751">
        <v>1975000</v>
      </c>
    </row>
    <row r="155" spans="1:8" ht="26.4">
      <c r="A155" s="753" t="s">
        <v>83</v>
      </c>
      <c r="B155" s="753" t="s">
        <v>1084</v>
      </c>
      <c r="C155" s="753" t="s">
        <v>188</v>
      </c>
      <c r="D155" s="753" t="s">
        <v>1820</v>
      </c>
      <c r="E155" s="753" t="s">
        <v>1796</v>
      </c>
      <c r="F155" s="753"/>
      <c r="G155" s="757" t="s">
        <v>1797</v>
      </c>
      <c r="H155" s="751">
        <v>98670000</v>
      </c>
    </row>
    <row r="156" spans="1:8">
      <c r="A156" s="753" t="s">
        <v>83</v>
      </c>
      <c r="B156" s="753" t="s">
        <v>1084</v>
      </c>
      <c r="C156" s="753" t="s">
        <v>188</v>
      </c>
      <c r="D156" s="753" t="s">
        <v>1820</v>
      </c>
      <c r="E156" s="753" t="s">
        <v>1796</v>
      </c>
      <c r="F156" s="753" t="s">
        <v>1878</v>
      </c>
      <c r="G156" s="757" t="s">
        <v>1866</v>
      </c>
      <c r="H156" s="751">
        <v>98670000</v>
      </c>
    </row>
    <row r="157" spans="1:8" ht="26.4">
      <c r="A157" s="753" t="s">
        <v>83</v>
      </c>
      <c r="B157" s="753" t="s">
        <v>1084</v>
      </c>
      <c r="C157" s="753" t="s">
        <v>188</v>
      </c>
      <c r="D157" s="753" t="s">
        <v>1820</v>
      </c>
      <c r="E157" s="753" t="s">
        <v>130</v>
      </c>
      <c r="F157" s="753"/>
      <c r="G157" s="757" t="s">
        <v>131</v>
      </c>
      <c r="H157" s="751">
        <v>907744799</v>
      </c>
    </row>
    <row r="158" spans="1:8">
      <c r="A158" s="753" t="s">
        <v>83</v>
      </c>
      <c r="B158" s="753" t="s">
        <v>1084</v>
      </c>
      <c r="C158" s="753" t="s">
        <v>188</v>
      </c>
      <c r="D158" s="753" t="s">
        <v>1820</v>
      </c>
      <c r="E158" s="753" t="s">
        <v>130</v>
      </c>
      <c r="F158" s="753" t="s">
        <v>14</v>
      </c>
      <c r="G158" s="757" t="s">
        <v>1800</v>
      </c>
      <c r="H158" s="751">
        <v>906468799</v>
      </c>
    </row>
    <row r="159" spans="1:8">
      <c r="A159" s="753" t="s">
        <v>83</v>
      </c>
      <c r="B159" s="753" t="s">
        <v>1084</v>
      </c>
      <c r="C159" s="753" t="s">
        <v>188</v>
      </c>
      <c r="D159" s="753" t="s">
        <v>1820</v>
      </c>
      <c r="E159" s="753" t="s">
        <v>130</v>
      </c>
      <c r="F159" s="753" t="s">
        <v>132</v>
      </c>
      <c r="G159" s="757" t="s">
        <v>135</v>
      </c>
      <c r="H159" s="751">
        <v>1276000</v>
      </c>
    </row>
    <row r="160" spans="1:8">
      <c r="A160" s="753" t="s">
        <v>83</v>
      </c>
      <c r="B160" s="753" t="s">
        <v>1084</v>
      </c>
      <c r="C160" s="753" t="s">
        <v>188</v>
      </c>
      <c r="D160" s="753" t="s">
        <v>1820</v>
      </c>
      <c r="E160" s="753" t="s">
        <v>1801</v>
      </c>
      <c r="F160" s="753"/>
      <c r="G160" s="757" t="s">
        <v>1802</v>
      </c>
      <c r="H160" s="751">
        <v>167500000</v>
      </c>
    </row>
    <row r="161" spans="1:8">
      <c r="A161" s="753" t="s">
        <v>83</v>
      </c>
      <c r="B161" s="753" t="s">
        <v>1084</v>
      </c>
      <c r="C161" s="753" t="s">
        <v>188</v>
      </c>
      <c r="D161" s="753" t="s">
        <v>1820</v>
      </c>
      <c r="E161" s="753" t="s">
        <v>1801</v>
      </c>
      <c r="F161" s="753" t="s">
        <v>1803</v>
      </c>
      <c r="G161" s="757" t="s">
        <v>1804</v>
      </c>
      <c r="H161" s="751">
        <v>17500000</v>
      </c>
    </row>
    <row r="162" spans="1:8">
      <c r="A162" s="753" t="s">
        <v>83</v>
      </c>
      <c r="B162" s="753" t="s">
        <v>1084</v>
      </c>
      <c r="C162" s="753" t="s">
        <v>188</v>
      </c>
      <c r="D162" s="753" t="s">
        <v>1820</v>
      </c>
      <c r="E162" s="753" t="s">
        <v>1801</v>
      </c>
      <c r="F162" s="753" t="s">
        <v>1826</v>
      </c>
      <c r="G162" s="757" t="s">
        <v>1827</v>
      </c>
      <c r="H162" s="751">
        <v>150000000</v>
      </c>
    </row>
    <row r="163" spans="1:8">
      <c r="A163" s="753" t="s">
        <v>83</v>
      </c>
      <c r="B163" s="753" t="s">
        <v>1084</v>
      </c>
      <c r="C163" s="753" t="s">
        <v>188</v>
      </c>
      <c r="D163" s="753" t="s">
        <v>1820</v>
      </c>
      <c r="E163" s="753" t="s">
        <v>134</v>
      </c>
      <c r="F163" s="753"/>
      <c r="G163" s="757" t="s">
        <v>135</v>
      </c>
      <c r="H163" s="751">
        <v>17470000</v>
      </c>
    </row>
    <row r="164" spans="1:8">
      <c r="A164" s="753" t="s">
        <v>83</v>
      </c>
      <c r="B164" s="753" t="s">
        <v>1084</v>
      </c>
      <c r="C164" s="753" t="s">
        <v>188</v>
      </c>
      <c r="D164" s="753" t="s">
        <v>1820</v>
      </c>
      <c r="E164" s="753" t="s">
        <v>134</v>
      </c>
      <c r="F164" s="753" t="s">
        <v>9</v>
      </c>
      <c r="G164" s="757" t="s">
        <v>1805</v>
      </c>
      <c r="H164" s="751">
        <v>2386000</v>
      </c>
    </row>
    <row r="165" spans="1:8">
      <c r="A165" s="753" t="s">
        <v>83</v>
      </c>
      <c r="B165" s="753" t="s">
        <v>1084</v>
      </c>
      <c r="C165" s="753" t="s">
        <v>188</v>
      </c>
      <c r="D165" s="753" t="s">
        <v>1820</v>
      </c>
      <c r="E165" s="753" t="s">
        <v>134</v>
      </c>
      <c r="F165" s="753" t="s">
        <v>137</v>
      </c>
      <c r="G165" s="757" t="s">
        <v>138</v>
      </c>
      <c r="H165" s="751">
        <v>5856000</v>
      </c>
    </row>
    <row r="166" spans="1:8">
      <c r="A166" s="753" t="s">
        <v>83</v>
      </c>
      <c r="B166" s="753" t="s">
        <v>1084</v>
      </c>
      <c r="C166" s="753" t="s">
        <v>188</v>
      </c>
      <c r="D166" s="753" t="s">
        <v>1820</v>
      </c>
      <c r="E166" s="753" t="s">
        <v>134</v>
      </c>
      <c r="F166" s="753" t="s">
        <v>139</v>
      </c>
      <c r="G166" s="757" t="s">
        <v>140</v>
      </c>
      <c r="H166" s="751">
        <v>9228000</v>
      </c>
    </row>
    <row r="167" spans="1:8">
      <c r="A167" s="753" t="s">
        <v>83</v>
      </c>
      <c r="B167" s="753" t="s">
        <v>1084</v>
      </c>
      <c r="C167" s="753" t="s">
        <v>188</v>
      </c>
      <c r="D167" s="753" t="s">
        <v>1820</v>
      </c>
      <c r="E167" s="753" t="s">
        <v>404</v>
      </c>
      <c r="F167" s="753"/>
      <c r="G167" s="757" t="s">
        <v>1808</v>
      </c>
      <c r="H167" s="751">
        <v>4500000</v>
      </c>
    </row>
    <row r="168" spans="1:8">
      <c r="A168" s="753" t="s">
        <v>83</v>
      </c>
      <c r="B168" s="753" t="s">
        <v>1084</v>
      </c>
      <c r="C168" s="753" t="s">
        <v>188</v>
      </c>
      <c r="D168" s="753" t="s">
        <v>1820</v>
      </c>
      <c r="E168" s="753" t="s">
        <v>404</v>
      </c>
      <c r="F168" s="753" t="s">
        <v>1809</v>
      </c>
      <c r="G168" s="757" t="s">
        <v>26</v>
      </c>
      <c r="H168" s="751">
        <v>4500000</v>
      </c>
    </row>
    <row r="169" spans="1:8" ht="26.4">
      <c r="A169" s="753" t="s">
        <v>83</v>
      </c>
      <c r="B169" s="753" t="s">
        <v>1084</v>
      </c>
      <c r="C169" s="753" t="s">
        <v>223</v>
      </c>
      <c r="D169" s="753"/>
      <c r="E169" s="753"/>
      <c r="F169" s="753"/>
      <c r="G169" s="757" t="s">
        <v>1765</v>
      </c>
      <c r="H169" s="751">
        <v>25792634000</v>
      </c>
    </row>
    <row r="170" spans="1:8">
      <c r="A170" s="753" t="s">
        <v>83</v>
      </c>
      <c r="B170" s="753" t="s">
        <v>1084</v>
      </c>
      <c r="C170" s="753" t="s">
        <v>223</v>
      </c>
      <c r="D170" s="753" t="s">
        <v>1766</v>
      </c>
      <c r="E170" s="753"/>
      <c r="F170" s="753"/>
      <c r="G170" s="757" t="s">
        <v>1767</v>
      </c>
      <c r="H170" s="751">
        <v>25792634000</v>
      </c>
    </row>
    <row r="171" spans="1:8">
      <c r="A171" s="753" t="s">
        <v>83</v>
      </c>
      <c r="B171" s="753" t="s">
        <v>1084</v>
      </c>
      <c r="C171" s="753" t="s">
        <v>223</v>
      </c>
      <c r="D171" s="753" t="s">
        <v>1766</v>
      </c>
      <c r="E171" s="753" t="s">
        <v>92</v>
      </c>
      <c r="F171" s="753"/>
      <c r="G171" s="757" t="s">
        <v>93</v>
      </c>
      <c r="H171" s="751">
        <v>4169145153</v>
      </c>
    </row>
    <row r="172" spans="1:8">
      <c r="A172" s="753" t="s">
        <v>83</v>
      </c>
      <c r="B172" s="753" t="s">
        <v>1084</v>
      </c>
      <c r="C172" s="753" t="s">
        <v>223</v>
      </c>
      <c r="D172" s="753" t="s">
        <v>1766</v>
      </c>
      <c r="E172" s="753" t="s">
        <v>92</v>
      </c>
      <c r="F172" s="753" t="s">
        <v>94</v>
      </c>
      <c r="G172" s="757" t="s">
        <v>1768</v>
      </c>
      <c r="H172" s="751">
        <v>4169145153</v>
      </c>
    </row>
    <row r="173" spans="1:8" ht="26.4">
      <c r="A173" s="753" t="s">
        <v>83</v>
      </c>
      <c r="B173" s="753" t="s">
        <v>1084</v>
      </c>
      <c r="C173" s="753" t="s">
        <v>223</v>
      </c>
      <c r="D173" s="753" t="s">
        <v>1766</v>
      </c>
      <c r="E173" s="753" t="s">
        <v>141</v>
      </c>
      <c r="F173" s="753"/>
      <c r="G173" s="757" t="s">
        <v>1822</v>
      </c>
      <c r="H173" s="751">
        <v>869251102</v>
      </c>
    </row>
    <row r="174" spans="1:8" ht="26.4">
      <c r="A174" s="753" t="s">
        <v>83</v>
      </c>
      <c r="B174" s="753" t="s">
        <v>1084</v>
      </c>
      <c r="C174" s="753" t="s">
        <v>223</v>
      </c>
      <c r="D174" s="753" t="s">
        <v>1766</v>
      </c>
      <c r="E174" s="753" t="s">
        <v>141</v>
      </c>
      <c r="F174" s="753" t="s">
        <v>581</v>
      </c>
      <c r="G174" s="757" t="s">
        <v>1823</v>
      </c>
      <c r="H174" s="751">
        <v>869251102</v>
      </c>
    </row>
    <row r="175" spans="1:8">
      <c r="A175" s="753" t="s">
        <v>83</v>
      </c>
      <c r="B175" s="753" t="s">
        <v>1084</v>
      </c>
      <c r="C175" s="753" t="s">
        <v>223</v>
      </c>
      <c r="D175" s="753" t="s">
        <v>1766</v>
      </c>
      <c r="E175" s="753" t="s">
        <v>96</v>
      </c>
      <c r="F175" s="753"/>
      <c r="G175" s="757" t="s">
        <v>97</v>
      </c>
      <c r="H175" s="751">
        <v>2556505474</v>
      </c>
    </row>
    <row r="176" spans="1:8">
      <c r="A176" s="753" t="s">
        <v>83</v>
      </c>
      <c r="B176" s="753" t="s">
        <v>1084</v>
      </c>
      <c r="C176" s="753" t="s">
        <v>223</v>
      </c>
      <c r="D176" s="753" t="s">
        <v>1766</v>
      </c>
      <c r="E176" s="753" t="s">
        <v>96</v>
      </c>
      <c r="F176" s="753" t="s">
        <v>151</v>
      </c>
      <c r="G176" s="757" t="s">
        <v>152</v>
      </c>
      <c r="H176" s="751">
        <v>304481497</v>
      </c>
    </row>
    <row r="177" spans="1:8">
      <c r="A177" s="753" t="s">
        <v>83</v>
      </c>
      <c r="B177" s="753" t="s">
        <v>1084</v>
      </c>
      <c r="C177" s="753" t="s">
        <v>223</v>
      </c>
      <c r="D177" s="753" t="s">
        <v>1766</v>
      </c>
      <c r="E177" s="753" t="s">
        <v>96</v>
      </c>
      <c r="F177" s="753" t="s">
        <v>864</v>
      </c>
      <c r="G177" s="757" t="s">
        <v>1770</v>
      </c>
      <c r="H177" s="751">
        <v>972491000</v>
      </c>
    </row>
    <row r="178" spans="1:8">
      <c r="A178" s="753" t="s">
        <v>83</v>
      </c>
      <c r="B178" s="753" t="s">
        <v>1084</v>
      </c>
      <c r="C178" s="753" t="s">
        <v>223</v>
      </c>
      <c r="D178" s="753" t="s">
        <v>1766</v>
      </c>
      <c r="E178" s="753" t="s">
        <v>96</v>
      </c>
      <c r="F178" s="753" t="s">
        <v>11</v>
      </c>
      <c r="G178" s="757" t="s">
        <v>1830</v>
      </c>
      <c r="H178" s="751">
        <v>5662000</v>
      </c>
    </row>
    <row r="179" spans="1:8" ht="26.4">
      <c r="A179" s="753" t="s">
        <v>83</v>
      </c>
      <c r="B179" s="753" t="s">
        <v>1084</v>
      </c>
      <c r="C179" s="753" t="s">
        <v>223</v>
      </c>
      <c r="D179" s="753" t="s">
        <v>1766</v>
      </c>
      <c r="E179" s="753" t="s">
        <v>96</v>
      </c>
      <c r="F179" s="753" t="s">
        <v>98</v>
      </c>
      <c r="G179" s="757" t="s">
        <v>99</v>
      </c>
      <c r="H179" s="751">
        <v>7152000</v>
      </c>
    </row>
    <row r="180" spans="1:8" ht="26.4">
      <c r="A180" s="753" t="s">
        <v>83</v>
      </c>
      <c r="B180" s="753" t="s">
        <v>1084</v>
      </c>
      <c r="C180" s="753" t="s">
        <v>223</v>
      </c>
      <c r="D180" s="753" t="s">
        <v>1766</v>
      </c>
      <c r="E180" s="753" t="s">
        <v>96</v>
      </c>
      <c r="F180" s="753" t="s">
        <v>442</v>
      </c>
      <c r="G180" s="757" t="s">
        <v>1772</v>
      </c>
      <c r="H180" s="751">
        <v>40493277</v>
      </c>
    </row>
    <row r="181" spans="1:8">
      <c r="A181" s="753" t="s">
        <v>83</v>
      </c>
      <c r="B181" s="753" t="s">
        <v>1084</v>
      </c>
      <c r="C181" s="753" t="s">
        <v>223</v>
      </c>
      <c r="D181" s="753" t="s">
        <v>1766</v>
      </c>
      <c r="E181" s="753" t="s">
        <v>96</v>
      </c>
      <c r="F181" s="753" t="s">
        <v>144</v>
      </c>
      <c r="G181" s="757" t="s">
        <v>145</v>
      </c>
      <c r="H181" s="751">
        <v>1197174700</v>
      </c>
    </row>
    <row r="182" spans="1:8">
      <c r="A182" s="753" t="s">
        <v>83</v>
      </c>
      <c r="B182" s="753" t="s">
        <v>1084</v>
      </c>
      <c r="C182" s="753" t="s">
        <v>223</v>
      </c>
      <c r="D182" s="753" t="s">
        <v>1766</v>
      </c>
      <c r="E182" s="753" t="s">
        <v>96</v>
      </c>
      <c r="F182" s="753" t="s">
        <v>154</v>
      </c>
      <c r="G182" s="757" t="s">
        <v>1773</v>
      </c>
      <c r="H182" s="751">
        <v>29051000</v>
      </c>
    </row>
    <row r="183" spans="1:8">
      <c r="A183" s="753" t="s">
        <v>83</v>
      </c>
      <c r="B183" s="753" t="s">
        <v>1084</v>
      </c>
      <c r="C183" s="753" t="s">
        <v>223</v>
      </c>
      <c r="D183" s="753" t="s">
        <v>1766</v>
      </c>
      <c r="E183" s="753" t="s">
        <v>426</v>
      </c>
      <c r="F183" s="753"/>
      <c r="G183" s="757" t="s">
        <v>427</v>
      </c>
      <c r="H183" s="751">
        <v>95938000</v>
      </c>
    </row>
    <row r="184" spans="1:8">
      <c r="A184" s="753" t="s">
        <v>83</v>
      </c>
      <c r="B184" s="753" t="s">
        <v>1084</v>
      </c>
      <c r="C184" s="753" t="s">
        <v>223</v>
      </c>
      <c r="D184" s="753" t="s">
        <v>1766</v>
      </c>
      <c r="E184" s="753" t="s">
        <v>426</v>
      </c>
      <c r="F184" s="753" t="s">
        <v>428</v>
      </c>
      <c r="G184" s="757" t="s">
        <v>1774</v>
      </c>
      <c r="H184" s="751">
        <v>77927000</v>
      </c>
    </row>
    <row r="185" spans="1:8">
      <c r="A185" s="753" t="s">
        <v>83</v>
      </c>
      <c r="B185" s="753" t="s">
        <v>1084</v>
      </c>
      <c r="C185" s="753" t="s">
        <v>223</v>
      </c>
      <c r="D185" s="753" t="s">
        <v>1766</v>
      </c>
      <c r="E185" s="753" t="s">
        <v>426</v>
      </c>
      <c r="F185" s="753" t="s">
        <v>336</v>
      </c>
      <c r="G185" s="757" t="s">
        <v>1876</v>
      </c>
      <c r="H185" s="751">
        <v>10728000</v>
      </c>
    </row>
    <row r="186" spans="1:8">
      <c r="A186" s="753" t="s">
        <v>83</v>
      </c>
      <c r="B186" s="753" t="s">
        <v>1084</v>
      </c>
      <c r="C186" s="753" t="s">
        <v>223</v>
      </c>
      <c r="D186" s="753" t="s">
        <v>1766</v>
      </c>
      <c r="E186" s="753" t="s">
        <v>426</v>
      </c>
      <c r="F186" s="753" t="s">
        <v>429</v>
      </c>
      <c r="G186" s="757" t="s">
        <v>1775</v>
      </c>
      <c r="H186" s="751">
        <v>7283000</v>
      </c>
    </row>
    <row r="187" spans="1:8">
      <c r="A187" s="753" t="s">
        <v>83</v>
      </c>
      <c r="B187" s="753" t="s">
        <v>1084</v>
      </c>
      <c r="C187" s="753" t="s">
        <v>223</v>
      </c>
      <c r="D187" s="753" t="s">
        <v>1766</v>
      </c>
      <c r="E187" s="753" t="s">
        <v>100</v>
      </c>
      <c r="F187" s="753"/>
      <c r="G187" s="757" t="s">
        <v>101</v>
      </c>
      <c r="H187" s="751">
        <v>765463000</v>
      </c>
    </row>
    <row r="188" spans="1:8">
      <c r="A188" s="753" t="s">
        <v>83</v>
      </c>
      <c r="B188" s="753" t="s">
        <v>1084</v>
      </c>
      <c r="C188" s="753" t="s">
        <v>223</v>
      </c>
      <c r="D188" s="753" t="s">
        <v>1766</v>
      </c>
      <c r="E188" s="753" t="s">
        <v>100</v>
      </c>
      <c r="F188" s="753" t="s">
        <v>443</v>
      </c>
      <c r="G188" s="757" t="s">
        <v>135</v>
      </c>
      <c r="H188" s="751">
        <v>765463000</v>
      </c>
    </row>
    <row r="189" spans="1:8">
      <c r="A189" s="753" t="s">
        <v>83</v>
      </c>
      <c r="B189" s="753" t="s">
        <v>1084</v>
      </c>
      <c r="C189" s="753" t="s">
        <v>223</v>
      </c>
      <c r="D189" s="753" t="s">
        <v>1766</v>
      </c>
      <c r="E189" s="753" t="s">
        <v>102</v>
      </c>
      <c r="F189" s="753"/>
      <c r="G189" s="757" t="s">
        <v>369</v>
      </c>
      <c r="H189" s="751">
        <v>1232798695</v>
      </c>
    </row>
    <row r="190" spans="1:8">
      <c r="A190" s="753" t="s">
        <v>83</v>
      </c>
      <c r="B190" s="753" t="s">
        <v>1084</v>
      </c>
      <c r="C190" s="753" t="s">
        <v>223</v>
      </c>
      <c r="D190" s="753" t="s">
        <v>1766</v>
      </c>
      <c r="E190" s="753" t="s">
        <v>102</v>
      </c>
      <c r="F190" s="753" t="s">
        <v>103</v>
      </c>
      <c r="G190" s="757" t="s">
        <v>104</v>
      </c>
      <c r="H190" s="751">
        <v>950907814</v>
      </c>
    </row>
    <row r="191" spans="1:8">
      <c r="A191" s="753" t="s">
        <v>83</v>
      </c>
      <c r="B191" s="753" t="s">
        <v>1084</v>
      </c>
      <c r="C191" s="753" t="s">
        <v>223</v>
      </c>
      <c r="D191" s="753" t="s">
        <v>1766</v>
      </c>
      <c r="E191" s="753" t="s">
        <v>102</v>
      </c>
      <c r="F191" s="753" t="s">
        <v>105</v>
      </c>
      <c r="G191" s="757" t="s">
        <v>106</v>
      </c>
      <c r="H191" s="751">
        <v>161131728</v>
      </c>
    </row>
    <row r="192" spans="1:8">
      <c r="A192" s="753" t="s">
        <v>83</v>
      </c>
      <c r="B192" s="753" t="s">
        <v>1084</v>
      </c>
      <c r="C192" s="753" t="s">
        <v>223</v>
      </c>
      <c r="D192" s="753" t="s">
        <v>1766</v>
      </c>
      <c r="E192" s="753" t="s">
        <v>102</v>
      </c>
      <c r="F192" s="753" t="s">
        <v>107</v>
      </c>
      <c r="G192" s="757" t="s">
        <v>108</v>
      </c>
      <c r="H192" s="751">
        <v>106084000</v>
      </c>
    </row>
    <row r="193" spans="1:8">
      <c r="A193" s="753" t="s">
        <v>83</v>
      </c>
      <c r="B193" s="753" t="s">
        <v>1084</v>
      </c>
      <c r="C193" s="753" t="s">
        <v>223</v>
      </c>
      <c r="D193" s="753" t="s">
        <v>1766</v>
      </c>
      <c r="E193" s="753" t="s">
        <v>102</v>
      </c>
      <c r="F193" s="753" t="s">
        <v>0</v>
      </c>
      <c r="G193" s="757" t="s">
        <v>1</v>
      </c>
      <c r="H193" s="751">
        <v>14675153</v>
      </c>
    </row>
    <row r="194" spans="1:8">
      <c r="A194" s="753" t="s">
        <v>83</v>
      </c>
      <c r="B194" s="753" t="s">
        <v>1084</v>
      </c>
      <c r="C194" s="753" t="s">
        <v>223</v>
      </c>
      <c r="D194" s="753" t="s">
        <v>1766</v>
      </c>
      <c r="E194" s="753" t="s">
        <v>109</v>
      </c>
      <c r="F194" s="753"/>
      <c r="G194" s="757" t="s">
        <v>110</v>
      </c>
      <c r="H194" s="751">
        <v>1072200000</v>
      </c>
    </row>
    <row r="195" spans="1:8" ht="26.4">
      <c r="A195" s="753" t="s">
        <v>83</v>
      </c>
      <c r="B195" s="753" t="s">
        <v>1084</v>
      </c>
      <c r="C195" s="753" t="s">
        <v>223</v>
      </c>
      <c r="D195" s="753" t="s">
        <v>1766</v>
      </c>
      <c r="E195" s="753" t="s">
        <v>109</v>
      </c>
      <c r="F195" s="753" t="s">
        <v>855</v>
      </c>
      <c r="G195" s="757" t="s">
        <v>1776</v>
      </c>
      <c r="H195" s="751">
        <v>833200000</v>
      </c>
    </row>
    <row r="196" spans="1:8">
      <c r="A196" s="753" t="s">
        <v>83</v>
      </c>
      <c r="B196" s="753" t="s">
        <v>1084</v>
      </c>
      <c r="C196" s="753" t="s">
        <v>223</v>
      </c>
      <c r="D196" s="753" t="s">
        <v>1766</v>
      </c>
      <c r="E196" s="753" t="s">
        <v>109</v>
      </c>
      <c r="F196" s="753" t="s">
        <v>111</v>
      </c>
      <c r="G196" s="757" t="s">
        <v>135</v>
      </c>
      <c r="H196" s="751">
        <v>239000000</v>
      </c>
    </row>
    <row r="197" spans="1:8">
      <c r="A197" s="753" t="s">
        <v>83</v>
      </c>
      <c r="B197" s="753" t="s">
        <v>1084</v>
      </c>
      <c r="C197" s="753" t="s">
        <v>223</v>
      </c>
      <c r="D197" s="753" t="s">
        <v>1766</v>
      </c>
      <c r="E197" s="753" t="s">
        <v>112</v>
      </c>
      <c r="F197" s="753"/>
      <c r="G197" s="757" t="s">
        <v>113</v>
      </c>
      <c r="H197" s="751">
        <v>1238782293</v>
      </c>
    </row>
    <row r="198" spans="1:8">
      <c r="A198" s="753" t="s">
        <v>83</v>
      </c>
      <c r="B198" s="753" t="s">
        <v>1084</v>
      </c>
      <c r="C198" s="753" t="s">
        <v>223</v>
      </c>
      <c r="D198" s="753" t="s">
        <v>1766</v>
      </c>
      <c r="E198" s="753" t="s">
        <v>112</v>
      </c>
      <c r="F198" s="753" t="s">
        <v>155</v>
      </c>
      <c r="G198" s="757" t="s">
        <v>1777</v>
      </c>
      <c r="H198" s="751">
        <v>555639570</v>
      </c>
    </row>
    <row r="199" spans="1:8">
      <c r="A199" s="753" t="s">
        <v>83</v>
      </c>
      <c r="B199" s="753" t="s">
        <v>1084</v>
      </c>
      <c r="C199" s="753" t="s">
        <v>223</v>
      </c>
      <c r="D199" s="753" t="s">
        <v>1766</v>
      </c>
      <c r="E199" s="753" t="s">
        <v>112</v>
      </c>
      <c r="F199" s="753" t="s">
        <v>114</v>
      </c>
      <c r="G199" s="757" t="s">
        <v>1778</v>
      </c>
      <c r="H199" s="751">
        <v>94471933</v>
      </c>
    </row>
    <row r="200" spans="1:8">
      <c r="A200" s="753" t="s">
        <v>83</v>
      </c>
      <c r="B200" s="753" t="s">
        <v>1084</v>
      </c>
      <c r="C200" s="753" t="s">
        <v>223</v>
      </c>
      <c r="D200" s="753" t="s">
        <v>1766</v>
      </c>
      <c r="E200" s="753" t="s">
        <v>112</v>
      </c>
      <c r="F200" s="753" t="s">
        <v>156</v>
      </c>
      <c r="G200" s="757" t="s">
        <v>1779</v>
      </c>
      <c r="H200" s="751">
        <v>555918790</v>
      </c>
    </row>
    <row r="201" spans="1:8">
      <c r="A201" s="753" t="s">
        <v>83</v>
      </c>
      <c r="B201" s="753" t="s">
        <v>1084</v>
      </c>
      <c r="C201" s="753" t="s">
        <v>223</v>
      </c>
      <c r="D201" s="753" t="s">
        <v>1766</v>
      </c>
      <c r="E201" s="753" t="s">
        <v>112</v>
      </c>
      <c r="F201" s="753" t="s">
        <v>146</v>
      </c>
      <c r="G201" s="757" t="s">
        <v>1780</v>
      </c>
      <c r="H201" s="751">
        <v>6408000</v>
      </c>
    </row>
    <row r="202" spans="1:8">
      <c r="A202" s="753" t="s">
        <v>83</v>
      </c>
      <c r="B202" s="753" t="s">
        <v>1084</v>
      </c>
      <c r="C202" s="753" t="s">
        <v>223</v>
      </c>
      <c r="D202" s="753" t="s">
        <v>1766</v>
      </c>
      <c r="E202" s="753" t="s">
        <v>112</v>
      </c>
      <c r="F202" s="753" t="s">
        <v>157</v>
      </c>
      <c r="G202" s="757" t="s">
        <v>135</v>
      </c>
      <c r="H202" s="751">
        <v>26344000</v>
      </c>
    </row>
    <row r="203" spans="1:8">
      <c r="A203" s="753" t="s">
        <v>83</v>
      </c>
      <c r="B203" s="753" t="s">
        <v>1084</v>
      </c>
      <c r="C203" s="753" t="s">
        <v>223</v>
      </c>
      <c r="D203" s="753" t="s">
        <v>1766</v>
      </c>
      <c r="E203" s="753" t="s">
        <v>115</v>
      </c>
      <c r="F203" s="753"/>
      <c r="G203" s="757" t="s">
        <v>1781</v>
      </c>
      <c r="H203" s="751">
        <v>707802050</v>
      </c>
    </row>
    <row r="204" spans="1:8">
      <c r="A204" s="753" t="s">
        <v>83</v>
      </c>
      <c r="B204" s="753" t="s">
        <v>1084</v>
      </c>
      <c r="C204" s="753" t="s">
        <v>223</v>
      </c>
      <c r="D204" s="753" t="s">
        <v>1766</v>
      </c>
      <c r="E204" s="753" t="s">
        <v>115</v>
      </c>
      <c r="F204" s="753" t="s">
        <v>116</v>
      </c>
      <c r="G204" s="757" t="s">
        <v>117</v>
      </c>
      <c r="H204" s="751">
        <v>461525000</v>
      </c>
    </row>
    <row r="205" spans="1:8">
      <c r="A205" s="753" t="s">
        <v>83</v>
      </c>
      <c r="B205" s="753" t="s">
        <v>1084</v>
      </c>
      <c r="C205" s="753" t="s">
        <v>223</v>
      </c>
      <c r="D205" s="753" t="s">
        <v>1766</v>
      </c>
      <c r="E205" s="753" t="s">
        <v>115</v>
      </c>
      <c r="F205" s="753" t="s">
        <v>147</v>
      </c>
      <c r="G205" s="757" t="s">
        <v>148</v>
      </c>
      <c r="H205" s="751">
        <v>107908050</v>
      </c>
    </row>
    <row r="206" spans="1:8">
      <c r="A206" s="753" t="s">
        <v>83</v>
      </c>
      <c r="B206" s="753" t="s">
        <v>1084</v>
      </c>
      <c r="C206" s="753" t="s">
        <v>223</v>
      </c>
      <c r="D206" s="753" t="s">
        <v>1766</v>
      </c>
      <c r="E206" s="753" t="s">
        <v>115</v>
      </c>
      <c r="F206" s="753" t="s">
        <v>4</v>
      </c>
      <c r="G206" s="757" t="s">
        <v>1782</v>
      </c>
      <c r="H206" s="751">
        <v>41850000</v>
      </c>
    </row>
    <row r="207" spans="1:8">
      <c r="A207" s="753" t="s">
        <v>83</v>
      </c>
      <c r="B207" s="753" t="s">
        <v>1084</v>
      </c>
      <c r="C207" s="753" t="s">
        <v>223</v>
      </c>
      <c r="D207" s="753" t="s">
        <v>1766</v>
      </c>
      <c r="E207" s="753" t="s">
        <v>115</v>
      </c>
      <c r="F207" s="753" t="s">
        <v>118</v>
      </c>
      <c r="G207" s="757" t="s">
        <v>119</v>
      </c>
      <c r="H207" s="751">
        <v>96519000</v>
      </c>
    </row>
    <row r="208" spans="1:8">
      <c r="A208" s="753" t="s">
        <v>83</v>
      </c>
      <c r="B208" s="753" t="s">
        <v>1084</v>
      </c>
      <c r="C208" s="753" t="s">
        <v>223</v>
      </c>
      <c r="D208" s="753" t="s">
        <v>1766</v>
      </c>
      <c r="E208" s="753" t="s">
        <v>120</v>
      </c>
      <c r="F208" s="753"/>
      <c r="G208" s="757" t="s">
        <v>121</v>
      </c>
      <c r="H208" s="751">
        <v>661424997</v>
      </c>
    </row>
    <row r="209" spans="1:8" ht="39.6">
      <c r="A209" s="753" t="s">
        <v>83</v>
      </c>
      <c r="B209" s="753" t="s">
        <v>1084</v>
      </c>
      <c r="C209" s="753" t="s">
        <v>223</v>
      </c>
      <c r="D209" s="753" t="s">
        <v>1766</v>
      </c>
      <c r="E209" s="753" t="s">
        <v>120</v>
      </c>
      <c r="F209" s="753" t="s">
        <v>122</v>
      </c>
      <c r="G209" s="757" t="s">
        <v>1783</v>
      </c>
      <c r="H209" s="751">
        <v>72568133</v>
      </c>
    </row>
    <row r="210" spans="1:8">
      <c r="A210" s="753" t="s">
        <v>83</v>
      </c>
      <c r="B210" s="753" t="s">
        <v>1084</v>
      </c>
      <c r="C210" s="753" t="s">
        <v>223</v>
      </c>
      <c r="D210" s="753" t="s">
        <v>1766</v>
      </c>
      <c r="E210" s="753" t="s">
        <v>120</v>
      </c>
      <c r="F210" s="753" t="s">
        <v>123</v>
      </c>
      <c r="G210" s="757" t="s">
        <v>124</v>
      </c>
      <c r="H210" s="751">
        <v>222507454</v>
      </c>
    </row>
    <row r="211" spans="1:8" ht="39.6">
      <c r="A211" s="753" t="s">
        <v>83</v>
      </c>
      <c r="B211" s="753" t="s">
        <v>1084</v>
      </c>
      <c r="C211" s="753" t="s">
        <v>223</v>
      </c>
      <c r="D211" s="753" t="s">
        <v>1766</v>
      </c>
      <c r="E211" s="753" t="s">
        <v>120</v>
      </c>
      <c r="F211" s="753" t="s">
        <v>994</v>
      </c>
      <c r="G211" s="757" t="s">
        <v>1824</v>
      </c>
      <c r="H211" s="751">
        <v>248440810</v>
      </c>
    </row>
    <row r="212" spans="1:8" ht="26.4">
      <c r="A212" s="753" t="s">
        <v>83</v>
      </c>
      <c r="B212" s="753" t="s">
        <v>1084</v>
      </c>
      <c r="C212" s="753" t="s">
        <v>223</v>
      </c>
      <c r="D212" s="753" t="s">
        <v>1766</v>
      </c>
      <c r="E212" s="753" t="s">
        <v>120</v>
      </c>
      <c r="F212" s="753" t="s">
        <v>1001</v>
      </c>
      <c r="G212" s="757" t="s">
        <v>1784</v>
      </c>
      <c r="H212" s="751">
        <v>67224600</v>
      </c>
    </row>
    <row r="213" spans="1:8">
      <c r="A213" s="753" t="s">
        <v>83</v>
      </c>
      <c r="B213" s="753" t="s">
        <v>1084</v>
      </c>
      <c r="C213" s="753" t="s">
        <v>223</v>
      </c>
      <c r="D213" s="753" t="s">
        <v>1766</v>
      </c>
      <c r="E213" s="753" t="s">
        <v>120</v>
      </c>
      <c r="F213" s="753" t="s">
        <v>158</v>
      </c>
      <c r="G213" s="757" t="s">
        <v>1785</v>
      </c>
      <c r="H213" s="751">
        <v>46500000</v>
      </c>
    </row>
    <row r="214" spans="1:8">
      <c r="A214" s="753" t="s">
        <v>83</v>
      </c>
      <c r="B214" s="753" t="s">
        <v>1084</v>
      </c>
      <c r="C214" s="753" t="s">
        <v>223</v>
      </c>
      <c r="D214" s="753" t="s">
        <v>1766</v>
      </c>
      <c r="E214" s="753" t="s">
        <v>120</v>
      </c>
      <c r="F214" s="753" t="s">
        <v>159</v>
      </c>
      <c r="G214" s="757" t="s">
        <v>143</v>
      </c>
      <c r="H214" s="751">
        <v>4184000</v>
      </c>
    </row>
    <row r="215" spans="1:8">
      <c r="A215" s="753" t="s">
        <v>83</v>
      </c>
      <c r="B215" s="753" t="s">
        <v>1084</v>
      </c>
      <c r="C215" s="753" t="s">
        <v>223</v>
      </c>
      <c r="D215" s="753" t="s">
        <v>1766</v>
      </c>
      <c r="E215" s="753" t="s">
        <v>160</v>
      </c>
      <c r="F215" s="753"/>
      <c r="G215" s="757" t="s">
        <v>161</v>
      </c>
      <c r="H215" s="751">
        <v>291963000</v>
      </c>
    </row>
    <row r="216" spans="1:8">
      <c r="A216" s="753" t="s">
        <v>83</v>
      </c>
      <c r="B216" s="753" t="s">
        <v>1084</v>
      </c>
      <c r="C216" s="753" t="s">
        <v>223</v>
      </c>
      <c r="D216" s="753" t="s">
        <v>1766</v>
      </c>
      <c r="E216" s="753" t="s">
        <v>160</v>
      </c>
      <c r="F216" s="753" t="s">
        <v>162</v>
      </c>
      <c r="G216" s="757" t="s">
        <v>163</v>
      </c>
      <c r="H216" s="751">
        <v>21920000</v>
      </c>
    </row>
    <row r="217" spans="1:8">
      <c r="A217" s="753" t="s">
        <v>83</v>
      </c>
      <c r="B217" s="753" t="s">
        <v>1084</v>
      </c>
      <c r="C217" s="753" t="s">
        <v>223</v>
      </c>
      <c r="D217" s="753" t="s">
        <v>1766</v>
      </c>
      <c r="E217" s="753" t="s">
        <v>160</v>
      </c>
      <c r="F217" s="753" t="s">
        <v>438</v>
      </c>
      <c r="G217" s="757" t="s">
        <v>1786</v>
      </c>
      <c r="H217" s="751">
        <v>70000000</v>
      </c>
    </row>
    <row r="218" spans="1:8">
      <c r="A218" s="753" t="s">
        <v>83</v>
      </c>
      <c r="B218" s="753" t="s">
        <v>1084</v>
      </c>
      <c r="C218" s="753" t="s">
        <v>223</v>
      </c>
      <c r="D218" s="753" t="s">
        <v>1766</v>
      </c>
      <c r="E218" s="753" t="s">
        <v>160</v>
      </c>
      <c r="F218" s="753" t="s">
        <v>551</v>
      </c>
      <c r="G218" s="757" t="s">
        <v>133</v>
      </c>
      <c r="H218" s="751">
        <v>200043000</v>
      </c>
    </row>
    <row r="219" spans="1:8">
      <c r="A219" s="753" t="s">
        <v>83</v>
      </c>
      <c r="B219" s="753" t="s">
        <v>1084</v>
      </c>
      <c r="C219" s="753" t="s">
        <v>223</v>
      </c>
      <c r="D219" s="753" t="s">
        <v>1766</v>
      </c>
      <c r="E219" s="753" t="s">
        <v>125</v>
      </c>
      <c r="F219" s="753"/>
      <c r="G219" s="757" t="s">
        <v>126</v>
      </c>
      <c r="H219" s="751">
        <v>761876650</v>
      </c>
    </row>
    <row r="220" spans="1:8">
      <c r="A220" s="753" t="s">
        <v>83</v>
      </c>
      <c r="B220" s="753" t="s">
        <v>1084</v>
      </c>
      <c r="C220" s="753" t="s">
        <v>223</v>
      </c>
      <c r="D220" s="753" t="s">
        <v>1766</v>
      </c>
      <c r="E220" s="753" t="s">
        <v>125</v>
      </c>
      <c r="F220" s="753" t="s">
        <v>430</v>
      </c>
      <c r="G220" s="757" t="s">
        <v>431</v>
      </c>
      <c r="H220" s="751">
        <v>317786000</v>
      </c>
    </row>
    <row r="221" spans="1:8">
      <c r="A221" s="753" t="s">
        <v>83</v>
      </c>
      <c r="B221" s="753" t="s">
        <v>1084</v>
      </c>
      <c r="C221" s="753" t="s">
        <v>223</v>
      </c>
      <c r="D221" s="753" t="s">
        <v>1766</v>
      </c>
      <c r="E221" s="753" t="s">
        <v>125</v>
      </c>
      <c r="F221" s="753" t="s">
        <v>552</v>
      </c>
      <c r="G221" s="757" t="s">
        <v>553</v>
      </c>
      <c r="H221" s="751">
        <v>95200000</v>
      </c>
    </row>
    <row r="222" spans="1:8">
      <c r="A222" s="753" t="s">
        <v>83</v>
      </c>
      <c r="B222" s="753" t="s">
        <v>1084</v>
      </c>
      <c r="C222" s="753" t="s">
        <v>223</v>
      </c>
      <c r="D222" s="753" t="s">
        <v>1766</v>
      </c>
      <c r="E222" s="753" t="s">
        <v>125</v>
      </c>
      <c r="F222" s="753" t="s">
        <v>127</v>
      </c>
      <c r="G222" s="757" t="s">
        <v>128</v>
      </c>
      <c r="H222" s="751">
        <v>112119000</v>
      </c>
    </row>
    <row r="223" spans="1:8">
      <c r="A223" s="753" t="s">
        <v>83</v>
      </c>
      <c r="B223" s="753" t="s">
        <v>1084</v>
      </c>
      <c r="C223" s="753" t="s">
        <v>223</v>
      </c>
      <c r="D223" s="753" t="s">
        <v>1766</v>
      </c>
      <c r="E223" s="753" t="s">
        <v>125</v>
      </c>
      <c r="F223" s="753" t="s">
        <v>129</v>
      </c>
      <c r="G223" s="757" t="s">
        <v>1787</v>
      </c>
      <c r="H223" s="751">
        <v>236771650</v>
      </c>
    </row>
    <row r="224" spans="1:8">
      <c r="A224" s="753" t="s">
        <v>83</v>
      </c>
      <c r="B224" s="753" t="s">
        <v>1084</v>
      </c>
      <c r="C224" s="753" t="s">
        <v>223</v>
      </c>
      <c r="D224" s="753" t="s">
        <v>1766</v>
      </c>
      <c r="E224" s="753" t="s">
        <v>554</v>
      </c>
      <c r="F224" s="753"/>
      <c r="G224" s="757" t="s">
        <v>555</v>
      </c>
      <c r="H224" s="751">
        <v>349890000</v>
      </c>
    </row>
    <row r="225" spans="1:8">
      <c r="A225" s="753" t="s">
        <v>83</v>
      </c>
      <c r="B225" s="753" t="s">
        <v>1084</v>
      </c>
      <c r="C225" s="753" t="s">
        <v>223</v>
      </c>
      <c r="D225" s="753" t="s">
        <v>1766</v>
      </c>
      <c r="E225" s="753" t="s">
        <v>554</v>
      </c>
      <c r="F225" s="753" t="s">
        <v>243</v>
      </c>
      <c r="G225" s="757" t="s">
        <v>244</v>
      </c>
      <c r="H225" s="751">
        <v>222440000</v>
      </c>
    </row>
    <row r="226" spans="1:8">
      <c r="A226" s="753" t="s">
        <v>83</v>
      </c>
      <c r="B226" s="753" t="s">
        <v>1084</v>
      </c>
      <c r="C226" s="753" t="s">
        <v>223</v>
      </c>
      <c r="D226" s="753" t="s">
        <v>1766</v>
      </c>
      <c r="E226" s="753" t="s">
        <v>554</v>
      </c>
      <c r="F226" s="753" t="s">
        <v>206</v>
      </c>
      <c r="G226" s="757" t="s">
        <v>207</v>
      </c>
      <c r="H226" s="751">
        <v>9550000</v>
      </c>
    </row>
    <row r="227" spans="1:8">
      <c r="A227" s="753" t="s">
        <v>83</v>
      </c>
      <c r="B227" s="753" t="s">
        <v>1084</v>
      </c>
      <c r="C227" s="753" t="s">
        <v>223</v>
      </c>
      <c r="D227" s="753" t="s">
        <v>1766</v>
      </c>
      <c r="E227" s="753" t="s">
        <v>554</v>
      </c>
      <c r="F227" s="753" t="s">
        <v>558</v>
      </c>
      <c r="G227" s="757" t="s">
        <v>559</v>
      </c>
      <c r="H227" s="751">
        <v>117900000</v>
      </c>
    </row>
    <row r="228" spans="1:8">
      <c r="A228" s="753" t="s">
        <v>83</v>
      </c>
      <c r="B228" s="753" t="s">
        <v>1084</v>
      </c>
      <c r="C228" s="753" t="s">
        <v>223</v>
      </c>
      <c r="D228" s="753" t="s">
        <v>1766</v>
      </c>
      <c r="E228" s="753" t="s">
        <v>1010</v>
      </c>
      <c r="F228" s="753"/>
      <c r="G228" s="757" t="s">
        <v>1013</v>
      </c>
      <c r="H228" s="751">
        <v>26050000</v>
      </c>
    </row>
    <row r="229" spans="1:8">
      <c r="A229" s="753" t="s">
        <v>83</v>
      </c>
      <c r="B229" s="753" t="s">
        <v>1084</v>
      </c>
      <c r="C229" s="753" t="s">
        <v>223</v>
      </c>
      <c r="D229" s="753" t="s">
        <v>1766</v>
      </c>
      <c r="E229" s="753" t="s">
        <v>1010</v>
      </c>
      <c r="F229" s="753" t="s">
        <v>1009</v>
      </c>
      <c r="G229" s="757" t="s">
        <v>135</v>
      </c>
      <c r="H229" s="751">
        <v>26050000</v>
      </c>
    </row>
    <row r="230" spans="1:8" ht="39.6">
      <c r="A230" s="753" t="s">
        <v>83</v>
      </c>
      <c r="B230" s="753" t="s">
        <v>1084</v>
      </c>
      <c r="C230" s="753" t="s">
        <v>223</v>
      </c>
      <c r="D230" s="753" t="s">
        <v>1766</v>
      </c>
      <c r="E230" s="753" t="s">
        <v>560</v>
      </c>
      <c r="F230" s="753"/>
      <c r="G230" s="757" t="s">
        <v>1790</v>
      </c>
      <c r="H230" s="751">
        <v>3708484800</v>
      </c>
    </row>
    <row r="231" spans="1:8">
      <c r="A231" s="753" t="s">
        <v>83</v>
      </c>
      <c r="B231" s="753" t="s">
        <v>1084</v>
      </c>
      <c r="C231" s="753" t="s">
        <v>223</v>
      </c>
      <c r="D231" s="753" t="s">
        <v>1766</v>
      </c>
      <c r="E231" s="753" t="s">
        <v>560</v>
      </c>
      <c r="F231" s="753" t="s">
        <v>856</v>
      </c>
      <c r="G231" s="757" t="s">
        <v>1832</v>
      </c>
      <c r="H231" s="751">
        <v>151627000</v>
      </c>
    </row>
    <row r="232" spans="1:8">
      <c r="A232" s="753" t="s">
        <v>83</v>
      </c>
      <c r="B232" s="753" t="s">
        <v>1084</v>
      </c>
      <c r="C232" s="753" t="s">
        <v>223</v>
      </c>
      <c r="D232" s="753" t="s">
        <v>1766</v>
      </c>
      <c r="E232" s="753" t="s">
        <v>560</v>
      </c>
      <c r="F232" s="753" t="s">
        <v>561</v>
      </c>
      <c r="G232" s="757" t="s">
        <v>1791</v>
      </c>
      <c r="H232" s="751">
        <v>195294000</v>
      </c>
    </row>
    <row r="233" spans="1:8">
      <c r="A233" s="753" t="s">
        <v>83</v>
      </c>
      <c r="B233" s="753" t="s">
        <v>1084</v>
      </c>
      <c r="C233" s="753" t="s">
        <v>223</v>
      </c>
      <c r="D233" s="753" t="s">
        <v>1766</v>
      </c>
      <c r="E233" s="753" t="s">
        <v>560</v>
      </c>
      <c r="F233" s="753" t="s">
        <v>5</v>
      </c>
      <c r="G233" s="757" t="s">
        <v>6</v>
      </c>
      <c r="H233" s="751">
        <v>3028517000</v>
      </c>
    </row>
    <row r="234" spans="1:8">
      <c r="A234" s="753" t="s">
        <v>83</v>
      </c>
      <c r="B234" s="753" t="s">
        <v>1084</v>
      </c>
      <c r="C234" s="753" t="s">
        <v>223</v>
      </c>
      <c r="D234" s="753" t="s">
        <v>1766</v>
      </c>
      <c r="E234" s="753" t="s">
        <v>560</v>
      </c>
      <c r="F234" s="753" t="s">
        <v>418</v>
      </c>
      <c r="G234" s="757" t="s">
        <v>1793</v>
      </c>
      <c r="H234" s="751">
        <v>32590000</v>
      </c>
    </row>
    <row r="235" spans="1:8">
      <c r="A235" s="753" t="s">
        <v>83</v>
      </c>
      <c r="B235" s="753" t="s">
        <v>1084</v>
      </c>
      <c r="C235" s="753" t="s">
        <v>223</v>
      </c>
      <c r="D235" s="753" t="s">
        <v>1766</v>
      </c>
      <c r="E235" s="753" t="s">
        <v>560</v>
      </c>
      <c r="F235" s="753" t="s">
        <v>562</v>
      </c>
      <c r="G235" s="757" t="s">
        <v>1794</v>
      </c>
      <c r="H235" s="751">
        <v>79750000</v>
      </c>
    </row>
    <row r="236" spans="1:8">
      <c r="A236" s="753" t="s">
        <v>83</v>
      </c>
      <c r="B236" s="753" t="s">
        <v>1084</v>
      </c>
      <c r="C236" s="753" t="s">
        <v>223</v>
      </c>
      <c r="D236" s="753" t="s">
        <v>1766</v>
      </c>
      <c r="E236" s="753" t="s">
        <v>560</v>
      </c>
      <c r="F236" s="753" t="s">
        <v>7</v>
      </c>
      <c r="G236" s="757" t="s">
        <v>1795</v>
      </c>
      <c r="H236" s="751">
        <v>49805000</v>
      </c>
    </row>
    <row r="237" spans="1:8" ht="26.4">
      <c r="A237" s="753" t="s">
        <v>83</v>
      </c>
      <c r="B237" s="753" t="s">
        <v>1084</v>
      </c>
      <c r="C237" s="753" t="s">
        <v>223</v>
      </c>
      <c r="D237" s="753" t="s">
        <v>1766</v>
      </c>
      <c r="E237" s="753" t="s">
        <v>560</v>
      </c>
      <c r="F237" s="753" t="s">
        <v>563</v>
      </c>
      <c r="G237" s="757" t="s">
        <v>13</v>
      </c>
      <c r="H237" s="751">
        <v>170901800</v>
      </c>
    </row>
    <row r="238" spans="1:8" ht="26.4">
      <c r="A238" s="753" t="s">
        <v>83</v>
      </c>
      <c r="B238" s="753" t="s">
        <v>1084</v>
      </c>
      <c r="C238" s="753" t="s">
        <v>223</v>
      </c>
      <c r="D238" s="753" t="s">
        <v>1766</v>
      </c>
      <c r="E238" s="753" t="s">
        <v>1796</v>
      </c>
      <c r="F238" s="753"/>
      <c r="G238" s="757" t="s">
        <v>1797</v>
      </c>
      <c r="H238" s="751">
        <v>397886950</v>
      </c>
    </row>
    <row r="239" spans="1:8">
      <c r="A239" s="753" t="s">
        <v>83</v>
      </c>
      <c r="B239" s="753" t="s">
        <v>1084</v>
      </c>
      <c r="C239" s="753" t="s">
        <v>223</v>
      </c>
      <c r="D239" s="753" t="s">
        <v>1766</v>
      </c>
      <c r="E239" s="753" t="s">
        <v>1796</v>
      </c>
      <c r="F239" s="753" t="s">
        <v>1825</v>
      </c>
      <c r="G239" s="757" t="s">
        <v>1794</v>
      </c>
      <c r="H239" s="751">
        <v>116950000</v>
      </c>
    </row>
    <row r="240" spans="1:8">
      <c r="A240" s="753" t="s">
        <v>83</v>
      </c>
      <c r="B240" s="753" t="s">
        <v>1084</v>
      </c>
      <c r="C240" s="753" t="s">
        <v>223</v>
      </c>
      <c r="D240" s="753" t="s">
        <v>1766</v>
      </c>
      <c r="E240" s="753" t="s">
        <v>1796</v>
      </c>
      <c r="F240" s="753" t="s">
        <v>1798</v>
      </c>
      <c r="G240" s="757" t="s">
        <v>1793</v>
      </c>
      <c r="H240" s="751">
        <v>149394000</v>
      </c>
    </row>
    <row r="241" spans="1:8">
      <c r="A241" s="753" t="s">
        <v>83</v>
      </c>
      <c r="B241" s="753" t="s">
        <v>1084</v>
      </c>
      <c r="C241" s="753" t="s">
        <v>223</v>
      </c>
      <c r="D241" s="753" t="s">
        <v>1766</v>
      </c>
      <c r="E241" s="753" t="s">
        <v>1796</v>
      </c>
      <c r="F241" s="753" t="s">
        <v>1833</v>
      </c>
      <c r="G241" s="757" t="s">
        <v>1834</v>
      </c>
      <c r="H241" s="751">
        <v>131542950</v>
      </c>
    </row>
    <row r="242" spans="1:8" ht="26.4">
      <c r="A242" s="753" t="s">
        <v>83</v>
      </c>
      <c r="B242" s="753" t="s">
        <v>1084</v>
      </c>
      <c r="C242" s="753" t="s">
        <v>223</v>
      </c>
      <c r="D242" s="753" t="s">
        <v>1766</v>
      </c>
      <c r="E242" s="753" t="s">
        <v>130</v>
      </c>
      <c r="F242" s="753"/>
      <c r="G242" s="757" t="s">
        <v>131</v>
      </c>
      <c r="H242" s="751">
        <v>1668997700</v>
      </c>
    </row>
    <row r="243" spans="1:8">
      <c r="A243" s="753" t="s">
        <v>83</v>
      </c>
      <c r="B243" s="753" t="s">
        <v>1084</v>
      </c>
      <c r="C243" s="753" t="s">
        <v>223</v>
      </c>
      <c r="D243" s="753" t="s">
        <v>1766</v>
      </c>
      <c r="E243" s="753" t="s">
        <v>130</v>
      </c>
      <c r="F243" s="753" t="s">
        <v>8</v>
      </c>
      <c r="G243" s="757" t="s">
        <v>1835</v>
      </c>
      <c r="H243" s="751">
        <v>113000000</v>
      </c>
    </row>
    <row r="244" spans="1:8">
      <c r="A244" s="753" t="s">
        <v>83</v>
      </c>
      <c r="B244" s="753" t="s">
        <v>1084</v>
      </c>
      <c r="C244" s="753" t="s">
        <v>223</v>
      </c>
      <c r="D244" s="753" t="s">
        <v>1766</v>
      </c>
      <c r="E244" s="753" t="s">
        <v>130</v>
      </c>
      <c r="F244" s="753" t="s">
        <v>14</v>
      </c>
      <c r="G244" s="757" t="s">
        <v>1800</v>
      </c>
      <c r="H244" s="751">
        <v>137646500</v>
      </c>
    </row>
    <row r="245" spans="1:8">
      <c r="A245" s="753" t="s">
        <v>83</v>
      </c>
      <c r="B245" s="753" t="s">
        <v>1084</v>
      </c>
      <c r="C245" s="753" t="s">
        <v>223</v>
      </c>
      <c r="D245" s="753" t="s">
        <v>1766</v>
      </c>
      <c r="E245" s="753" t="s">
        <v>130</v>
      </c>
      <c r="F245" s="753" t="s">
        <v>132</v>
      </c>
      <c r="G245" s="757" t="s">
        <v>135</v>
      </c>
      <c r="H245" s="751">
        <v>1418351200</v>
      </c>
    </row>
    <row r="246" spans="1:8">
      <c r="A246" s="753" t="s">
        <v>83</v>
      </c>
      <c r="B246" s="753" t="s">
        <v>1084</v>
      </c>
      <c r="C246" s="753" t="s">
        <v>223</v>
      </c>
      <c r="D246" s="753" t="s">
        <v>1766</v>
      </c>
      <c r="E246" s="753" t="s">
        <v>1801</v>
      </c>
      <c r="F246" s="753"/>
      <c r="G246" s="757" t="s">
        <v>1802</v>
      </c>
      <c r="H246" s="751">
        <v>23200000</v>
      </c>
    </row>
    <row r="247" spans="1:8">
      <c r="A247" s="753" t="s">
        <v>83</v>
      </c>
      <c r="B247" s="753" t="s">
        <v>1084</v>
      </c>
      <c r="C247" s="753" t="s">
        <v>223</v>
      </c>
      <c r="D247" s="753" t="s">
        <v>1766</v>
      </c>
      <c r="E247" s="753" t="s">
        <v>1801</v>
      </c>
      <c r="F247" s="753" t="s">
        <v>1803</v>
      </c>
      <c r="G247" s="757" t="s">
        <v>1804</v>
      </c>
      <c r="H247" s="751">
        <v>23200000</v>
      </c>
    </row>
    <row r="248" spans="1:8">
      <c r="A248" s="753" t="s">
        <v>83</v>
      </c>
      <c r="B248" s="753" t="s">
        <v>1084</v>
      </c>
      <c r="C248" s="753" t="s">
        <v>223</v>
      </c>
      <c r="D248" s="753" t="s">
        <v>1766</v>
      </c>
      <c r="E248" s="753" t="s">
        <v>134</v>
      </c>
      <c r="F248" s="753"/>
      <c r="G248" s="757" t="s">
        <v>135</v>
      </c>
      <c r="H248" s="751">
        <v>3940797636</v>
      </c>
    </row>
    <row r="249" spans="1:8">
      <c r="A249" s="753" t="s">
        <v>83</v>
      </c>
      <c r="B249" s="753" t="s">
        <v>1084</v>
      </c>
      <c r="C249" s="753" t="s">
        <v>223</v>
      </c>
      <c r="D249" s="753" t="s">
        <v>1766</v>
      </c>
      <c r="E249" s="753" t="s">
        <v>134</v>
      </c>
      <c r="F249" s="753" t="s">
        <v>9</v>
      </c>
      <c r="G249" s="757" t="s">
        <v>1805</v>
      </c>
      <c r="H249" s="751">
        <v>33057000</v>
      </c>
    </row>
    <row r="250" spans="1:8">
      <c r="A250" s="753" t="s">
        <v>83</v>
      </c>
      <c r="B250" s="753" t="s">
        <v>1084</v>
      </c>
      <c r="C250" s="753" t="s">
        <v>223</v>
      </c>
      <c r="D250" s="753" t="s">
        <v>1766</v>
      </c>
      <c r="E250" s="753" t="s">
        <v>134</v>
      </c>
      <c r="F250" s="753" t="s">
        <v>15</v>
      </c>
      <c r="G250" s="757" t="s">
        <v>1806</v>
      </c>
      <c r="H250" s="751">
        <v>8423600</v>
      </c>
    </row>
    <row r="251" spans="1:8">
      <c r="A251" s="753" t="s">
        <v>83</v>
      </c>
      <c r="B251" s="753" t="s">
        <v>1084</v>
      </c>
      <c r="C251" s="753" t="s">
        <v>223</v>
      </c>
      <c r="D251" s="753" t="s">
        <v>1766</v>
      </c>
      <c r="E251" s="753" t="s">
        <v>134</v>
      </c>
      <c r="F251" s="753" t="s">
        <v>137</v>
      </c>
      <c r="G251" s="757" t="s">
        <v>138</v>
      </c>
      <c r="H251" s="751">
        <v>3672707036</v>
      </c>
    </row>
    <row r="252" spans="1:8">
      <c r="A252" s="753" t="s">
        <v>83</v>
      </c>
      <c r="B252" s="753" t="s">
        <v>1084</v>
      </c>
      <c r="C252" s="753" t="s">
        <v>223</v>
      </c>
      <c r="D252" s="753" t="s">
        <v>1766</v>
      </c>
      <c r="E252" s="753" t="s">
        <v>134</v>
      </c>
      <c r="F252" s="753" t="s">
        <v>139</v>
      </c>
      <c r="G252" s="757" t="s">
        <v>140</v>
      </c>
      <c r="H252" s="751">
        <v>226610000</v>
      </c>
    </row>
    <row r="253" spans="1:8" ht="39.6">
      <c r="A253" s="753" t="s">
        <v>83</v>
      </c>
      <c r="B253" s="753" t="s">
        <v>1084</v>
      </c>
      <c r="C253" s="753" t="s">
        <v>223</v>
      </c>
      <c r="D253" s="753" t="s">
        <v>1766</v>
      </c>
      <c r="E253" s="753" t="s">
        <v>419</v>
      </c>
      <c r="F253" s="753"/>
      <c r="G253" s="757" t="s">
        <v>1807</v>
      </c>
      <c r="H253" s="751">
        <v>46011000</v>
      </c>
    </row>
    <row r="254" spans="1:8" ht="52.8">
      <c r="A254" s="753" t="s">
        <v>83</v>
      </c>
      <c r="B254" s="753" t="s">
        <v>1084</v>
      </c>
      <c r="C254" s="753" t="s">
        <v>223</v>
      </c>
      <c r="D254" s="753" t="s">
        <v>1766</v>
      </c>
      <c r="E254" s="753" t="s">
        <v>419</v>
      </c>
      <c r="F254" s="753" t="s">
        <v>420</v>
      </c>
      <c r="G254" s="757" t="s">
        <v>2714</v>
      </c>
      <c r="H254" s="751">
        <v>46011000</v>
      </c>
    </row>
    <row r="255" spans="1:8">
      <c r="A255" s="753" t="s">
        <v>83</v>
      </c>
      <c r="B255" s="753" t="s">
        <v>1084</v>
      </c>
      <c r="C255" s="753" t="s">
        <v>223</v>
      </c>
      <c r="D255" s="753" t="s">
        <v>1766</v>
      </c>
      <c r="E255" s="753" t="s">
        <v>404</v>
      </c>
      <c r="F255" s="753"/>
      <c r="G255" s="757" t="s">
        <v>1808</v>
      </c>
      <c r="H255" s="751">
        <v>1208165500</v>
      </c>
    </row>
    <row r="256" spans="1:8">
      <c r="A256" s="753" t="s">
        <v>83</v>
      </c>
      <c r="B256" s="753" t="s">
        <v>1084</v>
      </c>
      <c r="C256" s="753" t="s">
        <v>223</v>
      </c>
      <c r="D256" s="753" t="s">
        <v>1766</v>
      </c>
      <c r="E256" s="753" t="s">
        <v>404</v>
      </c>
      <c r="F256" s="753" t="s">
        <v>1809</v>
      </c>
      <c r="G256" s="757" t="s">
        <v>26</v>
      </c>
      <c r="H256" s="751">
        <v>1208165500</v>
      </c>
    </row>
    <row r="257" spans="1:8">
      <c r="A257" s="753" t="s">
        <v>83</v>
      </c>
      <c r="B257" s="753" t="s">
        <v>1084</v>
      </c>
      <c r="C257" s="753" t="s">
        <v>1062</v>
      </c>
      <c r="D257" s="753"/>
      <c r="E257" s="753"/>
      <c r="F257" s="753"/>
      <c r="G257" s="757" t="s">
        <v>1375</v>
      </c>
      <c r="H257" s="751">
        <v>156200000</v>
      </c>
    </row>
    <row r="258" spans="1:8" ht="26.4">
      <c r="A258" s="753" t="s">
        <v>83</v>
      </c>
      <c r="B258" s="753" t="s">
        <v>1084</v>
      </c>
      <c r="C258" s="753" t="s">
        <v>1062</v>
      </c>
      <c r="D258" s="753" t="s">
        <v>1073</v>
      </c>
      <c r="E258" s="753"/>
      <c r="F258" s="753"/>
      <c r="G258" s="757" t="s">
        <v>1811</v>
      </c>
      <c r="H258" s="751">
        <v>156200000</v>
      </c>
    </row>
    <row r="259" spans="1:8" ht="26.4">
      <c r="A259" s="753" t="s">
        <v>83</v>
      </c>
      <c r="B259" s="753" t="s">
        <v>1084</v>
      </c>
      <c r="C259" s="753" t="s">
        <v>1062</v>
      </c>
      <c r="D259" s="753" t="s">
        <v>1073</v>
      </c>
      <c r="E259" s="753" t="s">
        <v>458</v>
      </c>
      <c r="F259" s="753"/>
      <c r="G259" s="757" t="s">
        <v>1812</v>
      </c>
      <c r="H259" s="751">
        <v>156200000</v>
      </c>
    </row>
    <row r="260" spans="1:8">
      <c r="A260" s="753" t="s">
        <v>83</v>
      </c>
      <c r="B260" s="753" t="s">
        <v>1084</v>
      </c>
      <c r="C260" s="753" t="s">
        <v>1062</v>
      </c>
      <c r="D260" s="753" t="s">
        <v>1073</v>
      </c>
      <c r="E260" s="753" t="s">
        <v>458</v>
      </c>
      <c r="F260" s="753" t="s">
        <v>464</v>
      </c>
      <c r="G260" s="757" t="s">
        <v>1836</v>
      </c>
      <c r="H260" s="751">
        <v>146700000</v>
      </c>
    </row>
    <row r="261" spans="1:8">
      <c r="A261" s="753" t="s">
        <v>83</v>
      </c>
      <c r="B261" s="753" t="s">
        <v>1084</v>
      </c>
      <c r="C261" s="753" t="s">
        <v>1062</v>
      </c>
      <c r="D261" s="753" t="s">
        <v>1073</v>
      </c>
      <c r="E261" s="753" t="s">
        <v>458</v>
      </c>
      <c r="F261" s="753" t="s">
        <v>453</v>
      </c>
      <c r="G261" s="757" t="s">
        <v>135</v>
      </c>
      <c r="H261" s="751">
        <v>9500000</v>
      </c>
    </row>
    <row r="262" spans="1:8">
      <c r="A262" s="753" t="s">
        <v>83</v>
      </c>
      <c r="B262" s="753" t="s">
        <v>1082</v>
      </c>
      <c r="C262" s="753"/>
      <c r="D262" s="753"/>
      <c r="E262" s="753"/>
      <c r="F262" s="753"/>
      <c r="G262" s="757" t="s">
        <v>1083</v>
      </c>
      <c r="H262" s="751">
        <v>4874332500</v>
      </c>
    </row>
    <row r="263" spans="1:8">
      <c r="A263" s="753" t="s">
        <v>83</v>
      </c>
      <c r="B263" s="753" t="s">
        <v>1082</v>
      </c>
      <c r="C263" s="753" t="s">
        <v>416</v>
      </c>
      <c r="D263" s="753"/>
      <c r="E263" s="753"/>
      <c r="F263" s="753"/>
      <c r="G263" s="757" t="s">
        <v>1814</v>
      </c>
      <c r="H263" s="751">
        <v>40000000</v>
      </c>
    </row>
    <row r="264" spans="1:8" ht="39.6">
      <c r="A264" s="753" t="s">
        <v>83</v>
      </c>
      <c r="B264" s="753" t="s">
        <v>1082</v>
      </c>
      <c r="C264" s="753" t="s">
        <v>416</v>
      </c>
      <c r="D264" s="753" t="s">
        <v>1816</v>
      </c>
      <c r="E264" s="753"/>
      <c r="F264" s="753"/>
      <c r="G264" s="757" t="s">
        <v>1817</v>
      </c>
      <c r="H264" s="751">
        <v>40000000</v>
      </c>
    </row>
    <row r="265" spans="1:8">
      <c r="A265" s="753" t="s">
        <v>83</v>
      </c>
      <c r="B265" s="753" t="s">
        <v>1082</v>
      </c>
      <c r="C265" s="753" t="s">
        <v>416</v>
      </c>
      <c r="D265" s="753" t="s">
        <v>1816</v>
      </c>
      <c r="E265" s="753" t="s">
        <v>554</v>
      </c>
      <c r="F265" s="753"/>
      <c r="G265" s="757" t="s">
        <v>555</v>
      </c>
      <c r="H265" s="751">
        <v>40000000</v>
      </c>
    </row>
    <row r="266" spans="1:8">
      <c r="A266" s="753" t="s">
        <v>83</v>
      </c>
      <c r="B266" s="753" t="s">
        <v>1082</v>
      </c>
      <c r="C266" s="753" t="s">
        <v>416</v>
      </c>
      <c r="D266" s="753" t="s">
        <v>1816</v>
      </c>
      <c r="E266" s="753" t="s">
        <v>554</v>
      </c>
      <c r="F266" s="753" t="s">
        <v>206</v>
      </c>
      <c r="G266" s="757" t="s">
        <v>207</v>
      </c>
      <c r="H266" s="751">
        <v>40000000</v>
      </c>
    </row>
    <row r="267" spans="1:8">
      <c r="A267" s="753" t="s">
        <v>83</v>
      </c>
      <c r="B267" s="753" t="s">
        <v>1082</v>
      </c>
      <c r="C267" s="753" t="s">
        <v>188</v>
      </c>
      <c r="D267" s="753"/>
      <c r="E267" s="753"/>
      <c r="F267" s="753"/>
      <c r="G267" s="757" t="s">
        <v>1374</v>
      </c>
      <c r="H267" s="751">
        <v>176599000</v>
      </c>
    </row>
    <row r="268" spans="1:8">
      <c r="A268" s="753" t="s">
        <v>83</v>
      </c>
      <c r="B268" s="753" t="s">
        <v>1082</v>
      </c>
      <c r="C268" s="753" t="s">
        <v>188</v>
      </c>
      <c r="D268" s="753" t="s">
        <v>1828</v>
      </c>
      <c r="E268" s="753"/>
      <c r="F268" s="753"/>
      <c r="G268" s="757" t="s">
        <v>1829</v>
      </c>
      <c r="H268" s="751">
        <v>176599000</v>
      </c>
    </row>
    <row r="269" spans="1:8">
      <c r="A269" s="753" t="s">
        <v>83</v>
      </c>
      <c r="B269" s="753" t="s">
        <v>1082</v>
      </c>
      <c r="C269" s="753" t="s">
        <v>188</v>
      </c>
      <c r="D269" s="753" t="s">
        <v>1828</v>
      </c>
      <c r="E269" s="753" t="s">
        <v>112</v>
      </c>
      <c r="F269" s="753"/>
      <c r="G269" s="757" t="s">
        <v>113</v>
      </c>
      <c r="H269" s="751">
        <v>6800000</v>
      </c>
    </row>
    <row r="270" spans="1:8">
      <c r="A270" s="753" t="s">
        <v>83</v>
      </c>
      <c r="B270" s="753" t="s">
        <v>1082</v>
      </c>
      <c r="C270" s="753" t="s">
        <v>188</v>
      </c>
      <c r="D270" s="753" t="s">
        <v>1828</v>
      </c>
      <c r="E270" s="753" t="s">
        <v>112</v>
      </c>
      <c r="F270" s="753" t="s">
        <v>156</v>
      </c>
      <c r="G270" s="757" t="s">
        <v>1779</v>
      </c>
      <c r="H270" s="751">
        <v>6465000</v>
      </c>
    </row>
    <row r="271" spans="1:8">
      <c r="A271" s="753" t="s">
        <v>83</v>
      </c>
      <c r="B271" s="753" t="s">
        <v>1082</v>
      </c>
      <c r="C271" s="753" t="s">
        <v>188</v>
      </c>
      <c r="D271" s="753" t="s">
        <v>1828</v>
      </c>
      <c r="E271" s="753" t="s">
        <v>112</v>
      </c>
      <c r="F271" s="753" t="s">
        <v>157</v>
      </c>
      <c r="G271" s="757" t="s">
        <v>135</v>
      </c>
      <c r="H271" s="751">
        <v>335000</v>
      </c>
    </row>
    <row r="272" spans="1:8">
      <c r="A272" s="753" t="s">
        <v>83</v>
      </c>
      <c r="B272" s="753" t="s">
        <v>1082</v>
      </c>
      <c r="C272" s="753" t="s">
        <v>188</v>
      </c>
      <c r="D272" s="753" t="s">
        <v>1828</v>
      </c>
      <c r="E272" s="753" t="s">
        <v>115</v>
      </c>
      <c r="F272" s="753"/>
      <c r="G272" s="757" t="s">
        <v>1781</v>
      </c>
      <c r="H272" s="751">
        <v>8200000</v>
      </c>
    </row>
    <row r="273" spans="1:8">
      <c r="A273" s="753" t="s">
        <v>83</v>
      </c>
      <c r="B273" s="753" t="s">
        <v>1082</v>
      </c>
      <c r="C273" s="753" t="s">
        <v>188</v>
      </c>
      <c r="D273" s="753" t="s">
        <v>1828</v>
      </c>
      <c r="E273" s="753" t="s">
        <v>115</v>
      </c>
      <c r="F273" s="753" t="s">
        <v>116</v>
      </c>
      <c r="G273" s="757" t="s">
        <v>117</v>
      </c>
      <c r="H273" s="751">
        <v>3700000</v>
      </c>
    </row>
    <row r="274" spans="1:8">
      <c r="A274" s="753" t="s">
        <v>83</v>
      </c>
      <c r="B274" s="753" t="s">
        <v>1082</v>
      </c>
      <c r="C274" s="753" t="s">
        <v>188</v>
      </c>
      <c r="D274" s="753" t="s">
        <v>1828</v>
      </c>
      <c r="E274" s="753" t="s">
        <v>115</v>
      </c>
      <c r="F274" s="753" t="s">
        <v>147</v>
      </c>
      <c r="G274" s="757" t="s">
        <v>148</v>
      </c>
      <c r="H274" s="751">
        <v>4500000</v>
      </c>
    </row>
    <row r="275" spans="1:8">
      <c r="A275" s="753" t="s">
        <v>83</v>
      </c>
      <c r="B275" s="753" t="s">
        <v>1082</v>
      </c>
      <c r="C275" s="753" t="s">
        <v>188</v>
      </c>
      <c r="D275" s="753" t="s">
        <v>1828</v>
      </c>
      <c r="E275" s="753" t="s">
        <v>120</v>
      </c>
      <c r="F275" s="753"/>
      <c r="G275" s="757" t="s">
        <v>121</v>
      </c>
      <c r="H275" s="751">
        <v>1185000</v>
      </c>
    </row>
    <row r="276" spans="1:8">
      <c r="A276" s="753" t="s">
        <v>83</v>
      </c>
      <c r="B276" s="753" t="s">
        <v>1082</v>
      </c>
      <c r="C276" s="753" t="s">
        <v>188</v>
      </c>
      <c r="D276" s="753" t="s">
        <v>1828</v>
      </c>
      <c r="E276" s="753" t="s">
        <v>120</v>
      </c>
      <c r="F276" s="753" t="s">
        <v>123</v>
      </c>
      <c r="G276" s="757" t="s">
        <v>124</v>
      </c>
      <c r="H276" s="751">
        <v>1185000</v>
      </c>
    </row>
    <row r="277" spans="1:8">
      <c r="A277" s="753" t="s">
        <v>83</v>
      </c>
      <c r="B277" s="753" t="s">
        <v>1082</v>
      </c>
      <c r="C277" s="753" t="s">
        <v>188</v>
      </c>
      <c r="D277" s="753" t="s">
        <v>1828</v>
      </c>
      <c r="E277" s="753" t="s">
        <v>125</v>
      </c>
      <c r="F277" s="753"/>
      <c r="G277" s="757" t="s">
        <v>126</v>
      </c>
      <c r="H277" s="751">
        <v>26286000</v>
      </c>
    </row>
    <row r="278" spans="1:8">
      <c r="A278" s="753" t="s">
        <v>83</v>
      </c>
      <c r="B278" s="753" t="s">
        <v>1082</v>
      </c>
      <c r="C278" s="753" t="s">
        <v>188</v>
      </c>
      <c r="D278" s="753" t="s">
        <v>1828</v>
      </c>
      <c r="E278" s="753" t="s">
        <v>125</v>
      </c>
      <c r="F278" s="753" t="s">
        <v>430</v>
      </c>
      <c r="G278" s="757" t="s">
        <v>431</v>
      </c>
      <c r="H278" s="751">
        <v>7136000</v>
      </c>
    </row>
    <row r="279" spans="1:8">
      <c r="A279" s="753" t="s">
        <v>83</v>
      </c>
      <c r="B279" s="753" t="s">
        <v>1082</v>
      </c>
      <c r="C279" s="753" t="s">
        <v>188</v>
      </c>
      <c r="D279" s="753" t="s">
        <v>1828</v>
      </c>
      <c r="E279" s="753" t="s">
        <v>125</v>
      </c>
      <c r="F279" s="753" t="s">
        <v>552</v>
      </c>
      <c r="G279" s="757" t="s">
        <v>553</v>
      </c>
      <c r="H279" s="751">
        <v>11000000</v>
      </c>
    </row>
    <row r="280" spans="1:8">
      <c r="A280" s="753" t="s">
        <v>83</v>
      </c>
      <c r="B280" s="753" t="s">
        <v>1082</v>
      </c>
      <c r="C280" s="753" t="s">
        <v>188</v>
      </c>
      <c r="D280" s="753" t="s">
        <v>1828</v>
      </c>
      <c r="E280" s="753" t="s">
        <v>125</v>
      </c>
      <c r="F280" s="753" t="s">
        <v>127</v>
      </c>
      <c r="G280" s="757" t="s">
        <v>128</v>
      </c>
      <c r="H280" s="751">
        <v>8150000</v>
      </c>
    </row>
    <row r="281" spans="1:8">
      <c r="A281" s="753" t="s">
        <v>83</v>
      </c>
      <c r="B281" s="753" t="s">
        <v>1082</v>
      </c>
      <c r="C281" s="753" t="s">
        <v>188</v>
      </c>
      <c r="D281" s="753" t="s">
        <v>1828</v>
      </c>
      <c r="E281" s="753" t="s">
        <v>554</v>
      </c>
      <c r="F281" s="753"/>
      <c r="G281" s="757" t="s">
        <v>555</v>
      </c>
      <c r="H281" s="751">
        <v>7000000</v>
      </c>
    </row>
    <row r="282" spans="1:8">
      <c r="A282" s="753" t="s">
        <v>83</v>
      </c>
      <c r="B282" s="753" t="s">
        <v>1082</v>
      </c>
      <c r="C282" s="753" t="s">
        <v>188</v>
      </c>
      <c r="D282" s="753" t="s">
        <v>1828</v>
      </c>
      <c r="E282" s="753" t="s">
        <v>554</v>
      </c>
      <c r="F282" s="753" t="s">
        <v>556</v>
      </c>
      <c r="G282" s="757" t="s">
        <v>557</v>
      </c>
      <c r="H282" s="751">
        <v>7000000</v>
      </c>
    </row>
    <row r="283" spans="1:8">
      <c r="A283" s="753" t="s">
        <v>83</v>
      </c>
      <c r="B283" s="753" t="s">
        <v>1082</v>
      </c>
      <c r="C283" s="753" t="s">
        <v>188</v>
      </c>
      <c r="D283" s="753" t="s">
        <v>1828</v>
      </c>
      <c r="E283" s="753" t="s">
        <v>407</v>
      </c>
      <c r="F283" s="753"/>
      <c r="G283" s="757" t="s">
        <v>408</v>
      </c>
      <c r="H283" s="751">
        <v>4000000</v>
      </c>
    </row>
    <row r="284" spans="1:8">
      <c r="A284" s="753" t="s">
        <v>83</v>
      </c>
      <c r="B284" s="753" t="s">
        <v>1082</v>
      </c>
      <c r="C284" s="753" t="s">
        <v>188</v>
      </c>
      <c r="D284" s="753" t="s">
        <v>1828</v>
      </c>
      <c r="E284" s="753" t="s">
        <v>407</v>
      </c>
      <c r="F284" s="753" t="s">
        <v>979</v>
      </c>
      <c r="G284" s="757" t="s">
        <v>135</v>
      </c>
      <c r="H284" s="751">
        <v>4000000</v>
      </c>
    </row>
    <row r="285" spans="1:8" ht="26.4">
      <c r="A285" s="753" t="s">
        <v>83</v>
      </c>
      <c r="B285" s="753" t="s">
        <v>1082</v>
      </c>
      <c r="C285" s="753" t="s">
        <v>188</v>
      </c>
      <c r="D285" s="753" t="s">
        <v>1828</v>
      </c>
      <c r="E285" s="753" t="s">
        <v>130</v>
      </c>
      <c r="F285" s="753"/>
      <c r="G285" s="757" t="s">
        <v>131</v>
      </c>
      <c r="H285" s="751">
        <v>77500000</v>
      </c>
    </row>
    <row r="286" spans="1:8">
      <c r="A286" s="753" t="s">
        <v>83</v>
      </c>
      <c r="B286" s="753" t="s">
        <v>1082</v>
      </c>
      <c r="C286" s="753" t="s">
        <v>188</v>
      </c>
      <c r="D286" s="753" t="s">
        <v>1828</v>
      </c>
      <c r="E286" s="753" t="s">
        <v>130</v>
      </c>
      <c r="F286" s="753" t="s">
        <v>132</v>
      </c>
      <c r="G286" s="757" t="s">
        <v>135</v>
      </c>
      <c r="H286" s="751">
        <v>77500000</v>
      </c>
    </row>
    <row r="287" spans="1:8">
      <c r="A287" s="753" t="s">
        <v>83</v>
      </c>
      <c r="B287" s="753" t="s">
        <v>1082</v>
      </c>
      <c r="C287" s="753" t="s">
        <v>188</v>
      </c>
      <c r="D287" s="753" t="s">
        <v>1828</v>
      </c>
      <c r="E287" s="753" t="s">
        <v>134</v>
      </c>
      <c r="F287" s="753"/>
      <c r="G287" s="757" t="s">
        <v>135</v>
      </c>
      <c r="H287" s="751">
        <v>45628000</v>
      </c>
    </row>
    <row r="288" spans="1:8">
      <c r="A288" s="753" t="s">
        <v>83</v>
      </c>
      <c r="B288" s="753" t="s">
        <v>1082</v>
      </c>
      <c r="C288" s="753" t="s">
        <v>188</v>
      </c>
      <c r="D288" s="753" t="s">
        <v>1828</v>
      </c>
      <c r="E288" s="753" t="s">
        <v>134</v>
      </c>
      <c r="F288" s="753" t="s">
        <v>137</v>
      </c>
      <c r="G288" s="757" t="s">
        <v>138</v>
      </c>
      <c r="H288" s="751">
        <v>45628000</v>
      </c>
    </row>
    <row r="289" spans="1:8" ht="26.4">
      <c r="A289" s="753" t="s">
        <v>83</v>
      </c>
      <c r="B289" s="753" t="s">
        <v>1082</v>
      </c>
      <c r="C289" s="753" t="s">
        <v>223</v>
      </c>
      <c r="D289" s="753"/>
      <c r="E289" s="753"/>
      <c r="F289" s="753"/>
      <c r="G289" s="757" t="s">
        <v>1765</v>
      </c>
      <c r="H289" s="751">
        <v>4657733500</v>
      </c>
    </row>
    <row r="290" spans="1:8">
      <c r="A290" s="753" t="s">
        <v>83</v>
      </c>
      <c r="B290" s="753" t="s">
        <v>1082</v>
      </c>
      <c r="C290" s="753" t="s">
        <v>223</v>
      </c>
      <c r="D290" s="753" t="s">
        <v>1766</v>
      </c>
      <c r="E290" s="753"/>
      <c r="F290" s="753"/>
      <c r="G290" s="757" t="s">
        <v>1767</v>
      </c>
      <c r="H290" s="751">
        <v>4657733500</v>
      </c>
    </row>
    <row r="291" spans="1:8">
      <c r="A291" s="753" t="s">
        <v>83</v>
      </c>
      <c r="B291" s="753" t="s">
        <v>1082</v>
      </c>
      <c r="C291" s="753" t="s">
        <v>223</v>
      </c>
      <c r="D291" s="753" t="s">
        <v>1766</v>
      </c>
      <c r="E291" s="753" t="s">
        <v>92</v>
      </c>
      <c r="F291" s="753"/>
      <c r="G291" s="757" t="s">
        <v>93</v>
      </c>
      <c r="H291" s="751">
        <v>1147739550</v>
      </c>
    </row>
    <row r="292" spans="1:8">
      <c r="A292" s="753" t="s">
        <v>83</v>
      </c>
      <c r="B292" s="753" t="s">
        <v>1082</v>
      </c>
      <c r="C292" s="753" t="s">
        <v>223</v>
      </c>
      <c r="D292" s="753" t="s">
        <v>1766</v>
      </c>
      <c r="E292" s="753" t="s">
        <v>92</v>
      </c>
      <c r="F292" s="753" t="s">
        <v>94</v>
      </c>
      <c r="G292" s="757" t="s">
        <v>1768</v>
      </c>
      <c r="H292" s="751">
        <v>1147739550</v>
      </c>
    </row>
    <row r="293" spans="1:8" ht="26.4">
      <c r="A293" s="753" t="s">
        <v>83</v>
      </c>
      <c r="B293" s="753" t="s">
        <v>1082</v>
      </c>
      <c r="C293" s="753" t="s">
        <v>223</v>
      </c>
      <c r="D293" s="753" t="s">
        <v>1766</v>
      </c>
      <c r="E293" s="753" t="s">
        <v>141</v>
      </c>
      <c r="F293" s="753"/>
      <c r="G293" s="757" t="s">
        <v>1822</v>
      </c>
      <c r="H293" s="751">
        <v>154393800</v>
      </c>
    </row>
    <row r="294" spans="1:8" ht="26.4">
      <c r="A294" s="753" t="s">
        <v>83</v>
      </c>
      <c r="B294" s="753" t="s">
        <v>1082</v>
      </c>
      <c r="C294" s="753" t="s">
        <v>223</v>
      </c>
      <c r="D294" s="753" t="s">
        <v>1766</v>
      </c>
      <c r="E294" s="753" t="s">
        <v>141</v>
      </c>
      <c r="F294" s="753" t="s">
        <v>581</v>
      </c>
      <c r="G294" s="757" t="s">
        <v>1823</v>
      </c>
      <c r="H294" s="751">
        <v>154393800</v>
      </c>
    </row>
    <row r="295" spans="1:8">
      <c r="A295" s="753" t="s">
        <v>83</v>
      </c>
      <c r="B295" s="753" t="s">
        <v>1082</v>
      </c>
      <c r="C295" s="753" t="s">
        <v>223</v>
      </c>
      <c r="D295" s="753" t="s">
        <v>1766</v>
      </c>
      <c r="E295" s="753" t="s">
        <v>96</v>
      </c>
      <c r="F295" s="753"/>
      <c r="G295" s="757" t="s">
        <v>97</v>
      </c>
      <c r="H295" s="751">
        <v>463833838</v>
      </c>
    </row>
    <row r="296" spans="1:8">
      <c r="A296" s="753" t="s">
        <v>83</v>
      </c>
      <c r="B296" s="753" t="s">
        <v>1082</v>
      </c>
      <c r="C296" s="753" t="s">
        <v>223</v>
      </c>
      <c r="D296" s="753" t="s">
        <v>1766</v>
      </c>
      <c r="E296" s="753" t="s">
        <v>96</v>
      </c>
      <c r="F296" s="753" t="s">
        <v>151</v>
      </c>
      <c r="G296" s="757" t="s">
        <v>152</v>
      </c>
      <c r="H296" s="751">
        <v>87016000</v>
      </c>
    </row>
    <row r="297" spans="1:8">
      <c r="A297" s="753" t="s">
        <v>83</v>
      </c>
      <c r="B297" s="753" t="s">
        <v>1082</v>
      </c>
      <c r="C297" s="753" t="s">
        <v>223</v>
      </c>
      <c r="D297" s="753" t="s">
        <v>1766</v>
      </c>
      <c r="E297" s="753" t="s">
        <v>96</v>
      </c>
      <c r="F297" s="753" t="s">
        <v>864</v>
      </c>
      <c r="G297" s="757" t="s">
        <v>1770</v>
      </c>
      <c r="H297" s="751">
        <v>3977000</v>
      </c>
    </row>
    <row r="298" spans="1:8" ht="26.4">
      <c r="A298" s="753" t="s">
        <v>83</v>
      </c>
      <c r="B298" s="753" t="s">
        <v>1082</v>
      </c>
      <c r="C298" s="753" t="s">
        <v>223</v>
      </c>
      <c r="D298" s="753" t="s">
        <v>1766</v>
      </c>
      <c r="E298" s="753" t="s">
        <v>96</v>
      </c>
      <c r="F298" s="753" t="s">
        <v>98</v>
      </c>
      <c r="G298" s="757" t="s">
        <v>99</v>
      </c>
      <c r="H298" s="751">
        <v>28235500</v>
      </c>
    </row>
    <row r="299" spans="1:8">
      <c r="A299" s="753" t="s">
        <v>83</v>
      </c>
      <c r="B299" s="753" t="s">
        <v>1082</v>
      </c>
      <c r="C299" s="753" t="s">
        <v>223</v>
      </c>
      <c r="D299" s="753" t="s">
        <v>1766</v>
      </c>
      <c r="E299" s="753" t="s">
        <v>96</v>
      </c>
      <c r="F299" s="753" t="s">
        <v>144</v>
      </c>
      <c r="G299" s="757" t="s">
        <v>145</v>
      </c>
      <c r="H299" s="751">
        <v>313851738</v>
      </c>
    </row>
    <row r="300" spans="1:8">
      <c r="A300" s="753" t="s">
        <v>83</v>
      </c>
      <c r="B300" s="753" t="s">
        <v>1082</v>
      </c>
      <c r="C300" s="753" t="s">
        <v>223</v>
      </c>
      <c r="D300" s="753" t="s">
        <v>1766</v>
      </c>
      <c r="E300" s="753" t="s">
        <v>96</v>
      </c>
      <c r="F300" s="753" t="s">
        <v>154</v>
      </c>
      <c r="G300" s="757" t="s">
        <v>1773</v>
      </c>
      <c r="H300" s="751">
        <v>30753600</v>
      </c>
    </row>
    <row r="301" spans="1:8">
      <c r="A301" s="753" t="s">
        <v>83</v>
      </c>
      <c r="B301" s="753" t="s">
        <v>1082</v>
      </c>
      <c r="C301" s="753" t="s">
        <v>223</v>
      </c>
      <c r="D301" s="753" t="s">
        <v>1766</v>
      </c>
      <c r="E301" s="753" t="s">
        <v>426</v>
      </c>
      <c r="F301" s="753"/>
      <c r="G301" s="757" t="s">
        <v>427</v>
      </c>
      <c r="H301" s="751">
        <v>27863000</v>
      </c>
    </row>
    <row r="302" spans="1:8">
      <c r="A302" s="753" t="s">
        <v>83</v>
      </c>
      <c r="B302" s="753" t="s">
        <v>1082</v>
      </c>
      <c r="C302" s="753" t="s">
        <v>223</v>
      </c>
      <c r="D302" s="753" t="s">
        <v>1766</v>
      </c>
      <c r="E302" s="753" t="s">
        <v>426</v>
      </c>
      <c r="F302" s="753" t="s">
        <v>428</v>
      </c>
      <c r="G302" s="757" t="s">
        <v>1774</v>
      </c>
      <c r="H302" s="751">
        <v>26969000</v>
      </c>
    </row>
    <row r="303" spans="1:8">
      <c r="A303" s="753" t="s">
        <v>83</v>
      </c>
      <c r="B303" s="753" t="s">
        <v>1082</v>
      </c>
      <c r="C303" s="753" t="s">
        <v>223</v>
      </c>
      <c r="D303" s="753" t="s">
        <v>1766</v>
      </c>
      <c r="E303" s="753" t="s">
        <v>426</v>
      </c>
      <c r="F303" s="753" t="s">
        <v>336</v>
      </c>
      <c r="G303" s="757" t="s">
        <v>1876</v>
      </c>
      <c r="H303" s="751">
        <v>894000</v>
      </c>
    </row>
    <row r="304" spans="1:8">
      <c r="A304" s="753" t="s">
        <v>83</v>
      </c>
      <c r="B304" s="753" t="s">
        <v>1082</v>
      </c>
      <c r="C304" s="753" t="s">
        <v>223</v>
      </c>
      <c r="D304" s="753" t="s">
        <v>1766</v>
      </c>
      <c r="E304" s="753" t="s">
        <v>100</v>
      </c>
      <c r="F304" s="753"/>
      <c r="G304" s="757" t="s">
        <v>101</v>
      </c>
      <c r="H304" s="751">
        <v>173111200</v>
      </c>
    </row>
    <row r="305" spans="1:8">
      <c r="A305" s="753" t="s">
        <v>83</v>
      </c>
      <c r="B305" s="753" t="s">
        <v>1082</v>
      </c>
      <c r="C305" s="753" t="s">
        <v>223</v>
      </c>
      <c r="D305" s="753" t="s">
        <v>1766</v>
      </c>
      <c r="E305" s="753" t="s">
        <v>100</v>
      </c>
      <c r="F305" s="753" t="s">
        <v>443</v>
      </c>
      <c r="G305" s="757" t="s">
        <v>135</v>
      </c>
      <c r="H305" s="751">
        <v>173111200</v>
      </c>
    </row>
    <row r="306" spans="1:8">
      <c r="A306" s="753" t="s">
        <v>83</v>
      </c>
      <c r="B306" s="753" t="s">
        <v>1082</v>
      </c>
      <c r="C306" s="753" t="s">
        <v>223</v>
      </c>
      <c r="D306" s="753" t="s">
        <v>1766</v>
      </c>
      <c r="E306" s="753" t="s">
        <v>102</v>
      </c>
      <c r="F306" s="753"/>
      <c r="G306" s="757" t="s">
        <v>369</v>
      </c>
      <c r="H306" s="751">
        <v>318393920</v>
      </c>
    </row>
    <row r="307" spans="1:8">
      <c r="A307" s="753" t="s">
        <v>83</v>
      </c>
      <c r="B307" s="753" t="s">
        <v>1082</v>
      </c>
      <c r="C307" s="753" t="s">
        <v>223</v>
      </c>
      <c r="D307" s="753" t="s">
        <v>1766</v>
      </c>
      <c r="E307" s="753" t="s">
        <v>102</v>
      </c>
      <c r="F307" s="753" t="s">
        <v>103</v>
      </c>
      <c r="G307" s="757" t="s">
        <v>104</v>
      </c>
      <c r="H307" s="751">
        <v>246234114</v>
      </c>
    </row>
    <row r="308" spans="1:8">
      <c r="A308" s="753" t="s">
        <v>83</v>
      </c>
      <c r="B308" s="753" t="s">
        <v>1082</v>
      </c>
      <c r="C308" s="753" t="s">
        <v>223</v>
      </c>
      <c r="D308" s="753" t="s">
        <v>1766</v>
      </c>
      <c r="E308" s="753" t="s">
        <v>102</v>
      </c>
      <c r="F308" s="753" t="s">
        <v>105</v>
      </c>
      <c r="G308" s="757" t="s">
        <v>106</v>
      </c>
      <c r="H308" s="751">
        <v>41256759</v>
      </c>
    </row>
    <row r="309" spans="1:8">
      <c r="A309" s="753" t="s">
        <v>83</v>
      </c>
      <c r="B309" s="753" t="s">
        <v>1082</v>
      </c>
      <c r="C309" s="753" t="s">
        <v>223</v>
      </c>
      <c r="D309" s="753" t="s">
        <v>1766</v>
      </c>
      <c r="E309" s="753" t="s">
        <v>102</v>
      </c>
      <c r="F309" s="753" t="s">
        <v>107</v>
      </c>
      <c r="G309" s="757" t="s">
        <v>108</v>
      </c>
      <c r="H309" s="751">
        <v>28141034</v>
      </c>
    </row>
    <row r="310" spans="1:8">
      <c r="A310" s="753" t="s">
        <v>83</v>
      </c>
      <c r="B310" s="753" t="s">
        <v>1082</v>
      </c>
      <c r="C310" s="753" t="s">
        <v>223</v>
      </c>
      <c r="D310" s="753" t="s">
        <v>1766</v>
      </c>
      <c r="E310" s="753" t="s">
        <v>102</v>
      </c>
      <c r="F310" s="753" t="s">
        <v>0</v>
      </c>
      <c r="G310" s="757" t="s">
        <v>1</v>
      </c>
      <c r="H310" s="751">
        <v>2762013</v>
      </c>
    </row>
    <row r="311" spans="1:8">
      <c r="A311" s="753" t="s">
        <v>83</v>
      </c>
      <c r="B311" s="753" t="s">
        <v>1082</v>
      </c>
      <c r="C311" s="753" t="s">
        <v>223</v>
      </c>
      <c r="D311" s="753" t="s">
        <v>1766</v>
      </c>
      <c r="E311" s="753" t="s">
        <v>109</v>
      </c>
      <c r="F311" s="753"/>
      <c r="G311" s="757" t="s">
        <v>110</v>
      </c>
      <c r="H311" s="751">
        <v>102073600</v>
      </c>
    </row>
    <row r="312" spans="1:8" ht="26.4">
      <c r="A312" s="753" t="s">
        <v>83</v>
      </c>
      <c r="B312" s="753" t="s">
        <v>1082</v>
      </c>
      <c r="C312" s="753" t="s">
        <v>223</v>
      </c>
      <c r="D312" s="753" t="s">
        <v>1766</v>
      </c>
      <c r="E312" s="753" t="s">
        <v>109</v>
      </c>
      <c r="F312" s="753" t="s">
        <v>855</v>
      </c>
      <c r="G312" s="757" t="s">
        <v>1776</v>
      </c>
      <c r="H312" s="751">
        <v>102073600</v>
      </c>
    </row>
    <row r="313" spans="1:8">
      <c r="A313" s="753" t="s">
        <v>83</v>
      </c>
      <c r="B313" s="753" t="s">
        <v>1082</v>
      </c>
      <c r="C313" s="753" t="s">
        <v>223</v>
      </c>
      <c r="D313" s="753" t="s">
        <v>1766</v>
      </c>
      <c r="E313" s="753" t="s">
        <v>112</v>
      </c>
      <c r="F313" s="753"/>
      <c r="G313" s="757" t="s">
        <v>113</v>
      </c>
      <c r="H313" s="751">
        <v>90092188</v>
      </c>
    </row>
    <row r="314" spans="1:8">
      <c r="A314" s="753" t="s">
        <v>83</v>
      </c>
      <c r="B314" s="753" t="s">
        <v>1082</v>
      </c>
      <c r="C314" s="753" t="s">
        <v>223</v>
      </c>
      <c r="D314" s="753" t="s">
        <v>1766</v>
      </c>
      <c r="E314" s="753" t="s">
        <v>112</v>
      </c>
      <c r="F314" s="753" t="s">
        <v>155</v>
      </c>
      <c r="G314" s="757" t="s">
        <v>1777</v>
      </c>
      <c r="H314" s="751">
        <v>43959188</v>
      </c>
    </row>
    <row r="315" spans="1:8">
      <c r="A315" s="753" t="s">
        <v>83</v>
      </c>
      <c r="B315" s="753" t="s">
        <v>1082</v>
      </c>
      <c r="C315" s="753" t="s">
        <v>223</v>
      </c>
      <c r="D315" s="753" t="s">
        <v>1766</v>
      </c>
      <c r="E315" s="753" t="s">
        <v>112</v>
      </c>
      <c r="F315" s="753" t="s">
        <v>114</v>
      </c>
      <c r="G315" s="757" t="s">
        <v>1778</v>
      </c>
      <c r="H315" s="751">
        <v>8671000</v>
      </c>
    </row>
    <row r="316" spans="1:8">
      <c r="A316" s="753" t="s">
        <v>83</v>
      </c>
      <c r="B316" s="753" t="s">
        <v>1082</v>
      </c>
      <c r="C316" s="753" t="s">
        <v>223</v>
      </c>
      <c r="D316" s="753" t="s">
        <v>1766</v>
      </c>
      <c r="E316" s="753" t="s">
        <v>112</v>
      </c>
      <c r="F316" s="753" t="s">
        <v>156</v>
      </c>
      <c r="G316" s="757" t="s">
        <v>1779</v>
      </c>
      <c r="H316" s="751">
        <v>30610000</v>
      </c>
    </row>
    <row r="317" spans="1:8">
      <c r="A317" s="753" t="s">
        <v>83</v>
      </c>
      <c r="B317" s="753" t="s">
        <v>1082</v>
      </c>
      <c r="C317" s="753" t="s">
        <v>223</v>
      </c>
      <c r="D317" s="753" t="s">
        <v>1766</v>
      </c>
      <c r="E317" s="753" t="s">
        <v>112</v>
      </c>
      <c r="F317" s="753" t="s">
        <v>146</v>
      </c>
      <c r="G317" s="757" t="s">
        <v>1780</v>
      </c>
      <c r="H317" s="751">
        <v>2136000</v>
      </c>
    </row>
    <row r="318" spans="1:8">
      <c r="A318" s="753" t="s">
        <v>83</v>
      </c>
      <c r="B318" s="753" t="s">
        <v>1082</v>
      </c>
      <c r="C318" s="753" t="s">
        <v>223</v>
      </c>
      <c r="D318" s="753" t="s">
        <v>1766</v>
      </c>
      <c r="E318" s="753" t="s">
        <v>112</v>
      </c>
      <c r="F318" s="753" t="s">
        <v>242</v>
      </c>
      <c r="G318" s="757" t="s">
        <v>1839</v>
      </c>
      <c r="H318" s="751">
        <v>426000</v>
      </c>
    </row>
    <row r="319" spans="1:8">
      <c r="A319" s="753" t="s">
        <v>83</v>
      </c>
      <c r="B319" s="753" t="s">
        <v>1082</v>
      </c>
      <c r="C319" s="753" t="s">
        <v>223</v>
      </c>
      <c r="D319" s="753" t="s">
        <v>1766</v>
      </c>
      <c r="E319" s="753" t="s">
        <v>112</v>
      </c>
      <c r="F319" s="753" t="s">
        <v>157</v>
      </c>
      <c r="G319" s="757" t="s">
        <v>135</v>
      </c>
      <c r="H319" s="751">
        <v>4290000</v>
      </c>
    </row>
    <row r="320" spans="1:8">
      <c r="A320" s="753" t="s">
        <v>83</v>
      </c>
      <c r="B320" s="753" t="s">
        <v>1082</v>
      </c>
      <c r="C320" s="753" t="s">
        <v>223</v>
      </c>
      <c r="D320" s="753" t="s">
        <v>1766</v>
      </c>
      <c r="E320" s="753" t="s">
        <v>115</v>
      </c>
      <c r="F320" s="753"/>
      <c r="G320" s="757" t="s">
        <v>1781</v>
      </c>
      <c r="H320" s="751">
        <v>67685000</v>
      </c>
    </row>
    <row r="321" spans="1:8">
      <c r="A321" s="753" t="s">
        <v>83</v>
      </c>
      <c r="B321" s="753" t="s">
        <v>1082</v>
      </c>
      <c r="C321" s="753" t="s">
        <v>223</v>
      </c>
      <c r="D321" s="753" t="s">
        <v>1766</v>
      </c>
      <c r="E321" s="753" t="s">
        <v>115</v>
      </c>
      <c r="F321" s="753" t="s">
        <v>116</v>
      </c>
      <c r="G321" s="757" t="s">
        <v>117</v>
      </c>
      <c r="H321" s="751">
        <v>29406000</v>
      </c>
    </row>
    <row r="322" spans="1:8">
      <c r="A322" s="753" t="s">
        <v>83</v>
      </c>
      <c r="B322" s="753" t="s">
        <v>1082</v>
      </c>
      <c r="C322" s="753" t="s">
        <v>223</v>
      </c>
      <c r="D322" s="753" t="s">
        <v>1766</v>
      </c>
      <c r="E322" s="753" t="s">
        <v>115</v>
      </c>
      <c r="F322" s="753" t="s">
        <v>147</v>
      </c>
      <c r="G322" s="757" t="s">
        <v>148</v>
      </c>
      <c r="H322" s="751">
        <v>29549000</v>
      </c>
    </row>
    <row r="323" spans="1:8">
      <c r="A323" s="753" t="s">
        <v>83</v>
      </c>
      <c r="B323" s="753" t="s">
        <v>1082</v>
      </c>
      <c r="C323" s="753" t="s">
        <v>223</v>
      </c>
      <c r="D323" s="753" t="s">
        <v>1766</v>
      </c>
      <c r="E323" s="753" t="s">
        <v>115</v>
      </c>
      <c r="F323" s="753" t="s">
        <v>4</v>
      </c>
      <c r="G323" s="757" t="s">
        <v>1782</v>
      </c>
      <c r="H323" s="751">
        <v>6160000</v>
      </c>
    </row>
    <row r="324" spans="1:8">
      <c r="A324" s="753" t="s">
        <v>83</v>
      </c>
      <c r="B324" s="753" t="s">
        <v>1082</v>
      </c>
      <c r="C324" s="753" t="s">
        <v>223</v>
      </c>
      <c r="D324" s="753" t="s">
        <v>1766</v>
      </c>
      <c r="E324" s="753" t="s">
        <v>115</v>
      </c>
      <c r="F324" s="753" t="s">
        <v>118</v>
      </c>
      <c r="G324" s="757" t="s">
        <v>119</v>
      </c>
      <c r="H324" s="751">
        <v>2570000</v>
      </c>
    </row>
    <row r="325" spans="1:8">
      <c r="A325" s="753" t="s">
        <v>83</v>
      </c>
      <c r="B325" s="753" t="s">
        <v>1082</v>
      </c>
      <c r="C325" s="753" t="s">
        <v>223</v>
      </c>
      <c r="D325" s="753" t="s">
        <v>1766</v>
      </c>
      <c r="E325" s="753" t="s">
        <v>120</v>
      </c>
      <c r="F325" s="753"/>
      <c r="G325" s="757" t="s">
        <v>121</v>
      </c>
      <c r="H325" s="751">
        <v>49547237</v>
      </c>
    </row>
    <row r="326" spans="1:8" ht="39.6">
      <c r="A326" s="753" t="s">
        <v>83</v>
      </c>
      <c r="B326" s="753" t="s">
        <v>1082</v>
      </c>
      <c r="C326" s="753" t="s">
        <v>223</v>
      </c>
      <c r="D326" s="753" t="s">
        <v>1766</v>
      </c>
      <c r="E326" s="753" t="s">
        <v>120</v>
      </c>
      <c r="F326" s="753" t="s">
        <v>122</v>
      </c>
      <c r="G326" s="757" t="s">
        <v>1783</v>
      </c>
      <c r="H326" s="751">
        <v>3975033</v>
      </c>
    </row>
    <row r="327" spans="1:8">
      <c r="A327" s="753" t="s">
        <v>83</v>
      </c>
      <c r="B327" s="753" t="s">
        <v>1082</v>
      </c>
      <c r="C327" s="753" t="s">
        <v>223</v>
      </c>
      <c r="D327" s="753" t="s">
        <v>1766</v>
      </c>
      <c r="E327" s="753" t="s">
        <v>120</v>
      </c>
      <c r="F327" s="753" t="s">
        <v>123</v>
      </c>
      <c r="G327" s="757" t="s">
        <v>124</v>
      </c>
      <c r="H327" s="751">
        <v>6725000</v>
      </c>
    </row>
    <row r="328" spans="1:8" ht="39.6">
      <c r="A328" s="753" t="s">
        <v>83</v>
      </c>
      <c r="B328" s="753" t="s">
        <v>1082</v>
      </c>
      <c r="C328" s="753" t="s">
        <v>223</v>
      </c>
      <c r="D328" s="753" t="s">
        <v>1766</v>
      </c>
      <c r="E328" s="753" t="s">
        <v>120</v>
      </c>
      <c r="F328" s="753" t="s">
        <v>994</v>
      </c>
      <c r="G328" s="757" t="s">
        <v>1824</v>
      </c>
      <c r="H328" s="751">
        <v>16650604</v>
      </c>
    </row>
    <row r="329" spans="1:8">
      <c r="A329" s="753" t="s">
        <v>83</v>
      </c>
      <c r="B329" s="753" t="s">
        <v>1082</v>
      </c>
      <c r="C329" s="753" t="s">
        <v>223</v>
      </c>
      <c r="D329" s="753" t="s">
        <v>1766</v>
      </c>
      <c r="E329" s="753" t="s">
        <v>120</v>
      </c>
      <c r="F329" s="753" t="s">
        <v>315</v>
      </c>
      <c r="G329" s="757" t="s">
        <v>1831</v>
      </c>
      <c r="H329" s="751">
        <v>5000000</v>
      </c>
    </row>
    <row r="330" spans="1:8" ht="26.4">
      <c r="A330" s="753" t="s">
        <v>83</v>
      </c>
      <c r="B330" s="753" t="s">
        <v>1082</v>
      </c>
      <c r="C330" s="753" t="s">
        <v>223</v>
      </c>
      <c r="D330" s="753" t="s">
        <v>1766</v>
      </c>
      <c r="E330" s="753" t="s">
        <v>120</v>
      </c>
      <c r="F330" s="753" t="s">
        <v>1001</v>
      </c>
      <c r="G330" s="757" t="s">
        <v>1784</v>
      </c>
      <c r="H330" s="751">
        <v>3396600</v>
      </c>
    </row>
    <row r="331" spans="1:8">
      <c r="A331" s="753" t="s">
        <v>83</v>
      </c>
      <c r="B331" s="753" t="s">
        <v>1082</v>
      </c>
      <c r="C331" s="753" t="s">
        <v>223</v>
      </c>
      <c r="D331" s="753" t="s">
        <v>1766</v>
      </c>
      <c r="E331" s="753" t="s">
        <v>120</v>
      </c>
      <c r="F331" s="753" t="s">
        <v>158</v>
      </c>
      <c r="G331" s="757" t="s">
        <v>1785</v>
      </c>
      <c r="H331" s="751">
        <v>13800000</v>
      </c>
    </row>
    <row r="332" spans="1:8">
      <c r="A332" s="753" t="s">
        <v>83</v>
      </c>
      <c r="B332" s="753" t="s">
        <v>1082</v>
      </c>
      <c r="C332" s="753" t="s">
        <v>223</v>
      </c>
      <c r="D332" s="753" t="s">
        <v>1766</v>
      </c>
      <c r="E332" s="753" t="s">
        <v>160</v>
      </c>
      <c r="F332" s="753"/>
      <c r="G332" s="757" t="s">
        <v>161</v>
      </c>
      <c r="H332" s="751">
        <v>11147000</v>
      </c>
    </row>
    <row r="333" spans="1:8">
      <c r="A333" s="753" t="s">
        <v>83</v>
      </c>
      <c r="B333" s="753" t="s">
        <v>1082</v>
      </c>
      <c r="C333" s="753" t="s">
        <v>223</v>
      </c>
      <c r="D333" s="753" t="s">
        <v>1766</v>
      </c>
      <c r="E333" s="753" t="s">
        <v>160</v>
      </c>
      <c r="F333" s="753" t="s">
        <v>162</v>
      </c>
      <c r="G333" s="757" t="s">
        <v>163</v>
      </c>
      <c r="H333" s="751">
        <v>1200000</v>
      </c>
    </row>
    <row r="334" spans="1:8">
      <c r="A334" s="753" t="s">
        <v>83</v>
      </c>
      <c r="B334" s="753" t="s">
        <v>1082</v>
      </c>
      <c r="C334" s="753" t="s">
        <v>223</v>
      </c>
      <c r="D334" s="753" t="s">
        <v>1766</v>
      </c>
      <c r="E334" s="753" t="s">
        <v>160</v>
      </c>
      <c r="F334" s="753" t="s">
        <v>544</v>
      </c>
      <c r="G334" s="757" t="s">
        <v>545</v>
      </c>
      <c r="H334" s="751">
        <v>4000000</v>
      </c>
    </row>
    <row r="335" spans="1:8">
      <c r="A335" s="753" t="s">
        <v>83</v>
      </c>
      <c r="B335" s="753" t="s">
        <v>1082</v>
      </c>
      <c r="C335" s="753" t="s">
        <v>223</v>
      </c>
      <c r="D335" s="753" t="s">
        <v>1766</v>
      </c>
      <c r="E335" s="753" t="s">
        <v>160</v>
      </c>
      <c r="F335" s="753" t="s">
        <v>551</v>
      </c>
      <c r="G335" s="757" t="s">
        <v>133</v>
      </c>
      <c r="H335" s="751">
        <v>5947000</v>
      </c>
    </row>
    <row r="336" spans="1:8">
      <c r="A336" s="753" t="s">
        <v>83</v>
      </c>
      <c r="B336" s="753" t="s">
        <v>1082</v>
      </c>
      <c r="C336" s="753" t="s">
        <v>223</v>
      </c>
      <c r="D336" s="753" t="s">
        <v>1766</v>
      </c>
      <c r="E336" s="753" t="s">
        <v>125</v>
      </c>
      <c r="F336" s="753"/>
      <c r="G336" s="757" t="s">
        <v>126</v>
      </c>
      <c r="H336" s="751">
        <v>182792500</v>
      </c>
    </row>
    <row r="337" spans="1:8">
      <c r="A337" s="753" t="s">
        <v>83</v>
      </c>
      <c r="B337" s="753" t="s">
        <v>1082</v>
      </c>
      <c r="C337" s="753" t="s">
        <v>223</v>
      </c>
      <c r="D337" s="753" t="s">
        <v>1766</v>
      </c>
      <c r="E337" s="753" t="s">
        <v>125</v>
      </c>
      <c r="F337" s="753" t="s">
        <v>430</v>
      </c>
      <c r="G337" s="757" t="s">
        <v>431</v>
      </c>
      <c r="H337" s="751">
        <v>46092500</v>
      </c>
    </row>
    <row r="338" spans="1:8">
      <c r="A338" s="753" t="s">
        <v>83</v>
      </c>
      <c r="B338" s="753" t="s">
        <v>1082</v>
      </c>
      <c r="C338" s="753" t="s">
        <v>223</v>
      </c>
      <c r="D338" s="753" t="s">
        <v>1766</v>
      </c>
      <c r="E338" s="753" t="s">
        <v>125</v>
      </c>
      <c r="F338" s="753" t="s">
        <v>552</v>
      </c>
      <c r="G338" s="757" t="s">
        <v>553</v>
      </c>
      <c r="H338" s="751">
        <v>34600000</v>
      </c>
    </row>
    <row r="339" spans="1:8">
      <c r="A339" s="753" t="s">
        <v>83</v>
      </c>
      <c r="B339" s="753" t="s">
        <v>1082</v>
      </c>
      <c r="C339" s="753" t="s">
        <v>223</v>
      </c>
      <c r="D339" s="753" t="s">
        <v>1766</v>
      </c>
      <c r="E339" s="753" t="s">
        <v>125</v>
      </c>
      <c r="F339" s="753" t="s">
        <v>127</v>
      </c>
      <c r="G339" s="757" t="s">
        <v>128</v>
      </c>
      <c r="H339" s="751">
        <v>44800000</v>
      </c>
    </row>
    <row r="340" spans="1:8">
      <c r="A340" s="753" t="s">
        <v>83</v>
      </c>
      <c r="B340" s="753" t="s">
        <v>1082</v>
      </c>
      <c r="C340" s="753" t="s">
        <v>223</v>
      </c>
      <c r="D340" s="753" t="s">
        <v>1766</v>
      </c>
      <c r="E340" s="753" t="s">
        <v>125</v>
      </c>
      <c r="F340" s="753" t="s">
        <v>129</v>
      </c>
      <c r="G340" s="757" t="s">
        <v>1787</v>
      </c>
      <c r="H340" s="751">
        <v>57300000</v>
      </c>
    </row>
    <row r="341" spans="1:8">
      <c r="A341" s="753" t="s">
        <v>83</v>
      </c>
      <c r="B341" s="753" t="s">
        <v>1082</v>
      </c>
      <c r="C341" s="753" t="s">
        <v>223</v>
      </c>
      <c r="D341" s="753" t="s">
        <v>1766</v>
      </c>
      <c r="E341" s="753" t="s">
        <v>554</v>
      </c>
      <c r="F341" s="753"/>
      <c r="G341" s="757" t="s">
        <v>555</v>
      </c>
      <c r="H341" s="751">
        <v>37330000</v>
      </c>
    </row>
    <row r="342" spans="1:8">
      <c r="A342" s="753" t="s">
        <v>83</v>
      </c>
      <c r="B342" s="753" t="s">
        <v>1082</v>
      </c>
      <c r="C342" s="753" t="s">
        <v>223</v>
      </c>
      <c r="D342" s="753" t="s">
        <v>1766</v>
      </c>
      <c r="E342" s="753" t="s">
        <v>554</v>
      </c>
      <c r="F342" s="753" t="s">
        <v>556</v>
      </c>
      <c r="G342" s="757" t="s">
        <v>557</v>
      </c>
      <c r="H342" s="751">
        <v>7500000</v>
      </c>
    </row>
    <row r="343" spans="1:8">
      <c r="A343" s="753" t="s">
        <v>83</v>
      </c>
      <c r="B343" s="753" t="s">
        <v>1082</v>
      </c>
      <c r="C343" s="753" t="s">
        <v>223</v>
      </c>
      <c r="D343" s="753" t="s">
        <v>1766</v>
      </c>
      <c r="E343" s="753" t="s">
        <v>554</v>
      </c>
      <c r="F343" s="753" t="s">
        <v>206</v>
      </c>
      <c r="G343" s="757" t="s">
        <v>207</v>
      </c>
      <c r="H343" s="751">
        <v>28630000</v>
      </c>
    </row>
    <row r="344" spans="1:8">
      <c r="A344" s="753" t="s">
        <v>83</v>
      </c>
      <c r="B344" s="753" t="s">
        <v>1082</v>
      </c>
      <c r="C344" s="753" t="s">
        <v>223</v>
      </c>
      <c r="D344" s="753" t="s">
        <v>1766</v>
      </c>
      <c r="E344" s="753" t="s">
        <v>554</v>
      </c>
      <c r="F344" s="753" t="s">
        <v>558</v>
      </c>
      <c r="G344" s="757" t="s">
        <v>559</v>
      </c>
      <c r="H344" s="751">
        <v>1200000</v>
      </c>
    </row>
    <row r="345" spans="1:8">
      <c r="A345" s="753" t="s">
        <v>83</v>
      </c>
      <c r="B345" s="753" t="s">
        <v>1082</v>
      </c>
      <c r="C345" s="753" t="s">
        <v>223</v>
      </c>
      <c r="D345" s="753" t="s">
        <v>1766</v>
      </c>
      <c r="E345" s="753" t="s">
        <v>407</v>
      </c>
      <c r="F345" s="753"/>
      <c r="G345" s="757" t="s">
        <v>408</v>
      </c>
      <c r="H345" s="751">
        <v>29630000</v>
      </c>
    </row>
    <row r="346" spans="1:8">
      <c r="A346" s="753" t="s">
        <v>83</v>
      </c>
      <c r="B346" s="753" t="s">
        <v>1082</v>
      </c>
      <c r="C346" s="753" t="s">
        <v>223</v>
      </c>
      <c r="D346" s="753" t="s">
        <v>1766</v>
      </c>
      <c r="E346" s="753" t="s">
        <v>407</v>
      </c>
      <c r="F346" s="753" t="s">
        <v>409</v>
      </c>
      <c r="G346" s="757" t="s">
        <v>1789</v>
      </c>
      <c r="H346" s="751">
        <v>16317000</v>
      </c>
    </row>
    <row r="347" spans="1:8">
      <c r="A347" s="753" t="s">
        <v>83</v>
      </c>
      <c r="B347" s="753" t="s">
        <v>1082</v>
      </c>
      <c r="C347" s="753" t="s">
        <v>223</v>
      </c>
      <c r="D347" s="753" t="s">
        <v>1766</v>
      </c>
      <c r="E347" s="753" t="s">
        <v>407</v>
      </c>
      <c r="F347" s="753" t="s">
        <v>854</v>
      </c>
      <c r="G347" s="757" t="s">
        <v>406</v>
      </c>
      <c r="H347" s="751">
        <v>769000</v>
      </c>
    </row>
    <row r="348" spans="1:8">
      <c r="A348" s="753" t="s">
        <v>83</v>
      </c>
      <c r="B348" s="753" t="s">
        <v>1082</v>
      </c>
      <c r="C348" s="753" t="s">
        <v>223</v>
      </c>
      <c r="D348" s="753" t="s">
        <v>1766</v>
      </c>
      <c r="E348" s="753" t="s">
        <v>407</v>
      </c>
      <c r="F348" s="753" t="s">
        <v>979</v>
      </c>
      <c r="G348" s="757" t="s">
        <v>135</v>
      </c>
      <c r="H348" s="751">
        <v>12544000</v>
      </c>
    </row>
    <row r="349" spans="1:8">
      <c r="A349" s="753" t="s">
        <v>83</v>
      </c>
      <c r="B349" s="753" t="s">
        <v>1082</v>
      </c>
      <c r="C349" s="753" t="s">
        <v>223</v>
      </c>
      <c r="D349" s="753" t="s">
        <v>1766</v>
      </c>
      <c r="E349" s="753" t="s">
        <v>1010</v>
      </c>
      <c r="F349" s="753"/>
      <c r="G349" s="757" t="s">
        <v>1013</v>
      </c>
      <c r="H349" s="751">
        <v>477662500</v>
      </c>
    </row>
    <row r="350" spans="1:8">
      <c r="A350" s="753" t="s">
        <v>83</v>
      </c>
      <c r="B350" s="753" t="s">
        <v>1082</v>
      </c>
      <c r="C350" s="753" t="s">
        <v>223</v>
      </c>
      <c r="D350" s="753" t="s">
        <v>1766</v>
      </c>
      <c r="E350" s="753" t="s">
        <v>1010</v>
      </c>
      <c r="F350" s="753" t="s">
        <v>1041</v>
      </c>
      <c r="G350" s="757" t="s">
        <v>1788</v>
      </c>
      <c r="H350" s="751">
        <v>8500000</v>
      </c>
    </row>
    <row r="351" spans="1:8">
      <c r="A351" s="753" t="s">
        <v>83</v>
      </c>
      <c r="B351" s="753" t="s">
        <v>1082</v>
      </c>
      <c r="C351" s="753" t="s">
        <v>223</v>
      </c>
      <c r="D351" s="753" t="s">
        <v>1766</v>
      </c>
      <c r="E351" s="753" t="s">
        <v>1010</v>
      </c>
      <c r="F351" s="753" t="s">
        <v>1012</v>
      </c>
      <c r="G351" s="757" t="s">
        <v>1789</v>
      </c>
      <c r="H351" s="751">
        <v>263894500</v>
      </c>
    </row>
    <row r="352" spans="1:8">
      <c r="A352" s="753" t="s">
        <v>83</v>
      </c>
      <c r="B352" s="753" t="s">
        <v>1082</v>
      </c>
      <c r="C352" s="753" t="s">
        <v>223</v>
      </c>
      <c r="D352" s="753" t="s">
        <v>1766</v>
      </c>
      <c r="E352" s="753" t="s">
        <v>1010</v>
      </c>
      <c r="F352" s="753" t="s">
        <v>1011</v>
      </c>
      <c r="G352" s="757" t="s">
        <v>128</v>
      </c>
      <c r="H352" s="751">
        <v>46900000</v>
      </c>
    </row>
    <row r="353" spans="1:8">
      <c r="A353" s="753" t="s">
        <v>83</v>
      </c>
      <c r="B353" s="753" t="s">
        <v>1082</v>
      </c>
      <c r="C353" s="753" t="s">
        <v>223</v>
      </c>
      <c r="D353" s="753" t="s">
        <v>1766</v>
      </c>
      <c r="E353" s="753" t="s">
        <v>1010</v>
      </c>
      <c r="F353" s="753" t="s">
        <v>1009</v>
      </c>
      <c r="G353" s="757" t="s">
        <v>135</v>
      </c>
      <c r="H353" s="751">
        <v>158368000</v>
      </c>
    </row>
    <row r="354" spans="1:8" ht="39.6">
      <c r="A354" s="753" t="s">
        <v>83</v>
      </c>
      <c r="B354" s="753" t="s">
        <v>1082</v>
      </c>
      <c r="C354" s="753" t="s">
        <v>223</v>
      </c>
      <c r="D354" s="753" t="s">
        <v>1766</v>
      </c>
      <c r="E354" s="753" t="s">
        <v>560</v>
      </c>
      <c r="F354" s="753"/>
      <c r="G354" s="757" t="s">
        <v>1790</v>
      </c>
      <c r="H354" s="751">
        <v>66237000</v>
      </c>
    </row>
    <row r="355" spans="1:8">
      <c r="A355" s="753" t="s">
        <v>83</v>
      </c>
      <c r="B355" s="753" t="s">
        <v>1082</v>
      </c>
      <c r="C355" s="753" t="s">
        <v>223</v>
      </c>
      <c r="D355" s="753" t="s">
        <v>1766</v>
      </c>
      <c r="E355" s="753" t="s">
        <v>560</v>
      </c>
      <c r="F355" s="753" t="s">
        <v>856</v>
      </c>
      <c r="G355" s="757" t="s">
        <v>1832</v>
      </c>
      <c r="H355" s="751">
        <v>44012000</v>
      </c>
    </row>
    <row r="356" spans="1:8">
      <c r="A356" s="753" t="s">
        <v>83</v>
      </c>
      <c r="B356" s="753" t="s">
        <v>1082</v>
      </c>
      <c r="C356" s="753" t="s">
        <v>223</v>
      </c>
      <c r="D356" s="753" t="s">
        <v>1766</v>
      </c>
      <c r="E356" s="753" t="s">
        <v>560</v>
      </c>
      <c r="F356" s="753" t="s">
        <v>418</v>
      </c>
      <c r="G356" s="757" t="s">
        <v>1793</v>
      </c>
      <c r="H356" s="751">
        <v>12830000</v>
      </c>
    </row>
    <row r="357" spans="1:8">
      <c r="A357" s="753" t="s">
        <v>83</v>
      </c>
      <c r="B357" s="753" t="s">
        <v>1082</v>
      </c>
      <c r="C357" s="753" t="s">
        <v>223</v>
      </c>
      <c r="D357" s="753" t="s">
        <v>1766</v>
      </c>
      <c r="E357" s="753" t="s">
        <v>560</v>
      </c>
      <c r="F357" s="753" t="s">
        <v>562</v>
      </c>
      <c r="G357" s="757" t="s">
        <v>1794</v>
      </c>
      <c r="H357" s="751">
        <v>8500000</v>
      </c>
    </row>
    <row r="358" spans="1:8">
      <c r="A358" s="753" t="s">
        <v>83</v>
      </c>
      <c r="B358" s="753" t="s">
        <v>1082</v>
      </c>
      <c r="C358" s="753" t="s">
        <v>223</v>
      </c>
      <c r="D358" s="753" t="s">
        <v>1766</v>
      </c>
      <c r="E358" s="753" t="s">
        <v>560</v>
      </c>
      <c r="F358" s="753" t="s">
        <v>7</v>
      </c>
      <c r="G358" s="757" t="s">
        <v>1795</v>
      </c>
      <c r="H358" s="751">
        <v>895000</v>
      </c>
    </row>
    <row r="359" spans="1:8" ht="26.4">
      <c r="A359" s="753" t="s">
        <v>83</v>
      </c>
      <c r="B359" s="753" t="s">
        <v>1082</v>
      </c>
      <c r="C359" s="753" t="s">
        <v>223</v>
      </c>
      <c r="D359" s="753" t="s">
        <v>1766</v>
      </c>
      <c r="E359" s="753" t="s">
        <v>1796</v>
      </c>
      <c r="F359" s="753"/>
      <c r="G359" s="757" t="s">
        <v>1797</v>
      </c>
      <c r="H359" s="751">
        <v>28500000</v>
      </c>
    </row>
    <row r="360" spans="1:8">
      <c r="A360" s="753" t="s">
        <v>83</v>
      </c>
      <c r="B360" s="753" t="s">
        <v>1082</v>
      </c>
      <c r="C360" s="753" t="s">
        <v>223</v>
      </c>
      <c r="D360" s="753" t="s">
        <v>1766</v>
      </c>
      <c r="E360" s="753" t="s">
        <v>1796</v>
      </c>
      <c r="F360" s="753" t="s">
        <v>1825</v>
      </c>
      <c r="G360" s="757" t="s">
        <v>1794</v>
      </c>
      <c r="H360" s="751">
        <v>13500000</v>
      </c>
    </row>
    <row r="361" spans="1:8">
      <c r="A361" s="753" t="s">
        <v>83</v>
      </c>
      <c r="B361" s="753" t="s">
        <v>1082</v>
      </c>
      <c r="C361" s="753" t="s">
        <v>223</v>
      </c>
      <c r="D361" s="753" t="s">
        <v>1766</v>
      </c>
      <c r="E361" s="753" t="s">
        <v>1796</v>
      </c>
      <c r="F361" s="753" t="s">
        <v>1798</v>
      </c>
      <c r="G361" s="757" t="s">
        <v>1793</v>
      </c>
      <c r="H361" s="751">
        <v>15000000</v>
      </c>
    </row>
    <row r="362" spans="1:8" ht="26.4">
      <c r="A362" s="753" t="s">
        <v>83</v>
      </c>
      <c r="B362" s="753" t="s">
        <v>1082</v>
      </c>
      <c r="C362" s="753" t="s">
        <v>223</v>
      </c>
      <c r="D362" s="753" t="s">
        <v>1766</v>
      </c>
      <c r="E362" s="753" t="s">
        <v>130</v>
      </c>
      <c r="F362" s="753"/>
      <c r="G362" s="757" t="s">
        <v>131</v>
      </c>
      <c r="H362" s="751">
        <v>43390000</v>
      </c>
    </row>
    <row r="363" spans="1:8">
      <c r="A363" s="753" t="s">
        <v>83</v>
      </c>
      <c r="B363" s="753" t="s">
        <v>1082</v>
      </c>
      <c r="C363" s="753" t="s">
        <v>223</v>
      </c>
      <c r="D363" s="753" t="s">
        <v>1766</v>
      </c>
      <c r="E363" s="753" t="s">
        <v>130</v>
      </c>
      <c r="F363" s="753" t="s">
        <v>585</v>
      </c>
      <c r="G363" s="757" t="s">
        <v>1799</v>
      </c>
      <c r="H363" s="751">
        <v>26550000</v>
      </c>
    </row>
    <row r="364" spans="1:8">
      <c r="A364" s="753" t="s">
        <v>83</v>
      </c>
      <c r="B364" s="753" t="s">
        <v>1082</v>
      </c>
      <c r="C364" s="753" t="s">
        <v>223</v>
      </c>
      <c r="D364" s="753" t="s">
        <v>1766</v>
      </c>
      <c r="E364" s="753" t="s">
        <v>130</v>
      </c>
      <c r="F364" s="753" t="s">
        <v>132</v>
      </c>
      <c r="G364" s="757" t="s">
        <v>135</v>
      </c>
      <c r="H364" s="751">
        <v>16840000</v>
      </c>
    </row>
    <row r="365" spans="1:8">
      <c r="A365" s="753" t="s">
        <v>83</v>
      </c>
      <c r="B365" s="753" t="s">
        <v>1082</v>
      </c>
      <c r="C365" s="753" t="s">
        <v>223</v>
      </c>
      <c r="D365" s="753" t="s">
        <v>1766</v>
      </c>
      <c r="E365" s="753" t="s">
        <v>1801</v>
      </c>
      <c r="F365" s="753"/>
      <c r="G365" s="757" t="s">
        <v>1802</v>
      </c>
      <c r="H365" s="751">
        <v>1245000</v>
      </c>
    </row>
    <row r="366" spans="1:8">
      <c r="A366" s="753" t="s">
        <v>83</v>
      </c>
      <c r="B366" s="753" t="s">
        <v>1082</v>
      </c>
      <c r="C366" s="753" t="s">
        <v>223</v>
      </c>
      <c r="D366" s="753" t="s">
        <v>1766</v>
      </c>
      <c r="E366" s="753" t="s">
        <v>1801</v>
      </c>
      <c r="F366" s="753" t="s">
        <v>1803</v>
      </c>
      <c r="G366" s="757" t="s">
        <v>1804</v>
      </c>
      <c r="H366" s="751">
        <v>1245000</v>
      </c>
    </row>
    <row r="367" spans="1:8">
      <c r="A367" s="753" t="s">
        <v>83</v>
      </c>
      <c r="B367" s="753" t="s">
        <v>1082</v>
      </c>
      <c r="C367" s="753" t="s">
        <v>223</v>
      </c>
      <c r="D367" s="753" t="s">
        <v>1766</v>
      </c>
      <c r="E367" s="753" t="s">
        <v>134</v>
      </c>
      <c r="F367" s="753"/>
      <c r="G367" s="757" t="s">
        <v>135</v>
      </c>
      <c r="H367" s="751">
        <v>169544167</v>
      </c>
    </row>
    <row r="368" spans="1:8">
      <c r="A368" s="753" t="s">
        <v>83</v>
      </c>
      <c r="B368" s="753" t="s">
        <v>1082</v>
      </c>
      <c r="C368" s="753" t="s">
        <v>223</v>
      </c>
      <c r="D368" s="753" t="s">
        <v>1766</v>
      </c>
      <c r="E368" s="753" t="s">
        <v>134</v>
      </c>
      <c r="F368" s="753" t="s">
        <v>9</v>
      </c>
      <c r="G368" s="757" t="s">
        <v>1805</v>
      </c>
      <c r="H368" s="751">
        <v>10275800</v>
      </c>
    </row>
    <row r="369" spans="1:8">
      <c r="A369" s="753" t="s">
        <v>83</v>
      </c>
      <c r="B369" s="753" t="s">
        <v>1082</v>
      </c>
      <c r="C369" s="753" t="s">
        <v>223</v>
      </c>
      <c r="D369" s="753" t="s">
        <v>1766</v>
      </c>
      <c r="E369" s="753" t="s">
        <v>134</v>
      </c>
      <c r="F369" s="753" t="s">
        <v>15</v>
      </c>
      <c r="G369" s="757" t="s">
        <v>1806</v>
      </c>
      <c r="H369" s="751">
        <v>4527067</v>
      </c>
    </row>
    <row r="370" spans="1:8">
      <c r="A370" s="753" t="s">
        <v>83</v>
      </c>
      <c r="B370" s="753" t="s">
        <v>1082</v>
      </c>
      <c r="C370" s="753" t="s">
        <v>223</v>
      </c>
      <c r="D370" s="753" t="s">
        <v>1766</v>
      </c>
      <c r="E370" s="753" t="s">
        <v>134</v>
      </c>
      <c r="F370" s="753" t="s">
        <v>137</v>
      </c>
      <c r="G370" s="757" t="s">
        <v>138</v>
      </c>
      <c r="H370" s="751">
        <v>121790300</v>
      </c>
    </row>
    <row r="371" spans="1:8">
      <c r="A371" s="753" t="s">
        <v>83</v>
      </c>
      <c r="B371" s="753" t="s">
        <v>1082</v>
      </c>
      <c r="C371" s="753" t="s">
        <v>223</v>
      </c>
      <c r="D371" s="753" t="s">
        <v>1766</v>
      </c>
      <c r="E371" s="753" t="s">
        <v>134</v>
      </c>
      <c r="F371" s="753" t="s">
        <v>139</v>
      </c>
      <c r="G371" s="757" t="s">
        <v>140</v>
      </c>
      <c r="H371" s="751">
        <v>32951000</v>
      </c>
    </row>
    <row r="372" spans="1:8" ht="39.6">
      <c r="A372" s="753" t="s">
        <v>83</v>
      </c>
      <c r="B372" s="753" t="s">
        <v>1082</v>
      </c>
      <c r="C372" s="753" t="s">
        <v>223</v>
      </c>
      <c r="D372" s="753" t="s">
        <v>1766</v>
      </c>
      <c r="E372" s="753" t="s">
        <v>419</v>
      </c>
      <c r="F372" s="753"/>
      <c r="G372" s="757" t="s">
        <v>1807</v>
      </c>
      <c r="H372" s="751">
        <v>16092000</v>
      </c>
    </row>
    <row r="373" spans="1:8" ht="52.8">
      <c r="A373" s="753" t="s">
        <v>83</v>
      </c>
      <c r="B373" s="753" t="s">
        <v>1082</v>
      </c>
      <c r="C373" s="753" t="s">
        <v>223</v>
      </c>
      <c r="D373" s="753" t="s">
        <v>1766</v>
      </c>
      <c r="E373" s="753" t="s">
        <v>419</v>
      </c>
      <c r="F373" s="753" t="s">
        <v>420</v>
      </c>
      <c r="G373" s="757" t="s">
        <v>2714</v>
      </c>
      <c r="H373" s="751">
        <v>16092000</v>
      </c>
    </row>
    <row r="374" spans="1:8">
      <c r="A374" s="753" t="s">
        <v>83</v>
      </c>
      <c r="B374" s="753" t="s">
        <v>1082</v>
      </c>
      <c r="C374" s="753" t="s">
        <v>223</v>
      </c>
      <c r="D374" s="753" t="s">
        <v>1766</v>
      </c>
      <c r="E374" s="753" t="s">
        <v>404</v>
      </c>
      <c r="F374" s="753"/>
      <c r="G374" s="757" t="s">
        <v>1808</v>
      </c>
      <c r="H374" s="751">
        <v>14140000</v>
      </c>
    </row>
    <row r="375" spans="1:8">
      <c r="A375" s="753" t="s">
        <v>83</v>
      </c>
      <c r="B375" s="753" t="s">
        <v>1082</v>
      </c>
      <c r="C375" s="753" t="s">
        <v>223</v>
      </c>
      <c r="D375" s="753" t="s">
        <v>1766</v>
      </c>
      <c r="E375" s="753" t="s">
        <v>404</v>
      </c>
      <c r="F375" s="753" t="s">
        <v>1809</v>
      </c>
      <c r="G375" s="757" t="s">
        <v>26</v>
      </c>
      <c r="H375" s="751">
        <v>14140000</v>
      </c>
    </row>
    <row r="376" spans="1:8">
      <c r="A376" s="753" t="s">
        <v>83</v>
      </c>
      <c r="B376" s="753" t="s">
        <v>1082</v>
      </c>
      <c r="C376" s="753" t="s">
        <v>223</v>
      </c>
      <c r="D376" s="753" t="s">
        <v>1766</v>
      </c>
      <c r="E376" s="753" t="s">
        <v>178</v>
      </c>
      <c r="F376" s="753"/>
      <c r="G376" s="757" t="s">
        <v>179</v>
      </c>
      <c r="H376" s="751">
        <v>858631000</v>
      </c>
    </row>
    <row r="377" spans="1:8" ht="26.4">
      <c r="A377" s="753" t="s">
        <v>83</v>
      </c>
      <c r="B377" s="753" t="s">
        <v>1082</v>
      </c>
      <c r="C377" s="753" t="s">
        <v>223</v>
      </c>
      <c r="D377" s="753" t="s">
        <v>1766</v>
      </c>
      <c r="E377" s="753" t="s">
        <v>178</v>
      </c>
      <c r="F377" s="753" t="s">
        <v>180</v>
      </c>
      <c r="G377" s="757" t="s">
        <v>1810</v>
      </c>
      <c r="H377" s="751">
        <v>858631000</v>
      </c>
    </row>
    <row r="378" spans="1:8">
      <c r="A378" s="753" t="s">
        <v>83</v>
      </c>
      <c r="B378" s="753" t="s">
        <v>1082</v>
      </c>
      <c r="C378" s="753" t="s">
        <v>223</v>
      </c>
      <c r="D378" s="753" t="s">
        <v>1766</v>
      </c>
      <c r="E378" s="753" t="s">
        <v>19</v>
      </c>
      <c r="F378" s="753"/>
      <c r="G378" s="757" t="s">
        <v>133</v>
      </c>
      <c r="H378" s="751">
        <v>126659000</v>
      </c>
    </row>
    <row r="379" spans="1:8">
      <c r="A379" s="753" t="s">
        <v>83</v>
      </c>
      <c r="B379" s="753" t="s">
        <v>1082</v>
      </c>
      <c r="C379" s="753" t="s">
        <v>223</v>
      </c>
      <c r="D379" s="753" t="s">
        <v>1766</v>
      </c>
      <c r="E379" s="753" t="s">
        <v>19</v>
      </c>
      <c r="F379" s="753" t="s">
        <v>20</v>
      </c>
      <c r="G379" s="757" t="s">
        <v>21</v>
      </c>
      <c r="H379" s="751">
        <v>25104000</v>
      </c>
    </row>
    <row r="380" spans="1:8">
      <c r="A380" s="753" t="s">
        <v>83</v>
      </c>
      <c r="B380" s="753" t="s">
        <v>1082</v>
      </c>
      <c r="C380" s="753" t="s">
        <v>223</v>
      </c>
      <c r="D380" s="753" t="s">
        <v>1766</v>
      </c>
      <c r="E380" s="753" t="s">
        <v>19</v>
      </c>
      <c r="F380" s="753" t="s">
        <v>22</v>
      </c>
      <c r="G380" s="757" t="s">
        <v>23</v>
      </c>
      <c r="H380" s="751">
        <v>93529000</v>
      </c>
    </row>
    <row r="381" spans="1:8">
      <c r="A381" s="753" t="s">
        <v>83</v>
      </c>
      <c r="B381" s="753" t="s">
        <v>1082</v>
      </c>
      <c r="C381" s="753" t="s">
        <v>223</v>
      </c>
      <c r="D381" s="753" t="s">
        <v>1766</v>
      </c>
      <c r="E381" s="753" t="s">
        <v>19</v>
      </c>
      <c r="F381" s="753" t="s">
        <v>245</v>
      </c>
      <c r="G381" s="757" t="s">
        <v>135</v>
      </c>
      <c r="H381" s="751">
        <v>8026000</v>
      </c>
    </row>
    <row r="382" spans="1:8">
      <c r="A382" s="753" t="s">
        <v>83</v>
      </c>
      <c r="B382" s="753" t="s">
        <v>280</v>
      </c>
      <c r="C382" s="753"/>
      <c r="D382" s="753"/>
      <c r="E382" s="753"/>
      <c r="F382" s="753"/>
      <c r="G382" s="757" t="s">
        <v>281</v>
      </c>
      <c r="H382" s="751">
        <v>468166430611</v>
      </c>
    </row>
    <row r="383" spans="1:8">
      <c r="A383" s="753" t="s">
        <v>83</v>
      </c>
      <c r="B383" s="753" t="s">
        <v>280</v>
      </c>
      <c r="C383" s="753" t="s">
        <v>416</v>
      </c>
      <c r="D383" s="753"/>
      <c r="E383" s="753"/>
      <c r="F383" s="753"/>
      <c r="G383" s="757" t="s">
        <v>1814</v>
      </c>
      <c r="H383" s="751">
        <v>47000000</v>
      </c>
    </row>
    <row r="384" spans="1:8" ht="39.6">
      <c r="A384" s="753" t="s">
        <v>83</v>
      </c>
      <c r="B384" s="753" t="s">
        <v>280</v>
      </c>
      <c r="C384" s="753" t="s">
        <v>416</v>
      </c>
      <c r="D384" s="753" t="s">
        <v>1816</v>
      </c>
      <c r="E384" s="753"/>
      <c r="F384" s="753"/>
      <c r="G384" s="757" t="s">
        <v>1817</v>
      </c>
      <c r="H384" s="751">
        <v>47000000</v>
      </c>
    </row>
    <row r="385" spans="1:8">
      <c r="A385" s="753" t="s">
        <v>83</v>
      </c>
      <c r="B385" s="753" t="s">
        <v>280</v>
      </c>
      <c r="C385" s="753" t="s">
        <v>416</v>
      </c>
      <c r="D385" s="753" t="s">
        <v>1816</v>
      </c>
      <c r="E385" s="753" t="s">
        <v>554</v>
      </c>
      <c r="F385" s="753"/>
      <c r="G385" s="757" t="s">
        <v>555</v>
      </c>
      <c r="H385" s="751">
        <v>47000000</v>
      </c>
    </row>
    <row r="386" spans="1:8">
      <c r="A386" s="753" t="s">
        <v>83</v>
      </c>
      <c r="B386" s="753" t="s">
        <v>280</v>
      </c>
      <c r="C386" s="753" t="s">
        <v>416</v>
      </c>
      <c r="D386" s="753" t="s">
        <v>1816</v>
      </c>
      <c r="E386" s="753" t="s">
        <v>554</v>
      </c>
      <c r="F386" s="753" t="s">
        <v>206</v>
      </c>
      <c r="G386" s="757" t="s">
        <v>207</v>
      </c>
      <c r="H386" s="751">
        <v>47000000</v>
      </c>
    </row>
    <row r="387" spans="1:8">
      <c r="A387" s="753" t="s">
        <v>83</v>
      </c>
      <c r="B387" s="753" t="s">
        <v>280</v>
      </c>
      <c r="C387" s="753" t="s">
        <v>211</v>
      </c>
      <c r="D387" s="753"/>
      <c r="E387" s="753"/>
      <c r="F387" s="753"/>
      <c r="G387" s="757" t="s">
        <v>1373</v>
      </c>
      <c r="H387" s="751">
        <v>400000000</v>
      </c>
    </row>
    <row r="388" spans="1:8">
      <c r="A388" s="753" t="s">
        <v>83</v>
      </c>
      <c r="B388" s="753" t="s">
        <v>280</v>
      </c>
      <c r="C388" s="753" t="s">
        <v>211</v>
      </c>
      <c r="D388" s="753" t="s">
        <v>1854</v>
      </c>
      <c r="E388" s="753"/>
      <c r="F388" s="753"/>
      <c r="G388" s="757" t="s">
        <v>1855</v>
      </c>
      <c r="H388" s="751">
        <v>400000000</v>
      </c>
    </row>
    <row r="389" spans="1:8">
      <c r="A389" s="753" t="s">
        <v>83</v>
      </c>
      <c r="B389" s="753" t="s">
        <v>280</v>
      </c>
      <c r="C389" s="753" t="s">
        <v>211</v>
      </c>
      <c r="D389" s="753" t="s">
        <v>1854</v>
      </c>
      <c r="E389" s="753" t="s">
        <v>96</v>
      </c>
      <c r="F389" s="753"/>
      <c r="G389" s="757" t="s">
        <v>97</v>
      </c>
      <c r="H389" s="751">
        <v>213160170</v>
      </c>
    </row>
    <row r="390" spans="1:8" ht="26.4">
      <c r="A390" s="753" t="s">
        <v>83</v>
      </c>
      <c r="B390" s="753" t="s">
        <v>280</v>
      </c>
      <c r="C390" s="753" t="s">
        <v>211</v>
      </c>
      <c r="D390" s="753" t="s">
        <v>1854</v>
      </c>
      <c r="E390" s="753" t="s">
        <v>96</v>
      </c>
      <c r="F390" s="753" t="s">
        <v>98</v>
      </c>
      <c r="G390" s="757" t="s">
        <v>99</v>
      </c>
      <c r="H390" s="751">
        <v>5364000</v>
      </c>
    </row>
    <row r="391" spans="1:8">
      <c r="A391" s="753" t="s">
        <v>83</v>
      </c>
      <c r="B391" s="753" t="s">
        <v>280</v>
      </c>
      <c r="C391" s="753" t="s">
        <v>211</v>
      </c>
      <c r="D391" s="753" t="s">
        <v>1854</v>
      </c>
      <c r="E391" s="753" t="s">
        <v>96</v>
      </c>
      <c r="F391" s="753" t="s">
        <v>154</v>
      </c>
      <c r="G391" s="757" t="s">
        <v>1773</v>
      </c>
      <c r="H391" s="751">
        <v>207796170</v>
      </c>
    </row>
    <row r="392" spans="1:8">
      <c r="A392" s="753" t="s">
        <v>83</v>
      </c>
      <c r="B392" s="753" t="s">
        <v>280</v>
      </c>
      <c r="C392" s="753" t="s">
        <v>211</v>
      </c>
      <c r="D392" s="753" t="s">
        <v>1854</v>
      </c>
      <c r="E392" s="753" t="s">
        <v>112</v>
      </c>
      <c r="F392" s="753"/>
      <c r="G392" s="757" t="s">
        <v>113</v>
      </c>
      <c r="H392" s="751">
        <v>23585371</v>
      </c>
    </row>
    <row r="393" spans="1:8">
      <c r="A393" s="753" t="s">
        <v>83</v>
      </c>
      <c r="B393" s="753" t="s">
        <v>280</v>
      </c>
      <c r="C393" s="753" t="s">
        <v>211</v>
      </c>
      <c r="D393" s="753" t="s">
        <v>1854</v>
      </c>
      <c r="E393" s="753" t="s">
        <v>112</v>
      </c>
      <c r="F393" s="753" t="s">
        <v>155</v>
      </c>
      <c r="G393" s="757" t="s">
        <v>1777</v>
      </c>
      <c r="H393" s="751">
        <v>23585371</v>
      </c>
    </row>
    <row r="394" spans="1:8">
      <c r="A394" s="753" t="s">
        <v>83</v>
      </c>
      <c r="B394" s="753" t="s">
        <v>280</v>
      </c>
      <c r="C394" s="753" t="s">
        <v>211</v>
      </c>
      <c r="D394" s="753" t="s">
        <v>1854</v>
      </c>
      <c r="E394" s="753" t="s">
        <v>115</v>
      </c>
      <c r="F394" s="753"/>
      <c r="G394" s="757" t="s">
        <v>1781</v>
      </c>
      <c r="H394" s="751">
        <v>20800000</v>
      </c>
    </row>
    <row r="395" spans="1:8">
      <c r="A395" s="753" t="s">
        <v>83</v>
      </c>
      <c r="B395" s="753" t="s">
        <v>280</v>
      </c>
      <c r="C395" s="753" t="s">
        <v>211</v>
      </c>
      <c r="D395" s="753" t="s">
        <v>1854</v>
      </c>
      <c r="E395" s="753" t="s">
        <v>115</v>
      </c>
      <c r="F395" s="753" t="s">
        <v>116</v>
      </c>
      <c r="G395" s="757" t="s">
        <v>117</v>
      </c>
      <c r="H395" s="751">
        <v>12300000</v>
      </c>
    </row>
    <row r="396" spans="1:8">
      <c r="A396" s="753" t="s">
        <v>83</v>
      </c>
      <c r="B396" s="753" t="s">
        <v>280</v>
      </c>
      <c r="C396" s="753" t="s">
        <v>211</v>
      </c>
      <c r="D396" s="753" t="s">
        <v>1854</v>
      </c>
      <c r="E396" s="753" t="s">
        <v>115</v>
      </c>
      <c r="F396" s="753" t="s">
        <v>118</v>
      </c>
      <c r="G396" s="757" t="s">
        <v>119</v>
      </c>
      <c r="H396" s="751">
        <v>8500000</v>
      </c>
    </row>
    <row r="397" spans="1:8">
      <c r="A397" s="753" t="s">
        <v>83</v>
      </c>
      <c r="B397" s="753" t="s">
        <v>280</v>
      </c>
      <c r="C397" s="753" t="s">
        <v>211</v>
      </c>
      <c r="D397" s="753" t="s">
        <v>1854</v>
      </c>
      <c r="E397" s="753" t="s">
        <v>120</v>
      </c>
      <c r="F397" s="753"/>
      <c r="G397" s="757" t="s">
        <v>121</v>
      </c>
      <c r="H397" s="751">
        <v>8253859</v>
      </c>
    </row>
    <row r="398" spans="1:8" ht="39.6">
      <c r="A398" s="753" t="s">
        <v>83</v>
      </c>
      <c r="B398" s="753" t="s">
        <v>280</v>
      </c>
      <c r="C398" s="753" t="s">
        <v>211</v>
      </c>
      <c r="D398" s="753" t="s">
        <v>1854</v>
      </c>
      <c r="E398" s="753" t="s">
        <v>120</v>
      </c>
      <c r="F398" s="753" t="s">
        <v>122</v>
      </c>
      <c r="G398" s="757" t="s">
        <v>1783</v>
      </c>
      <c r="H398" s="751">
        <v>1809061</v>
      </c>
    </row>
    <row r="399" spans="1:8">
      <c r="A399" s="753" t="s">
        <v>83</v>
      </c>
      <c r="B399" s="753" t="s">
        <v>280</v>
      </c>
      <c r="C399" s="753" t="s">
        <v>211</v>
      </c>
      <c r="D399" s="753" t="s">
        <v>1854</v>
      </c>
      <c r="E399" s="753" t="s">
        <v>120</v>
      </c>
      <c r="F399" s="753" t="s">
        <v>123</v>
      </c>
      <c r="G399" s="757" t="s">
        <v>124</v>
      </c>
      <c r="H399" s="751">
        <v>861798</v>
      </c>
    </row>
    <row r="400" spans="1:8" ht="39.6">
      <c r="A400" s="753" t="s">
        <v>83</v>
      </c>
      <c r="B400" s="753" t="s">
        <v>280</v>
      </c>
      <c r="C400" s="753" t="s">
        <v>211</v>
      </c>
      <c r="D400" s="753" t="s">
        <v>1854</v>
      </c>
      <c r="E400" s="753" t="s">
        <v>120</v>
      </c>
      <c r="F400" s="753" t="s">
        <v>994</v>
      </c>
      <c r="G400" s="757" t="s">
        <v>1824</v>
      </c>
      <c r="H400" s="751">
        <v>2508000</v>
      </c>
    </row>
    <row r="401" spans="1:8" ht="26.4">
      <c r="A401" s="753" t="s">
        <v>83</v>
      </c>
      <c r="B401" s="753" t="s">
        <v>280</v>
      </c>
      <c r="C401" s="753" t="s">
        <v>211</v>
      </c>
      <c r="D401" s="753" t="s">
        <v>1854</v>
      </c>
      <c r="E401" s="753" t="s">
        <v>120</v>
      </c>
      <c r="F401" s="753" t="s">
        <v>1001</v>
      </c>
      <c r="G401" s="757" t="s">
        <v>1784</v>
      </c>
      <c r="H401" s="751">
        <v>1260000</v>
      </c>
    </row>
    <row r="402" spans="1:8">
      <c r="A402" s="753" t="s">
        <v>83</v>
      </c>
      <c r="B402" s="753" t="s">
        <v>280</v>
      </c>
      <c r="C402" s="753" t="s">
        <v>211</v>
      </c>
      <c r="D402" s="753" t="s">
        <v>1854</v>
      </c>
      <c r="E402" s="753" t="s">
        <v>120</v>
      </c>
      <c r="F402" s="753" t="s">
        <v>159</v>
      </c>
      <c r="G402" s="757" t="s">
        <v>143</v>
      </c>
      <c r="H402" s="751">
        <v>1815000</v>
      </c>
    </row>
    <row r="403" spans="1:8">
      <c r="A403" s="753" t="s">
        <v>83</v>
      </c>
      <c r="B403" s="753" t="s">
        <v>280</v>
      </c>
      <c r="C403" s="753" t="s">
        <v>211</v>
      </c>
      <c r="D403" s="753" t="s">
        <v>1854</v>
      </c>
      <c r="E403" s="753" t="s">
        <v>554</v>
      </c>
      <c r="F403" s="753"/>
      <c r="G403" s="757" t="s">
        <v>555</v>
      </c>
      <c r="H403" s="751">
        <v>23500000</v>
      </c>
    </row>
    <row r="404" spans="1:8">
      <c r="A404" s="753" t="s">
        <v>83</v>
      </c>
      <c r="B404" s="753" t="s">
        <v>280</v>
      </c>
      <c r="C404" s="753" t="s">
        <v>211</v>
      </c>
      <c r="D404" s="753" t="s">
        <v>1854</v>
      </c>
      <c r="E404" s="753" t="s">
        <v>554</v>
      </c>
      <c r="F404" s="753" t="s">
        <v>556</v>
      </c>
      <c r="G404" s="757" t="s">
        <v>557</v>
      </c>
      <c r="H404" s="751">
        <v>23500000</v>
      </c>
    </row>
    <row r="405" spans="1:8" ht="39.6">
      <c r="A405" s="753" t="s">
        <v>83</v>
      </c>
      <c r="B405" s="753" t="s">
        <v>280</v>
      </c>
      <c r="C405" s="753" t="s">
        <v>211</v>
      </c>
      <c r="D405" s="753" t="s">
        <v>1854</v>
      </c>
      <c r="E405" s="753" t="s">
        <v>560</v>
      </c>
      <c r="F405" s="753"/>
      <c r="G405" s="757" t="s">
        <v>1790</v>
      </c>
      <c r="H405" s="751">
        <v>6000000</v>
      </c>
    </row>
    <row r="406" spans="1:8">
      <c r="A406" s="753" t="s">
        <v>83</v>
      </c>
      <c r="B406" s="753" t="s">
        <v>280</v>
      </c>
      <c r="C406" s="753" t="s">
        <v>211</v>
      </c>
      <c r="D406" s="753" t="s">
        <v>1854</v>
      </c>
      <c r="E406" s="753" t="s">
        <v>560</v>
      </c>
      <c r="F406" s="753" t="s">
        <v>418</v>
      </c>
      <c r="G406" s="757" t="s">
        <v>1793</v>
      </c>
      <c r="H406" s="751">
        <v>2900000</v>
      </c>
    </row>
    <row r="407" spans="1:8">
      <c r="A407" s="753" t="s">
        <v>83</v>
      </c>
      <c r="B407" s="753" t="s">
        <v>280</v>
      </c>
      <c r="C407" s="753" t="s">
        <v>211</v>
      </c>
      <c r="D407" s="753" t="s">
        <v>1854</v>
      </c>
      <c r="E407" s="753" t="s">
        <v>560</v>
      </c>
      <c r="F407" s="753" t="s">
        <v>562</v>
      </c>
      <c r="G407" s="757" t="s">
        <v>1794</v>
      </c>
      <c r="H407" s="751">
        <v>3100000</v>
      </c>
    </row>
    <row r="408" spans="1:8" ht="26.4">
      <c r="A408" s="753" t="s">
        <v>83</v>
      </c>
      <c r="B408" s="753" t="s">
        <v>280</v>
      </c>
      <c r="C408" s="753" t="s">
        <v>211</v>
      </c>
      <c r="D408" s="753" t="s">
        <v>1854</v>
      </c>
      <c r="E408" s="753" t="s">
        <v>130</v>
      </c>
      <c r="F408" s="753"/>
      <c r="G408" s="757" t="s">
        <v>131</v>
      </c>
      <c r="H408" s="751">
        <v>19081000</v>
      </c>
    </row>
    <row r="409" spans="1:8">
      <c r="A409" s="753" t="s">
        <v>83</v>
      </c>
      <c r="B409" s="753" t="s">
        <v>280</v>
      </c>
      <c r="C409" s="753" t="s">
        <v>211</v>
      </c>
      <c r="D409" s="753" t="s">
        <v>1854</v>
      </c>
      <c r="E409" s="753" t="s">
        <v>130</v>
      </c>
      <c r="F409" s="753" t="s">
        <v>585</v>
      </c>
      <c r="G409" s="757" t="s">
        <v>1799</v>
      </c>
      <c r="H409" s="751">
        <v>1081000</v>
      </c>
    </row>
    <row r="410" spans="1:8">
      <c r="A410" s="753" t="s">
        <v>83</v>
      </c>
      <c r="B410" s="753" t="s">
        <v>280</v>
      </c>
      <c r="C410" s="753" t="s">
        <v>211</v>
      </c>
      <c r="D410" s="753" t="s">
        <v>1854</v>
      </c>
      <c r="E410" s="753" t="s">
        <v>130</v>
      </c>
      <c r="F410" s="753" t="s">
        <v>8</v>
      </c>
      <c r="G410" s="757" t="s">
        <v>1835</v>
      </c>
      <c r="H410" s="751">
        <v>18000000</v>
      </c>
    </row>
    <row r="411" spans="1:8">
      <c r="A411" s="753" t="s">
        <v>83</v>
      </c>
      <c r="B411" s="753" t="s">
        <v>280</v>
      </c>
      <c r="C411" s="753" t="s">
        <v>211</v>
      </c>
      <c r="D411" s="753" t="s">
        <v>1854</v>
      </c>
      <c r="E411" s="753" t="s">
        <v>134</v>
      </c>
      <c r="F411" s="753"/>
      <c r="G411" s="757" t="s">
        <v>135</v>
      </c>
      <c r="H411" s="751">
        <v>79119600</v>
      </c>
    </row>
    <row r="412" spans="1:8">
      <c r="A412" s="753" t="s">
        <v>83</v>
      </c>
      <c r="B412" s="753" t="s">
        <v>280</v>
      </c>
      <c r="C412" s="753" t="s">
        <v>211</v>
      </c>
      <c r="D412" s="753" t="s">
        <v>1854</v>
      </c>
      <c r="E412" s="753" t="s">
        <v>134</v>
      </c>
      <c r="F412" s="753" t="s">
        <v>9</v>
      </c>
      <c r="G412" s="757" t="s">
        <v>1805</v>
      </c>
      <c r="H412" s="751">
        <v>1138600</v>
      </c>
    </row>
    <row r="413" spans="1:8">
      <c r="A413" s="753" t="s">
        <v>83</v>
      </c>
      <c r="B413" s="753" t="s">
        <v>280</v>
      </c>
      <c r="C413" s="753" t="s">
        <v>211</v>
      </c>
      <c r="D413" s="753" t="s">
        <v>1854</v>
      </c>
      <c r="E413" s="753" t="s">
        <v>134</v>
      </c>
      <c r="F413" s="753" t="s">
        <v>137</v>
      </c>
      <c r="G413" s="757" t="s">
        <v>138</v>
      </c>
      <c r="H413" s="751">
        <v>35181000</v>
      </c>
    </row>
    <row r="414" spans="1:8">
      <c r="A414" s="753" t="s">
        <v>83</v>
      </c>
      <c r="B414" s="753" t="s">
        <v>280</v>
      </c>
      <c r="C414" s="753" t="s">
        <v>211</v>
      </c>
      <c r="D414" s="753" t="s">
        <v>1854</v>
      </c>
      <c r="E414" s="753" t="s">
        <v>134</v>
      </c>
      <c r="F414" s="753" t="s">
        <v>139</v>
      </c>
      <c r="G414" s="757" t="s">
        <v>140</v>
      </c>
      <c r="H414" s="751">
        <v>42800000</v>
      </c>
    </row>
    <row r="415" spans="1:8">
      <c r="A415" s="753" t="s">
        <v>83</v>
      </c>
      <c r="B415" s="753" t="s">
        <v>280</v>
      </c>
      <c r="C415" s="753" t="s">
        <v>211</v>
      </c>
      <c r="D415" s="753" t="s">
        <v>1854</v>
      </c>
      <c r="E415" s="753" t="s">
        <v>404</v>
      </c>
      <c r="F415" s="753"/>
      <c r="G415" s="757" t="s">
        <v>1808</v>
      </c>
      <c r="H415" s="751">
        <v>6500000</v>
      </c>
    </row>
    <row r="416" spans="1:8">
      <c r="A416" s="753" t="s">
        <v>83</v>
      </c>
      <c r="B416" s="753" t="s">
        <v>280</v>
      </c>
      <c r="C416" s="753" t="s">
        <v>211</v>
      </c>
      <c r="D416" s="753" t="s">
        <v>1854</v>
      </c>
      <c r="E416" s="753" t="s">
        <v>404</v>
      </c>
      <c r="F416" s="753" t="s">
        <v>1809</v>
      </c>
      <c r="G416" s="757" t="s">
        <v>26</v>
      </c>
      <c r="H416" s="751">
        <v>6500000</v>
      </c>
    </row>
    <row r="417" spans="1:8">
      <c r="A417" s="753" t="s">
        <v>83</v>
      </c>
      <c r="B417" s="753" t="s">
        <v>280</v>
      </c>
      <c r="C417" s="753" t="s">
        <v>188</v>
      </c>
      <c r="D417" s="753"/>
      <c r="E417" s="753"/>
      <c r="F417" s="753"/>
      <c r="G417" s="757" t="s">
        <v>1374</v>
      </c>
      <c r="H417" s="751">
        <v>345746362704</v>
      </c>
    </row>
    <row r="418" spans="1:8">
      <c r="A418" s="753" t="s">
        <v>83</v>
      </c>
      <c r="B418" s="753" t="s">
        <v>280</v>
      </c>
      <c r="C418" s="753" t="s">
        <v>188</v>
      </c>
      <c r="D418" s="753" t="s">
        <v>1018</v>
      </c>
      <c r="E418" s="753"/>
      <c r="F418" s="753"/>
      <c r="G418" s="757" t="s">
        <v>1861</v>
      </c>
      <c r="H418" s="751">
        <v>26650292002</v>
      </c>
    </row>
    <row r="419" spans="1:8">
      <c r="A419" s="753" t="s">
        <v>83</v>
      </c>
      <c r="B419" s="753" t="s">
        <v>280</v>
      </c>
      <c r="C419" s="753" t="s">
        <v>188</v>
      </c>
      <c r="D419" s="753" t="s">
        <v>1018</v>
      </c>
      <c r="E419" s="753" t="s">
        <v>92</v>
      </c>
      <c r="F419" s="753"/>
      <c r="G419" s="757" t="s">
        <v>93</v>
      </c>
      <c r="H419" s="751">
        <v>1918809810</v>
      </c>
    </row>
    <row r="420" spans="1:8">
      <c r="A420" s="753" t="s">
        <v>83</v>
      </c>
      <c r="B420" s="753" t="s">
        <v>280</v>
      </c>
      <c r="C420" s="753" t="s">
        <v>188</v>
      </c>
      <c r="D420" s="753" t="s">
        <v>1018</v>
      </c>
      <c r="E420" s="753" t="s">
        <v>92</v>
      </c>
      <c r="F420" s="753" t="s">
        <v>94</v>
      </c>
      <c r="G420" s="757" t="s">
        <v>1768</v>
      </c>
      <c r="H420" s="751">
        <v>1918809810</v>
      </c>
    </row>
    <row r="421" spans="1:8">
      <c r="A421" s="753" t="s">
        <v>83</v>
      </c>
      <c r="B421" s="753" t="s">
        <v>280</v>
      </c>
      <c r="C421" s="753" t="s">
        <v>188</v>
      </c>
      <c r="D421" s="753" t="s">
        <v>1018</v>
      </c>
      <c r="E421" s="753" t="s">
        <v>96</v>
      </c>
      <c r="F421" s="753"/>
      <c r="G421" s="757" t="s">
        <v>97</v>
      </c>
      <c r="H421" s="751">
        <v>295131874</v>
      </c>
    </row>
    <row r="422" spans="1:8">
      <c r="A422" s="753" t="s">
        <v>83</v>
      </c>
      <c r="B422" s="753" t="s">
        <v>280</v>
      </c>
      <c r="C422" s="753" t="s">
        <v>188</v>
      </c>
      <c r="D422" s="753" t="s">
        <v>1018</v>
      </c>
      <c r="E422" s="753" t="s">
        <v>96</v>
      </c>
      <c r="F422" s="753" t="s">
        <v>151</v>
      </c>
      <c r="G422" s="757" t="s">
        <v>152</v>
      </c>
      <c r="H422" s="751">
        <v>108025000</v>
      </c>
    </row>
    <row r="423" spans="1:8">
      <c r="A423" s="753" t="s">
        <v>83</v>
      </c>
      <c r="B423" s="753" t="s">
        <v>280</v>
      </c>
      <c r="C423" s="753" t="s">
        <v>188</v>
      </c>
      <c r="D423" s="753" t="s">
        <v>1018</v>
      </c>
      <c r="E423" s="753" t="s">
        <v>96</v>
      </c>
      <c r="F423" s="753" t="s">
        <v>864</v>
      </c>
      <c r="G423" s="757" t="s">
        <v>1770</v>
      </c>
      <c r="H423" s="751">
        <v>154767616</v>
      </c>
    </row>
    <row r="424" spans="1:8" ht="26.4">
      <c r="A424" s="753" t="s">
        <v>83</v>
      </c>
      <c r="B424" s="753" t="s">
        <v>280</v>
      </c>
      <c r="C424" s="753" t="s">
        <v>188</v>
      </c>
      <c r="D424" s="753" t="s">
        <v>1018</v>
      </c>
      <c r="E424" s="753" t="s">
        <v>96</v>
      </c>
      <c r="F424" s="753" t="s">
        <v>98</v>
      </c>
      <c r="G424" s="757" t="s">
        <v>99</v>
      </c>
      <c r="H424" s="751">
        <v>7152000</v>
      </c>
    </row>
    <row r="425" spans="1:8" ht="26.4">
      <c r="A425" s="753" t="s">
        <v>83</v>
      </c>
      <c r="B425" s="753" t="s">
        <v>280</v>
      </c>
      <c r="C425" s="753" t="s">
        <v>188</v>
      </c>
      <c r="D425" s="753" t="s">
        <v>1018</v>
      </c>
      <c r="E425" s="753" t="s">
        <v>96</v>
      </c>
      <c r="F425" s="753" t="s">
        <v>442</v>
      </c>
      <c r="G425" s="757" t="s">
        <v>1772</v>
      </c>
      <c r="H425" s="751">
        <v>12671258</v>
      </c>
    </row>
    <row r="426" spans="1:8">
      <c r="A426" s="753" t="s">
        <v>83</v>
      </c>
      <c r="B426" s="753" t="s">
        <v>280</v>
      </c>
      <c r="C426" s="753" t="s">
        <v>188</v>
      </c>
      <c r="D426" s="753" t="s">
        <v>1018</v>
      </c>
      <c r="E426" s="753" t="s">
        <v>96</v>
      </c>
      <c r="F426" s="753" t="s">
        <v>154</v>
      </c>
      <c r="G426" s="757" t="s">
        <v>1773</v>
      </c>
      <c r="H426" s="751">
        <v>12516000</v>
      </c>
    </row>
    <row r="427" spans="1:8">
      <c r="A427" s="753" t="s">
        <v>83</v>
      </c>
      <c r="B427" s="753" t="s">
        <v>280</v>
      </c>
      <c r="C427" s="753" t="s">
        <v>188</v>
      </c>
      <c r="D427" s="753" t="s">
        <v>1018</v>
      </c>
      <c r="E427" s="753" t="s">
        <v>426</v>
      </c>
      <c r="F427" s="753"/>
      <c r="G427" s="757" t="s">
        <v>427</v>
      </c>
      <c r="H427" s="751">
        <v>4500000</v>
      </c>
    </row>
    <row r="428" spans="1:8">
      <c r="A428" s="753" t="s">
        <v>83</v>
      </c>
      <c r="B428" s="753" t="s">
        <v>280</v>
      </c>
      <c r="C428" s="753" t="s">
        <v>188</v>
      </c>
      <c r="D428" s="753" t="s">
        <v>1018</v>
      </c>
      <c r="E428" s="753" t="s">
        <v>426</v>
      </c>
      <c r="F428" s="753" t="s">
        <v>429</v>
      </c>
      <c r="G428" s="757" t="s">
        <v>1775</v>
      </c>
      <c r="H428" s="751">
        <v>4500000</v>
      </c>
    </row>
    <row r="429" spans="1:8">
      <c r="A429" s="753" t="s">
        <v>83</v>
      </c>
      <c r="B429" s="753" t="s">
        <v>280</v>
      </c>
      <c r="C429" s="753" t="s">
        <v>188</v>
      </c>
      <c r="D429" s="753" t="s">
        <v>1018</v>
      </c>
      <c r="E429" s="753" t="s">
        <v>100</v>
      </c>
      <c r="F429" s="753"/>
      <c r="G429" s="757" t="s">
        <v>101</v>
      </c>
      <c r="H429" s="751">
        <v>109335000</v>
      </c>
    </row>
    <row r="430" spans="1:8">
      <c r="A430" s="753" t="s">
        <v>83</v>
      </c>
      <c r="B430" s="753" t="s">
        <v>280</v>
      </c>
      <c r="C430" s="753" t="s">
        <v>188</v>
      </c>
      <c r="D430" s="753" t="s">
        <v>1018</v>
      </c>
      <c r="E430" s="753" t="s">
        <v>100</v>
      </c>
      <c r="F430" s="753" t="s">
        <v>443</v>
      </c>
      <c r="G430" s="757" t="s">
        <v>135</v>
      </c>
      <c r="H430" s="751">
        <v>109335000</v>
      </c>
    </row>
    <row r="431" spans="1:8">
      <c r="A431" s="753" t="s">
        <v>83</v>
      </c>
      <c r="B431" s="753" t="s">
        <v>280</v>
      </c>
      <c r="C431" s="753" t="s">
        <v>188</v>
      </c>
      <c r="D431" s="753" t="s">
        <v>1018</v>
      </c>
      <c r="E431" s="753" t="s">
        <v>102</v>
      </c>
      <c r="F431" s="753"/>
      <c r="G431" s="757" t="s">
        <v>369</v>
      </c>
      <c r="H431" s="751">
        <v>479027705</v>
      </c>
    </row>
    <row r="432" spans="1:8">
      <c r="A432" s="753" t="s">
        <v>83</v>
      </c>
      <c r="B432" s="753" t="s">
        <v>280</v>
      </c>
      <c r="C432" s="753" t="s">
        <v>188</v>
      </c>
      <c r="D432" s="753" t="s">
        <v>1018</v>
      </c>
      <c r="E432" s="753" t="s">
        <v>102</v>
      </c>
      <c r="F432" s="753" t="s">
        <v>103</v>
      </c>
      <c r="G432" s="757" t="s">
        <v>104</v>
      </c>
      <c r="H432" s="751">
        <v>357518135</v>
      </c>
    </row>
    <row r="433" spans="1:8">
      <c r="A433" s="753" t="s">
        <v>83</v>
      </c>
      <c r="B433" s="753" t="s">
        <v>280</v>
      </c>
      <c r="C433" s="753" t="s">
        <v>188</v>
      </c>
      <c r="D433" s="753" t="s">
        <v>1018</v>
      </c>
      <c r="E433" s="753" t="s">
        <v>102</v>
      </c>
      <c r="F433" s="753" t="s">
        <v>105</v>
      </c>
      <c r="G433" s="757" t="s">
        <v>106</v>
      </c>
      <c r="H433" s="751">
        <v>61288801</v>
      </c>
    </row>
    <row r="434" spans="1:8">
      <c r="A434" s="753" t="s">
        <v>83</v>
      </c>
      <c r="B434" s="753" t="s">
        <v>280</v>
      </c>
      <c r="C434" s="753" t="s">
        <v>188</v>
      </c>
      <c r="D434" s="753" t="s">
        <v>1018</v>
      </c>
      <c r="E434" s="753" t="s">
        <v>102</v>
      </c>
      <c r="F434" s="753" t="s">
        <v>107</v>
      </c>
      <c r="G434" s="757" t="s">
        <v>108</v>
      </c>
      <c r="H434" s="751">
        <v>40859204</v>
      </c>
    </row>
    <row r="435" spans="1:8">
      <c r="A435" s="753" t="s">
        <v>83</v>
      </c>
      <c r="B435" s="753" t="s">
        <v>280</v>
      </c>
      <c r="C435" s="753" t="s">
        <v>188</v>
      </c>
      <c r="D435" s="753" t="s">
        <v>1018</v>
      </c>
      <c r="E435" s="753" t="s">
        <v>102</v>
      </c>
      <c r="F435" s="753" t="s">
        <v>0</v>
      </c>
      <c r="G435" s="757" t="s">
        <v>1</v>
      </c>
      <c r="H435" s="751">
        <v>19361565</v>
      </c>
    </row>
    <row r="436" spans="1:8">
      <c r="A436" s="753" t="s">
        <v>83</v>
      </c>
      <c r="B436" s="753" t="s">
        <v>280</v>
      </c>
      <c r="C436" s="753" t="s">
        <v>188</v>
      </c>
      <c r="D436" s="753" t="s">
        <v>1018</v>
      </c>
      <c r="E436" s="753" t="s">
        <v>109</v>
      </c>
      <c r="F436" s="753"/>
      <c r="G436" s="757" t="s">
        <v>110</v>
      </c>
      <c r="H436" s="751">
        <v>246873886</v>
      </c>
    </row>
    <row r="437" spans="1:8" ht="26.4">
      <c r="A437" s="753" t="s">
        <v>83</v>
      </c>
      <c r="B437" s="753" t="s">
        <v>280</v>
      </c>
      <c r="C437" s="753" t="s">
        <v>188</v>
      </c>
      <c r="D437" s="753" t="s">
        <v>1018</v>
      </c>
      <c r="E437" s="753" t="s">
        <v>109</v>
      </c>
      <c r="F437" s="753" t="s">
        <v>855</v>
      </c>
      <c r="G437" s="757" t="s">
        <v>1776</v>
      </c>
      <c r="H437" s="751">
        <v>246873886</v>
      </c>
    </row>
    <row r="438" spans="1:8">
      <c r="A438" s="753" t="s">
        <v>83</v>
      </c>
      <c r="B438" s="753" t="s">
        <v>280</v>
      </c>
      <c r="C438" s="753" t="s">
        <v>188</v>
      </c>
      <c r="D438" s="753" t="s">
        <v>1018</v>
      </c>
      <c r="E438" s="753" t="s">
        <v>112</v>
      </c>
      <c r="F438" s="753"/>
      <c r="G438" s="757" t="s">
        <v>113</v>
      </c>
      <c r="H438" s="751">
        <v>566040885</v>
      </c>
    </row>
    <row r="439" spans="1:8">
      <c r="A439" s="753" t="s">
        <v>83</v>
      </c>
      <c r="B439" s="753" t="s">
        <v>280</v>
      </c>
      <c r="C439" s="753" t="s">
        <v>188</v>
      </c>
      <c r="D439" s="753" t="s">
        <v>1018</v>
      </c>
      <c r="E439" s="753" t="s">
        <v>112</v>
      </c>
      <c r="F439" s="753" t="s">
        <v>155</v>
      </c>
      <c r="G439" s="757" t="s">
        <v>1777</v>
      </c>
      <c r="H439" s="751">
        <v>133469448</v>
      </c>
    </row>
    <row r="440" spans="1:8">
      <c r="A440" s="753" t="s">
        <v>83</v>
      </c>
      <c r="B440" s="753" t="s">
        <v>280</v>
      </c>
      <c r="C440" s="753" t="s">
        <v>188</v>
      </c>
      <c r="D440" s="753" t="s">
        <v>1018</v>
      </c>
      <c r="E440" s="753" t="s">
        <v>112</v>
      </c>
      <c r="F440" s="753" t="s">
        <v>114</v>
      </c>
      <c r="G440" s="757" t="s">
        <v>1778</v>
      </c>
      <c r="H440" s="751">
        <v>15759346</v>
      </c>
    </row>
    <row r="441" spans="1:8">
      <c r="A441" s="753" t="s">
        <v>83</v>
      </c>
      <c r="B441" s="753" t="s">
        <v>280</v>
      </c>
      <c r="C441" s="753" t="s">
        <v>188</v>
      </c>
      <c r="D441" s="753" t="s">
        <v>1018</v>
      </c>
      <c r="E441" s="753" t="s">
        <v>112</v>
      </c>
      <c r="F441" s="753" t="s">
        <v>156</v>
      </c>
      <c r="G441" s="757" t="s">
        <v>1779</v>
      </c>
      <c r="H441" s="751">
        <v>337982091</v>
      </c>
    </row>
    <row r="442" spans="1:8">
      <c r="A442" s="753" t="s">
        <v>83</v>
      </c>
      <c r="B442" s="753" t="s">
        <v>280</v>
      </c>
      <c r="C442" s="753" t="s">
        <v>188</v>
      </c>
      <c r="D442" s="753" t="s">
        <v>1018</v>
      </c>
      <c r="E442" s="753" t="s">
        <v>112</v>
      </c>
      <c r="F442" s="753" t="s">
        <v>146</v>
      </c>
      <c r="G442" s="757" t="s">
        <v>1780</v>
      </c>
      <c r="H442" s="751">
        <v>4806000</v>
      </c>
    </row>
    <row r="443" spans="1:8">
      <c r="A443" s="753" t="s">
        <v>83</v>
      </c>
      <c r="B443" s="753" t="s">
        <v>280</v>
      </c>
      <c r="C443" s="753" t="s">
        <v>188</v>
      </c>
      <c r="D443" s="753" t="s">
        <v>1018</v>
      </c>
      <c r="E443" s="753" t="s">
        <v>112</v>
      </c>
      <c r="F443" s="753" t="s">
        <v>242</v>
      </c>
      <c r="G443" s="757" t="s">
        <v>1839</v>
      </c>
      <c r="H443" s="751">
        <v>55854000</v>
      </c>
    </row>
    <row r="444" spans="1:8">
      <c r="A444" s="753" t="s">
        <v>83</v>
      </c>
      <c r="B444" s="753" t="s">
        <v>280</v>
      </c>
      <c r="C444" s="753" t="s">
        <v>188</v>
      </c>
      <c r="D444" s="753" t="s">
        <v>1018</v>
      </c>
      <c r="E444" s="753" t="s">
        <v>112</v>
      </c>
      <c r="F444" s="753" t="s">
        <v>157</v>
      </c>
      <c r="G444" s="757" t="s">
        <v>135</v>
      </c>
      <c r="H444" s="751">
        <v>18170000</v>
      </c>
    </row>
    <row r="445" spans="1:8">
      <c r="A445" s="753" t="s">
        <v>83</v>
      </c>
      <c r="B445" s="753" t="s">
        <v>280</v>
      </c>
      <c r="C445" s="753" t="s">
        <v>188</v>
      </c>
      <c r="D445" s="753" t="s">
        <v>1018</v>
      </c>
      <c r="E445" s="753" t="s">
        <v>115</v>
      </c>
      <c r="F445" s="753"/>
      <c r="G445" s="757" t="s">
        <v>1781</v>
      </c>
      <c r="H445" s="751">
        <v>243762125</v>
      </c>
    </row>
    <row r="446" spans="1:8">
      <c r="A446" s="753" t="s">
        <v>83</v>
      </c>
      <c r="B446" s="753" t="s">
        <v>280</v>
      </c>
      <c r="C446" s="753" t="s">
        <v>188</v>
      </c>
      <c r="D446" s="753" t="s">
        <v>1018</v>
      </c>
      <c r="E446" s="753" t="s">
        <v>115</v>
      </c>
      <c r="F446" s="753" t="s">
        <v>116</v>
      </c>
      <c r="G446" s="757" t="s">
        <v>117</v>
      </c>
      <c r="H446" s="751">
        <v>123482125</v>
      </c>
    </row>
    <row r="447" spans="1:8">
      <c r="A447" s="753" t="s">
        <v>83</v>
      </c>
      <c r="B447" s="753" t="s">
        <v>280</v>
      </c>
      <c r="C447" s="753" t="s">
        <v>188</v>
      </c>
      <c r="D447" s="753" t="s">
        <v>1018</v>
      </c>
      <c r="E447" s="753" t="s">
        <v>115</v>
      </c>
      <c r="F447" s="753" t="s">
        <v>147</v>
      </c>
      <c r="G447" s="757" t="s">
        <v>148</v>
      </c>
      <c r="H447" s="751">
        <v>94190000</v>
      </c>
    </row>
    <row r="448" spans="1:8">
      <c r="A448" s="753" t="s">
        <v>83</v>
      </c>
      <c r="B448" s="753" t="s">
        <v>280</v>
      </c>
      <c r="C448" s="753" t="s">
        <v>188</v>
      </c>
      <c r="D448" s="753" t="s">
        <v>1018</v>
      </c>
      <c r="E448" s="753" t="s">
        <v>115</v>
      </c>
      <c r="F448" s="753" t="s">
        <v>118</v>
      </c>
      <c r="G448" s="757" t="s">
        <v>119</v>
      </c>
      <c r="H448" s="751">
        <v>26090000</v>
      </c>
    </row>
    <row r="449" spans="1:8">
      <c r="A449" s="753" t="s">
        <v>83</v>
      </c>
      <c r="B449" s="753" t="s">
        <v>280</v>
      </c>
      <c r="C449" s="753" t="s">
        <v>188</v>
      </c>
      <c r="D449" s="753" t="s">
        <v>1018</v>
      </c>
      <c r="E449" s="753" t="s">
        <v>120</v>
      </c>
      <c r="F449" s="753"/>
      <c r="G449" s="757" t="s">
        <v>121</v>
      </c>
      <c r="H449" s="751">
        <v>653523550</v>
      </c>
    </row>
    <row r="450" spans="1:8" ht="39.6">
      <c r="A450" s="753" t="s">
        <v>83</v>
      </c>
      <c r="B450" s="753" t="s">
        <v>280</v>
      </c>
      <c r="C450" s="753" t="s">
        <v>188</v>
      </c>
      <c r="D450" s="753" t="s">
        <v>1018</v>
      </c>
      <c r="E450" s="753" t="s">
        <v>120</v>
      </c>
      <c r="F450" s="753" t="s">
        <v>122</v>
      </c>
      <c r="G450" s="757" t="s">
        <v>1783</v>
      </c>
      <c r="H450" s="751">
        <v>28331892</v>
      </c>
    </row>
    <row r="451" spans="1:8">
      <c r="A451" s="753" t="s">
        <v>83</v>
      </c>
      <c r="B451" s="753" t="s">
        <v>280</v>
      </c>
      <c r="C451" s="753" t="s">
        <v>188</v>
      </c>
      <c r="D451" s="753" t="s">
        <v>1018</v>
      </c>
      <c r="E451" s="753" t="s">
        <v>120</v>
      </c>
      <c r="F451" s="753" t="s">
        <v>123</v>
      </c>
      <c r="G451" s="757" t="s">
        <v>124</v>
      </c>
      <c r="H451" s="751">
        <v>61967461</v>
      </c>
    </row>
    <row r="452" spans="1:8" ht="39.6">
      <c r="A452" s="753" t="s">
        <v>83</v>
      </c>
      <c r="B452" s="753" t="s">
        <v>280</v>
      </c>
      <c r="C452" s="753" t="s">
        <v>188</v>
      </c>
      <c r="D452" s="753" t="s">
        <v>1018</v>
      </c>
      <c r="E452" s="753" t="s">
        <v>120</v>
      </c>
      <c r="F452" s="753" t="s">
        <v>994</v>
      </c>
      <c r="G452" s="757" t="s">
        <v>1824</v>
      </c>
      <c r="H452" s="751">
        <v>12967797</v>
      </c>
    </row>
    <row r="453" spans="1:8">
      <c r="A453" s="753" t="s">
        <v>83</v>
      </c>
      <c r="B453" s="753" t="s">
        <v>280</v>
      </c>
      <c r="C453" s="753" t="s">
        <v>188</v>
      </c>
      <c r="D453" s="753" t="s">
        <v>1018</v>
      </c>
      <c r="E453" s="753" t="s">
        <v>120</v>
      </c>
      <c r="F453" s="753" t="s">
        <v>315</v>
      </c>
      <c r="G453" s="757" t="s">
        <v>1831</v>
      </c>
      <c r="H453" s="751">
        <v>524185000</v>
      </c>
    </row>
    <row r="454" spans="1:8" ht="26.4">
      <c r="A454" s="753" t="s">
        <v>83</v>
      </c>
      <c r="B454" s="753" t="s">
        <v>280</v>
      </c>
      <c r="C454" s="753" t="s">
        <v>188</v>
      </c>
      <c r="D454" s="753" t="s">
        <v>1018</v>
      </c>
      <c r="E454" s="753" t="s">
        <v>120</v>
      </c>
      <c r="F454" s="753" t="s">
        <v>1001</v>
      </c>
      <c r="G454" s="757" t="s">
        <v>1784</v>
      </c>
      <c r="H454" s="751">
        <v>22959400</v>
      </c>
    </row>
    <row r="455" spans="1:8">
      <c r="A455" s="753" t="s">
        <v>83</v>
      </c>
      <c r="B455" s="753" t="s">
        <v>280</v>
      </c>
      <c r="C455" s="753" t="s">
        <v>188</v>
      </c>
      <c r="D455" s="753" t="s">
        <v>1018</v>
      </c>
      <c r="E455" s="753" t="s">
        <v>120</v>
      </c>
      <c r="F455" s="753" t="s">
        <v>159</v>
      </c>
      <c r="G455" s="757" t="s">
        <v>143</v>
      </c>
      <c r="H455" s="751">
        <v>3112000</v>
      </c>
    </row>
    <row r="456" spans="1:8">
      <c r="A456" s="753" t="s">
        <v>83</v>
      </c>
      <c r="B456" s="753" t="s">
        <v>280</v>
      </c>
      <c r="C456" s="753" t="s">
        <v>188</v>
      </c>
      <c r="D456" s="753" t="s">
        <v>1018</v>
      </c>
      <c r="E456" s="753" t="s">
        <v>160</v>
      </c>
      <c r="F456" s="753"/>
      <c r="G456" s="757" t="s">
        <v>161</v>
      </c>
      <c r="H456" s="751">
        <v>1154218000</v>
      </c>
    </row>
    <row r="457" spans="1:8">
      <c r="A457" s="753" t="s">
        <v>83</v>
      </c>
      <c r="B457" s="753" t="s">
        <v>280</v>
      </c>
      <c r="C457" s="753" t="s">
        <v>188</v>
      </c>
      <c r="D457" s="753" t="s">
        <v>1018</v>
      </c>
      <c r="E457" s="753" t="s">
        <v>160</v>
      </c>
      <c r="F457" s="753" t="s">
        <v>162</v>
      </c>
      <c r="G457" s="757" t="s">
        <v>163</v>
      </c>
      <c r="H457" s="751">
        <v>78760000</v>
      </c>
    </row>
    <row r="458" spans="1:8">
      <c r="A458" s="753" t="s">
        <v>83</v>
      </c>
      <c r="B458" s="753" t="s">
        <v>280</v>
      </c>
      <c r="C458" s="753" t="s">
        <v>188</v>
      </c>
      <c r="D458" s="753" t="s">
        <v>1018</v>
      </c>
      <c r="E458" s="753" t="s">
        <v>160</v>
      </c>
      <c r="F458" s="753" t="s">
        <v>544</v>
      </c>
      <c r="G458" s="757" t="s">
        <v>545</v>
      </c>
      <c r="H458" s="751">
        <v>127250000</v>
      </c>
    </row>
    <row r="459" spans="1:8">
      <c r="A459" s="753" t="s">
        <v>83</v>
      </c>
      <c r="B459" s="753" t="s">
        <v>280</v>
      </c>
      <c r="C459" s="753" t="s">
        <v>188</v>
      </c>
      <c r="D459" s="753" t="s">
        <v>1018</v>
      </c>
      <c r="E459" s="753" t="s">
        <v>160</v>
      </c>
      <c r="F459" s="753" t="s">
        <v>975</v>
      </c>
      <c r="G459" s="757" t="s">
        <v>974</v>
      </c>
      <c r="H459" s="751">
        <v>41475000</v>
      </c>
    </row>
    <row r="460" spans="1:8">
      <c r="A460" s="753" t="s">
        <v>83</v>
      </c>
      <c r="B460" s="753" t="s">
        <v>280</v>
      </c>
      <c r="C460" s="753" t="s">
        <v>188</v>
      </c>
      <c r="D460" s="753" t="s">
        <v>1018</v>
      </c>
      <c r="E460" s="753" t="s">
        <v>160</v>
      </c>
      <c r="F460" s="753" t="s">
        <v>546</v>
      </c>
      <c r="G460" s="757" t="s">
        <v>128</v>
      </c>
      <c r="H460" s="751">
        <v>56800000</v>
      </c>
    </row>
    <row r="461" spans="1:8">
      <c r="A461" s="753" t="s">
        <v>83</v>
      </c>
      <c r="B461" s="753" t="s">
        <v>280</v>
      </c>
      <c r="C461" s="753" t="s">
        <v>188</v>
      </c>
      <c r="D461" s="753" t="s">
        <v>1018</v>
      </c>
      <c r="E461" s="753" t="s">
        <v>160</v>
      </c>
      <c r="F461" s="753" t="s">
        <v>547</v>
      </c>
      <c r="G461" s="757" t="s">
        <v>548</v>
      </c>
      <c r="H461" s="751">
        <v>124630000</v>
      </c>
    </row>
    <row r="462" spans="1:8">
      <c r="A462" s="753" t="s">
        <v>83</v>
      </c>
      <c r="B462" s="753" t="s">
        <v>280</v>
      </c>
      <c r="C462" s="753" t="s">
        <v>188</v>
      </c>
      <c r="D462" s="753" t="s">
        <v>1018</v>
      </c>
      <c r="E462" s="753" t="s">
        <v>160</v>
      </c>
      <c r="F462" s="753" t="s">
        <v>438</v>
      </c>
      <c r="G462" s="757" t="s">
        <v>1786</v>
      </c>
      <c r="H462" s="751">
        <v>9500000</v>
      </c>
    </row>
    <row r="463" spans="1:8">
      <c r="A463" s="753" t="s">
        <v>83</v>
      </c>
      <c r="B463" s="753" t="s">
        <v>280</v>
      </c>
      <c r="C463" s="753" t="s">
        <v>188</v>
      </c>
      <c r="D463" s="753" t="s">
        <v>1018</v>
      </c>
      <c r="E463" s="753" t="s">
        <v>160</v>
      </c>
      <c r="F463" s="753" t="s">
        <v>549</v>
      </c>
      <c r="G463" s="757" t="s">
        <v>550</v>
      </c>
      <c r="H463" s="751">
        <v>438045000</v>
      </c>
    </row>
    <row r="464" spans="1:8">
      <c r="A464" s="753" t="s">
        <v>83</v>
      </c>
      <c r="B464" s="753" t="s">
        <v>280</v>
      </c>
      <c r="C464" s="753" t="s">
        <v>188</v>
      </c>
      <c r="D464" s="753" t="s">
        <v>1018</v>
      </c>
      <c r="E464" s="753" t="s">
        <v>160</v>
      </c>
      <c r="F464" s="753" t="s">
        <v>551</v>
      </c>
      <c r="G464" s="757" t="s">
        <v>133</v>
      </c>
      <c r="H464" s="751">
        <v>277758000</v>
      </c>
    </row>
    <row r="465" spans="1:8">
      <c r="A465" s="753" t="s">
        <v>83</v>
      </c>
      <c r="B465" s="753" t="s">
        <v>280</v>
      </c>
      <c r="C465" s="753" t="s">
        <v>188</v>
      </c>
      <c r="D465" s="753" t="s">
        <v>1018</v>
      </c>
      <c r="E465" s="753" t="s">
        <v>125</v>
      </c>
      <c r="F465" s="753"/>
      <c r="G465" s="757" t="s">
        <v>126</v>
      </c>
      <c r="H465" s="751">
        <v>997615850</v>
      </c>
    </row>
    <row r="466" spans="1:8">
      <c r="A466" s="753" t="s">
        <v>83</v>
      </c>
      <c r="B466" s="753" t="s">
        <v>280</v>
      </c>
      <c r="C466" s="753" t="s">
        <v>188</v>
      </c>
      <c r="D466" s="753" t="s">
        <v>1018</v>
      </c>
      <c r="E466" s="753" t="s">
        <v>125</v>
      </c>
      <c r="F466" s="753" t="s">
        <v>430</v>
      </c>
      <c r="G466" s="757" t="s">
        <v>431</v>
      </c>
      <c r="H466" s="751">
        <v>220325850</v>
      </c>
    </row>
    <row r="467" spans="1:8">
      <c r="A467" s="753" t="s">
        <v>83</v>
      </c>
      <c r="B467" s="753" t="s">
        <v>280</v>
      </c>
      <c r="C467" s="753" t="s">
        <v>188</v>
      </c>
      <c r="D467" s="753" t="s">
        <v>1018</v>
      </c>
      <c r="E467" s="753" t="s">
        <v>125</v>
      </c>
      <c r="F467" s="753" t="s">
        <v>552</v>
      </c>
      <c r="G467" s="757" t="s">
        <v>553</v>
      </c>
      <c r="H467" s="751">
        <v>417340000</v>
      </c>
    </row>
    <row r="468" spans="1:8">
      <c r="A468" s="753" t="s">
        <v>83</v>
      </c>
      <c r="B468" s="753" t="s">
        <v>280</v>
      </c>
      <c r="C468" s="753" t="s">
        <v>188</v>
      </c>
      <c r="D468" s="753" t="s">
        <v>1018</v>
      </c>
      <c r="E468" s="753" t="s">
        <v>125</v>
      </c>
      <c r="F468" s="753" t="s">
        <v>127</v>
      </c>
      <c r="G468" s="757" t="s">
        <v>128</v>
      </c>
      <c r="H468" s="751">
        <v>255150000</v>
      </c>
    </row>
    <row r="469" spans="1:8">
      <c r="A469" s="753" t="s">
        <v>83</v>
      </c>
      <c r="B469" s="753" t="s">
        <v>280</v>
      </c>
      <c r="C469" s="753" t="s">
        <v>188</v>
      </c>
      <c r="D469" s="753" t="s">
        <v>1018</v>
      </c>
      <c r="E469" s="753" t="s">
        <v>125</v>
      </c>
      <c r="F469" s="753" t="s">
        <v>129</v>
      </c>
      <c r="G469" s="757" t="s">
        <v>1787</v>
      </c>
      <c r="H469" s="751">
        <v>104800000</v>
      </c>
    </row>
    <row r="470" spans="1:8">
      <c r="A470" s="753" t="s">
        <v>83</v>
      </c>
      <c r="B470" s="753" t="s">
        <v>280</v>
      </c>
      <c r="C470" s="753" t="s">
        <v>188</v>
      </c>
      <c r="D470" s="753" t="s">
        <v>1018</v>
      </c>
      <c r="E470" s="753" t="s">
        <v>554</v>
      </c>
      <c r="F470" s="753"/>
      <c r="G470" s="757" t="s">
        <v>555</v>
      </c>
      <c r="H470" s="751">
        <v>487850000</v>
      </c>
    </row>
    <row r="471" spans="1:8">
      <c r="A471" s="753" t="s">
        <v>83</v>
      </c>
      <c r="B471" s="753" t="s">
        <v>280</v>
      </c>
      <c r="C471" s="753" t="s">
        <v>188</v>
      </c>
      <c r="D471" s="753" t="s">
        <v>1018</v>
      </c>
      <c r="E471" s="753" t="s">
        <v>554</v>
      </c>
      <c r="F471" s="753" t="s">
        <v>556</v>
      </c>
      <c r="G471" s="757" t="s">
        <v>557</v>
      </c>
      <c r="H471" s="751">
        <v>449050000</v>
      </c>
    </row>
    <row r="472" spans="1:8">
      <c r="A472" s="753" t="s">
        <v>83</v>
      </c>
      <c r="B472" s="753" t="s">
        <v>280</v>
      </c>
      <c r="C472" s="753" t="s">
        <v>188</v>
      </c>
      <c r="D472" s="753" t="s">
        <v>1018</v>
      </c>
      <c r="E472" s="753" t="s">
        <v>554</v>
      </c>
      <c r="F472" s="753" t="s">
        <v>206</v>
      </c>
      <c r="G472" s="757" t="s">
        <v>207</v>
      </c>
      <c r="H472" s="751">
        <v>4300000</v>
      </c>
    </row>
    <row r="473" spans="1:8">
      <c r="A473" s="753" t="s">
        <v>83</v>
      </c>
      <c r="B473" s="753" t="s">
        <v>280</v>
      </c>
      <c r="C473" s="753" t="s">
        <v>188</v>
      </c>
      <c r="D473" s="753" t="s">
        <v>1018</v>
      </c>
      <c r="E473" s="753" t="s">
        <v>554</v>
      </c>
      <c r="F473" s="753" t="s">
        <v>558</v>
      </c>
      <c r="G473" s="757" t="s">
        <v>559</v>
      </c>
      <c r="H473" s="751">
        <v>34500000</v>
      </c>
    </row>
    <row r="474" spans="1:8" ht="39.6">
      <c r="A474" s="753" t="s">
        <v>83</v>
      </c>
      <c r="B474" s="753" t="s">
        <v>280</v>
      </c>
      <c r="C474" s="753" t="s">
        <v>188</v>
      </c>
      <c r="D474" s="753" t="s">
        <v>1018</v>
      </c>
      <c r="E474" s="753" t="s">
        <v>560</v>
      </c>
      <c r="F474" s="753"/>
      <c r="G474" s="757" t="s">
        <v>1790</v>
      </c>
      <c r="H474" s="751">
        <v>2308317000</v>
      </c>
    </row>
    <row r="475" spans="1:8">
      <c r="A475" s="753" t="s">
        <v>83</v>
      </c>
      <c r="B475" s="753" t="s">
        <v>280</v>
      </c>
      <c r="C475" s="753" t="s">
        <v>188</v>
      </c>
      <c r="D475" s="753" t="s">
        <v>1018</v>
      </c>
      <c r="E475" s="753" t="s">
        <v>560</v>
      </c>
      <c r="F475" s="753" t="s">
        <v>856</v>
      </c>
      <c r="G475" s="757" t="s">
        <v>1832</v>
      </c>
      <c r="H475" s="751">
        <v>60812000</v>
      </c>
    </row>
    <row r="476" spans="1:8">
      <c r="A476" s="753" t="s">
        <v>83</v>
      </c>
      <c r="B476" s="753" t="s">
        <v>280</v>
      </c>
      <c r="C476" s="753" t="s">
        <v>188</v>
      </c>
      <c r="D476" s="753" t="s">
        <v>1018</v>
      </c>
      <c r="E476" s="753" t="s">
        <v>560</v>
      </c>
      <c r="F476" s="753" t="s">
        <v>5</v>
      </c>
      <c r="G476" s="757" t="s">
        <v>6</v>
      </c>
      <c r="H476" s="751">
        <v>39523000</v>
      </c>
    </row>
    <row r="477" spans="1:8">
      <c r="A477" s="753" t="s">
        <v>83</v>
      </c>
      <c r="B477" s="753" t="s">
        <v>280</v>
      </c>
      <c r="C477" s="753" t="s">
        <v>188</v>
      </c>
      <c r="D477" s="753" t="s">
        <v>1018</v>
      </c>
      <c r="E477" s="753" t="s">
        <v>560</v>
      </c>
      <c r="F477" s="753" t="s">
        <v>418</v>
      </c>
      <c r="G477" s="757" t="s">
        <v>1793</v>
      </c>
      <c r="H477" s="751">
        <v>22770000</v>
      </c>
    </row>
    <row r="478" spans="1:8">
      <c r="A478" s="753" t="s">
        <v>83</v>
      </c>
      <c r="B478" s="753" t="s">
        <v>280</v>
      </c>
      <c r="C478" s="753" t="s">
        <v>188</v>
      </c>
      <c r="D478" s="753" t="s">
        <v>1018</v>
      </c>
      <c r="E478" s="753" t="s">
        <v>560</v>
      </c>
      <c r="F478" s="753" t="s">
        <v>562</v>
      </c>
      <c r="G478" s="757" t="s">
        <v>1794</v>
      </c>
      <c r="H478" s="751">
        <v>20321000</v>
      </c>
    </row>
    <row r="479" spans="1:8">
      <c r="A479" s="753" t="s">
        <v>83</v>
      </c>
      <c r="B479" s="753" t="s">
        <v>280</v>
      </c>
      <c r="C479" s="753" t="s">
        <v>188</v>
      </c>
      <c r="D479" s="753" t="s">
        <v>1018</v>
      </c>
      <c r="E479" s="753" t="s">
        <v>560</v>
      </c>
      <c r="F479" s="753" t="s">
        <v>7</v>
      </c>
      <c r="G479" s="757" t="s">
        <v>1795</v>
      </c>
      <c r="H479" s="751">
        <v>19450000</v>
      </c>
    </row>
    <row r="480" spans="1:8">
      <c r="A480" s="753" t="s">
        <v>83</v>
      </c>
      <c r="B480" s="753" t="s">
        <v>280</v>
      </c>
      <c r="C480" s="753" t="s">
        <v>188</v>
      </c>
      <c r="D480" s="753" t="s">
        <v>1018</v>
      </c>
      <c r="E480" s="753" t="s">
        <v>560</v>
      </c>
      <c r="F480" s="753" t="s">
        <v>254</v>
      </c>
      <c r="G480" s="757" t="s">
        <v>255</v>
      </c>
      <c r="H480" s="751">
        <v>31000000</v>
      </c>
    </row>
    <row r="481" spans="1:8" ht="26.4">
      <c r="A481" s="753" t="s">
        <v>83</v>
      </c>
      <c r="B481" s="753" t="s">
        <v>280</v>
      </c>
      <c r="C481" s="753" t="s">
        <v>188</v>
      </c>
      <c r="D481" s="753" t="s">
        <v>1018</v>
      </c>
      <c r="E481" s="753" t="s">
        <v>560</v>
      </c>
      <c r="F481" s="753" t="s">
        <v>563</v>
      </c>
      <c r="G481" s="757" t="s">
        <v>13</v>
      </c>
      <c r="H481" s="751">
        <v>2114441000</v>
      </c>
    </row>
    <row r="482" spans="1:8" ht="26.4">
      <c r="A482" s="753" t="s">
        <v>83</v>
      </c>
      <c r="B482" s="753" t="s">
        <v>280</v>
      </c>
      <c r="C482" s="753" t="s">
        <v>188</v>
      </c>
      <c r="D482" s="753" t="s">
        <v>1018</v>
      </c>
      <c r="E482" s="753" t="s">
        <v>1796</v>
      </c>
      <c r="F482" s="753"/>
      <c r="G482" s="757" t="s">
        <v>1797</v>
      </c>
      <c r="H482" s="751">
        <v>757417000</v>
      </c>
    </row>
    <row r="483" spans="1:8">
      <c r="A483" s="753" t="s">
        <v>83</v>
      </c>
      <c r="B483" s="753" t="s">
        <v>280</v>
      </c>
      <c r="C483" s="753" t="s">
        <v>188</v>
      </c>
      <c r="D483" s="753" t="s">
        <v>1018</v>
      </c>
      <c r="E483" s="753" t="s">
        <v>1796</v>
      </c>
      <c r="F483" s="753" t="s">
        <v>1825</v>
      </c>
      <c r="G483" s="757" t="s">
        <v>1794</v>
      </c>
      <c r="H483" s="751">
        <v>19240000</v>
      </c>
    </row>
    <row r="484" spans="1:8">
      <c r="A484" s="753" t="s">
        <v>83</v>
      </c>
      <c r="B484" s="753" t="s">
        <v>280</v>
      </c>
      <c r="C484" s="753" t="s">
        <v>188</v>
      </c>
      <c r="D484" s="753" t="s">
        <v>1018</v>
      </c>
      <c r="E484" s="753" t="s">
        <v>1796</v>
      </c>
      <c r="F484" s="753" t="s">
        <v>1798</v>
      </c>
      <c r="G484" s="757" t="s">
        <v>1793</v>
      </c>
      <c r="H484" s="751">
        <v>74700000</v>
      </c>
    </row>
    <row r="485" spans="1:8">
      <c r="A485" s="753" t="s">
        <v>83</v>
      </c>
      <c r="B485" s="753" t="s">
        <v>280</v>
      </c>
      <c r="C485" s="753" t="s">
        <v>188</v>
      </c>
      <c r="D485" s="753" t="s">
        <v>1018</v>
      </c>
      <c r="E485" s="753" t="s">
        <v>1796</v>
      </c>
      <c r="F485" s="753" t="s">
        <v>1833</v>
      </c>
      <c r="G485" s="757" t="s">
        <v>1834</v>
      </c>
      <c r="H485" s="751">
        <v>663477000</v>
      </c>
    </row>
    <row r="486" spans="1:8" ht="26.4">
      <c r="A486" s="753" t="s">
        <v>83</v>
      </c>
      <c r="B486" s="753" t="s">
        <v>280</v>
      </c>
      <c r="C486" s="753" t="s">
        <v>188</v>
      </c>
      <c r="D486" s="753" t="s">
        <v>1018</v>
      </c>
      <c r="E486" s="753" t="s">
        <v>130</v>
      </c>
      <c r="F486" s="753"/>
      <c r="G486" s="757" t="s">
        <v>131</v>
      </c>
      <c r="H486" s="751">
        <v>4658645427</v>
      </c>
    </row>
    <row r="487" spans="1:8">
      <c r="A487" s="753" t="s">
        <v>83</v>
      </c>
      <c r="B487" s="753" t="s">
        <v>280</v>
      </c>
      <c r="C487" s="753" t="s">
        <v>188</v>
      </c>
      <c r="D487" s="753" t="s">
        <v>1018</v>
      </c>
      <c r="E487" s="753" t="s">
        <v>130</v>
      </c>
      <c r="F487" s="753" t="s">
        <v>585</v>
      </c>
      <c r="G487" s="757" t="s">
        <v>1799</v>
      </c>
      <c r="H487" s="751">
        <v>2333168749</v>
      </c>
    </row>
    <row r="488" spans="1:8">
      <c r="A488" s="753" t="s">
        <v>83</v>
      </c>
      <c r="B488" s="753" t="s">
        <v>280</v>
      </c>
      <c r="C488" s="753" t="s">
        <v>188</v>
      </c>
      <c r="D488" s="753" t="s">
        <v>1018</v>
      </c>
      <c r="E488" s="753" t="s">
        <v>130</v>
      </c>
      <c r="F488" s="753" t="s">
        <v>14</v>
      </c>
      <c r="G488" s="757" t="s">
        <v>1800</v>
      </c>
      <c r="H488" s="751">
        <v>1114101878</v>
      </c>
    </row>
    <row r="489" spans="1:8">
      <c r="A489" s="753" t="s">
        <v>83</v>
      </c>
      <c r="B489" s="753" t="s">
        <v>280</v>
      </c>
      <c r="C489" s="753" t="s">
        <v>188</v>
      </c>
      <c r="D489" s="753" t="s">
        <v>1018</v>
      </c>
      <c r="E489" s="753" t="s">
        <v>130</v>
      </c>
      <c r="F489" s="753" t="s">
        <v>132</v>
      </c>
      <c r="G489" s="757" t="s">
        <v>135</v>
      </c>
      <c r="H489" s="751">
        <v>1211374800</v>
      </c>
    </row>
    <row r="490" spans="1:8">
      <c r="A490" s="753" t="s">
        <v>83</v>
      </c>
      <c r="B490" s="753" t="s">
        <v>280</v>
      </c>
      <c r="C490" s="753" t="s">
        <v>188</v>
      </c>
      <c r="D490" s="753" t="s">
        <v>1018</v>
      </c>
      <c r="E490" s="753" t="s">
        <v>1801</v>
      </c>
      <c r="F490" s="753"/>
      <c r="G490" s="757" t="s">
        <v>1802</v>
      </c>
      <c r="H490" s="751">
        <v>1750000</v>
      </c>
    </row>
    <row r="491" spans="1:8">
      <c r="A491" s="753" t="s">
        <v>83</v>
      </c>
      <c r="B491" s="753" t="s">
        <v>280</v>
      </c>
      <c r="C491" s="753" t="s">
        <v>188</v>
      </c>
      <c r="D491" s="753" t="s">
        <v>1018</v>
      </c>
      <c r="E491" s="753" t="s">
        <v>1801</v>
      </c>
      <c r="F491" s="753" t="s">
        <v>1803</v>
      </c>
      <c r="G491" s="757" t="s">
        <v>1804</v>
      </c>
      <c r="H491" s="751">
        <v>1750000</v>
      </c>
    </row>
    <row r="492" spans="1:8">
      <c r="A492" s="753" t="s">
        <v>83</v>
      </c>
      <c r="B492" s="753" t="s">
        <v>280</v>
      </c>
      <c r="C492" s="753" t="s">
        <v>188</v>
      </c>
      <c r="D492" s="753" t="s">
        <v>1018</v>
      </c>
      <c r="E492" s="753" t="s">
        <v>31</v>
      </c>
      <c r="F492" s="753"/>
      <c r="G492" s="757" t="s">
        <v>32</v>
      </c>
      <c r="H492" s="751">
        <v>156900000</v>
      </c>
    </row>
    <row r="493" spans="1:8">
      <c r="A493" s="753" t="s">
        <v>83</v>
      </c>
      <c r="B493" s="753" t="s">
        <v>280</v>
      </c>
      <c r="C493" s="753" t="s">
        <v>188</v>
      </c>
      <c r="D493" s="753" t="s">
        <v>1018</v>
      </c>
      <c r="E493" s="753" t="s">
        <v>31</v>
      </c>
      <c r="F493" s="753" t="s">
        <v>653</v>
      </c>
      <c r="G493" s="757" t="s">
        <v>865</v>
      </c>
      <c r="H493" s="751">
        <v>156900000</v>
      </c>
    </row>
    <row r="494" spans="1:8">
      <c r="A494" s="753" t="s">
        <v>83</v>
      </c>
      <c r="B494" s="753" t="s">
        <v>280</v>
      </c>
      <c r="C494" s="753" t="s">
        <v>188</v>
      </c>
      <c r="D494" s="753" t="s">
        <v>1018</v>
      </c>
      <c r="E494" s="753" t="s">
        <v>967</v>
      </c>
      <c r="F494" s="753"/>
      <c r="G494" s="757" t="s">
        <v>968</v>
      </c>
      <c r="H494" s="751">
        <v>1331600000</v>
      </c>
    </row>
    <row r="495" spans="1:8">
      <c r="A495" s="753" t="s">
        <v>83</v>
      </c>
      <c r="B495" s="753" t="s">
        <v>280</v>
      </c>
      <c r="C495" s="753" t="s">
        <v>188</v>
      </c>
      <c r="D495" s="753" t="s">
        <v>1018</v>
      </c>
      <c r="E495" s="753" t="s">
        <v>967</v>
      </c>
      <c r="F495" s="753" t="s">
        <v>966</v>
      </c>
      <c r="G495" s="757" t="s">
        <v>965</v>
      </c>
      <c r="H495" s="751">
        <v>1331600000</v>
      </c>
    </row>
    <row r="496" spans="1:8">
      <c r="A496" s="753" t="s">
        <v>83</v>
      </c>
      <c r="B496" s="753" t="s">
        <v>280</v>
      </c>
      <c r="C496" s="753" t="s">
        <v>188</v>
      </c>
      <c r="D496" s="753" t="s">
        <v>1018</v>
      </c>
      <c r="E496" s="753" t="s">
        <v>134</v>
      </c>
      <c r="F496" s="753"/>
      <c r="G496" s="757" t="s">
        <v>135</v>
      </c>
      <c r="H496" s="751">
        <v>8780247890</v>
      </c>
    </row>
    <row r="497" spans="1:8">
      <c r="A497" s="753" t="s">
        <v>83</v>
      </c>
      <c r="B497" s="753" t="s">
        <v>280</v>
      </c>
      <c r="C497" s="753" t="s">
        <v>188</v>
      </c>
      <c r="D497" s="753" t="s">
        <v>1018</v>
      </c>
      <c r="E497" s="753" t="s">
        <v>134</v>
      </c>
      <c r="F497" s="753" t="s">
        <v>9</v>
      </c>
      <c r="G497" s="757" t="s">
        <v>1805</v>
      </c>
      <c r="H497" s="751">
        <v>14351000</v>
      </c>
    </row>
    <row r="498" spans="1:8">
      <c r="A498" s="753" t="s">
        <v>83</v>
      </c>
      <c r="B498" s="753" t="s">
        <v>280</v>
      </c>
      <c r="C498" s="753" t="s">
        <v>188</v>
      </c>
      <c r="D498" s="753" t="s">
        <v>1018</v>
      </c>
      <c r="E498" s="753" t="s">
        <v>134</v>
      </c>
      <c r="F498" s="753" t="s">
        <v>137</v>
      </c>
      <c r="G498" s="757" t="s">
        <v>138</v>
      </c>
      <c r="H498" s="751">
        <v>248565750</v>
      </c>
    </row>
    <row r="499" spans="1:8">
      <c r="A499" s="753" t="s">
        <v>83</v>
      </c>
      <c r="B499" s="753" t="s">
        <v>280</v>
      </c>
      <c r="C499" s="753" t="s">
        <v>188</v>
      </c>
      <c r="D499" s="753" t="s">
        <v>1018</v>
      </c>
      <c r="E499" s="753" t="s">
        <v>134</v>
      </c>
      <c r="F499" s="753" t="s">
        <v>139</v>
      </c>
      <c r="G499" s="757" t="s">
        <v>140</v>
      </c>
      <c r="H499" s="751">
        <v>8517331140</v>
      </c>
    </row>
    <row r="500" spans="1:8" ht="39.6">
      <c r="A500" s="753" t="s">
        <v>83</v>
      </c>
      <c r="B500" s="753" t="s">
        <v>280</v>
      </c>
      <c r="C500" s="753" t="s">
        <v>188</v>
      </c>
      <c r="D500" s="753" t="s">
        <v>1018</v>
      </c>
      <c r="E500" s="753" t="s">
        <v>419</v>
      </c>
      <c r="F500" s="753"/>
      <c r="G500" s="757" t="s">
        <v>1807</v>
      </c>
      <c r="H500" s="751">
        <v>350000</v>
      </c>
    </row>
    <row r="501" spans="1:8" ht="52.8">
      <c r="A501" s="753" t="s">
        <v>83</v>
      </c>
      <c r="B501" s="753" t="s">
        <v>280</v>
      </c>
      <c r="C501" s="753" t="s">
        <v>188</v>
      </c>
      <c r="D501" s="753" t="s">
        <v>1018</v>
      </c>
      <c r="E501" s="753" t="s">
        <v>419</v>
      </c>
      <c r="F501" s="753" t="s">
        <v>420</v>
      </c>
      <c r="G501" s="757" t="s">
        <v>2714</v>
      </c>
      <c r="H501" s="751">
        <v>350000</v>
      </c>
    </row>
    <row r="502" spans="1:8">
      <c r="A502" s="753" t="s">
        <v>83</v>
      </c>
      <c r="B502" s="753" t="s">
        <v>280</v>
      </c>
      <c r="C502" s="753" t="s">
        <v>188</v>
      </c>
      <c r="D502" s="753" t="s">
        <v>1018</v>
      </c>
      <c r="E502" s="753" t="s">
        <v>404</v>
      </c>
      <c r="F502" s="753"/>
      <c r="G502" s="757" t="s">
        <v>1808</v>
      </c>
      <c r="H502" s="751">
        <v>7990000</v>
      </c>
    </row>
    <row r="503" spans="1:8">
      <c r="A503" s="753" t="s">
        <v>83</v>
      </c>
      <c r="B503" s="753" t="s">
        <v>280</v>
      </c>
      <c r="C503" s="753" t="s">
        <v>188</v>
      </c>
      <c r="D503" s="753" t="s">
        <v>1018</v>
      </c>
      <c r="E503" s="753" t="s">
        <v>404</v>
      </c>
      <c r="F503" s="753" t="s">
        <v>1809</v>
      </c>
      <c r="G503" s="757" t="s">
        <v>26</v>
      </c>
      <c r="H503" s="751">
        <v>7990000</v>
      </c>
    </row>
    <row r="504" spans="1:8">
      <c r="A504" s="753" t="s">
        <v>83</v>
      </c>
      <c r="B504" s="753" t="s">
        <v>280</v>
      </c>
      <c r="C504" s="753" t="s">
        <v>188</v>
      </c>
      <c r="D504" s="753" t="s">
        <v>1018</v>
      </c>
      <c r="E504" s="753" t="s">
        <v>424</v>
      </c>
      <c r="F504" s="753"/>
      <c r="G504" s="757" t="s">
        <v>425</v>
      </c>
      <c r="H504" s="751">
        <v>297386000</v>
      </c>
    </row>
    <row r="505" spans="1:8" ht="26.4">
      <c r="A505" s="753" t="s">
        <v>83</v>
      </c>
      <c r="B505" s="753" t="s">
        <v>280</v>
      </c>
      <c r="C505" s="753" t="s">
        <v>188</v>
      </c>
      <c r="D505" s="753" t="s">
        <v>1018</v>
      </c>
      <c r="E505" s="753" t="s">
        <v>424</v>
      </c>
      <c r="F505" s="753" t="s">
        <v>253</v>
      </c>
      <c r="G505" s="757" t="s">
        <v>1873</v>
      </c>
      <c r="H505" s="751">
        <v>297386000</v>
      </c>
    </row>
    <row r="506" spans="1:8">
      <c r="A506" s="753" t="s">
        <v>83</v>
      </c>
      <c r="B506" s="753" t="s">
        <v>280</v>
      </c>
      <c r="C506" s="753" t="s">
        <v>188</v>
      </c>
      <c r="D506" s="753" t="s">
        <v>1018</v>
      </c>
      <c r="E506" s="753" t="s">
        <v>178</v>
      </c>
      <c r="F506" s="753"/>
      <c r="G506" s="757" t="s">
        <v>179</v>
      </c>
      <c r="H506" s="751">
        <v>1112870000</v>
      </c>
    </row>
    <row r="507" spans="1:8" ht="26.4">
      <c r="A507" s="753" t="s">
        <v>83</v>
      </c>
      <c r="B507" s="753" t="s">
        <v>280</v>
      </c>
      <c r="C507" s="753" t="s">
        <v>188</v>
      </c>
      <c r="D507" s="753" t="s">
        <v>1018</v>
      </c>
      <c r="E507" s="753" t="s">
        <v>178</v>
      </c>
      <c r="F507" s="753" t="s">
        <v>180</v>
      </c>
      <c r="G507" s="757" t="s">
        <v>1810</v>
      </c>
      <c r="H507" s="751">
        <v>1112870000</v>
      </c>
    </row>
    <row r="508" spans="1:8">
      <c r="A508" s="753" t="s">
        <v>83</v>
      </c>
      <c r="B508" s="753" t="s">
        <v>280</v>
      </c>
      <c r="C508" s="753" t="s">
        <v>188</v>
      </c>
      <c r="D508" s="753" t="s">
        <v>1018</v>
      </c>
      <c r="E508" s="753" t="s">
        <v>19</v>
      </c>
      <c r="F508" s="753"/>
      <c r="G508" s="757" t="s">
        <v>133</v>
      </c>
      <c r="H508" s="751">
        <v>80130000</v>
      </c>
    </row>
    <row r="509" spans="1:8">
      <c r="A509" s="753" t="s">
        <v>83</v>
      </c>
      <c r="B509" s="753" t="s">
        <v>280</v>
      </c>
      <c r="C509" s="753" t="s">
        <v>188</v>
      </c>
      <c r="D509" s="753" t="s">
        <v>1018</v>
      </c>
      <c r="E509" s="753" t="s">
        <v>19</v>
      </c>
      <c r="F509" s="753" t="s">
        <v>22</v>
      </c>
      <c r="G509" s="757" t="s">
        <v>23</v>
      </c>
      <c r="H509" s="751">
        <v>80130000</v>
      </c>
    </row>
    <row r="510" spans="1:8">
      <c r="A510" s="753" t="s">
        <v>83</v>
      </c>
      <c r="B510" s="753" t="s">
        <v>280</v>
      </c>
      <c r="C510" s="753" t="s">
        <v>188</v>
      </c>
      <c r="D510" s="753" t="s">
        <v>415</v>
      </c>
      <c r="E510" s="753"/>
      <c r="F510" s="753"/>
      <c r="G510" s="757" t="s">
        <v>1865</v>
      </c>
      <c r="H510" s="751">
        <v>32889236234</v>
      </c>
    </row>
    <row r="511" spans="1:8">
      <c r="A511" s="753" t="s">
        <v>83</v>
      </c>
      <c r="B511" s="753" t="s">
        <v>280</v>
      </c>
      <c r="C511" s="753" t="s">
        <v>188</v>
      </c>
      <c r="D511" s="753" t="s">
        <v>415</v>
      </c>
      <c r="E511" s="753" t="s">
        <v>92</v>
      </c>
      <c r="F511" s="753"/>
      <c r="G511" s="757" t="s">
        <v>93</v>
      </c>
      <c r="H511" s="751">
        <v>1926534250</v>
      </c>
    </row>
    <row r="512" spans="1:8">
      <c r="A512" s="753" t="s">
        <v>83</v>
      </c>
      <c r="B512" s="753" t="s">
        <v>280</v>
      </c>
      <c r="C512" s="753" t="s">
        <v>188</v>
      </c>
      <c r="D512" s="753" t="s">
        <v>415</v>
      </c>
      <c r="E512" s="753" t="s">
        <v>92</v>
      </c>
      <c r="F512" s="753" t="s">
        <v>94</v>
      </c>
      <c r="G512" s="757" t="s">
        <v>1768</v>
      </c>
      <c r="H512" s="751">
        <v>1586344086</v>
      </c>
    </row>
    <row r="513" spans="1:8">
      <c r="A513" s="753" t="s">
        <v>83</v>
      </c>
      <c r="B513" s="753" t="s">
        <v>280</v>
      </c>
      <c r="C513" s="753" t="s">
        <v>188</v>
      </c>
      <c r="D513" s="753" t="s">
        <v>415</v>
      </c>
      <c r="E513" s="753" t="s">
        <v>92</v>
      </c>
      <c r="F513" s="753" t="s">
        <v>95</v>
      </c>
      <c r="G513" s="757" t="s">
        <v>1769</v>
      </c>
      <c r="H513" s="751">
        <v>340190164</v>
      </c>
    </row>
    <row r="514" spans="1:8">
      <c r="A514" s="753" t="s">
        <v>83</v>
      </c>
      <c r="B514" s="753" t="s">
        <v>280</v>
      </c>
      <c r="C514" s="753" t="s">
        <v>188</v>
      </c>
      <c r="D514" s="753" t="s">
        <v>415</v>
      </c>
      <c r="E514" s="753" t="s">
        <v>96</v>
      </c>
      <c r="F514" s="753"/>
      <c r="G514" s="757" t="s">
        <v>97</v>
      </c>
      <c r="H514" s="751">
        <v>1762508474</v>
      </c>
    </row>
    <row r="515" spans="1:8">
      <c r="A515" s="753" t="s">
        <v>83</v>
      </c>
      <c r="B515" s="753" t="s">
        <v>280</v>
      </c>
      <c r="C515" s="753" t="s">
        <v>188</v>
      </c>
      <c r="D515" s="753" t="s">
        <v>415</v>
      </c>
      <c r="E515" s="753" t="s">
        <v>96</v>
      </c>
      <c r="F515" s="753" t="s">
        <v>151</v>
      </c>
      <c r="G515" s="757" t="s">
        <v>152</v>
      </c>
      <c r="H515" s="751">
        <v>104719915</v>
      </c>
    </row>
    <row r="516" spans="1:8">
      <c r="A516" s="753" t="s">
        <v>83</v>
      </c>
      <c r="B516" s="753" t="s">
        <v>280</v>
      </c>
      <c r="C516" s="753" t="s">
        <v>188</v>
      </c>
      <c r="D516" s="753" t="s">
        <v>415</v>
      </c>
      <c r="E516" s="753" t="s">
        <v>96</v>
      </c>
      <c r="F516" s="753" t="s">
        <v>440</v>
      </c>
      <c r="G516" s="757" t="s">
        <v>441</v>
      </c>
      <c r="H516" s="751">
        <v>77852500</v>
      </c>
    </row>
    <row r="517" spans="1:8">
      <c r="A517" s="753" t="s">
        <v>83</v>
      </c>
      <c r="B517" s="753" t="s">
        <v>280</v>
      </c>
      <c r="C517" s="753" t="s">
        <v>188</v>
      </c>
      <c r="D517" s="753" t="s">
        <v>415</v>
      </c>
      <c r="E517" s="753" t="s">
        <v>96</v>
      </c>
      <c r="F517" s="753" t="s">
        <v>434</v>
      </c>
      <c r="G517" s="757" t="s">
        <v>435</v>
      </c>
      <c r="H517" s="751">
        <v>903096865</v>
      </c>
    </row>
    <row r="518" spans="1:8">
      <c r="A518" s="753" t="s">
        <v>83</v>
      </c>
      <c r="B518" s="753" t="s">
        <v>280</v>
      </c>
      <c r="C518" s="753" t="s">
        <v>188</v>
      </c>
      <c r="D518" s="753" t="s">
        <v>415</v>
      </c>
      <c r="E518" s="753" t="s">
        <v>96</v>
      </c>
      <c r="F518" s="753" t="s">
        <v>864</v>
      </c>
      <c r="G518" s="757" t="s">
        <v>1770</v>
      </c>
      <c r="H518" s="751">
        <v>32207084</v>
      </c>
    </row>
    <row r="519" spans="1:8">
      <c r="A519" s="753" t="s">
        <v>83</v>
      </c>
      <c r="B519" s="753" t="s">
        <v>280</v>
      </c>
      <c r="C519" s="753" t="s">
        <v>188</v>
      </c>
      <c r="D519" s="753" t="s">
        <v>415</v>
      </c>
      <c r="E519" s="753" t="s">
        <v>96</v>
      </c>
      <c r="F519" s="753" t="s">
        <v>436</v>
      </c>
      <c r="G519" s="757" t="s">
        <v>437</v>
      </c>
      <c r="H519" s="751">
        <v>298000</v>
      </c>
    </row>
    <row r="520" spans="1:8" ht="26.4">
      <c r="A520" s="753" t="s">
        <v>83</v>
      </c>
      <c r="B520" s="753" t="s">
        <v>280</v>
      </c>
      <c r="C520" s="753" t="s">
        <v>188</v>
      </c>
      <c r="D520" s="753" t="s">
        <v>415</v>
      </c>
      <c r="E520" s="753" t="s">
        <v>96</v>
      </c>
      <c r="F520" s="753" t="s">
        <v>98</v>
      </c>
      <c r="G520" s="757" t="s">
        <v>99</v>
      </c>
      <c r="H520" s="751">
        <v>9238000</v>
      </c>
    </row>
    <row r="521" spans="1:8" ht="26.4">
      <c r="A521" s="753" t="s">
        <v>83</v>
      </c>
      <c r="B521" s="753" t="s">
        <v>280</v>
      </c>
      <c r="C521" s="753" t="s">
        <v>188</v>
      </c>
      <c r="D521" s="753" t="s">
        <v>415</v>
      </c>
      <c r="E521" s="753" t="s">
        <v>96</v>
      </c>
      <c r="F521" s="753" t="s">
        <v>442</v>
      </c>
      <c r="G521" s="757" t="s">
        <v>1772</v>
      </c>
      <c r="H521" s="751">
        <v>10470230</v>
      </c>
    </row>
    <row r="522" spans="1:8" ht="26.4">
      <c r="A522" s="753" t="s">
        <v>83</v>
      </c>
      <c r="B522" s="753" t="s">
        <v>280</v>
      </c>
      <c r="C522" s="753" t="s">
        <v>188</v>
      </c>
      <c r="D522" s="753" t="s">
        <v>415</v>
      </c>
      <c r="E522" s="753" t="s">
        <v>96</v>
      </c>
      <c r="F522" s="753" t="s">
        <v>332</v>
      </c>
      <c r="G522" s="757" t="s">
        <v>1874</v>
      </c>
      <c r="H522" s="751">
        <v>62282000</v>
      </c>
    </row>
    <row r="523" spans="1:8">
      <c r="A523" s="753" t="s">
        <v>83</v>
      </c>
      <c r="B523" s="753" t="s">
        <v>280</v>
      </c>
      <c r="C523" s="753" t="s">
        <v>188</v>
      </c>
      <c r="D523" s="753" t="s">
        <v>415</v>
      </c>
      <c r="E523" s="753" t="s">
        <v>96</v>
      </c>
      <c r="F523" s="753" t="s">
        <v>154</v>
      </c>
      <c r="G523" s="757" t="s">
        <v>1773</v>
      </c>
      <c r="H523" s="751">
        <v>562343880</v>
      </c>
    </row>
    <row r="524" spans="1:8">
      <c r="A524" s="753" t="s">
        <v>83</v>
      </c>
      <c r="B524" s="753" t="s">
        <v>280</v>
      </c>
      <c r="C524" s="753" t="s">
        <v>188</v>
      </c>
      <c r="D524" s="753" t="s">
        <v>415</v>
      </c>
      <c r="E524" s="753" t="s">
        <v>426</v>
      </c>
      <c r="F524" s="753"/>
      <c r="G524" s="757" t="s">
        <v>427</v>
      </c>
      <c r="H524" s="751">
        <v>22420000</v>
      </c>
    </row>
    <row r="525" spans="1:8">
      <c r="A525" s="753" t="s">
        <v>83</v>
      </c>
      <c r="B525" s="753" t="s">
        <v>280</v>
      </c>
      <c r="C525" s="753" t="s">
        <v>188</v>
      </c>
      <c r="D525" s="753" t="s">
        <v>415</v>
      </c>
      <c r="E525" s="753" t="s">
        <v>426</v>
      </c>
      <c r="F525" s="753" t="s">
        <v>429</v>
      </c>
      <c r="G525" s="757" t="s">
        <v>1775</v>
      </c>
      <c r="H525" s="751">
        <v>22420000</v>
      </c>
    </row>
    <row r="526" spans="1:8">
      <c r="A526" s="753" t="s">
        <v>83</v>
      </c>
      <c r="B526" s="753" t="s">
        <v>280</v>
      </c>
      <c r="C526" s="753" t="s">
        <v>188</v>
      </c>
      <c r="D526" s="753" t="s">
        <v>415</v>
      </c>
      <c r="E526" s="753" t="s">
        <v>100</v>
      </c>
      <c r="F526" s="753"/>
      <c r="G526" s="757" t="s">
        <v>101</v>
      </c>
      <c r="H526" s="751">
        <v>381200000</v>
      </c>
    </row>
    <row r="527" spans="1:8">
      <c r="A527" s="753" t="s">
        <v>83</v>
      </c>
      <c r="B527" s="753" t="s">
        <v>280</v>
      </c>
      <c r="C527" s="753" t="s">
        <v>188</v>
      </c>
      <c r="D527" s="753" t="s">
        <v>415</v>
      </c>
      <c r="E527" s="753" t="s">
        <v>100</v>
      </c>
      <c r="F527" s="753" t="s">
        <v>337</v>
      </c>
      <c r="G527" s="757" t="s">
        <v>338</v>
      </c>
      <c r="H527" s="751">
        <v>47500000</v>
      </c>
    </row>
    <row r="528" spans="1:8">
      <c r="A528" s="753" t="s">
        <v>83</v>
      </c>
      <c r="B528" s="753" t="s">
        <v>280</v>
      </c>
      <c r="C528" s="753" t="s">
        <v>188</v>
      </c>
      <c r="D528" s="753" t="s">
        <v>415</v>
      </c>
      <c r="E528" s="753" t="s">
        <v>100</v>
      </c>
      <c r="F528" s="753" t="s">
        <v>443</v>
      </c>
      <c r="G528" s="757" t="s">
        <v>135</v>
      </c>
      <c r="H528" s="751">
        <v>333700000</v>
      </c>
    </row>
    <row r="529" spans="1:8">
      <c r="A529" s="753" t="s">
        <v>83</v>
      </c>
      <c r="B529" s="753" t="s">
        <v>280</v>
      </c>
      <c r="C529" s="753" t="s">
        <v>188</v>
      </c>
      <c r="D529" s="753" t="s">
        <v>415</v>
      </c>
      <c r="E529" s="753" t="s">
        <v>102</v>
      </c>
      <c r="F529" s="753"/>
      <c r="G529" s="757" t="s">
        <v>369</v>
      </c>
      <c r="H529" s="751">
        <v>470380126</v>
      </c>
    </row>
    <row r="530" spans="1:8">
      <c r="A530" s="753" t="s">
        <v>83</v>
      </c>
      <c r="B530" s="753" t="s">
        <v>280</v>
      </c>
      <c r="C530" s="753" t="s">
        <v>188</v>
      </c>
      <c r="D530" s="753" t="s">
        <v>415</v>
      </c>
      <c r="E530" s="753" t="s">
        <v>102</v>
      </c>
      <c r="F530" s="753" t="s">
        <v>103</v>
      </c>
      <c r="G530" s="757" t="s">
        <v>104</v>
      </c>
      <c r="H530" s="751">
        <v>355087565</v>
      </c>
    </row>
    <row r="531" spans="1:8">
      <c r="A531" s="753" t="s">
        <v>83</v>
      </c>
      <c r="B531" s="753" t="s">
        <v>280</v>
      </c>
      <c r="C531" s="753" t="s">
        <v>188</v>
      </c>
      <c r="D531" s="753" t="s">
        <v>415</v>
      </c>
      <c r="E531" s="753" t="s">
        <v>102</v>
      </c>
      <c r="F531" s="753" t="s">
        <v>105</v>
      </c>
      <c r="G531" s="757" t="s">
        <v>106</v>
      </c>
      <c r="H531" s="751">
        <v>60930706</v>
      </c>
    </row>
    <row r="532" spans="1:8">
      <c r="A532" s="753" t="s">
        <v>83</v>
      </c>
      <c r="B532" s="753" t="s">
        <v>280</v>
      </c>
      <c r="C532" s="753" t="s">
        <v>188</v>
      </c>
      <c r="D532" s="753" t="s">
        <v>415</v>
      </c>
      <c r="E532" s="753" t="s">
        <v>102</v>
      </c>
      <c r="F532" s="753" t="s">
        <v>107</v>
      </c>
      <c r="G532" s="757" t="s">
        <v>108</v>
      </c>
      <c r="H532" s="751">
        <v>34924615</v>
      </c>
    </row>
    <row r="533" spans="1:8">
      <c r="A533" s="753" t="s">
        <v>83</v>
      </c>
      <c r="B533" s="753" t="s">
        <v>280</v>
      </c>
      <c r="C533" s="753" t="s">
        <v>188</v>
      </c>
      <c r="D533" s="753" t="s">
        <v>415</v>
      </c>
      <c r="E533" s="753" t="s">
        <v>102</v>
      </c>
      <c r="F533" s="753" t="s">
        <v>0</v>
      </c>
      <c r="G533" s="757" t="s">
        <v>1</v>
      </c>
      <c r="H533" s="751">
        <v>19437240</v>
      </c>
    </row>
    <row r="534" spans="1:8">
      <c r="A534" s="753" t="s">
        <v>83</v>
      </c>
      <c r="B534" s="753" t="s">
        <v>280</v>
      </c>
      <c r="C534" s="753" t="s">
        <v>188</v>
      </c>
      <c r="D534" s="753" t="s">
        <v>415</v>
      </c>
      <c r="E534" s="753" t="s">
        <v>112</v>
      </c>
      <c r="F534" s="753"/>
      <c r="G534" s="757" t="s">
        <v>113</v>
      </c>
      <c r="H534" s="751">
        <v>97258628</v>
      </c>
    </row>
    <row r="535" spans="1:8">
      <c r="A535" s="753" t="s">
        <v>83</v>
      </c>
      <c r="B535" s="753" t="s">
        <v>280</v>
      </c>
      <c r="C535" s="753" t="s">
        <v>188</v>
      </c>
      <c r="D535" s="753" t="s">
        <v>415</v>
      </c>
      <c r="E535" s="753" t="s">
        <v>112</v>
      </c>
      <c r="F535" s="753" t="s">
        <v>155</v>
      </c>
      <c r="G535" s="757" t="s">
        <v>1777</v>
      </c>
      <c r="H535" s="751">
        <v>44591088</v>
      </c>
    </row>
    <row r="536" spans="1:8">
      <c r="A536" s="753" t="s">
        <v>83</v>
      </c>
      <c r="B536" s="753" t="s">
        <v>280</v>
      </c>
      <c r="C536" s="753" t="s">
        <v>188</v>
      </c>
      <c r="D536" s="753" t="s">
        <v>415</v>
      </c>
      <c r="E536" s="753" t="s">
        <v>112</v>
      </c>
      <c r="F536" s="753" t="s">
        <v>114</v>
      </c>
      <c r="G536" s="757" t="s">
        <v>1778</v>
      </c>
      <c r="H536" s="751">
        <v>3316590</v>
      </c>
    </row>
    <row r="537" spans="1:8">
      <c r="A537" s="753" t="s">
        <v>83</v>
      </c>
      <c r="B537" s="753" t="s">
        <v>280</v>
      </c>
      <c r="C537" s="753" t="s">
        <v>188</v>
      </c>
      <c r="D537" s="753" t="s">
        <v>415</v>
      </c>
      <c r="E537" s="753" t="s">
        <v>112</v>
      </c>
      <c r="F537" s="753" t="s">
        <v>156</v>
      </c>
      <c r="G537" s="757" t="s">
        <v>1779</v>
      </c>
      <c r="H537" s="751">
        <v>45468950</v>
      </c>
    </row>
    <row r="538" spans="1:8">
      <c r="A538" s="753" t="s">
        <v>83</v>
      </c>
      <c r="B538" s="753" t="s">
        <v>280</v>
      </c>
      <c r="C538" s="753" t="s">
        <v>188</v>
      </c>
      <c r="D538" s="753" t="s">
        <v>415</v>
      </c>
      <c r="E538" s="753" t="s">
        <v>112</v>
      </c>
      <c r="F538" s="753" t="s">
        <v>146</v>
      </c>
      <c r="G538" s="757" t="s">
        <v>1780</v>
      </c>
      <c r="H538" s="751">
        <v>2302000</v>
      </c>
    </row>
    <row r="539" spans="1:8">
      <c r="A539" s="753" t="s">
        <v>83</v>
      </c>
      <c r="B539" s="753" t="s">
        <v>280</v>
      </c>
      <c r="C539" s="753" t="s">
        <v>188</v>
      </c>
      <c r="D539" s="753" t="s">
        <v>415</v>
      </c>
      <c r="E539" s="753" t="s">
        <v>112</v>
      </c>
      <c r="F539" s="753" t="s">
        <v>157</v>
      </c>
      <c r="G539" s="757" t="s">
        <v>135</v>
      </c>
      <c r="H539" s="751">
        <v>1580000</v>
      </c>
    </row>
    <row r="540" spans="1:8">
      <c r="A540" s="753" t="s">
        <v>83</v>
      </c>
      <c r="B540" s="753" t="s">
        <v>280</v>
      </c>
      <c r="C540" s="753" t="s">
        <v>188</v>
      </c>
      <c r="D540" s="753" t="s">
        <v>415</v>
      </c>
      <c r="E540" s="753" t="s">
        <v>115</v>
      </c>
      <c r="F540" s="753"/>
      <c r="G540" s="757" t="s">
        <v>1781</v>
      </c>
      <c r="H540" s="751">
        <v>168975620</v>
      </c>
    </row>
    <row r="541" spans="1:8">
      <c r="A541" s="753" t="s">
        <v>83</v>
      </c>
      <c r="B541" s="753" t="s">
        <v>280</v>
      </c>
      <c r="C541" s="753" t="s">
        <v>188</v>
      </c>
      <c r="D541" s="753" t="s">
        <v>415</v>
      </c>
      <c r="E541" s="753" t="s">
        <v>115</v>
      </c>
      <c r="F541" s="753" t="s">
        <v>116</v>
      </c>
      <c r="G541" s="757" t="s">
        <v>117</v>
      </c>
      <c r="H541" s="751">
        <v>76950300</v>
      </c>
    </row>
    <row r="542" spans="1:8">
      <c r="A542" s="753" t="s">
        <v>83</v>
      </c>
      <c r="B542" s="753" t="s">
        <v>280</v>
      </c>
      <c r="C542" s="753" t="s">
        <v>188</v>
      </c>
      <c r="D542" s="753" t="s">
        <v>415</v>
      </c>
      <c r="E542" s="753" t="s">
        <v>115</v>
      </c>
      <c r="F542" s="753" t="s">
        <v>147</v>
      </c>
      <c r="G542" s="757" t="s">
        <v>148</v>
      </c>
      <c r="H542" s="751">
        <v>6920000</v>
      </c>
    </row>
    <row r="543" spans="1:8">
      <c r="A543" s="753" t="s">
        <v>83</v>
      </c>
      <c r="B543" s="753" t="s">
        <v>280</v>
      </c>
      <c r="C543" s="753" t="s">
        <v>188</v>
      </c>
      <c r="D543" s="753" t="s">
        <v>415</v>
      </c>
      <c r="E543" s="753" t="s">
        <v>115</v>
      </c>
      <c r="F543" s="753" t="s">
        <v>4</v>
      </c>
      <c r="G543" s="757" t="s">
        <v>1782</v>
      </c>
      <c r="H543" s="751">
        <v>13000000</v>
      </c>
    </row>
    <row r="544" spans="1:8">
      <c r="A544" s="753" t="s">
        <v>83</v>
      </c>
      <c r="B544" s="753" t="s">
        <v>280</v>
      </c>
      <c r="C544" s="753" t="s">
        <v>188</v>
      </c>
      <c r="D544" s="753" t="s">
        <v>415</v>
      </c>
      <c r="E544" s="753" t="s">
        <v>115</v>
      </c>
      <c r="F544" s="753" t="s">
        <v>118</v>
      </c>
      <c r="G544" s="757" t="s">
        <v>119</v>
      </c>
      <c r="H544" s="751">
        <v>72105320</v>
      </c>
    </row>
    <row r="545" spans="1:8">
      <c r="A545" s="753" t="s">
        <v>83</v>
      </c>
      <c r="B545" s="753" t="s">
        <v>280</v>
      </c>
      <c r="C545" s="753" t="s">
        <v>188</v>
      </c>
      <c r="D545" s="753" t="s">
        <v>415</v>
      </c>
      <c r="E545" s="753" t="s">
        <v>120</v>
      </c>
      <c r="F545" s="753"/>
      <c r="G545" s="757" t="s">
        <v>121</v>
      </c>
      <c r="H545" s="751">
        <v>35068140</v>
      </c>
    </row>
    <row r="546" spans="1:8" ht="39.6">
      <c r="A546" s="753" t="s">
        <v>83</v>
      </c>
      <c r="B546" s="753" t="s">
        <v>280</v>
      </c>
      <c r="C546" s="753" t="s">
        <v>188</v>
      </c>
      <c r="D546" s="753" t="s">
        <v>415</v>
      </c>
      <c r="E546" s="753" t="s">
        <v>120</v>
      </c>
      <c r="F546" s="753" t="s">
        <v>122</v>
      </c>
      <c r="G546" s="757" t="s">
        <v>1783</v>
      </c>
      <c r="H546" s="751">
        <v>6370155</v>
      </c>
    </row>
    <row r="547" spans="1:8">
      <c r="A547" s="753" t="s">
        <v>83</v>
      </c>
      <c r="B547" s="753" t="s">
        <v>280</v>
      </c>
      <c r="C547" s="753" t="s">
        <v>188</v>
      </c>
      <c r="D547" s="753" t="s">
        <v>415</v>
      </c>
      <c r="E547" s="753" t="s">
        <v>120</v>
      </c>
      <c r="F547" s="753" t="s">
        <v>123</v>
      </c>
      <c r="G547" s="757" t="s">
        <v>124</v>
      </c>
      <c r="H547" s="751">
        <v>1718451</v>
      </c>
    </row>
    <row r="548" spans="1:8" ht="39.6">
      <c r="A548" s="753" t="s">
        <v>83</v>
      </c>
      <c r="B548" s="753" t="s">
        <v>280</v>
      </c>
      <c r="C548" s="753" t="s">
        <v>188</v>
      </c>
      <c r="D548" s="753" t="s">
        <v>415</v>
      </c>
      <c r="E548" s="753" t="s">
        <v>120</v>
      </c>
      <c r="F548" s="753" t="s">
        <v>994</v>
      </c>
      <c r="G548" s="757" t="s">
        <v>1824</v>
      </c>
      <c r="H548" s="751">
        <v>18598534</v>
      </c>
    </row>
    <row r="549" spans="1:8">
      <c r="A549" s="753" t="s">
        <v>83</v>
      </c>
      <c r="B549" s="753" t="s">
        <v>280</v>
      </c>
      <c r="C549" s="753" t="s">
        <v>188</v>
      </c>
      <c r="D549" s="753" t="s">
        <v>415</v>
      </c>
      <c r="E549" s="753" t="s">
        <v>120</v>
      </c>
      <c r="F549" s="753" t="s">
        <v>315</v>
      </c>
      <c r="G549" s="757" t="s">
        <v>1831</v>
      </c>
      <c r="H549" s="751">
        <v>600000</v>
      </c>
    </row>
    <row r="550" spans="1:8" ht="26.4">
      <c r="A550" s="753" t="s">
        <v>83</v>
      </c>
      <c r="B550" s="753" t="s">
        <v>280</v>
      </c>
      <c r="C550" s="753" t="s">
        <v>188</v>
      </c>
      <c r="D550" s="753" t="s">
        <v>415</v>
      </c>
      <c r="E550" s="753" t="s">
        <v>120</v>
      </c>
      <c r="F550" s="753" t="s">
        <v>1001</v>
      </c>
      <c r="G550" s="757" t="s">
        <v>1784</v>
      </c>
      <c r="H550" s="751">
        <v>1589000</v>
      </c>
    </row>
    <row r="551" spans="1:8">
      <c r="A551" s="753" t="s">
        <v>83</v>
      </c>
      <c r="B551" s="753" t="s">
        <v>280</v>
      </c>
      <c r="C551" s="753" t="s">
        <v>188</v>
      </c>
      <c r="D551" s="753" t="s">
        <v>415</v>
      </c>
      <c r="E551" s="753" t="s">
        <v>120</v>
      </c>
      <c r="F551" s="753" t="s">
        <v>159</v>
      </c>
      <c r="G551" s="757" t="s">
        <v>143</v>
      </c>
      <c r="H551" s="751">
        <v>6192000</v>
      </c>
    </row>
    <row r="552" spans="1:8">
      <c r="A552" s="753" t="s">
        <v>83</v>
      </c>
      <c r="B552" s="753" t="s">
        <v>280</v>
      </c>
      <c r="C552" s="753" t="s">
        <v>188</v>
      </c>
      <c r="D552" s="753" t="s">
        <v>415</v>
      </c>
      <c r="E552" s="753" t="s">
        <v>125</v>
      </c>
      <c r="F552" s="753"/>
      <c r="G552" s="757" t="s">
        <v>126</v>
      </c>
      <c r="H552" s="751">
        <v>124917934</v>
      </c>
    </row>
    <row r="553" spans="1:8">
      <c r="A553" s="753" t="s">
        <v>83</v>
      </c>
      <c r="B553" s="753" t="s">
        <v>280</v>
      </c>
      <c r="C553" s="753" t="s">
        <v>188</v>
      </c>
      <c r="D553" s="753" t="s">
        <v>415</v>
      </c>
      <c r="E553" s="753" t="s">
        <v>125</v>
      </c>
      <c r="F553" s="753" t="s">
        <v>430</v>
      </c>
      <c r="G553" s="757" t="s">
        <v>431</v>
      </c>
      <c r="H553" s="751">
        <v>13987934</v>
      </c>
    </row>
    <row r="554" spans="1:8">
      <c r="A554" s="753" t="s">
        <v>83</v>
      </c>
      <c r="B554" s="753" t="s">
        <v>280</v>
      </c>
      <c r="C554" s="753" t="s">
        <v>188</v>
      </c>
      <c r="D554" s="753" t="s">
        <v>415</v>
      </c>
      <c r="E554" s="753" t="s">
        <v>125</v>
      </c>
      <c r="F554" s="753" t="s">
        <v>552</v>
      </c>
      <c r="G554" s="757" t="s">
        <v>553</v>
      </c>
      <c r="H554" s="751">
        <v>34680000</v>
      </c>
    </row>
    <row r="555" spans="1:8">
      <c r="A555" s="753" t="s">
        <v>83</v>
      </c>
      <c r="B555" s="753" t="s">
        <v>280</v>
      </c>
      <c r="C555" s="753" t="s">
        <v>188</v>
      </c>
      <c r="D555" s="753" t="s">
        <v>415</v>
      </c>
      <c r="E555" s="753" t="s">
        <v>125</v>
      </c>
      <c r="F555" s="753" t="s">
        <v>127</v>
      </c>
      <c r="G555" s="757" t="s">
        <v>128</v>
      </c>
      <c r="H555" s="751">
        <v>10500000</v>
      </c>
    </row>
    <row r="556" spans="1:8">
      <c r="A556" s="753" t="s">
        <v>83</v>
      </c>
      <c r="B556" s="753" t="s">
        <v>280</v>
      </c>
      <c r="C556" s="753" t="s">
        <v>188</v>
      </c>
      <c r="D556" s="753" t="s">
        <v>415</v>
      </c>
      <c r="E556" s="753" t="s">
        <v>125</v>
      </c>
      <c r="F556" s="753" t="s">
        <v>129</v>
      </c>
      <c r="G556" s="757" t="s">
        <v>1787</v>
      </c>
      <c r="H556" s="751">
        <v>65750000</v>
      </c>
    </row>
    <row r="557" spans="1:8">
      <c r="A557" s="753" t="s">
        <v>83</v>
      </c>
      <c r="B557" s="753" t="s">
        <v>280</v>
      </c>
      <c r="C557" s="753" t="s">
        <v>188</v>
      </c>
      <c r="D557" s="753" t="s">
        <v>415</v>
      </c>
      <c r="E557" s="753" t="s">
        <v>554</v>
      </c>
      <c r="F557" s="753"/>
      <c r="G557" s="757" t="s">
        <v>555</v>
      </c>
      <c r="H557" s="751">
        <v>67300000</v>
      </c>
    </row>
    <row r="558" spans="1:8">
      <c r="A558" s="753" t="s">
        <v>83</v>
      </c>
      <c r="B558" s="753" t="s">
        <v>280</v>
      </c>
      <c r="C558" s="753" t="s">
        <v>188</v>
      </c>
      <c r="D558" s="753" t="s">
        <v>415</v>
      </c>
      <c r="E558" s="753" t="s">
        <v>554</v>
      </c>
      <c r="F558" s="753" t="s">
        <v>556</v>
      </c>
      <c r="G558" s="757" t="s">
        <v>557</v>
      </c>
      <c r="H558" s="751">
        <v>31100000</v>
      </c>
    </row>
    <row r="559" spans="1:8">
      <c r="A559" s="753" t="s">
        <v>83</v>
      </c>
      <c r="B559" s="753" t="s">
        <v>280</v>
      </c>
      <c r="C559" s="753" t="s">
        <v>188</v>
      </c>
      <c r="D559" s="753" t="s">
        <v>415</v>
      </c>
      <c r="E559" s="753" t="s">
        <v>554</v>
      </c>
      <c r="F559" s="753" t="s">
        <v>243</v>
      </c>
      <c r="G559" s="757" t="s">
        <v>244</v>
      </c>
      <c r="H559" s="751">
        <v>11000000</v>
      </c>
    </row>
    <row r="560" spans="1:8">
      <c r="A560" s="753" t="s">
        <v>83</v>
      </c>
      <c r="B560" s="753" t="s">
        <v>280</v>
      </c>
      <c r="C560" s="753" t="s">
        <v>188</v>
      </c>
      <c r="D560" s="753" t="s">
        <v>415</v>
      </c>
      <c r="E560" s="753" t="s">
        <v>554</v>
      </c>
      <c r="F560" s="753" t="s">
        <v>206</v>
      </c>
      <c r="G560" s="757" t="s">
        <v>207</v>
      </c>
      <c r="H560" s="751">
        <v>1500000</v>
      </c>
    </row>
    <row r="561" spans="1:8">
      <c r="A561" s="753" t="s">
        <v>83</v>
      </c>
      <c r="B561" s="753" t="s">
        <v>280</v>
      </c>
      <c r="C561" s="753" t="s">
        <v>188</v>
      </c>
      <c r="D561" s="753" t="s">
        <v>415</v>
      </c>
      <c r="E561" s="753" t="s">
        <v>554</v>
      </c>
      <c r="F561" s="753" t="s">
        <v>1017</v>
      </c>
      <c r="G561" s="757" t="s">
        <v>1016</v>
      </c>
      <c r="H561" s="751">
        <v>12600000</v>
      </c>
    </row>
    <row r="562" spans="1:8">
      <c r="A562" s="753" t="s">
        <v>83</v>
      </c>
      <c r="B562" s="753" t="s">
        <v>280</v>
      </c>
      <c r="C562" s="753" t="s">
        <v>188</v>
      </c>
      <c r="D562" s="753" t="s">
        <v>415</v>
      </c>
      <c r="E562" s="753" t="s">
        <v>554</v>
      </c>
      <c r="F562" s="753" t="s">
        <v>558</v>
      </c>
      <c r="G562" s="757" t="s">
        <v>559</v>
      </c>
      <c r="H562" s="751">
        <v>11100000</v>
      </c>
    </row>
    <row r="563" spans="1:8" ht="39.6">
      <c r="A563" s="753" t="s">
        <v>83</v>
      </c>
      <c r="B563" s="753" t="s">
        <v>280</v>
      </c>
      <c r="C563" s="753" t="s">
        <v>188</v>
      </c>
      <c r="D563" s="753" t="s">
        <v>415</v>
      </c>
      <c r="E563" s="753" t="s">
        <v>560</v>
      </c>
      <c r="F563" s="753"/>
      <c r="G563" s="757" t="s">
        <v>1790</v>
      </c>
      <c r="H563" s="751">
        <v>2113280206</v>
      </c>
    </row>
    <row r="564" spans="1:8">
      <c r="A564" s="753" t="s">
        <v>83</v>
      </c>
      <c r="B564" s="753" t="s">
        <v>280</v>
      </c>
      <c r="C564" s="753" t="s">
        <v>188</v>
      </c>
      <c r="D564" s="753" t="s">
        <v>415</v>
      </c>
      <c r="E564" s="753" t="s">
        <v>560</v>
      </c>
      <c r="F564" s="753" t="s">
        <v>856</v>
      </c>
      <c r="G564" s="757" t="s">
        <v>1832</v>
      </c>
      <c r="H564" s="751">
        <v>25010000</v>
      </c>
    </row>
    <row r="565" spans="1:8">
      <c r="A565" s="753" t="s">
        <v>83</v>
      </c>
      <c r="B565" s="753" t="s">
        <v>280</v>
      </c>
      <c r="C565" s="753" t="s">
        <v>188</v>
      </c>
      <c r="D565" s="753" t="s">
        <v>415</v>
      </c>
      <c r="E565" s="753" t="s">
        <v>560</v>
      </c>
      <c r="F565" s="753" t="s">
        <v>316</v>
      </c>
      <c r="G565" s="757" t="s">
        <v>1866</v>
      </c>
      <c r="H565" s="751">
        <v>260000</v>
      </c>
    </row>
    <row r="566" spans="1:8">
      <c r="A566" s="753" t="s">
        <v>83</v>
      </c>
      <c r="B566" s="753" t="s">
        <v>280</v>
      </c>
      <c r="C566" s="753" t="s">
        <v>188</v>
      </c>
      <c r="D566" s="753" t="s">
        <v>415</v>
      </c>
      <c r="E566" s="753" t="s">
        <v>560</v>
      </c>
      <c r="F566" s="753" t="s">
        <v>5</v>
      </c>
      <c r="G566" s="757" t="s">
        <v>6</v>
      </c>
      <c r="H566" s="751">
        <v>1945915000</v>
      </c>
    </row>
    <row r="567" spans="1:8">
      <c r="A567" s="753" t="s">
        <v>83</v>
      </c>
      <c r="B567" s="753" t="s">
        <v>280</v>
      </c>
      <c r="C567" s="753" t="s">
        <v>188</v>
      </c>
      <c r="D567" s="753" t="s">
        <v>415</v>
      </c>
      <c r="E567" s="753" t="s">
        <v>560</v>
      </c>
      <c r="F567" s="753" t="s">
        <v>418</v>
      </c>
      <c r="G567" s="757" t="s">
        <v>1793</v>
      </c>
      <c r="H567" s="751">
        <v>12661600</v>
      </c>
    </row>
    <row r="568" spans="1:8">
      <c r="A568" s="753" t="s">
        <v>83</v>
      </c>
      <c r="B568" s="753" t="s">
        <v>280</v>
      </c>
      <c r="C568" s="753" t="s">
        <v>188</v>
      </c>
      <c r="D568" s="753" t="s">
        <v>415</v>
      </c>
      <c r="E568" s="753" t="s">
        <v>560</v>
      </c>
      <c r="F568" s="753" t="s">
        <v>562</v>
      </c>
      <c r="G568" s="757" t="s">
        <v>1794</v>
      </c>
      <c r="H568" s="751">
        <v>2700000</v>
      </c>
    </row>
    <row r="569" spans="1:8">
      <c r="A569" s="753" t="s">
        <v>83</v>
      </c>
      <c r="B569" s="753" t="s">
        <v>280</v>
      </c>
      <c r="C569" s="753" t="s">
        <v>188</v>
      </c>
      <c r="D569" s="753" t="s">
        <v>415</v>
      </c>
      <c r="E569" s="753" t="s">
        <v>560</v>
      </c>
      <c r="F569" s="753" t="s">
        <v>7</v>
      </c>
      <c r="G569" s="757" t="s">
        <v>1795</v>
      </c>
      <c r="H569" s="751">
        <v>10223606</v>
      </c>
    </row>
    <row r="570" spans="1:8" ht="26.4">
      <c r="A570" s="753" t="s">
        <v>83</v>
      </c>
      <c r="B570" s="753" t="s">
        <v>280</v>
      </c>
      <c r="C570" s="753" t="s">
        <v>188</v>
      </c>
      <c r="D570" s="753" t="s">
        <v>415</v>
      </c>
      <c r="E570" s="753" t="s">
        <v>560</v>
      </c>
      <c r="F570" s="753" t="s">
        <v>563</v>
      </c>
      <c r="G570" s="757" t="s">
        <v>13</v>
      </c>
      <c r="H570" s="751">
        <v>116510000</v>
      </c>
    </row>
    <row r="571" spans="1:8" ht="26.4">
      <c r="A571" s="753" t="s">
        <v>83</v>
      </c>
      <c r="B571" s="753" t="s">
        <v>280</v>
      </c>
      <c r="C571" s="753" t="s">
        <v>188</v>
      </c>
      <c r="D571" s="753" t="s">
        <v>415</v>
      </c>
      <c r="E571" s="753" t="s">
        <v>1796</v>
      </c>
      <c r="F571" s="753"/>
      <c r="G571" s="757" t="s">
        <v>1797</v>
      </c>
      <c r="H571" s="751">
        <v>14900000</v>
      </c>
    </row>
    <row r="572" spans="1:8">
      <c r="A572" s="753" t="s">
        <v>83</v>
      </c>
      <c r="B572" s="753" t="s">
        <v>280</v>
      </c>
      <c r="C572" s="753" t="s">
        <v>188</v>
      </c>
      <c r="D572" s="753" t="s">
        <v>415</v>
      </c>
      <c r="E572" s="753" t="s">
        <v>1796</v>
      </c>
      <c r="F572" s="753" t="s">
        <v>1798</v>
      </c>
      <c r="G572" s="757" t="s">
        <v>1793</v>
      </c>
      <c r="H572" s="751">
        <v>14900000</v>
      </c>
    </row>
    <row r="573" spans="1:8" ht="26.4">
      <c r="A573" s="753" t="s">
        <v>83</v>
      </c>
      <c r="B573" s="753" t="s">
        <v>280</v>
      </c>
      <c r="C573" s="753" t="s">
        <v>188</v>
      </c>
      <c r="D573" s="753" t="s">
        <v>415</v>
      </c>
      <c r="E573" s="753" t="s">
        <v>130</v>
      </c>
      <c r="F573" s="753"/>
      <c r="G573" s="757" t="s">
        <v>131</v>
      </c>
      <c r="H573" s="751">
        <v>16211400</v>
      </c>
    </row>
    <row r="574" spans="1:8">
      <c r="A574" s="753" t="s">
        <v>83</v>
      </c>
      <c r="B574" s="753" t="s">
        <v>280</v>
      </c>
      <c r="C574" s="753" t="s">
        <v>188</v>
      </c>
      <c r="D574" s="753" t="s">
        <v>415</v>
      </c>
      <c r="E574" s="753" t="s">
        <v>130</v>
      </c>
      <c r="F574" s="753" t="s">
        <v>585</v>
      </c>
      <c r="G574" s="757" t="s">
        <v>1799</v>
      </c>
      <c r="H574" s="751">
        <v>3633400</v>
      </c>
    </row>
    <row r="575" spans="1:8">
      <c r="A575" s="753" t="s">
        <v>83</v>
      </c>
      <c r="B575" s="753" t="s">
        <v>280</v>
      </c>
      <c r="C575" s="753" t="s">
        <v>188</v>
      </c>
      <c r="D575" s="753" t="s">
        <v>415</v>
      </c>
      <c r="E575" s="753" t="s">
        <v>130</v>
      </c>
      <c r="F575" s="753" t="s">
        <v>14</v>
      </c>
      <c r="G575" s="757" t="s">
        <v>1800</v>
      </c>
      <c r="H575" s="751">
        <v>2040000</v>
      </c>
    </row>
    <row r="576" spans="1:8">
      <c r="A576" s="753" t="s">
        <v>83</v>
      </c>
      <c r="B576" s="753" t="s">
        <v>280</v>
      </c>
      <c r="C576" s="753" t="s">
        <v>188</v>
      </c>
      <c r="D576" s="753" t="s">
        <v>415</v>
      </c>
      <c r="E576" s="753" t="s">
        <v>130</v>
      </c>
      <c r="F576" s="753" t="s">
        <v>132</v>
      </c>
      <c r="G576" s="757" t="s">
        <v>135</v>
      </c>
      <c r="H576" s="751">
        <v>10538000</v>
      </c>
    </row>
    <row r="577" spans="1:8">
      <c r="A577" s="753" t="s">
        <v>83</v>
      </c>
      <c r="B577" s="753" t="s">
        <v>280</v>
      </c>
      <c r="C577" s="753" t="s">
        <v>188</v>
      </c>
      <c r="D577" s="753" t="s">
        <v>415</v>
      </c>
      <c r="E577" s="753" t="s">
        <v>1801</v>
      </c>
      <c r="F577" s="753"/>
      <c r="G577" s="757" t="s">
        <v>1802</v>
      </c>
      <c r="H577" s="751">
        <v>40498000</v>
      </c>
    </row>
    <row r="578" spans="1:8">
      <c r="A578" s="753" t="s">
        <v>83</v>
      </c>
      <c r="B578" s="753" t="s">
        <v>280</v>
      </c>
      <c r="C578" s="753" t="s">
        <v>188</v>
      </c>
      <c r="D578" s="753" t="s">
        <v>415</v>
      </c>
      <c r="E578" s="753" t="s">
        <v>1801</v>
      </c>
      <c r="F578" s="753" t="s">
        <v>1803</v>
      </c>
      <c r="G578" s="757" t="s">
        <v>1804</v>
      </c>
      <c r="H578" s="751">
        <v>40498000</v>
      </c>
    </row>
    <row r="579" spans="1:8">
      <c r="A579" s="753" t="s">
        <v>83</v>
      </c>
      <c r="B579" s="753" t="s">
        <v>280</v>
      </c>
      <c r="C579" s="753" t="s">
        <v>188</v>
      </c>
      <c r="D579" s="753" t="s">
        <v>415</v>
      </c>
      <c r="E579" s="753" t="s">
        <v>134</v>
      </c>
      <c r="F579" s="753"/>
      <c r="G579" s="757" t="s">
        <v>135</v>
      </c>
      <c r="H579" s="751">
        <v>141357095</v>
      </c>
    </row>
    <row r="580" spans="1:8">
      <c r="A580" s="753" t="s">
        <v>83</v>
      </c>
      <c r="B580" s="753" t="s">
        <v>280</v>
      </c>
      <c r="C580" s="753" t="s">
        <v>188</v>
      </c>
      <c r="D580" s="753" t="s">
        <v>415</v>
      </c>
      <c r="E580" s="753" t="s">
        <v>134</v>
      </c>
      <c r="F580" s="753" t="s">
        <v>9</v>
      </c>
      <c r="G580" s="757" t="s">
        <v>1805</v>
      </c>
      <c r="H580" s="751">
        <v>3338695</v>
      </c>
    </row>
    <row r="581" spans="1:8">
      <c r="A581" s="753" t="s">
        <v>83</v>
      </c>
      <c r="B581" s="753" t="s">
        <v>280</v>
      </c>
      <c r="C581" s="753" t="s">
        <v>188</v>
      </c>
      <c r="D581" s="753" t="s">
        <v>415</v>
      </c>
      <c r="E581" s="753" t="s">
        <v>134</v>
      </c>
      <c r="F581" s="753" t="s">
        <v>15</v>
      </c>
      <c r="G581" s="757" t="s">
        <v>1806</v>
      </c>
      <c r="H581" s="751">
        <v>1273400</v>
      </c>
    </row>
    <row r="582" spans="1:8">
      <c r="A582" s="753" t="s">
        <v>83</v>
      </c>
      <c r="B582" s="753" t="s">
        <v>280</v>
      </c>
      <c r="C582" s="753" t="s">
        <v>188</v>
      </c>
      <c r="D582" s="753" t="s">
        <v>415</v>
      </c>
      <c r="E582" s="753" t="s">
        <v>134</v>
      </c>
      <c r="F582" s="753" t="s">
        <v>137</v>
      </c>
      <c r="G582" s="757" t="s">
        <v>138</v>
      </c>
      <c r="H582" s="751">
        <v>48194000</v>
      </c>
    </row>
    <row r="583" spans="1:8">
      <c r="A583" s="753" t="s">
        <v>83</v>
      </c>
      <c r="B583" s="753" t="s">
        <v>280</v>
      </c>
      <c r="C583" s="753" t="s">
        <v>188</v>
      </c>
      <c r="D583" s="753" t="s">
        <v>415</v>
      </c>
      <c r="E583" s="753" t="s">
        <v>134</v>
      </c>
      <c r="F583" s="753" t="s">
        <v>139</v>
      </c>
      <c r="G583" s="757" t="s">
        <v>140</v>
      </c>
      <c r="H583" s="751">
        <v>88551000</v>
      </c>
    </row>
    <row r="584" spans="1:8" ht="39.6">
      <c r="A584" s="753" t="s">
        <v>83</v>
      </c>
      <c r="B584" s="753" t="s">
        <v>280</v>
      </c>
      <c r="C584" s="753" t="s">
        <v>188</v>
      </c>
      <c r="D584" s="753" t="s">
        <v>415</v>
      </c>
      <c r="E584" s="753" t="s">
        <v>419</v>
      </c>
      <c r="F584" s="753"/>
      <c r="G584" s="757" t="s">
        <v>1807</v>
      </c>
      <c r="H584" s="751">
        <v>17880000</v>
      </c>
    </row>
    <row r="585" spans="1:8" ht="52.8">
      <c r="A585" s="753" t="s">
        <v>83</v>
      </c>
      <c r="B585" s="753" t="s">
        <v>280</v>
      </c>
      <c r="C585" s="753" t="s">
        <v>188</v>
      </c>
      <c r="D585" s="753" t="s">
        <v>415</v>
      </c>
      <c r="E585" s="753" t="s">
        <v>419</v>
      </c>
      <c r="F585" s="753" t="s">
        <v>420</v>
      </c>
      <c r="G585" s="757" t="s">
        <v>2714</v>
      </c>
      <c r="H585" s="751">
        <v>17880000</v>
      </c>
    </row>
    <row r="586" spans="1:8">
      <c r="A586" s="753" t="s">
        <v>83</v>
      </c>
      <c r="B586" s="753" t="s">
        <v>280</v>
      </c>
      <c r="C586" s="753" t="s">
        <v>188</v>
      </c>
      <c r="D586" s="753" t="s">
        <v>415</v>
      </c>
      <c r="E586" s="753" t="s">
        <v>404</v>
      </c>
      <c r="F586" s="753"/>
      <c r="G586" s="757" t="s">
        <v>1808</v>
      </c>
      <c r="H586" s="751">
        <v>13173000</v>
      </c>
    </row>
    <row r="587" spans="1:8">
      <c r="A587" s="753" t="s">
        <v>83</v>
      </c>
      <c r="B587" s="753" t="s">
        <v>280</v>
      </c>
      <c r="C587" s="753" t="s">
        <v>188</v>
      </c>
      <c r="D587" s="753" t="s">
        <v>415</v>
      </c>
      <c r="E587" s="753" t="s">
        <v>404</v>
      </c>
      <c r="F587" s="753" t="s">
        <v>1809</v>
      </c>
      <c r="G587" s="757" t="s">
        <v>26</v>
      </c>
      <c r="H587" s="751">
        <v>13173000</v>
      </c>
    </row>
    <row r="588" spans="1:8" ht="39.6">
      <c r="A588" s="753" t="s">
        <v>83</v>
      </c>
      <c r="B588" s="753" t="s">
        <v>280</v>
      </c>
      <c r="C588" s="753" t="s">
        <v>188</v>
      </c>
      <c r="D588" s="753" t="s">
        <v>415</v>
      </c>
      <c r="E588" s="753" t="s">
        <v>997</v>
      </c>
      <c r="F588" s="753"/>
      <c r="G588" s="757" t="s">
        <v>1898</v>
      </c>
      <c r="H588" s="751">
        <v>90600000</v>
      </c>
    </row>
    <row r="589" spans="1:8" ht="26.4">
      <c r="A589" s="753" t="s">
        <v>83</v>
      </c>
      <c r="B589" s="753" t="s">
        <v>280</v>
      </c>
      <c r="C589" s="753" t="s">
        <v>188</v>
      </c>
      <c r="D589" s="753" t="s">
        <v>415</v>
      </c>
      <c r="E589" s="753" t="s">
        <v>997</v>
      </c>
      <c r="F589" s="753" t="s">
        <v>1000</v>
      </c>
      <c r="G589" s="757" t="s">
        <v>1925</v>
      </c>
      <c r="H589" s="751">
        <v>90600000</v>
      </c>
    </row>
    <row r="590" spans="1:8">
      <c r="A590" s="753" t="s">
        <v>83</v>
      </c>
      <c r="B590" s="753" t="s">
        <v>280</v>
      </c>
      <c r="C590" s="753" t="s">
        <v>188</v>
      </c>
      <c r="D590" s="753" t="s">
        <v>415</v>
      </c>
      <c r="E590" s="753" t="s">
        <v>178</v>
      </c>
      <c r="F590" s="753"/>
      <c r="G590" s="757" t="s">
        <v>179</v>
      </c>
      <c r="H590" s="751">
        <v>19551021259</v>
      </c>
    </row>
    <row r="591" spans="1:8" ht="26.4">
      <c r="A591" s="753" t="s">
        <v>83</v>
      </c>
      <c r="B591" s="753" t="s">
        <v>280</v>
      </c>
      <c r="C591" s="753" t="s">
        <v>188</v>
      </c>
      <c r="D591" s="753" t="s">
        <v>415</v>
      </c>
      <c r="E591" s="753" t="s">
        <v>178</v>
      </c>
      <c r="F591" s="753" t="s">
        <v>180</v>
      </c>
      <c r="G591" s="757" t="s">
        <v>1810</v>
      </c>
      <c r="H591" s="751">
        <v>19551021259</v>
      </c>
    </row>
    <row r="592" spans="1:8">
      <c r="A592" s="753" t="s">
        <v>83</v>
      </c>
      <c r="B592" s="753" t="s">
        <v>280</v>
      </c>
      <c r="C592" s="753" t="s">
        <v>188</v>
      </c>
      <c r="D592" s="753" t="s">
        <v>415</v>
      </c>
      <c r="E592" s="753" t="s">
        <v>16</v>
      </c>
      <c r="F592" s="753"/>
      <c r="G592" s="757" t="s">
        <v>17</v>
      </c>
      <c r="H592" s="751">
        <v>767190000</v>
      </c>
    </row>
    <row r="593" spans="1:8">
      <c r="A593" s="753" t="s">
        <v>83</v>
      </c>
      <c r="B593" s="753" t="s">
        <v>280</v>
      </c>
      <c r="C593" s="753" t="s">
        <v>188</v>
      </c>
      <c r="D593" s="753" t="s">
        <v>415</v>
      </c>
      <c r="E593" s="753" t="s">
        <v>16</v>
      </c>
      <c r="F593" s="753" t="s">
        <v>18</v>
      </c>
      <c r="G593" s="757" t="s">
        <v>1887</v>
      </c>
      <c r="H593" s="751">
        <v>767190000</v>
      </c>
    </row>
    <row r="594" spans="1:8">
      <c r="A594" s="753" t="s">
        <v>83</v>
      </c>
      <c r="B594" s="753" t="s">
        <v>280</v>
      </c>
      <c r="C594" s="753" t="s">
        <v>188</v>
      </c>
      <c r="D594" s="753" t="s">
        <v>415</v>
      </c>
      <c r="E594" s="753" t="s">
        <v>19</v>
      </c>
      <c r="F594" s="753"/>
      <c r="G594" s="757" t="s">
        <v>133</v>
      </c>
      <c r="H594" s="751">
        <v>5066562102</v>
      </c>
    </row>
    <row r="595" spans="1:8">
      <c r="A595" s="753" t="s">
        <v>83</v>
      </c>
      <c r="B595" s="753" t="s">
        <v>280</v>
      </c>
      <c r="C595" s="753" t="s">
        <v>188</v>
      </c>
      <c r="D595" s="753" t="s">
        <v>415</v>
      </c>
      <c r="E595" s="753" t="s">
        <v>19</v>
      </c>
      <c r="F595" s="753" t="s">
        <v>20</v>
      </c>
      <c r="G595" s="757" t="s">
        <v>21</v>
      </c>
      <c r="H595" s="751">
        <v>1625743602</v>
      </c>
    </row>
    <row r="596" spans="1:8">
      <c r="A596" s="753" t="s">
        <v>83</v>
      </c>
      <c r="B596" s="753" t="s">
        <v>280</v>
      </c>
      <c r="C596" s="753" t="s">
        <v>188</v>
      </c>
      <c r="D596" s="753" t="s">
        <v>415</v>
      </c>
      <c r="E596" s="753" t="s">
        <v>19</v>
      </c>
      <c r="F596" s="753" t="s">
        <v>22</v>
      </c>
      <c r="G596" s="757" t="s">
        <v>23</v>
      </c>
      <c r="H596" s="751">
        <v>3440818500</v>
      </c>
    </row>
    <row r="597" spans="1:8">
      <c r="A597" s="753" t="s">
        <v>83</v>
      </c>
      <c r="B597" s="753" t="s">
        <v>280</v>
      </c>
      <c r="C597" s="753" t="s">
        <v>188</v>
      </c>
      <c r="D597" s="753" t="s">
        <v>956</v>
      </c>
      <c r="E597" s="753"/>
      <c r="F597" s="753"/>
      <c r="G597" s="757" t="s">
        <v>1867</v>
      </c>
      <c r="H597" s="751">
        <v>257824258058</v>
      </c>
    </row>
    <row r="598" spans="1:8">
      <c r="A598" s="753" t="s">
        <v>83</v>
      </c>
      <c r="B598" s="753" t="s">
        <v>280</v>
      </c>
      <c r="C598" s="753" t="s">
        <v>188</v>
      </c>
      <c r="D598" s="753" t="s">
        <v>956</v>
      </c>
      <c r="E598" s="753" t="s">
        <v>96</v>
      </c>
      <c r="F598" s="753"/>
      <c r="G598" s="757" t="s">
        <v>97</v>
      </c>
      <c r="H598" s="751">
        <v>480060763</v>
      </c>
    </row>
    <row r="599" spans="1:8">
      <c r="A599" s="753" t="s">
        <v>83</v>
      </c>
      <c r="B599" s="753" t="s">
        <v>280</v>
      </c>
      <c r="C599" s="753" t="s">
        <v>188</v>
      </c>
      <c r="D599" s="753" t="s">
        <v>956</v>
      </c>
      <c r="E599" s="753" t="s">
        <v>96</v>
      </c>
      <c r="F599" s="753" t="s">
        <v>864</v>
      </c>
      <c r="G599" s="757" t="s">
        <v>1770</v>
      </c>
      <c r="H599" s="751">
        <v>480060763</v>
      </c>
    </row>
    <row r="600" spans="1:8">
      <c r="A600" s="753" t="s">
        <v>83</v>
      </c>
      <c r="B600" s="753" t="s">
        <v>280</v>
      </c>
      <c r="C600" s="753" t="s">
        <v>188</v>
      </c>
      <c r="D600" s="753" t="s">
        <v>956</v>
      </c>
      <c r="E600" s="753" t="s">
        <v>112</v>
      </c>
      <c r="F600" s="753"/>
      <c r="G600" s="757" t="s">
        <v>113</v>
      </c>
      <c r="H600" s="751">
        <v>66692199</v>
      </c>
    </row>
    <row r="601" spans="1:8">
      <c r="A601" s="753" t="s">
        <v>83</v>
      </c>
      <c r="B601" s="753" t="s">
        <v>280</v>
      </c>
      <c r="C601" s="753" t="s">
        <v>188</v>
      </c>
      <c r="D601" s="753" t="s">
        <v>956</v>
      </c>
      <c r="E601" s="753" t="s">
        <v>112</v>
      </c>
      <c r="F601" s="753" t="s">
        <v>155</v>
      </c>
      <c r="G601" s="757" t="s">
        <v>1777</v>
      </c>
      <c r="H601" s="751">
        <v>17121441</v>
      </c>
    </row>
    <row r="602" spans="1:8">
      <c r="A602" s="753" t="s">
        <v>83</v>
      </c>
      <c r="B602" s="753" t="s">
        <v>280</v>
      </c>
      <c r="C602" s="753" t="s">
        <v>188</v>
      </c>
      <c r="D602" s="753" t="s">
        <v>956</v>
      </c>
      <c r="E602" s="753" t="s">
        <v>112</v>
      </c>
      <c r="F602" s="753" t="s">
        <v>114</v>
      </c>
      <c r="G602" s="757" t="s">
        <v>1778</v>
      </c>
      <c r="H602" s="751">
        <v>1207500</v>
      </c>
    </row>
    <row r="603" spans="1:8">
      <c r="A603" s="753" t="s">
        <v>83</v>
      </c>
      <c r="B603" s="753" t="s">
        <v>280</v>
      </c>
      <c r="C603" s="753" t="s">
        <v>188</v>
      </c>
      <c r="D603" s="753" t="s">
        <v>956</v>
      </c>
      <c r="E603" s="753" t="s">
        <v>112</v>
      </c>
      <c r="F603" s="753" t="s">
        <v>156</v>
      </c>
      <c r="G603" s="757" t="s">
        <v>1779</v>
      </c>
      <c r="H603" s="751">
        <v>46433258</v>
      </c>
    </row>
    <row r="604" spans="1:8">
      <c r="A604" s="753" t="s">
        <v>83</v>
      </c>
      <c r="B604" s="753" t="s">
        <v>280</v>
      </c>
      <c r="C604" s="753" t="s">
        <v>188</v>
      </c>
      <c r="D604" s="753" t="s">
        <v>956</v>
      </c>
      <c r="E604" s="753" t="s">
        <v>112</v>
      </c>
      <c r="F604" s="753" t="s">
        <v>157</v>
      </c>
      <c r="G604" s="757" t="s">
        <v>135</v>
      </c>
      <c r="H604" s="751">
        <v>1930000</v>
      </c>
    </row>
    <row r="605" spans="1:8">
      <c r="A605" s="753" t="s">
        <v>83</v>
      </c>
      <c r="B605" s="753" t="s">
        <v>280</v>
      </c>
      <c r="C605" s="753" t="s">
        <v>188</v>
      </c>
      <c r="D605" s="753" t="s">
        <v>956</v>
      </c>
      <c r="E605" s="753" t="s">
        <v>115</v>
      </c>
      <c r="F605" s="753"/>
      <c r="G605" s="757" t="s">
        <v>1781</v>
      </c>
      <c r="H605" s="751">
        <v>106042018</v>
      </c>
    </row>
    <row r="606" spans="1:8">
      <c r="A606" s="753" t="s">
        <v>83</v>
      </c>
      <c r="B606" s="753" t="s">
        <v>280</v>
      </c>
      <c r="C606" s="753" t="s">
        <v>188</v>
      </c>
      <c r="D606" s="753" t="s">
        <v>956</v>
      </c>
      <c r="E606" s="753" t="s">
        <v>115</v>
      </c>
      <c r="F606" s="753" t="s">
        <v>116</v>
      </c>
      <c r="G606" s="757" t="s">
        <v>117</v>
      </c>
      <c r="H606" s="751">
        <v>66367018</v>
      </c>
    </row>
    <row r="607" spans="1:8">
      <c r="A607" s="753" t="s">
        <v>83</v>
      </c>
      <c r="B607" s="753" t="s">
        <v>280</v>
      </c>
      <c r="C607" s="753" t="s">
        <v>188</v>
      </c>
      <c r="D607" s="753" t="s">
        <v>956</v>
      </c>
      <c r="E607" s="753" t="s">
        <v>115</v>
      </c>
      <c r="F607" s="753" t="s">
        <v>147</v>
      </c>
      <c r="G607" s="757" t="s">
        <v>148</v>
      </c>
      <c r="H607" s="751">
        <v>39295000</v>
      </c>
    </row>
    <row r="608" spans="1:8">
      <c r="A608" s="753" t="s">
        <v>83</v>
      </c>
      <c r="B608" s="753" t="s">
        <v>280</v>
      </c>
      <c r="C608" s="753" t="s">
        <v>188</v>
      </c>
      <c r="D608" s="753" t="s">
        <v>956</v>
      </c>
      <c r="E608" s="753" t="s">
        <v>115</v>
      </c>
      <c r="F608" s="753" t="s">
        <v>118</v>
      </c>
      <c r="G608" s="757" t="s">
        <v>119</v>
      </c>
      <c r="H608" s="751">
        <v>380000</v>
      </c>
    </row>
    <row r="609" spans="1:8">
      <c r="A609" s="753" t="s">
        <v>83</v>
      </c>
      <c r="B609" s="753" t="s">
        <v>280</v>
      </c>
      <c r="C609" s="753" t="s">
        <v>188</v>
      </c>
      <c r="D609" s="753" t="s">
        <v>956</v>
      </c>
      <c r="E609" s="753" t="s">
        <v>120</v>
      </c>
      <c r="F609" s="753"/>
      <c r="G609" s="757" t="s">
        <v>121</v>
      </c>
      <c r="H609" s="751">
        <v>81628659</v>
      </c>
    </row>
    <row r="610" spans="1:8" ht="39.6">
      <c r="A610" s="753" t="s">
        <v>83</v>
      </c>
      <c r="B610" s="753" t="s">
        <v>280</v>
      </c>
      <c r="C610" s="753" t="s">
        <v>188</v>
      </c>
      <c r="D610" s="753" t="s">
        <v>956</v>
      </c>
      <c r="E610" s="753" t="s">
        <v>120</v>
      </c>
      <c r="F610" s="753" t="s">
        <v>122</v>
      </c>
      <c r="G610" s="757" t="s">
        <v>1783</v>
      </c>
      <c r="H610" s="751">
        <v>21436455</v>
      </c>
    </row>
    <row r="611" spans="1:8">
      <c r="A611" s="753" t="s">
        <v>83</v>
      </c>
      <c r="B611" s="753" t="s">
        <v>280</v>
      </c>
      <c r="C611" s="753" t="s">
        <v>188</v>
      </c>
      <c r="D611" s="753" t="s">
        <v>956</v>
      </c>
      <c r="E611" s="753" t="s">
        <v>120</v>
      </c>
      <c r="F611" s="753" t="s">
        <v>123</v>
      </c>
      <c r="G611" s="757" t="s">
        <v>124</v>
      </c>
      <c r="H611" s="751">
        <v>2057404</v>
      </c>
    </row>
    <row r="612" spans="1:8" ht="39.6">
      <c r="A612" s="753" t="s">
        <v>83</v>
      </c>
      <c r="B612" s="753" t="s">
        <v>280</v>
      </c>
      <c r="C612" s="753" t="s">
        <v>188</v>
      </c>
      <c r="D612" s="753" t="s">
        <v>956</v>
      </c>
      <c r="E612" s="753" t="s">
        <v>120</v>
      </c>
      <c r="F612" s="753" t="s">
        <v>994</v>
      </c>
      <c r="G612" s="757" t="s">
        <v>1824</v>
      </c>
      <c r="H612" s="751">
        <v>1884000</v>
      </c>
    </row>
    <row r="613" spans="1:8">
      <c r="A613" s="753" t="s">
        <v>83</v>
      </c>
      <c r="B613" s="753" t="s">
        <v>280</v>
      </c>
      <c r="C613" s="753" t="s">
        <v>188</v>
      </c>
      <c r="D613" s="753" t="s">
        <v>956</v>
      </c>
      <c r="E613" s="753" t="s">
        <v>120</v>
      </c>
      <c r="F613" s="753" t="s">
        <v>315</v>
      </c>
      <c r="G613" s="757" t="s">
        <v>1831</v>
      </c>
      <c r="H613" s="751">
        <v>55000000</v>
      </c>
    </row>
    <row r="614" spans="1:8" ht="26.4">
      <c r="A614" s="753" t="s">
        <v>83</v>
      </c>
      <c r="B614" s="753" t="s">
        <v>280</v>
      </c>
      <c r="C614" s="753" t="s">
        <v>188</v>
      </c>
      <c r="D614" s="753" t="s">
        <v>956</v>
      </c>
      <c r="E614" s="753" t="s">
        <v>120</v>
      </c>
      <c r="F614" s="753" t="s">
        <v>1001</v>
      </c>
      <c r="G614" s="757" t="s">
        <v>1784</v>
      </c>
      <c r="H614" s="751">
        <v>1250800</v>
      </c>
    </row>
    <row r="615" spans="1:8">
      <c r="A615" s="753" t="s">
        <v>83</v>
      </c>
      <c r="B615" s="753" t="s">
        <v>280</v>
      </c>
      <c r="C615" s="753" t="s">
        <v>188</v>
      </c>
      <c r="D615" s="753" t="s">
        <v>956</v>
      </c>
      <c r="E615" s="753" t="s">
        <v>160</v>
      </c>
      <c r="F615" s="753"/>
      <c r="G615" s="757" t="s">
        <v>161</v>
      </c>
      <c r="H615" s="751">
        <v>278560000</v>
      </c>
    </row>
    <row r="616" spans="1:8">
      <c r="A616" s="753" t="s">
        <v>83</v>
      </c>
      <c r="B616" s="753" t="s">
        <v>280</v>
      </c>
      <c r="C616" s="753" t="s">
        <v>188</v>
      </c>
      <c r="D616" s="753" t="s">
        <v>956</v>
      </c>
      <c r="E616" s="753" t="s">
        <v>160</v>
      </c>
      <c r="F616" s="753" t="s">
        <v>162</v>
      </c>
      <c r="G616" s="757" t="s">
        <v>163</v>
      </c>
      <c r="H616" s="751">
        <v>58375000</v>
      </c>
    </row>
    <row r="617" spans="1:8">
      <c r="A617" s="753" t="s">
        <v>83</v>
      </c>
      <c r="B617" s="753" t="s">
        <v>280</v>
      </c>
      <c r="C617" s="753" t="s">
        <v>188</v>
      </c>
      <c r="D617" s="753" t="s">
        <v>956</v>
      </c>
      <c r="E617" s="753" t="s">
        <v>160</v>
      </c>
      <c r="F617" s="753" t="s">
        <v>544</v>
      </c>
      <c r="G617" s="757" t="s">
        <v>545</v>
      </c>
      <c r="H617" s="751">
        <v>12000000</v>
      </c>
    </row>
    <row r="618" spans="1:8">
      <c r="A618" s="753" t="s">
        <v>83</v>
      </c>
      <c r="B618" s="753" t="s">
        <v>280</v>
      </c>
      <c r="C618" s="753" t="s">
        <v>188</v>
      </c>
      <c r="D618" s="753" t="s">
        <v>956</v>
      </c>
      <c r="E618" s="753" t="s">
        <v>160</v>
      </c>
      <c r="F618" s="753" t="s">
        <v>547</v>
      </c>
      <c r="G618" s="757" t="s">
        <v>548</v>
      </c>
      <c r="H618" s="751">
        <v>8000000</v>
      </c>
    </row>
    <row r="619" spans="1:8">
      <c r="A619" s="753" t="s">
        <v>83</v>
      </c>
      <c r="B619" s="753" t="s">
        <v>280</v>
      </c>
      <c r="C619" s="753" t="s">
        <v>188</v>
      </c>
      <c r="D619" s="753" t="s">
        <v>956</v>
      </c>
      <c r="E619" s="753" t="s">
        <v>160</v>
      </c>
      <c r="F619" s="753" t="s">
        <v>438</v>
      </c>
      <c r="G619" s="757" t="s">
        <v>1786</v>
      </c>
      <c r="H619" s="751">
        <v>10600000</v>
      </c>
    </row>
    <row r="620" spans="1:8">
      <c r="A620" s="753" t="s">
        <v>83</v>
      </c>
      <c r="B620" s="753" t="s">
        <v>280</v>
      </c>
      <c r="C620" s="753" t="s">
        <v>188</v>
      </c>
      <c r="D620" s="753" t="s">
        <v>956</v>
      </c>
      <c r="E620" s="753" t="s">
        <v>160</v>
      </c>
      <c r="F620" s="753" t="s">
        <v>549</v>
      </c>
      <c r="G620" s="757" t="s">
        <v>550</v>
      </c>
      <c r="H620" s="751">
        <v>112500000</v>
      </c>
    </row>
    <row r="621" spans="1:8">
      <c r="A621" s="753" t="s">
        <v>83</v>
      </c>
      <c r="B621" s="753" t="s">
        <v>280</v>
      </c>
      <c r="C621" s="753" t="s">
        <v>188</v>
      </c>
      <c r="D621" s="753" t="s">
        <v>956</v>
      </c>
      <c r="E621" s="753" t="s">
        <v>160</v>
      </c>
      <c r="F621" s="753" t="s">
        <v>551</v>
      </c>
      <c r="G621" s="757" t="s">
        <v>133</v>
      </c>
      <c r="H621" s="751">
        <v>77085000</v>
      </c>
    </row>
    <row r="622" spans="1:8">
      <c r="A622" s="753" t="s">
        <v>83</v>
      </c>
      <c r="B622" s="753" t="s">
        <v>280</v>
      </c>
      <c r="C622" s="753" t="s">
        <v>188</v>
      </c>
      <c r="D622" s="753" t="s">
        <v>956</v>
      </c>
      <c r="E622" s="753" t="s">
        <v>125</v>
      </c>
      <c r="F622" s="753"/>
      <c r="G622" s="757" t="s">
        <v>126</v>
      </c>
      <c r="H622" s="751">
        <v>60348000</v>
      </c>
    </row>
    <row r="623" spans="1:8">
      <c r="A623" s="753" t="s">
        <v>83</v>
      </c>
      <c r="B623" s="753" t="s">
        <v>280</v>
      </c>
      <c r="C623" s="753" t="s">
        <v>188</v>
      </c>
      <c r="D623" s="753" t="s">
        <v>956</v>
      </c>
      <c r="E623" s="753" t="s">
        <v>125</v>
      </c>
      <c r="F623" s="753" t="s">
        <v>430</v>
      </c>
      <c r="G623" s="757" t="s">
        <v>431</v>
      </c>
      <c r="H623" s="751">
        <v>3948000</v>
      </c>
    </row>
    <row r="624" spans="1:8">
      <c r="A624" s="753" t="s">
        <v>83</v>
      </c>
      <c r="B624" s="753" t="s">
        <v>280</v>
      </c>
      <c r="C624" s="753" t="s">
        <v>188</v>
      </c>
      <c r="D624" s="753" t="s">
        <v>956</v>
      </c>
      <c r="E624" s="753" t="s">
        <v>125</v>
      </c>
      <c r="F624" s="753" t="s">
        <v>552</v>
      </c>
      <c r="G624" s="757" t="s">
        <v>553</v>
      </c>
      <c r="H624" s="751">
        <v>10600000</v>
      </c>
    </row>
    <row r="625" spans="1:8">
      <c r="A625" s="753" t="s">
        <v>83</v>
      </c>
      <c r="B625" s="753" t="s">
        <v>280</v>
      </c>
      <c r="C625" s="753" t="s">
        <v>188</v>
      </c>
      <c r="D625" s="753" t="s">
        <v>956</v>
      </c>
      <c r="E625" s="753" t="s">
        <v>125</v>
      </c>
      <c r="F625" s="753" t="s">
        <v>127</v>
      </c>
      <c r="G625" s="757" t="s">
        <v>128</v>
      </c>
      <c r="H625" s="751">
        <v>10100000</v>
      </c>
    </row>
    <row r="626" spans="1:8">
      <c r="A626" s="753" t="s">
        <v>83</v>
      </c>
      <c r="B626" s="753" t="s">
        <v>280</v>
      </c>
      <c r="C626" s="753" t="s">
        <v>188</v>
      </c>
      <c r="D626" s="753" t="s">
        <v>956</v>
      </c>
      <c r="E626" s="753" t="s">
        <v>125</v>
      </c>
      <c r="F626" s="753" t="s">
        <v>129</v>
      </c>
      <c r="G626" s="757" t="s">
        <v>1787</v>
      </c>
      <c r="H626" s="751">
        <v>35700000</v>
      </c>
    </row>
    <row r="627" spans="1:8">
      <c r="A627" s="753" t="s">
        <v>83</v>
      </c>
      <c r="B627" s="753" t="s">
        <v>280</v>
      </c>
      <c r="C627" s="753" t="s">
        <v>188</v>
      </c>
      <c r="D627" s="753" t="s">
        <v>956</v>
      </c>
      <c r="E627" s="753" t="s">
        <v>554</v>
      </c>
      <c r="F627" s="753"/>
      <c r="G627" s="757" t="s">
        <v>555</v>
      </c>
      <c r="H627" s="751">
        <v>241790000</v>
      </c>
    </row>
    <row r="628" spans="1:8">
      <c r="A628" s="753" t="s">
        <v>83</v>
      </c>
      <c r="B628" s="753" t="s">
        <v>280</v>
      </c>
      <c r="C628" s="753" t="s">
        <v>188</v>
      </c>
      <c r="D628" s="753" t="s">
        <v>956</v>
      </c>
      <c r="E628" s="753" t="s">
        <v>554</v>
      </c>
      <c r="F628" s="753" t="s">
        <v>556</v>
      </c>
      <c r="G628" s="757" t="s">
        <v>557</v>
      </c>
      <c r="H628" s="751">
        <v>194500000</v>
      </c>
    </row>
    <row r="629" spans="1:8">
      <c r="A629" s="753" t="s">
        <v>83</v>
      </c>
      <c r="B629" s="753" t="s">
        <v>280</v>
      </c>
      <c r="C629" s="753" t="s">
        <v>188</v>
      </c>
      <c r="D629" s="753" t="s">
        <v>956</v>
      </c>
      <c r="E629" s="753" t="s">
        <v>554</v>
      </c>
      <c r="F629" s="753" t="s">
        <v>243</v>
      </c>
      <c r="G629" s="757" t="s">
        <v>244</v>
      </c>
      <c r="H629" s="751">
        <v>27000000</v>
      </c>
    </row>
    <row r="630" spans="1:8">
      <c r="A630" s="753" t="s">
        <v>83</v>
      </c>
      <c r="B630" s="753" t="s">
        <v>280</v>
      </c>
      <c r="C630" s="753" t="s">
        <v>188</v>
      </c>
      <c r="D630" s="753" t="s">
        <v>956</v>
      </c>
      <c r="E630" s="753" t="s">
        <v>554</v>
      </c>
      <c r="F630" s="753" t="s">
        <v>558</v>
      </c>
      <c r="G630" s="757" t="s">
        <v>559</v>
      </c>
      <c r="H630" s="751">
        <v>20290000</v>
      </c>
    </row>
    <row r="631" spans="1:8" ht="39.6">
      <c r="A631" s="753" t="s">
        <v>83</v>
      </c>
      <c r="B631" s="753" t="s">
        <v>280</v>
      </c>
      <c r="C631" s="753" t="s">
        <v>188</v>
      </c>
      <c r="D631" s="753" t="s">
        <v>956</v>
      </c>
      <c r="E631" s="753" t="s">
        <v>560</v>
      </c>
      <c r="F631" s="753"/>
      <c r="G631" s="757" t="s">
        <v>1790</v>
      </c>
      <c r="H631" s="751">
        <v>68019900</v>
      </c>
    </row>
    <row r="632" spans="1:8">
      <c r="A632" s="753" t="s">
        <v>83</v>
      </c>
      <c r="B632" s="753" t="s">
        <v>280</v>
      </c>
      <c r="C632" s="753" t="s">
        <v>188</v>
      </c>
      <c r="D632" s="753" t="s">
        <v>956</v>
      </c>
      <c r="E632" s="753" t="s">
        <v>560</v>
      </c>
      <c r="F632" s="753" t="s">
        <v>856</v>
      </c>
      <c r="G632" s="757" t="s">
        <v>1832</v>
      </c>
      <c r="H632" s="751">
        <v>19525000</v>
      </c>
    </row>
    <row r="633" spans="1:8">
      <c r="A633" s="753" t="s">
        <v>83</v>
      </c>
      <c r="B633" s="753" t="s">
        <v>280</v>
      </c>
      <c r="C633" s="753" t="s">
        <v>188</v>
      </c>
      <c r="D633" s="753" t="s">
        <v>956</v>
      </c>
      <c r="E633" s="753" t="s">
        <v>560</v>
      </c>
      <c r="F633" s="753" t="s">
        <v>197</v>
      </c>
      <c r="G633" s="757" t="s">
        <v>1792</v>
      </c>
      <c r="H633" s="751">
        <v>22496000</v>
      </c>
    </row>
    <row r="634" spans="1:8">
      <c r="A634" s="753" t="s">
        <v>83</v>
      </c>
      <c r="B634" s="753" t="s">
        <v>280</v>
      </c>
      <c r="C634" s="753" t="s">
        <v>188</v>
      </c>
      <c r="D634" s="753" t="s">
        <v>956</v>
      </c>
      <c r="E634" s="753" t="s">
        <v>560</v>
      </c>
      <c r="F634" s="753" t="s">
        <v>5</v>
      </c>
      <c r="G634" s="757" t="s">
        <v>6</v>
      </c>
      <c r="H634" s="751">
        <v>510000</v>
      </c>
    </row>
    <row r="635" spans="1:8">
      <c r="A635" s="753" t="s">
        <v>83</v>
      </c>
      <c r="B635" s="753" t="s">
        <v>280</v>
      </c>
      <c r="C635" s="753" t="s">
        <v>188</v>
      </c>
      <c r="D635" s="753" t="s">
        <v>956</v>
      </c>
      <c r="E635" s="753" t="s">
        <v>560</v>
      </c>
      <c r="F635" s="753" t="s">
        <v>418</v>
      </c>
      <c r="G635" s="757" t="s">
        <v>1793</v>
      </c>
      <c r="H635" s="751">
        <v>1850000</v>
      </c>
    </row>
    <row r="636" spans="1:8">
      <c r="A636" s="753" t="s">
        <v>83</v>
      </c>
      <c r="B636" s="753" t="s">
        <v>280</v>
      </c>
      <c r="C636" s="753" t="s">
        <v>188</v>
      </c>
      <c r="D636" s="753" t="s">
        <v>956</v>
      </c>
      <c r="E636" s="753" t="s">
        <v>560</v>
      </c>
      <c r="F636" s="753" t="s">
        <v>562</v>
      </c>
      <c r="G636" s="757" t="s">
        <v>1794</v>
      </c>
      <c r="H636" s="751">
        <v>14050000</v>
      </c>
    </row>
    <row r="637" spans="1:8">
      <c r="A637" s="753" t="s">
        <v>83</v>
      </c>
      <c r="B637" s="753" t="s">
        <v>280</v>
      </c>
      <c r="C637" s="753" t="s">
        <v>188</v>
      </c>
      <c r="D637" s="753" t="s">
        <v>956</v>
      </c>
      <c r="E637" s="753" t="s">
        <v>560</v>
      </c>
      <c r="F637" s="753" t="s">
        <v>7</v>
      </c>
      <c r="G637" s="757" t="s">
        <v>1795</v>
      </c>
      <c r="H637" s="751">
        <v>2407000</v>
      </c>
    </row>
    <row r="638" spans="1:8" ht="26.4">
      <c r="A638" s="753" t="s">
        <v>83</v>
      </c>
      <c r="B638" s="753" t="s">
        <v>280</v>
      </c>
      <c r="C638" s="753" t="s">
        <v>188</v>
      </c>
      <c r="D638" s="753" t="s">
        <v>956</v>
      </c>
      <c r="E638" s="753" t="s">
        <v>560</v>
      </c>
      <c r="F638" s="753" t="s">
        <v>563</v>
      </c>
      <c r="G638" s="757" t="s">
        <v>13</v>
      </c>
      <c r="H638" s="751">
        <v>7181900</v>
      </c>
    </row>
    <row r="639" spans="1:8" ht="26.4">
      <c r="A639" s="753" t="s">
        <v>83</v>
      </c>
      <c r="B639" s="753" t="s">
        <v>280</v>
      </c>
      <c r="C639" s="753" t="s">
        <v>188</v>
      </c>
      <c r="D639" s="753" t="s">
        <v>956</v>
      </c>
      <c r="E639" s="753" t="s">
        <v>1796</v>
      </c>
      <c r="F639" s="753"/>
      <c r="G639" s="757" t="s">
        <v>1797</v>
      </c>
      <c r="H639" s="751">
        <v>95700000</v>
      </c>
    </row>
    <row r="640" spans="1:8">
      <c r="A640" s="753" t="s">
        <v>83</v>
      </c>
      <c r="B640" s="753" t="s">
        <v>280</v>
      </c>
      <c r="C640" s="753" t="s">
        <v>188</v>
      </c>
      <c r="D640" s="753" t="s">
        <v>956</v>
      </c>
      <c r="E640" s="753" t="s">
        <v>1796</v>
      </c>
      <c r="F640" s="753" t="s">
        <v>1825</v>
      </c>
      <c r="G640" s="757" t="s">
        <v>1794</v>
      </c>
      <c r="H640" s="751">
        <v>51200000</v>
      </c>
    </row>
    <row r="641" spans="1:8">
      <c r="A641" s="753" t="s">
        <v>83</v>
      </c>
      <c r="B641" s="753" t="s">
        <v>280</v>
      </c>
      <c r="C641" s="753" t="s">
        <v>188</v>
      </c>
      <c r="D641" s="753" t="s">
        <v>956</v>
      </c>
      <c r="E641" s="753" t="s">
        <v>1796</v>
      </c>
      <c r="F641" s="753" t="s">
        <v>1798</v>
      </c>
      <c r="G641" s="757" t="s">
        <v>1793</v>
      </c>
      <c r="H641" s="751">
        <v>30000000</v>
      </c>
    </row>
    <row r="642" spans="1:8">
      <c r="A642" s="753" t="s">
        <v>83</v>
      </c>
      <c r="B642" s="753" t="s">
        <v>280</v>
      </c>
      <c r="C642" s="753" t="s">
        <v>188</v>
      </c>
      <c r="D642" s="753" t="s">
        <v>956</v>
      </c>
      <c r="E642" s="753" t="s">
        <v>1796</v>
      </c>
      <c r="F642" s="753" t="s">
        <v>1833</v>
      </c>
      <c r="G642" s="757" t="s">
        <v>1834</v>
      </c>
      <c r="H642" s="751">
        <v>14500000</v>
      </c>
    </row>
    <row r="643" spans="1:8" ht="26.4">
      <c r="A643" s="753" t="s">
        <v>83</v>
      </c>
      <c r="B643" s="753" t="s">
        <v>280</v>
      </c>
      <c r="C643" s="753" t="s">
        <v>188</v>
      </c>
      <c r="D643" s="753" t="s">
        <v>956</v>
      </c>
      <c r="E643" s="753" t="s">
        <v>130</v>
      </c>
      <c r="F643" s="753"/>
      <c r="G643" s="757" t="s">
        <v>131</v>
      </c>
      <c r="H643" s="751">
        <v>1810593845</v>
      </c>
    </row>
    <row r="644" spans="1:8">
      <c r="A644" s="753" t="s">
        <v>83</v>
      </c>
      <c r="B644" s="753" t="s">
        <v>280</v>
      </c>
      <c r="C644" s="753" t="s">
        <v>188</v>
      </c>
      <c r="D644" s="753" t="s">
        <v>956</v>
      </c>
      <c r="E644" s="753" t="s">
        <v>130</v>
      </c>
      <c r="F644" s="753" t="s">
        <v>585</v>
      </c>
      <c r="G644" s="757" t="s">
        <v>1799</v>
      </c>
      <c r="H644" s="751">
        <v>624839000</v>
      </c>
    </row>
    <row r="645" spans="1:8">
      <c r="A645" s="753" t="s">
        <v>83</v>
      </c>
      <c r="B645" s="753" t="s">
        <v>280</v>
      </c>
      <c r="C645" s="753" t="s">
        <v>188</v>
      </c>
      <c r="D645" s="753" t="s">
        <v>956</v>
      </c>
      <c r="E645" s="753" t="s">
        <v>130</v>
      </c>
      <c r="F645" s="753" t="s">
        <v>8</v>
      </c>
      <c r="G645" s="757" t="s">
        <v>1835</v>
      </c>
      <c r="H645" s="751">
        <v>115725000</v>
      </c>
    </row>
    <row r="646" spans="1:8">
      <c r="A646" s="753" t="s">
        <v>83</v>
      </c>
      <c r="B646" s="753" t="s">
        <v>280</v>
      </c>
      <c r="C646" s="753" t="s">
        <v>188</v>
      </c>
      <c r="D646" s="753" t="s">
        <v>956</v>
      </c>
      <c r="E646" s="753" t="s">
        <v>130</v>
      </c>
      <c r="F646" s="753" t="s">
        <v>14</v>
      </c>
      <c r="G646" s="757" t="s">
        <v>1800</v>
      </c>
      <c r="H646" s="751">
        <v>1055887866</v>
      </c>
    </row>
    <row r="647" spans="1:8">
      <c r="A647" s="753" t="s">
        <v>83</v>
      </c>
      <c r="B647" s="753" t="s">
        <v>280</v>
      </c>
      <c r="C647" s="753" t="s">
        <v>188</v>
      </c>
      <c r="D647" s="753" t="s">
        <v>956</v>
      </c>
      <c r="E647" s="753" t="s">
        <v>130</v>
      </c>
      <c r="F647" s="753" t="s">
        <v>132</v>
      </c>
      <c r="G647" s="757" t="s">
        <v>135</v>
      </c>
      <c r="H647" s="751">
        <v>14141979</v>
      </c>
    </row>
    <row r="648" spans="1:8">
      <c r="A648" s="753" t="s">
        <v>83</v>
      </c>
      <c r="B648" s="753" t="s">
        <v>280</v>
      </c>
      <c r="C648" s="753" t="s">
        <v>188</v>
      </c>
      <c r="D648" s="753" t="s">
        <v>956</v>
      </c>
      <c r="E648" s="753" t="s">
        <v>134</v>
      </c>
      <c r="F648" s="753"/>
      <c r="G648" s="757" t="s">
        <v>135</v>
      </c>
      <c r="H648" s="751">
        <v>268606616</v>
      </c>
    </row>
    <row r="649" spans="1:8">
      <c r="A649" s="753" t="s">
        <v>83</v>
      </c>
      <c r="B649" s="753" t="s">
        <v>280</v>
      </c>
      <c r="C649" s="753" t="s">
        <v>188</v>
      </c>
      <c r="D649" s="753" t="s">
        <v>956</v>
      </c>
      <c r="E649" s="753" t="s">
        <v>134</v>
      </c>
      <c r="F649" s="753" t="s">
        <v>9</v>
      </c>
      <c r="G649" s="757" t="s">
        <v>1805</v>
      </c>
      <c r="H649" s="751">
        <v>21751289</v>
      </c>
    </row>
    <row r="650" spans="1:8">
      <c r="A650" s="753" t="s">
        <v>83</v>
      </c>
      <c r="B650" s="753" t="s">
        <v>280</v>
      </c>
      <c r="C650" s="753" t="s">
        <v>188</v>
      </c>
      <c r="D650" s="753" t="s">
        <v>956</v>
      </c>
      <c r="E650" s="753" t="s">
        <v>134</v>
      </c>
      <c r="F650" s="753" t="s">
        <v>15</v>
      </c>
      <c r="G650" s="757" t="s">
        <v>1806</v>
      </c>
      <c r="H650" s="751">
        <v>1923400</v>
      </c>
    </row>
    <row r="651" spans="1:8">
      <c r="A651" s="753" t="s">
        <v>83</v>
      </c>
      <c r="B651" s="753" t="s">
        <v>280</v>
      </c>
      <c r="C651" s="753" t="s">
        <v>188</v>
      </c>
      <c r="D651" s="753" t="s">
        <v>956</v>
      </c>
      <c r="E651" s="753" t="s">
        <v>134</v>
      </c>
      <c r="F651" s="753" t="s">
        <v>137</v>
      </c>
      <c r="G651" s="757" t="s">
        <v>138</v>
      </c>
      <c r="H651" s="751">
        <v>202871927</v>
      </c>
    </row>
    <row r="652" spans="1:8">
      <c r="A652" s="753" t="s">
        <v>83</v>
      </c>
      <c r="B652" s="753" t="s">
        <v>280</v>
      </c>
      <c r="C652" s="753" t="s">
        <v>188</v>
      </c>
      <c r="D652" s="753" t="s">
        <v>956</v>
      </c>
      <c r="E652" s="753" t="s">
        <v>134</v>
      </c>
      <c r="F652" s="753" t="s">
        <v>139</v>
      </c>
      <c r="G652" s="757" t="s">
        <v>140</v>
      </c>
      <c r="H652" s="751">
        <v>42060000</v>
      </c>
    </row>
    <row r="653" spans="1:8">
      <c r="A653" s="753" t="s">
        <v>83</v>
      </c>
      <c r="B653" s="753" t="s">
        <v>280</v>
      </c>
      <c r="C653" s="753" t="s">
        <v>188</v>
      </c>
      <c r="D653" s="753" t="s">
        <v>956</v>
      </c>
      <c r="E653" s="753" t="s">
        <v>404</v>
      </c>
      <c r="F653" s="753"/>
      <c r="G653" s="757" t="s">
        <v>1808</v>
      </c>
      <c r="H653" s="751">
        <v>12400000</v>
      </c>
    </row>
    <row r="654" spans="1:8">
      <c r="A654" s="753" t="s">
        <v>83</v>
      </c>
      <c r="B654" s="753" t="s">
        <v>280</v>
      </c>
      <c r="C654" s="753" t="s">
        <v>188</v>
      </c>
      <c r="D654" s="753" t="s">
        <v>956</v>
      </c>
      <c r="E654" s="753" t="s">
        <v>404</v>
      </c>
      <c r="F654" s="753" t="s">
        <v>1809</v>
      </c>
      <c r="G654" s="757" t="s">
        <v>26</v>
      </c>
      <c r="H654" s="751">
        <v>12400000</v>
      </c>
    </row>
    <row r="655" spans="1:8">
      <c r="A655" s="753" t="s">
        <v>83</v>
      </c>
      <c r="B655" s="753" t="s">
        <v>280</v>
      </c>
      <c r="C655" s="753" t="s">
        <v>188</v>
      </c>
      <c r="D655" s="753" t="s">
        <v>956</v>
      </c>
      <c r="E655" s="753" t="s">
        <v>178</v>
      </c>
      <c r="F655" s="753"/>
      <c r="G655" s="757" t="s">
        <v>179</v>
      </c>
      <c r="H655" s="751">
        <v>242455826676</v>
      </c>
    </row>
    <row r="656" spans="1:8" ht="26.4">
      <c r="A656" s="753" t="s">
        <v>83</v>
      </c>
      <c r="B656" s="753" t="s">
        <v>280</v>
      </c>
      <c r="C656" s="753" t="s">
        <v>188</v>
      </c>
      <c r="D656" s="753" t="s">
        <v>956</v>
      </c>
      <c r="E656" s="753" t="s">
        <v>178</v>
      </c>
      <c r="F656" s="753" t="s">
        <v>180</v>
      </c>
      <c r="G656" s="757" t="s">
        <v>1810</v>
      </c>
      <c r="H656" s="751">
        <v>242104133676</v>
      </c>
    </row>
    <row r="657" spans="1:8">
      <c r="A657" s="753" t="s">
        <v>83</v>
      </c>
      <c r="B657" s="753" t="s">
        <v>280</v>
      </c>
      <c r="C657" s="753" t="s">
        <v>188</v>
      </c>
      <c r="D657" s="753" t="s">
        <v>956</v>
      </c>
      <c r="E657" s="753" t="s">
        <v>178</v>
      </c>
      <c r="F657" s="753" t="s">
        <v>934</v>
      </c>
      <c r="G657" s="757" t="s">
        <v>135</v>
      </c>
      <c r="H657" s="751">
        <v>351693000</v>
      </c>
    </row>
    <row r="658" spans="1:8">
      <c r="A658" s="753" t="s">
        <v>83</v>
      </c>
      <c r="B658" s="753" t="s">
        <v>280</v>
      </c>
      <c r="C658" s="753" t="s">
        <v>188</v>
      </c>
      <c r="D658" s="753" t="s">
        <v>956</v>
      </c>
      <c r="E658" s="753" t="s">
        <v>19</v>
      </c>
      <c r="F658" s="753"/>
      <c r="G658" s="757" t="s">
        <v>133</v>
      </c>
      <c r="H658" s="751">
        <v>11797989382</v>
      </c>
    </row>
    <row r="659" spans="1:8">
      <c r="A659" s="753" t="s">
        <v>83</v>
      </c>
      <c r="B659" s="753" t="s">
        <v>280</v>
      </c>
      <c r="C659" s="753" t="s">
        <v>188</v>
      </c>
      <c r="D659" s="753" t="s">
        <v>956</v>
      </c>
      <c r="E659" s="753" t="s">
        <v>19</v>
      </c>
      <c r="F659" s="753" t="s">
        <v>20</v>
      </c>
      <c r="G659" s="757" t="s">
        <v>21</v>
      </c>
      <c r="H659" s="751">
        <v>4885516842</v>
      </c>
    </row>
    <row r="660" spans="1:8">
      <c r="A660" s="753" t="s">
        <v>83</v>
      </c>
      <c r="B660" s="753" t="s">
        <v>280</v>
      </c>
      <c r="C660" s="753" t="s">
        <v>188</v>
      </c>
      <c r="D660" s="753" t="s">
        <v>956</v>
      </c>
      <c r="E660" s="753" t="s">
        <v>19</v>
      </c>
      <c r="F660" s="753" t="s">
        <v>22</v>
      </c>
      <c r="G660" s="757" t="s">
        <v>23</v>
      </c>
      <c r="H660" s="751">
        <v>6912472540</v>
      </c>
    </row>
    <row r="661" spans="1:8">
      <c r="A661" s="753" t="s">
        <v>83</v>
      </c>
      <c r="B661" s="753" t="s">
        <v>280</v>
      </c>
      <c r="C661" s="753" t="s">
        <v>188</v>
      </c>
      <c r="D661" s="753" t="s">
        <v>1868</v>
      </c>
      <c r="E661" s="753"/>
      <c r="F661" s="753"/>
      <c r="G661" s="757" t="s">
        <v>1869</v>
      </c>
      <c r="H661" s="751">
        <v>11246044995</v>
      </c>
    </row>
    <row r="662" spans="1:8">
      <c r="A662" s="753" t="s">
        <v>83</v>
      </c>
      <c r="B662" s="753" t="s">
        <v>280</v>
      </c>
      <c r="C662" s="753" t="s">
        <v>188</v>
      </c>
      <c r="D662" s="753" t="s">
        <v>1868</v>
      </c>
      <c r="E662" s="753" t="s">
        <v>92</v>
      </c>
      <c r="F662" s="753"/>
      <c r="G662" s="757" t="s">
        <v>93</v>
      </c>
      <c r="H662" s="751">
        <v>1781297324</v>
      </c>
    </row>
    <row r="663" spans="1:8">
      <c r="A663" s="753" t="s">
        <v>83</v>
      </c>
      <c r="B663" s="753" t="s">
        <v>280</v>
      </c>
      <c r="C663" s="753" t="s">
        <v>188</v>
      </c>
      <c r="D663" s="753" t="s">
        <v>1868</v>
      </c>
      <c r="E663" s="753" t="s">
        <v>92</v>
      </c>
      <c r="F663" s="753" t="s">
        <v>94</v>
      </c>
      <c r="G663" s="757" t="s">
        <v>1768</v>
      </c>
      <c r="H663" s="751">
        <v>1781297324</v>
      </c>
    </row>
    <row r="664" spans="1:8">
      <c r="A664" s="753" t="s">
        <v>83</v>
      </c>
      <c r="B664" s="753" t="s">
        <v>280</v>
      </c>
      <c r="C664" s="753" t="s">
        <v>188</v>
      </c>
      <c r="D664" s="753" t="s">
        <v>1868</v>
      </c>
      <c r="E664" s="753" t="s">
        <v>96</v>
      </c>
      <c r="F664" s="753"/>
      <c r="G664" s="757" t="s">
        <v>97</v>
      </c>
      <c r="H664" s="751">
        <v>235629887</v>
      </c>
    </row>
    <row r="665" spans="1:8">
      <c r="A665" s="753" t="s">
        <v>83</v>
      </c>
      <c r="B665" s="753" t="s">
        <v>280</v>
      </c>
      <c r="C665" s="753" t="s">
        <v>188</v>
      </c>
      <c r="D665" s="753" t="s">
        <v>1868</v>
      </c>
      <c r="E665" s="753" t="s">
        <v>96</v>
      </c>
      <c r="F665" s="753" t="s">
        <v>151</v>
      </c>
      <c r="G665" s="757" t="s">
        <v>152</v>
      </c>
      <c r="H665" s="751">
        <v>120445647</v>
      </c>
    </row>
    <row r="666" spans="1:8">
      <c r="A666" s="753" t="s">
        <v>83</v>
      </c>
      <c r="B666" s="753" t="s">
        <v>280</v>
      </c>
      <c r="C666" s="753" t="s">
        <v>188</v>
      </c>
      <c r="D666" s="753" t="s">
        <v>1868</v>
      </c>
      <c r="E666" s="753" t="s">
        <v>96</v>
      </c>
      <c r="F666" s="753" t="s">
        <v>864</v>
      </c>
      <c r="G666" s="757" t="s">
        <v>1770</v>
      </c>
      <c r="H666" s="751">
        <v>41334390</v>
      </c>
    </row>
    <row r="667" spans="1:8" ht="26.4">
      <c r="A667" s="753" t="s">
        <v>83</v>
      </c>
      <c r="B667" s="753" t="s">
        <v>280</v>
      </c>
      <c r="C667" s="753" t="s">
        <v>188</v>
      </c>
      <c r="D667" s="753" t="s">
        <v>1868</v>
      </c>
      <c r="E667" s="753" t="s">
        <v>96</v>
      </c>
      <c r="F667" s="753" t="s">
        <v>98</v>
      </c>
      <c r="G667" s="757" t="s">
        <v>99</v>
      </c>
      <c r="H667" s="751">
        <v>8940000</v>
      </c>
    </row>
    <row r="668" spans="1:8">
      <c r="A668" s="753" t="s">
        <v>83</v>
      </c>
      <c r="B668" s="753" t="s">
        <v>280</v>
      </c>
      <c r="C668" s="753" t="s">
        <v>188</v>
      </c>
      <c r="D668" s="753" t="s">
        <v>1868</v>
      </c>
      <c r="E668" s="753" t="s">
        <v>96</v>
      </c>
      <c r="F668" s="753" t="s">
        <v>322</v>
      </c>
      <c r="G668" s="757" t="s">
        <v>323</v>
      </c>
      <c r="H668" s="751">
        <v>4400000</v>
      </c>
    </row>
    <row r="669" spans="1:8" ht="26.4">
      <c r="A669" s="753" t="s">
        <v>83</v>
      </c>
      <c r="B669" s="753" t="s">
        <v>280</v>
      </c>
      <c r="C669" s="753" t="s">
        <v>188</v>
      </c>
      <c r="D669" s="753" t="s">
        <v>1868</v>
      </c>
      <c r="E669" s="753" t="s">
        <v>96</v>
      </c>
      <c r="F669" s="753" t="s">
        <v>442</v>
      </c>
      <c r="G669" s="757" t="s">
        <v>1772</v>
      </c>
      <c r="H669" s="751">
        <v>38911850</v>
      </c>
    </row>
    <row r="670" spans="1:8">
      <c r="A670" s="753" t="s">
        <v>83</v>
      </c>
      <c r="B670" s="753" t="s">
        <v>280</v>
      </c>
      <c r="C670" s="753" t="s">
        <v>188</v>
      </c>
      <c r="D670" s="753" t="s">
        <v>1868</v>
      </c>
      <c r="E670" s="753" t="s">
        <v>96</v>
      </c>
      <c r="F670" s="753" t="s">
        <v>154</v>
      </c>
      <c r="G670" s="757" t="s">
        <v>1773</v>
      </c>
      <c r="H670" s="751">
        <v>21598000</v>
      </c>
    </row>
    <row r="671" spans="1:8">
      <c r="A671" s="753" t="s">
        <v>83</v>
      </c>
      <c r="B671" s="753" t="s">
        <v>280</v>
      </c>
      <c r="C671" s="753" t="s">
        <v>188</v>
      </c>
      <c r="D671" s="753" t="s">
        <v>1868</v>
      </c>
      <c r="E671" s="753" t="s">
        <v>426</v>
      </c>
      <c r="F671" s="753"/>
      <c r="G671" s="757" t="s">
        <v>427</v>
      </c>
      <c r="H671" s="751">
        <v>2000000</v>
      </c>
    </row>
    <row r="672" spans="1:8">
      <c r="A672" s="753" t="s">
        <v>83</v>
      </c>
      <c r="B672" s="753" t="s">
        <v>280</v>
      </c>
      <c r="C672" s="753" t="s">
        <v>188</v>
      </c>
      <c r="D672" s="753" t="s">
        <v>1868</v>
      </c>
      <c r="E672" s="753" t="s">
        <v>426</v>
      </c>
      <c r="F672" s="753" t="s">
        <v>429</v>
      </c>
      <c r="G672" s="757" t="s">
        <v>1775</v>
      </c>
      <c r="H672" s="751">
        <v>2000000</v>
      </c>
    </row>
    <row r="673" spans="1:8">
      <c r="A673" s="753" t="s">
        <v>83</v>
      </c>
      <c r="B673" s="753" t="s">
        <v>280</v>
      </c>
      <c r="C673" s="753" t="s">
        <v>188</v>
      </c>
      <c r="D673" s="753" t="s">
        <v>1868</v>
      </c>
      <c r="E673" s="753" t="s">
        <v>100</v>
      </c>
      <c r="F673" s="753"/>
      <c r="G673" s="757" t="s">
        <v>101</v>
      </c>
      <c r="H673" s="751">
        <v>66524000</v>
      </c>
    </row>
    <row r="674" spans="1:8">
      <c r="A674" s="753" t="s">
        <v>83</v>
      </c>
      <c r="B674" s="753" t="s">
        <v>280</v>
      </c>
      <c r="C674" s="753" t="s">
        <v>188</v>
      </c>
      <c r="D674" s="753" t="s">
        <v>1868</v>
      </c>
      <c r="E674" s="753" t="s">
        <v>100</v>
      </c>
      <c r="F674" s="753" t="s">
        <v>443</v>
      </c>
      <c r="G674" s="757" t="s">
        <v>135</v>
      </c>
      <c r="H674" s="751">
        <v>66524000</v>
      </c>
    </row>
    <row r="675" spans="1:8">
      <c r="A675" s="753" t="s">
        <v>83</v>
      </c>
      <c r="B675" s="753" t="s">
        <v>280</v>
      </c>
      <c r="C675" s="753" t="s">
        <v>188</v>
      </c>
      <c r="D675" s="753" t="s">
        <v>1868</v>
      </c>
      <c r="E675" s="753" t="s">
        <v>102</v>
      </c>
      <c r="F675" s="753"/>
      <c r="G675" s="757" t="s">
        <v>369</v>
      </c>
      <c r="H675" s="751">
        <v>451140300</v>
      </c>
    </row>
    <row r="676" spans="1:8">
      <c r="A676" s="753" t="s">
        <v>83</v>
      </c>
      <c r="B676" s="753" t="s">
        <v>280</v>
      </c>
      <c r="C676" s="753" t="s">
        <v>188</v>
      </c>
      <c r="D676" s="753" t="s">
        <v>1868</v>
      </c>
      <c r="E676" s="753" t="s">
        <v>102</v>
      </c>
      <c r="F676" s="753" t="s">
        <v>103</v>
      </c>
      <c r="G676" s="757" t="s">
        <v>104</v>
      </c>
      <c r="H676" s="751">
        <v>337770184</v>
      </c>
    </row>
    <row r="677" spans="1:8">
      <c r="A677" s="753" t="s">
        <v>83</v>
      </c>
      <c r="B677" s="753" t="s">
        <v>280</v>
      </c>
      <c r="C677" s="753" t="s">
        <v>188</v>
      </c>
      <c r="D677" s="753" t="s">
        <v>1868</v>
      </c>
      <c r="E677" s="753" t="s">
        <v>102</v>
      </c>
      <c r="F677" s="753" t="s">
        <v>105</v>
      </c>
      <c r="G677" s="757" t="s">
        <v>106</v>
      </c>
      <c r="H677" s="751">
        <v>57883221</v>
      </c>
    </row>
    <row r="678" spans="1:8">
      <c r="A678" s="753" t="s">
        <v>83</v>
      </c>
      <c r="B678" s="753" t="s">
        <v>280</v>
      </c>
      <c r="C678" s="753" t="s">
        <v>188</v>
      </c>
      <c r="D678" s="753" t="s">
        <v>1868</v>
      </c>
      <c r="E678" s="753" t="s">
        <v>102</v>
      </c>
      <c r="F678" s="753" t="s">
        <v>107</v>
      </c>
      <c r="G678" s="757" t="s">
        <v>108</v>
      </c>
      <c r="H678" s="751">
        <v>38658330</v>
      </c>
    </row>
    <row r="679" spans="1:8">
      <c r="A679" s="753" t="s">
        <v>83</v>
      </c>
      <c r="B679" s="753" t="s">
        <v>280</v>
      </c>
      <c r="C679" s="753" t="s">
        <v>188</v>
      </c>
      <c r="D679" s="753" t="s">
        <v>1868</v>
      </c>
      <c r="E679" s="753" t="s">
        <v>102</v>
      </c>
      <c r="F679" s="753" t="s">
        <v>0</v>
      </c>
      <c r="G679" s="757" t="s">
        <v>1</v>
      </c>
      <c r="H679" s="751">
        <v>16828565</v>
      </c>
    </row>
    <row r="680" spans="1:8">
      <c r="A680" s="753" t="s">
        <v>83</v>
      </c>
      <c r="B680" s="753" t="s">
        <v>280</v>
      </c>
      <c r="C680" s="753" t="s">
        <v>188</v>
      </c>
      <c r="D680" s="753" t="s">
        <v>1868</v>
      </c>
      <c r="E680" s="753" t="s">
        <v>109</v>
      </c>
      <c r="F680" s="753"/>
      <c r="G680" s="757" t="s">
        <v>110</v>
      </c>
      <c r="H680" s="751">
        <v>34086076</v>
      </c>
    </row>
    <row r="681" spans="1:8" ht="26.4">
      <c r="A681" s="753" t="s">
        <v>83</v>
      </c>
      <c r="B681" s="753" t="s">
        <v>280</v>
      </c>
      <c r="C681" s="753" t="s">
        <v>188</v>
      </c>
      <c r="D681" s="753" t="s">
        <v>1868</v>
      </c>
      <c r="E681" s="753" t="s">
        <v>109</v>
      </c>
      <c r="F681" s="753" t="s">
        <v>855</v>
      </c>
      <c r="G681" s="757" t="s">
        <v>1776</v>
      </c>
      <c r="H681" s="751">
        <v>34086076</v>
      </c>
    </row>
    <row r="682" spans="1:8">
      <c r="A682" s="753" t="s">
        <v>83</v>
      </c>
      <c r="B682" s="753" t="s">
        <v>280</v>
      </c>
      <c r="C682" s="753" t="s">
        <v>188</v>
      </c>
      <c r="D682" s="753" t="s">
        <v>1868</v>
      </c>
      <c r="E682" s="753" t="s">
        <v>112</v>
      </c>
      <c r="F682" s="753"/>
      <c r="G682" s="757" t="s">
        <v>113</v>
      </c>
      <c r="H682" s="751">
        <v>95046949</v>
      </c>
    </row>
    <row r="683" spans="1:8">
      <c r="A683" s="753" t="s">
        <v>83</v>
      </c>
      <c r="B683" s="753" t="s">
        <v>280</v>
      </c>
      <c r="C683" s="753" t="s">
        <v>188</v>
      </c>
      <c r="D683" s="753" t="s">
        <v>1868</v>
      </c>
      <c r="E683" s="753" t="s">
        <v>112</v>
      </c>
      <c r="F683" s="753" t="s">
        <v>155</v>
      </c>
      <c r="G683" s="757" t="s">
        <v>1777</v>
      </c>
      <c r="H683" s="751">
        <v>19252799</v>
      </c>
    </row>
    <row r="684" spans="1:8">
      <c r="A684" s="753" t="s">
        <v>83</v>
      </c>
      <c r="B684" s="753" t="s">
        <v>280</v>
      </c>
      <c r="C684" s="753" t="s">
        <v>188</v>
      </c>
      <c r="D684" s="753" t="s">
        <v>1868</v>
      </c>
      <c r="E684" s="753" t="s">
        <v>112</v>
      </c>
      <c r="F684" s="753" t="s">
        <v>114</v>
      </c>
      <c r="G684" s="757" t="s">
        <v>1778</v>
      </c>
      <c r="H684" s="751">
        <v>3924150</v>
      </c>
    </row>
    <row r="685" spans="1:8">
      <c r="A685" s="753" t="s">
        <v>83</v>
      </c>
      <c r="B685" s="753" t="s">
        <v>280</v>
      </c>
      <c r="C685" s="753" t="s">
        <v>188</v>
      </c>
      <c r="D685" s="753" t="s">
        <v>1868</v>
      </c>
      <c r="E685" s="753" t="s">
        <v>112</v>
      </c>
      <c r="F685" s="753" t="s">
        <v>156</v>
      </c>
      <c r="G685" s="757" t="s">
        <v>1779</v>
      </c>
      <c r="H685" s="751">
        <v>34637000</v>
      </c>
    </row>
    <row r="686" spans="1:8">
      <c r="A686" s="753" t="s">
        <v>83</v>
      </c>
      <c r="B686" s="753" t="s">
        <v>280</v>
      </c>
      <c r="C686" s="753" t="s">
        <v>188</v>
      </c>
      <c r="D686" s="753" t="s">
        <v>1868</v>
      </c>
      <c r="E686" s="753" t="s">
        <v>112</v>
      </c>
      <c r="F686" s="753" t="s">
        <v>146</v>
      </c>
      <c r="G686" s="757" t="s">
        <v>1780</v>
      </c>
      <c r="H686" s="751">
        <v>27600000</v>
      </c>
    </row>
    <row r="687" spans="1:8">
      <c r="A687" s="753" t="s">
        <v>83</v>
      </c>
      <c r="B687" s="753" t="s">
        <v>280</v>
      </c>
      <c r="C687" s="753" t="s">
        <v>188</v>
      </c>
      <c r="D687" s="753" t="s">
        <v>1868</v>
      </c>
      <c r="E687" s="753" t="s">
        <v>112</v>
      </c>
      <c r="F687" s="753" t="s">
        <v>157</v>
      </c>
      <c r="G687" s="757" t="s">
        <v>135</v>
      </c>
      <c r="H687" s="751">
        <v>9633000</v>
      </c>
    </row>
    <row r="688" spans="1:8">
      <c r="A688" s="753" t="s">
        <v>83</v>
      </c>
      <c r="B688" s="753" t="s">
        <v>280</v>
      </c>
      <c r="C688" s="753" t="s">
        <v>188</v>
      </c>
      <c r="D688" s="753" t="s">
        <v>1868</v>
      </c>
      <c r="E688" s="753" t="s">
        <v>115</v>
      </c>
      <c r="F688" s="753"/>
      <c r="G688" s="757" t="s">
        <v>1781</v>
      </c>
      <c r="H688" s="751">
        <v>130467000</v>
      </c>
    </row>
    <row r="689" spans="1:8">
      <c r="A689" s="753" t="s">
        <v>83</v>
      </c>
      <c r="B689" s="753" t="s">
        <v>280</v>
      </c>
      <c r="C689" s="753" t="s">
        <v>188</v>
      </c>
      <c r="D689" s="753" t="s">
        <v>1868</v>
      </c>
      <c r="E689" s="753" t="s">
        <v>115</v>
      </c>
      <c r="F689" s="753" t="s">
        <v>116</v>
      </c>
      <c r="G689" s="757" t="s">
        <v>117</v>
      </c>
      <c r="H689" s="751">
        <v>21800000</v>
      </c>
    </row>
    <row r="690" spans="1:8">
      <c r="A690" s="753" t="s">
        <v>83</v>
      </c>
      <c r="B690" s="753" t="s">
        <v>280</v>
      </c>
      <c r="C690" s="753" t="s">
        <v>188</v>
      </c>
      <c r="D690" s="753" t="s">
        <v>1868</v>
      </c>
      <c r="E690" s="753" t="s">
        <v>115</v>
      </c>
      <c r="F690" s="753" t="s">
        <v>147</v>
      </c>
      <c r="G690" s="757" t="s">
        <v>148</v>
      </c>
      <c r="H690" s="751">
        <v>64550000</v>
      </c>
    </row>
    <row r="691" spans="1:8">
      <c r="A691" s="753" t="s">
        <v>83</v>
      </c>
      <c r="B691" s="753" t="s">
        <v>280</v>
      </c>
      <c r="C691" s="753" t="s">
        <v>188</v>
      </c>
      <c r="D691" s="753" t="s">
        <v>1868</v>
      </c>
      <c r="E691" s="753" t="s">
        <v>115</v>
      </c>
      <c r="F691" s="753" t="s">
        <v>118</v>
      </c>
      <c r="G691" s="757" t="s">
        <v>119</v>
      </c>
      <c r="H691" s="751">
        <v>44117000</v>
      </c>
    </row>
    <row r="692" spans="1:8">
      <c r="A692" s="753" t="s">
        <v>83</v>
      </c>
      <c r="B692" s="753" t="s">
        <v>280</v>
      </c>
      <c r="C692" s="753" t="s">
        <v>188</v>
      </c>
      <c r="D692" s="753" t="s">
        <v>1868</v>
      </c>
      <c r="E692" s="753" t="s">
        <v>120</v>
      </c>
      <c r="F692" s="753"/>
      <c r="G692" s="757" t="s">
        <v>121</v>
      </c>
      <c r="H692" s="751">
        <v>42332464</v>
      </c>
    </row>
    <row r="693" spans="1:8" ht="39.6">
      <c r="A693" s="753" t="s">
        <v>83</v>
      </c>
      <c r="B693" s="753" t="s">
        <v>280</v>
      </c>
      <c r="C693" s="753" t="s">
        <v>188</v>
      </c>
      <c r="D693" s="753" t="s">
        <v>1868</v>
      </c>
      <c r="E693" s="753" t="s">
        <v>120</v>
      </c>
      <c r="F693" s="753" t="s">
        <v>122</v>
      </c>
      <c r="G693" s="757" t="s">
        <v>1783</v>
      </c>
      <c r="H693" s="751">
        <v>6193240</v>
      </c>
    </row>
    <row r="694" spans="1:8">
      <c r="A694" s="753" t="s">
        <v>83</v>
      </c>
      <c r="B694" s="753" t="s">
        <v>280</v>
      </c>
      <c r="C694" s="753" t="s">
        <v>188</v>
      </c>
      <c r="D694" s="753" t="s">
        <v>1868</v>
      </c>
      <c r="E694" s="753" t="s">
        <v>120</v>
      </c>
      <c r="F694" s="753" t="s">
        <v>123</v>
      </c>
      <c r="G694" s="757" t="s">
        <v>124</v>
      </c>
      <c r="H694" s="751">
        <v>60363</v>
      </c>
    </row>
    <row r="695" spans="1:8" ht="39.6">
      <c r="A695" s="753" t="s">
        <v>83</v>
      </c>
      <c r="B695" s="753" t="s">
        <v>280</v>
      </c>
      <c r="C695" s="753" t="s">
        <v>188</v>
      </c>
      <c r="D695" s="753" t="s">
        <v>1868</v>
      </c>
      <c r="E695" s="753" t="s">
        <v>120</v>
      </c>
      <c r="F695" s="753" t="s">
        <v>994</v>
      </c>
      <c r="G695" s="757" t="s">
        <v>1824</v>
      </c>
      <c r="H695" s="751">
        <v>15639161</v>
      </c>
    </row>
    <row r="696" spans="1:8" ht="26.4">
      <c r="A696" s="753" t="s">
        <v>83</v>
      </c>
      <c r="B696" s="753" t="s">
        <v>280</v>
      </c>
      <c r="C696" s="753" t="s">
        <v>188</v>
      </c>
      <c r="D696" s="753" t="s">
        <v>1868</v>
      </c>
      <c r="E696" s="753" t="s">
        <v>120</v>
      </c>
      <c r="F696" s="753" t="s">
        <v>1001</v>
      </c>
      <c r="G696" s="757" t="s">
        <v>1784</v>
      </c>
      <c r="H696" s="751">
        <v>5153700</v>
      </c>
    </row>
    <row r="697" spans="1:8">
      <c r="A697" s="753" t="s">
        <v>83</v>
      </c>
      <c r="B697" s="753" t="s">
        <v>280</v>
      </c>
      <c r="C697" s="753" t="s">
        <v>188</v>
      </c>
      <c r="D697" s="753" t="s">
        <v>1868</v>
      </c>
      <c r="E697" s="753" t="s">
        <v>120</v>
      </c>
      <c r="F697" s="753" t="s">
        <v>158</v>
      </c>
      <c r="G697" s="757" t="s">
        <v>1785</v>
      </c>
      <c r="H697" s="751">
        <v>9300000</v>
      </c>
    </row>
    <row r="698" spans="1:8">
      <c r="A698" s="753" t="s">
        <v>83</v>
      </c>
      <c r="B698" s="753" t="s">
        <v>280</v>
      </c>
      <c r="C698" s="753" t="s">
        <v>188</v>
      </c>
      <c r="D698" s="753" t="s">
        <v>1868</v>
      </c>
      <c r="E698" s="753" t="s">
        <v>120</v>
      </c>
      <c r="F698" s="753" t="s">
        <v>159</v>
      </c>
      <c r="G698" s="757" t="s">
        <v>143</v>
      </c>
      <c r="H698" s="751">
        <v>5986000</v>
      </c>
    </row>
    <row r="699" spans="1:8">
      <c r="A699" s="753" t="s">
        <v>83</v>
      </c>
      <c r="B699" s="753" t="s">
        <v>280</v>
      </c>
      <c r="C699" s="753" t="s">
        <v>188</v>
      </c>
      <c r="D699" s="753" t="s">
        <v>1868</v>
      </c>
      <c r="E699" s="753" t="s">
        <v>160</v>
      </c>
      <c r="F699" s="753"/>
      <c r="G699" s="757" t="s">
        <v>161</v>
      </c>
      <c r="H699" s="751">
        <v>18293000</v>
      </c>
    </row>
    <row r="700" spans="1:8">
      <c r="A700" s="753" t="s">
        <v>83</v>
      </c>
      <c r="B700" s="753" t="s">
        <v>280</v>
      </c>
      <c r="C700" s="753" t="s">
        <v>188</v>
      </c>
      <c r="D700" s="753" t="s">
        <v>1868</v>
      </c>
      <c r="E700" s="753" t="s">
        <v>160</v>
      </c>
      <c r="F700" s="753" t="s">
        <v>549</v>
      </c>
      <c r="G700" s="757" t="s">
        <v>550</v>
      </c>
      <c r="H700" s="751">
        <v>15893000</v>
      </c>
    </row>
    <row r="701" spans="1:8">
      <c r="A701" s="753" t="s">
        <v>83</v>
      </c>
      <c r="B701" s="753" t="s">
        <v>280</v>
      </c>
      <c r="C701" s="753" t="s">
        <v>188</v>
      </c>
      <c r="D701" s="753" t="s">
        <v>1868</v>
      </c>
      <c r="E701" s="753" t="s">
        <v>160</v>
      </c>
      <c r="F701" s="753" t="s">
        <v>551</v>
      </c>
      <c r="G701" s="757" t="s">
        <v>133</v>
      </c>
      <c r="H701" s="751">
        <v>2400000</v>
      </c>
    </row>
    <row r="702" spans="1:8">
      <c r="A702" s="753" t="s">
        <v>83</v>
      </c>
      <c r="B702" s="753" t="s">
        <v>280</v>
      </c>
      <c r="C702" s="753" t="s">
        <v>188</v>
      </c>
      <c r="D702" s="753" t="s">
        <v>1868</v>
      </c>
      <c r="E702" s="753" t="s">
        <v>125</v>
      </c>
      <c r="F702" s="753"/>
      <c r="G702" s="757" t="s">
        <v>126</v>
      </c>
      <c r="H702" s="751">
        <v>113000000</v>
      </c>
    </row>
    <row r="703" spans="1:8">
      <c r="A703" s="753" t="s">
        <v>83</v>
      </c>
      <c r="B703" s="753" t="s">
        <v>280</v>
      </c>
      <c r="C703" s="753" t="s">
        <v>188</v>
      </c>
      <c r="D703" s="753" t="s">
        <v>1868</v>
      </c>
      <c r="E703" s="753" t="s">
        <v>125</v>
      </c>
      <c r="F703" s="753" t="s">
        <v>552</v>
      </c>
      <c r="G703" s="757" t="s">
        <v>553</v>
      </c>
      <c r="H703" s="751">
        <v>6600000</v>
      </c>
    </row>
    <row r="704" spans="1:8">
      <c r="A704" s="753" t="s">
        <v>83</v>
      </c>
      <c r="B704" s="753" t="s">
        <v>280</v>
      </c>
      <c r="C704" s="753" t="s">
        <v>188</v>
      </c>
      <c r="D704" s="753" t="s">
        <v>1868</v>
      </c>
      <c r="E704" s="753" t="s">
        <v>125</v>
      </c>
      <c r="F704" s="753" t="s">
        <v>127</v>
      </c>
      <c r="G704" s="757" t="s">
        <v>128</v>
      </c>
      <c r="H704" s="751">
        <v>6000000</v>
      </c>
    </row>
    <row r="705" spans="1:8">
      <c r="A705" s="753" t="s">
        <v>83</v>
      </c>
      <c r="B705" s="753" t="s">
        <v>280</v>
      </c>
      <c r="C705" s="753" t="s">
        <v>188</v>
      </c>
      <c r="D705" s="753" t="s">
        <v>1868</v>
      </c>
      <c r="E705" s="753" t="s">
        <v>125</v>
      </c>
      <c r="F705" s="753" t="s">
        <v>129</v>
      </c>
      <c r="G705" s="757" t="s">
        <v>1787</v>
      </c>
      <c r="H705" s="751">
        <v>100400000</v>
      </c>
    </row>
    <row r="706" spans="1:8">
      <c r="A706" s="753" t="s">
        <v>83</v>
      </c>
      <c r="B706" s="753" t="s">
        <v>280</v>
      </c>
      <c r="C706" s="753" t="s">
        <v>188</v>
      </c>
      <c r="D706" s="753" t="s">
        <v>1868</v>
      </c>
      <c r="E706" s="753" t="s">
        <v>554</v>
      </c>
      <c r="F706" s="753"/>
      <c r="G706" s="757" t="s">
        <v>555</v>
      </c>
      <c r="H706" s="751">
        <v>16000000</v>
      </c>
    </row>
    <row r="707" spans="1:8">
      <c r="A707" s="753" t="s">
        <v>83</v>
      </c>
      <c r="B707" s="753" t="s">
        <v>280</v>
      </c>
      <c r="C707" s="753" t="s">
        <v>188</v>
      </c>
      <c r="D707" s="753" t="s">
        <v>1868</v>
      </c>
      <c r="E707" s="753" t="s">
        <v>554</v>
      </c>
      <c r="F707" s="753" t="s">
        <v>556</v>
      </c>
      <c r="G707" s="757" t="s">
        <v>557</v>
      </c>
      <c r="H707" s="751">
        <v>1000000</v>
      </c>
    </row>
    <row r="708" spans="1:8">
      <c r="A708" s="753" t="s">
        <v>83</v>
      </c>
      <c r="B708" s="753" t="s">
        <v>280</v>
      </c>
      <c r="C708" s="753" t="s">
        <v>188</v>
      </c>
      <c r="D708" s="753" t="s">
        <v>1868</v>
      </c>
      <c r="E708" s="753" t="s">
        <v>554</v>
      </c>
      <c r="F708" s="753" t="s">
        <v>243</v>
      </c>
      <c r="G708" s="757" t="s">
        <v>244</v>
      </c>
      <c r="H708" s="751">
        <v>2000000</v>
      </c>
    </row>
    <row r="709" spans="1:8">
      <c r="A709" s="753" t="s">
        <v>83</v>
      </c>
      <c r="B709" s="753" t="s">
        <v>280</v>
      </c>
      <c r="C709" s="753" t="s">
        <v>188</v>
      </c>
      <c r="D709" s="753" t="s">
        <v>1868</v>
      </c>
      <c r="E709" s="753" t="s">
        <v>554</v>
      </c>
      <c r="F709" s="753" t="s">
        <v>558</v>
      </c>
      <c r="G709" s="757" t="s">
        <v>559</v>
      </c>
      <c r="H709" s="751">
        <v>13000000</v>
      </c>
    </row>
    <row r="710" spans="1:8" ht="39.6">
      <c r="A710" s="753" t="s">
        <v>83</v>
      </c>
      <c r="B710" s="753" t="s">
        <v>280</v>
      </c>
      <c r="C710" s="753" t="s">
        <v>188</v>
      </c>
      <c r="D710" s="753" t="s">
        <v>1868</v>
      </c>
      <c r="E710" s="753" t="s">
        <v>560</v>
      </c>
      <c r="F710" s="753"/>
      <c r="G710" s="757" t="s">
        <v>1790</v>
      </c>
      <c r="H710" s="751">
        <v>1041819000</v>
      </c>
    </row>
    <row r="711" spans="1:8">
      <c r="A711" s="753" t="s">
        <v>83</v>
      </c>
      <c r="B711" s="753" t="s">
        <v>280</v>
      </c>
      <c r="C711" s="753" t="s">
        <v>188</v>
      </c>
      <c r="D711" s="753" t="s">
        <v>1868</v>
      </c>
      <c r="E711" s="753" t="s">
        <v>560</v>
      </c>
      <c r="F711" s="753" t="s">
        <v>856</v>
      </c>
      <c r="G711" s="757" t="s">
        <v>1832</v>
      </c>
      <c r="H711" s="751">
        <v>94290000</v>
      </c>
    </row>
    <row r="712" spans="1:8">
      <c r="A712" s="753" t="s">
        <v>83</v>
      </c>
      <c r="B712" s="753" t="s">
        <v>280</v>
      </c>
      <c r="C712" s="753" t="s">
        <v>188</v>
      </c>
      <c r="D712" s="753" t="s">
        <v>1868</v>
      </c>
      <c r="E712" s="753" t="s">
        <v>560</v>
      </c>
      <c r="F712" s="753" t="s">
        <v>197</v>
      </c>
      <c r="G712" s="757" t="s">
        <v>1792</v>
      </c>
      <c r="H712" s="751">
        <v>360000</v>
      </c>
    </row>
    <row r="713" spans="1:8">
      <c r="A713" s="753" t="s">
        <v>83</v>
      </c>
      <c r="B713" s="753" t="s">
        <v>280</v>
      </c>
      <c r="C713" s="753" t="s">
        <v>188</v>
      </c>
      <c r="D713" s="753" t="s">
        <v>1868</v>
      </c>
      <c r="E713" s="753" t="s">
        <v>560</v>
      </c>
      <c r="F713" s="753" t="s">
        <v>5</v>
      </c>
      <c r="G713" s="757" t="s">
        <v>6</v>
      </c>
      <c r="H713" s="751">
        <v>809328000</v>
      </c>
    </row>
    <row r="714" spans="1:8">
      <c r="A714" s="753" t="s">
        <v>83</v>
      </c>
      <c r="B714" s="753" t="s">
        <v>280</v>
      </c>
      <c r="C714" s="753" t="s">
        <v>188</v>
      </c>
      <c r="D714" s="753" t="s">
        <v>1868</v>
      </c>
      <c r="E714" s="753" t="s">
        <v>560</v>
      </c>
      <c r="F714" s="753" t="s">
        <v>418</v>
      </c>
      <c r="G714" s="757" t="s">
        <v>1793</v>
      </c>
      <c r="H714" s="751">
        <v>8550000</v>
      </c>
    </row>
    <row r="715" spans="1:8">
      <c r="A715" s="753" t="s">
        <v>83</v>
      </c>
      <c r="B715" s="753" t="s">
        <v>280</v>
      </c>
      <c r="C715" s="753" t="s">
        <v>188</v>
      </c>
      <c r="D715" s="753" t="s">
        <v>1868</v>
      </c>
      <c r="E715" s="753" t="s">
        <v>560</v>
      </c>
      <c r="F715" s="753" t="s">
        <v>562</v>
      </c>
      <c r="G715" s="757" t="s">
        <v>1794</v>
      </c>
      <c r="H715" s="751">
        <v>5000000</v>
      </c>
    </row>
    <row r="716" spans="1:8">
      <c r="A716" s="753" t="s">
        <v>83</v>
      </c>
      <c r="B716" s="753" t="s">
        <v>280</v>
      </c>
      <c r="C716" s="753" t="s">
        <v>188</v>
      </c>
      <c r="D716" s="753" t="s">
        <v>1868</v>
      </c>
      <c r="E716" s="753" t="s">
        <v>560</v>
      </c>
      <c r="F716" s="753" t="s">
        <v>7</v>
      </c>
      <c r="G716" s="757" t="s">
        <v>1795</v>
      </c>
      <c r="H716" s="751">
        <v>106358000</v>
      </c>
    </row>
    <row r="717" spans="1:8" ht="26.4">
      <c r="A717" s="753" t="s">
        <v>83</v>
      </c>
      <c r="B717" s="753" t="s">
        <v>280</v>
      </c>
      <c r="C717" s="753" t="s">
        <v>188</v>
      </c>
      <c r="D717" s="753" t="s">
        <v>1868</v>
      </c>
      <c r="E717" s="753" t="s">
        <v>560</v>
      </c>
      <c r="F717" s="753" t="s">
        <v>563</v>
      </c>
      <c r="G717" s="757" t="s">
        <v>13</v>
      </c>
      <c r="H717" s="751">
        <v>17933000</v>
      </c>
    </row>
    <row r="718" spans="1:8" ht="26.4">
      <c r="A718" s="753" t="s">
        <v>83</v>
      </c>
      <c r="B718" s="753" t="s">
        <v>280</v>
      </c>
      <c r="C718" s="753" t="s">
        <v>188</v>
      </c>
      <c r="D718" s="753" t="s">
        <v>1868</v>
      </c>
      <c r="E718" s="753" t="s">
        <v>1796</v>
      </c>
      <c r="F718" s="753"/>
      <c r="G718" s="757" t="s">
        <v>1797</v>
      </c>
      <c r="H718" s="751">
        <v>95250000</v>
      </c>
    </row>
    <row r="719" spans="1:8">
      <c r="A719" s="753" t="s">
        <v>83</v>
      </c>
      <c r="B719" s="753" t="s">
        <v>280</v>
      </c>
      <c r="C719" s="753" t="s">
        <v>188</v>
      </c>
      <c r="D719" s="753" t="s">
        <v>1868</v>
      </c>
      <c r="E719" s="753" t="s">
        <v>1796</v>
      </c>
      <c r="F719" s="753" t="s">
        <v>1825</v>
      </c>
      <c r="G719" s="757" t="s">
        <v>1794</v>
      </c>
      <c r="H719" s="751">
        <v>73600000</v>
      </c>
    </row>
    <row r="720" spans="1:8">
      <c r="A720" s="753" t="s">
        <v>83</v>
      </c>
      <c r="B720" s="753" t="s">
        <v>280</v>
      </c>
      <c r="C720" s="753" t="s">
        <v>188</v>
      </c>
      <c r="D720" s="753" t="s">
        <v>1868</v>
      </c>
      <c r="E720" s="753" t="s">
        <v>1796</v>
      </c>
      <c r="F720" s="753" t="s">
        <v>1798</v>
      </c>
      <c r="G720" s="757" t="s">
        <v>1793</v>
      </c>
      <c r="H720" s="751">
        <v>16150000</v>
      </c>
    </row>
    <row r="721" spans="1:8">
      <c r="A721" s="753" t="s">
        <v>83</v>
      </c>
      <c r="B721" s="753" t="s">
        <v>280</v>
      </c>
      <c r="C721" s="753" t="s">
        <v>188</v>
      </c>
      <c r="D721" s="753" t="s">
        <v>1868</v>
      </c>
      <c r="E721" s="753" t="s">
        <v>1796</v>
      </c>
      <c r="F721" s="753" t="s">
        <v>1833</v>
      </c>
      <c r="G721" s="757" t="s">
        <v>1834</v>
      </c>
      <c r="H721" s="751">
        <v>5500000</v>
      </c>
    </row>
    <row r="722" spans="1:8" ht="26.4">
      <c r="A722" s="753" t="s">
        <v>83</v>
      </c>
      <c r="B722" s="753" t="s">
        <v>280</v>
      </c>
      <c r="C722" s="753" t="s">
        <v>188</v>
      </c>
      <c r="D722" s="753" t="s">
        <v>1868</v>
      </c>
      <c r="E722" s="753" t="s">
        <v>130</v>
      </c>
      <c r="F722" s="753"/>
      <c r="G722" s="757" t="s">
        <v>131</v>
      </c>
      <c r="H722" s="751">
        <v>54858000</v>
      </c>
    </row>
    <row r="723" spans="1:8">
      <c r="A723" s="753" t="s">
        <v>83</v>
      </c>
      <c r="B723" s="753" t="s">
        <v>280</v>
      </c>
      <c r="C723" s="753" t="s">
        <v>188</v>
      </c>
      <c r="D723" s="753" t="s">
        <v>1868</v>
      </c>
      <c r="E723" s="753" t="s">
        <v>130</v>
      </c>
      <c r="F723" s="753" t="s">
        <v>585</v>
      </c>
      <c r="G723" s="757" t="s">
        <v>1799</v>
      </c>
      <c r="H723" s="751">
        <v>25104000</v>
      </c>
    </row>
    <row r="724" spans="1:8">
      <c r="A724" s="753" t="s">
        <v>83</v>
      </c>
      <c r="B724" s="753" t="s">
        <v>280</v>
      </c>
      <c r="C724" s="753" t="s">
        <v>188</v>
      </c>
      <c r="D724" s="753" t="s">
        <v>1868</v>
      </c>
      <c r="E724" s="753" t="s">
        <v>130</v>
      </c>
      <c r="F724" s="753" t="s">
        <v>8</v>
      </c>
      <c r="G724" s="757" t="s">
        <v>1835</v>
      </c>
      <c r="H724" s="751">
        <v>8660000</v>
      </c>
    </row>
    <row r="725" spans="1:8">
      <c r="A725" s="753" t="s">
        <v>83</v>
      </c>
      <c r="B725" s="753" t="s">
        <v>280</v>
      </c>
      <c r="C725" s="753" t="s">
        <v>188</v>
      </c>
      <c r="D725" s="753" t="s">
        <v>1868</v>
      </c>
      <c r="E725" s="753" t="s">
        <v>130</v>
      </c>
      <c r="F725" s="753" t="s">
        <v>132</v>
      </c>
      <c r="G725" s="757" t="s">
        <v>135</v>
      </c>
      <c r="H725" s="751">
        <v>21094000</v>
      </c>
    </row>
    <row r="726" spans="1:8">
      <c r="A726" s="753" t="s">
        <v>83</v>
      </c>
      <c r="B726" s="753" t="s">
        <v>280</v>
      </c>
      <c r="C726" s="753" t="s">
        <v>188</v>
      </c>
      <c r="D726" s="753" t="s">
        <v>1868</v>
      </c>
      <c r="E726" s="753" t="s">
        <v>1801</v>
      </c>
      <c r="F726" s="753"/>
      <c r="G726" s="757" t="s">
        <v>1802</v>
      </c>
      <c r="H726" s="751">
        <v>999000</v>
      </c>
    </row>
    <row r="727" spans="1:8">
      <c r="A727" s="753" t="s">
        <v>83</v>
      </c>
      <c r="B727" s="753" t="s">
        <v>280</v>
      </c>
      <c r="C727" s="753" t="s">
        <v>188</v>
      </c>
      <c r="D727" s="753" t="s">
        <v>1868</v>
      </c>
      <c r="E727" s="753" t="s">
        <v>1801</v>
      </c>
      <c r="F727" s="753" t="s">
        <v>1803</v>
      </c>
      <c r="G727" s="757" t="s">
        <v>1804</v>
      </c>
      <c r="H727" s="751">
        <v>999000</v>
      </c>
    </row>
    <row r="728" spans="1:8">
      <c r="A728" s="753" t="s">
        <v>83</v>
      </c>
      <c r="B728" s="753" t="s">
        <v>280</v>
      </c>
      <c r="C728" s="753" t="s">
        <v>188</v>
      </c>
      <c r="D728" s="753" t="s">
        <v>1868</v>
      </c>
      <c r="E728" s="753" t="s">
        <v>134</v>
      </c>
      <c r="F728" s="753"/>
      <c r="G728" s="757" t="s">
        <v>135</v>
      </c>
      <c r="H728" s="751">
        <v>130209000</v>
      </c>
    </row>
    <row r="729" spans="1:8">
      <c r="A729" s="753" t="s">
        <v>83</v>
      </c>
      <c r="B729" s="753" t="s">
        <v>280</v>
      </c>
      <c r="C729" s="753" t="s">
        <v>188</v>
      </c>
      <c r="D729" s="753" t="s">
        <v>1868</v>
      </c>
      <c r="E729" s="753" t="s">
        <v>134</v>
      </c>
      <c r="F729" s="753" t="s">
        <v>9</v>
      </c>
      <c r="G729" s="757" t="s">
        <v>1805</v>
      </c>
      <c r="H729" s="751">
        <v>13082000</v>
      </c>
    </row>
    <row r="730" spans="1:8">
      <c r="A730" s="753" t="s">
        <v>83</v>
      </c>
      <c r="B730" s="753" t="s">
        <v>280</v>
      </c>
      <c r="C730" s="753" t="s">
        <v>188</v>
      </c>
      <c r="D730" s="753" t="s">
        <v>1868</v>
      </c>
      <c r="E730" s="753" t="s">
        <v>134</v>
      </c>
      <c r="F730" s="753" t="s">
        <v>137</v>
      </c>
      <c r="G730" s="757" t="s">
        <v>138</v>
      </c>
      <c r="H730" s="751">
        <v>80052000</v>
      </c>
    </row>
    <row r="731" spans="1:8">
      <c r="A731" s="753" t="s">
        <v>83</v>
      </c>
      <c r="B731" s="753" t="s">
        <v>280</v>
      </c>
      <c r="C731" s="753" t="s">
        <v>188</v>
      </c>
      <c r="D731" s="753" t="s">
        <v>1868</v>
      </c>
      <c r="E731" s="753" t="s">
        <v>134</v>
      </c>
      <c r="F731" s="753" t="s">
        <v>139</v>
      </c>
      <c r="G731" s="757" t="s">
        <v>140</v>
      </c>
      <c r="H731" s="751">
        <v>37075000</v>
      </c>
    </row>
    <row r="732" spans="1:8">
      <c r="A732" s="753" t="s">
        <v>83</v>
      </c>
      <c r="B732" s="753" t="s">
        <v>280</v>
      </c>
      <c r="C732" s="753" t="s">
        <v>188</v>
      </c>
      <c r="D732" s="753" t="s">
        <v>1868</v>
      </c>
      <c r="E732" s="753" t="s">
        <v>404</v>
      </c>
      <c r="F732" s="753"/>
      <c r="G732" s="757" t="s">
        <v>1808</v>
      </c>
      <c r="H732" s="751">
        <v>71010000</v>
      </c>
    </row>
    <row r="733" spans="1:8">
      <c r="A733" s="753" t="s">
        <v>83</v>
      </c>
      <c r="B733" s="753" t="s">
        <v>280</v>
      </c>
      <c r="C733" s="753" t="s">
        <v>188</v>
      </c>
      <c r="D733" s="753" t="s">
        <v>1868</v>
      </c>
      <c r="E733" s="753" t="s">
        <v>404</v>
      </c>
      <c r="F733" s="753" t="s">
        <v>1809</v>
      </c>
      <c r="G733" s="757" t="s">
        <v>26</v>
      </c>
      <c r="H733" s="751">
        <v>71010000</v>
      </c>
    </row>
    <row r="734" spans="1:8">
      <c r="A734" s="753" t="s">
        <v>83</v>
      </c>
      <c r="B734" s="753" t="s">
        <v>280</v>
      </c>
      <c r="C734" s="753" t="s">
        <v>188</v>
      </c>
      <c r="D734" s="753" t="s">
        <v>1868</v>
      </c>
      <c r="E734" s="753" t="s">
        <v>353</v>
      </c>
      <c r="F734" s="753"/>
      <c r="G734" s="757" t="s">
        <v>354</v>
      </c>
      <c r="H734" s="751">
        <v>197129000</v>
      </c>
    </row>
    <row r="735" spans="1:8">
      <c r="A735" s="753" t="s">
        <v>83</v>
      </c>
      <c r="B735" s="753" t="s">
        <v>280</v>
      </c>
      <c r="C735" s="753" t="s">
        <v>188</v>
      </c>
      <c r="D735" s="753" t="s">
        <v>1868</v>
      </c>
      <c r="E735" s="753" t="s">
        <v>353</v>
      </c>
      <c r="F735" s="753" t="s">
        <v>405</v>
      </c>
      <c r="G735" s="757" t="s">
        <v>1920</v>
      </c>
      <c r="H735" s="751">
        <v>197129000</v>
      </c>
    </row>
    <row r="736" spans="1:8" ht="26.4">
      <c r="A736" s="753" t="s">
        <v>83</v>
      </c>
      <c r="B736" s="753" t="s">
        <v>280</v>
      </c>
      <c r="C736" s="753" t="s">
        <v>188</v>
      </c>
      <c r="D736" s="753" t="s">
        <v>1868</v>
      </c>
      <c r="E736" s="753" t="s">
        <v>183</v>
      </c>
      <c r="F736" s="753"/>
      <c r="G736" s="757" t="s">
        <v>1863</v>
      </c>
      <c r="H736" s="751">
        <v>4960000000</v>
      </c>
    </row>
    <row r="737" spans="1:8" ht="26.4">
      <c r="A737" s="753" t="s">
        <v>83</v>
      </c>
      <c r="B737" s="753" t="s">
        <v>280</v>
      </c>
      <c r="C737" s="753" t="s">
        <v>188</v>
      </c>
      <c r="D737" s="753" t="s">
        <v>1868</v>
      </c>
      <c r="E737" s="753" t="s">
        <v>183</v>
      </c>
      <c r="F737" s="753" t="s">
        <v>184</v>
      </c>
      <c r="G737" s="757" t="s">
        <v>1864</v>
      </c>
      <c r="H737" s="751">
        <v>4960000000</v>
      </c>
    </row>
    <row r="738" spans="1:8">
      <c r="A738" s="753" t="s">
        <v>83</v>
      </c>
      <c r="B738" s="753" t="s">
        <v>280</v>
      </c>
      <c r="C738" s="753" t="s">
        <v>188</v>
      </c>
      <c r="D738" s="753" t="s">
        <v>1868</v>
      </c>
      <c r="E738" s="753" t="s">
        <v>19</v>
      </c>
      <c r="F738" s="753"/>
      <c r="G738" s="757" t="s">
        <v>133</v>
      </c>
      <c r="H738" s="751">
        <v>1708953995</v>
      </c>
    </row>
    <row r="739" spans="1:8">
      <c r="A739" s="753" t="s">
        <v>83</v>
      </c>
      <c r="B739" s="753" t="s">
        <v>280</v>
      </c>
      <c r="C739" s="753" t="s">
        <v>188</v>
      </c>
      <c r="D739" s="753" t="s">
        <v>1868</v>
      </c>
      <c r="E739" s="753" t="s">
        <v>19</v>
      </c>
      <c r="F739" s="753" t="s">
        <v>20</v>
      </c>
      <c r="G739" s="757" t="s">
        <v>21</v>
      </c>
      <c r="H739" s="751">
        <v>572084995</v>
      </c>
    </row>
    <row r="740" spans="1:8">
      <c r="A740" s="753" t="s">
        <v>83</v>
      </c>
      <c r="B740" s="753" t="s">
        <v>280</v>
      </c>
      <c r="C740" s="753" t="s">
        <v>188</v>
      </c>
      <c r="D740" s="753" t="s">
        <v>1868</v>
      </c>
      <c r="E740" s="753" t="s">
        <v>19</v>
      </c>
      <c r="F740" s="753" t="s">
        <v>22</v>
      </c>
      <c r="G740" s="757" t="s">
        <v>23</v>
      </c>
      <c r="H740" s="751">
        <v>1070553000</v>
      </c>
    </row>
    <row r="741" spans="1:8">
      <c r="A741" s="753" t="s">
        <v>83</v>
      </c>
      <c r="B741" s="753" t="s">
        <v>280</v>
      </c>
      <c r="C741" s="753" t="s">
        <v>188</v>
      </c>
      <c r="D741" s="753" t="s">
        <v>1868</v>
      </c>
      <c r="E741" s="753" t="s">
        <v>19</v>
      </c>
      <c r="F741" s="753" t="s">
        <v>245</v>
      </c>
      <c r="G741" s="757" t="s">
        <v>135</v>
      </c>
      <c r="H741" s="751">
        <v>66316000</v>
      </c>
    </row>
    <row r="742" spans="1:8">
      <c r="A742" s="753" t="s">
        <v>83</v>
      </c>
      <c r="B742" s="753" t="s">
        <v>280</v>
      </c>
      <c r="C742" s="753" t="s">
        <v>188</v>
      </c>
      <c r="D742" s="753" t="s">
        <v>1870</v>
      </c>
      <c r="E742" s="753"/>
      <c r="F742" s="753"/>
      <c r="G742" s="757" t="s">
        <v>1871</v>
      </c>
      <c r="H742" s="751">
        <v>1810408800</v>
      </c>
    </row>
    <row r="743" spans="1:8">
      <c r="A743" s="753" t="s">
        <v>83</v>
      </c>
      <c r="B743" s="753" t="s">
        <v>280</v>
      </c>
      <c r="C743" s="753" t="s">
        <v>188</v>
      </c>
      <c r="D743" s="753" t="s">
        <v>1870</v>
      </c>
      <c r="E743" s="753" t="s">
        <v>178</v>
      </c>
      <c r="F743" s="753"/>
      <c r="G743" s="757" t="s">
        <v>179</v>
      </c>
      <c r="H743" s="751">
        <v>1547703000</v>
      </c>
    </row>
    <row r="744" spans="1:8" ht="26.4">
      <c r="A744" s="753" t="s">
        <v>83</v>
      </c>
      <c r="B744" s="753" t="s">
        <v>280</v>
      </c>
      <c r="C744" s="753" t="s">
        <v>188</v>
      </c>
      <c r="D744" s="753" t="s">
        <v>1870</v>
      </c>
      <c r="E744" s="753" t="s">
        <v>178</v>
      </c>
      <c r="F744" s="753" t="s">
        <v>180</v>
      </c>
      <c r="G744" s="757" t="s">
        <v>1810</v>
      </c>
      <c r="H744" s="751">
        <v>1547703000</v>
      </c>
    </row>
    <row r="745" spans="1:8">
      <c r="A745" s="753" t="s">
        <v>83</v>
      </c>
      <c r="B745" s="753" t="s">
        <v>280</v>
      </c>
      <c r="C745" s="753" t="s">
        <v>188</v>
      </c>
      <c r="D745" s="753" t="s">
        <v>1870</v>
      </c>
      <c r="E745" s="753" t="s">
        <v>19</v>
      </c>
      <c r="F745" s="753"/>
      <c r="G745" s="757" t="s">
        <v>133</v>
      </c>
      <c r="H745" s="751">
        <v>262705800</v>
      </c>
    </row>
    <row r="746" spans="1:8">
      <c r="A746" s="753" t="s">
        <v>83</v>
      </c>
      <c r="B746" s="753" t="s">
        <v>280</v>
      </c>
      <c r="C746" s="753" t="s">
        <v>188</v>
      </c>
      <c r="D746" s="753" t="s">
        <v>1870</v>
      </c>
      <c r="E746" s="753" t="s">
        <v>19</v>
      </c>
      <c r="F746" s="753" t="s">
        <v>22</v>
      </c>
      <c r="G746" s="757" t="s">
        <v>23</v>
      </c>
      <c r="H746" s="751">
        <v>262705800</v>
      </c>
    </row>
    <row r="747" spans="1:8">
      <c r="A747" s="753" t="s">
        <v>83</v>
      </c>
      <c r="B747" s="753" t="s">
        <v>280</v>
      </c>
      <c r="C747" s="753" t="s">
        <v>188</v>
      </c>
      <c r="D747" s="753" t="s">
        <v>189</v>
      </c>
      <c r="E747" s="753"/>
      <c r="F747" s="753"/>
      <c r="G747" s="757" t="s">
        <v>1872</v>
      </c>
      <c r="H747" s="751">
        <v>13367121315</v>
      </c>
    </row>
    <row r="748" spans="1:8">
      <c r="A748" s="753" t="s">
        <v>83</v>
      </c>
      <c r="B748" s="753" t="s">
        <v>280</v>
      </c>
      <c r="C748" s="753" t="s">
        <v>188</v>
      </c>
      <c r="D748" s="753" t="s">
        <v>189</v>
      </c>
      <c r="E748" s="753" t="s">
        <v>92</v>
      </c>
      <c r="F748" s="753"/>
      <c r="G748" s="757" t="s">
        <v>93</v>
      </c>
      <c r="H748" s="751">
        <v>300535090</v>
      </c>
    </row>
    <row r="749" spans="1:8">
      <c r="A749" s="753" t="s">
        <v>83</v>
      </c>
      <c r="B749" s="753" t="s">
        <v>280</v>
      </c>
      <c r="C749" s="753" t="s">
        <v>188</v>
      </c>
      <c r="D749" s="753" t="s">
        <v>189</v>
      </c>
      <c r="E749" s="753" t="s">
        <v>92</v>
      </c>
      <c r="F749" s="753" t="s">
        <v>94</v>
      </c>
      <c r="G749" s="757" t="s">
        <v>1768</v>
      </c>
      <c r="H749" s="751">
        <v>300535090</v>
      </c>
    </row>
    <row r="750" spans="1:8">
      <c r="A750" s="753" t="s">
        <v>83</v>
      </c>
      <c r="B750" s="753" t="s">
        <v>280</v>
      </c>
      <c r="C750" s="753" t="s">
        <v>188</v>
      </c>
      <c r="D750" s="753" t="s">
        <v>189</v>
      </c>
      <c r="E750" s="753" t="s">
        <v>96</v>
      </c>
      <c r="F750" s="753"/>
      <c r="G750" s="757" t="s">
        <v>97</v>
      </c>
      <c r="H750" s="751">
        <v>36425230</v>
      </c>
    </row>
    <row r="751" spans="1:8">
      <c r="A751" s="753" t="s">
        <v>83</v>
      </c>
      <c r="B751" s="753" t="s">
        <v>280</v>
      </c>
      <c r="C751" s="753" t="s">
        <v>188</v>
      </c>
      <c r="D751" s="753" t="s">
        <v>189</v>
      </c>
      <c r="E751" s="753" t="s">
        <v>96</v>
      </c>
      <c r="F751" s="753" t="s">
        <v>151</v>
      </c>
      <c r="G751" s="757" t="s">
        <v>152</v>
      </c>
      <c r="H751" s="751">
        <v>30059260</v>
      </c>
    </row>
    <row r="752" spans="1:8" ht="26.4">
      <c r="A752" s="753" t="s">
        <v>83</v>
      </c>
      <c r="B752" s="753" t="s">
        <v>280</v>
      </c>
      <c r="C752" s="753" t="s">
        <v>188</v>
      </c>
      <c r="D752" s="753" t="s">
        <v>189</v>
      </c>
      <c r="E752" s="753" t="s">
        <v>96</v>
      </c>
      <c r="F752" s="753" t="s">
        <v>98</v>
      </c>
      <c r="G752" s="757" t="s">
        <v>99</v>
      </c>
      <c r="H752" s="751">
        <v>2086000</v>
      </c>
    </row>
    <row r="753" spans="1:8" ht="26.4">
      <c r="A753" s="753" t="s">
        <v>83</v>
      </c>
      <c r="B753" s="753" t="s">
        <v>280</v>
      </c>
      <c r="C753" s="753" t="s">
        <v>188</v>
      </c>
      <c r="D753" s="753" t="s">
        <v>189</v>
      </c>
      <c r="E753" s="753" t="s">
        <v>96</v>
      </c>
      <c r="F753" s="753" t="s">
        <v>442</v>
      </c>
      <c r="G753" s="757" t="s">
        <v>1772</v>
      </c>
      <c r="H753" s="751">
        <v>4279970</v>
      </c>
    </row>
    <row r="754" spans="1:8">
      <c r="A754" s="753" t="s">
        <v>83</v>
      </c>
      <c r="B754" s="753" t="s">
        <v>280</v>
      </c>
      <c r="C754" s="753" t="s">
        <v>188</v>
      </c>
      <c r="D754" s="753" t="s">
        <v>189</v>
      </c>
      <c r="E754" s="753" t="s">
        <v>100</v>
      </c>
      <c r="F754" s="753"/>
      <c r="G754" s="757" t="s">
        <v>101</v>
      </c>
      <c r="H754" s="751">
        <v>181211</v>
      </c>
    </row>
    <row r="755" spans="1:8">
      <c r="A755" s="753" t="s">
        <v>83</v>
      </c>
      <c r="B755" s="753" t="s">
        <v>280</v>
      </c>
      <c r="C755" s="753" t="s">
        <v>188</v>
      </c>
      <c r="D755" s="753" t="s">
        <v>189</v>
      </c>
      <c r="E755" s="753" t="s">
        <v>100</v>
      </c>
      <c r="F755" s="753" t="s">
        <v>443</v>
      </c>
      <c r="G755" s="757" t="s">
        <v>135</v>
      </c>
      <c r="H755" s="751">
        <v>181211</v>
      </c>
    </row>
    <row r="756" spans="1:8">
      <c r="A756" s="753" t="s">
        <v>83</v>
      </c>
      <c r="B756" s="753" t="s">
        <v>280</v>
      </c>
      <c r="C756" s="753" t="s">
        <v>188</v>
      </c>
      <c r="D756" s="753" t="s">
        <v>189</v>
      </c>
      <c r="E756" s="753" t="s">
        <v>102</v>
      </c>
      <c r="F756" s="753"/>
      <c r="G756" s="757" t="s">
        <v>369</v>
      </c>
      <c r="H756" s="751">
        <v>97858469</v>
      </c>
    </row>
    <row r="757" spans="1:8">
      <c r="A757" s="753" t="s">
        <v>83</v>
      </c>
      <c r="B757" s="753" t="s">
        <v>280</v>
      </c>
      <c r="C757" s="753" t="s">
        <v>188</v>
      </c>
      <c r="D757" s="753" t="s">
        <v>189</v>
      </c>
      <c r="E757" s="753" t="s">
        <v>102</v>
      </c>
      <c r="F757" s="753" t="s">
        <v>103</v>
      </c>
      <c r="G757" s="757" t="s">
        <v>104</v>
      </c>
      <c r="H757" s="751">
        <v>73308737</v>
      </c>
    </row>
    <row r="758" spans="1:8">
      <c r="A758" s="753" t="s">
        <v>83</v>
      </c>
      <c r="B758" s="753" t="s">
        <v>280</v>
      </c>
      <c r="C758" s="753" t="s">
        <v>188</v>
      </c>
      <c r="D758" s="753" t="s">
        <v>189</v>
      </c>
      <c r="E758" s="753" t="s">
        <v>102</v>
      </c>
      <c r="F758" s="753" t="s">
        <v>105</v>
      </c>
      <c r="G758" s="757" t="s">
        <v>106</v>
      </c>
      <c r="H758" s="751">
        <v>12567204</v>
      </c>
    </row>
    <row r="759" spans="1:8">
      <c r="A759" s="753" t="s">
        <v>83</v>
      </c>
      <c r="B759" s="753" t="s">
        <v>280</v>
      </c>
      <c r="C759" s="753" t="s">
        <v>188</v>
      </c>
      <c r="D759" s="753" t="s">
        <v>189</v>
      </c>
      <c r="E759" s="753" t="s">
        <v>102</v>
      </c>
      <c r="F759" s="753" t="s">
        <v>107</v>
      </c>
      <c r="G759" s="757" t="s">
        <v>108</v>
      </c>
      <c r="H759" s="751">
        <v>8378136</v>
      </c>
    </row>
    <row r="760" spans="1:8">
      <c r="A760" s="753" t="s">
        <v>83</v>
      </c>
      <c r="B760" s="753" t="s">
        <v>280</v>
      </c>
      <c r="C760" s="753" t="s">
        <v>188</v>
      </c>
      <c r="D760" s="753" t="s">
        <v>189</v>
      </c>
      <c r="E760" s="753" t="s">
        <v>102</v>
      </c>
      <c r="F760" s="753" t="s">
        <v>0</v>
      </c>
      <c r="G760" s="757" t="s">
        <v>1</v>
      </c>
      <c r="H760" s="751">
        <v>3604392</v>
      </c>
    </row>
    <row r="761" spans="1:8">
      <c r="A761" s="753" t="s">
        <v>83</v>
      </c>
      <c r="B761" s="753" t="s">
        <v>280</v>
      </c>
      <c r="C761" s="753" t="s">
        <v>188</v>
      </c>
      <c r="D761" s="753" t="s">
        <v>189</v>
      </c>
      <c r="E761" s="753" t="s">
        <v>160</v>
      </c>
      <c r="F761" s="753"/>
      <c r="G761" s="757" t="s">
        <v>161</v>
      </c>
      <c r="H761" s="751">
        <v>104814895</v>
      </c>
    </row>
    <row r="762" spans="1:8">
      <c r="A762" s="753" t="s">
        <v>83</v>
      </c>
      <c r="B762" s="753" t="s">
        <v>280</v>
      </c>
      <c r="C762" s="753" t="s">
        <v>188</v>
      </c>
      <c r="D762" s="753" t="s">
        <v>189</v>
      </c>
      <c r="E762" s="753" t="s">
        <v>160</v>
      </c>
      <c r="F762" s="753" t="s">
        <v>162</v>
      </c>
      <c r="G762" s="757" t="s">
        <v>163</v>
      </c>
      <c r="H762" s="751">
        <v>21774000</v>
      </c>
    </row>
    <row r="763" spans="1:8">
      <c r="A763" s="753" t="s">
        <v>83</v>
      </c>
      <c r="B763" s="753" t="s">
        <v>280</v>
      </c>
      <c r="C763" s="753" t="s">
        <v>188</v>
      </c>
      <c r="D763" s="753" t="s">
        <v>189</v>
      </c>
      <c r="E763" s="753" t="s">
        <v>160</v>
      </c>
      <c r="F763" s="753" t="s">
        <v>544</v>
      </c>
      <c r="G763" s="757" t="s">
        <v>545</v>
      </c>
      <c r="H763" s="751">
        <v>14400000</v>
      </c>
    </row>
    <row r="764" spans="1:8">
      <c r="A764" s="753" t="s">
        <v>83</v>
      </c>
      <c r="B764" s="753" t="s">
        <v>280</v>
      </c>
      <c r="C764" s="753" t="s">
        <v>188</v>
      </c>
      <c r="D764" s="753" t="s">
        <v>189</v>
      </c>
      <c r="E764" s="753" t="s">
        <v>160</v>
      </c>
      <c r="F764" s="753" t="s">
        <v>547</v>
      </c>
      <c r="G764" s="757" t="s">
        <v>548</v>
      </c>
      <c r="H764" s="751">
        <v>7600000</v>
      </c>
    </row>
    <row r="765" spans="1:8">
      <c r="A765" s="753" t="s">
        <v>83</v>
      </c>
      <c r="B765" s="753" t="s">
        <v>280</v>
      </c>
      <c r="C765" s="753" t="s">
        <v>188</v>
      </c>
      <c r="D765" s="753" t="s">
        <v>189</v>
      </c>
      <c r="E765" s="753" t="s">
        <v>160</v>
      </c>
      <c r="F765" s="753" t="s">
        <v>551</v>
      </c>
      <c r="G765" s="757" t="s">
        <v>133</v>
      </c>
      <c r="H765" s="751">
        <v>61040895</v>
      </c>
    </row>
    <row r="766" spans="1:8">
      <c r="A766" s="753" t="s">
        <v>83</v>
      </c>
      <c r="B766" s="753" t="s">
        <v>280</v>
      </c>
      <c r="C766" s="753" t="s">
        <v>188</v>
      </c>
      <c r="D766" s="753" t="s">
        <v>189</v>
      </c>
      <c r="E766" s="753" t="s">
        <v>125</v>
      </c>
      <c r="F766" s="753"/>
      <c r="G766" s="757" t="s">
        <v>126</v>
      </c>
      <c r="H766" s="751">
        <v>30660000</v>
      </c>
    </row>
    <row r="767" spans="1:8">
      <c r="A767" s="753" t="s">
        <v>83</v>
      </c>
      <c r="B767" s="753" t="s">
        <v>280</v>
      </c>
      <c r="C767" s="753" t="s">
        <v>188</v>
      </c>
      <c r="D767" s="753" t="s">
        <v>189</v>
      </c>
      <c r="E767" s="753" t="s">
        <v>125</v>
      </c>
      <c r="F767" s="753" t="s">
        <v>430</v>
      </c>
      <c r="G767" s="757" t="s">
        <v>431</v>
      </c>
      <c r="H767" s="751">
        <v>9840000</v>
      </c>
    </row>
    <row r="768" spans="1:8">
      <c r="A768" s="753" t="s">
        <v>83</v>
      </c>
      <c r="B768" s="753" t="s">
        <v>280</v>
      </c>
      <c r="C768" s="753" t="s">
        <v>188</v>
      </c>
      <c r="D768" s="753" t="s">
        <v>189</v>
      </c>
      <c r="E768" s="753" t="s">
        <v>125</v>
      </c>
      <c r="F768" s="753" t="s">
        <v>552</v>
      </c>
      <c r="G768" s="757" t="s">
        <v>553</v>
      </c>
      <c r="H768" s="751">
        <v>11120000</v>
      </c>
    </row>
    <row r="769" spans="1:8">
      <c r="A769" s="753" t="s">
        <v>83</v>
      </c>
      <c r="B769" s="753" t="s">
        <v>280</v>
      </c>
      <c r="C769" s="753" t="s">
        <v>188</v>
      </c>
      <c r="D769" s="753" t="s">
        <v>189</v>
      </c>
      <c r="E769" s="753" t="s">
        <v>125</v>
      </c>
      <c r="F769" s="753" t="s">
        <v>127</v>
      </c>
      <c r="G769" s="757" t="s">
        <v>128</v>
      </c>
      <c r="H769" s="751">
        <v>9700000</v>
      </c>
    </row>
    <row r="770" spans="1:8" ht="39.6">
      <c r="A770" s="753" t="s">
        <v>83</v>
      </c>
      <c r="B770" s="753" t="s">
        <v>280</v>
      </c>
      <c r="C770" s="753" t="s">
        <v>188</v>
      </c>
      <c r="D770" s="753" t="s">
        <v>189</v>
      </c>
      <c r="E770" s="753" t="s">
        <v>560</v>
      </c>
      <c r="F770" s="753"/>
      <c r="G770" s="757" t="s">
        <v>1790</v>
      </c>
      <c r="H770" s="751">
        <v>10027714420</v>
      </c>
    </row>
    <row r="771" spans="1:8">
      <c r="A771" s="753" t="s">
        <v>83</v>
      </c>
      <c r="B771" s="753" t="s">
        <v>280</v>
      </c>
      <c r="C771" s="753" t="s">
        <v>188</v>
      </c>
      <c r="D771" s="753" t="s">
        <v>189</v>
      </c>
      <c r="E771" s="753" t="s">
        <v>560</v>
      </c>
      <c r="F771" s="753" t="s">
        <v>5</v>
      </c>
      <c r="G771" s="757" t="s">
        <v>6</v>
      </c>
      <c r="H771" s="751">
        <v>1744296266</v>
      </c>
    </row>
    <row r="772" spans="1:8">
      <c r="A772" s="753" t="s">
        <v>83</v>
      </c>
      <c r="B772" s="753" t="s">
        <v>280</v>
      </c>
      <c r="C772" s="753" t="s">
        <v>188</v>
      </c>
      <c r="D772" s="753" t="s">
        <v>189</v>
      </c>
      <c r="E772" s="753" t="s">
        <v>560</v>
      </c>
      <c r="F772" s="753" t="s">
        <v>7</v>
      </c>
      <c r="G772" s="757" t="s">
        <v>1795</v>
      </c>
      <c r="H772" s="751">
        <v>7353953534</v>
      </c>
    </row>
    <row r="773" spans="1:8" ht="26.4">
      <c r="A773" s="753" t="s">
        <v>83</v>
      </c>
      <c r="B773" s="753" t="s">
        <v>280</v>
      </c>
      <c r="C773" s="753" t="s">
        <v>188</v>
      </c>
      <c r="D773" s="753" t="s">
        <v>189</v>
      </c>
      <c r="E773" s="753" t="s">
        <v>560</v>
      </c>
      <c r="F773" s="753" t="s">
        <v>563</v>
      </c>
      <c r="G773" s="757" t="s">
        <v>13</v>
      </c>
      <c r="H773" s="751">
        <v>929464620</v>
      </c>
    </row>
    <row r="774" spans="1:8" ht="26.4">
      <c r="A774" s="753" t="s">
        <v>83</v>
      </c>
      <c r="B774" s="753" t="s">
        <v>280</v>
      </c>
      <c r="C774" s="753" t="s">
        <v>188</v>
      </c>
      <c r="D774" s="753" t="s">
        <v>189</v>
      </c>
      <c r="E774" s="753" t="s">
        <v>1796</v>
      </c>
      <c r="F774" s="753"/>
      <c r="G774" s="757" t="s">
        <v>1797</v>
      </c>
      <c r="H774" s="751">
        <v>2183576000</v>
      </c>
    </row>
    <row r="775" spans="1:8">
      <c r="A775" s="753" t="s">
        <v>83</v>
      </c>
      <c r="B775" s="753" t="s">
        <v>280</v>
      </c>
      <c r="C775" s="753" t="s">
        <v>188</v>
      </c>
      <c r="D775" s="753" t="s">
        <v>189</v>
      </c>
      <c r="E775" s="753" t="s">
        <v>1796</v>
      </c>
      <c r="F775" s="753" t="s">
        <v>1833</v>
      </c>
      <c r="G775" s="757" t="s">
        <v>1834</v>
      </c>
      <c r="H775" s="751">
        <v>2183576000</v>
      </c>
    </row>
    <row r="776" spans="1:8" ht="26.4">
      <c r="A776" s="753" t="s">
        <v>83</v>
      </c>
      <c r="B776" s="753" t="s">
        <v>280</v>
      </c>
      <c r="C776" s="753" t="s">
        <v>188</v>
      </c>
      <c r="D776" s="753" t="s">
        <v>189</v>
      </c>
      <c r="E776" s="753" t="s">
        <v>130</v>
      </c>
      <c r="F776" s="753"/>
      <c r="G776" s="757" t="s">
        <v>131</v>
      </c>
      <c r="H776" s="751">
        <v>296356000</v>
      </c>
    </row>
    <row r="777" spans="1:8">
      <c r="A777" s="753" t="s">
        <v>83</v>
      </c>
      <c r="B777" s="753" t="s">
        <v>280</v>
      </c>
      <c r="C777" s="753" t="s">
        <v>188</v>
      </c>
      <c r="D777" s="753" t="s">
        <v>189</v>
      </c>
      <c r="E777" s="753" t="s">
        <v>130</v>
      </c>
      <c r="F777" s="753" t="s">
        <v>14</v>
      </c>
      <c r="G777" s="757" t="s">
        <v>1800</v>
      </c>
      <c r="H777" s="751">
        <v>202936000</v>
      </c>
    </row>
    <row r="778" spans="1:8">
      <c r="A778" s="753" t="s">
        <v>83</v>
      </c>
      <c r="B778" s="753" t="s">
        <v>280</v>
      </c>
      <c r="C778" s="753" t="s">
        <v>188</v>
      </c>
      <c r="D778" s="753" t="s">
        <v>189</v>
      </c>
      <c r="E778" s="753" t="s">
        <v>130</v>
      </c>
      <c r="F778" s="753" t="s">
        <v>132</v>
      </c>
      <c r="G778" s="757" t="s">
        <v>135</v>
      </c>
      <c r="H778" s="751">
        <v>93420000</v>
      </c>
    </row>
    <row r="779" spans="1:8">
      <c r="A779" s="753" t="s">
        <v>83</v>
      </c>
      <c r="B779" s="753" t="s">
        <v>280</v>
      </c>
      <c r="C779" s="753" t="s">
        <v>188</v>
      </c>
      <c r="D779" s="753" t="s">
        <v>189</v>
      </c>
      <c r="E779" s="753" t="s">
        <v>134</v>
      </c>
      <c r="F779" s="753"/>
      <c r="G779" s="757" t="s">
        <v>135</v>
      </c>
      <c r="H779" s="751">
        <v>289000000</v>
      </c>
    </row>
    <row r="780" spans="1:8">
      <c r="A780" s="753" t="s">
        <v>83</v>
      </c>
      <c r="B780" s="753" t="s">
        <v>280</v>
      </c>
      <c r="C780" s="753" t="s">
        <v>188</v>
      </c>
      <c r="D780" s="753" t="s">
        <v>189</v>
      </c>
      <c r="E780" s="753" t="s">
        <v>134</v>
      </c>
      <c r="F780" s="753" t="s">
        <v>139</v>
      </c>
      <c r="G780" s="757" t="s">
        <v>140</v>
      </c>
      <c r="H780" s="751">
        <v>289000000</v>
      </c>
    </row>
    <row r="781" spans="1:8" ht="39.6">
      <c r="A781" s="753" t="s">
        <v>83</v>
      </c>
      <c r="B781" s="753" t="s">
        <v>280</v>
      </c>
      <c r="C781" s="753" t="s">
        <v>188</v>
      </c>
      <c r="D781" s="753" t="s">
        <v>1837</v>
      </c>
      <c r="E781" s="753"/>
      <c r="F781" s="753"/>
      <c r="G781" s="757" t="s">
        <v>1838</v>
      </c>
      <c r="H781" s="751">
        <v>673567000</v>
      </c>
    </row>
    <row r="782" spans="1:8">
      <c r="A782" s="753" t="s">
        <v>83</v>
      </c>
      <c r="B782" s="753" t="s">
        <v>280</v>
      </c>
      <c r="C782" s="753" t="s">
        <v>188</v>
      </c>
      <c r="D782" s="753" t="s">
        <v>1837</v>
      </c>
      <c r="E782" s="753" t="s">
        <v>115</v>
      </c>
      <c r="F782" s="753"/>
      <c r="G782" s="757" t="s">
        <v>1781</v>
      </c>
      <c r="H782" s="751">
        <v>2339000</v>
      </c>
    </row>
    <row r="783" spans="1:8">
      <c r="A783" s="753" t="s">
        <v>83</v>
      </c>
      <c r="B783" s="753" t="s">
        <v>280</v>
      </c>
      <c r="C783" s="753" t="s">
        <v>188</v>
      </c>
      <c r="D783" s="753" t="s">
        <v>1837</v>
      </c>
      <c r="E783" s="753" t="s">
        <v>115</v>
      </c>
      <c r="F783" s="753" t="s">
        <v>116</v>
      </c>
      <c r="G783" s="757" t="s">
        <v>117</v>
      </c>
      <c r="H783" s="751">
        <v>2339000</v>
      </c>
    </row>
    <row r="784" spans="1:8">
      <c r="A784" s="753" t="s">
        <v>83</v>
      </c>
      <c r="B784" s="753" t="s">
        <v>280</v>
      </c>
      <c r="C784" s="753" t="s">
        <v>188</v>
      </c>
      <c r="D784" s="753" t="s">
        <v>1837</v>
      </c>
      <c r="E784" s="753" t="s">
        <v>424</v>
      </c>
      <c r="F784" s="753"/>
      <c r="G784" s="757" t="s">
        <v>425</v>
      </c>
      <c r="H784" s="751">
        <v>671228000</v>
      </c>
    </row>
    <row r="785" spans="1:8" ht="26.4">
      <c r="A785" s="753" t="s">
        <v>83</v>
      </c>
      <c r="B785" s="753" t="s">
        <v>280</v>
      </c>
      <c r="C785" s="753" t="s">
        <v>188</v>
      </c>
      <c r="D785" s="753" t="s">
        <v>1837</v>
      </c>
      <c r="E785" s="753" t="s">
        <v>424</v>
      </c>
      <c r="F785" s="753" t="s">
        <v>253</v>
      </c>
      <c r="G785" s="757" t="s">
        <v>1873</v>
      </c>
      <c r="H785" s="751">
        <v>671228000</v>
      </c>
    </row>
    <row r="786" spans="1:8">
      <c r="A786" s="753" t="s">
        <v>83</v>
      </c>
      <c r="B786" s="753" t="s">
        <v>280</v>
      </c>
      <c r="C786" s="753" t="s">
        <v>188</v>
      </c>
      <c r="D786" s="753" t="s">
        <v>1828</v>
      </c>
      <c r="E786" s="753"/>
      <c r="F786" s="753"/>
      <c r="G786" s="757" t="s">
        <v>1829</v>
      </c>
      <c r="H786" s="751">
        <v>1285434300</v>
      </c>
    </row>
    <row r="787" spans="1:8">
      <c r="A787" s="753" t="s">
        <v>83</v>
      </c>
      <c r="B787" s="753" t="s">
        <v>280</v>
      </c>
      <c r="C787" s="753" t="s">
        <v>188</v>
      </c>
      <c r="D787" s="753" t="s">
        <v>1828</v>
      </c>
      <c r="E787" s="753" t="s">
        <v>92</v>
      </c>
      <c r="F787" s="753"/>
      <c r="G787" s="757" t="s">
        <v>93</v>
      </c>
      <c r="H787" s="751">
        <v>250916000</v>
      </c>
    </row>
    <row r="788" spans="1:8">
      <c r="A788" s="753" t="s">
        <v>83</v>
      </c>
      <c r="B788" s="753" t="s">
        <v>280</v>
      </c>
      <c r="C788" s="753" t="s">
        <v>188</v>
      </c>
      <c r="D788" s="753" t="s">
        <v>1828</v>
      </c>
      <c r="E788" s="753" t="s">
        <v>92</v>
      </c>
      <c r="F788" s="753" t="s">
        <v>95</v>
      </c>
      <c r="G788" s="757" t="s">
        <v>1769</v>
      </c>
      <c r="H788" s="751">
        <v>250916000</v>
      </c>
    </row>
    <row r="789" spans="1:8">
      <c r="A789" s="753" t="s">
        <v>83</v>
      </c>
      <c r="B789" s="753" t="s">
        <v>280</v>
      </c>
      <c r="C789" s="753" t="s">
        <v>188</v>
      </c>
      <c r="D789" s="753" t="s">
        <v>1828</v>
      </c>
      <c r="E789" s="753" t="s">
        <v>96</v>
      </c>
      <c r="F789" s="753"/>
      <c r="G789" s="757" t="s">
        <v>97</v>
      </c>
      <c r="H789" s="751">
        <v>438648314</v>
      </c>
    </row>
    <row r="790" spans="1:8">
      <c r="A790" s="753" t="s">
        <v>83</v>
      </c>
      <c r="B790" s="753" t="s">
        <v>280</v>
      </c>
      <c r="C790" s="753" t="s">
        <v>188</v>
      </c>
      <c r="D790" s="753" t="s">
        <v>1828</v>
      </c>
      <c r="E790" s="753" t="s">
        <v>96</v>
      </c>
      <c r="F790" s="753" t="s">
        <v>154</v>
      </c>
      <c r="G790" s="757" t="s">
        <v>1773</v>
      </c>
      <c r="H790" s="751">
        <v>438648314</v>
      </c>
    </row>
    <row r="791" spans="1:8">
      <c r="A791" s="753" t="s">
        <v>83</v>
      </c>
      <c r="B791" s="753" t="s">
        <v>280</v>
      </c>
      <c r="C791" s="753" t="s">
        <v>188</v>
      </c>
      <c r="D791" s="753" t="s">
        <v>1828</v>
      </c>
      <c r="E791" s="753" t="s">
        <v>426</v>
      </c>
      <c r="F791" s="753"/>
      <c r="G791" s="757" t="s">
        <v>427</v>
      </c>
      <c r="H791" s="751">
        <v>2000000</v>
      </c>
    </row>
    <row r="792" spans="1:8">
      <c r="A792" s="753" t="s">
        <v>83</v>
      </c>
      <c r="B792" s="753" t="s">
        <v>280</v>
      </c>
      <c r="C792" s="753" t="s">
        <v>188</v>
      </c>
      <c r="D792" s="753" t="s">
        <v>1828</v>
      </c>
      <c r="E792" s="753" t="s">
        <v>426</v>
      </c>
      <c r="F792" s="753" t="s">
        <v>429</v>
      </c>
      <c r="G792" s="757" t="s">
        <v>1775</v>
      </c>
      <c r="H792" s="751">
        <v>2000000</v>
      </c>
    </row>
    <row r="793" spans="1:8">
      <c r="A793" s="753" t="s">
        <v>83</v>
      </c>
      <c r="B793" s="753" t="s">
        <v>280</v>
      </c>
      <c r="C793" s="753" t="s">
        <v>188</v>
      </c>
      <c r="D793" s="753" t="s">
        <v>1828</v>
      </c>
      <c r="E793" s="753" t="s">
        <v>100</v>
      </c>
      <c r="F793" s="753"/>
      <c r="G793" s="757" t="s">
        <v>101</v>
      </c>
      <c r="H793" s="751">
        <v>8155000</v>
      </c>
    </row>
    <row r="794" spans="1:8">
      <c r="A794" s="753" t="s">
        <v>83</v>
      </c>
      <c r="B794" s="753" t="s">
        <v>280</v>
      </c>
      <c r="C794" s="753" t="s">
        <v>188</v>
      </c>
      <c r="D794" s="753" t="s">
        <v>1828</v>
      </c>
      <c r="E794" s="753" t="s">
        <v>100</v>
      </c>
      <c r="F794" s="753" t="s">
        <v>443</v>
      </c>
      <c r="G794" s="757" t="s">
        <v>135</v>
      </c>
      <c r="H794" s="751">
        <v>8155000</v>
      </c>
    </row>
    <row r="795" spans="1:8">
      <c r="A795" s="753" t="s">
        <v>83</v>
      </c>
      <c r="B795" s="753" t="s">
        <v>280</v>
      </c>
      <c r="C795" s="753" t="s">
        <v>188</v>
      </c>
      <c r="D795" s="753" t="s">
        <v>1828</v>
      </c>
      <c r="E795" s="753" t="s">
        <v>102</v>
      </c>
      <c r="F795" s="753"/>
      <c r="G795" s="757" t="s">
        <v>369</v>
      </c>
      <c r="H795" s="751">
        <v>58965270</v>
      </c>
    </row>
    <row r="796" spans="1:8">
      <c r="A796" s="753" t="s">
        <v>83</v>
      </c>
      <c r="B796" s="753" t="s">
        <v>280</v>
      </c>
      <c r="C796" s="753" t="s">
        <v>188</v>
      </c>
      <c r="D796" s="753" t="s">
        <v>1828</v>
      </c>
      <c r="E796" s="753" t="s">
        <v>102</v>
      </c>
      <c r="F796" s="753" t="s">
        <v>103</v>
      </c>
      <c r="G796" s="757" t="s">
        <v>104</v>
      </c>
      <c r="H796" s="751">
        <v>43910310</v>
      </c>
    </row>
    <row r="797" spans="1:8">
      <c r="A797" s="753" t="s">
        <v>83</v>
      </c>
      <c r="B797" s="753" t="s">
        <v>280</v>
      </c>
      <c r="C797" s="753" t="s">
        <v>188</v>
      </c>
      <c r="D797" s="753" t="s">
        <v>1828</v>
      </c>
      <c r="E797" s="753" t="s">
        <v>102</v>
      </c>
      <c r="F797" s="753" t="s">
        <v>105</v>
      </c>
      <c r="G797" s="757" t="s">
        <v>106</v>
      </c>
      <c r="H797" s="751">
        <v>7527480</v>
      </c>
    </row>
    <row r="798" spans="1:8">
      <c r="A798" s="753" t="s">
        <v>83</v>
      </c>
      <c r="B798" s="753" t="s">
        <v>280</v>
      </c>
      <c r="C798" s="753" t="s">
        <v>188</v>
      </c>
      <c r="D798" s="753" t="s">
        <v>1828</v>
      </c>
      <c r="E798" s="753" t="s">
        <v>102</v>
      </c>
      <c r="F798" s="753" t="s">
        <v>107</v>
      </c>
      <c r="G798" s="757" t="s">
        <v>108</v>
      </c>
      <c r="H798" s="751">
        <v>5018320</v>
      </c>
    </row>
    <row r="799" spans="1:8">
      <c r="A799" s="753" t="s">
        <v>83</v>
      </c>
      <c r="B799" s="753" t="s">
        <v>280</v>
      </c>
      <c r="C799" s="753" t="s">
        <v>188</v>
      </c>
      <c r="D799" s="753" t="s">
        <v>1828</v>
      </c>
      <c r="E799" s="753" t="s">
        <v>102</v>
      </c>
      <c r="F799" s="753" t="s">
        <v>0</v>
      </c>
      <c r="G799" s="757" t="s">
        <v>1</v>
      </c>
      <c r="H799" s="751">
        <v>2509160</v>
      </c>
    </row>
    <row r="800" spans="1:8">
      <c r="A800" s="753" t="s">
        <v>83</v>
      </c>
      <c r="B800" s="753" t="s">
        <v>280</v>
      </c>
      <c r="C800" s="753" t="s">
        <v>188</v>
      </c>
      <c r="D800" s="753" t="s">
        <v>1828</v>
      </c>
      <c r="E800" s="753" t="s">
        <v>112</v>
      </c>
      <c r="F800" s="753"/>
      <c r="G800" s="757" t="s">
        <v>113</v>
      </c>
      <c r="H800" s="751">
        <v>38439000</v>
      </c>
    </row>
    <row r="801" spans="1:8">
      <c r="A801" s="753" t="s">
        <v>83</v>
      </c>
      <c r="B801" s="753" t="s">
        <v>280</v>
      </c>
      <c r="C801" s="753" t="s">
        <v>188</v>
      </c>
      <c r="D801" s="753" t="s">
        <v>1828</v>
      </c>
      <c r="E801" s="753" t="s">
        <v>112</v>
      </c>
      <c r="F801" s="753" t="s">
        <v>155</v>
      </c>
      <c r="G801" s="757" t="s">
        <v>1777</v>
      </c>
      <c r="H801" s="751">
        <v>20650000</v>
      </c>
    </row>
    <row r="802" spans="1:8">
      <c r="A802" s="753" t="s">
        <v>83</v>
      </c>
      <c r="B802" s="753" t="s">
        <v>280</v>
      </c>
      <c r="C802" s="753" t="s">
        <v>188</v>
      </c>
      <c r="D802" s="753" t="s">
        <v>1828</v>
      </c>
      <c r="E802" s="753" t="s">
        <v>112</v>
      </c>
      <c r="F802" s="753" t="s">
        <v>114</v>
      </c>
      <c r="G802" s="757" t="s">
        <v>1778</v>
      </c>
      <c r="H802" s="751">
        <v>2000000</v>
      </c>
    </row>
    <row r="803" spans="1:8">
      <c r="A803" s="753" t="s">
        <v>83</v>
      </c>
      <c r="B803" s="753" t="s">
        <v>280</v>
      </c>
      <c r="C803" s="753" t="s">
        <v>188</v>
      </c>
      <c r="D803" s="753" t="s">
        <v>1828</v>
      </c>
      <c r="E803" s="753" t="s">
        <v>112</v>
      </c>
      <c r="F803" s="753" t="s">
        <v>156</v>
      </c>
      <c r="G803" s="757" t="s">
        <v>1779</v>
      </c>
      <c r="H803" s="751">
        <v>11994000</v>
      </c>
    </row>
    <row r="804" spans="1:8">
      <c r="A804" s="753" t="s">
        <v>83</v>
      </c>
      <c r="B804" s="753" t="s">
        <v>280</v>
      </c>
      <c r="C804" s="753" t="s">
        <v>188</v>
      </c>
      <c r="D804" s="753" t="s">
        <v>1828</v>
      </c>
      <c r="E804" s="753" t="s">
        <v>112</v>
      </c>
      <c r="F804" s="753" t="s">
        <v>146</v>
      </c>
      <c r="G804" s="757" t="s">
        <v>1780</v>
      </c>
      <c r="H804" s="751">
        <v>1100000</v>
      </c>
    </row>
    <row r="805" spans="1:8">
      <c r="A805" s="753" t="s">
        <v>83</v>
      </c>
      <c r="B805" s="753" t="s">
        <v>280</v>
      </c>
      <c r="C805" s="753" t="s">
        <v>188</v>
      </c>
      <c r="D805" s="753" t="s">
        <v>1828</v>
      </c>
      <c r="E805" s="753" t="s">
        <v>112</v>
      </c>
      <c r="F805" s="753" t="s">
        <v>157</v>
      </c>
      <c r="G805" s="757" t="s">
        <v>135</v>
      </c>
      <c r="H805" s="751">
        <v>2695000</v>
      </c>
    </row>
    <row r="806" spans="1:8">
      <c r="A806" s="753" t="s">
        <v>83</v>
      </c>
      <c r="B806" s="753" t="s">
        <v>280</v>
      </c>
      <c r="C806" s="753" t="s">
        <v>188</v>
      </c>
      <c r="D806" s="753" t="s">
        <v>1828</v>
      </c>
      <c r="E806" s="753" t="s">
        <v>115</v>
      </c>
      <c r="F806" s="753"/>
      <c r="G806" s="757" t="s">
        <v>1781</v>
      </c>
      <c r="H806" s="751">
        <v>29428137</v>
      </c>
    </row>
    <row r="807" spans="1:8">
      <c r="A807" s="753" t="s">
        <v>83</v>
      </c>
      <c r="B807" s="753" t="s">
        <v>280</v>
      </c>
      <c r="C807" s="753" t="s">
        <v>188</v>
      </c>
      <c r="D807" s="753" t="s">
        <v>1828</v>
      </c>
      <c r="E807" s="753" t="s">
        <v>115</v>
      </c>
      <c r="F807" s="753" t="s">
        <v>116</v>
      </c>
      <c r="G807" s="757" t="s">
        <v>117</v>
      </c>
      <c r="H807" s="751">
        <v>29428137</v>
      </c>
    </row>
    <row r="808" spans="1:8">
      <c r="A808" s="753" t="s">
        <v>83</v>
      </c>
      <c r="B808" s="753" t="s">
        <v>280</v>
      </c>
      <c r="C808" s="753" t="s">
        <v>188</v>
      </c>
      <c r="D808" s="753" t="s">
        <v>1828</v>
      </c>
      <c r="E808" s="753" t="s">
        <v>120</v>
      </c>
      <c r="F808" s="753"/>
      <c r="G808" s="757" t="s">
        <v>121</v>
      </c>
      <c r="H808" s="751">
        <v>7535844</v>
      </c>
    </row>
    <row r="809" spans="1:8" ht="39.6">
      <c r="A809" s="753" t="s">
        <v>83</v>
      </c>
      <c r="B809" s="753" t="s">
        <v>280</v>
      </c>
      <c r="C809" s="753" t="s">
        <v>188</v>
      </c>
      <c r="D809" s="753" t="s">
        <v>1828</v>
      </c>
      <c r="E809" s="753" t="s">
        <v>120</v>
      </c>
      <c r="F809" s="753" t="s">
        <v>122</v>
      </c>
      <c r="G809" s="757" t="s">
        <v>1783</v>
      </c>
      <c r="H809" s="751">
        <v>2759044</v>
      </c>
    </row>
    <row r="810" spans="1:8">
      <c r="A810" s="753" t="s">
        <v>83</v>
      </c>
      <c r="B810" s="753" t="s">
        <v>280</v>
      </c>
      <c r="C810" s="753" t="s">
        <v>188</v>
      </c>
      <c r="D810" s="753" t="s">
        <v>1828</v>
      </c>
      <c r="E810" s="753" t="s">
        <v>120</v>
      </c>
      <c r="F810" s="753" t="s">
        <v>123</v>
      </c>
      <c r="G810" s="757" t="s">
        <v>124</v>
      </c>
      <c r="H810" s="751">
        <v>2136800</v>
      </c>
    </row>
    <row r="811" spans="1:8" ht="39.6">
      <c r="A811" s="753" t="s">
        <v>83</v>
      </c>
      <c r="B811" s="753" t="s">
        <v>280</v>
      </c>
      <c r="C811" s="753" t="s">
        <v>188</v>
      </c>
      <c r="D811" s="753" t="s">
        <v>1828</v>
      </c>
      <c r="E811" s="753" t="s">
        <v>120</v>
      </c>
      <c r="F811" s="753" t="s">
        <v>994</v>
      </c>
      <c r="G811" s="757" t="s">
        <v>1824</v>
      </c>
      <c r="H811" s="751">
        <v>2640000</v>
      </c>
    </row>
    <row r="812" spans="1:8">
      <c r="A812" s="753" t="s">
        <v>83</v>
      </c>
      <c r="B812" s="753" t="s">
        <v>280</v>
      </c>
      <c r="C812" s="753" t="s">
        <v>188</v>
      </c>
      <c r="D812" s="753" t="s">
        <v>1828</v>
      </c>
      <c r="E812" s="753" t="s">
        <v>125</v>
      </c>
      <c r="F812" s="753"/>
      <c r="G812" s="757" t="s">
        <v>126</v>
      </c>
      <c r="H812" s="751">
        <v>41179000</v>
      </c>
    </row>
    <row r="813" spans="1:8">
      <c r="A813" s="753" t="s">
        <v>83</v>
      </c>
      <c r="B813" s="753" t="s">
        <v>280</v>
      </c>
      <c r="C813" s="753" t="s">
        <v>188</v>
      </c>
      <c r="D813" s="753" t="s">
        <v>1828</v>
      </c>
      <c r="E813" s="753" t="s">
        <v>125</v>
      </c>
      <c r="F813" s="753" t="s">
        <v>430</v>
      </c>
      <c r="G813" s="757" t="s">
        <v>431</v>
      </c>
      <c r="H813" s="751">
        <v>6379000</v>
      </c>
    </row>
    <row r="814" spans="1:8">
      <c r="A814" s="753" t="s">
        <v>83</v>
      </c>
      <c r="B814" s="753" t="s">
        <v>280</v>
      </c>
      <c r="C814" s="753" t="s">
        <v>188</v>
      </c>
      <c r="D814" s="753" t="s">
        <v>1828</v>
      </c>
      <c r="E814" s="753" t="s">
        <v>125</v>
      </c>
      <c r="F814" s="753" t="s">
        <v>552</v>
      </c>
      <c r="G814" s="757" t="s">
        <v>553</v>
      </c>
      <c r="H814" s="751">
        <v>9800000</v>
      </c>
    </row>
    <row r="815" spans="1:8">
      <c r="A815" s="753" t="s">
        <v>83</v>
      </c>
      <c r="B815" s="753" t="s">
        <v>280</v>
      </c>
      <c r="C815" s="753" t="s">
        <v>188</v>
      </c>
      <c r="D815" s="753" t="s">
        <v>1828</v>
      </c>
      <c r="E815" s="753" t="s">
        <v>125</v>
      </c>
      <c r="F815" s="753" t="s">
        <v>127</v>
      </c>
      <c r="G815" s="757" t="s">
        <v>128</v>
      </c>
      <c r="H815" s="751">
        <v>700000</v>
      </c>
    </row>
    <row r="816" spans="1:8">
      <c r="A816" s="753" t="s">
        <v>83</v>
      </c>
      <c r="B816" s="753" t="s">
        <v>280</v>
      </c>
      <c r="C816" s="753" t="s">
        <v>188</v>
      </c>
      <c r="D816" s="753" t="s">
        <v>1828</v>
      </c>
      <c r="E816" s="753" t="s">
        <v>125</v>
      </c>
      <c r="F816" s="753" t="s">
        <v>129</v>
      </c>
      <c r="G816" s="757" t="s">
        <v>1787</v>
      </c>
      <c r="H816" s="751">
        <v>24300000</v>
      </c>
    </row>
    <row r="817" spans="1:8" ht="39.6">
      <c r="A817" s="753" t="s">
        <v>83</v>
      </c>
      <c r="B817" s="753" t="s">
        <v>280</v>
      </c>
      <c r="C817" s="753" t="s">
        <v>188</v>
      </c>
      <c r="D817" s="753" t="s">
        <v>1828</v>
      </c>
      <c r="E817" s="753" t="s">
        <v>560</v>
      </c>
      <c r="F817" s="753"/>
      <c r="G817" s="757" t="s">
        <v>1790</v>
      </c>
      <c r="H817" s="751">
        <v>8110000</v>
      </c>
    </row>
    <row r="818" spans="1:8">
      <c r="A818" s="753" t="s">
        <v>83</v>
      </c>
      <c r="B818" s="753" t="s">
        <v>280</v>
      </c>
      <c r="C818" s="753" t="s">
        <v>188</v>
      </c>
      <c r="D818" s="753" t="s">
        <v>1828</v>
      </c>
      <c r="E818" s="753" t="s">
        <v>560</v>
      </c>
      <c r="F818" s="753" t="s">
        <v>856</v>
      </c>
      <c r="G818" s="757" t="s">
        <v>1832</v>
      </c>
      <c r="H818" s="751">
        <v>3960000</v>
      </c>
    </row>
    <row r="819" spans="1:8">
      <c r="A819" s="753" t="s">
        <v>83</v>
      </c>
      <c r="B819" s="753" t="s">
        <v>280</v>
      </c>
      <c r="C819" s="753" t="s">
        <v>188</v>
      </c>
      <c r="D819" s="753" t="s">
        <v>1828</v>
      </c>
      <c r="E819" s="753" t="s">
        <v>560</v>
      </c>
      <c r="F819" s="753" t="s">
        <v>562</v>
      </c>
      <c r="G819" s="757" t="s">
        <v>1794</v>
      </c>
      <c r="H819" s="751">
        <v>4150000</v>
      </c>
    </row>
    <row r="820" spans="1:8" ht="26.4">
      <c r="A820" s="753" t="s">
        <v>83</v>
      </c>
      <c r="B820" s="753" t="s">
        <v>280</v>
      </c>
      <c r="C820" s="753" t="s">
        <v>188</v>
      </c>
      <c r="D820" s="753" t="s">
        <v>1828</v>
      </c>
      <c r="E820" s="753" t="s">
        <v>130</v>
      </c>
      <c r="F820" s="753"/>
      <c r="G820" s="757" t="s">
        <v>131</v>
      </c>
      <c r="H820" s="751">
        <v>2654000</v>
      </c>
    </row>
    <row r="821" spans="1:8">
      <c r="A821" s="753" t="s">
        <v>83</v>
      </c>
      <c r="B821" s="753" t="s">
        <v>280</v>
      </c>
      <c r="C821" s="753" t="s">
        <v>188</v>
      </c>
      <c r="D821" s="753" t="s">
        <v>1828</v>
      </c>
      <c r="E821" s="753" t="s">
        <v>130</v>
      </c>
      <c r="F821" s="753" t="s">
        <v>132</v>
      </c>
      <c r="G821" s="757" t="s">
        <v>135</v>
      </c>
      <c r="H821" s="751">
        <v>2654000</v>
      </c>
    </row>
    <row r="822" spans="1:8">
      <c r="A822" s="753" t="s">
        <v>83</v>
      </c>
      <c r="B822" s="753" t="s">
        <v>280</v>
      </c>
      <c r="C822" s="753" t="s">
        <v>188</v>
      </c>
      <c r="D822" s="753" t="s">
        <v>1828</v>
      </c>
      <c r="E822" s="753" t="s">
        <v>1801</v>
      </c>
      <c r="F822" s="753"/>
      <c r="G822" s="757" t="s">
        <v>1802</v>
      </c>
      <c r="H822" s="751">
        <v>600000</v>
      </c>
    </row>
    <row r="823" spans="1:8">
      <c r="A823" s="753" t="s">
        <v>83</v>
      </c>
      <c r="B823" s="753" t="s">
        <v>280</v>
      </c>
      <c r="C823" s="753" t="s">
        <v>188</v>
      </c>
      <c r="D823" s="753" t="s">
        <v>1828</v>
      </c>
      <c r="E823" s="753" t="s">
        <v>1801</v>
      </c>
      <c r="F823" s="753" t="s">
        <v>1803</v>
      </c>
      <c r="G823" s="757" t="s">
        <v>1804</v>
      </c>
      <c r="H823" s="751">
        <v>600000</v>
      </c>
    </row>
    <row r="824" spans="1:8">
      <c r="A824" s="753" t="s">
        <v>83</v>
      </c>
      <c r="B824" s="753" t="s">
        <v>280</v>
      </c>
      <c r="C824" s="753" t="s">
        <v>188</v>
      </c>
      <c r="D824" s="753" t="s">
        <v>1828</v>
      </c>
      <c r="E824" s="753" t="s">
        <v>134</v>
      </c>
      <c r="F824" s="753"/>
      <c r="G824" s="757" t="s">
        <v>135</v>
      </c>
      <c r="H824" s="751">
        <v>109843735</v>
      </c>
    </row>
    <row r="825" spans="1:8">
      <c r="A825" s="753" t="s">
        <v>83</v>
      </c>
      <c r="B825" s="753" t="s">
        <v>280</v>
      </c>
      <c r="C825" s="753" t="s">
        <v>188</v>
      </c>
      <c r="D825" s="753" t="s">
        <v>1828</v>
      </c>
      <c r="E825" s="753" t="s">
        <v>134</v>
      </c>
      <c r="F825" s="753" t="s">
        <v>9</v>
      </c>
      <c r="G825" s="757" t="s">
        <v>1805</v>
      </c>
      <c r="H825" s="751">
        <v>2928435</v>
      </c>
    </row>
    <row r="826" spans="1:8">
      <c r="A826" s="753" t="s">
        <v>83</v>
      </c>
      <c r="B826" s="753" t="s">
        <v>280</v>
      </c>
      <c r="C826" s="753" t="s">
        <v>188</v>
      </c>
      <c r="D826" s="753" t="s">
        <v>1828</v>
      </c>
      <c r="E826" s="753" t="s">
        <v>134</v>
      </c>
      <c r="F826" s="753" t="s">
        <v>15</v>
      </c>
      <c r="G826" s="757" t="s">
        <v>1806</v>
      </c>
      <c r="H826" s="751">
        <v>1076300</v>
      </c>
    </row>
    <row r="827" spans="1:8">
      <c r="A827" s="753" t="s">
        <v>83</v>
      </c>
      <c r="B827" s="753" t="s">
        <v>280</v>
      </c>
      <c r="C827" s="753" t="s">
        <v>188</v>
      </c>
      <c r="D827" s="753" t="s">
        <v>1828</v>
      </c>
      <c r="E827" s="753" t="s">
        <v>134</v>
      </c>
      <c r="F827" s="753" t="s">
        <v>137</v>
      </c>
      <c r="G827" s="757" t="s">
        <v>138</v>
      </c>
      <c r="H827" s="751">
        <v>40867000</v>
      </c>
    </row>
    <row r="828" spans="1:8">
      <c r="A828" s="753" t="s">
        <v>83</v>
      </c>
      <c r="B828" s="753" t="s">
        <v>280</v>
      </c>
      <c r="C828" s="753" t="s">
        <v>188</v>
      </c>
      <c r="D828" s="753" t="s">
        <v>1828</v>
      </c>
      <c r="E828" s="753" t="s">
        <v>134</v>
      </c>
      <c r="F828" s="753" t="s">
        <v>139</v>
      </c>
      <c r="G828" s="757" t="s">
        <v>140</v>
      </c>
      <c r="H828" s="751">
        <v>64972000</v>
      </c>
    </row>
    <row r="829" spans="1:8">
      <c r="A829" s="753" t="s">
        <v>83</v>
      </c>
      <c r="B829" s="753" t="s">
        <v>280</v>
      </c>
      <c r="C829" s="753" t="s">
        <v>188</v>
      </c>
      <c r="D829" s="753" t="s">
        <v>1828</v>
      </c>
      <c r="E829" s="753" t="s">
        <v>404</v>
      </c>
      <c r="F829" s="753"/>
      <c r="G829" s="757" t="s">
        <v>1808</v>
      </c>
      <c r="H829" s="751">
        <v>6775000</v>
      </c>
    </row>
    <row r="830" spans="1:8">
      <c r="A830" s="753" t="s">
        <v>83</v>
      </c>
      <c r="B830" s="753" t="s">
        <v>280</v>
      </c>
      <c r="C830" s="753" t="s">
        <v>188</v>
      </c>
      <c r="D830" s="753" t="s">
        <v>1828</v>
      </c>
      <c r="E830" s="753" t="s">
        <v>404</v>
      </c>
      <c r="F830" s="753" t="s">
        <v>1809</v>
      </c>
      <c r="G830" s="757" t="s">
        <v>26</v>
      </c>
      <c r="H830" s="751">
        <v>6375000</v>
      </c>
    </row>
    <row r="831" spans="1:8">
      <c r="A831" s="753" t="s">
        <v>83</v>
      </c>
      <c r="B831" s="753" t="s">
        <v>280</v>
      </c>
      <c r="C831" s="753" t="s">
        <v>188</v>
      </c>
      <c r="D831" s="753" t="s">
        <v>1828</v>
      </c>
      <c r="E831" s="753" t="s">
        <v>404</v>
      </c>
      <c r="F831" s="753" t="s">
        <v>867</v>
      </c>
      <c r="G831" s="757" t="s">
        <v>135</v>
      </c>
      <c r="H831" s="751">
        <v>400000</v>
      </c>
    </row>
    <row r="832" spans="1:8">
      <c r="A832" s="753" t="s">
        <v>83</v>
      </c>
      <c r="B832" s="753" t="s">
        <v>280</v>
      </c>
      <c r="C832" s="753" t="s">
        <v>188</v>
      </c>
      <c r="D832" s="753" t="s">
        <v>1828</v>
      </c>
      <c r="E832" s="753" t="s">
        <v>178</v>
      </c>
      <c r="F832" s="753"/>
      <c r="G832" s="757" t="s">
        <v>179</v>
      </c>
      <c r="H832" s="751">
        <v>222139000</v>
      </c>
    </row>
    <row r="833" spans="1:8" ht="26.4">
      <c r="A833" s="753" t="s">
        <v>83</v>
      </c>
      <c r="B833" s="753" t="s">
        <v>280</v>
      </c>
      <c r="C833" s="753" t="s">
        <v>188</v>
      </c>
      <c r="D833" s="753" t="s">
        <v>1828</v>
      </c>
      <c r="E833" s="753" t="s">
        <v>178</v>
      </c>
      <c r="F833" s="753" t="s">
        <v>180</v>
      </c>
      <c r="G833" s="757" t="s">
        <v>1810</v>
      </c>
      <c r="H833" s="751">
        <v>222139000</v>
      </c>
    </row>
    <row r="834" spans="1:8">
      <c r="A834" s="753" t="s">
        <v>83</v>
      </c>
      <c r="B834" s="753" t="s">
        <v>280</v>
      </c>
      <c r="C834" s="753" t="s">
        <v>188</v>
      </c>
      <c r="D834" s="753" t="s">
        <v>1828</v>
      </c>
      <c r="E834" s="753" t="s">
        <v>19</v>
      </c>
      <c r="F834" s="753"/>
      <c r="G834" s="757" t="s">
        <v>133</v>
      </c>
      <c r="H834" s="751">
        <v>60046000</v>
      </c>
    </row>
    <row r="835" spans="1:8">
      <c r="A835" s="753" t="s">
        <v>83</v>
      </c>
      <c r="B835" s="753" t="s">
        <v>280</v>
      </c>
      <c r="C835" s="753" t="s">
        <v>188</v>
      </c>
      <c r="D835" s="753" t="s">
        <v>1828</v>
      </c>
      <c r="E835" s="753" t="s">
        <v>19</v>
      </c>
      <c r="F835" s="753" t="s">
        <v>22</v>
      </c>
      <c r="G835" s="757" t="s">
        <v>23</v>
      </c>
      <c r="H835" s="751">
        <v>60046000</v>
      </c>
    </row>
    <row r="836" spans="1:8" ht="26.4">
      <c r="A836" s="753" t="s">
        <v>83</v>
      </c>
      <c r="B836" s="753" t="s">
        <v>280</v>
      </c>
      <c r="C836" s="753" t="s">
        <v>223</v>
      </c>
      <c r="D836" s="753"/>
      <c r="E836" s="753"/>
      <c r="F836" s="753"/>
      <c r="G836" s="757" t="s">
        <v>1765</v>
      </c>
      <c r="H836" s="751">
        <v>121973067907</v>
      </c>
    </row>
    <row r="837" spans="1:8">
      <c r="A837" s="753" t="s">
        <v>83</v>
      </c>
      <c r="B837" s="753" t="s">
        <v>280</v>
      </c>
      <c r="C837" s="753" t="s">
        <v>223</v>
      </c>
      <c r="D837" s="753" t="s">
        <v>1766</v>
      </c>
      <c r="E837" s="753"/>
      <c r="F837" s="753"/>
      <c r="G837" s="757" t="s">
        <v>1767</v>
      </c>
      <c r="H837" s="751">
        <v>121973067907</v>
      </c>
    </row>
    <row r="838" spans="1:8">
      <c r="A838" s="753" t="s">
        <v>83</v>
      </c>
      <c r="B838" s="753" t="s">
        <v>280</v>
      </c>
      <c r="C838" s="753" t="s">
        <v>223</v>
      </c>
      <c r="D838" s="753" t="s">
        <v>1766</v>
      </c>
      <c r="E838" s="753" t="s">
        <v>92</v>
      </c>
      <c r="F838" s="753"/>
      <c r="G838" s="757" t="s">
        <v>93</v>
      </c>
      <c r="H838" s="751">
        <v>27807683213</v>
      </c>
    </row>
    <row r="839" spans="1:8">
      <c r="A839" s="753" t="s">
        <v>83</v>
      </c>
      <c r="B839" s="753" t="s">
        <v>280</v>
      </c>
      <c r="C839" s="753" t="s">
        <v>223</v>
      </c>
      <c r="D839" s="753" t="s">
        <v>1766</v>
      </c>
      <c r="E839" s="753" t="s">
        <v>92</v>
      </c>
      <c r="F839" s="753" t="s">
        <v>94</v>
      </c>
      <c r="G839" s="757" t="s">
        <v>1768</v>
      </c>
      <c r="H839" s="751">
        <v>27279179820</v>
      </c>
    </row>
    <row r="840" spans="1:8">
      <c r="A840" s="753" t="s">
        <v>83</v>
      </c>
      <c r="B840" s="753" t="s">
        <v>280</v>
      </c>
      <c r="C840" s="753" t="s">
        <v>223</v>
      </c>
      <c r="D840" s="753" t="s">
        <v>1766</v>
      </c>
      <c r="E840" s="753" t="s">
        <v>92</v>
      </c>
      <c r="F840" s="753" t="s">
        <v>95</v>
      </c>
      <c r="G840" s="757" t="s">
        <v>1769</v>
      </c>
      <c r="H840" s="751">
        <v>528503393</v>
      </c>
    </row>
    <row r="841" spans="1:8" ht="26.4">
      <c r="A841" s="753" t="s">
        <v>83</v>
      </c>
      <c r="B841" s="753" t="s">
        <v>280</v>
      </c>
      <c r="C841" s="753" t="s">
        <v>223</v>
      </c>
      <c r="D841" s="753" t="s">
        <v>1766</v>
      </c>
      <c r="E841" s="753" t="s">
        <v>141</v>
      </c>
      <c r="F841" s="753"/>
      <c r="G841" s="757" t="s">
        <v>1822</v>
      </c>
      <c r="H841" s="751">
        <v>1165305079</v>
      </c>
    </row>
    <row r="842" spans="1:8" ht="26.4">
      <c r="A842" s="753" t="s">
        <v>83</v>
      </c>
      <c r="B842" s="753" t="s">
        <v>280</v>
      </c>
      <c r="C842" s="753" t="s">
        <v>223</v>
      </c>
      <c r="D842" s="753" t="s">
        <v>1766</v>
      </c>
      <c r="E842" s="753" t="s">
        <v>141</v>
      </c>
      <c r="F842" s="753" t="s">
        <v>581</v>
      </c>
      <c r="G842" s="757" t="s">
        <v>1823</v>
      </c>
      <c r="H842" s="751">
        <v>1165305079</v>
      </c>
    </row>
    <row r="843" spans="1:8">
      <c r="A843" s="753" t="s">
        <v>83</v>
      </c>
      <c r="B843" s="753" t="s">
        <v>280</v>
      </c>
      <c r="C843" s="753" t="s">
        <v>223</v>
      </c>
      <c r="D843" s="753" t="s">
        <v>1766</v>
      </c>
      <c r="E843" s="753" t="s">
        <v>96</v>
      </c>
      <c r="F843" s="753"/>
      <c r="G843" s="757" t="s">
        <v>97</v>
      </c>
      <c r="H843" s="751">
        <v>25075665720</v>
      </c>
    </row>
    <row r="844" spans="1:8">
      <c r="A844" s="753" t="s">
        <v>83</v>
      </c>
      <c r="B844" s="753" t="s">
        <v>280</v>
      </c>
      <c r="C844" s="753" t="s">
        <v>223</v>
      </c>
      <c r="D844" s="753" t="s">
        <v>1766</v>
      </c>
      <c r="E844" s="753" t="s">
        <v>96</v>
      </c>
      <c r="F844" s="753" t="s">
        <v>151</v>
      </c>
      <c r="G844" s="757" t="s">
        <v>152</v>
      </c>
      <c r="H844" s="751">
        <v>973910465</v>
      </c>
    </row>
    <row r="845" spans="1:8">
      <c r="A845" s="753" t="s">
        <v>83</v>
      </c>
      <c r="B845" s="753" t="s">
        <v>280</v>
      </c>
      <c r="C845" s="753" t="s">
        <v>223</v>
      </c>
      <c r="D845" s="753" t="s">
        <v>1766</v>
      </c>
      <c r="E845" s="753" t="s">
        <v>96</v>
      </c>
      <c r="F845" s="753" t="s">
        <v>440</v>
      </c>
      <c r="G845" s="757" t="s">
        <v>441</v>
      </c>
      <c r="H845" s="751">
        <v>1246111833</v>
      </c>
    </row>
    <row r="846" spans="1:8">
      <c r="A846" s="753" t="s">
        <v>83</v>
      </c>
      <c r="B846" s="753" t="s">
        <v>280</v>
      </c>
      <c r="C846" s="753" t="s">
        <v>223</v>
      </c>
      <c r="D846" s="753" t="s">
        <v>1766</v>
      </c>
      <c r="E846" s="753" t="s">
        <v>96</v>
      </c>
      <c r="F846" s="753" t="s">
        <v>434</v>
      </c>
      <c r="G846" s="757" t="s">
        <v>435</v>
      </c>
      <c r="H846" s="751">
        <v>2578852832</v>
      </c>
    </row>
    <row r="847" spans="1:8">
      <c r="A847" s="753" t="s">
        <v>83</v>
      </c>
      <c r="B847" s="753" t="s">
        <v>280</v>
      </c>
      <c r="C847" s="753" t="s">
        <v>223</v>
      </c>
      <c r="D847" s="753" t="s">
        <v>1766</v>
      </c>
      <c r="E847" s="753" t="s">
        <v>96</v>
      </c>
      <c r="F847" s="753" t="s">
        <v>864</v>
      </c>
      <c r="G847" s="757" t="s">
        <v>1770</v>
      </c>
      <c r="H847" s="751">
        <v>1021946672</v>
      </c>
    </row>
    <row r="848" spans="1:8">
      <c r="A848" s="753" t="s">
        <v>83</v>
      </c>
      <c r="B848" s="753" t="s">
        <v>280</v>
      </c>
      <c r="C848" s="753" t="s">
        <v>223</v>
      </c>
      <c r="D848" s="753" t="s">
        <v>1766</v>
      </c>
      <c r="E848" s="753" t="s">
        <v>96</v>
      </c>
      <c r="F848" s="753" t="s">
        <v>11</v>
      </c>
      <c r="G848" s="757" t="s">
        <v>1830</v>
      </c>
      <c r="H848" s="751">
        <v>496766000</v>
      </c>
    </row>
    <row r="849" spans="1:8">
      <c r="A849" s="753" t="s">
        <v>83</v>
      </c>
      <c r="B849" s="753" t="s">
        <v>280</v>
      </c>
      <c r="C849" s="753" t="s">
        <v>223</v>
      </c>
      <c r="D849" s="753" t="s">
        <v>1766</v>
      </c>
      <c r="E849" s="753" t="s">
        <v>96</v>
      </c>
      <c r="F849" s="753" t="s">
        <v>436</v>
      </c>
      <c r="G849" s="757" t="s">
        <v>437</v>
      </c>
      <c r="H849" s="751">
        <v>4253216996</v>
      </c>
    </row>
    <row r="850" spans="1:8" ht="26.4">
      <c r="A850" s="753" t="s">
        <v>83</v>
      </c>
      <c r="B850" s="753" t="s">
        <v>280</v>
      </c>
      <c r="C850" s="753" t="s">
        <v>223</v>
      </c>
      <c r="D850" s="753" t="s">
        <v>1766</v>
      </c>
      <c r="E850" s="753" t="s">
        <v>96</v>
      </c>
      <c r="F850" s="753" t="s">
        <v>98</v>
      </c>
      <c r="G850" s="757" t="s">
        <v>99</v>
      </c>
      <c r="H850" s="751">
        <v>210548390</v>
      </c>
    </row>
    <row r="851" spans="1:8">
      <c r="A851" s="753" t="s">
        <v>83</v>
      </c>
      <c r="B851" s="753" t="s">
        <v>280</v>
      </c>
      <c r="C851" s="753" t="s">
        <v>223</v>
      </c>
      <c r="D851" s="753" t="s">
        <v>1766</v>
      </c>
      <c r="E851" s="753" t="s">
        <v>96</v>
      </c>
      <c r="F851" s="753" t="s">
        <v>322</v>
      </c>
      <c r="G851" s="757" t="s">
        <v>323</v>
      </c>
      <c r="H851" s="751">
        <v>489560000</v>
      </c>
    </row>
    <row r="852" spans="1:8" ht="26.4">
      <c r="A852" s="753" t="s">
        <v>83</v>
      </c>
      <c r="B852" s="753" t="s">
        <v>280</v>
      </c>
      <c r="C852" s="753" t="s">
        <v>223</v>
      </c>
      <c r="D852" s="753" t="s">
        <v>1766</v>
      </c>
      <c r="E852" s="753" t="s">
        <v>96</v>
      </c>
      <c r="F852" s="753" t="s">
        <v>442</v>
      </c>
      <c r="G852" s="757" t="s">
        <v>1772</v>
      </c>
      <c r="H852" s="751">
        <v>3095460459</v>
      </c>
    </row>
    <row r="853" spans="1:8">
      <c r="A853" s="753" t="s">
        <v>83</v>
      </c>
      <c r="B853" s="753" t="s">
        <v>280</v>
      </c>
      <c r="C853" s="753" t="s">
        <v>223</v>
      </c>
      <c r="D853" s="753" t="s">
        <v>1766</v>
      </c>
      <c r="E853" s="753" t="s">
        <v>96</v>
      </c>
      <c r="F853" s="753" t="s">
        <v>330</v>
      </c>
      <c r="G853" s="757" t="s">
        <v>331</v>
      </c>
      <c r="H853" s="751">
        <v>922579691</v>
      </c>
    </row>
    <row r="854" spans="1:8" ht="26.4">
      <c r="A854" s="753" t="s">
        <v>83</v>
      </c>
      <c r="B854" s="753" t="s">
        <v>280</v>
      </c>
      <c r="C854" s="753" t="s">
        <v>223</v>
      </c>
      <c r="D854" s="753" t="s">
        <v>1766</v>
      </c>
      <c r="E854" s="753" t="s">
        <v>96</v>
      </c>
      <c r="F854" s="753" t="s">
        <v>332</v>
      </c>
      <c r="G854" s="757" t="s">
        <v>1874</v>
      </c>
      <c r="H854" s="751">
        <v>679515000</v>
      </c>
    </row>
    <row r="855" spans="1:8" ht="26.4">
      <c r="A855" s="753" t="s">
        <v>83</v>
      </c>
      <c r="B855" s="753" t="s">
        <v>280</v>
      </c>
      <c r="C855" s="753" t="s">
        <v>223</v>
      </c>
      <c r="D855" s="753" t="s">
        <v>1766</v>
      </c>
      <c r="E855" s="753" t="s">
        <v>96</v>
      </c>
      <c r="F855" s="753" t="s">
        <v>457</v>
      </c>
      <c r="G855" s="757" t="s">
        <v>1875</v>
      </c>
      <c r="H855" s="751">
        <v>146616000</v>
      </c>
    </row>
    <row r="856" spans="1:8">
      <c r="A856" s="753" t="s">
        <v>83</v>
      </c>
      <c r="B856" s="753" t="s">
        <v>280</v>
      </c>
      <c r="C856" s="753" t="s">
        <v>223</v>
      </c>
      <c r="D856" s="753" t="s">
        <v>1766</v>
      </c>
      <c r="E856" s="753" t="s">
        <v>96</v>
      </c>
      <c r="F856" s="753" t="s">
        <v>144</v>
      </c>
      <c r="G856" s="757" t="s">
        <v>145</v>
      </c>
      <c r="H856" s="751">
        <v>6667642452</v>
      </c>
    </row>
    <row r="857" spans="1:8">
      <c r="A857" s="753" t="s">
        <v>83</v>
      </c>
      <c r="B857" s="753" t="s">
        <v>280</v>
      </c>
      <c r="C857" s="753" t="s">
        <v>223</v>
      </c>
      <c r="D857" s="753" t="s">
        <v>1766</v>
      </c>
      <c r="E857" s="753" t="s">
        <v>96</v>
      </c>
      <c r="F857" s="753" t="s">
        <v>154</v>
      </c>
      <c r="G857" s="757" t="s">
        <v>1773</v>
      </c>
      <c r="H857" s="751">
        <v>2292938930</v>
      </c>
    </row>
    <row r="858" spans="1:8">
      <c r="A858" s="753" t="s">
        <v>83</v>
      </c>
      <c r="B858" s="753" t="s">
        <v>280</v>
      </c>
      <c r="C858" s="753" t="s">
        <v>223</v>
      </c>
      <c r="D858" s="753" t="s">
        <v>1766</v>
      </c>
      <c r="E858" s="753" t="s">
        <v>426</v>
      </c>
      <c r="F858" s="753"/>
      <c r="G858" s="757" t="s">
        <v>427</v>
      </c>
      <c r="H858" s="751">
        <v>280240000</v>
      </c>
    </row>
    <row r="859" spans="1:8">
      <c r="A859" s="753" t="s">
        <v>83</v>
      </c>
      <c r="B859" s="753" t="s">
        <v>280</v>
      </c>
      <c r="C859" s="753" t="s">
        <v>223</v>
      </c>
      <c r="D859" s="753" t="s">
        <v>1766</v>
      </c>
      <c r="E859" s="753" t="s">
        <v>426</v>
      </c>
      <c r="F859" s="753" t="s">
        <v>428</v>
      </c>
      <c r="G859" s="757" t="s">
        <v>1774</v>
      </c>
      <c r="H859" s="751">
        <v>238538000</v>
      </c>
    </row>
    <row r="860" spans="1:8">
      <c r="A860" s="753" t="s">
        <v>83</v>
      </c>
      <c r="B860" s="753" t="s">
        <v>280</v>
      </c>
      <c r="C860" s="753" t="s">
        <v>223</v>
      </c>
      <c r="D860" s="753" t="s">
        <v>1766</v>
      </c>
      <c r="E860" s="753" t="s">
        <v>426</v>
      </c>
      <c r="F860" s="753" t="s">
        <v>336</v>
      </c>
      <c r="G860" s="757" t="s">
        <v>1876</v>
      </c>
      <c r="H860" s="751">
        <v>6990000</v>
      </c>
    </row>
    <row r="861" spans="1:8">
      <c r="A861" s="753" t="s">
        <v>83</v>
      </c>
      <c r="B861" s="753" t="s">
        <v>280</v>
      </c>
      <c r="C861" s="753" t="s">
        <v>223</v>
      </c>
      <c r="D861" s="753" t="s">
        <v>1766</v>
      </c>
      <c r="E861" s="753" t="s">
        <v>426</v>
      </c>
      <c r="F861" s="753" t="s">
        <v>429</v>
      </c>
      <c r="G861" s="757" t="s">
        <v>1775</v>
      </c>
      <c r="H861" s="751">
        <v>34712000</v>
      </c>
    </row>
    <row r="862" spans="1:8">
      <c r="A862" s="753" t="s">
        <v>83</v>
      </c>
      <c r="B862" s="753" t="s">
        <v>280</v>
      </c>
      <c r="C862" s="753" t="s">
        <v>223</v>
      </c>
      <c r="D862" s="753" t="s">
        <v>1766</v>
      </c>
      <c r="E862" s="753" t="s">
        <v>100</v>
      </c>
      <c r="F862" s="753"/>
      <c r="G862" s="757" t="s">
        <v>101</v>
      </c>
      <c r="H862" s="751">
        <v>2970386470</v>
      </c>
    </row>
    <row r="863" spans="1:8">
      <c r="A863" s="753" t="s">
        <v>83</v>
      </c>
      <c r="B863" s="753" t="s">
        <v>280</v>
      </c>
      <c r="C863" s="753" t="s">
        <v>223</v>
      </c>
      <c r="D863" s="753" t="s">
        <v>1766</v>
      </c>
      <c r="E863" s="753" t="s">
        <v>100</v>
      </c>
      <c r="F863" s="753" t="s">
        <v>337</v>
      </c>
      <c r="G863" s="757" t="s">
        <v>338</v>
      </c>
      <c r="H863" s="751">
        <v>2942000</v>
      </c>
    </row>
    <row r="864" spans="1:8">
      <c r="A864" s="753" t="s">
        <v>83</v>
      </c>
      <c r="B864" s="753" t="s">
        <v>280</v>
      </c>
      <c r="C864" s="753" t="s">
        <v>223</v>
      </c>
      <c r="D864" s="753" t="s">
        <v>1766</v>
      </c>
      <c r="E864" s="753" t="s">
        <v>100</v>
      </c>
      <c r="F864" s="753" t="s">
        <v>443</v>
      </c>
      <c r="G864" s="757" t="s">
        <v>135</v>
      </c>
      <c r="H864" s="751">
        <v>2967444470</v>
      </c>
    </row>
    <row r="865" spans="1:8">
      <c r="A865" s="753" t="s">
        <v>83</v>
      </c>
      <c r="B865" s="753" t="s">
        <v>280</v>
      </c>
      <c r="C865" s="753" t="s">
        <v>223</v>
      </c>
      <c r="D865" s="753" t="s">
        <v>1766</v>
      </c>
      <c r="E865" s="753" t="s">
        <v>102</v>
      </c>
      <c r="F865" s="753"/>
      <c r="G865" s="757" t="s">
        <v>369</v>
      </c>
      <c r="H865" s="751">
        <v>7477847939</v>
      </c>
    </row>
    <row r="866" spans="1:8">
      <c r="A866" s="753" t="s">
        <v>83</v>
      </c>
      <c r="B866" s="753" t="s">
        <v>280</v>
      </c>
      <c r="C866" s="753" t="s">
        <v>223</v>
      </c>
      <c r="D866" s="753" t="s">
        <v>1766</v>
      </c>
      <c r="E866" s="753" t="s">
        <v>102</v>
      </c>
      <c r="F866" s="753" t="s">
        <v>103</v>
      </c>
      <c r="G866" s="757" t="s">
        <v>104</v>
      </c>
      <c r="H866" s="751">
        <v>5758756594</v>
      </c>
    </row>
    <row r="867" spans="1:8">
      <c r="A867" s="753" t="s">
        <v>83</v>
      </c>
      <c r="B867" s="753" t="s">
        <v>280</v>
      </c>
      <c r="C867" s="753" t="s">
        <v>223</v>
      </c>
      <c r="D867" s="753" t="s">
        <v>1766</v>
      </c>
      <c r="E867" s="753" t="s">
        <v>102</v>
      </c>
      <c r="F867" s="753" t="s">
        <v>105</v>
      </c>
      <c r="G867" s="757" t="s">
        <v>106</v>
      </c>
      <c r="H867" s="751">
        <v>991987769</v>
      </c>
    </row>
    <row r="868" spans="1:8">
      <c r="A868" s="753" t="s">
        <v>83</v>
      </c>
      <c r="B868" s="753" t="s">
        <v>280</v>
      </c>
      <c r="C868" s="753" t="s">
        <v>223</v>
      </c>
      <c r="D868" s="753" t="s">
        <v>1766</v>
      </c>
      <c r="E868" s="753" t="s">
        <v>102</v>
      </c>
      <c r="F868" s="753" t="s">
        <v>107</v>
      </c>
      <c r="G868" s="757" t="s">
        <v>108</v>
      </c>
      <c r="H868" s="751">
        <v>660454220</v>
      </c>
    </row>
    <row r="869" spans="1:8">
      <c r="A869" s="753" t="s">
        <v>83</v>
      </c>
      <c r="B869" s="753" t="s">
        <v>280</v>
      </c>
      <c r="C869" s="753" t="s">
        <v>223</v>
      </c>
      <c r="D869" s="753" t="s">
        <v>1766</v>
      </c>
      <c r="E869" s="753" t="s">
        <v>102</v>
      </c>
      <c r="F869" s="753" t="s">
        <v>0</v>
      </c>
      <c r="G869" s="757" t="s">
        <v>1</v>
      </c>
      <c r="H869" s="751">
        <v>66649356</v>
      </c>
    </row>
    <row r="870" spans="1:8">
      <c r="A870" s="753" t="s">
        <v>83</v>
      </c>
      <c r="B870" s="753" t="s">
        <v>280</v>
      </c>
      <c r="C870" s="753" t="s">
        <v>223</v>
      </c>
      <c r="D870" s="753" t="s">
        <v>1766</v>
      </c>
      <c r="E870" s="753" t="s">
        <v>109</v>
      </c>
      <c r="F870" s="753"/>
      <c r="G870" s="757" t="s">
        <v>110</v>
      </c>
      <c r="H870" s="751">
        <v>3152973735</v>
      </c>
    </row>
    <row r="871" spans="1:8" ht="26.4">
      <c r="A871" s="753" t="s">
        <v>83</v>
      </c>
      <c r="B871" s="753" t="s">
        <v>280</v>
      </c>
      <c r="C871" s="753" t="s">
        <v>223</v>
      </c>
      <c r="D871" s="753" t="s">
        <v>1766</v>
      </c>
      <c r="E871" s="753" t="s">
        <v>109</v>
      </c>
      <c r="F871" s="753" t="s">
        <v>855</v>
      </c>
      <c r="G871" s="757" t="s">
        <v>1776</v>
      </c>
      <c r="H871" s="751">
        <v>2935874735</v>
      </c>
    </row>
    <row r="872" spans="1:8">
      <c r="A872" s="753" t="s">
        <v>83</v>
      </c>
      <c r="B872" s="753" t="s">
        <v>280</v>
      </c>
      <c r="C872" s="753" t="s">
        <v>223</v>
      </c>
      <c r="D872" s="753" t="s">
        <v>1766</v>
      </c>
      <c r="E872" s="753" t="s">
        <v>109</v>
      </c>
      <c r="F872" s="753" t="s">
        <v>111</v>
      </c>
      <c r="G872" s="757" t="s">
        <v>135</v>
      </c>
      <c r="H872" s="751">
        <v>217099000</v>
      </c>
    </row>
    <row r="873" spans="1:8">
      <c r="A873" s="753" t="s">
        <v>83</v>
      </c>
      <c r="B873" s="753" t="s">
        <v>280</v>
      </c>
      <c r="C873" s="753" t="s">
        <v>223</v>
      </c>
      <c r="D873" s="753" t="s">
        <v>1766</v>
      </c>
      <c r="E873" s="753" t="s">
        <v>112</v>
      </c>
      <c r="F873" s="753"/>
      <c r="G873" s="757" t="s">
        <v>113</v>
      </c>
      <c r="H873" s="751">
        <v>1831410395</v>
      </c>
    </row>
    <row r="874" spans="1:8">
      <c r="A874" s="753" t="s">
        <v>83</v>
      </c>
      <c r="B874" s="753" t="s">
        <v>280</v>
      </c>
      <c r="C874" s="753" t="s">
        <v>223</v>
      </c>
      <c r="D874" s="753" t="s">
        <v>1766</v>
      </c>
      <c r="E874" s="753" t="s">
        <v>112</v>
      </c>
      <c r="F874" s="753" t="s">
        <v>155</v>
      </c>
      <c r="G874" s="757" t="s">
        <v>1777</v>
      </c>
      <c r="H874" s="751">
        <v>487660548</v>
      </c>
    </row>
    <row r="875" spans="1:8">
      <c r="A875" s="753" t="s">
        <v>83</v>
      </c>
      <c r="B875" s="753" t="s">
        <v>280</v>
      </c>
      <c r="C875" s="753" t="s">
        <v>223</v>
      </c>
      <c r="D875" s="753" t="s">
        <v>1766</v>
      </c>
      <c r="E875" s="753" t="s">
        <v>112</v>
      </c>
      <c r="F875" s="753" t="s">
        <v>114</v>
      </c>
      <c r="G875" s="757" t="s">
        <v>1778</v>
      </c>
      <c r="H875" s="751">
        <v>131754871</v>
      </c>
    </row>
    <row r="876" spans="1:8">
      <c r="A876" s="753" t="s">
        <v>83</v>
      </c>
      <c r="B876" s="753" t="s">
        <v>280</v>
      </c>
      <c r="C876" s="753" t="s">
        <v>223</v>
      </c>
      <c r="D876" s="753" t="s">
        <v>1766</v>
      </c>
      <c r="E876" s="753" t="s">
        <v>112</v>
      </c>
      <c r="F876" s="753" t="s">
        <v>156</v>
      </c>
      <c r="G876" s="757" t="s">
        <v>1779</v>
      </c>
      <c r="H876" s="751">
        <v>1102659976</v>
      </c>
    </row>
    <row r="877" spans="1:8">
      <c r="A877" s="753" t="s">
        <v>83</v>
      </c>
      <c r="B877" s="753" t="s">
        <v>280</v>
      </c>
      <c r="C877" s="753" t="s">
        <v>223</v>
      </c>
      <c r="D877" s="753" t="s">
        <v>1766</v>
      </c>
      <c r="E877" s="753" t="s">
        <v>112</v>
      </c>
      <c r="F877" s="753" t="s">
        <v>146</v>
      </c>
      <c r="G877" s="757" t="s">
        <v>1780</v>
      </c>
      <c r="H877" s="751">
        <v>25934000</v>
      </c>
    </row>
    <row r="878" spans="1:8">
      <c r="A878" s="753" t="s">
        <v>83</v>
      </c>
      <c r="B878" s="753" t="s">
        <v>280</v>
      </c>
      <c r="C878" s="753" t="s">
        <v>223</v>
      </c>
      <c r="D878" s="753" t="s">
        <v>1766</v>
      </c>
      <c r="E878" s="753" t="s">
        <v>112</v>
      </c>
      <c r="F878" s="753" t="s">
        <v>242</v>
      </c>
      <c r="G878" s="757" t="s">
        <v>1839</v>
      </c>
      <c r="H878" s="751">
        <v>11970000</v>
      </c>
    </row>
    <row r="879" spans="1:8">
      <c r="A879" s="753" t="s">
        <v>83</v>
      </c>
      <c r="B879" s="753" t="s">
        <v>280</v>
      </c>
      <c r="C879" s="753" t="s">
        <v>223</v>
      </c>
      <c r="D879" s="753" t="s">
        <v>1766</v>
      </c>
      <c r="E879" s="753" t="s">
        <v>112</v>
      </c>
      <c r="F879" s="753" t="s">
        <v>157</v>
      </c>
      <c r="G879" s="757" t="s">
        <v>135</v>
      </c>
      <c r="H879" s="751">
        <v>71431000</v>
      </c>
    </row>
    <row r="880" spans="1:8">
      <c r="A880" s="753" t="s">
        <v>83</v>
      </c>
      <c r="B880" s="753" t="s">
        <v>280</v>
      </c>
      <c r="C880" s="753" t="s">
        <v>223</v>
      </c>
      <c r="D880" s="753" t="s">
        <v>1766</v>
      </c>
      <c r="E880" s="753" t="s">
        <v>115</v>
      </c>
      <c r="F880" s="753"/>
      <c r="G880" s="757" t="s">
        <v>1781</v>
      </c>
      <c r="H880" s="751">
        <v>1100398003</v>
      </c>
    </row>
    <row r="881" spans="1:8">
      <c r="A881" s="753" t="s">
        <v>83</v>
      </c>
      <c r="B881" s="753" t="s">
        <v>280</v>
      </c>
      <c r="C881" s="753" t="s">
        <v>223</v>
      </c>
      <c r="D881" s="753" t="s">
        <v>1766</v>
      </c>
      <c r="E881" s="753" t="s">
        <v>115</v>
      </c>
      <c r="F881" s="753" t="s">
        <v>116</v>
      </c>
      <c r="G881" s="757" t="s">
        <v>117</v>
      </c>
      <c r="H881" s="751">
        <v>569491514</v>
      </c>
    </row>
    <row r="882" spans="1:8">
      <c r="A882" s="753" t="s">
        <v>83</v>
      </c>
      <c r="B882" s="753" t="s">
        <v>280</v>
      </c>
      <c r="C882" s="753" t="s">
        <v>223</v>
      </c>
      <c r="D882" s="753" t="s">
        <v>1766</v>
      </c>
      <c r="E882" s="753" t="s">
        <v>115</v>
      </c>
      <c r="F882" s="753" t="s">
        <v>147</v>
      </c>
      <c r="G882" s="757" t="s">
        <v>148</v>
      </c>
      <c r="H882" s="751">
        <v>301786000</v>
      </c>
    </row>
    <row r="883" spans="1:8">
      <c r="A883" s="753" t="s">
        <v>83</v>
      </c>
      <c r="B883" s="753" t="s">
        <v>280</v>
      </c>
      <c r="C883" s="753" t="s">
        <v>223</v>
      </c>
      <c r="D883" s="753" t="s">
        <v>1766</v>
      </c>
      <c r="E883" s="753" t="s">
        <v>115</v>
      </c>
      <c r="F883" s="753" t="s">
        <v>4</v>
      </c>
      <c r="G883" s="757" t="s">
        <v>1782</v>
      </c>
      <c r="H883" s="751">
        <v>63760000</v>
      </c>
    </row>
    <row r="884" spans="1:8">
      <c r="A884" s="753" t="s">
        <v>83</v>
      </c>
      <c r="B884" s="753" t="s">
        <v>280</v>
      </c>
      <c r="C884" s="753" t="s">
        <v>223</v>
      </c>
      <c r="D884" s="753" t="s">
        <v>1766</v>
      </c>
      <c r="E884" s="753" t="s">
        <v>115</v>
      </c>
      <c r="F884" s="753" t="s">
        <v>118</v>
      </c>
      <c r="G884" s="757" t="s">
        <v>119</v>
      </c>
      <c r="H884" s="751">
        <v>165360489</v>
      </c>
    </row>
    <row r="885" spans="1:8">
      <c r="A885" s="753" t="s">
        <v>83</v>
      </c>
      <c r="B885" s="753" t="s">
        <v>280</v>
      </c>
      <c r="C885" s="753" t="s">
        <v>223</v>
      </c>
      <c r="D885" s="753" t="s">
        <v>1766</v>
      </c>
      <c r="E885" s="753" t="s">
        <v>120</v>
      </c>
      <c r="F885" s="753"/>
      <c r="G885" s="757" t="s">
        <v>121</v>
      </c>
      <c r="H885" s="751">
        <v>839648523</v>
      </c>
    </row>
    <row r="886" spans="1:8" ht="39.6">
      <c r="A886" s="753" t="s">
        <v>83</v>
      </c>
      <c r="B886" s="753" t="s">
        <v>280</v>
      </c>
      <c r="C886" s="753" t="s">
        <v>223</v>
      </c>
      <c r="D886" s="753" t="s">
        <v>1766</v>
      </c>
      <c r="E886" s="753" t="s">
        <v>120</v>
      </c>
      <c r="F886" s="753" t="s">
        <v>122</v>
      </c>
      <c r="G886" s="757" t="s">
        <v>1783</v>
      </c>
      <c r="H886" s="751">
        <v>76662854</v>
      </c>
    </row>
    <row r="887" spans="1:8">
      <c r="A887" s="753" t="s">
        <v>83</v>
      </c>
      <c r="B887" s="753" t="s">
        <v>280</v>
      </c>
      <c r="C887" s="753" t="s">
        <v>223</v>
      </c>
      <c r="D887" s="753" t="s">
        <v>1766</v>
      </c>
      <c r="E887" s="753" t="s">
        <v>120</v>
      </c>
      <c r="F887" s="753" t="s">
        <v>123</v>
      </c>
      <c r="G887" s="757" t="s">
        <v>124</v>
      </c>
      <c r="H887" s="751">
        <v>81114332</v>
      </c>
    </row>
    <row r="888" spans="1:8" ht="39.6">
      <c r="A888" s="753" t="s">
        <v>83</v>
      </c>
      <c r="B888" s="753" t="s">
        <v>280</v>
      </c>
      <c r="C888" s="753" t="s">
        <v>223</v>
      </c>
      <c r="D888" s="753" t="s">
        <v>1766</v>
      </c>
      <c r="E888" s="753" t="s">
        <v>120</v>
      </c>
      <c r="F888" s="753" t="s">
        <v>994</v>
      </c>
      <c r="G888" s="757" t="s">
        <v>1824</v>
      </c>
      <c r="H888" s="751">
        <v>138301311</v>
      </c>
    </row>
    <row r="889" spans="1:8">
      <c r="A889" s="753" t="s">
        <v>83</v>
      </c>
      <c r="B889" s="753" t="s">
        <v>280</v>
      </c>
      <c r="C889" s="753" t="s">
        <v>223</v>
      </c>
      <c r="D889" s="753" t="s">
        <v>1766</v>
      </c>
      <c r="E889" s="753" t="s">
        <v>120</v>
      </c>
      <c r="F889" s="753" t="s">
        <v>315</v>
      </c>
      <c r="G889" s="757" t="s">
        <v>1831</v>
      </c>
      <c r="H889" s="751">
        <v>236435000</v>
      </c>
    </row>
    <row r="890" spans="1:8" ht="26.4">
      <c r="A890" s="753" t="s">
        <v>83</v>
      </c>
      <c r="B890" s="753" t="s">
        <v>280</v>
      </c>
      <c r="C890" s="753" t="s">
        <v>223</v>
      </c>
      <c r="D890" s="753" t="s">
        <v>1766</v>
      </c>
      <c r="E890" s="753" t="s">
        <v>120</v>
      </c>
      <c r="F890" s="753" t="s">
        <v>1001</v>
      </c>
      <c r="G890" s="757" t="s">
        <v>1784</v>
      </c>
      <c r="H890" s="751">
        <v>230484026</v>
      </c>
    </row>
    <row r="891" spans="1:8">
      <c r="A891" s="753" t="s">
        <v>83</v>
      </c>
      <c r="B891" s="753" t="s">
        <v>280</v>
      </c>
      <c r="C891" s="753" t="s">
        <v>223</v>
      </c>
      <c r="D891" s="753" t="s">
        <v>1766</v>
      </c>
      <c r="E891" s="753" t="s">
        <v>120</v>
      </c>
      <c r="F891" s="753" t="s">
        <v>158</v>
      </c>
      <c r="G891" s="757" t="s">
        <v>1785</v>
      </c>
      <c r="H891" s="751">
        <v>47060000</v>
      </c>
    </row>
    <row r="892" spans="1:8">
      <c r="A892" s="753" t="s">
        <v>83</v>
      </c>
      <c r="B892" s="753" t="s">
        <v>280</v>
      </c>
      <c r="C892" s="753" t="s">
        <v>223</v>
      </c>
      <c r="D892" s="753" t="s">
        <v>1766</v>
      </c>
      <c r="E892" s="753" t="s">
        <v>120</v>
      </c>
      <c r="F892" s="753" t="s">
        <v>159</v>
      </c>
      <c r="G892" s="757" t="s">
        <v>143</v>
      </c>
      <c r="H892" s="751">
        <v>29591000</v>
      </c>
    </row>
    <row r="893" spans="1:8">
      <c r="A893" s="753" t="s">
        <v>83</v>
      </c>
      <c r="B893" s="753" t="s">
        <v>280</v>
      </c>
      <c r="C893" s="753" t="s">
        <v>223</v>
      </c>
      <c r="D893" s="753" t="s">
        <v>1766</v>
      </c>
      <c r="E893" s="753" t="s">
        <v>160</v>
      </c>
      <c r="F893" s="753"/>
      <c r="G893" s="757" t="s">
        <v>161</v>
      </c>
      <c r="H893" s="751">
        <v>1700352000</v>
      </c>
    </row>
    <row r="894" spans="1:8">
      <c r="A894" s="753" t="s">
        <v>83</v>
      </c>
      <c r="B894" s="753" t="s">
        <v>280</v>
      </c>
      <c r="C894" s="753" t="s">
        <v>223</v>
      </c>
      <c r="D894" s="753" t="s">
        <v>1766</v>
      </c>
      <c r="E894" s="753" t="s">
        <v>160</v>
      </c>
      <c r="F894" s="753" t="s">
        <v>162</v>
      </c>
      <c r="G894" s="757" t="s">
        <v>163</v>
      </c>
      <c r="H894" s="751">
        <v>67549000</v>
      </c>
    </row>
    <row r="895" spans="1:8">
      <c r="A895" s="753" t="s">
        <v>83</v>
      </c>
      <c r="B895" s="753" t="s">
        <v>280</v>
      </c>
      <c r="C895" s="753" t="s">
        <v>223</v>
      </c>
      <c r="D895" s="753" t="s">
        <v>1766</v>
      </c>
      <c r="E895" s="753" t="s">
        <v>160</v>
      </c>
      <c r="F895" s="753" t="s">
        <v>544</v>
      </c>
      <c r="G895" s="757" t="s">
        <v>545</v>
      </c>
      <c r="H895" s="751">
        <v>47600000</v>
      </c>
    </row>
    <row r="896" spans="1:8">
      <c r="A896" s="753" t="s">
        <v>83</v>
      </c>
      <c r="B896" s="753" t="s">
        <v>280</v>
      </c>
      <c r="C896" s="753" t="s">
        <v>223</v>
      </c>
      <c r="D896" s="753" t="s">
        <v>1766</v>
      </c>
      <c r="E896" s="753" t="s">
        <v>160</v>
      </c>
      <c r="F896" s="753" t="s">
        <v>975</v>
      </c>
      <c r="G896" s="757" t="s">
        <v>974</v>
      </c>
      <c r="H896" s="751">
        <v>238485000</v>
      </c>
    </row>
    <row r="897" spans="1:8">
      <c r="A897" s="753" t="s">
        <v>83</v>
      </c>
      <c r="B897" s="753" t="s">
        <v>280</v>
      </c>
      <c r="C897" s="753" t="s">
        <v>223</v>
      </c>
      <c r="D897" s="753" t="s">
        <v>1766</v>
      </c>
      <c r="E897" s="753" t="s">
        <v>160</v>
      </c>
      <c r="F897" s="753" t="s">
        <v>546</v>
      </c>
      <c r="G897" s="757" t="s">
        <v>128</v>
      </c>
      <c r="H897" s="751">
        <v>657150000</v>
      </c>
    </row>
    <row r="898" spans="1:8">
      <c r="A898" s="753" t="s">
        <v>83</v>
      </c>
      <c r="B898" s="753" t="s">
        <v>280</v>
      </c>
      <c r="C898" s="753" t="s">
        <v>223</v>
      </c>
      <c r="D898" s="753" t="s">
        <v>1766</v>
      </c>
      <c r="E898" s="753" t="s">
        <v>160</v>
      </c>
      <c r="F898" s="753" t="s">
        <v>547</v>
      </c>
      <c r="G898" s="757" t="s">
        <v>548</v>
      </c>
      <c r="H898" s="751">
        <v>63902000</v>
      </c>
    </row>
    <row r="899" spans="1:8">
      <c r="A899" s="753" t="s">
        <v>83</v>
      </c>
      <c r="B899" s="753" t="s">
        <v>280</v>
      </c>
      <c r="C899" s="753" t="s">
        <v>223</v>
      </c>
      <c r="D899" s="753" t="s">
        <v>1766</v>
      </c>
      <c r="E899" s="753" t="s">
        <v>160</v>
      </c>
      <c r="F899" s="753" t="s">
        <v>438</v>
      </c>
      <c r="G899" s="757" t="s">
        <v>1786</v>
      </c>
      <c r="H899" s="751">
        <v>500000</v>
      </c>
    </row>
    <row r="900" spans="1:8">
      <c r="A900" s="753" t="s">
        <v>83</v>
      </c>
      <c r="B900" s="753" t="s">
        <v>280</v>
      </c>
      <c r="C900" s="753" t="s">
        <v>223</v>
      </c>
      <c r="D900" s="753" t="s">
        <v>1766</v>
      </c>
      <c r="E900" s="753" t="s">
        <v>160</v>
      </c>
      <c r="F900" s="753" t="s">
        <v>549</v>
      </c>
      <c r="G900" s="757" t="s">
        <v>550</v>
      </c>
      <c r="H900" s="751">
        <v>464150000</v>
      </c>
    </row>
    <row r="901" spans="1:8">
      <c r="A901" s="753" t="s">
        <v>83</v>
      </c>
      <c r="B901" s="753" t="s">
        <v>280</v>
      </c>
      <c r="C901" s="753" t="s">
        <v>223</v>
      </c>
      <c r="D901" s="753" t="s">
        <v>1766</v>
      </c>
      <c r="E901" s="753" t="s">
        <v>160</v>
      </c>
      <c r="F901" s="753" t="s">
        <v>551</v>
      </c>
      <c r="G901" s="757" t="s">
        <v>133</v>
      </c>
      <c r="H901" s="751">
        <v>161016000</v>
      </c>
    </row>
    <row r="902" spans="1:8">
      <c r="A902" s="753" t="s">
        <v>83</v>
      </c>
      <c r="B902" s="753" t="s">
        <v>280</v>
      </c>
      <c r="C902" s="753" t="s">
        <v>223</v>
      </c>
      <c r="D902" s="753" t="s">
        <v>1766</v>
      </c>
      <c r="E902" s="753" t="s">
        <v>125</v>
      </c>
      <c r="F902" s="753"/>
      <c r="G902" s="757" t="s">
        <v>126</v>
      </c>
      <c r="H902" s="751">
        <v>1547238100</v>
      </c>
    </row>
    <row r="903" spans="1:8">
      <c r="A903" s="753" t="s">
        <v>83</v>
      </c>
      <c r="B903" s="753" t="s">
        <v>280</v>
      </c>
      <c r="C903" s="753" t="s">
        <v>223</v>
      </c>
      <c r="D903" s="753" t="s">
        <v>1766</v>
      </c>
      <c r="E903" s="753" t="s">
        <v>125</v>
      </c>
      <c r="F903" s="753" t="s">
        <v>430</v>
      </c>
      <c r="G903" s="757" t="s">
        <v>431</v>
      </c>
      <c r="H903" s="751">
        <v>261148100</v>
      </c>
    </row>
    <row r="904" spans="1:8">
      <c r="A904" s="753" t="s">
        <v>83</v>
      </c>
      <c r="B904" s="753" t="s">
        <v>280</v>
      </c>
      <c r="C904" s="753" t="s">
        <v>223</v>
      </c>
      <c r="D904" s="753" t="s">
        <v>1766</v>
      </c>
      <c r="E904" s="753" t="s">
        <v>125</v>
      </c>
      <c r="F904" s="753" t="s">
        <v>552</v>
      </c>
      <c r="G904" s="757" t="s">
        <v>553</v>
      </c>
      <c r="H904" s="751">
        <v>299390000</v>
      </c>
    </row>
    <row r="905" spans="1:8">
      <c r="A905" s="753" t="s">
        <v>83</v>
      </c>
      <c r="B905" s="753" t="s">
        <v>280</v>
      </c>
      <c r="C905" s="753" t="s">
        <v>223</v>
      </c>
      <c r="D905" s="753" t="s">
        <v>1766</v>
      </c>
      <c r="E905" s="753" t="s">
        <v>125</v>
      </c>
      <c r="F905" s="753" t="s">
        <v>127</v>
      </c>
      <c r="G905" s="757" t="s">
        <v>128</v>
      </c>
      <c r="H905" s="751">
        <v>222600000</v>
      </c>
    </row>
    <row r="906" spans="1:8">
      <c r="A906" s="753" t="s">
        <v>83</v>
      </c>
      <c r="B906" s="753" t="s">
        <v>280</v>
      </c>
      <c r="C906" s="753" t="s">
        <v>223</v>
      </c>
      <c r="D906" s="753" t="s">
        <v>1766</v>
      </c>
      <c r="E906" s="753" t="s">
        <v>125</v>
      </c>
      <c r="F906" s="753" t="s">
        <v>129</v>
      </c>
      <c r="G906" s="757" t="s">
        <v>1787</v>
      </c>
      <c r="H906" s="751">
        <v>764100000</v>
      </c>
    </row>
    <row r="907" spans="1:8">
      <c r="A907" s="753" t="s">
        <v>83</v>
      </c>
      <c r="B907" s="753" t="s">
        <v>280</v>
      </c>
      <c r="C907" s="753" t="s">
        <v>223</v>
      </c>
      <c r="D907" s="753" t="s">
        <v>1766</v>
      </c>
      <c r="E907" s="753" t="s">
        <v>554</v>
      </c>
      <c r="F907" s="753"/>
      <c r="G907" s="757" t="s">
        <v>555</v>
      </c>
      <c r="H907" s="751">
        <v>1983711900</v>
      </c>
    </row>
    <row r="908" spans="1:8">
      <c r="A908" s="753" t="s">
        <v>83</v>
      </c>
      <c r="B908" s="753" t="s">
        <v>280</v>
      </c>
      <c r="C908" s="753" t="s">
        <v>223</v>
      </c>
      <c r="D908" s="753" t="s">
        <v>1766</v>
      </c>
      <c r="E908" s="753" t="s">
        <v>554</v>
      </c>
      <c r="F908" s="753" t="s">
        <v>556</v>
      </c>
      <c r="G908" s="757" t="s">
        <v>557</v>
      </c>
      <c r="H908" s="751">
        <v>139594000</v>
      </c>
    </row>
    <row r="909" spans="1:8">
      <c r="A909" s="753" t="s">
        <v>83</v>
      </c>
      <c r="B909" s="753" t="s">
        <v>280</v>
      </c>
      <c r="C909" s="753" t="s">
        <v>223</v>
      </c>
      <c r="D909" s="753" t="s">
        <v>1766</v>
      </c>
      <c r="E909" s="753" t="s">
        <v>554</v>
      </c>
      <c r="F909" s="753" t="s">
        <v>977</v>
      </c>
      <c r="G909" s="757" t="s">
        <v>1877</v>
      </c>
      <c r="H909" s="751">
        <v>55000000</v>
      </c>
    </row>
    <row r="910" spans="1:8">
      <c r="A910" s="753" t="s">
        <v>83</v>
      </c>
      <c r="B910" s="753" t="s">
        <v>280</v>
      </c>
      <c r="C910" s="753" t="s">
        <v>223</v>
      </c>
      <c r="D910" s="753" t="s">
        <v>1766</v>
      </c>
      <c r="E910" s="753" t="s">
        <v>554</v>
      </c>
      <c r="F910" s="753" t="s">
        <v>243</v>
      </c>
      <c r="G910" s="757" t="s">
        <v>244</v>
      </c>
      <c r="H910" s="751">
        <v>438700000</v>
      </c>
    </row>
    <row r="911" spans="1:8">
      <c r="A911" s="753" t="s">
        <v>83</v>
      </c>
      <c r="B911" s="753" t="s">
        <v>280</v>
      </c>
      <c r="C911" s="753" t="s">
        <v>223</v>
      </c>
      <c r="D911" s="753" t="s">
        <v>1766</v>
      </c>
      <c r="E911" s="753" t="s">
        <v>554</v>
      </c>
      <c r="F911" s="753" t="s">
        <v>206</v>
      </c>
      <c r="G911" s="757" t="s">
        <v>207</v>
      </c>
      <c r="H911" s="751">
        <v>1237427000</v>
      </c>
    </row>
    <row r="912" spans="1:8">
      <c r="A912" s="753" t="s">
        <v>83</v>
      </c>
      <c r="B912" s="753" t="s">
        <v>280</v>
      </c>
      <c r="C912" s="753" t="s">
        <v>223</v>
      </c>
      <c r="D912" s="753" t="s">
        <v>1766</v>
      </c>
      <c r="E912" s="753" t="s">
        <v>554</v>
      </c>
      <c r="F912" s="753" t="s">
        <v>558</v>
      </c>
      <c r="G912" s="757" t="s">
        <v>559</v>
      </c>
      <c r="H912" s="751">
        <v>112990900</v>
      </c>
    </row>
    <row r="913" spans="1:8">
      <c r="A913" s="753" t="s">
        <v>83</v>
      </c>
      <c r="B913" s="753" t="s">
        <v>280</v>
      </c>
      <c r="C913" s="753" t="s">
        <v>223</v>
      </c>
      <c r="D913" s="753" t="s">
        <v>1766</v>
      </c>
      <c r="E913" s="753" t="s">
        <v>407</v>
      </c>
      <c r="F913" s="753"/>
      <c r="G913" s="757" t="s">
        <v>408</v>
      </c>
      <c r="H913" s="751">
        <v>924000</v>
      </c>
    </row>
    <row r="914" spans="1:8">
      <c r="A914" s="753" t="s">
        <v>83</v>
      </c>
      <c r="B914" s="753" t="s">
        <v>280</v>
      </c>
      <c r="C914" s="753" t="s">
        <v>223</v>
      </c>
      <c r="D914" s="753" t="s">
        <v>1766</v>
      </c>
      <c r="E914" s="753" t="s">
        <v>407</v>
      </c>
      <c r="F914" s="753" t="s">
        <v>854</v>
      </c>
      <c r="G914" s="757" t="s">
        <v>406</v>
      </c>
      <c r="H914" s="751">
        <v>924000</v>
      </c>
    </row>
    <row r="915" spans="1:8" ht="39.6">
      <c r="A915" s="753" t="s">
        <v>83</v>
      </c>
      <c r="B915" s="753" t="s">
        <v>280</v>
      </c>
      <c r="C915" s="753" t="s">
        <v>223</v>
      </c>
      <c r="D915" s="753" t="s">
        <v>1766</v>
      </c>
      <c r="E915" s="753" t="s">
        <v>560</v>
      </c>
      <c r="F915" s="753"/>
      <c r="G915" s="757" t="s">
        <v>1790</v>
      </c>
      <c r="H915" s="751">
        <v>20096503831</v>
      </c>
    </row>
    <row r="916" spans="1:8">
      <c r="A916" s="753" t="s">
        <v>83</v>
      </c>
      <c r="B916" s="753" t="s">
        <v>280</v>
      </c>
      <c r="C916" s="753" t="s">
        <v>223</v>
      </c>
      <c r="D916" s="753" t="s">
        <v>1766</v>
      </c>
      <c r="E916" s="753" t="s">
        <v>560</v>
      </c>
      <c r="F916" s="753" t="s">
        <v>856</v>
      </c>
      <c r="G916" s="757" t="s">
        <v>1832</v>
      </c>
      <c r="H916" s="751">
        <v>745490386</v>
      </c>
    </row>
    <row r="917" spans="1:8">
      <c r="A917" s="753" t="s">
        <v>83</v>
      </c>
      <c r="B917" s="753" t="s">
        <v>280</v>
      </c>
      <c r="C917" s="753" t="s">
        <v>223</v>
      </c>
      <c r="D917" s="753" t="s">
        <v>1766</v>
      </c>
      <c r="E917" s="753" t="s">
        <v>560</v>
      </c>
      <c r="F917" s="753" t="s">
        <v>561</v>
      </c>
      <c r="G917" s="757" t="s">
        <v>1791</v>
      </c>
      <c r="H917" s="751">
        <v>17140000</v>
      </c>
    </row>
    <row r="918" spans="1:8">
      <c r="A918" s="753" t="s">
        <v>83</v>
      </c>
      <c r="B918" s="753" t="s">
        <v>280</v>
      </c>
      <c r="C918" s="753" t="s">
        <v>223</v>
      </c>
      <c r="D918" s="753" t="s">
        <v>1766</v>
      </c>
      <c r="E918" s="753" t="s">
        <v>560</v>
      </c>
      <c r="F918" s="753" t="s">
        <v>197</v>
      </c>
      <c r="G918" s="757" t="s">
        <v>1792</v>
      </c>
      <c r="H918" s="751">
        <v>413787400</v>
      </c>
    </row>
    <row r="919" spans="1:8">
      <c r="A919" s="753" t="s">
        <v>83</v>
      </c>
      <c r="B919" s="753" t="s">
        <v>280</v>
      </c>
      <c r="C919" s="753" t="s">
        <v>223</v>
      </c>
      <c r="D919" s="753" t="s">
        <v>1766</v>
      </c>
      <c r="E919" s="753" t="s">
        <v>560</v>
      </c>
      <c r="F919" s="753" t="s">
        <v>316</v>
      </c>
      <c r="G919" s="757" t="s">
        <v>1866</v>
      </c>
      <c r="H919" s="751">
        <v>24652000</v>
      </c>
    </row>
    <row r="920" spans="1:8">
      <c r="A920" s="753" t="s">
        <v>83</v>
      </c>
      <c r="B920" s="753" t="s">
        <v>280</v>
      </c>
      <c r="C920" s="753" t="s">
        <v>223</v>
      </c>
      <c r="D920" s="753" t="s">
        <v>1766</v>
      </c>
      <c r="E920" s="753" t="s">
        <v>560</v>
      </c>
      <c r="F920" s="753" t="s">
        <v>5</v>
      </c>
      <c r="G920" s="757" t="s">
        <v>6</v>
      </c>
      <c r="H920" s="751">
        <v>5107872040</v>
      </c>
    </row>
    <row r="921" spans="1:8">
      <c r="A921" s="753" t="s">
        <v>83</v>
      </c>
      <c r="B921" s="753" t="s">
        <v>280</v>
      </c>
      <c r="C921" s="753" t="s">
        <v>223</v>
      </c>
      <c r="D921" s="753" t="s">
        <v>1766</v>
      </c>
      <c r="E921" s="753" t="s">
        <v>560</v>
      </c>
      <c r="F921" s="753" t="s">
        <v>418</v>
      </c>
      <c r="G921" s="757" t="s">
        <v>1793</v>
      </c>
      <c r="H921" s="751">
        <v>143550000</v>
      </c>
    </row>
    <row r="922" spans="1:8">
      <c r="A922" s="753" t="s">
        <v>83</v>
      </c>
      <c r="B922" s="753" t="s">
        <v>280</v>
      </c>
      <c r="C922" s="753" t="s">
        <v>223</v>
      </c>
      <c r="D922" s="753" t="s">
        <v>1766</v>
      </c>
      <c r="E922" s="753" t="s">
        <v>560</v>
      </c>
      <c r="F922" s="753" t="s">
        <v>562</v>
      </c>
      <c r="G922" s="757" t="s">
        <v>1794</v>
      </c>
      <c r="H922" s="751">
        <v>162999400</v>
      </c>
    </row>
    <row r="923" spans="1:8">
      <c r="A923" s="753" t="s">
        <v>83</v>
      </c>
      <c r="B923" s="753" t="s">
        <v>280</v>
      </c>
      <c r="C923" s="753" t="s">
        <v>223</v>
      </c>
      <c r="D923" s="753" t="s">
        <v>1766</v>
      </c>
      <c r="E923" s="753" t="s">
        <v>560</v>
      </c>
      <c r="F923" s="753" t="s">
        <v>7</v>
      </c>
      <c r="G923" s="757" t="s">
        <v>1795</v>
      </c>
      <c r="H923" s="751">
        <v>158950000</v>
      </c>
    </row>
    <row r="924" spans="1:8" ht="26.4">
      <c r="A924" s="753" t="s">
        <v>83</v>
      </c>
      <c r="B924" s="753" t="s">
        <v>280</v>
      </c>
      <c r="C924" s="753" t="s">
        <v>223</v>
      </c>
      <c r="D924" s="753" t="s">
        <v>1766</v>
      </c>
      <c r="E924" s="753" t="s">
        <v>560</v>
      </c>
      <c r="F924" s="753" t="s">
        <v>563</v>
      </c>
      <c r="G924" s="757" t="s">
        <v>13</v>
      </c>
      <c r="H924" s="751">
        <v>13322062605</v>
      </c>
    </row>
    <row r="925" spans="1:8" ht="26.4">
      <c r="A925" s="753" t="s">
        <v>83</v>
      </c>
      <c r="B925" s="753" t="s">
        <v>280</v>
      </c>
      <c r="C925" s="753" t="s">
        <v>223</v>
      </c>
      <c r="D925" s="753" t="s">
        <v>1766</v>
      </c>
      <c r="E925" s="753" t="s">
        <v>1796</v>
      </c>
      <c r="F925" s="753"/>
      <c r="G925" s="757" t="s">
        <v>1797</v>
      </c>
      <c r="H925" s="751">
        <v>949670000</v>
      </c>
    </row>
    <row r="926" spans="1:8">
      <c r="A926" s="753" t="s">
        <v>83</v>
      </c>
      <c r="B926" s="753" t="s">
        <v>280</v>
      </c>
      <c r="C926" s="753" t="s">
        <v>223</v>
      </c>
      <c r="D926" s="753" t="s">
        <v>1766</v>
      </c>
      <c r="E926" s="753" t="s">
        <v>1796</v>
      </c>
      <c r="F926" s="753" t="s">
        <v>1878</v>
      </c>
      <c r="G926" s="757" t="s">
        <v>1866</v>
      </c>
      <c r="H926" s="751">
        <v>34315000</v>
      </c>
    </row>
    <row r="927" spans="1:8">
      <c r="A927" s="753" t="s">
        <v>83</v>
      </c>
      <c r="B927" s="753" t="s">
        <v>280</v>
      </c>
      <c r="C927" s="753" t="s">
        <v>223</v>
      </c>
      <c r="D927" s="753" t="s">
        <v>1766</v>
      </c>
      <c r="E927" s="753" t="s">
        <v>1796</v>
      </c>
      <c r="F927" s="753" t="s">
        <v>1825</v>
      </c>
      <c r="G927" s="757" t="s">
        <v>1794</v>
      </c>
      <c r="H927" s="751">
        <v>348410000</v>
      </c>
    </row>
    <row r="928" spans="1:8">
      <c r="A928" s="753" t="s">
        <v>83</v>
      </c>
      <c r="B928" s="753" t="s">
        <v>280</v>
      </c>
      <c r="C928" s="753" t="s">
        <v>223</v>
      </c>
      <c r="D928" s="753" t="s">
        <v>1766</v>
      </c>
      <c r="E928" s="753" t="s">
        <v>1796</v>
      </c>
      <c r="F928" s="753" t="s">
        <v>1798</v>
      </c>
      <c r="G928" s="757" t="s">
        <v>1793</v>
      </c>
      <c r="H928" s="751">
        <v>350240000</v>
      </c>
    </row>
    <row r="929" spans="1:8">
      <c r="A929" s="753" t="s">
        <v>83</v>
      </c>
      <c r="B929" s="753" t="s">
        <v>280</v>
      </c>
      <c r="C929" s="753" t="s">
        <v>223</v>
      </c>
      <c r="D929" s="753" t="s">
        <v>1766</v>
      </c>
      <c r="E929" s="753" t="s">
        <v>1796</v>
      </c>
      <c r="F929" s="753" t="s">
        <v>1833</v>
      </c>
      <c r="G929" s="757" t="s">
        <v>1834</v>
      </c>
      <c r="H929" s="751">
        <v>216705000</v>
      </c>
    </row>
    <row r="930" spans="1:8" ht="26.4">
      <c r="A930" s="753" t="s">
        <v>83</v>
      </c>
      <c r="B930" s="753" t="s">
        <v>280</v>
      </c>
      <c r="C930" s="753" t="s">
        <v>223</v>
      </c>
      <c r="D930" s="753" t="s">
        <v>1766</v>
      </c>
      <c r="E930" s="753" t="s">
        <v>130</v>
      </c>
      <c r="F930" s="753"/>
      <c r="G930" s="757" t="s">
        <v>131</v>
      </c>
      <c r="H930" s="751">
        <v>14428864249</v>
      </c>
    </row>
    <row r="931" spans="1:8">
      <c r="A931" s="753" t="s">
        <v>83</v>
      </c>
      <c r="B931" s="753" t="s">
        <v>280</v>
      </c>
      <c r="C931" s="753" t="s">
        <v>223</v>
      </c>
      <c r="D931" s="753" t="s">
        <v>1766</v>
      </c>
      <c r="E931" s="753" t="s">
        <v>130</v>
      </c>
      <c r="F931" s="753" t="s">
        <v>585</v>
      </c>
      <c r="G931" s="757" t="s">
        <v>1799</v>
      </c>
      <c r="H931" s="751">
        <v>3296973600</v>
      </c>
    </row>
    <row r="932" spans="1:8">
      <c r="A932" s="753" t="s">
        <v>83</v>
      </c>
      <c r="B932" s="753" t="s">
        <v>280</v>
      </c>
      <c r="C932" s="753" t="s">
        <v>223</v>
      </c>
      <c r="D932" s="753" t="s">
        <v>1766</v>
      </c>
      <c r="E932" s="753" t="s">
        <v>130</v>
      </c>
      <c r="F932" s="753" t="s">
        <v>8</v>
      </c>
      <c r="G932" s="757" t="s">
        <v>1835</v>
      </c>
      <c r="H932" s="751">
        <v>680541000</v>
      </c>
    </row>
    <row r="933" spans="1:8">
      <c r="A933" s="753" t="s">
        <v>83</v>
      </c>
      <c r="B933" s="753" t="s">
        <v>280</v>
      </c>
      <c r="C933" s="753" t="s">
        <v>223</v>
      </c>
      <c r="D933" s="753" t="s">
        <v>1766</v>
      </c>
      <c r="E933" s="753" t="s">
        <v>130</v>
      </c>
      <c r="F933" s="753" t="s">
        <v>14</v>
      </c>
      <c r="G933" s="757" t="s">
        <v>1800</v>
      </c>
      <c r="H933" s="751">
        <v>8513549475</v>
      </c>
    </row>
    <row r="934" spans="1:8">
      <c r="A934" s="753" t="s">
        <v>83</v>
      </c>
      <c r="B934" s="753" t="s">
        <v>280</v>
      </c>
      <c r="C934" s="753" t="s">
        <v>223</v>
      </c>
      <c r="D934" s="753" t="s">
        <v>1766</v>
      </c>
      <c r="E934" s="753" t="s">
        <v>130</v>
      </c>
      <c r="F934" s="753" t="s">
        <v>132</v>
      </c>
      <c r="G934" s="757" t="s">
        <v>135</v>
      </c>
      <c r="H934" s="751">
        <v>1937800174</v>
      </c>
    </row>
    <row r="935" spans="1:8">
      <c r="A935" s="753" t="s">
        <v>83</v>
      </c>
      <c r="B935" s="753" t="s">
        <v>280</v>
      </c>
      <c r="C935" s="753" t="s">
        <v>223</v>
      </c>
      <c r="D935" s="753" t="s">
        <v>1766</v>
      </c>
      <c r="E935" s="753" t="s">
        <v>1801</v>
      </c>
      <c r="F935" s="753"/>
      <c r="G935" s="757" t="s">
        <v>1802</v>
      </c>
      <c r="H935" s="751">
        <v>50286000</v>
      </c>
    </row>
    <row r="936" spans="1:8">
      <c r="A936" s="753" t="s">
        <v>83</v>
      </c>
      <c r="B936" s="753" t="s">
        <v>280</v>
      </c>
      <c r="C936" s="753" t="s">
        <v>223</v>
      </c>
      <c r="D936" s="753" t="s">
        <v>1766</v>
      </c>
      <c r="E936" s="753" t="s">
        <v>1801</v>
      </c>
      <c r="F936" s="753" t="s">
        <v>1803</v>
      </c>
      <c r="G936" s="757" t="s">
        <v>1804</v>
      </c>
      <c r="H936" s="751">
        <v>46535000</v>
      </c>
    </row>
    <row r="937" spans="1:8">
      <c r="A937" s="753" t="s">
        <v>83</v>
      </c>
      <c r="B937" s="753" t="s">
        <v>280</v>
      </c>
      <c r="C937" s="753" t="s">
        <v>223</v>
      </c>
      <c r="D937" s="753" t="s">
        <v>1766</v>
      </c>
      <c r="E937" s="753" t="s">
        <v>1801</v>
      </c>
      <c r="F937" s="753" t="s">
        <v>1879</v>
      </c>
      <c r="G937" s="757" t="s">
        <v>135</v>
      </c>
      <c r="H937" s="751">
        <v>3751000</v>
      </c>
    </row>
    <row r="938" spans="1:8">
      <c r="A938" s="753" t="s">
        <v>83</v>
      </c>
      <c r="B938" s="753" t="s">
        <v>280</v>
      </c>
      <c r="C938" s="753" t="s">
        <v>223</v>
      </c>
      <c r="D938" s="753" t="s">
        <v>1766</v>
      </c>
      <c r="E938" s="753" t="s">
        <v>967</v>
      </c>
      <c r="F938" s="753"/>
      <c r="G938" s="757" t="s">
        <v>968</v>
      </c>
      <c r="H938" s="751">
        <v>5500000</v>
      </c>
    </row>
    <row r="939" spans="1:8">
      <c r="A939" s="753" t="s">
        <v>83</v>
      </c>
      <c r="B939" s="753" t="s">
        <v>280</v>
      </c>
      <c r="C939" s="753" t="s">
        <v>223</v>
      </c>
      <c r="D939" s="753" t="s">
        <v>1766</v>
      </c>
      <c r="E939" s="753" t="s">
        <v>967</v>
      </c>
      <c r="F939" s="753" t="s">
        <v>966</v>
      </c>
      <c r="G939" s="757" t="s">
        <v>965</v>
      </c>
      <c r="H939" s="751">
        <v>5500000</v>
      </c>
    </row>
    <row r="940" spans="1:8">
      <c r="A940" s="753" t="s">
        <v>83</v>
      </c>
      <c r="B940" s="753" t="s">
        <v>280</v>
      </c>
      <c r="C940" s="753" t="s">
        <v>223</v>
      </c>
      <c r="D940" s="753" t="s">
        <v>1766</v>
      </c>
      <c r="E940" s="753" t="s">
        <v>134</v>
      </c>
      <c r="F940" s="753"/>
      <c r="G940" s="757" t="s">
        <v>135</v>
      </c>
      <c r="H940" s="751">
        <v>8284369050</v>
      </c>
    </row>
    <row r="941" spans="1:8">
      <c r="A941" s="753" t="s">
        <v>83</v>
      </c>
      <c r="B941" s="753" t="s">
        <v>280</v>
      </c>
      <c r="C941" s="753" t="s">
        <v>223</v>
      </c>
      <c r="D941" s="753" t="s">
        <v>1766</v>
      </c>
      <c r="E941" s="753" t="s">
        <v>134</v>
      </c>
      <c r="F941" s="753" t="s">
        <v>9</v>
      </c>
      <c r="G941" s="757" t="s">
        <v>1805</v>
      </c>
      <c r="H941" s="751">
        <v>98644173</v>
      </c>
    </row>
    <row r="942" spans="1:8">
      <c r="A942" s="753" t="s">
        <v>83</v>
      </c>
      <c r="B942" s="753" t="s">
        <v>280</v>
      </c>
      <c r="C942" s="753" t="s">
        <v>223</v>
      </c>
      <c r="D942" s="753" t="s">
        <v>1766</v>
      </c>
      <c r="E942" s="753" t="s">
        <v>134</v>
      </c>
      <c r="F942" s="753" t="s">
        <v>15</v>
      </c>
      <c r="G942" s="757" t="s">
        <v>1806</v>
      </c>
      <c r="H942" s="751">
        <v>29415295</v>
      </c>
    </row>
    <row r="943" spans="1:8">
      <c r="A943" s="753" t="s">
        <v>83</v>
      </c>
      <c r="B943" s="753" t="s">
        <v>280</v>
      </c>
      <c r="C943" s="753" t="s">
        <v>223</v>
      </c>
      <c r="D943" s="753" t="s">
        <v>1766</v>
      </c>
      <c r="E943" s="753" t="s">
        <v>134</v>
      </c>
      <c r="F943" s="753" t="s">
        <v>137</v>
      </c>
      <c r="G943" s="757" t="s">
        <v>138</v>
      </c>
      <c r="H943" s="751">
        <v>1104798348</v>
      </c>
    </row>
    <row r="944" spans="1:8">
      <c r="A944" s="753" t="s">
        <v>83</v>
      </c>
      <c r="B944" s="753" t="s">
        <v>280</v>
      </c>
      <c r="C944" s="753" t="s">
        <v>223</v>
      </c>
      <c r="D944" s="753" t="s">
        <v>1766</v>
      </c>
      <c r="E944" s="753" t="s">
        <v>134</v>
      </c>
      <c r="F944" s="753" t="s">
        <v>139</v>
      </c>
      <c r="G944" s="757" t="s">
        <v>140</v>
      </c>
      <c r="H944" s="751">
        <v>7051511234</v>
      </c>
    </row>
    <row r="945" spans="1:8" ht="39.6">
      <c r="A945" s="753" t="s">
        <v>83</v>
      </c>
      <c r="B945" s="753" t="s">
        <v>280</v>
      </c>
      <c r="C945" s="753" t="s">
        <v>223</v>
      </c>
      <c r="D945" s="753" t="s">
        <v>1766</v>
      </c>
      <c r="E945" s="753" t="s">
        <v>419</v>
      </c>
      <c r="F945" s="753"/>
      <c r="G945" s="757" t="s">
        <v>1807</v>
      </c>
      <c r="H945" s="751">
        <v>209937000</v>
      </c>
    </row>
    <row r="946" spans="1:8">
      <c r="A946" s="753" t="s">
        <v>83</v>
      </c>
      <c r="B946" s="753" t="s">
        <v>280</v>
      </c>
      <c r="C946" s="753" t="s">
        <v>223</v>
      </c>
      <c r="D946" s="753" t="s">
        <v>1766</v>
      </c>
      <c r="E946" s="753" t="s">
        <v>419</v>
      </c>
      <c r="F946" s="753" t="s">
        <v>248</v>
      </c>
      <c r="G946" s="757" t="s">
        <v>249</v>
      </c>
      <c r="H946" s="751">
        <v>59298000</v>
      </c>
    </row>
    <row r="947" spans="1:8" ht="52.8">
      <c r="A947" s="753" t="s">
        <v>83</v>
      </c>
      <c r="B947" s="753" t="s">
        <v>280</v>
      </c>
      <c r="C947" s="753" t="s">
        <v>223</v>
      </c>
      <c r="D947" s="753" t="s">
        <v>1766</v>
      </c>
      <c r="E947" s="753" t="s">
        <v>419</v>
      </c>
      <c r="F947" s="753" t="s">
        <v>420</v>
      </c>
      <c r="G947" s="757" t="s">
        <v>2714</v>
      </c>
      <c r="H947" s="751">
        <v>150639000</v>
      </c>
    </row>
    <row r="948" spans="1:8">
      <c r="A948" s="753" t="s">
        <v>83</v>
      </c>
      <c r="B948" s="753" t="s">
        <v>280</v>
      </c>
      <c r="C948" s="753" t="s">
        <v>223</v>
      </c>
      <c r="D948" s="753" t="s">
        <v>1766</v>
      </c>
      <c r="E948" s="753" t="s">
        <v>404</v>
      </c>
      <c r="F948" s="753"/>
      <c r="G948" s="757" t="s">
        <v>1808</v>
      </c>
      <c r="H948" s="751">
        <v>233045000</v>
      </c>
    </row>
    <row r="949" spans="1:8">
      <c r="A949" s="753" t="s">
        <v>83</v>
      </c>
      <c r="B949" s="753" t="s">
        <v>280</v>
      </c>
      <c r="C949" s="753" t="s">
        <v>223</v>
      </c>
      <c r="D949" s="753" t="s">
        <v>1766</v>
      </c>
      <c r="E949" s="753" t="s">
        <v>404</v>
      </c>
      <c r="F949" s="753" t="s">
        <v>1809</v>
      </c>
      <c r="G949" s="757" t="s">
        <v>26</v>
      </c>
      <c r="H949" s="751">
        <v>233045000</v>
      </c>
    </row>
    <row r="950" spans="1:8" ht="39.6">
      <c r="A950" s="753" t="s">
        <v>83</v>
      </c>
      <c r="B950" s="753" t="s">
        <v>280</v>
      </c>
      <c r="C950" s="753" t="s">
        <v>223</v>
      </c>
      <c r="D950" s="753" t="s">
        <v>1766</v>
      </c>
      <c r="E950" s="753" t="s">
        <v>997</v>
      </c>
      <c r="F950" s="753"/>
      <c r="G950" s="757" t="s">
        <v>1898</v>
      </c>
      <c r="H950" s="751">
        <v>190466700</v>
      </c>
    </row>
    <row r="951" spans="1:8" ht="26.4">
      <c r="A951" s="753" t="s">
        <v>83</v>
      </c>
      <c r="B951" s="753" t="s">
        <v>280</v>
      </c>
      <c r="C951" s="753" t="s">
        <v>223</v>
      </c>
      <c r="D951" s="753" t="s">
        <v>1766</v>
      </c>
      <c r="E951" s="753" t="s">
        <v>997</v>
      </c>
      <c r="F951" s="753" t="s">
        <v>1000</v>
      </c>
      <c r="G951" s="757" t="s">
        <v>1925</v>
      </c>
      <c r="H951" s="751">
        <v>190466700</v>
      </c>
    </row>
    <row r="952" spans="1:8">
      <c r="A952" s="753" t="s">
        <v>83</v>
      </c>
      <c r="B952" s="753" t="s">
        <v>280</v>
      </c>
      <c r="C952" s="753" t="s">
        <v>223</v>
      </c>
      <c r="D952" s="753" t="s">
        <v>1766</v>
      </c>
      <c r="E952" s="753" t="s">
        <v>353</v>
      </c>
      <c r="F952" s="753"/>
      <c r="G952" s="757" t="s">
        <v>354</v>
      </c>
      <c r="H952" s="751">
        <v>242028000</v>
      </c>
    </row>
    <row r="953" spans="1:8">
      <c r="A953" s="753" t="s">
        <v>83</v>
      </c>
      <c r="B953" s="753" t="s">
        <v>280</v>
      </c>
      <c r="C953" s="753" t="s">
        <v>223</v>
      </c>
      <c r="D953" s="753" t="s">
        <v>1766</v>
      </c>
      <c r="E953" s="753" t="s">
        <v>353</v>
      </c>
      <c r="F953" s="753" t="s">
        <v>405</v>
      </c>
      <c r="G953" s="757" t="s">
        <v>1920</v>
      </c>
      <c r="H953" s="751">
        <v>242028000</v>
      </c>
    </row>
    <row r="954" spans="1:8">
      <c r="A954" s="753" t="s">
        <v>83</v>
      </c>
      <c r="B954" s="753" t="s">
        <v>280</v>
      </c>
      <c r="C954" s="753" t="s">
        <v>223</v>
      </c>
      <c r="D954" s="753" t="s">
        <v>1766</v>
      </c>
      <c r="E954" s="753" t="s">
        <v>424</v>
      </c>
      <c r="F954" s="753"/>
      <c r="G954" s="757" t="s">
        <v>425</v>
      </c>
      <c r="H954" s="751">
        <v>348613000</v>
      </c>
    </row>
    <row r="955" spans="1:8" ht="26.4">
      <c r="A955" s="753" t="s">
        <v>83</v>
      </c>
      <c r="B955" s="753" t="s">
        <v>280</v>
      </c>
      <c r="C955" s="753" t="s">
        <v>223</v>
      </c>
      <c r="D955" s="753" t="s">
        <v>1766</v>
      </c>
      <c r="E955" s="753" t="s">
        <v>424</v>
      </c>
      <c r="F955" s="753" t="s">
        <v>253</v>
      </c>
      <c r="G955" s="757" t="s">
        <v>1873</v>
      </c>
      <c r="H955" s="751">
        <v>348613000</v>
      </c>
    </row>
    <row r="956" spans="1:8">
      <c r="A956" s="753" t="s">
        <v>83</v>
      </c>
      <c r="B956" s="753" t="s">
        <v>1080</v>
      </c>
      <c r="C956" s="753"/>
      <c r="D956" s="753"/>
      <c r="E956" s="753"/>
      <c r="F956" s="753"/>
      <c r="G956" s="757" t="s">
        <v>1081</v>
      </c>
      <c r="H956" s="751">
        <v>46151268497</v>
      </c>
    </row>
    <row r="957" spans="1:8">
      <c r="A957" s="753" t="s">
        <v>83</v>
      </c>
      <c r="B957" s="753" t="s">
        <v>1080</v>
      </c>
      <c r="C957" s="753" t="s">
        <v>188</v>
      </c>
      <c r="D957" s="753"/>
      <c r="E957" s="753"/>
      <c r="F957" s="753"/>
      <c r="G957" s="757" t="s">
        <v>1374</v>
      </c>
      <c r="H957" s="751">
        <v>35848769414</v>
      </c>
    </row>
    <row r="958" spans="1:8" ht="39.6">
      <c r="A958" s="753" t="s">
        <v>83</v>
      </c>
      <c r="B958" s="753" t="s">
        <v>1080</v>
      </c>
      <c r="C958" s="753" t="s">
        <v>188</v>
      </c>
      <c r="D958" s="753" t="s">
        <v>1837</v>
      </c>
      <c r="E958" s="753"/>
      <c r="F958" s="753"/>
      <c r="G958" s="757" t="s">
        <v>1838</v>
      </c>
      <c r="H958" s="751">
        <v>33950094414</v>
      </c>
    </row>
    <row r="959" spans="1:8">
      <c r="A959" s="753" t="s">
        <v>83</v>
      </c>
      <c r="B959" s="753" t="s">
        <v>1080</v>
      </c>
      <c r="C959" s="753" t="s">
        <v>188</v>
      </c>
      <c r="D959" s="753" t="s">
        <v>1837</v>
      </c>
      <c r="E959" s="753" t="s">
        <v>92</v>
      </c>
      <c r="F959" s="753"/>
      <c r="G959" s="757" t="s">
        <v>93</v>
      </c>
      <c r="H959" s="751">
        <v>113410159</v>
      </c>
    </row>
    <row r="960" spans="1:8">
      <c r="A960" s="753" t="s">
        <v>83</v>
      </c>
      <c r="B960" s="753" t="s">
        <v>1080</v>
      </c>
      <c r="C960" s="753" t="s">
        <v>188</v>
      </c>
      <c r="D960" s="753" t="s">
        <v>1837</v>
      </c>
      <c r="E960" s="753" t="s">
        <v>92</v>
      </c>
      <c r="F960" s="753" t="s">
        <v>95</v>
      </c>
      <c r="G960" s="757" t="s">
        <v>1769</v>
      </c>
      <c r="H960" s="751">
        <v>113410159</v>
      </c>
    </row>
    <row r="961" spans="1:8">
      <c r="A961" s="753" t="s">
        <v>83</v>
      </c>
      <c r="B961" s="753" t="s">
        <v>1080</v>
      </c>
      <c r="C961" s="753" t="s">
        <v>188</v>
      </c>
      <c r="D961" s="753" t="s">
        <v>1837</v>
      </c>
      <c r="E961" s="753" t="s">
        <v>96</v>
      </c>
      <c r="F961" s="753"/>
      <c r="G961" s="757" t="s">
        <v>97</v>
      </c>
      <c r="H961" s="751">
        <v>353906128</v>
      </c>
    </row>
    <row r="962" spans="1:8">
      <c r="A962" s="753" t="s">
        <v>83</v>
      </c>
      <c r="B962" s="753" t="s">
        <v>1080</v>
      </c>
      <c r="C962" s="753" t="s">
        <v>188</v>
      </c>
      <c r="D962" s="753" t="s">
        <v>1837</v>
      </c>
      <c r="E962" s="753" t="s">
        <v>96</v>
      </c>
      <c r="F962" s="753" t="s">
        <v>151</v>
      </c>
      <c r="G962" s="757" t="s">
        <v>152</v>
      </c>
      <c r="H962" s="751">
        <v>1341000</v>
      </c>
    </row>
    <row r="963" spans="1:8">
      <c r="A963" s="753" t="s">
        <v>83</v>
      </c>
      <c r="B963" s="753" t="s">
        <v>1080</v>
      </c>
      <c r="C963" s="753" t="s">
        <v>188</v>
      </c>
      <c r="D963" s="753" t="s">
        <v>1837</v>
      </c>
      <c r="E963" s="753" t="s">
        <v>96</v>
      </c>
      <c r="F963" s="753" t="s">
        <v>864</v>
      </c>
      <c r="G963" s="757" t="s">
        <v>1770</v>
      </c>
      <c r="H963" s="751">
        <v>24678335</v>
      </c>
    </row>
    <row r="964" spans="1:8" ht="26.4">
      <c r="A964" s="753" t="s">
        <v>83</v>
      </c>
      <c r="B964" s="753" t="s">
        <v>1080</v>
      </c>
      <c r="C964" s="753" t="s">
        <v>188</v>
      </c>
      <c r="D964" s="753" t="s">
        <v>1837</v>
      </c>
      <c r="E964" s="753" t="s">
        <v>96</v>
      </c>
      <c r="F964" s="753" t="s">
        <v>98</v>
      </c>
      <c r="G964" s="757" t="s">
        <v>99</v>
      </c>
      <c r="H964" s="751">
        <v>862710</v>
      </c>
    </row>
    <row r="965" spans="1:8">
      <c r="A965" s="753" t="s">
        <v>83</v>
      </c>
      <c r="B965" s="753" t="s">
        <v>1080</v>
      </c>
      <c r="C965" s="753" t="s">
        <v>188</v>
      </c>
      <c r="D965" s="753" t="s">
        <v>1837</v>
      </c>
      <c r="E965" s="753" t="s">
        <v>96</v>
      </c>
      <c r="F965" s="753" t="s">
        <v>154</v>
      </c>
      <c r="G965" s="757" t="s">
        <v>1773</v>
      </c>
      <c r="H965" s="751">
        <v>327024083</v>
      </c>
    </row>
    <row r="966" spans="1:8">
      <c r="A966" s="753" t="s">
        <v>83</v>
      </c>
      <c r="B966" s="753" t="s">
        <v>1080</v>
      </c>
      <c r="C966" s="753" t="s">
        <v>188</v>
      </c>
      <c r="D966" s="753" t="s">
        <v>1837</v>
      </c>
      <c r="E966" s="753" t="s">
        <v>102</v>
      </c>
      <c r="F966" s="753"/>
      <c r="G966" s="757" t="s">
        <v>369</v>
      </c>
      <c r="H966" s="751">
        <v>31215877</v>
      </c>
    </row>
    <row r="967" spans="1:8">
      <c r="A967" s="753" t="s">
        <v>83</v>
      </c>
      <c r="B967" s="753" t="s">
        <v>1080</v>
      </c>
      <c r="C967" s="753" t="s">
        <v>188</v>
      </c>
      <c r="D967" s="753" t="s">
        <v>1837</v>
      </c>
      <c r="E967" s="753" t="s">
        <v>102</v>
      </c>
      <c r="F967" s="753" t="s">
        <v>103</v>
      </c>
      <c r="G967" s="757" t="s">
        <v>104</v>
      </c>
      <c r="H967" s="751">
        <v>23245867</v>
      </c>
    </row>
    <row r="968" spans="1:8">
      <c r="A968" s="753" t="s">
        <v>83</v>
      </c>
      <c r="B968" s="753" t="s">
        <v>1080</v>
      </c>
      <c r="C968" s="753" t="s">
        <v>188</v>
      </c>
      <c r="D968" s="753" t="s">
        <v>1837</v>
      </c>
      <c r="E968" s="753" t="s">
        <v>102</v>
      </c>
      <c r="F968" s="753" t="s">
        <v>105</v>
      </c>
      <c r="G968" s="757" t="s">
        <v>106</v>
      </c>
      <c r="H968" s="751">
        <v>3985005</v>
      </c>
    </row>
    <row r="969" spans="1:8">
      <c r="A969" s="753" t="s">
        <v>83</v>
      </c>
      <c r="B969" s="753" t="s">
        <v>1080</v>
      </c>
      <c r="C969" s="753" t="s">
        <v>188</v>
      </c>
      <c r="D969" s="753" t="s">
        <v>1837</v>
      </c>
      <c r="E969" s="753" t="s">
        <v>102</v>
      </c>
      <c r="F969" s="753" t="s">
        <v>107</v>
      </c>
      <c r="G969" s="757" t="s">
        <v>108</v>
      </c>
      <c r="H969" s="751">
        <v>2656670</v>
      </c>
    </row>
    <row r="970" spans="1:8">
      <c r="A970" s="753" t="s">
        <v>83</v>
      </c>
      <c r="B970" s="753" t="s">
        <v>1080</v>
      </c>
      <c r="C970" s="753" t="s">
        <v>188</v>
      </c>
      <c r="D970" s="753" t="s">
        <v>1837</v>
      </c>
      <c r="E970" s="753" t="s">
        <v>102</v>
      </c>
      <c r="F970" s="753" t="s">
        <v>0</v>
      </c>
      <c r="G970" s="757" t="s">
        <v>1</v>
      </c>
      <c r="H970" s="751">
        <v>1328335</v>
      </c>
    </row>
    <row r="971" spans="1:8">
      <c r="A971" s="753" t="s">
        <v>83</v>
      </c>
      <c r="B971" s="753" t="s">
        <v>1080</v>
      </c>
      <c r="C971" s="753" t="s">
        <v>188</v>
      </c>
      <c r="D971" s="753" t="s">
        <v>1837</v>
      </c>
      <c r="E971" s="753" t="s">
        <v>112</v>
      </c>
      <c r="F971" s="753"/>
      <c r="G971" s="757" t="s">
        <v>113</v>
      </c>
      <c r="H971" s="751">
        <v>134206651</v>
      </c>
    </row>
    <row r="972" spans="1:8">
      <c r="A972" s="753" t="s">
        <v>83</v>
      </c>
      <c r="B972" s="753" t="s">
        <v>1080</v>
      </c>
      <c r="C972" s="753" t="s">
        <v>188</v>
      </c>
      <c r="D972" s="753" t="s">
        <v>1837</v>
      </c>
      <c r="E972" s="753" t="s">
        <v>112</v>
      </c>
      <c r="F972" s="753" t="s">
        <v>155</v>
      </c>
      <c r="G972" s="757" t="s">
        <v>1777</v>
      </c>
      <c r="H972" s="751">
        <v>8647063</v>
      </c>
    </row>
    <row r="973" spans="1:8">
      <c r="A973" s="753" t="s">
        <v>83</v>
      </c>
      <c r="B973" s="753" t="s">
        <v>1080</v>
      </c>
      <c r="C973" s="753" t="s">
        <v>188</v>
      </c>
      <c r="D973" s="753" t="s">
        <v>1837</v>
      </c>
      <c r="E973" s="753" t="s">
        <v>112</v>
      </c>
      <c r="F973" s="753" t="s">
        <v>114</v>
      </c>
      <c r="G973" s="757" t="s">
        <v>1778</v>
      </c>
      <c r="H973" s="751">
        <v>1924999</v>
      </c>
    </row>
    <row r="974" spans="1:8">
      <c r="A974" s="753" t="s">
        <v>83</v>
      </c>
      <c r="B974" s="753" t="s">
        <v>1080</v>
      </c>
      <c r="C974" s="753" t="s">
        <v>188</v>
      </c>
      <c r="D974" s="753" t="s">
        <v>1837</v>
      </c>
      <c r="E974" s="753" t="s">
        <v>112</v>
      </c>
      <c r="F974" s="753" t="s">
        <v>156</v>
      </c>
      <c r="G974" s="757" t="s">
        <v>1779</v>
      </c>
      <c r="H974" s="751">
        <v>108686589</v>
      </c>
    </row>
    <row r="975" spans="1:8">
      <c r="A975" s="753" t="s">
        <v>83</v>
      </c>
      <c r="B975" s="753" t="s">
        <v>1080</v>
      </c>
      <c r="C975" s="753" t="s">
        <v>188</v>
      </c>
      <c r="D975" s="753" t="s">
        <v>1837</v>
      </c>
      <c r="E975" s="753" t="s">
        <v>112</v>
      </c>
      <c r="F975" s="753" t="s">
        <v>242</v>
      </c>
      <c r="G975" s="757" t="s">
        <v>1839</v>
      </c>
      <c r="H975" s="751">
        <v>2604000</v>
      </c>
    </row>
    <row r="976" spans="1:8">
      <c r="A976" s="753" t="s">
        <v>83</v>
      </c>
      <c r="B976" s="753" t="s">
        <v>1080</v>
      </c>
      <c r="C976" s="753" t="s">
        <v>188</v>
      </c>
      <c r="D976" s="753" t="s">
        <v>1837</v>
      </c>
      <c r="E976" s="753" t="s">
        <v>112</v>
      </c>
      <c r="F976" s="753" t="s">
        <v>157</v>
      </c>
      <c r="G976" s="757" t="s">
        <v>135</v>
      </c>
      <c r="H976" s="751">
        <v>12344000</v>
      </c>
    </row>
    <row r="977" spans="1:8">
      <c r="A977" s="753" t="s">
        <v>83</v>
      </c>
      <c r="B977" s="753" t="s">
        <v>1080</v>
      </c>
      <c r="C977" s="753" t="s">
        <v>188</v>
      </c>
      <c r="D977" s="753" t="s">
        <v>1837</v>
      </c>
      <c r="E977" s="753" t="s">
        <v>115</v>
      </c>
      <c r="F977" s="753"/>
      <c r="G977" s="757" t="s">
        <v>1781</v>
      </c>
      <c r="H977" s="751">
        <v>582565000</v>
      </c>
    </row>
    <row r="978" spans="1:8">
      <c r="A978" s="753" t="s">
        <v>83</v>
      </c>
      <c r="B978" s="753" t="s">
        <v>1080</v>
      </c>
      <c r="C978" s="753" t="s">
        <v>188</v>
      </c>
      <c r="D978" s="753" t="s">
        <v>1837</v>
      </c>
      <c r="E978" s="753" t="s">
        <v>115</v>
      </c>
      <c r="F978" s="753" t="s">
        <v>116</v>
      </c>
      <c r="G978" s="757" t="s">
        <v>117</v>
      </c>
      <c r="H978" s="751">
        <v>502948000</v>
      </c>
    </row>
    <row r="979" spans="1:8">
      <c r="A979" s="753" t="s">
        <v>83</v>
      </c>
      <c r="B979" s="753" t="s">
        <v>1080</v>
      </c>
      <c r="C979" s="753" t="s">
        <v>188</v>
      </c>
      <c r="D979" s="753" t="s">
        <v>1837</v>
      </c>
      <c r="E979" s="753" t="s">
        <v>115</v>
      </c>
      <c r="F979" s="753" t="s">
        <v>147</v>
      </c>
      <c r="G979" s="757" t="s">
        <v>148</v>
      </c>
      <c r="H979" s="751">
        <v>58430000</v>
      </c>
    </row>
    <row r="980" spans="1:8">
      <c r="A980" s="753" t="s">
        <v>83</v>
      </c>
      <c r="B980" s="753" t="s">
        <v>1080</v>
      </c>
      <c r="C980" s="753" t="s">
        <v>188</v>
      </c>
      <c r="D980" s="753" t="s">
        <v>1837</v>
      </c>
      <c r="E980" s="753" t="s">
        <v>115</v>
      </c>
      <c r="F980" s="753" t="s">
        <v>4</v>
      </c>
      <c r="G980" s="757" t="s">
        <v>1782</v>
      </c>
      <c r="H980" s="751">
        <v>2600000</v>
      </c>
    </row>
    <row r="981" spans="1:8">
      <c r="A981" s="753" t="s">
        <v>83</v>
      </c>
      <c r="B981" s="753" t="s">
        <v>1080</v>
      </c>
      <c r="C981" s="753" t="s">
        <v>188</v>
      </c>
      <c r="D981" s="753" t="s">
        <v>1837</v>
      </c>
      <c r="E981" s="753" t="s">
        <v>115</v>
      </c>
      <c r="F981" s="753" t="s">
        <v>118</v>
      </c>
      <c r="G981" s="757" t="s">
        <v>119</v>
      </c>
      <c r="H981" s="751">
        <v>18587000</v>
      </c>
    </row>
    <row r="982" spans="1:8">
      <c r="A982" s="753" t="s">
        <v>83</v>
      </c>
      <c r="B982" s="753" t="s">
        <v>1080</v>
      </c>
      <c r="C982" s="753" t="s">
        <v>188</v>
      </c>
      <c r="D982" s="753" t="s">
        <v>1837</v>
      </c>
      <c r="E982" s="753" t="s">
        <v>120</v>
      </c>
      <c r="F982" s="753"/>
      <c r="G982" s="757" t="s">
        <v>121</v>
      </c>
      <c r="H982" s="751">
        <v>48860799</v>
      </c>
    </row>
    <row r="983" spans="1:8" ht="39.6">
      <c r="A983" s="753" t="s">
        <v>83</v>
      </c>
      <c r="B983" s="753" t="s">
        <v>1080</v>
      </c>
      <c r="C983" s="753" t="s">
        <v>188</v>
      </c>
      <c r="D983" s="753" t="s">
        <v>1837</v>
      </c>
      <c r="E983" s="753" t="s">
        <v>120</v>
      </c>
      <c r="F983" s="753" t="s">
        <v>122</v>
      </c>
      <c r="G983" s="757" t="s">
        <v>1783</v>
      </c>
      <c r="H983" s="751">
        <v>322210</v>
      </c>
    </row>
    <row r="984" spans="1:8">
      <c r="A984" s="753" t="s">
        <v>83</v>
      </c>
      <c r="B984" s="753" t="s">
        <v>1080</v>
      </c>
      <c r="C984" s="753" t="s">
        <v>188</v>
      </c>
      <c r="D984" s="753" t="s">
        <v>1837</v>
      </c>
      <c r="E984" s="753" t="s">
        <v>120</v>
      </c>
      <c r="F984" s="753" t="s">
        <v>123</v>
      </c>
      <c r="G984" s="757" t="s">
        <v>124</v>
      </c>
      <c r="H984" s="751">
        <v>30758589</v>
      </c>
    </row>
    <row r="985" spans="1:8" ht="39.6">
      <c r="A985" s="753" t="s">
        <v>83</v>
      </c>
      <c r="B985" s="753" t="s">
        <v>1080</v>
      </c>
      <c r="C985" s="753" t="s">
        <v>188</v>
      </c>
      <c r="D985" s="753" t="s">
        <v>1837</v>
      </c>
      <c r="E985" s="753" t="s">
        <v>120</v>
      </c>
      <c r="F985" s="753" t="s">
        <v>994</v>
      </c>
      <c r="G985" s="757" t="s">
        <v>1824</v>
      </c>
      <c r="H985" s="751">
        <v>2450000</v>
      </c>
    </row>
    <row r="986" spans="1:8">
      <c r="A986" s="753" t="s">
        <v>83</v>
      </c>
      <c r="B986" s="753" t="s">
        <v>1080</v>
      </c>
      <c r="C986" s="753" t="s">
        <v>188</v>
      </c>
      <c r="D986" s="753" t="s">
        <v>1837</v>
      </c>
      <c r="E986" s="753" t="s">
        <v>120</v>
      </c>
      <c r="F986" s="753" t="s">
        <v>315</v>
      </c>
      <c r="G986" s="757" t="s">
        <v>1831</v>
      </c>
      <c r="H986" s="751">
        <v>15330000</v>
      </c>
    </row>
    <row r="987" spans="1:8">
      <c r="A987" s="753" t="s">
        <v>83</v>
      </c>
      <c r="B987" s="753" t="s">
        <v>1080</v>
      </c>
      <c r="C987" s="753" t="s">
        <v>188</v>
      </c>
      <c r="D987" s="753" t="s">
        <v>1837</v>
      </c>
      <c r="E987" s="753" t="s">
        <v>160</v>
      </c>
      <c r="F987" s="753"/>
      <c r="G987" s="757" t="s">
        <v>161</v>
      </c>
      <c r="H987" s="751">
        <v>114300000</v>
      </c>
    </row>
    <row r="988" spans="1:8">
      <c r="A988" s="753" t="s">
        <v>83</v>
      </c>
      <c r="B988" s="753" t="s">
        <v>1080</v>
      </c>
      <c r="C988" s="753" t="s">
        <v>188</v>
      </c>
      <c r="D988" s="753" t="s">
        <v>1837</v>
      </c>
      <c r="E988" s="753" t="s">
        <v>160</v>
      </c>
      <c r="F988" s="753" t="s">
        <v>162</v>
      </c>
      <c r="G988" s="757" t="s">
        <v>163</v>
      </c>
      <c r="H988" s="751">
        <v>50578000</v>
      </c>
    </row>
    <row r="989" spans="1:8">
      <c r="A989" s="753" t="s">
        <v>83</v>
      </c>
      <c r="B989" s="753" t="s">
        <v>1080</v>
      </c>
      <c r="C989" s="753" t="s">
        <v>188</v>
      </c>
      <c r="D989" s="753" t="s">
        <v>1837</v>
      </c>
      <c r="E989" s="753" t="s">
        <v>160</v>
      </c>
      <c r="F989" s="753" t="s">
        <v>547</v>
      </c>
      <c r="G989" s="757" t="s">
        <v>548</v>
      </c>
      <c r="H989" s="751">
        <v>10000000</v>
      </c>
    </row>
    <row r="990" spans="1:8">
      <c r="A990" s="753" t="s">
        <v>83</v>
      </c>
      <c r="B990" s="753" t="s">
        <v>1080</v>
      </c>
      <c r="C990" s="753" t="s">
        <v>188</v>
      </c>
      <c r="D990" s="753" t="s">
        <v>1837</v>
      </c>
      <c r="E990" s="753" t="s">
        <v>160</v>
      </c>
      <c r="F990" s="753" t="s">
        <v>551</v>
      </c>
      <c r="G990" s="757" t="s">
        <v>133</v>
      </c>
      <c r="H990" s="751">
        <v>53722000</v>
      </c>
    </row>
    <row r="991" spans="1:8">
      <c r="A991" s="753" t="s">
        <v>83</v>
      </c>
      <c r="B991" s="753" t="s">
        <v>1080</v>
      </c>
      <c r="C991" s="753" t="s">
        <v>188</v>
      </c>
      <c r="D991" s="753" t="s">
        <v>1837</v>
      </c>
      <c r="E991" s="753" t="s">
        <v>125</v>
      </c>
      <c r="F991" s="753"/>
      <c r="G991" s="757" t="s">
        <v>126</v>
      </c>
      <c r="H991" s="751">
        <v>387974200</v>
      </c>
    </row>
    <row r="992" spans="1:8">
      <c r="A992" s="753" t="s">
        <v>83</v>
      </c>
      <c r="B992" s="753" t="s">
        <v>1080</v>
      </c>
      <c r="C992" s="753" t="s">
        <v>188</v>
      </c>
      <c r="D992" s="753" t="s">
        <v>1837</v>
      </c>
      <c r="E992" s="753" t="s">
        <v>125</v>
      </c>
      <c r="F992" s="753" t="s">
        <v>430</v>
      </c>
      <c r="G992" s="757" t="s">
        <v>431</v>
      </c>
      <c r="H992" s="751">
        <v>106554200</v>
      </c>
    </row>
    <row r="993" spans="1:8">
      <c r="A993" s="753" t="s">
        <v>83</v>
      </c>
      <c r="B993" s="753" t="s">
        <v>1080</v>
      </c>
      <c r="C993" s="753" t="s">
        <v>188</v>
      </c>
      <c r="D993" s="753" t="s">
        <v>1837</v>
      </c>
      <c r="E993" s="753" t="s">
        <v>125</v>
      </c>
      <c r="F993" s="753" t="s">
        <v>552</v>
      </c>
      <c r="G993" s="757" t="s">
        <v>553</v>
      </c>
      <c r="H993" s="751">
        <v>103856000</v>
      </c>
    </row>
    <row r="994" spans="1:8">
      <c r="A994" s="753" t="s">
        <v>83</v>
      </c>
      <c r="B994" s="753" t="s">
        <v>1080</v>
      </c>
      <c r="C994" s="753" t="s">
        <v>188</v>
      </c>
      <c r="D994" s="753" t="s">
        <v>1837</v>
      </c>
      <c r="E994" s="753" t="s">
        <v>125</v>
      </c>
      <c r="F994" s="753" t="s">
        <v>127</v>
      </c>
      <c r="G994" s="757" t="s">
        <v>128</v>
      </c>
      <c r="H994" s="751">
        <v>164364000</v>
      </c>
    </row>
    <row r="995" spans="1:8">
      <c r="A995" s="753" t="s">
        <v>83</v>
      </c>
      <c r="B995" s="753" t="s">
        <v>1080</v>
      </c>
      <c r="C995" s="753" t="s">
        <v>188</v>
      </c>
      <c r="D995" s="753" t="s">
        <v>1837</v>
      </c>
      <c r="E995" s="753" t="s">
        <v>125</v>
      </c>
      <c r="F995" s="753" t="s">
        <v>129</v>
      </c>
      <c r="G995" s="757" t="s">
        <v>1787</v>
      </c>
      <c r="H995" s="751">
        <v>13200000</v>
      </c>
    </row>
    <row r="996" spans="1:8">
      <c r="A996" s="753" t="s">
        <v>83</v>
      </c>
      <c r="B996" s="753" t="s">
        <v>1080</v>
      </c>
      <c r="C996" s="753" t="s">
        <v>188</v>
      </c>
      <c r="D996" s="753" t="s">
        <v>1837</v>
      </c>
      <c r="E996" s="753" t="s">
        <v>554</v>
      </c>
      <c r="F996" s="753"/>
      <c r="G996" s="757" t="s">
        <v>555</v>
      </c>
      <c r="H996" s="751">
        <v>207230000</v>
      </c>
    </row>
    <row r="997" spans="1:8">
      <c r="A997" s="753" t="s">
        <v>83</v>
      </c>
      <c r="B997" s="753" t="s">
        <v>1080</v>
      </c>
      <c r="C997" s="753" t="s">
        <v>188</v>
      </c>
      <c r="D997" s="753" t="s">
        <v>1837</v>
      </c>
      <c r="E997" s="753" t="s">
        <v>554</v>
      </c>
      <c r="F997" s="753" t="s">
        <v>556</v>
      </c>
      <c r="G997" s="757" t="s">
        <v>557</v>
      </c>
      <c r="H997" s="751">
        <v>203630000</v>
      </c>
    </row>
    <row r="998" spans="1:8">
      <c r="A998" s="753" t="s">
        <v>83</v>
      </c>
      <c r="B998" s="753" t="s">
        <v>1080</v>
      </c>
      <c r="C998" s="753" t="s">
        <v>188</v>
      </c>
      <c r="D998" s="753" t="s">
        <v>1837</v>
      </c>
      <c r="E998" s="753" t="s">
        <v>554</v>
      </c>
      <c r="F998" s="753" t="s">
        <v>206</v>
      </c>
      <c r="G998" s="757" t="s">
        <v>207</v>
      </c>
      <c r="H998" s="751">
        <v>3600000</v>
      </c>
    </row>
    <row r="999" spans="1:8" ht="39.6">
      <c r="A999" s="753" t="s">
        <v>83</v>
      </c>
      <c r="B999" s="753" t="s">
        <v>1080</v>
      </c>
      <c r="C999" s="753" t="s">
        <v>188</v>
      </c>
      <c r="D999" s="753" t="s">
        <v>1837</v>
      </c>
      <c r="E999" s="753" t="s">
        <v>560</v>
      </c>
      <c r="F999" s="753"/>
      <c r="G999" s="757" t="s">
        <v>1790</v>
      </c>
      <c r="H999" s="751">
        <v>81254000</v>
      </c>
    </row>
    <row r="1000" spans="1:8">
      <c r="A1000" s="753" t="s">
        <v>83</v>
      </c>
      <c r="B1000" s="753" t="s">
        <v>1080</v>
      </c>
      <c r="C1000" s="753" t="s">
        <v>188</v>
      </c>
      <c r="D1000" s="753" t="s">
        <v>1837</v>
      </c>
      <c r="E1000" s="753" t="s">
        <v>560</v>
      </c>
      <c r="F1000" s="753" t="s">
        <v>856</v>
      </c>
      <c r="G1000" s="757" t="s">
        <v>1832</v>
      </c>
      <c r="H1000" s="751">
        <v>15650000</v>
      </c>
    </row>
    <row r="1001" spans="1:8">
      <c r="A1001" s="753" t="s">
        <v>83</v>
      </c>
      <c r="B1001" s="753" t="s">
        <v>1080</v>
      </c>
      <c r="C1001" s="753" t="s">
        <v>188</v>
      </c>
      <c r="D1001" s="753" t="s">
        <v>1837</v>
      </c>
      <c r="E1001" s="753" t="s">
        <v>560</v>
      </c>
      <c r="F1001" s="753" t="s">
        <v>5</v>
      </c>
      <c r="G1001" s="757" t="s">
        <v>6</v>
      </c>
      <c r="H1001" s="751">
        <v>35124000</v>
      </c>
    </row>
    <row r="1002" spans="1:8">
      <c r="A1002" s="753" t="s">
        <v>83</v>
      </c>
      <c r="B1002" s="753" t="s">
        <v>1080</v>
      </c>
      <c r="C1002" s="753" t="s">
        <v>188</v>
      </c>
      <c r="D1002" s="753" t="s">
        <v>1837</v>
      </c>
      <c r="E1002" s="753" t="s">
        <v>560</v>
      </c>
      <c r="F1002" s="753" t="s">
        <v>418</v>
      </c>
      <c r="G1002" s="757" t="s">
        <v>1793</v>
      </c>
      <c r="H1002" s="751">
        <v>9850000</v>
      </c>
    </row>
    <row r="1003" spans="1:8">
      <c r="A1003" s="753" t="s">
        <v>83</v>
      </c>
      <c r="B1003" s="753" t="s">
        <v>1080</v>
      </c>
      <c r="C1003" s="753" t="s">
        <v>188</v>
      </c>
      <c r="D1003" s="753" t="s">
        <v>1837</v>
      </c>
      <c r="E1003" s="753" t="s">
        <v>560</v>
      </c>
      <c r="F1003" s="753" t="s">
        <v>562</v>
      </c>
      <c r="G1003" s="757" t="s">
        <v>1794</v>
      </c>
      <c r="H1003" s="751">
        <v>9500000</v>
      </c>
    </row>
    <row r="1004" spans="1:8">
      <c r="A1004" s="753" t="s">
        <v>83</v>
      </c>
      <c r="B1004" s="753" t="s">
        <v>1080</v>
      </c>
      <c r="C1004" s="753" t="s">
        <v>188</v>
      </c>
      <c r="D1004" s="753" t="s">
        <v>1837</v>
      </c>
      <c r="E1004" s="753" t="s">
        <v>560</v>
      </c>
      <c r="F1004" s="753" t="s">
        <v>7</v>
      </c>
      <c r="G1004" s="757" t="s">
        <v>1795</v>
      </c>
      <c r="H1004" s="751">
        <v>11130000</v>
      </c>
    </row>
    <row r="1005" spans="1:8" ht="26.4">
      <c r="A1005" s="753" t="s">
        <v>83</v>
      </c>
      <c r="B1005" s="753" t="s">
        <v>1080</v>
      </c>
      <c r="C1005" s="753" t="s">
        <v>188</v>
      </c>
      <c r="D1005" s="753" t="s">
        <v>1837</v>
      </c>
      <c r="E1005" s="753" t="s">
        <v>130</v>
      </c>
      <c r="F1005" s="753"/>
      <c r="G1005" s="757" t="s">
        <v>131</v>
      </c>
      <c r="H1005" s="751">
        <v>660313411</v>
      </c>
    </row>
    <row r="1006" spans="1:8">
      <c r="A1006" s="753" t="s">
        <v>83</v>
      </c>
      <c r="B1006" s="753" t="s">
        <v>1080</v>
      </c>
      <c r="C1006" s="753" t="s">
        <v>188</v>
      </c>
      <c r="D1006" s="753" t="s">
        <v>1837</v>
      </c>
      <c r="E1006" s="753" t="s">
        <v>130</v>
      </c>
      <c r="F1006" s="753" t="s">
        <v>585</v>
      </c>
      <c r="G1006" s="757" t="s">
        <v>1799</v>
      </c>
      <c r="H1006" s="751">
        <v>182500000</v>
      </c>
    </row>
    <row r="1007" spans="1:8">
      <c r="A1007" s="753" t="s">
        <v>83</v>
      </c>
      <c r="B1007" s="753" t="s">
        <v>1080</v>
      </c>
      <c r="C1007" s="753" t="s">
        <v>188</v>
      </c>
      <c r="D1007" s="753" t="s">
        <v>1837</v>
      </c>
      <c r="E1007" s="753" t="s">
        <v>130</v>
      </c>
      <c r="F1007" s="753" t="s">
        <v>8</v>
      </c>
      <c r="G1007" s="757" t="s">
        <v>1835</v>
      </c>
      <c r="H1007" s="751">
        <v>19904500</v>
      </c>
    </row>
    <row r="1008" spans="1:8">
      <c r="A1008" s="753" t="s">
        <v>83</v>
      </c>
      <c r="B1008" s="753" t="s">
        <v>1080</v>
      </c>
      <c r="C1008" s="753" t="s">
        <v>188</v>
      </c>
      <c r="D1008" s="753" t="s">
        <v>1837</v>
      </c>
      <c r="E1008" s="753" t="s">
        <v>130</v>
      </c>
      <c r="F1008" s="753" t="s">
        <v>14</v>
      </c>
      <c r="G1008" s="757" t="s">
        <v>1800</v>
      </c>
      <c r="H1008" s="751">
        <v>41857500</v>
      </c>
    </row>
    <row r="1009" spans="1:8">
      <c r="A1009" s="753" t="s">
        <v>83</v>
      </c>
      <c r="B1009" s="753" t="s">
        <v>1080</v>
      </c>
      <c r="C1009" s="753" t="s">
        <v>188</v>
      </c>
      <c r="D1009" s="753" t="s">
        <v>1837</v>
      </c>
      <c r="E1009" s="753" t="s">
        <v>130</v>
      </c>
      <c r="F1009" s="753" t="s">
        <v>132</v>
      </c>
      <c r="G1009" s="757" t="s">
        <v>135</v>
      </c>
      <c r="H1009" s="751">
        <v>416051411</v>
      </c>
    </row>
    <row r="1010" spans="1:8">
      <c r="A1010" s="753" t="s">
        <v>83</v>
      </c>
      <c r="B1010" s="753" t="s">
        <v>1080</v>
      </c>
      <c r="C1010" s="753" t="s">
        <v>188</v>
      </c>
      <c r="D1010" s="753" t="s">
        <v>1837</v>
      </c>
      <c r="E1010" s="753" t="s">
        <v>1801</v>
      </c>
      <c r="F1010" s="753"/>
      <c r="G1010" s="757" t="s">
        <v>1802</v>
      </c>
      <c r="H1010" s="751">
        <v>1495000</v>
      </c>
    </row>
    <row r="1011" spans="1:8">
      <c r="A1011" s="753" t="s">
        <v>83</v>
      </c>
      <c r="B1011" s="753" t="s">
        <v>1080</v>
      </c>
      <c r="C1011" s="753" t="s">
        <v>188</v>
      </c>
      <c r="D1011" s="753" t="s">
        <v>1837</v>
      </c>
      <c r="E1011" s="753" t="s">
        <v>1801</v>
      </c>
      <c r="F1011" s="753" t="s">
        <v>1803</v>
      </c>
      <c r="G1011" s="757" t="s">
        <v>1804</v>
      </c>
      <c r="H1011" s="751">
        <v>1495000</v>
      </c>
    </row>
    <row r="1012" spans="1:8">
      <c r="A1012" s="753" t="s">
        <v>83</v>
      </c>
      <c r="B1012" s="753" t="s">
        <v>1080</v>
      </c>
      <c r="C1012" s="753" t="s">
        <v>188</v>
      </c>
      <c r="D1012" s="753" t="s">
        <v>1837</v>
      </c>
      <c r="E1012" s="753" t="s">
        <v>134</v>
      </c>
      <c r="F1012" s="753"/>
      <c r="G1012" s="757" t="s">
        <v>135</v>
      </c>
      <c r="H1012" s="751">
        <v>1760324383</v>
      </c>
    </row>
    <row r="1013" spans="1:8">
      <c r="A1013" s="753" t="s">
        <v>83</v>
      </c>
      <c r="B1013" s="753" t="s">
        <v>1080</v>
      </c>
      <c r="C1013" s="753" t="s">
        <v>188</v>
      </c>
      <c r="D1013" s="753" t="s">
        <v>1837</v>
      </c>
      <c r="E1013" s="753" t="s">
        <v>134</v>
      </c>
      <c r="F1013" s="753" t="s">
        <v>137</v>
      </c>
      <c r="G1013" s="757" t="s">
        <v>138</v>
      </c>
      <c r="H1013" s="751">
        <v>1672173284</v>
      </c>
    </row>
    <row r="1014" spans="1:8">
      <c r="A1014" s="753" t="s">
        <v>83</v>
      </c>
      <c r="B1014" s="753" t="s">
        <v>1080</v>
      </c>
      <c r="C1014" s="753" t="s">
        <v>188</v>
      </c>
      <c r="D1014" s="753" t="s">
        <v>1837</v>
      </c>
      <c r="E1014" s="753" t="s">
        <v>134</v>
      </c>
      <c r="F1014" s="753" t="s">
        <v>139</v>
      </c>
      <c r="G1014" s="757" t="s">
        <v>140</v>
      </c>
      <c r="H1014" s="751">
        <v>88151099</v>
      </c>
    </row>
    <row r="1015" spans="1:8">
      <c r="A1015" s="753" t="s">
        <v>83</v>
      </c>
      <c r="B1015" s="753" t="s">
        <v>1080</v>
      </c>
      <c r="C1015" s="753" t="s">
        <v>188</v>
      </c>
      <c r="D1015" s="753" t="s">
        <v>1837</v>
      </c>
      <c r="E1015" s="753" t="s">
        <v>404</v>
      </c>
      <c r="F1015" s="753"/>
      <c r="G1015" s="757" t="s">
        <v>1808</v>
      </c>
      <c r="H1015" s="751">
        <v>21435000</v>
      </c>
    </row>
    <row r="1016" spans="1:8">
      <c r="A1016" s="753" t="s">
        <v>83</v>
      </c>
      <c r="B1016" s="753" t="s">
        <v>1080</v>
      </c>
      <c r="C1016" s="753" t="s">
        <v>188</v>
      </c>
      <c r="D1016" s="753" t="s">
        <v>1837</v>
      </c>
      <c r="E1016" s="753" t="s">
        <v>404</v>
      </c>
      <c r="F1016" s="753" t="s">
        <v>1809</v>
      </c>
      <c r="G1016" s="757" t="s">
        <v>26</v>
      </c>
      <c r="H1016" s="751">
        <v>21435000</v>
      </c>
    </row>
    <row r="1017" spans="1:8">
      <c r="A1017" s="753" t="s">
        <v>83</v>
      </c>
      <c r="B1017" s="753" t="s">
        <v>1080</v>
      </c>
      <c r="C1017" s="753" t="s">
        <v>188</v>
      </c>
      <c r="D1017" s="753" t="s">
        <v>1837</v>
      </c>
      <c r="E1017" s="753" t="s">
        <v>918</v>
      </c>
      <c r="F1017" s="753"/>
      <c r="G1017" s="757" t="s">
        <v>1862</v>
      </c>
      <c r="H1017" s="751">
        <v>1192176000</v>
      </c>
    </row>
    <row r="1018" spans="1:8">
      <c r="A1018" s="753" t="s">
        <v>83</v>
      </c>
      <c r="B1018" s="753" t="s">
        <v>1080</v>
      </c>
      <c r="C1018" s="753" t="s">
        <v>188</v>
      </c>
      <c r="D1018" s="753" t="s">
        <v>1837</v>
      </c>
      <c r="E1018" s="753" t="s">
        <v>918</v>
      </c>
      <c r="F1018" s="753" t="s">
        <v>958</v>
      </c>
      <c r="G1018" s="757" t="s">
        <v>957</v>
      </c>
      <c r="H1018" s="751">
        <v>1179176000</v>
      </c>
    </row>
    <row r="1019" spans="1:8">
      <c r="A1019" s="753" t="s">
        <v>83</v>
      </c>
      <c r="B1019" s="753" t="s">
        <v>1080</v>
      </c>
      <c r="C1019" s="753" t="s">
        <v>188</v>
      </c>
      <c r="D1019" s="753" t="s">
        <v>1837</v>
      </c>
      <c r="E1019" s="753" t="s">
        <v>918</v>
      </c>
      <c r="F1019" s="753" t="s">
        <v>927</v>
      </c>
      <c r="G1019" s="757" t="s">
        <v>926</v>
      </c>
      <c r="H1019" s="751">
        <v>13000000</v>
      </c>
    </row>
    <row r="1020" spans="1:8" ht="26.4">
      <c r="A1020" s="753" t="s">
        <v>83</v>
      </c>
      <c r="B1020" s="753" t="s">
        <v>1080</v>
      </c>
      <c r="C1020" s="753" t="s">
        <v>188</v>
      </c>
      <c r="D1020" s="753" t="s">
        <v>1837</v>
      </c>
      <c r="E1020" s="753" t="s">
        <v>183</v>
      </c>
      <c r="F1020" s="753"/>
      <c r="G1020" s="757" t="s">
        <v>1863</v>
      </c>
      <c r="H1020" s="751">
        <v>17935528628</v>
      </c>
    </row>
    <row r="1021" spans="1:8" ht="26.4">
      <c r="A1021" s="753" t="s">
        <v>83</v>
      </c>
      <c r="B1021" s="753" t="s">
        <v>1080</v>
      </c>
      <c r="C1021" s="753" t="s">
        <v>188</v>
      </c>
      <c r="D1021" s="753" t="s">
        <v>1837</v>
      </c>
      <c r="E1021" s="753" t="s">
        <v>183</v>
      </c>
      <c r="F1021" s="753" t="s">
        <v>184</v>
      </c>
      <c r="G1021" s="757" t="s">
        <v>1864</v>
      </c>
      <c r="H1021" s="751">
        <v>15898737628</v>
      </c>
    </row>
    <row r="1022" spans="1:8" ht="26.4">
      <c r="A1022" s="753" t="s">
        <v>83</v>
      </c>
      <c r="B1022" s="753" t="s">
        <v>1080</v>
      </c>
      <c r="C1022" s="753" t="s">
        <v>188</v>
      </c>
      <c r="D1022" s="753" t="s">
        <v>1837</v>
      </c>
      <c r="E1022" s="753" t="s">
        <v>183</v>
      </c>
      <c r="F1022" s="753" t="s">
        <v>929</v>
      </c>
      <c r="G1022" s="757" t="s">
        <v>1892</v>
      </c>
      <c r="H1022" s="751">
        <v>494434000</v>
      </c>
    </row>
    <row r="1023" spans="1:8">
      <c r="A1023" s="753" t="s">
        <v>83</v>
      </c>
      <c r="B1023" s="753" t="s">
        <v>1080</v>
      </c>
      <c r="C1023" s="753" t="s">
        <v>188</v>
      </c>
      <c r="D1023" s="753" t="s">
        <v>1837</v>
      </c>
      <c r="E1023" s="753" t="s">
        <v>183</v>
      </c>
      <c r="F1023" s="753" t="s">
        <v>466</v>
      </c>
      <c r="G1023" s="757" t="s">
        <v>135</v>
      </c>
      <c r="H1023" s="751">
        <v>1542357000</v>
      </c>
    </row>
    <row r="1024" spans="1:8">
      <c r="A1024" s="753" t="s">
        <v>83</v>
      </c>
      <c r="B1024" s="753" t="s">
        <v>1080</v>
      </c>
      <c r="C1024" s="753" t="s">
        <v>188</v>
      </c>
      <c r="D1024" s="753" t="s">
        <v>1837</v>
      </c>
      <c r="E1024" s="753" t="s">
        <v>19</v>
      </c>
      <c r="F1024" s="753"/>
      <c r="G1024" s="757" t="s">
        <v>133</v>
      </c>
      <c r="H1024" s="751">
        <v>10323899178</v>
      </c>
    </row>
    <row r="1025" spans="1:8">
      <c r="A1025" s="753" t="s">
        <v>83</v>
      </c>
      <c r="B1025" s="753" t="s">
        <v>1080</v>
      </c>
      <c r="C1025" s="753" t="s">
        <v>188</v>
      </c>
      <c r="D1025" s="753" t="s">
        <v>1837</v>
      </c>
      <c r="E1025" s="753" t="s">
        <v>19</v>
      </c>
      <c r="F1025" s="753" t="s">
        <v>20</v>
      </c>
      <c r="G1025" s="757" t="s">
        <v>21</v>
      </c>
      <c r="H1025" s="751">
        <v>2606213378</v>
      </c>
    </row>
    <row r="1026" spans="1:8">
      <c r="A1026" s="753" t="s">
        <v>83</v>
      </c>
      <c r="B1026" s="753" t="s">
        <v>1080</v>
      </c>
      <c r="C1026" s="753" t="s">
        <v>188</v>
      </c>
      <c r="D1026" s="753" t="s">
        <v>1837</v>
      </c>
      <c r="E1026" s="753" t="s">
        <v>19</v>
      </c>
      <c r="F1026" s="753" t="s">
        <v>22</v>
      </c>
      <c r="G1026" s="757" t="s">
        <v>23</v>
      </c>
      <c r="H1026" s="751">
        <v>5610778800</v>
      </c>
    </row>
    <row r="1027" spans="1:8">
      <c r="A1027" s="753" t="s">
        <v>83</v>
      </c>
      <c r="B1027" s="753" t="s">
        <v>1080</v>
      </c>
      <c r="C1027" s="753" t="s">
        <v>188</v>
      </c>
      <c r="D1027" s="753" t="s">
        <v>1837</v>
      </c>
      <c r="E1027" s="753" t="s">
        <v>19</v>
      </c>
      <c r="F1027" s="753" t="s">
        <v>245</v>
      </c>
      <c r="G1027" s="757" t="s">
        <v>135</v>
      </c>
      <c r="H1027" s="751">
        <v>2106907000</v>
      </c>
    </row>
    <row r="1028" spans="1:8">
      <c r="A1028" s="753" t="s">
        <v>83</v>
      </c>
      <c r="B1028" s="753" t="s">
        <v>1080</v>
      </c>
      <c r="C1028" s="753" t="s">
        <v>188</v>
      </c>
      <c r="D1028" s="753" t="s">
        <v>1828</v>
      </c>
      <c r="E1028" s="753"/>
      <c r="F1028" s="753"/>
      <c r="G1028" s="757" t="s">
        <v>1829</v>
      </c>
      <c r="H1028" s="751">
        <v>1898675000</v>
      </c>
    </row>
    <row r="1029" spans="1:8">
      <c r="A1029" s="753" t="s">
        <v>83</v>
      </c>
      <c r="B1029" s="753" t="s">
        <v>1080</v>
      </c>
      <c r="C1029" s="753" t="s">
        <v>188</v>
      </c>
      <c r="D1029" s="753" t="s">
        <v>1828</v>
      </c>
      <c r="E1029" s="753" t="s">
        <v>92</v>
      </c>
      <c r="F1029" s="753"/>
      <c r="G1029" s="757" t="s">
        <v>93</v>
      </c>
      <c r="H1029" s="751">
        <v>448588100</v>
      </c>
    </row>
    <row r="1030" spans="1:8">
      <c r="A1030" s="753" t="s">
        <v>83</v>
      </c>
      <c r="B1030" s="753" t="s">
        <v>1080</v>
      </c>
      <c r="C1030" s="753" t="s">
        <v>188</v>
      </c>
      <c r="D1030" s="753" t="s">
        <v>1828</v>
      </c>
      <c r="E1030" s="753" t="s">
        <v>92</v>
      </c>
      <c r="F1030" s="753" t="s">
        <v>94</v>
      </c>
      <c r="G1030" s="757" t="s">
        <v>1768</v>
      </c>
      <c r="H1030" s="751">
        <v>440464700</v>
      </c>
    </row>
    <row r="1031" spans="1:8">
      <c r="A1031" s="753" t="s">
        <v>83</v>
      </c>
      <c r="B1031" s="753" t="s">
        <v>1080</v>
      </c>
      <c r="C1031" s="753" t="s">
        <v>188</v>
      </c>
      <c r="D1031" s="753" t="s">
        <v>1828</v>
      </c>
      <c r="E1031" s="753" t="s">
        <v>92</v>
      </c>
      <c r="F1031" s="753" t="s">
        <v>95</v>
      </c>
      <c r="G1031" s="757" t="s">
        <v>1769</v>
      </c>
      <c r="H1031" s="751">
        <v>8123400</v>
      </c>
    </row>
    <row r="1032" spans="1:8" ht="26.4">
      <c r="A1032" s="753" t="s">
        <v>83</v>
      </c>
      <c r="B1032" s="753" t="s">
        <v>1080</v>
      </c>
      <c r="C1032" s="753" t="s">
        <v>188</v>
      </c>
      <c r="D1032" s="753" t="s">
        <v>1828</v>
      </c>
      <c r="E1032" s="753" t="s">
        <v>141</v>
      </c>
      <c r="F1032" s="753"/>
      <c r="G1032" s="757" t="s">
        <v>1822</v>
      </c>
      <c r="H1032" s="751">
        <v>38865700</v>
      </c>
    </row>
    <row r="1033" spans="1:8" ht="26.4">
      <c r="A1033" s="753" t="s">
        <v>83</v>
      </c>
      <c r="B1033" s="753" t="s">
        <v>1080</v>
      </c>
      <c r="C1033" s="753" t="s">
        <v>188</v>
      </c>
      <c r="D1033" s="753" t="s">
        <v>1828</v>
      </c>
      <c r="E1033" s="753" t="s">
        <v>141</v>
      </c>
      <c r="F1033" s="753" t="s">
        <v>581</v>
      </c>
      <c r="G1033" s="757" t="s">
        <v>1823</v>
      </c>
      <c r="H1033" s="751">
        <v>38865700</v>
      </c>
    </row>
    <row r="1034" spans="1:8">
      <c r="A1034" s="753" t="s">
        <v>83</v>
      </c>
      <c r="B1034" s="753" t="s">
        <v>1080</v>
      </c>
      <c r="C1034" s="753" t="s">
        <v>188</v>
      </c>
      <c r="D1034" s="753" t="s">
        <v>1828</v>
      </c>
      <c r="E1034" s="753" t="s">
        <v>96</v>
      </c>
      <c r="F1034" s="753"/>
      <c r="G1034" s="757" t="s">
        <v>97</v>
      </c>
      <c r="H1034" s="751">
        <v>37497600</v>
      </c>
    </row>
    <row r="1035" spans="1:8">
      <c r="A1035" s="753" t="s">
        <v>83</v>
      </c>
      <c r="B1035" s="753" t="s">
        <v>1080</v>
      </c>
      <c r="C1035" s="753" t="s">
        <v>188</v>
      </c>
      <c r="D1035" s="753" t="s">
        <v>1828</v>
      </c>
      <c r="E1035" s="753" t="s">
        <v>96</v>
      </c>
      <c r="F1035" s="753" t="s">
        <v>151</v>
      </c>
      <c r="G1035" s="757" t="s">
        <v>152</v>
      </c>
      <c r="H1035" s="751">
        <v>21456000</v>
      </c>
    </row>
    <row r="1036" spans="1:8" ht="26.4">
      <c r="A1036" s="753" t="s">
        <v>83</v>
      </c>
      <c r="B1036" s="753" t="s">
        <v>1080</v>
      </c>
      <c r="C1036" s="753" t="s">
        <v>188</v>
      </c>
      <c r="D1036" s="753" t="s">
        <v>1828</v>
      </c>
      <c r="E1036" s="753" t="s">
        <v>96</v>
      </c>
      <c r="F1036" s="753" t="s">
        <v>98</v>
      </c>
      <c r="G1036" s="757" t="s">
        <v>99</v>
      </c>
      <c r="H1036" s="751">
        <v>3576000</v>
      </c>
    </row>
    <row r="1037" spans="1:8" ht="26.4">
      <c r="A1037" s="753" t="s">
        <v>83</v>
      </c>
      <c r="B1037" s="753" t="s">
        <v>1080</v>
      </c>
      <c r="C1037" s="753" t="s">
        <v>188</v>
      </c>
      <c r="D1037" s="753" t="s">
        <v>1828</v>
      </c>
      <c r="E1037" s="753" t="s">
        <v>96</v>
      </c>
      <c r="F1037" s="753" t="s">
        <v>442</v>
      </c>
      <c r="G1037" s="757" t="s">
        <v>1772</v>
      </c>
      <c r="H1037" s="751">
        <v>12465600</v>
      </c>
    </row>
    <row r="1038" spans="1:8">
      <c r="A1038" s="753" t="s">
        <v>83</v>
      </c>
      <c r="B1038" s="753" t="s">
        <v>1080</v>
      </c>
      <c r="C1038" s="753" t="s">
        <v>188</v>
      </c>
      <c r="D1038" s="753" t="s">
        <v>1828</v>
      </c>
      <c r="E1038" s="753" t="s">
        <v>426</v>
      </c>
      <c r="F1038" s="753"/>
      <c r="G1038" s="757" t="s">
        <v>427</v>
      </c>
      <c r="H1038" s="751">
        <v>7152000</v>
      </c>
    </row>
    <row r="1039" spans="1:8">
      <c r="A1039" s="753" t="s">
        <v>83</v>
      </c>
      <c r="B1039" s="753" t="s">
        <v>1080</v>
      </c>
      <c r="C1039" s="753" t="s">
        <v>188</v>
      </c>
      <c r="D1039" s="753" t="s">
        <v>1828</v>
      </c>
      <c r="E1039" s="753" t="s">
        <v>426</v>
      </c>
      <c r="F1039" s="753" t="s">
        <v>428</v>
      </c>
      <c r="G1039" s="757" t="s">
        <v>1774</v>
      </c>
      <c r="H1039" s="751">
        <v>7152000</v>
      </c>
    </row>
    <row r="1040" spans="1:8">
      <c r="A1040" s="753" t="s">
        <v>83</v>
      </c>
      <c r="B1040" s="753" t="s">
        <v>1080</v>
      </c>
      <c r="C1040" s="753" t="s">
        <v>188</v>
      </c>
      <c r="D1040" s="753" t="s">
        <v>1828</v>
      </c>
      <c r="E1040" s="753" t="s">
        <v>100</v>
      </c>
      <c r="F1040" s="753"/>
      <c r="G1040" s="757" t="s">
        <v>101</v>
      </c>
      <c r="H1040" s="751">
        <v>97091000</v>
      </c>
    </row>
    <row r="1041" spans="1:8">
      <c r="A1041" s="753" t="s">
        <v>83</v>
      </c>
      <c r="B1041" s="753" t="s">
        <v>1080</v>
      </c>
      <c r="C1041" s="753" t="s">
        <v>188</v>
      </c>
      <c r="D1041" s="753" t="s">
        <v>1828</v>
      </c>
      <c r="E1041" s="753" t="s">
        <v>100</v>
      </c>
      <c r="F1041" s="753" t="s">
        <v>443</v>
      </c>
      <c r="G1041" s="757" t="s">
        <v>135</v>
      </c>
      <c r="H1041" s="751">
        <v>97091000</v>
      </c>
    </row>
    <row r="1042" spans="1:8">
      <c r="A1042" s="753" t="s">
        <v>83</v>
      </c>
      <c r="B1042" s="753" t="s">
        <v>1080</v>
      </c>
      <c r="C1042" s="753" t="s">
        <v>188</v>
      </c>
      <c r="D1042" s="753" t="s">
        <v>1828</v>
      </c>
      <c r="E1042" s="753" t="s">
        <v>102</v>
      </c>
      <c r="F1042" s="753"/>
      <c r="G1042" s="757" t="s">
        <v>369</v>
      </c>
      <c r="H1042" s="751">
        <v>120037800</v>
      </c>
    </row>
    <row r="1043" spans="1:8">
      <c r="A1043" s="753" t="s">
        <v>83</v>
      </c>
      <c r="B1043" s="753" t="s">
        <v>1080</v>
      </c>
      <c r="C1043" s="753" t="s">
        <v>188</v>
      </c>
      <c r="D1043" s="753" t="s">
        <v>1828</v>
      </c>
      <c r="E1043" s="753" t="s">
        <v>102</v>
      </c>
      <c r="F1043" s="753" t="s">
        <v>103</v>
      </c>
      <c r="G1043" s="757" t="s">
        <v>104</v>
      </c>
      <c r="H1043" s="751">
        <v>89512500</v>
      </c>
    </row>
    <row r="1044" spans="1:8">
      <c r="A1044" s="753" t="s">
        <v>83</v>
      </c>
      <c r="B1044" s="753" t="s">
        <v>1080</v>
      </c>
      <c r="C1044" s="753" t="s">
        <v>188</v>
      </c>
      <c r="D1044" s="753" t="s">
        <v>1828</v>
      </c>
      <c r="E1044" s="753" t="s">
        <v>102</v>
      </c>
      <c r="F1044" s="753" t="s">
        <v>105</v>
      </c>
      <c r="G1044" s="757" t="s">
        <v>106</v>
      </c>
      <c r="H1044" s="751">
        <v>15346800</v>
      </c>
    </row>
    <row r="1045" spans="1:8">
      <c r="A1045" s="753" t="s">
        <v>83</v>
      </c>
      <c r="B1045" s="753" t="s">
        <v>1080</v>
      </c>
      <c r="C1045" s="753" t="s">
        <v>188</v>
      </c>
      <c r="D1045" s="753" t="s">
        <v>1828</v>
      </c>
      <c r="E1045" s="753" t="s">
        <v>102</v>
      </c>
      <c r="F1045" s="753" t="s">
        <v>107</v>
      </c>
      <c r="G1045" s="757" t="s">
        <v>108</v>
      </c>
      <c r="H1045" s="751">
        <v>10402900</v>
      </c>
    </row>
    <row r="1046" spans="1:8">
      <c r="A1046" s="753" t="s">
        <v>83</v>
      </c>
      <c r="B1046" s="753" t="s">
        <v>1080</v>
      </c>
      <c r="C1046" s="753" t="s">
        <v>188</v>
      </c>
      <c r="D1046" s="753" t="s">
        <v>1828</v>
      </c>
      <c r="E1046" s="753" t="s">
        <v>102</v>
      </c>
      <c r="F1046" s="753" t="s">
        <v>0</v>
      </c>
      <c r="G1046" s="757" t="s">
        <v>1</v>
      </c>
      <c r="H1046" s="751">
        <v>4775600</v>
      </c>
    </row>
    <row r="1047" spans="1:8">
      <c r="A1047" s="753" t="s">
        <v>83</v>
      </c>
      <c r="B1047" s="753" t="s">
        <v>1080</v>
      </c>
      <c r="C1047" s="753" t="s">
        <v>188</v>
      </c>
      <c r="D1047" s="753" t="s">
        <v>1828</v>
      </c>
      <c r="E1047" s="753" t="s">
        <v>112</v>
      </c>
      <c r="F1047" s="753"/>
      <c r="G1047" s="757" t="s">
        <v>113</v>
      </c>
      <c r="H1047" s="751">
        <v>83629600</v>
      </c>
    </row>
    <row r="1048" spans="1:8">
      <c r="A1048" s="753" t="s">
        <v>83</v>
      </c>
      <c r="B1048" s="753" t="s">
        <v>1080</v>
      </c>
      <c r="C1048" s="753" t="s">
        <v>188</v>
      </c>
      <c r="D1048" s="753" t="s">
        <v>1828</v>
      </c>
      <c r="E1048" s="753" t="s">
        <v>112</v>
      </c>
      <c r="F1048" s="753" t="s">
        <v>155</v>
      </c>
      <c r="G1048" s="757" t="s">
        <v>1777</v>
      </c>
      <c r="H1048" s="751">
        <v>38308700</v>
      </c>
    </row>
    <row r="1049" spans="1:8">
      <c r="A1049" s="753" t="s">
        <v>83</v>
      </c>
      <c r="B1049" s="753" t="s">
        <v>1080</v>
      </c>
      <c r="C1049" s="753" t="s">
        <v>188</v>
      </c>
      <c r="D1049" s="753" t="s">
        <v>1828</v>
      </c>
      <c r="E1049" s="753" t="s">
        <v>112</v>
      </c>
      <c r="F1049" s="753" t="s">
        <v>114</v>
      </c>
      <c r="G1049" s="757" t="s">
        <v>1778</v>
      </c>
      <c r="H1049" s="751">
        <v>3637400</v>
      </c>
    </row>
    <row r="1050" spans="1:8">
      <c r="A1050" s="753" t="s">
        <v>83</v>
      </c>
      <c r="B1050" s="753" t="s">
        <v>1080</v>
      </c>
      <c r="C1050" s="753" t="s">
        <v>188</v>
      </c>
      <c r="D1050" s="753" t="s">
        <v>1828</v>
      </c>
      <c r="E1050" s="753" t="s">
        <v>112</v>
      </c>
      <c r="F1050" s="753" t="s">
        <v>156</v>
      </c>
      <c r="G1050" s="757" t="s">
        <v>1779</v>
      </c>
      <c r="H1050" s="751">
        <v>41363500</v>
      </c>
    </row>
    <row r="1051" spans="1:8">
      <c r="A1051" s="753" t="s">
        <v>83</v>
      </c>
      <c r="B1051" s="753" t="s">
        <v>1080</v>
      </c>
      <c r="C1051" s="753" t="s">
        <v>188</v>
      </c>
      <c r="D1051" s="753" t="s">
        <v>1828</v>
      </c>
      <c r="E1051" s="753" t="s">
        <v>112</v>
      </c>
      <c r="F1051" s="753" t="s">
        <v>157</v>
      </c>
      <c r="G1051" s="757" t="s">
        <v>135</v>
      </c>
      <c r="H1051" s="751">
        <v>320000</v>
      </c>
    </row>
    <row r="1052" spans="1:8">
      <c r="A1052" s="753" t="s">
        <v>83</v>
      </c>
      <c r="B1052" s="753" t="s">
        <v>1080</v>
      </c>
      <c r="C1052" s="753" t="s">
        <v>188</v>
      </c>
      <c r="D1052" s="753" t="s">
        <v>1828</v>
      </c>
      <c r="E1052" s="753" t="s">
        <v>115</v>
      </c>
      <c r="F1052" s="753"/>
      <c r="G1052" s="757" t="s">
        <v>1781</v>
      </c>
      <c r="H1052" s="751">
        <v>52537000</v>
      </c>
    </row>
    <row r="1053" spans="1:8">
      <c r="A1053" s="753" t="s">
        <v>83</v>
      </c>
      <c r="B1053" s="753" t="s">
        <v>1080</v>
      </c>
      <c r="C1053" s="753" t="s">
        <v>188</v>
      </c>
      <c r="D1053" s="753" t="s">
        <v>1828</v>
      </c>
      <c r="E1053" s="753" t="s">
        <v>115</v>
      </c>
      <c r="F1053" s="753" t="s">
        <v>116</v>
      </c>
      <c r="G1053" s="757" t="s">
        <v>117</v>
      </c>
      <c r="H1053" s="751">
        <v>51918400</v>
      </c>
    </row>
    <row r="1054" spans="1:8">
      <c r="A1054" s="753" t="s">
        <v>83</v>
      </c>
      <c r="B1054" s="753" t="s">
        <v>1080</v>
      </c>
      <c r="C1054" s="753" t="s">
        <v>188</v>
      </c>
      <c r="D1054" s="753" t="s">
        <v>1828</v>
      </c>
      <c r="E1054" s="753" t="s">
        <v>115</v>
      </c>
      <c r="F1054" s="753" t="s">
        <v>118</v>
      </c>
      <c r="G1054" s="757" t="s">
        <v>119</v>
      </c>
      <c r="H1054" s="751">
        <v>618600</v>
      </c>
    </row>
    <row r="1055" spans="1:8">
      <c r="A1055" s="753" t="s">
        <v>83</v>
      </c>
      <c r="B1055" s="753" t="s">
        <v>1080</v>
      </c>
      <c r="C1055" s="753" t="s">
        <v>188</v>
      </c>
      <c r="D1055" s="753" t="s">
        <v>1828</v>
      </c>
      <c r="E1055" s="753" t="s">
        <v>120</v>
      </c>
      <c r="F1055" s="753"/>
      <c r="G1055" s="757" t="s">
        <v>121</v>
      </c>
      <c r="H1055" s="751">
        <v>9139700</v>
      </c>
    </row>
    <row r="1056" spans="1:8" ht="39.6">
      <c r="A1056" s="753" t="s">
        <v>83</v>
      </c>
      <c r="B1056" s="753" t="s">
        <v>1080</v>
      </c>
      <c r="C1056" s="753" t="s">
        <v>188</v>
      </c>
      <c r="D1056" s="753" t="s">
        <v>1828</v>
      </c>
      <c r="E1056" s="753" t="s">
        <v>120</v>
      </c>
      <c r="F1056" s="753" t="s">
        <v>122</v>
      </c>
      <c r="G1056" s="757" t="s">
        <v>1783</v>
      </c>
      <c r="H1056" s="751">
        <v>564700</v>
      </c>
    </row>
    <row r="1057" spans="1:8">
      <c r="A1057" s="753" t="s">
        <v>83</v>
      </c>
      <c r="B1057" s="753" t="s">
        <v>1080</v>
      </c>
      <c r="C1057" s="753" t="s">
        <v>188</v>
      </c>
      <c r="D1057" s="753" t="s">
        <v>1828</v>
      </c>
      <c r="E1057" s="753" t="s">
        <v>120</v>
      </c>
      <c r="F1057" s="753" t="s">
        <v>315</v>
      </c>
      <c r="G1057" s="757" t="s">
        <v>1831</v>
      </c>
      <c r="H1057" s="751">
        <v>5000000</v>
      </c>
    </row>
    <row r="1058" spans="1:8" ht="26.4">
      <c r="A1058" s="753" t="s">
        <v>83</v>
      </c>
      <c r="B1058" s="753" t="s">
        <v>1080</v>
      </c>
      <c r="C1058" s="753" t="s">
        <v>188</v>
      </c>
      <c r="D1058" s="753" t="s">
        <v>1828</v>
      </c>
      <c r="E1058" s="753" t="s">
        <v>120</v>
      </c>
      <c r="F1058" s="753" t="s">
        <v>1001</v>
      </c>
      <c r="G1058" s="757" t="s">
        <v>1784</v>
      </c>
      <c r="H1058" s="751">
        <v>575000</v>
      </c>
    </row>
    <row r="1059" spans="1:8">
      <c r="A1059" s="753" t="s">
        <v>83</v>
      </c>
      <c r="B1059" s="753" t="s">
        <v>1080</v>
      </c>
      <c r="C1059" s="753" t="s">
        <v>188</v>
      </c>
      <c r="D1059" s="753" t="s">
        <v>1828</v>
      </c>
      <c r="E1059" s="753" t="s">
        <v>120</v>
      </c>
      <c r="F1059" s="753" t="s">
        <v>158</v>
      </c>
      <c r="G1059" s="757" t="s">
        <v>1785</v>
      </c>
      <c r="H1059" s="751">
        <v>3000000</v>
      </c>
    </row>
    <row r="1060" spans="1:8">
      <c r="A1060" s="753" t="s">
        <v>83</v>
      </c>
      <c r="B1060" s="753" t="s">
        <v>1080</v>
      </c>
      <c r="C1060" s="753" t="s">
        <v>188</v>
      </c>
      <c r="D1060" s="753" t="s">
        <v>1828</v>
      </c>
      <c r="E1060" s="753" t="s">
        <v>125</v>
      </c>
      <c r="F1060" s="753"/>
      <c r="G1060" s="757" t="s">
        <v>126</v>
      </c>
      <c r="H1060" s="751">
        <v>50640000</v>
      </c>
    </row>
    <row r="1061" spans="1:8">
      <c r="A1061" s="753" t="s">
        <v>83</v>
      </c>
      <c r="B1061" s="753" t="s">
        <v>1080</v>
      </c>
      <c r="C1061" s="753" t="s">
        <v>188</v>
      </c>
      <c r="D1061" s="753" t="s">
        <v>1828</v>
      </c>
      <c r="E1061" s="753" t="s">
        <v>125</v>
      </c>
      <c r="F1061" s="753" t="s">
        <v>430</v>
      </c>
      <c r="G1061" s="757" t="s">
        <v>431</v>
      </c>
      <c r="H1061" s="751">
        <v>1120000</v>
      </c>
    </row>
    <row r="1062" spans="1:8">
      <c r="A1062" s="753" t="s">
        <v>83</v>
      </c>
      <c r="B1062" s="753" t="s">
        <v>1080</v>
      </c>
      <c r="C1062" s="753" t="s">
        <v>188</v>
      </c>
      <c r="D1062" s="753" t="s">
        <v>1828</v>
      </c>
      <c r="E1062" s="753" t="s">
        <v>125</v>
      </c>
      <c r="F1062" s="753" t="s">
        <v>552</v>
      </c>
      <c r="G1062" s="757" t="s">
        <v>553</v>
      </c>
      <c r="H1062" s="751">
        <v>1200000</v>
      </c>
    </row>
    <row r="1063" spans="1:8">
      <c r="A1063" s="753" t="s">
        <v>83</v>
      </c>
      <c r="B1063" s="753" t="s">
        <v>1080</v>
      </c>
      <c r="C1063" s="753" t="s">
        <v>188</v>
      </c>
      <c r="D1063" s="753" t="s">
        <v>1828</v>
      </c>
      <c r="E1063" s="753" t="s">
        <v>125</v>
      </c>
      <c r="F1063" s="753" t="s">
        <v>127</v>
      </c>
      <c r="G1063" s="757" t="s">
        <v>128</v>
      </c>
      <c r="H1063" s="751">
        <v>1320000</v>
      </c>
    </row>
    <row r="1064" spans="1:8">
      <c r="A1064" s="753" t="s">
        <v>83</v>
      </c>
      <c r="B1064" s="753" t="s">
        <v>1080</v>
      </c>
      <c r="C1064" s="753" t="s">
        <v>188</v>
      </c>
      <c r="D1064" s="753" t="s">
        <v>1828</v>
      </c>
      <c r="E1064" s="753" t="s">
        <v>125</v>
      </c>
      <c r="F1064" s="753" t="s">
        <v>129</v>
      </c>
      <c r="G1064" s="757" t="s">
        <v>1787</v>
      </c>
      <c r="H1064" s="751">
        <v>47000000</v>
      </c>
    </row>
    <row r="1065" spans="1:8">
      <c r="A1065" s="753" t="s">
        <v>83</v>
      </c>
      <c r="B1065" s="753" t="s">
        <v>1080</v>
      </c>
      <c r="C1065" s="753" t="s">
        <v>188</v>
      </c>
      <c r="D1065" s="753" t="s">
        <v>1828</v>
      </c>
      <c r="E1065" s="753" t="s">
        <v>554</v>
      </c>
      <c r="F1065" s="753"/>
      <c r="G1065" s="757" t="s">
        <v>555</v>
      </c>
      <c r="H1065" s="751">
        <v>7865000</v>
      </c>
    </row>
    <row r="1066" spans="1:8">
      <c r="A1066" s="753" t="s">
        <v>83</v>
      </c>
      <c r="B1066" s="753" t="s">
        <v>1080</v>
      </c>
      <c r="C1066" s="753" t="s">
        <v>188</v>
      </c>
      <c r="D1066" s="753" t="s">
        <v>1828</v>
      </c>
      <c r="E1066" s="753" t="s">
        <v>554</v>
      </c>
      <c r="F1066" s="753" t="s">
        <v>1017</v>
      </c>
      <c r="G1066" s="757" t="s">
        <v>1016</v>
      </c>
      <c r="H1066" s="751">
        <v>7865000</v>
      </c>
    </row>
    <row r="1067" spans="1:8" ht="39.6">
      <c r="A1067" s="753" t="s">
        <v>83</v>
      </c>
      <c r="B1067" s="753" t="s">
        <v>1080</v>
      </c>
      <c r="C1067" s="753" t="s">
        <v>188</v>
      </c>
      <c r="D1067" s="753" t="s">
        <v>1828</v>
      </c>
      <c r="E1067" s="753" t="s">
        <v>560</v>
      </c>
      <c r="F1067" s="753"/>
      <c r="G1067" s="757" t="s">
        <v>1790</v>
      </c>
      <c r="H1067" s="751">
        <v>40909000</v>
      </c>
    </row>
    <row r="1068" spans="1:8">
      <c r="A1068" s="753" t="s">
        <v>83</v>
      </c>
      <c r="B1068" s="753" t="s">
        <v>1080</v>
      </c>
      <c r="C1068" s="753" t="s">
        <v>188</v>
      </c>
      <c r="D1068" s="753" t="s">
        <v>1828</v>
      </c>
      <c r="E1068" s="753" t="s">
        <v>560</v>
      </c>
      <c r="F1068" s="753" t="s">
        <v>197</v>
      </c>
      <c r="G1068" s="757" t="s">
        <v>1792</v>
      </c>
      <c r="H1068" s="751">
        <v>24619000</v>
      </c>
    </row>
    <row r="1069" spans="1:8">
      <c r="A1069" s="753" t="s">
        <v>83</v>
      </c>
      <c r="B1069" s="753" t="s">
        <v>1080</v>
      </c>
      <c r="C1069" s="753" t="s">
        <v>188</v>
      </c>
      <c r="D1069" s="753" t="s">
        <v>1828</v>
      </c>
      <c r="E1069" s="753" t="s">
        <v>560</v>
      </c>
      <c r="F1069" s="753" t="s">
        <v>418</v>
      </c>
      <c r="G1069" s="757" t="s">
        <v>1793</v>
      </c>
      <c r="H1069" s="751">
        <v>4150000</v>
      </c>
    </row>
    <row r="1070" spans="1:8">
      <c r="A1070" s="753" t="s">
        <v>83</v>
      </c>
      <c r="B1070" s="753" t="s">
        <v>1080</v>
      </c>
      <c r="C1070" s="753" t="s">
        <v>188</v>
      </c>
      <c r="D1070" s="753" t="s">
        <v>1828</v>
      </c>
      <c r="E1070" s="753" t="s">
        <v>560</v>
      </c>
      <c r="F1070" s="753" t="s">
        <v>562</v>
      </c>
      <c r="G1070" s="757" t="s">
        <v>1794</v>
      </c>
      <c r="H1070" s="751">
        <v>12140000</v>
      </c>
    </row>
    <row r="1071" spans="1:8" ht="26.4">
      <c r="A1071" s="753" t="s">
        <v>83</v>
      </c>
      <c r="B1071" s="753" t="s">
        <v>1080</v>
      </c>
      <c r="C1071" s="753" t="s">
        <v>188</v>
      </c>
      <c r="D1071" s="753" t="s">
        <v>1828</v>
      </c>
      <c r="E1071" s="753" t="s">
        <v>130</v>
      </c>
      <c r="F1071" s="753"/>
      <c r="G1071" s="757" t="s">
        <v>131</v>
      </c>
      <c r="H1071" s="751">
        <v>1950000</v>
      </c>
    </row>
    <row r="1072" spans="1:8">
      <c r="A1072" s="753" t="s">
        <v>83</v>
      </c>
      <c r="B1072" s="753" t="s">
        <v>1080</v>
      </c>
      <c r="C1072" s="753" t="s">
        <v>188</v>
      </c>
      <c r="D1072" s="753" t="s">
        <v>1828</v>
      </c>
      <c r="E1072" s="753" t="s">
        <v>130</v>
      </c>
      <c r="F1072" s="753" t="s">
        <v>132</v>
      </c>
      <c r="G1072" s="757" t="s">
        <v>135</v>
      </c>
      <c r="H1072" s="751">
        <v>1950000</v>
      </c>
    </row>
    <row r="1073" spans="1:8">
      <c r="A1073" s="753" t="s">
        <v>83</v>
      </c>
      <c r="B1073" s="753" t="s">
        <v>1080</v>
      </c>
      <c r="C1073" s="753" t="s">
        <v>188</v>
      </c>
      <c r="D1073" s="753" t="s">
        <v>1828</v>
      </c>
      <c r="E1073" s="753" t="s">
        <v>1801</v>
      </c>
      <c r="F1073" s="753"/>
      <c r="G1073" s="757" t="s">
        <v>1802</v>
      </c>
      <c r="H1073" s="751">
        <v>6066000</v>
      </c>
    </row>
    <row r="1074" spans="1:8">
      <c r="A1074" s="753" t="s">
        <v>83</v>
      </c>
      <c r="B1074" s="753" t="s">
        <v>1080</v>
      </c>
      <c r="C1074" s="753" t="s">
        <v>188</v>
      </c>
      <c r="D1074" s="753" t="s">
        <v>1828</v>
      </c>
      <c r="E1074" s="753" t="s">
        <v>1801</v>
      </c>
      <c r="F1074" s="753" t="s">
        <v>1803</v>
      </c>
      <c r="G1074" s="757" t="s">
        <v>1804</v>
      </c>
      <c r="H1074" s="751">
        <v>6066000</v>
      </c>
    </row>
    <row r="1075" spans="1:8">
      <c r="A1075" s="753" t="s">
        <v>83</v>
      </c>
      <c r="B1075" s="753" t="s">
        <v>1080</v>
      </c>
      <c r="C1075" s="753" t="s">
        <v>188</v>
      </c>
      <c r="D1075" s="753" t="s">
        <v>1828</v>
      </c>
      <c r="E1075" s="753" t="s">
        <v>1077</v>
      </c>
      <c r="F1075" s="753"/>
      <c r="G1075" s="757" t="s">
        <v>1884</v>
      </c>
      <c r="H1075" s="751">
        <v>218303000</v>
      </c>
    </row>
    <row r="1076" spans="1:8">
      <c r="A1076" s="753" t="s">
        <v>83</v>
      </c>
      <c r="B1076" s="753" t="s">
        <v>1080</v>
      </c>
      <c r="C1076" s="753" t="s">
        <v>188</v>
      </c>
      <c r="D1076" s="753" t="s">
        <v>1828</v>
      </c>
      <c r="E1076" s="753" t="s">
        <v>1077</v>
      </c>
      <c r="F1076" s="753" t="s">
        <v>1885</v>
      </c>
      <c r="G1076" s="757" t="s">
        <v>1886</v>
      </c>
      <c r="H1076" s="751">
        <v>218303000</v>
      </c>
    </row>
    <row r="1077" spans="1:8">
      <c r="A1077" s="753" t="s">
        <v>83</v>
      </c>
      <c r="B1077" s="753" t="s">
        <v>1080</v>
      </c>
      <c r="C1077" s="753" t="s">
        <v>188</v>
      </c>
      <c r="D1077" s="753" t="s">
        <v>1828</v>
      </c>
      <c r="E1077" s="753" t="s">
        <v>134</v>
      </c>
      <c r="F1077" s="753"/>
      <c r="G1077" s="757" t="s">
        <v>135</v>
      </c>
      <c r="H1077" s="751">
        <v>177583500</v>
      </c>
    </row>
    <row r="1078" spans="1:8">
      <c r="A1078" s="753" t="s">
        <v>83</v>
      </c>
      <c r="B1078" s="753" t="s">
        <v>1080</v>
      </c>
      <c r="C1078" s="753" t="s">
        <v>188</v>
      </c>
      <c r="D1078" s="753" t="s">
        <v>1828</v>
      </c>
      <c r="E1078" s="753" t="s">
        <v>134</v>
      </c>
      <c r="F1078" s="753" t="s">
        <v>9</v>
      </c>
      <c r="G1078" s="757" t="s">
        <v>1805</v>
      </c>
      <c r="H1078" s="751">
        <v>1408000</v>
      </c>
    </row>
    <row r="1079" spans="1:8">
      <c r="A1079" s="753" t="s">
        <v>83</v>
      </c>
      <c r="B1079" s="753" t="s">
        <v>1080</v>
      </c>
      <c r="C1079" s="753" t="s">
        <v>188</v>
      </c>
      <c r="D1079" s="753" t="s">
        <v>1828</v>
      </c>
      <c r="E1079" s="753" t="s">
        <v>134</v>
      </c>
      <c r="F1079" s="753" t="s">
        <v>137</v>
      </c>
      <c r="G1079" s="757" t="s">
        <v>138</v>
      </c>
      <c r="H1079" s="751">
        <v>176175500</v>
      </c>
    </row>
    <row r="1080" spans="1:8">
      <c r="A1080" s="753" t="s">
        <v>83</v>
      </c>
      <c r="B1080" s="753" t="s">
        <v>1080</v>
      </c>
      <c r="C1080" s="753" t="s">
        <v>188</v>
      </c>
      <c r="D1080" s="753" t="s">
        <v>1828</v>
      </c>
      <c r="E1080" s="753" t="s">
        <v>404</v>
      </c>
      <c r="F1080" s="753"/>
      <c r="G1080" s="757" t="s">
        <v>1808</v>
      </c>
      <c r="H1080" s="751">
        <v>8020000</v>
      </c>
    </row>
    <row r="1081" spans="1:8">
      <c r="A1081" s="753" t="s">
        <v>83</v>
      </c>
      <c r="B1081" s="753" t="s">
        <v>1080</v>
      </c>
      <c r="C1081" s="753" t="s">
        <v>188</v>
      </c>
      <c r="D1081" s="753" t="s">
        <v>1828</v>
      </c>
      <c r="E1081" s="753" t="s">
        <v>404</v>
      </c>
      <c r="F1081" s="753" t="s">
        <v>1809</v>
      </c>
      <c r="G1081" s="757" t="s">
        <v>26</v>
      </c>
      <c r="H1081" s="751">
        <v>8020000</v>
      </c>
    </row>
    <row r="1082" spans="1:8">
      <c r="A1082" s="753" t="s">
        <v>83</v>
      </c>
      <c r="B1082" s="753" t="s">
        <v>1080</v>
      </c>
      <c r="C1082" s="753" t="s">
        <v>188</v>
      </c>
      <c r="D1082" s="753" t="s">
        <v>1828</v>
      </c>
      <c r="E1082" s="753" t="s">
        <v>918</v>
      </c>
      <c r="F1082" s="753"/>
      <c r="G1082" s="757" t="s">
        <v>1862</v>
      </c>
      <c r="H1082" s="751">
        <v>492800000</v>
      </c>
    </row>
    <row r="1083" spans="1:8">
      <c r="A1083" s="753" t="s">
        <v>83</v>
      </c>
      <c r="B1083" s="753" t="s">
        <v>1080</v>
      </c>
      <c r="C1083" s="753" t="s">
        <v>188</v>
      </c>
      <c r="D1083" s="753" t="s">
        <v>1828</v>
      </c>
      <c r="E1083" s="753" t="s">
        <v>918</v>
      </c>
      <c r="F1083" s="753" t="s">
        <v>958</v>
      </c>
      <c r="G1083" s="757" t="s">
        <v>957</v>
      </c>
      <c r="H1083" s="751">
        <v>492800000</v>
      </c>
    </row>
    <row r="1084" spans="1:8" ht="26.4">
      <c r="A1084" s="753" t="s">
        <v>83</v>
      </c>
      <c r="B1084" s="753" t="s">
        <v>1080</v>
      </c>
      <c r="C1084" s="753" t="s">
        <v>223</v>
      </c>
      <c r="D1084" s="753"/>
      <c r="E1084" s="753"/>
      <c r="F1084" s="753"/>
      <c r="G1084" s="757" t="s">
        <v>1765</v>
      </c>
      <c r="H1084" s="751">
        <v>10302499083</v>
      </c>
    </row>
    <row r="1085" spans="1:8">
      <c r="A1085" s="753" t="s">
        <v>83</v>
      </c>
      <c r="B1085" s="753" t="s">
        <v>1080</v>
      </c>
      <c r="C1085" s="753" t="s">
        <v>223</v>
      </c>
      <c r="D1085" s="753" t="s">
        <v>1766</v>
      </c>
      <c r="E1085" s="753"/>
      <c r="F1085" s="753"/>
      <c r="G1085" s="757" t="s">
        <v>1767</v>
      </c>
      <c r="H1085" s="751">
        <v>10302499083</v>
      </c>
    </row>
    <row r="1086" spans="1:8">
      <c r="A1086" s="753" t="s">
        <v>83</v>
      </c>
      <c r="B1086" s="753" t="s">
        <v>1080</v>
      </c>
      <c r="C1086" s="753" t="s">
        <v>223</v>
      </c>
      <c r="D1086" s="753" t="s">
        <v>1766</v>
      </c>
      <c r="E1086" s="753" t="s">
        <v>92</v>
      </c>
      <c r="F1086" s="753"/>
      <c r="G1086" s="757" t="s">
        <v>93</v>
      </c>
      <c r="H1086" s="751">
        <v>3253295800</v>
      </c>
    </row>
    <row r="1087" spans="1:8">
      <c r="A1087" s="753" t="s">
        <v>83</v>
      </c>
      <c r="B1087" s="753" t="s">
        <v>1080</v>
      </c>
      <c r="C1087" s="753" t="s">
        <v>223</v>
      </c>
      <c r="D1087" s="753" t="s">
        <v>1766</v>
      </c>
      <c r="E1087" s="753" t="s">
        <v>92</v>
      </c>
      <c r="F1087" s="753" t="s">
        <v>94</v>
      </c>
      <c r="G1087" s="757" t="s">
        <v>1768</v>
      </c>
      <c r="H1087" s="751">
        <v>3253295800</v>
      </c>
    </row>
    <row r="1088" spans="1:8" ht="26.4">
      <c r="A1088" s="753" t="s">
        <v>83</v>
      </c>
      <c r="B1088" s="753" t="s">
        <v>1080</v>
      </c>
      <c r="C1088" s="753" t="s">
        <v>223</v>
      </c>
      <c r="D1088" s="753" t="s">
        <v>1766</v>
      </c>
      <c r="E1088" s="753" t="s">
        <v>141</v>
      </c>
      <c r="F1088" s="753"/>
      <c r="G1088" s="757" t="s">
        <v>1822</v>
      </c>
      <c r="H1088" s="751">
        <v>197752800</v>
      </c>
    </row>
    <row r="1089" spans="1:8" ht="26.4">
      <c r="A1089" s="753" t="s">
        <v>83</v>
      </c>
      <c r="B1089" s="753" t="s">
        <v>1080</v>
      </c>
      <c r="C1089" s="753" t="s">
        <v>223</v>
      </c>
      <c r="D1089" s="753" t="s">
        <v>1766</v>
      </c>
      <c r="E1089" s="753" t="s">
        <v>141</v>
      </c>
      <c r="F1089" s="753" t="s">
        <v>581</v>
      </c>
      <c r="G1089" s="757" t="s">
        <v>1823</v>
      </c>
      <c r="H1089" s="751">
        <v>197752800</v>
      </c>
    </row>
    <row r="1090" spans="1:8">
      <c r="A1090" s="753" t="s">
        <v>83</v>
      </c>
      <c r="B1090" s="753" t="s">
        <v>1080</v>
      </c>
      <c r="C1090" s="753" t="s">
        <v>223</v>
      </c>
      <c r="D1090" s="753" t="s">
        <v>1766</v>
      </c>
      <c r="E1090" s="753" t="s">
        <v>96</v>
      </c>
      <c r="F1090" s="753"/>
      <c r="G1090" s="757" t="s">
        <v>97</v>
      </c>
      <c r="H1090" s="751">
        <v>1222624183</v>
      </c>
    </row>
    <row r="1091" spans="1:8">
      <c r="A1091" s="753" t="s">
        <v>83</v>
      </c>
      <c r="B1091" s="753" t="s">
        <v>1080</v>
      </c>
      <c r="C1091" s="753" t="s">
        <v>223</v>
      </c>
      <c r="D1091" s="753" t="s">
        <v>1766</v>
      </c>
      <c r="E1091" s="753" t="s">
        <v>96</v>
      </c>
      <c r="F1091" s="753" t="s">
        <v>151</v>
      </c>
      <c r="G1091" s="757" t="s">
        <v>152</v>
      </c>
      <c r="H1091" s="751">
        <v>189528000</v>
      </c>
    </row>
    <row r="1092" spans="1:8">
      <c r="A1092" s="753" t="s">
        <v>83</v>
      </c>
      <c r="B1092" s="753" t="s">
        <v>1080</v>
      </c>
      <c r="C1092" s="753" t="s">
        <v>223</v>
      </c>
      <c r="D1092" s="753" t="s">
        <v>1766</v>
      </c>
      <c r="E1092" s="753" t="s">
        <v>96</v>
      </c>
      <c r="F1092" s="753" t="s">
        <v>864</v>
      </c>
      <c r="G1092" s="757" t="s">
        <v>1770</v>
      </c>
      <c r="H1092" s="751">
        <v>83546000</v>
      </c>
    </row>
    <row r="1093" spans="1:8" ht="26.4">
      <c r="A1093" s="753" t="s">
        <v>83</v>
      </c>
      <c r="B1093" s="753" t="s">
        <v>1080</v>
      </c>
      <c r="C1093" s="753" t="s">
        <v>223</v>
      </c>
      <c r="D1093" s="753" t="s">
        <v>1766</v>
      </c>
      <c r="E1093" s="753" t="s">
        <v>96</v>
      </c>
      <c r="F1093" s="753" t="s">
        <v>98</v>
      </c>
      <c r="G1093" s="757" t="s">
        <v>99</v>
      </c>
      <c r="H1093" s="751">
        <v>68671865</v>
      </c>
    </row>
    <row r="1094" spans="1:8" ht="26.4">
      <c r="A1094" s="753" t="s">
        <v>83</v>
      </c>
      <c r="B1094" s="753" t="s">
        <v>1080</v>
      </c>
      <c r="C1094" s="753" t="s">
        <v>223</v>
      </c>
      <c r="D1094" s="753" t="s">
        <v>1766</v>
      </c>
      <c r="E1094" s="753" t="s">
        <v>96</v>
      </c>
      <c r="F1094" s="753" t="s">
        <v>442</v>
      </c>
      <c r="G1094" s="757" t="s">
        <v>1772</v>
      </c>
      <c r="H1094" s="751">
        <v>39384872</v>
      </c>
    </row>
    <row r="1095" spans="1:8">
      <c r="A1095" s="753" t="s">
        <v>83</v>
      </c>
      <c r="B1095" s="753" t="s">
        <v>1080</v>
      </c>
      <c r="C1095" s="753" t="s">
        <v>223</v>
      </c>
      <c r="D1095" s="753" t="s">
        <v>1766</v>
      </c>
      <c r="E1095" s="753" t="s">
        <v>96</v>
      </c>
      <c r="F1095" s="753" t="s">
        <v>144</v>
      </c>
      <c r="G1095" s="757" t="s">
        <v>145</v>
      </c>
      <c r="H1095" s="751">
        <v>829335046</v>
      </c>
    </row>
    <row r="1096" spans="1:8">
      <c r="A1096" s="753" t="s">
        <v>83</v>
      </c>
      <c r="B1096" s="753" t="s">
        <v>1080</v>
      </c>
      <c r="C1096" s="753" t="s">
        <v>223</v>
      </c>
      <c r="D1096" s="753" t="s">
        <v>1766</v>
      </c>
      <c r="E1096" s="753" t="s">
        <v>96</v>
      </c>
      <c r="F1096" s="753" t="s">
        <v>154</v>
      </c>
      <c r="G1096" s="757" t="s">
        <v>1773</v>
      </c>
      <c r="H1096" s="751">
        <v>12158400</v>
      </c>
    </row>
    <row r="1097" spans="1:8">
      <c r="A1097" s="753" t="s">
        <v>83</v>
      </c>
      <c r="B1097" s="753" t="s">
        <v>1080</v>
      </c>
      <c r="C1097" s="753" t="s">
        <v>223</v>
      </c>
      <c r="D1097" s="753" t="s">
        <v>1766</v>
      </c>
      <c r="E1097" s="753" t="s">
        <v>426</v>
      </c>
      <c r="F1097" s="753"/>
      <c r="G1097" s="757" t="s">
        <v>427</v>
      </c>
      <c r="H1097" s="751">
        <v>91217000</v>
      </c>
    </row>
    <row r="1098" spans="1:8">
      <c r="A1098" s="753" t="s">
        <v>83</v>
      </c>
      <c r="B1098" s="753" t="s">
        <v>1080</v>
      </c>
      <c r="C1098" s="753" t="s">
        <v>223</v>
      </c>
      <c r="D1098" s="753" t="s">
        <v>1766</v>
      </c>
      <c r="E1098" s="753" t="s">
        <v>426</v>
      </c>
      <c r="F1098" s="753" t="s">
        <v>428</v>
      </c>
      <c r="G1098" s="757" t="s">
        <v>1774</v>
      </c>
      <c r="H1098" s="751">
        <v>85377000</v>
      </c>
    </row>
    <row r="1099" spans="1:8">
      <c r="A1099" s="753" t="s">
        <v>83</v>
      </c>
      <c r="B1099" s="753" t="s">
        <v>1080</v>
      </c>
      <c r="C1099" s="753" t="s">
        <v>223</v>
      </c>
      <c r="D1099" s="753" t="s">
        <v>1766</v>
      </c>
      <c r="E1099" s="753" t="s">
        <v>426</v>
      </c>
      <c r="F1099" s="753" t="s">
        <v>429</v>
      </c>
      <c r="G1099" s="757" t="s">
        <v>1775</v>
      </c>
      <c r="H1099" s="751">
        <v>5840000</v>
      </c>
    </row>
    <row r="1100" spans="1:8">
      <c r="A1100" s="753" t="s">
        <v>83</v>
      </c>
      <c r="B1100" s="753" t="s">
        <v>1080</v>
      </c>
      <c r="C1100" s="753" t="s">
        <v>223</v>
      </c>
      <c r="D1100" s="753" t="s">
        <v>1766</v>
      </c>
      <c r="E1100" s="753" t="s">
        <v>100</v>
      </c>
      <c r="F1100" s="753"/>
      <c r="G1100" s="757" t="s">
        <v>101</v>
      </c>
      <c r="H1100" s="751">
        <v>645790000</v>
      </c>
    </row>
    <row r="1101" spans="1:8">
      <c r="A1101" s="753" t="s">
        <v>83</v>
      </c>
      <c r="B1101" s="753" t="s">
        <v>1080</v>
      </c>
      <c r="C1101" s="753" t="s">
        <v>223</v>
      </c>
      <c r="D1101" s="753" t="s">
        <v>1766</v>
      </c>
      <c r="E1101" s="753" t="s">
        <v>100</v>
      </c>
      <c r="F1101" s="753" t="s">
        <v>443</v>
      </c>
      <c r="G1101" s="757" t="s">
        <v>135</v>
      </c>
      <c r="H1101" s="751">
        <v>645790000</v>
      </c>
    </row>
    <row r="1102" spans="1:8">
      <c r="A1102" s="753" t="s">
        <v>83</v>
      </c>
      <c r="B1102" s="753" t="s">
        <v>1080</v>
      </c>
      <c r="C1102" s="753" t="s">
        <v>223</v>
      </c>
      <c r="D1102" s="753" t="s">
        <v>1766</v>
      </c>
      <c r="E1102" s="753" t="s">
        <v>102</v>
      </c>
      <c r="F1102" s="753"/>
      <c r="G1102" s="757" t="s">
        <v>369</v>
      </c>
      <c r="H1102" s="751">
        <v>832999347</v>
      </c>
    </row>
    <row r="1103" spans="1:8">
      <c r="A1103" s="753" t="s">
        <v>83</v>
      </c>
      <c r="B1103" s="753" t="s">
        <v>1080</v>
      </c>
      <c r="C1103" s="753" t="s">
        <v>223</v>
      </c>
      <c r="D1103" s="753" t="s">
        <v>1766</v>
      </c>
      <c r="E1103" s="753" t="s">
        <v>102</v>
      </c>
      <c r="F1103" s="753" t="s">
        <v>103</v>
      </c>
      <c r="G1103" s="757" t="s">
        <v>104</v>
      </c>
      <c r="H1103" s="751">
        <v>643993387</v>
      </c>
    </row>
    <row r="1104" spans="1:8">
      <c r="A1104" s="753" t="s">
        <v>83</v>
      </c>
      <c r="B1104" s="753" t="s">
        <v>1080</v>
      </c>
      <c r="C1104" s="753" t="s">
        <v>223</v>
      </c>
      <c r="D1104" s="753" t="s">
        <v>1766</v>
      </c>
      <c r="E1104" s="753" t="s">
        <v>102</v>
      </c>
      <c r="F1104" s="753" t="s">
        <v>105</v>
      </c>
      <c r="G1104" s="757" t="s">
        <v>106</v>
      </c>
      <c r="H1104" s="751">
        <v>110398836</v>
      </c>
    </row>
    <row r="1105" spans="1:8">
      <c r="A1105" s="753" t="s">
        <v>83</v>
      </c>
      <c r="B1105" s="753" t="s">
        <v>1080</v>
      </c>
      <c r="C1105" s="753" t="s">
        <v>223</v>
      </c>
      <c r="D1105" s="753" t="s">
        <v>1766</v>
      </c>
      <c r="E1105" s="753" t="s">
        <v>102</v>
      </c>
      <c r="F1105" s="753" t="s">
        <v>107</v>
      </c>
      <c r="G1105" s="757" t="s">
        <v>108</v>
      </c>
      <c r="H1105" s="751">
        <v>73202000</v>
      </c>
    </row>
    <row r="1106" spans="1:8">
      <c r="A1106" s="753" t="s">
        <v>83</v>
      </c>
      <c r="B1106" s="753" t="s">
        <v>1080</v>
      </c>
      <c r="C1106" s="753" t="s">
        <v>223</v>
      </c>
      <c r="D1106" s="753" t="s">
        <v>1766</v>
      </c>
      <c r="E1106" s="753" t="s">
        <v>102</v>
      </c>
      <c r="F1106" s="753" t="s">
        <v>0</v>
      </c>
      <c r="G1106" s="757" t="s">
        <v>1</v>
      </c>
      <c r="H1106" s="751">
        <v>5405124</v>
      </c>
    </row>
    <row r="1107" spans="1:8">
      <c r="A1107" s="753" t="s">
        <v>83</v>
      </c>
      <c r="B1107" s="753" t="s">
        <v>1080</v>
      </c>
      <c r="C1107" s="753" t="s">
        <v>223</v>
      </c>
      <c r="D1107" s="753" t="s">
        <v>1766</v>
      </c>
      <c r="E1107" s="753" t="s">
        <v>112</v>
      </c>
      <c r="F1107" s="753"/>
      <c r="G1107" s="757" t="s">
        <v>113</v>
      </c>
      <c r="H1107" s="751">
        <v>286215789</v>
      </c>
    </row>
    <row r="1108" spans="1:8">
      <c r="A1108" s="753" t="s">
        <v>83</v>
      </c>
      <c r="B1108" s="753" t="s">
        <v>1080</v>
      </c>
      <c r="C1108" s="753" t="s">
        <v>223</v>
      </c>
      <c r="D1108" s="753" t="s">
        <v>1766</v>
      </c>
      <c r="E1108" s="753" t="s">
        <v>112</v>
      </c>
      <c r="F1108" s="753" t="s">
        <v>155</v>
      </c>
      <c r="G1108" s="757" t="s">
        <v>1777</v>
      </c>
      <c r="H1108" s="751">
        <v>72963382</v>
      </c>
    </row>
    <row r="1109" spans="1:8">
      <c r="A1109" s="753" t="s">
        <v>83</v>
      </c>
      <c r="B1109" s="753" t="s">
        <v>1080</v>
      </c>
      <c r="C1109" s="753" t="s">
        <v>223</v>
      </c>
      <c r="D1109" s="753" t="s">
        <v>1766</v>
      </c>
      <c r="E1109" s="753" t="s">
        <v>112</v>
      </c>
      <c r="F1109" s="753" t="s">
        <v>114</v>
      </c>
      <c r="G1109" s="757" t="s">
        <v>1778</v>
      </c>
      <c r="H1109" s="751">
        <v>12555467</v>
      </c>
    </row>
    <row r="1110" spans="1:8">
      <c r="A1110" s="753" t="s">
        <v>83</v>
      </c>
      <c r="B1110" s="753" t="s">
        <v>1080</v>
      </c>
      <c r="C1110" s="753" t="s">
        <v>223</v>
      </c>
      <c r="D1110" s="753" t="s">
        <v>1766</v>
      </c>
      <c r="E1110" s="753" t="s">
        <v>112</v>
      </c>
      <c r="F1110" s="753" t="s">
        <v>156</v>
      </c>
      <c r="G1110" s="757" t="s">
        <v>1779</v>
      </c>
      <c r="H1110" s="751">
        <v>133971940</v>
      </c>
    </row>
    <row r="1111" spans="1:8">
      <c r="A1111" s="753" t="s">
        <v>83</v>
      </c>
      <c r="B1111" s="753" t="s">
        <v>1080</v>
      </c>
      <c r="C1111" s="753" t="s">
        <v>223</v>
      </c>
      <c r="D1111" s="753" t="s">
        <v>1766</v>
      </c>
      <c r="E1111" s="753" t="s">
        <v>112</v>
      </c>
      <c r="F1111" s="753" t="s">
        <v>146</v>
      </c>
      <c r="G1111" s="757" t="s">
        <v>1780</v>
      </c>
      <c r="H1111" s="751">
        <v>1602000</v>
      </c>
    </row>
    <row r="1112" spans="1:8">
      <c r="A1112" s="753" t="s">
        <v>83</v>
      </c>
      <c r="B1112" s="753" t="s">
        <v>1080</v>
      </c>
      <c r="C1112" s="753" t="s">
        <v>223</v>
      </c>
      <c r="D1112" s="753" t="s">
        <v>1766</v>
      </c>
      <c r="E1112" s="753" t="s">
        <v>112</v>
      </c>
      <c r="F1112" s="753" t="s">
        <v>242</v>
      </c>
      <c r="G1112" s="757" t="s">
        <v>1839</v>
      </c>
      <c r="H1112" s="751">
        <v>54000000</v>
      </c>
    </row>
    <row r="1113" spans="1:8">
      <c r="A1113" s="753" t="s">
        <v>83</v>
      </c>
      <c r="B1113" s="753" t="s">
        <v>1080</v>
      </c>
      <c r="C1113" s="753" t="s">
        <v>223</v>
      </c>
      <c r="D1113" s="753" t="s">
        <v>1766</v>
      </c>
      <c r="E1113" s="753" t="s">
        <v>112</v>
      </c>
      <c r="F1113" s="753" t="s">
        <v>157</v>
      </c>
      <c r="G1113" s="757" t="s">
        <v>135</v>
      </c>
      <c r="H1113" s="751">
        <v>11123000</v>
      </c>
    </row>
    <row r="1114" spans="1:8">
      <c r="A1114" s="753" t="s">
        <v>83</v>
      </c>
      <c r="B1114" s="753" t="s">
        <v>1080</v>
      </c>
      <c r="C1114" s="753" t="s">
        <v>223</v>
      </c>
      <c r="D1114" s="753" t="s">
        <v>1766</v>
      </c>
      <c r="E1114" s="753" t="s">
        <v>115</v>
      </c>
      <c r="F1114" s="753"/>
      <c r="G1114" s="757" t="s">
        <v>1781</v>
      </c>
      <c r="H1114" s="751">
        <v>285831000</v>
      </c>
    </row>
    <row r="1115" spans="1:8">
      <c r="A1115" s="753" t="s">
        <v>83</v>
      </c>
      <c r="B1115" s="753" t="s">
        <v>1080</v>
      </c>
      <c r="C1115" s="753" t="s">
        <v>223</v>
      </c>
      <c r="D1115" s="753" t="s">
        <v>1766</v>
      </c>
      <c r="E1115" s="753" t="s">
        <v>115</v>
      </c>
      <c r="F1115" s="753" t="s">
        <v>116</v>
      </c>
      <c r="G1115" s="757" t="s">
        <v>117</v>
      </c>
      <c r="H1115" s="751">
        <v>211851000</v>
      </c>
    </row>
    <row r="1116" spans="1:8">
      <c r="A1116" s="753" t="s">
        <v>83</v>
      </c>
      <c r="B1116" s="753" t="s">
        <v>1080</v>
      </c>
      <c r="C1116" s="753" t="s">
        <v>223</v>
      </c>
      <c r="D1116" s="753" t="s">
        <v>1766</v>
      </c>
      <c r="E1116" s="753" t="s">
        <v>115</v>
      </c>
      <c r="F1116" s="753" t="s">
        <v>4</v>
      </c>
      <c r="G1116" s="757" t="s">
        <v>1782</v>
      </c>
      <c r="H1116" s="751">
        <v>73980000</v>
      </c>
    </row>
    <row r="1117" spans="1:8">
      <c r="A1117" s="753" t="s">
        <v>83</v>
      </c>
      <c r="B1117" s="753" t="s">
        <v>1080</v>
      </c>
      <c r="C1117" s="753" t="s">
        <v>223</v>
      </c>
      <c r="D1117" s="753" t="s">
        <v>1766</v>
      </c>
      <c r="E1117" s="753" t="s">
        <v>120</v>
      </c>
      <c r="F1117" s="753"/>
      <c r="G1117" s="757" t="s">
        <v>121</v>
      </c>
      <c r="H1117" s="751">
        <v>342783714</v>
      </c>
    </row>
    <row r="1118" spans="1:8" ht="39.6">
      <c r="A1118" s="753" t="s">
        <v>83</v>
      </c>
      <c r="B1118" s="753" t="s">
        <v>1080</v>
      </c>
      <c r="C1118" s="753" t="s">
        <v>223</v>
      </c>
      <c r="D1118" s="753" t="s">
        <v>1766</v>
      </c>
      <c r="E1118" s="753" t="s">
        <v>120</v>
      </c>
      <c r="F1118" s="753" t="s">
        <v>122</v>
      </c>
      <c r="G1118" s="757" t="s">
        <v>1783</v>
      </c>
      <c r="H1118" s="751">
        <v>31068514</v>
      </c>
    </row>
    <row r="1119" spans="1:8">
      <c r="A1119" s="753" t="s">
        <v>83</v>
      </c>
      <c r="B1119" s="753" t="s">
        <v>1080</v>
      </c>
      <c r="C1119" s="753" t="s">
        <v>223</v>
      </c>
      <c r="D1119" s="753" t="s">
        <v>1766</v>
      </c>
      <c r="E1119" s="753" t="s">
        <v>120</v>
      </c>
      <c r="F1119" s="753" t="s">
        <v>123</v>
      </c>
      <c r="G1119" s="757" t="s">
        <v>124</v>
      </c>
      <c r="H1119" s="751">
        <v>35071000</v>
      </c>
    </row>
    <row r="1120" spans="1:8">
      <c r="A1120" s="753" t="s">
        <v>83</v>
      </c>
      <c r="B1120" s="753" t="s">
        <v>1080</v>
      </c>
      <c r="C1120" s="753" t="s">
        <v>223</v>
      </c>
      <c r="D1120" s="753" t="s">
        <v>1766</v>
      </c>
      <c r="E1120" s="753" t="s">
        <v>120</v>
      </c>
      <c r="F1120" s="753" t="s">
        <v>315</v>
      </c>
      <c r="G1120" s="757" t="s">
        <v>1831</v>
      </c>
      <c r="H1120" s="751">
        <v>164500000</v>
      </c>
    </row>
    <row r="1121" spans="1:8" ht="26.4">
      <c r="A1121" s="753" t="s">
        <v>83</v>
      </c>
      <c r="B1121" s="753" t="s">
        <v>1080</v>
      </c>
      <c r="C1121" s="753" t="s">
        <v>223</v>
      </c>
      <c r="D1121" s="753" t="s">
        <v>1766</v>
      </c>
      <c r="E1121" s="753" t="s">
        <v>120</v>
      </c>
      <c r="F1121" s="753" t="s">
        <v>1001</v>
      </c>
      <c r="G1121" s="757" t="s">
        <v>1784</v>
      </c>
      <c r="H1121" s="751">
        <v>17518200</v>
      </c>
    </row>
    <row r="1122" spans="1:8">
      <c r="A1122" s="753" t="s">
        <v>83</v>
      </c>
      <c r="B1122" s="753" t="s">
        <v>1080</v>
      </c>
      <c r="C1122" s="753" t="s">
        <v>223</v>
      </c>
      <c r="D1122" s="753" t="s">
        <v>1766</v>
      </c>
      <c r="E1122" s="753" t="s">
        <v>120</v>
      </c>
      <c r="F1122" s="753" t="s">
        <v>158</v>
      </c>
      <c r="G1122" s="757" t="s">
        <v>1785</v>
      </c>
      <c r="H1122" s="751">
        <v>85666000</v>
      </c>
    </row>
    <row r="1123" spans="1:8">
      <c r="A1123" s="753" t="s">
        <v>83</v>
      </c>
      <c r="B1123" s="753" t="s">
        <v>1080</v>
      </c>
      <c r="C1123" s="753" t="s">
        <v>223</v>
      </c>
      <c r="D1123" s="753" t="s">
        <v>1766</v>
      </c>
      <c r="E1123" s="753" t="s">
        <v>120</v>
      </c>
      <c r="F1123" s="753" t="s">
        <v>159</v>
      </c>
      <c r="G1123" s="757" t="s">
        <v>143</v>
      </c>
      <c r="H1123" s="751">
        <v>8960000</v>
      </c>
    </row>
    <row r="1124" spans="1:8">
      <c r="A1124" s="753" t="s">
        <v>83</v>
      </c>
      <c r="B1124" s="753" t="s">
        <v>1080</v>
      </c>
      <c r="C1124" s="753" t="s">
        <v>223</v>
      </c>
      <c r="D1124" s="753" t="s">
        <v>1766</v>
      </c>
      <c r="E1124" s="753" t="s">
        <v>160</v>
      </c>
      <c r="F1124" s="753"/>
      <c r="G1124" s="757" t="s">
        <v>161</v>
      </c>
      <c r="H1124" s="751">
        <v>209977600</v>
      </c>
    </row>
    <row r="1125" spans="1:8">
      <c r="A1125" s="753" t="s">
        <v>83</v>
      </c>
      <c r="B1125" s="753" t="s">
        <v>1080</v>
      </c>
      <c r="C1125" s="753" t="s">
        <v>223</v>
      </c>
      <c r="D1125" s="753" t="s">
        <v>1766</v>
      </c>
      <c r="E1125" s="753" t="s">
        <v>160</v>
      </c>
      <c r="F1125" s="753" t="s">
        <v>162</v>
      </c>
      <c r="G1125" s="757" t="s">
        <v>163</v>
      </c>
      <c r="H1125" s="751">
        <v>75382600</v>
      </c>
    </row>
    <row r="1126" spans="1:8">
      <c r="A1126" s="753" t="s">
        <v>83</v>
      </c>
      <c r="B1126" s="753" t="s">
        <v>1080</v>
      </c>
      <c r="C1126" s="753" t="s">
        <v>223</v>
      </c>
      <c r="D1126" s="753" t="s">
        <v>1766</v>
      </c>
      <c r="E1126" s="753" t="s">
        <v>160</v>
      </c>
      <c r="F1126" s="753" t="s">
        <v>549</v>
      </c>
      <c r="G1126" s="757" t="s">
        <v>550</v>
      </c>
      <c r="H1126" s="751">
        <v>19120000</v>
      </c>
    </row>
    <row r="1127" spans="1:8">
      <c r="A1127" s="753" t="s">
        <v>83</v>
      </c>
      <c r="B1127" s="753" t="s">
        <v>1080</v>
      </c>
      <c r="C1127" s="753" t="s">
        <v>223</v>
      </c>
      <c r="D1127" s="753" t="s">
        <v>1766</v>
      </c>
      <c r="E1127" s="753" t="s">
        <v>160</v>
      </c>
      <c r="F1127" s="753" t="s">
        <v>551</v>
      </c>
      <c r="G1127" s="757" t="s">
        <v>133</v>
      </c>
      <c r="H1127" s="751">
        <v>115475000</v>
      </c>
    </row>
    <row r="1128" spans="1:8">
      <c r="A1128" s="753" t="s">
        <v>83</v>
      </c>
      <c r="B1128" s="753" t="s">
        <v>1080</v>
      </c>
      <c r="C1128" s="753" t="s">
        <v>223</v>
      </c>
      <c r="D1128" s="753" t="s">
        <v>1766</v>
      </c>
      <c r="E1128" s="753" t="s">
        <v>125</v>
      </c>
      <c r="F1128" s="753"/>
      <c r="G1128" s="757" t="s">
        <v>126</v>
      </c>
      <c r="H1128" s="751">
        <v>444073000</v>
      </c>
    </row>
    <row r="1129" spans="1:8">
      <c r="A1129" s="753" t="s">
        <v>83</v>
      </c>
      <c r="B1129" s="753" t="s">
        <v>1080</v>
      </c>
      <c r="C1129" s="753" t="s">
        <v>223</v>
      </c>
      <c r="D1129" s="753" t="s">
        <v>1766</v>
      </c>
      <c r="E1129" s="753" t="s">
        <v>125</v>
      </c>
      <c r="F1129" s="753" t="s">
        <v>430</v>
      </c>
      <c r="G1129" s="757" t="s">
        <v>431</v>
      </c>
      <c r="H1129" s="751">
        <v>10382000</v>
      </c>
    </row>
    <row r="1130" spans="1:8">
      <c r="A1130" s="753" t="s">
        <v>83</v>
      </c>
      <c r="B1130" s="753" t="s">
        <v>1080</v>
      </c>
      <c r="C1130" s="753" t="s">
        <v>223</v>
      </c>
      <c r="D1130" s="753" t="s">
        <v>1766</v>
      </c>
      <c r="E1130" s="753" t="s">
        <v>125</v>
      </c>
      <c r="F1130" s="753" t="s">
        <v>552</v>
      </c>
      <c r="G1130" s="757" t="s">
        <v>553</v>
      </c>
      <c r="H1130" s="751">
        <v>98000000</v>
      </c>
    </row>
    <row r="1131" spans="1:8">
      <c r="A1131" s="753" t="s">
        <v>83</v>
      </c>
      <c r="B1131" s="753" t="s">
        <v>1080</v>
      </c>
      <c r="C1131" s="753" t="s">
        <v>223</v>
      </c>
      <c r="D1131" s="753" t="s">
        <v>1766</v>
      </c>
      <c r="E1131" s="753" t="s">
        <v>125</v>
      </c>
      <c r="F1131" s="753" t="s">
        <v>127</v>
      </c>
      <c r="G1131" s="757" t="s">
        <v>128</v>
      </c>
      <c r="H1131" s="751">
        <v>100841000</v>
      </c>
    </row>
    <row r="1132" spans="1:8">
      <c r="A1132" s="753" t="s">
        <v>83</v>
      </c>
      <c r="B1132" s="753" t="s">
        <v>1080</v>
      </c>
      <c r="C1132" s="753" t="s">
        <v>223</v>
      </c>
      <c r="D1132" s="753" t="s">
        <v>1766</v>
      </c>
      <c r="E1132" s="753" t="s">
        <v>125</v>
      </c>
      <c r="F1132" s="753" t="s">
        <v>129</v>
      </c>
      <c r="G1132" s="757" t="s">
        <v>1787</v>
      </c>
      <c r="H1132" s="751">
        <v>234850000</v>
      </c>
    </row>
    <row r="1133" spans="1:8">
      <c r="A1133" s="753" t="s">
        <v>83</v>
      </c>
      <c r="B1133" s="753" t="s">
        <v>1080</v>
      </c>
      <c r="C1133" s="753" t="s">
        <v>223</v>
      </c>
      <c r="D1133" s="753" t="s">
        <v>1766</v>
      </c>
      <c r="E1133" s="753" t="s">
        <v>554</v>
      </c>
      <c r="F1133" s="753"/>
      <c r="G1133" s="757" t="s">
        <v>555</v>
      </c>
      <c r="H1133" s="751">
        <v>380320000</v>
      </c>
    </row>
    <row r="1134" spans="1:8">
      <c r="A1134" s="753" t="s">
        <v>83</v>
      </c>
      <c r="B1134" s="753" t="s">
        <v>1080</v>
      </c>
      <c r="C1134" s="753" t="s">
        <v>223</v>
      </c>
      <c r="D1134" s="753" t="s">
        <v>1766</v>
      </c>
      <c r="E1134" s="753" t="s">
        <v>554</v>
      </c>
      <c r="F1134" s="753" t="s">
        <v>556</v>
      </c>
      <c r="G1134" s="757" t="s">
        <v>557</v>
      </c>
      <c r="H1134" s="751">
        <v>324000000</v>
      </c>
    </row>
    <row r="1135" spans="1:8">
      <c r="A1135" s="753" t="s">
        <v>83</v>
      </c>
      <c r="B1135" s="753" t="s">
        <v>1080</v>
      </c>
      <c r="C1135" s="753" t="s">
        <v>223</v>
      </c>
      <c r="D1135" s="753" t="s">
        <v>1766</v>
      </c>
      <c r="E1135" s="753" t="s">
        <v>554</v>
      </c>
      <c r="F1135" s="753" t="s">
        <v>243</v>
      </c>
      <c r="G1135" s="757" t="s">
        <v>244</v>
      </c>
      <c r="H1135" s="751">
        <v>52800000</v>
      </c>
    </row>
    <row r="1136" spans="1:8">
      <c r="A1136" s="753" t="s">
        <v>83</v>
      </c>
      <c r="B1136" s="753" t="s">
        <v>1080</v>
      </c>
      <c r="C1136" s="753" t="s">
        <v>223</v>
      </c>
      <c r="D1136" s="753" t="s">
        <v>1766</v>
      </c>
      <c r="E1136" s="753" t="s">
        <v>554</v>
      </c>
      <c r="F1136" s="753" t="s">
        <v>206</v>
      </c>
      <c r="G1136" s="757" t="s">
        <v>207</v>
      </c>
      <c r="H1136" s="751">
        <v>3520000</v>
      </c>
    </row>
    <row r="1137" spans="1:8" ht="39.6">
      <c r="A1137" s="753" t="s">
        <v>83</v>
      </c>
      <c r="B1137" s="753" t="s">
        <v>1080</v>
      </c>
      <c r="C1137" s="753" t="s">
        <v>223</v>
      </c>
      <c r="D1137" s="753" t="s">
        <v>1766</v>
      </c>
      <c r="E1137" s="753" t="s">
        <v>560</v>
      </c>
      <c r="F1137" s="753"/>
      <c r="G1137" s="757" t="s">
        <v>1790</v>
      </c>
      <c r="H1137" s="751">
        <v>1463283000</v>
      </c>
    </row>
    <row r="1138" spans="1:8">
      <c r="A1138" s="753" t="s">
        <v>83</v>
      </c>
      <c r="B1138" s="753" t="s">
        <v>1080</v>
      </c>
      <c r="C1138" s="753" t="s">
        <v>223</v>
      </c>
      <c r="D1138" s="753" t="s">
        <v>1766</v>
      </c>
      <c r="E1138" s="753" t="s">
        <v>560</v>
      </c>
      <c r="F1138" s="753" t="s">
        <v>856</v>
      </c>
      <c r="G1138" s="757" t="s">
        <v>1832</v>
      </c>
      <c r="H1138" s="751">
        <v>222900000</v>
      </c>
    </row>
    <row r="1139" spans="1:8">
      <c r="A1139" s="753" t="s">
        <v>83</v>
      </c>
      <c r="B1139" s="753" t="s">
        <v>1080</v>
      </c>
      <c r="C1139" s="753" t="s">
        <v>223</v>
      </c>
      <c r="D1139" s="753" t="s">
        <v>1766</v>
      </c>
      <c r="E1139" s="753" t="s">
        <v>560</v>
      </c>
      <c r="F1139" s="753" t="s">
        <v>5</v>
      </c>
      <c r="G1139" s="757" t="s">
        <v>6</v>
      </c>
      <c r="H1139" s="751">
        <v>1169688000</v>
      </c>
    </row>
    <row r="1140" spans="1:8">
      <c r="A1140" s="753" t="s">
        <v>83</v>
      </c>
      <c r="B1140" s="753" t="s">
        <v>1080</v>
      </c>
      <c r="C1140" s="753" t="s">
        <v>223</v>
      </c>
      <c r="D1140" s="753" t="s">
        <v>1766</v>
      </c>
      <c r="E1140" s="753" t="s">
        <v>560</v>
      </c>
      <c r="F1140" s="753" t="s">
        <v>418</v>
      </c>
      <c r="G1140" s="757" t="s">
        <v>1793</v>
      </c>
      <c r="H1140" s="751">
        <v>36410000</v>
      </c>
    </row>
    <row r="1141" spans="1:8">
      <c r="A1141" s="753" t="s">
        <v>83</v>
      </c>
      <c r="B1141" s="753" t="s">
        <v>1080</v>
      </c>
      <c r="C1141" s="753" t="s">
        <v>223</v>
      </c>
      <c r="D1141" s="753" t="s">
        <v>1766</v>
      </c>
      <c r="E1141" s="753" t="s">
        <v>560</v>
      </c>
      <c r="F1141" s="753" t="s">
        <v>562</v>
      </c>
      <c r="G1141" s="757" t="s">
        <v>1794</v>
      </c>
      <c r="H1141" s="751">
        <v>29700000</v>
      </c>
    </row>
    <row r="1142" spans="1:8">
      <c r="A1142" s="753" t="s">
        <v>83</v>
      </c>
      <c r="B1142" s="753" t="s">
        <v>1080</v>
      </c>
      <c r="C1142" s="753" t="s">
        <v>223</v>
      </c>
      <c r="D1142" s="753" t="s">
        <v>1766</v>
      </c>
      <c r="E1142" s="753" t="s">
        <v>560</v>
      </c>
      <c r="F1142" s="753" t="s">
        <v>7</v>
      </c>
      <c r="G1142" s="757" t="s">
        <v>1795</v>
      </c>
      <c r="H1142" s="751">
        <v>4585000</v>
      </c>
    </row>
    <row r="1143" spans="1:8" ht="26.4">
      <c r="A1143" s="753" t="s">
        <v>83</v>
      </c>
      <c r="B1143" s="753" t="s">
        <v>1080</v>
      </c>
      <c r="C1143" s="753" t="s">
        <v>223</v>
      </c>
      <c r="D1143" s="753" t="s">
        <v>1766</v>
      </c>
      <c r="E1143" s="753" t="s">
        <v>1796</v>
      </c>
      <c r="F1143" s="753"/>
      <c r="G1143" s="757" t="s">
        <v>1797</v>
      </c>
      <c r="H1143" s="751">
        <v>25800000</v>
      </c>
    </row>
    <row r="1144" spans="1:8">
      <c r="A1144" s="753" t="s">
        <v>83</v>
      </c>
      <c r="B1144" s="753" t="s">
        <v>1080</v>
      </c>
      <c r="C1144" s="753" t="s">
        <v>223</v>
      </c>
      <c r="D1144" s="753" t="s">
        <v>1766</v>
      </c>
      <c r="E1144" s="753" t="s">
        <v>1796</v>
      </c>
      <c r="F1144" s="753" t="s">
        <v>1798</v>
      </c>
      <c r="G1144" s="757" t="s">
        <v>1793</v>
      </c>
      <c r="H1144" s="751">
        <v>3500000</v>
      </c>
    </row>
    <row r="1145" spans="1:8">
      <c r="A1145" s="753" t="s">
        <v>83</v>
      </c>
      <c r="B1145" s="753" t="s">
        <v>1080</v>
      </c>
      <c r="C1145" s="753" t="s">
        <v>223</v>
      </c>
      <c r="D1145" s="753" t="s">
        <v>1766</v>
      </c>
      <c r="E1145" s="753" t="s">
        <v>1796</v>
      </c>
      <c r="F1145" s="753" t="s">
        <v>1833</v>
      </c>
      <c r="G1145" s="757" t="s">
        <v>1834</v>
      </c>
      <c r="H1145" s="751">
        <v>22300000</v>
      </c>
    </row>
    <row r="1146" spans="1:8" ht="26.4">
      <c r="A1146" s="753" t="s">
        <v>83</v>
      </c>
      <c r="B1146" s="753" t="s">
        <v>1080</v>
      </c>
      <c r="C1146" s="753" t="s">
        <v>223</v>
      </c>
      <c r="D1146" s="753" t="s">
        <v>1766</v>
      </c>
      <c r="E1146" s="753" t="s">
        <v>130</v>
      </c>
      <c r="F1146" s="753"/>
      <c r="G1146" s="757" t="s">
        <v>131</v>
      </c>
      <c r="H1146" s="751">
        <v>285587000</v>
      </c>
    </row>
    <row r="1147" spans="1:8">
      <c r="A1147" s="753" t="s">
        <v>83</v>
      </c>
      <c r="B1147" s="753" t="s">
        <v>1080</v>
      </c>
      <c r="C1147" s="753" t="s">
        <v>223</v>
      </c>
      <c r="D1147" s="753" t="s">
        <v>1766</v>
      </c>
      <c r="E1147" s="753" t="s">
        <v>130</v>
      </c>
      <c r="F1147" s="753" t="s">
        <v>585</v>
      </c>
      <c r="G1147" s="757" t="s">
        <v>1799</v>
      </c>
      <c r="H1147" s="751">
        <v>16770000</v>
      </c>
    </row>
    <row r="1148" spans="1:8">
      <c r="A1148" s="753" t="s">
        <v>83</v>
      </c>
      <c r="B1148" s="753" t="s">
        <v>1080</v>
      </c>
      <c r="C1148" s="753" t="s">
        <v>223</v>
      </c>
      <c r="D1148" s="753" t="s">
        <v>1766</v>
      </c>
      <c r="E1148" s="753" t="s">
        <v>130</v>
      </c>
      <c r="F1148" s="753" t="s">
        <v>8</v>
      </c>
      <c r="G1148" s="757" t="s">
        <v>1835</v>
      </c>
      <c r="H1148" s="751">
        <v>19485000</v>
      </c>
    </row>
    <row r="1149" spans="1:8">
      <c r="A1149" s="753" t="s">
        <v>83</v>
      </c>
      <c r="B1149" s="753" t="s">
        <v>1080</v>
      </c>
      <c r="C1149" s="753" t="s">
        <v>223</v>
      </c>
      <c r="D1149" s="753" t="s">
        <v>1766</v>
      </c>
      <c r="E1149" s="753" t="s">
        <v>130</v>
      </c>
      <c r="F1149" s="753" t="s">
        <v>14</v>
      </c>
      <c r="G1149" s="757" t="s">
        <v>1800</v>
      </c>
      <c r="H1149" s="751">
        <v>222729000</v>
      </c>
    </row>
    <row r="1150" spans="1:8">
      <c r="A1150" s="753" t="s">
        <v>83</v>
      </c>
      <c r="B1150" s="753" t="s">
        <v>1080</v>
      </c>
      <c r="C1150" s="753" t="s">
        <v>223</v>
      </c>
      <c r="D1150" s="753" t="s">
        <v>1766</v>
      </c>
      <c r="E1150" s="753" t="s">
        <v>130</v>
      </c>
      <c r="F1150" s="753" t="s">
        <v>132</v>
      </c>
      <c r="G1150" s="757" t="s">
        <v>135</v>
      </c>
      <c r="H1150" s="751">
        <v>26603000</v>
      </c>
    </row>
    <row r="1151" spans="1:8">
      <c r="A1151" s="753" t="s">
        <v>83</v>
      </c>
      <c r="B1151" s="753" t="s">
        <v>1080</v>
      </c>
      <c r="C1151" s="753" t="s">
        <v>223</v>
      </c>
      <c r="D1151" s="753" t="s">
        <v>1766</v>
      </c>
      <c r="E1151" s="753" t="s">
        <v>134</v>
      </c>
      <c r="F1151" s="753"/>
      <c r="G1151" s="757" t="s">
        <v>135</v>
      </c>
      <c r="H1151" s="751">
        <v>242200850</v>
      </c>
    </row>
    <row r="1152" spans="1:8">
      <c r="A1152" s="753" t="s">
        <v>83</v>
      </c>
      <c r="B1152" s="753" t="s">
        <v>1080</v>
      </c>
      <c r="C1152" s="753" t="s">
        <v>223</v>
      </c>
      <c r="D1152" s="753" t="s">
        <v>1766</v>
      </c>
      <c r="E1152" s="753" t="s">
        <v>134</v>
      </c>
      <c r="F1152" s="753" t="s">
        <v>9</v>
      </c>
      <c r="G1152" s="757" t="s">
        <v>1805</v>
      </c>
      <c r="H1152" s="751">
        <v>5346000</v>
      </c>
    </row>
    <row r="1153" spans="1:8">
      <c r="A1153" s="753" t="s">
        <v>83</v>
      </c>
      <c r="B1153" s="753" t="s">
        <v>1080</v>
      </c>
      <c r="C1153" s="753" t="s">
        <v>223</v>
      </c>
      <c r="D1153" s="753" t="s">
        <v>1766</v>
      </c>
      <c r="E1153" s="753" t="s">
        <v>134</v>
      </c>
      <c r="F1153" s="753" t="s">
        <v>15</v>
      </c>
      <c r="G1153" s="757" t="s">
        <v>1806</v>
      </c>
      <c r="H1153" s="751">
        <v>2183700</v>
      </c>
    </row>
    <row r="1154" spans="1:8">
      <c r="A1154" s="753" t="s">
        <v>83</v>
      </c>
      <c r="B1154" s="753" t="s">
        <v>1080</v>
      </c>
      <c r="C1154" s="753" t="s">
        <v>223</v>
      </c>
      <c r="D1154" s="753" t="s">
        <v>1766</v>
      </c>
      <c r="E1154" s="753" t="s">
        <v>134</v>
      </c>
      <c r="F1154" s="753" t="s">
        <v>137</v>
      </c>
      <c r="G1154" s="757" t="s">
        <v>138</v>
      </c>
      <c r="H1154" s="751">
        <v>198666150</v>
      </c>
    </row>
    <row r="1155" spans="1:8">
      <c r="A1155" s="753" t="s">
        <v>83</v>
      </c>
      <c r="B1155" s="753" t="s">
        <v>1080</v>
      </c>
      <c r="C1155" s="753" t="s">
        <v>223</v>
      </c>
      <c r="D1155" s="753" t="s">
        <v>1766</v>
      </c>
      <c r="E1155" s="753" t="s">
        <v>134</v>
      </c>
      <c r="F1155" s="753" t="s">
        <v>139</v>
      </c>
      <c r="G1155" s="757" t="s">
        <v>140</v>
      </c>
      <c r="H1155" s="751">
        <v>36005000</v>
      </c>
    </row>
    <row r="1156" spans="1:8" ht="39.6">
      <c r="A1156" s="753" t="s">
        <v>83</v>
      </c>
      <c r="B1156" s="753" t="s">
        <v>1080</v>
      </c>
      <c r="C1156" s="753" t="s">
        <v>223</v>
      </c>
      <c r="D1156" s="753" t="s">
        <v>1766</v>
      </c>
      <c r="E1156" s="753" t="s">
        <v>419</v>
      </c>
      <c r="F1156" s="753"/>
      <c r="G1156" s="757" t="s">
        <v>1807</v>
      </c>
      <c r="H1156" s="751">
        <v>42548000</v>
      </c>
    </row>
    <row r="1157" spans="1:8">
      <c r="A1157" s="753" t="s">
        <v>83</v>
      </c>
      <c r="B1157" s="753" t="s">
        <v>1080</v>
      </c>
      <c r="C1157" s="753" t="s">
        <v>223</v>
      </c>
      <c r="D1157" s="753" t="s">
        <v>1766</v>
      </c>
      <c r="E1157" s="753" t="s">
        <v>419</v>
      </c>
      <c r="F1157" s="753" t="s">
        <v>248</v>
      </c>
      <c r="G1157" s="757" t="s">
        <v>249</v>
      </c>
      <c r="H1157" s="751">
        <v>1250000</v>
      </c>
    </row>
    <row r="1158" spans="1:8" ht="52.8">
      <c r="A1158" s="753" t="s">
        <v>83</v>
      </c>
      <c r="B1158" s="753" t="s">
        <v>1080</v>
      </c>
      <c r="C1158" s="753" t="s">
        <v>223</v>
      </c>
      <c r="D1158" s="753" t="s">
        <v>1766</v>
      </c>
      <c r="E1158" s="753" t="s">
        <v>419</v>
      </c>
      <c r="F1158" s="753" t="s">
        <v>420</v>
      </c>
      <c r="G1158" s="757" t="s">
        <v>2714</v>
      </c>
      <c r="H1158" s="751">
        <v>37548000</v>
      </c>
    </row>
    <row r="1159" spans="1:8">
      <c r="A1159" s="753" t="s">
        <v>83</v>
      </c>
      <c r="B1159" s="753" t="s">
        <v>1080</v>
      </c>
      <c r="C1159" s="753" t="s">
        <v>223</v>
      </c>
      <c r="D1159" s="753" t="s">
        <v>1766</v>
      </c>
      <c r="E1159" s="753" t="s">
        <v>419</v>
      </c>
      <c r="F1159" s="753" t="s">
        <v>252</v>
      </c>
      <c r="G1159" s="757" t="s">
        <v>135</v>
      </c>
      <c r="H1159" s="751">
        <v>3750000</v>
      </c>
    </row>
    <row r="1160" spans="1:8">
      <c r="A1160" s="753" t="s">
        <v>83</v>
      </c>
      <c r="B1160" s="753" t="s">
        <v>1080</v>
      </c>
      <c r="C1160" s="753" t="s">
        <v>223</v>
      </c>
      <c r="D1160" s="753" t="s">
        <v>1766</v>
      </c>
      <c r="E1160" s="753" t="s">
        <v>404</v>
      </c>
      <c r="F1160" s="753"/>
      <c r="G1160" s="757" t="s">
        <v>1808</v>
      </c>
      <c r="H1160" s="751">
        <v>50200000</v>
      </c>
    </row>
    <row r="1161" spans="1:8">
      <c r="A1161" s="753" t="s">
        <v>83</v>
      </c>
      <c r="B1161" s="753" t="s">
        <v>1080</v>
      </c>
      <c r="C1161" s="753" t="s">
        <v>223</v>
      </c>
      <c r="D1161" s="753" t="s">
        <v>1766</v>
      </c>
      <c r="E1161" s="753" t="s">
        <v>404</v>
      </c>
      <c r="F1161" s="753" t="s">
        <v>1809</v>
      </c>
      <c r="G1161" s="757" t="s">
        <v>26</v>
      </c>
      <c r="H1161" s="751">
        <v>50200000</v>
      </c>
    </row>
    <row r="1162" spans="1:8">
      <c r="A1162" s="753" t="s">
        <v>83</v>
      </c>
      <c r="B1162" s="753" t="s">
        <v>1078</v>
      </c>
      <c r="C1162" s="753"/>
      <c r="D1162" s="753"/>
      <c r="E1162" s="753"/>
      <c r="F1162" s="753"/>
      <c r="G1162" s="757" t="s">
        <v>1079</v>
      </c>
      <c r="H1162" s="751">
        <v>18943871000</v>
      </c>
    </row>
    <row r="1163" spans="1:8">
      <c r="A1163" s="753" t="s">
        <v>83</v>
      </c>
      <c r="B1163" s="753" t="s">
        <v>1078</v>
      </c>
      <c r="C1163" s="753" t="s">
        <v>416</v>
      </c>
      <c r="D1163" s="753"/>
      <c r="E1163" s="753"/>
      <c r="F1163" s="753"/>
      <c r="G1163" s="757" t="s">
        <v>1814</v>
      </c>
      <c r="H1163" s="751">
        <v>206000000</v>
      </c>
    </row>
    <row r="1164" spans="1:8" ht="39.6">
      <c r="A1164" s="753" t="s">
        <v>83</v>
      </c>
      <c r="B1164" s="753" t="s">
        <v>1078</v>
      </c>
      <c r="C1164" s="753" t="s">
        <v>416</v>
      </c>
      <c r="D1164" s="753" t="s">
        <v>1816</v>
      </c>
      <c r="E1164" s="753"/>
      <c r="F1164" s="753"/>
      <c r="G1164" s="757" t="s">
        <v>1817</v>
      </c>
      <c r="H1164" s="751">
        <v>206000000</v>
      </c>
    </row>
    <row r="1165" spans="1:8">
      <c r="A1165" s="753" t="s">
        <v>83</v>
      </c>
      <c r="B1165" s="753" t="s">
        <v>1078</v>
      </c>
      <c r="C1165" s="753" t="s">
        <v>416</v>
      </c>
      <c r="D1165" s="753" t="s">
        <v>1816</v>
      </c>
      <c r="E1165" s="753" t="s">
        <v>160</v>
      </c>
      <c r="F1165" s="753"/>
      <c r="G1165" s="757" t="s">
        <v>161</v>
      </c>
      <c r="H1165" s="751">
        <v>27140000</v>
      </c>
    </row>
    <row r="1166" spans="1:8">
      <c r="A1166" s="753" t="s">
        <v>83</v>
      </c>
      <c r="B1166" s="753" t="s">
        <v>1078</v>
      </c>
      <c r="C1166" s="753" t="s">
        <v>416</v>
      </c>
      <c r="D1166" s="753" t="s">
        <v>1816</v>
      </c>
      <c r="E1166" s="753" t="s">
        <v>160</v>
      </c>
      <c r="F1166" s="753" t="s">
        <v>549</v>
      </c>
      <c r="G1166" s="757" t="s">
        <v>550</v>
      </c>
      <c r="H1166" s="751">
        <v>18590000</v>
      </c>
    </row>
    <row r="1167" spans="1:8">
      <c r="A1167" s="753" t="s">
        <v>83</v>
      </c>
      <c r="B1167" s="753" t="s">
        <v>1078</v>
      </c>
      <c r="C1167" s="753" t="s">
        <v>416</v>
      </c>
      <c r="D1167" s="753" t="s">
        <v>1816</v>
      </c>
      <c r="E1167" s="753" t="s">
        <v>160</v>
      </c>
      <c r="F1167" s="753" t="s">
        <v>551</v>
      </c>
      <c r="G1167" s="757" t="s">
        <v>133</v>
      </c>
      <c r="H1167" s="751">
        <v>8550000</v>
      </c>
    </row>
    <row r="1168" spans="1:8">
      <c r="A1168" s="753" t="s">
        <v>83</v>
      </c>
      <c r="B1168" s="753" t="s">
        <v>1078</v>
      </c>
      <c r="C1168" s="753" t="s">
        <v>416</v>
      </c>
      <c r="D1168" s="753" t="s">
        <v>1816</v>
      </c>
      <c r="E1168" s="753" t="s">
        <v>554</v>
      </c>
      <c r="F1168" s="753"/>
      <c r="G1168" s="757" t="s">
        <v>555</v>
      </c>
      <c r="H1168" s="751">
        <v>178860000</v>
      </c>
    </row>
    <row r="1169" spans="1:8">
      <c r="A1169" s="753" t="s">
        <v>83</v>
      </c>
      <c r="B1169" s="753" t="s">
        <v>1078</v>
      </c>
      <c r="C1169" s="753" t="s">
        <v>416</v>
      </c>
      <c r="D1169" s="753" t="s">
        <v>1816</v>
      </c>
      <c r="E1169" s="753" t="s">
        <v>554</v>
      </c>
      <c r="F1169" s="753" t="s">
        <v>206</v>
      </c>
      <c r="G1169" s="757" t="s">
        <v>207</v>
      </c>
      <c r="H1169" s="751">
        <v>178860000</v>
      </c>
    </row>
    <row r="1170" spans="1:8">
      <c r="A1170" s="753" t="s">
        <v>83</v>
      </c>
      <c r="B1170" s="753" t="s">
        <v>1078</v>
      </c>
      <c r="C1170" s="753" t="s">
        <v>188</v>
      </c>
      <c r="D1170" s="753"/>
      <c r="E1170" s="753"/>
      <c r="F1170" s="753"/>
      <c r="G1170" s="757" t="s">
        <v>1374</v>
      </c>
      <c r="H1170" s="751">
        <v>8843871000</v>
      </c>
    </row>
    <row r="1171" spans="1:8">
      <c r="A1171" s="753" t="s">
        <v>83</v>
      </c>
      <c r="B1171" s="753" t="s">
        <v>1078</v>
      </c>
      <c r="C1171" s="753" t="s">
        <v>188</v>
      </c>
      <c r="D1171" s="753" t="s">
        <v>1828</v>
      </c>
      <c r="E1171" s="753"/>
      <c r="F1171" s="753"/>
      <c r="G1171" s="757" t="s">
        <v>1829</v>
      </c>
      <c r="H1171" s="751">
        <v>8843871000</v>
      </c>
    </row>
    <row r="1172" spans="1:8">
      <c r="A1172" s="753" t="s">
        <v>83</v>
      </c>
      <c r="B1172" s="753" t="s">
        <v>1078</v>
      </c>
      <c r="C1172" s="753" t="s">
        <v>188</v>
      </c>
      <c r="D1172" s="753" t="s">
        <v>1828</v>
      </c>
      <c r="E1172" s="753" t="s">
        <v>92</v>
      </c>
      <c r="F1172" s="753"/>
      <c r="G1172" s="757" t="s">
        <v>93</v>
      </c>
      <c r="H1172" s="751">
        <v>2297790064</v>
      </c>
    </row>
    <row r="1173" spans="1:8">
      <c r="A1173" s="753" t="s">
        <v>83</v>
      </c>
      <c r="B1173" s="753" t="s">
        <v>1078</v>
      </c>
      <c r="C1173" s="753" t="s">
        <v>188</v>
      </c>
      <c r="D1173" s="753" t="s">
        <v>1828</v>
      </c>
      <c r="E1173" s="753" t="s">
        <v>92</v>
      </c>
      <c r="F1173" s="753" t="s">
        <v>94</v>
      </c>
      <c r="G1173" s="757" t="s">
        <v>1768</v>
      </c>
      <c r="H1173" s="751">
        <v>2199908536</v>
      </c>
    </row>
    <row r="1174" spans="1:8">
      <c r="A1174" s="753" t="s">
        <v>83</v>
      </c>
      <c r="B1174" s="753" t="s">
        <v>1078</v>
      </c>
      <c r="C1174" s="753" t="s">
        <v>188</v>
      </c>
      <c r="D1174" s="753" t="s">
        <v>1828</v>
      </c>
      <c r="E1174" s="753" t="s">
        <v>92</v>
      </c>
      <c r="F1174" s="753" t="s">
        <v>95</v>
      </c>
      <c r="G1174" s="757" t="s">
        <v>1769</v>
      </c>
      <c r="H1174" s="751">
        <v>97881528</v>
      </c>
    </row>
    <row r="1175" spans="1:8">
      <c r="A1175" s="753" t="s">
        <v>83</v>
      </c>
      <c r="B1175" s="753" t="s">
        <v>1078</v>
      </c>
      <c r="C1175" s="753" t="s">
        <v>188</v>
      </c>
      <c r="D1175" s="753" t="s">
        <v>1828</v>
      </c>
      <c r="E1175" s="753" t="s">
        <v>96</v>
      </c>
      <c r="F1175" s="753"/>
      <c r="G1175" s="757" t="s">
        <v>97</v>
      </c>
      <c r="H1175" s="751">
        <v>556352645</v>
      </c>
    </row>
    <row r="1176" spans="1:8">
      <c r="A1176" s="753" t="s">
        <v>83</v>
      </c>
      <c r="B1176" s="753" t="s">
        <v>1078</v>
      </c>
      <c r="C1176" s="753" t="s">
        <v>188</v>
      </c>
      <c r="D1176" s="753" t="s">
        <v>1828</v>
      </c>
      <c r="E1176" s="753" t="s">
        <v>96</v>
      </c>
      <c r="F1176" s="753" t="s">
        <v>151</v>
      </c>
      <c r="G1176" s="757" t="s">
        <v>152</v>
      </c>
      <c r="H1176" s="751">
        <v>87229070</v>
      </c>
    </row>
    <row r="1177" spans="1:8">
      <c r="A1177" s="753" t="s">
        <v>83</v>
      </c>
      <c r="B1177" s="753" t="s">
        <v>1078</v>
      </c>
      <c r="C1177" s="753" t="s">
        <v>188</v>
      </c>
      <c r="D1177" s="753" t="s">
        <v>1828</v>
      </c>
      <c r="E1177" s="753" t="s">
        <v>96</v>
      </c>
      <c r="F1177" s="753" t="s">
        <v>440</v>
      </c>
      <c r="G1177" s="757" t="s">
        <v>441</v>
      </c>
      <c r="H1177" s="751">
        <v>21456000</v>
      </c>
    </row>
    <row r="1178" spans="1:8">
      <c r="A1178" s="753" t="s">
        <v>83</v>
      </c>
      <c r="B1178" s="753" t="s">
        <v>1078</v>
      </c>
      <c r="C1178" s="753" t="s">
        <v>188</v>
      </c>
      <c r="D1178" s="753" t="s">
        <v>1828</v>
      </c>
      <c r="E1178" s="753" t="s">
        <v>96</v>
      </c>
      <c r="F1178" s="753" t="s">
        <v>434</v>
      </c>
      <c r="G1178" s="757" t="s">
        <v>435</v>
      </c>
      <c r="H1178" s="751">
        <v>63864000</v>
      </c>
    </row>
    <row r="1179" spans="1:8">
      <c r="A1179" s="753" t="s">
        <v>83</v>
      </c>
      <c r="B1179" s="753" t="s">
        <v>1078</v>
      </c>
      <c r="C1179" s="753" t="s">
        <v>188</v>
      </c>
      <c r="D1179" s="753" t="s">
        <v>1828</v>
      </c>
      <c r="E1179" s="753" t="s">
        <v>96</v>
      </c>
      <c r="F1179" s="753" t="s">
        <v>864</v>
      </c>
      <c r="G1179" s="757" t="s">
        <v>1770</v>
      </c>
      <c r="H1179" s="751">
        <v>122703200</v>
      </c>
    </row>
    <row r="1180" spans="1:8">
      <c r="A1180" s="753" t="s">
        <v>83</v>
      </c>
      <c r="B1180" s="753" t="s">
        <v>1078</v>
      </c>
      <c r="C1180" s="753" t="s">
        <v>188</v>
      </c>
      <c r="D1180" s="753" t="s">
        <v>1828</v>
      </c>
      <c r="E1180" s="753" t="s">
        <v>96</v>
      </c>
      <c r="F1180" s="753" t="s">
        <v>11</v>
      </c>
      <c r="G1180" s="757" t="s">
        <v>1830</v>
      </c>
      <c r="H1180" s="751">
        <v>1788000</v>
      </c>
    </row>
    <row r="1181" spans="1:8" ht="26.4">
      <c r="A1181" s="753" t="s">
        <v>83</v>
      </c>
      <c r="B1181" s="753" t="s">
        <v>1078</v>
      </c>
      <c r="C1181" s="753" t="s">
        <v>188</v>
      </c>
      <c r="D1181" s="753" t="s">
        <v>1828</v>
      </c>
      <c r="E1181" s="753" t="s">
        <v>96</v>
      </c>
      <c r="F1181" s="753" t="s">
        <v>98</v>
      </c>
      <c r="G1181" s="757" t="s">
        <v>99</v>
      </c>
      <c r="H1181" s="751">
        <v>245818100</v>
      </c>
    </row>
    <row r="1182" spans="1:8" ht="26.4">
      <c r="A1182" s="753" t="s">
        <v>83</v>
      </c>
      <c r="B1182" s="753" t="s">
        <v>1078</v>
      </c>
      <c r="C1182" s="753" t="s">
        <v>188</v>
      </c>
      <c r="D1182" s="753" t="s">
        <v>1828</v>
      </c>
      <c r="E1182" s="753" t="s">
        <v>96</v>
      </c>
      <c r="F1182" s="753" t="s">
        <v>442</v>
      </c>
      <c r="G1182" s="757" t="s">
        <v>1772</v>
      </c>
      <c r="H1182" s="751">
        <v>9918275</v>
      </c>
    </row>
    <row r="1183" spans="1:8" ht="26.4">
      <c r="A1183" s="753" t="s">
        <v>83</v>
      </c>
      <c r="B1183" s="753" t="s">
        <v>1078</v>
      </c>
      <c r="C1183" s="753" t="s">
        <v>188</v>
      </c>
      <c r="D1183" s="753" t="s">
        <v>1828</v>
      </c>
      <c r="E1183" s="753" t="s">
        <v>96</v>
      </c>
      <c r="F1183" s="753" t="s">
        <v>457</v>
      </c>
      <c r="G1183" s="757" t="s">
        <v>1875</v>
      </c>
      <c r="H1183" s="751">
        <v>3576000</v>
      </c>
    </row>
    <row r="1184" spans="1:8">
      <c r="A1184" s="753" t="s">
        <v>83</v>
      </c>
      <c r="B1184" s="753" t="s">
        <v>1078</v>
      </c>
      <c r="C1184" s="753" t="s">
        <v>188</v>
      </c>
      <c r="D1184" s="753" t="s">
        <v>1828</v>
      </c>
      <c r="E1184" s="753" t="s">
        <v>426</v>
      </c>
      <c r="F1184" s="753"/>
      <c r="G1184" s="757" t="s">
        <v>427</v>
      </c>
      <c r="H1184" s="751">
        <v>25777000</v>
      </c>
    </row>
    <row r="1185" spans="1:8">
      <c r="A1185" s="753" t="s">
        <v>83</v>
      </c>
      <c r="B1185" s="753" t="s">
        <v>1078</v>
      </c>
      <c r="C1185" s="753" t="s">
        <v>188</v>
      </c>
      <c r="D1185" s="753" t="s">
        <v>1828</v>
      </c>
      <c r="E1185" s="753" t="s">
        <v>426</v>
      </c>
      <c r="F1185" s="753" t="s">
        <v>428</v>
      </c>
      <c r="G1185" s="757" t="s">
        <v>1774</v>
      </c>
      <c r="H1185" s="751">
        <v>25777000</v>
      </c>
    </row>
    <row r="1186" spans="1:8">
      <c r="A1186" s="753" t="s">
        <v>83</v>
      </c>
      <c r="B1186" s="753" t="s">
        <v>1078</v>
      </c>
      <c r="C1186" s="753" t="s">
        <v>188</v>
      </c>
      <c r="D1186" s="753" t="s">
        <v>1828</v>
      </c>
      <c r="E1186" s="753" t="s">
        <v>100</v>
      </c>
      <c r="F1186" s="753"/>
      <c r="G1186" s="757" t="s">
        <v>101</v>
      </c>
      <c r="H1186" s="751">
        <v>287196000</v>
      </c>
    </row>
    <row r="1187" spans="1:8">
      <c r="A1187" s="753" t="s">
        <v>83</v>
      </c>
      <c r="B1187" s="753" t="s">
        <v>1078</v>
      </c>
      <c r="C1187" s="753" t="s">
        <v>188</v>
      </c>
      <c r="D1187" s="753" t="s">
        <v>1828</v>
      </c>
      <c r="E1187" s="753" t="s">
        <v>100</v>
      </c>
      <c r="F1187" s="753" t="s">
        <v>443</v>
      </c>
      <c r="G1187" s="757" t="s">
        <v>135</v>
      </c>
      <c r="H1187" s="751">
        <v>287196000</v>
      </c>
    </row>
    <row r="1188" spans="1:8">
      <c r="A1188" s="753" t="s">
        <v>83</v>
      </c>
      <c r="B1188" s="753" t="s">
        <v>1078</v>
      </c>
      <c r="C1188" s="753" t="s">
        <v>188</v>
      </c>
      <c r="D1188" s="753" t="s">
        <v>1828</v>
      </c>
      <c r="E1188" s="753" t="s">
        <v>102</v>
      </c>
      <c r="F1188" s="753"/>
      <c r="G1188" s="757" t="s">
        <v>369</v>
      </c>
      <c r="H1188" s="751">
        <v>607896512</v>
      </c>
    </row>
    <row r="1189" spans="1:8">
      <c r="A1189" s="753" t="s">
        <v>83</v>
      </c>
      <c r="B1189" s="753" t="s">
        <v>1078</v>
      </c>
      <c r="C1189" s="753" t="s">
        <v>188</v>
      </c>
      <c r="D1189" s="753" t="s">
        <v>1828</v>
      </c>
      <c r="E1189" s="753" t="s">
        <v>102</v>
      </c>
      <c r="F1189" s="753" t="s">
        <v>103</v>
      </c>
      <c r="G1189" s="757" t="s">
        <v>104</v>
      </c>
      <c r="H1189" s="751">
        <v>457081900</v>
      </c>
    </row>
    <row r="1190" spans="1:8">
      <c r="A1190" s="753" t="s">
        <v>83</v>
      </c>
      <c r="B1190" s="753" t="s">
        <v>1078</v>
      </c>
      <c r="C1190" s="753" t="s">
        <v>188</v>
      </c>
      <c r="D1190" s="753" t="s">
        <v>1828</v>
      </c>
      <c r="E1190" s="753" t="s">
        <v>102</v>
      </c>
      <c r="F1190" s="753" t="s">
        <v>105</v>
      </c>
      <c r="G1190" s="757" t="s">
        <v>106</v>
      </c>
      <c r="H1190" s="751">
        <v>75996225</v>
      </c>
    </row>
    <row r="1191" spans="1:8">
      <c r="A1191" s="753" t="s">
        <v>83</v>
      </c>
      <c r="B1191" s="753" t="s">
        <v>1078</v>
      </c>
      <c r="C1191" s="753" t="s">
        <v>188</v>
      </c>
      <c r="D1191" s="753" t="s">
        <v>1828</v>
      </c>
      <c r="E1191" s="753" t="s">
        <v>102</v>
      </c>
      <c r="F1191" s="753" t="s">
        <v>107</v>
      </c>
      <c r="G1191" s="757" t="s">
        <v>108</v>
      </c>
      <c r="H1191" s="751">
        <v>50663810</v>
      </c>
    </row>
    <row r="1192" spans="1:8">
      <c r="A1192" s="753" t="s">
        <v>83</v>
      </c>
      <c r="B1192" s="753" t="s">
        <v>1078</v>
      </c>
      <c r="C1192" s="753" t="s">
        <v>188</v>
      </c>
      <c r="D1192" s="753" t="s">
        <v>1828</v>
      </c>
      <c r="E1192" s="753" t="s">
        <v>102</v>
      </c>
      <c r="F1192" s="753" t="s">
        <v>0</v>
      </c>
      <c r="G1192" s="757" t="s">
        <v>1</v>
      </c>
      <c r="H1192" s="751">
        <v>24154577</v>
      </c>
    </row>
    <row r="1193" spans="1:8">
      <c r="A1193" s="753" t="s">
        <v>83</v>
      </c>
      <c r="B1193" s="753" t="s">
        <v>1078</v>
      </c>
      <c r="C1193" s="753" t="s">
        <v>188</v>
      </c>
      <c r="D1193" s="753" t="s">
        <v>1828</v>
      </c>
      <c r="E1193" s="753" t="s">
        <v>112</v>
      </c>
      <c r="F1193" s="753"/>
      <c r="G1193" s="757" t="s">
        <v>113</v>
      </c>
      <c r="H1193" s="751">
        <v>70343600</v>
      </c>
    </row>
    <row r="1194" spans="1:8">
      <c r="A1194" s="753" t="s">
        <v>83</v>
      </c>
      <c r="B1194" s="753" t="s">
        <v>1078</v>
      </c>
      <c r="C1194" s="753" t="s">
        <v>188</v>
      </c>
      <c r="D1194" s="753" t="s">
        <v>1828</v>
      </c>
      <c r="E1194" s="753" t="s">
        <v>112</v>
      </c>
      <c r="F1194" s="753" t="s">
        <v>155</v>
      </c>
      <c r="G1194" s="757" t="s">
        <v>1777</v>
      </c>
      <c r="H1194" s="751">
        <v>22728100</v>
      </c>
    </row>
    <row r="1195" spans="1:8">
      <c r="A1195" s="753" t="s">
        <v>83</v>
      </c>
      <c r="B1195" s="753" t="s">
        <v>1078</v>
      </c>
      <c r="C1195" s="753" t="s">
        <v>188</v>
      </c>
      <c r="D1195" s="753" t="s">
        <v>1828</v>
      </c>
      <c r="E1195" s="753" t="s">
        <v>112</v>
      </c>
      <c r="F1195" s="753" t="s">
        <v>114</v>
      </c>
      <c r="G1195" s="757" t="s">
        <v>1778</v>
      </c>
      <c r="H1195" s="751">
        <v>4378500</v>
      </c>
    </row>
    <row r="1196" spans="1:8">
      <c r="A1196" s="753" t="s">
        <v>83</v>
      </c>
      <c r="B1196" s="753" t="s">
        <v>1078</v>
      </c>
      <c r="C1196" s="753" t="s">
        <v>188</v>
      </c>
      <c r="D1196" s="753" t="s">
        <v>1828</v>
      </c>
      <c r="E1196" s="753" t="s">
        <v>112</v>
      </c>
      <c r="F1196" s="753" t="s">
        <v>156</v>
      </c>
      <c r="G1196" s="757" t="s">
        <v>1779</v>
      </c>
      <c r="H1196" s="751">
        <v>37483000</v>
      </c>
    </row>
    <row r="1197" spans="1:8">
      <c r="A1197" s="753" t="s">
        <v>83</v>
      </c>
      <c r="B1197" s="753" t="s">
        <v>1078</v>
      </c>
      <c r="C1197" s="753" t="s">
        <v>188</v>
      </c>
      <c r="D1197" s="753" t="s">
        <v>1828</v>
      </c>
      <c r="E1197" s="753" t="s">
        <v>112</v>
      </c>
      <c r="F1197" s="753" t="s">
        <v>146</v>
      </c>
      <c r="G1197" s="757" t="s">
        <v>1780</v>
      </c>
      <c r="H1197" s="751">
        <v>3594000</v>
      </c>
    </row>
    <row r="1198" spans="1:8">
      <c r="A1198" s="753" t="s">
        <v>83</v>
      </c>
      <c r="B1198" s="753" t="s">
        <v>1078</v>
      </c>
      <c r="C1198" s="753" t="s">
        <v>188</v>
      </c>
      <c r="D1198" s="753" t="s">
        <v>1828</v>
      </c>
      <c r="E1198" s="753" t="s">
        <v>112</v>
      </c>
      <c r="F1198" s="753" t="s">
        <v>157</v>
      </c>
      <c r="G1198" s="757" t="s">
        <v>135</v>
      </c>
      <c r="H1198" s="751">
        <v>2160000</v>
      </c>
    </row>
    <row r="1199" spans="1:8">
      <c r="A1199" s="753" t="s">
        <v>83</v>
      </c>
      <c r="B1199" s="753" t="s">
        <v>1078</v>
      </c>
      <c r="C1199" s="753" t="s">
        <v>188</v>
      </c>
      <c r="D1199" s="753" t="s">
        <v>1828</v>
      </c>
      <c r="E1199" s="753" t="s">
        <v>115</v>
      </c>
      <c r="F1199" s="753"/>
      <c r="G1199" s="757" t="s">
        <v>1781</v>
      </c>
      <c r="H1199" s="751">
        <v>46814879</v>
      </c>
    </row>
    <row r="1200" spans="1:8">
      <c r="A1200" s="753" t="s">
        <v>83</v>
      </c>
      <c r="B1200" s="753" t="s">
        <v>1078</v>
      </c>
      <c r="C1200" s="753" t="s">
        <v>188</v>
      </c>
      <c r="D1200" s="753" t="s">
        <v>1828</v>
      </c>
      <c r="E1200" s="753" t="s">
        <v>115</v>
      </c>
      <c r="F1200" s="753" t="s">
        <v>116</v>
      </c>
      <c r="G1200" s="757" t="s">
        <v>117</v>
      </c>
      <c r="H1200" s="751">
        <v>29830879</v>
      </c>
    </row>
    <row r="1201" spans="1:8">
      <c r="A1201" s="753" t="s">
        <v>83</v>
      </c>
      <c r="B1201" s="753" t="s">
        <v>1078</v>
      </c>
      <c r="C1201" s="753" t="s">
        <v>188</v>
      </c>
      <c r="D1201" s="753" t="s">
        <v>1828</v>
      </c>
      <c r="E1201" s="753" t="s">
        <v>115</v>
      </c>
      <c r="F1201" s="753" t="s">
        <v>147</v>
      </c>
      <c r="G1201" s="757" t="s">
        <v>148</v>
      </c>
      <c r="H1201" s="751">
        <v>80000</v>
      </c>
    </row>
    <row r="1202" spans="1:8">
      <c r="A1202" s="753" t="s">
        <v>83</v>
      </c>
      <c r="B1202" s="753" t="s">
        <v>1078</v>
      </c>
      <c r="C1202" s="753" t="s">
        <v>188</v>
      </c>
      <c r="D1202" s="753" t="s">
        <v>1828</v>
      </c>
      <c r="E1202" s="753" t="s">
        <v>115</v>
      </c>
      <c r="F1202" s="753" t="s">
        <v>4</v>
      </c>
      <c r="G1202" s="757" t="s">
        <v>1782</v>
      </c>
      <c r="H1202" s="751">
        <v>15320000</v>
      </c>
    </row>
    <row r="1203" spans="1:8">
      <c r="A1203" s="753" t="s">
        <v>83</v>
      </c>
      <c r="B1203" s="753" t="s">
        <v>1078</v>
      </c>
      <c r="C1203" s="753" t="s">
        <v>188</v>
      </c>
      <c r="D1203" s="753" t="s">
        <v>1828</v>
      </c>
      <c r="E1203" s="753" t="s">
        <v>115</v>
      </c>
      <c r="F1203" s="753" t="s">
        <v>118</v>
      </c>
      <c r="G1203" s="757" t="s">
        <v>119</v>
      </c>
      <c r="H1203" s="751">
        <v>1584000</v>
      </c>
    </row>
    <row r="1204" spans="1:8">
      <c r="A1204" s="753" t="s">
        <v>83</v>
      </c>
      <c r="B1204" s="753" t="s">
        <v>1078</v>
      </c>
      <c r="C1204" s="753" t="s">
        <v>188</v>
      </c>
      <c r="D1204" s="753" t="s">
        <v>1828</v>
      </c>
      <c r="E1204" s="753" t="s">
        <v>120</v>
      </c>
      <c r="F1204" s="753"/>
      <c r="G1204" s="757" t="s">
        <v>121</v>
      </c>
      <c r="H1204" s="751">
        <v>34742900</v>
      </c>
    </row>
    <row r="1205" spans="1:8" ht="39.6">
      <c r="A1205" s="753" t="s">
        <v>83</v>
      </c>
      <c r="B1205" s="753" t="s">
        <v>1078</v>
      </c>
      <c r="C1205" s="753" t="s">
        <v>188</v>
      </c>
      <c r="D1205" s="753" t="s">
        <v>1828</v>
      </c>
      <c r="E1205" s="753" t="s">
        <v>120</v>
      </c>
      <c r="F1205" s="753" t="s">
        <v>122</v>
      </c>
      <c r="G1205" s="757" t="s">
        <v>1783</v>
      </c>
      <c r="H1205" s="751">
        <v>5850300</v>
      </c>
    </row>
    <row r="1206" spans="1:8">
      <c r="A1206" s="753" t="s">
        <v>83</v>
      </c>
      <c r="B1206" s="753" t="s">
        <v>1078</v>
      </c>
      <c r="C1206" s="753" t="s">
        <v>188</v>
      </c>
      <c r="D1206" s="753" t="s">
        <v>1828</v>
      </c>
      <c r="E1206" s="753" t="s">
        <v>120</v>
      </c>
      <c r="F1206" s="753" t="s">
        <v>123</v>
      </c>
      <c r="G1206" s="757" t="s">
        <v>124</v>
      </c>
      <c r="H1206" s="751">
        <v>6043000</v>
      </c>
    </row>
    <row r="1207" spans="1:8" ht="39.6">
      <c r="A1207" s="753" t="s">
        <v>83</v>
      </c>
      <c r="B1207" s="753" t="s">
        <v>1078</v>
      </c>
      <c r="C1207" s="753" t="s">
        <v>188</v>
      </c>
      <c r="D1207" s="753" t="s">
        <v>1828</v>
      </c>
      <c r="E1207" s="753" t="s">
        <v>120</v>
      </c>
      <c r="F1207" s="753" t="s">
        <v>994</v>
      </c>
      <c r="G1207" s="757" t="s">
        <v>1824</v>
      </c>
      <c r="H1207" s="751">
        <v>12308000</v>
      </c>
    </row>
    <row r="1208" spans="1:8" ht="26.4">
      <c r="A1208" s="753" t="s">
        <v>83</v>
      </c>
      <c r="B1208" s="753" t="s">
        <v>1078</v>
      </c>
      <c r="C1208" s="753" t="s">
        <v>188</v>
      </c>
      <c r="D1208" s="753" t="s">
        <v>1828</v>
      </c>
      <c r="E1208" s="753" t="s">
        <v>120</v>
      </c>
      <c r="F1208" s="753" t="s">
        <v>1001</v>
      </c>
      <c r="G1208" s="757" t="s">
        <v>1784</v>
      </c>
      <c r="H1208" s="751">
        <v>793600</v>
      </c>
    </row>
    <row r="1209" spans="1:8">
      <c r="A1209" s="753" t="s">
        <v>83</v>
      </c>
      <c r="B1209" s="753" t="s">
        <v>1078</v>
      </c>
      <c r="C1209" s="753" t="s">
        <v>188</v>
      </c>
      <c r="D1209" s="753" t="s">
        <v>1828</v>
      </c>
      <c r="E1209" s="753" t="s">
        <v>120</v>
      </c>
      <c r="F1209" s="753" t="s">
        <v>158</v>
      </c>
      <c r="G1209" s="757" t="s">
        <v>1785</v>
      </c>
      <c r="H1209" s="751">
        <v>9300000</v>
      </c>
    </row>
    <row r="1210" spans="1:8">
      <c r="A1210" s="753" t="s">
        <v>83</v>
      </c>
      <c r="B1210" s="753" t="s">
        <v>1078</v>
      </c>
      <c r="C1210" s="753" t="s">
        <v>188</v>
      </c>
      <c r="D1210" s="753" t="s">
        <v>1828</v>
      </c>
      <c r="E1210" s="753" t="s">
        <v>120</v>
      </c>
      <c r="F1210" s="753" t="s">
        <v>159</v>
      </c>
      <c r="G1210" s="757" t="s">
        <v>143</v>
      </c>
      <c r="H1210" s="751">
        <v>448000</v>
      </c>
    </row>
    <row r="1211" spans="1:8">
      <c r="A1211" s="753" t="s">
        <v>83</v>
      </c>
      <c r="B1211" s="753" t="s">
        <v>1078</v>
      </c>
      <c r="C1211" s="753" t="s">
        <v>188</v>
      </c>
      <c r="D1211" s="753" t="s">
        <v>1828</v>
      </c>
      <c r="E1211" s="753" t="s">
        <v>160</v>
      </c>
      <c r="F1211" s="753"/>
      <c r="G1211" s="757" t="s">
        <v>161</v>
      </c>
      <c r="H1211" s="751">
        <v>60800000</v>
      </c>
    </row>
    <row r="1212" spans="1:8">
      <c r="A1212" s="753" t="s">
        <v>83</v>
      </c>
      <c r="B1212" s="753" t="s">
        <v>1078</v>
      </c>
      <c r="C1212" s="753" t="s">
        <v>188</v>
      </c>
      <c r="D1212" s="753" t="s">
        <v>1828</v>
      </c>
      <c r="E1212" s="753" t="s">
        <v>160</v>
      </c>
      <c r="F1212" s="753" t="s">
        <v>544</v>
      </c>
      <c r="G1212" s="757" t="s">
        <v>545</v>
      </c>
      <c r="H1212" s="751">
        <v>1200000</v>
      </c>
    </row>
    <row r="1213" spans="1:8">
      <c r="A1213" s="753" t="s">
        <v>83</v>
      </c>
      <c r="B1213" s="753" t="s">
        <v>1078</v>
      </c>
      <c r="C1213" s="753" t="s">
        <v>188</v>
      </c>
      <c r="D1213" s="753" t="s">
        <v>1828</v>
      </c>
      <c r="E1213" s="753" t="s">
        <v>160</v>
      </c>
      <c r="F1213" s="753" t="s">
        <v>975</v>
      </c>
      <c r="G1213" s="757" t="s">
        <v>974</v>
      </c>
      <c r="H1213" s="751">
        <v>1370000</v>
      </c>
    </row>
    <row r="1214" spans="1:8">
      <c r="A1214" s="753" t="s">
        <v>83</v>
      </c>
      <c r="B1214" s="753" t="s">
        <v>1078</v>
      </c>
      <c r="C1214" s="753" t="s">
        <v>188</v>
      </c>
      <c r="D1214" s="753" t="s">
        <v>1828</v>
      </c>
      <c r="E1214" s="753" t="s">
        <v>160</v>
      </c>
      <c r="F1214" s="753" t="s">
        <v>547</v>
      </c>
      <c r="G1214" s="757" t="s">
        <v>548</v>
      </c>
      <c r="H1214" s="751">
        <v>200000</v>
      </c>
    </row>
    <row r="1215" spans="1:8">
      <c r="A1215" s="753" t="s">
        <v>83</v>
      </c>
      <c r="B1215" s="753" t="s">
        <v>1078</v>
      </c>
      <c r="C1215" s="753" t="s">
        <v>188</v>
      </c>
      <c r="D1215" s="753" t="s">
        <v>1828</v>
      </c>
      <c r="E1215" s="753" t="s">
        <v>160</v>
      </c>
      <c r="F1215" s="753" t="s">
        <v>551</v>
      </c>
      <c r="G1215" s="757" t="s">
        <v>133</v>
      </c>
      <c r="H1215" s="751">
        <v>58030000</v>
      </c>
    </row>
    <row r="1216" spans="1:8">
      <c r="A1216" s="753" t="s">
        <v>83</v>
      </c>
      <c r="B1216" s="753" t="s">
        <v>1078</v>
      </c>
      <c r="C1216" s="753" t="s">
        <v>188</v>
      </c>
      <c r="D1216" s="753" t="s">
        <v>1828</v>
      </c>
      <c r="E1216" s="753" t="s">
        <v>125</v>
      </c>
      <c r="F1216" s="753"/>
      <c r="G1216" s="757" t="s">
        <v>126</v>
      </c>
      <c r="H1216" s="751">
        <v>171609000</v>
      </c>
    </row>
    <row r="1217" spans="1:8">
      <c r="A1217" s="753" t="s">
        <v>83</v>
      </c>
      <c r="B1217" s="753" t="s">
        <v>1078</v>
      </c>
      <c r="C1217" s="753" t="s">
        <v>188</v>
      </c>
      <c r="D1217" s="753" t="s">
        <v>1828</v>
      </c>
      <c r="E1217" s="753" t="s">
        <v>125</v>
      </c>
      <c r="F1217" s="753" t="s">
        <v>430</v>
      </c>
      <c r="G1217" s="757" t="s">
        <v>431</v>
      </c>
      <c r="H1217" s="751">
        <v>8624000</v>
      </c>
    </row>
    <row r="1218" spans="1:8">
      <c r="A1218" s="753" t="s">
        <v>83</v>
      </c>
      <c r="B1218" s="753" t="s">
        <v>1078</v>
      </c>
      <c r="C1218" s="753" t="s">
        <v>188</v>
      </c>
      <c r="D1218" s="753" t="s">
        <v>1828</v>
      </c>
      <c r="E1218" s="753" t="s">
        <v>125</v>
      </c>
      <c r="F1218" s="753" t="s">
        <v>552</v>
      </c>
      <c r="G1218" s="757" t="s">
        <v>553</v>
      </c>
      <c r="H1218" s="751">
        <v>14920000</v>
      </c>
    </row>
    <row r="1219" spans="1:8">
      <c r="A1219" s="753" t="s">
        <v>83</v>
      </c>
      <c r="B1219" s="753" t="s">
        <v>1078</v>
      </c>
      <c r="C1219" s="753" t="s">
        <v>188</v>
      </c>
      <c r="D1219" s="753" t="s">
        <v>1828</v>
      </c>
      <c r="E1219" s="753" t="s">
        <v>125</v>
      </c>
      <c r="F1219" s="753" t="s">
        <v>127</v>
      </c>
      <c r="G1219" s="757" t="s">
        <v>128</v>
      </c>
      <c r="H1219" s="751">
        <v>1800000</v>
      </c>
    </row>
    <row r="1220" spans="1:8">
      <c r="A1220" s="753" t="s">
        <v>83</v>
      </c>
      <c r="B1220" s="753" t="s">
        <v>1078</v>
      </c>
      <c r="C1220" s="753" t="s">
        <v>188</v>
      </c>
      <c r="D1220" s="753" t="s">
        <v>1828</v>
      </c>
      <c r="E1220" s="753" t="s">
        <v>125</v>
      </c>
      <c r="F1220" s="753" t="s">
        <v>129</v>
      </c>
      <c r="G1220" s="757" t="s">
        <v>1787</v>
      </c>
      <c r="H1220" s="751">
        <v>146265000</v>
      </c>
    </row>
    <row r="1221" spans="1:8">
      <c r="A1221" s="753" t="s">
        <v>83</v>
      </c>
      <c r="B1221" s="753" t="s">
        <v>1078</v>
      </c>
      <c r="C1221" s="753" t="s">
        <v>188</v>
      </c>
      <c r="D1221" s="753" t="s">
        <v>1828</v>
      </c>
      <c r="E1221" s="753" t="s">
        <v>554</v>
      </c>
      <c r="F1221" s="753"/>
      <c r="G1221" s="757" t="s">
        <v>555</v>
      </c>
      <c r="H1221" s="751">
        <v>34050000</v>
      </c>
    </row>
    <row r="1222" spans="1:8">
      <c r="A1222" s="753" t="s">
        <v>83</v>
      </c>
      <c r="B1222" s="753" t="s">
        <v>1078</v>
      </c>
      <c r="C1222" s="753" t="s">
        <v>188</v>
      </c>
      <c r="D1222" s="753" t="s">
        <v>1828</v>
      </c>
      <c r="E1222" s="753" t="s">
        <v>554</v>
      </c>
      <c r="F1222" s="753" t="s">
        <v>243</v>
      </c>
      <c r="G1222" s="757" t="s">
        <v>244</v>
      </c>
      <c r="H1222" s="751">
        <v>27600000</v>
      </c>
    </row>
    <row r="1223" spans="1:8">
      <c r="A1223" s="753" t="s">
        <v>83</v>
      </c>
      <c r="B1223" s="753" t="s">
        <v>1078</v>
      </c>
      <c r="C1223" s="753" t="s">
        <v>188</v>
      </c>
      <c r="D1223" s="753" t="s">
        <v>1828</v>
      </c>
      <c r="E1223" s="753" t="s">
        <v>554</v>
      </c>
      <c r="F1223" s="753" t="s">
        <v>206</v>
      </c>
      <c r="G1223" s="757" t="s">
        <v>207</v>
      </c>
      <c r="H1223" s="751">
        <v>6450000</v>
      </c>
    </row>
    <row r="1224" spans="1:8" ht="39.6">
      <c r="A1224" s="753" t="s">
        <v>83</v>
      </c>
      <c r="B1224" s="753" t="s">
        <v>1078</v>
      </c>
      <c r="C1224" s="753" t="s">
        <v>188</v>
      </c>
      <c r="D1224" s="753" t="s">
        <v>1828</v>
      </c>
      <c r="E1224" s="753" t="s">
        <v>560</v>
      </c>
      <c r="F1224" s="753"/>
      <c r="G1224" s="757" t="s">
        <v>1790</v>
      </c>
      <c r="H1224" s="751">
        <v>3592351000</v>
      </c>
    </row>
    <row r="1225" spans="1:8">
      <c r="A1225" s="753" t="s">
        <v>83</v>
      </c>
      <c r="B1225" s="753" t="s">
        <v>1078</v>
      </c>
      <c r="C1225" s="753" t="s">
        <v>188</v>
      </c>
      <c r="D1225" s="753" t="s">
        <v>1828</v>
      </c>
      <c r="E1225" s="753" t="s">
        <v>560</v>
      </c>
      <c r="F1225" s="753" t="s">
        <v>856</v>
      </c>
      <c r="G1225" s="757" t="s">
        <v>1832</v>
      </c>
      <c r="H1225" s="751">
        <v>2500000</v>
      </c>
    </row>
    <row r="1226" spans="1:8">
      <c r="A1226" s="753" t="s">
        <v>83</v>
      </c>
      <c r="B1226" s="753" t="s">
        <v>1078</v>
      </c>
      <c r="C1226" s="753" t="s">
        <v>188</v>
      </c>
      <c r="D1226" s="753" t="s">
        <v>1828</v>
      </c>
      <c r="E1226" s="753" t="s">
        <v>560</v>
      </c>
      <c r="F1226" s="753" t="s">
        <v>5</v>
      </c>
      <c r="G1226" s="757" t="s">
        <v>6</v>
      </c>
      <c r="H1226" s="751">
        <v>3541911000</v>
      </c>
    </row>
    <row r="1227" spans="1:8">
      <c r="A1227" s="753" t="s">
        <v>83</v>
      </c>
      <c r="B1227" s="753" t="s">
        <v>1078</v>
      </c>
      <c r="C1227" s="753" t="s">
        <v>188</v>
      </c>
      <c r="D1227" s="753" t="s">
        <v>1828</v>
      </c>
      <c r="E1227" s="753" t="s">
        <v>560</v>
      </c>
      <c r="F1227" s="753" t="s">
        <v>418</v>
      </c>
      <c r="G1227" s="757" t="s">
        <v>1793</v>
      </c>
      <c r="H1227" s="751">
        <v>36000000</v>
      </c>
    </row>
    <row r="1228" spans="1:8">
      <c r="A1228" s="753" t="s">
        <v>83</v>
      </c>
      <c r="B1228" s="753" t="s">
        <v>1078</v>
      </c>
      <c r="C1228" s="753" t="s">
        <v>188</v>
      </c>
      <c r="D1228" s="753" t="s">
        <v>1828</v>
      </c>
      <c r="E1228" s="753" t="s">
        <v>560</v>
      </c>
      <c r="F1228" s="753" t="s">
        <v>562</v>
      </c>
      <c r="G1228" s="757" t="s">
        <v>1794</v>
      </c>
      <c r="H1228" s="751">
        <v>7500000</v>
      </c>
    </row>
    <row r="1229" spans="1:8">
      <c r="A1229" s="753" t="s">
        <v>83</v>
      </c>
      <c r="B1229" s="753" t="s">
        <v>1078</v>
      </c>
      <c r="C1229" s="753" t="s">
        <v>188</v>
      </c>
      <c r="D1229" s="753" t="s">
        <v>1828</v>
      </c>
      <c r="E1229" s="753" t="s">
        <v>560</v>
      </c>
      <c r="F1229" s="753" t="s">
        <v>7</v>
      </c>
      <c r="G1229" s="757" t="s">
        <v>1795</v>
      </c>
      <c r="H1229" s="751">
        <v>190000</v>
      </c>
    </row>
    <row r="1230" spans="1:8" ht="26.4">
      <c r="A1230" s="753" t="s">
        <v>83</v>
      </c>
      <c r="B1230" s="753" t="s">
        <v>1078</v>
      </c>
      <c r="C1230" s="753" t="s">
        <v>188</v>
      </c>
      <c r="D1230" s="753" t="s">
        <v>1828</v>
      </c>
      <c r="E1230" s="753" t="s">
        <v>560</v>
      </c>
      <c r="F1230" s="753" t="s">
        <v>563</v>
      </c>
      <c r="G1230" s="757" t="s">
        <v>13</v>
      </c>
      <c r="H1230" s="751">
        <v>4250000</v>
      </c>
    </row>
    <row r="1231" spans="1:8" ht="26.4">
      <c r="A1231" s="753" t="s">
        <v>83</v>
      </c>
      <c r="B1231" s="753" t="s">
        <v>1078</v>
      </c>
      <c r="C1231" s="753" t="s">
        <v>188</v>
      </c>
      <c r="D1231" s="753" t="s">
        <v>1828</v>
      </c>
      <c r="E1231" s="753" t="s">
        <v>1796</v>
      </c>
      <c r="F1231" s="753"/>
      <c r="G1231" s="757" t="s">
        <v>1797</v>
      </c>
      <c r="H1231" s="751">
        <v>47890000</v>
      </c>
    </row>
    <row r="1232" spans="1:8">
      <c r="A1232" s="753" t="s">
        <v>83</v>
      </c>
      <c r="B1232" s="753" t="s">
        <v>1078</v>
      </c>
      <c r="C1232" s="753" t="s">
        <v>188</v>
      </c>
      <c r="D1232" s="753" t="s">
        <v>1828</v>
      </c>
      <c r="E1232" s="753" t="s">
        <v>1796</v>
      </c>
      <c r="F1232" s="753" t="s">
        <v>1825</v>
      </c>
      <c r="G1232" s="757" t="s">
        <v>1794</v>
      </c>
      <c r="H1232" s="751">
        <v>4300000</v>
      </c>
    </row>
    <row r="1233" spans="1:8">
      <c r="A1233" s="753" t="s">
        <v>83</v>
      </c>
      <c r="B1233" s="753" t="s">
        <v>1078</v>
      </c>
      <c r="C1233" s="753" t="s">
        <v>188</v>
      </c>
      <c r="D1233" s="753" t="s">
        <v>1828</v>
      </c>
      <c r="E1233" s="753" t="s">
        <v>1796</v>
      </c>
      <c r="F1233" s="753" t="s">
        <v>1798</v>
      </c>
      <c r="G1233" s="757" t="s">
        <v>1793</v>
      </c>
      <c r="H1233" s="751">
        <v>13500000</v>
      </c>
    </row>
    <row r="1234" spans="1:8">
      <c r="A1234" s="753" t="s">
        <v>83</v>
      </c>
      <c r="B1234" s="753" t="s">
        <v>1078</v>
      </c>
      <c r="C1234" s="753" t="s">
        <v>188</v>
      </c>
      <c r="D1234" s="753" t="s">
        <v>1828</v>
      </c>
      <c r="E1234" s="753" t="s">
        <v>1796</v>
      </c>
      <c r="F1234" s="753" t="s">
        <v>1833</v>
      </c>
      <c r="G1234" s="757" t="s">
        <v>1834</v>
      </c>
      <c r="H1234" s="751">
        <v>30090000</v>
      </c>
    </row>
    <row r="1235" spans="1:8" ht="26.4">
      <c r="A1235" s="753" t="s">
        <v>83</v>
      </c>
      <c r="B1235" s="753" t="s">
        <v>1078</v>
      </c>
      <c r="C1235" s="753" t="s">
        <v>188</v>
      </c>
      <c r="D1235" s="753" t="s">
        <v>1828</v>
      </c>
      <c r="E1235" s="753" t="s">
        <v>130</v>
      </c>
      <c r="F1235" s="753"/>
      <c r="G1235" s="757" t="s">
        <v>131</v>
      </c>
      <c r="H1235" s="751">
        <v>866982000</v>
      </c>
    </row>
    <row r="1236" spans="1:8">
      <c r="A1236" s="753" t="s">
        <v>83</v>
      </c>
      <c r="B1236" s="753" t="s">
        <v>1078</v>
      </c>
      <c r="C1236" s="753" t="s">
        <v>188</v>
      </c>
      <c r="D1236" s="753" t="s">
        <v>1828</v>
      </c>
      <c r="E1236" s="753" t="s">
        <v>130</v>
      </c>
      <c r="F1236" s="753" t="s">
        <v>8</v>
      </c>
      <c r="G1236" s="757" t="s">
        <v>1835</v>
      </c>
      <c r="H1236" s="751">
        <v>13000000</v>
      </c>
    </row>
    <row r="1237" spans="1:8">
      <c r="A1237" s="753" t="s">
        <v>83</v>
      </c>
      <c r="B1237" s="753" t="s">
        <v>1078</v>
      </c>
      <c r="C1237" s="753" t="s">
        <v>188</v>
      </c>
      <c r="D1237" s="753" t="s">
        <v>1828</v>
      </c>
      <c r="E1237" s="753" t="s">
        <v>130</v>
      </c>
      <c r="F1237" s="753" t="s">
        <v>14</v>
      </c>
      <c r="G1237" s="757" t="s">
        <v>1800</v>
      </c>
      <c r="H1237" s="751">
        <v>853982000</v>
      </c>
    </row>
    <row r="1238" spans="1:8">
      <c r="A1238" s="753" t="s">
        <v>83</v>
      </c>
      <c r="B1238" s="753" t="s">
        <v>1078</v>
      </c>
      <c r="C1238" s="753" t="s">
        <v>188</v>
      </c>
      <c r="D1238" s="753" t="s">
        <v>1828</v>
      </c>
      <c r="E1238" s="753" t="s">
        <v>1801</v>
      </c>
      <c r="F1238" s="753"/>
      <c r="G1238" s="757" t="s">
        <v>1802</v>
      </c>
      <c r="H1238" s="751">
        <v>3020000</v>
      </c>
    </row>
    <row r="1239" spans="1:8">
      <c r="A1239" s="753" t="s">
        <v>83</v>
      </c>
      <c r="B1239" s="753" t="s">
        <v>1078</v>
      </c>
      <c r="C1239" s="753" t="s">
        <v>188</v>
      </c>
      <c r="D1239" s="753" t="s">
        <v>1828</v>
      </c>
      <c r="E1239" s="753" t="s">
        <v>1801</v>
      </c>
      <c r="F1239" s="753" t="s">
        <v>1803</v>
      </c>
      <c r="G1239" s="757" t="s">
        <v>1804</v>
      </c>
      <c r="H1239" s="751">
        <v>3020000</v>
      </c>
    </row>
    <row r="1240" spans="1:8">
      <c r="A1240" s="753" t="s">
        <v>83</v>
      </c>
      <c r="B1240" s="753" t="s">
        <v>1078</v>
      </c>
      <c r="C1240" s="753" t="s">
        <v>188</v>
      </c>
      <c r="D1240" s="753" t="s">
        <v>1828</v>
      </c>
      <c r="E1240" s="753" t="s">
        <v>134</v>
      </c>
      <c r="F1240" s="753"/>
      <c r="G1240" s="757" t="s">
        <v>135</v>
      </c>
      <c r="H1240" s="751">
        <v>105527400</v>
      </c>
    </row>
    <row r="1241" spans="1:8">
      <c r="A1241" s="753" t="s">
        <v>83</v>
      </c>
      <c r="B1241" s="753" t="s">
        <v>1078</v>
      </c>
      <c r="C1241" s="753" t="s">
        <v>188</v>
      </c>
      <c r="D1241" s="753" t="s">
        <v>1828</v>
      </c>
      <c r="E1241" s="753" t="s">
        <v>134</v>
      </c>
      <c r="F1241" s="753" t="s">
        <v>9</v>
      </c>
      <c r="G1241" s="757" t="s">
        <v>1805</v>
      </c>
      <c r="H1241" s="751">
        <v>3847400</v>
      </c>
    </row>
    <row r="1242" spans="1:8">
      <c r="A1242" s="753" t="s">
        <v>83</v>
      </c>
      <c r="B1242" s="753" t="s">
        <v>1078</v>
      </c>
      <c r="C1242" s="753" t="s">
        <v>188</v>
      </c>
      <c r="D1242" s="753" t="s">
        <v>1828</v>
      </c>
      <c r="E1242" s="753" t="s">
        <v>134</v>
      </c>
      <c r="F1242" s="753" t="s">
        <v>137</v>
      </c>
      <c r="G1242" s="757" t="s">
        <v>138</v>
      </c>
      <c r="H1242" s="751">
        <v>77833000</v>
      </c>
    </row>
    <row r="1243" spans="1:8">
      <c r="A1243" s="753" t="s">
        <v>83</v>
      </c>
      <c r="B1243" s="753" t="s">
        <v>1078</v>
      </c>
      <c r="C1243" s="753" t="s">
        <v>188</v>
      </c>
      <c r="D1243" s="753" t="s">
        <v>1828</v>
      </c>
      <c r="E1243" s="753" t="s">
        <v>134</v>
      </c>
      <c r="F1243" s="753" t="s">
        <v>139</v>
      </c>
      <c r="G1243" s="757" t="s">
        <v>140</v>
      </c>
      <c r="H1243" s="751">
        <v>23847000</v>
      </c>
    </row>
    <row r="1244" spans="1:8" ht="39.6">
      <c r="A1244" s="753" t="s">
        <v>83</v>
      </c>
      <c r="B1244" s="753" t="s">
        <v>1078</v>
      </c>
      <c r="C1244" s="753" t="s">
        <v>188</v>
      </c>
      <c r="D1244" s="753" t="s">
        <v>1828</v>
      </c>
      <c r="E1244" s="753" t="s">
        <v>419</v>
      </c>
      <c r="F1244" s="753"/>
      <c r="G1244" s="757" t="s">
        <v>1807</v>
      </c>
      <c r="H1244" s="751">
        <v>6258000</v>
      </c>
    </row>
    <row r="1245" spans="1:8" ht="52.8">
      <c r="A1245" s="753" t="s">
        <v>83</v>
      </c>
      <c r="B1245" s="753" t="s">
        <v>1078</v>
      </c>
      <c r="C1245" s="753" t="s">
        <v>188</v>
      </c>
      <c r="D1245" s="753" t="s">
        <v>1828</v>
      </c>
      <c r="E1245" s="753" t="s">
        <v>419</v>
      </c>
      <c r="F1245" s="753" t="s">
        <v>420</v>
      </c>
      <c r="G1245" s="757" t="s">
        <v>2714</v>
      </c>
      <c r="H1245" s="751">
        <v>6258000</v>
      </c>
    </row>
    <row r="1246" spans="1:8">
      <c r="A1246" s="753" t="s">
        <v>83</v>
      </c>
      <c r="B1246" s="753" t="s">
        <v>1078</v>
      </c>
      <c r="C1246" s="753" t="s">
        <v>188</v>
      </c>
      <c r="D1246" s="753" t="s">
        <v>1828</v>
      </c>
      <c r="E1246" s="753" t="s">
        <v>404</v>
      </c>
      <c r="F1246" s="753"/>
      <c r="G1246" s="757" t="s">
        <v>1808</v>
      </c>
      <c r="H1246" s="751">
        <v>28470000</v>
      </c>
    </row>
    <row r="1247" spans="1:8">
      <c r="A1247" s="753" t="s">
        <v>83</v>
      </c>
      <c r="B1247" s="753" t="s">
        <v>1078</v>
      </c>
      <c r="C1247" s="753" t="s">
        <v>188</v>
      </c>
      <c r="D1247" s="753" t="s">
        <v>1828</v>
      </c>
      <c r="E1247" s="753" t="s">
        <v>404</v>
      </c>
      <c r="F1247" s="753" t="s">
        <v>1809</v>
      </c>
      <c r="G1247" s="757" t="s">
        <v>26</v>
      </c>
      <c r="H1247" s="751">
        <v>28470000</v>
      </c>
    </row>
    <row r="1248" spans="1:8" ht="26.4">
      <c r="A1248" s="753" t="s">
        <v>83</v>
      </c>
      <c r="B1248" s="753" t="s">
        <v>1078</v>
      </c>
      <c r="C1248" s="753" t="s">
        <v>223</v>
      </c>
      <c r="D1248" s="753"/>
      <c r="E1248" s="753"/>
      <c r="F1248" s="753"/>
      <c r="G1248" s="757" t="s">
        <v>1765</v>
      </c>
      <c r="H1248" s="751">
        <v>9894000000</v>
      </c>
    </row>
    <row r="1249" spans="1:8">
      <c r="A1249" s="753" t="s">
        <v>83</v>
      </c>
      <c r="B1249" s="753" t="s">
        <v>1078</v>
      </c>
      <c r="C1249" s="753" t="s">
        <v>223</v>
      </c>
      <c r="D1249" s="753" t="s">
        <v>1766</v>
      </c>
      <c r="E1249" s="753"/>
      <c r="F1249" s="753"/>
      <c r="G1249" s="757" t="s">
        <v>1767</v>
      </c>
      <c r="H1249" s="751">
        <v>9744000000</v>
      </c>
    </row>
    <row r="1250" spans="1:8">
      <c r="A1250" s="753" t="s">
        <v>83</v>
      </c>
      <c r="B1250" s="753" t="s">
        <v>1078</v>
      </c>
      <c r="C1250" s="753" t="s">
        <v>223</v>
      </c>
      <c r="D1250" s="753" t="s">
        <v>1766</v>
      </c>
      <c r="E1250" s="753" t="s">
        <v>92</v>
      </c>
      <c r="F1250" s="753"/>
      <c r="G1250" s="757" t="s">
        <v>93</v>
      </c>
      <c r="H1250" s="751">
        <v>2162652777</v>
      </c>
    </row>
    <row r="1251" spans="1:8">
      <c r="A1251" s="753" t="s">
        <v>83</v>
      </c>
      <c r="B1251" s="753" t="s">
        <v>1078</v>
      </c>
      <c r="C1251" s="753" t="s">
        <v>223</v>
      </c>
      <c r="D1251" s="753" t="s">
        <v>1766</v>
      </c>
      <c r="E1251" s="753" t="s">
        <v>92</v>
      </c>
      <c r="F1251" s="753" t="s">
        <v>94</v>
      </c>
      <c r="G1251" s="757" t="s">
        <v>1768</v>
      </c>
      <c r="H1251" s="751">
        <v>2162652777</v>
      </c>
    </row>
    <row r="1252" spans="1:8">
      <c r="A1252" s="753" t="s">
        <v>83</v>
      </c>
      <c r="B1252" s="753" t="s">
        <v>1078</v>
      </c>
      <c r="C1252" s="753" t="s">
        <v>223</v>
      </c>
      <c r="D1252" s="753" t="s">
        <v>1766</v>
      </c>
      <c r="E1252" s="753" t="s">
        <v>96</v>
      </c>
      <c r="F1252" s="753"/>
      <c r="G1252" s="757" t="s">
        <v>97</v>
      </c>
      <c r="H1252" s="751">
        <v>880390521</v>
      </c>
    </row>
    <row r="1253" spans="1:8">
      <c r="A1253" s="753" t="s">
        <v>83</v>
      </c>
      <c r="B1253" s="753" t="s">
        <v>1078</v>
      </c>
      <c r="C1253" s="753" t="s">
        <v>223</v>
      </c>
      <c r="D1253" s="753" t="s">
        <v>1766</v>
      </c>
      <c r="E1253" s="753" t="s">
        <v>96</v>
      </c>
      <c r="F1253" s="753" t="s">
        <v>151</v>
      </c>
      <c r="G1253" s="757" t="s">
        <v>152</v>
      </c>
      <c r="H1253" s="751">
        <v>105987597</v>
      </c>
    </row>
    <row r="1254" spans="1:8">
      <c r="A1254" s="753" t="s">
        <v>83</v>
      </c>
      <c r="B1254" s="753" t="s">
        <v>1078</v>
      </c>
      <c r="C1254" s="753" t="s">
        <v>223</v>
      </c>
      <c r="D1254" s="753" t="s">
        <v>1766</v>
      </c>
      <c r="E1254" s="753" t="s">
        <v>96</v>
      </c>
      <c r="F1254" s="753" t="s">
        <v>864</v>
      </c>
      <c r="G1254" s="757" t="s">
        <v>1770</v>
      </c>
      <c r="H1254" s="751">
        <v>123554061</v>
      </c>
    </row>
    <row r="1255" spans="1:8" ht="26.4">
      <c r="A1255" s="753" t="s">
        <v>83</v>
      </c>
      <c r="B1255" s="753" t="s">
        <v>1078</v>
      </c>
      <c r="C1255" s="753" t="s">
        <v>223</v>
      </c>
      <c r="D1255" s="753" t="s">
        <v>1766</v>
      </c>
      <c r="E1255" s="753" t="s">
        <v>96</v>
      </c>
      <c r="F1255" s="753" t="s">
        <v>98</v>
      </c>
      <c r="G1255" s="757" t="s">
        <v>99</v>
      </c>
      <c r="H1255" s="751">
        <v>40262200</v>
      </c>
    </row>
    <row r="1256" spans="1:8" ht="26.4">
      <c r="A1256" s="753" t="s">
        <v>83</v>
      </c>
      <c r="B1256" s="753" t="s">
        <v>1078</v>
      </c>
      <c r="C1256" s="753" t="s">
        <v>223</v>
      </c>
      <c r="D1256" s="753" t="s">
        <v>1766</v>
      </c>
      <c r="E1256" s="753" t="s">
        <v>96</v>
      </c>
      <c r="F1256" s="753" t="s">
        <v>442</v>
      </c>
      <c r="G1256" s="757" t="s">
        <v>1772</v>
      </c>
      <c r="H1256" s="751">
        <v>18106500</v>
      </c>
    </row>
    <row r="1257" spans="1:8" ht="26.4">
      <c r="A1257" s="753" t="s">
        <v>83</v>
      </c>
      <c r="B1257" s="753" t="s">
        <v>1078</v>
      </c>
      <c r="C1257" s="753" t="s">
        <v>223</v>
      </c>
      <c r="D1257" s="753" t="s">
        <v>1766</v>
      </c>
      <c r="E1257" s="753" t="s">
        <v>96</v>
      </c>
      <c r="F1257" s="753" t="s">
        <v>457</v>
      </c>
      <c r="G1257" s="757" t="s">
        <v>1875</v>
      </c>
      <c r="H1257" s="751">
        <v>21456392</v>
      </c>
    </row>
    <row r="1258" spans="1:8">
      <c r="A1258" s="753" t="s">
        <v>83</v>
      </c>
      <c r="B1258" s="753" t="s">
        <v>1078</v>
      </c>
      <c r="C1258" s="753" t="s">
        <v>223</v>
      </c>
      <c r="D1258" s="753" t="s">
        <v>1766</v>
      </c>
      <c r="E1258" s="753" t="s">
        <v>96</v>
      </c>
      <c r="F1258" s="753" t="s">
        <v>144</v>
      </c>
      <c r="G1258" s="757" t="s">
        <v>145</v>
      </c>
      <c r="H1258" s="751">
        <v>543846171</v>
      </c>
    </row>
    <row r="1259" spans="1:8">
      <c r="A1259" s="753" t="s">
        <v>83</v>
      </c>
      <c r="B1259" s="753" t="s">
        <v>1078</v>
      </c>
      <c r="C1259" s="753" t="s">
        <v>223</v>
      </c>
      <c r="D1259" s="753" t="s">
        <v>1766</v>
      </c>
      <c r="E1259" s="753" t="s">
        <v>96</v>
      </c>
      <c r="F1259" s="753" t="s">
        <v>154</v>
      </c>
      <c r="G1259" s="757" t="s">
        <v>1773</v>
      </c>
      <c r="H1259" s="751">
        <v>27177600</v>
      </c>
    </row>
    <row r="1260" spans="1:8">
      <c r="A1260" s="753" t="s">
        <v>83</v>
      </c>
      <c r="B1260" s="753" t="s">
        <v>1078</v>
      </c>
      <c r="C1260" s="753" t="s">
        <v>223</v>
      </c>
      <c r="D1260" s="753" t="s">
        <v>1766</v>
      </c>
      <c r="E1260" s="753" t="s">
        <v>426</v>
      </c>
      <c r="F1260" s="753"/>
      <c r="G1260" s="757" t="s">
        <v>427</v>
      </c>
      <c r="H1260" s="751">
        <v>72388000</v>
      </c>
    </row>
    <row r="1261" spans="1:8">
      <c r="A1261" s="753" t="s">
        <v>83</v>
      </c>
      <c r="B1261" s="753" t="s">
        <v>1078</v>
      </c>
      <c r="C1261" s="753" t="s">
        <v>223</v>
      </c>
      <c r="D1261" s="753" t="s">
        <v>1766</v>
      </c>
      <c r="E1261" s="753" t="s">
        <v>426</v>
      </c>
      <c r="F1261" s="753" t="s">
        <v>428</v>
      </c>
      <c r="G1261" s="757" t="s">
        <v>1774</v>
      </c>
      <c r="H1261" s="751">
        <v>46190000</v>
      </c>
    </row>
    <row r="1262" spans="1:8">
      <c r="A1262" s="753" t="s">
        <v>83</v>
      </c>
      <c r="B1262" s="753" t="s">
        <v>1078</v>
      </c>
      <c r="C1262" s="753" t="s">
        <v>223</v>
      </c>
      <c r="D1262" s="753" t="s">
        <v>1766</v>
      </c>
      <c r="E1262" s="753" t="s">
        <v>426</v>
      </c>
      <c r="F1262" s="753" t="s">
        <v>336</v>
      </c>
      <c r="G1262" s="757" t="s">
        <v>1876</v>
      </c>
      <c r="H1262" s="751">
        <v>26198000</v>
      </c>
    </row>
    <row r="1263" spans="1:8">
      <c r="A1263" s="753" t="s">
        <v>83</v>
      </c>
      <c r="B1263" s="753" t="s">
        <v>1078</v>
      </c>
      <c r="C1263" s="753" t="s">
        <v>223</v>
      </c>
      <c r="D1263" s="753" t="s">
        <v>1766</v>
      </c>
      <c r="E1263" s="753" t="s">
        <v>100</v>
      </c>
      <c r="F1263" s="753"/>
      <c r="G1263" s="757" t="s">
        <v>101</v>
      </c>
      <c r="H1263" s="751">
        <v>484140000</v>
      </c>
    </row>
    <row r="1264" spans="1:8">
      <c r="A1264" s="753" t="s">
        <v>83</v>
      </c>
      <c r="B1264" s="753" t="s">
        <v>1078</v>
      </c>
      <c r="C1264" s="753" t="s">
        <v>223</v>
      </c>
      <c r="D1264" s="753" t="s">
        <v>1766</v>
      </c>
      <c r="E1264" s="753" t="s">
        <v>100</v>
      </c>
      <c r="F1264" s="753" t="s">
        <v>443</v>
      </c>
      <c r="G1264" s="757" t="s">
        <v>135</v>
      </c>
      <c r="H1264" s="751">
        <v>484140000</v>
      </c>
    </row>
    <row r="1265" spans="1:8">
      <c r="A1265" s="753" t="s">
        <v>83</v>
      </c>
      <c r="B1265" s="753" t="s">
        <v>1078</v>
      </c>
      <c r="C1265" s="753" t="s">
        <v>223</v>
      </c>
      <c r="D1265" s="753" t="s">
        <v>1766</v>
      </c>
      <c r="E1265" s="753" t="s">
        <v>102</v>
      </c>
      <c r="F1265" s="753"/>
      <c r="G1265" s="757" t="s">
        <v>369</v>
      </c>
      <c r="H1265" s="751">
        <v>531039500</v>
      </c>
    </row>
    <row r="1266" spans="1:8">
      <c r="A1266" s="753" t="s">
        <v>83</v>
      </c>
      <c r="B1266" s="753" t="s">
        <v>1078</v>
      </c>
      <c r="C1266" s="753" t="s">
        <v>223</v>
      </c>
      <c r="D1266" s="753" t="s">
        <v>1766</v>
      </c>
      <c r="E1266" s="753" t="s">
        <v>102</v>
      </c>
      <c r="F1266" s="753" t="s">
        <v>103</v>
      </c>
      <c r="G1266" s="757" t="s">
        <v>104</v>
      </c>
      <c r="H1266" s="751">
        <v>412387000</v>
      </c>
    </row>
    <row r="1267" spans="1:8">
      <c r="A1267" s="753" t="s">
        <v>83</v>
      </c>
      <c r="B1267" s="753" t="s">
        <v>1078</v>
      </c>
      <c r="C1267" s="753" t="s">
        <v>223</v>
      </c>
      <c r="D1267" s="753" t="s">
        <v>1766</v>
      </c>
      <c r="E1267" s="753" t="s">
        <v>102</v>
      </c>
      <c r="F1267" s="753" t="s">
        <v>105</v>
      </c>
      <c r="G1267" s="757" t="s">
        <v>106</v>
      </c>
      <c r="H1267" s="751">
        <v>70376500</v>
      </c>
    </row>
    <row r="1268" spans="1:8">
      <c r="A1268" s="753" t="s">
        <v>83</v>
      </c>
      <c r="B1268" s="753" t="s">
        <v>1078</v>
      </c>
      <c r="C1268" s="753" t="s">
        <v>223</v>
      </c>
      <c r="D1268" s="753" t="s">
        <v>1766</v>
      </c>
      <c r="E1268" s="753" t="s">
        <v>102</v>
      </c>
      <c r="F1268" s="753" t="s">
        <v>107</v>
      </c>
      <c r="G1268" s="757" t="s">
        <v>108</v>
      </c>
      <c r="H1268" s="751">
        <v>45225000</v>
      </c>
    </row>
    <row r="1269" spans="1:8">
      <c r="A1269" s="753" t="s">
        <v>83</v>
      </c>
      <c r="B1269" s="753" t="s">
        <v>1078</v>
      </c>
      <c r="C1269" s="753" t="s">
        <v>223</v>
      </c>
      <c r="D1269" s="753" t="s">
        <v>1766</v>
      </c>
      <c r="E1269" s="753" t="s">
        <v>102</v>
      </c>
      <c r="F1269" s="753" t="s">
        <v>0</v>
      </c>
      <c r="G1269" s="757" t="s">
        <v>1</v>
      </c>
      <c r="H1269" s="751">
        <v>3051000</v>
      </c>
    </row>
    <row r="1270" spans="1:8">
      <c r="A1270" s="753" t="s">
        <v>83</v>
      </c>
      <c r="B1270" s="753" t="s">
        <v>1078</v>
      </c>
      <c r="C1270" s="753" t="s">
        <v>223</v>
      </c>
      <c r="D1270" s="753" t="s">
        <v>1766</v>
      </c>
      <c r="E1270" s="753" t="s">
        <v>109</v>
      </c>
      <c r="F1270" s="753"/>
      <c r="G1270" s="757" t="s">
        <v>110</v>
      </c>
      <c r="H1270" s="751">
        <v>82598000</v>
      </c>
    </row>
    <row r="1271" spans="1:8" ht="26.4">
      <c r="A1271" s="753" t="s">
        <v>83</v>
      </c>
      <c r="B1271" s="753" t="s">
        <v>1078</v>
      </c>
      <c r="C1271" s="753" t="s">
        <v>223</v>
      </c>
      <c r="D1271" s="753" t="s">
        <v>1766</v>
      </c>
      <c r="E1271" s="753" t="s">
        <v>109</v>
      </c>
      <c r="F1271" s="753" t="s">
        <v>855</v>
      </c>
      <c r="G1271" s="757" t="s">
        <v>1776</v>
      </c>
      <c r="H1271" s="751">
        <v>80158000</v>
      </c>
    </row>
    <row r="1272" spans="1:8">
      <c r="A1272" s="753" t="s">
        <v>83</v>
      </c>
      <c r="B1272" s="753" t="s">
        <v>1078</v>
      </c>
      <c r="C1272" s="753" t="s">
        <v>223</v>
      </c>
      <c r="D1272" s="753" t="s">
        <v>1766</v>
      </c>
      <c r="E1272" s="753" t="s">
        <v>109</v>
      </c>
      <c r="F1272" s="753" t="s">
        <v>111</v>
      </c>
      <c r="G1272" s="757" t="s">
        <v>135</v>
      </c>
      <c r="H1272" s="751">
        <v>2440000</v>
      </c>
    </row>
    <row r="1273" spans="1:8">
      <c r="A1273" s="753" t="s">
        <v>83</v>
      </c>
      <c r="B1273" s="753" t="s">
        <v>1078</v>
      </c>
      <c r="C1273" s="753" t="s">
        <v>223</v>
      </c>
      <c r="D1273" s="753" t="s">
        <v>1766</v>
      </c>
      <c r="E1273" s="753" t="s">
        <v>112</v>
      </c>
      <c r="F1273" s="753"/>
      <c r="G1273" s="757" t="s">
        <v>113</v>
      </c>
      <c r="H1273" s="751">
        <v>127441563</v>
      </c>
    </row>
    <row r="1274" spans="1:8">
      <c r="A1274" s="753" t="s">
        <v>83</v>
      </c>
      <c r="B1274" s="753" t="s">
        <v>1078</v>
      </c>
      <c r="C1274" s="753" t="s">
        <v>223</v>
      </c>
      <c r="D1274" s="753" t="s">
        <v>1766</v>
      </c>
      <c r="E1274" s="753" t="s">
        <v>112</v>
      </c>
      <c r="F1274" s="753" t="s">
        <v>155</v>
      </c>
      <c r="G1274" s="757" t="s">
        <v>1777</v>
      </c>
      <c r="H1274" s="751">
        <v>46091863</v>
      </c>
    </row>
    <row r="1275" spans="1:8">
      <c r="A1275" s="753" t="s">
        <v>83</v>
      </c>
      <c r="B1275" s="753" t="s">
        <v>1078</v>
      </c>
      <c r="C1275" s="753" t="s">
        <v>223</v>
      </c>
      <c r="D1275" s="753" t="s">
        <v>1766</v>
      </c>
      <c r="E1275" s="753" t="s">
        <v>112</v>
      </c>
      <c r="F1275" s="753" t="s">
        <v>114</v>
      </c>
      <c r="G1275" s="757" t="s">
        <v>1778</v>
      </c>
      <c r="H1275" s="751">
        <v>16962700</v>
      </c>
    </row>
    <row r="1276" spans="1:8">
      <c r="A1276" s="753" t="s">
        <v>83</v>
      </c>
      <c r="B1276" s="753" t="s">
        <v>1078</v>
      </c>
      <c r="C1276" s="753" t="s">
        <v>223</v>
      </c>
      <c r="D1276" s="753" t="s">
        <v>1766</v>
      </c>
      <c r="E1276" s="753" t="s">
        <v>112</v>
      </c>
      <c r="F1276" s="753" t="s">
        <v>156</v>
      </c>
      <c r="G1276" s="757" t="s">
        <v>1779</v>
      </c>
      <c r="H1276" s="751">
        <v>53161000</v>
      </c>
    </row>
    <row r="1277" spans="1:8">
      <c r="A1277" s="753" t="s">
        <v>83</v>
      </c>
      <c r="B1277" s="753" t="s">
        <v>1078</v>
      </c>
      <c r="C1277" s="753" t="s">
        <v>223</v>
      </c>
      <c r="D1277" s="753" t="s">
        <v>1766</v>
      </c>
      <c r="E1277" s="753" t="s">
        <v>112</v>
      </c>
      <c r="F1277" s="753" t="s">
        <v>146</v>
      </c>
      <c r="G1277" s="757" t="s">
        <v>1780</v>
      </c>
      <c r="H1277" s="751">
        <v>2136000</v>
      </c>
    </row>
    <row r="1278" spans="1:8">
      <c r="A1278" s="753" t="s">
        <v>83</v>
      </c>
      <c r="B1278" s="753" t="s">
        <v>1078</v>
      </c>
      <c r="C1278" s="753" t="s">
        <v>223</v>
      </c>
      <c r="D1278" s="753" t="s">
        <v>1766</v>
      </c>
      <c r="E1278" s="753" t="s">
        <v>112</v>
      </c>
      <c r="F1278" s="753" t="s">
        <v>157</v>
      </c>
      <c r="G1278" s="757" t="s">
        <v>135</v>
      </c>
      <c r="H1278" s="751">
        <v>9090000</v>
      </c>
    </row>
    <row r="1279" spans="1:8">
      <c r="A1279" s="753" t="s">
        <v>83</v>
      </c>
      <c r="B1279" s="753" t="s">
        <v>1078</v>
      </c>
      <c r="C1279" s="753" t="s">
        <v>223</v>
      </c>
      <c r="D1279" s="753" t="s">
        <v>1766</v>
      </c>
      <c r="E1279" s="753" t="s">
        <v>115</v>
      </c>
      <c r="F1279" s="753"/>
      <c r="G1279" s="757" t="s">
        <v>1781</v>
      </c>
      <c r="H1279" s="751">
        <v>516198439</v>
      </c>
    </row>
    <row r="1280" spans="1:8">
      <c r="A1280" s="753" t="s">
        <v>83</v>
      </c>
      <c r="B1280" s="753" t="s">
        <v>1078</v>
      </c>
      <c r="C1280" s="753" t="s">
        <v>223</v>
      </c>
      <c r="D1280" s="753" t="s">
        <v>1766</v>
      </c>
      <c r="E1280" s="753" t="s">
        <v>115</v>
      </c>
      <c r="F1280" s="753" t="s">
        <v>116</v>
      </c>
      <c r="G1280" s="757" t="s">
        <v>117</v>
      </c>
      <c r="H1280" s="751">
        <v>189643439</v>
      </c>
    </row>
    <row r="1281" spans="1:8">
      <c r="A1281" s="753" t="s">
        <v>83</v>
      </c>
      <c r="B1281" s="753" t="s">
        <v>1078</v>
      </c>
      <c r="C1281" s="753" t="s">
        <v>223</v>
      </c>
      <c r="D1281" s="753" t="s">
        <v>1766</v>
      </c>
      <c r="E1281" s="753" t="s">
        <v>115</v>
      </c>
      <c r="F1281" s="753" t="s">
        <v>147</v>
      </c>
      <c r="G1281" s="757" t="s">
        <v>148</v>
      </c>
      <c r="H1281" s="751">
        <v>60060000</v>
      </c>
    </row>
    <row r="1282" spans="1:8">
      <c r="A1282" s="753" t="s">
        <v>83</v>
      </c>
      <c r="B1282" s="753" t="s">
        <v>1078</v>
      </c>
      <c r="C1282" s="753" t="s">
        <v>223</v>
      </c>
      <c r="D1282" s="753" t="s">
        <v>1766</v>
      </c>
      <c r="E1282" s="753" t="s">
        <v>115</v>
      </c>
      <c r="F1282" s="753" t="s">
        <v>4</v>
      </c>
      <c r="G1282" s="757" t="s">
        <v>1782</v>
      </c>
      <c r="H1282" s="751">
        <v>245140000</v>
      </c>
    </row>
    <row r="1283" spans="1:8">
      <c r="A1283" s="753" t="s">
        <v>83</v>
      </c>
      <c r="B1283" s="753" t="s">
        <v>1078</v>
      </c>
      <c r="C1283" s="753" t="s">
        <v>223</v>
      </c>
      <c r="D1283" s="753" t="s">
        <v>1766</v>
      </c>
      <c r="E1283" s="753" t="s">
        <v>115</v>
      </c>
      <c r="F1283" s="753" t="s">
        <v>118</v>
      </c>
      <c r="G1283" s="757" t="s">
        <v>119</v>
      </c>
      <c r="H1283" s="751">
        <v>21355000</v>
      </c>
    </row>
    <row r="1284" spans="1:8">
      <c r="A1284" s="753" t="s">
        <v>83</v>
      </c>
      <c r="B1284" s="753" t="s">
        <v>1078</v>
      </c>
      <c r="C1284" s="753" t="s">
        <v>223</v>
      </c>
      <c r="D1284" s="753" t="s">
        <v>1766</v>
      </c>
      <c r="E1284" s="753" t="s">
        <v>120</v>
      </c>
      <c r="F1284" s="753"/>
      <c r="G1284" s="757" t="s">
        <v>121</v>
      </c>
      <c r="H1284" s="751">
        <v>418490100</v>
      </c>
    </row>
    <row r="1285" spans="1:8" ht="39.6">
      <c r="A1285" s="753" t="s">
        <v>83</v>
      </c>
      <c r="B1285" s="753" t="s">
        <v>1078</v>
      </c>
      <c r="C1285" s="753" t="s">
        <v>223</v>
      </c>
      <c r="D1285" s="753" t="s">
        <v>1766</v>
      </c>
      <c r="E1285" s="753" t="s">
        <v>120</v>
      </c>
      <c r="F1285" s="753" t="s">
        <v>122</v>
      </c>
      <c r="G1285" s="757" t="s">
        <v>1783</v>
      </c>
      <c r="H1285" s="751">
        <v>15347000</v>
      </c>
    </row>
    <row r="1286" spans="1:8">
      <c r="A1286" s="753" t="s">
        <v>83</v>
      </c>
      <c r="B1286" s="753" t="s">
        <v>1078</v>
      </c>
      <c r="C1286" s="753" t="s">
        <v>223</v>
      </c>
      <c r="D1286" s="753" t="s">
        <v>1766</v>
      </c>
      <c r="E1286" s="753" t="s">
        <v>120</v>
      </c>
      <c r="F1286" s="753" t="s">
        <v>123</v>
      </c>
      <c r="G1286" s="757" t="s">
        <v>124</v>
      </c>
      <c r="H1286" s="751">
        <v>165096600</v>
      </c>
    </row>
    <row r="1287" spans="1:8" ht="39.6">
      <c r="A1287" s="753" t="s">
        <v>83</v>
      </c>
      <c r="B1287" s="753" t="s">
        <v>1078</v>
      </c>
      <c r="C1287" s="753" t="s">
        <v>223</v>
      </c>
      <c r="D1287" s="753" t="s">
        <v>1766</v>
      </c>
      <c r="E1287" s="753" t="s">
        <v>120</v>
      </c>
      <c r="F1287" s="753" t="s">
        <v>994</v>
      </c>
      <c r="G1287" s="757" t="s">
        <v>1824</v>
      </c>
      <c r="H1287" s="751">
        <v>20874000</v>
      </c>
    </row>
    <row r="1288" spans="1:8">
      <c r="A1288" s="753" t="s">
        <v>83</v>
      </c>
      <c r="B1288" s="753" t="s">
        <v>1078</v>
      </c>
      <c r="C1288" s="753" t="s">
        <v>223</v>
      </c>
      <c r="D1288" s="753" t="s">
        <v>1766</v>
      </c>
      <c r="E1288" s="753" t="s">
        <v>120</v>
      </c>
      <c r="F1288" s="753" t="s">
        <v>315</v>
      </c>
      <c r="G1288" s="757" t="s">
        <v>1831</v>
      </c>
      <c r="H1288" s="751">
        <v>133526700</v>
      </c>
    </row>
    <row r="1289" spans="1:8" ht="26.4">
      <c r="A1289" s="753" t="s">
        <v>83</v>
      </c>
      <c r="B1289" s="753" t="s">
        <v>1078</v>
      </c>
      <c r="C1289" s="753" t="s">
        <v>223</v>
      </c>
      <c r="D1289" s="753" t="s">
        <v>1766</v>
      </c>
      <c r="E1289" s="753" t="s">
        <v>120</v>
      </c>
      <c r="F1289" s="753" t="s">
        <v>1001</v>
      </c>
      <c r="G1289" s="757" t="s">
        <v>1784</v>
      </c>
      <c r="H1289" s="751">
        <v>73695800</v>
      </c>
    </row>
    <row r="1290" spans="1:8">
      <c r="A1290" s="753" t="s">
        <v>83</v>
      </c>
      <c r="B1290" s="753" t="s">
        <v>1078</v>
      </c>
      <c r="C1290" s="753" t="s">
        <v>223</v>
      </c>
      <c r="D1290" s="753" t="s">
        <v>1766</v>
      </c>
      <c r="E1290" s="753" t="s">
        <v>120</v>
      </c>
      <c r="F1290" s="753" t="s">
        <v>158</v>
      </c>
      <c r="G1290" s="757" t="s">
        <v>1785</v>
      </c>
      <c r="H1290" s="751">
        <v>9950000</v>
      </c>
    </row>
    <row r="1291" spans="1:8">
      <c r="A1291" s="753" t="s">
        <v>83</v>
      </c>
      <c r="B1291" s="753" t="s">
        <v>1078</v>
      </c>
      <c r="C1291" s="753" t="s">
        <v>223</v>
      </c>
      <c r="D1291" s="753" t="s">
        <v>1766</v>
      </c>
      <c r="E1291" s="753" t="s">
        <v>160</v>
      </c>
      <c r="F1291" s="753"/>
      <c r="G1291" s="757" t="s">
        <v>161</v>
      </c>
      <c r="H1291" s="751">
        <v>490246900</v>
      </c>
    </row>
    <row r="1292" spans="1:8">
      <c r="A1292" s="753" t="s">
        <v>83</v>
      </c>
      <c r="B1292" s="753" t="s">
        <v>1078</v>
      </c>
      <c r="C1292" s="753" t="s">
        <v>223</v>
      </c>
      <c r="D1292" s="753" t="s">
        <v>1766</v>
      </c>
      <c r="E1292" s="753" t="s">
        <v>160</v>
      </c>
      <c r="F1292" s="753" t="s">
        <v>162</v>
      </c>
      <c r="G1292" s="757" t="s">
        <v>163</v>
      </c>
      <c r="H1292" s="751">
        <v>139925900</v>
      </c>
    </row>
    <row r="1293" spans="1:8">
      <c r="A1293" s="753" t="s">
        <v>83</v>
      </c>
      <c r="B1293" s="753" t="s">
        <v>1078</v>
      </c>
      <c r="C1293" s="753" t="s">
        <v>223</v>
      </c>
      <c r="D1293" s="753" t="s">
        <v>1766</v>
      </c>
      <c r="E1293" s="753" t="s">
        <v>160</v>
      </c>
      <c r="F1293" s="753" t="s">
        <v>544</v>
      </c>
      <c r="G1293" s="757" t="s">
        <v>545</v>
      </c>
      <c r="H1293" s="751">
        <v>22000000</v>
      </c>
    </row>
    <row r="1294" spans="1:8">
      <c r="A1294" s="753" t="s">
        <v>83</v>
      </c>
      <c r="B1294" s="753" t="s">
        <v>1078</v>
      </c>
      <c r="C1294" s="753" t="s">
        <v>223</v>
      </c>
      <c r="D1294" s="753" t="s">
        <v>1766</v>
      </c>
      <c r="E1294" s="753" t="s">
        <v>160</v>
      </c>
      <c r="F1294" s="753" t="s">
        <v>547</v>
      </c>
      <c r="G1294" s="757" t="s">
        <v>548</v>
      </c>
      <c r="H1294" s="751">
        <v>18000000</v>
      </c>
    </row>
    <row r="1295" spans="1:8">
      <c r="A1295" s="753" t="s">
        <v>83</v>
      </c>
      <c r="B1295" s="753" t="s">
        <v>1078</v>
      </c>
      <c r="C1295" s="753" t="s">
        <v>223</v>
      </c>
      <c r="D1295" s="753" t="s">
        <v>1766</v>
      </c>
      <c r="E1295" s="753" t="s">
        <v>160</v>
      </c>
      <c r="F1295" s="753" t="s">
        <v>549</v>
      </c>
      <c r="G1295" s="757" t="s">
        <v>550</v>
      </c>
      <c r="H1295" s="751">
        <v>43850000</v>
      </c>
    </row>
    <row r="1296" spans="1:8">
      <c r="A1296" s="753" t="s">
        <v>83</v>
      </c>
      <c r="B1296" s="753" t="s">
        <v>1078</v>
      </c>
      <c r="C1296" s="753" t="s">
        <v>223</v>
      </c>
      <c r="D1296" s="753" t="s">
        <v>1766</v>
      </c>
      <c r="E1296" s="753" t="s">
        <v>160</v>
      </c>
      <c r="F1296" s="753" t="s">
        <v>551</v>
      </c>
      <c r="G1296" s="757" t="s">
        <v>133</v>
      </c>
      <c r="H1296" s="751">
        <v>266471000</v>
      </c>
    </row>
    <row r="1297" spans="1:8">
      <c r="A1297" s="753" t="s">
        <v>83</v>
      </c>
      <c r="B1297" s="753" t="s">
        <v>1078</v>
      </c>
      <c r="C1297" s="753" t="s">
        <v>223</v>
      </c>
      <c r="D1297" s="753" t="s">
        <v>1766</v>
      </c>
      <c r="E1297" s="753" t="s">
        <v>125</v>
      </c>
      <c r="F1297" s="753"/>
      <c r="G1297" s="757" t="s">
        <v>126</v>
      </c>
      <c r="H1297" s="751">
        <v>227837000</v>
      </c>
    </row>
    <row r="1298" spans="1:8">
      <c r="A1298" s="753" t="s">
        <v>83</v>
      </c>
      <c r="B1298" s="753" t="s">
        <v>1078</v>
      </c>
      <c r="C1298" s="753" t="s">
        <v>223</v>
      </c>
      <c r="D1298" s="753" t="s">
        <v>1766</v>
      </c>
      <c r="E1298" s="753" t="s">
        <v>125</v>
      </c>
      <c r="F1298" s="753" t="s">
        <v>430</v>
      </c>
      <c r="G1298" s="757" t="s">
        <v>431</v>
      </c>
      <c r="H1298" s="751">
        <v>39677000</v>
      </c>
    </row>
    <row r="1299" spans="1:8">
      <c r="A1299" s="753" t="s">
        <v>83</v>
      </c>
      <c r="B1299" s="753" t="s">
        <v>1078</v>
      </c>
      <c r="C1299" s="753" t="s">
        <v>223</v>
      </c>
      <c r="D1299" s="753" t="s">
        <v>1766</v>
      </c>
      <c r="E1299" s="753" t="s">
        <v>125</v>
      </c>
      <c r="F1299" s="753" t="s">
        <v>552</v>
      </c>
      <c r="G1299" s="757" t="s">
        <v>553</v>
      </c>
      <c r="H1299" s="751">
        <v>39650000</v>
      </c>
    </row>
    <row r="1300" spans="1:8">
      <c r="A1300" s="753" t="s">
        <v>83</v>
      </c>
      <c r="B1300" s="753" t="s">
        <v>1078</v>
      </c>
      <c r="C1300" s="753" t="s">
        <v>223</v>
      </c>
      <c r="D1300" s="753" t="s">
        <v>1766</v>
      </c>
      <c r="E1300" s="753" t="s">
        <v>125</v>
      </c>
      <c r="F1300" s="753" t="s">
        <v>127</v>
      </c>
      <c r="G1300" s="757" t="s">
        <v>128</v>
      </c>
      <c r="H1300" s="751">
        <v>54910000</v>
      </c>
    </row>
    <row r="1301" spans="1:8">
      <c r="A1301" s="753" t="s">
        <v>83</v>
      </c>
      <c r="B1301" s="753" t="s">
        <v>1078</v>
      </c>
      <c r="C1301" s="753" t="s">
        <v>223</v>
      </c>
      <c r="D1301" s="753" t="s">
        <v>1766</v>
      </c>
      <c r="E1301" s="753" t="s">
        <v>125</v>
      </c>
      <c r="F1301" s="753" t="s">
        <v>129</v>
      </c>
      <c r="G1301" s="757" t="s">
        <v>1787</v>
      </c>
      <c r="H1301" s="751">
        <v>93600000</v>
      </c>
    </row>
    <row r="1302" spans="1:8">
      <c r="A1302" s="753" t="s">
        <v>83</v>
      </c>
      <c r="B1302" s="753" t="s">
        <v>1078</v>
      </c>
      <c r="C1302" s="753" t="s">
        <v>223</v>
      </c>
      <c r="D1302" s="753" t="s">
        <v>1766</v>
      </c>
      <c r="E1302" s="753" t="s">
        <v>554</v>
      </c>
      <c r="F1302" s="753"/>
      <c r="G1302" s="757" t="s">
        <v>555</v>
      </c>
      <c r="H1302" s="751">
        <v>88800000</v>
      </c>
    </row>
    <row r="1303" spans="1:8">
      <c r="A1303" s="753" t="s">
        <v>83</v>
      </c>
      <c r="B1303" s="753" t="s">
        <v>1078</v>
      </c>
      <c r="C1303" s="753" t="s">
        <v>223</v>
      </c>
      <c r="D1303" s="753" t="s">
        <v>1766</v>
      </c>
      <c r="E1303" s="753" t="s">
        <v>554</v>
      </c>
      <c r="F1303" s="753" t="s">
        <v>556</v>
      </c>
      <c r="G1303" s="757" t="s">
        <v>557</v>
      </c>
      <c r="H1303" s="751">
        <v>2200000</v>
      </c>
    </row>
    <row r="1304" spans="1:8">
      <c r="A1304" s="753" t="s">
        <v>83</v>
      </c>
      <c r="B1304" s="753" t="s">
        <v>1078</v>
      </c>
      <c r="C1304" s="753" t="s">
        <v>223</v>
      </c>
      <c r="D1304" s="753" t="s">
        <v>1766</v>
      </c>
      <c r="E1304" s="753" t="s">
        <v>554</v>
      </c>
      <c r="F1304" s="753" t="s">
        <v>243</v>
      </c>
      <c r="G1304" s="757" t="s">
        <v>244</v>
      </c>
      <c r="H1304" s="751">
        <v>54000000</v>
      </c>
    </row>
    <row r="1305" spans="1:8">
      <c r="A1305" s="753" t="s">
        <v>83</v>
      </c>
      <c r="B1305" s="753" t="s">
        <v>1078</v>
      </c>
      <c r="C1305" s="753" t="s">
        <v>223</v>
      </c>
      <c r="D1305" s="753" t="s">
        <v>1766</v>
      </c>
      <c r="E1305" s="753" t="s">
        <v>554</v>
      </c>
      <c r="F1305" s="753" t="s">
        <v>206</v>
      </c>
      <c r="G1305" s="757" t="s">
        <v>207</v>
      </c>
      <c r="H1305" s="751">
        <v>32600000</v>
      </c>
    </row>
    <row r="1306" spans="1:8" ht="39.6">
      <c r="A1306" s="753" t="s">
        <v>83</v>
      </c>
      <c r="B1306" s="753" t="s">
        <v>1078</v>
      </c>
      <c r="C1306" s="753" t="s">
        <v>223</v>
      </c>
      <c r="D1306" s="753" t="s">
        <v>1766</v>
      </c>
      <c r="E1306" s="753" t="s">
        <v>560</v>
      </c>
      <c r="F1306" s="753"/>
      <c r="G1306" s="757" t="s">
        <v>1790</v>
      </c>
      <c r="H1306" s="751">
        <v>98288000</v>
      </c>
    </row>
    <row r="1307" spans="1:8">
      <c r="A1307" s="753" t="s">
        <v>83</v>
      </c>
      <c r="B1307" s="753" t="s">
        <v>1078</v>
      </c>
      <c r="C1307" s="753" t="s">
        <v>223</v>
      </c>
      <c r="D1307" s="753" t="s">
        <v>1766</v>
      </c>
      <c r="E1307" s="753" t="s">
        <v>560</v>
      </c>
      <c r="F1307" s="753" t="s">
        <v>856</v>
      </c>
      <c r="G1307" s="757" t="s">
        <v>1832</v>
      </c>
      <c r="H1307" s="751">
        <v>29740000</v>
      </c>
    </row>
    <row r="1308" spans="1:8">
      <c r="A1308" s="753" t="s">
        <v>83</v>
      </c>
      <c r="B1308" s="753" t="s">
        <v>1078</v>
      </c>
      <c r="C1308" s="753" t="s">
        <v>223</v>
      </c>
      <c r="D1308" s="753" t="s">
        <v>1766</v>
      </c>
      <c r="E1308" s="753" t="s">
        <v>560</v>
      </c>
      <c r="F1308" s="753" t="s">
        <v>5</v>
      </c>
      <c r="G1308" s="757" t="s">
        <v>6</v>
      </c>
      <c r="H1308" s="751">
        <v>12200000</v>
      </c>
    </row>
    <row r="1309" spans="1:8">
      <c r="A1309" s="753" t="s">
        <v>83</v>
      </c>
      <c r="B1309" s="753" t="s">
        <v>1078</v>
      </c>
      <c r="C1309" s="753" t="s">
        <v>223</v>
      </c>
      <c r="D1309" s="753" t="s">
        <v>1766</v>
      </c>
      <c r="E1309" s="753" t="s">
        <v>560</v>
      </c>
      <c r="F1309" s="753" t="s">
        <v>418</v>
      </c>
      <c r="G1309" s="757" t="s">
        <v>1793</v>
      </c>
      <c r="H1309" s="751">
        <v>6610000</v>
      </c>
    </row>
    <row r="1310" spans="1:8">
      <c r="A1310" s="753" t="s">
        <v>83</v>
      </c>
      <c r="B1310" s="753" t="s">
        <v>1078</v>
      </c>
      <c r="C1310" s="753" t="s">
        <v>223</v>
      </c>
      <c r="D1310" s="753" t="s">
        <v>1766</v>
      </c>
      <c r="E1310" s="753" t="s">
        <v>560</v>
      </c>
      <c r="F1310" s="753" t="s">
        <v>562</v>
      </c>
      <c r="G1310" s="757" t="s">
        <v>1794</v>
      </c>
      <c r="H1310" s="751">
        <v>27938000</v>
      </c>
    </row>
    <row r="1311" spans="1:8">
      <c r="A1311" s="753" t="s">
        <v>83</v>
      </c>
      <c r="B1311" s="753" t="s">
        <v>1078</v>
      </c>
      <c r="C1311" s="753" t="s">
        <v>223</v>
      </c>
      <c r="D1311" s="753" t="s">
        <v>1766</v>
      </c>
      <c r="E1311" s="753" t="s">
        <v>560</v>
      </c>
      <c r="F1311" s="753" t="s">
        <v>7</v>
      </c>
      <c r="G1311" s="757" t="s">
        <v>1795</v>
      </c>
      <c r="H1311" s="751">
        <v>9300000</v>
      </c>
    </row>
    <row r="1312" spans="1:8" ht="26.4">
      <c r="A1312" s="753" t="s">
        <v>83</v>
      </c>
      <c r="B1312" s="753" t="s">
        <v>1078</v>
      </c>
      <c r="C1312" s="753" t="s">
        <v>223</v>
      </c>
      <c r="D1312" s="753" t="s">
        <v>1766</v>
      </c>
      <c r="E1312" s="753" t="s">
        <v>560</v>
      </c>
      <c r="F1312" s="753" t="s">
        <v>563</v>
      </c>
      <c r="G1312" s="757" t="s">
        <v>13</v>
      </c>
      <c r="H1312" s="751">
        <v>12500000</v>
      </c>
    </row>
    <row r="1313" spans="1:8" ht="26.4">
      <c r="A1313" s="753" t="s">
        <v>83</v>
      </c>
      <c r="B1313" s="753" t="s">
        <v>1078</v>
      </c>
      <c r="C1313" s="753" t="s">
        <v>223</v>
      </c>
      <c r="D1313" s="753" t="s">
        <v>1766</v>
      </c>
      <c r="E1313" s="753" t="s">
        <v>1796</v>
      </c>
      <c r="F1313" s="753"/>
      <c r="G1313" s="757" t="s">
        <v>1797</v>
      </c>
      <c r="H1313" s="751">
        <v>195850000</v>
      </c>
    </row>
    <row r="1314" spans="1:8">
      <c r="A1314" s="753" t="s">
        <v>83</v>
      </c>
      <c r="B1314" s="753" t="s">
        <v>1078</v>
      </c>
      <c r="C1314" s="753" t="s">
        <v>223</v>
      </c>
      <c r="D1314" s="753" t="s">
        <v>1766</v>
      </c>
      <c r="E1314" s="753" t="s">
        <v>1796</v>
      </c>
      <c r="F1314" s="753" t="s">
        <v>1825</v>
      </c>
      <c r="G1314" s="757" t="s">
        <v>1794</v>
      </c>
      <c r="H1314" s="751">
        <v>83550000</v>
      </c>
    </row>
    <row r="1315" spans="1:8">
      <c r="A1315" s="753" t="s">
        <v>83</v>
      </c>
      <c r="B1315" s="753" t="s">
        <v>1078</v>
      </c>
      <c r="C1315" s="753" t="s">
        <v>223</v>
      </c>
      <c r="D1315" s="753" t="s">
        <v>1766</v>
      </c>
      <c r="E1315" s="753" t="s">
        <v>1796</v>
      </c>
      <c r="F1315" s="753" t="s">
        <v>1798</v>
      </c>
      <c r="G1315" s="757" t="s">
        <v>1793</v>
      </c>
      <c r="H1315" s="751">
        <v>112300000</v>
      </c>
    </row>
    <row r="1316" spans="1:8" ht="26.4">
      <c r="A1316" s="753" t="s">
        <v>83</v>
      </c>
      <c r="B1316" s="753" t="s">
        <v>1078</v>
      </c>
      <c r="C1316" s="753" t="s">
        <v>223</v>
      </c>
      <c r="D1316" s="753" t="s">
        <v>1766</v>
      </c>
      <c r="E1316" s="753" t="s">
        <v>130</v>
      </c>
      <c r="F1316" s="753"/>
      <c r="G1316" s="757" t="s">
        <v>131</v>
      </c>
      <c r="H1316" s="751">
        <v>2235443100</v>
      </c>
    </row>
    <row r="1317" spans="1:8">
      <c r="A1317" s="753" t="s">
        <v>83</v>
      </c>
      <c r="B1317" s="753" t="s">
        <v>1078</v>
      </c>
      <c r="C1317" s="753" t="s">
        <v>223</v>
      </c>
      <c r="D1317" s="753" t="s">
        <v>1766</v>
      </c>
      <c r="E1317" s="753" t="s">
        <v>130</v>
      </c>
      <c r="F1317" s="753" t="s">
        <v>8</v>
      </c>
      <c r="G1317" s="757" t="s">
        <v>1835</v>
      </c>
      <c r="H1317" s="751">
        <v>6036000</v>
      </c>
    </row>
    <row r="1318" spans="1:8">
      <c r="A1318" s="753" t="s">
        <v>83</v>
      </c>
      <c r="B1318" s="753" t="s">
        <v>1078</v>
      </c>
      <c r="C1318" s="753" t="s">
        <v>223</v>
      </c>
      <c r="D1318" s="753" t="s">
        <v>1766</v>
      </c>
      <c r="E1318" s="753" t="s">
        <v>130</v>
      </c>
      <c r="F1318" s="753" t="s">
        <v>14</v>
      </c>
      <c r="G1318" s="757" t="s">
        <v>1800</v>
      </c>
      <c r="H1318" s="751">
        <v>2202990500</v>
      </c>
    </row>
    <row r="1319" spans="1:8">
      <c r="A1319" s="753" t="s">
        <v>83</v>
      </c>
      <c r="B1319" s="753" t="s">
        <v>1078</v>
      </c>
      <c r="C1319" s="753" t="s">
        <v>223</v>
      </c>
      <c r="D1319" s="753" t="s">
        <v>1766</v>
      </c>
      <c r="E1319" s="753" t="s">
        <v>130</v>
      </c>
      <c r="F1319" s="753" t="s">
        <v>132</v>
      </c>
      <c r="G1319" s="757" t="s">
        <v>135</v>
      </c>
      <c r="H1319" s="751">
        <v>26416600</v>
      </c>
    </row>
    <row r="1320" spans="1:8">
      <c r="A1320" s="753" t="s">
        <v>83</v>
      </c>
      <c r="B1320" s="753" t="s">
        <v>1078</v>
      </c>
      <c r="C1320" s="753" t="s">
        <v>223</v>
      </c>
      <c r="D1320" s="753" t="s">
        <v>1766</v>
      </c>
      <c r="E1320" s="753" t="s">
        <v>1801</v>
      </c>
      <c r="F1320" s="753"/>
      <c r="G1320" s="757" t="s">
        <v>1802</v>
      </c>
      <c r="H1320" s="751">
        <v>4050000</v>
      </c>
    </row>
    <row r="1321" spans="1:8">
      <c r="A1321" s="753" t="s">
        <v>83</v>
      </c>
      <c r="B1321" s="753" t="s">
        <v>1078</v>
      </c>
      <c r="C1321" s="753" t="s">
        <v>223</v>
      </c>
      <c r="D1321" s="753" t="s">
        <v>1766</v>
      </c>
      <c r="E1321" s="753" t="s">
        <v>1801</v>
      </c>
      <c r="F1321" s="753" t="s">
        <v>1803</v>
      </c>
      <c r="G1321" s="757" t="s">
        <v>1804</v>
      </c>
      <c r="H1321" s="751">
        <v>4050000</v>
      </c>
    </row>
    <row r="1322" spans="1:8">
      <c r="A1322" s="753" t="s">
        <v>83</v>
      </c>
      <c r="B1322" s="753" t="s">
        <v>1078</v>
      </c>
      <c r="C1322" s="753" t="s">
        <v>223</v>
      </c>
      <c r="D1322" s="753" t="s">
        <v>1766</v>
      </c>
      <c r="E1322" s="753" t="s">
        <v>134</v>
      </c>
      <c r="F1322" s="753"/>
      <c r="G1322" s="757" t="s">
        <v>135</v>
      </c>
      <c r="H1322" s="751">
        <v>310516100</v>
      </c>
    </row>
    <row r="1323" spans="1:8">
      <c r="A1323" s="753" t="s">
        <v>83</v>
      </c>
      <c r="B1323" s="753" t="s">
        <v>1078</v>
      </c>
      <c r="C1323" s="753" t="s">
        <v>223</v>
      </c>
      <c r="D1323" s="753" t="s">
        <v>1766</v>
      </c>
      <c r="E1323" s="753" t="s">
        <v>134</v>
      </c>
      <c r="F1323" s="753" t="s">
        <v>9</v>
      </c>
      <c r="G1323" s="757" t="s">
        <v>1805</v>
      </c>
      <c r="H1323" s="751">
        <v>6383000</v>
      </c>
    </row>
    <row r="1324" spans="1:8">
      <c r="A1324" s="753" t="s">
        <v>83</v>
      </c>
      <c r="B1324" s="753" t="s">
        <v>1078</v>
      </c>
      <c r="C1324" s="753" t="s">
        <v>223</v>
      </c>
      <c r="D1324" s="753" t="s">
        <v>1766</v>
      </c>
      <c r="E1324" s="753" t="s">
        <v>134</v>
      </c>
      <c r="F1324" s="753" t="s">
        <v>15</v>
      </c>
      <c r="G1324" s="757" t="s">
        <v>1806</v>
      </c>
      <c r="H1324" s="751">
        <v>18140100</v>
      </c>
    </row>
    <row r="1325" spans="1:8">
      <c r="A1325" s="753" t="s">
        <v>83</v>
      </c>
      <c r="B1325" s="753" t="s">
        <v>1078</v>
      </c>
      <c r="C1325" s="753" t="s">
        <v>223</v>
      </c>
      <c r="D1325" s="753" t="s">
        <v>1766</v>
      </c>
      <c r="E1325" s="753" t="s">
        <v>134</v>
      </c>
      <c r="F1325" s="753" t="s">
        <v>137</v>
      </c>
      <c r="G1325" s="757" t="s">
        <v>138</v>
      </c>
      <c r="H1325" s="751">
        <v>226523000</v>
      </c>
    </row>
    <row r="1326" spans="1:8">
      <c r="A1326" s="753" t="s">
        <v>83</v>
      </c>
      <c r="B1326" s="753" t="s">
        <v>1078</v>
      </c>
      <c r="C1326" s="753" t="s">
        <v>223</v>
      </c>
      <c r="D1326" s="753" t="s">
        <v>1766</v>
      </c>
      <c r="E1326" s="753" t="s">
        <v>134</v>
      </c>
      <c r="F1326" s="753" t="s">
        <v>139</v>
      </c>
      <c r="G1326" s="757" t="s">
        <v>140</v>
      </c>
      <c r="H1326" s="751">
        <v>59470000</v>
      </c>
    </row>
    <row r="1327" spans="1:8">
      <c r="A1327" s="753" t="s">
        <v>83</v>
      </c>
      <c r="B1327" s="753" t="s">
        <v>1078</v>
      </c>
      <c r="C1327" s="753" t="s">
        <v>223</v>
      </c>
      <c r="D1327" s="753" t="s">
        <v>1766</v>
      </c>
      <c r="E1327" s="753" t="s">
        <v>404</v>
      </c>
      <c r="F1327" s="753"/>
      <c r="G1327" s="757" t="s">
        <v>1808</v>
      </c>
      <c r="H1327" s="751">
        <v>27630000</v>
      </c>
    </row>
    <row r="1328" spans="1:8">
      <c r="A1328" s="753" t="s">
        <v>83</v>
      </c>
      <c r="B1328" s="753" t="s">
        <v>1078</v>
      </c>
      <c r="C1328" s="753" t="s">
        <v>223</v>
      </c>
      <c r="D1328" s="753" t="s">
        <v>1766</v>
      </c>
      <c r="E1328" s="753" t="s">
        <v>404</v>
      </c>
      <c r="F1328" s="753" t="s">
        <v>1809</v>
      </c>
      <c r="G1328" s="757" t="s">
        <v>26</v>
      </c>
      <c r="H1328" s="751">
        <v>27630000</v>
      </c>
    </row>
    <row r="1329" spans="1:8">
      <c r="A1329" s="753" t="s">
        <v>83</v>
      </c>
      <c r="B1329" s="753" t="s">
        <v>1078</v>
      </c>
      <c r="C1329" s="753" t="s">
        <v>223</v>
      </c>
      <c r="D1329" s="753" t="s">
        <v>1766</v>
      </c>
      <c r="E1329" s="753" t="s">
        <v>178</v>
      </c>
      <c r="F1329" s="753"/>
      <c r="G1329" s="757" t="s">
        <v>179</v>
      </c>
      <c r="H1329" s="751">
        <v>790000000</v>
      </c>
    </row>
    <row r="1330" spans="1:8" ht="26.4">
      <c r="A1330" s="753" t="s">
        <v>83</v>
      </c>
      <c r="B1330" s="753" t="s">
        <v>1078</v>
      </c>
      <c r="C1330" s="753" t="s">
        <v>223</v>
      </c>
      <c r="D1330" s="753" t="s">
        <v>1766</v>
      </c>
      <c r="E1330" s="753" t="s">
        <v>178</v>
      </c>
      <c r="F1330" s="753" t="s">
        <v>180</v>
      </c>
      <c r="G1330" s="757" t="s">
        <v>1810</v>
      </c>
      <c r="H1330" s="751">
        <v>790000000</v>
      </c>
    </row>
    <row r="1331" spans="1:8">
      <c r="A1331" s="753" t="s">
        <v>83</v>
      </c>
      <c r="B1331" s="753" t="s">
        <v>1078</v>
      </c>
      <c r="C1331" s="753" t="s">
        <v>223</v>
      </c>
      <c r="D1331" s="753" t="s">
        <v>1888</v>
      </c>
      <c r="E1331" s="753"/>
      <c r="F1331" s="753"/>
      <c r="G1331" s="757" t="s">
        <v>1889</v>
      </c>
      <c r="H1331" s="751">
        <v>150000000</v>
      </c>
    </row>
    <row r="1332" spans="1:8">
      <c r="A1332" s="753" t="s">
        <v>83</v>
      </c>
      <c r="B1332" s="753" t="s">
        <v>1078</v>
      </c>
      <c r="C1332" s="753" t="s">
        <v>223</v>
      </c>
      <c r="D1332" s="753" t="s">
        <v>1888</v>
      </c>
      <c r="E1332" s="753" t="s">
        <v>96</v>
      </c>
      <c r="F1332" s="753"/>
      <c r="G1332" s="757" t="s">
        <v>97</v>
      </c>
      <c r="H1332" s="751">
        <v>40745000</v>
      </c>
    </row>
    <row r="1333" spans="1:8" ht="26.4">
      <c r="A1333" s="753" t="s">
        <v>83</v>
      </c>
      <c r="B1333" s="753" t="s">
        <v>1078</v>
      </c>
      <c r="C1333" s="753" t="s">
        <v>223</v>
      </c>
      <c r="D1333" s="753" t="s">
        <v>1888</v>
      </c>
      <c r="E1333" s="753" t="s">
        <v>96</v>
      </c>
      <c r="F1333" s="753" t="s">
        <v>98</v>
      </c>
      <c r="G1333" s="757" t="s">
        <v>99</v>
      </c>
      <c r="H1333" s="751">
        <v>745000</v>
      </c>
    </row>
    <row r="1334" spans="1:8">
      <c r="A1334" s="753" t="s">
        <v>83</v>
      </c>
      <c r="B1334" s="753" t="s">
        <v>1078</v>
      </c>
      <c r="C1334" s="753" t="s">
        <v>223</v>
      </c>
      <c r="D1334" s="753" t="s">
        <v>1888</v>
      </c>
      <c r="E1334" s="753" t="s">
        <v>96</v>
      </c>
      <c r="F1334" s="753" t="s">
        <v>154</v>
      </c>
      <c r="G1334" s="757" t="s">
        <v>1773</v>
      </c>
      <c r="H1334" s="751">
        <v>40000000</v>
      </c>
    </row>
    <row r="1335" spans="1:8">
      <c r="A1335" s="753" t="s">
        <v>83</v>
      </c>
      <c r="B1335" s="753" t="s">
        <v>1078</v>
      </c>
      <c r="C1335" s="753" t="s">
        <v>223</v>
      </c>
      <c r="D1335" s="753" t="s">
        <v>1888</v>
      </c>
      <c r="E1335" s="753" t="s">
        <v>102</v>
      </c>
      <c r="F1335" s="753"/>
      <c r="G1335" s="757" t="s">
        <v>369</v>
      </c>
      <c r="H1335" s="751">
        <v>11530300</v>
      </c>
    </row>
    <row r="1336" spans="1:8">
      <c r="A1336" s="753" t="s">
        <v>83</v>
      </c>
      <c r="B1336" s="753" t="s">
        <v>1078</v>
      </c>
      <c r="C1336" s="753" t="s">
        <v>223</v>
      </c>
      <c r="D1336" s="753" t="s">
        <v>1888</v>
      </c>
      <c r="E1336" s="753" t="s">
        <v>102</v>
      </c>
      <c r="F1336" s="753" t="s">
        <v>103</v>
      </c>
      <c r="G1336" s="757" t="s">
        <v>104</v>
      </c>
      <c r="H1336" s="751">
        <v>9322352</v>
      </c>
    </row>
    <row r="1337" spans="1:8">
      <c r="A1337" s="753" t="s">
        <v>83</v>
      </c>
      <c r="B1337" s="753" t="s">
        <v>1078</v>
      </c>
      <c r="C1337" s="753" t="s">
        <v>223</v>
      </c>
      <c r="D1337" s="753" t="s">
        <v>1888</v>
      </c>
      <c r="E1337" s="753" t="s">
        <v>102</v>
      </c>
      <c r="F1337" s="753" t="s">
        <v>105</v>
      </c>
      <c r="G1337" s="757" t="s">
        <v>106</v>
      </c>
      <c r="H1337" s="751">
        <v>1611236</v>
      </c>
    </row>
    <row r="1338" spans="1:8">
      <c r="A1338" s="753" t="s">
        <v>83</v>
      </c>
      <c r="B1338" s="753" t="s">
        <v>1078</v>
      </c>
      <c r="C1338" s="753" t="s">
        <v>223</v>
      </c>
      <c r="D1338" s="753" t="s">
        <v>1888</v>
      </c>
      <c r="E1338" s="753" t="s">
        <v>102</v>
      </c>
      <c r="F1338" s="753" t="s">
        <v>0</v>
      </c>
      <c r="G1338" s="757" t="s">
        <v>1</v>
      </c>
      <c r="H1338" s="751">
        <v>596712</v>
      </c>
    </row>
    <row r="1339" spans="1:8">
      <c r="A1339" s="753" t="s">
        <v>83</v>
      </c>
      <c r="B1339" s="753" t="s">
        <v>1078</v>
      </c>
      <c r="C1339" s="753" t="s">
        <v>223</v>
      </c>
      <c r="D1339" s="753" t="s">
        <v>1888</v>
      </c>
      <c r="E1339" s="753" t="s">
        <v>160</v>
      </c>
      <c r="F1339" s="753"/>
      <c r="G1339" s="757" t="s">
        <v>161</v>
      </c>
      <c r="H1339" s="751">
        <v>20000000</v>
      </c>
    </row>
    <row r="1340" spans="1:8">
      <c r="A1340" s="753" t="s">
        <v>83</v>
      </c>
      <c r="B1340" s="753" t="s">
        <v>1078</v>
      </c>
      <c r="C1340" s="753" t="s">
        <v>223</v>
      </c>
      <c r="D1340" s="753" t="s">
        <v>1888</v>
      </c>
      <c r="E1340" s="753" t="s">
        <v>160</v>
      </c>
      <c r="F1340" s="753" t="s">
        <v>547</v>
      </c>
      <c r="G1340" s="757" t="s">
        <v>548</v>
      </c>
      <c r="H1340" s="751">
        <v>5500000</v>
      </c>
    </row>
    <row r="1341" spans="1:8">
      <c r="A1341" s="753" t="s">
        <v>83</v>
      </c>
      <c r="B1341" s="753" t="s">
        <v>1078</v>
      </c>
      <c r="C1341" s="753" t="s">
        <v>223</v>
      </c>
      <c r="D1341" s="753" t="s">
        <v>1888</v>
      </c>
      <c r="E1341" s="753" t="s">
        <v>160</v>
      </c>
      <c r="F1341" s="753" t="s">
        <v>549</v>
      </c>
      <c r="G1341" s="757" t="s">
        <v>550</v>
      </c>
      <c r="H1341" s="751">
        <v>13500000</v>
      </c>
    </row>
    <row r="1342" spans="1:8">
      <c r="A1342" s="753" t="s">
        <v>83</v>
      </c>
      <c r="B1342" s="753" t="s">
        <v>1078</v>
      </c>
      <c r="C1342" s="753" t="s">
        <v>223</v>
      </c>
      <c r="D1342" s="753" t="s">
        <v>1888</v>
      </c>
      <c r="E1342" s="753" t="s">
        <v>160</v>
      </c>
      <c r="F1342" s="753" t="s">
        <v>551</v>
      </c>
      <c r="G1342" s="757" t="s">
        <v>133</v>
      </c>
      <c r="H1342" s="751">
        <v>1000000</v>
      </c>
    </row>
    <row r="1343" spans="1:8">
      <c r="A1343" s="753" t="s">
        <v>83</v>
      </c>
      <c r="B1343" s="753" t="s">
        <v>1078</v>
      </c>
      <c r="C1343" s="753" t="s">
        <v>223</v>
      </c>
      <c r="D1343" s="753" t="s">
        <v>1888</v>
      </c>
      <c r="E1343" s="753" t="s">
        <v>554</v>
      </c>
      <c r="F1343" s="753"/>
      <c r="G1343" s="757" t="s">
        <v>555</v>
      </c>
      <c r="H1343" s="751">
        <v>47724700</v>
      </c>
    </row>
    <row r="1344" spans="1:8">
      <c r="A1344" s="753" t="s">
        <v>83</v>
      </c>
      <c r="B1344" s="753" t="s">
        <v>1078</v>
      </c>
      <c r="C1344" s="753" t="s">
        <v>223</v>
      </c>
      <c r="D1344" s="753" t="s">
        <v>1888</v>
      </c>
      <c r="E1344" s="753" t="s">
        <v>554</v>
      </c>
      <c r="F1344" s="753" t="s">
        <v>243</v>
      </c>
      <c r="G1344" s="757" t="s">
        <v>244</v>
      </c>
      <c r="H1344" s="751">
        <v>47724700</v>
      </c>
    </row>
    <row r="1345" spans="1:8" ht="39.6">
      <c r="A1345" s="753" t="s">
        <v>83</v>
      </c>
      <c r="B1345" s="753" t="s">
        <v>1078</v>
      </c>
      <c r="C1345" s="753" t="s">
        <v>223</v>
      </c>
      <c r="D1345" s="753" t="s">
        <v>1888</v>
      </c>
      <c r="E1345" s="753" t="s">
        <v>560</v>
      </c>
      <c r="F1345" s="753"/>
      <c r="G1345" s="757" t="s">
        <v>1790</v>
      </c>
      <c r="H1345" s="751">
        <v>30000000</v>
      </c>
    </row>
    <row r="1346" spans="1:8">
      <c r="A1346" s="753" t="s">
        <v>83</v>
      </c>
      <c r="B1346" s="753" t="s">
        <v>1078</v>
      </c>
      <c r="C1346" s="753" t="s">
        <v>223</v>
      </c>
      <c r="D1346" s="753" t="s">
        <v>1888</v>
      </c>
      <c r="E1346" s="753" t="s">
        <v>560</v>
      </c>
      <c r="F1346" s="753" t="s">
        <v>5</v>
      </c>
      <c r="G1346" s="757" t="s">
        <v>6</v>
      </c>
      <c r="H1346" s="751">
        <v>17500000</v>
      </c>
    </row>
    <row r="1347" spans="1:8">
      <c r="A1347" s="753" t="s">
        <v>83</v>
      </c>
      <c r="B1347" s="753" t="s">
        <v>1078</v>
      </c>
      <c r="C1347" s="753" t="s">
        <v>223</v>
      </c>
      <c r="D1347" s="753" t="s">
        <v>1888</v>
      </c>
      <c r="E1347" s="753" t="s">
        <v>560</v>
      </c>
      <c r="F1347" s="753" t="s">
        <v>7</v>
      </c>
      <c r="G1347" s="757" t="s">
        <v>1795</v>
      </c>
      <c r="H1347" s="751">
        <v>12500000</v>
      </c>
    </row>
    <row r="1348" spans="1:8">
      <c r="A1348" s="753" t="s">
        <v>83</v>
      </c>
      <c r="B1348" s="753" t="s">
        <v>282</v>
      </c>
      <c r="C1348" s="753"/>
      <c r="D1348" s="753"/>
      <c r="E1348" s="753"/>
      <c r="F1348" s="753"/>
      <c r="G1348" s="757" t="s">
        <v>283</v>
      </c>
      <c r="H1348" s="751">
        <v>97339263718</v>
      </c>
    </row>
    <row r="1349" spans="1:8">
      <c r="A1349" s="753" t="s">
        <v>83</v>
      </c>
      <c r="B1349" s="753" t="s">
        <v>282</v>
      </c>
      <c r="C1349" s="753" t="s">
        <v>188</v>
      </c>
      <c r="D1349" s="753"/>
      <c r="E1349" s="753"/>
      <c r="F1349" s="753"/>
      <c r="G1349" s="757" t="s">
        <v>1374</v>
      </c>
      <c r="H1349" s="751">
        <v>86374368718</v>
      </c>
    </row>
    <row r="1350" spans="1:8">
      <c r="A1350" s="753" t="s">
        <v>83</v>
      </c>
      <c r="B1350" s="753" t="s">
        <v>282</v>
      </c>
      <c r="C1350" s="753" t="s">
        <v>188</v>
      </c>
      <c r="D1350" s="753" t="s">
        <v>1890</v>
      </c>
      <c r="E1350" s="753"/>
      <c r="F1350" s="753"/>
      <c r="G1350" s="757" t="s">
        <v>1891</v>
      </c>
      <c r="H1350" s="751">
        <v>78345689000</v>
      </c>
    </row>
    <row r="1351" spans="1:8" ht="26.4">
      <c r="A1351" s="753" t="s">
        <v>83</v>
      </c>
      <c r="B1351" s="753" t="s">
        <v>282</v>
      </c>
      <c r="C1351" s="753" t="s">
        <v>188</v>
      </c>
      <c r="D1351" s="753" t="s">
        <v>1890</v>
      </c>
      <c r="E1351" s="753" t="s">
        <v>183</v>
      </c>
      <c r="F1351" s="753"/>
      <c r="G1351" s="757" t="s">
        <v>1863</v>
      </c>
      <c r="H1351" s="751">
        <v>481322000</v>
      </c>
    </row>
    <row r="1352" spans="1:8" ht="26.4">
      <c r="A1352" s="753" t="s">
        <v>83</v>
      </c>
      <c r="B1352" s="753" t="s">
        <v>282</v>
      </c>
      <c r="C1352" s="753" t="s">
        <v>188</v>
      </c>
      <c r="D1352" s="753" t="s">
        <v>1890</v>
      </c>
      <c r="E1352" s="753" t="s">
        <v>183</v>
      </c>
      <c r="F1352" s="753" t="s">
        <v>184</v>
      </c>
      <c r="G1352" s="757" t="s">
        <v>1864</v>
      </c>
      <c r="H1352" s="751">
        <v>481322000</v>
      </c>
    </row>
    <row r="1353" spans="1:8">
      <c r="A1353" s="753" t="s">
        <v>83</v>
      </c>
      <c r="B1353" s="753" t="s">
        <v>282</v>
      </c>
      <c r="C1353" s="753" t="s">
        <v>188</v>
      </c>
      <c r="D1353" s="753" t="s">
        <v>1890</v>
      </c>
      <c r="E1353" s="753" t="s">
        <v>178</v>
      </c>
      <c r="F1353" s="753"/>
      <c r="G1353" s="757" t="s">
        <v>179</v>
      </c>
      <c r="H1353" s="751">
        <v>68404108000</v>
      </c>
    </row>
    <row r="1354" spans="1:8" ht="26.4">
      <c r="A1354" s="753" t="s">
        <v>83</v>
      </c>
      <c r="B1354" s="753" t="s">
        <v>282</v>
      </c>
      <c r="C1354" s="753" t="s">
        <v>188</v>
      </c>
      <c r="D1354" s="753" t="s">
        <v>1890</v>
      </c>
      <c r="E1354" s="753" t="s">
        <v>178</v>
      </c>
      <c r="F1354" s="753" t="s">
        <v>180</v>
      </c>
      <c r="G1354" s="757" t="s">
        <v>1810</v>
      </c>
      <c r="H1354" s="751">
        <v>68404108000</v>
      </c>
    </row>
    <row r="1355" spans="1:8">
      <c r="A1355" s="753" t="s">
        <v>83</v>
      </c>
      <c r="B1355" s="753" t="s">
        <v>282</v>
      </c>
      <c r="C1355" s="753" t="s">
        <v>188</v>
      </c>
      <c r="D1355" s="753" t="s">
        <v>1890</v>
      </c>
      <c r="E1355" s="753" t="s">
        <v>19</v>
      </c>
      <c r="F1355" s="753"/>
      <c r="G1355" s="757" t="s">
        <v>133</v>
      </c>
      <c r="H1355" s="751">
        <v>9460259000</v>
      </c>
    </row>
    <row r="1356" spans="1:8">
      <c r="A1356" s="753" t="s">
        <v>83</v>
      </c>
      <c r="B1356" s="753" t="s">
        <v>282</v>
      </c>
      <c r="C1356" s="753" t="s">
        <v>188</v>
      </c>
      <c r="D1356" s="753" t="s">
        <v>1890</v>
      </c>
      <c r="E1356" s="753" t="s">
        <v>19</v>
      </c>
      <c r="F1356" s="753" t="s">
        <v>20</v>
      </c>
      <c r="G1356" s="757" t="s">
        <v>21</v>
      </c>
      <c r="H1356" s="751">
        <v>1758765000</v>
      </c>
    </row>
    <row r="1357" spans="1:8">
      <c r="A1357" s="753" t="s">
        <v>83</v>
      </c>
      <c r="B1357" s="753" t="s">
        <v>282</v>
      </c>
      <c r="C1357" s="753" t="s">
        <v>188</v>
      </c>
      <c r="D1357" s="753" t="s">
        <v>1890</v>
      </c>
      <c r="E1357" s="753" t="s">
        <v>19</v>
      </c>
      <c r="F1357" s="753" t="s">
        <v>22</v>
      </c>
      <c r="G1357" s="757" t="s">
        <v>23</v>
      </c>
      <c r="H1357" s="751">
        <v>7701494000</v>
      </c>
    </row>
    <row r="1358" spans="1:8">
      <c r="A1358" s="753" t="s">
        <v>83</v>
      </c>
      <c r="B1358" s="753" t="s">
        <v>282</v>
      </c>
      <c r="C1358" s="753" t="s">
        <v>188</v>
      </c>
      <c r="D1358" s="753" t="s">
        <v>189</v>
      </c>
      <c r="E1358" s="753"/>
      <c r="F1358" s="753"/>
      <c r="G1358" s="757" t="s">
        <v>1872</v>
      </c>
      <c r="H1358" s="751">
        <v>8028679718</v>
      </c>
    </row>
    <row r="1359" spans="1:8">
      <c r="A1359" s="753" t="s">
        <v>83</v>
      </c>
      <c r="B1359" s="753" t="s">
        <v>282</v>
      </c>
      <c r="C1359" s="753" t="s">
        <v>188</v>
      </c>
      <c r="D1359" s="753" t="s">
        <v>189</v>
      </c>
      <c r="E1359" s="753" t="s">
        <v>92</v>
      </c>
      <c r="F1359" s="753"/>
      <c r="G1359" s="757" t="s">
        <v>93</v>
      </c>
      <c r="H1359" s="751">
        <v>1015271100</v>
      </c>
    </row>
    <row r="1360" spans="1:8">
      <c r="A1360" s="753" t="s">
        <v>83</v>
      </c>
      <c r="B1360" s="753" t="s">
        <v>282</v>
      </c>
      <c r="C1360" s="753" t="s">
        <v>188</v>
      </c>
      <c r="D1360" s="753" t="s">
        <v>189</v>
      </c>
      <c r="E1360" s="753" t="s">
        <v>92</v>
      </c>
      <c r="F1360" s="753" t="s">
        <v>94</v>
      </c>
      <c r="G1360" s="757" t="s">
        <v>1768</v>
      </c>
      <c r="H1360" s="751">
        <v>1015271100</v>
      </c>
    </row>
    <row r="1361" spans="1:8">
      <c r="A1361" s="753" t="s">
        <v>83</v>
      </c>
      <c r="B1361" s="753" t="s">
        <v>282</v>
      </c>
      <c r="C1361" s="753" t="s">
        <v>188</v>
      </c>
      <c r="D1361" s="753" t="s">
        <v>189</v>
      </c>
      <c r="E1361" s="753" t="s">
        <v>96</v>
      </c>
      <c r="F1361" s="753"/>
      <c r="G1361" s="757" t="s">
        <v>97</v>
      </c>
      <c r="H1361" s="751">
        <v>44949478</v>
      </c>
    </row>
    <row r="1362" spans="1:8">
      <c r="A1362" s="753" t="s">
        <v>83</v>
      </c>
      <c r="B1362" s="753" t="s">
        <v>282</v>
      </c>
      <c r="C1362" s="753" t="s">
        <v>188</v>
      </c>
      <c r="D1362" s="753" t="s">
        <v>189</v>
      </c>
      <c r="E1362" s="753" t="s">
        <v>96</v>
      </c>
      <c r="F1362" s="753" t="s">
        <v>151</v>
      </c>
      <c r="G1362" s="757" t="s">
        <v>152</v>
      </c>
      <c r="H1362" s="751">
        <v>23244000</v>
      </c>
    </row>
    <row r="1363" spans="1:8">
      <c r="A1363" s="753" t="s">
        <v>83</v>
      </c>
      <c r="B1363" s="753" t="s">
        <v>282</v>
      </c>
      <c r="C1363" s="753" t="s">
        <v>188</v>
      </c>
      <c r="D1363" s="753" t="s">
        <v>189</v>
      </c>
      <c r="E1363" s="753" t="s">
        <v>96</v>
      </c>
      <c r="F1363" s="753" t="s">
        <v>864</v>
      </c>
      <c r="G1363" s="757" t="s">
        <v>1770</v>
      </c>
      <c r="H1363" s="751">
        <v>19917478</v>
      </c>
    </row>
    <row r="1364" spans="1:8" ht="26.4">
      <c r="A1364" s="753" t="s">
        <v>83</v>
      </c>
      <c r="B1364" s="753" t="s">
        <v>282</v>
      </c>
      <c r="C1364" s="753" t="s">
        <v>188</v>
      </c>
      <c r="D1364" s="753" t="s">
        <v>189</v>
      </c>
      <c r="E1364" s="753" t="s">
        <v>96</v>
      </c>
      <c r="F1364" s="753" t="s">
        <v>98</v>
      </c>
      <c r="G1364" s="757" t="s">
        <v>99</v>
      </c>
      <c r="H1364" s="751">
        <v>1788000</v>
      </c>
    </row>
    <row r="1365" spans="1:8">
      <c r="A1365" s="753" t="s">
        <v>83</v>
      </c>
      <c r="B1365" s="753" t="s">
        <v>282</v>
      </c>
      <c r="C1365" s="753" t="s">
        <v>188</v>
      </c>
      <c r="D1365" s="753" t="s">
        <v>189</v>
      </c>
      <c r="E1365" s="753" t="s">
        <v>426</v>
      </c>
      <c r="F1365" s="753"/>
      <c r="G1365" s="757" t="s">
        <v>427</v>
      </c>
      <c r="H1365" s="751">
        <v>135367000</v>
      </c>
    </row>
    <row r="1366" spans="1:8">
      <c r="A1366" s="753" t="s">
        <v>83</v>
      </c>
      <c r="B1366" s="753" t="s">
        <v>282</v>
      </c>
      <c r="C1366" s="753" t="s">
        <v>188</v>
      </c>
      <c r="D1366" s="753" t="s">
        <v>189</v>
      </c>
      <c r="E1366" s="753" t="s">
        <v>426</v>
      </c>
      <c r="F1366" s="753" t="s">
        <v>428</v>
      </c>
      <c r="G1366" s="757" t="s">
        <v>1774</v>
      </c>
      <c r="H1366" s="751">
        <v>135367000</v>
      </c>
    </row>
    <row r="1367" spans="1:8">
      <c r="A1367" s="753" t="s">
        <v>83</v>
      </c>
      <c r="B1367" s="753" t="s">
        <v>282</v>
      </c>
      <c r="C1367" s="753" t="s">
        <v>188</v>
      </c>
      <c r="D1367" s="753" t="s">
        <v>189</v>
      </c>
      <c r="E1367" s="753" t="s">
        <v>100</v>
      </c>
      <c r="F1367" s="753"/>
      <c r="G1367" s="757" t="s">
        <v>101</v>
      </c>
      <c r="H1367" s="751">
        <v>146100200</v>
      </c>
    </row>
    <row r="1368" spans="1:8">
      <c r="A1368" s="753" t="s">
        <v>83</v>
      </c>
      <c r="B1368" s="753" t="s">
        <v>282</v>
      </c>
      <c r="C1368" s="753" t="s">
        <v>188</v>
      </c>
      <c r="D1368" s="753" t="s">
        <v>189</v>
      </c>
      <c r="E1368" s="753" t="s">
        <v>100</v>
      </c>
      <c r="F1368" s="753" t="s">
        <v>443</v>
      </c>
      <c r="G1368" s="757" t="s">
        <v>135</v>
      </c>
      <c r="H1368" s="751">
        <v>146100200</v>
      </c>
    </row>
    <row r="1369" spans="1:8">
      <c r="A1369" s="753" t="s">
        <v>83</v>
      </c>
      <c r="B1369" s="753" t="s">
        <v>282</v>
      </c>
      <c r="C1369" s="753" t="s">
        <v>188</v>
      </c>
      <c r="D1369" s="753" t="s">
        <v>189</v>
      </c>
      <c r="E1369" s="753" t="s">
        <v>102</v>
      </c>
      <c r="F1369" s="753"/>
      <c r="G1369" s="757" t="s">
        <v>369</v>
      </c>
      <c r="H1369" s="751">
        <v>244051134</v>
      </c>
    </row>
    <row r="1370" spans="1:8">
      <c r="A1370" s="753" t="s">
        <v>83</v>
      </c>
      <c r="B1370" s="753" t="s">
        <v>282</v>
      </c>
      <c r="C1370" s="753" t="s">
        <v>188</v>
      </c>
      <c r="D1370" s="753" t="s">
        <v>189</v>
      </c>
      <c r="E1370" s="753" t="s">
        <v>102</v>
      </c>
      <c r="F1370" s="753" t="s">
        <v>103</v>
      </c>
      <c r="G1370" s="757" t="s">
        <v>104</v>
      </c>
      <c r="H1370" s="751">
        <v>181740228</v>
      </c>
    </row>
    <row r="1371" spans="1:8">
      <c r="A1371" s="753" t="s">
        <v>83</v>
      </c>
      <c r="B1371" s="753" t="s">
        <v>282</v>
      </c>
      <c r="C1371" s="753" t="s">
        <v>188</v>
      </c>
      <c r="D1371" s="753" t="s">
        <v>189</v>
      </c>
      <c r="E1371" s="753" t="s">
        <v>102</v>
      </c>
      <c r="F1371" s="753" t="s">
        <v>105</v>
      </c>
      <c r="G1371" s="757" t="s">
        <v>106</v>
      </c>
      <c r="H1371" s="751">
        <v>31155453</v>
      </c>
    </row>
    <row r="1372" spans="1:8">
      <c r="A1372" s="753" t="s">
        <v>83</v>
      </c>
      <c r="B1372" s="753" t="s">
        <v>282</v>
      </c>
      <c r="C1372" s="753" t="s">
        <v>188</v>
      </c>
      <c r="D1372" s="753" t="s">
        <v>189</v>
      </c>
      <c r="E1372" s="753" t="s">
        <v>102</v>
      </c>
      <c r="F1372" s="753" t="s">
        <v>107</v>
      </c>
      <c r="G1372" s="757" t="s">
        <v>108</v>
      </c>
      <c r="H1372" s="751">
        <v>20770302</v>
      </c>
    </row>
    <row r="1373" spans="1:8">
      <c r="A1373" s="753" t="s">
        <v>83</v>
      </c>
      <c r="B1373" s="753" t="s">
        <v>282</v>
      </c>
      <c r="C1373" s="753" t="s">
        <v>188</v>
      </c>
      <c r="D1373" s="753" t="s">
        <v>189</v>
      </c>
      <c r="E1373" s="753" t="s">
        <v>102</v>
      </c>
      <c r="F1373" s="753" t="s">
        <v>0</v>
      </c>
      <c r="G1373" s="757" t="s">
        <v>1</v>
      </c>
      <c r="H1373" s="751">
        <v>10385151</v>
      </c>
    </row>
    <row r="1374" spans="1:8">
      <c r="A1374" s="753" t="s">
        <v>83</v>
      </c>
      <c r="B1374" s="753" t="s">
        <v>282</v>
      </c>
      <c r="C1374" s="753" t="s">
        <v>188</v>
      </c>
      <c r="D1374" s="753" t="s">
        <v>189</v>
      </c>
      <c r="E1374" s="753" t="s">
        <v>112</v>
      </c>
      <c r="F1374" s="753"/>
      <c r="G1374" s="757" t="s">
        <v>113</v>
      </c>
      <c r="H1374" s="751">
        <v>62817978</v>
      </c>
    </row>
    <row r="1375" spans="1:8">
      <c r="A1375" s="753" t="s">
        <v>83</v>
      </c>
      <c r="B1375" s="753" t="s">
        <v>282</v>
      </c>
      <c r="C1375" s="753" t="s">
        <v>188</v>
      </c>
      <c r="D1375" s="753" t="s">
        <v>189</v>
      </c>
      <c r="E1375" s="753" t="s">
        <v>112</v>
      </c>
      <c r="F1375" s="753" t="s">
        <v>155</v>
      </c>
      <c r="G1375" s="757" t="s">
        <v>1777</v>
      </c>
      <c r="H1375" s="751">
        <v>35841478</v>
      </c>
    </row>
    <row r="1376" spans="1:8">
      <c r="A1376" s="753" t="s">
        <v>83</v>
      </c>
      <c r="B1376" s="753" t="s">
        <v>282</v>
      </c>
      <c r="C1376" s="753" t="s">
        <v>188</v>
      </c>
      <c r="D1376" s="753" t="s">
        <v>189</v>
      </c>
      <c r="E1376" s="753" t="s">
        <v>112</v>
      </c>
      <c r="F1376" s="753" t="s">
        <v>114</v>
      </c>
      <c r="G1376" s="757" t="s">
        <v>1778</v>
      </c>
      <c r="H1376" s="751">
        <v>1452500</v>
      </c>
    </row>
    <row r="1377" spans="1:8">
      <c r="A1377" s="753" t="s">
        <v>83</v>
      </c>
      <c r="B1377" s="753" t="s">
        <v>282</v>
      </c>
      <c r="C1377" s="753" t="s">
        <v>188</v>
      </c>
      <c r="D1377" s="753" t="s">
        <v>189</v>
      </c>
      <c r="E1377" s="753" t="s">
        <v>112</v>
      </c>
      <c r="F1377" s="753" t="s">
        <v>156</v>
      </c>
      <c r="G1377" s="757" t="s">
        <v>1779</v>
      </c>
      <c r="H1377" s="751">
        <v>21848000</v>
      </c>
    </row>
    <row r="1378" spans="1:8">
      <c r="A1378" s="753" t="s">
        <v>83</v>
      </c>
      <c r="B1378" s="753" t="s">
        <v>282</v>
      </c>
      <c r="C1378" s="753" t="s">
        <v>188</v>
      </c>
      <c r="D1378" s="753" t="s">
        <v>189</v>
      </c>
      <c r="E1378" s="753" t="s">
        <v>112</v>
      </c>
      <c r="F1378" s="753" t="s">
        <v>146</v>
      </c>
      <c r="G1378" s="757" t="s">
        <v>1780</v>
      </c>
      <c r="H1378" s="751">
        <v>1424000</v>
      </c>
    </row>
    <row r="1379" spans="1:8">
      <c r="A1379" s="753" t="s">
        <v>83</v>
      </c>
      <c r="B1379" s="753" t="s">
        <v>282</v>
      </c>
      <c r="C1379" s="753" t="s">
        <v>188</v>
      </c>
      <c r="D1379" s="753" t="s">
        <v>189</v>
      </c>
      <c r="E1379" s="753" t="s">
        <v>112</v>
      </c>
      <c r="F1379" s="753" t="s">
        <v>157</v>
      </c>
      <c r="G1379" s="757" t="s">
        <v>135</v>
      </c>
      <c r="H1379" s="751">
        <v>2252000</v>
      </c>
    </row>
    <row r="1380" spans="1:8">
      <c r="A1380" s="753" t="s">
        <v>83</v>
      </c>
      <c r="B1380" s="753" t="s">
        <v>282</v>
      </c>
      <c r="C1380" s="753" t="s">
        <v>188</v>
      </c>
      <c r="D1380" s="753" t="s">
        <v>189</v>
      </c>
      <c r="E1380" s="753" t="s">
        <v>115</v>
      </c>
      <c r="F1380" s="753"/>
      <c r="G1380" s="757" t="s">
        <v>1781</v>
      </c>
      <c r="H1380" s="751">
        <v>68429600</v>
      </c>
    </row>
    <row r="1381" spans="1:8">
      <c r="A1381" s="753" t="s">
        <v>83</v>
      </c>
      <c r="B1381" s="753" t="s">
        <v>282</v>
      </c>
      <c r="C1381" s="753" t="s">
        <v>188</v>
      </c>
      <c r="D1381" s="753" t="s">
        <v>189</v>
      </c>
      <c r="E1381" s="753" t="s">
        <v>115</v>
      </c>
      <c r="F1381" s="753" t="s">
        <v>116</v>
      </c>
      <c r="G1381" s="757" t="s">
        <v>117</v>
      </c>
      <c r="H1381" s="751">
        <v>52769600</v>
      </c>
    </row>
    <row r="1382" spans="1:8">
      <c r="A1382" s="753" t="s">
        <v>83</v>
      </c>
      <c r="B1382" s="753" t="s">
        <v>282</v>
      </c>
      <c r="C1382" s="753" t="s">
        <v>188</v>
      </c>
      <c r="D1382" s="753" t="s">
        <v>189</v>
      </c>
      <c r="E1382" s="753" t="s">
        <v>115</v>
      </c>
      <c r="F1382" s="753" t="s">
        <v>147</v>
      </c>
      <c r="G1382" s="757" t="s">
        <v>148</v>
      </c>
      <c r="H1382" s="751">
        <v>15000000</v>
      </c>
    </row>
    <row r="1383" spans="1:8">
      <c r="A1383" s="753" t="s">
        <v>83</v>
      </c>
      <c r="B1383" s="753" t="s">
        <v>282</v>
      </c>
      <c r="C1383" s="753" t="s">
        <v>188</v>
      </c>
      <c r="D1383" s="753" t="s">
        <v>189</v>
      </c>
      <c r="E1383" s="753" t="s">
        <v>115</v>
      </c>
      <c r="F1383" s="753" t="s">
        <v>118</v>
      </c>
      <c r="G1383" s="757" t="s">
        <v>119</v>
      </c>
      <c r="H1383" s="751">
        <v>660000</v>
      </c>
    </row>
    <row r="1384" spans="1:8">
      <c r="A1384" s="753" t="s">
        <v>83</v>
      </c>
      <c r="B1384" s="753" t="s">
        <v>282</v>
      </c>
      <c r="C1384" s="753" t="s">
        <v>188</v>
      </c>
      <c r="D1384" s="753" t="s">
        <v>189</v>
      </c>
      <c r="E1384" s="753" t="s">
        <v>120</v>
      </c>
      <c r="F1384" s="753"/>
      <c r="G1384" s="757" t="s">
        <v>121</v>
      </c>
      <c r="H1384" s="751">
        <v>177214115</v>
      </c>
    </row>
    <row r="1385" spans="1:8" ht="39.6">
      <c r="A1385" s="753" t="s">
        <v>83</v>
      </c>
      <c r="B1385" s="753" t="s">
        <v>282</v>
      </c>
      <c r="C1385" s="753" t="s">
        <v>188</v>
      </c>
      <c r="D1385" s="753" t="s">
        <v>189</v>
      </c>
      <c r="E1385" s="753" t="s">
        <v>120</v>
      </c>
      <c r="F1385" s="753" t="s">
        <v>122</v>
      </c>
      <c r="G1385" s="757" t="s">
        <v>1783</v>
      </c>
      <c r="H1385" s="751">
        <v>1810533</v>
      </c>
    </row>
    <row r="1386" spans="1:8">
      <c r="A1386" s="753" t="s">
        <v>83</v>
      </c>
      <c r="B1386" s="753" t="s">
        <v>282</v>
      </c>
      <c r="C1386" s="753" t="s">
        <v>188</v>
      </c>
      <c r="D1386" s="753" t="s">
        <v>189</v>
      </c>
      <c r="E1386" s="753" t="s">
        <v>120</v>
      </c>
      <c r="F1386" s="753" t="s">
        <v>123</v>
      </c>
      <c r="G1386" s="757" t="s">
        <v>124</v>
      </c>
      <c r="H1386" s="751">
        <v>5743582</v>
      </c>
    </row>
    <row r="1387" spans="1:8" ht="39.6">
      <c r="A1387" s="753" t="s">
        <v>83</v>
      </c>
      <c r="B1387" s="753" t="s">
        <v>282</v>
      </c>
      <c r="C1387" s="753" t="s">
        <v>188</v>
      </c>
      <c r="D1387" s="753" t="s">
        <v>189</v>
      </c>
      <c r="E1387" s="753" t="s">
        <v>120</v>
      </c>
      <c r="F1387" s="753" t="s">
        <v>994</v>
      </c>
      <c r="G1387" s="757" t="s">
        <v>1824</v>
      </c>
      <c r="H1387" s="751">
        <v>3960000</v>
      </c>
    </row>
    <row r="1388" spans="1:8">
      <c r="A1388" s="753" t="s">
        <v>83</v>
      </c>
      <c r="B1388" s="753" t="s">
        <v>282</v>
      </c>
      <c r="C1388" s="753" t="s">
        <v>188</v>
      </c>
      <c r="D1388" s="753" t="s">
        <v>189</v>
      </c>
      <c r="E1388" s="753" t="s">
        <v>120</v>
      </c>
      <c r="F1388" s="753" t="s">
        <v>315</v>
      </c>
      <c r="G1388" s="757" t="s">
        <v>1831</v>
      </c>
      <c r="H1388" s="751">
        <v>161500000</v>
      </c>
    </row>
    <row r="1389" spans="1:8">
      <c r="A1389" s="753" t="s">
        <v>83</v>
      </c>
      <c r="B1389" s="753" t="s">
        <v>282</v>
      </c>
      <c r="C1389" s="753" t="s">
        <v>188</v>
      </c>
      <c r="D1389" s="753" t="s">
        <v>189</v>
      </c>
      <c r="E1389" s="753" t="s">
        <v>120</v>
      </c>
      <c r="F1389" s="753" t="s">
        <v>158</v>
      </c>
      <c r="G1389" s="757" t="s">
        <v>1785</v>
      </c>
      <c r="H1389" s="751">
        <v>4200000</v>
      </c>
    </row>
    <row r="1390" spans="1:8">
      <c r="A1390" s="753" t="s">
        <v>83</v>
      </c>
      <c r="B1390" s="753" t="s">
        <v>282</v>
      </c>
      <c r="C1390" s="753" t="s">
        <v>188</v>
      </c>
      <c r="D1390" s="753" t="s">
        <v>189</v>
      </c>
      <c r="E1390" s="753" t="s">
        <v>160</v>
      </c>
      <c r="F1390" s="753"/>
      <c r="G1390" s="757" t="s">
        <v>161</v>
      </c>
      <c r="H1390" s="751">
        <v>147960000</v>
      </c>
    </row>
    <row r="1391" spans="1:8">
      <c r="A1391" s="753" t="s">
        <v>83</v>
      </c>
      <c r="B1391" s="753" t="s">
        <v>282</v>
      </c>
      <c r="C1391" s="753" t="s">
        <v>188</v>
      </c>
      <c r="D1391" s="753" t="s">
        <v>189</v>
      </c>
      <c r="E1391" s="753" t="s">
        <v>160</v>
      </c>
      <c r="F1391" s="753" t="s">
        <v>162</v>
      </c>
      <c r="G1391" s="757" t="s">
        <v>163</v>
      </c>
      <c r="H1391" s="751">
        <v>26460000</v>
      </c>
    </row>
    <row r="1392" spans="1:8">
      <c r="A1392" s="753" t="s">
        <v>83</v>
      </c>
      <c r="B1392" s="753" t="s">
        <v>282</v>
      </c>
      <c r="C1392" s="753" t="s">
        <v>188</v>
      </c>
      <c r="D1392" s="753" t="s">
        <v>189</v>
      </c>
      <c r="E1392" s="753" t="s">
        <v>160</v>
      </c>
      <c r="F1392" s="753" t="s">
        <v>544</v>
      </c>
      <c r="G1392" s="757" t="s">
        <v>545</v>
      </c>
      <c r="H1392" s="751">
        <v>1000000</v>
      </c>
    </row>
    <row r="1393" spans="1:8">
      <c r="A1393" s="753" t="s">
        <v>83</v>
      </c>
      <c r="B1393" s="753" t="s">
        <v>282</v>
      </c>
      <c r="C1393" s="753" t="s">
        <v>188</v>
      </c>
      <c r="D1393" s="753" t="s">
        <v>189</v>
      </c>
      <c r="E1393" s="753" t="s">
        <v>160</v>
      </c>
      <c r="F1393" s="753" t="s">
        <v>975</v>
      </c>
      <c r="G1393" s="757" t="s">
        <v>974</v>
      </c>
      <c r="H1393" s="751">
        <v>6100000</v>
      </c>
    </row>
    <row r="1394" spans="1:8">
      <c r="A1394" s="753" t="s">
        <v>83</v>
      </c>
      <c r="B1394" s="753" t="s">
        <v>282</v>
      </c>
      <c r="C1394" s="753" t="s">
        <v>188</v>
      </c>
      <c r="D1394" s="753" t="s">
        <v>189</v>
      </c>
      <c r="E1394" s="753" t="s">
        <v>160</v>
      </c>
      <c r="F1394" s="753" t="s">
        <v>546</v>
      </c>
      <c r="G1394" s="757" t="s">
        <v>128</v>
      </c>
      <c r="H1394" s="751">
        <v>2800000</v>
      </c>
    </row>
    <row r="1395" spans="1:8">
      <c r="A1395" s="753" t="s">
        <v>83</v>
      </c>
      <c r="B1395" s="753" t="s">
        <v>282</v>
      </c>
      <c r="C1395" s="753" t="s">
        <v>188</v>
      </c>
      <c r="D1395" s="753" t="s">
        <v>189</v>
      </c>
      <c r="E1395" s="753" t="s">
        <v>160</v>
      </c>
      <c r="F1395" s="753" t="s">
        <v>547</v>
      </c>
      <c r="G1395" s="757" t="s">
        <v>548</v>
      </c>
      <c r="H1395" s="751">
        <v>69800000</v>
      </c>
    </row>
    <row r="1396" spans="1:8">
      <c r="A1396" s="753" t="s">
        <v>83</v>
      </c>
      <c r="B1396" s="753" t="s">
        <v>282</v>
      </c>
      <c r="C1396" s="753" t="s">
        <v>188</v>
      </c>
      <c r="D1396" s="753" t="s">
        <v>189</v>
      </c>
      <c r="E1396" s="753" t="s">
        <v>160</v>
      </c>
      <c r="F1396" s="753" t="s">
        <v>438</v>
      </c>
      <c r="G1396" s="757" t="s">
        <v>1786</v>
      </c>
      <c r="H1396" s="751">
        <v>25000000</v>
      </c>
    </row>
    <row r="1397" spans="1:8">
      <c r="A1397" s="753" t="s">
        <v>83</v>
      </c>
      <c r="B1397" s="753" t="s">
        <v>282</v>
      </c>
      <c r="C1397" s="753" t="s">
        <v>188</v>
      </c>
      <c r="D1397" s="753" t="s">
        <v>189</v>
      </c>
      <c r="E1397" s="753" t="s">
        <v>160</v>
      </c>
      <c r="F1397" s="753" t="s">
        <v>551</v>
      </c>
      <c r="G1397" s="757" t="s">
        <v>133</v>
      </c>
      <c r="H1397" s="751">
        <v>16800000</v>
      </c>
    </row>
    <row r="1398" spans="1:8">
      <c r="A1398" s="753" t="s">
        <v>83</v>
      </c>
      <c r="B1398" s="753" t="s">
        <v>282</v>
      </c>
      <c r="C1398" s="753" t="s">
        <v>188</v>
      </c>
      <c r="D1398" s="753" t="s">
        <v>189</v>
      </c>
      <c r="E1398" s="753" t="s">
        <v>125</v>
      </c>
      <c r="F1398" s="753"/>
      <c r="G1398" s="757" t="s">
        <v>126</v>
      </c>
      <c r="H1398" s="751">
        <v>284525000</v>
      </c>
    </row>
    <row r="1399" spans="1:8">
      <c r="A1399" s="753" t="s">
        <v>83</v>
      </c>
      <c r="B1399" s="753" t="s">
        <v>282</v>
      </c>
      <c r="C1399" s="753" t="s">
        <v>188</v>
      </c>
      <c r="D1399" s="753" t="s">
        <v>189</v>
      </c>
      <c r="E1399" s="753" t="s">
        <v>125</v>
      </c>
      <c r="F1399" s="753" t="s">
        <v>430</v>
      </c>
      <c r="G1399" s="757" t="s">
        <v>431</v>
      </c>
      <c r="H1399" s="751">
        <v>24109000</v>
      </c>
    </row>
    <row r="1400" spans="1:8">
      <c r="A1400" s="753" t="s">
        <v>83</v>
      </c>
      <c r="B1400" s="753" t="s">
        <v>282</v>
      </c>
      <c r="C1400" s="753" t="s">
        <v>188</v>
      </c>
      <c r="D1400" s="753" t="s">
        <v>189</v>
      </c>
      <c r="E1400" s="753" t="s">
        <v>125</v>
      </c>
      <c r="F1400" s="753" t="s">
        <v>552</v>
      </c>
      <c r="G1400" s="757" t="s">
        <v>553</v>
      </c>
      <c r="H1400" s="751">
        <v>90200000</v>
      </c>
    </row>
    <row r="1401" spans="1:8">
      <c r="A1401" s="753" t="s">
        <v>83</v>
      </c>
      <c r="B1401" s="753" t="s">
        <v>282</v>
      </c>
      <c r="C1401" s="753" t="s">
        <v>188</v>
      </c>
      <c r="D1401" s="753" t="s">
        <v>189</v>
      </c>
      <c r="E1401" s="753" t="s">
        <v>125</v>
      </c>
      <c r="F1401" s="753" t="s">
        <v>127</v>
      </c>
      <c r="G1401" s="757" t="s">
        <v>128</v>
      </c>
      <c r="H1401" s="751">
        <v>112616000</v>
      </c>
    </row>
    <row r="1402" spans="1:8">
      <c r="A1402" s="753" t="s">
        <v>83</v>
      </c>
      <c r="B1402" s="753" t="s">
        <v>282</v>
      </c>
      <c r="C1402" s="753" t="s">
        <v>188</v>
      </c>
      <c r="D1402" s="753" t="s">
        <v>189</v>
      </c>
      <c r="E1402" s="753" t="s">
        <v>125</v>
      </c>
      <c r="F1402" s="753" t="s">
        <v>129</v>
      </c>
      <c r="G1402" s="757" t="s">
        <v>1787</v>
      </c>
      <c r="H1402" s="751">
        <v>57600000</v>
      </c>
    </row>
    <row r="1403" spans="1:8">
      <c r="A1403" s="753" t="s">
        <v>83</v>
      </c>
      <c r="B1403" s="753" t="s">
        <v>282</v>
      </c>
      <c r="C1403" s="753" t="s">
        <v>188</v>
      </c>
      <c r="D1403" s="753" t="s">
        <v>189</v>
      </c>
      <c r="E1403" s="753" t="s">
        <v>554</v>
      </c>
      <c r="F1403" s="753"/>
      <c r="G1403" s="757" t="s">
        <v>555</v>
      </c>
      <c r="H1403" s="751">
        <v>321750000</v>
      </c>
    </row>
    <row r="1404" spans="1:8">
      <c r="A1404" s="753" t="s">
        <v>83</v>
      </c>
      <c r="B1404" s="753" t="s">
        <v>282</v>
      </c>
      <c r="C1404" s="753" t="s">
        <v>188</v>
      </c>
      <c r="D1404" s="753" t="s">
        <v>189</v>
      </c>
      <c r="E1404" s="753" t="s">
        <v>554</v>
      </c>
      <c r="F1404" s="753" t="s">
        <v>556</v>
      </c>
      <c r="G1404" s="757" t="s">
        <v>557</v>
      </c>
      <c r="H1404" s="751">
        <v>212450000</v>
      </c>
    </row>
    <row r="1405" spans="1:8">
      <c r="A1405" s="753" t="s">
        <v>83</v>
      </c>
      <c r="B1405" s="753" t="s">
        <v>282</v>
      </c>
      <c r="C1405" s="753" t="s">
        <v>188</v>
      </c>
      <c r="D1405" s="753" t="s">
        <v>189</v>
      </c>
      <c r="E1405" s="753" t="s">
        <v>554</v>
      </c>
      <c r="F1405" s="753" t="s">
        <v>971</v>
      </c>
      <c r="G1405" s="757" t="s">
        <v>970</v>
      </c>
      <c r="H1405" s="751">
        <v>13300000</v>
      </c>
    </row>
    <row r="1406" spans="1:8">
      <c r="A1406" s="753" t="s">
        <v>83</v>
      </c>
      <c r="B1406" s="753" t="s">
        <v>282</v>
      </c>
      <c r="C1406" s="753" t="s">
        <v>188</v>
      </c>
      <c r="D1406" s="753" t="s">
        <v>189</v>
      </c>
      <c r="E1406" s="753" t="s">
        <v>554</v>
      </c>
      <c r="F1406" s="753" t="s">
        <v>243</v>
      </c>
      <c r="G1406" s="757" t="s">
        <v>244</v>
      </c>
      <c r="H1406" s="751">
        <v>96000000</v>
      </c>
    </row>
    <row r="1407" spans="1:8" ht="39.6">
      <c r="A1407" s="753" t="s">
        <v>83</v>
      </c>
      <c r="B1407" s="753" t="s">
        <v>282</v>
      </c>
      <c r="C1407" s="753" t="s">
        <v>188</v>
      </c>
      <c r="D1407" s="753" t="s">
        <v>189</v>
      </c>
      <c r="E1407" s="753" t="s">
        <v>560</v>
      </c>
      <c r="F1407" s="753"/>
      <c r="G1407" s="757" t="s">
        <v>1790</v>
      </c>
      <c r="H1407" s="751">
        <v>81108000</v>
      </c>
    </row>
    <row r="1408" spans="1:8">
      <c r="A1408" s="753" t="s">
        <v>83</v>
      </c>
      <c r="B1408" s="753" t="s">
        <v>282</v>
      </c>
      <c r="C1408" s="753" t="s">
        <v>188</v>
      </c>
      <c r="D1408" s="753" t="s">
        <v>189</v>
      </c>
      <c r="E1408" s="753" t="s">
        <v>560</v>
      </c>
      <c r="F1408" s="753" t="s">
        <v>856</v>
      </c>
      <c r="G1408" s="757" t="s">
        <v>1832</v>
      </c>
      <c r="H1408" s="751">
        <v>35398000</v>
      </c>
    </row>
    <row r="1409" spans="1:8">
      <c r="A1409" s="753" t="s">
        <v>83</v>
      </c>
      <c r="B1409" s="753" t="s">
        <v>282</v>
      </c>
      <c r="C1409" s="753" t="s">
        <v>188</v>
      </c>
      <c r="D1409" s="753" t="s">
        <v>189</v>
      </c>
      <c r="E1409" s="753" t="s">
        <v>560</v>
      </c>
      <c r="F1409" s="753" t="s">
        <v>316</v>
      </c>
      <c r="G1409" s="757" t="s">
        <v>1866</v>
      </c>
      <c r="H1409" s="751">
        <v>35750000</v>
      </c>
    </row>
    <row r="1410" spans="1:8">
      <c r="A1410" s="753" t="s">
        <v>83</v>
      </c>
      <c r="B1410" s="753" t="s">
        <v>282</v>
      </c>
      <c r="C1410" s="753" t="s">
        <v>188</v>
      </c>
      <c r="D1410" s="753" t="s">
        <v>189</v>
      </c>
      <c r="E1410" s="753" t="s">
        <v>560</v>
      </c>
      <c r="F1410" s="753" t="s">
        <v>418</v>
      </c>
      <c r="G1410" s="757" t="s">
        <v>1793</v>
      </c>
      <c r="H1410" s="751">
        <v>9960000</v>
      </c>
    </row>
    <row r="1411" spans="1:8" ht="26.4">
      <c r="A1411" s="753" t="s">
        <v>83</v>
      </c>
      <c r="B1411" s="753" t="s">
        <v>282</v>
      </c>
      <c r="C1411" s="753" t="s">
        <v>188</v>
      </c>
      <c r="D1411" s="753" t="s">
        <v>189</v>
      </c>
      <c r="E1411" s="753" t="s">
        <v>1796</v>
      </c>
      <c r="F1411" s="753"/>
      <c r="G1411" s="757" t="s">
        <v>1797</v>
      </c>
      <c r="H1411" s="751">
        <v>78180000</v>
      </c>
    </row>
    <row r="1412" spans="1:8">
      <c r="A1412" s="753" t="s">
        <v>83</v>
      </c>
      <c r="B1412" s="753" t="s">
        <v>282</v>
      </c>
      <c r="C1412" s="753" t="s">
        <v>188</v>
      </c>
      <c r="D1412" s="753" t="s">
        <v>189</v>
      </c>
      <c r="E1412" s="753" t="s">
        <v>1796</v>
      </c>
      <c r="F1412" s="753" t="s">
        <v>1878</v>
      </c>
      <c r="G1412" s="757" t="s">
        <v>1866</v>
      </c>
      <c r="H1412" s="751">
        <v>27000000</v>
      </c>
    </row>
    <row r="1413" spans="1:8">
      <c r="A1413" s="753" t="s">
        <v>83</v>
      </c>
      <c r="B1413" s="753" t="s">
        <v>282</v>
      </c>
      <c r="C1413" s="753" t="s">
        <v>188</v>
      </c>
      <c r="D1413" s="753" t="s">
        <v>189</v>
      </c>
      <c r="E1413" s="753" t="s">
        <v>1796</v>
      </c>
      <c r="F1413" s="753" t="s">
        <v>1825</v>
      </c>
      <c r="G1413" s="757" t="s">
        <v>1794</v>
      </c>
      <c r="H1413" s="751">
        <v>25840000</v>
      </c>
    </row>
    <row r="1414" spans="1:8">
      <c r="A1414" s="753" t="s">
        <v>83</v>
      </c>
      <c r="B1414" s="753" t="s">
        <v>282</v>
      </c>
      <c r="C1414" s="753" t="s">
        <v>188</v>
      </c>
      <c r="D1414" s="753" t="s">
        <v>189</v>
      </c>
      <c r="E1414" s="753" t="s">
        <v>1796</v>
      </c>
      <c r="F1414" s="753" t="s">
        <v>1798</v>
      </c>
      <c r="G1414" s="757" t="s">
        <v>1793</v>
      </c>
      <c r="H1414" s="751">
        <v>25340000</v>
      </c>
    </row>
    <row r="1415" spans="1:8" ht="26.4">
      <c r="A1415" s="753" t="s">
        <v>83</v>
      </c>
      <c r="B1415" s="753" t="s">
        <v>282</v>
      </c>
      <c r="C1415" s="753" t="s">
        <v>188</v>
      </c>
      <c r="D1415" s="753" t="s">
        <v>189</v>
      </c>
      <c r="E1415" s="753" t="s">
        <v>130</v>
      </c>
      <c r="F1415" s="753"/>
      <c r="G1415" s="757" t="s">
        <v>131</v>
      </c>
      <c r="H1415" s="751">
        <v>170750000</v>
      </c>
    </row>
    <row r="1416" spans="1:8">
      <c r="A1416" s="753" t="s">
        <v>83</v>
      </c>
      <c r="B1416" s="753" t="s">
        <v>282</v>
      </c>
      <c r="C1416" s="753" t="s">
        <v>188</v>
      </c>
      <c r="D1416" s="753" t="s">
        <v>189</v>
      </c>
      <c r="E1416" s="753" t="s">
        <v>130</v>
      </c>
      <c r="F1416" s="753" t="s">
        <v>14</v>
      </c>
      <c r="G1416" s="757" t="s">
        <v>1800</v>
      </c>
      <c r="H1416" s="751">
        <v>170750000</v>
      </c>
    </row>
    <row r="1417" spans="1:8">
      <c r="A1417" s="753" t="s">
        <v>83</v>
      </c>
      <c r="B1417" s="753" t="s">
        <v>282</v>
      </c>
      <c r="C1417" s="753" t="s">
        <v>188</v>
      </c>
      <c r="D1417" s="753" t="s">
        <v>189</v>
      </c>
      <c r="E1417" s="753" t="s">
        <v>1801</v>
      </c>
      <c r="F1417" s="753"/>
      <c r="G1417" s="757" t="s">
        <v>1802</v>
      </c>
      <c r="H1417" s="751">
        <v>740000</v>
      </c>
    </row>
    <row r="1418" spans="1:8">
      <c r="A1418" s="753" t="s">
        <v>83</v>
      </c>
      <c r="B1418" s="753" t="s">
        <v>282</v>
      </c>
      <c r="C1418" s="753" t="s">
        <v>188</v>
      </c>
      <c r="D1418" s="753" t="s">
        <v>189</v>
      </c>
      <c r="E1418" s="753" t="s">
        <v>1801</v>
      </c>
      <c r="F1418" s="753" t="s">
        <v>1803</v>
      </c>
      <c r="G1418" s="757" t="s">
        <v>1804</v>
      </c>
      <c r="H1418" s="751">
        <v>740000</v>
      </c>
    </row>
    <row r="1419" spans="1:8">
      <c r="A1419" s="753" t="s">
        <v>83</v>
      </c>
      <c r="B1419" s="753" t="s">
        <v>282</v>
      </c>
      <c r="C1419" s="753" t="s">
        <v>188</v>
      </c>
      <c r="D1419" s="753" t="s">
        <v>189</v>
      </c>
      <c r="E1419" s="753" t="s">
        <v>1077</v>
      </c>
      <c r="F1419" s="753"/>
      <c r="G1419" s="757" t="s">
        <v>1884</v>
      </c>
      <c r="H1419" s="751">
        <v>3629000000</v>
      </c>
    </row>
    <row r="1420" spans="1:8">
      <c r="A1420" s="753" t="s">
        <v>83</v>
      </c>
      <c r="B1420" s="753" t="s">
        <v>282</v>
      </c>
      <c r="C1420" s="753" t="s">
        <v>188</v>
      </c>
      <c r="D1420" s="753" t="s">
        <v>189</v>
      </c>
      <c r="E1420" s="753" t="s">
        <v>1077</v>
      </c>
      <c r="F1420" s="753" t="s">
        <v>1076</v>
      </c>
      <c r="G1420" s="757" t="s">
        <v>1075</v>
      </c>
      <c r="H1420" s="751">
        <v>773000000</v>
      </c>
    </row>
    <row r="1421" spans="1:8">
      <c r="A1421" s="753" t="s">
        <v>83</v>
      </c>
      <c r="B1421" s="753" t="s">
        <v>282</v>
      </c>
      <c r="C1421" s="753" t="s">
        <v>188</v>
      </c>
      <c r="D1421" s="753" t="s">
        <v>189</v>
      </c>
      <c r="E1421" s="753" t="s">
        <v>1077</v>
      </c>
      <c r="F1421" s="753" t="s">
        <v>1885</v>
      </c>
      <c r="G1421" s="757" t="s">
        <v>1886</v>
      </c>
      <c r="H1421" s="751">
        <v>2856000000</v>
      </c>
    </row>
    <row r="1422" spans="1:8">
      <c r="A1422" s="753" t="s">
        <v>83</v>
      </c>
      <c r="B1422" s="753" t="s">
        <v>282</v>
      </c>
      <c r="C1422" s="753" t="s">
        <v>188</v>
      </c>
      <c r="D1422" s="753" t="s">
        <v>189</v>
      </c>
      <c r="E1422" s="753" t="s">
        <v>134</v>
      </c>
      <c r="F1422" s="753"/>
      <c r="G1422" s="757" t="s">
        <v>135</v>
      </c>
      <c r="H1422" s="751">
        <v>308280395</v>
      </c>
    </row>
    <row r="1423" spans="1:8">
      <c r="A1423" s="753" t="s">
        <v>83</v>
      </c>
      <c r="B1423" s="753" t="s">
        <v>282</v>
      </c>
      <c r="C1423" s="753" t="s">
        <v>188</v>
      </c>
      <c r="D1423" s="753" t="s">
        <v>189</v>
      </c>
      <c r="E1423" s="753" t="s">
        <v>134</v>
      </c>
      <c r="F1423" s="753" t="s">
        <v>9</v>
      </c>
      <c r="G1423" s="757" t="s">
        <v>1805</v>
      </c>
      <c r="H1423" s="751">
        <v>1480000</v>
      </c>
    </row>
    <row r="1424" spans="1:8">
      <c r="A1424" s="753" t="s">
        <v>83</v>
      </c>
      <c r="B1424" s="753" t="s">
        <v>282</v>
      </c>
      <c r="C1424" s="753" t="s">
        <v>188</v>
      </c>
      <c r="D1424" s="753" t="s">
        <v>189</v>
      </c>
      <c r="E1424" s="753" t="s">
        <v>134</v>
      </c>
      <c r="F1424" s="753" t="s">
        <v>15</v>
      </c>
      <c r="G1424" s="757" t="s">
        <v>1806</v>
      </c>
      <c r="H1424" s="751">
        <v>730000</v>
      </c>
    </row>
    <row r="1425" spans="1:8">
      <c r="A1425" s="753" t="s">
        <v>83</v>
      </c>
      <c r="B1425" s="753" t="s">
        <v>282</v>
      </c>
      <c r="C1425" s="753" t="s">
        <v>188</v>
      </c>
      <c r="D1425" s="753" t="s">
        <v>189</v>
      </c>
      <c r="E1425" s="753" t="s">
        <v>134</v>
      </c>
      <c r="F1425" s="753" t="s">
        <v>137</v>
      </c>
      <c r="G1425" s="757" t="s">
        <v>138</v>
      </c>
      <c r="H1425" s="751">
        <v>287038395</v>
      </c>
    </row>
    <row r="1426" spans="1:8">
      <c r="A1426" s="753" t="s">
        <v>83</v>
      </c>
      <c r="B1426" s="753" t="s">
        <v>282</v>
      </c>
      <c r="C1426" s="753" t="s">
        <v>188</v>
      </c>
      <c r="D1426" s="753" t="s">
        <v>189</v>
      </c>
      <c r="E1426" s="753" t="s">
        <v>134</v>
      </c>
      <c r="F1426" s="753" t="s">
        <v>139</v>
      </c>
      <c r="G1426" s="757" t="s">
        <v>140</v>
      </c>
      <c r="H1426" s="751">
        <v>19032000</v>
      </c>
    </row>
    <row r="1427" spans="1:8" ht="39.6">
      <c r="A1427" s="753" t="s">
        <v>83</v>
      </c>
      <c r="B1427" s="753" t="s">
        <v>282</v>
      </c>
      <c r="C1427" s="753" t="s">
        <v>188</v>
      </c>
      <c r="D1427" s="753" t="s">
        <v>189</v>
      </c>
      <c r="E1427" s="753" t="s">
        <v>419</v>
      </c>
      <c r="F1427" s="753"/>
      <c r="G1427" s="757" t="s">
        <v>1807</v>
      </c>
      <c r="H1427" s="751">
        <v>11571000</v>
      </c>
    </row>
    <row r="1428" spans="1:8">
      <c r="A1428" s="753" t="s">
        <v>83</v>
      </c>
      <c r="B1428" s="753" t="s">
        <v>282</v>
      </c>
      <c r="C1428" s="753" t="s">
        <v>188</v>
      </c>
      <c r="D1428" s="753" t="s">
        <v>189</v>
      </c>
      <c r="E1428" s="753" t="s">
        <v>419</v>
      </c>
      <c r="F1428" s="753" t="s">
        <v>248</v>
      </c>
      <c r="G1428" s="757" t="s">
        <v>249</v>
      </c>
      <c r="H1428" s="751">
        <v>11571000</v>
      </c>
    </row>
    <row r="1429" spans="1:8">
      <c r="A1429" s="753" t="s">
        <v>83</v>
      </c>
      <c r="B1429" s="753" t="s">
        <v>282</v>
      </c>
      <c r="C1429" s="753" t="s">
        <v>188</v>
      </c>
      <c r="D1429" s="753" t="s">
        <v>189</v>
      </c>
      <c r="E1429" s="753" t="s">
        <v>404</v>
      </c>
      <c r="F1429" s="753"/>
      <c r="G1429" s="757" t="s">
        <v>1808</v>
      </c>
      <c r="H1429" s="751">
        <v>12935000</v>
      </c>
    </row>
    <row r="1430" spans="1:8">
      <c r="A1430" s="753" t="s">
        <v>83</v>
      </c>
      <c r="B1430" s="753" t="s">
        <v>282</v>
      </c>
      <c r="C1430" s="753" t="s">
        <v>188</v>
      </c>
      <c r="D1430" s="753" t="s">
        <v>189</v>
      </c>
      <c r="E1430" s="753" t="s">
        <v>404</v>
      </c>
      <c r="F1430" s="753" t="s">
        <v>1809</v>
      </c>
      <c r="G1430" s="757" t="s">
        <v>26</v>
      </c>
      <c r="H1430" s="751">
        <v>12935000</v>
      </c>
    </row>
    <row r="1431" spans="1:8">
      <c r="A1431" s="753" t="s">
        <v>83</v>
      </c>
      <c r="B1431" s="753" t="s">
        <v>282</v>
      </c>
      <c r="C1431" s="753" t="s">
        <v>188</v>
      </c>
      <c r="D1431" s="753" t="s">
        <v>189</v>
      </c>
      <c r="E1431" s="753" t="s">
        <v>178</v>
      </c>
      <c r="F1431" s="753"/>
      <c r="G1431" s="757" t="s">
        <v>179</v>
      </c>
      <c r="H1431" s="751">
        <v>827278126</v>
      </c>
    </row>
    <row r="1432" spans="1:8" ht="26.4">
      <c r="A1432" s="753" t="s">
        <v>83</v>
      </c>
      <c r="B1432" s="753" t="s">
        <v>282</v>
      </c>
      <c r="C1432" s="753" t="s">
        <v>188</v>
      </c>
      <c r="D1432" s="753" t="s">
        <v>189</v>
      </c>
      <c r="E1432" s="753" t="s">
        <v>178</v>
      </c>
      <c r="F1432" s="753" t="s">
        <v>180</v>
      </c>
      <c r="G1432" s="757" t="s">
        <v>1810</v>
      </c>
      <c r="H1432" s="751">
        <v>827278126</v>
      </c>
    </row>
    <row r="1433" spans="1:8">
      <c r="A1433" s="753" t="s">
        <v>83</v>
      </c>
      <c r="B1433" s="753" t="s">
        <v>282</v>
      </c>
      <c r="C1433" s="753" t="s">
        <v>188</v>
      </c>
      <c r="D1433" s="753" t="s">
        <v>189</v>
      </c>
      <c r="E1433" s="753" t="s">
        <v>19</v>
      </c>
      <c r="F1433" s="753"/>
      <c r="G1433" s="757" t="s">
        <v>133</v>
      </c>
      <c r="H1433" s="751">
        <v>260401592</v>
      </c>
    </row>
    <row r="1434" spans="1:8">
      <c r="A1434" s="753" t="s">
        <v>83</v>
      </c>
      <c r="B1434" s="753" t="s">
        <v>282</v>
      </c>
      <c r="C1434" s="753" t="s">
        <v>188</v>
      </c>
      <c r="D1434" s="753" t="s">
        <v>189</v>
      </c>
      <c r="E1434" s="753" t="s">
        <v>19</v>
      </c>
      <c r="F1434" s="753" t="s">
        <v>22</v>
      </c>
      <c r="G1434" s="757" t="s">
        <v>23</v>
      </c>
      <c r="H1434" s="751">
        <v>260401592</v>
      </c>
    </row>
    <row r="1435" spans="1:8" ht="26.4">
      <c r="A1435" s="753" t="s">
        <v>83</v>
      </c>
      <c r="B1435" s="753" t="s">
        <v>282</v>
      </c>
      <c r="C1435" s="753" t="s">
        <v>223</v>
      </c>
      <c r="D1435" s="753"/>
      <c r="E1435" s="753"/>
      <c r="F1435" s="753"/>
      <c r="G1435" s="757" t="s">
        <v>1765</v>
      </c>
      <c r="H1435" s="751">
        <v>10964895000</v>
      </c>
    </row>
    <row r="1436" spans="1:8">
      <c r="A1436" s="753" t="s">
        <v>83</v>
      </c>
      <c r="B1436" s="753" t="s">
        <v>282</v>
      </c>
      <c r="C1436" s="753" t="s">
        <v>223</v>
      </c>
      <c r="D1436" s="753" t="s">
        <v>1766</v>
      </c>
      <c r="E1436" s="753"/>
      <c r="F1436" s="753"/>
      <c r="G1436" s="757" t="s">
        <v>1767</v>
      </c>
      <c r="H1436" s="751">
        <v>10964895000</v>
      </c>
    </row>
    <row r="1437" spans="1:8">
      <c r="A1437" s="753" t="s">
        <v>83</v>
      </c>
      <c r="B1437" s="753" t="s">
        <v>282</v>
      </c>
      <c r="C1437" s="753" t="s">
        <v>223</v>
      </c>
      <c r="D1437" s="753" t="s">
        <v>1766</v>
      </c>
      <c r="E1437" s="753" t="s">
        <v>92</v>
      </c>
      <c r="F1437" s="753"/>
      <c r="G1437" s="757" t="s">
        <v>93</v>
      </c>
      <c r="H1437" s="751">
        <v>2115256150</v>
      </c>
    </row>
    <row r="1438" spans="1:8">
      <c r="A1438" s="753" t="s">
        <v>83</v>
      </c>
      <c r="B1438" s="753" t="s">
        <v>282</v>
      </c>
      <c r="C1438" s="753" t="s">
        <v>223</v>
      </c>
      <c r="D1438" s="753" t="s">
        <v>1766</v>
      </c>
      <c r="E1438" s="753" t="s">
        <v>92</v>
      </c>
      <c r="F1438" s="753" t="s">
        <v>94</v>
      </c>
      <c r="G1438" s="757" t="s">
        <v>1768</v>
      </c>
      <c r="H1438" s="751">
        <v>1955140750</v>
      </c>
    </row>
    <row r="1439" spans="1:8">
      <c r="A1439" s="753" t="s">
        <v>83</v>
      </c>
      <c r="B1439" s="753" t="s">
        <v>282</v>
      </c>
      <c r="C1439" s="753" t="s">
        <v>223</v>
      </c>
      <c r="D1439" s="753" t="s">
        <v>1766</v>
      </c>
      <c r="E1439" s="753" t="s">
        <v>92</v>
      </c>
      <c r="F1439" s="753" t="s">
        <v>95</v>
      </c>
      <c r="G1439" s="757" t="s">
        <v>1769</v>
      </c>
      <c r="H1439" s="751">
        <v>160115400</v>
      </c>
    </row>
    <row r="1440" spans="1:8">
      <c r="A1440" s="753" t="s">
        <v>83</v>
      </c>
      <c r="B1440" s="753" t="s">
        <v>282</v>
      </c>
      <c r="C1440" s="753" t="s">
        <v>223</v>
      </c>
      <c r="D1440" s="753" t="s">
        <v>1766</v>
      </c>
      <c r="E1440" s="753" t="s">
        <v>96</v>
      </c>
      <c r="F1440" s="753"/>
      <c r="G1440" s="757" t="s">
        <v>97</v>
      </c>
      <c r="H1440" s="751">
        <v>1154913346</v>
      </c>
    </row>
    <row r="1441" spans="1:8">
      <c r="A1441" s="753" t="s">
        <v>83</v>
      </c>
      <c r="B1441" s="753" t="s">
        <v>282</v>
      </c>
      <c r="C1441" s="753" t="s">
        <v>223</v>
      </c>
      <c r="D1441" s="753" t="s">
        <v>1766</v>
      </c>
      <c r="E1441" s="753" t="s">
        <v>96</v>
      </c>
      <c r="F1441" s="753" t="s">
        <v>151</v>
      </c>
      <c r="G1441" s="757" t="s">
        <v>152</v>
      </c>
      <c r="H1441" s="751">
        <v>130226000</v>
      </c>
    </row>
    <row r="1442" spans="1:8">
      <c r="A1442" s="753" t="s">
        <v>83</v>
      </c>
      <c r="B1442" s="753" t="s">
        <v>282</v>
      </c>
      <c r="C1442" s="753" t="s">
        <v>223</v>
      </c>
      <c r="D1442" s="753" t="s">
        <v>1766</v>
      </c>
      <c r="E1442" s="753" t="s">
        <v>96</v>
      </c>
      <c r="F1442" s="753" t="s">
        <v>864</v>
      </c>
      <c r="G1442" s="757" t="s">
        <v>1770</v>
      </c>
      <c r="H1442" s="751">
        <v>347755000</v>
      </c>
    </row>
    <row r="1443" spans="1:8" ht="26.4">
      <c r="A1443" s="753" t="s">
        <v>83</v>
      </c>
      <c r="B1443" s="753" t="s">
        <v>282</v>
      </c>
      <c r="C1443" s="753" t="s">
        <v>223</v>
      </c>
      <c r="D1443" s="753" t="s">
        <v>1766</v>
      </c>
      <c r="E1443" s="753" t="s">
        <v>96</v>
      </c>
      <c r="F1443" s="753" t="s">
        <v>98</v>
      </c>
      <c r="G1443" s="757" t="s">
        <v>99</v>
      </c>
      <c r="H1443" s="751">
        <v>66923499</v>
      </c>
    </row>
    <row r="1444" spans="1:8" ht="26.4">
      <c r="A1444" s="753" t="s">
        <v>83</v>
      </c>
      <c r="B1444" s="753" t="s">
        <v>282</v>
      </c>
      <c r="C1444" s="753" t="s">
        <v>223</v>
      </c>
      <c r="D1444" s="753" t="s">
        <v>1766</v>
      </c>
      <c r="E1444" s="753" t="s">
        <v>96</v>
      </c>
      <c r="F1444" s="753" t="s">
        <v>442</v>
      </c>
      <c r="G1444" s="757" t="s">
        <v>1772</v>
      </c>
      <c r="H1444" s="751">
        <v>22383380</v>
      </c>
    </row>
    <row r="1445" spans="1:8">
      <c r="A1445" s="753" t="s">
        <v>83</v>
      </c>
      <c r="B1445" s="753" t="s">
        <v>282</v>
      </c>
      <c r="C1445" s="753" t="s">
        <v>223</v>
      </c>
      <c r="D1445" s="753" t="s">
        <v>1766</v>
      </c>
      <c r="E1445" s="753" t="s">
        <v>96</v>
      </c>
      <c r="F1445" s="753" t="s">
        <v>144</v>
      </c>
      <c r="G1445" s="757" t="s">
        <v>145</v>
      </c>
      <c r="H1445" s="751">
        <v>561330467</v>
      </c>
    </row>
    <row r="1446" spans="1:8">
      <c r="A1446" s="753" t="s">
        <v>83</v>
      </c>
      <c r="B1446" s="753" t="s">
        <v>282</v>
      </c>
      <c r="C1446" s="753" t="s">
        <v>223</v>
      </c>
      <c r="D1446" s="753" t="s">
        <v>1766</v>
      </c>
      <c r="E1446" s="753" t="s">
        <v>96</v>
      </c>
      <c r="F1446" s="753" t="s">
        <v>154</v>
      </c>
      <c r="G1446" s="757" t="s">
        <v>1773</v>
      </c>
      <c r="H1446" s="751">
        <v>26295000</v>
      </c>
    </row>
    <row r="1447" spans="1:8">
      <c r="A1447" s="753" t="s">
        <v>83</v>
      </c>
      <c r="B1447" s="753" t="s">
        <v>282</v>
      </c>
      <c r="C1447" s="753" t="s">
        <v>223</v>
      </c>
      <c r="D1447" s="753" t="s">
        <v>1766</v>
      </c>
      <c r="E1447" s="753" t="s">
        <v>426</v>
      </c>
      <c r="F1447" s="753"/>
      <c r="G1447" s="757" t="s">
        <v>427</v>
      </c>
      <c r="H1447" s="751">
        <v>61080000</v>
      </c>
    </row>
    <row r="1448" spans="1:8">
      <c r="A1448" s="753" t="s">
        <v>83</v>
      </c>
      <c r="B1448" s="753" t="s">
        <v>282</v>
      </c>
      <c r="C1448" s="753" t="s">
        <v>223</v>
      </c>
      <c r="D1448" s="753" t="s">
        <v>1766</v>
      </c>
      <c r="E1448" s="753" t="s">
        <v>426</v>
      </c>
      <c r="F1448" s="753" t="s">
        <v>428</v>
      </c>
      <c r="G1448" s="757" t="s">
        <v>1774</v>
      </c>
      <c r="H1448" s="751">
        <v>58100000</v>
      </c>
    </row>
    <row r="1449" spans="1:8">
      <c r="A1449" s="753" t="s">
        <v>83</v>
      </c>
      <c r="B1449" s="753" t="s">
        <v>282</v>
      </c>
      <c r="C1449" s="753" t="s">
        <v>223</v>
      </c>
      <c r="D1449" s="753" t="s">
        <v>1766</v>
      </c>
      <c r="E1449" s="753" t="s">
        <v>426</v>
      </c>
      <c r="F1449" s="753" t="s">
        <v>429</v>
      </c>
      <c r="G1449" s="757" t="s">
        <v>1775</v>
      </c>
      <c r="H1449" s="751">
        <v>2980000</v>
      </c>
    </row>
    <row r="1450" spans="1:8">
      <c r="A1450" s="753" t="s">
        <v>83</v>
      </c>
      <c r="B1450" s="753" t="s">
        <v>282</v>
      </c>
      <c r="C1450" s="753" t="s">
        <v>223</v>
      </c>
      <c r="D1450" s="753" t="s">
        <v>1766</v>
      </c>
      <c r="E1450" s="753" t="s">
        <v>100</v>
      </c>
      <c r="F1450" s="753"/>
      <c r="G1450" s="757" t="s">
        <v>101</v>
      </c>
      <c r="H1450" s="751">
        <v>525725000</v>
      </c>
    </row>
    <row r="1451" spans="1:8">
      <c r="A1451" s="753" t="s">
        <v>83</v>
      </c>
      <c r="B1451" s="753" t="s">
        <v>282</v>
      </c>
      <c r="C1451" s="753" t="s">
        <v>223</v>
      </c>
      <c r="D1451" s="753" t="s">
        <v>1766</v>
      </c>
      <c r="E1451" s="753" t="s">
        <v>100</v>
      </c>
      <c r="F1451" s="753" t="s">
        <v>443</v>
      </c>
      <c r="G1451" s="757" t="s">
        <v>135</v>
      </c>
      <c r="H1451" s="751">
        <v>525725000</v>
      </c>
    </row>
    <row r="1452" spans="1:8">
      <c r="A1452" s="753" t="s">
        <v>83</v>
      </c>
      <c r="B1452" s="753" t="s">
        <v>282</v>
      </c>
      <c r="C1452" s="753" t="s">
        <v>223</v>
      </c>
      <c r="D1452" s="753" t="s">
        <v>1766</v>
      </c>
      <c r="E1452" s="753" t="s">
        <v>102</v>
      </c>
      <c r="F1452" s="753"/>
      <c r="G1452" s="757" t="s">
        <v>369</v>
      </c>
      <c r="H1452" s="751">
        <v>512010866</v>
      </c>
    </row>
    <row r="1453" spans="1:8">
      <c r="A1453" s="753" t="s">
        <v>83</v>
      </c>
      <c r="B1453" s="753" t="s">
        <v>282</v>
      </c>
      <c r="C1453" s="753" t="s">
        <v>223</v>
      </c>
      <c r="D1453" s="753" t="s">
        <v>1766</v>
      </c>
      <c r="E1453" s="753" t="s">
        <v>102</v>
      </c>
      <c r="F1453" s="753" t="s">
        <v>103</v>
      </c>
      <c r="G1453" s="757" t="s">
        <v>104</v>
      </c>
      <c r="H1453" s="751">
        <v>396876528</v>
      </c>
    </row>
    <row r="1454" spans="1:8">
      <c r="A1454" s="753" t="s">
        <v>83</v>
      </c>
      <c r="B1454" s="753" t="s">
        <v>282</v>
      </c>
      <c r="C1454" s="753" t="s">
        <v>223</v>
      </c>
      <c r="D1454" s="753" t="s">
        <v>1766</v>
      </c>
      <c r="E1454" s="753" t="s">
        <v>102</v>
      </c>
      <c r="F1454" s="753" t="s">
        <v>105</v>
      </c>
      <c r="G1454" s="757" t="s">
        <v>106</v>
      </c>
      <c r="H1454" s="751">
        <v>68035972</v>
      </c>
    </row>
    <row r="1455" spans="1:8">
      <c r="A1455" s="753" t="s">
        <v>83</v>
      </c>
      <c r="B1455" s="753" t="s">
        <v>282</v>
      </c>
      <c r="C1455" s="753" t="s">
        <v>223</v>
      </c>
      <c r="D1455" s="753" t="s">
        <v>1766</v>
      </c>
      <c r="E1455" s="753" t="s">
        <v>102</v>
      </c>
      <c r="F1455" s="753" t="s">
        <v>107</v>
      </c>
      <c r="G1455" s="757" t="s">
        <v>108</v>
      </c>
      <c r="H1455" s="751">
        <v>45357301</v>
      </c>
    </row>
    <row r="1456" spans="1:8">
      <c r="A1456" s="753" t="s">
        <v>83</v>
      </c>
      <c r="B1456" s="753" t="s">
        <v>282</v>
      </c>
      <c r="C1456" s="753" t="s">
        <v>223</v>
      </c>
      <c r="D1456" s="753" t="s">
        <v>1766</v>
      </c>
      <c r="E1456" s="753" t="s">
        <v>102</v>
      </c>
      <c r="F1456" s="753" t="s">
        <v>0</v>
      </c>
      <c r="G1456" s="757" t="s">
        <v>1</v>
      </c>
      <c r="H1456" s="751">
        <v>1741065</v>
      </c>
    </row>
    <row r="1457" spans="1:8">
      <c r="A1457" s="753" t="s">
        <v>83</v>
      </c>
      <c r="B1457" s="753" t="s">
        <v>282</v>
      </c>
      <c r="C1457" s="753" t="s">
        <v>223</v>
      </c>
      <c r="D1457" s="753" t="s">
        <v>1766</v>
      </c>
      <c r="E1457" s="753" t="s">
        <v>109</v>
      </c>
      <c r="F1457" s="753"/>
      <c r="G1457" s="757" t="s">
        <v>110</v>
      </c>
      <c r="H1457" s="751">
        <v>321003000</v>
      </c>
    </row>
    <row r="1458" spans="1:8" ht="26.4">
      <c r="A1458" s="753" t="s">
        <v>83</v>
      </c>
      <c r="B1458" s="753" t="s">
        <v>282</v>
      </c>
      <c r="C1458" s="753" t="s">
        <v>223</v>
      </c>
      <c r="D1458" s="753" t="s">
        <v>1766</v>
      </c>
      <c r="E1458" s="753" t="s">
        <v>109</v>
      </c>
      <c r="F1458" s="753" t="s">
        <v>855</v>
      </c>
      <c r="G1458" s="757" t="s">
        <v>1776</v>
      </c>
      <c r="H1458" s="751">
        <v>321003000</v>
      </c>
    </row>
    <row r="1459" spans="1:8">
      <c r="A1459" s="753" t="s">
        <v>83</v>
      </c>
      <c r="B1459" s="753" t="s">
        <v>282</v>
      </c>
      <c r="C1459" s="753" t="s">
        <v>223</v>
      </c>
      <c r="D1459" s="753" t="s">
        <v>1766</v>
      </c>
      <c r="E1459" s="753" t="s">
        <v>112</v>
      </c>
      <c r="F1459" s="753"/>
      <c r="G1459" s="757" t="s">
        <v>113</v>
      </c>
      <c r="H1459" s="751">
        <v>171463000</v>
      </c>
    </row>
    <row r="1460" spans="1:8">
      <c r="A1460" s="753" t="s">
        <v>83</v>
      </c>
      <c r="B1460" s="753" t="s">
        <v>282</v>
      </c>
      <c r="C1460" s="753" t="s">
        <v>223</v>
      </c>
      <c r="D1460" s="753" t="s">
        <v>1766</v>
      </c>
      <c r="E1460" s="753" t="s">
        <v>112</v>
      </c>
      <c r="F1460" s="753" t="s">
        <v>155</v>
      </c>
      <c r="G1460" s="757" t="s">
        <v>1777</v>
      </c>
      <c r="H1460" s="751">
        <v>96545000</v>
      </c>
    </row>
    <row r="1461" spans="1:8">
      <c r="A1461" s="753" t="s">
        <v>83</v>
      </c>
      <c r="B1461" s="753" t="s">
        <v>282</v>
      </c>
      <c r="C1461" s="753" t="s">
        <v>223</v>
      </c>
      <c r="D1461" s="753" t="s">
        <v>1766</v>
      </c>
      <c r="E1461" s="753" t="s">
        <v>112</v>
      </c>
      <c r="F1461" s="753" t="s">
        <v>114</v>
      </c>
      <c r="G1461" s="757" t="s">
        <v>1778</v>
      </c>
      <c r="H1461" s="751">
        <v>6625000</v>
      </c>
    </row>
    <row r="1462" spans="1:8">
      <c r="A1462" s="753" t="s">
        <v>83</v>
      </c>
      <c r="B1462" s="753" t="s">
        <v>282</v>
      </c>
      <c r="C1462" s="753" t="s">
        <v>223</v>
      </c>
      <c r="D1462" s="753" t="s">
        <v>1766</v>
      </c>
      <c r="E1462" s="753" t="s">
        <v>112</v>
      </c>
      <c r="F1462" s="753" t="s">
        <v>156</v>
      </c>
      <c r="G1462" s="757" t="s">
        <v>1779</v>
      </c>
      <c r="H1462" s="751">
        <v>60496000</v>
      </c>
    </row>
    <row r="1463" spans="1:8">
      <c r="A1463" s="753" t="s">
        <v>83</v>
      </c>
      <c r="B1463" s="753" t="s">
        <v>282</v>
      </c>
      <c r="C1463" s="753" t="s">
        <v>223</v>
      </c>
      <c r="D1463" s="753" t="s">
        <v>1766</v>
      </c>
      <c r="E1463" s="753" t="s">
        <v>112</v>
      </c>
      <c r="F1463" s="753" t="s">
        <v>146</v>
      </c>
      <c r="G1463" s="757" t="s">
        <v>1780</v>
      </c>
      <c r="H1463" s="751">
        <v>2832000</v>
      </c>
    </row>
    <row r="1464" spans="1:8">
      <c r="A1464" s="753" t="s">
        <v>83</v>
      </c>
      <c r="B1464" s="753" t="s">
        <v>282</v>
      </c>
      <c r="C1464" s="753" t="s">
        <v>223</v>
      </c>
      <c r="D1464" s="753" t="s">
        <v>1766</v>
      </c>
      <c r="E1464" s="753" t="s">
        <v>112</v>
      </c>
      <c r="F1464" s="753" t="s">
        <v>157</v>
      </c>
      <c r="G1464" s="757" t="s">
        <v>135</v>
      </c>
      <c r="H1464" s="751">
        <v>4965000</v>
      </c>
    </row>
    <row r="1465" spans="1:8">
      <c r="A1465" s="753" t="s">
        <v>83</v>
      </c>
      <c r="B1465" s="753" t="s">
        <v>282</v>
      </c>
      <c r="C1465" s="753" t="s">
        <v>223</v>
      </c>
      <c r="D1465" s="753" t="s">
        <v>1766</v>
      </c>
      <c r="E1465" s="753" t="s">
        <v>115</v>
      </c>
      <c r="F1465" s="753"/>
      <c r="G1465" s="757" t="s">
        <v>1781</v>
      </c>
      <c r="H1465" s="751">
        <v>133602000</v>
      </c>
    </row>
    <row r="1466" spans="1:8">
      <c r="A1466" s="753" t="s">
        <v>83</v>
      </c>
      <c r="B1466" s="753" t="s">
        <v>282</v>
      </c>
      <c r="C1466" s="753" t="s">
        <v>223</v>
      </c>
      <c r="D1466" s="753" t="s">
        <v>1766</v>
      </c>
      <c r="E1466" s="753" t="s">
        <v>115</v>
      </c>
      <c r="F1466" s="753" t="s">
        <v>116</v>
      </c>
      <c r="G1466" s="757" t="s">
        <v>117</v>
      </c>
      <c r="H1466" s="751">
        <v>89773000</v>
      </c>
    </row>
    <row r="1467" spans="1:8">
      <c r="A1467" s="753" t="s">
        <v>83</v>
      </c>
      <c r="B1467" s="753" t="s">
        <v>282</v>
      </c>
      <c r="C1467" s="753" t="s">
        <v>223</v>
      </c>
      <c r="D1467" s="753" t="s">
        <v>1766</v>
      </c>
      <c r="E1467" s="753" t="s">
        <v>115</v>
      </c>
      <c r="F1467" s="753" t="s">
        <v>147</v>
      </c>
      <c r="G1467" s="757" t="s">
        <v>148</v>
      </c>
      <c r="H1467" s="751">
        <v>10449000</v>
      </c>
    </row>
    <row r="1468" spans="1:8">
      <c r="A1468" s="753" t="s">
        <v>83</v>
      </c>
      <c r="B1468" s="753" t="s">
        <v>282</v>
      </c>
      <c r="C1468" s="753" t="s">
        <v>223</v>
      </c>
      <c r="D1468" s="753" t="s">
        <v>1766</v>
      </c>
      <c r="E1468" s="753" t="s">
        <v>115</v>
      </c>
      <c r="F1468" s="753" t="s">
        <v>4</v>
      </c>
      <c r="G1468" s="757" t="s">
        <v>1782</v>
      </c>
      <c r="H1468" s="751">
        <v>5760000</v>
      </c>
    </row>
    <row r="1469" spans="1:8">
      <c r="A1469" s="753" t="s">
        <v>83</v>
      </c>
      <c r="B1469" s="753" t="s">
        <v>282</v>
      </c>
      <c r="C1469" s="753" t="s">
        <v>223</v>
      </c>
      <c r="D1469" s="753" t="s">
        <v>1766</v>
      </c>
      <c r="E1469" s="753" t="s">
        <v>115</v>
      </c>
      <c r="F1469" s="753" t="s">
        <v>118</v>
      </c>
      <c r="G1469" s="757" t="s">
        <v>119</v>
      </c>
      <c r="H1469" s="751">
        <v>27620000</v>
      </c>
    </row>
    <row r="1470" spans="1:8">
      <c r="A1470" s="753" t="s">
        <v>83</v>
      </c>
      <c r="B1470" s="753" t="s">
        <v>282</v>
      </c>
      <c r="C1470" s="753" t="s">
        <v>223</v>
      </c>
      <c r="D1470" s="753" t="s">
        <v>1766</v>
      </c>
      <c r="E1470" s="753" t="s">
        <v>120</v>
      </c>
      <c r="F1470" s="753"/>
      <c r="G1470" s="757" t="s">
        <v>121</v>
      </c>
      <c r="H1470" s="751">
        <v>79252638</v>
      </c>
    </row>
    <row r="1471" spans="1:8" ht="39.6">
      <c r="A1471" s="753" t="s">
        <v>83</v>
      </c>
      <c r="B1471" s="753" t="s">
        <v>282</v>
      </c>
      <c r="C1471" s="753" t="s">
        <v>223</v>
      </c>
      <c r="D1471" s="753" t="s">
        <v>1766</v>
      </c>
      <c r="E1471" s="753" t="s">
        <v>120</v>
      </c>
      <c r="F1471" s="753" t="s">
        <v>122</v>
      </c>
      <c r="G1471" s="757" t="s">
        <v>1783</v>
      </c>
      <c r="H1471" s="751">
        <v>21028638</v>
      </c>
    </row>
    <row r="1472" spans="1:8">
      <c r="A1472" s="753" t="s">
        <v>83</v>
      </c>
      <c r="B1472" s="753" t="s">
        <v>282</v>
      </c>
      <c r="C1472" s="753" t="s">
        <v>223</v>
      </c>
      <c r="D1472" s="753" t="s">
        <v>1766</v>
      </c>
      <c r="E1472" s="753" t="s">
        <v>120</v>
      </c>
      <c r="F1472" s="753" t="s">
        <v>123</v>
      </c>
      <c r="G1472" s="757" t="s">
        <v>124</v>
      </c>
      <c r="H1472" s="751">
        <v>22857000</v>
      </c>
    </row>
    <row r="1473" spans="1:8">
      <c r="A1473" s="753" t="s">
        <v>83</v>
      </c>
      <c r="B1473" s="753" t="s">
        <v>282</v>
      </c>
      <c r="C1473" s="753" t="s">
        <v>223</v>
      </c>
      <c r="D1473" s="753" t="s">
        <v>1766</v>
      </c>
      <c r="E1473" s="753" t="s">
        <v>120</v>
      </c>
      <c r="F1473" s="753" t="s">
        <v>315</v>
      </c>
      <c r="G1473" s="757" t="s">
        <v>1831</v>
      </c>
      <c r="H1473" s="751">
        <v>5000000</v>
      </c>
    </row>
    <row r="1474" spans="1:8" ht="26.4">
      <c r="A1474" s="753" t="s">
        <v>83</v>
      </c>
      <c r="B1474" s="753" t="s">
        <v>282</v>
      </c>
      <c r="C1474" s="753" t="s">
        <v>223</v>
      </c>
      <c r="D1474" s="753" t="s">
        <v>1766</v>
      </c>
      <c r="E1474" s="753" t="s">
        <v>120</v>
      </c>
      <c r="F1474" s="753" t="s">
        <v>1001</v>
      </c>
      <c r="G1474" s="757" t="s">
        <v>1784</v>
      </c>
      <c r="H1474" s="751">
        <v>23667000</v>
      </c>
    </row>
    <row r="1475" spans="1:8">
      <c r="A1475" s="753" t="s">
        <v>83</v>
      </c>
      <c r="B1475" s="753" t="s">
        <v>282</v>
      </c>
      <c r="C1475" s="753" t="s">
        <v>223</v>
      </c>
      <c r="D1475" s="753" t="s">
        <v>1766</v>
      </c>
      <c r="E1475" s="753" t="s">
        <v>120</v>
      </c>
      <c r="F1475" s="753" t="s">
        <v>158</v>
      </c>
      <c r="G1475" s="757" t="s">
        <v>1785</v>
      </c>
      <c r="H1475" s="751">
        <v>6700000</v>
      </c>
    </row>
    <row r="1476" spans="1:8">
      <c r="A1476" s="753" t="s">
        <v>83</v>
      </c>
      <c r="B1476" s="753" t="s">
        <v>282</v>
      </c>
      <c r="C1476" s="753" t="s">
        <v>223</v>
      </c>
      <c r="D1476" s="753" t="s">
        <v>1766</v>
      </c>
      <c r="E1476" s="753" t="s">
        <v>160</v>
      </c>
      <c r="F1476" s="753"/>
      <c r="G1476" s="757" t="s">
        <v>161</v>
      </c>
      <c r="H1476" s="751">
        <v>343338000</v>
      </c>
    </row>
    <row r="1477" spans="1:8">
      <c r="A1477" s="753" t="s">
        <v>83</v>
      </c>
      <c r="B1477" s="753" t="s">
        <v>282</v>
      </c>
      <c r="C1477" s="753" t="s">
        <v>223</v>
      </c>
      <c r="D1477" s="753" t="s">
        <v>1766</v>
      </c>
      <c r="E1477" s="753" t="s">
        <v>160</v>
      </c>
      <c r="F1477" s="753" t="s">
        <v>162</v>
      </c>
      <c r="G1477" s="757" t="s">
        <v>163</v>
      </c>
      <c r="H1477" s="751">
        <v>27430000</v>
      </c>
    </row>
    <row r="1478" spans="1:8">
      <c r="A1478" s="753" t="s">
        <v>83</v>
      </c>
      <c r="B1478" s="753" t="s">
        <v>282</v>
      </c>
      <c r="C1478" s="753" t="s">
        <v>223</v>
      </c>
      <c r="D1478" s="753" t="s">
        <v>1766</v>
      </c>
      <c r="E1478" s="753" t="s">
        <v>160</v>
      </c>
      <c r="F1478" s="753" t="s">
        <v>544</v>
      </c>
      <c r="G1478" s="757" t="s">
        <v>545</v>
      </c>
      <c r="H1478" s="751">
        <v>8400000</v>
      </c>
    </row>
    <row r="1479" spans="1:8">
      <c r="A1479" s="753" t="s">
        <v>83</v>
      </c>
      <c r="B1479" s="753" t="s">
        <v>282</v>
      </c>
      <c r="C1479" s="753" t="s">
        <v>223</v>
      </c>
      <c r="D1479" s="753" t="s">
        <v>1766</v>
      </c>
      <c r="E1479" s="753" t="s">
        <v>160</v>
      </c>
      <c r="F1479" s="753" t="s">
        <v>547</v>
      </c>
      <c r="G1479" s="757" t="s">
        <v>548</v>
      </c>
      <c r="H1479" s="751">
        <v>84000000</v>
      </c>
    </row>
    <row r="1480" spans="1:8">
      <c r="A1480" s="753" t="s">
        <v>83</v>
      </c>
      <c r="B1480" s="753" t="s">
        <v>282</v>
      </c>
      <c r="C1480" s="753" t="s">
        <v>223</v>
      </c>
      <c r="D1480" s="753" t="s">
        <v>1766</v>
      </c>
      <c r="E1480" s="753" t="s">
        <v>160</v>
      </c>
      <c r="F1480" s="753" t="s">
        <v>549</v>
      </c>
      <c r="G1480" s="757" t="s">
        <v>550</v>
      </c>
      <c r="H1480" s="751">
        <v>22700000</v>
      </c>
    </row>
    <row r="1481" spans="1:8">
      <c r="A1481" s="753" t="s">
        <v>83</v>
      </c>
      <c r="B1481" s="753" t="s">
        <v>282</v>
      </c>
      <c r="C1481" s="753" t="s">
        <v>223</v>
      </c>
      <c r="D1481" s="753" t="s">
        <v>1766</v>
      </c>
      <c r="E1481" s="753" t="s">
        <v>160</v>
      </c>
      <c r="F1481" s="753" t="s">
        <v>551</v>
      </c>
      <c r="G1481" s="757" t="s">
        <v>133</v>
      </c>
      <c r="H1481" s="751">
        <v>200808000</v>
      </c>
    </row>
    <row r="1482" spans="1:8">
      <c r="A1482" s="753" t="s">
        <v>83</v>
      </c>
      <c r="B1482" s="753" t="s">
        <v>282</v>
      </c>
      <c r="C1482" s="753" t="s">
        <v>223</v>
      </c>
      <c r="D1482" s="753" t="s">
        <v>1766</v>
      </c>
      <c r="E1482" s="753" t="s">
        <v>125</v>
      </c>
      <c r="F1482" s="753"/>
      <c r="G1482" s="757" t="s">
        <v>126</v>
      </c>
      <c r="H1482" s="751">
        <v>276730000</v>
      </c>
    </row>
    <row r="1483" spans="1:8">
      <c r="A1483" s="753" t="s">
        <v>83</v>
      </c>
      <c r="B1483" s="753" t="s">
        <v>282</v>
      </c>
      <c r="C1483" s="753" t="s">
        <v>223</v>
      </c>
      <c r="D1483" s="753" t="s">
        <v>1766</v>
      </c>
      <c r="E1483" s="753" t="s">
        <v>125</v>
      </c>
      <c r="F1483" s="753" t="s">
        <v>430</v>
      </c>
      <c r="G1483" s="757" t="s">
        <v>431</v>
      </c>
      <c r="H1483" s="751">
        <v>19353000</v>
      </c>
    </row>
    <row r="1484" spans="1:8">
      <c r="A1484" s="753" t="s">
        <v>83</v>
      </c>
      <c r="B1484" s="753" t="s">
        <v>282</v>
      </c>
      <c r="C1484" s="753" t="s">
        <v>223</v>
      </c>
      <c r="D1484" s="753" t="s">
        <v>1766</v>
      </c>
      <c r="E1484" s="753" t="s">
        <v>125</v>
      </c>
      <c r="F1484" s="753" t="s">
        <v>552</v>
      </c>
      <c r="G1484" s="757" t="s">
        <v>553</v>
      </c>
      <c r="H1484" s="751">
        <v>30512000</v>
      </c>
    </row>
    <row r="1485" spans="1:8">
      <c r="A1485" s="753" t="s">
        <v>83</v>
      </c>
      <c r="B1485" s="753" t="s">
        <v>282</v>
      </c>
      <c r="C1485" s="753" t="s">
        <v>223</v>
      </c>
      <c r="D1485" s="753" t="s">
        <v>1766</v>
      </c>
      <c r="E1485" s="753" t="s">
        <v>125</v>
      </c>
      <c r="F1485" s="753" t="s">
        <v>127</v>
      </c>
      <c r="G1485" s="757" t="s">
        <v>128</v>
      </c>
      <c r="H1485" s="751">
        <v>29405000</v>
      </c>
    </row>
    <row r="1486" spans="1:8">
      <c r="A1486" s="753" t="s">
        <v>83</v>
      </c>
      <c r="B1486" s="753" t="s">
        <v>282</v>
      </c>
      <c r="C1486" s="753" t="s">
        <v>223</v>
      </c>
      <c r="D1486" s="753" t="s">
        <v>1766</v>
      </c>
      <c r="E1486" s="753" t="s">
        <v>125</v>
      </c>
      <c r="F1486" s="753" t="s">
        <v>129</v>
      </c>
      <c r="G1486" s="757" t="s">
        <v>1787</v>
      </c>
      <c r="H1486" s="751">
        <v>197460000</v>
      </c>
    </row>
    <row r="1487" spans="1:8">
      <c r="A1487" s="753" t="s">
        <v>83</v>
      </c>
      <c r="B1487" s="753" t="s">
        <v>282</v>
      </c>
      <c r="C1487" s="753" t="s">
        <v>223</v>
      </c>
      <c r="D1487" s="753" t="s">
        <v>1766</v>
      </c>
      <c r="E1487" s="753" t="s">
        <v>554</v>
      </c>
      <c r="F1487" s="753"/>
      <c r="G1487" s="757" t="s">
        <v>555</v>
      </c>
      <c r="H1487" s="751">
        <v>162320000</v>
      </c>
    </row>
    <row r="1488" spans="1:8">
      <c r="A1488" s="753" t="s">
        <v>83</v>
      </c>
      <c r="B1488" s="753" t="s">
        <v>282</v>
      </c>
      <c r="C1488" s="753" t="s">
        <v>223</v>
      </c>
      <c r="D1488" s="753" t="s">
        <v>1766</v>
      </c>
      <c r="E1488" s="753" t="s">
        <v>554</v>
      </c>
      <c r="F1488" s="753" t="s">
        <v>556</v>
      </c>
      <c r="G1488" s="757" t="s">
        <v>557</v>
      </c>
      <c r="H1488" s="751">
        <v>43200000</v>
      </c>
    </row>
    <row r="1489" spans="1:8">
      <c r="A1489" s="753" t="s">
        <v>83</v>
      </c>
      <c r="B1489" s="753" t="s">
        <v>282</v>
      </c>
      <c r="C1489" s="753" t="s">
        <v>223</v>
      </c>
      <c r="D1489" s="753" t="s">
        <v>1766</v>
      </c>
      <c r="E1489" s="753" t="s">
        <v>554</v>
      </c>
      <c r="F1489" s="753" t="s">
        <v>942</v>
      </c>
      <c r="G1489" s="757" t="s">
        <v>941</v>
      </c>
      <c r="H1489" s="751">
        <v>1000000</v>
      </c>
    </row>
    <row r="1490" spans="1:8">
      <c r="A1490" s="753" t="s">
        <v>83</v>
      </c>
      <c r="B1490" s="753" t="s">
        <v>282</v>
      </c>
      <c r="C1490" s="753" t="s">
        <v>223</v>
      </c>
      <c r="D1490" s="753" t="s">
        <v>1766</v>
      </c>
      <c r="E1490" s="753" t="s">
        <v>554</v>
      </c>
      <c r="F1490" s="753" t="s">
        <v>243</v>
      </c>
      <c r="G1490" s="757" t="s">
        <v>244</v>
      </c>
      <c r="H1490" s="751">
        <v>84000000</v>
      </c>
    </row>
    <row r="1491" spans="1:8">
      <c r="A1491" s="753" t="s">
        <v>83</v>
      </c>
      <c r="B1491" s="753" t="s">
        <v>282</v>
      </c>
      <c r="C1491" s="753" t="s">
        <v>223</v>
      </c>
      <c r="D1491" s="753" t="s">
        <v>1766</v>
      </c>
      <c r="E1491" s="753" t="s">
        <v>554</v>
      </c>
      <c r="F1491" s="753" t="s">
        <v>206</v>
      </c>
      <c r="G1491" s="757" t="s">
        <v>207</v>
      </c>
      <c r="H1491" s="751">
        <v>33500000</v>
      </c>
    </row>
    <row r="1492" spans="1:8">
      <c r="A1492" s="753" t="s">
        <v>83</v>
      </c>
      <c r="B1492" s="753" t="s">
        <v>282</v>
      </c>
      <c r="C1492" s="753" t="s">
        <v>223</v>
      </c>
      <c r="D1492" s="753" t="s">
        <v>1766</v>
      </c>
      <c r="E1492" s="753" t="s">
        <v>554</v>
      </c>
      <c r="F1492" s="753" t="s">
        <v>558</v>
      </c>
      <c r="G1492" s="757" t="s">
        <v>559</v>
      </c>
      <c r="H1492" s="751">
        <v>620000</v>
      </c>
    </row>
    <row r="1493" spans="1:8">
      <c r="A1493" s="753" t="s">
        <v>83</v>
      </c>
      <c r="B1493" s="753" t="s">
        <v>282</v>
      </c>
      <c r="C1493" s="753" t="s">
        <v>223</v>
      </c>
      <c r="D1493" s="753" t="s">
        <v>1766</v>
      </c>
      <c r="E1493" s="753" t="s">
        <v>407</v>
      </c>
      <c r="F1493" s="753"/>
      <c r="G1493" s="757" t="s">
        <v>408</v>
      </c>
      <c r="H1493" s="751">
        <v>98000000</v>
      </c>
    </row>
    <row r="1494" spans="1:8">
      <c r="A1494" s="753" t="s">
        <v>83</v>
      </c>
      <c r="B1494" s="753" t="s">
        <v>282</v>
      </c>
      <c r="C1494" s="753" t="s">
        <v>223</v>
      </c>
      <c r="D1494" s="753" t="s">
        <v>1766</v>
      </c>
      <c r="E1494" s="753" t="s">
        <v>407</v>
      </c>
      <c r="F1494" s="753" t="s">
        <v>976</v>
      </c>
      <c r="G1494" s="757" t="s">
        <v>1788</v>
      </c>
      <c r="H1494" s="751">
        <v>98000000</v>
      </c>
    </row>
    <row r="1495" spans="1:8" ht="39.6">
      <c r="A1495" s="753" t="s">
        <v>83</v>
      </c>
      <c r="B1495" s="753" t="s">
        <v>282</v>
      </c>
      <c r="C1495" s="753" t="s">
        <v>223</v>
      </c>
      <c r="D1495" s="753" t="s">
        <v>1766</v>
      </c>
      <c r="E1495" s="753" t="s">
        <v>560</v>
      </c>
      <c r="F1495" s="753"/>
      <c r="G1495" s="757" t="s">
        <v>1790</v>
      </c>
      <c r="H1495" s="751">
        <v>113669000</v>
      </c>
    </row>
    <row r="1496" spans="1:8">
      <c r="A1496" s="753" t="s">
        <v>83</v>
      </c>
      <c r="B1496" s="753" t="s">
        <v>282</v>
      </c>
      <c r="C1496" s="753" t="s">
        <v>223</v>
      </c>
      <c r="D1496" s="753" t="s">
        <v>1766</v>
      </c>
      <c r="E1496" s="753" t="s">
        <v>560</v>
      </c>
      <c r="F1496" s="753" t="s">
        <v>197</v>
      </c>
      <c r="G1496" s="757" t="s">
        <v>1792</v>
      </c>
      <c r="H1496" s="751">
        <v>47318000</v>
      </c>
    </row>
    <row r="1497" spans="1:8">
      <c r="A1497" s="753" t="s">
        <v>83</v>
      </c>
      <c r="B1497" s="753" t="s">
        <v>282</v>
      </c>
      <c r="C1497" s="753" t="s">
        <v>223</v>
      </c>
      <c r="D1497" s="753" t="s">
        <v>1766</v>
      </c>
      <c r="E1497" s="753" t="s">
        <v>560</v>
      </c>
      <c r="F1497" s="753" t="s">
        <v>316</v>
      </c>
      <c r="G1497" s="757" t="s">
        <v>1866</v>
      </c>
      <c r="H1497" s="751">
        <v>250000</v>
      </c>
    </row>
    <row r="1498" spans="1:8">
      <c r="A1498" s="753" t="s">
        <v>83</v>
      </c>
      <c r="B1498" s="753" t="s">
        <v>282</v>
      </c>
      <c r="C1498" s="753" t="s">
        <v>223</v>
      </c>
      <c r="D1498" s="753" t="s">
        <v>1766</v>
      </c>
      <c r="E1498" s="753" t="s">
        <v>560</v>
      </c>
      <c r="F1498" s="753" t="s">
        <v>418</v>
      </c>
      <c r="G1498" s="757" t="s">
        <v>1793</v>
      </c>
      <c r="H1498" s="751">
        <v>39552000</v>
      </c>
    </row>
    <row r="1499" spans="1:8">
      <c r="A1499" s="753" t="s">
        <v>83</v>
      </c>
      <c r="B1499" s="753" t="s">
        <v>282</v>
      </c>
      <c r="C1499" s="753" t="s">
        <v>223</v>
      </c>
      <c r="D1499" s="753" t="s">
        <v>1766</v>
      </c>
      <c r="E1499" s="753" t="s">
        <v>560</v>
      </c>
      <c r="F1499" s="753" t="s">
        <v>562</v>
      </c>
      <c r="G1499" s="757" t="s">
        <v>1794</v>
      </c>
      <c r="H1499" s="751">
        <v>24115000</v>
      </c>
    </row>
    <row r="1500" spans="1:8">
      <c r="A1500" s="753" t="s">
        <v>83</v>
      </c>
      <c r="B1500" s="753" t="s">
        <v>282</v>
      </c>
      <c r="C1500" s="753" t="s">
        <v>223</v>
      </c>
      <c r="D1500" s="753" t="s">
        <v>1766</v>
      </c>
      <c r="E1500" s="753" t="s">
        <v>560</v>
      </c>
      <c r="F1500" s="753" t="s">
        <v>7</v>
      </c>
      <c r="G1500" s="757" t="s">
        <v>1795</v>
      </c>
      <c r="H1500" s="751">
        <v>2434000</v>
      </c>
    </row>
    <row r="1501" spans="1:8" ht="26.4">
      <c r="A1501" s="753" t="s">
        <v>83</v>
      </c>
      <c r="B1501" s="753" t="s">
        <v>282</v>
      </c>
      <c r="C1501" s="753" t="s">
        <v>223</v>
      </c>
      <c r="D1501" s="753" t="s">
        <v>1766</v>
      </c>
      <c r="E1501" s="753" t="s">
        <v>1796</v>
      </c>
      <c r="F1501" s="753"/>
      <c r="G1501" s="757" t="s">
        <v>1797</v>
      </c>
      <c r="H1501" s="751">
        <v>39200000</v>
      </c>
    </row>
    <row r="1502" spans="1:8">
      <c r="A1502" s="753" t="s">
        <v>83</v>
      </c>
      <c r="B1502" s="753" t="s">
        <v>282</v>
      </c>
      <c r="C1502" s="753" t="s">
        <v>223</v>
      </c>
      <c r="D1502" s="753" t="s">
        <v>1766</v>
      </c>
      <c r="E1502" s="753" t="s">
        <v>1796</v>
      </c>
      <c r="F1502" s="753" t="s">
        <v>1825</v>
      </c>
      <c r="G1502" s="757" t="s">
        <v>1794</v>
      </c>
      <c r="H1502" s="751">
        <v>24200000</v>
      </c>
    </row>
    <row r="1503" spans="1:8">
      <c r="A1503" s="753" t="s">
        <v>83</v>
      </c>
      <c r="B1503" s="753" t="s">
        <v>282</v>
      </c>
      <c r="C1503" s="753" t="s">
        <v>223</v>
      </c>
      <c r="D1503" s="753" t="s">
        <v>1766</v>
      </c>
      <c r="E1503" s="753" t="s">
        <v>1796</v>
      </c>
      <c r="F1503" s="753" t="s">
        <v>1798</v>
      </c>
      <c r="G1503" s="757" t="s">
        <v>1793</v>
      </c>
      <c r="H1503" s="751">
        <v>15000000</v>
      </c>
    </row>
    <row r="1504" spans="1:8" ht="26.4">
      <c r="A1504" s="753" t="s">
        <v>83</v>
      </c>
      <c r="B1504" s="753" t="s">
        <v>282</v>
      </c>
      <c r="C1504" s="753" t="s">
        <v>223</v>
      </c>
      <c r="D1504" s="753" t="s">
        <v>1766</v>
      </c>
      <c r="E1504" s="753" t="s">
        <v>130</v>
      </c>
      <c r="F1504" s="753"/>
      <c r="G1504" s="757" t="s">
        <v>131</v>
      </c>
      <c r="H1504" s="751">
        <v>155485000</v>
      </c>
    </row>
    <row r="1505" spans="1:8">
      <c r="A1505" s="753" t="s">
        <v>83</v>
      </c>
      <c r="B1505" s="753" t="s">
        <v>282</v>
      </c>
      <c r="C1505" s="753" t="s">
        <v>223</v>
      </c>
      <c r="D1505" s="753" t="s">
        <v>1766</v>
      </c>
      <c r="E1505" s="753" t="s">
        <v>130</v>
      </c>
      <c r="F1505" s="753" t="s">
        <v>585</v>
      </c>
      <c r="G1505" s="757" t="s">
        <v>1799</v>
      </c>
      <c r="H1505" s="751">
        <v>102350000</v>
      </c>
    </row>
    <row r="1506" spans="1:8">
      <c r="A1506" s="753" t="s">
        <v>83</v>
      </c>
      <c r="B1506" s="753" t="s">
        <v>282</v>
      </c>
      <c r="C1506" s="753" t="s">
        <v>223</v>
      </c>
      <c r="D1506" s="753" t="s">
        <v>1766</v>
      </c>
      <c r="E1506" s="753" t="s">
        <v>130</v>
      </c>
      <c r="F1506" s="753" t="s">
        <v>8</v>
      </c>
      <c r="G1506" s="757" t="s">
        <v>1835</v>
      </c>
      <c r="H1506" s="751">
        <v>3000000</v>
      </c>
    </row>
    <row r="1507" spans="1:8">
      <c r="A1507" s="753" t="s">
        <v>83</v>
      </c>
      <c r="B1507" s="753" t="s">
        <v>282</v>
      </c>
      <c r="C1507" s="753" t="s">
        <v>223</v>
      </c>
      <c r="D1507" s="753" t="s">
        <v>1766</v>
      </c>
      <c r="E1507" s="753" t="s">
        <v>130</v>
      </c>
      <c r="F1507" s="753" t="s">
        <v>14</v>
      </c>
      <c r="G1507" s="757" t="s">
        <v>1800</v>
      </c>
      <c r="H1507" s="751">
        <v>49255000</v>
      </c>
    </row>
    <row r="1508" spans="1:8">
      <c r="A1508" s="753" t="s">
        <v>83</v>
      </c>
      <c r="B1508" s="753" t="s">
        <v>282</v>
      </c>
      <c r="C1508" s="753" t="s">
        <v>223</v>
      </c>
      <c r="D1508" s="753" t="s">
        <v>1766</v>
      </c>
      <c r="E1508" s="753" t="s">
        <v>130</v>
      </c>
      <c r="F1508" s="753" t="s">
        <v>132</v>
      </c>
      <c r="G1508" s="757" t="s">
        <v>135</v>
      </c>
      <c r="H1508" s="751">
        <v>880000</v>
      </c>
    </row>
    <row r="1509" spans="1:8">
      <c r="A1509" s="753" t="s">
        <v>83</v>
      </c>
      <c r="B1509" s="753" t="s">
        <v>282</v>
      </c>
      <c r="C1509" s="753" t="s">
        <v>223</v>
      </c>
      <c r="D1509" s="753" t="s">
        <v>1766</v>
      </c>
      <c r="E1509" s="753" t="s">
        <v>1801</v>
      </c>
      <c r="F1509" s="753"/>
      <c r="G1509" s="757" t="s">
        <v>1802</v>
      </c>
      <c r="H1509" s="751">
        <v>2908000</v>
      </c>
    </row>
    <row r="1510" spans="1:8">
      <c r="A1510" s="753" t="s">
        <v>83</v>
      </c>
      <c r="B1510" s="753" t="s">
        <v>282</v>
      </c>
      <c r="C1510" s="753" t="s">
        <v>223</v>
      </c>
      <c r="D1510" s="753" t="s">
        <v>1766</v>
      </c>
      <c r="E1510" s="753" t="s">
        <v>1801</v>
      </c>
      <c r="F1510" s="753" t="s">
        <v>1803</v>
      </c>
      <c r="G1510" s="757" t="s">
        <v>1804</v>
      </c>
      <c r="H1510" s="751">
        <v>2908000</v>
      </c>
    </row>
    <row r="1511" spans="1:8">
      <c r="A1511" s="753" t="s">
        <v>83</v>
      </c>
      <c r="B1511" s="753" t="s">
        <v>282</v>
      </c>
      <c r="C1511" s="753" t="s">
        <v>223</v>
      </c>
      <c r="D1511" s="753" t="s">
        <v>1766</v>
      </c>
      <c r="E1511" s="753" t="s">
        <v>134</v>
      </c>
      <c r="F1511" s="753"/>
      <c r="G1511" s="757" t="s">
        <v>135</v>
      </c>
      <c r="H1511" s="751">
        <v>4475595000</v>
      </c>
    </row>
    <row r="1512" spans="1:8">
      <c r="A1512" s="753" t="s">
        <v>83</v>
      </c>
      <c r="B1512" s="753" t="s">
        <v>282</v>
      </c>
      <c r="C1512" s="753" t="s">
        <v>223</v>
      </c>
      <c r="D1512" s="753" t="s">
        <v>1766</v>
      </c>
      <c r="E1512" s="753" t="s">
        <v>134</v>
      </c>
      <c r="F1512" s="753" t="s">
        <v>9</v>
      </c>
      <c r="G1512" s="757" t="s">
        <v>1805</v>
      </c>
      <c r="H1512" s="751">
        <v>6650000</v>
      </c>
    </row>
    <row r="1513" spans="1:8">
      <c r="A1513" s="753" t="s">
        <v>83</v>
      </c>
      <c r="B1513" s="753" t="s">
        <v>282</v>
      </c>
      <c r="C1513" s="753" t="s">
        <v>223</v>
      </c>
      <c r="D1513" s="753" t="s">
        <v>1766</v>
      </c>
      <c r="E1513" s="753" t="s">
        <v>134</v>
      </c>
      <c r="F1513" s="753" t="s">
        <v>15</v>
      </c>
      <c r="G1513" s="757" t="s">
        <v>1806</v>
      </c>
      <c r="H1513" s="751">
        <v>1060000</v>
      </c>
    </row>
    <row r="1514" spans="1:8">
      <c r="A1514" s="753" t="s">
        <v>83</v>
      </c>
      <c r="B1514" s="753" t="s">
        <v>282</v>
      </c>
      <c r="C1514" s="753" t="s">
        <v>223</v>
      </c>
      <c r="D1514" s="753" t="s">
        <v>1766</v>
      </c>
      <c r="E1514" s="753" t="s">
        <v>134</v>
      </c>
      <c r="F1514" s="753" t="s">
        <v>137</v>
      </c>
      <c r="G1514" s="757" t="s">
        <v>138</v>
      </c>
      <c r="H1514" s="751">
        <v>1166481000</v>
      </c>
    </row>
    <row r="1515" spans="1:8">
      <c r="A1515" s="753" t="s">
        <v>83</v>
      </c>
      <c r="B1515" s="753" t="s">
        <v>282</v>
      </c>
      <c r="C1515" s="753" t="s">
        <v>223</v>
      </c>
      <c r="D1515" s="753" t="s">
        <v>1766</v>
      </c>
      <c r="E1515" s="753" t="s">
        <v>134</v>
      </c>
      <c r="F1515" s="753" t="s">
        <v>139</v>
      </c>
      <c r="G1515" s="757" t="s">
        <v>140</v>
      </c>
      <c r="H1515" s="751">
        <v>3301404000</v>
      </c>
    </row>
    <row r="1516" spans="1:8" ht="39.6">
      <c r="A1516" s="753" t="s">
        <v>83</v>
      </c>
      <c r="B1516" s="753" t="s">
        <v>282</v>
      </c>
      <c r="C1516" s="753" t="s">
        <v>223</v>
      </c>
      <c r="D1516" s="753" t="s">
        <v>1766</v>
      </c>
      <c r="E1516" s="753" t="s">
        <v>419</v>
      </c>
      <c r="F1516" s="753"/>
      <c r="G1516" s="757" t="s">
        <v>1807</v>
      </c>
      <c r="H1516" s="751">
        <v>66190000</v>
      </c>
    </row>
    <row r="1517" spans="1:8">
      <c r="A1517" s="753" t="s">
        <v>83</v>
      </c>
      <c r="B1517" s="753" t="s">
        <v>282</v>
      </c>
      <c r="C1517" s="753" t="s">
        <v>223</v>
      </c>
      <c r="D1517" s="753" t="s">
        <v>1766</v>
      </c>
      <c r="E1517" s="753" t="s">
        <v>419</v>
      </c>
      <c r="F1517" s="753" t="s">
        <v>248</v>
      </c>
      <c r="G1517" s="757" t="s">
        <v>249</v>
      </c>
      <c r="H1517" s="751">
        <v>24120000</v>
      </c>
    </row>
    <row r="1518" spans="1:8" ht="52.8">
      <c r="A1518" s="753" t="s">
        <v>83</v>
      </c>
      <c r="B1518" s="753" t="s">
        <v>282</v>
      </c>
      <c r="C1518" s="753" t="s">
        <v>223</v>
      </c>
      <c r="D1518" s="753" t="s">
        <v>1766</v>
      </c>
      <c r="E1518" s="753" t="s">
        <v>419</v>
      </c>
      <c r="F1518" s="753" t="s">
        <v>420</v>
      </c>
      <c r="G1518" s="757" t="s">
        <v>2714</v>
      </c>
      <c r="H1518" s="751">
        <v>42070000</v>
      </c>
    </row>
    <row r="1519" spans="1:8">
      <c r="A1519" s="753" t="s">
        <v>83</v>
      </c>
      <c r="B1519" s="753" t="s">
        <v>282</v>
      </c>
      <c r="C1519" s="753" t="s">
        <v>223</v>
      </c>
      <c r="D1519" s="753" t="s">
        <v>1766</v>
      </c>
      <c r="E1519" s="753" t="s">
        <v>404</v>
      </c>
      <c r="F1519" s="753"/>
      <c r="G1519" s="757" t="s">
        <v>1808</v>
      </c>
      <c r="H1519" s="751">
        <v>59280000</v>
      </c>
    </row>
    <row r="1520" spans="1:8">
      <c r="A1520" s="753" t="s">
        <v>83</v>
      </c>
      <c r="B1520" s="753" t="s">
        <v>282</v>
      </c>
      <c r="C1520" s="753" t="s">
        <v>223</v>
      </c>
      <c r="D1520" s="753" t="s">
        <v>1766</v>
      </c>
      <c r="E1520" s="753" t="s">
        <v>404</v>
      </c>
      <c r="F1520" s="753" t="s">
        <v>1809</v>
      </c>
      <c r="G1520" s="757" t="s">
        <v>26</v>
      </c>
      <c r="H1520" s="751">
        <v>59280000</v>
      </c>
    </row>
    <row r="1521" spans="1:8">
      <c r="A1521" s="753" t="s">
        <v>83</v>
      </c>
      <c r="B1521" s="753" t="s">
        <v>282</v>
      </c>
      <c r="C1521" s="753" t="s">
        <v>223</v>
      </c>
      <c r="D1521" s="753" t="s">
        <v>1766</v>
      </c>
      <c r="E1521" s="753" t="s">
        <v>19</v>
      </c>
      <c r="F1521" s="753"/>
      <c r="G1521" s="757" t="s">
        <v>133</v>
      </c>
      <c r="H1521" s="751">
        <v>97874000</v>
      </c>
    </row>
    <row r="1522" spans="1:8">
      <c r="A1522" s="753" t="s">
        <v>83</v>
      </c>
      <c r="B1522" s="753" t="s">
        <v>282</v>
      </c>
      <c r="C1522" s="753" t="s">
        <v>223</v>
      </c>
      <c r="D1522" s="753" t="s">
        <v>1766</v>
      </c>
      <c r="E1522" s="753" t="s">
        <v>19</v>
      </c>
      <c r="F1522" s="753" t="s">
        <v>20</v>
      </c>
      <c r="G1522" s="757" t="s">
        <v>21</v>
      </c>
      <c r="H1522" s="751">
        <v>46958000</v>
      </c>
    </row>
    <row r="1523" spans="1:8">
      <c r="A1523" s="753" t="s">
        <v>83</v>
      </c>
      <c r="B1523" s="753" t="s">
        <v>282</v>
      </c>
      <c r="C1523" s="753" t="s">
        <v>223</v>
      </c>
      <c r="D1523" s="753" t="s">
        <v>1766</v>
      </c>
      <c r="E1523" s="753" t="s">
        <v>19</v>
      </c>
      <c r="F1523" s="753" t="s">
        <v>22</v>
      </c>
      <c r="G1523" s="757" t="s">
        <v>23</v>
      </c>
      <c r="H1523" s="751">
        <v>50916000</v>
      </c>
    </row>
    <row r="1524" spans="1:8">
      <c r="A1524" s="753" t="s">
        <v>83</v>
      </c>
      <c r="B1524" s="753" t="s">
        <v>1072</v>
      </c>
      <c r="C1524" s="753"/>
      <c r="D1524" s="753"/>
      <c r="E1524" s="753"/>
      <c r="F1524" s="753"/>
      <c r="G1524" s="757" t="s">
        <v>1074</v>
      </c>
      <c r="H1524" s="751">
        <v>39540610000</v>
      </c>
    </row>
    <row r="1525" spans="1:8">
      <c r="A1525" s="753" t="s">
        <v>83</v>
      </c>
      <c r="B1525" s="753" t="s">
        <v>1072</v>
      </c>
      <c r="C1525" s="753" t="s">
        <v>416</v>
      </c>
      <c r="D1525" s="753"/>
      <c r="E1525" s="753"/>
      <c r="F1525" s="753"/>
      <c r="G1525" s="757" t="s">
        <v>1814</v>
      </c>
      <c r="H1525" s="751">
        <v>120000000</v>
      </c>
    </row>
    <row r="1526" spans="1:8" ht="39.6">
      <c r="A1526" s="753" t="s">
        <v>83</v>
      </c>
      <c r="B1526" s="753" t="s">
        <v>1072</v>
      </c>
      <c r="C1526" s="753" t="s">
        <v>416</v>
      </c>
      <c r="D1526" s="753" t="s">
        <v>1816</v>
      </c>
      <c r="E1526" s="753"/>
      <c r="F1526" s="753"/>
      <c r="G1526" s="757" t="s">
        <v>1817</v>
      </c>
      <c r="H1526" s="751">
        <v>120000000</v>
      </c>
    </row>
    <row r="1527" spans="1:8">
      <c r="A1527" s="753" t="s">
        <v>83</v>
      </c>
      <c r="B1527" s="753" t="s">
        <v>1072</v>
      </c>
      <c r="C1527" s="753" t="s">
        <v>416</v>
      </c>
      <c r="D1527" s="753" t="s">
        <v>1816</v>
      </c>
      <c r="E1527" s="753" t="s">
        <v>554</v>
      </c>
      <c r="F1527" s="753"/>
      <c r="G1527" s="757" t="s">
        <v>555</v>
      </c>
      <c r="H1527" s="751">
        <v>120000000</v>
      </c>
    </row>
    <row r="1528" spans="1:8">
      <c r="A1528" s="753" t="s">
        <v>83</v>
      </c>
      <c r="B1528" s="753" t="s">
        <v>1072</v>
      </c>
      <c r="C1528" s="753" t="s">
        <v>416</v>
      </c>
      <c r="D1528" s="753" t="s">
        <v>1816</v>
      </c>
      <c r="E1528" s="753" t="s">
        <v>554</v>
      </c>
      <c r="F1528" s="753" t="s">
        <v>206</v>
      </c>
      <c r="G1528" s="757" t="s">
        <v>207</v>
      </c>
      <c r="H1528" s="751">
        <v>120000000</v>
      </c>
    </row>
    <row r="1529" spans="1:8">
      <c r="A1529" s="753" t="s">
        <v>83</v>
      </c>
      <c r="B1529" s="753" t="s">
        <v>1072</v>
      </c>
      <c r="C1529" s="753" t="s">
        <v>1369</v>
      </c>
      <c r="D1529" s="753"/>
      <c r="E1529" s="753"/>
      <c r="F1529" s="753"/>
      <c r="G1529" s="757" t="s">
        <v>1370</v>
      </c>
      <c r="H1529" s="751">
        <v>31298928000</v>
      </c>
    </row>
    <row r="1530" spans="1:8">
      <c r="A1530" s="753" t="s">
        <v>83</v>
      </c>
      <c r="B1530" s="753" t="s">
        <v>1072</v>
      </c>
      <c r="C1530" s="753" t="s">
        <v>1369</v>
      </c>
      <c r="D1530" s="753" t="s">
        <v>1846</v>
      </c>
      <c r="E1530" s="753"/>
      <c r="F1530" s="753"/>
      <c r="G1530" s="757" t="s">
        <v>1847</v>
      </c>
      <c r="H1530" s="751">
        <v>5463575700</v>
      </c>
    </row>
    <row r="1531" spans="1:8" ht="26.4">
      <c r="A1531" s="753" t="s">
        <v>83</v>
      </c>
      <c r="B1531" s="753" t="s">
        <v>1072</v>
      </c>
      <c r="C1531" s="753" t="s">
        <v>1369</v>
      </c>
      <c r="D1531" s="753" t="s">
        <v>1846</v>
      </c>
      <c r="E1531" s="753" t="s">
        <v>130</v>
      </c>
      <c r="F1531" s="753"/>
      <c r="G1531" s="757" t="s">
        <v>131</v>
      </c>
      <c r="H1531" s="751">
        <v>5463575700</v>
      </c>
    </row>
    <row r="1532" spans="1:8">
      <c r="A1532" s="753" t="s">
        <v>83</v>
      </c>
      <c r="B1532" s="753" t="s">
        <v>1072</v>
      </c>
      <c r="C1532" s="753" t="s">
        <v>1369</v>
      </c>
      <c r="D1532" s="753" t="s">
        <v>1846</v>
      </c>
      <c r="E1532" s="753" t="s">
        <v>130</v>
      </c>
      <c r="F1532" s="753" t="s">
        <v>14</v>
      </c>
      <c r="G1532" s="757" t="s">
        <v>1800</v>
      </c>
      <c r="H1532" s="751">
        <v>5431004700</v>
      </c>
    </row>
    <row r="1533" spans="1:8">
      <c r="A1533" s="753" t="s">
        <v>83</v>
      </c>
      <c r="B1533" s="753" t="s">
        <v>1072</v>
      </c>
      <c r="C1533" s="753" t="s">
        <v>1369</v>
      </c>
      <c r="D1533" s="753" t="s">
        <v>1846</v>
      </c>
      <c r="E1533" s="753" t="s">
        <v>130</v>
      </c>
      <c r="F1533" s="753" t="s">
        <v>132</v>
      </c>
      <c r="G1533" s="757" t="s">
        <v>135</v>
      </c>
      <c r="H1533" s="751">
        <v>32571000</v>
      </c>
    </row>
    <row r="1534" spans="1:8">
      <c r="A1534" s="753" t="s">
        <v>83</v>
      </c>
      <c r="B1534" s="753" t="s">
        <v>1072</v>
      </c>
      <c r="C1534" s="753" t="s">
        <v>1369</v>
      </c>
      <c r="D1534" s="753" t="s">
        <v>417</v>
      </c>
      <c r="E1534" s="753"/>
      <c r="F1534" s="753"/>
      <c r="G1534" s="757" t="s">
        <v>1895</v>
      </c>
      <c r="H1534" s="751">
        <v>2316277300</v>
      </c>
    </row>
    <row r="1535" spans="1:8" ht="26.4">
      <c r="A1535" s="753" t="s">
        <v>83</v>
      </c>
      <c r="B1535" s="753" t="s">
        <v>1072</v>
      </c>
      <c r="C1535" s="753" t="s">
        <v>1369</v>
      </c>
      <c r="D1535" s="753" t="s">
        <v>417</v>
      </c>
      <c r="E1535" s="753" t="s">
        <v>130</v>
      </c>
      <c r="F1535" s="753"/>
      <c r="G1535" s="757" t="s">
        <v>131</v>
      </c>
      <c r="H1535" s="751">
        <v>2316277300</v>
      </c>
    </row>
    <row r="1536" spans="1:8">
      <c r="A1536" s="753" t="s">
        <v>83</v>
      </c>
      <c r="B1536" s="753" t="s">
        <v>1072</v>
      </c>
      <c r="C1536" s="753" t="s">
        <v>1369</v>
      </c>
      <c r="D1536" s="753" t="s">
        <v>417</v>
      </c>
      <c r="E1536" s="753" t="s">
        <v>130</v>
      </c>
      <c r="F1536" s="753" t="s">
        <v>14</v>
      </c>
      <c r="G1536" s="757" t="s">
        <v>1800</v>
      </c>
      <c r="H1536" s="751">
        <v>2316277300</v>
      </c>
    </row>
    <row r="1537" spans="1:8">
      <c r="A1537" s="753" t="s">
        <v>83</v>
      </c>
      <c r="B1537" s="753" t="s">
        <v>1072</v>
      </c>
      <c r="C1537" s="753" t="s">
        <v>1369</v>
      </c>
      <c r="D1537" s="753" t="s">
        <v>1896</v>
      </c>
      <c r="E1537" s="753"/>
      <c r="F1537" s="753"/>
      <c r="G1537" s="757" t="s">
        <v>1897</v>
      </c>
      <c r="H1537" s="751">
        <v>23519075000</v>
      </c>
    </row>
    <row r="1538" spans="1:8">
      <c r="A1538" s="753" t="s">
        <v>83</v>
      </c>
      <c r="B1538" s="753" t="s">
        <v>1072</v>
      </c>
      <c r="C1538" s="753" t="s">
        <v>1369</v>
      </c>
      <c r="D1538" s="753" t="s">
        <v>1896</v>
      </c>
      <c r="E1538" s="753" t="s">
        <v>92</v>
      </c>
      <c r="F1538" s="753"/>
      <c r="G1538" s="757" t="s">
        <v>93</v>
      </c>
      <c r="H1538" s="751">
        <v>1301479491</v>
      </c>
    </row>
    <row r="1539" spans="1:8">
      <c r="A1539" s="753" t="s">
        <v>83</v>
      </c>
      <c r="B1539" s="753" t="s">
        <v>1072</v>
      </c>
      <c r="C1539" s="753" t="s">
        <v>1369</v>
      </c>
      <c r="D1539" s="753" t="s">
        <v>1896</v>
      </c>
      <c r="E1539" s="753" t="s">
        <v>92</v>
      </c>
      <c r="F1539" s="753" t="s">
        <v>94</v>
      </c>
      <c r="G1539" s="757" t="s">
        <v>1768</v>
      </c>
      <c r="H1539" s="751">
        <v>1301479491</v>
      </c>
    </row>
    <row r="1540" spans="1:8">
      <c r="A1540" s="753" t="s">
        <v>83</v>
      </c>
      <c r="B1540" s="753" t="s">
        <v>1072</v>
      </c>
      <c r="C1540" s="753" t="s">
        <v>1369</v>
      </c>
      <c r="D1540" s="753" t="s">
        <v>1896</v>
      </c>
      <c r="E1540" s="753" t="s">
        <v>96</v>
      </c>
      <c r="F1540" s="753"/>
      <c r="G1540" s="757" t="s">
        <v>97</v>
      </c>
      <c r="H1540" s="751">
        <v>259863186</v>
      </c>
    </row>
    <row r="1541" spans="1:8">
      <c r="A1541" s="753" t="s">
        <v>83</v>
      </c>
      <c r="B1541" s="753" t="s">
        <v>1072</v>
      </c>
      <c r="C1541" s="753" t="s">
        <v>1369</v>
      </c>
      <c r="D1541" s="753" t="s">
        <v>1896</v>
      </c>
      <c r="E1541" s="753" t="s">
        <v>96</v>
      </c>
      <c r="F1541" s="753" t="s">
        <v>151</v>
      </c>
      <c r="G1541" s="757" t="s">
        <v>152</v>
      </c>
      <c r="H1541" s="751">
        <v>76296940</v>
      </c>
    </row>
    <row r="1542" spans="1:8">
      <c r="A1542" s="753" t="s">
        <v>83</v>
      </c>
      <c r="B1542" s="753" t="s">
        <v>1072</v>
      </c>
      <c r="C1542" s="753" t="s">
        <v>1369</v>
      </c>
      <c r="D1542" s="753" t="s">
        <v>1896</v>
      </c>
      <c r="E1542" s="753" t="s">
        <v>96</v>
      </c>
      <c r="F1542" s="753" t="s">
        <v>864</v>
      </c>
      <c r="G1542" s="757" t="s">
        <v>1770</v>
      </c>
      <c r="H1542" s="751">
        <v>169530412</v>
      </c>
    </row>
    <row r="1543" spans="1:8" ht="26.4">
      <c r="A1543" s="753" t="s">
        <v>83</v>
      </c>
      <c r="B1543" s="753" t="s">
        <v>1072</v>
      </c>
      <c r="C1543" s="753" t="s">
        <v>1369</v>
      </c>
      <c r="D1543" s="753" t="s">
        <v>1896</v>
      </c>
      <c r="E1543" s="753" t="s">
        <v>96</v>
      </c>
      <c r="F1543" s="753" t="s">
        <v>98</v>
      </c>
      <c r="G1543" s="757" t="s">
        <v>99</v>
      </c>
      <c r="H1543" s="751">
        <v>5066000</v>
      </c>
    </row>
    <row r="1544" spans="1:8" ht="26.4">
      <c r="A1544" s="753" t="s">
        <v>83</v>
      </c>
      <c r="B1544" s="753" t="s">
        <v>1072</v>
      </c>
      <c r="C1544" s="753" t="s">
        <v>1369</v>
      </c>
      <c r="D1544" s="753" t="s">
        <v>1896</v>
      </c>
      <c r="E1544" s="753" t="s">
        <v>96</v>
      </c>
      <c r="F1544" s="753" t="s">
        <v>442</v>
      </c>
      <c r="G1544" s="757" t="s">
        <v>1772</v>
      </c>
      <c r="H1544" s="751">
        <v>8969834</v>
      </c>
    </row>
    <row r="1545" spans="1:8">
      <c r="A1545" s="753" t="s">
        <v>83</v>
      </c>
      <c r="B1545" s="753" t="s">
        <v>1072</v>
      </c>
      <c r="C1545" s="753" t="s">
        <v>1369</v>
      </c>
      <c r="D1545" s="753" t="s">
        <v>1896</v>
      </c>
      <c r="E1545" s="753" t="s">
        <v>426</v>
      </c>
      <c r="F1545" s="753"/>
      <c r="G1545" s="757" t="s">
        <v>427</v>
      </c>
      <c r="H1545" s="751">
        <v>21903000</v>
      </c>
    </row>
    <row r="1546" spans="1:8">
      <c r="A1546" s="753" t="s">
        <v>83</v>
      </c>
      <c r="B1546" s="753" t="s">
        <v>1072</v>
      </c>
      <c r="C1546" s="753" t="s">
        <v>1369</v>
      </c>
      <c r="D1546" s="753" t="s">
        <v>1896</v>
      </c>
      <c r="E1546" s="753" t="s">
        <v>426</v>
      </c>
      <c r="F1546" s="753" t="s">
        <v>428</v>
      </c>
      <c r="G1546" s="757" t="s">
        <v>1774</v>
      </c>
      <c r="H1546" s="751">
        <v>21903000</v>
      </c>
    </row>
    <row r="1547" spans="1:8">
      <c r="A1547" s="753" t="s">
        <v>83</v>
      </c>
      <c r="B1547" s="753" t="s">
        <v>1072</v>
      </c>
      <c r="C1547" s="753" t="s">
        <v>1369</v>
      </c>
      <c r="D1547" s="753" t="s">
        <v>1896</v>
      </c>
      <c r="E1547" s="753" t="s">
        <v>100</v>
      </c>
      <c r="F1547" s="753"/>
      <c r="G1547" s="757" t="s">
        <v>101</v>
      </c>
      <c r="H1547" s="751">
        <v>187731000</v>
      </c>
    </row>
    <row r="1548" spans="1:8">
      <c r="A1548" s="753" t="s">
        <v>83</v>
      </c>
      <c r="B1548" s="753" t="s">
        <v>1072</v>
      </c>
      <c r="C1548" s="753" t="s">
        <v>1369</v>
      </c>
      <c r="D1548" s="753" t="s">
        <v>1896</v>
      </c>
      <c r="E1548" s="753" t="s">
        <v>100</v>
      </c>
      <c r="F1548" s="753" t="s">
        <v>443</v>
      </c>
      <c r="G1548" s="757" t="s">
        <v>135</v>
      </c>
      <c r="H1548" s="751">
        <v>187731000</v>
      </c>
    </row>
    <row r="1549" spans="1:8">
      <c r="A1549" s="753" t="s">
        <v>83</v>
      </c>
      <c r="B1549" s="753" t="s">
        <v>1072</v>
      </c>
      <c r="C1549" s="753" t="s">
        <v>1369</v>
      </c>
      <c r="D1549" s="753" t="s">
        <v>1896</v>
      </c>
      <c r="E1549" s="753" t="s">
        <v>102</v>
      </c>
      <c r="F1549" s="753"/>
      <c r="G1549" s="757" t="s">
        <v>369</v>
      </c>
      <c r="H1549" s="751">
        <v>312986223</v>
      </c>
    </row>
    <row r="1550" spans="1:8">
      <c r="A1550" s="753" t="s">
        <v>83</v>
      </c>
      <c r="B1550" s="753" t="s">
        <v>1072</v>
      </c>
      <c r="C1550" s="753" t="s">
        <v>1369</v>
      </c>
      <c r="D1550" s="753" t="s">
        <v>1896</v>
      </c>
      <c r="E1550" s="753" t="s">
        <v>102</v>
      </c>
      <c r="F1550" s="753" t="s">
        <v>103</v>
      </c>
      <c r="G1550" s="757" t="s">
        <v>104</v>
      </c>
      <c r="H1550" s="751">
        <v>220131738</v>
      </c>
    </row>
    <row r="1551" spans="1:8">
      <c r="A1551" s="753" t="s">
        <v>83</v>
      </c>
      <c r="B1551" s="753" t="s">
        <v>1072</v>
      </c>
      <c r="C1551" s="753" t="s">
        <v>1369</v>
      </c>
      <c r="D1551" s="753" t="s">
        <v>1896</v>
      </c>
      <c r="E1551" s="753" t="s">
        <v>102</v>
      </c>
      <c r="F1551" s="753" t="s">
        <v>105</v>
      </c>
      <c r="G1551" s="757" t="s">
        <v>106</v>
      </c>
      <c r="H1551" s="751">
        <v>49847480</v>
      </c>
    </row>
    <row r="1552" spans="1:8">
      <c r="A1552" s="753" t="s">
        <v>83</v>
      </c>
      <c r="B1552" s="753" t="s">
        <v>1072</v>
      </c>
      <c r="C1552" s="753" t="s">
        <v>1369</v>
      </c>
      <c r="D1552" s="753" t="s">
        <v>1896</v>
      </c>
      <c r="E1552" s="753" t="s">
        <v>102</v>
      </c>
      <c r="F1552" s="753" t="s">
        <v>107</v>
      </c>
      <c r="G1552" s="757" t="s">
        <v>108</v>
      </c>
      <c r="H1552" s="751">
        <v>26252401</v>
      </c>
    </row>
    <row r="1553" spans="1:8">
      <c r="A1553" s="753" t="s">
        <v>83</v>
      </c>
      <c r="B1553" s="753" t="s">
        <v>1072</v>
      </c>
      <c r="C1553" s="753" t="s">
        <v>1369</v>
      </c>
      <c r="D1553" s="753" t="s">
        <v>1896</v>
      </c>
      <c r="E1553" s="753" t="s">
        <v>102</v>
      </c>
      <c r="F1553" s="753" t="s">
        <v>0</v>
      </c>
      <c r="G1553" s="757" t="s">
        <v>1</v>
      </c>
      <c r="H1553" s="751">
        <v>16754604</v>
      </c>
    </row>
    <row r="1554" spans="1:8">
      <c r="A1554" s="753" t="s">
        <v>83</v>
      </c>
      <c r="B1554" s="753" t="s">
        <v>1072</v>
      </c>
      <c r="C1554" s="753" t="s">
        <v>1369</v>
      </c>
      <c r="D1554" s="753" t="s">
        <v>1896</v>
      </c>
      <c r="E1554" s="753" t="s">
        <v>112</v>
      </c>
      <c r="F1554" s="753"/>
      <c r="G1554" s="757" t="s">
        <v>113</v>
      </c>
      <c r="H1554" s="751">
        <v>289790142</v>
      </c>
    </row>
    <row r="1555" spans="1:8">
      <c r="A1555" s="753" t="s">
        <v>83</v>
      </c>
      <c r="B1555" s="753" t="s">
        <v>1072</v>
      </c>
      <c r="C1555" s="753" t="s">
        <v>1369</v>
      </c>
      <c r="D1555" s="753" t="s">
        <v>1896</v>
      </c>
      <c r="E1555" s="753" t="s">
        <v>112</v>
      </c>
      <c r="F1555" s="753" t="s">
        <v>155</v>
      </c>
      <c r="G1555" s="757" t="s">
        <v>1777</v>
      </c>
      <c r="H1555" s="751">
        <v>119643120</v>
      </c>
    </row>
    <row r="1556" spans="1:8">
      <c r="A1556" s="753" t="s">
        <v>83</v>
      </c>
      <c r="B1556" s="753" t="s">
        <v>1072</v>
      </c>
      <c r="C1556" s="753" t="s">
        <v>1369</v>
      </c>
      <c r="D1556" s="753" t="s">
        <v>1896</v>
      </c>
      <c r="E1556" s="753" t="s">
        <v>112</v>
      </c>
      <c r="F1556" s="753" t="s">
        <v>114</v>
      </c>
      <c r="G1556" s="757" t="s">
        <v>1778</v>
      </c>
      <c r="H1556" s="751">
        <v>20022022</v>
      </c>
    </row>
    <row r="1557" spans="1:8">
      <c r="A1557" s="753" t="s">
        <v>83</v>
      </c>
      <c r="B1557" s="753" t="s">
        <v>1072</v>
      </c>
      <c r="C1557" s="753" t="s">
        <v>1369</v>
      </c>
      <c r="D1557" s="753" t="s">
        <v>1896</v>
      </c>
      <c r="E1557" s="753" t="s">
        <v>112</v>
      </c>
      <c r="F1557" s="753" t="s">
        <v>156</v>
      </c>
      <c r="G1557" s="757" t="s">
        <v>1779</v>
      </c>
      <c r="H1557" s="751">
        <v>132796000</v>
      </c>
    </row>
    <row r="1558" spans="1:8">
      <c r="A1558" s="753" t="s">
        <v>83</v>
      </c>
      <c r="B1558" s="753" t="s">
        <v>1072</v>
      </c>
      <c r="C1558" s="753" t="s">
        <v>1369</v>
      </c>
      <c r="D1558" s="753" t="s">
        <v>1896</v>
      </c>
      <c r="E1558" s="753" t="s">
        <v>112</v>
      </c>
      <c r="F1558" s="753" t="s">
        <v>146</v>
      </c>
      <c r="G1558" s="757" t="s">
        <v>1780</v>
      </c>
      <c r="H1558" s="751">
        <v>4272000</v>
      </c>
    </row>
    <row r="1559" spans="1:8">
      <c r="A1559" s="753" t="s">
        <v>83</v>
      </c>
      <c r="B1559" s="753" t="s">
        <v>1072</v>
      </c>
      <c r="C1559" s="753" t="s">
        <v>1369</v>
      </c>
      <c r="D1559" s="753" t="s">
        <v>1896</v>
      </c>
      <c r="E1559" s="753" t="s">
        <v>112</v>
      </c>
      <c r="F1559" s="753" t="s">
        <v>242</v>
      </c>
      <c r="G1559" s="757" t="s">
        <v>1839</v>
      </c>
      <c r="H1559" s="751">
        <v>7347000</v>
      </c>
    </row>
    <row r="1560" spans="1:8">
      <c r="A1560" s="753" t="s">
        <v>83</v>
      </c>
      <c r="B1560" s="753" t="s">
        <v>1072</v>
      </c>
      <c r="C1560" s="753" t="s">
        <v>1369</v>
      </c>
      <c r="D1560" s="753" t="s">
        <v>1896</v>
      </c>
      <c r="E1560" s="753" t="s">
        <v>112</v>
      </c>
      <c r="F1560" s="753" t="s">
        <v>157</v>
      </c>
      <c r="G1560" s="757" t="s">
        <v>135</v>
      </c>
      <c r="H1560" s="751">
        <v>5710000</v>
      </c>
    </row>
    <row r="1561" spans="1:8">
      <c r="A1561" s="753" t="s">
        <v>83</v>
      </c>
      <c r="B1561" s="753" t="s">
        <v>1072</v>
      </c>
      <c r="C1561" s="753" t="s">
        <v>1369</v>
      </c>
      <c r="D1561" s="753" t="s">
        <v>1896</v>
      </c>
      <c r="E1561" s="753" t="s">
        <v>115</v>
      </c>
      <c r="F1561" s="753"/>
      <c r="G1561" s="757" t="s">
        <v>1781</v>
      </c>
      <c r="H1561" s="751">
        <v>254255824</v>
      </c>
    </row>
    <row r="1562" spans="1:8">
      <c r="A1562" s="753" t="s">
        <v>83</v>
      </c>
      <c r="B1562" s="753" t="s">
        <v>1072</v>
      </c>
      <c r="C1562" s="753" t="s">
        <v>1369</v>
      </c>
      <c r="D1562" s="753" t="s">
        <v>1896</v>
      </c>
      <c r="E1562" s="753" t="s">
        <v>115</v>
      </c>
      <c r="F1562" s="753" t="s">
        <v>116</v>
      </c>
      <c r="G1562" s="757" t="s">
        <v>117</v>
      </c>
      <c r="H1562" s="751">
        <v>134106724</v>
      </c>
    </row>
    <row r="1563" spans="1:8">
      <c r="A1563" s="753" t="s">
        <v>83</v>
      </c>
      <c r="B1563" s="753" t="s">
        <v>1072</v>
      </c>
      <c r="C1563" s="753" t="s">
        <v>1369</v>
      </c>
      <c r="D1563" s="753" t="s">
        <v>1896</v>
      </c>
      <c r="E1563" s="753" t="s">
        <v>115</v>
      </c>
      <c r="F1563" s="753" t="s">
        <v>147</v>
      </c>
      <c r="G1563" s="757" t="s">
        <v>148</v>
      </c>
      <c r="H1563" s="751">
        <v>120149100</v>
      </c>
    </row>
    <row r="1564" spans="1:8">
      <c r="A1564" s="753" t="s">
        <v>83</v>
      </c>
      <c r="B1564" s="753" t="s">
        <v>1072</v>
      </c>
      <c r="C1564" s="753" t="s">
        <v>1369</v>
      </c>
      <c r="D1564" s="753" t="s">
        <v>1896</v>
      </c>
      <c r="E1564" s="753" t="s">
        <v>120</v>
      </c>
      <c r="F1564" s="753"/>
      <c r="G1564" s="757" t="s">
        <v>121</v>
      </c>
      <c r="H1564" s="751">
        <v>207457871</v>
      </c>
    </row>
    <row r="1565" spans="1:8" ht="39.6">
      <c r="A1565" s="753" t="s">
        <v>83</v>
      </c>
      <c r="B1565" s="753" t="s">
        <v>1072</v>
      </c>
      <c r="C1565" s="753" t="s">
        <v>1369</v>
      </c>
      <c r="D1565" s="753" t="s">
        <v>1896</v>
      </c>
      <c r="E1565" s="753" t="s">
        <v>120</v>
      </c>
      <c r="F1565" s="753" t="s">
        <v>122</v>
      </c>
      <c r="G1565" s="757" t="s">
        <v>1783</v>
      </c>
      <c r="H1565" s="751">
        <v>18599325</v>
      </c>
    </row>
    <row r="1566" spans="1:8">
      <c r="A1566" s="753" t="s">
        <v>83</v>
      </c>
      <c r="B1566" s="753" t="s">
        <v>1072</v>
      </c>
      <c r="C1566" s="753" t="s">
        <v>1369</v>
      </c>
      <c r="D1566" s="753" t="s">
        <v>1896</v>
      </c>
      <c r="E1566" s="753" t="s">
        <v>120</v>
      </c>
      <c r="F1566" s="753" t="s">
        <v>123</v>
      </c>
      <c r="G1566" s="757" t="s">
        <v>124</v>
      </c>
      <c r="H1566" s="751">
        <v>37011225</v>
      </c>
    </row>
    <row r="1567" spans="1:8" ht="39.6">
      <c r="A1567" s="753" t="s">
        <v>83</v>
      </c>
      <c r="B1567" s="753" t="s">
        <v>1072</v>
      </c>
      <c r="C1567" s="753" t="s">
        <v>1369</v>
      </c>
      <c r="D1567" s="753" t="s">
        <v>1896</v>
      </c>
      <c r="E1567" s="753" t="s">
        <v>120</v>
      </c>
      <c r="F1567" s="753" t="s">
        <v>994</v>
      </c>
      <c r="G1567" s="757" t="s">
        <v>1824</v>
      </c>
      <c r="H1567" s="751">
        <v>29676698</v>
      </c>
    </row>
    <row r="1568" spans="1:8">
      <c r="A1568" s="753" t="s">
        <v>83</v>
      </c>
      <c r="B1568" s="753" t="s">
        <v>1072</v>
      </c>
      <c r="C1568" s="753" t="s">
        <v>1369</v>
      </c>
      <c r="D1568" s="753" t="s">
        <v>1896</v>
      </c>
      <c r="E1568" s="753" t="s">
        <v>120</v>
      </c>
      <c r="F1568" s="753" t="s">
        <v>315</v>
      </c>
      <c r="G1568" s="757" t="s">
        <v>1831</v>
      </c>
      <c r="H1568" s="751">
        <v>95441923</v>
      </c>
    </row>
    <row r="1569" spans="1:8" ht="26.4">
      <c r="A1569" s="753" t="s">
        <v>83</v>
      </c>
      <c r="B1569" s="753" t="s">
        <v>1072</v>
      </c>
      <c r="C1569" s="753" t="s">
        <v>1369</v>
      </c>
      <c r="D1569" s="753" t="s">
        <v>1896</v>
      </c>
      <c r="E1569" s="753" t="s">
        <v>120</v>
      </c>
      <c r="F1569" s="753" t="s">
        <v>1001</v>
      </c>
      <c r="G1569" s="757" t="s">
        <v>1784</v>
      </c>
      <c r="H1569" s="751">
        <v>18853700</v>
      </c>
    </row>
    <row r="1570" spans="1:8">
      <c r="A1570" s="753" t="s">
        <v>83</v>
      </c>
      <c r="B1570" s="753" t="s">
        <v>1072</v>
      </c>
      <c r="C1570" s="753" t="s">
        <v>1369</v>
      </c>
      <c r="D1570" s="753" t="s">
        <v>1896</v>
      </c>
      <c r="E1570" s="753" t="s">
        <v>120</v>
      </c>
      <c r="F1570" s="753" t="s">
        <v>158</v>
      </c>
      <c r="G1570" s="757" t="s">
        <v>1785</v>
      </c>
      <c r="H1570" s="751">
        <v>6600000</v>
      </c>
    </row>
    <row r="1571" spans="1:8">
      <c r="A1571" s="753" t="s">
        <v>83</v>
      </c>
      <c r="B1571" s="753" t="s">
        <v>1072</v>
      </c>
      <c r="C1571" s="753" t="s">
        <v>1369</v>
      </c>
      <c r="D1571" s="753" t="s">
        <v>1896</v>
      </c>
      <c r="E1571" s="753" t="s">
        <v>120</v>
      </c>
      <c r="F1571" s="753" t="s">
        <v>159</v>
      </c>
      <c r="G1571" s="757" t="s">
        <v>143</v>
      </c>
      <c r="H1571" s="751">
        <v>1275000</v>
      </c>
    </row>
    <row r="1572" spans="1:8">
      <c r="A1572" s="753" t="s">
        <v>83</v>
      </c>
      <c r="B1572" s="753" t="s">
        <v>1072</v>
      </c>
      <c r="C1572" s="753" t="s">
        <v>1369</v>
      </c>
      <c r="D1572" s="753" t="s">
        <v>1896</v>
      </c>
      <c r="E1572" s="753" t="s">
        <v>160</v>
      </c>
      <c r="F1572" s="753"/>
      <c r="G1572" s="757" t="s">
        <v>161</v>
      </c>
      <c r="H1572" s="751">
        <v>125465000</v>
      </c>
    </row>
    <row r="1573" spans="1:8">
      <c r="A1573" s="753" t="s">
        <v>83</v>
      </c>
      <c r="B1573" s="753" t="s">
        <v>1072</v>
      </c>
      <c r="C1573" s="753" t="s">
        <v>1369</v>
      </c>
      <c r="D1573" s="753" t="s">
        <v>1896</v>
      </c>
      <c r="E1573" s="753" t="s">
        <v>160</v>
      </c>
      <c r="F1573" s="753" t="s">
        <v>162</v>
      </c>
      <c r="G1573" s="757" t="s">
        <v>163</v>
      </c>
      <c r="H1573" s="751">
        <v>3600000</v>
      </c>
    </row>
    <row r="1574" spans="1:8">
      <c r="A1574" s="753" t="s">
        <v>83</v>
      </c>
      <c r="B1574" s="753" t="s">
        <v>1072</v>
      </c>
      <c r="C1574" s="753" t="s">
        <v>1369</v>
      </c>
      <c r="D1574" s="753" t="s">
        <v>1896</v>
      </c>
      <c r="E1574" s="753" t="s">
        <v>160</v>
      </c>
      <c r="F1574" s="753" t="s">
        <v>544</v>
      </c>
      <c r="G1574" s="757" t="s">
        <v>545</v>
      </c>
      <c r="H1574" s="751">
        <v>14400000</v>
      </c>
    </row>
    <row r="1575" spans="1:8">
      <c r="A1575" s="753" t="s">
        <v>83</v>
      </c>
      <c r="B1575" s="753" t="s">
        <v>1072</v>
      </c>
      <c r="C1575" s="753" t="s">
        <v>1369</v>
      </c>
      <c r="D1575" s="753" t="s">
        <v>1896</v>
      </c>
      <c r="E1575" s="753" t="s">
        <v>160</v>
      </c>
      <c r="F1575" s="753" t="s">
        <v>975</v>
      </c>
      <c r="G1575" s="757" t="s">
        <v>974</v>
      </c>
      <c r="H1575" s="751">
        <v>2340000</v>
      </c>
    </row>
    <row r="1576" spans="1:8">
      <c r="A1576" s="753" t="s">
        <v>83</v>
      </c>
      <c r="B1576" s="753" t="s">
        <v>1072</v>
      </c>
      <c r="C1576" s="753" t="s">
        <v>1369</v>
      </c>
      <c r="D1576" s="753" t="s">
        <v>1896</v>
      </c>
      <c r="E1576" s="753" t="s">
        <v>160</v>
      </c>
      <c r="F1576" s="753" t="s">
        <v>546</v>
      </c>
      <c r="G1576" s="757" t="s">
        <v>128</v>
      </c>
      <c r="H1576" s="751">
        <v>2700000</v>
      </c>
    </row>
    <row r="1577" spans="1:8">
      <c r="A1577" s="753" t="s">
        <v>83</v>
      </c>
      <c r="B1577" s="753" t="s">
        <v>1072</v>
      </c>
      <c r="C1577" s="753" t="s">
        <v>1369</v>
      </c>
      <c r="D1577" s="753" t="s">
        <v>1896</v>
      </c>
      <c r="E1577" s="753" t="s">
        <v>160</v>
      </c>
      <c r="F1577" s="753" t="s">
        <v>549</v>
      </c>
      <c r="G1577" s="757" t="s">
        <v>550</v>
      </c>
      <c r="H1577" s="751">
        <v>46900000</v>
      </c>
    </row>
    <row r="1578" spans="1:8">
      <c r="A1578" s="753" t="s">
        <v>83</v>
      </c>
      <c r="B1578" s="753" t="s">
        <v>1072</v>
      </c>
      <c r="C1578" s="753" t="s">
        <v>1369</v>
      </c>
      <c r="D1578" s="753" t="s">
        <v>1896</v>
      </c>
      <c r="E1578" s="753" t="s">
        <v>160</v>
      </c>
      <c r="F1578" s="753" t="s">
        <v>551</v>
      </c>
      <c r="G1578" s="757" t="s">
        <v>133</v>
      </c>
      <c r="H1578" s="751">
        <v>55525000</v>
      </c>
    </row>
    <row r="1579" spans="1:8">
      <c r="A1579" s="753" t="s">
        <v>83</v>
      </c>
      <c r="B1579" s="753" t="s">
        <v>1072</v>
      </c>
      <c r="C1579" s="753" t="s">
        <v>1369</v>
      </c>
      <c r="D1579" s="753" t="s">
        <v>1896</v>
      </c>
      <c r="E1579" s="753" t="s">
        <v>125</v>
      </c>
      <c r="F1579" s="753"/>
      <c r="G1579" s="757" t="s">
        <v>126</v>
      </c>
      <c r="H1579" s="751">
        <v>332777000</v>
      </c>
    </row>
    <row r="1580" spans="1:8">
      <c r="A1580" s="753" t="s">
        <v>83</v>
      </c>
      <c r="B1580" s="753" t="s">
        <v>1072</v>
      </c>
      <c r="C1580" s="753" t="s">
        <v>1369</v>
      </c>
      <c r="D1580" s="753" t="s">
        <v>1896</v>
      </c>
      <c r="E1580" s="753" t="s">
        <v>125</v>
      </c>
      <c r="F1580" s="753" t="s">
        <v>430</v>
      </c>
      <c r="G1580" s="757" t="s">
        <v>431</v>
      </c>
      <c r="H1580" s="751">
        <v>34438000</v>
      </c>
    </row>
    <row r="1581" spans="1:8">
      <c r="A1581" s="753" t="s">
        <v>83</v>
      </c>
      <c r="B1581" s="753" t="s">
        <v>1072</v>
      </c>
      <c r="C1581" s="753" t="s">
        <v>1369</v>
      </c>
      <c r="D1581" s="753" t="s">
        <v>1896</v>
      </c>
      <c r="E1581" s="753" t="s">
        <v>125</v>
      </c>
      <c r="F1581" s="753" t="s">
        <v>552</v>
      </c>
      <c r="G1581" s="757" t="s">
        <v>553</v>
      </c>
      <c r="H1581" s="751">
        <v>167135000</v>
      </c>
    </row>
    <row r="1582" spans="1:8">
      <c r="A1582" s="753" t="s">
        <v>83</v>
      </c>
      <c r="B1582" s="753" t="s">
        <v>1072</v>
      </c>
      <c r="C1582" s="753" t="s">
        <v>1369</v>
      </c>
      <c r="D1582" s="753" t="s">
        <v>1896</v>
      </c>
      <c r="E1582" s="753" t="s">
        <v>125</v>
      </c>
      <c r="F1582" s="753" t="s">
        <v>127</v>
      </c>
      <c r="G1582" s="757" t="s">
        <v>128</v>
      </c>
      <c r="H1582" s="751">
        <v>106674000</v>
      </c>
    </row>
    <row r="1583" spans="1:8">
      <c r="A1583" s="753" t="s">
        <v>83</v>
      </c>
      <c r="B1583" s="753" t="s">
        <v>1072</v>
      </c>
      <c r="C1583" s="753" t="s">
        <v>1369</v>
      </c>
      <c r="D1583" s="753" t="s">
        <v>1896</v>
      </c>
      <c r="E1583" s="753" t="s">
        <v>125</v>
      </c>
      <c r="F1583" s="753" t="s">
        <v>129</v>
      </c>
      <c r="G1583" s="757" t="s">
        <v>1787</v>
      </c>
      <c r="H1583" s="751">
        <v>24100000</v>
      </c>
    </row>
    <row r="1584" spans="1:8">
      <c r="A1584" s="753" t="s">
        <v>83</v>
      </c>
      <c r="B1584" s="753" t="s">
        <v>1072</v>
      </c>
      <c r="C1584" s="753" t="s">
        <v>1369</v>
      </c>
      <c r="D1584" s="753" t="s">
        <v>1896</v>
      </c>
      <c r="E1584" s="753" t="s">
        <v>125</v>
      </c>
      <c r="F1584" s="753" t="s">
        <v>584</v>
      </c>
      <c r="G1584" s="757" t="s">
        <v>135</v>
      </c>
      <c r="H1584" s="751">
        <v>430000</v>
      </c>
    </row>
    <row r="1585" spans="1:8">
      <c r="A1585" s="753" t="s">
        <v>83</v>
      </c>
      <c r="B1585" s="753" t="s">
        <v>1072</v>
      </c>
      <c r="C1585" s="753" t="s">
        <v>1369</v>
      </c>
      <c r="D1585" s="753" t="s">
        <v>1896</v>
      </c>
      <c r="E1585" s="753" t="s">
        <v>554</v>
      </c>
      <c r="F1585" s="753"/>
      <c r="G1585" s="757" t="s">
        <v>555</v>
      </c>
      <c r="H1585" s="751">
        <v>127301086</v>
      </c>
    </row>
    <row r="1586" spans="1:8">
      <c r="A1586" s="753" t="s">
        <v>83</v>
      </c>
      <c r="B1586" s="753" t="s">
        <v>1072</v>
      </c>
      <c r="C1586" s="753" t="s">
        <v>1369</v>
      </c>
      <c r="D1586" s="753" t="s">
        <v>1896</v>
      </c>
      <c r="E1586" s="753" t="s">
        <v>554</v>
      </c>
      <c r="F1586" s="753" t="s">
        <v>556</v>
      </c>
      <c r="G1586" s="757" t="s">
        <v>557</v>
      </c>
      <c r="H1586" s="751">
        <v>67700000</v>
      </c>
    </row>
    <row r="1587" spans="1:8">
      <c r="A1587" s="753" t="s">
        <v>83</v>
      </c>
      <c r="B1587" s="753" t="s">
        <v>1072</v>
      </c>
      <c r="C1587" s="753" t="s">
        <v>1369</v>
      </c>
      <c r="D1587" s="753" t="s">
        <v>1896</v>
      </c>
      <c r="E1587" s="753" t="s">
        <v>554</v>
      </c>
      <c r="F1587" s="753" t="s">
        <v>971</v>
      </c>
      <c r="G1587" s="757" t="s">
        <v>970</v>
      </c>
      <c r="H1587" s="751">
        <v>10000000</v>
      </c>
    </row>
    <row r="1588" spans="1:8">
      <c r="A1588" s="753" t="s">
        <v>83</v>
      </c>
      <c r="B1588" s="753" t="s">
        <v>1072</v>
      </c>
      <c r="C1588" s="753" t="s">
        <v>1369</v>
      </c>
      <c r="D1588" s="753" t="s">
        <v>1896</v>
      </c>
      <c r="E1588" s="753" t="s">
        <v>554</v>
      </c>
      <c r="F1588" s="753" t="s">
        <v>243</v>
      </c>
      <c r="G1588" s="757" t="s">
        <v>244</v>
      </c>
      <c r="H1588" s="751">
        <v>20061086</v>
      </c>
    </row>
    <row r="1589" spans="1:8">
      <c r="A1589" s="753" t="s">
        <v>83</v>
      </c>
      <c r="B1589" s="753" t="s">
        <v>1072</v>
      </c>
      <c r="C1589" s="753" t="s">
        <v>1369</v>
      </c>
      <c r="D1589" s="753" t="s">
        <v>1896</v>
      </c>
      <c r="E1589" s="753" t="s">
        <v>554</v>
      </c>
      <c r="F1589" s="753" t="s">
        <v>206</v>
      </c>
      <c r="G1589" s="757" t="s">
        <v>207</v>
      </c>
      <c r="H1589" s="751">
        <v>10450000</v>
      </c>
    </row>
    <row r="1590" spans="1:8">
      <c r="A1590" s="753" t="s">
        <v>83</v>
      </c>
      <c r="B1590" s="753" t="s">
        <v>1072</v>
      </c>
      <c r="C1590" s="753" t="s">
        <v>1369</v>
      </c>
      <c r="D1590" s="753" t="s">
        <v>1896</v>
      </c>
      <c r="E1590" s="753" t="s">
        <v>554</v>
      </c>
      <c r="F1590" s="753" t="s">
        <v>558</v>
      </c>
      <c r="G1590" s="757" t="s">
        <v>559</v>
      </c>
      <c r="H1590" s="751">
        <v>19090000</v>
      </c>
    </row>
    <row r="1591" spans="1:8" ht="39.6">
      <c r="A1591" s="753" t="s">
        <v>83</v>
      </c>
      <c r="B1591" s="753" t="s">
        <v>1072</v>
      </c>
      <c r="C1591" s="753" t="s">
        <v>1369</v>
      </c>
      <c r="D1591" s="753" t="s">
        <v>1896</v>
      </c>
      <c r="E1591" s="753" t="s">
        <v>560</v>
      </c>
      <c r="F1591" s="753"/>
      <c r="G1591" s="757" t="s">
        <v>1790</v>
      </c>
      <c r="H1591" s="751">
        <v>312736077</v>
      </c>
    </row>
    <row r="1592" spans="1:8">
      <c r="A1592" s="753" t="s">
        <v>83</v>
      </c>
      <c r="B1592" s="753" t="s">
        <v>1072</v>
      </c>
      <c r="C1592" s="753" t="s">
        <v>1369</v>
      </c>
      <c r="D1592" s="753" t="s">
        <v>1896</v>
      </c>
      <c r="E1592" s="753" t="s">
        <v>560</v>
      </c>
      <c r="F1592" s="753" t="s">
        <v>856</v>
      </c>
      <c r="G1592" s="757" t="s">
        <v>1832</v>
      </c>
      <c r="H1592" s="751">
        <v>19314500</v>
      </c>
    </row>
    <row r="1593" spans="1:8">
      <c r="A1593" s="753" t="s">
        <v>83</v>
      </c>
      <c r="B1593" s="753" t="s">
        <v>1072</v>
      </c>
      <c r="C1593" s="753" t="s">
        <v>1369</v>
      </c>
      <c r="D1593" s="753" t="s">
        <v>1896</v>
      </c>
      <c r="E1593" s="753" t="s">
        <v>560</v>
      </c>
      <c r="F1593" s="753" t="s">
        <v>316</v>
      </c>
      <c r="G1593" s="757" t="s">
        <v>1866</v>
      </c>
      <c r="H1593" s="751">
        <v>182671577</v>
      </c>
    </row>
    <row r="1594" spans="1:8">
      <c r="A1594" s="753" t="s">
        <v>83</v>
      </c>
      <c r="B1594" s="753" t="s">
        <v>1072</v>
      </c>
      <c r="C1594" s="753" t="s">
        <v>1369</v>
      </c>
      <c r="D1594" s="753" t="s">
        <v>1896</v>
      </c>
      <c r="E1594" s="753" t="s">
        <v>560</v>
      </c>
      <c r="F1594" s="753" t="s">
        <v>5</v>
      </c>
      <c r="G1594" s="757" t="s">
        <v>6</v>
      </c>
      <c r="H1594" s="751">
        <v>32820000</v>
      </c>
    </row>
    <row r="1595" spans="1:8">
      <c r="A1595" s="753" t="s">
        <v>83</v>
      </c>
      <c r="B1595" s="753" t="s">
        <v>1072</v>
      </c>
      <c r="C1595" s="753" t="s">
        <v>1369</v>
      </c>
      <c r="D1595" s="753" t="s">
        <v>1896</v>
      </c>
      <c r="E1595" s="753" t="s">
        <v>560</v>
      </c>
      <c r="F1595" s="753" t="s">
        <v>418</v>
      </c>
      <c r="G1595" s="757" t="s">
        <v>1793</v>
      </c>
      <c r="H1595" s="751">
        <v>6250000</v>
      </c>
    </row>
    <row r="1596" spans="1:8">
      <c r="A1596" s="753" t="s">
        <v>83</v>
      </c>
      <c r="B1596" s="753" t="s">
        <v>1072</v>
      </c>
      <c r="C1596" s="753" t="s">
        <v>1369</v>
      </c>
      <c r="D1596" s="753" t="s">
        <v>1896</v>
      </c>
      <c r="E1596" s="753" t="s">
        <v>560</v>
      </c>
      <c r="F1596" s="753" t="s">
        <v>562</v>
      </c>
      <c r="G1596" s="757" t="s">
        <v>1794</v>
      </c>
      <c r="H1596" s="751">
        <v>21030000</v>
      </c>
    </row>
    <row r="1597" spans="1:8">
      <c r="A1597" s="753" t="s">
        <v>83</v>
      </c>
      <c r="B1597" s="753" t="s">
        <v>1072</v>
      </c>
      <c r="C1597" s="753" t="s">
        <v>1369</v>
      </c>
      <c r="D1597" s="753" t="s">
        <v>1896</v>
      </c>
      <c r="E1597" s="753" t="s">
        <v>560</v>
      </c>
      <c r="F1597" s="753" t="s">
        <v>7</v>
      </c>
      <c r="G1597" s="757" t="s">
        <v>1795</v>
      </c>
      <c r="H1597" s="751">
        <v>49680000</v>
      </c>
    </row>
    <row r="1598" spans="1:8" ht="26.4">
      <c r="A1598" s="753" t="s">
        <v>83</v>
      </c>
      <c r="B1598" s="753" t="s">
        <v>1072</v>
      </c>
      <c r="C1598" s="753" t="s">
        <v>1369</v>
      </c>
      <c r="D1598" s="753" t="s">
        <v>1896</v>
      </c>
      <c r="E1598" s="753" t="s">
        <v>560</v>
      </c>
      <c r="F1598" s="753" t="s">
        <v>563</v>
      </c>
      <c r="G1598" s="757" t="s">
        <v>13</v>
      </c>
      <c r="H1598" s="751">
        <v>970000</v>
      </c>
    </row>
    <row r="1599" spans="1:8" ht="26.4">
      <c r="A1599" s="753" t="s">
        <v>83</v>
      </c>
      <c r="B1599" s="753" t="s">
        <v>1072</v>
      </c>
      <c r="C1599" s="753" t="s">
        <v>1369</v>
      </c>
      <c r="D1599" s="753" t="s">
        <v>1896</v>
      </c>
      <c r="E1599" s="753" t="s">
        <v>1796</v>
      </c>
      <c r="F1599" s="753"/>
      <c r="G1599" s="757" t="s">
        <v>1797</v>
      </c>
      <c r="H1599" s="751">
        <v>2353490000</v>
      </c>
    </row>
    <row r="1600" spans="1:8">
      <c r="A1600" s="753" t="s">
        <v>83</v>
      </c>
      <c r="B1600" s="753" t="s">
        <v>1072</v>
      </c>
      <c r="C1600" s="753" t="s">
        <v>1369</v>
      </c>
      <c r="D1600" s="753" t="s">
        <v>1896</v>
      </c>
      <c r="E1600" s="753" t="s">
        <v>1796</v>
      </c>
      <c r="F1600" s="753" t="s">
        <v>1878</v>
      </c>
      <c r="G1600" s="757" t="s">
        <v>1866</v>
      </c>
      <c r="H1600" s="751">
        <v>2100590000</v>
      </c>
    </row>
    <row r="1601" spans="1:8">
      <c r="A1601" s="753" t="s">
        <v>83</v>
      </c>
      <c r="B1601" s="753" t="s">
        <v>1072</v>
      </c>
      <c r="C1601" s="753" t="s">
        <v>1369</v>
      </c>
      <c r="D1601" s="753" t="s">
        <v>1896</v>
      </c>
      <c r="E1601" s="753" t="s">
        <v>1796</v>
      </c>
      <c r="F1601" s="753" t="s">
        <v>1825</v>
      </c>
      <c r="G1601" s="757" t="s">
        <v>1794</v>
      </c>
      <c r="H1601" s="751">
        <v>210100000</v>
      </c>
    </row>
    <row r="1602" spans="1:8">
      <c r="A1602" s="753" t="s">
        <v>83</v>
      </c>
      <c r="B1602" s="753" t="s">
        <v>1072</v>
      </c>
      <c r="C1602" s="753" t="s">
        <v>1369</v>
      </c>
      <c r="D1602" s="753" t="s">
        <v>1896</v>
      </c>
      <c r="E1602" s="753" t="s">
        <v>1796</v>
      </c>
      <c r="F1602" s="753" t="s">
        <v>1798</v>
      </c>
      <c r="G1602" s="757" t="s">
        <v>1793</v>
      </c>
      <c r="H1602" s="751">
        <v>29600000</v>
      </c>
    </row>
    <row r="1603" spans="1:8">
      <c r="A1603" s="753" t="s">
        <v>83</v>
      </c>
      <c r="B1603" s="753" t="s">
        <v>1072</v>
      </c>
      <c r="C1603" s="753" t="s">
        <v>1369</v>
      </c>
      <c r="D1603" s="753" t="s">
        <v>1896</v>
      </c>
      <c r="E1603" s="753" t="s">
        <v>1796</v>
      </c>
      <c r="F1603" s="753" t="s">
        <v>1833</v>
      </c>
      <c r="G1603" s="757" t="s">
        <v>1834</v>
      </c>
      <c r="H1603" s="751">
        <v>13200000</v>
      </c>
    </row>
    <row r="1604" spans="1:8" ht="26.4">
      <c r="A1604" s="753" t="s">
        <v>83</v>
      </c>
      <c r="B1604" s="753" t="s">
        <v>1072</v>
      </c>
      <c r="C1604" s="753" t="s">
        <v>1369</v>
      </c>
      <c r="D1604" s="753" t="s">
        <v>1896</v>
      </c>
      <c r="E1604" s="753" t="s">
        <v>130</v>
      </c>
      <c r="F1604" s="753"/>
      <c r="G1604" s="757" t="s">
        <v>131</v>
      </c>
      <c r="H1604" s="751">
        <v>3460795000</v>
      </c>
    </row>
    <row r="1605" spans="1:8">
      <c r="A1605" s="753" t="s">
        <v>83</v>
      </c>
      <c r="B1605" s="753" t="s">
        <v>1072</v>
      </c>
      <c r="C1605" s="753" t="s">
        <v>1369</v>
      </c>
      <c r="D1605" s="753" t="s">
        <v>1896</v>
      </c>
      <c r="E1605" s="753" t="s">
        <v>130</v>
      </c>
      <c r="F1605" s="753" t="s">
        <v>585</v>
      </c>
      <c r="G1605" s="757" t="s">
        <v>1799</v>
      </c>
      <c r="H1605" s="751">
        <v>503766000</v>
      </c>
    </row>
    <row r="1606" spans="1:8">
      <c r="A1606" s="753" t="s">
        <v>83</v>
      </c>
      <c r="B1606" s="753" t="s">
        <v>1072</v>
      </c>
      <c r="C1606" s="753" t="s">
        <v>1369</v>
      </c>
      <c r="D1606" s="753" t="s">
        <v>1896</v>
      </c>
      <c r="E1606" s="753" t="s">
        <v>130</v>
      </c>
      <c r="F1606" s="753" t="s">
        <v>8</v>
      </c>
      <c r="G1606" s="757" t="s">
        <v>1835</v>
      </c>
      <c r="H1606" s="751">
        <v>9140000</v>
      </c>
    </row>
    <row r="1607" spans="1:8">
      <c r="A1607" s="753" t="s">
        <v>83</v>
      </c>
      <c r="B1607" s="753" t="s">
        <v>1072</v>
      </c>
      <c r="C1607" s="753" t="s">
        <v>1369</v>
      </c>
      <c r="D1607" s="753" t="s">
        <v>1896</v>
      </c>
      <c r="E1607" s="753" t="s">
        <v>130</v>
      </c>
      <c r="F1607" s="753" t="s">
        <v>14</v>
      </c>
      <c r="G1607" s="757" t="s">
        <v>1800</v>
      </c>
      <c r="H1607" s="751">
        <v>824604500</v>
      </c>
    </row>
    <row r="1608" spans="1:8">
      <c r="A1608" s="753" t="s">
        <v>83</v>
      </c>
      <c r="B1608" s="753" t="s">
        <v>1072</v>
      </c>
      <c r="C1608" s="753" t="s">
        <v>1369</v>
      </c>
      <c r="D1608" s="753" t="s">
        <v>1896</v>
      </c>
      <c r="E1608" s="753" t="s">
        <v>130</v>
      </c>
      <c r="F1608" s="753" t="s">
        <v>132</v>
      </c>
      <c r="G1608" s="757" t="s">
        <v>135</v>
      </c>
      <c r="H1608" s="751">
        <v>2123284500</v>
      </c>
    </row>
    <row r="1609" spans="1:8">
      <c r="A1609" s="753" t="s">
        <v>83</v>
      </c>
      <c r="B1609" s="753" t="s">
        <v>1072</v>
      </c>
      <c r="C1609" s="753" t="s">
        <v>1369</v>
      </c>
      <c r="D1609" s="753" t="s">
        <v>1896</v>
      </c>
      <c r="E1609" s="753" t="s">
        <v>1801</v>
      </c>
      <c r="F1609" s="753"/>
      <c r="G1609" s="757" t="s">
        <v>1802</v>
      </c>
      <c r="H1609" s="751">
        <v>8989000</v>
      </c>
    </row>
    <row r="1610" spans="1:8">
      <c r="A1610" s="753" t="s">
        <v>83</v>
      </c>
      <c r="B1610" s="753" t="s">
        <v>1072</v>
      </c>
      <c r="C1610" s="753" t="s">
        <v>1369</v>
      </c>
      <c r="D1610" s="753" t="s">
        <v>1896</v>
      </c>
      <c r="E1610" s="753" t="s">
        <v>1801</v>
      </c>
      <c r="F1610" s="753" t="s">
        <v>1803</v>
      </c>
      <c r="G1610" s="757" t="s">
        <v>1804</v>
      </c>
      <c r="H1610" s="751">
        <v>6080000</v>
      </c>
    </row>
    <row r="1611" spans="1:8">
      <c r="A1611" s="753" t="s">
        <v>83</v>
      </c>
      <c r="B1611" s="753" t="s">
        <v>1072</v>
      </c>
      <c r="C1611" s="753" t="s">
        <v>1369</v>
      </c>
      <c r="D1611" s="753" t="s">
        <v>1896</v>
      </c>
      <c r="E1611" s="753" t="s">
        <v>1801</v>
      </c>
      <c r="F1611" s="753" t="s">
        <v>1879</v>
      </c>
      <c r="G1611" s="757" t="s">
        <v>135</v>
      </c>
      <c r="H1611" s="751">
        <v>2909000</v>
      </c>
    </row>
    <row r="1612" spans="1:8">
      <c r="A1612" s="753" t="s">
        <v>83</v>
      </c>
      <c r="B1612" s="753" t="s">
        <v>1072</v>
      </c>
      <c r="C1612" s="753" t="s">
        <v>1369</v>
      </c>
      <c r="D1612" s="753" t="s">
        <v>1896</v>
      </c>
      <c r="E1612" s="753" t="s">
        <v>134</v>
      </c>
      <c r="F1612" s="753"/>
      <c r="G1612" s="757" t="s">
        <v>135</v>
      </c>
      <c r="H1612" s="751">
        <v>222332100</v>
      </c>
    </row>
    <row r="1613" spans="1:8">
      <c r="A1613" s="753" t="s">
        <v>83</v>
      </c>
      <c r="B1613" s="753" t="s">
        <v>1072</v>
      </c>
      <c r="C1613" s="753" t="s">
        <v>1369</v>
      </c>
      <c r="D1613" s="753" t="s">
        <v>1896</v>
      </c>
      <c r="E1613" s="753" t="s">
        <v>134</v>
      </c>
      <c r="F1613" s="753" t="s">
        <v>9</v>
      </c>
      <c r="G1613" s="757" t="s">
        <v>1805</v>
      </c>
      <c r="H1613" s="751">
        <v>18254000</v>
      </c>
    </row>
    <row r="1614" spans="1:8">
      <c r="A1614" s="753" t="s">
        <v>83</v>
      </c>
      <c r="B1614" s="753" t="s">
        <v>1072</v>
      </c>
      <c r="C1614" s="753" t="s">
        <v>1369</v>
      </c>
      <c r="D1614" s="753" t="s">
        <v>1896</v>
      </c>
      <c r="E1614" s="753" t="s">
        <v>134</v>
      </c>
      <c r="F1614" s="753" t="s">
        <v>15</v>
      </c>
      <c r="G1614" s="757" t="s">
        <v>1806</v>
      </c>
      <c r="H1614" s="751">
        <v>1484100</v>
      </c>
    </row>
    <row r="1615" spans="1:8">
      <c r="A1615" s="753" t="s">
        <v>83</v>
      </c>
      <c r="B1615" s="753" t="s">
        <v>1072</v>
      </c>
      <c r="C1615" s="753" t="s">
        <v>1369</v>
      </c>
      <c r="D1615" s="753" t="s">
        <v>1896</v>
      </c>
      <c r="E1615" s="753" t="s">
        <v>134</v>
      </c>
      <c r="F1615" s="753" t="s">
        <v>137</v>
      </c>
      <c r="G1615" s="757" t="s">
        <v>138</v>
      </c>
      <c r="H1615" s="751">
        <v>183426000</v>
      </c>
    </row>
    <row r="1616" spans="1:8">
      <c r="A1616" s="753" t="s">
        <v>83</v>
      </c>
      <c r="B1616" s="753" t="s">
        <v>1072</v>
      </c>
      <c r="C1616" s="753" t="s">
        <v>1369</v>
      </c>
      <c r="D1616" s="753" t="s">
        <v>1896</v>
      </c>
      <c r="E1616" s="753" t="s">
        <v>134</v>
      </c>
      <c r="F1616" s="753" t="s">
        <v>139</v>
      </c>
      <c r="G1616" s="757" t="s">
        <v>140</v>
      </c>
      <c r="H1616" s="751">
        <v>19168000</v>
      </c>
    </row>
    <row r="1617" spans="1:8" ht="39.6">
      <c r="A1617" s="753" t="s">
        <v>83</v>
      </c>
      <c r="B1617" s="753" t="s">
        <v>1072</v>
      </c>
      <c r="C1617" s="753" t="s">
        <v>1369</v>
      </c>
      <c r="D1617" s="753" t="s">
        <v>1896</v>
      </c>
      <c r="E1617" s="753" t="s">
        <v>419</v>
      </c>
      <c r="F1617" s="753"/>
      <c r="G1617" s="757" t="s">
        <v>1807</v>
      </c>
      <c r="H1617" s="751">
        <v>363000</v>
      </c>
    </row>
    <row r="1618" spans="1:8">
      <c r="A1618" s="753" t="s">
        <v>83</v>
      </c>
      <c r="B1618" s="753" t="s">
        <v>1072</v>
      </c>
      <c r="C1618" s="753" t="s">
        <v>1369</v>
      </c>
      <c r="D1618" s="753" t="s">
        <v>1896</v>
      </c>
      <c r="E1618" s="753" t="s">
        <v>419</v>
      </c>
      <c r="F1618" s="753" t="s">
        <v>248</v>
      </c>
      <c r="G1618" s="757" t="s">
        <v>249</v>
      </c>
      <c r="H1618" s="751">
        <v>363000</v>
      </c>
    </row>
    <row r="1619" spans="1:8">
      <c r="A1619" s="753" t="s">
        <v>83</v>
      </c>
      <c r="B1619" s="753" t="s">
        <v>1072</v>
      </c>
      <c r="C1619" s="753" t="s">
        <v>1369</v>
      </c>
      <c r="D1619" s="753" t="s">
        <v>1896</v>
      </c>
      <c r="E1619" s="753" t="s">
        <v>404</v>
      </c>
      <c r="F1619" s="753"/>
      <c r="G1619" s="757" t="s">
        <v>1808</v>
      </c>
      <c r="H1619" s="751">
        <v>18843000</v>
      </c>
    </row>
    <row r="1620" spans="1:8">
      <c r="A1620" s="753" t="s">
        <v>83</v>
      </c>
      <c r="B1620" s="753" t="s">
        <v>1072</v>
      </c>
      <c r="C1620" s="753" t="s">
        <v>1369</v>
      </c>
      <c r="D1620" s="753" t="s">
        <v>1896</v>
      </c>
      <c r="E1620" s="753" t="s">
        <v>404</v>
      </c>
      <c r="F1620" s="753" t="s">
        <v>1809</v>
      </c>
      <c r="G1620" s="757" t="s">
        <v>26</v>
      </c>
      <c r="H1620" s="751">
        <v>18843000</v>
      </c>
    </row>
    <row r="1621" spans="1:8">
      <c r="A1621" s="753" t="s">
        <v>83</v>
      </c>
      <c r="B1621" s="753" t="s">
        <v>1072</v>
      </c>
      <c r="C1621" s="753" t="s">
        <v>1369</v>
      </c>
      <c r="D1621" s="753" t="s">
        <v>1896</v>
      </c>
      <c r="E1621" s="753" t="s">
        <v>178</v>
      </c>
      <c r="F1621" s="753"/>
      <c r="G1621" s="757" t="s">
        <v>179</v>
      </c>
      <c r="H1621" s="751">
        <v>994250000</v>
      </c>
    </row>
    <row r="1622" spans="1:8" ht="26.4">
      <c r="A1622" s="753" t="s">
        <v>83</v>
      </c>
      <c r="B1622" s="753" t="s">
        <v>1072</v>
      </c>
      <c r="C1622" s="753" t="s">
        <v>1369</v>
      </c>
      <c r="D1622" s="753" t="s">
        <v>1896</v>
      </c>
      <c r="E1622" s="753" t="s">
        <v>178</v>
      </c>
      <c r="F1622" s="753" t="s">
        <v>180</v>
      </c>
      <c r="G1622" s="757" t="s">
        <v>1810</v>
      </c>
      <c r="H1622" s="751">
        <v>994250000</v>
      </c>
    </row>
    <row r="1623" spans="1:8">
      <c r="A1623" s="753" t="s">
        <v>83</v>
      </c>
      <c r="B1623" s="753" t="s">
        <v>1072</v>
      </c>
      <c r="C1623" s="753" t="s">
        <v>1369</v>
      </c>
      <c r="D1623" s="753" t="s">
        <v>1896</v>
      </c>
      <c r="E1623" s="753" t="s">
        <v>16</v>
      </c>
      <c r="F1623" s="753"/>
      <c r="G1623" s="757" t="s">
        <v>17</v>
      </c>
      <c r="H1623" s="751">
        <v>12218501000</v>
      </c>
    </row>
    <row r="1624" spans="1:8">
      <c r="A1624" s="753" t="s">
        <v>83</v>
      </c>
      <c r="B1624" s="753" t="s">
        <v>1072</v>
      </c>
      <c r="C1624" s="753" t="s">
        <v>1369</v>
      </c>
      <c r="D1624" s="753" t="s">
        <v>1896</v>
      </c>
      <c r="E1624" s="753" t="s">
        <v>16</v>
      </c>
      <c r="F1624" s="753" t="s">
        <v>18</v>
      </c>
      <c r="G1624" s="757" t="s">
        <v>1887</v>
      </c>
      <c r="H1624" s="751">
        <v>9464677000</v>
      </c>
    </row>
    <row r="1625" spans="1:8" ht="52.8">
      <c r="A1625" s="753" t="s">
        <v>83</v>
      </c>
      <c r="B1625" s="753" t="s">
        <v>1072</v>
      </c>
      <c r="C1625" s="753" t="s">
        <v>1369</v>
      </c>
      <c r="D1625" s="753" t="s">
        <v>1896</v>
      </c>
      <c r="E1625" s="753" t="s">
        <v>16</v>
      </c>
      <c r="F1625" s="753" t="s">
        <v>1982</v>
      </c>
      <c r="G1625" s="757" t="s">
        <v>1983</v>
      </c>
      <c r="H1625" s="751">
        <v>2753824000</v>
      </c>
    </row>
    <row r="1626" spans="1:8">
      <c r="A1626" s="753" t="s">
        <v>83</v>
      </c>
      <c r="B1626" s="753" t="s">
        <v>1072</v>
      </c>
      <c r="C1626" s="753" t="s">
        <v>1369</v>
      </c>
      <c r="D1626" s="753" t="s">
        <v>1896</v>
      </c>
      <c r="E1626" s="753" t="s">
        <v>19</v>
      </c>
      <c r="F1626" s="753"/>
      <c r="G1626" s="757" t="s">
        <v>133</v>
      </c>
      <c r="H1626" s="751">
        <v>507766000</v>
      </c>
    </row>
    <row r="1627" spans="1:8">
      <c r="A1627" s="753" t="s">
        <v>83</v>
      </c>
      <c r="B1627" s="753" t="s">
        <v>1072</v>
      </c>
      <c r="C1627" s="753" t="s">
        <v>1369</v>
      </c>
      <c r="D1627" s="753" t="s">
        <v>1896</v>
      </c>
      <c r="E1627" s="753" t="s">
        <v>19</v>
      </c>
      <c r="F1627" s="753" t="s">
        <v>20</v>
      </c>
      <c r="G1627" s="757" t="s">
        <v>21</v>
      </c>
      <c r="H1627" s="751">
        <v>146917000</v>
      </c>
    </row>
    <row r="1628" spans="1:8">
      <c r="A1628" s="753" t="s">
        <v>83</v>
      </c>
      <c r="B1628" s="753" t="s">
        <v>1072</v>
      </c>
      <c r="C1628" s="753" t="s">
        <v>1369</v>
      </c>
      <c r="D1628" s="753" t="s">
        <v>1896</v>
      </c>
      <c r="E1628" s="753" t="s">
        <v>19</v>
      </c>
      <c r="F1628" s="753" t="s">
        <v>22</v>
      </c>
      <c r="G1628" s="757" t="s">
        <v>23</v>
      </c>
      <c r="H1628" s="751">
        <v>360849000</v>
      </c>
    </row>
    <row r="1629" spans="1:8">
      <c r="A1629" s="753" t="s">
        <v>83</v>
      </c>
      <c r="B1629" s="753" t="s">
        <v>1072</v>
      </c>
      <c r="C1629" s="753" t="s">
        <v>188</v>
      </c>
      <c r="D1629" s="753"/>
      <c r="E1629" s="753"/>
      <c r="F1629" s="753"/>
      <c r="G1629" s="757" t="s">
        <v>1374</v>
      </c>
      <c r="H1629" s="751">
        <v>8550000</v>
      </c>
    </row>
    <row r="1630" spans="1:8">
      <c r="A1630" s="753" t="s">
        <v>83</v>
      </c>
      <c r="B1630" s="753" t="s">
        <v>1072</v>
      </c>
      <c r="C1630" s="753" t="s">
        <v>188</v>
      </c>
      <c r="D1630" s="753" t="s">
        <v>1828</v>
      </c>
      <c r="E1630" s="753"/>
      <c r="F1630" s="753"/>
      <c r="G1630" s="757" t="s">
        <v>1829</v>
      </c>
      <c r="H1630" s="751">
        <v>8550000</v>
      </c>
    </row>
    <row r="1631" spans="1:8">
      <c r="A1631" s="753" t="s">
        <v>83</v>
      </c>
      <c r="B1631" s="753" t="s">
        <v>1072</v>
      </c>
      <c r="C1631" s="753" t="s">
        <v>188</v>
      </c>
      <c r="D1631" s="753" t="s">
        <v>1828</v>
      </c>
      <c r="E1631" s="753" t="s">
        <v>19</v>
      </c>
      <c r="F1631" s="753"/>
      <c r="G1631" s="757" t="s">
        <v>133</v>
      </c>
      <c r="H1631" s="751">
        <v>8550000</v>
      </c>
    </row>
    <row r="1632" spans="1:8">
      <c r="A1632" s="753" t="s">
        <v>83</v>
      </c>
      <c r="B1632" s="753" t="s">
        <v>1072</v>
      </c>
      <c r="C1632" s="753" t="s">
        <v>188</v>
      </c>
      <c r="D1632" s="753" t="s">
        <v>1828</v>
      </c>
      <c r="E1632" s="753" t="s">
        <v>19</v>
      </c>
      <c r="F1632" s="753" t="s">
        <v>245</v>
      </c>
      <c r="G1632" s="757" t="s">
        <v>135</v>
      </c>
      <c r="H1632" s="751">
        <v>8550000</v>
      </c>
    </row>
    <row r="1633" spans="1:8" ht="26.4">
      <c r="A1633" s="753" t="s">
        <v>83</v>
      </c>
      <c r="B1633" s="753" t="s">
        <v>1072</v>
      </c>
      <c r="C1633" s="753" t="s">
        <v>223</v>
      </c>
      <c r="D1633" s="753"/>
      <c r="E1633" s="753"/>
      <c r="F1633" s="753"/>
      <c r="G1633" s="757" t="s">
        <v>1765</v>
      </c>
      <c r="H1633" s="751">
        <v>8113132000</v>
      </c>
    </row>
    <row r="1634" spans="1:8">
      <c r="A1634" s="753" t="s">
        <v>83</v>
      </c>
      <c r="B1634" s="753" t="s">
        <v>1072</v>
      </c>
      <c r="C1634" s="753" t="s">
        <v>223</v>
      </c>
      <c r="D1634" s="753" t="s">
        <v>1766</v>
      </c>
      <c r="E1634" s="753"/>
      <c r="F1634" s="753"/>
      <c r="G1634" s="757" t="s">
        <v>1767</v>
      </c>
      <c r="H1634" s="751">
        <v>8113132000</v>
      </c>
    </row>
    <row r="1635" spans="1:8">
      <c r="A1635" s="753" t="s">
        <v>83</v>
      </c>
      <c r="B1635" s="753" t="s">
        <v>1072</v>
      </c>
      <c r="C1635" s="753" t="s">
        <v>223</v>
      </c>
      <c r="D1635" s="753" t="s">
        <v>1766</v>
      </c>
      <c r="E1635" s="753" t="s">
        <v>92</v>
      </c>
      <c r="F1635" s="753"/>
      <c r="G1635" s="757" t="s">
        <v>93</v>
      </c>
      <c r="H1635" s="751">
        <v>2697481953</v>
      </c>
    </row>
    <row r="1636" spans="1:8">
      <c r="A1636" s="753" t="s">
        <v>83</v>
      </c>
      <c r="B1636" s="753" t="s">
        <v>1072</v>
      </c>
      <c r="C1636" s="753" t="s">
        <v>223</v>
      </c>
      <c r="D1636" s="753" t="s">
        <v>1766</v>
      </c>
      <c r="E1636" s="753" t="s">
        <v>92</v>
      </c>
      <c r="F1636" s="753" t="s">
        <v>94</v>
      </c>
      <c r="G1636" s="757" t="s">
        <v>1768</v>
      </c>
      <c r="H1636" s="751">
        <v>2697481953</v>
      </c>
    </row>
    <row r="1637" spans="1:8">
      <c r="A1637" s="753" t="s">
        <v>83</v>
      </c>
      <c r="B1637" s="753" t="s">
        <v>1072</v>
      </c>
      <c r="C1637" s="753" t="s">
        <v>223</v>
      </c>
      <c r="D1637" s="753" t="s">
        <v>1766</v>
      </c>
      <c r="E1637" s="753" t="s">
        <v>96</v>
      </c>
      <c r="F1637" s="753"/>
      <c r="G1637" s="757" t="s">
        <v>97</v>
      </c>
      <c r="H1637" s="751">
        <v>1010920688</v>
      </c>
    </row>
    <row r="1638" spans="1:8">
      <c r="A1638" s="753" t="s">
        <v>83</v>
      </c>
      <c r="B1638" s="753" t="s">
        <v>1072</v>
      </c>
      <c r="C1638" s="753" t="s">
        <v>223</v>
      </c>
      <c r="D1638" s="753" t="s">
        <v>1766</v>
      </c>
      <c r="E1638" s="753" t="s">
        <v>96</v>
      </c>
      <c r="F1638" s="753" t="s">
        <v>151</v>
      </c>
      <c r="G1638" s="757" t="s">
        <v>152</v>
      </c>
      <c r="H1638" s="751">
        <v>156503640</v>
      </c>
    </row>
    <row r="1639" spans="1:8">
      <c r="A1639" s="753" t="s">
        <v>83</v>
      </c>
      <c r="B1639" s="753" t="s">
        <v>1072</v>
      </c>
      <c r="C1639" s="753" t="s">
        <v>223</v>
      </c>
      <c r="D1639" s="753" t="s">
        <v>1766</v>
      </c>
      <c r="E1639" s="753" t="s">
        <v>96</v>
      </c>
      <c r="F1639" s="753" t="s">
        <v>864</v>
      </c>
      <c r="G1639" s="757" t="s">
        <v>1770</v>
      </c>
      <c r="H1639" s="751">
        <v>26333432</v>
      </c>
    </row>
    <row r="1640" spans="1:8" ht="26.4">
      <c r="A1640" s="753" t="s">
        <v>83</v>
      </c>
      <c r="B1640" s="753" t="s">
        <v>1072</v>
      </c>
      <c r="C1640" s="753" t="s">
        <v>223</v>
      </c>
      <c r="D1640" s="753" t="s">
        <v>1766</v>
      </c>
      <c r="E1640" s="753" t="s">
        <v>96</v>
      </c>
      <c r="F1640" s="753" t="s">
        <v>98</v>
      </c>
      <c r="G1640" s="757" t="s">
        <v>99</v>
      </c>
      <c r="H1640" s="751">
        <v>89176500</v>
      </c>
    </row>
    <row r="1641" spans="1:8" ht="26.4">
      <c r="A1641" s="753" t="s">
        <v>83</v>
      </c>
      <c r="B1641" s="753" t="s">
        <v>1072</v>
      </c>
      <c r="C1641" s="753" t="s">
        <v>223</v>
      </c>
      <c r="D1641" s="753" t="s">
        <v>1766</v>
      </c>
      <c r="E1641" s="753" t="s">
        <v>96</v>
      </c>
      <c r="F1641" s="753" t="s">
        <v>442</v>
      </c>
      <c r="G1641" s="757" t="s">
        <v>1772</v>
      </c>
      <c r="H1641" s="751">
        <v>30941905</v>
      </c>
    </row>
    <row r="1642" spans="1:8">
      <c r="A1642" s="753" t="s">
        <v>83</v>
      </c>
      <c r="B1642" s="753" t="s">
        <v>1072</v>
      </c>
      <c r="C1642" s="753" t="s">
        <v>223</v>
      </c>
      <c r="D1642" s="753" t="s">
        <v>1766</v>
      </c>
      <c r="E1642" s="753" t="s">
        <v>96</v>
      </c>
      <c r="F1642" s="753" t="s">
        <v>144</v>
      </c>
      <c r="G1642" s="757" t="s">
        <v>145</v>
      </c>
      <c r="H1642" s="751">
        <v>671040811</v>
      </c>
    </row>
    <row r="1643" spans="1:8">
      <c r="A1643" s="753" t="s">
        <v>83</v>
      </c>
      <c r="B1643" s="753" t="s">
        <v>1072</v>
      </c>
      <c r="C1643" s="753" t="s">
        <v>223</v>
      </c>
      <c r="D1643" s="753" t="s">
        <v>1766</v>
      </c>
      <c r="E1643" s="753" t="s">
        <v>96</v>
      </c>
      <c r="F1643" s="753" t="s">
        <v>154</v>
      </c>
      <c r="G1643" s="757" t="s">
        <v>1773</v>
      </c>
      <c r="H1643" s="751">
        <v>36924400</v>
      </c>
    </row>
    <row r="1644" spans="1:8">
      <c r="A1644" s="753" t="s">
        <v>83</v>
      </c>
      <c r="B1644" s="753" t="s">
        <v>1072</v>
      </c>
      <c r="C1644" s="753" t="s">
        <v>223</v>
      </c>
      <c r="D1644" s="753" t="s">
        <v>1766</v>
      </c>
      <c r="E1644" s="753" t="s">
        <v>426</v>
      </c>
      <c r="F1644" s="753"/>
      <c r="G1644" s="757" t="s">
        <v>427</v>
      </c>
      <c r="H1644" s="751">
        <v>50041000</v>
      </c>
    </row>
    <row r="1645" spans="1:8">
      <c r="A1645" s="753" t="s">
        <v>83</v>
      </c>
      <c r="B1645" s="753" t="s">
        <v>1072</v>
      </c>
      <c r="C1645" s="753" t="s">
        <v>223</v>
      </c>
      <c r="D1645" s="753" t="s">
        <v>1766</v>
      </c>
      <c r="E1645" s="753" t="s">
        <v>426</v>
      </c>
      <c r="F1645" s="753" t="s">
        <v>428</v>
      </c>
      <c r="G1645" s="757" t="s">
        <v>1774</v>
      </c>
      <c r="H1645" s="751">
        <v>35611000</v>
      </c>
    </row>
    <row r="1646" spans="1:8">
      <c r="A1646" s="753" t="s">
        <v>83</v>
      </c>
      <c r="B1646" s="753" t="s">
        <v>1072</v>
      </c>
      <c r="C1646" s="753" t="s">
        <v>223</v>
      </c>
      <c r="D1646" s="753" t="s">
        <v>1766</v>
      </c>
      <c r="E1646" s="753" t="s">
        <v>426</v>
      </c>
      <c r="F1646" s="753" t="s">
        <v>429</v>
      </c>
      <c r="G1646" s="757" t="s">
        <v>1775</v>
      </c>
      <c r="H1646" s="751">
        <v>14430000</v>
      </c>
    </row>
    <row r="1647" spans="1:8">
      <c r="A1647" s="753" t="s">
        <v>83</v>
      </c>
      <c r="B1647" s="753" t="s">
        <v>1072</v>
      </c>
      <c r="C1647" s="753" t="s">
        <v>223</v>
      </c>
      <c r="D1647" s="753" t="s">
        <v>1766</v>
      </c>
      <c r="E1647" s="753" t="s">
        <v>100</v>
      </c>
      <c r="F1647" s="753"/>
      <c r="G1647" s="757" t="s">
        <v>101</v>
      </c>
      <c r="H1647" s="751">
        <v>500960000</v>
      </c>
    </row>
    <row r="1648" spans="1:8">
      <c r="A1648" s="753" t="s">
        <v>83</v>
      </c>
      <c r="B1648" s="753" t="s">
        <v>1072</v>
      </c>
      <c r="C1648" s="753" t="s">
        <v>223</v>
      </c>
      <c r="D1648" s="753" t="s">
        <v>1766</v>
      </c>
      <c r="E1648" s="753" t="s">
        <v>100</v>
      </c>
      <c r="F1648" s="753" t="s">
        <v>337</v>
      </c>
      <c r="G1648" s="757" t="s">
        <v>338</v>
      </c>
      <c r="H1648" s="751">
        <v>4359000</v>
      </c>
    </row>
    <row r="1649" spans="1:8">
      <c r="A1649" s="753" t="s">
        <v>83</v>
      </c>
      <c r="B1649" s="753" t="s">
        <v>1072</v>
      </c>
      <c r="C1649" s="753" t="s">
        <v>223</v>
      </c>
      <c r="D1649" s="753" t="s">
        <v>1766</v>
      </c>
      <c r="E1649" s="753" t="s">
        <v>100</v>
      </c>
      <c r="F1649" s="753" t="s">
        <v>443</v>
      </c>
      <c r="G1649" s="757" t="s">
        <v>135</v>
      </c>
      <c r="H1649" s="751">
        <v>496601000</v>
      </c>
    </row>
    <row r="1650" spans="1:8">
      <c r="A1650" s="753" t="s">
        <v>83</v>
      </c>
      <c r="B1650" s="753" t="s">
        <v>1072</v>
      </c>
      <c r="C1650" s="753" t="s">
        <v>223</v>
      </c>
      <c r="D1650" s="753" t="s">
        <v>1766</v>
      </c>
      <c r="E1650" s="753" t="s">
        <v>102</v>
      </c>
      <c r="F1650" s="753"/>
      <c r="G1650" s="757" t="s">
        <v>369</v>
      </c>
      <c r="H1650" s="751">
        <v>758843717</v>
      </c>
    </row>
    <row r="1651" spans="1:8">
      <c r="A1651" s="753" t="s">
        <v>83</v>
      </c>
      <c r="B1651" s="753" t="s">
        <v>1072</v>
      </c>
      <c r="C1651" s="753" t="s">
        <v>223</v>
      </c>
      <c r="D1651" s="753" t="s">
        <v>1766</v>
      </c>
      <c r="E1651" s="753" t="s">
        <v>102</v>
      </c>
      <c r="F1651" s="753" t="s">
        <v>103</v>
      </c>
      <c r="G1651" s="757" t="s">
        <v>104</v>
      </c>
      <c r="H1651" s="751">
        <v>591837069</v>
      </c>
    </row>
    <row r="1652" spans="1:8">
      <c r="A1652" s="753" t="s">
        <v>83</v>
      </c>
      <c r="B1652" s="753" t="s">
        <v>1072</v>
      </c>
      <c r="C1652" s="753" t="s">
        <v>223</v>
      </c>
      <c r="D1652" s="753" t="s">
        <v>1766</v>
      </c>
      <c r="E1652" s="753" t="s">
        <v>102</v>
      </c>
      <c r="F1652" s="753" t="s">
        <v>105</v>
      </c>
      <c r="G1652" s="757" t="s">
        <v>106</v>
      </c>
      <c r="H1652" s="751">
        <v>102644379</v>
      </c>
    </row>
    <row r="1653" spans="1:8">
      <c r="A1653" s="753" t="s">
        <v>83</v>
      </c>
      <c r="B1653" s="753" t="s">
        <v>1072</v>
      </c>
      <c r="C1653" s="753" t="s">
        <v>223</v>
      </c>
      <c r="D1653" s="753" t="s">
        <v>1766</v>
      </c>
      <c r="E1653" s="753" t="s">
        <v>102</v>
      </c>
      <c r="F1653" s="753" t="s">
        <v>107</v>
      </c>
      <c r="G1653" s="757" t="s">
        <v>108</v>
      </c>
      <c r="H1653" s="751">
        <v>55970602</v>
      </c>
    </row>
    <row r="1654" spans="1:8">
      <c r="A1654" s="753" t="s">
        <v>83</v>
      </c>
      <c r="B1654" s="753" t="s">
        <v>1072</v>
      </c>
      <c r="C1654" s="753" t="s">
        <v>223</v>
      </c>
      <c r="D1654" s="753" t="s">
        <v>1766</v>
      </c>
      <c r="E1654" s="753" t="s">
        <v>102</v>
      </c>
      <c r="F1654" s="753" t="s">
        <v>0</v>
      </c>
      <c r="G1654" s="757" t="s">
        <v>1</v>
      </c>
      <c r="H1654" s="751">
        <v>8391667</v>
      </c>
    </row>
    <row r="1655" spans="1:8">
      <c r="A1655" s="753" t="s">
        <v>83</v>
      </c>
      <c r="B1655" s="753" t="s">
        <v>1072</v>
      </c>
      <c r="C1655" s="753" t="s">
        <v>223</v>
      </c>
      <c r="D1655" s="753" t="s">
        <v>1766</v>
      </c>
      <c r="E1655" s="753" t="s">
        <v>109</v>
      </c>
      <c r="F1655" s="753"/>
      <c r="G1655" s="757" t="s">
        <v>110</v>
      </c>
      <c r="H1655" s="751">
        <v>182693000</v>
      </c>
    </row>
    <row r="1656" spans="1:8" ht="26.4">
      <c r="A1656" s="753" t="s">
        <v>83</v>
      </c>
      <c r="B1656" s="753" t="s">
        <v>1072</v>
      </c>
      <c r="C1656" s="753" t="s">
        <v>223</v>
      </c>
      <c r="D1656" s="753" t="s">
        <v>1766</v>
      </c>
      <c r="E1656" s="753" t="s">
        <v>109</v>
      </c>
      <c r="F1656" s="753" t="s">
        <v>855</v>
      </c>
      <c r="G1656" s="757" t="s">
        <v>1776</v>
      </c>
      <c r="H1656" s="751">
        <v>182693000</v>
      </c>
    </row>
    <row r="1657" spans="1:8">
      <c r="A1657" s="753" t="s">
        <v>83</v>
      </c>
      <c r="B1657" s="753" t="s">
        <v>1072</v>
      </c>
      <c r="C1657" s="753" t="s">
        <v>223</v>
      </c>
      <c r="D1657" s="753" t="s">
        <v>1766</v>
      </c>
      <c r="E1657" s="753" t="s">
        <v>112</v>
      </c>
      <c r="F1657" s="753"/>
      <c r="G1657" s="757" t="s">
        <v>113</v>
      </c>
      <c r="H1657" s="751">
        <v>79959792</v>
      </c>
    </row>
    <row r="1658" spans="1:8">
      <c r="A1658" s="753" t="s">
        <v>83</v>
      </c>
      <c r="B1658" s="753" t="s">
        <v>1072</v>
      </c>
      <c r="C1658" s="753" t="s">
        <v>223</v>
      </c>
      <c r="D1658" s="753" t="s">
        <v>1766</v>
      </c>
      <c r="E1658" s="753" t="s">
        <v>112</v>
      </c>
      <c r="F1658" s="753" t="s">
        <v>155</v>
      </c>
      <c r="G1658" s="757" t="s">
        <v>1777</v>
      </c>
      <c r="H1658" s="751">
        <v>28470492</v>
      </c>
    </row>
    <row r="1659" spans="1:8">
      <c r="A1659" s="753" t="s">
        <v>83</v>
      </c>
      <c r="B1659" s="753" t="s">
        <v>1072</v>
      </c>
      <c r="C1659" s="753" t="s">
        <v>223</v>
      </c>
      <c r="D1659" s="753" t="s">
        <v>1766</v>
      </c>
      <c r="E1659" s="753" t="s">
        <v>112</v>
      </c>
      <c r="F1659" s="753" t="s">
        <v>114</v>
      </c>
      <c r="G1659" s="757" t="s">
        <v>1778</v>
      </c>
      <c r="H1659" s="751">
        <v>24903680</v>
      </c>
    </row>
    <row r="1660" spans="1:8">
      <c r="A1660" s="753" t="s">
        <v>83</v>
      </c>
      <c r="B1660" s="753" t="s">
        <v>1072</v>
      </c>
      <c r="C1660" s="753" t="s">
        <v>223</v>
      </c>
      <c r="D1660" s="753" t="s">
        <v>1766</v>
      </c>
      <c r="E1660" s="753" t="s">
        <v>112</v>
      </c>
      <c r="F1660" s="753" t="s">
        <v>156</v>
      </c>
      <c r="G1660" s="757" t="s">
        <v>1779</v>
      </c>
      <c r="H1660" s="751">
        <v>21865620</v>
      </c>
    </row>
    <row r="1661" spans="1:8">
      <c r="A1661" s="753" t="s">
        <v>83</v>
      </c>
      <c r="B1661" s="753" t="s">
        <v>1072</v>
      </c>
      <c r="C1661" s="753" t="s">
        <v>223</v>
      </c>
      <c r="D1661" s="753" t="s">
        <v>1766</v>
      </c>
      <c r="E1661" s="753" t="s">
        <v>112</v>
      </c>
      <c r="F1661" s="753" t="s">
        <v>146</v>
      </c>
      <c r="G1661" s="757" t="s">
        <v>1780</v>
      </c>
      <c r="H1661" s="751">
        <v>4272000</v>
      </c>
    </row>
    <row r="1662" spans="1:8">
      <c r="A1662" s="753" t="s">
        <v>83</v>
      </c>
      <c r="B1662" s="753" t="s">
        <v>1072</v>
      </c>
      <c r="C1662" s="753" t="s">
        <v>223</v>
      </c>
      <c r="D1662" s="753" t="s">
        <v>1766</v>
      </c>
      <c r="E1662" s="753" t="s">
        <v>112</v>
      </c>
      <c r="F1662" s="753" t="s">
        <v>157</v>
      </c>
      <c r="G1662" s="757" t="s">
        <v>135</v>
      </c>
      <c r="H1662" s="751">
        <v>448000</v>
      </c>
    </row>
    <row r="1663" spans="1:8">
      <c r="A1663" s="753" t="s">
        <v>83</v>
      </c>
      <c r="B1663" s="753" t="s">
        <v>1072</v>
      </c>
      <c r="C1663" s="753" t="s">
        <v>223</v>
      </c>
      <c r="D1663" s="753" t="s">
        <v>1766</v>
      </c>
      <c r="E1663" s="753" t="s">
        <v>115</v>
      </c>
      <c r="F1663" s="753"/>
      <c r="G1663" s="757" t="s">
        <v>1781</v>
      </c>
      <c r="H1663" s="751">
        <v>86606200</v>
      </c>
    </row>
    <row r="1664" spans="1:8">
      <c r="A1664" s="753" t="s">
        <v>83</v>
      </c>
      <c r="B1664" s="753" t="s">
        <v>1072</v>
      </c>
      <c r="C1664" s="753" t="s">
        <v>223</v>
      </c>
      <c r="D1664" s="753" t="s">
        <v>1766</v>
      </c>
      <c r="E1664" s="753" t="s">
        <v>115</v>
      </c>
      <c r="F1664" s="753" t="s">
        <v>116</v>
      </c>
      <c r="G1664" s="757" t="s">
        <v>117</v>
      </c>
      <c r="H1664" s="751">
        <v>18837200</v>
      </c>
    </row>
    <row r="1665" spans="1:8">
      <c r="A1665" s="753" t="s">
        <v>83</v>
      </c>
      <c r="B1665" s="753" t="s">
        <v>1072</v>
      </c>
      <c r="C1665" s="753" t="s">
        <v>223</v>
      </c>
      <c r="D1665" s="753" t="s">
        <v>1766</v>
      </c>
      <c r="E1665" s="753" t="s">
        <v>115</v>
      </c>
      <c r="F1665" s="753" t="s">
        <v>147</v>
      </c>
      <c r="G1665" s="757" t="s">
        <v>148</v>
      </c>
      <c r="H1665" s="751">
        <v>37799000</v>
      </c>
    </row>
    <row r="1666" spans="1:8">
      <c r="A1666" s="753" t="s">
        <v>83</v>
      </c>
      <c r="B1666" s="753" t="s">
        <v>1072</v>
      </c>
      <c r="C1666" s="753" t="s">
        <v>223</v>
      </c>
      <c r="D1666" s="753" t="s">
        <v>1766</v>
      </c>
      <c r="E1666" s="753" t="s">
        <v>115</v>
      </c>
      <c r="F1666" s="753" t="s">
        <v>4</v>
      </c>
      <c r="G1666" s="757" t="s">
        <v>1782</v>
      </c>
      <c r="H1666" s="751">
        <v>9930000</v>
      </c>
    </row>
    <row r="1667" spans="1:8">
      <c r="A1667" s="753" t="s">
        <v>83</v>
      </c>
      <c r="B1667" s="753" t="s">
        <v>1072</v>
      </c>
      <c r="C1667" s="753" t="s">
        <v>223</v>
      </c>
      <c r="D1667" s="753" t="s">
        <v>1766</v>
      </c>
      <c r="E1667" s="753" t="s">
        <v>115</v>
      </c>
      <c r="F1667" s="753" t="s">
        <v>118</v>
      </c>
      <c r="G1667" s="757" t="s">
        <v>119</v>
      </c>
      <c r="H1667" s="751">
        <v>20040000</v>
      </c>
    </row>
    <row r="1668" spans="1:8">
      <c r="A1668" s="753" t="s">
        <v>83</v>
      </c>
      <c r="B1668" s="753" t="s">
        <v>1072</v>
      </c>
      <c r="C1668" s="753" t="s">
        <v>223</v>
      </c>
      <c r="D1668" s="753" t="s">
        <v>1766</v>
      </c>
      <c r="E1668" s="753" t="s">
        <v>120</v>
      </c>
      <c r="F1668" s="753"/>
      <c r="G1668" s="757" t="s">
        <v>121</v>
      </c>
      <c r="H1668" s="751">
        <v>79832610</v>
      </c>
    </row>
    <row r="1669" spans="1:8" ht="39.6">
      <c r="A1669" s="753" t="s">
        <v>83</v>
      </c>
      <c r="B1669" s="753" t="s">
        <v>1072</v>
      </c>
      <c r="C1669" s="753" t="s">
        <v>223</v>
      </c>
      <c r="D1669" s="753" t="s">
        <v>1766</v>
      </c>
      <c r="E1669" s="753" t="s">
        <v>120</v>
      </c>
      <c r="F1669" s="753" t="s">
        <v>122</v>
      </c>
      <c r="G1669" s="757" t="s">
        <v>1783</v>
      </c>
      <c r="H1669" s="751">
        <v>2930410</v>
      </c>
    </row>
    <row r="1670" spans="1:8">
      <c r="A1670" s="753" t="s">
        <v>83</v>
      </c>
      <c r="B1670" s="753" t="s">
        <v>1072</v>
      </c>
      <c r="C1670" s="753" t="s">
        <v>223</v>
      </c>
      <c r="D1670" s="753" t="s">
        <v>1766</v>
      </c>
      <c r="E1670" s="753" t="s">
        <v>120</v>
      </c>
      <c r="F1670" s="753" t="s">
        <v>123</v>
      </c>
      <c r="G1670" s="757" t="s">
        <v>124</v>
      </c>
      <c r="H1670" s="751">
        <v>5899000</v>
      </c>
    </row>
    <row r="1671" spans="1:8" ht="39.6">
      <c r="A1671" s="753" t="s">
        <v>83</v>
      </c>
      <c r="B1671" s="753" t="s">
        <v>1072</v>
      </c>
      <c r="C1671" s="753" t="s">
        <v>223</v>
      </c>
      <c r="D1671" s="753" t="s">
        <v>1766</v>
      </c>
      <c r="E1671" s="753" t="s">
        <v>120</v>
      </c>
      <c r="F1671" s="753" t="s">
        <v>994</v>
      </c>
      <c r="G1671" s="757" t="s">
        <v>1824</v>
      </c>
      <c r="H1671" s="751">
        <v>5024000</v>
      </c>
    </row>
    <row r="1672" spans="1:8">
      <c r="A1672" s="753" t="s">
        <v>83</v>
      </c>
      <c r="B1672" s="753" t="s">
        <v>1072</v>
      </c>
      <c r="C1672" s="753" t="s">
        <v>223</v>
      </c>
      <c r="D1672" s="753" t="s">
        <v>1766</v>
      </c>
      <c r="E1672" s="753" t="s">
        <v>120</v>
      </c>
      <c r="F1672" s="753" t="s">
        <v>315</v>
      </c>
      <c r="G1672" s="757" t="s">
        <v>1831</v>
      </c>
      <c r="H1672" s="751">
        <v>30650000</v>
      </c>
    </row>
    <row r="1673" spans="1:8" ht="26.4">
      <c r="A1673" s="753" t="s">
        <v>83</v>
      </c>
      <c r="B1673" s="753" t="s">
        <v>1072</v>
      </c>
      <c r="C1673" s="753" t="s">
        <v>223</v>
      </c>
      <c r="D1673" s="753" t="s">
        <v>1766</v>
      </c>
      <c r="E1673" s="753" t="s">
        <v>120</v>
      </c>
      <c r="F1673" s="753" t="s">
        <v>1001</v>
      </c>
      <c r="G1673" s="757" t="s">
        <v>1784</v>
      </c>
      <c r="H1673" s="751">
        <v>16169200</v>
      </c>
    </row>
    <row r="1674" spans="1:8">
      <c r="A1674" s="753" t="s">
        <v>83</v>
      </c>
      <c r="B1674" s="753" t="s">
        <v>1072</v>
      </c>
      <c r="C1674" s="753" t="s">
        <v>223</v>
      </c>
      <c r="D1674" s="753" t="s">
        <v>1766</v>
      </c>
      <c r="E1674" s="753" t="s">
        <v>120</v>
      </c>
      <c r="F1674" s="753" t="s">
        <v>158</v>
      </c>
      <c r="G1674" s="757" t="s">
        <v>1785</v>
      </c>
      <c r="H1674" s="751">
        <v>19160000</v>
      </c>
    </row>
    <row r="1675" spans="1:8">
      <c r="A1675" s="753" t="s">
        <v>83</v>
      </c>
      <c r="B1675" s="753" t="s">
        <v>1072</v>
      </c>
      <c r="C1675" s="753" t="s">
        <v>223</v>
      </c>
      <c r="D1675" s="753" t="s">
        <v>1766</v>
      </c>
      <c r="E1675" s="753" t="s">
        <v>160</v>
      </c>
      <c r="F1675" s="753"/>
      <c r="G1675" s="757" t="s">
        <v>161</v>
      </c>
      <c r="H1675" s="751">
        <v>2028000</v>
      </c>
    </row>
    <row r="1676" spans="1:8">
      <c r="A1676" s="753" t="s">
        <v>83</v>
      </c>
      <c r="B1676" s="753" t="s">
        <v>1072</v>
      </c>
      <c r="C1676" s="753" t="s">
        <v>223</v>
      </c>
      <c r="D1676" s="753" t="s">
        <v>1766</v>
      </c>
      <c r="E1676" s="753" t="s">
        <v>160</v>
      </c>
      <c r="F1676" s="753" t="s">
        <v>162</v>
      </c>
      <c r="G1676" s="757" t="s">
        <v>163</v>
      </c>
      <c r="H1676" s="751">
        <v>2028000</v>
      </c>
    </row>
    <row r="1677" spans="1:8">
      <c r="A1677" s="753" t="s">
        <v>83</v>
      </c>
      <c r="B1677" s="753" t="s">
        <v>1072</v>
      </c>
      <c r="C1677" s="753" t="s">
        <v>223</v>
      </c>
      <c r="D1677" s="753" t="s">
        <v>1766</v>
      </c>
      <c r="E1677" s="753" t="s">
        <v>125</v>
      </c>
      <c r="F1677" s="753"/>
      <c r="G1677" s="757" t="s">
        <v>126</v>
      </c>
      <c r="H1677" s="751">
        <v>304870000</v>
      </c>
    </row>
    <row r="1678" spans="1:8">
      <c r="A1678" s="753" t="s">
        <v>83</v>
      </c>
      <c r="B1678" s="753" t="s">
        <v>1072</v>
      </c>
      <c r="C1678" s="753" t="s">
        <v>223</v>
      </c>
      <c r="D1678" s="753" t="s">
        <v>1766</v>
      </c>
      <c r="E1678" s="753" t="s">
        <v>125</v>
      </c>
      <c r="F1678" s="753" t="s">
        <v>430</v>
      </c>
      <c r="G1678" s="757" t="s">
        <v>431</v>
      </c>
      <c r="H1678" s="751">
        <v>1570000</v>
      </c>
    </row>
    <row r="1679" spans="1:8">
      <c r="A1679" s="753" t="s">
        <v>83</v>
      </c>
      <c r="B1679" s="753" t="s">
        <v>1072</v>
      </c>
      <c r="C1679" s="753" t="s">
        <v>223</v>
      </c>
      <c r="D1679" s="753" t="s">
        <v>1766</v>
      </c>
      <c r="E1679" s="753" t="s">
        <v>125</v>
      </c>
      <c r="F1679" s="753" t="s">
        <v>552</v>
      </c>
      <c r="G1679" s="757" t="s">
        <v>553</v>
      </c>
      <c r="H1679" s="751">
        <v>74850000</v>
      </c>
    </row>
    <row r="1680" spans="1:8">
      <c r="A1680" s="753" t="s">
        <v>83</v>
      </c>
      <c r="B1680" s="753" t="s">
        <v>1072</v>
      </c>
      <c r="C1680" s="753" t="s">
        <v>223</v>
      </c>
      <c r="D1680" s="753" t="s">
        <v>1766</v>
      </c>
      <c r="E1680" s="753" t="s">
        <v>125</v>
      </c>
      <c r="F1680" s="753" t="s">
        <v>127</v>
      </c>
      <c r="G1680" s="757" t="s">
        <v>128</v>
      </c>
      <c r="H1680" s="751">
        <v>70200000</v>
      </c>
    </row>
    <row r="1681" spans="1:8">
      <c r="A1681" s="753" t="s">
        <v>83</v>
      </c>
      <c r="B1681" s="753" t="s">
        <v>1072</v>
      </c>
      <c r="C1681" s="753" t="s">
        <v>223</v>
      </c>
      <c r="D1681" s="753" t="s">
        <v>1766</v>
      </c>
      <c r="E1681" s="753" t="s">
        <v>125</v>
      </c>
      <c r="F1681" s="753" t="s">
        <v>129</v>
      </c>
      <c r="G1681" s="757" t="s">
        <v>1787</v>
      </c>
      <c r="H1681" s="751">
        <v>158250000</v>
      </c>
    </row>
    <row r="1682" spans="1:8">
      <c r="A1682" s="753" t="s">
        <v>83</v>
      </c>
      <c r="B1682" s="753" t="s">
        <v>1072</v>
      </c>
      <c r="C1682" s="753" t="s">
        <v>223</v>
      </c>
      <c r="D1682" s="753" t="s">
        <v>1766</v>
      </c>
      <c r="E1682" s="753" t="s">
        <v>554</v>
      </c>
      <c r="F1682" s="753"/>
      <c r="G1682" s="757" t="s">
        <v>555</v>
      </c>
      <c r="H1682" s="751">
        <v>254164680</v>
      </c>
    </row>
    <row r="1683" spans="1:8">
      <c r="A1683" s="753" t="s">
        <v>83</v>
      </c>
      <c r="B1683" s="753" t="s">
        <v>1072</v>
      </c>
      <c r="C1683" s="753" t="s">
        <v>223</v>
      </c>
      <c r="D1683" s="753" t="s">
        <v>1766</v>
      </c>
      <c r="E1683" s="753" t="s">
        <v>554</v>
      </c>
      <c r="F1683" s="753" t="s">
        <v>556</v>
      </c>
      <c r="G1683" s="757" t="s">
        <v>557</v>
      </c>
      <c r="H1683" s="751">
        <v>77860000</v>
      </c>
    </row>
    <row r="1684" spans="1:8">
      <c r="A1684" s="753" t="s">
        <v>83</v>
      </c>
      <c r="B1684" s="753" t="s">
        <v>1072</v>
      </c>
      <c r="C1684" s="753" t="s">
        <v>223</v>
      </c>
      <c r="D1684" s="753" t="s">
        <v>1766</v>
      </c>
      <c r="E1684" s="753" t="s">
        <v>554</v>
      </c>
      <c r="F1684" s="753" t="s">
        <v>243</v>
      </c>
      <c r="G1684" s="757" t="s">
        <v>244</v>
      </c>
      <c r="H1684" s="751">
        <v>119113000</v>
      </c>
    </row>
    <row r="1685" spans="1:8">
      <c r="A1685" s="753" t="s">
        <v>83</v>
      </c>
      <c r="B1685" s="753" t="s">
        <v>1072</v>
      </c>
      <c r="C1685" s="753" t="s">
        <v>223</v>
      </c>
      <c r="D1685" s="753" t="s">
        <v>1766</v>
      </c>
      <c r="E1685" s="753" t="s">
        <v>554</v>
      </c>
      <c r="F1685" s="753" t="s">
        <v>206</v>
      </c>
      <c r="G1685" s="757" t="s">
        <v>207</v>
      </c>
      <c r="H1685" s="751">
        <v>57191680</v>
      </c>
    </row>
    <row r="1686" spans="1:8" ht="39.6">
      <c r="A1686" s="753" t="s">
        <v>83</v>
      </c>
      <c r="B1686" s="753" t="s">
        <v>1072</v>
      </c>
      <c r="C1686" s="753" t="s">
        <v>223</v>
      </c>
      <c r="D1686" s="753" t="s">
        <v>1766</v>
      </c>
      <c r="E1686" s="753" t="s">
        <v>560</v>
      </c>
      <c r="F1686" s="753"/>
      <c r="G1686" s="757" t="s">
        <v>1790</v>
      </c>
      <c r="H1686" s="751">
        <v>326496000</v>
      </c>
    </row>
    <row r="1687" spans="1:8">
      <c r="A1687" s="753" t="s">
        <v>83</v>
      </c>
      <c r="B1687" s="753" t="s">
        <v>1072</v>
      </c>
      <c r="C1687" s="753" t="s">
        <v>223</v>
      </c>
      <c r="D1687" s="753" t="s">
        <v>1766</v>
      </c>
      <c r="E1687" s="753" t="s">
        <v>560</v>
      </c>
      <c r="F1687" s="753" t="s">
        <v>856</v>
      </c>
      <c r="G1687" s="757" t="s">
        <v>1832</v>
      </c>
      <c r="H1687" s="751">
        <v>80000000</v>
      </c>
    </row>
    <row r="1688" spans="1:8">
      <c r="A1688" s="753" t="s">
        <v>83</v>
      </c>
      <c r="B1688" s="753" t="s">
        <v>1072</v>
      </c>
      <c r="C1688" s="753" t="s">
        <v>223</v>
      </c>
      <c r="D1688" s="753" t="s">
        <v>1766</v>
      </c>
      <c r="E1688" s="753" t="s">
        <v>560</v>
      </c>
      <c r="F1688" s="753" t="s">
        <v>561</v>
      </c>
      <c r="G1688" s="757" t="s">
        <v>1791</v>
      </c>
      <c r="H1688" s="751">
        <v>26370000</v>
      </c>
    </row>
    <row r="1689" spans="1:8">
      <c r="A1689" s="753" t="s">
        <v>83</v>
      </c>
      <c r="B1689" s="753" t="s">
        <v>1072</v>
      </c>
      <c r="C1689" s="753" t="s">
        <v>223</v>
      </c>
      <c r="D1689" s="753" t="s">
        <v>1766</v>
      </c>
      <c r="E1689" s="753" t="s">
        <v>560</v>
      </c>
      <c r="F1689" s="753" t="s">
        <v>5</v>
      </c>
      <c r="G1689" s="757" t="s">
        <v>6</v>
      </c>
      <c r="H1689" s="751">
        <v>39600000</v>
      </c>
    </row>
    <row r="1690" spans="1:8">
      <c r="A1690" s="753" t="s">
        <v>83</v>
      </c>
      <c r="B1690" s="753" t="s">
        <v>1072</v>
      </c>
      <c r="C1690" s="753" t="s">
        <v>223</v>
      </c>
      <c r="D1690" s="753" t="s">
        <v>1766</v>
      </c>
      <c r="E1690" s="753" t="s">
        <v>560</v>
      </c>
      <c r="F1690" s="753" t="s">
        <v>418</v>
      </c>
      <c r="G1690" s="757" t="s">
        <v>1793</v>
      </c>
      <c r="H1690" s="751">
        <v>93270000</v>
      </c>
    </row>
    <row r="1691" spans="1:8">
      <c r="A1691" s="753" t="s">
        <v>83</v>
      </c>
      <c r="B1691" s="753" t="s">
        <v>1072</v>
      </c>
      <c r="C1691" s="753" t="s">
        <v>223</v>
      </c>
      <c r="D1691" s="753" t="s">
        <v>1766</v>
      </c>
      <c r="E1691" s="753" t="s">
        <v>560</v>
      </c>
      <c r="F1691" s="753" t="s">
        <v>562</v>
      </c>
      <c r="G1691" s="757" t="s">
        <v>1794</v>
      </c>
      <c r="H1691" s="751">
        <v>57000000</v>
      </c>
    </row>
    <row r="1692" spans="1:8">
      <c r="A1692" s="753" t="s">
        <v>83</v>
      </c>
      <c r="B1692" s="753" t="s">
        <v>1072</v>
      </c>
      <c r="C1692" s="753" t="s">
        <v>223</v>
      </c>
      <c r="D1692" s="753" t="s">
        <v>1766</v>
      </c>
      <c r="E1692" s="753" t="s">
        <v>560</v>
      </c>
      <c r="F1692" s="753" t="s">
        <v>7</v>
      </c>
      <c r="G1692" s="757" t="s">
        <v>1795</v>
      </c>
      <c r="H1692" s="751">
        <v>30256000</v>
      </c>
    </row>
    <row r="1693" spans="1:8" ht="26.4">
      <c r="A1693" s="753" t="s">
        <v>83</v>
      </c>
      <c r="B1693" s="753" t="s">
        <v>1072</v>
      </c>
      <c r="C1693" s="753" t="s">
        <v>223</v>
      </c>
      <c r="D1693" s="753" t="s">
        <v>1766</v>
      </c>
      <c r="E1693" s="753" t="s">
        <v>1796</v>
      </c>
      <c r="F1693" s="753"/>
      <c r="G1693" s="757" t="s">
        <v>1797</v>
      </c>
      <c r="H1693" s="751">
        <v>117100000</v>
      </c>
    </row>
    <row r="1694" spans="1:8">
      <c r="A1694" s="753" t="s">
        <v>83</v>
      </c>
      <c r="B1694" s="753" t="s">
        <v>1072</v>
      </c>
      <c r="C1694" s="753" t="s">
        <v>223</v>
      </c>
      <c r="D1694" s="753" t="s">
        <v>1766</v>
      </c>
      <c r="E1694" s="753" t="s">
        <v>1796</v>
      </c>
      <c r="F1694" s="753" t="s">
        <v>1798</v>
      </c>
      <c r="G1694" s="757" t="s">
        <v>1793</v>
      </c>
      <c r="H1694" s="751">
        <v>117100000</v>
      </c>
    </row>
    <row r="1695" spans="1:8" ht="26.4">
      <c r="A1695" s="753" t="s">
        <v>83</v>
      </c>
      <c r="B1695" s="753" t="s">
        <v>1072</v>
      </c>
      <c r="C1695" s="753" t="s">
        <v>223</v>
      </c>
      <c r="D1695" s="753" t="s">
        <v>1766</v>
      </c>
      <c r="E1695" s="753" t="s">
        <v>130</v>
      </c>
      <c r="F1695" s="753"/>
      <c r="G1695" s="757" t="s">
        <v>131</v>
      </c>
      <c r="H1695" s="751">
        <v>326820500</v>
      </c>
    </row>
    <row r="1696" spans="1:8">
      <c r="A1696" s="753" t="s">
        <v>83</v>
      </c>
      <c r="B1696" s="753" t="s">
        <v>1072</v>
      </c>
      <c r="C1696" s="753" t="s">
        <v>223</v>
      </c>
      <c r="D1696" s="753" t="s">
        <v>1766</v>
      </c>
      <c r="E1696" s="753" t="s">
        <v>130</v>
      </c>
      <c r="F1696" s="753" t="s">
        <v>8</v>
      </c>
      <c r="G1696" s="757" t="s">
        <v>1835</v>
      </c>
      <c r="H1696" s="751">
        <v>13565000</v>
      </c>
    </row>
    <row r="1697" spans="1:8">
      <c r="A1697" s="753" t="s">
        <v>83</v>
      </c>
      <c r="B1697" s="753" t="s">
        <v>1072</v>
      </c>
      <c r="C1697" s="753" t="s">
        <v>223</v>
      </c>
      <c r="D1697" s="753" t="s">
        <v>1766</v>
      </c>
      <c r="E1697" s="753" t="s">
        <v>130</v>
      </c>
      <c r="F1697" s="753" t="s">
        <v>14</v>
      </c>
      <c r="G1697" s="757" t="s">
        <v>1800</v>
      </c>
      <c r="H1697" s="751">
        <v>313255500</v>
      </c>
    </row>
    <row r="1698" spans="1:8">
      <c r="A1698" s="753" t="s">
        <v>83</v>
      </c>
      <c r="B1698" s="753" t="s">
        <v>1072</v>
      </c>
      <c r="C1698" s="753" t="s">
        <v>223</v>
      </c>
      <c r="D1698" s="753" t="s">
        <v>1766</v>
      </c>
      <c r="E1698" s="753" t="s">
        <v>1801</v>
      </c>
      <c r="F1698" s="753"/>
      <c r="G1698" s="757" t="s">
        <v>1802</v>
      </c>
      <c r="H1698" s="751">
        <v>2910000</v>
      </c>
    </row>
    <row r="1699" spans="1:8">
      <c r="A1699" s="753" t="s">
        <v>83</v>
      </c>
      <c r="B1699" s="753" t="s">
        <v>1072</v>
      </c>
      <c r="C1699" s="753" t="s">
        <v>223</v>
      </c>
      <c r="D1699" s="753" t="s">
        <v>1766</v>
      </c>
      <c r="E1699" s="753" t="s">
        <v>1801</v>
      </c>
      <c r="F1699" s="753" t="s">
        <v>1803</v>
      </c>
      <c r="G1699" s="757" t="s">
        <v>1804</v>
      </c>
      <c r="H1699" s="751">
        <v>2910000</v>
      </c>
    </row>
    <row r="1700" spans="1:8">
      <c r="A1700" s="753" t="s">
        <v>83</v>
      </c>
      <c r="B1700" s="753" t="s">
        <v>1072</v>
      </c>
      <c r="C1700" s="753" t="s">
        <v>223</v>
      </c>
      <c r="D1700" s="753" t="s">
        <v>1766</v>
      </c>
      <c r="E1700" s="753" t="s">
        <v>134</v>
      </c>
      <c r="F1700" s="753"/>
      <c r="G1700" s="757" t="s">
        <v>135</v>
      </c>
      <c r="H1700" s="751">
        <v>455306860</v>
      </c>
    </row>
    <row r="1701" spans="1:8">
      <c r="A1701" s="753" t="s">
        <v>83</v>
      </c>
      <c r="B1701" s="753" t="s">
        <v>1072</v>
      </c>
      <c r="C1701" s="753" t="s">
        <v>223</v>
      </c>
      <c r="D1701" s="753" t="s">
        <v>1766</v>
      </c>
      <c r="E1701" s="753" t="s">
        <v>134</v>
      </c>
      <c r="F1701" s="753" t="s">
        <v>9</v>
      </c>
      <c r="G1701" s="757" t="s">
        <v>1805</v>
      </c>
      <c r="H1701" s="751">
        <v>3604000</v>
      </c>
    </row>
    <row r="1702" spans="1:8">
      <c r="A1702" s="753" t="s">
        <v>83</v>
      </c>
      <c r="B1702" s="753" t="s">
        <v>1072</v>
      </c>
      <c r="C1702" s="753" t="s">
        <v>223</v>
      </c>
      <c r="D1702" s="753" t="s">
        <v>1766</v>
      </c>
      <c r="E1702" s="753" t="s">
        <v>134</v>
      </c>
      <c r="F1702" s="753" t="s">
        <v>15</v>
      </c>
      <c r="G1702" s="757" t="s">
        <v>1806</v>
      </c>
      <c r="H1702" s="751">
        <v>1223400</v>
      </c>
    </row>
    <row r="1703" spans="1:8">
      <c r="A1703" s="753" t="s">
        <v>83</v>
      </c>
      <c r="B1703" s="753" t="s">
        <v>1072</v>
      </c>
      <c r="C1703" s="753" t="s">
        <v>223</v>
      </c>
      <c r="D1703" s="753" t="s">
        <v>1766</v>
      </c>
      <c r="E1703" s="753" t="s">
        <v>134</v>
      </c>
      <c r="F1703" s="753" t="s">
        <v>137</v>
      </c>
      <c r="G1703" s="757" t="s">
        <v>138</v>
      </c>
      <c r="H1703" s="751">
        <v>415173460</v>
      </c>
    </row>
    <row r="1704" spans="1:8">
      <c r="A1704" s="753" t="s">
        <v>83</v>
      </c>
      <c r="B1704" s="753" t="s">
        <v>1072</v>
      </c>
      <c r="C1704" s="753" t="s">
        <v>223</v>
      </c>
      <c r="D1704" s="753" t="s">
        <v>1766</v>
      </c>
      <c r="E1704" s="753" t="s">
        <v>134</v>
      </c>
      <c r="F1704" s="753" t="s">
        <v>139</v>
      </c>
      <c r="G1704" s="757" t="s">
        <v>140</v>
      </c>
      <c r="H1704" s="751">
        <v>35306000</v>
      </c>
    </row>
    <row r="1705" spans="1:8">
      <c r="A1705" s="753" t="s">
        <v>83</v>
      </c>
      <c r="B1705" s="753" t="s">
        <v>1072</v>
      </c>
      <c r="C1705" s="753" t="s">
        <v>223</v>
      </c>
      <c r="D1705" s="753" t="s">
        <v>1766</v>
      </c>
      <c r="E1705" s="753" t="s">
        <v>404</v>
      </c>
      <c r="F1705" s="753"/>
      <c r="G1705" s="757" t="s">
        <v>1808</v>
      </c>
      <c r="H1705" s="751">
        <v>88965000</v>
      </c>
    </row>
    <row r="1706" spans="1:8">
      <c r="A1706" s="753" t="s">
        <v>83</v>
      </c>
      <c r="B1706" s="753" t="s">
        <v>1072</v>
      </c>
      <c r="C1706" s="753" t="s">
        <v>223</v>
      </c>
      <c r="D1706" s="753" t="s">
        <v>1766</v>
      </c>
      <c r="E1706" s="753" t="s">
        <v>404</v>
      </c>
      <c r="F1706" s="753" t="s">
        <v>1809</v>
      </c>
      <c r="G1706" s="757" t="s">
        <v>26</v>
      </c>
      <c r="H1706" s="751">
        <v>88965000</v>
      </c>
    </row>
    <row r="1707" spans="1:8">
      <c r="A1707" s="753" t="s">
        <v>83</v>
      </c>
      <c r="B1707" s="753" t="s">
        <v>1072</v>
      </c>
      <c r="C1707" s="753" t="s">
        <v>223</v>
      </c>
      <c r="D1707" s="753" t="s">
        <v>1766</v>
      </c>
      <c r="E1707" s="753" t="s">
        <v>178</v>
      </c>
      <c r="F1707" s="753"/>
      <c r="G1707" s="757" t="s">
        <v>179</v>
      </c>
      <c r="H1707" s="751">
        <v>692170000</v>
      </c>
    </row>
    <row r="1708" spans="1:8" ht="26.4">
      <c r="A1708" s="753" t="s">
        <v>83</v>
      </c>
      <c r="B1708" s="753" t="s">
        <v>1072</v>
      </c>
      <c r="C1708" s="753" t="s">
        <v>223</v>
      </c>
      <c r="D1708" s="753" t="s">
        <v>1766</v>
      </c>
      <c r="E1708" s="753" t="s">
        <v>178</v>
      </c>
      <c r="F1708" s="753" t="s">
        <v>180</v>
      </c>
      <c r="G1708" s="757" t="s">
        <v>1810</v>
      </c>
      <c r="H1708" s="751">
        <v>692170000</v>
      </c>
    </row>
    <row r="1709" spans="1:8">
      <c r="A1709" s="753" t="s">
        <v>83</v>
      </c>
      <c r="B1709" s="753" t="s">
        <v>1072</v>
      </c>
      <c r="C1709" s="753" t="s">
        <v>223</v>
      </c>
      <c r="D1709" s="753" t="s">
        <v>1766</v>
      </c>
      <c r="E1709" s="753" t="s">
        <v>19</v>
      </c>
      <c r="F1709" s="753"/>
      <c r="G1709" s="757" t="s">
        <v>133</v>
      </c>
      <c r="H1709" s="751">
        <v>94962000</v>
      </c>
    </row>
    <row r="1710" spans="1:8">
      <c r="A1710" s="753" t="s">
        <v>83</v>
      </c>
      <c r="B1710" s="753" t="s">
        <v>1072</v>
      </c>
      <c r="C1710" s="753" t="s">
        <v>223</v>
      </c>
      <c r="D1710" s="753" t="s">
        <v>1766</v>
      </c>
      <c r="E1710" s="753" t="s">
        <v>19</v>
      </c>
      <c r="F1710" s="753" t="s">
        <v>22</v>
      </c>
      <c r="G1710" s="757" t="s">
        <v>23</v>
      </c>
      <c r="H1710" s="751">
        <v>94962000</v>
      </c>
    </row>
    <row r="1711" spans="1:8">
      <c r="A1711" s="753" t="s">
        <v>83</v>
      </c>
      <c r="B1711" s="753" t="s">
        <v>1070</v>
      </c>
      <c r="C1711" s="753"/>
      <c r="D1711" s="753"/>
      <c r="E1711" s="753"/>
      <c r="F1711" s="753"/>
      <c r="G1711" s="757" t="s">
        <v>1071</v>
      </c>
      <c r="H1711" s="751">
        <v>25634198465</v>
      </c>
    </row>
    <row r="1712" spans="1:8">
      <c r="A1712" s="753" t="s">
        <v>83</v>
      </c>
      <c r="B1712" s="753" t="s">
        <v>1070</v>
      </c>
      <c r="C1712" s="753" t="s">
        <v>416</v>
      </c>
      <c r="D1712" s="753"/>
      <c r="E1712" s="753"/>
      <c r="F1712" s="753"/>
      <c r="G1712" s="757" t="s">
        <v>1814</v>
      </c>
      <c r="H1712" s="751">
        <v>300000000</v>
      </c>
    </row>
    <row r="1713" spans="1:8" ht="39.6">
      <c r="A1713" s="753" t="s">
        <v>83</v>
      </c>
      <c r="B1713" s="753" t="s">
        <v>1070</v>
      </c>
      <c r="C1713" s="753" t="s">
        <v>416</v>
      </c>
      <c r="D1713" s="753" t="s">
        <v>1816</v>
      </c>
      <c r="E1713" s="753"/>
      <c r="F1713" s="753"/>
      <c r="G1713" s="757" t="s">
        <v>1817</v>
      </c>
      <c r="H1713" s="751">
        <v>300000000</v>
      </c>
    </row>
    <row r="1714" spans="1:8">
      <c r="A1714" s="753" t="s">
        <v>83</v>
      </c>
      <c r="B1714" s="753" t="s">
        <v>1070</v>
      </c>
      <c r="C1714" s="753" t="s">
        <v>416</v>
      </c>
      <c r="D1714" s="753" t="s">
        <v>1816</v>
      </c>
      <c r="E1714" s="753" t="s">
        <v>554</v>
      </c>
      <c r="F1714" s="753"/>
      <c r="G1714" s="757" t="s">
        <v>555</v>
      </c>
      <c r="H1714" s="751">
        <v>300000000</v>
      </c>
    </row>
    <row r="1715" spans="1:8">
      <c r="A1715" s="753" t="s">
        <v>83</v>
      </c>
      <c r="B1715" s="753" t="s">
        <v>1070</v>
      </c>
      <c r="C1715" s="753" t="s">
        <v>416</v>
      </c>
      <c r="D1715" s="753" t="s">
        <v>1816</v>
      </c>
      <c r="E1715" s="753" t="s">
        <v>554</v>
      </c>
      <c r="F1715" s="753" t="s">
        <v>206</v>
      </c>
      <c r="G1715" s="757" t="s">
        <v>207</v>
      </c>
      <c r="H1715" s="751">
        <v>300000000</v>
      </c>
    </row>
    <row r="1716" spans="1:8">
      <c r="A1716" s="753" t="s">
        <v>83</v>
      </c>
      <c r="B1716" s="753" t="s">
        <v>1070</v>
      </c>
      <c r="C1716" s="753" t="s">
        <v>188</v>
      </c>
      <c r="D1716" s="753"/>
      <c r="E1716" s="753"/>
      <c r="F1716" s="753"/>
      <c r="G1716" s="757" t="s">
        <v>1374</v>
      </c>
      <c r="H1716" s="751">
        <v>6207344000</v>
      </c>
    </row>
    <row r="1717" spans="1:8">
      <c r="A1717" s="753" t="s">
        <v>83</v>
      </c>
      <c r="B1717" s="753" t="s">
        <v>1070</v>
      </c>
      <c r="C1717" s="753" t="s">
        <v>188</v>
      </c>
      <c r="D1717" s="753" t="s">
        <v>1828</v>
      </c>
      <c r="E1717" s="753"/>
      <c r="F1717" s="753"/>
      <c r="G1717" s="757" t="s">
        <v>1829</v>
      </c>
      <c r="H1717" s="751">
        <v>6207344000</v>
      </c>
    </row>
    <row r="1718" spans="1:8">
      <c r="A1718" s="753" t="s">
        <v>83</v>
      </c>
      <c r="B1718" s="753" t="s">
        <v>1070</v>
      </c>
      <c r="C1718" s="753" t="s">
        <v>188</v>
      </c>
      <c r="D1718" s="753" t="s">
        <v>1828</v>
      </c>
      <c r="E1718" s="753" t="s">
        <v>92</v>
      </c>
      <c r="F1718" s="753"/>
      <c r="G1718" s="757" t="s">
        <v>93</v>
      </c>
      <c r="H1718" s="751">
        <v>672720100</v>
      </c>
    </row>
    <row r="1719" spans="1:8">
      <c r="A1719" s="753" t="s">
        <v>83</v>
      </c>
      <c r="B1719" s="753" t="s">
        <v>1070</v>
      </c>
      <c r="C1719" s="753" t="s">
        <v>188</v>
      </c>
      <c r="D1719" s="753" t="s">
        <v>1828</v>
      </c>
      <c r="E1719" s="753" t="s">
        <v>92</v>
      </c>
      <c r="F1719" s="753" t="s">
        <v>94</v>
      </c>
      <c r="G1719" s="757" t="s">
        <v>1768</v>
      </c>
      <c r="H1719" s="751">
        <v>672720100</v>
      </c>
    </row>
    <row r="1720" spans="1:8">
      <c r="A1720" s="753" t="s">
        <v>83</v>
      </c>
      <c r="B1720" s="753" t="s">
        <v>1070</v>
      </c>
      <c r="C1720" s="753" t="s">
        <v>188</v>
      </c>
      <c r="D1720" s="753" t="s">
        <v>1828</v>
      </c>
      <c r="E1720" s="753" t="s">
        <v>96</v>
      </c>
      <c r="F1720" s="753"/>
      <c r="G1720" s="757" t="s">
        <v>97</v>
      </c>
      <c r="H1720" s="751">
        <v>53072445</v>
      </c>
    </row>
    <row r="1721" spans="1:8">
      <c r="A1721" s="753" t="s">
        <v>83</v>
      </c>
      <c r="B1721" s="753" t="s">
        <v>1070</v>
      </c>
      <c r="C1721" s="753" t="s">
        <v>188</v>
      </c>
      <c r="D1721" s="753" t="s">
        <v>1828</v>
      </c>
      <c r="E1721" s="753" t="s">
        <v>96</v>
      </c>
      <c r="F1721" s="753" t="s">
        <v>151</v>
      </c>
      <c r="G1721" s="757" t="s">
        <v>152</v>
      </c>
      <c r="H1721" s="751">
        <v>41422000</v>
      </c>
    </row>
    <row r="1722" spans="1:8">
      <c r="A1722" s="753" t="s">
        <v>83</v>
      </c>
      <c r="B1722" s="753" t="s">
        <v>1070</v>
      </c>
      <c r="C1722" s="753" t="s">
        <v>188</v>
      </c>
      <c r="D1722" s="753" t="s">
        <v>1828</v>
      </c>
      <c r="E1722" s="753" t="s">
        <v>96</v>
      </c>
      <c r="F1722" s="753" t="s">
        <v>864</v>
      </c>
      <c r="G1722" s="757" t="s">
        <v>1770</v>
      </c>
      <c r="H1722" s="751">
        <v>5988445</v>
      </c>
    </row>
    <row r="1723" spans="1:8" ht="26.4">
      <c r="A1723" s="753" t="s">
        <v>83</v>
      </c>
      <c r="B1723" s="753" t="s">
        <v>1070</v>
      </c>
      <c r="C1723" s="753" t="s">
        <v>188</v>
      </c>
      <c r="D1723" s="753" t="s">
        <v>1828</v>
      </c>
      <c r="E1723" s="753" t="s">
        <v>96</v>
      </c>
      <c r="F1723" s="753" t="s">
        <v>98</v>
      </c>
      <c r="G1723" s="757" t="s">
        <v>99</v>
      </c>
      <c r="H1723" s="751">
        <v>4768000</v>
      </c>
    </row>
    <row r="1724" spans="1:8">
      <c r="A1724" s="753" t="s">
        <v>83</v>
      </c>
      <c r="B1724" s="753" t="s">
        <v>1070</v>
      </c>
      <c r="C1724" s="753" t="s">
        <v>188</v>
      </c>
      <c r="D1724" s="753" t="s">
        <v>1828</v>
      </c>
      <c r="E1724" s="753" t="s">
        <v>96</v>
      </c>
      <c r="F1724" s="753" t="s">
        <v>154</v>
      </c>
      <c r="G1724" s="757" t="s">
        <v>1773</v>
      </c>
      <c r="H1724" s="751">
        <v>894000</v>
      </c>
    </row>
    <row r="1725" spans="1:8">
      <c r="A1725" s="753" t="s">
        <v>83</v>
      </c>
      <c r="B1725" s="753" t="s">
        <v>1070</v>
      </c>
      <c r="C1725" s="753" t="s">
        <v>188</v>
      </c>
      <c r="D1725" s="753" t="s">
        <v>1828</v>
      </c>
      <c r="E1725" s="753" t="s">
        <v>426</v>
      </c>
      <c r="F1725" s="753"/>
      <c r="G1725" s="757" t="s">
        <v>427</v>
      </c>
      <c r="H1725" s="751">
        <v>2980000</v>
      </c>
    </row>
    <row r="1726" spans="1:8">
      <c r="A1726" s="753" t="s">
        <v>83</v>
      </c>
      <c r="B1726" s="753" t="s">
        <v>1070</v>
      </c>
      <c r="C1726" s="753" t="s">
        <v>188</v>
      </c>
      <c r="D1726" s="753" t="s">
        <v>1828</v>
      </c>
      <c r="E1726" s="753" t="s">
        <v>426</v>
      </c>
      <c r="F1726" s="753" t="s">
        <v>428</v>
      </c>
      <c r="G1726" s="757" t="s">
        <v>1774</v>
      </c>
      <c r="H1726" s="751">
        <v>2980000</v>
      </c>
    </row>
    <row r="1727" spans="1:8">
      <c r="A1727" s="753" t="s">
        <v>83</v>
      </c>
      <c r="B1727" s="753" t="s">
        <v>1070</v>
      </c>
      <c r="C1727" s="753" t="s">
        <v>188</v>
      </c>
      <c r="D1727" s="753" t="s">
        <v>1828</v>
      </c>
      <c r="E1727" s="753" t="s">
        <v>100</v>
      </c>
      <c r="F1727" s="753"/>
      <c r="G1727" s="757" t="s">
        <v>101</v>
      </c>
      <c r="H1727" s="751">
        <v>5710000</v>
      </c>
    </row>
    <row r="1728" spans="1:8">
      <c r="A1728" s="753" t="s">
        <v>83</v>
      </c>
      <c r="B1728" s="753" t="s">
        <v>1070</v>
      </c>
      <c r="C1728" s="753" t="s">
        <v>188</v>
      </c>
      <c r="D1728" s="753" t="s">
        <v>1828</v>
      </c>
      <c r="E1728" s="753" t="s">
        <v>100</v>
      </c>
      <c r="F1728" s="753" t="s">
        <v>443</v>
      </c>
      <c r="G1728" s="757" t="s">
        <v>135</v>
      </c>
      <c r="H1728" s="751">
        <v>5710000</v>
      </c>
    </row>
    <row r="1729" spans="1:8">
      <c r="A1729" s="753" t="s">
        <v>83</v>
      </c>
      <c r="B1729" s="753" t="s">
        <v>1070</v>
      </c>
      <c r="C1729" s="753" t="s">
        <v>188</v>
      </c>
      <c r="D1729" s="753" t="s">
        <v>1828</v>
      </c>
      <c r="E1729" s="753" t="s">
        <v>102</v>
      </c>
      <c r="F1729" s="753"/>
      <c r="G1729" s="757" t="s">
        <v>369</v>
      </c>
      <c r="H1729" s="751">
        <v>167012878</v>
      </c>
    </row>
    <row r="1730" spans="1:8">
      <c r="A1730" s="753" t="s">
        <v>83</v>
      </c>
      <c r="B1730" s="753" t="s">
        <v>1070</v>
      </c>
      <c r="C1730" s="753" t="s">
        <v>188</v>
      </c>
      <c r="D1730" s="753" t="s">
        <v>1828</v>
      </c>
      <c r="E1730" s="753" t="s">
        <v>102</v>
      </c>
      <c r="F1730" s="753" t="s">
        <v>103</v>
      </c>
      <c r="G1730" s="757" t="s">
        <v>104</v>
      </c>
      <c r="H1730" s="751">
        <v>124974912</v>
      </c>
    </row>
    <row r="1731" spans="1:8">
      <c r="A1731" s="753" t="s">
        <v>83</v>
      </c>
      <c r="B1731" s="753" t="s">
        <v>1070</v>
      </c>
      <c r="C1731" s="753" t="s">
        <v>188</v>
      </c>
      <c r="D1731" s="753" t="s">
        <v>1828</v>
      </c>
      <c r="E1731" s="753" t="s">
        <v>102</v>
      </c>
      <c r="F1731" s="753" t="s">
        <v>105</v>
      </c>
      <c r="G1731" s="757" t="s">
        <v>106</v>
      </c>
      <c r="H1731" s="751">
        <v>21424263</v>
      </c>
    </row>
    <row r="1732" spans="1:8">
      <c r="A1732" s="753" t="s">
        <v>83</v>
      </c>
      <c r="B1732" s="753" t="s">
        <v>1070</v>
      </c>
      <c r="C1732" s="753" t="s">
        <v>188</v>
      </c>
      <c r="D1732" s="753" t="s">
        <v>1828</v>
      </c>
      <c r="E1732" s="753" t="s">
        <v>102</v>
      </c>
      <c r="F1732" s="753" t="s">
        <v>107</v>
      </c>
      <c r="G1732" s="757" t="s">
        <v>108</v>
      </c>
      <c r="H1732" s="751">
        <v>14282842</v>
      </c>
    </row>
    <row r="1733" spans="1:8">
      <c r="A1733" s="753" t="s">
        <v>83</v>
      </c>
      <c r="B1733" s="753" t="s">
        <v>1070</v>
      </c>
      <c r="C1733" s="753" t="s">
        <v>188</v>
      </c>
      <c r="D1733" s="753" t="s">
        <v>1828</v>
      </c>
      <c r="E1733" s="753" t="s">
        <v>102</v>
      </c>
      <c r="F1733" s="753" t="s">
        <v>0</v>
      </c>
      <c r="G1733" s="757" t="s">
        <v>1</v>
      </c>
      <c r="H1733" s="751">
        <v>6330861</v>
      </c>
    </row>
    <row r="1734" spans="1:8">
      <c r="A1734" s="753" t="s">
        <v>83</v>
      </c>
      <c r="B1734" s="753" t="s">
        <v>1070</v>
      </c>
      <c r="C1734" s="753" t="s">
        <v>188</v>
      </c>
      <c r="D1734" s="753" t="s">
        <v>1828</v>
      </c>
      <c r="E1734" s="753" t="s">
        <v>109</v>
      </c>
      <c r="F1734" s="753"/>
      <c r="G1734" s="757" t="s">
        <v>110</v>
      </c>
      <c r="H1734" s="751">
        <v>100000000</v>
      </c>
    </row>
    <row r="1735" spans="1:8" ht="26.4">
      <c r="A1735" s="753" t="s">
        <v>83</v>
      </c>
      <c r="B1735" s="753" t="s">
        <v>1070</v>
      </c>
      <c r="C1735" s="753" t="s">
        <v>188</v>
      </c>
      <c r="D1735" s="753" t="s">
        <v>1828</v>
      </c>
      <c r="E1735" s="753" t="s">
        <v>109</v>
      </c>
      <c r="F1735" s="753" t="s">
        <v>855</v>
      </c>
      <c r="G1735" s="757" t="s">
        <v>1776</v>
      </c>
      <c r="H1735" s="751">
        <v>100000000</v>
      </c>
    </row>
    <row r="1736" spans="1:8">
      <c r="A1736" s="753" t="s">
        <v>83</v>
      </c>
      <c r="B1736" s="753" t="s">
        <v>1070</v>
      </c>
      <c r="C1736" s="753" t="s">
        <v>188</v>
      </c>
      <c r="D1736" s="753" t="s">
        <v>1828</v>
      </c>
      <c r="E1736" s="753" t="s">
        <v>112</v>
      </c>
      <c r="F1736" s="753"/>
      <c r="G1736" s="757" t="s">
        <v>113</v>
      </c>
      <c r="H1736" s="751">
        <v>88894411</v>
      </c>
    </row>
    <row r="1737" spans="1:8">
      <c r="A1737" s="753" t="s">
        <v>83</v>
      </c>
      <c r="B1737" s="753" t="s">
        <v>1070</v>
      </c>
      <c r="C1737" s="753" t="s">
        <v>188</v>
      </c>
      <c r="D1737" s="753" t="s">
        <v>1828</v>
      </c>
      <c r="E1737" s="753" t="s">
        <v>112</v>
      </c>
      <c r="F1737" s="753" t="s">
        <v>155</v>
      </c>
      <c r="G1737" s="757" t="s">
        <v>1777</v>
      </c>
      <c r="H1737" s="751">
        <v>47827692</v>
      </c>
    </row>
    <row r="1738" spans="1:8">
      <c r="A1738" s="753" t="s">
        <v>83</v>
      </c>
      <c r="B1738" s="753" t="s">
        <v>1070</v>
      </c>
      <c r="C1738" s="753" t="s">
        <v>188</v>
      </c>
      <c r="D1738" s="753" t="s">
        <v>1828</v>
      </c>
      <c r="E1738" s="753" t="s">
        <v>112</v>
      </c>
      <c r="F1738" s="753" t="s">
        <v>114</v>
      </c>
      <c r="G1738" s="757" t="s">
        <v>1778</v>
      </c>
      <c r="H1738" s="751">
        <v>15835469</v>
      </c>
    </row>
    <row r="1739" spans="1:8">
      <c r="A1739" s="753" t="s">
        <v>83</v>
      </c>
      <c r="B1739" s="753" t="s">
        <v>1070</v>
      </c>
      <c r="C1739" s="753" t="s">
        <v>188</v>
      </c>
      <c r="D1739" s="753" t="s">
        <v>1828</v>
      </c>
      <c r="E1739" s="753" t="s">
        <v>112</v>
      </c>
      <c r="F1739" s="753" t="s">
        <v>156</v>
      </c>
      <c r="G1739" s="757" t="s">
        <v>1779</v>
      </c>
      <c r="H1739" s="751">
        <v>21775250</v>
      </c>
    </row>
    <row r="1740" spans="1:8">
      <c r="A1740" s="753" t="s">
        <v>83</v>
      </c>
      <c r="B1740" s="753" t="s">
        <v>1070</v>
      </c>
      <c r="C1740" s="753" t="s">
        <v>188</v>
      </c>
      <c r="D1740" s="753" t="s">
        <v>1828</v>
      </c>
      <c r="E1740" s="753" t="s">
        <v>112</v>
      </c>
      <c r="F1740" s="753" t="s">
        <v>146</v>
      </c>
      <c r="G1740" s="757" t="s">
        <v>1780</v>
      </c>
      <c r="H1740" s="751">
        <v>2136000</v>
      </c>
    </row>
    <row r="1741" spans="1:8">
      <c r="A1741" s="753" t="s">
        <v>83</v>
      </c>
      <c r="B1741" s="753" t="s">
        <v>1070</v>
      </c>
      <c r="C1741" s="753" t="s">
        <v>188</v>
      </c>
      <c r="D1741" s="753" t="s">
        <v>1828</v>
      </c>
      <c r="E1741" s="753" t="s">
        <v>112</v>
      </c>
      <c r="F1741" s="753" t="s">
        <v>157</v>
      </c>
      <c r="G1741" s="757" t="s">
        <v>135</v>
      </c>
      <c r="H1741" s="751">
        <v>1320000</v>
      </c>
    </row>
    <row r="1742" spans="1:8">
      <c r="A1742" s="753" t="s">
        <v>83</v>
      </c>
      <c r="B1742" s="753" t="s">
        <v>1070</v>
      </c>
      <c r="C1742" s="753" t="s">
        <v>188</v>
      </c>
      <c r="D1742" s="753" t="s">
        <v>1828</v>
      </c>
      <c r="E1742" s="753" t="s">
        <v>115</v>
      </c>
      <c r="F1742" s="753"/>
      <c r="G1742" s="757" t="s">
        <v>1781</v>
      </c>
      <c r="H1742" s="751">
        <v>28959000</v>
      </c>
    </row>
    <row r="1743" spans="1:8">
      <c r="A1743" s="753" t="s">
        <v>83</v>
      </c>
      <c r="B1743" s="753" t="s">
        <v>1070</v>
      </c>
      <c r="C1743" s="753" t="s">
        <v>188</v>
      </c>
      <c r="D1743" s="753" t="s">
        <v>1828</v>
      </c>
      <c r="E1743" s="753" t="s">
        <v>115</v>
      </c>
      <c r="F1743" s="753" t="s">
        <v>116</v>
      </c>
      <c r="G1743" s="757" t="s">
        <v>117</v>
      </c>
      <c r="H1743" s="751">
        <v>13813000</v>
      </c>
    </row>
    <row r="1744" spans="1:8">
      <c r="A1744" s="753" t="s">
        <v>83</v>
      </c>
      <c r="B1744" s="753" t="s">
        <v>1070</v>
      </c>
      <c r="C1744" s="753" t="s">
        <v>188</v>
      </c>
      <c r="D1744" s="753" t="s">
        <v>1828</v>
      </c>
      <c r="E1744" s="753" t="s">
        <v>115</v>
      </c>
      <c r="F1744" s="753" t="s">
        <v>147</v>
      </c>
      <c r="G1744" s="757" t="s">
        <v>148</v>
      </c>
      <c r="H1744" s="751">
        <v>11600000</v>
      </c>
    </row>
    <row r="1745" spans="1:8">
      <c r="A1745" s="753" t="s">
        <v>83</v>
      </c>
      <c r="B1745" s="753" t="s">
        <v>1070</v>
      </c>
      <c r="C1745" s="753" t="s">
        <v>188</v>
      </c>
      <c r="D1745" s="753" t="s">
        <v>1828</v>
      </c>
      <c r="E1745" s="753" t="s">
        <v>115</v>
      </c>
      <c r="F1745" s="753" t="s">
        <v>4</v>
      </c>
      <c r="G1745" s="757" t="s">
        <v>1782</v>
      </c>
      <c r="H1745" s="751">
        <v>3546000</v>
      </c>
    </row>
    <row r="1746" spans="1:8">
      <c r="A1746" s="753" t="s">
        <v>83</v>
      </c>
      <c r="B1746" s="753" t="s">
        <v>1070</v>
      </c>
      <c r="C1746" s="753" t="s">
        <v>188</v>
      </c>
      <c r="D1746" s="753" t="s">
        <v>1828</v>
      </c>
      <c r="E1746" s="753" t="s">
        <v>120</v>
      </c>
      <c r="F1746" s="753"/>
      <c r="G1746" s="757" t="s">
        <v>121</v>
      </c>
      <c r="H1746" s="751">
        <v>25173266</v>
      </c>
    </row>
    <row r="1747" spans="1:8" ht="39.6">
      <c r="A1747" s="753" t="s">
        <v>83</v>
      </c>
      <c r="B1747" s="753" t="s">
        <v>1070</v>
      </c>
      <c r="C1747" s="753" t="s">
        <v>188</v>
      </c>
      <c r="D1747" s="753" t="s">
        <v>1828</v>
      </c>
      <c r="E1747" s="753" t="s">
        <v>120</v>
      </c>
      <c r="F1747" s="753" t="s">
        <v>122</v>
      </c>
      <c r="G1747" s="757" t="s">
        <v>1783</v>
      </c>
      <c r="H1747" s="751">
        <v>6108963</v>
      </c>
    </row>
    <row r="1748" spans="1:8">
      <c r="A1748" s="753" t="s">
        <v>83</v>
      </c>
      <c r="B1748" s="753" t="s">
        <v>1070</v>
      </c>
      <c r="C1748" s="753" t="s">
        <v>188</v>
      </c>
      <c r="D1748" s="753" t="s">
        <v>1828</v>
      </c>
      <c r="E1748" s="753" t="s">
        <v>120</v>
      </c>
      <c r="F1748" s="753" t="s">
        <v>123</v>
      </c>
      <c r="G1748" s="757" t="s">
        <v>124</v>
      </c>
      <c r="H1748" s="751">
        <v>6821703</v>
      </c>
    </row>
    <row r="1749" spans="1:8">
      <c r="A1749" s="753" t="s">
        <v>83</v>
      </c>
      <c r="B1749" s="753" t="s">
        <v>1070</v>
      </c>
      <c r="C1749" s="753" t="s">
        <v>188</v>
      </c>
      <c r="D1749" s="753" t="s">
        <v>1828</v>
      </c>
      <c r="E1749" s="753" t="s">
        <v>120</v>
      </c>
      <c r="F1749" s="753" t="s">
        <v>315</v>
      </c>
      <c r="G1749" s="757" t="s">
        <v>1831</v>
      </c>
      <c r="H1749" s="751">
        <v>5000000</v>
      </c>
    </row>
    <row r="1750" spans="1:8" ht="26.4">
      <c r="A1750" s="753" t="s">
        <v>83</v>
      </c>
      <c r="B1750" s="753" t="s">
        <v>1070</v>
      </c>
      <c r="C1750" s="753" t="s">
        <v>188</v>
      </c>
      <c r="D1750" s="753" t="s">
        <v>1828</v>
      </c>
      <c r="E1750" s="753" t="s">
        <v>120</v>
      </c>
      <c r="F1750" s="753" t="s">
        <v>1001</v>
      </c>
      <c r="G1750" s="757" t="s">
        <v>1784</v>
      </c>
      <c r="H1750" s="751">
        <v>1242600</v>
      </c>
    </row>
    <row r="1751" spans="1:8">
      <c r="A1751" s="753" t="s">
        <v>83</v>
      </c>
      <c r="B1751" s="753" t="s">
        <v>1070</v>
      </c>
      <c r="C1751" s="753" t="s">
        <v>188</v>
      </c>
      <c r="D1751" s="753" t="s">
        <v>1828</v>
      </c>
      <c r="E1751" s="753" t="s">
        <v>120</v>
      </c>
      <c r="F1751" s="753" t="s">
        <v>158</v>
      </c>
      <c r="G1751" s="757" t="s">
        <v>1785</v>
      </c>
      <c r="H1751" s="751">
        <v>6000000</v>
      </c>
    </row>
    <row r="1752" spans="1:8">
      <c r="A1752" s="753" t="s">
        <v>83</v>
      </c>
      <c r="B1752" s="753" t="s">
        <v>1070</v>
      </c>
      <c r="C1752" s="753" t="s">
        <v>188</v>
      </c>
      <c r="D1752" s="753" t="s">
        <v>1828</v>
      </c>
      <c r="E1752" s="753" t="s">
        <v>125</v>
      </c>
      <c r="F1752" s="753"/>
      <c r="G1752" s="757" t="s">
        <v>126</v>
      </c>
      <c r="H1752" s="751">
        <v>43008500</v>
      </c>
    </row>
    <row r="1753" spans="1:8">
      <c r="A1753" s="753" t="s">
        <v>83</v>
      </c>
      <c r="B1753" s="753" t="s">
        <v>1070</v>
      </c>
      <c r="C1753" s="753" t="s">
        <v>188</v>
      </c>
      <c r="D1753" s="753" t="s">
        <v>1828</v>
      </c>
      <c r="E1753" s="753" t="s">
        <v>125</v>
      </c>
      <c r="F1753" s="753" t="s">
        <v>430</v>
      </c>
      <c r="G1753" s="757" t="s">
        <v>431</v>
      </c>
      <c r="H1753" s="751">
        <v>1681000</v>
      </c>
    </row>
    <row r="1754" spans="1:8">
      <c r="A1754" s="753" t="s">
        <v>83</v>
      </c>
      <c r="B1754" s="753" t="s">
        <v>1070</v>
      </c>
      <c r="C1754" s="753" t="s">
        <v>188</v>
      </c>
      <c r="D1754" s="753" t="s">
        <v>1828</v>
      </c>
      <c r="E1754" s="753" t="s">
        <v>125</v>
      </c>
      <c r="F1754" s="753" t="s">
        <v>552</v>
      </c>
      <c r="G1754" s="757" t="s">
        <v>553</v>
      </c>
      <c r="H1754" s="751">
        <v>400000</v>
      </c>
    </row>
    <row r="1755" spans="1:8">
      <c r="A1755" s="753" t="s">
        <v>83</v>
      </c>
      <c r="B1755" s="753" t="s">
        <v>1070</v>
      </c>
      <c r="C1755" s="753" t="s">
        <v>188</v>
      </c>
      <c r="D1755" s="753" t="s">
        <v>1828</v>
      </c>
      <c r="E1755" s="753" t="s">
        <v>125</v>
      </c>
      <c r="F1755" s="753" t="s">
        <v>127</v>
      </c>
      <c r="G1755" s="757" t="s">
        <v>128</v>
      </c>
      <c r="H1755" s="751">
        <v>6150000</v>
      </c>
    </row>
    <row r="1756" spans="1:8">
      <c r="A1756" s="753" t="s">
        <v>83</v>
      </c>
      <c r="B1756" s="753" t="s">
        <v>1070</v>
      </c>
      <c r="C1756" s="753" t="s">
        <v>188</v>
      </c>
      <c r="D1756" s="753" t="s">
        <v>1828</v>
      </c>
      <c r="E1756" s="753" t="s">
        <v>125</v>
      </c>
      <c r="F1756" s="753" t="s">
        <v>129</v>
      </c>
      <c r="G1756" s="757" t="s">
        <v>1787</v>
      </c>
      <c r="H1756" s="751">
        <v>34777500</v>
      </c>
    </row>
    <row r="1757" spans="1:8">
      <c r="A1757" s="753" t="s">
        <v>83</v>
      </c>
      <c r="B1757" s="753" t="s">
        <v>1070</v>
      </c>
      <c r="C1757" s="753" t="s">
        <v>188</v>
      </c>
      <c r="D1757" s="753" t="s">
        <v>1828</v>
      </c>
      <c r="E1757" s="753" t="s">
        <v>554</v>
      </c>
      <c r="F1757" s="753"/>
      <c r="G1757" s="757" t="s">
        <v>555</v>
      </c>
      <c r="H1757" s="751">
        <v>1039600000</v>
      </c>
    </row>
    <row r="1758" spans="1:8">
      <c r="A1758" s="753" t="s">
        <v>83</v>
      </c>
      <c r="B1758" s="753" t="s">
        <v>1070</v>
      </c>
      <c r="C1758" s="753" t="s">
        <v>188</v>
      </c>
      <c r="D1758" s="753" t="s">
        <v>1828</v>
      </c>
      <c r="E1758" s="753" t="s">
        <v>554</v>
      </c>
      <c r="F1758" s="753" t="s">
        <v>243</v>
      </c>
      <c r="G1758" s="757" t="s">
        <v>244</v>
      </c>
      <c r="H1758" s="751">
        <v>34800000</v>
      </c>
    </row>
    <row r="1759" spans="1:8">
      <c r="A1759" s="753" t="s">
        <v>83</v>
      </c>
      <c r="B1759" s="753" t="s">
        <v>1070</v>
      </c>
      <c r="C1759" s="753" t="s">
        <v>188</v>
      </c>
      <c r="D1759" s="753" t="s">
        <v>1828</v>
      </c>
      <c r="E1759" s="753" t="s">
        <v>554</v>
      </c>
      <c r="F1759" s="753" t="s">
        <v>206</v>
      </c>
      <c r="G1759" s="757" t="s">
        <v>207</v>
      </c>
      <c r="H1759" s="751">
        <v>1004800000</v>
      </c>
    </row>
    <row r="1760" spans="1:8" ht="39.6">
      <c r="A1760" s="753" t="s">
        <v>83</v>
      </c>
      <c r="B1760" s="753" t="s">
        <v>1070</v>
      </c>
      <c r="C1760" s="753" t="s">
        <v>188</v>
      </c>
      <c r="D1760" s="753" t="s">
        <v>1828</v>
      </c>
      <c r="E1760" s="753" t="s">
        <v>560</v>
      </c>
      <c r="F1760" s="753"/>
      <c r="G1760" s="757" t="s">
        <v>1790</v>
      </c>
      <c r="H1760" s="751">
        <v>385000</v>
      </c>
    </row>
    <row r="1761" spans="1:8">
      <c r="A1761" s="753" t="s">
        <v>83</v>
      </c>
      <c r="B1761" s="753" t="s">
        <v>1070</v>
      </c>
      <c r="C1761" s="753" t="s">
        <v>188</v>
      </c>
      <c r="D1761" s="753" t="s">
        <v>1828</v>
      </c>
      <c r="E1761" s="753" t="s">
        <v>560</v>
      </c>
      <c r="F1761" s="753" t="s">
        <v>562</v>
      </c>
      <c r="G1761" s="757" t="s">
        <v>1794</v>
      </c>
      <c r="H1761" s="751">
        <v>385000</v>
      </c>
    </row>
    <row r="1762" spans="1:8" ht="26.4">
      <c r="A1762" s="753" t="s">
        <v>83</v>
      </c>
      <c r="B1762" s="753" t="s">
        <v>1070</v>
      </c>
      <c r="C1762" s="753" t="s">
        <v>188</v>
      </c>
      <c r="D1762" s="753" t="s">
        <v>1828</v>
      </c>
      <c r="E1762" s="753" t="s">
        <v>1796</v>
      </c>
      <c r="F1762" s="753"/>
      <c r="G1762" s="757" t="s">
        <v>1797</v>
      </c>
      <c r="H1762" s="751">
        <v>527144000</v>
      </c>
    </row>
    <row r="1763" spans="1:8">
      <c r="A1763" s="753" t="s">
        <v>83</v>
      </c>
      <c r="B1763" s="753" t="s">
        <v>1070</v>
      </c>
      <c r="C1763" s="753" t="s">
        <v>188</v>
      </c>
      <c r="D1763" s="753" t="s">
        <v>1828</v>
      </c>
      <c r="E1763" s="753" t="s">
        <v>1796</v>
      </c>
      <c r="F1763" s="753" t="s">
        <v>1798</v>
      </c>
      <c r="G1763" s="757" t="s">
        <v>1793</v>
      </c>
      <c r="H1763" s="751">
        <v>527144000</v>
      </c>
    </row>
    <row r="1764" spans="1:8">
      <c r="A1764" s="753" t="s">
        <v>83</v>
      </c>
      <c r="B1764" s="753" t="s">
        <v>1070</v>
      </c>
      <c r="C1764" s="753" t="s">
        <v>188</v>
      </c>
      <c r="D1764" s="753" t="s">
        <v>1828</v>
      </c>
      <c r="E1764" s="753" t="s">
        <v>1801</v>
      </c>
      <c r="F1764" s="753"/>
      <c r="G1764" s="757" t="s">
        <v>1802</v>
      </c>
      <c r="H1764" s="751">
        <v>3244910000</v>
      </c>
    </row>
    <row r="1765" spans="1:8">
      <c r="A1765" s="753" t="s">
        <v>83</v>
      </c>
      <c r="B1765" s="753" t="s">
        <v>1070</v>
      </c>
      <c r="C1765" s="753" t="s">
        <v>188</v>
      </c>
      <c r="D1765" s="753" t="s">
        <v>1828</v>
      </c>
      <c r="E1765" s="753" t="s">
        <v>1801</v>
      </c>
      <c r="F1765" s="753" t="s">
        <v>1803</v>
      </c>
      <c r="G1765" s="757" t="s">
        <v>1804</v>
      </c>
      <c r="H1765" s="751">
        <v>3244910000</v>
      </c>
    </row>
    <row r="1766" spans="1:8">
      <c r="A1766" s="753" t="s">
        <v>83</v>
      </c>
      <c r="B1766" s="753" t="s">
        <v>1070</v>
      </c>
      <c r="C1766" s="753" t="s">
        <v>188</v>
      </c>
      <c r="D1766" s="753" t="s">
        <v>1828</v>
      </c>
      <c r="E1766" s="753" t="s">
        <v>134</v>
      </c>
      <c r="F1766" s="753"/>
      <c r="G1766" s="757" t="s">
        <v>135</v>
      </c>
      <c r="H1766" s="751">
        <v>79239400</v>
      </c>
    </row>
    <row r="1767" spans="1:8">
      <c r="A1767" s="753" t="s">
        <v>83</v>
      </c>
      <c r="B1767" s="753" t="s">
        <v>1070</v>
      </c>
      <c r="C1767" s="753" t="s">
        <v>188</v>
      </c>
      <c r="D1767" s="753" t="s">
        <v>1828</v>
      </c>
      <c r="E1767" s="753" t="s">
        <v>134</v>
      </c>
      <c r="F1767" s="753" t="s">
        <v>9</v>
      </c>
      <c r="G1767" s="757" t="s">
        <v>1805</v>
      </c>
      <c r="H1767" s="751">
        <v>2500000</v>
      </c>
    </row>
    <row r="1768" spans="1:8">
      <c r="A1768" s="753" t="s">
        <v>83</v>
      </c>
      <c r="B1768" s="753" t="s">
        <v>1070</v>
      </c>
      <c r="C1768" s="753" t="s">
        <v>188</v>
      </c>
      <c r="D1768" s="753" t="s">
        <v>1828</v>
      </c>
      <c r="E1768" s="753" t="s">
        <v>134</v>
      </c>
      <c r="F1768" s="753" t="s">
        <v>15</v>
      </c>
      <c r="G1768" s="757" t="s">
        <v>1806</v>
      </c>
      <c r="H1768" s="751">
        <v>11943400</v>
      </c>
    </row>
    <row r="1769" spans="1:8">
      <c r="A1769" s="753" t="s">
        <v>83</v>
      </c>
      <c r="B1769" s="753" t="s">
        <v>1070</v>
      </c>
      <c r="C1769" s="753" t="s">
        <v>188</v>
      </c>
      <c r="D1769" s="753" t="s">
        <v>1828</v>
      </c>
      <c r="E1769" s="753" t="s">
        <v>134</v>
      </c>
      <c r="F1769" s="753" t="s">
        <v>137</v>
      </c>
      <c r="G1769" s="757" t="s">
        <v>138</v>
      </c>
      <c r="H1769" s="751">
        <v>59811000</v>
      </c>
    </row>
    <row r="1770" spans="1:8">
      <c r="A1770" s="753" t="s">
        <v>83</v>
      </c>
      <c r="B1770" s="753" t="s">
        <v>1070</v>
      </c>
      <c r="C1770" s="753" t="s">
        <v>188</v>
      </c>
      <c r="D1770" s="753" t="s">
        <v>1828</v>
      </c>
      <c r="E1770" s="753" t="s">
        <v>134</v>
      </c>
      <c r="F1770" s="753" t="s">
        <v>139</v>
      </c>
      <c r="G1770" s="757" t="s">
        <v>140</v>
      </c>
      <c r="H1770" s="751">
        <v>4985000</v>
      </c>
    </row>
    <row r="1771" spans="1:8" ht="39.6">
      <c r="A1771" s="753" t="s">
        <v>83</v>
      </c>
      <c r="B1771" s="753" t="s">
        <v>1070</v>
      </c>
      <c r="C1771" s="753" t="s">
        <v>188</v>
      </c>
      <c r="D1771" s="753" t="s">
        <v>1828</v>
      </c>
      <c r="E1771" s="753" t="s">
        <v>419</v>
      </c>
      <c r="F1771" s="753"/>
      <c r="G1771" s="757" t="s">
        <v>1807</v>
      </c>
      <c r="H1771" s="751">
        <v>4470000</v>
      </c>
    </row>
    <row r="1772" spans="1:8" ht="52.8">
      <c r="A1772" s="753" t="s">
        <v>83</v>
      </c>
      <c r="B1772" s="753" t="s">
        <v>1070</v>
      </c>
      <c r="C1772" s="753" t="s">
        <v>188</v>
      </c>
      <c r="D1772" s="753" t="s">
        <v>1828</v>
      </c>
      <c r="E1772" s="753" t="s">
        <v>419</v>
      </c>
      <c r="F1772" s="753" t="s">
        <v>420</v>
      </c>
      <c r="G1772" s="757" t="s">
        <v>2714</v>
      </c>
      <c r="H1772" s="751">
        <v>4470000</v>
      </c>
    </row>
    <row r="1773" spans="1:8">
      <c r="A1773" s="753" t="s">
        <v>83</v>
      </c>
      <c r="B1773" s="753" t="s">
        <v>1070</v>
      </c>
      <c r="C1773" s="753" t="s">
        <v>188</v>
      </c>
      <c r="D1773" s="753" t="s">
        <v>1828</v>
      </c>
      <c r="E1773" s="753" t="s">
        <v>404</v>
      </c>
      <c r="F1773" s="753"/>
      <c r="G1773" s="757" t="s">
        <v>1808</v>
      </c>
      <c r="H1773" s="751">
        <v>39065000</v>
      </c>
    </row>
    <row r="1774" spans="1:8">
      <c r="A1774" s="753" t="s">
        <v>83</v>
      </c>
      <c r="B1774" s="753" t="s">
        <v>1070</v>
      </c>
      <c r="C1774" s="753" t="s">
        <v>188</v>
      </c>
      <c r="D1774" s="753" t="s">
        <v>1828</v>
      </c>
      <c r="E1774" s="753" t="s">
        <v>404</v>
      </c>
      <c r="F1774" s="753" t="s">
        <v>1809</v>
      </c>
      <c r="G1774" s="757" t="s">
        <v>26</v>
      </c>
      <c r="H1774" s="751">
        <v>39065000</v>
      </c>
    </row>
    <row r="1775" spans="1:8" ht="39.6">
      <c r="A1775" s="753" t="s">
        <v>83</v>
      </c>
      <c r="B1775" s="753" t="s">
        <v>1070</v>
      </c>
      <c r="C1775" s="753" t="s">
        <v>188</v>
      </c>
      <c r="D1775" s="753" t="s">
        <v>1828</v>
      </c>
      <c r="E1775" s="753" t="s">
        <v>997</v>
      </c>
      <c r="F1775" s="753"/>
      <c r="G1775" s="757" t="s">
        <v>1898</v>
      </c>
      <c r="H1775" s="751">
        <v>85000000</v>
      </c>
    </row>
    <row r="1776" spans="1:8">
      <c r="A1776" s="753" t="s">
        <v>83</v>
      </c>
      <c r="B1776" s="753" t="s">
        <v>1070</v>
      </c>
      <c r="C1776" s="753" t="s">
        <v>188</v>
      </c>
      <c r="D1776" s="753" t="s">
        <v>1828</v>
      </c>
      <c r="E1776" s="753" t="s">
        <v>997</v>
      </c>
      <c r="F1776" s="753" t="s">
        <v>999</v>
      </c>
      <c r="G1776" s="757" t="s">
        <v>1899</v>
      </c>
      <c r="H1776" s="751">
        <v>85000000</v>
      </c>
    </row>
    <row r="1777" spans="1:8" ht="26.4">
      <c r="A1777" s="753" t="s">
        <v>83</v>
      </c>
      <c r="B1777" s="753" t="s">
        <v>1070</v>
      </c>
      <c r="C1777" s="753" t="s">
        <v>223</v>
      </c>
      <c r="D1777" s="753"/>
      <c r="E1777" s="753"/>
      <c r="F1777" s="753"/>
      <c r="G1777" s="757" t="s">
        <v>1765</v>
      </c>
      <c r="H1777" s="751">
        <v>19126854465</v>
      </c>
    </row>
    <row r="1778" spans="1:8">
      <c r="A1778" s="753" t="s">
        <v>83</v>
      </c>
      <c r="B1778" s="753" t="s">
        <v>1070</v>
      </c>
      <c r="C1778" s="753" t="s">
        <v>223</v>
      </c>
      <c r="D1778" s="753" t="s">
        <v>1766</v>
      </c>
      <c r="E1778" s="753"/>
      <c r="F1778" s="753"/>
      <c r="G1778" s="757" t="s">
        <v>1767</v>
      </c>
      <c r="H1778" s="751">
        <v>19126854465</v>
      </c>
    </row>
    <row r="1779" spans="1:8">
      <c r="A1779" s="753" t="s">
        <v>83</v>
      </c>
      <c r="B1779" s="753" t="s">
        <v>1070</v>
      </c>
      <c r="C1779" s="753" t="s">
        <v>223</v>
      </c>
      <c r="D1779" s="753" t="s">
        <v>1766</v>
      </c>
      <c r="E1779" s="753" t="s">
        <v>92</v>
      </c>
      <c r="F1779" s="753"/>
      <c r="G1779" s="757" t="s">
        <v>93</v>
      </c>
      <c r="H1779" s="751">
        <v>3933783300</v>
      </c>
    </row>
    <row r="1780" spans="1:8">
      <c r="A1780" s="753" t="s">
        <v>83</v>
      </c>
      <c r="B1780" s="753" t="s">
        <v>1070</v>
      </c>
      <c r="C1780" s="753" t="s">
        <v>223</v>
      </c>
      <c r="D1780" s="753" t="s">
        <v>1766</v>
      </c>
      <c r="E1780" s="753" t="s">
        <v>92</v>
      </c>
      <c r="F1780" s="753" t="s">
        <v>94</v>
      </c>
      <c r="G1780" s="757" t="s">
        <v>1768</v>
      </c>
      <c r="H1780" s="751">
        <v>3933783300</v>
      </c>
    </row>
    <row r="1781" spans="1:8">
      <c r="A1781" s="753" t="s">
        <v>83</v>
      </c>
      <c r="B1781" s="753" t="s">
        <v>1070</v>
      </c>
      <c r="C1781" s="753" t="s">
        <v>223</v>
      </c>
      <c r="D1781" s="753" t="s">
        <v>1766</v>
      </c>
      <c r="E1781" s="753" t="s">
        <v>96</v>
      </c>
      <c r="F1781" s="753"/>
      <c r="G1781" s="757" t="s">
        <v>97</v>
      </c>
      <c r="H1781" s="751">
        <v>1687514600</v>
      </c>
    </row>
    <row r="1782" spans="1:8">
      <c r="A1782" s="753" t="s">
        <v>83</v>
      </c>
      <c r="B1782" s="753" t="s">
        <v>1070</v>
      </c>
      <c r="C1782" s="753" t="s">
        <v>223</v>
      </c>
      <c r="D1782" s="753" t="s">
        <v>1766</v>
      </c>
      <c r="E1782" s="753" t="s">
        <v>96</v>
      </c>
      <c r="F1782" s="753" t="s">
        <v>151</v>
      </c>
      <c r="G1782" s="757" t="s">
        <v>152</v>
      </c>
      <c r="H1782" s="751">
        <v>169984900</v>
      </c>
    </row>
    <row r="1783" spans="1:8">
      <c r="A1783" s="753" t="s">
        <v>83</v>
      </c>
      <c r="B1783" s="753" t="s">
        <v>1070</v>
      </c>
      <c r="C1783" s="753" t="s">
        <v>223</v>
      </c>
      <c r="D1783" s="753" t="s">
        <v>1766</v>
      </c>
      <c r="E1783" s="753" t="s">
        <v>96</v>
      </c>
      <c r="F1783" s="753" t="s">
        <v>864</v>
      </c>
      <c r="G1783" s="757" t="s">
        <v>1770</v>
      </c>
      <c r="H1783" s="751">
        <v>176576000</v>
      </c>
    </row>
    <row r="1784" spans="1:8" ht="26.4">
      <c r="A1784" s="753" t="s">
        <v>83</v>
      </c>
      <c r="B1784" s="753" t="s">
        <v>1070</v>
      </c>
      <c r="C1784" s="753" t="s">
        <v>223</v>
      </c>
      <c r="D1784" s="753" t="s">
        <v>1766</v>
      </c>
      <c r="E1784" s="753" t="s">
        <v>96</v>
      </c>
      <c r="F1784" s="753" t="s">
        <v>98</v>
      </c>
      <c r="G1784" s="757" t="s">
        <v>99</v>
      </c>
      <c r="H1784" s="751">
        <v>157091200</v>
      </c>
    </row>
    <row r="1785" spans="1:8" ht="26.4">
      <c r="A1785" s="753" t="s">
        <v>83</v>
      </c>
      <c r="B1785" s="753" t="s">
        <v>1070</v>
      </c>
      <c r="C1785" s="753" t="s">
        <v>223</v>
      </c>
      <c r="D1785" s="753" t="s">
        <v>1766</v>
      </c>
      <c r="E1785" s="753" t="s">
        <v>96</v>
      </c>
      <c r="F1785" s="753" t="s">
        <v>442</v>
      </c>
      <c r="G1785" s="757" t="s">
        <v>1772</v>
      </c>
      <c r="H1785" s="751">
        <v>54833200</v>
      </c>
    </row>
    <row r="1786" spans="1:8" ht="26.4">
      <c r="A1786" s="753" t="s">
        <v>83</v>
      </c>
      <c r="B1786" s="753" t="s">
        <v>1070</v>
      </c>
      <c r="C1786" s="753" t="s">
        <v>223</v>
      </c>
      <c r="D1786" s="753" t="s">
        <v>1766</v>
      </c>
      <c r="E1786" s="753" t="s">
        <v>96</v>
      </c>
      <c r="F1786" s="753" t="s">
        <v>457</v>
      </c>
      <c r="G1786" s="757" t="s">
        <v>1875</v>
      </c>
      <c r="H1786" s="751">
        <v>57594000</v>
      </c>
    </row>
    <row r="1787" spans="1:8">
      <c r="A1787" s="753" t="s">
        <v>83</v>
      </c>
      <c r="B1787" s="753" t="s">
        <v>1070</v>
      </c>
      <c r="C1787" s="753" t="s">
        <v>223</v>
      </c>
      <c r="D1787" s="753" t="s">
        <v>1766</v>
      </c>
      <c r="E1787" s="753" t="s">
        <v>96</v>
      </c>
      <c r="F1787" s="753" t="s">
        <v>144</v>
      </c>
      <c r="G1787" s="757" t="s">
        <v>145</v>
      </c>
      <c r="H1787" s="751">
        <v>1053027000</v>
      </c>
    </row>
    <row r="1788" spans="1:8">
      <c r="A1788" s="753" t="s">
        <v>83</v>
      </c>
      <c r="B1788" s="753" t="s">
        <v>1070</v>
      </c>
      <c r="C1788" s="753" t="s">
        <v>223</v>
      </c>
      <c r="D1788" s="753" t="s">
        <v>1766</v>
      </c>
      <c r="E1788" s="753" t="s">
        <v>96</v>
      </c>
      <c r="F1788" s="753" t="s">
        <v>154</v>
      </c>
      <c r="G1788" s="757" t="s">
        <v>1773</v>
      </c>
      <c r="H1788" s="751">
        <v>18408300</v>
      </c>
    </row>
    <row r="1789" spans="1:8">
      <c r="A1789" s="753" t="s">
        <v>83</v>
      </c>
      <c r="B1789" s="753" t="s">
        <v>1070</v>
      </c>
      <c r="C1789" s="753" t="s">
        <v>223</v>
      </c>
      <c r="D1789" s="753" t="s">
        <v>1766</v>
      </c>
      <c r="E1789" s="753" t="s">
        <v>426</v>
      </c>
      <c r="F1789" s="753"/>
      <c r="G1789" s="757" t="s">
        <v>427</v>
      </c>
      <c r="H1789" s="751">
        <v>113475000</v>
      </c>
    </row>
    <row r="1790" spans="1:8">
      <c r="A1790" s="753" t="s">
        <v>83</v>
      </c>
      <c r="B1790" s="753" t="s">
        <v>1070</v>
      </c>
      <c r="C1790" s="753" t="s">
        <v>223</v>
      </c>
      <c r="D1790" s="753" t="s">
        <v>1766</v>
      </c>
      <c r="E1790" s="753" t="s">
        <v>426</v>
      </c>
      <c r="F1790" s="753" t="s">
        <v>336</v>
      </c>
      <c r="G1790" s="757" t="s">
        <v>1876</v>
      </c>
      <c r="H1790" s="751">
        <v>8940000</v>
      </c>
    </row>
    <row r="1791" spans="1:8">
      <c r="A1791" s="753" t="s">
        <v>83</v>
      </c>
      <c r="B1791" s="753" t="s">
        <v>1070</v>
      </c>
      <c r="C1791" s="753" t="s">
        <v>223</v>
      </c>
      <c r="D1791" s="753" t="s">
        <v>1766</v>
      </c>
      <c r="E1791" s="753" t="s">
        <v>426</v>
      </c>
      <c r="F1791" s="753" t="s">
        <v>429</v>
      </c>
      <c r="G1791" s="757" t="s">
        <v>1775</v>
      </c>
      <c r="H1791" s="751">
        <v>104535000</v>
      </c>
    </row>
    <row r="1792" spans="1:8">
      <c r="A1792" s="753" t="s">
        <v>83</v>
      </c>
      <c r="B1792" s="753" t="s">
        <v>1070</v>
      </c>
      <c r="C1792" s="753" t="s">
        <v>223</v>
      </c>
      <c r="D1792" s="753" t="s">
        <v>1766</v>
      </c>
      <c r="E1792" s="753" t="s">
        <v>100</v>
      </c>
      <c r="F1792" s="753"/>
      <c r="G1792" s="757" t="s">
        <v>101</v>
      </c>
      <c r="H1792" s="751">
        <v>825790000</v>
      </c>
    </row>
    <row r="1793" spans="1:8">
      <c r="A1793" s="753" t="s">
        <v>83</v>
      </c>
      <c r="B1793" s="753" t="s">
        <v>1070</v>
      </c>
      <c r="C1793" s="753" t="s">
        <v>223</v>
      </c>
      <c r="D1793" s="753" t="s">
        <v>1766</v>
      </c>
      <c r="E1793" s="753" t="s">
        <v>100</v>
      </c>
      <c r="F1793" s="753" t="s">
        <v>337</v>
      </c>
      <c r="G1793" s="757" t="s">
        <v>338</v>
      </c>
      <c r="H1793" s="751">
        <v>2000000</v>
      </c>
    </row>
    <row r="1794" spans="1:8">
      <c r="A1794" s="753" t="s">
        <v>83</v>
      </c>
      <c r="B1794" s="753" t="s">
        <v>1070</v>
      </c>
      <c r="C1794" s="753" t="s">
        <v>223</v>
      </c>
      <c r="D1794" s="753" t="s">
        <v>1766</v>
      </c>
      <c r="E1794" s="753" t="s">
        <v>100</v>
      </c>
      <c r="F1794" s="753" t="s">
        <v>443</v>
      </c>
      <c r="G1794" s="757" t="s">
        <v>135</v>
      </c>
      <c r="H1794" s="751">
        <v>823790000</v>
      </c>
    </row>
    <row r="1795" spans="1:8">
      <c r="A1795" s="753" t="s">
        <v>83</v>
      </c>
      <c r="B1795" s="753" t="s">
        <v>1070</v>
      </c>
      <c r="C1795" s="753" t="s">
        <v>223</v>
      </c>
      <c r="D1795" s="753" t="s">
        <v>1766</v>
      </c>
      <c r="E1795" s="753" t="s">
        <v>102</v>
      </c>
      <c r="F1795" s="753"/>
      <c r="G1795" s="757" t="s">
        <v>369</v>
      </c>
      <c r="H1795" s="751">
        <v>930653236</v>
      </c>
    </row>
    <row r="1796" spans="1:8">
      <c r="A1796" s="753" t="s">
        <v>83</v>
      </c>
      <c r="B1796" s="753" t="s">
        <v>1070</v>
      </c>
      <c r="C1796" s="753" t="s">
        <v>223</v>
      </c>
      <c r="D1796" s="753" t="s">
        <v>1766</v>
      </c>
      <c r="E1796" s="753" t="s">
        <v>102</v>
      </c>
      <c r="F1796" s="753" t="s">
        <v>103</v>
      </c>
      <c r="G1796" s="757" t="s">
        <v>104</v>
      </c>
      <c r="H1796" s="751">
        <v>720447236</v>
      </c>
    </row>
    <row r="1797" spans="1:8">
      <c r="A1797" s="753" t="s">
        <v>83</v>
      </c>
      <c r="B1797" s="753" t="s">
        <v>1070</v>
      </c>
      <c r="C1797" s="753" t="s">
        <v>223</v>
      </c>
      <c r="D1797" s="753" t="s">
        <v>1766</v>
      </c>
      <c r="E1797" s="753" t="s">
        <v>102</v>
      </c>
      <c r="F1797" s="753" t="s">
        <v>105</v>
      </c>
      <c r="G1797" s="757" t="s">
        <v>106</v>
      </c>
      <c r="H1797" s="751">
        <v>124227300</v>
      </c>
    </row>
    <row r="1798" spans="1:8">
      <c r="A1798" s="753" t="s">
        <v>83</v>
      </c>
      <c r="B1798" s="753" t="s">
        <v>1070</v>
      </c>
      <c r="C1798" s="753" t="s">
        <v>223</v>
      </c>
      <c r="D1798" s="753" t="s">
        <v>1766</v>
      </c>
      <c r="E1798" s="753" t="s">
        <v>102</v>
      </c>
      <c r="F1798" s="753" t="s">
        <v>107</v>
      </c>
      <c r="G1798" s="757" t="s">
        <v>108</v>
      </c>
      <c r="H1798" s="751">
        <v>82801800</v>
      </c>
    </row>
    <row r="1799" spans="1:8">
      <c r="A1799" s="753" t="s">
        <v>83</v>
      </c>
      <c r="B1799" s="753" t="s">
        <v>1070</v>
      </c>
      <c r="C1799" s="753" t="s">
        <v>223</v>
      </c>
      <c r="D1799" s="753" t="s">
        <v>1766</v>
      </c>
      <c r="E1799" s="753" t="s">
        <v>102</v>
      </c>
      <c r="F1799" s="753" t="s">
        <v>0</v>
      </c>
      <c r="G1799" s="757" t="s">
        <v>1</v>
      </c>
      <c r="H1799" s="751">
        <v>3176900</v>
      </c>
    </row>
    <row r="1800" spans="1:8">
      <c r="A1800" s="753" t="s">
        <v>83</v>
      </c>
      <c r="B1800" s="753" t="s">
        <v>1070</v>
      </c>
      <c r="C1800" s="753" t="s">
        <v>223</v>
      </c>
      <c r="D1800" s="753" t="s">
        <v>1766</v>
      </c>
      <c r="E1800" s="753" t="s">
        <v>109</v>
      </c>
      <c r="F1800" s="753"/>
      <c r="G1800" s="757" t="s">
        <v>110</v>
      </c>
      <c r="H1800" s="751">
        <v>210020000</v>
      </c>
    </row>
    <row r="1801" spans="1:8" ht="26.4">
      <c r="A1801" s="753" t="s">
        <v>83</v>
      </c>
      <c r="B1801" s="753" t="s">
        <v>1070</v>
      </c>
      <c r="C1801" s="753" t="s">
        <v>223</v>
      </c>
      <c r="D1801" s="753" t="s">
        <v>1766</v>
      </c>
      <c r="E1801" s="753" t="s">
        <v>109</v>
      </c>
      <c r="F1801" s="753" t="s">
        <v>855</v>
      </c>
      <c r="G1801" s="757" t="s">
        <v>1776</v>
      </c>
      <c r="H1801" s="751">
        <v>208880000</v>
      </c>
    </row>
    <row r="1802" spans="1:8">
      <c r="A1802" s="753" t="s">
        <v>83</v>
      </c>
      <c r="B1802" s="753" t="s">
        <v>1070</v>
      </c>
      <c r="C1802" s="753" t="s">
        <v>223</v>
      </c>
      <c r="D1802" s="753" t="s">
        <v>1766</v>
      </c>
      <c r="E1802" s="753" t="s">
        <v>109</v>
      </c>
      <c r="F1802" s="753" t="s">
        <v>111</v>
      </c>
      <c r="G1802" s="757" t="s">
        <v>135</v>
      </c>
      <c r="H1802" s="751">
        <v>1140000</v>
      </c>
    </row>
    <row r="1803" spans="1:8">
      <c r="A1803" s="753" t="s">
        <v>83</v>
      </c>
      <c r="B1803" s="753" t="s">
        <v>1070</v>
      </c>
      <c r="C1803" s="753" t="s">
        <v>223</v>
      </c>
      <c r="D1803" s="753" t="s">
        <v>1766</v>
      </c>
      <c r="E1803" s="753" t="s">
        <v>112</v>
      </c>
      <c r="F1803" s="753"/>
      <c r="G1803" s="757" t="s">
        <v>113</v>
      </c>
      <c r="H1803" s="751">
        <v>436476100</v>
      </c>
    </row>
    <row r="1804" spans="1:8">
      <c r="A1804" s="753" t="s">
        <v>83</v>
      </c>
      <c r="B1804" s="753" t="s">
        <v>1070</v>
      </c>
      <c r="C1804" s="753" t="s">
        <v>223</v>
      </c>
      <c r="D1804" s="753" t="s">
        <v>1766</v>
      </c>
      <c r="E1804" s="753" t="s">
        <v>112</v>
      </c>
      <c r="F1804" s="753" t="s">
        <v>155</v>
      </c>
      <c r="G1804" s="757" t="s">
        <v>1777</v>
      </c>
      <c r="H1804" s="751">
        <v>196819600</v>
      </c>
    </row>
    <row r="1805" spans="1:8">
      <c r="A1805" s="753" t="s">
        <v>83</v>
      </c>
      <c r="B1805" s="753" t="s">
        <v>1070</v>
      </c>
      <c r="C1805" s="753" t="s">
        <v>223</v>
      </c>
      <c r="D1805" s="753" t="s">
        <v>1766</v>
      </c>
      <c r="E1805" s="753" t="s">
        <v>112</v>
      </c>
      <c r="F1805" s="753" t="s">
        <v>114</v>
      </c>
      <c r="G1805" s="757" t="s">
        <v>1778</v>
      </c>
      <c r="H1805" s="751">
        <v>60701500</v>
      </c>
    </row>
    <row r="1806" spans="1:8">
      <c r="A1806" s="753" t="s">
        <v>83</v>
      </c>
      <c r="B1806" s="753" t="s">
        <v>1070</v>
      </c>
      <c r="C1806" s="753" t="s">
        <v>223</v>
      </c>
      <c r="D1806" s="753" t="s">
        <v>1766</v>
      </c>
      <c r="E1806" s="753" t="s">
        <v>112</v>
      </c>
      <c r="F1806" s="753" t="s">
        <v>156</v>
      </c>
      <c r="G1806" s="757" t="s">
        <v>1779</v>
      </c>
      <c r="H1806" s="751">
        <v>169754000</v>
      </c>
    </row>
    <row r="1807" spans="1:8">
      <c r="A1807" s="753" t="s">
        <v>83</v>
      </c>
      <c r="B1807" s="753" t="s">
        <v>1070</v>
      </c>
      <c r="C1807" s="753" t="s">
        <v>223</v>
      </c>
      <c r="D1807" s="753" t="s">
        <v>1766</v>
      </c>
      <c r="E1807" s="753" t="s">
        <v>112</v>
      </c>
      <c r="F1807" s="753" t="s">
        <v>146</v>
      </c>
      <c r="G1807" s="757" t="s">
        <v>1780</v>
      </c>
      <c r="H1807" s="751">
        <v>2136000</v>
      </c>
    </row>
    <row r="1808" spans="1:8">
      <c r="A1808" s="753" t="s">
        <v>83</v>
      </c>
      <c r="B1808" s="753" t="s">
        <v>1070</v>
      </c>
      <c r="C1808" s="753" t="s">
        <v>223</v>
      </c>
      <c r="D1808" s="753" t="s">
        <v>1766</v>
      </c>
      <c r="E1808" s="753" t="s">
        <v>112</v>
      </c>
      <c r="F1808" s="753" t="s">
        <v>157</v>
      </c>
      <c r="G1808" s="757" t="s">
        <v>135</v>
      </c>
      <c r="H1808" s="751">
        <v>7065000</v>
      </c>
    </row>
    <row r="1809" spans="1:8">
      <c r="A1809" s="753" t="s">
        <v>83</v>
      </c>
      <c r="B1809" s="753" t="s">
        <v>1070</v>
      </c>
      <c r="C1809" s="753" t="s">
        <v>223</v>
      </c>
      <c r="D1809" s="753" t="s">
        <v>1766</v>
      </c>
      <c r="E1809" s="753" t="s">
        <v>115</v>
      </c>
      <c r="F1809" s="753"/>
      <c r="G1809" s="757" t="s">
        <v>1781</v>
      </c>
      <c r="H1809" s="751">
        <v>159964464</v>
      </c>
    </row>
    <row r="1810" spans="1:8">
      <c r="A1810" s="753" t="s">
        <v>83</v>
      </c>
      <c r="B1810" s="753" t="s">
        <v>1070</v>
      </c>
      <c r="C1810" s="753" t="s">
        <v>223</v>
      </c>
      <c r="D1810" s="753" t="s">
        <v>1766</v>
      </c>
      <c r="E1810" s="753" t="s">
        <v>115</v>
      </c>
      <c r="F1810" s="753" t="s">
        <v>116</v>
      </c>
      <c r="G1810" s="757" t="s">
        <v>117</v>
      </c>
      <c r="H1810" s="751">
        <v>58488864</v>
      </c>
    </row>
    <row r="1811" spans="1:8">
      <c r="A1811" s="753" t="s">
        <v>83</v>
      </c>
      <c r="B1811" s="753" t="s">
        <v>1070</v>
      </c>
      <c r="C1811" s="753" t="s">
        <v>223</v>
      </c>
      <c r="D1811" s="753" t="s">
        <v>1766</v>
      </c>
      <c r="E1811" s="753" t="s">
        <v>115</v>
      </c>
      <c r="F1811" s="753" t="s">
        <v>147</v>
      </c>
      <c r="G1811" s="757" t="s">
        <v>148</v>
      </c>
      <c r="H1811" s="751">
        <v>3710000</v>
      </c>
    </row>
    <row r="1812" spans="1:8">
      <c r="A1812" s="753" t="s">
        <v>83</v>
      </c>
      <c r="B1812" s="753" t="s">
        <v>1070</v>
      </c>
      <c r="C1812" s="753" t="s">
        <v>223</v>
      </c>
      <c r="D1812" s="753" t="s">
        <v>1766</v>
      </c>
      <c r="E1812" s="753" t="s">
        <v>115</v>
      </c>
      <c r="F1812" s="753" t="s">
        <v>4</v>
      </c>
      <c r="G1812" s="757" t="s">
        <v>1782</v>
      </c>
      <c r="H1812" s="751">
        <v>51200000</v>
      </c>
    </row>
    <row r="1813" spans="1:8">
      <c r="A1813" s="753" t="s">
        <v>83</v>
      </c>
      <c r="B1813" s="753" t="s">
        <v>1070</v>
      </c>
      <c r="C1813" s="753" t="s">
        <v>223</v>
      </c>
      <c r="D1813" s="753" t="s">
        <v>1766</v>
      </c>
      <c r="E1813" s="753" t="s">
        <v>115</v>
      </c>
      <c r="F1813" s="753" t="s">
        <v>118</v>
      </c>
      <c r="G1813" s="757" t="s">
        <v>119</v>
      </c>
      <c r="H1813" s="751">
        <v>46565600</v>
      </c>
    </row>
    <row r="1814" spans="1:8">
      <c r="A1814" s="753" t="s">
        <v>83</v>
      </c>
      <c r="B1814" s="753" t="s">
        <v>1070</v>
      </c>
      <c r="C1814" s="753" t="s">
        <v>223</v>
      </c>
      <c r="D1814" s="753" t="s">
        <v>1766</v>
      </c>
      <c r="E1814" s="753" t="s">
        <v>120</v>
      </c>
      <c r="F1814" s="753"/>
      <c r="G1814" s="757" t="s">
        <v>121</v>
      </c>
      <c r="H1814" s="751">
        <v>158946800</v>
      </c>
    </row>
    <row r="1815" spans="1:8" ht="39.6">
      <c r="A1815" s="753" t="s">
        <v>83</v>
      </c>
      <c r="B1815" s="753" t="s">
        <v>1070</v>
      </c>
      <c r="C1815" s="753" t="s">
        <v>223</v>
      </c>
      <c r="D1815" s="753" t="s">
        <v>1766</v>
      </c>
      <c r="E1815" s="753" t="s">
        <v>120</v>
      </c>
      <c r="F1815" s="753" t="s">
        <v>122</v>
      </c>
      <c r="G1815" s="757" t="s">
        <v>1783</v>
      </c>
      <c r="H1815" s="751">
        <v>14250600</v>
      </c>
    </row>
    <row r="1816" spans="1:8">
      <c r="A1816" s="753" t="s">
        <v>83</v>
      </c>
      <c r="B1816" s="753" t="s">
        <v>1070</v>
      </c>
      <c r="C1816" s="753" t="s">
        <v>223</v>
      </c>
      <c r="D1816" s="753" t="s">
        <v>1766</v>
      </c>
      <c r="E1816" s="753" t="s">
        <v>120</v>
      </c>
      <c r="F1816" s="753" t="s">
        <v>123</v>
      </c>
      <c r="G1816" s="757" t="s">
        <v>124</v>
      </c>
      <c r="H1816" s="751">
        <v>1395000</v>
      </c>
    </row>
    <row r="1817" spans="1:8" ht="39.6">
      <c r="A1817" s="753" t="s">
        <v>83</v>
      </c>
      <c r="B1817" s="753" t="s">
        <v>1070</v>
      </c>
      <c r="C1817" s="753" t="s">
        <v>223</v>
      </c>
      <c r="D1817" s="753" t="s">
        <v>1766</v>
      </c>
      <c r="E1817" s="753" t="s">
        <v>120</v>
      </c>
      <c r="F1817" s="753" t="s">
        <v>994</v>
      </c>
      <c r="G1817" s="757" t="s">
        <v>1824</v>
      </c>
      <c r="H1817" s="751">
        <v>9718200</v>
      </c>
    </row>
    <row r="1818" spans="1:8">
      <c r="A1818" s="753" t="s">
        <v>83</v>
      </c>
      <c r="B1818" s="753" t="s">
        <v>1070</v>
      </c>
      <c r="C1818" s="753" t="s">
        <v>223</v>
      </c>
      <c r="D1818" s="753" t="s">
        <v>1766</v>
      </c>
      <c r="E1818" s="753" t="s">
        <v>120</v>
      </c>
      <c r="F1818" s="753" t="s">
        <v>315</v>
      </c>
      <c r="G1818" s="757" t="s">
        <v>1831</v>
      </c>
      <c r="H1818" s="751">
        <v>3545000</v>
      </c>
    </row>
    <row r="1819" spans="1:8" ht="26.4">
      <c r="A1819" s="753" t="s">
        <v>83</v>
      </c>
      <c r="B1819" s="753" t="s">
        <v>1070</v>
      </c>
      <c r="C1819" s="753" t="s">
        <v>223</v>
      </c>
      <c r="D1819" s="753" t="s">
        <v>1766</v>
      </c>
      <c r="E1819" s="753" t="s">
        <v>120</v>
      </c>
      <c r="F1819" s="753" t="s">
        <v>1001</v>
      </c>
      <c r="G1819" s="757" t="s">
        <v>1784</v>
      </c>
      <c r="H1819" s="751">
        <v>39187800</v>
      </c>
    </row>
    <row r="1820" spans="1:8">
      <c r="A1820" s="753" t="s">
        <v>83</v>
      </c>
      <c r="B1820" s="753" t="s">
        <v>1070</v>
      </c>
      <c r="C1820" s="753" t="s">
        <v>223</v>
      </c>
      <c r="D1820" s="753" t="s">
        <v>1766</v>
      </c>
      <c r="E1820" s="753" t="s">
        <v>120</v>
      </c>
      <c r="F1820" s="753" t="s">
        <v>158</v>
      </c>
      <c r="G1820" s="757" t="s">
        <v>1785</v>
      </c>
      <c r="H1820" s="751">
        <v>87485200</v>
      </c>
    </row>
    <row r="1821" spans="1:8">
      <c r="A1821" s="753" t="s">
        <v>83</v>
      </c>
      <c r="B1821" s="753" t="s">
        <v>1070</v>
      </c>
      <c r="C1821" s="753" t="s">
        <v>223</v>
      </c>
      <c r="D1821" s="753" t="s">
        <v>1766</v>
      </c>
      <c r="E1821" s="753" t="s">
        <v>120</v>
      </c>
      <c r="F1821" s="753" t="s">
        <v>159</v>
      </c>
      <c r="G1821" s="757" t="s">
        <v>143</v>
      </c>
      <c r="H1821" s="751">
        <v>3365000</v>
      </c>
    </row>
    <row r="1822" spans="1:8">
      <c r="A1822" s="753" t="s">
        <v>83</v>
      </c>
      <c r="B1822" s="753" t="s">
        <v>1070</v>
      </c>
      <c r="C1822" s="753" t="s">
        <v>223</v>
      </c>
      <c r="D1822" s="753" t="s">
        <v>1766</v>
      </c>
      <c r="E1822" s="753" t="s">
        <v>160</v>
      </c>
      <c r="F1822" s="753"/>
      <c r="G1822" s="757" t="s">
        <v>161</v>
      </c>
      <c r="H1822" s="751">
        <v>93811000</v>
      </c>
    </row>
    <row r="1823" spans="1:8">
      <c r="A1823" s="753" t="s">
        <v>83</v>
      </c>
      <c r="B1823" s="753" t="s">
        <v>1070</v>
      </c>
      <c r="C1823" s="753" t="s">
        <v>223</v>
      </c>
      <c r="D1823" s="753" t="s">
        <v>1766</v>
      </c>
      <c r="E1823" s="753" t="s">
        <v>160</v>
      </c>
      <c r="F1823" s="753" t="s">
        <v>551</v>
      </c>
      <c r="G1823" s="757" t="s">
        <v>133</v>
      </c>
      <c r="H1823" s="751">
        <v>93811000</v>
      </c>
    </row>
    <row r="1824" spans="1:8">
      <c r="A1824" s="753" t="s">
        <v>83</v>
      </c>
      <c r="B1824" s="753" t="s">
        <v>1070</v>
      </c>
      <c r="C1824" s="753" t="s">
        <v>223</v>
      </c>
      <c r="D1824" s="753" t="s">
        <v>1766</v>
      </c>
      <c r="E1824" s="753" t="s">
        <v>125</v>
      </c>
      <c r="F1824" s="753"/>
      <c r="G1824" s="757" t="s">
        <v>126</v>
      </c>
      <c r="H1824" s="751">
        <v>511373100</v>
      </c>
    </row>
    <row r="1825" spans="1:8">
      <c r="A1825" s="753" t="s">
        <v>83</v>
      </c>
      <c r="B1825" s="753" t="s">
        <v>1070</v>
      </c>
      <c r="C1825" s="753" t="s">
        <v>223</v>
      </c>
      <c r="D1825" s="753" t="s">
        <v>1766</v>
      </c>
      <c r="E1825" s="753" t="s">
        <v>125</v>
      </c>
      <c r="F1825" s="753" t="s">
        <v>430</v>
      </c>
      <c r="G1825" s="757" t="s">
        <v>431</v>
      </c>
      <c r="H1825" s="751">
        <v>103096100</v>
      </c>
    </row>
    <row r="1826" spans="1:8">
      <c r="A1826" s="753" t="s">
        <v>83</v>
      </c>
      <c r="B1826" s="753" t="s">
        <v>1070</v>
      </c>
      <c r="C1826" s="753" t="s">
        <v>223</v>
      </c>
      <c r="D1826" s="753" t="s">
        <v>1766</v>
      </c>
      <c r="E1826" s="753" t="s">
        <v>125</v>
      </c>
      <c r="F1826" s="753" t="s">
        <v>552</v>
      </c>
      <c r="G1826" s="757" t="s">
        <v>553</v>
      </c>
      <c r="H1826" s="751">
        <v>34525000</v>
      </c>
    </row>
    <row r="1827" spans="1:8">
      <c r="A1827" s="753" t="s">
        <v>83</v>
      </c>
      <c r="B1827" s="753" t="s">
        <v>1070</v>
      </c>
      <c r="C1827" s="753" t="s">
        <v>223</v>
      </c>
      <c r="D1827" s="753" t="s">
        <v>1766</v>
      </c>
      <c r="E1827" s="753" t="s">
        <v>125</v>
      </c>
      <c r="F1827" s="753" t="s">
        <v>127</v>
      </c>
      <c r="G1827" s="757" t="s">
        <v>128</v>
      </c>
      <c r="H1827" s="751">
        <v>83927000</v>
      </c>
    </row>
    <row r="1828" spans="1:8">
      <c r="A1828" s="753" t="s">
        <v>83</v>
      </c>
      <c r="B1828" s="753" t="s">
        <v>1070</v>
      </c>
      <c r="C1828" s="753" t="s">
        <v>223</v>
      </c>
      <c r="D1828" s="753" t="s">
        <v>1766</v>
      </c>
      <c r="E1828" s="753" t="s">
        <v>125</v>
      </c>
      <c r="F1828" s="753" t="s">
        <v>129</v>
      </c>
      <c r="G1828" s="757" t="s">
        <v>1787</v>
      </c>
      <c r="H1828" s="751">
        <v>289825000</v>
      </c>
    </row>
    <row r="1829" spans="1:8">
      <c r="A1829" s="753" t="s">
        <v>83</v>
      </c>
      <c r="B1829" s="753" t="s">
        <v>1070</v>
      </c>
      <c r="C1829" s="753" t="s">
        <v>223</v>
      </c>
      <c r="D1829" s="753" t="s">
        <v>1766</v>
      </c>
      <c r="E1829" s="753" t="s">
        <v>554</v>
      </c>
      <c r="F1829" s="753"/>
      <c r="G1829" s="757" t="s">
        <v>555</v>
      </c>
      <c r="H1829" s="751">
        <v>146300000</v>
      </c>
    </row>
    <row r="1830" spans="1:8">
      <c r="A1830" s="753" t="s">
        <v>83</v>
      </c>
      <c r="B1830" s="753" t="s">
        <v>1070</v>
      </c>
      <c r="C1830" s="753" t="s">
        <v>223</v>
      </c>
      <c r="D1830" s="753" t="s">
        <v>1766</v>
      </c>
      <c r="E1830" s="753" t="s">
        <v>554</v>
      </c>
      <c r="F1830" s="753" t="s">
        <v>243</v>
      </c>
      <c r="G1830" s="757" t="s">
        <v>244</v>
      </c>
      <c r="H1830" s="751">
        <v>99000000</v>
      </c>
    </row>
    <row r="1831" spans="1:8">
      <c r="A1831" s="753" t="s">
        <v>83</v>
      </c>
      <c r="B1831" s="753" t="s">
        <v>1070</v>
      </c>
      <c r="C1831" s="753" t="s">
        <v>223</v>
      </c>
      <c r="D1831" s="753" t="s">
        <v>1766</v>
      </c>
      <c r="E1831" s="753" t="s">
        <v>554</v>
      </c>
      <c r="F1831" s="753" t="s">
        <v>206</v>
      </c>
      <c r="G1831" s="757" t="s">
        <v>207</v>
      </c>
      <c r="H1831" s="751">
        <v>47300000</v>
      </c>
    </row>
    <row r="1832" spans="1:8" ht="39.6">
      <c r="A1832" s="753" t="s">
        <v>83</v>
      </c>
      <c r="B1832" s="753" t="s">
        <v>1070</v>
      </c>
      <c r="C1832" s="753" t="s">
        <v>223</v>
      </c>
      <c r="D1832" s="753" t="s">
        <v>1766</v>
      </c>
      <c r="E1832" s="753" t="s">
        <v>560</v>
      </c>
      <c r="F1832" s="753"/>
      <c r="G1832" s="757" t="s">
        <v>1790</v>
      </c>
      <c r="H1832" s="751">
        <v>359822400</v>
      </c>
    </row>
    <row r="1833" spans="1:8">
      <c r="A1833" s="753" t="s">
        <v>83</v>
      </c>
      <c r="B1833" s="753" t="s">
        <v>1070</v>
      </c>
      <c r="C1833" s="753" t="s">
        <v>223</v>
      </c>
      <c r="D1833" s="753" t="s">
        <v>1766</v>
      </c>
      <c r="E1833" s="753" t="s">
        <v>560</v>
      </c>
      <c r="F1833" s="753" t="s">
        <v>856</v>
      </c>
      <c r="G1833" s="757" t="s">
        <v>1832</v>
      </c>
      <c r="H1833" s="751">
        <v>313200000</v>
      </c>
    </row>
    <row r="1834" spans="1:8">
      <c r="A1834" s="753" t="s">
        <v>83</v>
      </c>
      <c r="B1834" s="753" t="s">
        <v>1070</v>
      </c>
      <c r="C1834" s="753" t="s">
        <v>223</v>
      </c>
      <c r="D1834" s="753" t="s">
        <v>1766</v>
      </c>
      <c r="E1834" s="753" t="s">
        <v>560</v>
      </c>
      <c r="F1834" s="753" t="s">
        <v>7</v>
      </c>
      <c r="G1834" s="757" t="s">
        <v>1795</v>
      </c>
      <c r="H1834" s="751">
        <v>38222400</v>
      </c>
    </row>
    <row r="1835" spans="1:8" ht="26.4">
      <c r="A1835" s="753" t="s">
        <v>83</v>
      </c>
      <c r="B1835" s="753" t="s">
        <v>1070</v>
      </c>
      <c r="C1835" s="753" t="s">
        <v>223</v>
      </c>
      <c r="D1835" s="753" t="s">
        <v>1766</v>
      </c>
      <c r="E1835" s="753" t="s">
        <v>560</v>
      </c>
      <c r="F1835" s="753" t="s">
        <v>563</v>
      </c>
      <c r="G1835" s="757" t="s">
        <v>13</v>
      </c>
      <c r="H1835" s="751">
        <v>8400000</v>
      </c>
    </row>
    <row r="1836" spans="1:8" ht="26.4">
      <c r="A1836" s="753" t="s">
        <v>83</v>
      </c>
      <c r="B1836" s="753" t="s">
        <v>1070</v>
      </c>
      <c r="C1836" s="753" t="s">
        <v>223</v>
      </c>
      <c r="D1836" s="753" t="s">
        <v>1766</v>
      </c>
      <c r="E1836" s="753" t="s">
        <v>1796</v>
      </c>
      <c r="F1836" s="753"/>
      <c r="G1836" s="757" t="s">
        <v>1797</v>
      </c>
      <c r="H1836" s="751">
        <v>98043000</v>
      </c>
    </row>
    <row r="1837" spans="1:8">
      <c r="A1837" s="753" t="s">
        <v>83</v>
      </c>
      <c r="B1837" s="753" t="s">
        <v>1070</v>
      </c>
      <c r="C1837" s="753" t="s">
        <v>223</v>
      </c>
      <c r="D1837" s="753" t="s">
        <v>1766</v>
      </c>
      <c r="E1837" s="753" t="s">
        <v>1796</v>
      </c>
      <c r="F1837" s="753" t="s">
        <v>1825</v>
      </c>
      <c r="G1837" s="757" t="s">
        <v>1794</v>
      </c>
      <c r="H1837" s="751">
        <v>90840000</v>
      </c>
    </row>
    <row r="1838" spans="1:8">
      <c r="A1838" s="753" t="s">
        <v>83</v>
      </c>
      <c r="B1838" s="753" t="s">
        <v>1070</v>
      </c>
      <c r="C1838" s="753" t="s">
        <v>223</v>
      </c>
      <c r="D1838" s="753" t="s">
        <v>1766</v>
      </c>
      <c r="E1838" s="753" t="s">
        <v>1796</v>
      </c>
      <c r="F1838" s="753" t="s">
        <v>1798</v>
      </c>
      <c r="G1838" s="757" t="s">
        <v>1793</v>
      </c>
      <c r="H1838" s="751">
        <v>7203000</v>
      </c>
    </row>
    <row r="1839" spans="1:8" ht="26.4">
      <c r="A1839" s="753" t="s">
        <v>83</v>
      </c>
      <c r="B1839" s="753" t="s">
        <v>1070</v>
      </c>
      <c r="C1839" s="753" t="s">
        <v>223</v>
      </c>
      <c r="D1839" s="753" t="s">
        <v>1766</v>
      </c>
      <c r="E1839" s="753" t="s">
        <v>130</v>
      </c>
      <c r="F1839" s="753"/>
      <c r="G1839" s="757" t="s">
        <v>131</v>
      </c>
      <c r="H1839" s="751">
        <v>536091600</v>
      </c>
    </row>
    <row r="1840" spans="1:8">
      <c r="A1840" s="753" t="s">
        <v>83</v>
      </c>
      <c r="B1840" s="753" t="s">
        <v>1070</v>
      </c>
      <c r="C1840" s="753" t="s">
        <v>223</v>
      </c>
      <c r="D1840" s="753" t="s">
        <v>1766</v>
      </c>
      <c r="E1840" s="753" t="s">
        <v>130</v>
      </c>
      <c r="F1840" s="753" t="s">
        <v>8</v>
      </c>
      <c r="G1840" s="757" t="s">
        <v>1835</v>
      </c>
      <c r="H1840" s="751">
        <v>25802000</v>
      </c>
    </row>
    <row r="1841" spans="1:8">
      <c r="A1841" s="753" t="s">
        <v>83</v>
      </c>
      <c r="B1841" s="753" t="s">
        <v>1070</v>
      </c>
      <c r="C1841" s="753" t="s">
        <v>223</v>
      </c>
      <c r="D1841" s="753" t="s">
        <v>1766</v>
      </c>
      <c r="E1841" s="753" t="s">
        <v>130</v>
      </c>
      <c r="F1841" s="753" t="s">
        <v>132</v>
      </c>
      <c r="G1841" s="757" t="s">
        <v>135</v>
      </c>
      <c r="H1841" s="751">
        <v>510289600</v>
      </c>
    </row>
    <row r="1842" spans="1:8">
      <c r="A1842" s="753" t="s">
        <v>83</v>
      </c>
      <c r="B1842" s="753" t="s">
        <v>1070</v>
      </c>
      <c r="C1842" s="753" t="s">
        <v>223</v>
      </c>
      <c r="D1842" s="753" t="s">
        <v>1766</v>
      </c>
      <c r="E1842" s="753" t="s">
        <v>1801</v>
      </c>
      <c r="F1842" s="753"/>
      <c r="G1842" s="757" t="s">
        <v>1802</v>
      </c>
      <c r="H1842" s="751">
        <v>2922556923</v>
      </c>
    </row>
    <row r="1843" spans="1:8">
      <c r="A1843" s="753" t="s">
        <v>83</v>
      </c>
      <c r="B1843" s="753" t="s">
        <v>1070</v>
      </c>
      <c r="C1843" s="753" t="s">
        <v>223</v>
      </c>
      <c r="D1843" s="753" t="s">
        <v>1766</v>
      </c>
      <c r="E1843" s="753" t="s">
        <v>1801</v>
      </c>
      <c r="F1843" s="753" t="s">
        <v>1826</v>
      </c>
      <c r="G1843" s="757" t="s">
        <v>1827</v>
      </c>
      <c r="H1843" s="751">
        <v>2922556923</v>
      </c>
    </row>
    <row r="1844" spans="1:8">
      <c r="A1844" s="753" t="s">
        <v>83</v>
      </c>
      <c r="B1844" s="753" t="s">
        <v>1070</v>
      </c>
      <c r="C1844" s="753" t="s">
        <v>223</v>
      </c>
      <c r="D1844" s="753" t="s">
        <v>1766</v>
      </c>
      <c r="E1844" s="753" t="s">
        <v>134</v>
      </c>
      <c r="F1844" s="753"/>
      <c r="G1844" s="757" t="s">
        <v>135</v>
      </c>
      <c r="H1844" s="751">
        <v>2705474800</v>
      </c>
    </row>
    <row r="1845" spans="1:8">
      <c r="A1845" s="753" t="s">
        <v>83</v>
      </c>
      <c r="B1845" s="753" t="s">
        <v>1070</v>
      </c>
      <c r="C1845" s="753" t="s">
        <v>223</v>
      </c>
      <c r="D1845" s="753" t="s">
        <v>1766</v>
      </c>
      <c r="E1845" s="753" t="s">
        <v>134</v>
      </c>
      <c r="F1845" s="753" t="s">
        <v>9</v>
      </c>
      <c r="G1845" s="757" t="s">
        <v>1805</v>
      </c>
      <c r="H1845" s="751">
        <v>5166400</v>
      </c>
    </row>
    <row r="1846" spans="1:8">
      <c r="A1846" s="753" t="s">
        <v>83</v>
      </c>
      <c r="B1846" s="753" t="s">
        <v>1070</v>
      </c>
      <c r="C1846" s="753" t="s">
        <v>223</v>
      </c>
      <c r="D1846" s="753" t="s">
        <v>1766</v>
      </c>
      <c r="E1846" s="753" t="s">
        <v>134</v>
      </c>
      <c r="F1846" s="753" t="s">
        <v>15</v>
      </c>
      <c r="G1846" s="757" t="s">
        <v>1806</v>
      </c>
      <c r="H1846" s="751">
        <v>14373400</v>
      </c>
    </row>
    <row r="1847" spans="1:8">
      <c r="A1847" s="753" t="s">
        <v>83</v>
      </c>
      <c r="B1847" s="753" t="s">
        <v>1070</v>
      </c>
      <c r="C1847" s="753" t="s">
        <v>223</v>
      </c>
      <c r="D1847" s="753" t="s">
        <v>1766</v>
      </c>
      <c r="E1847" s="753" t="s">
        <v>134</v>
      </c>
      <c r="F1847" s="753" t="s">
        <v>137</v>
      </c>
      <c r="G1847" s="757" t="s">
        <v>138</v>
      </c>
      <c r="H1847" s="751">
        <v>2573382500</v>
      </c>
    </row>
    <row r="1848" spans="1:8">
      <c r="A1848" s="753" t="s">
        <v>83</v>
      </c>
      <c r="B1848" s="753" t="s">
        <v>1070</v>
      </c>
      <c r="C1848" s="753" t="s">
        <v>223</v>
      </c>
      <c r="D1848" s="753" t="s">
        <v>1766</v>
      </c>
      <c r="E1848" s="753" t="s">
        <v>134</v>
      </c>
      <c r="F1848" s="753" t="s">
        <v>139</v>
      </c>
      <c r="G1848" s="757" t="s">
        <v>140</v>
      </c>
      <c r="H1848" s="751">
        <v>112552500</v>
      </c>
    </row>
    <row r="1849" spans="1:8" ht="39.6">
      <c r="A1849" s="753" t="s">
        <v>83</v>
      </c>
      <c r="B1849" s="753" t="s">
        <v>1070</v>
      </c>
      <c r="C1849" s="753" t="s">
        <v>223</v>
      </c>
      <c r="D1849" s="753" t="s">
        <v>1766</v>
      </c>
      <c r="E1849" s="753" t="s">
        <v>419</v>
      </c>
      <c r="F1849" s="753"/>
      <c r="G1849" s="757" t="s">
        <v>1807</v>
      </c>
      <c r="H1849" s="751">
        <v>136291000</v>
      </c>
    </row>
    <row r="1850" spans="1:8">
      <c r="A1850" s="753" t="s">
        <v>83</v>
      </c>
      <c r="B1850" s="753" t="s">
        <v>1070</v>
      </c>
      <c r="C1850" s="753" t="s">
        <v>223</v>
      </c>
      <c r="D1850" s="753" t="s">
        <v>1766</v>
      </c>
      <c r="E1850" s="753" t="s">
        <v>419</v>
      </c>
      <c r="F1850" s="753" t="s">
        <v>248</v>
      </c>
      <c r="G1850" s="757" t="s">
        <v>249</v>
      </c>
      <c r="H1850" s="751">
        <v>136291000</v>
      </c>
    </row>
    <row r="1851" spans="1:8">
      <c r="A1851" s="753" t="s">
        <v>83</v>
      </c>
      <c r="B1851" s="753" t="s">
        <v>1070</v>
      </c>
      <c r="C1851" s="753" t="s">
        <v>223</v>
      </c>
      <c r="D1851" s="753" t="s">
        <v>1766</v>
      </c>
      <c r="E1851" s="753" t="s">
        <v>404</v>
      </c>
      <c r="F1851" s="753"/>
      <c r="G1851" s="757" t="s">
        <v>1808</v>
      </c>
      <c r="H1851" s="751">
        <v>158566000</v>
      </c>
    </row>
    <row r="1852" spans="1:8">
      <c r="A1852" s="753" t="s">
        <v>83</v>
      </c>
      <c r="B1852" s="753" t="s">
        <v>1070</v>
      </c>
      <c r="C1852" s="753" t="s">
        <v>223</v>
      </c>
      <c r="D1852" s="753" t="s">
        <v>1766</v>
      </c>
      <c r="E1852" s="753" t="s">
        <v>404</v>
      </c>
      <c r="F1852" s="753" t="s">
        <v>1809</v>
      </c>
      <c r="G1852" s="757" t="s">
        <v>26</v>
      </c>
      <c r="H1852" s="751">
        <v>158566000</v>
      </c>
    </row>
    <row r="1853" spans="1:8">
      <c r="A1853" s="753" t="s">
        <v>83</v>
      </c>
      <c r="B1853" s="753" t="s">
        <v>1070</v>
      </c>
      <c r="C1853" s="753" t="s">
        <v>223</v>
      </c>
      <c r="D1853" s="753" t="s">
        <v>1766</v>
      </c>
      <c r="E1853" s="753" t="s">
        <v>178</v>
      </c>
      <c r="F1853" s="753"/>
      <c r="G1853" s="757" t="s">
        <v>179</v>
      </c>
      <c r="H1853" s="751">
        <v>2686178000</v>
      </c>
    </row>
    <row r="1854" spans="1:8" ht="26.4">
      <c r="A1854" s="753" t="s">
        <v>83</v>
      </c>
      <c r="B1854" s="753" t="s">
        <v>1070</v>
      </c>
      <c r="C1854" s="753" t="s">
        <v>223</v>
      </c>
      <c r="D1854" s="753" t="s">
        <v>1766</v>
      </c>
      <c r="E1854" s="753" t="s">
        <v>178</v>
      </c>
      <c r="F1854" s="753" t="s">
        <v>180</v>
      </c>
      <c r="G1854" s="757" t="s">
        <v>1810</v>
      </c>
      <c r="H1854" s="751">
        <v>2686178000</v>
      </c>
    </row>
    <row r="1855" spans="1:8">
      <c r="A1855" s="753" t="s">
        <v>83</v>
      </c>
      <c r="B1855" s="753" t="s">
        <v>1070</v>
      </c>
      <c r="C1855" s="753" t="s">
        <v>223</v>
      </c>
      <c r="D1855" s="753" t="s">
        <v>1766</v>
      </c>
      <c r="E1855" s="753" t="s">
        <v>19</v>
      </c>
      <c r="F1855" s="753"/>
      <c r="G1855" s="757" t="s">
        <v>133</v>
      </c>
      <c r="H1855" s="751">
        <v>315723142</v>
      </c>
    </row>
    <row r="1856" spans="1:8">
      <c r="A1856" s="753" t="s">
        <v>83</v>
      </c>
      <c r="B1856" s="753" t="s">
        <v>1070</v>
      </c>
      <c r="C1856" s="753" t="s">
        <v>223</v>
      </c>
      <c r="D1856" s="753" t="s">
        <v>1766</v>
      </c>
      <c r="E1856" s="753" t="s">
        <v>19</v>
      </c>
      <c r="F1856" s="753" t="s">
        <v>20</v>
      </c>
      <c r="G1856" s="757" t="s">
        <v>21</v>
      </c>
      <c r="H1856" s="751">
        <v>78640000</v>
      </c>
    </row>
    <row r="1857" spans="1:8">
      <c r="A1857" s="753" t="s">
        <v>83</v>
      </c>
      <c r="B1857" s="753" t="s">
        <v>1070</v>
      </c>
      <c r="C1857" s="753" t="s">
        <v>223</v>
      </c>
      <c r="D1857" s="753" t="s">
        <v>1766</v>
      </c>
      <c r="E1857" s="753" t="s">
        <v>19</v>
      </c>
      <c r="F1857" s="753" t="s">
        <v>22</v>
      </c>
      <c r="G1857" s="757" t="s">
        <v>23</v>
      </c>
      <c r="H1857" s="751">
        <v>237083142</v>
      </c>
    </row>
    <row r="1858" spans="1:8">
      <c r="A1858" s="753" t="s">
        <v>83</v>
      </c>
      <c r="B1858" s="753" t="s">
        <v>1068</v>
      </c>
      <c r="C1858" s="753"/>
      <c r="D1858" s="753"/>
      <c r="E1858" s="753"/>
      <c r="F1858" s="753"/>
      <c r="G1858" s="757" t="s">
        <v>1069</v>
      </c>
      <c r="H1858" s="751">
        <v>21332664060</v>
      </c>
    </row>
    <row r="1859" spans="1:8">
      <c r="A1859" s="753" t="s">
        <v>83</v>
      </c>
      <c r="B1859" s="753" t="s">
        <v>1068</v>
      </c>
      <c r="C1859" s="753" t="s">
        <v>416</v>
      </c>
      <c r="D1859" s="753"/>
      <c r="E1859" s="753"/>
      <c r="F1859" s="753"/>
      <c r="G1859" s="757" t="s">
        <v>1814</v>
      </c>
      <c r="H1859" s="751">
        <v>72000000</v>
      </c>
    </row>
    <row r="1860" spans="1:8" ht="39.6">
      <c r="A1860" s="753" t="s">
        <v>83</v>
      </c>
      <c r="B1860" s="753" t="s">
        <v>1068</v>
      </c>
      <c r="C1860" s="753" t="s">
        <v>416</v>
      </c>
      <c r="D1860" s="753" t="s">
        <v>1816</v>
      </c>
      <c r="E1860" s="753"/>
      <c r="F1860" s="753"/>
      <c r="G1860" s="757" t="s">
        <v>1817</v>
      </c>
      <c r="H1860" s="751">
        <v>72000000</v>
      </c>
    </row>
    <row r="1861" spans="1:8">
      <c r="A1861" s="753" t="s">
        <v>83</v>
      </c>
      <c r="B1861" s="753" t="s">
        <v>1068</v>
      </c>
      <c r="C1861" s="753" t="s">
        <v>416</v>
      </c>
      <c r="D1861" s="753" t="s">
        <v>1816</v>
      </c>
      <c r="E1861" s="753" t="s">
        <v>554</v>
      </c>
      <c r="F1861" s="753"/>
      <c r="G1861" s="757" t="s">
        <v>555</v>
      </c>
      <c r="H1861" s="751">
        <v>72000000</v>
      </c>
    </row>
    <row r="1862" spans="1:8">
      <c r="A1862" s="753" t="s">
        <v>83</v>
      </c>
      <c r="B1862" s="753" t="s">
        <v>1068</v>
      </c>
      <c r="C1862" s="753" t="s">
        <v>416</v>
      </c>
      <c r="D1862" s="753" t="s">
        <v>1816</v>
      </c>
      <c r="E1862" s="753" t="s">
        <v>554</v>
      </c>
      <c r="F1862" s="753" t="s">
        <v>206</v>
      </c>
      <c r="G1862" s="757" t="s">
        <v>207</v>
      </c>
      <c r="H1862" s="751">
        <v>72000000</v>
      </c>
    </row>
    <row r="1863" spans="1:8">
      <c r="A1863" s="753" t="s">
        <v>83</v>
      </c>
      <c r="B1863" s="753" t="s">
        <v>1068</v>
      </c>
      <c r="C1863" s="753" t="s">
        <v>188</v>
      </c>
      <c r="D1863" s="753"/>
      <c r="E1863" s="753"/>
      <c r="F1863" s="753"/>
      <c r="G1863" s="757" t="s">
        <v>1374</v>
      </c>
      <c r="H1863" s="751">
        <v>14090014060</v>
      </c>
    </row>
    <row r="1864" spans="1:8">
      <c r="A1864" s="753" t="s">
        <v>83</v>
      </c>
      <c r="B1864" s="753" t="s">
        <v>1068</v>
      </c>
      <c r="C1864" s="753" t="s">
        <v>188</v>
      </c>
      <c r="D1864" s="753" t="s">
        <v>189</v>
      </c>
      <c r="E1864" s="753"/>
      <c r="F1864" s="753"/>
      <c r="G1864" s="757" t="s">
        <v>1872</v>
      </c>
      <c r="H1864" s="751">
        <v>1302140000</v>
      </c>
    </row>
    <row r="1865" spans="1:8">
      <c r="A1865" s="753" t="s">
        <v>83</v>
      </c>
      <c r="B1865" s="753" t="s">
        <v>1068</v>
      </c>
      <c r="C1865" s="753" t="s">
        <v>188</v>
      </c>
      <c r="D1865" s="753" t="s">
        <v>189</v>
      </c>
      <c r="E1865" s="753" t="s">
        <v>92</v>
      </c>
      <c r="F1865" s="753"/>
      <c r="G1865" s="757" t="s">
        <v>93</v>
      </c>
      <c r="H1865" s="751">
        <v>336907165</v>
      </c>
    </row>
    <row r="1866" spans="1:8">
      <c r="A1866" s="753" t="s">
        <v>83</v>
      </c>
      <c r="B1866" s="753" t="s">
        <v>1068</v>
      </c>
      <c r="C1866" s="753" t="s">
        <v>188</v>
      </c>
      <c r="D1866" s="753" t="s">
        <v>189</v>
      </c>
      <c r="E1866" s="753" t="s">
        <v>92</v>
      </c>
      <c r="F1866" s="753" t="s">
        <v>94</v>
      </c>
      <c r="G1866" s="757" t="s">
        <v>1768</v>
      </c>
      <c r="H1866" s="751">
        <v>312049797</v>
      </c>
    </row>
    <row r="1867" spans="1:8">
      <c r="A1867" s="753" t="s">
        <v>83</v>
      </c>
      <c r="B1867" s="753" t="s">
        <v>1068</v>
      </c>
      <c r="C1867" s="753" t="s">
        <v>188</v>
      </c>
      <c r="D1867" s="753" t="s">
        <v>189</v>
      </c>
      <c r="E1867" s="753" t="s">
        <v>92</v>
      </c>
      <c r="F1867" s="753" t="s">
        <v>95</v>
      </c>
      <c r="G1867" s="757" t="s">
        <v>1769</v>
      </c>
      <c r="H1867" s="751">
        <v>24857368</v>
      </c>
    </row>
    <row r="1868" spans="1:8">
      <c r="A1868" s="753" t="s">
        <v>83</v>
      </c>
      <c r="B1868" s="753" t="s">
        <v>1068</v>
      </c>
      <c r="C1868" s="753" t="s">
        <v>188</v>
      </c>
      <c r="D1868" s="753" t="s">
        <v>189</v>
      </c>
      <c r="E1868" s="753" t="s">
        <v>96</v>
      </c>
      <c r="F1868" s="753"/>
      <c r="G1868" s="757" t="s">
        <v>97</v>
      </c>
      <c r="H1868" s="751">
        <v>19435560</v>
      </c>
    </row>
    <row r="1869" spans="1:8">
      <c r="A1869" s="753" t="s">
        <v>83</v>
      </c>
      <c r="B1869" s="753" t="s">
        <v>1068</v>
      </c>
      <c r="C1869" s="753" t="s">
        <v>188</v>
      </c>
      <c r="D1869" s="753" t="s">
        <v>189</v>
      </c>
      <c r="E1869" s="753" t="s">
        <v>96</v>
      </c>
      <c r="F1869" s="753" t="s">
        <v>151</v>
      </c>
      <c r="G1869" s="757" t="s">
        <v>152</v>
      </c>
      <c r="H1869" s="751">
        <v>15561560</v>
      </c>
    </row>
    <row r="1870" spans="1:8" ht="26.4">
      <c r="A1870" s="753" t="s">
        <v>83</v>
      </c>
      <c r="B1870" s="753" t="s">
        <v>1068</v>
      </c>
      <c r="C1870" s="753" t="s">
        <v>188</v>
      </c>
      <c r="D1870" s="753" t="s">
        <v>189</v>
      </c>
      <c r="E1870" s="753" t="s">
        <v>96</v>
      </c>
      <c r="F1870" s="753" t="s">
        <v>98</v>
      </c>
      <c r="G1870" s="757" t="s">
        <v>99</v>
      </c>
      <c r="H1870" s="751">
        <v>2086000</v>
      </c>
    </row>
    <row r="1871" spans="1:8" ht="26.4">
      <c r="A1871" s="753" t="s">
        <v>83</v>
      </c>
      <c r="B1871" s="753" t="s">
        <v>1068</v>
      </c>
      <c r="C1871" s="753" t="s">
        <v>188</v>
      </c>
      <c r="D1871" s="753" t="s">
        <v>189</v>
      </c>
      <c r="E1871" s="753" t="s">
        <v>96</v>
      </c>
      <c r="F1871" s="753" t="s">
        <v>457</v>
      </c>
      <c r="G1871" s="757" t="s">
        <v>1875</v>
      </c>
      <c r="H1871" s="751">
        <v>1788000</v>
      </c>
    </row>
    <row r="1872" spans="1:8">
      <c r="A1872" s="753" t="s">
        <v>83</v>
      </c>
      <c r="B1872" s="753" t="s">
        <v>1068</v>
      </c>
      <c r="C1872" s="753" t="s">
        <v>188</v>
      </c>
      <c r="D1872" s="753" t="s">
        <v>189</v>
      </c>
      <c r="E1872" s="753" t="s">
        <v>102</v>
      </c>
      <c r="F1872" s="753"/>
      <c r="G1872" s="757" t="s">
        <v>369</v>
      </c>
      <c r="H1872" s="751">
        <v>47125084</v>
      </c>
    </row>
    <row r="1873" spans="1:8">
      <c r="A1873" s="753" t="s">
        <v>83</v>
      </c>
      <c r="B1873" s="753" t="s">
        <v>1068</v>
      </c>
      <c r="C1873" s="753" t="s">
        <v>188</v>
      </c>
      <c r="D1873" s="753" t="s">
        <v>189</v>
      </c>
      <c r="E1873" s="753" t="s">
        <v>102</v>
      </c>
      <c r="F1873" s="753" t="s">
        <v>103</v>
      </c>
      <c r="G1873" s="757" t="s">
        <v>104</v>
      </c>
      <c r="H1873" s="751">
        <v>42561263</v>
      </c>
    </row>
    <row r="1874" spans="1:8">
      <c r="A1874" s="753" t="s">
        <v>83</v>
      </c>
      <c r="B1874" s="753" t="s">
        <v>1068</v>
      </c>
      <c r="C1874" s="753" t="s">
        <v>188</v>
      </c>
      <c r="D1874" s="753" t="s">
        <v>189</v>
      </c>
      <c r="E1874" s="753" t="s">
        <v>102</v>
      </c>
      <c r="F1874" s="753" t="s">
        <v>105</v>
      </c>
      <c r="G1874" s="757" t="s">
        <v>106</v>
      </c>
      <c r="H1874" s="751">
        <v>663299</v>
      </c>
    </row>
    <row r="1875" spans="1:8">
      <c r="A1875" s="753" t="s">
        <v>83</v>
      </c>
      <c r="B1875" s="753" t="s">
        <v>1068</v>
      </c>
      <c r="C1875" s="753" t="s">
        <v>188</v>
      </c>
      <c r="D1875" s="753" t="s">
        <v>189</v>
      </c>
      <c r="E1875" s="753" t="s">
        <v>102</v>
      </c>
      <c r="F1875" s="753" t="s">
        <v>107</v>
      </c>
      <c r="G1875" s="757" t="s">
        <v>108</v>
      </c>
      <c r="H1875" s="751">
        <v>3900522</v>
      </c>
    </row>
    <row r="1876" spans="1:8">
      <c r="A1876" s="753" t="s">
        <v>83</v>
      </c>
      <c r="B1876" s="753" t="s">
        <v>1068</v>
      </c>
      <c r="C1876" s="753" t="s">
        <v>188</v>
      </c>
      <c r="D1876" s="753" t="s">
        <v>189</v>
      </c>
      <c r="E1876" s="753" t="s">
        <v>115</v>
      </c>
      <c r="F1876" s="753"/>
      <c r="G1876" s="757" t="s">
        <v>1781</v>
      </c>
      <c r="H1876" s="751">
        <v>100000000</v>
      </c>
    </row>
    <row r="1877" spans="1:8">
      <c r="A1877" s="753" t="s">
        <v>83</v>
      </c>
      <c r="B1877" s="753" t="s">
        <v>1068</v>
      </c>
      <c r="C1877" s="753" t="s">
        <v>188</v>
      </c>
      <c r="D1877" s="753" t="s">
        <v>189</v>
      </c>
      <c r="E1877" s="753" t="s">
        <v>115</v>
      </c>
      <c r="F1877" s="753" t="s">
        <v>147</v>
      </c>
      <c r="G1877" s="757" t="s">
        <v>148</v>
      </c>
      <c r="H1877" s="751">
        <v>100000000</v>
      </c>
    </row>
    <row r="1878" spans="1:8" ht="39.6">
      <c r="A1878" s="753" t="s">
        <v>83</v>
      </c>
      <c r="B1878" s="753" t="s">
        <v>1068</v>
      </c>
      <c r="C1878" s="753" t="s">
        <v>188</v>
      </c>
      <c r="D1878" s="753" t="s">
        <v>189</v>
      </c>
      <c r="E1878" s="753" t="s">
        <v>560</v>
      </c>
      <c r="F1878" s="753"/>
      <c r="G1878" s="757" t="s">
        <v>1790</v>
      </c>
      <c r="H1878" s="751">
        <v>633490191</v>
      </c>
    </row>
    <row r="1879" spans="1:8">
      <c r="A1879" s="753" t="s">
        <v>83</v>
      </c>
      <c r="B1879" s="753" t="s">
        <v>1068</v>
      </c>
      <c r="C1879" s="753" t="s">
        <v>188</v>
      </c>
      <c r="D1879" s="753" t="s">
        <v>189</v>
      </c>
      <c r="E1879" s="753" t="s">
        <v>560</v>
      </c>
      <c r="F1879" s="753" t="s">
        <v>418</v>
      </c>
      <c r="G1879" s="757" t="s">
        <v>1793</v>
      </c>
      <c r="H1879" s="751">
        <v>2350191</v>
      </c>
    </row>
    <row r="1880" spans="1:8">
      <c r="A1880" s="753" t="s">
        <v>83</v>
      </c>
      <c r="B1880" s="753" t="s">
        <v>1068</v>
      </c>
      <c r="C1880" s="753" t="s">
        <v>188</v>
      </c>
      <c r="D1880" s="753" t="s">
        <v>189</v>
      </c>
      <c r="E1880" s="753" t="s">
        <v>560</v>
      </c>
      <c r="F1880" s="753" t="s">
        <v>388</v>
      </c>
      <c r="G1880" s="757" t="s">
        <v>1915</v>
      </c>
      <c r="H1880" s="751">
        <v>371559000</v>
      </c>
    </row>
    <row r="1881" spans="1:8" ht="26.4">
      <c r="A1881" s="753" t="s">
        <v>83</v>
      </c>
      <c r="B1881" s="753" t="s">
        <v>1068</v>
      </c>
      <c r="C1881" s="753" t="s">
        <v>188</v>
      </c>
      <c r="D1881" s="753" t="s">
        <v>189</v>
      </c>
      <c r="E1881" s="753" t="s">
        <v>560</v>
      </c>
      <c r="F1881" s="753" t="s">
        <v>563</v>
      </c>
      <c r="G1881" s="757" t="s">
        <v>13</v>
      </c>
      <c r="H1881" s="751">
        <v>259581000</v>
      </c>
    </row>
    <row r="1882" spans="1:8" ht="26.4">
      <c r="A1882" s="753" t="s">
        <v>83</v>
      </c>
      <c r="B1882" s="753" t="s">
        <v>1068</v>
      </c>
      <c r="C1882" s="753" t="s">
        <v>188</v>
      </c>
      <c r="D1882" s="753" t="s">
        <v>189</v>
      </c>
      <c r="E1882" s="753" t="s">
        <v>1796</v>
      </c>
      <c r="F1882" s="753"/>
      <c r="G1882" s="757" t="s">
        <v>1797</v>
      </c>
      <c r="H1882" s="751">
        <v>100000000</v>
      </c>
    </row>
    <row r="1883" spans="1:8">
      <c r="A1883" s="753" t="s">
        <v>83</v>
      </c>
      <c r="B1883" s="753" t="s">
        <v>1068</v>
      </c>
      <c r="C1883" s="753" t="s">
        <v>188</v>
      </c>
      <c r="D1883" s="753" t="s">
        <v>189</v>
      </c>
      <c r="E1883" s="753" t="s">
        <v>1796</v>
      </c>
      <c r="F1883" s="753" t="s">
        <v>1825</v>
      </c>
      <c r="G1883" s="757" t="s">
        <v>1794</v>
      </c>
      <c r="H1883" s="751">
        <v>100000000</v>
      </c>
    </row>
    <row r="1884" spans="1:8">
      <c r="A1884" s="753" t="s">
        <v>83</v>
      </c>
      <c r="B1884" s="753" t="s">
        <v>1068</v>
      </c>
      <c r="C1884" s="753" t="s">
        <v>188</v>
      </c>
      <c r="D1884" s="753" t="s">
        <v>189</v>
      </c>
      <c r="E1884" s="753" t="s">
        <v>134</v>
      </c>
      <c r="F1884" s="753"/>
      <c r="G1884" s="757" t="s">
        <v>135</v>
      </c>
      <c r="H1884" s="751">
        <v>62500000</v>
      </c>
    </row>
    <row r="1885" spans="1:8">
      <c r="A1885" s="753" t="s">
        <v>83</v>
      </c>
      <c r="B1885" s="753" t="s">
        <v>1068</v>
      </c>
      <c r="C1885" s="753" t="s">
        <v>188</v>
      </c>
      <c r="D1885" s="753" t="s">
        <v>189</v>
      </c>
      <c r="E1885" s="753" t="s">
        <v>134</v>
      </c>
      <c r="F1885" s="753" t="s">
        <v>137</v>
      </c>
      <c r="G1885" s="757" t="s">
        <v>138</v>
      </c>
      <c r="H1885" s="751">
        <v>22500000</v>
      </c>
    </row>
    <row r="1886" spans="1:8">
      <c r="A1886" s="753" t="s">
        <v>83</v>
      </c>
      <c r="B1886" s="753" t="s">
        <v>1068</v>
      </c>
      <c r="C1886" s="753" t="s">
        <v>188</v>
      </c>
      <c r="D1886" s="753" t="s">
        <v>189</v>
      </c>
      <c r="E1886" s="753" t="s">
        <v>134</v>
      </c>
      <c r="F1886" s="753" t="s">
        <v>139</v>
      </c>
      <c r="G1886" s="757" t="s">
        <v>140</v>
      </c>
      <c r="H1886" s="751">
        <v>40000000</v>
      </c>
    </row>
    <row r="1887" spans="1:8" ht="39.6">
      <c r="A1887" s="753" t="s">
        <v>83</v>
      </c>
      <c r="B1887" s="753" t="s">
        <v>1068</v>
      </c>
      <c r="C1887" s="753" t="s">
        <v>188</v>
      </c>
      <c r="D1887" s="753" t="s">
        <v>189</v>
      </c>
      <c r="E1887" s="753" t="s">
        <v>419</v>
      </c>
      <c r="F1887" s="753"/>
      <c r="G1887" s="757" t="s">
        <v>1807</v>
      </c>
      <c r="H1887" s="751">
        <v>2682000</v>
      </c>
    </row>
    <row r="1888" spans="1:8" ht="52.8">
      <c r="A1888" s="753" t="s">
        <v>83</v>
      </c>
      <c r="B1888" s="753" t="s">
        <v>1068</v>
      </c>
      <c r="C1888" s="753" t="s">
        <v>188</v>
      </c>
      <c r="D1888" s="753" t="s">
        <v>189</v>
      </c>
      <c r="E1888" s="753" t="s">
        <v>419</v>
      </c>
      <c r="F1888" s="753" t="s">
        <v>420</v>
      </c>
      <c r="G1888" s="757" t="s">
        <v>2714</v>
      </c>
      <c r="H1888" s="751">
        <v>2682000</v>
      </c>
    </row>
    <row r="1889" spans="1:8" ht="39.6">
      <c r="A1889" s="753" t="s">
        <v>83</v>
      </c>
      <c r="B1889" s="753" t="s">
        <v>1068</v>
      </c>
      <c r="C1889" s="753" t="s">
        <v>188</v>
      </c>
      <c r="D1889" s="753" t="s">
        <v>1837</v>
      </c>
      <c r="E1889" s="753"/>
      <c r="F1889" s="753"/>
      <c r="G1889" s="757" t="s">
        <v>1838</v>
      </c>
      <c r="H1889" s="751">
        <v>12787874060</v>
      </c>
    </row>
    <row r="1890" spans="1:8">
      <c r="A1890" s="753" t="s">
        <v>83</v>
      </c>
      <c r="B1890" s="753" t="s">
        <v>1068</v>
      </c>
      <c r="C1890" s="753" t="s">
        <v>188</v>
      </c>
      <c r="D1890" s="753" t="s">
        <v>1837</v>
      </c>
      <c r="E1890" s="753" t="s">
        <v>424</v>
      </c>
      <c r="F1890" s="753"/>
      <c r="G1890" s="757" t="s">
        <v>425</v>
      </c>
      <c r="H1890" s="751">
        <v>12787874060</v>
      </c>
    </row>
    <row r="1891" spans="1:8" ht="26.4">
      <c r="A1891" s="753" t="s">
        <v>83</v>
      </c>
      <c r="B1891" s="753" t="s">
        <v>1068</v>
      </c>
      <c r="C1891" s="753" t="s">
        <v>188</v>
      </c>
      <c r="D1891" s="753" t="s">
        <v>1837</v>
      </c>
      <c r="E1891" s="753" t="s">
        <v>424</v>
      </c>
      <c r="F1891" s="753" t="s">
        <v>253</v>
      </c>
      <c r="G1891" s="757" t="s">
        <v>1873</v>
      </c>
      <c r="H1891" s="751">
        <v>12787874060</v>
      </c>
    </row>
    <row r="1892" spans="1:8" ht="26.4">
      <c r="A1892" s="753" t="s">
        <v>83</v>
      </c>
      <c r="B1892" s="753" t="s">
        <v>1068</v>
      </c>
      <c r="C1892" s="753" t="s">
        <v>223</v>
      </c>
      <c r="D1892" s="753"/>
      <c r="E1892" s="753"/>
      <c r="F1892" s="753"/>
      <c r="G1892" s="757" t="s">
        <v>1765</v>
      </c>
      <c r="H1892" s="751">
        <v>7170650000</v>
      </c>
    </row>
    <row r="1893" spans="1:8">
      <c r="A1893" s="753" t="s">
        <v>83</v>
      </c>
      <c r="B1893" s="753" t="s">
        <v>1068</v>
      </c>
      <c r="C1893" s="753" t="s">
        <v>223</v>
      </c>
      <c r="D1893" s="753" t="s">
        <v>1766</v>
      </c>
      <c r="E1893" s="753"/>
      <c r="F1893" s="753"/>
      <c r="G1893" s="757" t="s">
        <v>1767</v>
      </c>
      <c r="H1893" s="751">
        <v>7170650000</v>
      </c>
    </row>
    <row r="1894" spans="1:8">
      <c r="A1894" s="753" t="s">
        <v>83</v>
      </c>
      <c r="B1894" s="753" t="s">
        <v>1068</v>
      </c>
      <c r="C1894" s="753" t="s">
        <v>223</v>
      </c>
      <c r="D1894" s="753" t="s">
        <v>1766</v>
      </c>
      <c r="E1894" s="753" t="s">
        <v>92</v>
      </c>
      <c r="F1894" s="753"/>
      <c r="G1894" s="757" t="s">
        <v>93</v>
      </c>
      <c r="H1894" s="751">
        <v>3053285054</v>
      </c>
    </row>
    <row r="1895" spans="1:8">
      <c r="A1895" s="753" t="s">
        <v>83</v>
      </c>
      <c r="B1895" s="753" t="s">
        <v>1068</v>
      </c>
      <c r="C1895" s="753" t="s">
        <v>223</v>
      </c>
      <c r="D1895" s="753" t="s">
        <v>1766</v>
      </c>
      <c r="E1895" s="753" t="s">
        <v>92</v>
      </c>
      <c r="F1895" s="753" t="s">
        <v>94</v>
      </c>
      <c r="G1895" s="757" t="s">
        <v>1768</v>
      </c>
      <c r="H1895" s="751">
        <v>2803590854</v>
      </c>
    </row>
    <row r="1896" spans="1:8">
      <c r="A1896" s="753" t="s">
        <v>83</v>
      </c>
      <c r="B1896" s="753" t="s">
        <v>1068</v>
      </c>
      <c r="C1896" s="753" t="s">
        <v>223</v>
      </c>
      <c r="D1896" s="753" t="s">
        <v>1766</v>
      </c>
      <c r="E1896" s="753" t="s">
        <v>92</v>
      </c>
      <c r="F1896" s="753" t="s">
        <v>95</v>
      </c>
      <c r="G1896" s="757" t="s">
        <v>1769</v>
      </c>
      <c r="H1896" s="751">
        <v>190153800</v>
      </c>
    </row>
    <row r="1897" spans="1:8">
      <c r="A1897" s="753" t="s">
        <v>83</v>
      </c>
      <c r="B1897" s="753" t="s">
        <v>1068</v>
      </c>
      <c r="C1897" s="753" t="s">
        <v>223</v>
      </c>
      <c r="D1897" s="753" t="s">
        <v>1766</v>
      </c>
      <c r="E1897" s="753" t="s">
        <v>92</v>
      </c>
      <c r="F1897" s="753" t="s">
        <v>149</v>
      </c>
      <c r="G1897" s="757" t="s">
        <v>150</v>
      </c>
      <c r="H1897" s="751">
        <v>59540400</v>
      </c>
    </row>
    <row r="1898" spans="1:8">
      <c r="A1898" s="753" t="s">
        <v>83</v>
      </c>
      <c r="B1898" s="753" t="s">
        <v>1068</v>
      </c>
      <c r="C1898" s="753" t="s">
        <v>223</v>
      </c>
      <c r="D1898" s="753" t="s">
        <v>1766</v>
      </c>
      <c r="E1898" s="753" t="s">
        <v>96</v>
      </c>
      <c r="F1898" s="753"/>
      <c r="G1898" s="757" t="s">
        <v>97</v>
      </c>
      <c r="H1898" s="751">
        <v>1255284971</v>
      </c>
    </row>
    <row r="1899" spans="1:8">
      <c r="A1899" s="753" t="s">
        <v>83</v>
      </c>
      <c r="B1899" s="753" t="s">
        <v>1068</v>
      </c>
      <c r="C1899" s="753" t="s">
        <v>223</v>
      </c>
      <c r="D1899" s="753" t="s">
        <v>1766</v>
      </c>
      <c r="E1899" s="753" t="s">
        <v>96</v>
      </c>
      <c r="F1899" s="753" t="s">
        <v>151</v>
      </c>
      <c r="G1899" s="757" t="s">
        <v>152</v>
      </c>
      <c r="H1899" s="751">
        <v>168072000</v>
      </c>
    </row>
    <row r="1900" spans="1:8">
      <c r="A1900" s="753" t="s">
        <v>83</v>
      </c>
      <c r="B1900" s="753" t="s">
        <v>1068</v>
      </c>
      <c r="C1900" s="753" t="s">
        <v>223</v>
      </c>
      <c r="D1900" s="753" t="s">
        <v>1766</v>
      </c>
      <c r="E1900" s="753" t="s">
        <v>96</v>
      </c>
      <c r="F1900" s="753" t="s">
        <v>864</v>
      </c>
      <c r="G1900" s="757" t="s">
        <v>1770</v>
      </c>
      <c r="H1900" s="751">
        <v>107491730</v>
      </c>
    </row>
    <row r="1901" spans="1:8" ht="26.4">
      <c r="A1901" s="753" t="s">
        <v>83</v>
      </c>
      <c r="B1901" s="753" t="s">
        <v>1068</v>
      </c>
      <c r="C1901" s="753" t="s">
        <v>223</v>
      </c>
      <c r="D1901" s="753" t="s">
        <v>1766</v>
      </c>
      <c r="E1901" s="753" t="s">
        <v>96</v>
      </c>
      <c r="F1901" s="753" t="s">
        <v>98</v>
      </c>
      <c r="G1901" s="757" t="s">
        <v>99</v>
      </c>
      <c r="H1901" s="751">
        <v>113787575</v>
      </c>
    </row>
    <row r="1902" spans="1:8" ht="26.4">
      <c r="A1902" s="753" t="s">
        <v>83</v>
      </c>
      <c r="B1902" s="753" t="s">
        <v>1068</v>
      </c>
      <c r="C1902" s="753" t="s">
        <v>223</v>
      </c>
      <c r="D1902" s="753" t="s">
        <v>1766</v>
      </c>
      <c r="E1902" s="753" t="s">
        <v>96</v>
      </c>
      <c r="F1902" s="753" t="s">
        <v>442</v>
      </c>
      <c r="G1902" s="757" t="s">
        <v>1772</v>
      </c>
      <c r="H1902" s="751">
        <v>20849123</v>
      </c>
    </row>
    <row r="1903" spans="1:8" ht="26.4">
      <c r="A1903" s="753" t="s">
        <v>83</v>
      </c>
      <c r="B1903" s="753" t="s">
        <v>1068</v>
      </c>
      <c r="C1903" s="753" t="s">
        <v>223</v>
      </c>
      <c r="D1903" s="753" t="s">
        <v>1766</v>
      </c>
      <c r="E1903" s="753" t="s">
        <v>96</v>
      </c>
      <c r="F1903" s="753" t="s">
        <v>457</v>
      </c>
      <c r="G1903" s="757" t="s">
        <v>1875</v>
      </c>
      <c r="H1903" s="751">
        <v>9387000</v>
      </c>
    </row>
    <row r="1904" spans="1:8">
      <c r="A1904" s="753" t="s">
        <v>83</v>
      </c>
      <c r="B1904" s="753" t="s">
        <v>1068</v>
      </c>
      <c r="C1904" s="753" t="s">
        <v>223</v>
      </c>
      <c r="D1904" s="753" t="s">
        <v>1766</v>
      </c>
      <c r="E1904" s="753" t="s">
        <v>96</v>
      </c>
      <c r="F1904" s="753" t="s">
        <v>144</v>
      </c>
      <c r="G1904" s="757" t="s">
        <v>145</v>
      </c>
      <c r="H1904" s="751">
        <v>779290343</v>
      </c>
    </row>
    <row r="1905" spans="1:8">
      <c r="A1905" s="753" t="s">
        <v>83</v>
      </c>
      <c r="B1905" s="753" t="s">
        <v>1068</v>
      </c>
      <c r="C1905" s="753" t="s">
        <v>223</v>
      </c>
      <c r="D1905" s="753" t="s">
        <v>1766</v>
      </c>
      <c r="E1905" s="753" t="s">
        <v>96</v>
      </c>
      <c r="F1905" s="753" t="s">
        <v>154</v>
      </c>
      <c r="G1905" s="757" t="s">
        <v>1773</v>
      </c>
      <c r="H1905" s="751">
        <v>56407200</v>
      </c>
    </row>
    <row r="1906" spans="1:8">
      <c r="A1906" s="753" t="s">
        <v>83</v>
      </c>
      <c r="B1906" s="753" t="s">
        <v>1068</v>
      </c>
      <c r="C1906" s="753" t="s">
        <v>223</v>
      </c>
      <c r="D1906" s="753" t="s">
        <v>1766</v>
      </c>
      <c r="E1906" s="753" t="s">
        <v>426</v>
      </c>
      <c r="F1906" s="753"/>
      <c r="G1906" s="757" t="s">
        <v>427</v>
      </c>
      <c r="H1906" s="751">
        <v>6854000</v>
      </c>
    </row>
    <row r="1907" spans="1:8">
      <c r="A1907" s="753" t="s">
        <v>83</v>
      </c>
      <c r="B1907" s="753" t="s">
        <v>1068</v>
      </c>
      <c r="C1907" s="753" t="s">
        <v>223</v>
      </c>
      <c r="D1907" s="753" t="s">
        <v>1766</v>
      </c>
      <c r="E1907" s="753" t="s">
        <v>426</v>
      </c>
      <c r="F1907" s="753" t="s">
        <v>428</v>
      </c>
      <c r="G1907" s="757" t="s">
        <v>1774</v>
      </c>
      <c r="H1907" s="751">
        <v>6854000</v>
      </c>
    </row>
    <row r="1908" spans="1:8">
      <c r="A1908" s="753" t="s">
        <v>83</v>
      </c>
      <c r="B1908" s="753" t="s">
        <v>1068</v>
      </c>
      <c r="C1908" s="753" t="s">
        <v>223</v>
      </c>
      <c r="D1908" s="753" t="s">
        <v>1766</v>
      </c>
      <c r="E1908" s="753" t="s">
        <v>100</v>
      </c>
      <c r="F1908" s="753"/>
      <c r="G1908" s="757" t="s">
        <v>101</v>
      </c>
      <c r="H1908" s="751">
        <v>360560000</v>
      </c>
    </row>
    <row r="1909" spans="1:8">
      <c r="A1909" s="753" t="s">
        <v>83</v>
      </c>
      <c r="B1909" s="753" t="s">
        <v>1068</v>
      </c>
      <c r="C1909" s="753" t="s">
        <v>223</v>
      </c>
      <c r="D1909" s="753" t="s">
        <v>1766</v>
      </c>
      <c r="E1909" s="753" t="s">
        <v>100</v>
      </c>
      <c r="F1909" s="753" t="s">
        <v>443</v>
      </c>
      <c r="G1909" s="757" t="s">
        <v>135</v>
      </c>
      <c r="H1909" s="751">
        <v>360560000</v>
      </c>
    </row>
    <row r="1910" spans="1:8">
      <c r="A1910" s="753" t="s">
        <v>83</v>
      </c>
      <c r="B1910" s="753" t="s">
        <v>1068</v>
      </c>
      <c r="C1910" s="753" t="s">
        <v>223</v>
      </c>
      <c r="D1910" s="753" t="s">
        <v>1766</v>
      </c>
      <c r="E1910" s="753" t="s">
        <v>102</v>
      </c>
      <c r="F1910" s="753"/>
      <c r="G1910" s="757" t="s">
        <v>369</v>
      </c>
      <c r="H1910" s="751">
        <v>733017455</v>
      </c>
    </row>
    <row r="1911" spans="1:8">
      <c r="A1911" s="753" t="s">
        <v>83</v>
      </c>
      <c r="B1911" s="753" t="s">
        <v>1068</v>
      </c>
      <c r="C1911" s="753" t="s">
        <v>223</v>
      </c>
      <c r="D1911" s="753" t="s">
        <v>1766</v>
      </c>
      <c r="E1911" s="753" t="s">
        <v>102</v>
      </c>
      <c r="F1911" s="753" t="s">
        <v>103</v>
      </c>
      <c r="G1911" s="757" t="s">
        <v>104</v>
      </c>
      <c r="H1911" s="751">
        <v>567963640</v>
      </c>
    </row>
    <row r="1912" spans="1:8">
      <c r="A1912" s="753" t="s">
        <v>83</v>
      </c>
      <c r="B1912" s="753" t="s">
        <v>1068</v>
      </c>
      <c r="C1912" s="753" t="s">
        <v>223</v>
      </c>
      <c r="D1912" s="753" t="s">
        <v>1766</v>
      </c>
      <c r="E1912" s="753" t="s">
        <v>102</v>
      </c>
      <c r="F1912" s="753" t="s">
        <v>105</v>
      </c>
      <c r="G1912" s="757" t="s">
        <v>106</v>
      </c>
      <c r="H1912" s="751">
        <v>97266191</v>
      </c>
    </row>
    <row r="1913" spans="1:8">
      <c r="A1913" s="753" t="s">
        <v>83</v>
      </c>
      <c r="B1913" s="753" t="s">
        <v>1068</v>
      </c>
      <c r="C1913" s="753" t="s">
        <v>223</v>
      </c>
      <c r="D1913" s="753" t="s">
        <v>1766</v>
      </c>
      <c r="E1913" s="753" t="s">
        <v>102</v>
      </c>
      <c r="F1913" s="753" t="s">
        <v>107</v>
      </c>
      <c r="G1913" s="757" t="s">
        <v>108</v>
      </c>
      <c r="H1913" s="751">
        <v>64844129</v>
      </c>
    </row>
    <row r="1914" spans="1:8">
      <c r="A1914" s="753" t="s">
        <v>83</v>
      </c>
      <c r="B1914" s="753" t="s">
        <v>1068</v>
      </c>
      <c r="C1914" s="753" t="s">
        <v>223</v>
      </c>
      <c r="D1914" s="753" t="s">
        <v>1766</v>
      </c>
      <c r="E1914" s="753" t="s">
        <v>102</v>
      </c>
      <c r="F1914" s="753" t="s">
        <v>0</v>
      </c>
      <c r="G1914" s="757" t="s">
        <v>1</v>
      </c>
      <c r="H1914" s="751">
        <v>2943495</v>
      </c>
    </row>
    <row r="1915" spans="1:8">
      <c r="A1915" s="753" t="s">
        <v>83</v>
      </c>
      <c r="B1915" s="753" t="s">
        <v>1068</v>
      </c>
      <c r="C1915" s="753" t="s">
        <v>223</v>
      </c>
      <c r="D1915" s="753" t="s">
        <v>1766</v>
      </c>
      <c r="E1915" s="753" t="s">
        <v>109</v>
      </c>
      <c r="F1915" s="753"/>
      <c r="G1915" s="757" t="s">
        <v>110</v>
      </c>
      <c r="H1915" s="751">
        <v>324518269</v>
      </c>
    </row>
    <row r="1916" spans="1:8" ht="26.4">
      <c r="A1916" s="753" t="s">
        <v>83</v>
      </c>
      <c r="B1916" s="753" t="s">
        <v>1068</v>
      </c>
      <c r="C1916" s="753" t="s">
        <v>223</v>
      </c>
      <c r="D1916" s="753" t="s">
        <v>1766</v>
      </c>
      <c r="E1916" s="753" t="s">
        <v>109</v>
      </c>
      <c r="F1916" s="753" t="s">
        <v>855</v>
      </c>
      <c r="G1916" s="757" t="s">
        <v>1776</v>
      </c>
      <c r="H1916" s="751">
        <v>324518269</v>
      </c>
    </row>
    <row r="1917" spans="1:8">
      <c r="A1917" s="753" t="s">
        <v>83</v>
      </c>
      <c r="B1917" s="753" t="s">
        <v>1068</v>
      </c>
      <c r="C1917" s="753" t="s">
        <v>223</v>
      </c>
      <c r="D1917" s="753" t="s">
        <v>1766</v>
      </c>
      <c r="E1917" s="753" t="s">
        <v>112</v>
      </c>
      <c r="F1917" s="753"/>
      <c r="G1917" s="757" t="s">
        <v>113</v>
      </c>
      <c r="H1917" s="751">
        <v>95540322</v>
      </c>
    </row>
    <row r="1918" spans="1:8">
      <c r="A1918" s="753" t="s">
        <v>83</v>
      </c>
      <c r="B1918" s="753" t="s">
        <v>1068</v>
      </c>
      <c r="C1918" s="753" t="s">
        <v>223</v>
      </c>
      <c r="D1918" s="753" t="s">
        <v>1766</v>
      </c>
      <c r="E1918" s="753" t="s">
        <v>112</v>
      </c>
      <c r="F1918" s="753" t="s">
        <v>155</v>
      </c>
      <c r="G1918" s="757" t="s">
        <v>1777</v>
      </c>
      <c r="H1918" s="751">
        <v>72467533</v>
      </c>
    </row>
    <row r="1919" spans="1:8">
      <c r="A1919" s="753" t="s">
        <v>83</v>
      </c>
      <c r="B1919" s="753" t="s">
        <v>1068</v>
      </c>
      <c r="C1919" s="753" t="s">
        <v>223</v>
      </c>
      <c r="D1919" s="753" t="s">
        <v>1766</v>
      </c>
      <c r="E1919" s="753" t="s">
        <v>112</v>
      </c>
      <c r="F1919" s="753" t="s">
        <v>114</v>
      </c>
      <c r="G1919" s="757" t="s">
        <v>1778</v>
      </c>
      <c r="H1919" s="751">
        <v>11927989</v>
      </c>
    </row>
    <row r="1920" spans="1:8">
      <c r="A1920" s="753" t="s">
        <v>83</v>
      </c>
      <c r="B1920" s="753" t="s">
        <v>1068</v>
      </c>
      <c r="C1920" s="753" t="s">
        <v>223</v>
      </c>
      <c r="D1920" s="753" t="s">
        <v>1766</v>
      </c>
      <c r="E1920" s="753" t="s">
        <v>112</v>
      </c>
      <c r="F1920" s="753" t="s">
        <v>156</v>
      </c>
      <c r="G1920" s="757" t="s">
        <v>1779</v>
      </c>
      <c r="H1920" s="751">
        <v>6872800</v>
      </c>
    </row>
    <row r="1921" spans="1:8">
      <c r="A1921" s="753" t="s">
        <v>83</v>
      </c>
      <c r="B1921" s="753" t="s">
        <v>1068</v>
      </c>
      <c r="C1921" s="753" t="s">
        <v>223</v>
      </c>
      <c r="D1921" s="753" t="s">
        <v>1766</v>
      </c>
      <c r="E1921" s="753" t="s">
        <v>112</v>
      </c>
      <c r="F1921" s="753" t="s">
        <v>146</v>
      </c>
      <c r="G1921" s="757" t="s">
        <v>1780</v>
      </c>
      <c r="H1921" s="751">
        <v>4272000</v>
      </c>
    </row>
    <row r="1922" spans="1:8">
      <c r="A1922" s="753" t="s">
        <v>83</v>
      </c>
      <c r="B1922" s="753" t="s">
        <v>1068</v>
      </c>
      <c r="C1922" s="753" t="s">
        <v>223</v>
      </c>
      <c r="D1922" s="753" t="s">
        <v>1766</v>
      </c>
      <c r="E1922" s="753" t="s">
        <v>115</v>
      </c>
      <c r="F1922" s="753"/>
      <c r="G1922" s="757" t="s">
        <v>1781</v>
      </c>
      <c r="H1922" s="751">
        <v>94632000</v>
      </c>
    </row>
    <row r="1923" spans="1:8">
      <c r="A1923" s="753" t="s">
        <v>83</v>
      </c>
      <c r="B1923" s="753" t="s">
        <v>1068</v>
      </c>
      <c r="C1923" s="753" t="s">
        <v>223</v>
      </c>
      <c r="D1923" s="753" t="s">
        <v>1766</v>
      </c>
      <c r="E1923" s="753" t="s">
        <v>115</v>
      </c>
      <c r="F1923" s="753" t="s">
        <v>116</v>
      </c>
      <c r="G1923" s="757" t="s">
        <v>117</v>
      </c>
      <c r="H1923" s="751">
        <v>61035000</v>
      </c>
    </row>
    <row r="1924" spans="1:8">
      <c r="A1924" s="753" t="s">
        <v>83</v>
      </c>
      <c r="B1924" s="753" t="s">
        <v>1068</v>
      </c>
      <c r="C1924" s="753" t="s">
        <v>223</v>
      </c>
      <c r="D1924" s="753" t="s">
        <v>1766</v>
      </c>
      <c r="E1924" s="753" t="s">
        <v>115</v>
      </c>
      <c r="F1924" s="753" t="s">
        <v>147</v>
      </c>
      <c r="G1924" s="757" t="s">
        <v>148</v>
      </c>
      <c r="H1924" s="751">
        <v>19185000</v>
      </c>
    </row>
    <row r="1925" spans="1:8">
      <c r="A1925" s="753" t="s">
        <v>83</v>
      </c>
      <c r="B1925" s="753" t="s">
        <v>1068</v>
      </c>
      <c r="C1925" s="753" t="s">
        <v>223</v>
      </c>
      <c r="D1925" s="753" t="s">
        <v>1766</v>
      </c>
      <c r="E1925" s="753" t="s">
        <v>115</v>
      </c>
      <c r="F1925" s="753" t="s">
        <v>118</v>
      </c>
      <c r="G1925" s="757" t="s">
        <v>119</v>
      </c>
      <c r="H1925" s="751">
        <v>14412000</v>
      </c>
    </row>
    <row r="1926" spans="1:8">
      <c r="A1926" s="753" t="s">
        <v>83</v>
      </c>
      <c r="B1926" s="753" t="s">
        <v>1068</v>
      </c>
      <c r="C1926" s="753" t="s">
        <v>223</v>
      </c>
      <c r="D1926" s="753" t="s">
        <v>1766</v>
      </c>
      <c r="E1926" s="753" t="s">
        <v>120</v>
      </c>
      <c r="F1926" s="753"/>
      <c r="G1926" s="757" t="s">
        <v>121</v>
      </c>
      <c r="H1926" s="751">
        <v>87397473</v>
      </c>
    </row>
    <row r="1927" spans="1:8" ht="39.6">
      <c r="A1927" s="753" t="s">
        <v>83</v>
      </c>
      <c r="B1927" s="753" t="s">
        <v>1068</v>
      </c>
      <c r="C1927" s="753" t="s">
        <v>223</v>
      </c>
      <c r="D1927" s="753" t="s">
        <v>1766</v>
      </c>
      <c r="E1927" s="753" t="s">
        <v>120</v>
      </c>
      <c r="F1927" s="753" t="s">
        <v>122</v>
      </c>
      <c r="G1927" s="757" t="s">
        <v>1783</v>
      </c>
      <c r="H1927" s="751">
        <v>26395978</v>
      </c>
    </row>
    <row r="1928" spans="1:8">
      <c r="A1928" s="753" t="s">
        <v>83</v>
      </c>
      <c r="B1928" s="753" t="s">
        <v>1068</v>
      </c>
      <c r="C1928" s="753" t="s">
        <v>223</v>
      </c>
      <c r="D1928" s="753" t="s">
        <v>1766</v>
      </c>
      <c r="E1928" s="753" t="s">
        <v>120</v>
      </c>
      <c r="F1928" s="753" t="s">
        <v>123</v>
      </c>
      <c r="G1928" s="757" t="s">
        <v>124</v>
      </c>
      <c r="H1928" s="751">
        <v>23125035</v>
      </c>
    </row>
    <row r="1929" spans="1:8" ht="39.6">
      <c r="A1929" s="753" t="s">
        <v>83</v>
      </c>
      <c r="B1929" s="753" t="s">
        <v>1068</v>
      </c>
      <c r="C1929" s="753" t="s">
        <v>223</v>
      </c>
      <c r="D1929" s="753" t="s">
        <v>1766</v>
      </c>
      <c r="E1929" s="753" t="s">
        <v>120</v>
      </c>
      <c r="F1929" s="753" t="s">
        <v>994</v>
      </c>
      <c r="G1929" s="757" t="s">
        <v>1824</v>
      </c>
      <c r="H1929" s="751">
        <v>17817360</v>
      </c>
    </row>
    <row r="1930" spans="1:8">
      <c r="A1930" s="753" t="s">
        <v>83</v>
      </c>
      <c r="B1930" s="753" t="s">
        <v>1068</v>
      </c>
      <c r="C1930" s="753" t="s">
        <v>223</v>
      </c>
      <c r="D1930" s="753" t="s">
        <v>1766</v>
      </c>
      <c r="E1930" s="753" t="s">
        <v>120</v>
      </c>
      <c r="F1930" s="753" t="s">
        <v>315</v>
      </c>
      <c r="G1930" s="757" t="s">
        <v>1831</v>
      </c>
      <c r="H1930" s="751">
        <v>5000000</v>
      </c>
    </row>
    <row r="1931" spans="1:8" ht="26.4">
      <c r="A1931" s="753" t="s">
        <v>83</v>
      </c>
      <c r="B1931" s="753" t="s">
        <v>1068</v>
      </c>
      <c r="C1931" s="753" t="s">
        <v>223</v>
      </c>
      <c r="D1931" s="753" t="s">
        <v>1766</v>
      </c>
      <c r="E1931" s="753" t="s">
        <v>120</v>
      </c>
      <c r="F1931" s="753" t="s">
        <v>1001</v>
      </c>
      <c r="G1931" s="757" t="s">
        <v>1784</v>
      </c>
      <c r="H1931" s="751">
        <v>10859100</v>
      </c>
    </row>
    <row r="1932" spans="1:8">
      <c r="A1932" s="753" t="s">
        <v>83</v>
      </c>
      <c r="B1932" s="753" t="s">
        <v>1068</v>
      </c>
      <c r="C1932" s="753" t="s">
        <v>223</v>
      </c>
      <c r="D1932" s="753" t="s">
        <v>1766</v>
      </c>
      <c r="E1932" s="753" t="s">
        <v>120</v>
      </c>
      <c r="F1932" s="753" t="s">
        <v>158</v>
      </c>
      <c r="G1932" s="757" t="s">
        <v>1785</v>
      </c>
      <c r="H1932" s="751">
        <v>4200000</v>
      </c>
    </row>
    <row r="1933" spans="1:8">
      <c r="A1933" s="753" t="s">
        <v>83</v>
      </c>
      <c r="B1933" s="753" t="s">
        <v>1068</v>
      </c>
      <c r="C1933" s="753" t="s">
        <v>223</v>
      </c>
      <c r="D1933" s="753" t="s">
        <v>1766</v>
      </c>
      <c r="E1933" s="753" t="s">
        <v>160</v>
      </c>
      <c r="F1933" s="753"/>
      <c r="G1933" s="757" t="s">
        <v>161</v>
      </c>
      <c r="H1933" s="751">
        <v>27559000</v>
      </c>
    </row>
    <row r="1934" spans="1:8">
      <c r="A1934" s="753" t="s">
        <v>83</v>
      </c>
      <c r="B1934" s="753" t="s">
        <v>1068</v>
      </c>
      <c r="C1934" s="753" t="s">
        <v>223</v>
      </c>
      <c r="D1934" s="753" t="s">
        <v>1766</v>
      </c>
      <c r="E1934" s="753" t="s">
        <v>160</v>
      </c>
      <c r="F1934" s="753" t="s">
        <v>162</v>
      </c>
      <c r="G1934" s="757" t="s">
        <v>163</v>
      </c>
      <c r="H1934" s="751">
        <v>16754000</v>
      </c>
    </row>
    <row r="1935" spans="1:8">
      <c r="A1935" s="753" t="s">
        <v>83</v>
      </c>
      <c r="B1935" s="753" t="s">
        <v>1068</v>
      </c>
      <c r="C1935" s="753" t="s">
        <v>223</v>
      </c>
      <c r="D1935" s="753" t="s">
        <v>1766</v>
      </c>
      <c r="E1935" s="753" t="s">
        <v>160</v>
      </c>
      <c r="F1935" s="753" t="s">
        <v>551</v>
      </c>
      <c r="G1935" s="757" t="s">
        <v>133</v>
      </c>
      <c r="H1935" s="751">
        <v>10805000</v>
      </c>
    </row>
    <row r="1936" spans="1:8">
      <c r="A1936" s="753" t="s">
        <v>83</v>
      </c>
      <c r="B1936" s="753" t="s">
        <v>1068</v>
      </c>
      <c r="C1936" s="753" t="s">
        <v>223</v>
      </c>
      <c r="D1936" s="753" t="s">
        <v>1766</v>
      </c>
      <c r="E1936" s="753" t="s">
        <v>125</v>
      </c>
      <c r="F1936" s="753"/>
      <c r="G1936" s="757" t="s">
        <v>126</v>
      </c>
      <c r="H1936" s="751">
        <v>51700000</v>
      </c>
    </row>
    <row r="1937" spans="1:8">
      <c r="A1937" s="753" t="s">
        <v>83</v>
      </c>
      <c r="B1937" s="753" t="s">
        <v>1068</v>
      </c>
      <c r="C1937" s="753" t="s">
        <v>223</v>
      </c>
      <c r="D1937" s="753" t="s">
        <v>1766</v>
      </c>
      <c r="E1937" s="753" t="s">
        <v>125</v>
      </c>
      <c r="F1937" s="753" t="s">
        <v>552</v>
      </c>
      <c r="G1937" s="757" t="s">
        <v>553</v>
      </c>
      <c r="H1937" s="751">
        <v>2700000</v>
      </c>
    </row>
    <row r="1938" spans="1:8">
      <c r="A1938" s="753" t="s">
        <v>83</v>
      </c>
      <c r="B1938" s="753" t="s">
        <v>1068</v>
      </c>
      <c r="C1938" s="753" t="s">
        <v>223</v>
      </c>
      <c r="D1938" s="753" t="s">
        <v>1766</v>
      </c>
      <c r="E1938" s="753" t="s">
        <v>125</v>
      </c>
      <c r="F1938" s="753" t="s">
        <v>129</v>
      </c>
      <c r="G1938" s="757" t="s">
        <v>1787</v>
      </c>
      <c r="H1938" s="751">
        <v>49000000</v>
      </c>
    </row>
    <row r="1939" spans="1:8">
      <c r="A1939" s="753" t="s">
        <v>83</v>
      </c>
      <c r="B1939" s="753" t="s">
        <v>1068</v>
      </c>
      <c r="C1939" s="753" t="s">
        <v>223</v>
      </c>
      <c r="D1939" s="753" t="s">
        <v>1766</v>
      </c>
      <c r="E1939" s="753" t="s">
        <v>554</v>
      </c>
      <c r="F1939" s="753"/>
      <c r="G1939" s="757" t="s">
        <v>555</v>
      </c>
      <c r="H1939" s="751">
        <v>93430000</v>
      </c>
    </row>
    <row r="1940" spans="1:8">
      <c r="A1940" s="753" t="s">
        <v>83</v>
      </c>
      <c r="B1940" s="753" t="s">
        <v>1068</v>
      </c>
      <c r="C1940" s="753" t="s">
        <v>223</v>
      </c>
      <c r="D1940" s="753" t="s">
        <v>1766</v>
      </c>
      <c r="E1940" s="753" t="s">
        <v>554</v>
      </c>
      <c r="F1940" s="753" t="s">
        <v>977</v>
      </c>
      <c r="G1940" s="757" t="s">
        <v>1877</v>
      </c>
      <c r="H1940" s="751">
        <v>72000000</v>
      </c>
    </row>
    <row r="1941" spans="1:8">
      <c r="A1941" s="753" t="s">
        <v>83</v>
      </c>
      <c r="B1941" s="753" t="s">
        <v>1068</v>
      </c>
      <c r="C1941" s="753" t="s">
        <v>223</v>
      </c>
      <c r="D1941" s="753" t="s">
        <v>1766</v>
      </c>
      <c r="E1941" s="753" t="s">
        <v>554</v>
      </c>
      <c r="F1941" s="753" t="s">
        <v>243</v>
      </c>
      <c r="G1941" s="757" t="s">
        <v>244</v>
      </c>
      <c r="H1941" s="751">
        <v>12000000</v>
      </c>
    </row>
    <row r="1942" spans="1:8">
      <c r="A1942" s="753" t="s">
        <v>83</v>
      </c>
      <c r="B1942" s="753" t="s">
        <v>1068</v>
      </c>
      <c r="C1942" s="753" t="s">
        <v>223</v>
      </c>
      <c r="D1942" s="753" t="s">
        <v>1766</v>
      </c>
      <c r="E1942" s="753" t="s">
        <v>554</v>
      </c>
      <c r="F1942" s="753" t="s">
        <v>206</v>
      </c>
      <c r="G1942" s="757" t="s">
        <v>207</v>
      </c>
      <c r="H1942" s="751">
        <v>9430000</v>
      </c>
    </row>
    <row r="1943" spans="1:8" ht="39.6">
      <c r="A1943" s="753" t="s">
        <v>83</v>
      </c>
      <c r="B1943" s="753" t="s">
        <v>1068</v>
      </c>
      <c r="C1943" s="753" t="s">
        <v>223</v>
      </c>
      <c r="D1943" s="753" t="s">
        <v>1766</v>
      </c>
      <c r="E1943" s="753" t="s">
        <v>560</v>
      </c>
      <c r="F1943" s="753"/>
      <c r="G1943" s="757" t="s">
        <v>1790</v>
      </c>
      <c r="H1943" s="751">
        <v>383169156</v>
      </c>
    </row>
    <row r="1944" spans="1:8">
      <c r="A1944" s="753" t="s">
        <v>83</v>
      </c>
      <c r="B1944" s="753" t="s">
        <v>1068</v>
      </c>
      <c r="C1944" s="753" t="s">
        <v>223</v>
      </c>
      <c r="D1944" s="753" t="s">
        <v>1766</v>
      </c>
      <c r="E1944" s="753" t="s">
        <v>560</v>
      </c>
      <c r="F1944" s="753" t="s">
        <v>856</v>
      </c>
      <c r="G1944" s="757" t="s">
        <v>1832</v>
      </c>
      <c r="H1944" s="751">
        <v>10792156</v>
      </c>
    </row>
    <row r="1945" spans="1:8">
      <c r="A1945" s="753" t="s">
        <v>83</v>
      </c>
      <c r="B1945" s="753" t="s">
        <v>1068</v>
      </c>
      <c r="C1945" s="753" t="s">
        <v>223</v>
      </c>
      <c r="D1945" s="753" t="s">
        <v>1766</v>
      </c>
      <c r="E1945" s="753" t="s">
        <v>560</v>
      </c>
      <c r="F1945" s="753" t="s">
        <v>5</v>
      </c>
      <c r="G1945" s="757" t="s">
        <v>6</v>
      </c>
      <c r="H1945" s="751">
        <v>297762000</v>
      </c>
    </row>
    <row r="1946" spans="1:8">
      <c r="A1946" s="753" t="s">
        <v>83</v>
      </c>
      <c r="B1946" s="753" t="s">
        <v>1068</v>
      </c>
      <c r="C1946" s="753" t="s">
        <v>223</v>
      </c>
      <c r="D1946" s="753" t="s">
        <v>1766</v>
      </c>
      <c r="E1946" s="753" t="s">
        <v>560</v>
      </c>
      <c r="F1946" s="753" t="s">
        <v>418</v>
      </c>
      <c r="G1946" s="757" t="s">
        <v>1793</v>
      </c>
      <c r="H1946" s="751">
        <v>58430000</v>
      </c>
    </row>
    <row r="1947" spans="1:8">
      <c r="A1947" s="753" t="s">
        <v>83</v>
      </c>
      <c r="B1947" s="753" t="s">
        <v>1068</v>
      </c>
      <c r="C1947" s="753" t="s">
        <v>223</v>
      </c>
      <c r="D1947" s="753" t="s">
        <v>1766</v>
      </c>
      <c r="E1947" s="753" t="s">
        <v>560</v>
      </c>
      <c r="F1947" s="753" t="s">
        <v>562</v>
      </c>
      <c r="G1947" s="757" t="s">
        <v>1794</v>
      </c>
      <c r="H1947" s="751">
        <v>13685000</v>
      </c>
    </row>
    <row r="1948" spans="1:8" ht="26.4">
      <c r="A1948" s="753" t="s">
        <v>83</v>
      </c>
      <c r="B1948" s="753" t="s">
        <v>1068</v>
      </c>
      <c r="C1948" s="753" t="s">
        <v>223</v>
      </c>
      <c r="D1948" s="753" t="s">
        <v>1766</v>
      </c>
      <c r="E1948" s="753" t="s">
        <v>560</v>
      </c>
      <c r="F1948" s="753" t="s">
        <v>563</v>
      </c>
      <c r="G1948" s="757" t="s">
        <v>13</v>
      </c>
      <c r="H1948" s="751">
        <v>2500000</v>
      </c>
    </row>
    <row r="1949" spans="1:8" ht="26.4">
      <c r="A1949" s="753" t="s">
        <v>83</v>
      </c>
      <c r="B1949" s="753" t="s">
        <v>1068</v>
      </c>
      <c r="C1949" s="753" t="s">
        <v>223</v>
      </c>
      <c r="D1949" s="753" t="s">
        <v>1766</v>
      </c>
      <c r="E1949" s="753" t="s">
        <v>1796</v>
      </c>
      <c r="F1949" s="753"/>
      <c r="G1949" s="757" t="s">
        <v>1797</v>
      </c>
      <c r="H1949" s="751">
        <v>135450000</v>
      </c>
    </row>
    <row r="1950" spans="1:8">
      <c r="A1950" s="753" t="s">
        <v>83</v>
      </c>
      <c r="B1950" s="753" t="s">
        <v>1068</v>
      </c>
      <c r="C1950" s="753" t="s">
        <v>223</v>
      </c>
      <c r="D1950" s="753" t="s">
        <v>1766</v>
      </c>
      <c r="E1950" s="753" t="s">
        <v>1796</v>
      </c>
      <c r="F1950" s="753" t="s">
        <v>1798</v>
      </c>
      <c r="G1950" s="757" t="s">
        <v>1793</v>
      </c>
      <c r="H1950" s="751">
        <v>35590000</v>
      </c>
    </row>
    <row r="1951" spans="1:8">
      <c r="A1951" s="753" t="s">
        <v>83</v>
      </c>
      <c r="B1951" s="753" t="s">
        <v>1068</v>
      </c>
      <c r="C1951" s="753" t="s">
        <v>223</v>
      </c>
      <c r="D1951" s="753" t="s">
        <v>1766</v>
      </c>
      <c r="E1951" s="753" t="s">
        <v>1796</v>
      </c>
      <c r="F1951" s="753" t="s">
        <v>1833</v>
      </c>
      <c r="G1951" s="757" t="s">
        <v>1834</v>
      </c>
      <c r="H1951" s="751">
        <v>99860000</v>
      </c>
    </row>
    <row r="1952" spans="1:8" ht="26.4">
      <c r="A1952" s="753" t="s">
        <v>83</v>
      </c>
      <c r="B1952" s="753" t="s">
        <v>1068</v>
      </c>
      <c r="C1952" s="753" t="s">
        <v>223</v>
      </c>
      <c r="D1952" s="753" t="s">
        <v>1766</v>
      </c>
      <c r="E1952" s="753" t="s">
        <v>130</v>
      </c>
      <c r="F1952" s="753"/>
      <c r="G1952" s="757" t="s">
        <v>131</v>
      </c>
      <c r="H1952" s="751">
        <v>309693000</v>
      </c>
    </row>
    <row r="1953" spans="1:8">
      <c r="A1953" s="753" t="s">
        <v>83</v>
      </c>
      <c r="B1953" s="753" t="s">
        <v>1068</v>
      </c>
      <c r="C1953" s="753" t="s">
        <v>223</v>
      </c>
      <c r="D1953" s="753" t="s">
        <v>1766</v>
      </c>
      <c r="E1953" s="753" t="s">
        <v>130</v>
      </c>
      <c r="F1953" s="753" t="s">
        <v>585</v>
      </c>
      <c r="G1953" s="757" t="s">
        <v>1799</v>
      </c>
      <c r="H1953" s="751">
        <v>18450000</v>
      </c>
    </row>
    <row r="1954" spans="1:8">
      <c r="A1954" s="753" t="s">
        <v>83</v>
      </c>
      <c r="B1954" s="753" t="s">
        <v>1068</v>
      </c>
      <c r="C1954" s="753" t="s">
        <v>223</v>
      </c>
      <c r="D1954" s="753" t="s">
        <v>1766</v>
      </c>
      <c r="E1954" s="753" t="s">
        <v>130</v>
      </c>
      <c r="F1954" s="753" t="s">
        <v>8</v>
      </c>
      <c r="G1954" s="757" t="s">
        <v>1835</v>
      </c>
      <c r="H1954" s="751">
        <v>14000000</v>
      </c>
    </row>
    <row r="1955" spans="1:8">
      <c r="A1955" s="753" t="s">
        <v>83</v>
      </c>
      <c r="B1955" s="753" t="s">
        <v>1068</v>
      </c>
      <c r="C1955" s="753" t="s">
        <v>223</v>
      </c>
      <c r="D1955" s="753" t="s">
        <v>1766</v>
      </c>
      <c r="E1955" s="753" t="s">
        <v>130</v>
      </c>
      <c r="F1955" s="753" t="s">
        <v>132</v>
      </c>
      <c r="G1955" s="757" t="s">
        <v>135</v>
      </c>
      <c r="H1955" s="751">
        <v>277243000</v>
      </c>
    </row>
    <row r="1956" spans="1:8">
      <c r="A1956" s="753" t="s">
        <v>83</v>
      </c>
      <c r="B1956" s="753" t="s">
        <v>1068</v>
      </c>
      <c r="C1956" s="753" t="s">
        <v>223</v>
      </c>
      <c r="D1956" s="753" t="s">
        <v>1766</v>
      </c>
      <c r="E1956" s="753" t="s">
        <v>1801</v>
      </c>
      <c r="F1956" s="753"/>
      <c r="G1956" s="757" t="s">
        <v>1802</v>
      </c>
      <c r="H1956" s="751">
        <v>20600000</v>
      </c>
    </row>
    <row r="1957" spans="1:8">
      <c r="A1957" s="753" t="s">
        <v>83</v>
      </c>
      <c r="B1957" s="753" t="s">
        <v>1068</v>
      </c>
      <c r="C1957" s="753" t="s">
        <v>223</v>
      </c>
      <c r="D1957" s="753" t="s">
        <v>1766</v>
      </c>
      <c r="E1957" s="753" t="s">
        <v>1801</v>
      </c>
      <c r="F1957" s="753" t="s">
        <v>1803</v>
      </c>
      <c r="G1957" s="757" t="s">
        <v>1804</v>
      </c>
      <c r="H1957" s="751">
        <v>20600000</v>
      </c>
    </row>
    <row r="1958" spans="1:8">
      <c r="A1958" s="753" t="s">
        <v>83</v>
      </c>
      <c r="B1958" s="753" t="s">
        <v>1068</v>
      </c>
      <c r="C1958" s="753" t="s">
        <v>223</v>
      </c>
      <c r="D1958" s="753" t="s">
        <v>1766</v>
      </c>
      <c r="E1958" s="753" t="s">
        <v>134</v>
      </c>
      <c r="F1958" s="753"/>
      <c r="G1958" s="757" t="s">
        <v>135</v>
      </c>
      <c r="H1958" s="751">
        <v>94981300</v>
      </c>
    </row>
    <row r="1959" spans="1:8">
      <c r="A1959" s="753" t="s">
        <v>83</v>
      </c>
      <c r="B1959" s="753" t="s">
        <v>1068</v>
      </c>
      <c r="C1959" s="753" t="s">
        <v>223</v>
      </c>
      <c r="D1959" s="753" t="s">
        <v>1766</v>
      </c>
      <c r="E1959" s="753" t="s">
        <v>134</v>
      </c>
      <c r="F1959" s="753" t="s">
        <v>9</v>
      </c>
      <c r="G1959" s="757" t="s">
        <v>1805</v>
      </c>
      <c r="H1959" s="751">
        <v>2420000</v>
      </c>
    </row>
    <row r="1960" spans="1:8">
      <c r="A1960" s="753" t="s">
        <v>83</v>
      </c>
      <c r="B1960" s="753" t="s">
        <v>1068</v>
      </c>
      <c r="C1960" s="753" t="s">
        <v>223</v>
      </c>
      <c r="D1960" s="753" t="s">
        <v>1766</v>
      </c>
      <c r="E1960" s="753" t="s">
        <v>134</v>
      </c>
      <c r="F1960" s="753" t="s">
        <v>15</v>
      </c>
      <c r="G1960" s="757" t="s">
        <v>1806</v>
      </c>
      <c r="H1960" s="751">
        <v>480700</v>
      </c>
    </row>
    <row r="1961" spans="1:8">
      <c r="A1961" s="753" t="s">
        <v>83</v>
      </c>
      <c r="B1961" s="753" t="s">
        <v>1068</v>
      </c>
      <c r="C1961" s="753" t="s">
        <v>223</v>
      </c>
      <c r="D1961" s="753" t="s">
        <v>1766</v>
      </c>
      <c r="E1961" s="753" t="s">
        <v>134</v>
      </c>
      <c r="F1961" s="753" t="s">
        <v>137</v>
      </c>
      <c r="G1961" s="757" t="s">
        <v>138</v>
      </c>
      <c r="H1961" s="751">
        <v>76439600</v>
      </c>
    </row>
    <row r="1962" spans="1:8">
      <c r="A1962" s="753" t="s">
        <v>83</v>
      </c>
      <c r="B1962" s="753" t="s">
        <v>1068</v>
      </c>
      <c r="C1962" s="753" t="s">
        <v>223</v>
      </c>
      <c r="D1962" s="753" t="s">
        <v>1766</v>
      </c>
      <c r="E1962" s="753" t="s">
        <v>134</v>
      </c>
      <c r="F1962" s="753" t="s">
        <v>139</v>
      </c>
      <c r="G1962" s="757" t="s">
        <v>140</v>
      </c>
      <c r="H1962" s="751">
        <v>15641000</v>
      </c>
    </row>
    <row r="1963" spans="1:8" ht="39.6">
      <c r="A1963" s="753" t="s">
        <v>83</v>
      </c>
      <c r="B1963" s="753" t="s">
        <v>1068</v>
      </c>
      <c r="C1963" s="753" t="s">
        <v>223</v>
      </c>
      <c r="D1963" s="753" t="s">
        <v>1766</v>
      </c>
      <c r="E1963" s="753" t="s">
        <v>419</v>
      </c>
      <c r="F1963" s="753"/>
      <c r="G1963" s="757" t="s">
        <v>1807</v>
      </c>
      <c r="H1963" s="751">
        <v>38078000</v>
      </c>
    </row>
    <row r="1964" spans="1:8" ht="52.8">
      <c r="A1964" s="753" t="s">
        <v>83</v>
      </c>
      <c r="B1964" s="753" t="s">
        <v>1068</v>
      </c>
      <c r="C1964" s="753" t="s">
        <v>223</v>
      </c>
      <c r="D1964" s="753" t="s">
        <v>1766</v>
      </c>
      <c r="E1964" s="753" t="s">
        <v>419</v>
      </c>
      <c r="F1964" s="753" t="s">
        <v>420</v>
      </c>
      <c r="G1964" s="757" t="s">
        <v>2714</v>
      </c>
      <c r="H1964" s="751">
        <v>33078000</v>
      </c>
    </row>
    <row r="1965" spans="1:8">
      <c r="A1965" s="753" t="s">
        <v>83</v>
      </c>
      <c r="B1965" s="753" t="s">
        <v>1068</v>
      </c>
      <c r="C1965" s="753" t="s">
        <v>223</v>
      </c>
      <c r="D1965" s="753" t="s">
        <v>1766</v>
      </c>
      <c r="E1965" s="753" t="s">
        <v>419</v>
      </c>
      <c r="F1965" s="753" t="s">
        <v>252</v>
      </c>
      <c r="G1965" s="757" t="s">
        <v>135</v>
      </c>
      <c r="H1965" s="751">
        <v>5000000</v>
      </c>
    </row>
    <row r="1966" spans="1:8">
      <c r="A1966" s="753" t="s">
        <v>83</v>
      </c>
      <c r="B1966" s="753" t="s">
        <v>1068</v>
      </c>
      <c r="C1966" s="753" t="s">
        <v>223</v>
      </c>
      <c r="D1966" s="753" t="s">
        <v>1766</v>
      </c>
      <c r="E1966" s="753" t="s">
        <v>404</v>
      </c>
      <c r="F1966" s="753"/>
      <c r="G1966" s="757" t="s">
        <v>1808</v>
      </c>
      <c r="H1966" s="751">
        <v>4900000</v>
      </c>
    </row>
    <row r="1967" spans="1:8">
      <c r="A1967" s="753" t="s">
        <v>83</v>
      </c>
      <c r="B1967" s="753" t="s">
        <v>1068</v>
      </c>
      <c r="C1967" s="753" t="s">
        <v>223</v>
      </c>
      <c r="D1967" s="753" t="s">
        <v>1766</v>
      </c>
      <c r="E1967" s="753" t="s">
        <v>404</v>
      </c>
      <c r="F1967" s="753" t="s">
        <v>1809</v>
      </c>
      <c r="G1967" s="757" t="s">
        <v>26</v>
      </c>
      <c r="H1967" s="751">
        <v>4900000</v>
      </c>
    </row>
    <row r="1968" spans="1:8">
      <c r="A1968" s="753" t="s">
        <v>83</v>
      </c>
      <c r="B1968" s="753" t="s">
        <v>1064</v>
      </c>
      <c r="C1968" s="753"/>
      <c r="D1968" s="753"/>
      <c r="E1968" s="753"/>
      <c r="F1968" s="753"/>
      <c r="G1968" s="757" t="s">
        <v>1067</v>
      </c>
      <c r="H1968" s="751">
        <v>461805742886</v>
      </c>
    </row>
    <row r="1969" spans="1:8">
      <c r="A1969" s="753" t="s">
        <v>83</v>
      </c>
      <c r="B1969" s="753" t="s">
        <v>1064</v>
      </c>
      <c r="C1969" s="753" t="s">
        <v>188</v>
      </c>
      <c r="D1969" s="753"/>
      <c r="E1969" s="753"/>
      <c r="F1969" s="753"/>
      <c r="G1969" s="757" t="s">
        <v>1374</v>
      </c>
      <c r="H1969" s="751">
        <v>444549060296</v>
      </c>
    </row>
    <row r="1970" spans="1:8">
      <c r="A1970" s="753" t="s">
        <v>83</v>
      </c>
      <c r="B1970" s="753" t="s">
        <v>1064</v>
      </c>
      <c r="C1970" s="753" t="s">
        <v>188</v>
      </c>
      <c r="D1970" s="753" t="s">
        <v>1870</v>
      </c>
      <c r="E1970" s="753"/>
      <c r="F1970" s="753"/>
      <c r="G1970" s="757" t="s">
        <v>1871</v>
      </c>
      <c r="H1970" s="751">
        <v>441222632413</v>
      </c>
    </row>
    <row r="1971" spans="1:8" ht="39.6">
      <c r="A1971" s="753" t="s">
        <v>83</v>
      </c>
      <c r="B1971" s="753" t="s">
        <v>1064</v>
      </c>
      <c r="C1971" s="753" t="s">
        <v>188</v>
      </c>
      <c r="D1971" s="753" t="s">
        <v>1870</v>
      </c>
      <c r="E1971" s="753" t="s">
        <v>560</v>
      </c>
      <c r="F1971" s="753"/>
      <c r="G1971" s="757" t="s">
        <v>1790</v>
      </c>
      <c r="H1971" s="751">
        <v>51602391000</v>
      </c>
    </row>
    <row r="1972" spans="1:8">
      <c r="A1972" s="753" t="s">
        <v>83</v>
      </c>
      <c r="B1972" s="753" t="s">
        <v>1064</v>
      </c>
      <c r="C1972" s="753" t="s">
        <v>188</v>
      </c>
      <c r="D1972" s="753" t="s">
        <v>1870</v>
      </c>
      <c r="E1972" s="753" t="s">
        <v>560</v>
      </c>
      <c r="F1972" s="753" t="s">
        <v>254</v>
      </c>
      <c r="G1972" s="757" t="s">
        <v>255</v>
      </c>
      <c r="H1972" s="751">
        <v>51602391000</v>
      </c>
    </row>
    <row r="1973" spans="1:8" ht="26.4">
      <c r="A1973" s="753" t="s">
        <v>83</v>
      </c>
      <c r="B1973" s="753" t="s">
        <v>1064</v>
      </c>
      <c r="C1973" s="753" t="s">
        <v>188</v>
      </c>
      <c r="D1973" s="753" t="s">
        <v>1870</v>
      </c>
      <c r="E1973" s="753" t="s">
        <v>183</v>
      </c>
      <c r="F1973" s="753"/>
      <c r="G1973" s="757" t="s">
        <v>1863</v>
      </c>
      <c r="H1973" s="751">
        <v>31374271236</v>
      </c>
    </row>
    <row r="1974" spans="1:8" ht="26.4">
      <c r="A1974" s="753" t="s">
        <v>83</v>
      </c>
      <c r="B1974" s="753" t="s">
        <v>1064</v>
      </c>
      <c r="C1974" s="753" t="s">
        <v>188</v>
      </c>
      <c r="D1974" s="753" t="s">
        <v>1870</v>
      </c>
      <c r="E1974" s="753" t="s">
        <v>183</v>
      </c>
      <c r="F1974" s="753" t="s">
        <v>184</v>
      </c>
      <c r="G1974" s="757" t="s">
        <v>1864</v>
      </c>
      <c r="H1974" s="751">
        <v>31374271236</v>
      </c>
    </row>
    <row r="1975" spans="1:8">
      <c r="A1975" s="753" t="s">
        <v>83</v>
      </c>
      <c r="B1975" s="753" t="s">
        <v>1064</v>
      </c>
      <c r="C1975" s="753" t="s">
        <v>188</v>
      </c>
      <c r="D1975" s="753" t="s">
        <v>1870</v>
      </c>
      <c r="E1975" s="753" t="s">
        <v>178</v>
      </c>
      <c r="F1975" s="753"/>
      <c r="G1975" s="757" t="s">
        <v>179</v>
      </c>
      <c r="H1975" s="751">
        <v>330586487000</v>
      </c>
    </row>
    <row r="1976" spans="1:8" ht="26.4">
      <c r="A1976" s="753" t="s">
        <v>83</v>
      </c>
      <c r="B1976" s="753" t="s">
        <v>1064</v>
      </c>
      <c r="C1976" s="753" t="s">
        <v>188</v>
      </c>
      <c r="D1976" s="753" t="s">
        <v>1870</v>
      </c>
      <c r="E1976" s="753" t="s">
        <v>178</v>
      </c>
      <c r="F1976" s="753" t="s">
        <v>180</v>
      </c>
      <c r="G1976" s="757" t="s">
        <v>1810</v>
      </c>
      <c r="H1976" s="751">
        <v>330586487000</v>
      </c>
    </row>
    <row r="1977" spans="1:8">
      <c r="A1977" s="753" t="s">
        <v>83</v>
      </c>
      <c r="B1977" s="753" t="s">
        <v>1064</v>
      </c>
      <c r="C1977" s="753" t="s">
        <v>188</v>
      </c>
      <c r="D1977" s="753" t="s">
        <v>1870</v>
      </c>
      <c r="E1977" s="753" t="s">
        <v>19</v>
      </c>
      <c r="F1977" s="753"/>
      <c r="G1977" s="757" t="s">
        <v>133</v>
      </c>
      <c r="H1977" s="751">
        <v>27659483177</v>
      </c>
    </row>
    <row r="1978" spans="1:8">
      <c r="A1978" s="753" t="s">
        <v>83</v>
      </c>
      <c r="B1978" s="753" t="s">
        <v>1064</v>
      </c>
      <c r="C1978" s="753" t="s">
        <v>188</v>
      </c>
      <c r="D1978" s="753" t="s">
        <v>1870</v>
      </c>
      <c r="E1978" s="753" t="s">
        <v>19</v>
      </c>
      <c r="F1978" s="753" t="s">
        <v>20</v>
      </c>
      <c r="G1978" s="757" t="s">
        <v>21</v>
      </c>
      <c r="H1978" s="751">
        <v>12923805000</v>
      </c>
    </row>
    <row r="1979" spans="1:8">
      <c r="A1979" s="753" t="s">
        <v>83</v>
      </c>
      <c r="B1979" s="753" t="s">
        <v>1064</v>
      </c>
      <c r="C1979" s="753" t="s">
        <v>188</v>
      </c>
      <c r="D1979" s="753" t="s">
        <v>1870</v>
      </c>
      <c r="E1979" s="753" t="s">
        <v>19</v>
      </c>
      <c r="F1979" s="753" t="s">
        <v>22</v>
      </c>
      <c r="G1979" s="757" t="s">
        <v>23</v>
      </c>
      <c r="H1979" s="751">
        <v>14701516177</v>
      </c>
    </row>
    <row r="1980" spans="1:8">
      <c r="A1980" s="753" t="s">
        <v>83</v>
      </c>
      <c r="B1980" s="753" t="s">
        <v>1064</v>
      </c>
      <c r="C1980" s="753" t="s">
        <v>188</v>
      </c>
      <c r="D1980" s="753" t="s">
        <v>1870</v>
      </c>
      <c r="E1980" s="753" t="s">
        <v>19</v>
      </c>
      <c r="F1980" s="753" t="s">
        <v>245</v>
      </c>
      <c r="G1980" s="757" t="s">
        <v>135</v>
      </c>
      <c r="H1980" s="751">
        <v>34162000</v>
      </c>
    </row>
    <row r="1981" spans="1:8">
      <c r="A1981" s="753" t="s">
        <v>83</v>
      </c>
      <c r="B1981" s="753" t="s">
        <v>1064</v>
      </c>
      <c r="C1981" s="753" t="s">
        <v>188</v>
      </c>
      <c r="D1981" s="753" t="s">
        <v>1901</v>
      </c>
      <c r="E1981" s="753"/>
      <c r="F1981" s="753"/>
      <c r="G1981" s="757" t="s">
        <v>1902</v>
      </c>
      <c r="H1981" s="751">
        <v>1967372000</v>
      </c>
    </row>
    <row r="1982" spans="1:8" ht="39.6">
      <c r="A1982" s="753" t="s">
        <v>83</v>
      </c>
      <c r="B1982" s="753" t="s">
        <v>1064</v>
      </c>
      <c r="C1982" s="753" t="s">
        <v>188</v>
      </c>
      <c r="D1982" s="753" t="s">
        <v>1901</v>
      </c>
      <c r="E1982" s="753" t="s">
        <v>560</v>
      </c>
      <c r="F1982" s="753"/>
      <c r="G1982" s="757" t="s">
        <v>1790</v>
      </c>
      <c r="H1982" s="751">
        <v>1967372000</v>
      </c>
    </row>
    <row r="1983" spans="1:8">
      <c r="A1983" s="753" t="s">
        <v>83</v>
      </c>
      <c r="B1983" s="753" t="s">
        <v>1064</v>
      </c>
      <c r="C1983" s="753" t="s">
        <v>188</v>
      </c>
      <c r="D1983" s="753" t="s">
        <v>1901</v>
      </c>
      <c r="E1983" s="753" t="s">
        <v>560</v>
      </c>
      <c r="F1983" s="753" t="s">
        <v>254</v>
      </c>
      <c r="G1983" s="757" t="s">
        <v>255</v>
      </c>
      <c r="H1983" s="751">
        <v>1967372000</v>
      </c>
    </row>
    <row r="1984" spans="1:8">
      <c r="A1984" s="753" t="s">
        <v>83</v>
      </c>
      <c r="B1984" s="753" t="s">
        <v>1064</v>
      </c>
      <c r="C1984" s="753" t="s">
        <v>188</v>
      </c>
      <c r="D1984" s="753" t="s">
        <v>2719</v>
      </c>
      <c r="E1984" s="753"/>
      <c r="F1984" s="753"/>
      <c r="G1984" s="757" t="s">
        <v>2720</v>
      </c>
      <c r="H1984" s="751">
        <v>1359055883</v>
      </c>
    </row>
    <row r="1985" spans="1:8">
      <c r="A1985" s="753" t="s">
        <v>83</v>
      </c>
      <c r="B1985" s="753" t="s">
        <v>1064</v>
      </c>
      <c r="C1985" s="753" t="s">
        <v>188</v>
      </c>
      <c r="D1985" s="753" t="s">
        <v>2719</v>
      </c>
      <c r="E1985" s="753" t="s">
        <v>92</v>
      </c>
      <c r="F1985" s="753"/>
      <c r="G1985" s="757" t="s">
        <v>93</v>
      </c>
      <c r="H1985" s="751">
        <v>389247600</v>
      </c>
    </row>
    <row r="1986" spans="1:8">
      <c r="A1986" s="753" t="s">
        <v>83</v>
      </c>
      <c r="B1986" s="753" t="s">
        <v>1064</v>
      </c>
      <c r="C1986" s="753" t="s">
        <v>188</v>
      </c>
      <c r="D1986" s="753" t="s">
        <v>2719</v>
      </c>
      <c r="E1986" s="753" t="s">
        <v>92</v>
      </c>
      <c r="F1986" s="753" t="s">
        <v>94</v>
      </c>
      <c r="G1986" s="757" t="s">
        <v>1768</v>
      </c>
      <c r="H1986" s="751">
        <v>389247600</v>
      </c>
    </row>
    <row r="1987" spans="1:8">
      <c r="A1987" s="753" t="s">
        <v>83</v>
      </c>
      <c r="B1987" s="753" t="s">
        <v>1064</v>
      </c>
      <c r="C1987" s="753" t="s">
        <v>188</v>
      </c>
      <c r="D1987" s="753" t="s">
        <v>2719</v>
      </c>
      <c r="E1987" s="753" t="s">
        <v>96</v>
      </c>
      <c r="F1987" s="753"/>
      <c r="G1987" s="757" t="s">
        <v>97</v>
      </c>
      <c r="H1987" s="751">
        <v>50278153</v>
      </c>
    </row>
    <row r="1988" spans="1:8">
      <c r="A1988" s="753" t="s">
        <v>83</v>
      </c>
      <c r="B1988" s="753" t="s">
        <v>1064</v>
      </c>
      <c r="C1988" s="753" t="s">
        <v>188</v>
      </c>
      <c r="D1988" s="753" t="s">
        <v>2719</v>
      </c>
      <c r="E1988" s="753" t="s">
        <v>96</v>
      </c>
      <c r="F1988" s="753" t="s">
        <v>864</v>
      </c>
      <c r="G1988" s="757" t="s">
        <v>1770</v>
      </c>
      <c r="H1988" s="751">
        <v>50278153</v>
      </c>
    </row>
    <row r="1989" spans="1:8">
      <c r="A1989" s="753" t="s">
        <v>83</v>
      </c>
      <c r="B1989" s="753" t="s">
        <v>1064</v>
      </c>
      <c r="C1989" s="753" t="s">
        <v>188</v>
      </c>
      <c r="D1989" s="753" t="s">
        <v>2719</v>
      </c>
      <c r="E1989" s="753" t="s">
        <v>426</v>
      </c>
      <c r="F1989" s="753"/>
      <c r="G1989" s="757" t="s">
        <v>427</v>
      </c>
      <c r="H1989" s="751">
        <v>3080000</v>
      </c>
    </row>
    <row r="1990" spans="1:8">
      <c r="A1990" s="753" t="s">
        <v>83</v>
      </c>
      <c r="B1990" s="753" t="s">
        <v>1064</v>
      </c>
      <c r="C1990" s="753" t="s">
        <v>188</v>
      </c>
      <c r="D1990" s="753" t="s">
        <v>2719</v>
      </c>
      <c r="E1990" s="753" t="s">
        <v>426</v>
      </c>
      <c r="F1990" s="753" t="s">
        <v>428</v>
      </c>
      <c r="G1990" s="757" t="s">
        <v>1774</v>
      </c>
      <c r="H1990" s="751">
        <v>3080000</v>
      </c>
    </row>
    <row r="1991" spans="1:8">
      <c r="A1991" s="753" t="s">
        <v>83</v>
      </c>
      <c r="B1991" s="753" t="s">
        <v>1064</v>
      </c>
      <c r="C1991" s="753" t="s">
        <v>188</v>
      </c>
      <c r="D1991" s="753" t="s">
        <v>2719</v>
      </c>
      <c r="E1991" s="753" t="s">
        <v>100</v>
      </c>
      <c r="F1991" s="753"/>
      <c r="G1991" s="757" t="s">
        <v>101</v>
      </c>
      <c r="H1991" s="751">
        <v>10200000</v>
      </c>
    </row>
    <row r="1992" spans="1:8">
      <c r="A1992" s="753" t="s">
        <v>83</v>
      </c>
      <c r="B1992" s="753" t="s">
        <v>1064</v>
      </c>
      <c r="C1992" s="753" t="s">
        <v>188</v>
      </c>
      <c r="D1992" s="753" t="s">
        <v>2719</v>
      </c>
      <c r="E1992" s="753" t="s">
        <v>100</v>
      </c>
      <c r="F1992" s="753" t="s">
        <v>443</v>
      </c>
      <c r="G1992" s="757" t="s">
        <v>135</v>
      </c>
      <c r="H1992" s="751">
        <v>10200000</v>
      </c>
    </row>
    <row r="1993" spans="1:8">
      <c r="A1993" s="753" t="s">
        <v>83</v>
      </c>
      <c r="B1993" s="753" t="s">
        <v>1064</v>
      </c>
      <c r="C1993" s="753" t="s">
        <v>188</v>
      </c>
      <c r="D1993" s="753" t="s">
        <v>2719</v>
      </c>
      <c r="E1993" s="753" t="s">
        <v>102</v>
      </c>
      <c r="F1993" s="753"/>
      <c r="G1993" s="757" t="s">
        <v>369</v>
      </c>
      <c r="H1993" s="751">
        <v>91473212</v>
      </c>
    </row>
    <row r="1994" spans="1:8">
      <c r="A1994" s="753" t="s">
        <v>83</v>
      </c>
      <c r="B1994" s="753" t="s">
        <v>1064</v>
      </c>
      <c r="C1994" s="753" t="s">
        <v>188</v>
      </c>
      <c r="D1994" s="753" t="s">
        <v>2719</v>
      </c>
      <c r="E1994" s="753" t="s">
        <v>102</v>
      </c>
      <c r="F1994" s="753" t="s">
        <v>103</v>
      </c>
      <c r="G1994" s="757" t="s">
        <v>104</v>
      </c>
      <c r="H1994" s="751">
        <v>68118356</v>
      </c>
    </row>
    <row r="1995" spans="1:8">
      <c r="A1995" s="753" t="s">
        <v>83</v>
      </c>
      <c r="B1995" s="753" t="s">
        <v>1064</v>
      </c>
      <c r="C1995" s="753" t="s">
        <v>188</v>
      </c>
      <c r="D1995" s="753" t="s">
        <v>2719</v>
      </c>
      <c r="E1995" s="753" t="s">
        <v>102</v>
      </c>
      <c r="F1995" s="753" t="s">
        <v>105</v>
      </c>
      <c r="G1995" s="757" t="s">
        <v>106</v>
      </c>
      <c r="H1995" s="751">
        <v>11677428</v>
      </c>
    </row>
    <row r="1996" spans="1:8">
      <c r="A1996" s="753" t="s">
        <v>83</v>
      </c>
      <c r="B1996" s="753" t="s">
        <v>1064</v>
      </c>
      <c r="C1996" s="753" t="s">
        <v>188</v>
      </c>
      <c r="D1996" s="753" t="s">
        <v>2719</v>
      </c>
      <c r="E1996" s="753" t="s">
        <v>102</v>
      </c>
      <c r="F1996" s="753" t="s">
        <v>107</v>
      </c>
      <c r="G1996" s="757" t="s">
        <v>108</v>
      </c>
      <c r="H1996" s="751">
        <v>7784952</v>
      </c>
    </row>
    <row r="1997" spans="1:8">
      <c r="A1997" s="753" t="s">
        <v>83</v>
      </c>
      <c r="B1997" s="753" t="s">
        <v>1064</v>
      </c>
      <c r="C1997" s="753" t="s">
        <v>188</v>
      </c>
      <c r="D1997" s="753" t="s">
        <v>2719</v>
      </c>
      <c r="E1997" s="753" t="s">
        <v>102</v>
      </c>
      <c r="F1997" s="753" t="s">
        <v>0</v>
      </c>
      <c r="G1997" s="757" t="s">
        <v>1</v>
      </c>
      <c r="H1997" s="751">
        <v>3892476</v>
      </c>
    </row>
    <row r="1998" spans="1:8">
      <c r="A1998" s="753" t="s">
        <v>83</v>
      </c>
      <c r="B1998" s="753" t="s">
        <v>1064</v>
      </c>
      <c r="C1998" s="753" t="s">
        <v>188</v>
      </c>
      <c r="D1998" s="753" t="s">
        <v>2719</v>
      </c>
      <c r="E1998" s="753" t="s">
        <v>109</v>
      </c>
      <c r="F1998" s="753"/>
      <c r="G1998" s="757" t="s">
        <v>110</v>
      </c>
      <c r="H1998" s="751">
        <v>66760000</v>
      </c>
    </row>
    <row r="1999" spans="1:8">
      <c r="A1999" s="753" t="s">
        <v>83</v>
      </c>
      <c r="B1999" s="753" t="s">
        <v>1064</v>
      </c>
      <c r="C1999" s="753" t="s">
        <v>188</v>
      </c>
      <c r="D1999" s="753" t="s">
        <v>2719</v>
      </c>
      <c r="E1999" s="753" t="s">
        <v>109</v>
      </c>
      <c r="F1999" s="753" t="s">
        <v>2</v>
      </c>
      <c r="G1999" s="757" t="s">
        <v>3</v>
      </c>
      <c r="H1999" s="751">
        <v>66760000</v>
      </c>
    </row>
    <row r="2000" spans="1:8">
      <c r="A2000" s="753" t="s">
        <v>83</v>
      </c>
      <c r="B2000" s="753" t="s">
        <v>1064</v>
      </c>
      <c r="C2000" s="753" t="s">
        <v>188</v>
      </c>
      <c r="D2000" s="753" t="s">
        <v>2719</v>
      </c>
      <c r="E2000" s="753" t="s">
        <v>112</v>
      </c>
      <c r="F2000" s="753"/>
      <c r="G2000" s="757" t="s">
        <v>113</v>
      </c>
      <c r="H2000" s="751">
        <v>100519000</v>
      </c>
    </row>
    <row r="2001" spans="1:8">
      <c r="A2001" s="753" t="s">
        <v>83</v>
      </c>
      <c r="B2001" s="753" t="s">
        <v>1064</v>
      </c>
      <c r="C2001" s="753" t="s">
        <v>188</v>
      </c>
      <c r="D2001" s="753" t="s">
        <v>2719</v>
      </c>
      <c r="E2001" s="753" t="s">
        <v>112</v>
      </c>
      <c r="F2001" s="753" t="s">
        <v>155</v>
      </c>
      <c r="G2001" s="757" t="s">
        <v>1777</v>
      </c>
      <c r="H2001" s="751">
        <v>12332000</v>
      </c>
    </row>
    <row r="2002" spans="1:8">
      <c r="A2002" s="753" t="s">
        <v>83</v>
      </c>
      <c r="B2002" s="753" t="s">
        <v>1064</v>
      </c>
      <c r="C2002" s="753" t="s">
        <v>188</v>
      </c>
      <c r="D2002" s="753" t="s">
        <v>2719</v>
      </c>
      <c r="E2002" s="753" t="s">
        <v>112</v>
      </c>
      <c r="F2002" s="753" t="s">
        <v>156</v>
      </c>
      <c r="G2002" s="757" t="s">
        <v>1779</v>
      </c>
      <c r="H2002" s="751">
        <v>85847000</v>
      </c>
    </row>
    <row r="2003" spans="1:8">
      <c r="A2003" s="753" t="s">
        <v>83</v>
      </c>
      <c r="B2003" s="753" t="s">
        <v>1064</v>
      </c>
      <c r="C2003" s="753" t="s">
        <v>188</v>
      </c>
      <c r="D2003" s="753" t="s">
        <v>2719</v>
      </c>
      <c r="E2003" s="753" t="s">
        <v>112</v>
      </c>
      <c r="F2003" s="753" t="s">
        <v>157</v>
      </c>
      <c r="G2003" s="757" t="s">
        <v>135</v>
      </c>
      <c r="H2003" s="751">
        <v>2340000</v>
      </c>
    </row>
    <row r="2004" spans="1:8">
      <c r="A2004" s="753" t="s">
        <v>83</v>
      </c>
      <c r="B2004" s="753" t="s">
        <v>1064</v>
      </c>
      <c r="C2004" s="753" t="s">
        <v>188</v>
      </c>
      <c r="D2004" s="753" t="s">
        <v>2719</v>
      </c>
      <c r="E2004" s="753" t="s">
        <v>115</v>
      </c>
      <c r="F2004" s="753"/>
      <c r="G2004" s="757" t="s">
        <v>1781</v>
      </c>
      <c r="H2004" s="751">
        <v>45214500</v>
      </c>
    </row>
    <row r="2005" spans="1:8">
      <c r="A2005" s="753" t="s">
        <v>83</v>
      </c>
      <c r="B2005" s="753" t="s">
        <v>1064</v>
      </c>
      <c r="C2005" s="753" t="s">
        <v>188</v>
      </c>
      <c r="D2005" s="753" t="s">
        <v>2719</v>
      </c>
      <c r="E2005" s="753" t="s">
        <v>115</v>
      </c>
      <c r="F2005" s="753" t="s">
        <v>116</v>
      </c>
      <c r="G2005" s="757" t="s">
        <v>117</v>
      </c>
      <c r="H2005" s="751">
        <v>13158000</v>
      </c>
    </row>
    <row r="2006" spans="1:8">
      <c r="A2006" s="753" t="s">
        <v>83</v>
      </c>
      <c r="B2006" s="753" t="s">
        <v>1064</v>
      </c>
      <c r="C2006" s="753" t="s">
        <v>188</v>
      </c>
      <c r="D2006" s="753" t="s">
        <v>2719</v>
      </c>
      <c r="E2006" s="753" t="s">
        <v>115</v>
      </c>
      <c r="F2006" s="753" t="s">
        <v>147</v>
      </c>
      <c r="G2006" s="757" t="s">
        <v>148</v>
      </c>
      <c r="H2006" s="751">
        <v>14350000</v>
      </c>
    </row>
    <row r="2007" spans="1:8">
      <c r="A2007" s="753" t="s">
        <v>83</v>
      </c>
      <c r="B2007" s="753" t="s">
        <v>1064</v>
      </c>
      <c r="C2007" s="753" t="s">
        <v>188</v>
      </c>
      <c r="D2007" s="753" t="s">
        <v>2719</v>
      </c>
      <c r="E2007" s="753" t="s">
        <v>115</v>
      </c>
      <c r="F2007" s="753" t="s">
        <v>118</v>
      </c>
      <c r="G2007" s="757" t="s">
        <v>119</v>
      </c>
      <c r="H2007" s="751">
        <v>17706500</v>
      </c>
    </row>
    <row r="2008" spans="1:8">
      <c r="A2008" s="753" t="s">
        <v>83</v>
      </c>
      <c r="B2008" s="753" t="s">
        <v>1064</v>
      </c>
      <c r="C2008" s="753" t="s">
        <v>188</v>
      </c>
      <c r="D2008" s="753" t="s">
        <v>2719</v>
      </c>
      <c r="E2008" s="753" t="s">
        <v>120</v>
      </c>
      <c r="F2008" s="753"/>
      <c r="G2008" s="757" t="s">
        <v>121</v>
      </c>
      <c r="H2008" s="751">
        <v>19033910</v>
      </c>
    </row>
    <row r="2009" spans="1:8" ht="39.6">
      <c r="A2009" s="753" t="s">
        <v>83</v>
      </c>
      <c r="B2009" s="753" t="s">
        <v>1064</v>
      </c>
      <c r="C2009" s="753" t="s">
        <v>188</v>
      </c>
      <c r="D2009" s="753" t="s">
        <v>2719</v>
      </c>
      <c r="E2009" s="753" t="s">
        <v>120</v>
      </c>
      <c r="F2009" s="753" t="s">
        <v>122</v>
      </c>
      <c r="G2009" s="757" t="s">
        <v>1783</v>
      </c>
      <c r="H2009" s="751">
        <v>362000</v>
      </c>
    </row>
    <row r="2010" spans="1:8" ht="39.6">
      <c r="A2010" s="753" t="s">
        <v>83</v>
      </c>
      <c r="B2010" s="753" t="s">
        <v>1064</v>
      </c>
      <c r="C2010" s="753" t="s">
        <v>188</v>
      </c>
      <c r="D2010" s="753" t="s">
        <v>2719</v>
      </c>
      <c r="E2010" s="753" t="s">
        <v>120</v>
      </c>
      <c r="F2010" s="753" t="s">
        <v>994</v>
      </c>
      <c r="G2010" s="757" t="s">
        <v>1824</v>
      </c>
      <c r="H2010" s="751">
        <v>3171910</v>
      </c>
    </row>
    <row r="2011" spans="1:8">
      <c r="A2011" s="753" t="s">
        <v>83</v>
      </c>
      <c r="B2011" s="753" t="s">
        <v>1064</v>
      </c>
      <c r="C2011" s="753" t="s">
        <v>188</v>
      </c>
      <c r="D2011" s="753" t="s">
        <v>2719</v>
      </c>
      <c r="E2011" s="753" t="s">
        <v>120</v>
      </c>
      <c r="F2011" s="753" t="s">
        <v>315</v>
      </c>
      <c r="G2011" s="757" t="s">
        <v>1831</v>
      </c>
      <c r="H2011" s="751">
        <v>15500000</v>
      </c>
    </row>
    <row r="2012" spans="1:8">
      <c r="A2012" s="753" t="s">
        <v>83</v>
      </c>
      <c r="B2012" s="753" t="s">
        <v>1064</v>
      </c>
      <c r="C2012" s="753" t="s">
        <v>188</v>
      </c>
      <c r="D2012" s="753" t="s">
        <v>2719</v>
      </c>
      <c r="E2012" s="753" t="s">
        <v>125</v>
      </c>
      <c r="F2012" s="753"/>
      <c r="G2012" s="757" t="s">
        <v>126</v>
      </c>
      <c r="H2012" s="751">
        <v>239578000</v>
      </c>
    </row>
    <row r="2013" spans="1:8">
      <c r="A2013" s="753" t="s">
        <v>83</v>
      </c>
      <c r="B2013" s="753" t="s">
        <v>1064</v>
      </c>
      <c r="C2013" s="753" t="s">
        <v>188</v>
      </c>
      <c r="D2013" s="753" t="s">
        <v>2719</v>
      </c>
      <c r="E2013" s="753" t="s">
        <v>125</v>
      </c>
      <c r="F2013" s="753" t="s">
        <v>430</v>
      </c>
      <c r="G2013" s="757" t="s">
        <v>431</v>
      </c>
      <c r="H2013" s="751">
        <v>1678000</v>
      </c>
    </row>
    <row r="2014" spans="1:8">
      <c r="A2014" s="753" t="s">
        <v>83</v>
      </c>
      <c r="B2014" s="753" t="s">
        <v>1064</v>
      </c>
      <c r="C2014" s="753" t="s">
        <v>188</v>
      </c>
      <c r="D2014" s="753" t="s">
        <v>2719</v>
      </c>
      <c r="E2014" s="753" t="s">
        <v>125</v>
      </c>
      <c r="F2014" s="753" t="s">
        <v>552</v>
      </c>
      <c r="G2014" s="757" t="s">
        <v>553</v>
      </c>
      <c r="H2014" s="751">
        <v>94800000</v>
      </c>
    </row>
    <row r="2015" spans="1:8">
      <c r="A2015" s="753" t="s">
        <v>83</v>
      </c>
      <c r="B2015" s="753" t="s">
        <v>1064</v>
      </c>
      <c r="C2015" s="753" t="s">
        <v>188</v>
      </c>
      <c r="D2015" s="753" t="s">
        <v>2719</v>
      </c>
      <c r="E2015" s="753" t="s">
        <v>125</v>
      </c>
      <c r="F2015" s="753" t="s">
        <v>127</v>
      </c>
      <c r="G2015" s="757" t="s">
        <v>128</v>
      </c>
      <c r="H2015" s="751">
        <v>143100000</v>
      </c>
    </row>
    <row r="2016" spans="1:8" ht="39.6">
      <c r="A2016" s="753" t="s">
        <v>83</v>
      </c>
      <c r="B2016" s="753" t="s">
        <v>1064</v>
      </c>
      <c r="C2016" s="753" t="s">
        <v>188</v>
      </c>
      <c r="D2016" s="753" t="s">
        <v>2719</v>
      </c>
      <c r="E2016" s="753" t="s">
        <v>560</v>
      </c>
      <c r="F2016" s="753"/>
      <c r="G2016" s="757" t="s">
        <v>1790</v>
      </c>
      <c r="H2016" s="751">
        <v>152627000</v>
      </c>
    </row>
    <row r="2017" spans="1:8">
      <c r="A2017" s="753" t="s">
        <v>83</v>
      </c>
      <c r="B2017" s="753" t="s">
        <v>1064</v>
      </c>
      <c r="C2017" s="753" t="s">
        <v>188</v>
      </c>
      <c r="D2017" s="753" t="s">
        <v>2719</v>
      </c>
      <c r="E2017" s="753" t="s">
        <v>560</v>
      </c>
      <c r="F2017" s="753" t="s">
        <v>856</v>
      </c>
      <c r="G2017" s="757" t="s">
        <v>1832</v>
      </c>
      <c r="H2017" s="751">
        <v>62938000</v>
      </c>
    </row>
    <row r="2018" spans="1:8">
      <c r="A2018" s="753" t="s">
        <v>83</v>
      </c>
      <c r="B2018" s="753" t="s">
        <v>1064</v>
      </c>
      <c r="C2018" s="753" t="s">
        <v>188</v>
      </c>
      <c r="D2018" s="753" t="s">
        <v>2719</v>
      </c>
      <c r="E2018" s="753" t="s">
        <v>560</v>
      </c>
      <c r="F2018" s="753" t="s">
        <v>316</v>
      </c>
      <c r="G2018" s="757" t="s">
        <v>1866</v>
      </c>
      <c r="H2018" s="751">
        <v>62260000</v>
      </c>
    </row>
    <row r="2019" spans="1:8">
      <c r="A2019" s="753" t="s">
        <v>83</v>
      </c>
      <c r="B2019" s="753" t="s">
        <v>1064</v>
      </c>
      <c r="C2019" s="753" t="s">
        <v>188</v>
      </c>
      <c r="D2019" s="753" t="s">
        <v>2719</v>
      </c>
      <c r="E2019" s="753" t="s">
        <v>560</v>
      </c>
      <c r="F2019" s="753" t="s">
        <v>5</v>
      </c>
      <c r="G2019" s="757" t="s">
        <v>6</v>
      </c>
      <c r="H2019" s="751">
        <v>9614000</v>
      </c>
    </row>
    <row r="2020" spans="1:8">
      <c r="A2020" s="753" t="s">
        <v>83</v>
      </c>
      <c r="B2020" s="753" t="s">
        <v>1064</v>
      </c>
      <c r="C2020" s="753" t="s">
        <v>188</v>
      </c>
      <c r="D2020" s="753" t="s">
        <v>2719</v>
      </c>
      <c r="E2020" s="753" t="s">
        <v>560</v>
      </c>
      <c r="F2020" s="753" t="s">
        <v>418</v>
      </c>
      <c r="G2020" s="757" t="s">
        <v>1793</v>
      </c>
      <c r="H2020" s="751">
        <v>1700000</v>
      </c>
    </row>
    <row r="2021" spans="1:8">
      <c r="A2021" s="753" t="s">
        <v>83</v>
      </c>
      <c r="B2021" s="753" t="s">
        <v>1064</v>
      </c>
      <c r="C2021" s="753" t="s">
        <v>188</v>
      </c>
      <c r="D2021" s="753" t="s">
        <v>2719</v>
      </c>
      <c r="E2021" s="753" t="s">
        <v>560</v>
      </c>
      <c r="F2021" s="753" t="s">
        <v>562</v>
      </c>
      <c r="G2021" s="757" t="s">
        <v>1794</v>
      </c>
      <c r="H2021" s="751">
        <v>3600000</v>
      </c>
    </row>
    <row r="2022" spans="1:8" ht="26.4">
      <c r="A2022" s="753" t="s">
        <v>83</v>
      </c>
      <c r="B2022" s="753" t="s">
        <v>1064</v>
      </c>
      <c r="C2022" s="753" t="s">
        <v>188</v>
      </c>
      <c r="D2022" s="753" t="s">
        <v>2719</v>
      </c>
      <c r="E2022" s="753" t="s">
        <v>560</v>
      </c>
      <c r="F2022" s="753" t="s">
        <v>563</v>
      </c>
      <c r="G2022" s="757" t="s">
        <v>13</v>
      </c>
      <c r="H2022" s="751">
        <v>12515000</v>
      </c>
    </row>
    <row r="2023" spans="1:8" ht="26.4">
      <c r="A2023" s="753" t="s">
        <v>83</v>
      </c>
      <c r="B2023" s="753" t="s">
        <v>1064</v>
      </c>
      <c r="C2023" s="753" t="s">
        <v>188</v>
      </c>
      <c r="D2023" s="753" t="s">
        <v>2719</v>
      </c>
      <c r="E2023" s="753" t="s">
        <v>1796</v>
      </c>
      <c r="F2023" s="753"/>
      <c r="G2023" s="757" t="s">
        <v>1797</v>
      </c>
      <c r="H2023" s="751">
        <v>9800000</v>
      </c>
    </row>
    <row r="2024" spans="1:8">
      <c r="A2024" s="753" t="s">
        <v>83</v>
      </c>
      <c r="B2024" s="753" t="s">
        <v>1064</v>
      </c>
      <c r="C2024" s="753" t="s">
        <v>188</v>
      </c>
      <c r="D2024" s="753" t="s">
        <v>2719</v>
      </c>
      <c r="E2024" s="753" t="s">
        <v>1796</v>
      </c>
      <c r="F2024" s="753" t="s">
        <v>1825</v>
      </c>
      <c r="G2024" s="757" t="s">
        <v>1794</v>
      </c>
      <c r="H2024" s="751">
        <v>9800000</v>
      </c>
    </row>
    <row r="2025" spans="1:8" ht="26.4">
      <c r="A2025" s="753" t="s">
        <v>83</v>
      </c>
      <c r="B2025" s="753" t="s">
        <v>1064</v>
      </c>
      <c r="C2025" s="753" t="s">
        <v>188</v>
      </c>
      <c r="D2025" s="753" t="s">
        <v>2719</v>
      </c>
      <c r="E2025" s="753" t="s">
        <v>130</v>
      </c>
      <c r="F2025" s="753"/>
      <c r="G2025" s="757" t="s">
        <v>131</v>
      </c>
      <c r="H2025" s="751">
        <v>20860000</v>
      </c>
    </row>
    <row r="2026" spans="1:8">
      <c r="A2026" s="753" t="s">
        <v>83</v>
      </c>
      <c r="B2026" s="753" t="s">
        <v>1064</v>
      </c>
      <c r="C2026" s="753" t="s">
        <v>188</v>
      </c>
      <c r="D2026" s="753" t="s">
        <v>2719</v>
      </c>
      <c r="E2026" s="753" t="s">
        <v>130</v>
      </c>
      <c r="F2026" s="753" t="s">
        <v>8</v>
      </c>
      <c r="G2026" s="757" t="s">
        <v>1835</v>
      </c>
      <c r="H2026" s="751">
        <v>14560000</v>
      </c>
    </row>
    <row r="2027" spans="1:8">
      <c r="A2027" s="753" t="s">
        <v>83</v>
      </c>
      <c r="B2027" s="753" t="s">
        <v>1064</v>
      </c>
      <c r="C2027" s="753" t="s">
        <v>188</v>
      </c>
      <c r="D2027" s="753" t="s">
        <v>2719</v>
      </c>
      <c r="E2027" s="753" t="s">
        <v>130</v>
      </c>
      <c r="F2027" s="753" t="s">
        <v>132</v>
      </c>
      <c r="G2027" s="757" t="s">
        <v>135</v>
      </c>
      <c r="H2027" s="751">
        <v>6300000</v>
      </c>
    </row>
    <row r="2028" spans="1:8">
      <c r="A2028" s="753" t="s">
        <v>83</v>
      </c>
      <c r="B2028" s="753" t="s">
        <v>1064</v>
      </c>
      <c r="C2028" s="753" t="s">
        <v>188</v>
      </c>
      <c r="D2028" s="753" t="s">
        <v>2719</v>
      </c>
      <c r="E2028" s="753" t="s">
        <v>1801</v>
      </c>
      <c r="F2028" s="753"/>
      <c r="G2028" s="757" t="s">
        <v>1802</v>
      </c>
      <c r="H2028" s="751">
        <v>9000000</v>
      </c>
    </row>
    <row r="2029" spans="1:8">
      <c r="A2029" s="753" t="s">
        <v>83</v>
      </c>
      <c r="B2029" s="753" t="s">
        <v>1064</v>
      </c>
      <c r="C2029" s="753" t="s">
        <v>188</v>
      </c>
      <c r="D2029" s="753" t="s">
        <v>2719</v>
      </c>
      <c r="E2029" s="753" t="s">
        <v>1801</v>
      </c>
      <c r="F2029" s="753" t="s">
        <v>1803</v>
      </c>
      <c r="G2029" s="757" t="s">
        <v>1804</v>
      </c>
      <c r="H2029" s="751">
        <v>9000000</v>
      </c>
    </row>
    <row r="2030" spans="1:8">
      <c r="A2030" s="753" t="s">
        <v>83</v>
      </c>
      <c r="B2030" s="753" t="s">
        <v>1064</v>
      </c>
      <c r="C2030" s="753" t="s">
        <v>188</v>
      </c>
      <c r="D2030" s="753" t="s">
        <v>2719</v>
      </c>
      <c r="E2030" s="753" t="s">
        <v>134</v>
      </c>
      <c r="F2030" s="753"/>
      <c r="G2030" s="757" t="s">
        <v>135</v>
      </c>
      <c r="H2030" s="751">
        <v>151384508</v>
      </c>
    </row>
    <row r="2031" spans="1:8">
      <c r="A2031" s="753" t="s">
        <v>83</v>
      </c>
      <c r="B2031" s="753" t="s">
        <v>1064</v>
      </c>
      <c r="C2031" s="753" t="s">
        <v>188</v>
      </c>
      <c r="D2031" s="753" t="s">
        <v>2719</v>
      </c>
      <c r="E2031" s="753" t="s">
        <v>134</v>
      </c>
      <c r="F2031" s="753" t="s">
        <v>9</v>
      </c>
      <c r="G2031" s="757" t="s">
        <v>1805</v>
      </c>
      <c r="H2031" s="751">
        <v>3796000</v>
      </c>
    </row>
    <row r="2032" spans="1:8">
      <c r="A2032" s="753" t="s">
        <v>83</v>
      </c>
      <c r="B2032" s="753" t="s">
        <v>1064</v>
      </c>
      <c r="C2032" s="753" t="s">
        <v>188</v>
      </c>
      <c r="D2032" s="753" t="s">
        <v>2719</v>
      </c>
      <c r="E2032" s="753" t="s">
        <v>134</v>
      </c>
      <c r="F2032" s="753" t="s">
        <v>15</v>
      </c>
      <c r="G2032" s="757" t="s">
        <v>1806</v>
      </c>
      <c r="H2032" s="751">
        <v>1397000</v>
      </c>
    </row>
    <row r="2033" spans="1:8">
      <c r="A2033" s="753" t="s">
        <v>83</v>
      </c>
      <c r="B2033" s="753" t="s">
        <v>1064</v>
      </c>
      <c r="C2033" s="753" t="s">
        <v>188</v>
      </c>
      <c r="D2033" s="753" t="s">
        <v>2719</v>
      </c>
      <c r="E2033" s="753" t="s">
        <v>134</v>
      </c>
      <c r="F2033" s="753" t="s">
        <v>137</v>
      </c>
      <c r="G2033" s="757" t="s">
        <v>138</v>
      </c>
      <c r="H2033" s="751">
        <v>60763000</v>
      </c>
    </row>
    <row r="2034" spans="1:8">
      <c r="A2034" s="753" t="s">
        <v>83</v>
      </c>
      <c r="B2034" s="753" t="s">
        <v>1064</v>
      </c>
      <c r="C2034" s="753" t="s">
        <v>188</v>
      </c>
      <c r="D2034" s="753" t="s">
        <v>2719</v>
      </c>
      <c r="E2034" s="753" t="s">
        <v>134</v>
      </c>
      <c r="F2034" s="753" t="s">
        <v>139</v>
      </c>
      <c r="G2034" s="757" t="s">
        <v>140</v>
      </c>
      <c r="H2034" s="751">
        <v>85428508</v>
      </c>
    </row>
    <row r="2035" spans="1:8" ht="26.4">
      <c r="A2035" s="753" t="s">
        <v>83</v>
      </c>
      <c r="B2035" s="753" t="s">
        <v>1064</v>
      </c>
      <c r="C2035" s="753" t="s">
        <v>223</v>
      </c>
      <c r="D2035" s="753"/>
      <c r="E2035" s="753"/>
      <c r="F2035" s="753"/>
      <c r="G2035" s="757" t="s">
        <v>1765</v>
      </c>
      <c r="H2035" s="751">
        <v>17256682590</v>
      </c>
    </row>
    <row r="2036" spans="1:8">
      <c r="A2036" s="753" t="s">
        <v>83</v>
      </c>
      <c r="B2036" s="753" t="s">
        <v>1064</v>
      </c>
      <c r="C2036" s="753" t="s">
        <v>223</v>
      </c>
      <c r="D2036" s="753" t="s">
        <v>1766</v>
      </c>
      <c r="E2036" s="753"/>
      <c r="F2036" s="753"/>
      <c r="G2036" s="757" t="s">
        <v>1767</v>
      </c>
      <c r="H2036" s="751">
        <v>17256682590</v>
      </c>
    </row>
    <row r="2037" spans="1:8">
      <c r="A2037" s="753" t="s">
        <v>83</v>
      </c>
      <c r="B2037" s="753" t="s">
        <v>1064</v>
      </c>
      <c r="C2037" s="753" t="s">
        <v>223</v>
      </c>
      <c r="D2037" s="753" t="s">
        <v>1766</v>
      </c>
      <c r="E2037" s="753" t="s">
        <v>92</v>
      </c>
      <c r="F2037" s="753"/>
      <c r="G2037" s="757" t="s">
        <v>93</v>
      </c>
      <c r="H2037" s="751">
        <v>3582862350</v>
      </c>
    </row>
    <row r="2038" spans="1:8">
      <c r="A2038" s="753" t="s">
        <v>83</v>
      </c>
      <c r="B2038" s="753" t="s">
        <v>1064</v>
      </c>
      <c r="C2038" s="753" t="s">
        <v>223</v>
      </c>
      <c r="D2038" s="753" t="s">
        <v>1766</v>
      </c>
      <c r="E2038" s="753" t="s">
        <v>92</v>
      </c>
      <c r="F2038" s="753" t="s">
        <v>94</v>
      </c>
      <c r="G2038" s="757" t="s">
        <v>1768</v>
      </c>
      <c r="H2038" s="751">
        <v>3545537850</v>
      </c>
    </row>
    <row r="2039" spans="1:8">
      <c r="A2039" s="753" t="s">
        <v>83</v>
      </c>
      <c r="B2039" s="753" t="s">
        <v>1064</v>
      </c>
      <c r="C2039" s="753" t="s">
        <v>223</v>
      </c>
      <c r="D2039" s="753" t="s">
        <v>1766</v>
      </c>
      <c r="E2039" s="753" t="s">
        <v>92</v>
      </c>
      <c r="F2039" s="753" t="s">
        <v>95</v>
      </c>
      <c r="G2039" s="757" t="s">
        <v>1769</v>
      </c>
      <c r="H2039" s="751">
        <v>37324500</v>
      </c>
    </row>
    <row r="2040" spans="1:8" ht="26.4">
      <c r="A2040" s="753" t="s">
        <v>83</v>
      </c>
      <c r="B2040" s="753" t="s">
        <v>1064</v>
      </c>
      <c r="C2040" s="753" t="s">
        <v>223</v>
      </c>
      <c r="D2040" s="753" t="s">
        <v>1766</v>
      </c>
      <c r="E2040" s="753" t="s">
        <v>141</v>
      </c>
      <c r="F2040" s="753"/>
      <c r="G2040" s="757" t="s">
        <v>1822</v>
      </c>
      <c r="H2040" s="751">
        <v>245045400</v>
      </c>
    </row>
    <row r="2041" spans="1:8" ht="26.4">
      <c r="A2041" s="753" t="s">
        <v>83</v>
      </c>
      <c r="B2041" s="753" t="s">
        <v>1064</v>
      </c>
      <c r="C2041" s="753" t="s">
        <v>223</v>
      </c>
      <c r="D2041" s="753" t="s">
        <v>1766</v>
      </c>
      <c r="E2041" s="753" t="s">
        <v>141</v>
      </c>
      <c r="F2041" s="753" t="s">
        <v>581</v>
      </c>
      <c r="G2041" s="757" t="s">
        <v>1823</v>
      </c>
      <c r="H2041" s="751">
        <v>245045400</v>
      </c>
    </row>
    <row r="2042" spans="1:8">
      <c r="A2042" s="753" t="s">
        <v>83</v>
      </c>
      <c r="B2042" s="753" t="s">
        <v>1064</v>
      </c>
      <c r="C2042" s="753" t="s">
        <v>223</v>
      </c>
      <c r="D2042" s="753" t="s">
        <v>1766</v>
      </c>
      <c r="E2042" s="753" t="s">
        <v>96</v>
      </c>
      <c r="F2042" s="753"/>
      <c r="G2042" s="757" t="s">
        <v>97</v>
      </c>
      <c r="H2042" s="751">
        <v>1914304702</v>
      </c>
    </row>
    <row r="2043" spans="1:8">
      <c r="A2043" s="753" t="s">
        <v>83</v>
      </c>
      <c r="B2043" s="753" t="s">
        <v>1064</v>
      </c>
      <c r="C2043" s="753" t="s">
        <v>223</v>
      </c>
      <c r="D2043" s="753" t="s">
        <v>1766</v>
      </c>
      <c r="E2043" s="753" t="s">
        <v>96</v>
      </c>
      <c r="F2043" s="753" t="s">
        <v>151</v>
      </c>
      <c r="G2043" s="757" t="s">
        <v>152</v>
      </c>
      <c r="H2043" s="751">
        <v>156450000</v>
      </c>
    </row>
    <row r="2044" spans="1:8">
      <c r="A2044" s="753" t="s">
        <v>83</v>
      </c>
      <c r="B2044" s="753" t="s">
        <v>1064</v>
      </c>
      <c r="C2044" s="753" t="s">
        <v>223</v>
      </c>
      <c r="D2044" s="753" t="s">
        <v>1766</v>
      </c>
      <c r="E2044" s="753" t="s">
        <v>96</v>
      </c>
      <c r="F2044" s="753" t="s">
        <v>864</v>
      </c>
      <c r="G2044" s="757" t="s">
        <v>1770</v>
      </c>
      <c r="H2044" s="751">
        <v>326451625</v>
      </c>
    </row>
    <row r="2045" spans="1:8" ht="26.4">
      <c r="A2045" s="753" t="s">
        <v>83</v>
      </c>
      <c r="B2045" s="753" t="s">
        <v>1064</v>
      </c>
      <c r="C2045" s="753" t="s">
        <v>223</v>
      </c>
      <c r="D2045" s="753" t="s">
        <v>1766</v>
      </c>
      <c r="E2045" s="753" t="s">
        <v>96</v>
      </c>
      <c r="F2045" s="753" t="s">
        <v>98</v>
      </c>
      <c r="G2045" s="757" t="s">
        <v>99</v>
      </c>
      <c r="H2045" s="751">
        <v>267150381</v>
      </c>
    </row>
    <row r="2046" spans="1:8" ht="26.4">
      <c r="A2046" s="753" t="s">
        <v>83</v>
      </c>
      <c r="B2046" s="753" t="s">
        <v>1064</v>
      </c>
      <c r="C2046" s="753" t="s">
        <v>223</v>
      </c>
      <c r="D2046" s="753" t="s">
        <v>1766</v>
      </c>
      <c r="E2046" s="753" t="s">
        <v>96</v>
      </c>
      <c r="F2046" s="753" t="s">
        <v>442</v>
      </c>
      <c r="G2046" s="757" t="s">
        <v>1772</v>
      </c>
      <c r="H2046" s="751">
        <v>101321716</v>
      </c>
    </row>
    <row r="2047" spans="1:8">
      <c r="A2047" s="753" t="s">
        <v>83</v>
      </c>
      <c r="B2047" s="753" t="s">
        <v>1064</v>
      </c>
      <c r="C2047" s="753" t="s">
        <v>223</v>
      </c>
      <c r="D2047" s="753" t="s">
        <v>1766</v>
      </c>
      <c r="E2047" s="753" t="s">
        <v>96</v>
      </c>
      <c r="F2047" s="753" t="s">
        <v>144</v>
      </c>
      <c r="G2047" s="757" t="s">
        <v>145</v>
      </c>
      <c r="H2047" s="751">
        <v>1009601380</v>
      </c>
    </row>
    <row r="2048" spans="1:8">
      <c r="A2048" s="753" t="s">
        <v>83</v>
      </c>
      <c r="B2048" s="753" t="s">
        <v>1064</v>
      </c>
      <c r="C2048" s="753" t="s">
        <v>223</v>
      </c>
      <c r="D2048" s="753" t="s">
        <v>1766</v>
      </c>
      <c r="E2048" s="753" t="s">
        <v>96</v>
      </c>
      <c r="F2048" s="753" t="s">
        <v>154</v>
      </c>
      <c r="G2048" s="757" t="s">
        <v>1773</v>
      </c>
      <c r="H2048" s="751">
        <v>53329600</v>
      </c>
    </row>
    <row r="2049" spans="1:8">
      <c r="A2049" s="753" t="s">
        <v>83</v>
      </c>
      <c r="B2049" s="753" t="s">
        <v>1064</v>
      </c>
      <c r="C2049" s="753" t="s">
        <v>223</v>
      </c>
      <c r="D2049" s="753" t="s">
        <v>1766</v>
      </c>
      <c r="E2049" s="753" t="s">
        <v>426</v>
      </c>
      <c r="F2049" s="753"/>
      <c r="G2049" s="757" t="s">
        <v>427</v>
      </c>
      <c r="H2049" s="751">
        <v>32400000</v>
      </c>
    </row>
    <row r="2050" spans="1:8">
      <c r="A2050" s="753" t="s">
        <v>83</v>
      </c>
      <c r="B2050" s="753" t="s">
        <v>1064</v>
      </c>
      <c r="C2050" s="753" t="s">
        <v>223</v>
      </c>
      <c r="D2050" s="753" t="s">
        <v>1766</v>
      </c>
      <c r="E2050" s="753" t="s">
        <v>426</v>
      </c>
      <c r="F2050" s="753" t="s">
        <v>428</v>
      </c>
      <c r="G2050" s="757" t="s">
        <v>1774</v>
      </c>
      <c r="H2050" s="751">
        <v>26780000</v>
      </c>
    </row>
    <row r="2051" spans="1:8">
      <c r="A2051" s="753" t="s">
        <v>83</v>
      </c>
      <c r="B2051" s="753" t="s">
        <v>1064</v>
      </c>
      <c r="C2051" s="753" t="s">
        <v>223</v>
      </c>
      <c r="D2051" s="753" t="s">
        <v>1766</v>
      </c>
      <c r="E2051" s="753" t="s">
        <v>426</v>
      </c>
      <c r="F2051" s="753" t="s">
        <v>429</v>
      </c>
      <c r="G2051" s="757" t="s">
        <v>1775</v>
      </c>
      <c r="H2051" s="751">
        <v>5620000</v>
      </c>
    </row>
    <row r="2052" spans="1:8">
      <c r="A2052" s="753" t="s">
        <v>83</v>
      </c>
      <c r="B2052" s="753" t="s">
        <v>1064</v>
      </c>
      <c r="C2052" s="753" t="s">
        <v>223</v>
      </c>
      <c r="D2052" s="753" t="s">
        <v>1766</v>
      </c>
      <c r="E2052" s="753" t="s">
        <v>100</v>
      </c>
      <c r="F2052" s="753"/>
      <c r="G2052" s="757" t="s">
        <v>101</v>
      </c>
      <c r="H2052" s="751">
        <v>502200000</v>
      </c>
    </row>
    <row r="2053" spans="1:8">
      <c r="A2053" s="753" t="s">
        <v>83</v>
      </c>
      <c r="B2053" s="753" t="s">
        <v>1064</v>
      </c>
      <c r="C2053" s="753" t="s">
        <v>223</v>
      </c>
      <c r="D2053" s="753" t="s">
        <v>1766</v>
      </c>
      <c r="E2053" s="753" t="s">
        <v>100</v>
      </c>
      <c r="F2053" s="753" t="s">
        <v>443</v>
      </c>
      <c r="G2053" s="757" t="s">
        <v>135</v>
      </c>
      <c r="H2053" s="751">
        <v>502200000</v>
      </c>
    </row>
    <row r="2054" spans="1:8">
      <c r="A2054" s="753" t="s">
        <v>83</v>
      </c>
      <c r="B2054" s="753" t="s">
        <v>1064</v>
      </c>
      <c r="C2054" s="753" t="s">
        <v>223</v>
      </c>
      <c r="D2054" s="753" t="s">
        <v>1766</v>
      </c>
      <c r="E2054" s="753" t="s">
        <v>102</v>
      </c>
      <c r="F2054" s="753"/>
      <c r="G2054" s="757" t="s">
        <v>369</v>
      </c>
      <c r="H2054" s="751">
        <v>923593707</v>
      </c>
    </row>
    <row r="2055" spans="1:8">
      <c r="A2055" s="753" t="s">
        <v>83</v>
      </c>
      <c r="B2055" s="753" t="s">
        <v>1064</v>
      </c>
      <c r="C2055" s="753" t="s">
        <v>223</v>
      </c>
      <c r="D2055" s="753" t="s">
        <v>1766</v>
      </c>
      <c r="E2055" s="753" t="s">
        <v>102</v>
      </c>
      <c r="F2055" s="753" t="s">
        <v>103</v>
      </c>
      <c r="G2055" s="757" t="s">
        <v>104</v>
      </c>
      <c r="H2055" s="751">
        <v>717053565</v>
      </c>
    </row>
    <row r="2056" spans="1:8">
      <c r="A2056" s="753" t="s">
        <v>83</v>
      </c>
      <c r="B2056" s="753" t="s">
        <v>1064</v>
      </c>
      <c r="C2056" s="753" t="s">
        <v>223</v>
      </c>
      <c r="D2056" s="753" t="s">
        <v>1766</v>
      </c>
      <c r="E2056" s="753" t="s">
        <v>102</v>
      </c>
      <c r="F2056" s="753" t="s">
        <v>105</v>
      </c>
      <c r="G2056" s="757" t="s">
        <v>106</v>
      </c>
      <c r="H2056" s="751">
        <v>122229058</v>
      </c>
    </row>
    <row r="2057" spans="1:8">
      <c r="A2057" s="753" t="s">
        <v>83</v>
      </c>
      <c r="B2057" s="753" t="s">
        <v>1064</v>
      </c>
      <c r="C2057" s="753" t="s">
        <v>223</v>
      </c>
      <c r="D2057" s="753" t="s">
        <v>1766</v>
      </c>
      <c r="E2057" s="753" t="s">
        <v>102</v>
      </c>
      <c r="F2057" s="753" t="s">
        <v>107</v>
      </c>
      <c r="G2057" s="757" t="s">
        <v>108</v>
      </c>
      <c r="H2057" s="751">
        <v>81486044</v>
      </c>
    </row>
    <row r="2058" spans="1:8">
      <c r="A2058" s="753" t="s">
        <v>83</v>
      </c>
      <c r="B2058" s="753" t="s">
        <v>1064</v>
      </c>
      <c r="C2058" s="753" t="s">
        <v>223</v>
      </c>
      <c r="D2058" s="753" t="s">
        <v>1766</v>
      </c>
      <c r="E2058" s="753" t="s">
        <v>102</v>
      </c>
      <c r="F2058" s="753" t="s">
        <v>0</v>
      </c>
      <c r="G2058" s="757" t="s">
        <v>1</v>
      </c>
      <c r="H2058" s="751">
        <v>2825040</v>
      </c>
    </row>
    <row r="2059" spans="1:8">
      <c r="A2059" s="753" t="s">
        <v>83</v>
      </c>
      <c r="B2059" s="753" t="s">
        <v>1064</v>
      </c>
      <c r="C2059" s="753" t="s">
        <v>223</v>
      </c>
      <c r="D2059" s="753" t="s">
        <v>1766</v>
      </c>
      <c r="E2059" s="753" t="s">
        <v>109</v>
      </c>
      <c r="F2059" s="753"/>
      <c r="G2059" s="757" t="s">
        <v>110</v>
      </c>
      <c r="H2059" s="751">
        <v>214089417</v>
      </c>
    </row>
    <row r="2060" spans="1:8" ht="26.4">
      <c r="A2060" s="753" t="s">
        <v>83</v>
      </c>
      <c r="B2060" s="753" t="s">
        <v>1064</v>
      </c>
      <c r="C2060" s="753" t="s">
        <v>223</v>
      </c>
      <c r="D2060" s="753" t="s">
        <v>1766</v>
      </c>
      <c r="E2060" s="753" t="s">
        <v>109</v>
      </c>
      <c r="F2060" s="753" t="s">
        <v>855</v>
      </c>
      <c r="G2060" s="757" t="s">
        <v>1776</v>
      </c>
      <c r="H2060" s="751">
        <v>55989417</v>
      </c>
    </row>
    <row r="2061" spans="1:8">
      <c r="A2061" s="753" t="s">
        <v>83</v>
      </c>
      <c r="B2061" s="753" t="s">
        <v>1064</v>
      </c>
      <c r="C2061" s="753" t="s">
        <v>223</v>
      </c>
      <c r="D2061" s="753" t="s">
        <v>1766</v>
      </c>
      <c r="E2061" s="753" t="s">
        <v>109</v>
      </c>
      <c r="F2061" s="753" t="s">
        <v>111</v>
      </c>
      <c r="G2061" s="757" t="s">
        <v>135</v>
      </c>
      <c r="H2061" s="751">
        <v>158100000</v>
      </c>
    </row>
    <row r="2062" spans="1:8">
      <c r="A2062" s="753" t="s">
        <v>83</v>
      </c>
      <c r="B2062" s="753" t="s">
        <v>1064</v>
      </c>
      <c r="C2062" s="753" t="s">
        <v>223</v>
      </c>
      <c r="D2062" s="753" t="s">
        <v>1766</v>
      </c>
      <c r="E2062" s="753" t="s">
        <v>112</v>
      </c>
      <c r="F2062" s="753"/>
      <c r="G2062" s="757" t="s">
        <v>113</v>
      </c>
      <c r="H2062" s="751">
        <v>245263902</v>
      </c>
    </row>
    <row r="2063" spans="1:8">
      <c r="A2063" s="753" t="s">
        <v>83</v>
      </c>
      <c r="B2063" s="753" t="s">
        <v>1064</v>
      </c>
      <c r="C2063" s="753" t="s">
        <v>223</v>
      </c>
      <c r="D2063" s="753" t="s">
        <v>1766</v>
      </c>
      <c r="E2063" s="753" t="s">
        <v>112</v>
      </c>
      <c r="F2063" s="753" t="s">
        <v>155</v>
      </c>
      <c r="G2063" s="757" t="s">
        <v>1777</v>
      </c>
      <c r="H2063" s="751">
        <v>24980085</v>
      </c>
    </row>
    <row r="2064" spans="1:8">
      <c r="A2064" s="753" t="s">
        <v>83</v>
      </c>
      <c r="B2064" s="753" t="s">
        <v>1064</v>
      </c>
      <c r="C2064" s="753" t="s">
        <v>223</v>
      </c>
      <c r="D2064" s="753" t="s">
        <v>1766</v>
      </c>
      <c r="E2064" s="753" t="s">
        <v>112</v>
      </c>
      <c r="F2064" s="753" t="s">
        <v>114</v>
      </c>
      <c r="G2064" s="757" t="s">
        <v>1778</v>
      </c>
      <c r="H2064" s="751">
        <v>7062817</v>
      </c>
    </row>
    <row r="2065" spans="1:8">
      <c r="A2065" s="753" t="s">
        <v>83</v>
      </c>
      <c r="B2065" s="753" t="s">
        <v>1064</v>
      </c>
      <c r="C2065" s="753" t="s">
        <v>223</v>
      </c>
      <c r="D2065" s="753" t="s">
        <v>1766</v>
      </c>
      <c r="E2065" s="753" t="s">
        <v>112</v>
      </c>
      <c r="F2065" s="753" t="s">
        <v>156</v>
      </c>
      <c r="G2065" s="757" t="s">
        <v>1779</v>
      </c>
      <c r="H2065" s="751">
        <v>201595000</v>
      </c>
    </row>
    <row r="2066" spans="1:8">
      <c r="A2066" s="753" t="s">
        <v>83</v>
      </c>
      <c r="B2066" s="753" t="s">
        <v>1064</v>
      </c>
      <c r="C2066" s="753" t="s">
        <v>223</v>
      </c>
      <c r="D2066" s="753" t="s">
        <v>1766</v>
      </c>
      <c r="E2066" s="753" t="s">
        <v>112</v>
      </c>
      <c r="F2066" s="753" t="s">
        <v>146</v>
      </c>
      <c r="G2066" s="757" t="s">
        <v>1780</v>
      </c>
      <c r="H2066" s="751">
        <v>4336000</v>
      </c>
    </row>
    <row r="2067" spans="1:8">
      <c r="A2067" s="753" t="s">
        <v>83</v>
      </c>
      <c r="B2067" s="753" t="s">
        <v>1064</v>
      </c>
      <c r="C2067" s="753" t="s">
        <v>223</v>
      </c>
      <c r="D2067" s="753" t="s">
        <v>1766</v>
      </c>
      <c r="E2067" s="753" t="s">
        <v>112</v>
      </c>
      <c r="F2067" s="753" t="s">
        <v>157</v>
      </c>
      <c r="G2067" s="757" t="s">
        <v>135</v>
      </c>
      <c r="H2067" s="751">
        <v>7290000</v>
      </c>
    </row>
    <row r="2068" spans="1:8">
      <c r="A2068" s="753" t="s">
        <v>83</v>
      </c>
      <c r="B2068" s="753" t="s">
        <v>1064</v>
      </c>
      <c r="C2068" s="753" t="s">
        <v>223</v>
      </c>
      <c r="D2068" s="753" t="s">
        <v>1766</v>
      </c>
      <c r="E2068" s="753" t="s">
        <v>115</v>
      </c>
      <c r="F2068" s="753"/>
      <c r="G2068" s="757" t="s">
        <v>1781</v>
      </c>
      <c r="H2068" s="751">
        <v>249834480</v>
      </c>
    </row>
    <row r="2069" spans="1:8">
      <c r="A2069" s="753" t="s">
        <v>83</v>
      </c>
      <c r="B2069" s="753" t="s">
        <v>1064</v>
      </c>
      <c r="C2069" s="753" t="s">
        <v>223</v>
      </c>
      <c r="D2069" s="753" t="s">
        <v>1766</v>
      </c>
      <c r="E2069" s="753" t="s">
        <v>115</v>
      </c>
      <c r="F2069" s="753" t="s">
        <v>116</v>
      </c>
      <c r="G2069" s="757" t="s">
        <v>117</v>
      </c>
      <c r="H2069" s="751">
        <v>100145480</v>
      </c>
    </row>
    <row r="2070" spans="1:8">
      <c r="A2070" s="753" t="s">
        <v>83</v>
      </c>
      <c r="B2070" s="753" t="s">
        <v>1064</v>
      </c>
      <c r="C2070" s="753" t="s">
        <v>223</v>
      </c>
      <c r="D2070" s="753" t="s">
        <v>1766</v>
      </c>
      <c r="E2070" s="753" t="s">
        <v>115</v>
      </c>
      <c r="F2070" s="753" t="s">
        <v>147</v>
      </c>
      <c r="G2070" s="757" t="s">
        <v>148</v>
      </c>
      <c r="H2070" s="751">
        <v>56700000</v>
      </c>
    </row>
    <row r="2071" spans="1:8">
      <c r="A2071" s="753" t="s">
        <v>83</v>
      </c>
      <c r="B2071" s="753" t="s">
        <v>1064</v>
      </c>
      <c r="C2071" s="753" t="s">
        <v>223</v>
      </c>
      <c r="D2071" s="753" t="s">
        <v>1766</v>
      </c>
      <c r="E2071" s="753" t="s">
        <v>115</v>
      </c>
      <c r="F2071" s="753" t="s">
        <v>4</v>
      </c>
      <c r="G2071" s="757" t="s">
        <v>1782</v>
      </c>
      <c r="H2071" s="751">
        <v>58000000</v>
      </c>
    </row>
    <row r="2072" spans="1:8">
      <c r="A2072" s="753" t="s">
        <v>83</v>
      </c>
      <c r="B2072" s="753" t="s">
        <v>1064</v>
      </c>
      <c r="C2072" s="753" t="s">
        <v>223</v>
      </c>
      <c r="D2072" s="753" t="s">
        <v>1766</v>
      </c>
      <c r="E2072" s="753" t="s">
        <v>115</v>
      </c>
      <c r="F2072" s="753" t="s">
        <v>118</v>
      </c>
      <c r="G2072" s="757" t="s">
        <v>119</v>
      </c>
      <c r="H2072" s="751">
        <v>34989000</v>
      </c>
    </row>
    <row r="2073" spans="1:8">
      <c r="A2073" s="753" t="s">
        <v>83</v>
      </c>
      <c r="B2073" s="753" t="s">
        <v>1064</v>
      </c>
      <c r="C2073" s="753" t="s">
        <v>223</v>
      </c>
      <c r="D2073" s="753" t="s">
        <v>1766</v>
      </c>
      <c r="E2073" s="753" t="s">
        <v>120</v>
      </c>
      <c r="F2073" s="753"/>
      <c r="G2073" s="757" t="s">
        <v>121</v>
      </c>
      <c r="H2073" s="751">
        <v>549753376</v>
      </c>
    </row>
    <row r="2074" spans="1:8" ht="39.6">
      <c r="A2074" s="753" t="s">
        <v>83</v>
      </c>
      <c r="B2074" s="753" t="s">
        <v>1064</v>
      </c>
      <c r="C2074" s="753" t="s">
        <v>223</v>
      </c>
      <c r="D2074" s="753" t="s">
        <v>1766</v>
      </c>
      <c r="E2074" s="753" t="s">
        <v>120</v>
      </c>
      <c r="F2074" s="753" t="s">
        <v>122</v>
      </c>
      <c r="G2074" s="757" t="s">
        <v>1783</v>
      </c>
      <c r="H2074" s="751">
        <v>1381566</v>
      </c>
    </row>
    <row r="2075" spans="1:8">
      <c r="A2075" s="753" t="s">
        <v>83</v>
      </c>
      <c r="B2075" s="753" t="s">
        <v>1064</v>
      </c>
      <c r="C2075" s="753" t="s">
        <v>223</v>
      </c>
      <c r="D2075" s="753" t="s">
        <v>1766</v>
      </c>
      <c r="E2075" s="753" t="s">
        <v>120</v>
      </c>
      <c r="F2075" s="753" t="s">
        <v>123</v>
      </c>
      <c r="G2075" s="757" t="s">
        <v>124</v>
      </c>
      <c r="H2075" s="751">
        <v>12544613</v>
      </c>
    </row>
    <row r="2076" spans="1:8" ht="39.6">
      <c r="A2076" s="753" t="s">
        <v>83</v>
      </c>
      <c r="B2076" s="753" t="s">
        <v>1064</v>
      </c>
      <c r="C2076" s="753" t="s">
        <v>223</v>
      </c>
      <c r="D2076" s="753" t="s">
        <v>1766</v>
      </c>
      <c r="E2076" s="753" t="s">
        <v>120</v>
      </c>
      <c r="F2076" s="753" t="s">
        <v>994</v>
      </c>
      <c r="G2076" s="757" t="s">
        <v>1824</v>
      </c>
      <c r="H2076" s="751">
        <v>7692097</v>
      </c>
    </row>
    <row r="2077" spans="1:8">
      <c r="A2077" s="753" t="s">
        <v>83</v>
      </c>
      <c r="B2077" s="753" t="s">
        <v>1064</v>
      </c>
      <c r="C2077" s="753" t="s">
        <v>223</v>
      </c>
      <c r="D2077" s="753" t="s">
        <v>1766</v>
      </c>
      <c r="E2077" s="753" t="s">
        <v>120</v>
      </c>
      <c r="F2077" s="753" t="s">
        <v>315</v>
      </c>
      <c r="G2077" s="757" t="s">
        <v>1831</v>
      </c>
      <c r="H2077" s="751">
        <v>513778000</v>
      </c>
    </row>
    <row r="2078" spans="1:8" ht="26.4">
      <c r="A2078" s="753" t="s">
        <v>83</v>
      </c>
      <c r="B2078" s="753" t="s">
        <v>1064</v>
      </c>
      <c r="C2078" s="753" t="s">
        <v>223</v>
      </c>
      <c r="D2078" s="753" t="s">
        <v>1766</v>
      </c>
      <c r="E2078" s="753" t="s">
        <v>120</v>
      </c>
      <c r="F2078" s="753" t="s">
        <v>1001</v>
      </c>
      <c r="G2078" s="757" t="s">
        <v>1784</v>
      </c>
      <c r="H2078" s="751">
        <v>2407100</v>
      </c>
    </row>
    <row r="2079" spans="1:8">
      <c r="A2079" s="753" t="s">
        <v>83</v>
      </c>
      <c r="B2079" s="753" t="s">
        <v>1064</v>
      </c>
      <c r="C2079" s="753" t="s">
        <v>223</v>
      </c>
      <c r="D2079" s="753" t="s">
        <v>1766</v>
      </c>
      <c r="E2079" s="753" t="s">
        <v>120</v>
      </c>
      <c r="F2079" s="753" t="s">
        <v>158</v>
      </c>
      <c r="G2079" s="757" t="s">
        <v>1785</v>
      </c>
      <c r="H2079" s="751">
        <v>11950000</v>
      </c>
    </row>
    <row r="2080" spans="1:8">
      <c r="A2080" s="753" t="s">
        <v>83</v>
      </c>
      <c r="B2080" s="753" t="s">
        <v>1064</v>
      </c>
      <c r="C2080" s="753" t="s">
        <v>223</v>
      </c>
      <c r="D2080" s="753" t="s">
        <v>1766</v>
      </c>
      <c r="E2080" s="753" t="s">
        <v>160</v>
      </c>
      <c r="F2080" s="753"/>
      <c r="G2080" s="757" t="s">
        <v>161</v>
      </c>
      <c r="H2080" s="751">
        <v>18549423</v>
      </c>
    </row>
    <row r="2081" spans="1:8">
      <c r="A2081" s="753" t="s">
        <v>83</v>
      </c>
      <c r="B2081" s="753" t="s">
        <v>1064</v>
      </c>
      <c r="C2081" s="753" t="s">
        <v>223</v>
      </c>
      <c r="D2081" s="753" t="s">
        <v>1766</v>
      </c>
      <c r="E2081" s="753" t="s">
        <v>160</v>
      </c>
      <c r="F2081" s="753" t="s">
        <v>162</v>
      </c>
      <c r="G2081" s="757" t="s">
        <v>163</v>
      </c>
      <c r="H2081" s="751">
        <v>2575000</v>
      </c>
    </row>
    <row r="2082" spans="1:8">
      <c r="A2082" s="753" t="s">
        <v>83</v>
      </c>
      <c r="B2082" s="753" t="s">
        <v>1064</v>
      </c>
      <c r="C2082" s="753" t="s">
        <v>223</v>
      </c>
      <c r="D2082" s="753" t="s">
        <v>1766</v>
      </c>
      <c r="E2082" s="753" t="s">
        <v>160</v>
      </c>
      <c r="F2082" s="753" t="s">
        <v>551</v>
      </c>
      <c r="G2082" s="757" t="s">
        <v>133</v>
      </c>
      <c r="H2082" s="751">
        <v>15974423</v>
      </c>
    </row>
    <row r="2083" spans="1:8">
      <c r="A2083" s="753" t="s">
        <v>83</v>
      </c>
      <c r="B2083" s="753" t="s">
        <v>1064</v>
      </c>
      <c r="C2083" s="753" t="s">
        <v>223</v>
      </c>
      <c r="D2083" s="753" t="s">
        <v>1766</v>
      </c>
      <c r="E2083" s="753" t="s">
        <v>125</v>
      </c>
      <c r="F2083" s="753"/>
      <c r="G2083" s="757" t="s">
        <v>126</v>
      </c>
      <c r="H2083" s="751">
        <v>512370000</v>
      </c>
    </row>
    <row r="2084" spans="1:8">
      <c r="A2084" s="753" t="s">
        <v>83</v>
      </c>
      <c r="B2084" s="753" t="s">
        <v>1064</v>
      </c>
      <c r="C2084" s="753" t="s">
        <v>223</v>
      </c>
      <c r="D2084" s="753" t="s">
        <v>1766</v>
      </c>
      <c r="E2084" s="753" t="s">
        <v>125</v>
      </c>
      <c r="F2084" s="753" t="s">
        <v>430</v>
      </c>
      <c r="G2084" s="757" t="s">
        <v>431</v>
      </c>
      <c r="H2084" s="751">
        <v>51344000</v>
      </c>
    </row>
    <row r="2085" spans="1:8">
      <c r="A2085" s="753" t="s">
        <v>83</v>
      </c>
      <c r="B2085" s="753" t="s">
        <v>1064</v>
      </c>
      <c r="C2085" s="753" t="s">
        <v>223</v>
      </c>
      <c r="D2085" s="753" t="s">
        <v>1766</v>
      </c>
      <c r="E2085" s="753" t="s">
        <v>125</v>
      </c>
      <c r="F2085" s="753" t="s">
        <v>552</v>
      </c>
      <c r="G2085" s="757" t="s">
        <v>553</v>
      </c>
      <c r="H2085" s="751">
        <v>82600000</v>
      </c>
    </row>
    <row r="2086" spans="1:8">
      <c r="A2086" s="753" t="s">
        <v>83</v>
      </c>
      <c r="B2086" s="753" t="s">
        <v>1064</v>
      </c>
      <c r="C2086" s="753" t="s">
        <v>223</v>
      </c>
      <c r="D2086" s="753" t="s">
        <v>1766</v>
      </c>
      <c r="E2086" s="753" t="s">
        <v>125</v>
      </c>
      <c r="F2086" s="753" t="s">
        <v>127</v>
      </c>
      <c r="G2086" s="757" t="s">
        <v>128</v>
      </c>
      <c r="H2086" s="751">
        <v>76426000</v>
      </c>
    </row>
    <row r="2087" spans="1:8">
      <c r="A2087" s="753" t="s">
        <v>83</v>
      </c>
      <c r="B2087" s="753" t="s">
        <v>1064</v>
      </c>
      <c r="C2087" s="753" t="s">
        <v>223</v>
      </c>
      <c r="D2087" s="753" t="s">
        <v>1766</v>
      </c>
      <c r="E2087" s="753" t="s">
        <v>125</v>
      </c>
      <c r="F2087" s="753" t="s">
        <v>129</v>
      </c>
      <c r="G2087" s="757" t="s">
        <v>1787</v>
      </c>
      <c r="H2087" s="751">
        <v>302000000</v>
      </c>
    </row>
    <row r="2088" spans="1:8">
      <c r="A2088" s="753" t="s">
        <v>83</v>
      </c>
      <c r="B2088" s="753" t="s">
        <v>1064</v>
      </c>
      <c r="C2088" s="753" t="s">
        <v>223</v>
      </c>
      <c r="D2088" s="753" t="s">
        <v>1766</v>
      </c>
      <c r="E2088" s="753" t="s">
        <v>554</v>
      </c>
      <c r="F2088" s="753"/>
      <c r="G2088" s="757" t="s">
        <v>555</v>
      </c>
      <c r="H2088" s="751">
        <v>1423274000</v>
      </c>
    </row>
    <row r="2089" spans="1:8">
      <c r="A2089" s="753" t="s">
        <v>83</v>
      </c>
      <c r="B2089" s="753" t="s">
        <v>1064</v>
      </c>
      <c r="C2089" s="753" t="s">
        <v>223</v>
      </c>
      <c r="D2089" s="753" t="s">
        <v>1766</v>
      </c>
      <c r="E2089" s="753" t="s">
        <v>554</v>
      </c>
      <c r="F2089" s="753" t="s">
        <v>556</v>
      </c>
      <c r="G2089" s="757" t="s">
        <v>557</v>
      </c>
      <c r="H2089" s="751">
        <v>1388039000</v>
      </c>
    </row>
    <row r="2090" spans="1:8">
      <c r="A2090" s="753" t="s">
        <v>83</v>
      </c>
      <c r="B2090" s="753" t="s">
        <v>1064</v>
      </c>
      <c r="C2090" s="753" t="s">
        <v>223</v>
      </c>
      <c r="D2090" s="753" t="s">
        <v>1766</v>
      </c>
      <c r="E2090" s="753" t="s">
        <v>554</v>
      </c>
      <c r="F2090" s="753" t="s">
        <v>206</v>
      </c>
      <c r="G2090" s="757" t="s">
        <v>207</v>
      </c>
      <c r="H2090" s="751">
        <v>35235000</v>
      </c>
    </row>
    <row r="2091" spans="1:8" ht="39.6">
      <c r="A2091" s="753" t="s">
        <v>83</v>
      </c>
      <c r="B2091" s="753" t="s">
        <v>1064</v>
      </c>
      <c r="C2091" s="753" t="s">
        <v>223</v>
      </c>
      <c r="D2091" s="753" t="s">
        <v>1766</v>
      </c>
      <c r="E2091" s="753" t="s">
        <v>560</v>
      </c>
      <c r="F2091" s="753"/>
      <c r="G2091" s="757" t="s">
        <v>1790</v>
      </c>
      <c r="H2091" s="751">
        <v>2022217113</v>
      </c>
    </row>
    <row r="2092" spans="1:8">
      <c r="A2092" s="753" t="s">
        <v>83</v>
      </c>
      <c r="B2092" s="753" t="s">
        <v>1064</v>
      </c>
      <c r="C2092" s="753" t="s">
        <v>223</v>
      </c>
      <c r="D2092" s="753" t="s">
        <v>1766</v>
      </c>
      <c r="E2092" s="753" t="s">
        <v>560</v>
      </c>
      <c r="F2092" s="753" t="s">
        <v>856</v>
      </c>
      <c r="G2092" s="757" t="s">
        <v>1832</v>
      </c>
      <c r="H2092" s="751">
        <v>126899113</v>
      </c>
    </row>
    <row r="2093" spans="1:8">
      <c r="A2093" s="753" t="s">
        <v>83</v>
      </c>
      <c r="B2093" s="753" t="s">
        <v>1064</v>
      </c>
      <c r="C2093" s="753" t="s">
        <v>223</v>
      </c>
      <c r="D2093" s="753" t="s">
        <v>1766</v>
      </c>
      <c r="E2093" s="753" t="s">
        <v>560</v>
      </c>
      <c r="F2093" s="753" t="s">
        <v>316</v>
      </c>
      <c r="G2093" s="757" t="s">
        <v>1866</v>
      </c>
      <c r="H2093" s="751">
        <v>157710000</v>
      </c>
    </row>
    <row r="2094" spans="1:8">
      <c r="A2094" s="753" t="s">
        <v>83</v>
      </c>
      <c r="B2094" s="753" t="s">
        <v>1064</v>
      </c>
      <c r="C2094" s="753" t="s">
        <v>223</v>
      </c>
      <c r="D2094" s="753" t="s">
        <v>1766</v>
      </c>
      <c r="E2094" s="753" t="s">
        <v>560</v>
      </c>
      <c r="F2094" s="753" t="s">
        <v>5</v>
      </c>
      <c r="G2094" s="757" t="s">
        <v>6</v>
      </c>
      <c r="H2094" s="751">
        <v>1010536000</v>
      </c>
    </row>
    <row r="2095" spans="1:8">
      <c r="A2095" s="753" t="s">
        <v>83</v>
      </c>
      <c r="B2095" s="753" t="s">
        <v>1064</v>
      </c>
      <c r="C2095" s="753" t="s">
        <v>223</v>
      </c>
      <c r="D2095" s="753" t="s">
        <v>1766</v>
      </c>
      <c r="E2095" s="753" t="s">
        <v>560</v>
      </c>
      <c r="F2095" s="753" t="s">
        <v>418</v>
      </c>
      <c r="G2095" s="757" t="s">
        <v>1793</v>
      </c>
      <c r="H2095" s="751">
        <v>24190000</v>
      </c>
    </row>
    <row r="2096" spans="1:8">
      <c r="A2096" s="753" t="s">
        <v>83</v>
      </c>
      <c r="B2096" s="753" t="s">
        <v>1064</v>
      </c>
      <c r="C2096" s="753" t="s">
        <v>223</v>
      </c>
      <c r="D2096" s="753" t="s">
        <v>1766</v>
      </c>
      <c r="E2096" s="753" t="s">
        <v>560</v>
      </c>
      <c r="F2096" s="753" t="s">
        <v>562</v>
      </c>
      <c r="G2096" s="757" t="s">
        <v>1794</v>
      </c>
      <c r="H2096" s="751">
        <v>2950000</v>
      </c>
    </row>
    <row r="2097" spans="1:8">
      <c r="A2097" s="753" t="s">
        <v>83</v>
      </c>
      <c r="B2097" s="753" t="s">
        <v>1064</v>
      </c>
      <c r="C2097" s="753" t="s">
        <v>223</v>
      </c>
      <c r="D2097" s="753" t="s">
        <v>1766</v>
      </c>
      <c r="E2097" s="753" t="s">
        <v>560</v>
      </c>
      <c r="F2097" s="753" t="s">
        <v>254</v>
      </c>
      <c r="G2097" s="757" t="s">
        <v>255</v>
      </c>
      <c r="H2097" s="751">
        <v>251271000</v>
      </c>
    </row>
    <row r="2098" spans="1:8" ht="26.4">
      <c r="A2098" s="753" t="s">
        <v>83</v>
      </c>
      <c r="B2098" s="753" t="s">
        <v>1064</v>
      </c>
      <c r="C2098" s="753" t="s">
        <v>223</v>
      </c>
      <c r="D2098" s="753" t="s">
        <v>1766</v>
      </c>
      <c r="E2098" s="753" t="s">
        <v>560</v>
      </c>
      <c r="F2098" s="753" t="s">
        <v>563</v>
      </c>
      <c r="G2098" s="757" t="s">
        <v>13</v>
      </c>
      <c r="H2098" s="751">
        <v>448661000</v>
      </c>
    </row>
    <row r="2099" spans="1:8" ht="26.4">
      <c r="A2099" s="753" t="s">
        <v>83</v>
      </c>
      <c r="B2099" s="753" t="s">
        <v>1064</v>
      </c>
      <c r="C2099" s="753" t="s">
        <v>223</v>
      </c>
      <c r="D2099" s="753" t="s">
        <v>1766</v>
      </c>
      <c r="E2099" s="753" t="s">
        <v>1796</v>
      </c>
      <c r="F2099" s="753"/>
      <c r="G2099" s="757" t="s">
        <v>1797</v>
      </c>
      <c r="H2099" s="751">
        <v>143915000</v>
      </c>
    </row>
    <row r="2100" spans="1:8">
      <c r="A2100" s="753" t="s">
        <v>83</v>
      </c>
      <c r="B2100" s="753" t="s">
        <v>1064</v>
      </c>
      <c r="C2100" s="753" t="s">
        <v>223</v>
      </c>
      <c r="D2100" s="753" t="s">
        <v>1766</v>
      </c>
      <c r="E2100" s="753" t="s">
        <v>1796</v>
      </c>
      <c r="F2100" s="753" t="s">
        <v>1825</v>
      </c>
      <c r="G2100" s="757" t="s">
        <v>1794</v>
      </c>
      <c r="H2100" s="751">
        <v>48465000</v>
      </c>
    </row>
    <row r="2101" spans="1:8">
      <c r="A2101" s="753" t="s">
        <v>83</v>
      </c>
      <c r="B2101" s="753" t="s">
        <v>1064</v>
      </c>
      <c r="C2101" s="753" t="s">
        <v>223</v>
      </c>
      <c r="D2101" s="753" t="s">
        <v>1766</v>
      </c>
      <c r="E2101" s="753" t="s">
        <v>1796</v>
      </c>
      <c r="F2101" s="753" t="s">
        <v>1798</v>
      </c>
      <c r="G2101" s="757" t="s">
        <v>1793</v>
      </c>
      <c r="H2101" s="751">
        <v>81750000</v>
      </c>
    </row>
    <row r="2102" spans="1:8">
      <c r="A2102" s="753" t="s">
        <v>83</v>
      </c>
      <c r="B2102" s="753" t="s">
        <v>1064</v>
      </c>
      <c r="C2102" s="753" t="s">
        <v>223</v>
      </c>
      <c r="D2102" s="753" t="s">
        <v>1766</v>
      </c>
      <c r="E2102" s="753" t="s">
        <v>1796</v>
      </c>
      <c r="F2102" s="753" t="s">
        <v>1833</v>
      </c>
      <c r="G2102" s="757" t="s">
        <v>1834</v>
      </c>
      <c r="H2102" s="751">
        <v>13700000</v>
      </c>
    </row>
    <row r="2103" spans="1:8" ht="26.4">
      <c r="A2103" s="753" t="s">
        <v>83</v>
      </c>
      <c r="B2103" s="753" t="s">
        <v>1064</v>
      </c>
      <c r="C2103" s="753" t="s">
        <v>223</v>
      </c>
      <c r="D2103" s="753" t="s">
        <v>1766</v>
      </c>
      <c r="E2103" s="753" t="s">
        <v>130</v>
      </c>
      <c r="F2103" s="753"/>
      <c r="G2103" s="757" t="s">
        <v>131</v>
      </c>
      <c r="H2103" s="751">
        <v>4159708220</v>
      </c>
    </row>
    <row r="2104" spans="1:8">
      <c r="A2104" s="753" t="s">
        <v>83</v>
      </c>
      <c r="B2104" s="753" t="s">
        <v>1064</v>
      </c>
      <c r="C2104" s="753" t="s">
        <v>223</v>
      </c>
      <c r="D2104" s="753" t="s">
        <v>1766</v>
      </c>
      <c r="E2104" s="753" t="s">
        <v>130</v>
      </c>
      <c r="F2104" s="753" t="s">
        <v>585</v>
      </c>
      <c r="G2104" s="757" t="s">
        <v>1799</v>
      </c>
      <c r="H2104" s="751">
        <v>2352905700</v>
      </c>
    </row>
    <row r="2105" spans="1:8">
      <c r="A2105" s="753" t="s">
        <v>83</v>
      </c>
      <c r="B2105" s="753" t="s">
        <v>1064</v>
      </c>
      <c r="C2105" s="753" t="s">
        <v>223</v>
      </c>
      <c r="D2105" s="753" t="s">
        <v>1766</v>
      </c>
      <c r="E2105" s="753" t="s">
        <v>130</v>
      </c>
      <c r="F2105" s="753" t="s">
        <v>8</v>
      </c>
      <c r="G2105" s="757" t="s">
        <v>1835</v>
      </c>
      <c r="H2105" s="751">
        <v>104035000</v>
      </c>
    </row>
    <row r="2106" spans="1:8">
      <c r="A2106" s="753" t="s">
        <v>83</v>
      </c>
      <c r="B2106" s="753" t="s">
        <v>1064</v>
      </c>
      <c r="C2106" s="753" t="s">
        <v>223</v>
      </c>
      <c r="D2106" s="753" t="s">
        <v>1766</v>
      </c>
      <c r="E2106" s="753" t="s">
        <v>130</v>
      </c>
      <c r="F2106" s="753" t="s">
        <v>1066</v>
      </c>
      <c r="G2106" s="757" t="s">
        <v>1065</v>
      </c>
      <c r="H2106" s="751">
        <v>15000000</v>
      </c>
    </row>
    <row r="2107" spans="1:8">
      <c r="A2107" s="753" t="s">
        <v>83</v>
      </c>
      <c r="B2107" s="753" t="s">
        <v>1064</v>
      </c>
      <c r="C2107" s="753" t="s">
        <v>223</v>
      </c>
      <c r="D2107" s="753" t="s">
        <v>1766</v>
      </c>
      <c r="E2107" s="753" t="s">
        <v>130</v>
      </c>
      <c r="F2107" s="753" t="s">
        <v>132</v>
      </c>
      <c r="G2107" s="757" t="s">
        <v>135</v>
      </c>
      <c r="H2107" s="751">
        <v>1687767520</v>
      </c>
    </row>
    <row r="2108" spans="1:8">
      <c r="A2108" s="753" t="s">
        <v>83</v>
      </c>
      <c r="B2108" s="753" t="s">
        <v>1064</v>
      </c>
      <c r="C2108" s="753" t="s">
        <v>223</v>
      </c>
      <c r="D2108" s="753" t="s">
        <v>1766</v>
      </c>
      <c r="E2108" s="753" t="s">
        <v>1801</v>
      </c>
      <c r="F2108" s="753"/>
      <c r="G2108" s="757" t="s">
        <v>1802</v>
      </c>
      <c r="H2108" s="751">
        <v>19849000</v>
      </c>
    </row>
    <row r="2109" spans="1:8">
      <c r="A2109" s="753" t="s">
        <v>83</v>
      </c>
      <c r="B2109" s="753" t="s">
        <v>1064</v>
      </c>
      <c r="C2109" s="753" t="s">
        <v>223</v>
      </c>
      <c r="D2109" s="753" t="s">
        <v>1766</v>
      </c>
      <c r="E2109" s="753" t="s">
        <v>1801</v>
      </c>
      <c r="F2109" s="753" t="s">
        <v>1803</v>
      </c>
      <c r="G2109" s="757" t="s">
        <v>1804</v>
      </c>
      <c r="H2109" s="751">
        <v>19849000</v>
      </c>
    </row>
    <row r="2110" spans="1:8">
      <c r="A2110" s="753" t="s">
        <v>83</v>
      </c>
      <c r="B2110" s="753" t="s">
        <v>1064</v>
      </c>
      <c r="C2110" s="753" t="s">
        <v>223</v>
      </c>
      <c r="D2110" s="753" t="s">
        <v>1766</v>
      </c>
      <c r="E2110" s="753" t="s">
        <v>134</v>
      </c>
      <c r="F2110" s="753"/>
      <c r="G2110" s="757" t="s">
        <v>135</v>
      </c>
      <c r="H2110" s="751">
        <v>350925000</v>
      </c>
    </row>
    <row r="2111" spans="1:8">
      <c r="A2111" s="753" t="s">
        <v>83</v>
      </c>
      <c r="B2111" s="753" t="s">
        <v>1064</v>
      </c>
      <c r="C2111" s="753" t="s">
        <v>223</v>
      </c>
      <c r="D2111" s="753" t="s">
        <v>1766</v>
      </c>
      <c r="E2111" s="753" t="s">
        <v>134</v>
      </c>
      <c r="F2111" s="753" t="s">
        <v>9</v>
      </c>
      <c r="G2111" s="757" t="s">
        <v>1805</v>
      </c>
      <c r="H2111" s="751">
        <v>8186000</v>
      </c>
    </row>
    <row r="2112" spans="1:8">
      <c r="A2112" s="753" t="s">
        <v>83</v>
      </c>
      <c r="B2112" s="753" t="s">
        <v>1064</v>
      </c>
      <c r="C2112" s="753" t="s">
        <v>223</v>
      </c>
      <c r="D2112" s="753" t="s">
        <v>1766</v>
      </c>
      <c r="E2112" s="753" t="s">
        <v>134</v>
      </c>
      <c r="F2112" s="753" t="s">
        <v>15</v>
      </c>
      <c r="G2112" s="757" t="s">
        <v>1806</v>
      </c>
      <c r="H2112" s="751">
        <v>3176000</v>
      </c>
    </row>
    <row r="2113" spans="1:8">
      <c r="A2113" s="753" t="s">
        <v>83</v>
      </c>
      <c r="B2113" s="753" t="s">
        <v>1064</v>
      </c>
      <c r="C2113" s="753" t="s">
        <v>223</v>
      </c>
      <c r="D2113" s="753" t="s">
        <v>1766</v>
      </c>
      <c r="E2113" s="753" t="s">
        <v>134</v>
      </c>
      <c r="F2113" s="753" t="s">
        <v>137</v>
      </c>
      <c r="G2113" s="757" t="s">
        <v>138</v>
      </c>
      <c r="H2113" s="751">
        <v>214388000</v>
      </c>
    </row>
    <row r="2114" spans="1:8">
      <c r="A2114" s="753" t="s">
        <v>83</v>
      </c>
      <c r="B2114" s="753" t="s">
        <v>1064</v>
      </c>
      <c r="C2114" s="753" t="s">
        <v>223</v>
      </c>
      <c r="D2114" s="753" t="s">
        <v>1766</v>
      </c>
      <c r="E2114" s="753" t="s">
        <v>134</v>
      </c>
      <c r="F2114" s="753" t="s">
        <v>139</v>
      </c>
      <c r="G2114" s="757" t="s">
        <v>140</v>
      </c>
      <c r="H2114" s="751">
        <v>125175000</v>
      </c>
    </row>
    <row r="2115" spans="1:8" ht="39.6">
      <c r="A2115" s="753" t="s">
        <v>83</v>
      </c>
      <c r="B2115" s="753" t="s">
        <v>1064</v>
      </c>
      <c r="C2115" s="753" t="s">
        <v>223</v>
      </c>
      <c r="D2115" s="753" t="s">
        <v>1766</v>
      </c>
      <c r="E2115" s="753" t="s">
        <v>419</v>
      </c>
      <c r="F2115" s="753"/>
      <c r="G2115" s="757" t="s">
        <v>1807</v>
      </c>
      <c r="H2115" s="751">
        <v>69098500</v>
      </c>
    </row>
    <row r="2116" spans="1:8">
      <c r="A2116" s="753" t="s">
        <v>83</v>
      </c>
      <c r="B2116" s="753" t="s">
        <v>1064</v>
      </c>
      <c r="C2116" s="753" t="s">
        <v>223</v>
      </c>
      <c r="D2116" s="753" t="s">
        <v>1766</v>
      </c>
      <c r="E2116" s="753" t="s">
        <v>419</v>
      </c>
      <c r="F2116" s="753" t="s">
        <v>248</v>
      </c>
      <c r="G2116" s="757" t="s">
        <v>249</v>
      </c>
      <c r="H2116" s="751">
        <v>13000000</v>
      </c>
    </row>
    <row r="2117" spans="1:8" ht="52.8">
      <c r="A2117" s="753" t="s">
        <v>83</v>
      </c>
      <c r="B2117" s="753" t="s">
        <v>1064</v>
      </c>
      <c r="C2117" s="753" t="s">
        <v>223</v>
      </c>
      <c r="D2117" s="753" t="s">
        <v>1766</v>
      </c>
      <c r="E2117" s="753" t="s">
        <v>419</v>
      </c>
      <c r="F2117" s="753" t="s">
        <v>420</v>
      </c>
      <c r="G2117" s="757" t="s">
        <v>2714</v>
      </c>
      <c r="H2117" s="751">
        <v>56098500</v>
      </c>
    </row>
    <row r="2118" spans="1:8">
      <c r="A2118" s="753" t="s">
        <v>83</v>
      </c>
      <c r="B2118" s="753" t="s">
        <v>1064</v>
      </c>
      <c r="C2118" s="753" t="s">
        <v>223</v>
      </c>
      <c r="D2118" s="753" t="s">
        <v>1766</v>
      </c>
      <c r="E2118" s="753" t="s">
        <v>404</v>
      </c>
      <c r="F2118" s="753"/>
      <c r="G2118" s="757" t="s">
        <v>1808</v>
      </c>
      <c r="H2118" s="751">
        <v>77429000</v>
      </c>
    </row>
    <row r="2119" spans="1:8">
      <c r="A2119" s="753" t="s">
        <v>83</v>
      </c>
      <c r="B2119" s="753" t="s">
        <v>1064</v>
      </c>
      <c r="C2119" s="753" t="s">
        <v>223</v>
      </c>
      <c r="D2119" s="753" t="s">
        <v>1766</v>
      </c>
      <c r="E2119" s="753" t="s">
        <v>404</v>
      </c>
      <c r="F2119" s="753" t="s">
        <v>1809</v>
      </c>
      <c r="G2119" s="757" t="s">
        <v>26</v>
      </c>
      <c r="H2119" s="751">
        <v>77429000</v>
      </c>
    </row>
    <row r="2120" spans="1:8">
      <c r="A2120" s="753" t="s">
        <v>83</v>
      </c>
      <c r="B2120" s="753" t="s">
        <v>1060</v>
      </c>
      <c r="C2120" s="753"/>
      <c r="D2120" s="753"/>
      <c r="E2120" s="753"/>
      <c r="F2120" s="753"/>
      <c r="G2120" s="757" t="s">
        <v>1063</v>
      </c>
      <c r="H2120" s="751">
        <v>592976548379</v>
      </c>
    </row>
    <row r="2121" spans="1:8">
      <c r="A2121" s="753" t="s">
        <v>83</v>
      </c>
      <c r="B2121" s="753" t="s">
        <v>1060</v>
      </c>
      <c r="C2121" s="753" t="s">
        <v>416</v>
      </c>
      <c r="D2121" s="753"/>
      <c r="E2121" s="753"/>
      <c r="F2121" s="753"/>
      <c r="G2121" s="757" t="s">
        <v>1814</v>
      </c>
      <c r="H2121" s="751">
        <v>579839290365</v>
      </c>
    </row>
    <row r="2122" spans="1:8">
      <c r="A2122" s="753" t="s">
        <v>83</v>
      </c>
      <c r="B2122" s="753" t="s">
        <v>1060</v>
      </c>
      <c r="C2122" s="753" t="s">
        <v>416</v>
      </c>
      <c r="D2122" s="753" t="s">
        <v>1904</v>
      </c>
      <c r="E2122" s="753"/>
      <c r="F2122" s="753"/>
      <c r="G2122" s="757" t="s">
        <v>1905</v>
      </c>
      <c r="H2122" s="751">
        <v>6169469919</v>
      </c>
    </row>
    <row r="2123" spans="1:8">
      <c r="A2123" s="753" t="s">
        <v>83</v>
      </c>
      <c r="B2123" s="753" t="s">
        <v>1060</v>
      </c>
      <c r="C2123" s="753" t="s">
        <v>416</v>
      </c>
      <c r="D2123" s="753" t="s">
        <v>1904</v>
      </c>
      <c r="E2123" s="753" t="s">
        <v>178</v>
      </c>
      <c r="F2123" s="753"/>
      <c r="G2123" s="757" t="s">
        <v>179</v>
      </c>
      <c r="H2123" s="751">
        <v>4908920919</v>
      </c>
    </row>
    <row r="2124" spans="1:8" ht="26.4">
      <c r="A2124" s="753" t="s">
        <v>83</v>
      </c>
      <c r="B2124" s="753" t="s">
        <v>1060</v>
      </c>
      <c r="C2124" s="753" t="s">
        <v>416</v>
      </c>
      <c r="D2124" s="753" t="s">
        <v>1904</v>
      </c>
      <c r="E2124" s="753" t="s">
        <v>178</v>
      </c>
      <c r="F2124" s="753" t="s">
        <v>180</v>
      </c>
      <c r="G2124" s="757" t="s">
        <v>1810</v>
      </c>
      <c r="H2124" s="751">
        <v>4908920919</v>
      </c>
    </row>
    <row r="2125" spans="1:8">
      <c r="A2125" s="753" t="s">
        <v>83</v>
      </c>
      <c r="B2125" s="753" t="s">
        <v>1060</v>
      </c>
      <c r="C2125" s="753" t="s">
        <v>416</v>
      </c>
      <c r="D2125" s="753" t="s">
        <v>1904</v>
      </c>
      <c r="E2125" s="753" t="s">
        <v>19</v>
      </c>
      <c r="F2125" s="753"/>
      <c r="G2125" s="757" t="s">
        <v>133</v>
      </c>
      <c r="H2125" s="751">
        <v>1260549000</v>
      </c>
    </row>
    <row r="2126" spans="1:8">
      <c r="A2126" s="753" t="s">
        <v>83</v>
      </c>
      <c r="B2126" s="753" t="s">
        <v>1060</v>
      </c>
      <c r="C2126" s="753" t="s">
        <v>416</v>
      </c>
      <c r="D2126" s="753" t="s">
        <v>1904</v>
      </c>
      <c r="E2126" s="753" t="s">
        <v>19</v>
      </c>
      <c r="F2126" s="753" t="s">
        <v>20</v>
      </c>
      <c r="G2126" s="757" t="s">
        <v>21</v>
      </c>
      <c r="H2126" s="751">
        <v>146689000</v>
      </c>
    </row>
    <row r="2127" spans="1:8">
      <c r="A2127" s="753" t="s">
        <v>83</v>
      </c>
      <c r="B2127" s="753" t="s">
        <v>1060</v>
      </c>
      <c r="C2127" s="753" t="s">
        <v>416</v>
      </c>
      <c r="D2127" s="753" t="s">
        <v>1904</v>
      </c>
      <c r="E2127" s="753" t="s">
        <v>19</v>
      </c>
      <c r="F2127" s="753" t="s">
        <v>22</v>
      </c>
      <c r="G2127" s="757" t="s">
        <v>23</v>
      </c>
      <c r="H2127" s="751">
        <v>1108452000</v>
      </c>
    </row>
    <row r="2128" spans="1:8">
      <c r="A2128" s="753" t="s">
        <v>83</v>
      </c>
      <c r="B2128" s="753" t="s">
        <v>1060</v>
      </c>
      <c r="C2128" s="753" t="s">
        <v>416</v>
      </c>
      <c r="D2128" s="753" t="s">
        <v>1904</v>
      </c>
      <c r="E2128" s="753" t="s">
        <v>19</v>
      </c>
      <c r="F2128" s="753" t="s">
        <v>245</v>
      </c>
      <c r="G2128" s="757" t="s">
        <v>135</v>
      </c>
      <c r="H2128" s="751">
        <v>5408000</v>
      </c>
    </row>
    <row r="2129" spans="1:8">
      <c r="A2129" s="753" t="s">
        <v>83</v>
      </c>
      <c r="B2129" s="753" t="s">
        <v>1060</v>
      </c>
      <c r="C2129" s="753" t="s">
        <v>416</v>
      </c>
      <c r="D2129" s="753" t="s">
        <v>1906</v>
      </c>
      <c r="E2129" s="753"/>
      <c r="F2129" s="753"/>
      <c r="G2129" s="757" t="s">
        <v>329</v>
      </c>
      <c r="H2129" s="751">
        <v>456199161433</v>
      </c>
    </row>
    <row r="2130" spans="1:8">
      <c r="A2130" s="753" t="s">
        <v>83</v>
      </c>
      <c r="B2130" s="753" t="s">
        <v>1060</v>
      </c>
      <c r="C2130" s="753" t="s">
        <v>416</v>
      </c>
      <c r="D2130" s="753" t="s">
        <v>1906</v>
      </c>
      <c r="E2130" s="753" t="s">
        <v>92</v>
      </c>
      <c r="F2130" s="753"/>
      <c r="G2130" s="757" t="s">
        <v>93</v>
      </c>
      <c r="H2130" s="751">
        <v>130726050528</v>
      </c>
    </row>
    <row r="2131" spans="1:8">
      <c r="A2131" s="753" t="s">
        <v>83</v>
      </c>
      <c r="B2131" s="753" t="s">
        <v>1060</v>
      </c>
      <c r="C2131" s="753" t="s">
        <v>416</v>
      </c>
      <c r="D2131" s="753" t="s">
        <v>1906</v>
      </c>
      <c r="E2131" s="753" t="s">
        <v>92</v>
      </c>
      <c r="F2131" s="753" t="s">
        <v>94</v>
      </c>
      <c r="G2131" s="757" t="s">
        <v>1768</v>
      </c>
      <c r="H2131" s="751">
        <v>130642178358</v>
      </c>
    </row>
    <row r="2132" spans="1:8">
      <c r="A2132" s="753" t="s">
        <v>83</v>
      </c>
      <c r="B2132" s="753" t="s">
        <v>1060</v>
      </c>
      <c r="C2132" s="753" t="s">
        <v>416</v>
      </c>
      <c r="D2132" s="753" t="s">
        <v>1906</v>
      </c>
      <c r="E2132" s="753" t="s">
        <v>92</v>
      </c>
      <c r="F2132" s="753" t="s">
        <v>95</v>
      </c>
      <c r="G2132" s="757" t="s">
        <v>1769</v>
      </c>
      <c r="H2132" s="751">
        <v>83872170</v>
      </c>
    </row>
    <row r="2133" spans="1:8" ht="26.4">
      <c r="A2133" s="753" t="s">
        <v>83</v>
      </c>
      <c r="B2133" s="753" t="s">
        <v>1060</v>
      </c>
      <c r="C2133" s="753" t="s">
        <v>416</v>
      </c>
      <c r="D2133" s="753" t="s">
        <v>1906</v>
      </c>
      <c r="E2133" s="753" t="s">
        <v>141</v>
      </c>
      <c r="F2133" s="753"/>
      <c r="G2133" s="757" t="s">
        <v>1822</v>
      </c>
      <c r="H2133" s="751">
        <v>150021903</v>
      </c>
    </row>
    <row r="2134" spans="1:8" ht="26.4">
      <c r="A2134" s="753" t="s">
        <v>83</v>
      </c>
      <c r="B2134" s="753" t="s">
        <v>1060</v>
      </c>
      <c r="C2134" s="753" t="s">
        <v>416</v>
      </c>
      <c r="D2134" s="753" t="s">
        <v>1906</v>
      </c>
      <c r="E2134" s="753" t="s">
        <v>141</v>
      </c>
      <c r="F2134" s="753" t="s">
        <v>581</v>
      </c>
      <c r="G2134" s="757" t="s">
        <v>1823</v>
      </c>
      <c r="H2134" s="751">
        <v>83485503</v>
      </c>
    </row>
    <row r="2135" spans="1:8">
      <c r="A2135" s="753" t="s">
        <v>83</v>
      </c>
      <c r="B2135" s="753" t="s">
        <v>1060</v>
      </c>
      <c r="C2135" s="753" t="s">
        <v>416</v>
      </c>
      <c r="D2135" s="753" t="s">
        <v>1906</v>
      </c>
      <c r="E2135" s="753" t="s">
        <v>141</v>
      </c>
      <c r="F2135" s="753" t="s">
        <v>142</v>
      </c>
      <c r="G2135" s="757" t="s">
        <v>1856</v>
      </c>
      <c r="H2135" s="751">
        <v>66536400</v>
      </c>
    </row>
    <row r="2136" spans="1:8">
      <c r="A2136" s="753" t="s">
        <v>83</v>
      </c>
      <c r="B2136" s="753" t="s">
        <v>1060</v>
      </c>
      <c r="C2136" s="753" t="s">
        <v>416</v>
      </c>
      <c r="D2136" s="753" t="s">
        <v>1906</v>
      </c>
      <c r="E2136" s="753" t="s">
        <v>96</v>
      </c>
      <c r="F2136" s="753"/>
      <c r="G2136" s="757" t="s">
        <v>97</v>
      </c>
      <c r="H2136" s="751">
        <v>82729596270</v>
      </c>
    </row>
    <row r="2137" spans="1:8">
      <c r="A2137" s="753" t="s">
        <v>83</v>
      </c>
      <c r="B2137" s="753" t="s">
        <v>1060</v>
      </c>
      <c r="C2137" s="753" t="s">
        <v>416</v>
      </c>
      <c r="D2137" s="753" t="s">
        <v>1906</v>
      </c>
      <c r="E2137" s="753" t="s">
        <v>96</v>
      </c>
      <c r="F2137" s="753" t="s">
        <v>151</v>
      </c>
      <c r="G2137" s="757" t="s">
        <v>152</v>
      </c>
      <c r="H2137" s="751">
        <v>3177171618</v>
      </c>
    </row>
    <row r="2138" spans="1:8">
      <c r="A2138" s="753" t="s">
        <v>83</v>
      </c>
      <c r="B2138" s="753" t="s">
        <v>1060</v>
      </c>
      <c r="C2138" s="753" t="s">
        <v>416</v>
      </c>
      <c r="D2138" s="753" t="s">
        <v>1906</v>
      </c>
      <c r="E2138" s="753" t="s">
        <v>96</v>
      </c>
      <c r="F2138" s="753" t="s">
        <v>440</v>
      </c>
      <c r="G2138" s="757" t="s">
        <v>441</v>
      </c>
      <c r="H2138" s="751">
        <v>2986630205</v>
      </c>
    </row>
    <row r="2139" spans="1:8">
      <c r="A2139" s="753" t="s">
        <v>83</v>
      </c>
      <c r="B2139" s="753" t="s">
        <v>1060</v>
      </c>
      <c r="C2139" s="753" t="s">
        <v>416</v>
      </c>
      <c r="D2139" s="753" t="s">
        <v>1906</v>
      </c>
      <c r="E2139" s="753" t="s">
        <v>96</v>
      </c>
      <c r="F2139" s="753" t="s">
        <v>434</v>
      </c>
      <c r="G2139" s="757" t="s">
        <v>435</v>
      </c>
      <c r="H2139" s="751">
        <v>3582184084</v>
      </c>
    </row>
    <row r="2140" spans="1:8">
      <c r="A2140" s="753" t="s">
        <v>83</v>
      </c>
      <c r="B2140" s="753" t="s">
        <v>1060</v>
      </c>
      <c r="C2140" s="753" t="s">
        <v>416</v>
      </c>
      <c r="D2140" s="753" t="s">
        <v>1906</v>
      </c>
      <c r="E2140" s="753" t="s">
        <v>96</v>
      </c>
      <c r="F2140" s="753" t="s">
        <v>864</v>
      </c>
      <c r="G2140" s="757" t="s">
        <v>1770</v>
      </c>
      <c r="H2140" s="751">
        <v>1911697890</v>
      </c>
    </row>
    <row r="2141" spans="1:8">
      <c r="A2141" s="753" t="s">
        <v>83</v>
      </c>
      <c r="B2141" s="753" t="s">
        <v>1060</v>
      </c>
      <c r="C2141" s="753" t="s">
        <v>416</v>
      </c>
      <c r="D2141" s="753" t="s">
        <v>1906</v>
      </c>
      <c r="E2141" s="753" t="s">
        <v>96</v>
      </c>
      <c r="F2141" s="753" t="s">
        <v>11</v>
      </c>
      <c r="G2141" s="757" t="s">
        <v>1830</v>
      </c>
      <c r="H2141" s="751">
        <v>176055000</v>
      </c>
    </row>
    <row r="2142" spans="1:8">
      <c r="A2142" s="753" t="s">
        <v>83</v>
      </c>
      <c r="B2142" s="753" t="s">
        <v>1060</v>
      </c>
      <c r="C2142" s="753" t="s">
        <v>416</v>
      </c>
      <c r="D2142" s="753" t="s">
        <v>1906</v>
      </c>
      <c r="E2142" s="753" t="s">
        <v>96</v>
      </c>
      <c r="F2142" s="753" t="s">
        <v>436</v>
      </c>
      <c r="G2142" s="757" t="s">
        <v>437</v>
      </c>
      <c r="H2142" s="751">
        <v>48399537270</v>
      </c>
    </row>
    <row r="2143" spans="1:8" ht="26.4">
      <c r="A2143" s="753" t="s">
        <v>83</v>
      </c>
      <c r="B2143" s="753" t="s">
        <v>1060</v>
      </c>
      <c r="C2143" s="753" t="s">
        <v>416</v>
      </c>
      <c r="D2143" s="753" t="s">
        <v>1906</v>
      </c>
      <c r="E2143" s="753" t="s">
        <v>96</v>
      </c>
      <c r="F2143" s="753" t="s">
        <v>98</v>
      </c>
      <c r="G2143" s="757" t="s">
        <v>99</v>
      </c>
      <c r="H2143" s="751">
        <v>1344222572</v>
      </c>
    </row>
    <row r="2144" spans="1:8" ht="26.4">
      <c r="A2144" s="753" t="s">
        <v>83</v>
      </c>
      <c r="B2144" s="753" t="s">
        <v>1060</v>
      </c>
      <c r="C2144" s="753" t="s">
        <v>416</v>
      </c>
      <c r="D2144" s="753" t="s">
        <v>1906</v>
      </c>
      <c r="E2144" s="753" t="s">
        <v>96</v>
      </c>
      <c r="F2144" s="753" t="s">
        <v>442</v>
      </c>
      <c r="G2144" s="757" t="s">
        <v>1772</v>
      </c>
      <c r="H2144" s="751">
        <v>18558094377</v>
      </c>
    </row>
    <row r="2145" spans="1:8" ht="26.4">
      <c r="A2145" s="753" t="s">
        <v>83</v>
      </c>
      <c r="B2145" s="753" t="s">
        <v>1060</v>
      </c>
      <c r="C2145" s="753" t="s">
        <v>416</v>
      </c>
      <c r="D2145" s="753" t="s">
        <v>1906</v>
      </c>
      <c r="E2145" s="753" t="s">
        <v>96</v>
      </c>
      <c r="F2145" s="753" t="s">
        <v>332</v>
      </c>
      <c r="G2145" s="757" t="s">
        <v>1874</v>
      </c>
      <c r="H2145" s="751">
        <v>1739426000</v>
      </c>
    </row>
    <row r="2146" spans="1:8" ht="26.4">
      <c r="A2146" s="753" t="s">
        <v>83</v>
      </c>
      <c r="B2146" s="753" t="s">
        <v>1060</v>
      </c>
      <c r="C2146" s="753" t="s">
        <v>416</v>
      </c>
      <c r="D2146" s="753" t="s">
        <v>1906</v>
      </c>
      <c r="E2146" s="753" t="s">
        <v>96</v>
      </c>
      <c r="F2146" s="753" t="s">
        <v>457</v>
      </c>
      <c r="G2146" s="757" t="s">
        <v>1875</v>
      </c>
      <c r="H2146" s="751">
        <v>422071000</v>
      </c>
    </row>
    <row r="2147" spans="1:8">
      <c r="A2147" s="753" t="s">
        <v>83</v>
      </c>
      <c r="B2147" s="753" t="s">
        <v>1060</v>
      </c>
      <c r="C2147" s="753" t="s">
        <v>416</v>
      </c>
      <c r="D2147" s="753" t="s">
        <v>1906</v>
      </c>
      <c r="E2147" s="753" t="s">
        <v>96</v>
      </c>
      <c r="F2147" s="753" t="s">
        <v>154</v>
      </c>
      <c r="G2147" s="757" t="s">
        <v>1773</v>
      </c>
      <c r="H2147" s="751">
        <v>432506254</v>
      </c>
    </row>
    <row r="2148" spans="1:8" ht="26.4">
      <c r="A2148" s="753" t="s">
        <v>83</v>
      </c>
      <c r="B2148" s="753" t="s">
        <v>1060</v>
      </c>
      <c r="C2148" s="753" t="s">
        <v>416</v>
      </c>
      <c r="D2148" s="753" t="s">
        <v>1906</v>
      </c>
      <c r="E2148" s="753" t="s">
        <v>333</v>
      </c>
      <c r="F2148" s="753"/>
      <c r="G2148" s="757" t="s">
        <v>1907</v>
      </c>
      <c r="H2148" s="751">
        <v>4990605000</v>
      </c>
    </row>
    <row r="2149" spans="1:8" ht="39.6">
      <c r="A2149" s="753" t="s">
        <v>83</v>
      </c>
      <c r="B2149" s="753" t="s">
        <v>1060</v>
      </c>
      <c r="C2149" s="753" t="s">
        <v>416</v>
      </c>
      <c r="D2149" s="753" t="s">
        <v>1906</v>
      </c>
      <c r="E2149" s="753" t="s">
        <v>333</v>
      </c>
      <c r="F2149" s="753" t="s">
        <v>1908</v>
      </c>
      <c r="G2149" s="757" t="s">
        <v>1909</v>
      </c>
      <c r="H2149" s="751">
        <v>356741000</v>
      </c>
    </row>
    <row r="2150" spans="1:8">
      <c r="A2150" s="753" t="s">
        <v>83</v>
      </c>
      <c r="B2150" s="753" t="s">
        <v>1060</v>
      </c>
      <c r="C2150" s="753" t="s">
        <v>416</v>
      </c>
      <c r="D2150" s="753" t="s">
        <v>1906</v>
      </c>
      <c r="E2150" s="753" t="s">
        <v>333</v>
      </c>
      <c r="F2150" s="753" t="s">
        <v>1910</v>
      </c>
      <c r="G2150" s="757" t="s">
        <v>328</v>
      </c>
      <c r="H2150" s="751">
        <v>1463643000</v>
      </c>
    </row>
    <row r="2151" spans="1:8">
      <c r="A2151" s="753" t="s">
        <v>83</v>
      </c>
      <c r="B2151" s="753" t="s">
        <v>1060</v>
      </c>
      <c r="C2151" s="753" t="s">
        <v>416</v>
      </c>
      <c r="D2151" s="753" t="s">
        <v>1906</v>
      </c>
      <c r="E2151" s="753" t="s">
        <v>333</v>
      </c>
      <c r="F2151" s="753" t="s">
        <v>853</v>
      </c>
      <c r="G2151" s="757" t="s">
        <v>1911</v>
      </c>
      <c r="H2151" s="751">
        <v>3170221000</v>
      </c>
    </row>
    <row r="2152" spans="1:8">
      <c r="A2152" s="753" t="s">
        <v>83</v>
      </c>
      <c r="B2152" s="753" t="s">
        <v>1060</v>
      </c>
      <c r="C2152" s="753" t="s">
        <v>416</v>
      </c>
      <c r="D2152" s="753" t="s">
        <v>1906</v>
      </c>
      <c r="E2152" s="753" t="s">
        <v>426</v>
      </c>
      <c r="F2152" s="753"/>
      <c r="G2152" s="757" t="s">
        <v>427</v>
      </c>
      <c r="H2152" s="751">
        <v>1418452000</v>
      </c>
    </row>
    <row r="2153" spans="1:8">
      <c r="A2153" s="753" t="s">
        <v>83</v>
      </c>
      <c r="B2153" s="753" t="s">
        <v>1060</v>
      </c>
      <c r="C2153" s="753" t="s">
        <v>416</v>
      </c>
      <c r="D2153" s="753" t="s">
        <v>1906</v>
      </c>
      <c r="E2153" s="753" t="s">
        <v>426</v>
      </c>
      <c r="F2153" s="753" t="s">
        <v>428</v>
      </c>
      <c r="G2153" s="757" t="s">
        <v>1774</v>
      </c>
      <c r="H2153" s="751">
        <v>1267896000</v>
      </c>
    </row>
    <row r="2154" spans="1:8">
      <c r="A2154" s="753" t="s">
        <v>83</v>
      </c>
      <c r="B2154" s="753" t="s">
        <v>1060</v>
      </c>
      <c r="C2154" s="753" t="s">
        <v>416</v>
      </c>
      <c r="D2154" s="753" t="s">
        <v>1906</v>
      </c>
      <c r="E2154" s="753" t="s">
        <v>426</v>
      </c>
      <c r="F2154" s="753" t="s">
        <v>336</v>
      </c>
      <c r="G2154" s="757" t="s">
        <v>1876</v>
      </c>
      <c r="H2154" s="751">
        <v>52150000</v>
      </c>
    </row>
    <row r="2155" spans="1:8">
      <c r="A2155" s="753" t="s">
        <v>83</v>
      </c>
      <c r="B2155" s="753" t="s">
        <v>1060</v>
      </c>
      <c r="C2155" s="753" t="s">
        <v>416</v>
      </c>
      <c r="D2155" s="753" t="s">
        <v>1906</v>
      </c>
      <c r="E2155" s="753" t="s">
        <v>426</v>
      </c>
      <c r="F2155" s="753" t="s">
        <v>429</v>
      </c>
      <c r="G2155" s="757" t="s">
        <v>1775</v>
      </c>
      <c r="H2155" s="751">
        <v>98406000</v>
      </c>
    </row>
    <row r="2156" spans="1:8">
      <c r="A2156" s="753" t="s">
        <v>83</v>
      </c>
      <c r="B2156" s="753" t="s">
        <v>1060</v>
      </c>
      <c r="C2156" s="753" t="s">
        <v>416</v>
      </c>
      <c r="D2156" s="753" t="s">
        <v>1906</v>
      </c>
      <c r="E2156" s="753" t="s">
        <v>100</v>
      </c>
      <c r="F2156" s="753"/>
      <c r="G2156" s="757" t="s">
        <v>101</v>
      </c>
      <c r="H2156" s="751">
        <v>5471533628</v>
      </c>
    </row>
    <row r="2157" spans="1:8">
      <c r="A2157" s="753" t="s">
        <v>83</v>
      </c>
      <c r="B2157" s="753" t="s">
        <v>1060</v>
      </c>
      <c r="C2157" s="753" t="s">
        <v>416</v>
      </c>
      <c r="D2157" s="753" t="s">
        <v>1906</v>
      </c>
      <c r="E2157" s="753" t="s">
        <v>100</v>
      </c>
      <c r="F2157" s="753" t="s">
        <v>1912</v>
      </c>
      <c r="G2157" s="757" t="s">
        <v>1913</v>
      </c>
      <c r="H2157" s="751">
        <v>246181320</v>
      </c>
    </row>
    <row r="2158" spans="1:8">
      <c r="A2158" s="753" t="s">
        <v>83</v>
      </c>
      <c r="B2158" s="753" t="s">
        <v>1060</v>
      </c>
      <c r="C2158" s="753" t="s">
        <v>416</v>
      </c>
      <c r="D2158" s="753" t="s">
        <v>1906</v>
      </c>
      <c r="E2158" s="753" t="s">
        <v>100</v>
      </c>
      <c r="F2158" s="753" t="s">
        <v>989</v>
      </c>
      <c r="G2158" s="757" t="s">
        <v>988</v>
      </c>
      <c r="H2158" s="751">
        <v>97400000</v>
      </c>
    </row>
    <row r="2159" spans="1:8">
      <c r="A2159" s="753" t="s">
        <v>83</v>
      </c>
      <c r="B2159" s="753" t="s">
        <v>1060</v>
      </c>
      <c r="C2159" s="753" t="s">
        <v>416</v>
      </c>
      <c r="D2159" s="753" t="s">
        <v>1906</v>
      </c>
      <c r="E2159" s="753" t="s">
        <v>100</v>
      </c>
      <c r="F2159" s="753" t="s">
        <v>337</v>
      </c>
      <c r="G2159" s="757" t="s">
        <v>338</v>
      </c>
      <c r="H2159" s="751">
        <v>3262000</v>
      </c>
    </row>
    <row r="2160" spans="1:8">
      <c r="A2160" s="753" t="s">
        <v>83</v>
      </c>
      <c r="B2160" s="753" t="s">
        <v>1060</v>
      </c>
      <c r="C2160" s="753" t="s">
        <v>416</v>
      </c>
      <c r="D2160" s="753" t="s">
        <v>1906</v>
      </c>
      <c r="E2160" s="753" t="s">
        <v>100</v>
      </c>
      <c r="F2160" s="753" t="s">
        <v>339</v>
      </c>
      <c r="G2160" s="757" t="s">
        <v>1914</v>
      </c>
      <c r="H2160" s="751">
        <v>26859000</v>
      </c>
    </row>
    <row r="2161" spans="1:8">
      <c r="A2161" s="753" t="s">
        <v>83</v>
      </c>
      <c r="B2161" s="753" t="s">
        <v>1060</v>
      </c>
      <c r="C2161" s="753" t="s">
        <v>416</v>
      </c>
      <c r="D2161" s="753" t="s">
        <v>1906</v>
      </c>
      <c r="E2161" s="753" t="s">
        <v>100</v>
      </c>
      <c r="F2161" s="753" t="s">
        <v>443</v>
      </c>
      <c r="G2161" s="757" t="s">
        <v>135</v>
      </c>
      <c r="H2161" s="751">
        <v>5097831308</v>
      </c>
    </row>
    <row r="2162" spans="1:8">
      <c r="A2162" s="753" t="s">
        <v>83</v>
      </c>
      <c r="B2162" s="753" t="s">
        <v>1060</v>
      </c>
      <c r="C2162" s="753" t="s">
        <v>416</v>
      </c>
      <c r="D2162" s="753" t="s">
        <v>1906</v>
      </c>
      <c r="E2162" s="753" t="s">
        <v>102</v>
      </c>
      <c r="F2162" s="753"/>
      <c r="G2162" s="757" t="s">
        <v>369</v>
      </c>
      <c r="H2162" s="751">
        <v>35447260888</v>
      </c>
    </row>
    <row r="2163" spans="1:8">
      <c r="A2163" s="753" t="s">
        <v>83</v>
      </c>
      <c r="B2163" s="753" t="s">
        <v>1060</v>
      </c>
      <c r="C2163" s="753" t="s">
        <v>416</v>
      </c>
      <c r="D2163" s="753" t="s">
        <v>1906</v>
      </c>
      <c r="E2163" s="753" t="s">
        <v>102</v>
      </c>
      <c r="F2163" s="753" t="s">
        <v>103</v>
      </c>
      <c r="G2163" s="757" t="s">
        <v>104</v>
      </c>
      <c r="H2163" s="751">
        <v>26289909534</v>
      </c>
    </row>
    <row r="2164" spans="1:8">
      <c r="A2164" s="753" t="s">
        <v>83</v>
      </c>
      <c r="B2164" s="753" t="s">
        <v>1060</v>
      </c>
      <c r="C2164" s="753" t="s">
        <v>416</v>
      </c>
      <c r="D2164" s="753" t="s">
        <v>1906</v>
      </c>
      <c r="E2164" s="753" t="s">
        <v>102</v>
      </c>
      <c r="F2164" s="753" t="s">
        <v>105</v>
      </c>
      <c r="G2164" s="757" t="s">
        <v>106</v>
      </c>
      <c r="H2164" s="751">
        <v>4580690747</v>
      </c>
    </row>
    <row r="2165" spans="1:8">
      <c r="A2165" s="753" t="s">
        <v>83</v>
      </c>
      <c r="B2165" s="753" t="s">
        <v>1060</v>
      </c>
      <c r="C2165" s="753" t="s">
        <v>416</v>
      </c>
      <c r="D2165" s="753" t="s">
        <v>1906</v>
      </c>
      <c r="E2165" s="753" t="s">
        <v>102</v>
      </c>
      <c r="F2165" s="753" t="s">
        <v>107</v>
      </c>
      <c r="G2165" s="757" t="s">
        <v>108</v>
      </c>
      <c r="H2165" s="751">
        <v>3046584234</v>
      </c>
    </row>
    <row r="2166" spans="1:8">
      <c r="A2166" s="753" t="s">
        <v>83</v>
      </c>
      <c r="B2166" s="753" t="s">
        <v>1060</v>
      </c>
      <c r="C2166" s="753" t="s">
        <v>416</v>
      </c>
      <c r="D2166" s="753" t="s">
        <v>1906</v>
      </c>
      <c r="E2166" s="753" t="s">
        <v>102</v>
      </c>
      <c r="F2166" s="753" t="s">
        <v>0</v>
      </c>
      <c r="G2166" s="757" t="s">
        <v>1</v>
      </c>
      <c r="H2166" s="751">
        <v>1508017102</v>
      </c>
    </row>
    <row r="2167" spans="1:8">
      <c r="A2167" s="753" t="s">
        <v>83</v>
      </c>
      <c r="B2167" s="753" t="s">
        <v>1060</v>
      </c>
      <c r="C2167" s="753" t="s">
        <v>416</v>
      </c>
      <c r="D2167" s="753" t="s">
        <v>1906</v>
      </c>
      <c r="E2167" s="753" t="s">
        <v>102</v>
      </c>
      <c r="F2167" s="753" t="s">
        <v>863</v>
      </c>
      <c r="G2167" s="757" t="s">
        <v>1883</v>
      </c>
      <c r="H2167" s="751">
        <v>22059271</v>
      </c>
    </row>
    <row r="2168" spans="1:8">
      <c r="A2168" s="753" t="s">
        <v>83</v>
      </c>
      <c r="B2168" s="753" t="s">
        <v>1060</v>
      </c>
      <c r="C2168" s="753" t="s">
        <v>416</v>
      </c>
      <c r="D2168" s="753" t="s">
        <v>1906</v>
      </c>
      <c r="E2168" s="753" t="s">
        <v>109</v>
      </c>
      <c r="F2168" s="753"/>
      <c r="G2168" s="757" t="s">
        <v>110</v>
      </c>
      <c r="H2168" s="751">
        <v>1174013250</v>
      </c>
    </row>
    <row r="2169" spans="1:8">
      <c r="A2169" s="753" t="s">
        <v>83</v>
      </c>
      <c r="B2169" s="753" t="s">
        <v>1060</v>
      </c>
      <c r="C2169" s="753" t="s">
        <v>416</v>
      </c>
      <c r="D2169" s="753" t="s">
        <v>1906</v>
      </c>
      <c r="E2169" s="753" t="s">
        <v>109</v>
      </c>
      <c r="F2169" s="753" t="s">
        <v>2</v>
      </c>
      <c r="G2169" s="757" t="s">
        <v>3</v>
      </c>
      <c r="H2169" s="751">
        <v>219328000</v>
      </c>
    </row>
    <row r="2170" spans="1:8" ht="26.4">
      <c r="A2170" s="753" t="s">
        <v>83</v>
      </c>
      <c r="B2170" s="753" t="s">
        <v>1060</v>
      </c>
      <c r="C2170" s="753" t="s">
        <v>416</v>
      </c>
      <c r="D2170" s="753" t="s">
        <v>1906</v>
      </c>
      <c r="E2170" s="753" t="s">
        <v>109</v>
      </c>
      <c r="F2170" s="753" t="s">
        <v>855</v>
      </c>
      <c r="G2170" s="757" t="s">
        <v>1776</v>
      </c>
      <c r="H2170" s="751">
        <v>769182814</v>
      </c>
    </row>
    <row r="2171" spans="1:8">
      <c r="A2171" s="753" t="s">
        <v>83</v>
      </c>
      <c r="B2171" s="753" t="s">
        <v>1060</v>
      </c>
      <c r="C2171" s="753" t="s">
        <v>416</v>
      </c>
      <c r="D2171" s="753" t="s">
        <v>1906</v>
      </c>
      <c r="E2171" s="753" t="s">
        <v>109</v>
      </c>
      <c r="F2171" s="753" t="s">
        <v>111</v>
      </c>
      <c r="G2171" s="757" t="s">
        <v>135</v>
      </c>
      <c r="H2171" s="751">
        <v>185502436</v>
      </c>
    </row>
    <row r="2172" spans="1:8">
      <c r="A2172" s="753" t="s">
        <v>83</v>
      </c>
      <c r="B2172" s="753" t="s">
        <v>1060</v>
      </c>
      <c r="C2172" s="753" t="s">
        <v>416</v>
      </c>
      <c r="D2172" s="753" t="s">
        <v>1906</v>
      </c>
      <c r="E2172" s="753" t="s">
        <v>112</v>
      </c>
      <c r="F2172" s="753"/>
      <c r="G2172" s="757" t="s">
        <v>113</v>
      </c>
      <c r="H2172" s="751">
        <v>2746494587</v>
      </c>
    </row>
    <row r="2173" spans="1:8">
      <c r="A2173" s="753" t="s">
        <v>83</v>
      </c>
      <c r="B2173" s="753" t="s">
        <v>1060</v>
      </c>
      <c r="C2173" s="753" t="s">
        <v>416</v>
      </c>
      <c r="D2173" s="753" t="s">
        <v>1906</v>
      </c>
      <c r="E2173" s="753" t="s">
        <v>112</v>
      </c>
      <c r="F2173" s="753" t="s">
        <v>155</v>
      </c>
      <c r="G2173" s="757" t="s">
        <v>1777</v>
      </c>
      <c r="H2173" s="751">
        <v>1500768459</v>
      </c>
    </row>
    <row r="2174" spans="1:8">
      <c r="A2174" s="753" t="s">
        <v>83</v>
      </c>
      <c r="B2174" s="753" t="s">
        <v>1060</v>
      </c>
      <c r="C2174" s="753" t="s">
        <v>416</v>
      </c>
      <c r="D2174" s="753" t="s">
        <v>1906</v>
      </c>
      <c r="E2174" s="753" t="s">
        <v>112</v>
      </c>
      <c r="F2174" s="753" t="s">
        <v>114</v>
      </c>
      <c r="G2174" s="757" t="s">
        <v>1778</v>
      </c>
      <c r="H2174" s="751">
        <v>351914930</v>
      </c>
    </row>
    <row r="2175" spans="1:8">
      <c r="A2175" s="753" t="s">
        <v>83</v>
      </c>
      <c r="B2175" s="753" t="s">
        <v>1060</v>
      </c>
      <c r="C2175" s="753" t="s">
        <v>416</v>
      </c>
      <c r="D2175" s="753" t="s">
        <v>1906</v>
      </c>
      <c r="E2175" s="753" t="s">
        <v>112</v>
      </c>
      <c r="F2175" s="753" t="s">
        <v>156</v>
      </c>
      <c r="G2175" s="757" t="s">
        <v>1779</v>
      </c>
      <c r="H2175" s="751">
        <v>27155300</v>
      </c>
    </row>
    <row r="2176" spans="1:8">
      <c r="A2176" s="753" t="s">
        <v>83</v>
      </c>
      <c r="B2176" s="753" t="s">
        <v>1060</v>
      </c>
      <c r="C2176" s="753" t="s">
        <v>416</v>
      </c>
      <c r="D2176" s="753" t="s">
        <v>1906</v>
      </c>
      <c r="E2176" s="753" t="s">
        <v>112</v>
      </c>
      <c r="F2176" s="753" t="s">
        <v>146</v>
      </c>
      <c r="G2176" s="757" t="s">
        <v>1780</v>
      </c>
      <c r="H2176" s="751">
        <v>285889988</v>
      </c>
    </row>
    <row r="2177" spans="1:8">
      <c r="A2177" s="753" t="s">
        <v>83</v>
      </c>
      <c r="B2177" s="753" t="s">
        <v>1060</v>
      </c>
      <c r="C2177" s="753" t="s">
        <v>416</v>
      </c>
      <c r="D2177" s="753" t="s">
        <v>1906</v>
      </c>
      <c r="E2177" s="753" t="s">
        <v>112</v>
      </c>
      <c r="F2177" s="753" t="s">
        <v>242</v>
      </c>
      <c r="G2177" s="757" t="s">
        <v>1839</v>
      </c>
      <c r="H2177" s="751">
        <v>144397100</v>
      </c>
    </row>
    <row r="2178" spans="1:8">
      <c r="A2178" s="753" t="s">
        <v>83</v>
      </c>
      <c r="B2178" s="753" t="s">
        <v>1060</v>
      </c>
      <c r="C2178" s="753" t="s">
        <v>416</v>
      </c>
      <c r="D2178" s="753" t="s">
        <v>1906</v>
      </c>
      <c r="E2178" s="753" t="s">
        <v>112</v>
      </c>
      <c r="F2178" s="753" t="s">
        <v>157</v>
      </c>
      <c r="G2178" s="757" t="s">
        <v>135</v>
      </c>
      <c r="H2178" s="751">
        <v>436368810</v>
      </c>
    </row>
    <row r="2179" spans="1:8">
      <c r="A2179" s="753" t="s">
        <v>83</v>
      </c>
      <c r="B2179" s="753" t="s">
        <v>1060</v>
      </c>
      <c r="C2179" s="753" t="s">
        <v>416</v>
      </c>
      <c r="D2179" s="753" t="s">
        <v>1906</v>
      </c>
      <c r="E2179" s="753" t="s">
        <v>115</v>
      </c>
      <c r="F2179" s="753"/>
      <c r="G2179" s="757" t="s">
        <v>1781</v>
      </c>
      <c r="H2179" s="751">
        <v>5114746446</v>
      </c>
    </row>
    <row r="2180" spans="1:8">
      <c r="A2180" s="753" t="s">
        <v>83</v>
      </c>
      <c r="B2180" s="753" t="s">
        <v>1060</v>
      </c>
      <c r="C2180" s="753" t="s">
        <v>416</v>
      </c>
      <c r="D2180" s="753" t="s">
        <v>1906</v>
      </c>
      <c r="E2180" s="753" t="s">
        <v>115</v>
      </c>
      <c r="F2180" s="753" t="s">
        <v>116</v>
      </c>
      <c r="G2180" s="757" t="s">
        <v>117</v>
      </c>
      <c r="H2180" s="751">
        <v>773418539</v>
      </c>
    </row>
    <row r="2181" spans="1:8">
      <c r="A2181" s="753" t="s">
        <v>83</v>
      </c>
      <c r="B2181" s="753" t="s">
        <v>1060</v>
      </c>
      <c r="C2181" s="753" t="s">
        <v>416</v>
      </c>
      <c r="D2181" s="753" t="s">
        <v>1906</v>
      </c>
      <c r="E2181" s="753" t="s">
        <v>115</v>
      </c>
      <c r="F2181" s="753" t="s">
        <v>147</v>
      </c>
      <c r="G2181" s="757" t="s">
        <v>148</v>
      </c>
      <c r="H2181" s="751">
        <v>2817548200</v>
      </c>
    </row>
    <row r="2182" spans="1:8">
      <c r="A2182" s="753" t="s">
        <v>83</v>
      </c>
      <c r="B2182" s="753" t="s">
        <v>1060</v>
      </c>
      <c r="C2182" s="753" t="s">
        <v>416</v>
      </c>
      <c r="D2182" s="753" t="s">
        <v>1906</v>
      </c>
      <c r="E2182" s="753" t="s">
        <v>115</v>
      </c>
      <c r="F2182" s="753" t="s">
        <v>4</v>
      </c>
      <c r="G2182" s="757" t="s">
        <v>1782</v>
      </c>
      <c r="H2182" s="751">
        <v>445655000</v>
      </c>
    </row>
    <row r="2183" spans="1:8">
      <c r="A2183" s="753" t="s">
        <v>83</v>
      </c>
      <c r="B2183" s="753" t="s">
        <v>1060</v>
      </c>
      <c r="C2183" s="753" t="s">
        <v>416</v>
      </c>
      <c r="D2183" s="753" t="s">
        <v>1906</v>
      </c>
      <c r="E2183" s="753" t="s">
        <v>115</v>
      </c>
      <c r="F2183" s="753" t="s">
        <v>118</v>
      </c>
      <c r="G2183" s="757" t="s">
        <v>119</v>
      </c>
      <c r="H2183" s="751">
        <v>1078124707</v>
      </c>
    </row>
    <row r="2184" spans="1:8">
      <c r="A2184" s="753" t="s">
        <v>83</v>
      </c>
      <c r="B2184" s="753" t="s">
        <v>1060</v>
      </c>
      <c r="C2184" s="753" t="s">
        <v>416</v>
      </c>
      <c r="D2184" s="753" t="s">
        <v>1906</v>
      </c>
      <c r="E2184" s="753" t="s">
        <v>120</v>
      </c>
      <c r="F2184" s="753"/>
      <c r="G2184" s="757" t="s">
        <v>121</v>
      </c>
      <c r="H2184" s="751">
        <v>1454627204</v>
      </c>
    </row>
    <row r="2185" spans="1:8" ht="39.6">
      <c r="A2185" s="753" t="s">
        <v>83</v>
      </c>
      <c r="B2185" s="753" t="s">
        <v>1060</v>
      </c>
      <c r="C2185" s="753" t="s">
        <v>416</v>
      </c>
      <c r="D2185" s="753" t="s">
        <v>1906</v>
      </c>
      <c r="E2185" s="753" t="s">
        <v>120</v>
      </c>
      <c r="F2185" s="753" t="s">
        <v>122</v>
      </c>
      <c r="G2185" s="757" t="s">
        <v>1783</v>
      </c>
      <c r="H2185" s="751">
        <v>100286375</v>
      </c>
    </row>
    <row r="2186" spans="1:8">
      <c r="A2186" s="753" t="s">
        <v>83</v>
      </c>
      <c r="B2186" s="753" t="s">
        <v>1060</v>
      </c>
      <c r="C2186" s="753" t="s">
        <v>416</v>
      </c>
      <c r="D2186" s="753" t="s">
        <v>1906</v>
      </c>
      <c r="E2186" s="753" t="s">
        <v>120</v>
      </c>
      <c r="F2186" s="753" t="s">
        <v>123</v>
      </c>
      <c r="G2186" s="757" t="s">
        <v>124</v>
      </c>
      <c r="H2186" s="751">
        <v>9074935</v>
      </c>
    </row>
    <row r="2187" spans="1:8" ht="39.6">
      <c r="A2187" s="753" t="s">
        <v>83</v>
      </c>
      <c r="B2187" s="753" t="s">
        <v>1060</v>
      </c>
      <c r="C2187" s="753" t="s">
        <v>416</v>
      </c>
      <c r="D2187" s="753" t="s">
        <v>1906</v>
      </c>
      <c r="E2187" s="753" t="s">
        <v>120</v>
      </c>
      <c r="F2187" s="753" t="s">
        <v>994</v>
      </c>
      <c r="G2187" s="757" t="s">
        <v>1824</v>
      </c>
      <c r="H2187" s="751">
        <v>434233094</v>
      </c>
    </row>
    <row r="2188" spans="1:8">
      <c r="A2188" s="753" t="s">
        <v>83</v>
      </c>
      <c r="B2188" s="753" t="s">
        <v>1060</v>
      </c>
      <c r="C2188" s="753" t="s">
        <v>416</v>
      </c>
      <c r="D2188" s="753" t="s">
        <v>1906</v>
      </c>
      <c r="E2188" s="753" t="s">
        <v>120</v>
      </c>
      <c r="F2188" s="753" t="s">
        <v>315</v>
      </c>
      <c r="G2188" s="757" t="s">
        <v>1831</v>
      </c>
      <c r="H2188" s="751">
        <v>131902200</v>
      </c>
    </row>
    <row r="2189" spans="1:8" ht="26.4">
      <c r="A2189" s="753" t="s">
        <v>83</v>
      </c>
      <c r="B2189" s="753" t="s">
        <v>1060</v>
      </c>
      <c r="C2189" s="753" t="s">
        <v>416</v>
      </c>
      <c r="D2189" s="753" t="s">
        <v>1906</v>
      </c>
      <c r="E2189" s="753" t="s">
        <v>120</v>
      </c>
      <c r="F2189" s="753" t="s">
        <v>1001</v>
      </c>
      <c r="G2189" s="757" t="s">
        <v>1784</v>
      </c>
      <c r="H2189" s="751">
        <v>462159200</v>
      </c>
    </row>
    <row r="2190" spans="1:8">
      <c r="A2190" s="753" t="s">
        <v>83</v>
      </c>
      <c r="B2190" s="753" t="s">
        <v>1060</v>
      </c>
      <c r="C2190" s="753" t="s">
        <v>416</v>
      </c>
      <c r="D2190" s="753" t="s">
        <v>1906</v>
      </c>
      <c r="E2190" s="753" t="s">
        <v>120</v>
      </c>
      <c r="F2190" s="753" t="s">
        <v>158</v>
      </c>
      <c r="G2190" s="757" t="s">
        <v>1785</v>
      </c>
      <c r="H2190" s="751">
        <v>278530000</v>
      </c>
    </row>
    <row r="2191" spans="1:8">
      <c r="A2191" s="753" t="s">
        <v>83</v>
      </c>
      <c r="B2191" s="753" t="s">
        <v>1060</v>
      </c>
      <c r="C2191" s="753" t="s">
        <v>416</v>
      </c>
      <c r="D2191" s="753" t="s">
        <v>1906</v>
      </c>
      <c r="E2191" s="753" t="s">
        <v>120</v>
      </c>
      <c r="F2191" s="753" t="s">
        <v>159</v>
      </c>
      <c r="G2191" s="757" t="s">
        <v>143</v>
      </c>
      <c r="H2191" s="751">
        <v>38441400</v>
      </c>
    </row>
    <row r="2192" spans="1:8">
      <c r="A2192" s="753" t="s">
        <v>83</v>
      </c>
      <c r="B2192" s="753" t="s">
        <v>1060</v>
      </c>
      <c r="C2192" s="753" t="s">
        <v>416</v>
      </c>
      <c r="D2192" s="753" t="s">
        <v>1906</v>
      </c>
      <c r="E2192" s="753" t="s">
        <v>160</v>
      </c>
      <c r="F2192" s="753"/>
      <c r="G2192" s="757" t="s">
        <v>161</v>
      </c>
      <c r="H2192" s="751">
        <v>276026000</v>
      </c>
    </row>
    <row r="2193" spans="1:8">
      <c r="A2193" s="753" t="s">
        <v>83</v>
      </c>
      <c r="B2193" s="753" t="s">
        <v>1060</v>
      </c>
      <c r="C2193" s="753" t="s">
        <v>416</v>
      </c>
      <c r="D2193" s="753" t="s">
        <v>1906</v>
      </c>
      <c r="E2193" s="753" t="s">
        <v>160</v>
      </c>
      <c r="F2193" s="753" t="s">
        <v>162</v>
      </c>
      <c r="G2193" s="757" t="s">
        <v>163</v>
      </c>
      <c r="H2193" s="751">
        <v>8532000</v>
      </c>
    </row>
    <row r="2194" spans="1:8">
      <c r="A2194" s="753" t="s">
        <v>83</v>
      </c>
      <c r="B2194" s="753" t="s">
        <v>1060</v>
      </c>
      <c r="C2194" s="753" t="s">
        <v>416</v>
      </c>
      <c r="D2194" s="753" t="s">
        <v>1906</v>
      </c>
      <c r="E2194" s="753" t="s">
        <v>160</v>
      </c>
      <c r="F2194" s="753" t="s">
        <v>544</v>
      </c>
      <c r="G2194" s="757" t="s">
        <v>545</v>
      </c>
      <c r="H2194" s="751">
        <v>6600000</v>
      </c>
    </row>
    <row r="2195" spans="1:8">
      <c r="A2195" s="753" t="s">
        <v>83</v>
      </c>
      <c r="B2195" s="753" t="s">
        <v>1060</v>
      </c>
      <c r="C2195" s="753" t="s">
        <v>416</v>
      </c>
      <c r="D2195" s="753" t="s">
        <v>1906</v>
      </c>
      <c r="E2195" s="753" t="s">
        <v>160</v>
      </c>
      <c r="F2195" s="753" t="s">
        <v>547</v>
      </c>
      <c r="G2195" s="757" t="s">
        <v>548</v>
      </c>
      <c r="H2195" s="751">
        <v>12000000</v>
      </c>
    </row>
    <row r="2196" spans="1:8">
      <c r="A2196" s="753" t="s">
        <v>83</v>
      </c>
      <c r="B2196" s="753" t="s">
        <v>1060</v>
      </c>
      <c r="C2196" s="753" t="s">
        <v>416</v>
      </c>
      <c r="D2196" s="753" t="s">
        <v>1906</v>
      </c>
      <c r="E2196" s="753" t="s">
        <v>160</v>
      </c>
      <c r="F2196" s="753" t="s">
        <v>438</v>
      </c>
      <c r="G2196" s="757" t="s">
        <v>1786</v>
      </c>
      <c r="H2196" s="751">
        <v>9700000</v>
      </c>
    </row>
    <row r="2197" spans="1:8">
      <c r="A2197" s="753" t="s">
        <v>83</v>
      </c>
      <c r="B2197" s="753" t="s">
        <v>1060</v>
      </c>
      <c r="C2197" s="753" t="s">
        <v>416</v>
      </c>
      <c r="D2197" s="753" t="s">
        <v>1906</v>
      </c>
      <c r="E2197" s="753" t="s">
        <v>160</v>
      </c>
      <c r="F2197" s="753" t="s">
        <v>549</v>
      </c>
      <c r="G2197" s="757" t="s">
        <v>550</v>
      </c>
      <c r="H2197" s="751">
        <v>117440000</v>
      </c>
    </row>
    <row r="2198" spans="1:8">
      <c r="A2198" s="753" t="s">
        <v>83</v>
      </c>
      <c r="B2198" s="753" t="s">
        <v>1060</v>
      </c>
      <c r="C2198" s="753" t="s">
        <v>416</v>
      </c>
      <c r="D2198" s="753" t="s">
        <v>1906</v>
      </c>
      <c r="E2198" s="753" t="s">
        <v>160</v>
      </c>
      <c r="F2198" s="753" t="s">
        <v>551</v>
      </c>
      <c r="G2198" s="757" t="s">
        <v>133</v>
      </c>
      <c r="H2198" s="751">
        <v>121754000</v>
      </c>
    </row>
    <row r="2199" spans="1:8">
      <c r="A2199" s="753" t="s">
        <v>83</v>
      </c>
      <c r="B2199" s="753" t="s">
        <v>1060</v>
      </c>
      <c r="C2199" s="753" t="s">
        <v>416</v>
      </c>
      <c r="D2199" s="753" t="s">
        <v>1906</v>
      </c>
      <c r="E2199" s="753" t="s">
        <v>125</v>
      </c>
      <c r="F2199" s="753"/>
      <c r="G2199" s="757" t="s">
        <v>126</v>
      </c>
      <c r="H2199" s="751">
        <v>2232989200</v>
      </c>
    </row>
    <row r="2200" spans="1:8">
      <c r="A2200" s="753" t="s">
        <v>83</v>
      </c>
      <c r="B2200" s="753" t="s">
        <v>1060</v>
      </c>
      <c r="C2200" s="753" t="s">
        <v>416</v>
      </c>
      <c r="D2200" s="753" t="s">
        <v>1906</v>
      </c>
      <c r="E2200" s="753" t="s">
        <v>125</v>
      </c>
      <c r="F2200" s="753" t="s">
        <v>430</v>
      </c>
      <c r="G2200" s="757" t="s">
        <v>431</v>
      </c>
      <c r="H2200" s="751">
        <v>705081200</v>
      </c>
    </row>
    <row r="2201" spans="1:8">
      <c r="A2201" s="753" t="s">
        <v>83</v>
      </c>
      <c r="B2201" s="753" t="s">
        <v>1060</v>
      </c>
      <c r="C2201" s="753" t="s">
        <v>416</v>
      </c>
      <c r="D2201" s="753" t="s">
        <v>1906</v>
      </c>
      <c r="E2201" s="753" t="s">
        <v>125</v>
      </c>
      <c r="F2201" s="753" t="s">
        <v>552</v>
      </c>
      <c r="G2201" s="757" t="s">
        <v>553</v>
      </c>
      <c r="H2201" s="751">
        <v>755722000</v>
      </c>
    </row>
    <row r="2202" spans="1:8">
      <c r="A2202" s="753" t="s">
        <v>83</v>
      </c>
      <c r="B2202" s="753" t="s">
        <v>1060</v>
      </c>
      <c r="C2202" s="753" t="s">
        <v>416</v>
      </c>
      <c r="D2202" s="753" t="s">
        <v>1906</v>
      </c>
      <c r="E2202" s="753" t="s">
        <v>125</v>
      </c>
      <c r="F2202" s="753" t="s">
        <v>127</v>
      </c>
      <c r="G2202" s="757" t="s">
        <v>128</v>
      </c>
      <c r="H2202" s="751">
        <v>528240000</v>
      </c>
    </row>
    <row r="2203" spans="1:8">
      <c r="A2203" s="753" t="s">
        <v>83</v>
      </c>
      <c r="B2203" s="753" t="s">
        <v>1060</v>
      </c>
      <c r="C2203" s="753" t="s">
        <v>416</v>
      </c>
      <c r="D2203" s="753" t="s">
        <v>1906</v>
      </c>
      <c r="E2203" s="753" t="s">
        <v>125</v>
      </c>
      <c r="F2203" s="753" t="s">
        <v>129</v>
      </c>
      <c r="G2203" s="757" t="s">
        <v>1787</v>
      </c>
      <c r="H2203" s="751">
        <v>243946000</v>
      </c>
    </row>
    <row r="2204" spans="1:8">
      <c r="A2204" s="753" t="s">
        <v>83</v>
      </c>
      <c r="B2204" s="753" t="s">
        <v>1060</v>
      </c>
      <c r="C2204" s="753" t="s">
        <v>416</v>
      </c>
      <c r="D2204" s="753" t="s">
        <v>1906</v>
      </c>
      <c r="E2204" s="753" t="s">
        <v>554</v>
      </c>
      <c r="F2204" s="753"/>
      <c r="G2204" s="757" t="s">
        <v>555</v>
      </c>
      <c r="H2204" s="751">
        <v>1064723736</v>
      </c>
    </row>
    <row r="2205" spans="1:8">
      <c r="A2205" s="753" t="s">
        <v>83</v>
      </c>
      <c r="B2205" s="753" t="s">
        <v>1060</v>
      </c>
      <c r="C2205" s="753" t="s">
        <v>416</v>
      </c>
      <c r="D2205" s="753" t="s">
        <v>1906</v>
      </c>
      <c r="E2205" s="753" t="s">
        <v>554</v>
      </c>
      <c r="F2205" s="753" t="s">
        <v>556</v>
      </c>
      <c r="G2205" s="757" t="s">
        <v>557</v>
      </c>
      <c r="H2205" s="751">
        <v>56900000</v>
      </c>
    </row>
    <row r="2206" spans="1:8">
      <c r="A2206" s="753" t="s">
        <v>83</v>
      </c>
      <c r="B2206" s="753" t="s">
        <v>1060</v>
      </c>
      <c r="C2206" s="753" t="s">
        <v>416</v>
      </c>
      <c r="D2206" s="753" t="s">
        <v>1906</v>
      </c>
      <c r="E2206" s="753" t="s">
        <v>554</v>
      </c>
      <c r="F2206" s="753" t="s">
        <v>243</v>
      </c>
      <c r="G2206" s="757" t="s">
        <v>244</v>
      </c>
      <c r="H2206" s="751">
        <v>741140736</v>
      </c>
    </row>
    <row r="2207" spans="1:8">
      <c r="A2207" s="753" t="s">
        <v>83</v>
      </c>
      <c r="B2207" s="753" t="s">
        <v>1060</v>
      </c>
      <c r="C2207" s="753" t="s">
        <v>416</v>
      </c>
      <c r="D2207" s="753" t="s">
        <v>1906</v>
      </c>
      <c r="E2207" s="753" t="s">
        <v>554</v>
      </c>
      <c r="F2207" s="753" t="s">
        <v>206</v>
      </c>
      <c r="G2207" s="757" t="s">
        <v>207</v>
      </c>
      <c r="H2207" s="751">
        <v>160148000</v>
      </c>
    </row>
    <row r="2208" spans="1:8">
      <c r="A2208" s="753" t="s">
        <v>83</v>
      </c>
      <c r="B2208" s="753" t="s">
        <v>1060</v>
      </c>
      <c r="C2208" s="753" t="s">
        <v>416</v>
      </c>
      <c r="D2208" s="753" t="s">
        <v>1906</v>
      </c>
      <c r="E2208" s="753" t="s">
        <v>554</v>
      </c>
      <c r="F2208" s="753" t="s">
        <v>558</v>
      </c>
      <c r="G2208" s="757" t="s">
        <v>559</v>
      </c>
      <c r="H2208" s="751">
        <v>106535000</v>
      </c>
    </row>
    <row r="2209" spans="1:8" ht="39.6">
      <c r="A2209" s="753" t="s">
        <v>83</v>
      </c>
      <c r="B2209" s="753" t="s">
        <v>1060</v>
      </c>
      <c r="C2209" s="753" t="s">
        <v>416</v>
      </c>
      <c r="D2209" s="753" t="s">
        <v>1906</v>
      </c>
      <c r="E2209" s="753" t="s">
        <v>560</v>
      </c>
      <c r="F2209" s="753"/>
      <c r="G2209" s="757" t="s">
        <v>1790</v>
      </c>
      <c r="H2209" s="751">
        <v>50249798135</v>
      </c>
    </row>
    <row r="2210" spans="1:8">
      <c r="A2210" s="753" t="s">
        <v>83</v>
      </c>
      <c r="B2210" s="753" t="s">
        <v>1060</v>
      </c>
      <c r="C2210" s="753" t="s">
        <v>416</v>
      </c>
      <c r="D2210" s="753" t="s">
        <v>1906</v>
      </c>
      <c r="E2210" s="753" t="s">
        <v>560</v>
      </c>
      <c r="F2210" s="753" t="s">
        <v>316</v>
      </c>
      <c r="G2210" s="757" t="s">
        <v>1866</v>
      </c>
      <c r="H2210" s="751">
        <v>14240000</v>
      </c>
    </row>
    <row r="2211" spans="1:8">
      <c r="A2211" s="753" t="s">
        <v>83</v>
      </c>
      <c r="B2211" s="753" t="s">
        <v>1060</v>
      </c>
      <c r="C2211" s="753" t="s">
        <v>416</v>
      </c>
      <c r="D2211" s="753" t="s">
        <v>1906</v>
      </c>
      <c r="E2211" s="753" t="s">
        <v>560</v>
      </c>
      <c r="F2211" s="753" t="s">
        <v>5</v>
      </c>
      <c r="G2211" s="757" t="s">
        <v>6</v>
      </c>
      <c r="H2211" s="751">
        <v>18826534238</v>
      </c>
    </row>
    <row r="2212" spans="1:8">
      <c r="A2212" s="753" t="s">
        <v>83</v>
      </c>
      <c r="B2212" s="753" t="s">
        <v>1060</v>
      </c>
      <c r="C2212" s="753" t="s">
        <v>416</v>
      </c>
      <c r="D2212" s="753" t="s">
        <v>1906</v>
      </c>
      <c r="E2212" s="753" t="s">
        <v>560</v>
      </c>
      <c r="F2212" s="753" t="s">
        <v>418</v>
      </c>
      <c r="G2212" s="757" t="s">
        <v>1793</v>
      </c>
      <c r="H2212" s="751">
        <v>1234527000</v>
      </c>
    </row>
    <row r="2213" spans="1:8">
      <c r="A2213" s="753" t="s">
        <v>83</v>
      </c>
      <c r="B2213" s="753" t="s">
        <v>1060</v>
      </c>
      <c r="C2213" s="753" t="s">
        <v>416</v>
      </c>
      <c r="D2213" s="753" t="s">
        <v>1906</v>
      </c>
      <c r="E2213" s="753" t="s">
        <v>560</v>
      </c>
      <c r="F2213" s="753" t="s">
        <v>562</v>
      </c>
      <c r="G2213" s="757" t="s">
        <v>1794</v>
      </c>
      <c r="H2213" s="751">
        <v>351035000</v>
      </c>
    </row>
    <row r="2214" spans="1:8">
      <c r="A2214" s="753" t="s">
        <v>83</v>
      </c>
      <c r="B2214" s="753" t="s">
        <v>1060</v>
      </c>
      <c r="C2214" s="753" t="s">
        <v>416</v>
      </c>
      <c r="D2214" s="753" t="s">
        <v>1906</v>
      </c>
      <c r="E2214" s="753" t="s">
        <v>560</v>
      </c>
      <c r="F2214" s="753" t="s">
        <v>388</v>
      </c>
      <c r="G2214" s="757" t="s">
        <v>1915</v>
      </c>
      <c r="H2214" s="751">
        <v>989851000</v>
      </c>
    </row>
    <row r="2215" spans="1:8">
      <c r="A2215" s="753" t="s">
        <v>83</v>
      </c>
      <c r="B2215" s="753" t="s">
        <v>1060</v>
      </c>
      <c r="C2215" s="753" t="s">
        <v>416</v>
      </c>
      <c r="D2215" s="753" t="s">
        <v>1906</v>
      </c>
      <c r="E2215" s="753" t="s">
        <v>560</v>
      </c>
      <c r="F2215" s="753" t="s">
        <v>7</v>
      </c>
      <c r="G2215" s="757" t="s">
        <v>1795</v>
      </c>
      <c r="H2215" s="751">
        <v>1243838908</v>
      </c>
    </row>
    <row r="2216" spans="1:8" ht="26.4">
      <c r="A2216" s="753" t="s">
        <v>83</v>
      </c>
      <c r="B2216" s="753" t="s">
        <v>1060</v>
      </c>
      <c r="C2216" s="753" t="s">
        <v>416</v>
      </c>
      <c r="D2216" s="753" t="s">
        <v>1906</v>
      </c>
      <c r="E2216" s="753" t="s">
        <v>560</v>
      </c>
      <c r="F2216" s="753" t="s">
        <v>563</v>
      </c>
      <c r="G2216" s="757" t="s">
        <v>13</v>
      </c>
      <c r="H2216" s="751">
        <v>27589771989</v>
      </c>
    </row>
    <row r="2217" spans="1:8" ht="26.4">
      <c r="A2217" s="753" t="s">
        <v>83</v>
      </c>
      <c r="B2217" s="753" t="s">
        <v>1060</v>
      </c>
      <c r="C2217" s="753" t="s">
        <v>416</v>
      </c>
      <c r="D2217" s="753" t="s">
        <v>1906</v>
      </c>
      <c r="E2217" s="753" t="s">
        <v>1796</v>
      </c>
      <c r="F2217" s="753"/>
      <c r="G2217" s="757" t="s">
        <v>1797</v>
      </c>
      <c r="H2217" s="751">
        <v>9457115900</v>
      </c>
    </row>
    <row r="2218" spans="1:8">
      <c r="A2218" s="753" t="s">
        <v>83</v>
      </c>
      <c r="B2218" s="753" t="s">
        <v>1060</v>
      </c>
      <c r="C2218" s="753" t="s">
        <v>416</v>
      </c>
      <c r="D2218" s="753" t="s">
        <v>1906</v>
      </c>
      <c r="E2218" s="753" t="s">
        <v>1796</v>
      </c>
      <c r="F2218" s="753" t="s">
        <v>1878</v>
      </c>
      <c r="G2218" s="757" t="s">
        <v>1866</v>
      </c>
      <c r="H2218" s="751">
        <v>477687000</v>
      </c>
    </row>
    <row r="2219" spans="1:8">
      <c r="A2219" s="753" t="s">
        <v>83</v>
      </c>
      <c r="B2219" s="753" t="s">
        <v>1060</v>
      </c>
      <c r="C2219" s="753" t="s">
        <v>416</v>
      </c>
      <c r="D2219" s="753" t="s">
        <v>1906</v>
      </c>
      <c r="E2219" s="753" t="s">
        <v>1796</v>
      </c>
      <c r="F2219" s="753" t="s">
        <v>1825</v>
      </c>
      <c r="G2219" s="757" t="s">
        <v>1794</v>
      </c>
      <c r="H2219" s="751">
        <v>906944000</v>
      </c>
    </row>
    <row r="2220" spans="1:8">
      <c r="A2220" s="753" t="s">
        <v>83</v>
      </c>
      <c r="B2220" s="753" t="s">
        <v>1060</v>
      </c>
      <c r="C2220" s="753" t="s">
        <v>416</v>
      </c>
      <c r="D2220" s="753" t="s">
        <v>1906</v>
      </c>
      <c r="E2220" s="753" t="s">
        <v>1796</v>
      </c>
      <c r="F2220" s="753" t="s">
        <v>1798</v>
      </c>
      <c r="G2220" s="757" t="s">
        <v>1793</v>
      </c>
      <c r="H2220" s="751">
        <v>6448130000</v>
      </c>
    </row>
    <row r="2221" spans="1:8">
      <c r="A2221" s="753" t="s">
        <v>83</v>
      </c>
      <c r="B2221" s="753" t="s">
        <v>1060</v>
      </c>
      <c r="C2221" s="753" t="s">
        <v>416</v>
      </c>
      <c r="D2221" s="753" t="s">
        <v>1906</v>
      </c>
      <c r="E2221" s="753" t="s">
        <v>1796</v>
      </c>
      <c r="F2221" s="753" t="s">
        <v>1833</v>
      </c>
      <c r="G2221" s="757" t="s">
        <v>1834</v>
      </c>
      <c r="H2221" s="751">
        <v>1624354900</v>
      </c>
    </row>
    <row r="2222" spans="1:8" ht="26.4">
      <c r="A2222" s="753" t="s">
        <v>83</v>
      </c>
      <c r="B2222" s="753" t="s">
        <v>1060</v>
      </c>
      <c r="C2222" s="753" t="s">
        <v>416</v>
      </c>
      <c r="D2222" s="753" t="s">
        <v>1906</v>
      </c>
      <c r="E2222" s="753" t="s">
        <v>130</v>
      </c>
      <c r="F2222" s="753"/>
      <c r="G2222" s="757" t="s">
        <v>131</v>
      </c>
      <c r="H2222" s="751">
        <v>15281182920</v>
      </c>
    </row>
    <row r="2223" spans="1:8">
      <c r="A2223" s="753" t="s">
        <v>83</v>
      </c>
      <c r="B2223" s="753" t="s">
        <v>1060</v>
      </c>
      <c r="C2223" s="753" t="s">
        <v>416</v>
      </c>
      <c r="D2223" s="753" t="s">
        <v>1906</v>
      </c>
      <c r="E2223" s="753" t="s">
        <v>130</v>
      </c>
      <c r="F2223" s="753" t="s">
        <v>585</v>
      </c>
      <c r="G2223" s="757" t="s">
        <v>1799</v>
      </c>
      <c r="H2223" s="751">
        <v>7040877296</v>
      </c>
    </row>
    <row r="2224" spans="1:8">
      <c r="A2224" s="753" t="s">
        <v>83</v>
      </c>
      <c r="B2224" s="753" t="s">
        <v>1060</v>
      </c>
      <c r="C2224" s="753" t="s">
        <v>416</v>
      </c>
      <c r="D2224" s="753" t="s">
        <v>1906</v>
      </c>
      <c r="E2224" s="753" t="s">
        <v>130</v>
      </c>
      <c r="F2224" s="753" t="s">
        <v>8</v>
      </c>
      <c r="G2224" s="757" t="s">
        <v>1835</v>
      </c>
      <c r="H2224" s="751">
        <v>296360000</v>
      </c>
    </row>
    <row r="2225" spans="1:8">
      <c r="A2225" s="753" t="s">
        <v>83</v>
      </c>
      <c r="B2225" s="753" t="s">
        <v>1060</v>
      </c>
      <c r="C2225" s="753" t="s">
        <v>416</v>
      </c>
      <c r="D2225" s="753" t="s">
        <v>1906</v>
      </c>
      <c r="E2225" s="753" t="s">
        <v>130</v>
      </c>
      <c r="F2225" s="753" t="s">
        <v>14</v>
      </c>
      <c r="G2225" s="757" t="s">
        <v>1800</v>
      </c>
      <c r="H2225" s="751">
        <v>561739200</v>
      </c>
    </row>
    <row r="2226" spans="1:8">
      <c r="A2226" s="753" t="s">
        <v>83</v>
      </c>
      <c r="B2226" s="753" t="s">
        <v>1060</v>
      </c>
      <c r="C2226" s="753" t="s">
        <v>416</v>
      </c>
      <c r="D2226" s="753" t="s">
        <v>1906</v>
      </c>
      <c r="E2226" s="753" t="s">
        <v>130</v>
      </c>
      <c r="F2226" s="753" t="s">
        <v>132</v>
      </c>
      <c r="G2226" s="757" t="s">
        <v>135</v>
      </c>
      <c r="H2226" s="751">
        <v>7382206424</v>
      </c>
    </row>
    <row r="2227" spans="1:8">
      <c r="A2227" s="753" t="s">
        <v>83</v>
      </c>
      <c r="B2227" s="753" t="s">
        <v>1060</v>
      </c>
      <c r="C2227" s="753" t="s">
        <v>416</v>
      </c>
      <c r="D2227" s="753" t="s">
        <v>1906</v>
      </c>
      <c r="E2227" s="753" t="s">
        <v>1801</v>
      </c>
      <c r="F2227" s="753"/>
      <c r="G2227" s="757" t="s">
        <v>1802</v>
      </c>
      <c r="H2227" s="751">
        <v>81329000</v>
      </c>
    </row>
    <row r="2228" spans="1:8">
      <c r="A2228" s="753" t="s">
        <v>83</v>
      </c>
      <c r="B2228" s="753" t="s">
        <v>1060</v>
      </c>
      <c r="C2228" s="753" t="s">
        <v>416</v>
      </c>
      <c r="D2228" s="753" t="s">
        <v>1906</v>
      </c>
      <c r="E2228" s="753" t="s">
        <v>1801</v>
      </c>
      <c r="F2228" s="753" t="s">
        <v>1803</v>
      </c>
      <c r="G2228" s="757" t="s">
        <v>1804</v>
      </c>
      <c r="H2228" s="751">
        <v>81329000</v>
      </c>
    </row>
    <row r="2229" spans="1:8" ht="26.4">
      <c r="A2229" s="753" t="s">
        <v>83</v>
      </c>
      <c r="B2229" s="753" t="s">
        <v>1060</v>
      </c>
      <c r="C2229" s="753" t="s">
        <v>416</v>
      </c>
      <c r="D2229" s="753" t="s">
        <v>1906</v>
      </c>
      <c r="E2229" s="753" t="s">
        <v>458</v>
      </c>
      <c r="F2229" s="753"/>
      <c r="G2229" s="757" t="s">
        <v>1812</v>
      </c>
      <c r="H2229" s="751">
        <v>2062000</v>
      </c>
    </row>
    <row r="2230" spans="1:8">
      <c r="A2230" s="753" t="s">
        <v>83</v>
      </c>
      <c r="B2230" s="753" t="s">
        <v>1060</v>
      </c>
      <c r="C2230" s="753" t="s">
        <v>416</v>
      </c>
      <c r="D2230" s="753" t="s">
        <v>1906</v>
      </c>
      <c r="E2230" s="753" t="s">
        <v>458</v>
      </c>
      <c r="F2230" s="753" t="s">
        <v>454</v>
      </c>
      <c r="G2230" s="757" t="s">
        <v>455</v>
      </c>
      <c r="H2230" s="751">
        <v>2062000</v>
      </c>
    </row>
    <row r="2231" spans="1:8">
      <c r="A2231" s="753" t="s">
        <v>83</v>
      </c>
      <c r="B2231" s="753" t="s">
        <v>1060</v>
      </c>
      <c r="C2231" s="753" t="s">
        <v>416</v>
      </c>
      <c r="D2231" s="753" t="s">
        <v>1906</v>
      </c>
      <c r="E2231" s="753" t="s">
        <v>134</v>
      </c>
      <c r="F2231" s="753"/>
      <c r="G2231" s="757" t="s">
        <v>135</v>
      </c>
      <c r="H2231" s="751">
        <v>7399557840</v>
      </c>
    </row>
    <row r="2232" spans="1:8" ht="39.6">
      <c r="A2232" s="753" t="s">
        <v>83</v>
      </c>
      <c r="B2232" s="753" t="s">
        <v>1060</v>
      </c>
      <c r="C2232" s="753" t="s">
        <v>416</v>
      </c>
      <c r="D2232" s="753" t="s">
        <v>1906</v>
      </c>
      <c r="E2232" s="753" t="s">
        <v>134</v>
      </c>
      <c r="F2232" s="753" t="s">
        <v>866</v>
      </c>
      <c r="G2232" s="757" t="s">
        <v>1965</v>
      </c>
      <c r="H2232" s="751">
        <v>22677000</v>
      </c>
    </row>
    <row r="2233" spans="1:8">
      <c r="A2233" s="753" t="s">
        <v>83</v>
      </c>
      <c r="B2233" s="753" t="s">
        <v>1060</v>
      </c>
      <c r="C2233" s="753" t="s">
        <v>416</v>
      </c>
      <c r="D2233" s="753" t="s">
        <v>1906</v>
      </c>
      <c r="E2233" s="753" t="s">
        <v>134</v>
      </c>
      <c r="F2233" s="753" t="s">
        <v>9</v>
      </c>
      <c r="G2233" s="757" t="s">
        <v>1805</v>
      </c>
      <c r="H2233" s="751">
        <v>38229000</v>
      </c>
    </row>
    <row r="2234" spans="1:8">
      <c r="A2234" s="753" t="s">
        <v>83</v>
      </c>
      <c r="B2234" s="753" t="s">
        <v>1060</v>
      </c>
      <c r="C2234" s="753" t="s">
        <v>416</v>
      </c>
      <c r="D2234" s="753" t="s">
        <v>1906</v>
      </c>
      <c r="E2234" s="753" t="s">
        <v>134</v>
      </c>
      <c r="F2234" s="753" t="s">
        <v>15</v>
      </c>
      <c r="G2234" s="757" t="s">
        <v>1806</v>
      </c>
      <c r="H2234" s="751">
        <v>873400</v>
      </c>
    </row>
    <row r="2235" spans="1:8">
      <c r="A2235" s="753" t="s">
        <v>83</v>
      </c>
      <c r="B2235" s="753" t="s">
        <v>1060</v>
      </c>
      <c r="C2235" s="753" t="s">
        <v>416</v>
      </c>
      <c r="D2235" s="753" t="s">
        <v>1906</v>
      </c>
      <c r="E2235" s="753" t="s">
        <v>134</v>
      </c>
      <c r="F2235" s="753" t="s">
        <v>137</v>
      </c>
      <c r="G2235" s="757" t="s">
        <v>138</v>
      </c>
      <c r="H2235" s="751">
        <v>2042563718</v>
      </c>
    </row>
    <row r="2236" spans="1:8">
      <c r="A2236" s="753" t="s">
        <v>83</v>
      </c>
      <c r="B2236" s="753" t="s">
        <v>1060</v>
      </c>
      <c r="C2236" s="753" t="s">
        <v>416</v>
      </c>
      <c r="D2236" s="753" t="s">
        <v>1906</v>
      </c>
      <c r="E2236" s="753" t="s">
        <v>134</v>
      </c>
      <c r="F2236" s="753" t="s">
        <v>139</v>
      </c>
      <c r="G2236" s="757" t="s">
        <v>140</v>
      </c>
      <c r="H2236" s="751">
        <v>5295214722</v>
      </c>
    </row>
    <row r="2237" spans="1:8" ht="39.6">
      <c r="A2237" s="753" t="s">
        <v>83</v>
      </c>
      <c r="B2237" s="753" t="s">
        <v>1060</v>
      </c>
      <c r="C2237" s="753" t="s">
        <v>416</v>
      </c>
      <c r="D2237" s="753" t="s">
        <v>1906</v>
      </c>
      <c r="E2237" s="753" t="s">
        <v>419</v>
      </c>
      <c r="F2237" s="753"/>
      <c r="G2237" s="757" t="s">
        <v>1807</v>
      </c>
      <c r="H2237" s="751">
        <v>915223100</v>
      </c>
    </row>
    <row r="2238" spans="1:8">
      <c r="A2238" s="753" t="s">
        <v>83</v>
      </c>
      <c r="B2238" s="753" t="s">
        <v>1060</v>
      </c>
      <c r="C2238" s="753" t="s">
        <v>416</v>
      </c>
      <c r="D2238" s="753" t="s">
        <v>1906</v>
      </c>
      <c r="E2238" s="753" t="s">
        <v>419</v>
      </c>
      <c r="F2238" s="753" t="s">
        <v>248</v>
      </c>
      <c r="G2238" s="757" t="s">
        <v>249</v>
      </c>
      <c r="H2238" s="751">
        <v>266516600</v>
      </c>
    </row>
    <row r="2239" spans="1:8" ht="52.8">
      <c r="A2239" s="753" t="s">
        <v>83</v>
      </c>
      <c r="B2239" s="753" t="s">
        <v>1060</v>
      </c>
      <c r="C2239" s="753" t="s">
        <v>416</v>
      </c>
      <c r="D2239" s="753" t="s">
        <v>1906</v>
      </c>
      <c r="E2239" s="753" t="s">
        <v>419</v>
      </c>
      <c r="F2239" s="753" t="s">
        <v>420</v>
      </c>
      <c r="G2239" s="757" t="s">
        <v>2714</v>
      </c>
      <c r="H2239" s="751">
        <v>648706500</v>
      </c>
    </row>
    <row r="2240" spans="1:8">
      <c r="A2240" s="753" t="s">
        <v>83</v>
      </c>
      <c r="B2240" s="753" t="s">
        <v>1060</v>
      </c>
      <c r="C2240" s="753" t="s">
        <v>416</v>
      </c>
      <c r="D2240" s="753" t="s">
        <v>1906</v>
      </c>
      <c r="E2240" s="753" t="s">
        <v>404</v>
      </c>
      <c r="F2240" s="753"/>
      <c r="G2240" s="757" t="s">
        <v>1808</v>
      </c>
      <c r="H2240" s="751">
        <v>155137000</v>
      </c>
    </row>
    <row r="2241" spans="1:8">
      <c r="A2241" s="753" t="s">
        <v>83</v>
      </c>
      <c r="B2241" s="753" t="s">
        <v>1060</v>
      </c>
      <c r="C2241" s="753" t="s">
        <v>416</v>
      </c>
      <c r="D2241" s="753" t="s">
        <v>1906</v>
      </c>
      <c r="E2241" s="753" t="s">
        <v>404</v>
      </c>
      <c r="F2241" s="753" t="s">
        <v>1809</v>
      </c>
      <c r="G2241" s="757" t="s">
        <v>26</v>
      </c>
      <c r="H2241" s="751">
        <v>155137000</v>
      </c>
    </row>
    <row r="2242" spans="1:8" ht="39.6">
      <c r="A2242" s="753" t="s">
        <v>83</v>
      </c>
      <c r="B2242" s="753" t="s">
        <v>1060</v>
      </c>
      <c r="C2242" s="753" t="s">
        <v>416</v>
      </c>
      <c r="D2242" s="753" t="s">
        <v>1906</v>
      </c>
      <c r="E2242" s="753" t="s">
        <v>997</v>
      </c>
      <c r="F2242" s="753"/>
      <c r="G2242" s="757" t="s">
        <v>1898</v>
      </c>
      <c r="H2242" s="751">
        <v>2910299774</v>
      </c>
    </row>
    <row r="2243" spans="1:8" ht="26.4">
      <c r="A2243" s="753" t="s">
        <v>83</v>
      </c>
      <c r="B2243" s="753" t="s">
        <v>1060</v>
      </c>
      <c r="C2243" s="753" t="s">
        <v>416</v>
      </c>
      <c r="D2243" s="753" t="s">
        <v>1906</v>
      </c>
      <c r="E2243" s="753" t="s">
        <v>997</v>
      </c>
      <c r="F2243" s="753" t="s">
        <v>1000</v>
      </c>
      <c r="G2243" s="757" t="s">
        <v>1925</v>
      </c>
      <c r="H2243" s="751">
        <v>997221054</v>
      </c>
    </row>
    <row r="2244" spans="1:8">
      <c r="A2244" s="753" t="s">
        <v>83</v>
      </c>
      <c r="B2244" s="753" t="s">
        <v>1060</v>
      </c>
      <c r="C2244" s="753" t="s">
        <v>416</v>
      </c>
      <c r="D2244" s="753" t="s">
        <v>1906</v>
      </c>
      <c r="E2244" s="753" t="s">
        <v>997</v>
      </c>
      <c r="F2244" s="753" t="s">
        <v>999</v>
      </c>
      <c r="G2244" s="757" t="s">
        <v>1899</v>
      </c>
      <c r="H2244" s="751">
        <v>1111905709</v>
      </c>
    </row>
    <row r="2245" spans="1:8">
      <c r="A2245" s="753" t="s">
        <v>83</v>
      </c>
      <c r="B2245" s="753" t="s">
        <v>1060</v>
      </c>
      <c r="C2245" s="753" t="s">
        <v>416</v>
      </c>
      <c r="D2245" s="753" t="s">
        <v>1906</v>
      </c>
      <c r="E2245" s="753" t="s">
        <v>997</v>
      </c>
      <c r="F2245" s="753" t="s">
        <v>998</v>
      </c>
      <c r="G2245" s="757" t="s">
        <v>1900</v>
      </c>
      <c r="H2245" s="751">
        <v>206257223</v>
      </c>
    </row>
    <row r="2246" spans="1:8">
      <c r="A2246" s="753" t="s">
        <v>83</v>
      </c>
      <c r="B2246" s="753" t="s">
        <v>1060</v>
      </c>
      <c r="C2246" s="753" t="s">
        <v>416</v>
      </c>
      <c r="D2246" s="753" t="s">
        <v>1906</v>
      </c>
      <c r="E2246" s="753" t="s">
        <v>997</v>
      </c>
      <c r="F2246" s="753" t="s">
        <v>996</v>
      </c>
      <c r="G2246" s="757" t="s">
        <v>1919</v>
      </c>
      <c r="H2246" s="751">
        <v>594915788</v>
      </c>
    </row>
    <row r="2247" spans="1:8">
      <c r="A2247" s="753" t="s">
        <v>83</v>
      </c>
      <c r="B2247" s="753" t="s">
        <v>1060</v>
      </c>
      <c r="C2247" s="753" t="s">
        <v>416</v>
      </c>
      <c r="D2247" s="753" t="s">
        <v>1906</v>
      </c>
      <c r="E2247" s="753" t="s">
        <v>353</v>
      </c>
      <c r="F2247" s="753"/>
      <c r="G2247" s="757" t="s">
        <v>354</v>
      </c>
      <c r="H2247" s="751">
        <v>218165000</v>
      </c>
    </row>
    <row r="2248" spans="1:8">
      <c r="A2248" s="753" t="s">
        <v>83</v>
      </c>
      <c r="B2248" s="753" t="s">
        <v>1060</v>
      </c>
      <c r="C2248" s="753" t="s">
        <v>416</v>
      </c>
      <c r="D2248" s="753" t="s">
        <v>1906</v>
      </c>
      <c r="E2248" s="753" t="s">
        <v>353</v>
      </c>
      <c r="F2248" s="753" t="s">
        <v>405</v>
      </c>
      <c r="G2248" s="757" t="s">
        <v>1920</v>
      </c>
      <c r="H2248" s="751">
        <v>218165000</v>
      </c>
    </row>
    <row r="2249" spans="1:8">
      <c r="A2249" s="753" t="s">
        <v>83</v>
      </c>
      <c r="B2249" s="753" t="s">
        <v>1060</v>
      </c>
      <c r="C2249" s="753" t="s">
        <v>416</v>
      </c>
      <c r="D2249" s="753" t="s">
        <v>1906</v>
      </c>
      <c r="E2249" s="753" t="s">
        <v>178</v>
      </c>
      <c r="F2249" s="753"/>
      <c r="G2249" s="757" t="s">
        <v>179</v>
      </c>
      <c r="H2249" s="751">
        <v>78438849245</v>
      </c>
    </row>
    <row r="2250" spans="1:8" ht="26.4">
      <c r="A2250" s="753" t="s">
        <v>83</v>
      </c>
      <c r="B2250" s="753" t="s">
        <v>1060</v>
      </c>
      <c r="C2250" s="753" t="s">
        <v>416</v>
      </c>
      <c r="D2250" s="753" t="s">
        <v>1906</v>
      </c>
      <c r="E2250" s="753" t="s">
        <v>178</v>
      </c>
      <c r="F2250" s="753" t="s">
        <v>180</v>
      </c>
      <c r="G2250" s="757" t="s">
        <v>1810</v>
      </c>
      <c r="H2250" s="751">
        <v>78438849245</v>
      </c>
    </row>
    <row r="2251" spans="1:8">
      <c r="A2251" s="753" t="s">
        <v>83</v>
      </c>
      <c r="B2251" s="753" t="s">
        <v>1060</v>
      </c>
      <c r="C2251" s="753" t="s">
        <v>416</v>
      </c>
      <c r="D2251" s="753" t="s">
        <v>1906</v>
      </c>
      <c r="E2251" s="753" t="s">
        <v>16</v>
      </c>
      <c r="F2251" s="753"/>
      <c r="G2251" s="757" t="s">
        <v>17</v>
      </c>
      <c r="H2251" s="751">
        <v>6123600000</v>
      </c>
    </row>
    <row r="2252" spans="1:8">
      <c r="A2252" s="753" t="s">
        <v>83</v>
      </c>
      <c r="B2252" s="753" t="s">
        <v>1060</v>
      </c>
      <c r="C2252" s="753" t="s">
        <v>416</v>
      </c>
      <c r="D2252" s="753" t="s">
        <v>1906</v>
      </c>
      <c r="E2252" s="753" t="s">
        <v>16</v>
      </c>
      <c r="F2252" s="753" t="s">
        <v>18</v>
      </c>
      <c r="G2252" s="757" t="s">
        <v>1887</v>
      </c>
      <c r="H2252" s="751">
        <v>6123600000</v>
      </c>
    </row>
    <row r="2253" spans="1:8">
      <c r="A2253" s="753" t="s">
        <v>83</v>
      </c>
      <c r="B2253" s="753" t="s">
        <v>1060</v>
      </c>
      <c r="C2253" s="753" t="s">
        <v>416</v>
      </c>
      <c r="D2253" s="753" t="s">
        <v>1906</v>
      </c>
      <c r="E2253" s="753" t="s">
        <v>19</v>
      </c>
      <c r="F2253" s="753"/>
      <c r="G2253" s="757" t="s">
        <v>133</v>
      </c>
      <c r="H2253" s="751">
        <v>9969700879</v>
      </c>
    </row>
    <row r="2254" spans="1:8">
      <c r="A2254" s="753" t="s">
        <v>83</v>
      </c>
      <c r="B2254" s="753" t="s">
        <v>1060</v>
      </c>
      <c r="C2254" s="753" t="s">
        <v>416</v>
      </c>
      <c r="D2254" s="753" t="s">
        <v>1906</v>
      </c>
      <c r="E2254" s="753" t="s">
        <v>19</v>
      </c>
      <c r="F2254" s="753" t="s">
        <v>20</v>
      </c>
      <c r="G2254" s="757" t="s">
        <v>21</v>
      </c>
      <c r="H2254" s="751">
        <v>583181400</v>
      </c>
    </row>
    <row r="2255" spans="1:8">
      <c r="A2255" s="753" t="s">
        <v>83</v>
      </c>
      <c r="B2255" s="753" t="s">
        <v>1060</v>
      </c>
      <c r="C2255" s="753" t="s">
        <v>416</v>
      </c>
      <c r="D2255" s="753" t="s">
        <v>1906</v>
      </c>
      <c r="E2255" s="753" t="s">
        <v>19</v>
      </c>
      <c r="F2255" s="753" t="s">
        <v>22</v>
      </c>
      <c r="G2255" s="757" t="s">
        <v>23</v>
      </c>
      <c r="H2255" s="751">
        <v>9253013568</v>
      </c>
    </row>
    <row r="2256" spans="1:8">
      <c r="A2256" s="753" t="s">
        <v>83</v>
      </c>
      <c r="B2256" s="753" t="s">
        <v>1060</v>
      </c>
      <c r="C2256" s="753" t="s">
        <v>416</v>
      </c>
      <c r="D2256" s="753" t="s">
        <v>1906</v>
      </c>
      <c r="E2256" s="753" t="s">
        <v>19</v>
      </c>
      <c r="F2256" s="753" t="s">
        <v>245</v>
      </c>
      <c r="G2256" s="757" t="s">
        <v>135</v>
      </c>
      <c r="H2256" s="751">
        <v>133505911</v>
      </c>
    </row>
    <row r="2257" spans="1:8" ht="26.4">
      <c r="A2257" s="753" t="s">
        <v>83</v>
      </c>
      <c r="B2257" s="753" t="s">
        <v>1060</v>
      </c>
      <c r="C2257" s="753" t="s">
        <v>416</v>
      </c>
      <c r="D2257" s="753" t="s">
        <v>1921</v>
      </c>
      <c r="E2257" s="753"/>
      <c r="F2257" s="753"/>
      <c r="G2257" s="757" t="s">
        <v>1922</v>
      </c>
      <c r="H2257" s="751">
        <v>19010591976</v>
      </c>
    </row>
    <row r="2258" spans="1:8">
      <c r="A2258" s="753" t="s">
        <v>83</v>
      </c>
      <c r="B2258" s="753" t="s">
        <v>1060</v>
      </c>
      <c r="C2258" s="753" t="s">
        <v>416</v>
      </c>
      <c r="D2258" s="753" t="s">
        <v>1921</v>
      </c>
      <c r="E2258" s="753" t="s">
        <v>92</v>
      </c>
      <c r="F2258" s="753"/>
      <c r="G2258" s="757" t="s">
        <v>93</v>
      </c>
      <c r="H2258" s="751">
        <v>3820096283</v>
      </c>
    </row>
    <row r="2259" spans="1:8">
      <c r="A2259" s="753" t="s">
        <v>83</v>
      </c>
      <c r="B2259" s="753" t="s">
        <v>1060</v>
      </c>
      <c r="C2259" s="753" t="s">
        <v>416</v>
      </c>
      <c r="D2259" s="753" t="s">
        <v>1921</v>
      </c>
      <c r="E2259" s="753" t="s">
        <v>92</v>
      </c>
      <c r="F2259" s="753" t="s">
        <v>94</v>
      </c>
      <c r="G2259" s="757" t="s">
        <v>1768</v>
      </c>
      <c r="H2259" s="751">
        <v>3820096283</v>
      </c>
    </row>
    <row r="2260" spans="1:8" ht="26.4">
      <c r="A2260" s="753" t="s">
        <v>83</v>
      </c>
      <c r="B2260" s="753" t="s">
        <v>1060</v>
      </c>
      <c r="C2260" s="753" t="s">
        <v>416</v>
      </c>
      <c r="D2260" s="753" t="s">
        <v>1921</v>
      </c>
      <c r="E2260" s="753" t="s">
        <v>141</v>
      </c>
      <c r="F2260" s="753"/>
      <c r="G2260" s="757" t="s">
        <v>1822</v>
      </c>
      <c r="H2260" s="751">
        <v>274227707</v>
      </c>
    </row>
    <row r="2261" spans="1:8" ht="26.4">
      <c r="A2261" s="753" t="s">
        <v>83</v>
      </c>
      <c r="B2261" s="753" t="s">
        <v>1060</v>
      </c>
      <c r="C2261" s="753" t="s">
        <v>416</v>
      </c>
      <c r="D2261" s="753" t="s">
        <v>1921</v>
      </c>
      <c r="E2261" s="753" t="s">
        <v>141</v>
      </c>
      <c r="F2261" s="753" t="s">
        <v>581</v>
      </c>
      <c r="G2261" s="757" t="s">
        <v>1823</v>
      </c>
      <c r="H2261" s="751">
        <v>274227707</v>
      </c>
    </row>
    <row r="2262" spans="1:8">
      <c r="A2262" s="753" t="s">
        <v>83</v>
      </c>
      <c r="B2262" s="753" t="s">
        <v>1060</v>
      </c>
      <c r="C2262" s="753" t="s">
        <v>416</v>
      </c>
      <c r="D2262" s="753" t="s">
        <v>1921</v>
      </c>
      <c r="E2262" s="753" t="s">
        <v>96</v>
      </c>
      <c r="F2262" s="753"/>
      <c r="G2262" s="757" t="s">
        <v>97</v>
      </c>
      <c r="H2262" s="751">
        <v>2807678791</v>
      </c>
    </row>
    <row r="2263" spans="1:8">
      <c r="A2263" s="753" t="s">
        <v>83</v>
      </c>
      <c r="B2263" s="753" t="s">
        <v>1060</v>
      </c>
      <c r="C2263" s="753" t="s">
        <v>416</v>
      </c>
      <c r="D2263" s="753" t="s">
        <v>1921</v>
      </c>
      <c r="E2263" s="753" t="s">
        <v>96</v>
      </c>
      <c r="F2263" s="753" t="s">
        <v>151</v>
      </c>
      <c r="G2263" s="757" t="s">
        <v>152</v>
      </c>
      <c r="H2263" s="751">
        <v>144232000</v>
      </c>
    </row>
    <row r="2264" spans="1:8">
      <c r="A2264" s="753" t="s">
        <v>83</v>
      </c>
      <c r="B2264" s="753" t="s">
        <v>1060</v>
      </c>
      <c r="C2264" s="753" t="s">
        <v>416</v>
      </c>
      <c r="D2264" s="753" t="s">
        <v>1921</v>
      </c>
      <c r="E2264" s="753" t="s">
        <v>96</v>
      </c>
      <c r="F2264" s="753" t="s">
        <v>864</v>
      </c>
      <c r="G2264" s="757" t="s">
        <v>1770</v>
      </c>
      <c r="H2264" s="751">
        <v>150770146</v>
      </c>
    </row>
    <row r="2265" spans="1:8">
      <c r="A2265" s="753" t="s">
        <v>83</v>
      </c>
      <c r="B2265" s="753" t="s">
        <v>1060</v>
      </c>
      <c r="C2265" s="753" t="s">
        <v>416</v>
      </c>
      <c r="D2265" s="753" t="s">
        <v>1921</v>
      </c>
      <c r="E2265" s="753" t="s">
        <v>96</v>
      </c>
      <c r="F2265" s="753" t="s">
        <v>436</v>
      </c>
      <c r="G2265" s="757" t="s">
        <v>437</v>
      </c>
      <c r="H2265" s="751">
        <v>1727873682</v>
      </c>
    </row>
    <row r="2266" spans="1:8" ht="26.4">
      <c r="A2266" s="753" t="s">
        <v>83</v>
      </c>
      <c r="B2266" s="753" t="s">
        <v>1060</v>
      </c>
      <c r="C2266" s="753" t="s">
        <v>416</v>
      </c>
      <c r="D2266" s="753" t="s">
        <v>1921</v>
      </c>
      <c r="E2266" s="753" t="s">
        <v>96</v>
      </c>
      <c r="F2266" s="753" t="s">
        <v>98</v>
      </c>
      <c r="G2266" s="757" t="s">
        <v>99</v>
      </c>
      <c r="H2266" s="751">
        <v>198167020</v>
      </c>
    </row>
    <row r="2267" spans="1:8" ht="26.4">
      <c r="A2267" s="753" t="s">
        <v>83</v>
      </c>
      <c r="B2267" s="753" t="s">
        <v>1060</v>
      </c>
      <c r="C2267" s="753" t="s">
        <v>416</v>
      </c>
      <c r="D2267" s="753" t="s">
        <v>1921</v>
      </c>
      <c r="E2267" s="753" t="s">
        <v>96</v>
      </c>
      <c r="F2267" s="753" t="s">
        <v>442</v>
      </c>
      <c r="G2267" s="757" t="s">
        <v>1772</v>
      </c>
      <c r="H2267" s="751">
        <v>584235943</v>
      </c>
    </row>
    <row r="2268" spans="1:8">
      <c r="A2268" s="753" t="s">
        <v>83</v>
      </c>
      <c r="B2268" s="753" t="s">
        <v>1060</v>
      </c>
      <c r="C2268" s="753" t="s">
        <v>416</v>
      </c>
      <c r="D2268" s="753" t="s">
        <v>1921</v>
      </c>
      <c r="E2268" s="753" t="s">
        <v>96</v>
      </c>
      <c r="F2268" s="753" t="s">
        <v>154</v>
      </c>
      <c r="G2268" s="757" t="s">
        <v>1773</v>
      </c>
      <c r="H2268" s="751">
        <v>2400000</v>
      </c>
    </row>
    <row r="2269" spans="1:8" ht="26.4">
      <c r="A2269" s="753" t="s">
        <v>83</v>
      </c>
      <c r="B2269" s="753" t="s">
        <v>1060</v>
      </c>
      <c r="C2269" s="753" t="s">
        <v>416</v>
      </c>
      <c r="D2269" s="753" t="s">
        <v>1921</v>
      </c>
      <c r="E2269" s="753" t="s">
        <v>333</v>
      </c>
      <c r="F2269" s="753"/>
      <c r="G2269" s="757" t="s">
        <v>1907</v>
      </c>
      <c r="H2269" s="751">
        <v>5327870000</v>
      </c>
    </row>
    <row r="2270" spans="1:8">
      <c r="A2270" s="753" t="s">
        <v>83</v>
      </c>
      <c r="B2270" s="753" t="s">
        <v>1060</v>
      </c>
      <c r="C2270" s="753" t="s">
        <v>416</v>
      </c>
      <c r="D2270" s="753" t="s">
        <v>1921</v>
      </c>
      <c r="E2270" s="753" t="s">
        <v>333</v>
      </c>
      <c r="F2270" s="753" t="s">
        <v>317</v>
      </c>
      <c r="G2270" s="757" t="s">
        <v>318</v>
      </c>
      <c r="H2270" s="751">
        <v>5327870000</v>
      </c>
    </row>
    <row r="2271" spans="1:8">
      <c r="A2271" s="753" t="s">
        <v>83</v>
      </c>
      <c r="B2271" s="753" t="s">
        <v>1060</v>
      </c>
      <c r="C2271" s="753" t="s">
        <v>416</v>
      </c>
      <c r="D2271" s="753" t="s">
        <v>1921</v>
      </c>
      <c r="E2271" s="753" t="s">
        <v>426</v>
      </c>
      <c r="F2271" s="753"/>
      <c r="G2271" s="757" t="s">
        <v>427</v>
      </c>
      <c r="H2271" s="751">
        <v>36830000</v>
      </c>
    </row>
    <row r="2272" spans="1:8">
      <c r="A2272" s="753" t="s">
        <v>83</v>
      </c>
      <c r="B2272" s="753" t="s">
        <v>1060</v>
      </c>
      <c r="C2272" s="753" t="s">
        <v>416</v>
      </c>
      <c r="D2272" s="753" t="s">
        <v>1921</v>
      </c>
      <c r="E2272" s="753" t="s">
        <v>426</v>
      </c>
      <c r="F2272" s="753" t="s">
        <v>428</v>
      </c>
      <c r="G2272" s="757" t="s">
        <v>1774</v>
      </c>
      <c r="H2272" s="751">
        <v>36830000</v>
      </c>
    </row>
    <row r="2273" spans="1:8">
      <c r="A2273" s="753" t="s">
        <v>83</v>
      </c>
      <c r="B2273" s="753" t="s">
        <v>1060</v>
      </c>
      <c r="C2273" s="753" t="s">
        <v>416</v>
      </c>
      <c r="D2273" s="753" t="s">
        <v>1921</v>
      </c>
      <c r="E2273" s="753" t="s">
        <v>100</v>
      </c>
      <c r="F2273" s="753"/>
      <c r="G2273" s="757" t="s">
        <v>101</v>
      </c>
      <c r="H2273" s="751">
        <v>218693000</v>
      </c>
    </row>
    <row r="2274" spans="1:8">
      <c r="A2274" s="753" t="s">
        <v>83</v>
      </c>
      <c r="B2274" s="753" t="s">
        <v>1060</v>
      </c>
      <c r="C2274" s="753" t="s">
        <v>416</v>
      </c>
      <c r="D2274" s="753" t="s">
        <v>1921</v>
      </c>
      <c r="E2274" s="753" t="s">
        <v>100</v>
      </c>
      <c r="F2274" s="753" t="s">
        <v>443</v>
      </c>
      <c r="G2274" s="757" t="s">
        <v>135</v>
      </c>
      <c r="H2274" s="751">
        <v>218693000</v>
      </c>
    </row>
    <row r="2275" spans="1:8">
      <c r="A2275" s="753" t="s">
        <v>83</v>
      </c>
      <c r="B2275" s="753" t="s">
        <v>1060</v>
      </c>
      <c r="C2275" s="753" t="s">
        <v>416</v>
      </c>
      <c r="D2275" s="753" t="s">
        <v>1921</v>
      </c>
      <c r="E2275" s="753" t="s">
        <v>102</v>
      </c>
      <c r="F2275" s="753"/>
      <c r="G2275" s="757" t="s">
        <v>369</v>
      </c>
      <c r="H2275" s="751">
        <v>1195712123</v>
      </c>
    </row>
    <row r="2276" spans="1:8">
      <c r="A2276" s="753" t="s">
        <v>83</v>
      </c>
      <c r="B2276" s="753" t="s">
        <v>1060</v>
      </c>
      <c r="C2276" s="753" t="s">
        <v>416</v>
      </c>
      <c r="D2276" s="753" t="s">
        <v>1921</v>
      </c>
      <c r="E2276" s="753" t="s">
        <v>102</v>
      </c>
      <c r="F2276" s="753" t="s">
        <v>103</v>
      </c>
      <c r="G2276" s="757" t="s">
        <v>104</v>
      </c>
      <c r="H2276" s="751">
        <v>895128917</v>
      </c>
    </row>
    <row r="2277" spans="1:8">
      <c r="A2277" s="753" t="s">
        <v>83</v>
      </c>
      <c r="B2277" s="753" t="s">
        <v>1060</v>
      </c>
      <c r="C2277" s="753" t="s">
        <v>416</v>
      </c>
      <c r="D2277" s="753" t="s">
        <v>1921</v>
      </c>
      <c r="E2277" s="753" t="s">
        <v>102</v>
      </c>
      <c r="F2277" s="753" t="s">
        <v>105</v>
      </c>
      <c r="G2277" s="757" t="s">
        <v>106</v>
      </c>
      <c r="H2277" s="751">
        <v>153480832</v>
      </c>
    </row>
    <row r="2278" spans="1:8">
      <c r="A2278" s="753" t="s">
        <v>83</v>
      </c>
      <c r="B2278" s="753" t="s">
        <v>1060</v>
      </c>
      <c r="C2278" s="753" t="s">
        <v>416</v>
      </c>
      <c r="D2278" s="753" t="s">
        <v>1921</v>
      </c>
      <c r="E2278" s="753" t="s">
        <v>102</v>
      </c>
      <c r="F2278" s="753" t="s">
        <v>107</v>
      </c>
      <c r="G2278" s="757" t="s">
        <v>108</v>
      </c>
      <c r="H2278" s="751">
        <v>98030064</v>
      </c>
    </row>
    <row r="2279" spans="1:8">
      <c r="A2279" s="753" t="s">
        <v>83</v>
      </c>
      <c r="B2279" s="753" t="s">
        <v>1060</v>
      </c>
      <c r="C2279" s="753" t="s">
        <v>416</v>
      </c>
      <c r="D2279" s="753" t="s">
        <v>1921</v>
      </c>
      <c r="E2279" s="753" t="s">
        <v>102</v>
      </c>
      <c r="F2279" s="753" t="s">
        <v>0</v>
      </c>
      <c r="G2279" s="757" t="s">
        <v>1</v>
      </c>
      <c r="H2279" s="751">
        <v>49072310</v>
      </c>
    </row>
    <row r="2280" spans="1:8">
      <c r="A2280" s="753" t="s">
        <v>83</v>
      </c>
      <c r="B2280" s="753" t="s">
        <v>1060</v>
      </c>
      <c r="C2280" s="753" t="s">
        <v>416</v>
      </c>
      <c r="D2280" s="753" t="s">
        <v>1921</v>
      </c>
      <c r="E2280" s="753" t="s">
        <v>112</v>
      </c>
      <c r="F2280" s="753"/>
      <c r="G2280" s="757" t="s">
        <v>113</v>
      </c>
      <c r="H2280" s="751">
        <v>218735277</v>
      </c>
    </row>
    <row r="2281" spans="1:8">
      <c r="A2281" s="753" t="s">
        <v>83</v>
      </c>
      <c r="B2281" s="753" t="s">
        <v>1060</v>
      </c>
      <c r="C2281" s="753" t="s">
        <v>416</v>
      </c>
      <c r="D2281" s="753" t="s">
        <v>1921</v>
      </c>
      <c r="E2281" s="753" t="s">
        <v>112</v>
      </c>
      <c r="F2281" s="753" t="s">
        <v>155</v>
      </c>
      <c r="G2281" s="757" t="s">
        <v>1777</v>
      </c>
      <c r="H2281" s="751">
        <v>128775274</v>
      </c>
    </row>
    <row r="2282" spans="1:8">
      <c r="A2282" s="753" t="s">
        <v>83</v>
      </c>
      <c r="B2282" s="753" t="s">
        <v>1060</v>
      </c>
      <c r="C2282" s="753" t="s">
        <v>416</v>
      </c>
      <c r="D2282" s="753" t="s">
        <v>1921</v>
      </c>
      <c r="E2282" s="753" t="s">
        <v>112</v>
      </c>
      <c r="F2282" s="753" t="s">
        <v>114</v>
      </c>
      <c r="G2282" s="757" t="s">
        <v>1778</v>
      </c>
      <c r="H2282" s="751">
        <v>73560003</v>
      </c>
    </row>
    <row r="2283" spans="1:8">
      <c r="A2283" s="753" t="s">
        <v>83</v>
      </c>
      <c r="B2283" s="753" t="s">
        <v>1060</v>
      </c>
      <c r="C2283" s="753" t="s">
        <v>416</v>
      </c>
      <c r="D2283" s="753" t="s">
        <v>1921</v>
      </c>
      <c r="E2283" s="753" t="s">
        <v>112</v>
      </c>
      <c r="F2283" s="753" t="s">
        <v>146</v>
      </c>
      <c r="G2283" s="757" t="s">
        <v>1780</v>
      </c>
      <c r="H2283" s="751">
        <v>13950000</v>
      </c>
    </row>
    <row r="2284" spans="1:8">
      <c r="A2284" s="753" t="s">
        <v>83</v>
      </c>
      <c r="B2284" s="753" t="s">
        <v>1060</v>
      </c>
      <c r="C2284" s="753" t="s">
        <v>416</v>
      </c>
      <c r="D2284" s="753" t="s">
        <v>1921</v>
      </c>
      <c r="E2284" s="753" t="s">
        <v>112</v>
      </c>
      <c r="F2284" s="753" t="s">
        <v>242</v>
      </c>
      <c r="G2284" s="757" t="s">
        <v>1839</v>
      </c>
      <c r="H2284" s="751">
        <v>2450000</v>
      </c>
    </row>
    <row r="2285" spans="1:8">
      <c r="A2285" s="753" t="s">
        <v>83</v>
      </c>
      <c r="B2285" s="753" t="s">
        <v>1060</v>
      </c>
      <c r="C2285" s="753" t="s">
        <v>416</v>
      </c>
      <c r="D2285" s="753" t="s">
        <v>1921</v>
      </c>
      <c r="E2285" s="753" t="s">
        <v>115</v>
      </c>
      <c r="F2285" s="753"/>
      <c r="G2285" s="757" t="s">
        <v>1781</v>
      </c>
      <c r="H2285" s="751">
        <v>181460000</v>
      </c>
    </row>
    <row r="2286" spans="1:8">
      <c r="A2286" s="753" t="s">
        <v>83</v>
      </c>
      <c r="B2286" s="753" t="s">
        <v>1060</v>
      </c>
      <c r="C2286" s="753" t="s">
        <v>416</v>
      </c>
      <c r="D2286" s="753" t="s">
        <v>1921</v>
      </c>
      <c r="E2286" s="753" t="s">
        <v>115</v>
      </c>
      <c r="F2286" s="753" t="s">
        <v>116</v>
      </c>
      <c r="G2286" s="757" t="s">
        <v>117</v>
      </c>
      <c r="H2286" s="751">
        <v>40325000</v>
      </c>
    </row>
    <row r="2287" spans="1:8">
      <c r="A2287" s="753" t="s">
        <v>83</v>
      </c>
      <c r="B2287" s="753" t="s">
        <v>1060</v>
      </c>
      <c r="C2287" s="753" t="s">
        <v>416</v>
      </c>
      <c r="D2287" s="753" t="s">
        <v>1921</v>
      </c>
      <c r="E2287" s="753" t="s">
        <v>115</v>
      </c>
      <c r="F2287" s="753" t="s">
        <v>147</v>
      </c>
      <c r="G2287" s="757" t="s">
        <v>148</v>
      </c>
      <c r="H2287" s="751">
        <v>92825000</v>
      </c>
    </row>
    <row r="2288" spans="1:8">
      <c r="A2288" s="753" t="s">
        <v>83</v>
      </c>
      <c r="B2288" s="753" t="s">
        <v>1060</v>
      </c>
      <c r="C2288" s="753" t="s">
        <v>416</v>
      </c>
      <c r="D2288" s="753" t="s">
        <v>1921</v>
      </c>
      <c r="E2288" s="753" t="s">
        <v>115</v>
      </c>
      <c r="F2288" s="753" t="s">
        <v>4</v>
      </c>
      <c r="G2288" s="757" t="s">
        <v>1782</v>
      </c>
      <c r="H2288" s="751">
        <v>15600000</v>
      </c>
    </row>
    <row r="2289" spans="1:8">
      <c r="A2289" s="753" t="s">
        <v>83</v>
      </c>
      <c r="B2289" s="753" t="s">
        <v>1060</v>
      </c>
      <c r="C2289" s="753" t="s">
        <v>416</v>
      </c>
      <c r="D2289" s="753" t="s">
        <v>1921</v>
      </c>
      <c r="E2289" s="753" t="s">
        <v>115</v>
      </c>
      <c r="F2289" s="753" t="s">
        <v>118</v>
      </c>
      <c r="G2289" s="757" t="s">
        <v>119</v>
      </c>
      <c r="H2289" s="751">
        <v>32710000</v>
      </c>
    </row>
    <row r="2290" spans="1:8">
      <c r="A2290" s="753" t="s">
        <v>83</v>
      </c>
      <c r="B2290" s="753" t="s">
        <v>1060</v>
      </c>
      <c r="C2290" s="753" t="s">
        <v>416</v>
      </c>
      <c r="D2290" s="753" t="s">
        <v>1921</v>
      </c>
      <c r="E2290" s="753" t="s">
        <v>120</v>
      </c>
      <c r="F2290" s="753"/>
      <c r="G2290" s="757" t="s">
        <v>121</v>
      </c>
      <c r="H2290" s="751">
        <v>46180345</v>
      </c>
    </row>
    <row r="2291" spans="1:8" ht="39.6">
      <c r="A2291" s="753" t="s">
        <v>83</v>
      </c>
      <c r="B2291" s="753" t="s">
        <v>1060</v>
      </c>
      <c r="C2291" s="753" t="s">
        <v>416</v>
      </c>
      <c r="D2291" s="753" t="s">
        <v>1921</v>
      </c>
      <c r="E2291" s="753" t="s">
        <v>120</v>
      </c>
      <c r="F2291" s="753" t="s">
        <v>122</v>
      </c>
      <c r="G2291" s="757" t="s">
        <v>1783</v>
      </c>
      <c r="H2291" s="751">
        <v>13185095</v>
      </c>
    </row>
    <row r="2292" spans="1:8" ht="39.6">
      <c r="A2292" s="753" t="s">
        <v>83</v>
      </c>
      <c r="B2292" s="753" t="s">
        <v>1060</v>
      </c>
      <c r="C2292" s="753" t="s">
        <v>416</v>
      </c>
      <c r="D2292" s="753" t="s">
        <v>1921</v>
      </c>
      <c r="E2292" s="753" t="s">
        <v>120</v>
      </c>
      <c r="F2292" s="753" t="s">
        <v>994</v>
      </c>
      <c r="G2292" s="757" t="s">
        <v>1824</v>
      </c>
      <c r="H2292" s="751">
        <v>16598650</v>
      </c>
    </row>
    <row r="2293" spans="1:8">
      <c r="A2293" s="753" t="s">
        <v>83</v>
      </c>
      <c r="B2293" s="753" t="s">
        <v>1060</v>
      </c>
      <c r="C2293" s="753" t="s">
        <v>416</v>
      </c>
      <c r="D2293" s="753" t="s">
        <v>1921</v>
      </c>
      <c r="E2293" s="753" t="s">
        <v>120</v>
      </c>
      <c r="F2293" s="753" t="s">
        <v>315</v>
      </c>
      <c r="G2293" s="757" t="s">
        <v>1831</v>
      </c>
      <c r="H2293" s="751">
        <v>190000</v>
      </c>
    </row>
    <row r="2294" spans="1:8" ht="26.4">
      <c r="A2294" s="753" t="s">
        <v>83</v>
      </c>
      <c r="B2294" s="753" t="s">
        <v>1060</v>
      </c>
      <c r="C2294" s="753" t="s">
        <v>416</v>
      </c>
      <c r="D2294" s="753" t="s">
        <v>1921</v>
      </c>
      <c r="E2294" s="753" t="s">
        <v>120</v>
      </c>
      <c r="F2294" s="753" t="s">
        <v>1001</v>
      </c>
      <c r="G2294" s="757" t="s">
        <v>1784</v>
      </c>
      <c r="H2294" s="751">
        <v>5265600</v>
      </c>
    </row>
    <row r="2295" spans="1:8">
      <c r="A2295" s="753" t="s">
        <v>83</v>
      </c>
      <c r="B2295" s="753" t="s">
        <v>1060</v>
      </c>
      <c r="C2295" s="753" t="s">
        <v>416</v>
      </c>
      <c r="D2295" s="753" t="s">
        <v>1921</v>
      </c>
      <c r="E2295" s="753" t="s">
        <v>120</v>
      </c>
      <c r="F2295" s="753" t="s">
        <v>158</v>
      </c>
      <c r="G2295" s="757" t="s">
        <v>1785</v>
      </c>
      <c r="H2295" s="751">
        <v>3600000</v>
      </c>
    </row>
    <row r="2296" spans="1:8">
      <c r="A2296" s="753" t="s">
        <v>83</v>
      </c>
      <c r="B2296" s="753" t="s">
        <v>1060</v>
      </c>
      <c r="C2296" s="753" t="s">
        <v>416</v>
      </c>
      <c r="D2296" s="753" t="s">
        <v>1921</v>
      </c>
      <c r="E2296" s="753" t="s">
        <v>120</v>
      </c>
      <c r="F2296" s="753" t="s">
        <v>159</v>
      </c>
      <c r="G2296" s="757" t="s">
        <v>143</v>
      </c>
      <c r="H2296" s="751">
        <v>7341000</v>
      </c>
    </row>
    <row r="2297" spans="1:8">
      <c r="A2297" s="753" t="s">
        <v>83</v>
      </c>
      <c r="B2297" s="753" t="s">
        <v>1060</v>
      </c>
      <c r="C2297" s="753" t="s">
        <v>416</v>
      </c>
      <c r="D2297" s="753" t="s">
        <v>1921</v>
      </c>
      <c r="E2297" s="753" t="s">
        <v>160</v>
      </c>
      <c r="F2297" s="753"/>
      <c r="G2297" s="757" t="s">
        <v>161</v>
      </c>
      <c r="H2297" s="751">
        <v>800000</v>
      </c>
    </row>
    <row r="2298" spans="1:8">
      <c r="A2298" s="753" t="s">
        <v>83</v>
      </c>
      <c r="B2298" s="753" t="s">
        <v>1060</v>
      </c>
      <c r="C2298" s="753" t="s">
        <v>416</v>
      </c>
      <c r="D2298" s="753" t="s">
        <v>1921</v>
      </c>
      <c r="E2298" s="753" t="s">
        <v>160</v>
      </c>
      <c r="F2298" s="753" t="s">
        <v>551</v>
      </c>
      <c r="G2298" s="757" t="s">
        <v>133</v>
      </c>
      <c r="H2298" s="751">
        <v>800000</v>
      </c>
    </row>
    <row r="2299" spans="1:8">
      <c r="A2299" s="753" t="s">
        <v>83</v>
      </c>
      <c r="B2299" s="753" t="s">
        <v>1060</v>
      </c>
      <c r="C2299" s="753" t="s">
        <v>416</v>
      </c>
      <c r="D2299" s="753" t="s">
        <v>1921</v>
      </c>
      <c r="E2299" s="753" t="s">
        <v>125</v>
      </c>
      <c r="F2299" s="753"/>
      <c r="G2299" s="757" t="s">
        <v>126</v>
      </c>
      <c r="H2299" s="751">
        <v>30740000</v>
      </c>
    </row>
    <row r="2300" spans="1:8">
      <c r="A2300" s="753" t="s">
        <v>83</v>
      </c>
      <c r="B2300" s="753" t="s">
        <v>1060</v>
      </c>
      <c r="C2300" s="753" t="s">
        <v>416</v>
      </c>
      <c r="D2300" s="753" t="s">
        <v>1921</v>
      </c>
      <c r="E2300" s="753" t="s">
        <v>125</v>
      </c>
      <c r="F2300" s="753" t="s">
        <v>430</v>
      </c>
      <c r="G2300" s="757" t="s">
        <v>431</v>
      </c>
      <c r="H2300" s="751">
        <v>3140000</v>
      </c>
    </row>
    <row r="2301" spans="1:8">
      <c r="A2301" s="753" t="s">
        <v>83</v>
      </c>
      <c r="B2301" s="753" t="s">
        <v>1060</v>
      </c>
      <c r="C2301" s="753" t="s">
        <v>416</v>
      </c>
      <c r="D2301" s="753" t="s">
        <v>1921</v>
      </c>
      <c r="E2301" s="753" t="s">
        <v>125</v>
      </c>
      <c r="F2301" s="753" t="s">
        <v>552</v>
      </c>
      <c r="G2301" s="757" t="s">
        <v>553</v>
      </c>
      <c r="H2301" s="751">
        <v>10950000</v>
      </c>
    </row>
    <row r="2302" spans="1:8">
      <c r="A2302" s="753" t="s">
        <v>83</v>
      </c>
      <c r="B2302" s="753" t="s">
        <v>1060</v>
      </c>
      <c r="C2302" s="753" t="s">
        <v>416</v>
      </c>
      <c r="D2302" s="753" t="s">
        <v>1921</v>
      </c>
      <c r="E2302" s="753" t="s">
        <v>125</v>
      </c>
      <c r="F2302" s="753" t="s">
        <v>127</v>
      </c>
      <c r="G2302" s="757" t="s">
        <v>128</v>
      </c>
      <c r="H2302" s="751">
        <v>7050000</v>
      </c>
    </row>
    <row r="2303" spans="1:8">
      <c r="A2303" s="753" t="s">
        <v>83</v>
      </c>
      <c r="B2303" s="753" t="s">
        <v>1060</v>
      </c>
      <c r="C2303" s="753" t="s">
        <v>416</v>
      </c>
      <c r="D2303" s="753" t="s">
        <v>1921</v>
      </c>
      <c r="E2303" s="753" t="s">
        <v>125</v>
      </c>
      <c r="F2303" s="753" t="s">
        <v>129</v>
      </c>
      <c r="G2303" s="757" t="s">
        <v>1787</v>
      </c>
      <c r="H2303" s="751">
        <v>9600000</v>
      </c>
    </row>
    <row r="2304" spans="1:8">
      <c r="A2304" s="753" t="s">
        <v>83</v>
      </c>
      <c r="B2304" s="753" t="s">
        <v>1060</v>
      </c>
      <c r="C2304" s="753" t="s">
        <v>416</v>
      </c>
      <c r="D2304" s="753" t="s">
        <v>1921</v>
      </c>
      <c r="E2304" s="753" t="s">
        <v>554</v>
      </c>
      <c r="F2304" s="753"/>
      <c r="G2304" s="757" t="s">
        <v>555</v>
      </c>
      <c r="H2304" s="751">
        <v>116495000</v>
      </c>
    </row>
    <row r="2305" spans="1:8">
      <c r="A2305" s="753" t="s">
        <v>83</v>
      </c>
      <c r="B2305" s="753" t="s">
        <v>1060</v>
      </c>
      <c r="C2305" s="753" t="s">
        <v>416</v>
      </c>
      <c r="D2305" s="753" t="s">
        <v>1921</v>
      </c>
      <c r="E2305" s="753" t="s">
        <v>554</v>
      </c>
      <c r="F2305" s="753" t="s">
        <v>556</v>
      </c>
      <c r="G2305" s="757" t="s">
        <v>557</v>
      </c>
      <c r="H2305" s="751">
        <v>57000000</v>
      </c>
    </row>
    <row r="2306" spans="1:8">
      <c r="A2306" s="753" t="s">
        <v>83</v>
      </c>
      <c r="B2306" s="753" t="s">
        <v>1060</v>
      </c>
      <c r="C2306" s="753" t="s">
        <v>416</v>
      </c>
      <c r="D2306" s="753" t="s">
        <v>1921</v>
      </c>
      <c r="E2306" s="753" t="s">
        <v>554</v>
      </c>
      <c r="F2306" s="753" t="s">
        <v>243</v>
      </c>
      <c r="G2306" s="757" t="s">
        <v>244</v>
      </c>
      <c r="H2306" s="751">
        <v>49600000</v>
      </c>
    </row>
    <row r="2307" spans="1:8">
      <c r="A2307" s="753" t="s">
        <v>83</v>
      </c>
      <c r="B2307" s="753" t="s">
        <v>1060</v>
      </c>
      <c r="C2307" s="753" t="s">
        <v>416</v>
      </c>
      <c r="D2307" s="753" t="s">
        <v>1921</v>
      </c>
      <c r="E2307" s="753" t="s">
        <v>554</v>
      </c>
      <c r="F2307" s="753" t="s">
        <v>206</v>
      </c>
      <c r="G2307" s="757" t="s">
        <v>207</v>
      </c>
      <c r="H2307" s="751">
        <v>9895000</v>
      </c>
    </row>
    <row r="2308" spans="1:8" ht="39.6">
      <c r="A2308" s="753" t="s">
        <v>83</v>
      </c>
      <c r="B2308" s="753" t="s">
        <v>1060</v>
      </c>
      <c r="C2308" s="753" t="s">
        <v>416</v>
      </c>
      <c r="D2308" s="753" t="s">
        <v>1921</v>
      </c>
      <c r="E2308" s="753" t="s">
        <v>560</v>
      </c>
      <c r="F2308" s="753"/>
      <c r="G2308" s="757" t="s">
        <v>1790</v>
      </c>
      <c r="H2308" s="751">
        <v>3061003000</v>
      </c>
    </row>
    <row r="2309" spans="1:8">
      <c r="A2309" s="753" t="s">
        <v>83</v>
      </c>
      <c r="B2309" s="753" t="s">
        <v>1060</v>
      </c>
      <c r="C2309" s="753" t="s">
        <v>416</v>
      </c>
      <c r="D2309" s="753" t="s">
        <v>1921</v>
      </c>
      <c r="E2309" s="753" t="s">
        <v>560</v>
      </c>
      <c r="F2309" s="753" t="s">
        <v>5</v>
      </c>
      <c r="G2309" s="757" t="s">
        <v>6</v>
      </c>
      <c r="H2309" s="751">
        <v>1033167000</v>
      </c>
    </row>
    <row r="2310" spans="1:8">
      <c r="A2310" s="753" t="s">
        <v>83</v>
      </c>
      <c r="B2310" s="753" t="s">
        <v>1060</v>
      </c>
      <c r="C2310" s="753" t="s">
        <v>416</v>
      </c>
      <c r="D2310" s="753" t="s">
        <v>1921</v>
      </c>
      <c r="E2310" s="753" t="s">
        <v>560</v>
      </c>
      <c r="F2310" s="753" t="s">
        <v>418</v>
      </c>
      <c r="G2310" s="757" t="s">
        <v>1793</v>
      </c>
      <c r="H2310" s="751">
        <v>94550000</v>
      </c>
    </row>
    <row r="2311" spans="1:8">
      <c r="A2311" s="753" t="s">
        <v>83</v>
      </c>
      <c r="B2311" s="753" t="s">
        <v>1060</v>
      </c>
      <c r="C2311" s="753" t="s">
        <v>416</v>
      </c>
      <c r="D2311" s="753" t="s">
        <v>1921</v>
      </c>
      <c r="E2311" s="753" t="s">
        <v>560</v>
      </c>
      <c r="F2311" s="753" t="s">
        <v>7</v>
      </c>
      <c r="G2311" s="757" t="s">
        <v>1795</v>
      </c>
      <c r="H2311" s="751">
        <v>135817000</v>
      </c>
    </row>
    <row r="2312" spans="1:8" ht="26.4">
      <c r="A2312" s="753" t="s">
        <v>83</v>
      </c>
      <c r="B2312" s="753" t="s">
        <v>1060</v>
      </c>
      <c r="C2312" s="753" t="s">
        <v>416</v>
      </c>
      <c r="D2312" s="753" t="s">
        <v>1921</v>
      </c>
      <c r="E2312" s="753" t="s">
        <v>560</v>
      </c>
      <c r="F2312" s="753" t="s">
        <v>563</v>
      </c>
      <c r="G2312" s="757" t="s">
        <v>13</v>
      </c>
      <c r="H2312" s="751">
        <v>1797469000</v>
      </c>
    </row>
    <row r="2313" spans="1:8" ht="26.4">
      <c r="A2313" s="753" t="s">
        <v>83</v>
      </c>
      <c r="B2313" s="753" t="s">
        <v>1060</v>
      </c>
      <c r="C2313" s="753" t="s">
        <v>416</v>
      </c>
      <c r="D2313" s="753" t="s">
        <v>1921</v>
      </c>
      <c r="E2313" s="753" t="s">
        <v>1796</v>
      </c>
      <c r="F2313" s="753"/>
      <c r="G2313" s="757" t="s">
        <v>1797</v>
      </c>
      <c r="H2313" s="751">
        <v>58950000</v>
      </c>
    </row>
    <row r="2314" spans="1:8">
      <c r="A2314" s="753" t="s">
        <v>83</v>
      </c>
      <c r="B2314" s="753" t="s">
        <v>1060</v>
      </c>
      <c r="C2314" s="753" t="s">
        <v>416</v>
      </c>
      <c r="D2314" s="753" t="s">
        <v>1921</v>
      </c>
      <c r="E2314" s="753" t="s">
        <v>1796</v>
      </c>
      <c r="F2314" s="753" t="s">
        <v>1798</v>
      </c>
      <c r="G2314" s="757" t="s">
        <v>1793</v>
      </c>
      <c r="H2314" s="751">
        <v>58950000</v>
      </c>
    </row>
    <row r="2315" spans="1:8" ht="26.4">
      <c r="A2315" s="753" t="s">
        <v>83</v>
      </c>
      <c r="B2315" s="753" t="s">
        <v>1060</v>
      </c>
      <c r="C2315" s="753" t="s">
        <v>416</v>
      </c>
      <c r="D2315" s="753" t="s">
        <v>1921</v>
      </c>
      <c r="E2315" s="753" t="s">
        <v>130</v>
      </c>
      <c r="F2315" s="753"/>
      <c r="G2315" s="757" t="s">
        <v>131</v>
      </c>
      <c r="H2315" s="751">
        <v>1177755950</v>
      </c>
    </row>
    <row r="2316" spans="1:8">
      <c r="A2316" s="753" t="s">
        <v>83</v>
      </c>
      <c r="B2316" s="753" t="s">
        <v>1060</v>
      </c>
      <c r="C2316" s="753" t="s">
        <v>416</v>
      </c>
      <c r="D2316" s="753" t="s">
        <v>1921</v>
      </c>
      <c r="E2316" s="753" t="s">
        <v>130</v>
      </c>
      <c r="F2316" s="753" t="s">
        <v>585</v>
      </c>
      <c r="G2316" s="757" t="s">
        <v>1799</v>
      </c>
      <c r="H2316" s="751">
        <v>925976900</v>
      </c>
    </row>
    <row r="2317" spans="1:8">
      <c r="A2317" s="753" t="s">
        <v>83</v>
      </c>
      <c r="B2317" s="753" t="s">
        <v>1060</v>
      </c>
      <c r="C2317" s="753" t="s">
        <v>416</v>
      </c>
      <c r="D2317" s="753" t="s">
        <v>1921</v>
      </c>
      <c r="E2317" s="753" t="s">
        <v>130</v>
      </c>
      <c r="F2317" s="753" t="s">
        <v>8</v>
      </c>
      <c r="G2317" s="757" t="s">
        <v>1835</v>
      </c>
      <c r="H2317" s="751">
        <v>7120000</v>
      </c>
    </row>
    <row r="2318" spans="1:8">
      <c r="A2318" s="753" t="s">
        <v>83</v>
      </c>
      <c r="B2318" s="753" t="s">
        <v>1060</v>
      </c>
      <c r="C2318" s="753" t="s">
        <v>416</v>
      </c>
      <c r="D2318" s="753" t="s">
        <v>1921</v>
      </c>
      <c r="E2318" s="753" t="s">
        <v>130</v>
      </c>
      <c r="F2318" s="753" t="s">
        <v>14</v>
      </c>
      <c r="G2318" s="757" t="s">
        <v>1800</v>
      </c>
      <c r="H2318" s="751">
        <v>750000</v>
      </c>
    </row>
    <row r="2319" spans="1:8">
      <c r="A2319" s="753" t="s">
        <v>83</v>
      </c>
      <c r="B2319" s="753" t="s">
        <v>1060</v>
      </c>
      <c r="C2319" s="753" t="s">
        <v>416</v>
      </c>
      <c r="D2319" s="753" t="s">
        <v>1921</v>
      </c>
      <c r="E2319" s="753" t="s">
        <v>130</v>
      </c>
      <c r="F2319" s="753" t="s">
        <v>132</v>
      </c>
      <c r="G2319" s="757" t="s">
        <v>135</v>
      </c>
      <c r="H2319" s="751">
        <v>243909050</v>
      </c>
    </row>
    <row r="2320" spans="1:8">
      <c r="A2320" s="753" t="s">
        <v>83</v>
      </c>
      <c r="B2320" s="753" t="s">
        <v>1060</v>
      </c>
      <c r="C2320" s="753" t="s">
        <v>416</v>
      </c>
      <c r="D2320" s="753" t="s">
        <v>1921</v>
      </c>
      <c r="E2320" s="753" t="s">
        <v>1801</v>
      </c>
      <c r="F2320" s="753"/>
      <c r="G2320" s="757" t="s">
        <v>1802</v>
      </c>
      <c r="H2320" s="751">
        <v>19360000</v>
      </c>
    </row>
    <row r="2321" spans="1:8">
      <c r="A2321" s="753" t="s">
        <v>83</v>
      </c>
      <c r="B2321" s="753" t="s">
        <v>1060</v>
      </c>
      <c r="C2321" s="753" t="s">
        <v>416</v>
      </c>
      <c r="D2321" s="753" t="s">
        <v>1921</v>
      </c>
      <c r="E2321" s="753" t="s">
        <v>1801</v>
      </c>
      <c r="F2321" s="753" t="s">
        <v>1803</v>
      </c>
      <c r="G2321" s="757" t="s">
        <v>1804</v>
      </c>
      <c r="H2321" s="751">
        <v>19360000</v>
      </c>
    </row>
    <row r="2322" spans="1:8">
      <c r="A2322" s="753" t="s">
        <v>83</v>
      </c>
      <c r="B2322" s="753" t="s">
        <v>1060</v>
      </c>
      <c r="C2322" s="753" t="s">
        <v>416</v>
      </c>
      <c r="D2322" s="753" t="s">
        <v>1921</v>
      </c>
      <c r="E2322" s="753" t="s">
        <v>134</v>
      </c>
      <c r="F2322" s="753"/>
      <c r="G2322" s="757" t="s">
        <v>135</v>
      </c>
      <c r="H2322" s="751">
        <v>385820500</v>
      </c>
    </row>
    <row r="2323" spans="1:8">
      <c r="A2323" s="753" t="s">
        <v>83</v>
      </c>
      <c r="B2323" s="753" t="s">
        <v>1060</v>
      </c>
      <c r="C2323" s="753" t="s">
        <v>416</v>
      </c>
      <c r="D2323" s="753" t="s">
        <v>1921</v>
      </c>
      <c r="E2323" s="753" t="s">
        <v>134</v>
      </c>
      <c r="F2323" s="753" t="s">
        <v>9</v>
      </c>
      <c r="G2323" s="757" t="s">
        <v>1805</v>
      </c>
      <c r="H2323" s="751">
        <v>2200000</v>
      </c>
    </row>
    <row r="2324" spans="1:8">
      <c r="A2324" s="753" t="s">
        <v>83</v>
      </c>
      <c r="B2324" s="753" t="s">
        <v>1060</v>
      </c>
      <c r="C2324" s="753" t="s">
        <v>416</v>
      </c>
      <c r="D2324" s="753" t="s">
        <v>1921</v>
      </c>
      <c r="E2324" s="753" t="s">
        <v>134</v>
      </c>
      <c r="F2324" s="753" t="s">
        <v>137</v>
      </c>
      <c r="G2324" s="757" t="s">
        <v>138</v>
      </c>
      <c r="H2324" s="751">
        <v>157658000</v>
      </c>
    </row>
    <row r="2325" spans="1:8">
      <c r="A2325" s="753" t="s">
        <v>83</v>
      </c>
      <c r="B2325" s="753" t="s">
        <v>1060</v>
      </c>
      <c r="C2325" s="753" t="s">
        <v>416</v>
      </c>
      <c r="D2325" s="753" t="s">
        <v>1921</v>
      </c>
      <c r="E2325" s="753" t="s">
        <v>134</v>
      </c>
      <c r="F2325" s="753" t="s">
        <v>139</v>
      </c>
      <c r="G2325" s="757" t="s">
        <v>140</v>
      </c>
      <c r="H2325" s="751">
        <v>225962500</v>
      </c>
    </row>
    <row r="2326" spans="1:8" ht="39.6">
      <c r="A2326" s="753" t="s">
        <v>83</v>
      </c>
      <c r="B2326" s="753" t="s">
        <v>1060</v>
      </c>
      <c r="C2326" s="753" t="s">
        <v>416</v>
      </c>
      <c r="D2326" s="753" t="s">
        <v>1921</v>
      </c>
      <c r="E2326" s="753" t="s">
        <v>419</v>
      </c>
      <c r="F2326" s="753"/>
      <c r="G2326" s="757" t="s">
        <v>1807</v>
      </c>
      <c r="H2326" s="751">
        <v>32184000</v>
      </c>
    </row>
    <row r="2327" spans="1:8" ht="52.8">
      <c r="A2327" s="753" t="s">
        <v>83</v>
      </c>
      <c r="B2327" s="753" t="s">
        <v>1060</v>
      </c>
      <c r="C2327" s="753" t="s">
        <v>416</v>
      </c>
      <c r="D2327" s="753" t="s">
        <v>1921</v>
      </c>
      <c r="E2327" s="753" t="s">
        <v>419</v>
      </c>
      <c r="F2327" s="753" t="s">
        <v>420</v>
      </c>
      <c r="G2327" s="757" t="s">
        <v>2714</v>
      </c>
      <c r="H2327" s="751">
        <v>32184000</v>
      </c>
    </row>
    <row r="2328" spans="1:8">
      <c r="A2328" s="753" t="s">
        <v>83</v>
      </c>
      <c r="B2328" s="753" t="s">
        <v>1060</v>
      </c>
      <c r="C2328" s="753" t="s">
        <v>416</v>
      </c>
      <c r="D2328" s="753" t="s">
        <v>1923</v>
      </c>
      <c r="E2328" s="753"/>
      <c r="F2328" s="753"/>
      <c r="G2328" s="757" t="s">
        <v>1924</v>
      </c>
      <c r="H2328" s="751">
        <v>39405767749</v>
      </c>
    </row>
    <row r="2329" spans="1:8">
      <c r="A2329" s="753" t="s">
        <v>83</v>
      </c>
      <c r="B2329" s="753" t="s">
        <v>1060</v>
      </c>
      <c r="C2329" s="753" t="s">
        <v>416</v>
      </c>
      <c r="D2329" s="753" t="s">
        <v>1923</v>
      </c>
      <c r="E2329" s="753" t="s">
        <v>92</v>
      </c>
      <c r="F2329" s="753"/>
      <c r="G2329" s="757" t="s">
        <v>93</v>
      </c>
      <c r="H2329" s="751">
        <v>10911095382</v>
      </c>
    </row>
    <row r="2330" spans="1:8">
      <c r="A2330" s="753" t="s">
        <v>83</v>
      </c>
      <c r="B2330" s="753" t="s">
        <v>1060</v>
      </c>
      <c r="C2330" s="753" t="s">
        <v>416</v>
      </c>
      <c r="D2330" s="753" t="s">
        <v>1923</v>
      </c>
      <c r="E2330" s="753" t="s">
        <v>92</v>
      </c>
      <c r="F2330" s="753" t="s">
        <v>94</v>
      </c>
      <c r="G2330" s="757" t="s">
        <v>1768</v>
      </c>
      <c r="H2330" s="751">
        <v>10911095382</v>
      </c>
    </row>
    <row r="2331" spans="1:8">
      <c r="A2331" s="753" t="s">
        <v>83</v>
      </c>
      <c r="B2331" s="753" t="s">
        <v>1060</v>
      </c>
      <c r="C2331" s="753" t="s">
        <v>416</v>
      </c>
      <c r="D2331" s="753" t="s">
        <v>1923</v>
      </c>
      <c r="E2331" s="753" t="s">
        <v>96</v>
      </c>
      <c r="F2331" s="753"/>
      <c r="G2331" s="757" t="s">
        <v>97</v>
      </c>
      <c r="H2331" s="751">
        <v>5499422969</v>
      </c>
    </row>
    <row r="2332" spans="1:8">
      <c r="A2332" s="753" t="s">
        <v>83</v>
      </c>
      <c r="B2332" s="753" t="s">
        <v>1060</v>
      </c>
      <c r="C2332" s="753" t="s">
        <v>416</v>
      </c>
      <c r="D2332" s="753" t="s">
        <v>1923</v>
      </c>
      <c r="E2332" s="753" t="s">
        <v>96</v>
      </c>
      <c r="F2332" s="753" t="s">
        <v>151</v>
      </c>
      <c r="G2332" s="757" t="s">
        <v>152</v>
      </c>
      <c r="H2332" s="751">
        <v>457278765</v>
      </c>
    </row>
    <row r="2333" spans="1:8">
      <c r="A2333" s="753" t="s">
        <v>83</v>
      </c>
      <c r="B2333" s="753" t="s">
        <v>1060</v>
      </c>
      <c r="C2333" s="753" t="s">
        <v>416</v>
      </c>
      <c r="D2333" s="753" t="s">
        <v>1923</v>
      </c>
      <c r="E2333" s="753" t="s">
        <v>96</v>
      </c>
      <c r="F2333" s="753" t="s">
        <v>434</v>
      </c>
      <c r="G2333" s="757" t="s">
        <v>435</v>
      </c>
      <c r="H2333" s="751">
        <v>115560000</v>
      </c>
    </row>
    <row r="2334" spans="1:8">
      <c r="A2334" s="753" t="s">
        <v>83</v>
      </c>
      <c r="B2334" s="753" t="s">
        <v>1060</v>
      </c>
      <c r="C2334" s="753" t="s">
        <v>416</v>
      </c>
      <c r="D2334" s="753" t="s">
        <v>1923</v>
      </c>
      <c r="E2334" s="753" t="s">
        <v>96</v>
      </c>
      <c r="F2334" s="753" t="s">
        <v>864</v>
      </c>
      <c r="G2334" s="757" t="s">
        <v>1770</v>
      </c>
      <c r="H2334" s="751">
        <v>32925000</v>
      </c>
    </row>
    <row r="2335" spans="1:8">
      <c r="A2335" s="753" t="s">
        <v>83</v>
      </c>
      <c r="B2335" s="753" t="s">
        <v>1060</v>
      </c>
      <c r="C2335" s="753" t="s">
        <v>416</v>
      </c>
      <c r="D2335" s="753" t="s">
        <v>1923</v>
      </c>
      <c r="E2335" s="753" t="s">
        <v>96</v>
      </c>
      <c r="F2335" s="753" t="s">
        <v>11</v>
      </c>
      <c r="G2335" s="757" t="s">
        <v>1830</v>
      </c>
      <c r="H2335" s="751">
        <v>35021000</v>
      </c>
    </row>
    <row r="2336" spans="1:8">
      <c r="A2336" s="753" t="s">
        <v>83</v>
      </c>
      <c r="B2336" s="753" t="s">
        <v>1060</v>
      </c>
      <c r="C2336" s="753" t="s">
        <v>416</v>
      </c>
      <c r="D2336" s="753" t="s">
        <v>1923</v>
      </c>
      <c r="E2336" s="753" t="s">
        <v>96</v>
      </c>
      <c r="F2336" s="753" t="s">
        <v>436</v>
      </c>
      <c r="G2336" s="757" t="s">
        <v>437</v>
      </c>
      <c r="H2336" s="751">
        <v>3302775386</v>
      </c>
    </row>
    <row r="2337" spans="1:8" ht="26.4">
      <c r="A2337" s="753" t="s">
        <v>83</v>
      </c>
      <c r="B2337" s="753" t="s">
        <v>1060</v>
      </c>
      <c r="C2337" s="753" t="s">
        <v>416</v>
      </c>
      <c r="D2337" s="753" t="s">
        <v>1923</v>
      </c>
      <c r="E2337" s="753" t="s">
        <v>96</v>
      </c>
      <c r="F2337" s="753" t="s">
        <v>98</v>
      </c>
      <c r="G2337" s="757" t="s">
        <v>99</v>
      </c>
      <c r="H2337" s="751">
        <v>3874000</v>
      </c>
    </row>
    <row r="2338" spans="1:8" ht="26.4">
      <c r="A2338" s="753" t="s">
        <v>83</v>
      </c>
      <c r="B2338" s="753" t="s">
        <v>1060</v>
      </c>
      <c r="C2338" s="753" t="s">
        <v>416</v>
      </c>
      <c r="D2338" s="753" t="s">
        <v>1923</v>
      </c>
      <c r="E2338" s="753" t="s">
        <v>96</v>
      </c>
      <c r="F2338" s="753" t="s">
        <v>442</v>
      </c>
      <c r="G2338" s="757" t="s">
        <v>1772</v>
      </c>
      <c r="H2338" s="751">
        <v>1457232356</v>
      </c>
    </row>
    <row r="2339" spans="1:8">
      <c r="A2339" s="753" t="s">
        <v>83</v>
      </c>
      <c r="B2339" s="753" t="s">
        <v>1060</v>
      </c>
      <c r="C2339" s="753" t="s">
        <v>416</v>
      </c>
      <c r="D2339" s="753" t="s">
        <v>1923</v>
      </c>
      <c r="E2339" s="753" t="s">
        <v>96</v>
      </c>
      <c r="F2339" s="753" t="s">
        <v>154</v>
      </c>
      <c r="G2339" s="757" t="s">
        <v>1773</v>
      </c>
      <c r="H2339" s="751">
        <v>94756462</v>
      </c>
    </row>
    <row r="2340" spans="1:8" ht="26.4">
      <c r="A2340" s="753" t="s">
        <v>83</v>
      </c>
      <c r="B2340" s="753" t="s">
        <v>1060</v>
      </c>
      <c r="C2340" s="753" t="s">
        <v>416</v>
      </c>
      <c r="D2340" s="753" t="s">
        <v>1923</v>
      </c>
      <c r="E2340" s="753" t="s">
        <v>333</v>
      </c>
      <c r="F2340" s="753"/>
      <c r="G2340" s="757" t="s">
        <v>1907</v>
      </c>
      <c r="H2340" s="751">
        <v>532931200</v>
      </c>
    </row>
    <row r="2341" spans="1:8" ht="39.6">
      <c r="A2341" s="753" t="s">
        <v>83</v>
      </c>
      <c r="B2341" s="753" t="s">
        <v>1060</v>
      </c>
      <c r="C2341" s="753" t="s">
        <v>416</v>
      </c>
      <c r="D2341" s="753" t="s">
        <v>1923</v>
      </c>
      <c r="E2341" s="753" t="s">
        <v>333</v>
      </c>
      <c r="F2341" s="753" t="s">
        <v>1908</v>
      </c>
      <c r="G2341" s="757" t="s">
        <v>1909</v>
      </c>
      <c r="H2341" s="751">
        <v>487069000</v>
      </c>
    </row>
    <row r="2342" spans="1:8">
      <c r="A2342" s="753" t="s">
        <v>83</v>
      </c>
      <c r="B2342" s="753" t="s">
        <v>1060</v>
      </c>
      <c r="C2342" s="753" t="s">
        <v>416</v>
      </c>
      <c r="D2342" s="753" t="s">
        <v>1923</v>
      </c>
      <c r="E2342" s="753" t="s">
        <v>333</v>
      </c>
      <c r="F2342" s="753" t="s">
        <v>853</v>
      </c>
      <c r="G2342" s="757" t="s">
        <v>1911</v>
      </c>
      <c r="H2342" s="751">
        <v>45862200</v>
      </c>
    </row>
    <row r="2343" spans="1:8">
      <c r="A2343" s="753" t="s">
        <v>83</v>
      </c>
      <c r="B2343" s="753" t="s">
        <v>1060</v>
      </c>
      <c r="C2343" s="753" t="s">
        <v>416</v>
      </c>
      <c r="D2343" s="753" t="s">
        <v>1923</v>
      </c>
      <c r="E2343" s="753" t="s">
        <v>100</v>
      </c>
      <c r="F2343" s="753"/>
      <c r="G2343" s="757" t="s">
        <v>101</v>
      </c>
      <c r="H2343" s="751">
        <v>149086000</v>
      </c>
    </row>
    <row r="2344" spans="1:8">
      <c r="A2344" s="753" t="s">
        <v>83</v>
      </c>
      <c r="B2344" s="753" t="s">
        <v>1060</v>
      </c>
      <c r="C2344" s="753" t="s">
        <v>416</v>
      </c>
      <c r="D2344" s="753" t="s">
        <v>1923</v>
      </c>
      <c r="E2344" s="753" t="s">
        <v>100</v>
      </c>
      <c r="F2344" s="753" t="s">
        <v>339</v>
      </c>
      <c r="G2344" s="757" t="s">
        <v>1914</v>
      </c>
      <c r="H2344" s="751">
        <v>93841000</v>
      </c>
    </row>
    <row r="2345" spans="1:8">
      <c r="A2345" s="753" t="s">
        <v>83</v>
      </c>
      <c r="B2345" s="753" t="s">
        <v>1060</v>
      </c>
      <c r="C2345" s="753" t="s">
        <v>416</v>
      </c>
      <c r="D2345" s="753" t="s">
        <v>1923</v>
      </c>
      <c r="E2345" s="753" t="s">
        <v>100</v>
      </c>
      <c r="F2345" s="753" t="s">
        <v>443</v>
      </c>
      <c r="G2345" s="757" t="s">
        <v>135</v>
      </c>
      <c r="H2345" s="751">
        <v>55245000</v>
      </c>
    </row>
    <row r="2346" spans="1:8">
      <c r="A2346" s="753" t="s">
        <v>83</v>
      </c>
      <c r="B2346" s="753" t="s">
        <v>1060</v>
      </c>
      <c r="C2346" s="753" t="s">
        <v>416</v>
      </c>
      <c r="D2346" s="753" t="s">
        <v>1923</v>
      </c>
      <c r="E2346" s="753" t="s">
        <v>102</v>
      </c>
      <c r="F2346" s="753"/>
      <c r="G2346" s="757" t="s">
        <v>369</v>
      </c>
      <c r="H2346" s="751">
        <v>3086283444</v>
      </c>
    </row>
    <row r="2347" spans="1:8">
      <c r="A2347" s="753" t="s">
        <v>83</v>
      </c>
      <c r="B2347" s="753" t="s">
        <v>1060</v>
      </c>
      <c r="C2347" s="753" t="s">
        <v>416</v>
      </c>
      <c r="D2347" s="753" t="s">
        <v>1923</v>
      </c>
      <c r="E2347" s="753" t="s">
        <v>102</v>
      </c>
      <c r="F2347" s="753" t="s">
        <v>103</v>
      </c>
      <c r="G2347" s="757" t="s">
        <v>104</v>
      </c>
      <c r="H2347" s="751">
        <v>2299828334</v>
      </c>
    </row>
    <row r="2348" spans="1:8">
      <c r="A2348" s="753" t="s">
        <v>83</v>
      </c>
      <c r="B2348" s="753" t="s">
        <v>1060</v>
      </c>
      <c r="C2348" s="753" t="s">
        <v>416</v>
      </c>
      <c r="D2348" s="753" t="s">
        <v>1923</v>
      </c>
      <c r="E2348" s="753" t="s">
        <v>102</v>
      </c>
      <c r="F2348" s="753" t="s">
        <v>105</v>
      </c>
      <c r="G2348" s="757" t="s">
        <v>106</v>
      </c>
      <c r="H2348" s="751">
        <v>394256162</v>
      </c>
    </row>
    <row r="2349" spans="1:8">
      <c r="A2349" s="753" t="s">
        <v>83</v>
      </c>
      <c r="B2349" s="753" t="s">
        <v>1060</v>
      </c>
      <c r="C2349" s="753" t="s">
        <v>416</v>
      </c>
      <c r="D2349" s="753" t="s">
        <v>1923</v>
      </c>
      <c r="E2349" s="753" t="s">
        <v>102</v>
      </c>
      <c r="F2349" s="753" t="s">
        <v>107</v>
      </c>
      <c r="G2349" s="757" t="s">
        <v>108</v>
      </c>
      <c r="H2349" s="751">
        <v>262263557</v>
      </c>
    </row>
    <row r="2350" spans="1:8">
      <c r="A2350" s="753" t="s">
        <v>83</v>
      </c>
      <c r="B2350" s="753" t="s">
        <v>1060</v>
      </c>
      <c r="C2350" s="753" t="s">
        <v>416</v>
      </c>
      <c r="D2350" s="753" t="s">
        <v>1923</v>
      </c>
      <c r="E2350" s="753" t="s">
        <v>102</v>
      </c>
      <c r="F2350" s="753" t="s">
        <v>0</v>
      </c>
      <c r="G2350" s="757" t="s">
        <v>1</v>
      </c>
      <c r="H2350" s="751">
        <v>129935391</v>
      </c>
    </row>
    <row r="2351" spans="1:8">
      <c r="A2351" s="753" t="s">
        <v>83</v>
      </c>
      <c r="B2351" s="753" t="s">
        <v>1060</v>
      </c>
      <c r="C2351" s="753" t="s">
        <v>416</v>
      </c>
      <c r="D2351" s="753" t="s">
        <v>1923</v>
      </c>
      <c r="E2351" s="753" t="s">
        <v>112</v>
      </c>
      <c r="F2351" s="753"/>
      <c r="G2351" s="757" t="s">
        <v>113</v>
      </c>
      <c r="H2351" s="751">
        <v>1106252250</v>
      </c>
    </row>
    <row r="2352" spans="1:8">
      <c r="A2352" s="753" t="s">
        <v>83</v>
      </c>
      <c r="B2352" s="753" t="s">
        <v>1060</v>
      </c>
      <c r="C2352" s="753" t="s">
        <v>416</v>
      </c>
      <c r="D2352" s="753" t="s">
        <v>1923</v>
      </c>
      <c r="E2352" s="753" t="s">
        <v>112</v>
      </c>
      <c r="F2352" s="753" t="s">
        <v>155</v>
      </c>
      <c r="G2352" s="757" t="s">
        <v>1777</v>
      </c>
      <c r="H2352" s="751">
        <v>507901901</v>
      </c>
    </row>
    <row r="2353" spans="1:8">
      <c r="A2353" s="753" t="s">
        <v>83</v>
      </c>
      <c r="B2353" s="753" t="s">
        <v>1060</v>
      </c>
      <c r="C2353" s="753" t="s">
        <v>416</v>
      </c>
      <c r="D2353" s="753" t="s">
        <v>1923</v>
      </c>
      <c r="E2353" s="753" t="s">
        <v>112</v>
      </c>
      <c r="F2353" s="753" t="s">
        <v>114</v>
      </c>
      <c r="G2353" s="757" t="s">
        <v>1778</v>
      </c>
      <c r="H2353" s="751">
        <v>423081449</v>
      </c>
    </row>
    <row r="2354" spans="1:8">
      <c r="A2354" s="753" t="s">
        <v>83</v>
      </c>
      <c r="B2354" s="753" t="s">
        <v>1060</v>
      </c>
      <c r="C2354" s="753" t="s">
        <v>416</v>
      </c>
      <c r="D2354" s="753" t="s">
        <v>1923</v>
      </c>
      <c r="E2354" s="753" t="s">
        <v>112</v>
      </c>
      <c r="F2354" s="753" t="s">
        <v>156</v>
      </c>
      <c r="G2354" s="757" t="s">
        <v>1779</v>
      </c>
      <c r="H2354" s="751">
        <v>106457900</v>
      </c>
    </row>
    <row r="2355" spans="1:8">
      <c r="A2355" s="753" t="s">
        <v>83</v>
      </c>
      <c r="B2355" s="753" t="s">
        <v>1060</v>
      </c>
      <c r="C2355" s="753" t="s">
        <v>416</v>
      </c>
      <c r="D2355" s="753" t="s">
        <v>1923</v>
      </c>
      <c r="E2355" s="753" t="s">
        <v>112</v>
      </c>
      <c r="F2355" s="753" t="s">
        <v>146</v>
      </c>
      <c r="G2355" s="757" t="s">
        <v>1780</v>
      </c>
      <c r="H2355" s="751">
        <v>58956000</v>
      </c>
    </row>
    <row r="2356" spans="1:8">
      <c r="A2356" s="753" t="s">
        <v>83</v>
      </c>
      <c r="B2356" s="753" t="s">
        <v>1060</v>
      </c>
      <c r="C2356" s="753" t="s">
        <v>416</v>
      </c>
      <c r="D2356" s="753" t="s">
        <v>1923</v>
      </c>
      <c r="E2356" s="753" t="s">
        <v>112</v>
      </c>
      <c r="F2356" s="753" t="s">
        <v>157</v>
      </c>
      <c r="G2356" s="757" t="s">
        <v>135</v>
      </c>
      <c r="H2356" s="751">
        <v>9855000</v>
      </c>
    </row>
    <row r="2357" spans="1:8">
      <c r="A2357" s="753" t="s">
        <v>83</v>
      </c>
      <c r="B2357" s="753" t="s">
        <v>1060</v>
      </c>
      <c r="C2357" s="753" t="s">
        <v>416</v>
      </c>
      <c r="D2357" s="753" t="s">
        <v>1923</v>
      </c>
      <c r="E2357" s="753" t="s">
        <v>115</v>
      </c>
      <c r="F2357" s="753"/>
      <c r="G2357" s="757" t="s">
        <v>1781</v>
      </c>
      <c r="H2357" s="751">
        <v>329294500</v>
      </c>
    </row>
    <row r="2358" spans="1:8">
      <c r="A2358" s="753" t="s">
        <v>83</v>
      </c>
      <c r="B2358" s="753" t="s">
        <v>1060</v>
      </c>
      <c r="C2358" s="753" t="s">
        <v>416</v>
      </c>
      <c r="D2358" s="753" t="s">
        <v>1923</v>
      </c>
      <c r="E2358" s="753" t="s">
        <v>115</v>
      </c>
      <c r="F2358" s="753" t="s">
        <v>116</v>
      </c>
      <c r="G2358" s="757" t="s">
        <v>117</v>
      </c>
      <c r="H2358" s="751">
        <v>103361500</v>
      </c>
    </row>
    <row r="2359" spans="1:8">
      <c r="A2359" s="753" t="s">
        <v>83</v>
      </c>
      <c r="B2359" s="753" t="s">
        <v>1060</v>
      </c>
      <c r="C2359" s="753" t="s">
        <v>416</v>
      </c>
      <c r="D2359" s="753" t="s">
        <v>1923</v>
      </c>
      <c r="E2359" s="753" t="s">
        <v>115</v>
      </c>
      <c r="F2359" s="753" t="s">
        <v>147</v>
      </c>
      <c r="G2359" s="757" t="s">
        <v>148</v>
      </c>
      <c r="H2359" s="751">
        <v>21179000</v>
      </c>
    </row>
    <row r="2360" spans="1:8">
      <c r="A2360" s="753" t="s">
        <v>83</v>
      </c>
      <c r="B2360" s="753" t="s">
        <v>1060</v>
      </c>
      <c r="C2360" s="753" t="s">
        <v>416</v>
      </c>
      <c r="D2360" s="753" t="s">
        <v>1923</v>
      </c>
      <c r="E2360" s="753" t="s">
        <v>115</v>
      </c>
      <c r="F2360" s="753" t="s">
        <v>4</v>
      </c>
      <c r="G2360" s="757" t="s">
        <v>1782</v>
      </c>
      <c r="H2360" s="751">
        <v>134475000</v>
      </c>
    </row>
    <row r="2361" spans="1:8">
      <c r="A2361" s="753" t="s">
        <v>83</v>
      </c>
      <c r="B2361" s="753" t="s">
        <v>1060</v>
      </c>
      <c r="C2361" s="753" t="s">
        <v>416</v>
      </c>
      <c r="D2361" s="753" t="s">
        <v>1923</v>
      </c>
      <c r="E2361" s="753" t="s">
        <v>115</v>
      </c>
      <c r="F2361" s="753" t="s">
        <v>118</v>
      </c>
      <c r="G2361" s="757" t="s">
        <v>119</v>
      </c>
      <c r="H2361" s="751">
        <v>70279000</v>
      </c>
    </row>
    <row r="2362" spans="1:8">
      <c r="A2362" s="753" t="s">
        <v>83</v>
      </c>
      <c r="B2362" s="753" t="s">
        <v>1060</v>
      </c>
      <c r="C2362" s="753" t="s">
        <v>416</v>
      </c>
      <c r="D2362" s="753" t="s">
        <v>1923</v>
      </c>
      <c r="E2362" s="753" t="s">
        <v>120</v>
      </c>
      <c r="F2362" s="753"/>
      <c r="G2362" s="757" t="s">
        <v>121</v>
      </c>
      <c r="H2362" s="751">
        <v>381641561</v>
      </c>
    </row>
    <row r="2363" spans="1:8" ht="39.6">
      <c r="A2363" s="753" t="s">
        <v>83</v>
      </c>
      <c r="B2363" s="753" t="s">
        <v>1060</v>
      </c>
      <c r="C2363" s="753" t="s">
        <v>416</v>
      </c>
      <c r="D2363" s="753" t="s">
        <v>1923</v>
      </c>
      <c r="E2363" s="753" t="s">
        <v>120</v>
      </c>
      <c r="F2363" s="753" t="s">
        <v>122</v>
      </c>
      <c r="G2363" s="757" t="s">
        <v>1783</v>
      </c>
      <c r="H2363" s="751">
        <v>16322882</v>
      </c>
    </row>
    <row r="2364" spans="1:8">
      <c r="A2364" s="753" t="s">
        <v>83</v>
      </c>
      <c r="B2364" s="753" t="s">
        <v>1060</v>
      </c>
      <c r="C2364" s="753" t="s">
        <v>416</v>
      </c>
      <c r="D2364" s="753" t="s">
        <v>1923</v>
      </c>
      <c r="E2364" s="753" t="s">
        <v>120</v>
      </c>
      <c r="F2364" s="753" t="s">
        <v>123</v>
      </c>
      <c r="G2364" s="757" t="s">
        <v>124</v>
      </c>
      <c r="H2364" s="751">
        <v>24905873</v>
      </c>
    </row>
    <row r="2365" spans="1:8" ht="39.6">
      <c r="A2365" s="753" t="s">
        <v>83</v>
      </c>
      <c r="B2365" s="753" t="s">
        <v>1060</v>
      </c>
      <c r="C2365" s="753" t="s">
        <v>416</v>
      </c>
      <c r="D2365" s="753" t="s">
        <v>1923</v>
      </c>
      <c r="E2365" s="753" t="s">
        <v>120</v>
      </c>
      <c r="F2365" s="753" t="s">
        <v>994</v>
      </c>
      <c r="G2365" s="757" t="s">
        <v>1824</v>
      </c>
      <c r="H2365" s="751">
        <v>120778806</v>
      </c>
    </row>
    <row r="2366" spans="1:8">
      <c r="A2366" s="753" t="s">
        <v>83</v>
      </c>
      <c r="B2366" s="753" t="s">
        <v>1060</v>
      </c>
      <c r="C2366" s="753" t="s">
        <v>416</v>
      </c>
      <c r="D2366" s="753" t="s">
        <v>1923</v>
      </c>
      <c r="E2366" s="753" t="s">
        <v>120</v>
      </c>
      <c r="F2366" s="753" t="s">
        <v>315</v>
      </c>
      <c r="G2366" s="757" t="s">
        <v>1831</v>
      </c>
      <c r="H2366" s="751">
        <v>69606000</v>
      </c>
    </row>
    <row r="2367" spans="1:8" ht="26.4">
      <c r="A2367" s="753" t="s">
        <v>83</v>
      </c>
      <c r="B2367" s="753" t="s">
        <v>1060</v>
      </c>
      <c r="C2367" s="753" t="s">
        <v>416</v>
      </c>
      <c r="D2367" s="753" t="s">
        <v>1923</v>
      </c>
      <c r="E2367" s="753" t="s">
        <v>120</v>
      </c>
      <c r="F2367" s="753" t="s">
        <v>1001</v>
      </c>
      <c r="G2367" s="757" t="s">
        <v>1784</v>
      </c>
      <c r="H2367" s="751">
        <v>25483000</v>
      </c>
    </row>
    <row r="2368" spans="1:8">
      <c r="A2368" s="753" t="s">
        <v>83</v>
      </c>
      <c r="B2368" s="753" t="s">
        <v>1060</v>
      </c>
      <c r="C2368" s="753" t="s">
        <v>416</v>
      </c>
      <c r="D2368" s="753" t="s">
        <v>1923</v>
      </c>
      <c r="E2368" s="753" t="s">
        <v>120</v>
      </c>
      <c r="F2368" s="753" t="s">
        <v>158</v>
      </c>
      <c r="G2368" s="757" t="s">
        <v>1785</v>
      </c>
      <c r="H2368" s="751">
        <v>124545000</v>
      </c>
    </row>
    <row r="2369" spans="1:8">
      <c r="A2369" s="753" t="s">
        <v>83</v>
      </c>
      <c r="B2369" s="753" t="s">
        <v>1060</v>
      </c>
      <c r="C2369" s="753" t="s">
        <v>416</v>
      </c>
      <c r="D2369" s="753" t="s">
        <v>1923</v>
      </c>
      <c r="E2369" s="753" t="s">
        <v>160</v>
      </c>
      <c r="F2369" s="753"/>
      <c r="G2369" s="757" t="s">
        <v>161</v>
      </c>
      <c r="H2369" s="751">
        <v>27750000</v>
      </c>
    </row>
    <row r="2370" spans="1:8">
      <c r="A2370" s="753" t="s">
        <v>83</v>
      </c>
      <c r="B2370" s="753" t="s">
        <v>1060</v>
      </c>
      <c r="C2370" s="753" t="s">
        <v>416</v>
      </c>
      <c r="D2370" s="753" t="s">
        <v>1923</v>
      </c>
      <c r="E2370" s="753" t="s">
        <v>160</v>
      </c>
      <c r="F2370" s="753" t="s">
        <v>551</v>
      </c>
      <c r="G2370" s="757" t="s">
        <v>133</v>
      </c>
      <c r="H2370" s="751">
        <v>27750000</v>
      </c>
    </row>
    <row r="2371" spans="1:8">
      <c r="A2371" s="753" t="s">
        <v>83</v>
      </c>
      <c r="B2371" s="753" t="s">
        <v>1060</v>
      </c>
      <c r="C2371" s="753" t="s">
        <v>416</v>
      </c>
      <c r="D2371" s="753" t="s">
        <v>1923</v>
      </c>
      <c r="E2371" s="753" t="s">
        <v>125</v>
      </c>
      <c r="F2371" s="753"/>
      <c r="G2371" s="757" t="s">
        <v>126</v>
      </c>
      <c r="H2371" s="751">
        <v>342348600</v>
      </c>
    </row>
    <row r="2372" spans="1:8">
      <c r="A2372" s="753" t="s">
        <v>83</v>
      </c>
      <c r="B2372" s="753" t="s">
        <v>1060</v>
      </c>
      <c r="C2372" s="753" t="s">
        <v>416</v>
      </c>
      <c r="D2372" s="753" t="s">
        <v>1923</v>
      </c>
      <c r="E2372" s="753" t="s">
        <v>125</v>
      </c>
      <c r="F2372" s="753" t="s">
        <v>430</v>
      </c>
      <c r="G2372" s="757" t="s">
        <v>431</v>
      </c>
      <c r="H2372" s="751">
        <v>98198600</v>
      </c>
    </row>
    <row r="2373" spans="1:8">
      <c r="A2373" s="753" t="s">
        <v>83</v>
      </c>
      <c r="B2373" s="753" t="s">
        <v>1060</v>
      </c>
      <c r="C2373" s="753" t="s">
        <v>416</v>
      </c>
      <c r="D2373" s="753" t="s">
        <v>1923</v>
      </c>
      <c r="E2373" s="753" t="s">
        <v>125</v>
      </c>
      <c r="F2373" s="753" t="s">
        <v>552</v>
      </c>
      <c r="G2373" s="757" t="s">
        <v>553</v>
      </c>
      <c r="H2373" s="751">
        <v>96210000</v>
      </c>
    </row>
    <row r="2374" spans="1:8">
      <c r="A2374" s="753" t="s">
        <v>83</v>
      </c>
      <c r="B2374" s="753" t="s">
        <v>1060</v>
      </c>
      <c r="C2374" s="753" t="s">
        <v>416</v>
      </c>
      <c r="D2374" s="753" t="s">
        <v>1923</v>
      </c>
      <c r="E2374" s="753" t="s">
        <v>125</v>
      </c>
      <c r="F2374" s="753" t="s">
        <v>127</v>
      </c>
      <c r="G2374" s="757" t="s">
        <v>128</v>
      </c>
      <c r="H2374" s="751">
        <v>134890000</v>
      </c>
    </row>
    <row r="2375" spans="1:8">
      <c r="A2375" s="753" t="s">
        <v>83</v>
      </c>
      <c r="B2375" s="753" t="s">
        <v>1060</v>
      </c>
      <c r="C2375" s="753" t="s">
        <v>416</v>
      </c>
      <c r="D2375" s="753" t="s">
        <v>1923</v>
      </c>
      <c r="E2375" s="753" t="s">
        <v>125</v>
      </c>
      <c r="F2375" s="753" t="s">
        <v>129</v>
      </c>
      <c r="G2375" s="757" t="s">
        <v>1787</v>
      </c>
      <c r="H2375" s="751">
        <v>13050000</v>
      </c>
    </row>
    <row r="2376" spans="1:8">
      <c r="A2376" s="753" t="s">
        <v>83</v>
      </c>
      <c r="B2376" s="753" t="s">
        <v>1060</v>
      </c>
      <c r="C2376" s="753" t="s">
        <v>416</v>
      </c>
      <c r="D2376" s="753" t="s">
        <v>1923</v>
      </c>
      <c r="E2376" s="753" t="s">
        <v>554</v>
      </c>
      <c r="F2376" s="753"/>
      <c r="G2376" s="757" t="s">
        <v>555</v>
      </c>
      <c r="H2376" s="751">
        <v>167587000</v>
      </c>
    </row>
    <row r="2377" spans="1:8">
      <c r="A2377" s="753" t="s">
        <v>83</v>
      </c>
      <c r="B2377" s="753" t="s">
        <v>1060</v>
      </c>
      <c r="C2377" s="753" t="s">
        <v>416</v>
      </c>
      <c r="D2377" s="753" t="s">
        <v>1923</v>
      </c>
      <c r="E2377" s="753" t="s">
        <v>554</v>
      </c>
      <c r="F2377" s="753" t="s">
        <v>971</v>
      </c>
      <c r="G2377" s="757" t="s">
        <v>970</v>
      </c>
      <c r="H2377" s="751">
        <v>14225000</v>
      </c>
    </row>
    <row r="2378" spans="1:8">
      <c r="A2378" s="753" t="s">
        <v>83</v>
      </c>
      <c r="B2378" s="753" t="s">
        <v>1060</v>
      </c>
      <c r="C2378" s="753" t="s">
        <v>416</v>
      </c>
      <c r="D2378" s="753" t="s">
        <v>1923</v>
      </c>
      <c r="E2378" s="753" t="s">
        <v>554</v>
      </c>
      <c r="F2378" s="753" t="s">
        <v>206</v>
      </c>
      <c r="G2378" s="757" t="s">
        <v>207</v>
      </c>
      <c r="H2378" s="751">
        <v>20000000</v>
      </c>
    </row>
    <row r="2379" spans="1:8">
      <c r="A2379" s="753" t="s">
        <v>83</v>
      </c>
      <c r="B2379" s="753" t="s">
        <v>1060</v>
      </c>
      <c r="C2379" s="753" t="s">
        <v>416</v>
      </c>
      <c r="D2379" s="753" t="s">
        <v>1923</v>
      </c>
      <c r="E2379" s="753" t="s">
        <v>554</v>
      </c>
      <c r="F2379" s="753" t="s">
        <v>558</v>
      </c>
      <c r="G2379" s="757" t="s">
        <v>559</v>
      </c>
      <c r="H2379" s="751">
        <v>133362000</v>
      </c>
    </row>
    <row r="2380" spans="1:8">
      <c r="A2380" s="753" t="s">
        <v>83</v>
      </c>
      <c r="B2380" s="753" t="s">
        <v>1060</v>
      </c>
      <c r="C2380" s="753" t="s">
        <v>416</v>
      </c>
      <c r="D2380" s="753" t="s">
        <v>1923</v>
      </c>
      <c r="E2380" s="753" t="s">
        <v>407</v>
      </c>
      <c r="F2380" s="753"/>
      <c r="G2380" s="757" t="s">
        <v>408</v>
      </c>
      <c r="H2380" s="751">
        <v>45000000</v>
      </c>
    </row>
    <row r="2381" spans="1:8">
      <c r="A2381" s="753" t="s">
        <v>83</v>
      </c>
      <c r="B2381" s="753" t="s">
        <v>1060</v>
      </c>
      <c r="C2381" s="753" t="s">
        <v>416</v>
      </c>
      <c r="D2381" s="753" t="s">
        <v>1923</v>
      </c>
      <c r="E2381" s="753" t="s">
        <v>407</v>
      </c>
      <c r="F2381" s="753" t="s">
        <v>976</v>
      </c>
      <c r="G2381" s="757" t="s">
        <v>1788</v>
      </c>
      <c r="H2381" s="751">
        <v>45000000</v>
      </c>
    </row>
    <row r="2382" spans="1:8">
      <c r="A2382" s="753" t="s">
        <v>83</v>
      </c>
      <c r="B2382" s="753" t="s">
        <v>1060</v>
      </c>
      <c r="C2382" s="753" t="s">
        <v>416</v>
      </c>
      <c r="D2382" s="753" t="s">
        <v>1923</v>
      </c>
      <c r="E2382" s="753" t="s">
        <v>1010</v>
      </c>
      <c r="F2382" s="753"/>
      <c r="G2382" s="757" t="s">
        <v>1013</v>
      </c>
      <c r="H2382" s="751">
        <v>3601000</v>
      </c>
    </row>
    <row r="2383" spans="1:8">
      <c r="A2383" s="753" t="s">
        <v>83</v>
      </c>
      <c r="B2383" s="753" t="s">
        <v>1060</v>
      </c>
      <c r="C2383" s="753" t="s">
        <v>416</v>
      </c>
      <c r="D2383" s="753" t="s">
        <v>1923</v>
      </c>
      <c r="E2383" s="753" t="s">
        <v>1010</v>
      </c>
      <c r="F2383" s="753" t="s">
        <v>1012</v>
      </c>
      <c r="G2383" s="757" t="s">
        <v>1789</v>
      </c>
      <c r="H2383" s="751">
        <v>3601000</v>
      </c>
    </row>
    <row r="2384" spans="1:8" ht="39.6">
      <c r="A2384" s="753" t="s">
        <v>83</v>
      </c>
      <c r="B2384" s="753" t="s">
        <v>1060</v>
      </c>
      <c r="C2384" s="753" t="s">
        <v>416</v>
      </c>
      <c r="D2384" s="753" t="s">
        <v>1923</v>
      </c>
      <c r="E2384" s="753" t="s">
        <v>560</v>
      </c>
      <c r="F2384" s="753"/>
      <c r="G2384" s="757" t="s">
        <v>1790</v>
      </c>
      <c r="H2384" s="751">
        <v>2340374593</v>
      </c>
    </row>
    <row r="2385" spans="1:8">
      <c r="A2385" s="753" t="s">
        <v>83</v>
      </c>
      <c r="B2385" s="753" t="s">
        <v>1060</v>
      </c>
      <c r="C2385" s="753" t="s">
        <v>416</v>
      </c>
      <c r="D2385" s="753" t="s">
        <v>1923</v>
      </c>
      <c r="E2385" s="753" t="s">
        <v>560</v>
      </c>
      <c r="F2385" s="753" t="s">
        <v>856</v>
      </c>
      <c r="G2385" s="757" t="s">
        <v>1832</v>
      </c>
      <c r="H2385" s="751">
        <v>17900000</v>
      </c>
    </row>
    <row r="2386" spans="1:8">
      <c r="A2386" s="753" t="s">
        <v>83</v>
      </c>
      <c r="B2386" s="753" t="s">
        <v>1060</v>
      </c>
      <c r="C2386" s="753" t="s">
        <v>416</v>
      </c>
      <c r="D2386" s="753" t="s">
        <v>1923</v>
      </c>
      <c r="E2386" s="753" t="s">
        <v>560</v>
      </c>
      <c r="F2386" s="753" t="s">
        <v>5</v>
      </c>
      <c r="G2386" s="757" t="s">
        <v>6</v>
      </c>
      <c r="H2386" s="751">
        <v>2086514293</v>
      </c>
    </row>
    <row r="2387" spans="1:8">
      <c r="A2387" s="753" t="s">
        <v>83</v>
      </c>
      <c r="B2387" s="753" t="s">
        <v>1060</v>
      </c>
      <c r="C2387" s="753" t="s">
        <v>416</v>
      </c>
      <c r="D2387" s="753" t="s">
        <v>1923</v>
      </c>
      <c r="E2387" s="753" t="s">
        <v>560</v>
      </c>
      <c r="F2387" s="753" t="s">
        <v>418</v>
      </c>
      <c r="G2387" s="757" t="s">
        <v>1793</v>
      </c>
      <c r="H2387" s="751">
        <v>61235000</v>
      </c>
    </row>
    <row r="2388" spans="1:8">
      <c r="A2388" s="753" t="s">
        <v>83</v>
      </c>
      <c r="B2388" s="753" t="s">
        <v>1060</v>
      </c>
      <c r="C2388" s="753" t="s">
        <v>416</v>
      </c>
      <c r="D2388" s="753" t="s">
        <v>1923</v>
      </c>
      <c r="E2388" s="753" t="s">
        <v>560</v>
      </c>
      <c r="F2388" s="753" t="s">
        <v>562</v>
      </c>
      <c r="G2388" s="757" t="s">
        <v>1794</v>
      </c>
      <c r="H2388" s="751">
        <v>13560000</v>
      </c>
    </row>
    <row r="2389" spans="1:8">
      <c r="A2389" s="753" t="s">
        <v>83</v>
      </c>
      <c r="B2389" s="753" t="s">
        <v>1060</v>
      </c>
      <c r="C2389" s="753" t="s">
        <v>416</v>
      </c>
      <c r="D2389" s="753" t="s">
        <v>1923</v>
      </c>
      <c r="E2389" s="753" t="s">
        <v>560</v>
      </c>
      <c r="F2389" s="753" t="s">
        <v>7</v>
      </c>
      <c r="G2389" s="757" t="s">
        <v>1795</v>
      </c>
      <c r="H2389" s="751">
        <v>23352800</v>
      </c>
    </row>
    <row r="2390" spans="1:8">
      <c r="A2390" s="753" t="s">
        <v>83</v>
      </c>
      <c r="B2390" s="753" t="s">
        <v>1060</v>
      </c>
      <c r="C2390" s="753" t="s">
        <v>416</v>
      </c>
      <c r="D2390" s="753" t="s">
        <v>1923</v>
      </c>
      <c r="E2390" s="753" t="s">
        <v>560</v>
      </c>
      <c r="F2390" s="753" t="s">
        <v>254</v>
      </c>
      <c r="G2390" s="757" t="s">
        <v>255</v>
      </c>
      <c r="H2390" s="751">
        <v>112869200</v>
      </c>
    </row>
    <row r="2391" spans="1:8" ht="26.4">
      <c r="A2391" s="753" t="s">
        <v>83</v>
      </c>
      <c r="B2391" s="753" t="s">
        <v>1060</v>
      </c>
      <c r="C2391" s="753" t="s">
        <v>416</v>
      </c>
      <c r="D2391" s="753" t="s">
        <v>1923</v>
      </c>
      <c r="E2391" s="753" t="s">
        <v>560</v>
      </c>
      <c r="F2391" s="753" t="s">
        <v>563</v>
      </c>
      <c r="G2391" s="757" t="s">
        <v>13</v>
      </c>
      <c r="H2391" s="751">
        <v>24943300</v>
      </c>
    </row>
    <row r="2392" spans="1:8" ht="26.4">
      <c r="A2392" s="753" t="s">
        <v>83</v>
      </c>
      <c r="B2392" s="753" t="s">
        <v>1060</v>
      </c>
      <c r="C2392" s="753" t="s">
        <v>416</v>
      </c>
      <c r="D2392" s="753" t="s">
        <v>1923</v>
      </c>
      <c r="E2392" s="753" t="s">
        <v>1796</v>
      </c>
      <c r="F2392" s="753"/>
      <c r="G2392" s="757" t="s">
        <v>1797</v>
      </c>
      <c r="H2392" s="751">
        <v>12052730000</v>
      </c>
    </row>
    <row r="2393" spans="1:8">
      <c r="A2393" s="753" t="s">
        <v>83</v>
      </c>
      <c r="B2393" s="753" t="s">
        <v>1060</v>
      </c>
      <c r="C2393" s="753" t="s">
        <v>416</v>
      </c>
      <c r="D2393" s="753" t="s">
        <v>1923</v>
      </c>
      <c r="E2393" s="753" t="s">
        <v>1796</v>
      </c>
      <c r="F2393" s="753" t="s">
        <v>1878</v>
      </c>
      <c r="G2393" s="757" t="s">
        <v>1866</v>
      </c>
      <c r="H2393" s="751">
        <v>11993490000</v>
      </c>
    </row>
    <row r="2394" spans="1:8">
      <c r="A2394" s="753" t="s">
        <v>83</v>
      </c>
      <c r="B2394" s="753" t="s">
        <v>1060</v>
      </c>
      <c r="C2394" s="753" t="s">
        <v>416</v>
      </c>
      <c r="D2394" s="753" t="s">
        <v>1923</v>
      </c>
      <c r="E2394" s="753" t="s">
        <v>1796</v>
      </c>
      <c r="F2394" s="753" t="s">
        <v>1825</v>
      </c>
      <c r="G2394" s="757" t="s">
        <v>1794</v>
      </c>
      <c r="H2394" s="751">
        <v>38640000</v>
      </c>
    </row>
    <row r="2395" spans="1:8">
      <c r="A2395" s="753" t="s">
        <v>83</v>
      </c>
      <c r="B2395" s="753" t="s">
        <v>1060</v>
      </c>
      <c r="C2395" s="753" t="s">
        <v>416</v>
      </c>
      <c r="D2395" s="753" t="s">
        <v>1923</v>
      </c>
      <c r="E2395" s="753" t="s">
        <v>1796</v>
      </c>
      <c r="F2395" s="753" t="s">
        <v>1798</v>
      </c>
      <c r="G2395" s="757" t="s">
        <v>1793</v>
      </c>
      <c r="H2395" s="751">
        <v>20600000</v>
      </c>
    </row>
    <row r="2396" spans="1:8" ht="26.4">
      <c r="A2396" s="753" t="s">
        <v>83</v>
      </c>
      <c r="B2396" s="753" t="s">
        <v>1060</v>
      </c>
      <c r="C2396" s="753" t="s">
        <v>416</v>
      </c>
      <c r="D2396" s="753" t="s">
        <v>1923</v>
      </c>
      <c r="E2396" s="753" t="s">
        <v>130</v>
      </c>
      <c r="F2396" s="753"/>
      <c r="G2396" s="757" t="s">
        <v>131</v>
      </c>
      <c r="H2396" s="751">
        <v>1284764750</v>
      </c>
    </row>
    <row r="2397" spans="1:8">
      <c r="A2397" s="753" t="s">
        <v>83</v>
      </c>
      <c r="B2397" s="753" t="s">
        <v>1060</v>
      </c>
      <c r="C2397" s="753" t="s">
        <v>416</v>
      </c>
      <c r="D2397" s="753" t="s">
        <v>1923</v>
      </c>
      <c r="E2397" s="753" t="s">
        <v>130</v>
      </c>
      <c r="F2397" s="753" t="s">
        <v>585</v>
      </c>
      <c r="G2397" s="757" t="s">
        <v>1799</v>
      </c>
      <c r="H2397" s="751">
        <v>162578800</v>
      </c>
    </row>
    <row r="2398" spans="1:8">
      <c r="A2398" s="753" t="s">
        <v>83</v>
      </c>
      <c r="B2398" s="753" t="s">
        <v>1060</v>
      </c>
      <c r="C2398" s="753" t="s">
        <v>416</v>
      </c>
      <c r="D2398" s="753" t="s">
        <v>1923</v>
      </c>
      <c r="E2398" s="753" t="s">
        <v>130</v>
      </c>
      <c r="F2398" s="753" t="s">
        <v>8</v>
      </c>
      <c r="G2398" s="757" t="s">
        <v>1835</v>
      </c>
      <c r="H2398" s="751">
        <v>46128000</v>
      </c>
    </row>
    <row r="2399" spans="1:8" ht="26.4">
      <c r="A2399" s="753" t="s">
        <v>83</v>
      </c>
      <c r="B2399" s="753" t="s">
        <v>1060</v>
      </c>
      <c r="C2399" s="753" t="s">
        <v>416</v>
      </c>
      <c r="D2399" s="753" t="s">
        <v>1923</v>
      </c>
      <c r="E2399" s="753" t="s">
        <v>130</v>
      </c>
      <c r="F2399" s="753" t="s">
        <v>852</v>
      </c>
      <c r="G2399" s="757" t="s">
        <v>1916</v>
      </c>
      <c r="H2399" s="751">
        <v>178990000</v>
      </c>
    </row>
    <row r="2400" spans="1:8">
      <c r="A2400" s="753" t="s">
        <v>83</v>
      </c>
      <c r="B2400" s="753" t="s">
        <v>1060</v>
      </c>
      <c r="C2400" s="753" t="s">
        <v>416</v>
      </c>
      <c r="D2400" s="753" t="s">
        <v>1923</v>
      </c>
      <c r="E2400" s="753" t="s">
        <v>130</v>
      </c>
      <c r="F2400" s="753" t="s">
        <v>132</v>
      </c>
      <c r="G2400" s="757" t="s">
        <v>135</v>
      </c>
      <c r="H2400" s="751">
        <v>897067950</v>
      </c>
    </row>
    <row r="2401" spans="1:8">
      <c r="A2401" s="753" t="s">
        <v>83</v>
      </c>
      <c r="B2401" s="753" t="s">
        <v>1060</v>
      </c>
      <c r="C2401" s="753" t="s">
        <v>416</v>
      </c>
      <c r="D2401" s="753" t="s">
        <v>1923</v>
      </c>
      <c r="E2401" s="753" t="s">
        <v>1801</v>
      </c>
      <c r="F2401" s="753"/>
      <c r="G2401" s="757" t="s">
        <v>1802</v>
      </c>
      <c r="H2401" s="751">
        <v>55699000</v>
      </c>
    </row>
    <row r="2402" spans="1:8">
      <c r="A2402" s="753" t="s">
        <v>83</v>
      </c>
      <c r="B2402" s="753" t="s">
        <v>1060</v>
      </c>
      <c r="C2402" s="753" t="s">
        <v>416</v>
      </c>
      <c r="D2402" s="753" t="s">
        <v>1923</v>
      </c>
      <c r="E2402" s="753" t="s">
        <v>1801</v>
      </c>
      <c r="F2402" s="753" t="s">
        <v>1803</v>
      </c>
      <c r="G2402" s="757" t="s">
        <v>1804</v>
      </c>
      <c r="H2402" s="751">
        <v>55699000</v>
      </c>
    </row>
    <row r="2403" spans="1:8">
      <c r="A2403" s="753" t="s">
        <v>83</v>
      </c>
      <c r="B2403" s="753" t="s">
        <v>1060</v>
      </c>
      <c r="C2403" s="753" t="s">
        <v>416</v>
      </c>
      <c r="D2403" s="753" t="s">
        <v>1923</v>
      </c>
      <c r="E2403" s="753" t="s">
        <v>134</v>
      </c>
      <c r="F2403" s="753"/>
      <c r="G2403" s="757" t="s">
        <v>135</v>
      </c>
      <c r="H2403" s="751">
        <v>85636500</v>
      </c>
    </row>
    <row r="2404" spans="1:8">
      <c r="A2404" s="753" t="s">
        <v>83</v>
      </c>
      <c r="B2404" s="753" t="s">
        <v>1060</v>
      </c>
      <c r="C2404" s="753" t="s">
        <v>416</v>
      </c>
      <c r="D2404" s="753" t="s">
        <v>1923</v>
      </c>
      <c r="E2404" s="753" t="s">
        <v>134</v>
      </c>
      <c r="F2404" s="753" t="s">
        <v>9</v>
      </c>
      <c r="G2404" s="757" t="s">
        <v>1805</v>
      </c>
      <c r="H2404" s="751">
        <v>14602000</v>
      </c>
    </row>
    <row r="2405" spans="1:8">
      <c r="A2405" s="753" t="s">
        <v>83</v>
      </c>
      <c r="B2405" s="753" t="s">
        <v>1060</v>
      </c>
      <c r="C2405" s="753" t="s">
        <v>416</v>
      </c>
      <c r="D2405" s="753" t="s">
        <v>1923</v>
      </c>
      <c r="E2405" s="753" t="s">
        <v>134</v>
      </c>
      <c r="F2405" s="753" t="s">
        <v>15</v>
      </c>
      <c r="G2405" s="757" t="s">
        <v>1806</v>
      </c>
      <c r="H2405" s="751">
        <v>3404500</v>
      </c>
    </row>
    <row r="2406" spans="1:8">
      <c r="A2406" s="753" t="s">
        <v>83</v>
      </c>
      <c r="B2406" s="753" t="s">
        <v>1060</v>
      </c>
      <c r="C2406" s="753" t="s">
        <v>416</v>
      </c>
      <c r="D2406" s="753" t="s">
        <v>1923</v>
      </c>
      <c r="E2406" s="753" t="s">
        <v>134</v>
      </c>
      <c r="F2406" s="753" t="s">
        <v>137</v>
      </c>
      <c r="G2406" s="757" t="s">
        <v>138</v>
      </c>
      <c r="H2406" s="751">
        <v>66550000</v>
      </c>
    </row>
    <row r="2407" spans="1:8">
      <c r="A2407" s="753" t="s">
        <v>83</v>
      </c>
      <c r="B2407" s="753" t="s">
        <v>1060</v>
      </c>
      <c r="C2407" s="753" t="s">
        <v>416</v>
      </c>
      <c r="D2407" s="753" t="s">
        <v>1923</v>
      </c>
      <c r="E2407" s="753" t="s">
        <v>134</v>
      </c>
      <c r="F2407" s="753" t="s">
        <v>139</v>
      </c>
      <c r="G2407" s="757" t="s">
        <v>140</v>
      </c>
      <c r="H2407" s="751">
        <v>1080000</v>
      </c>
    </row>
    <row r="2408" spans="1:8" ht="39.6">
      <c r="A2408" s="753" t="s">
        <v>83</v>
      </c>
      <c r="B2408" s="753" t="s">
        <v>1060</v>
      </c>
      <c r="C2408" s="753" t="s">
        <v>416</v>
      </c>
      <c r="D2408" s="753" t="s">
        <v>1923</v>
      </c>
      <c r="E2408" s="753" t="s">
        <v>419</v>
      </c>
      <c r="F2408" s="753"/>
      <c r="G2408" s="757" t="s">
        <v>1807</v>
      </c>
      <c r="H2408" s="751">
        <v>154269000</v>
      </c>
    </row>
    <row r="2409" spans="1:8">
      <c r="A2409" s="753" t="s">
        <v>83</v>
      </c>
      <c r="B2409" s="753" t="s">
        <v>1060</v>
      </c>
      <c r="C2409" s="753" t="s">
        <v>416</v>
      </c>
      <c r="D2409" s="753" t="s">
        <v>1923</v>
      </c>
      <c r="E2409" s="753" t="s">
        <v>419</v>
      </c>
      <c r="F2409" s="753" t="s">
        <v>248</v>
      </c>
      <c r="G2409" s="757" t="s">
        <v>249</v>
      </c>
      <c r="H2409" s="751">
        <v>74812000</v>
      </c>
    </row>
    <row r="2410" spans="1:8" ht="52.8">
      <c r="A2410" s="753" t="s">
        <v>83</v>
      </c>
      <c r="B2410" s="753" t="s">
        <v>1060</v>
      </c>
      <c r="C2410" s="753" t="s">
        <v>416</v>
      </c>
      <c r="D2410" s="753" t="s">
        <v>1923</v>
      </c>
      <c r="E2410" s="753" t="s">
        <v>419</v>
      </c>
      <c r="F2410" s="753" t="s">
        <v>420</v>
      </c>
      <c r="G2410" s="757" t="s">
        <v>2714</v>
      </c>
      <c r="H2410" s="751">
        <v>71967000</v>
      </c>
    </row>
    <row r="2411" spans="1:8">
      <c r="A2411" s="753" t="s">
        <v>83</v>
      </c>
      <c r="B2411" s="753" t="s">
        <v>1060</v>
      </c>
      <c r="C2411" s="753" t="s">
        <v>416</v>
      </c>
      <c r="D2411" s="753" t="s">
        <v>1923</v>
      </c>
      <c r="E2411" s="753" t="s">
        <v>419</v>
      </c>
      <c r="F2411" s="753" t="s">
        <v>252</v>
      </c>
      <c r="G2411" s="757" t="s">
        <v>135</v>
      </c>
      <c r="H2411" s="751">
        <v>7490000</v>
      </c>
    </row>
    <row r="2412" spans="1:8" ht="39.6">
      <c r="A2412" s="753" t="s">
        <v>83</v>
      </c>
      <c r="B2412" s="753" t="s">
        <v>1060</v>
      </c>
      <c r="C2412" s="753" t="s">
        <v>416</v>
      </c>
      <c r="D2412" s="753" t="s">
        <v>1923</v>
      </c>
      <c r="E2412" s="753" t="s">
        <v>997</v>
      </c>
      <c r="F2412" s="753"/>
      <c r="G2412" s="757" t="s">
        <v>1898</v>
      </c>
      <c r="H2412" s="751">
        <v>850000000</v>
      </c>
    </row>
    <row r="2413" spans="1:8" ht="26.4">
      <c r="A2413" s="753" t="s">
        <v>83</v>
      </c>
      <c r="B2413" s="753" t="s">
        <v>1060</v>
      </c>
      <c r="C2413" s="753" t="s">
        <v>416</v>
      </c>
      <c r="D2413" s="753" t="s">
        <v>1923</v>
      </c>
      <c r="E2413" s="753" t="s">
        <v>997</v>
      </c>
      <c r="F2413" s="753" t="s">
        <v>1000</v>
      </c>
      <c r="G2413" s="757" t="s">
        <v>1925</v>
      </c>
      <c r="H2413" s="751">
        <v>85000000</v>
      </c>
    </row>
    <row r="2414" spans="1:8">
      <c r="A2414" s="753" t="s">
        <v>83</v>
      </c>
      <c r="B2414" s="753" t="s">
        <v>1060</v>
      </c>
      <c r="C2414" s="753" t="s">
        <v>416</v>
      </c>
      <c r="D2414" s="753" t="s">
        <v>1923</v>
      </c>
      <c r="E2414" s="753" t="s">
        <v>997</v>
      </c>
      <c r="F2414" s="753" t="s">
        <v>999</v>
      </c>
      <c r="G2414" s="757" t="s">
        <v>1899</v>
      </c>
      <c r="H2414" s="751">
        <v>467500000</v>
      </c>
    </row>
    <row r="2415" spans="1:8">
      <c r="A2415" s="753" t="s">
        <v>83</v>
      </c>
      <c r="B2415" s="753" t="s">
        <v>1060</v>
      </c>
      <c r="C2415" s="753" t="s">
        <v>416</v>
      </c>
      <c r="D2415" s="753" t="s">
        <v>1923</v>
      </c>
      <c r="E2415" s="753" t="s">
        <v>997</v>
      </c>
      <c r="F2415" s="753" t="s">
        <v>998</v>
      </c>
      <c r="G2415" s="757" t="s">
        <v>1900</v>
      </c>
      <c r="H2415" s="751">
        <v>85000000</v>
      </c>
    </row>
    <row r="2416" spans="1:8">
      <c r="A2416" s="753" t="s">
        <v>83</v>
      </c>
      <c r="B2416" s="753" t="s">
        <v>1060</v>
      </c>
      <c r="C2416" s="753" t="s">
        <v>416</v>
      </c>
      <c r="D2416" s="753" t="s">
        <v>1923</v>
      </c>
      <c r="E2416" s="753" t="s">
        <v>997</v>
      </c>
      <c r="F2416" s="753" t="s">
        <v>996</v>
      </c>
      <c r="G2416" s="757" t="s">
        <v>1919</v>
      </c>
      <c r="H2416" s="751">
        <v>212500000</v>
      </c>
    </row>
    <row r="2417" spans="1:8" ht="26.4">
      <c r="A2417" s="753" t="s">
        <v>83</v>
      </c>
      <c r="B2417" s="753" t="s">
        <v>1060</v>
      </c>
      <c r="C2417" s="753" t="s">
        <v>416</v>
      </c>
      <c r="D2417" s="753" t="s">
        <v>1844</v>
      </c>
      <c r="E2417" s="753"/>
      <c r="F2417" s="753"/>
      <c r="G2417" s="757" t="s">
        <v>1845</v>
      </c>
      <c r="H2417" s="751">
        <v>59054299288</v>
      </c>
    </row>
    <row r="2418" spans="1:8">
      <c r="A2418" s="753" t="s">
        <v>83</v>
      </c>
      <c r="B2418" s="753" t="s">
        <v>1060</v>
      </c>
      <c r="C2418" s="753" t="s">
        <v>416</v>
      </c>
      <c r="D2418" s="753" t="s">
        <v>1844</v>
      </c>
      <c r="E2418" s="753" t="s">
        <v>96</v>
      </c>
      <c r="F2418" s="753"/>
      <c r="G2418" s="757" t="s">
        <v>97</v>
      </c>
      <c r="H2418" s="751">
        <v>128872169</v>
      </c>
    </row>
    <row r="2419" spans="1:8">
      <c r="A2419" s="753" t="s">
        <v>83</v>
      </c>
      <c r="B2419" s="753" t="s">
        <v>1060</v>
      </c>
      <c r="C2419" s="753" t="s">
        <v>416</v>
      </c>
      <c r="D2419" s="753" t="s">
        <v>1844</v>
      </c>
      <c r="E2419" s="753" t="s">
        <v>96</v>
      </c>
      <c r="F2419" s="753" t="s">
        <v>864</v>
      </c>
      <c r="G2419" s="757" t="s">
        <v>1770</v>
      </c>
      <c r="H2419" s="751">
        <v>128872169</v>
      </c>
    </row>
    <row r="2420" spans="1:8">
      <c r="A2420" s="753" t="s">
        <v>83</v>
      </c>
      <c r="B2420" s="753" t="s">
        <v>1060</v>
      </c>
      <c r="C2420" s="753" t="s">
        <v>416</v>
      </c>
      <c r="D2420" s="753" t="s">
        <v>1844</v>
      </c>
      <c r="E2420" s="753" t="s">
        <v>426</v>
      </c>
      <c r="F2420" s="753"/>
      <c r="G2420" s="757" t="s">
        <v>427</v>
      </c>
      <c r="H2420" s="751">
        <v>892054000</v>
      </c>
    </row>
    <row r="2421" spans="1:8">
      <c r="A2421" s="753" t="s">
        <v>83</v>
      </c>
      <c r="B2421" s="753" t="s">
        <v>1060</v>
      </c>
      <c r="C2421" s="753" t="s">
        <v>416</v>
      </c>
      <c r="D2421" s="753" t="s">
        <v>1844</v>
      </c>
      <c r="E2421" s="753" t="s">
        <v>426</v>
      </c>
      <c r="F2421" s="753" t="s">
        <v>428</v>
      </c>
      <c r="G2421" s="757" t="s">
        <v>1774</v>
      </c>
      <c r="H2421" s="751">
        <v>796694000</v>
      </c>
    </row>
    <row r="2422" spans="1:8">
      <c r="A2422" s="753" t="s">
        <v>83</v>
      </c>
      <c r="B2422" s="753" t="s">
        <v>1060</v>
      </c>
      <c r="C2422" s="753" t="s">
        <v>416</v>
      </c>
      <c r="D2422" s="753" t="s">
        <v>1844</v>
      </c>
      <c r="E2422" s="753" t="s">
        <v>426</v>
      </c>
      <c r="F2422" s="753" t="s">
        <v>336</v>
      </c>
      <c r="G2422" s="757" t="s">
        <v>1876</v>
      </c>
      <c r="H2422" s="751">
        <v>95360000</v>
      </c>
    </row>
    <row r="2423" spans="1:8">
      <c r="A2423" s="753" t="s">
        <v>83</v>
      </c>
      <c r="B2423" s="753" t="s">
        <v>1060</v>
      </c>
      <c r="C2423" s="753" t="s">
        <v>416</v>
      </c>
      <c r="D2423" s="753" t="s">
        <v>1844</v>
      </c>
      <c r="E2423" s="753" t="s">
        <v>112</v>
      </c>
      <c r="F2423" s="753"/>
      <c r="G2423" s="757" t="s">
        <v>113</v>
      </c>
      <c r="H2423" s="751">
        <v>236996126</v>
      </c>
    </row>
    <row r="2424" spans="1:8">
      <c r="A2424" s="753" t="s">
        <v>83</v>
      </c>
      <c r="B2424" s="753" t="s">
        <v>1060</v>
      </c>
      <c r="C2424" s="753" t="s">
        <v>416</v>
      </c>
      <c r="D2424" s="753" t="s">
        <v>1844</v>
      </c>
      <c r="E2424" s="753" t="s">
        <v>112</v>
      </c>
      <c r="F2424" s="753" t="s">
        <v>156</v>
      </c>
      <c r="G2424" s="757" t="s">
        <v>1779</v>
      </c>
      <c r="H2424" s="751">
        <v>144927626</v>
      </c>
    </row>
    <row r="2425" spans="1:8">
      <c r="A2425" s="753" t="s">
        <v>83</v>
      </c>
      <c r="B2425" s="753" t="s">
        <v>1060</v>
      </c>
      <c r="C2425" s="753" t="s">
        <v>416</v>
      </c>
      <c r="D2425" s="753" t="s">
        <v>1844</v>
      </c>
      <c r="E2425" s="753" t="s">
        <v>112</v>
      </c>
      <c r="F2425" s="753" t="s">
        <v>242</v>
      </c>
      <c r="G2425" s="757" t="s">
        <v>1839</v>
      </c>
      <c r="H2425" s="751">
        <v>81086500</v>
      </c>
    </row>
    <row r="2426" spans="1:8">
      <c r="A2426" s="753" t="s">
        <v>83</v>
      </c>
      <c r="B2426" s="753" t="s">
        <v>1060</v>
      </c>
      <c r="C2426" s="753" t="s">
        <v>416</v>
      </c>
      <c r="D2426" s="753" t="s">
        <v>1844</v>
      </c>
      <c r="E2426" s="753" t="s">
        <v>112</v>
      </c>
      <c r="F2426" s="753" t="s">
        <v>157</v>
      </c>
      <c r="G2426" s="757" t="s">
        <v>135</v>
      </c>
      <c r="H2426" s="751">
        <v>10982000</v>
      </c>
    </row>
    <row r="2427" spans="1:8">
      <c r="A2427" s="753" t="s">
        <v>83</v>
      </c>
      <c r="B2427" s="753" t="s">
        <v>1060</v>
      </c>
      <c r="C2427" s="753" t="s">
        <v>416</v>
      </c>
      <c r="D2427" s="753" t="s">
        <v>1844</v>
      </c>
      <c r="E2427" s="753" t="s">
        <v>115</v>
      </c>
      <c r="F2427" s="753"/>
      <c r="G2427" s="757" t="s">
        <v>1781</v>
      </c>
      <c r="H2427" s="751">
        <v>152775000</v>
      </c>
    </row>
    <row r="2428" spans="1:8">
      <c r="A2428" s="753" t="s">
        <v>83</v>
      </c>
      <c r="B2428" s="753" t="s">
        <v>1060</v>
      </c>
      <c r="C2428" s="753" t="s">
        <v>416</v>
      </c>
      <c r="D2428" s="753" t="s">
        <v>1844</v>
      </c>
      <c r="E2428" s="753" t="s">
        <v>115</v>
      </c>
      <c r="F2428" s="753" t="s">
        <v>116</v>
      </c>
      <c r="G2428" s="757" t="s">
        <v>117</v>
      </c>
      <c r="H2428" s="751">
        <v>143775000</v>
      </c>
    </row>
    <row r="2429" spans="1:8">
      <c r="A2429" s="753" t="s">
        <v>83</v>
      </c>
      <c r="B2429" s="753" t="s">
        <v>1060</v>
      </c>
      <c r="C2429" s="753" t="s">
        <v>416</v>
      </c>
      <c r="D2429" s="753" t="s">
        <v>1844</v>
      </c>
      <c r="E2429" s="753" t="s">
        <v>115</v>
      </c>
      <c r="F2429" s="753" t="s">
        <v>118</v>
      </c>
      <c r="G2429" s="757" t="s">
        <v>119</v>
      </c>
      <c r="H2429" s="751">
        <v>9000000</v>
      </c>
    </row>
    <row r="2430" spans="1:8">
      <c r="A2430" s="753" t="s">
        <v>83</v>
      </c>
      <c r="B2430" s="753" t="s">
        <v>1060</v>
      </c>
      <c r="C2430" s="753" t="s">
        <v>416</v>
      </c>
      <c r="D2430" s="753" t="s">
        <v>1844</v>
      </c>
      <c r="E2430" s="753" t="s">
        <v>120</v>
      </c>
      <c r="F2430" s="753"/>
      <c r="G2430" s="757" t="s">
        <v>121</v>
      </c>
      <c r="H2430" s="751">
        <v>386658295</v>
      </c>
    </row>
    <row r="2431" spans="1:8">
      <c r="A2431" s="753" t="s">
        <v>83</v>
      </c>
      <c r="B2431" s="753" t="s">
        <v>1060</v>
      </c>
      <c r="C2431" s="753" t="s">
        <v>416</v>
      </c>
      <c r="D2431" s="753" t="s">
        <v>1844</v>
      </c>
      <c r="E2431" s="753" t="s">
        <v>120</v>
      </c>
      <c r="F2431" s="753" t="s">
        <v>123</v>
      </c>
      <c r="G2431" s="757" t="s">
        <v>124</v>
      </c>
      <c r="H2431" s="751">
        <v>31658295</v>
      </c>
    </row>
    <row r="2432" spans="1:8">
      <c r="A2432" s="753" t="s">
        <v>83</v>
      </c>
      <c r="B2432" s="753" t="s">
        <v>1060</v>
      </c>
      <c r="C2432" s="753" t="s">
        <v>416</v>
      </c>
      <c r="D2432" s="753" t="s">
        <v>1844</v>
      </c>
      <c r="E2432" s="753" t="s">
        <v>120</v>
      </c>
      <c r="F2432" s="753" t="s">
        <v>315</v>
      </c>
      <c r="G2432" s="757" t="s">
        <v>1831</v>
      </c>
      <c r="H2432" s="751">
        <v>355000000</v>
      </c>
    </row>
    <row r="2433" spans="1:8">
      <c r="A2433" s="753" t="s">
        <v>83</v>
      </c>
      <c r="B2433" s="753" t="s">
        <v>1060</v>
      </c>
      <c r="C2433" s="753" t="s">
        <v>416</v>
      </c>
      <c r="D2433" s="753" t="s">
        <v>1844</v>
      </c>
      <c r="E2433" s="753" t="s">
        <v>160</v>
      </c>
      <c r="F2433" s="753"/>
      <c r="G2433" s="757" t="s">
        <v>161</v>
      </c>
      <c r="H2433" s="751">
        <v>920721000</v>
      </c>
    </row>
    <row r="2434" spans="1:8">
      <c r="A2434" s="753" t="s">
        <v>83</v>
      </c>
      <c r="B2434" s="753" t="s">
        <v>1060</v>
      </c>
      <c r="C2434" s="753" t="s">
        <v>416</v>
      </c>
      <c r="D2434" s="753" t="s">
        <v>1844</v>
      </c>
      <c r="E2434" s="753" t="s">
        <v>160</v>
      </c>
      <c r="F2434" s="753" t="s">
        <v>162</v>
      </c>
      <c r="G2434" s="757" t="s">
        <v>163</v>
      </c>
      <c r="H2434" s="751">
        <v>256312000</v>
      </c>
    </row>
    <row r="2435" spans="1:8">
      <c r="A2435" s="753" t="s">
        <v>83</v>
      </c>
      <c r="B2435" s="753" t="s">
        <v>1060</v>
      </c>
      <c r="C2435" s="753" t="s">
        <v>416</v>
      </c>
      <c r="D2435" s="753" t="s">
        <v>1844</v>
      </c>
      <c r="E2435" s="753" t="s">
        <v>160</v>
      </c>
      <c r="F2435" s="753" t="s">
        <v>544</v>
      </c>
      <c r="G2435" s="757" t="s">
        <v>545</v>
      </c>
      <c r="H2435" s="751">
        <v>66900000</v>
      </c>
    </row>
    <row r="2436" spans="1:8">
      <c r="A2436" s="753" t="s">
        <v>83</v>
      </c>
      <c r="B2436" s="753" t="s">
        <v>1060</v>
      </c>
      <c r="C2436" s="753" t="s">
        <v>416</v>
      </c>
      <c r="D2436" s="753" t="s">
        <v>1844</v>
      </c>
      <c r="E2436" s="753" t="s">
        <v>160</v>
      </c>
      <c r="F2436" s="753" t="s">
        <v>546</v>
      </c>
      <c r="G2436" s="757" t="s">
        <v>128</v>
      </c>
      <c r="H2436" s="751">
        <v>14100000</v>
      </c>
    </row>
    <row r="2437" spans="1:8">
      <c r="A2437" s="753" t="s">
        <v>83</v>
      </c>
      <c r="B2437" s="753" t="s">
        <v>1060</v>
      </c>
      <c r="C2437" s="753" t="s">
        <v>416</v>
      </c>
      <c r="D2437" s="753" t="s">
        <v>1844</v>
      </c>
      <c r="E2437" s="753" t="s">
        <v>160</v>
      </c>
      <c r="F2437" s="753" t="s">
        <v>547</v>
      </c>
      <c r="G2437" s="757" t="s">
        <v>548</v>
      </c>
      <c r="H2437" s="751">
        <v>188300000</v>
      </c>
    </row>
    <row r="2438" spans="1:8">
      <c r="A2438" s="753" t="s">
        <v>83</v>
      </c>
      <c r="B2438" s="753" t="s">
        <v>1060</v>
      </c>
      <c r="C2438" s="753" t="s">
        <v>416</v>
      </c>
      <c r="D2438" s="753" t="s">
        <v>1844</v>
      </c>
      <c r="E2438" s="753" t="s">
        <v>160</v>
      </c>
      <c r="F2438" s="753" t="s">
        <v>438</v>
      </c>
      <c r="G2438" s="757" t="s">
        <v>1786</v>
      </c>
      <c r="H2438" s="751">
        <v>33800000</v>
      </c>
    </row>
    <row r="2439" spans="1:8">
      <c r="A2439" s="753" t="s">
        <v>83</v>
      </c>
      <c r="B2439" s="753" t="s">
        <v>1060</v>
      </c>
      <c r="C2439" s="753" t="s">
        <v>416</v>
      </c>
      <c r="D2439" s="753" t="s">
        <v>1844</v>
      </c>
      <c r="E2439" s="753" t="s">
        <v>160</v>
      </c>
      <c r="F2439" s="753" t="s">
        <v>551</v>
      </c>
      <c r="G2439" s="757" t="s">
        <v>133</v>
      </c>
      <c r="H2439" s="751">
        <v>361309000</v>
      </c>
    </row>
    <row r="2440" spans="1:8">
      <c r="A2440" s="753" t="s">
        <v>83</v>
      </c>
      <c r="B2440" s="753" t="s">
        <v>1060</v>
      </c>
      <c r="C2440" s="753" t="s">
        <v>416</v>
      </c>
      <c r="D2440" s="753" t="s">
        <v>1844</v>
      </c>
      <c r="E2440" s="753" t="s">
        <v>125</v>
      </c>
      <c r="F2440" s="753"/>
      <c r="G2440" s="757" t="s">
        <v>126</v>
      </c>
      <c r="H2440" s="751">
        <v>973895500</v>
      </c>
    </row>
    <row r="2441" spans="1:8">
      <c r="A2441" s="753" t="s">
        <v>83</v>
      </c>
      <c r="B2441" s="753" t="s">
        <v>1060</v>
      </c>
      <c r="C2441" s="753" t="s">
        <v>416</v>
      </c>
      <c r="D2441" s="753" t="s">
        <v>1844</v>
      </c>
      <c r="E2441" s="753" t="s">
        <v>125</v>
      </c>
      <c r="F2441" s="753" t="s">
        <v>430</v>
      </c>
      <c r="G2441" s="757" t="s">
        <v>431</v>
      </c>
      <c r="H2441" s="751">
        <v>352414000</v>
      </c>
    </row>
    <row r="2442" spans="1:8">
      <c r="A2442" s="753" t="s">
        <v>83</v>
      </c>
      <c r="B2442" s="753" t="s">
        <v>1060</v>
      </c>
      <c r="C2442" s="753" t="s">
        <v>416</v>
      </c>
      <c r="D2442" s="753" t="s">
        <v>1844</v>
      </c>
      <c r="E2442" s="753" t="s">
        <v>125</v>
      </c>
      <c r="F2442" s="753" t="s">
        <v>552</v>
      </c>
      <c r="G2442" s="757" t="s">
        <v>553</v>
      </c>
      <c r="H2442" s="751">
        <v>266950000</v>
      </c>
    </row>
    <row r="2443" spans="1:8">
      <c r="A2443" s="753" t="s">
        <v>83</v>
      </c>
      <c r="B2443" s="753" t="s">
        <v>1060</v>
      </c>
      <c r="C2443" s="753" t="s">
        <v>416</v>
      </c>
      <c r="D2443" s="753" t="s">
        <v>1844</v>
      </c>
      <c r="E2443" s="753" t="s">
        <v>125</v>
      </c>
      <c r="F2443" s="753" t="s">
        <v>127</v>
      </c>
      <c r="G2443" s="757" t="s">
        <v>128</v>
      </c>
      <c r="H2443" s="751">
        <v>354531500</v>
      </c>
    </row>
    <row r="2444" spans="1:8">
      <c r="A2444" s="753" t="s">
        <v>83</v>
      </c>
      <c r="B2444" s="753" t="s">
        <v>1060</v>
      </c>
      <c r="C2444" s="753" t="s">
        <v>416</v>
      </c>
      <c r="D2444" s="753" t="s">
        <v>1844</v>
      </c>
      <c r="E2444" s="753" t="s">
        <v>554</v>
      </c>
      <c r="F2444" s="753"/>
      <c r="G2444" s="757" t="s">
        <v>555</v>
      </c>
      <c r="H2444" s="751">
        <v>153280000</v>
      </c>
    </row>
    <row r="2445" spans="1:8">
      <c r="A2445" s="753" t="s">
        <v>83</v>
      </c>
      <c r="B2445" s="753" t="s">
        <v>1060</v>
      </c>
      <c r="C2445" s="753" t="s">
        <v>416</v>
      </c>
      <c r="D2445" s="753" t="s">
        <v>1844</v>
      </c>
      <c r="E2445" s="753" t="s">
        <v>554</v>
      </c>
      <c r="F2445" s="753" t="s">
        <v>556</v>
      </c>
      <c r="G2445" s="757" t="s">
        <v>557</v>
      </c>
      <c r="H2445" s="751">
        <v>144280000</v>
      </c>
    </row>
    <row r="2446" spans="1:8">
      <c r="A2446" s="753" t="s">
        <v>83</v>
      </c>
      <c r="B2446" s="753" t="s">
        <v>1060</v>
      </c>
      <c r="C2446" s="753" t="s">
        <v>416</v>
      </c>
      <c r="D2446" s="753" t="s">
        <v>1844</v>
      </c>
      <c r="E2446" s="753" t="s">
        <v>554</v>
      </c>
      <c r="F2446" s="753" t="s">
        <v>243</v>
      </c>
      <c r="G2446" s="757" t="s">
        <v>244</v>
      </c>
      <c r="H2446" s="751">
        <v>1000000</v>
      </c>
    </row>
    <row r="2447" spans="1:8">
      <c r="A2447" s="753" t="s">
        <v>83</v>
      </c>
      <c r="B2447" s="753" t="s">
        <v>1060</v>
      </c>
      <c r="C2447" s="753" t="s">
        <v>416</v>
      </c>
      <c r="D2447" s="753" t="s">
        <v>1844</v>
      </c>
      <c r="E2447" s="753" t="s">
        <v>554</v>
      </c>
      <c r="F2447" s="753" t="s">
        <v>558</v>
      </c>
      <c r="G2447" s="757" t="s">
        <v>559</v>
      </c>
      <c r="H2447" s="751">
        <v>8000000</v>
      </c>
    </row>
    <row r="2448" spans="1:8" ht="39.6">
      <c r="A2448" s="753" t="s">
        <v>83</v>
      </c>
      <c r="B2448" s="753" t="s">
        <v>1060</v>
      </c>
      <c r="C2448" s="753" t="s">
        <v>416</v>
      </c>
      <c r="D2448" s="753" t="s">
        <v>1844</v>
      </c>
      <c r="E2448" s="753" t="s">
        <v>560</v>
      </c>
      <c r="F2448" s="753"/>
      <c r="G2448" s="757" t="s">
        <v>1790</v>
      </c>
      <c r="H2448" s="751">
        <v>3014537398</v>
      </c>
    </row>
    <row r="2449" spans="1:8">
      <c r="A2449" s="753" t="s">
        <v>83</v>
      </c>
      <c r="B2449" s="753" t="s">
        <v>1060</v>
      </c>
      <c r="C2449" s="753" t="s">
        <v>416</v>
      </c>
      <c r="D2449" s="753" t="s">
        <v>1844</v>
      </c>
      <c r="E2449" s="753" t="s">
        <v>560</v>
      </c>
      <c r="F2449" s="753" t="s">
        <v>856</v>
      </c>
      <c r="G2449" s="757" t="s">
        <v>1832</v>
      </c>
      <c r="H2449" s="751">
        <v>16770398</v>
      </c>
    </row>
    <row r="2450" spans="1:8">
      <c r="A2450" s="753" t="s">
        <v>83</v>
      </c>
      <c r="B2450" s="753" t="s">
        <v>1060</v>
      </c>
      <c r="C2450" s="753" t="s">
        <v>416</v>
      </c>
      <c r="D2450" s="753" t="s">
        <v>1844</v>
      </c>
      <c r="E2450" s="753" t="s">
        <v>560</v>
      </c>
      <c r="F2450" s="753" t="s">
        <v>5</v>
      </c>
      <c r="G2450" s="757" t="s">
        <v>6</v>
      </c>
      <c r="H2450" s="751">
        <v>2949867000</v>
      </c>
    </row>
    <row r="2451" spans="1:8">
      <c r="A2451" s="753" t="s">
        <v>83</v>
      </c>
      <c r="B2451" s="753" t="s">
        <v>1060</v>
      </c>
      <c r="C2451" s="753" t="s">
        <v>416</v>
      </c>
      <c r="D2451" s="753" t="s">
        <v>1844</v>
      </c>
      <c r="E2451" s="753" t="s">
        <v>560</v>
      </c>
      <c r="F2451" s="753" t="s">
        <v>418</v>
      </c>
      <c r="G2451" s="757" t="s">
        <v>1793</v>
      </c>
      <c r="H2451" s="751">
        <v>47900000</v>
      </c>
    </row>
    <row r="2452" spans="1:8" ht="26.4">
      <c r="A2452" s="753" t="s">
        <v>83</v>
      </c>
      <c r="B2452" s="753" t="s">
        <v>1060</v>
      </c>
      <c r="C2452" s="753" t="s">
        <v>416</v>
      </c>
      <c r="D2452" s="753" t="s">
        <v>1844</v>
      </c>
      <c r="E2452" s="753" t="s">
        <v>1796</v>
      </c>
      <c r="F2452" s="753"/>
      <c r="G2452" s="757" t="s">
        <v>1797</v>
      </c>
      <c r="H2452" s="751">
        <v>8442336500</v>
      </c>
    </row>
    <row r="2453" spans="1:8">
      <c r="A2453" s="753" t="s">
        <v>83</v>
      </c>
      <c r="B2453" s="753" t="s">
        <v>1060</v>
      </c>
      <c r="C2453" s="753" t="s">
        <v>416</v>
      </c>
      <c r="D2453" s="753" t="s">
        <v>1844</v>
      </c>
      <c r="E2453" s="753" t="s">
        <v>1796</v>
      </c>
      <c r="F2453" s="753" t="s">
        <v>1798</v>
      </c>
      <c r="G2453" s="757" t="s">
        <v>1793</v>
      </c>
      <c r="H2453" s="751">
        <v>8442336500</v>
      </c>
    </row>
    <row r="2454" spans="1:8" ht="26.4">
      <c r="A2454" s="753" t="s">
        <v>83</v>
      </c>
      <c r="B2454" s="753" t="s">
        <v>1060</v>
      </c>
      <c r="C2454" s="753" t="s">
        <v>416</v>
      </c>
      <c r="D2454" s="753" t="s">
        <v>1844</v>
      </c>
      <c r="E2454" s="753" t="s">
        <v>130</v>
      </c>
      <c r="F2454" s="753"/>
      <c r="G2454" s="757" t="s">
        <v>131</v>
      </c>
      <c r="H2454" s="751">
        <v>39351779050</v>
      </c>
    </row>
    <row r="2455" spans="1:8">
      <c r="A2455" s="753" t="s">
        <v>83</v>
      </c>
      <c r="B2455" s="753" t="s">
        <v>1060</v>
      </c>
      <c r="C2455" s="753" t="s">
        <v>416</v>
      </c>
      <c r="D2455" s="753" t="s">
        <v>1844</v>
      </c>
      <c r="E2455" s="753" t="s">
        <v>130</v>
      </c>
      <c r="F2455" s="753" t="s">
        <v>585</v>
      </c>
      <c r="G2455" s="757" t="s">
        <v>1799</v>
      </c>
      <c r="H2455" s="751">
        <v>34869466050</v>
      </c>
    </row>
    <row r="2456" spans="1:8">
      <c r="A2456" s="753" t="s">
        <v>83</v>
      </c>
      <c r="B2456" s="753" t="s">
        <v>1060</v>
      </c>
      <c r="C2456" s="753" t="s">
        <v>416</v>
      </c>
      <c r="D2456" s="753" t="s">
        <v>1844</v>
      </c>
      <c r="E2456" s="753" t="s">
        <v>130</v>
      </c>
      <c r="F2456" s="753" t="s">
        <v>132</v>
      </c>
      <c r="G2456" s="757" t="s">
        <v>135</v>
      </c>
      <c r="H2456" s="751">
        <v>4482313000</v>
      </c>
    </row>
    <row r="2457" spans="1:8">
      <c r="A2457" s="753" t="s">
        <v>83</v>
      </c>
      <c r="B2457" s="753" t="s">
        <v>1060</v>
      </c>
      <c r="C2457" s="753" t="s">
        <v>416</v>
      </c>
      <c r="D2457" s="753" t="s">
        <v>1844</v>
      </c>
      <c r="E2457" s="753" t="s">
        <v>1801</v>
      </c>
      <c r="F2457" s="753"/>
      <c r="G2457" s="757" t="s">
        <v>1802</v>
      </c>
      <c r="H2457" s="751">
        <v>3755762000</v>
      </c>
    </row>
    <row r="2458" spans="1:8">
      <c r="A2458" s="753" t="s">
        <v>83</v>
      </c>
      <c r="B2458" s="753" t="s">
        <v>1060</v>
      </c>
      <c r="C2458" s="753" t="s">
        <v>416</v>
      </c>
      <c r="D2458" s="753" t="s">
        <v>1844</v>
      </c>
      <c r="E2458" s="753" t="s">
        <v>1801</v>
      </c>
      <c r="F2458" s="753" t="s">
        <v>1803</v>
      </c>
      <c r="G2458" s="757" t="s">
        <v>1804</v>
      </c>
      <c r="H2458" s="751">
        <v>3755762000</v>
      </c>
    </row>
    <row r="2459" spans="1:8">
      <c r="A2459" s="753" t="s">
        <v>83</v>
      </c>
      <c r="B2459" s="753" t="s">
        <v>1060</v>
      </c>
      <c r="C2459" s="753" t="s">
        <v>416</v>
      </c>
      <c r="D2459" s="753" t="s">
        <v>1844</v>
      </c>
      <c r="E2459" s="753" t="s">
        <v>134</v>
      </c>
      <c r="F2459" s="753"/>
      <c r="G2459" s="757" t="s">
        <v>135</v>
      </c>
      <c r="H2459" s="751">
        <v>644632250</v>
      </c>
    </row>
    <row r="2460" spans="1:8">
      <c r="A2460" s="753" t="s">
        <v>83</v>
      </c>
      <c r="B2460" s="753" t="s">
        <v>1060</v>
      </c>
      <c r="C2460" s="753" t="s">
        <v>416</v>
      </c>
      <c r="D2460" s="753" t="s">
        <v>1844</v>
      </c>
      <c r="E2460" s="753" t="s">
        <v>134</v>
      </c>
      <c r="F2460" s="753" t="s">
        <v>9</v>
      </c>
      <c r="G2460" s="757" t="s">
        <v>1805</v>
      </c>
      <c r="H2460" s="751">
        <v>8035000</v>
      </c>
    </row>
    <row r="2461" spans="1:8">
      <c r="A2461" s="753" t="s">
        <v>83</v>
      </c>
      <c r="B2461" s="753" t="s">
        <v>1060</v>
      </c>
      <c r="C2461" s="753" t="s">
        <v>416</v>
      </c>
      <c r="D2461" s="753" t="s">
        <v>1844</v>
      </c>
      <c r="E2461" s="753" t="s">
        <v>134</v>
      </c>
      <c r="F2461" s="753" t="s">
        <v>137</v>
      </c>
      <c r="G2461" s="757" t="s">
        <v>138</v>
      </c>
      <c r="H2461" s="751">
        <v>636597250</v>
      </c>
    </row>
    <row r="2462" spans="1:8" ht="26.4">
      <c r="A2462" s="753" t="s">
        <v>83</v>
      </c>
      <c r="B2462" s="753" t="s">
        <v>1060</v>
      </c>
      <c r="C2462" s="753" t="s">
        <v>223</v>
      </c>
      <c r="D2462" s="753"/>
      <c r="E2462" s="753"/>
      <c r="F2462" s="753"/>
      <c r="G2462" s="757" t="s">
        <v>1765</v>
      </c>
      <c r="H2462" s="751">
        <v>13137258014</v>
      </c>
    </row>
    <row r="2463" spans="1:8">
      <c r="A2463" s="753" t="s">
        <v>83</v>
      </c>
      <c r="B2463" s="753" t="s">
        <v>1060</v>
      </c>
      <c r="C2463" s="753" t="s">
        <v>223</v>
      </c>
      <c r="D2463" s="753" t="s">
        <v>1766</v>
      </c>
      <c r="E2463" s="753"/>
      <c r="F2463" s="753"/>
      <c r="G2463" s="757" t="s">
        <v>1767</v>
      </c>
      <c r="H2463" s="751">
        <v>13137258014</v>
      </c>
    </row>
    <row r="2464" spans="1:8">
      <c r="A2464" s="753" t="s">
        <v>83</v>
      </c>
      <c r="B2464" s="753" t="s">
        <v>1060</v>
      </c>
      <c r="C2464" s="753" t="s">
        <v>223</v>
      </c>
      <c r="D2464" s="753" t="s">
        <v>1766</v>
      </c>
      <c r="E2464" s="753" t="s">
        <v>92</v>
      </c>
      <c r="F2464" s="753"/>
      <c r="G2464" s="757" t="s">
        <v>93</v>
      </c>
      <c r="H2464" s="751">
        <v>4032145889</v>
      </c>
    </row>
    <row r="2465" spans="1:8">
      <c r="A2465" s="753" t="s">
        <v>83</v>
      </c>
      <c r="B2465" s="753" t="s">
        <v>1060</v>
      </c>
      <c r="C2465" s="753" t="s">
        <v>223</v>
      </c>
      <c r="D2465" s="753" t="s">
        <v>1766</v>
      </c>
      <c r="E2465" s="753" t="s">
        <v>92</v>
      </c>
      <c r="F2465" s="753" t="s">
        <v>94</v>
      </c>
      <c r="G2465" s="757" t="s">
        <v>1768</v>
      </c>
      <c r="H2465" s="751">
        <v>4032145889</v>
      </c>
    </row>
    <row r="2466" spans="1:8" ht="26.4">
      <c r="A2466" s="753" t="s">
        <v>83</v>
      </c>
      <c r="B2466" s="753" t="s">
        <v>1060</v>
      </c>
      <c r="C2466" s="753" t="s">
        <v>223</v>
      </c>
      <c r="D2466" s="753" t="s">
        <v>1766</v>
      </c>
      <c r="E2466" s="753" t="s">
        <v>141</v>
      </c>
      <c r="F2466" s="753"/>
      <c r="G2466" s="757" t="s">
        <v>1822</v>
      </c>
      <c r="H2466" s="751">
        <v>250409412</v>
      </c>
    </row>
    <row r="2467" spans="1:8" ht="26.4">
      <c r="A2467" s="753" t="s">
        <v>83</v>
      </c>
      <c r="B2467" s="753" t="s">
        <v>1060</v>
      </c>
      <c r="C2467" s="753" t="s">
        <v>223</v>
      </c>
      <c r="D2467" s="753" t="s">
        <v>1766</v>
      </c>
      <c r="E2467" s="753" t="s">
        <v>141</v>
      </c>
      <c r="F2467" s="753" t="s">
        <v>581</v>
      </c>
      <c r="G2467" s="757" t="s">
        <v>1823</v>
      </c>
      <c r="H2467" s="751">
        <v>250409412</v>
      </c>
    </row>
    <row r="2468" spans="1:8">
      <c r="A2468" s="753" t="s">
        <v>83</v>
      </c>
      <c r="B2468" s="753" t="s">
        <v>1060</v>
      </c>
      <c r="C2468" s="753" t="s">
        <v>223</v>
      </c>
      <c r="D2468" s="753" t="s">
        <v>1766</v>
      </c>
      <c r="E2468" s="753" t="s">
        <v>96</v>
      </c>
      <c r="F2468" s="753"/>
      <c r="G2468" s="757" t="s">
        <v>97</v>
      </c>
      <c r="H2468" s="751">
        <v>2376192933</v>
      </c>
    </row>
    <row r="2469" spans="1:8">
      <c r="A2469" s="753" t="s">
        <v>83</v>
      </c>
      <c r="B2469" s="753" t="s">
        <v>1060</v>
      </c>
      <c r="C2469" s="753" t="s">
        <v>223</v>
      </c>
      <c r="D2469" s="753" t="s">
        <v>1766</v>
      </c>
      <c r="E2469" s="753" t="s">
        <v>96</v>
      </c>
      <c r="F2469" s="753" t="s">
        <v>151</v>
      </c>
      <c r="G2469" s="757" t="s">
        <v>152</v>
      </c>
      <c r="H2469" s="751">
        <v>178502000</v>
      </c>
    </row>
    <row r="2470" spans="1:8">
      <c r="A2470" s="753" t="s">
        <v>83</v>
      </c>
      <c r="B2470" s="753" t="s">
        <v>1060</v>
      </c>
      <c r="C2470" s="753" t="s">
        <v>223</v>
      </c>
      <c r="D2470" s="753" t="s">
        <v>1766</v>
      </c>
      <c r="E2470" s="753" t="s">
        <v>96</v>
      </c>
      <c r="F2470" s="753" t="s">
        <v>440</v>
      </c>
      <c r="G2470" s="757" t="s">
        <v>441</v>
      </c>
      <c r="H2470" s="751">
        <v>84483000</v>
      </c>
    </row>
    <row r="2471" spans="1:8">
      <c r="A2471" s="753" t="s">
        <v>83</v>
      </c>
      <c r="B2471" s="753" t="s">
        <v>1060</v>
      </c>
      <c r="C2471" s="753" t="s">
        <v>223</v>
      </c>
      <c r="D2471" s="753" t="s">
        <v>1766</v>
      </c>
      <c r="E2471" s="753" t="s">
        <v>96</v>
      </c>
      <c r="F2471" s="753" t="s">
        <v>434</v>
      </c>
      <c r="G2471" s="757" t="s">
        <v>435</v>
      </c>
      <c r="H2471" s="751">
        <v>197931600</v>
      </c>
    </row>
    <row r="2472" spans="1:8">
      <c r="A2472" s="753" t="s">
        <v>83</v>
      </c>
      <c r="B2472" s="753" t="s">
        <v>1060</v>
      </c>
      <c r="C2472" s="753" t="s">
        <v>223</v>
      </c>
      <c r="D2472" s="753" t="s">
        <v>1766</v>
      </c>
      <c r="E2472" s="753" t="s">
        <v>96</v>
      </c>
      <c r="F2472" s="753" t="s">
        <v>864</v>
      </c>
      <c r="G2472" s="757" t="s">
        <v>1770</v>
      </c>
      <c r="H2472" s="751">
        <v>106381849</v>
      </c>
    </row>
    <row r="2473" spans="1:8">
      <c r="A2473" s="753" t="s">
        <v>83</v>
      </c>
      <c r="B2473" s="753" t="s">
        <v>1060</v>
      </c>
      <c r="C2473" s="753" t="s">
        <v>223</v>
      </c>
      <c r="D2473" s="753" t="s">
        <v>1766</v>
      </c>
      <c r="E2473" s="753" t="s">
        <v>96</v>
      </c>
      <c r="F2473" s="753" t="s">
        <v>11</v>
      </c>
      <c r="G2473" s="757" t="s">
        <v>1830</v>
      </c>
      <c r="H2473" s="751">
        <v>3576000</v>
      </c>
    </row>
    <row r="2474" spans="1:8">
      <c r="A2474" s="753" t="s">
        <v>83</v>
      </c>
      <c r="B2474" s="753" t="s">
        <v>1060</v>
      </c>
      <c r="C2474" s="753" t="s">
        <v>223</v>
      </c>
      <c r="D2474" s="753" t="s">
        <v>1766</v>
      </c>
      <c r="E2474" s="753" t="s">
        <v>96</v>
      </c>
      <c r="F2474" s="753" t="s">
        <v>436</v>
      </c>
      <c r="G2474" s="757" t="s">
        <v>437</v>
      </c>
      <c r="H2474" s="751">
        <v>264713400</v>
      </c>
    </row>
    <row r="2475" spans="1:8" ht="26.4">
      <c r="A2475" s="753" t="s">
        <v>83</v>
      </c>
      <c r="B2475" s="753" t="s">
        <v>1060</v>
      </c>
      <c r="C2475" s="753" t="s">
        <v>223</v>
      </c>
      <c r="D2475" s="753" t="s">
        <v>1766</v>
      </c>
      <c r="E2475" s="753" t="s">
        <v>96</v>
      </c>
      <c r="F2475" s="753" t="s">
        <v>98</v>
      </c>
      <c r="G2475" s="757" t="s">
        <v>99</v>
      </c>
      <c r="H2475" s="751">
        <v>7152000</v>
      </c>
    </row>
    <row r="2476" spans="1:8">
      <c r="A2476" s="753" t="s">
        <v>83</v>
      </c>
      <c r="B2476" s="753" t="s">
        <v>1060</v>
      </c>
      <c r="C2476" s="753" t="s">
        <v>223</v>
      </c>
      <c r="D2476" s="753" t="s">
        <v>1766</v>
      </c>
      <c r="E2476" s="753" t="s">
        <v>96</v>
      </c>
      <c r="F2476" s="753" t="s">
        <v>322</v>
      </c>
      <c r="G2476" s="757" t="s">
        <v>323</v>
      </c>
      <c r="H2476" s="751">
        <v>2400000</v>
      </c>
    </row>
    <row r="2477" spans="1:8" ht="26.4">
      <c r="A2477" s="753" t="s">
        <v>83</v>
      </c>
      <c r="B2477" s="753" t="s">
        <v>1060</v>
      </c>
      <c r="C2477" s="753" t="s">
        <v>223</v>
      </c>
      <c r="D2477" s="753" t="s">
        <v>1766</v>
      </c>
      <c r="E2477" s="753" t="s">
        <v>96</v>
      </c>
      <c r="F2477" s="753" t="s">
        <v>442</v>
      </c>
      <c r="G2477" s="757" t="s">
        <v>1772</v>
      </c>
      <c r="H2477" s="751">
        <v>76363866</v>
      </c>
    </row>
    <row r="2478" spans="1:8">
      <c r="A2478" s="753" t="s">
        <v>83</v>
      </c>
      <c r="B2478" s="753" t="s">
        <v>1060</v>
      </c>
      <c r="C2478" s="753" t="s">
        <v>223</v>
      </c>
      <c r="D2478" s="753" t="s">
        <v>1766</v>
      </c>
      <c r="E2478" s="753" t="s">
        <v>96</v>
      </c>
      <c r="F2478" s="753" t="s">
        <v>330</v>
      </c>
      <c r="G2478" s="757" t="s">
        <v>331</v>
      </c>
      <c r="H2478" s="751">
        <v>141207300</v>
      </c>
    </row>
    <row r="2479" spans="1:8">
      <c r="A2479" s="753" t="s">
        <v>83</v>
      </c>
      <c r="B2479" s="753" t="s">
        <v>1060</v>
      </c>
      <c r="C2479" s="753" t="s">
        <v>223</v>
      </c>
      <c r="D2479" s="753" t="s">
        <v>1766</v>
      </c>
      <c r="E2479" s="753" t="s">
        <v>96</v>
      </c>
      <c r="F2479" s="753" t="s">
        <v>144</v>
      </c>
      <c r="G2479" s="757" t="s">
        <v>145</v>
      </c>
      <c r="H2479" s="751">
        <v>988257400</v>
      </c>
    </row>
    <row r="2480" spans="1:8">
      <c r="A2480" s="753" t="s">
        <v>83</v>
      </c>
      <c r="B2480" s="753" t="s">
        <v>1060</v>
      </c>
      <c r="C2480" s="753" t="s">
        <v>223</v>
      </c>
      <c r="D2480" s="753" t="s">
        <v>1766</v>
      </c>
      <c r="E2480" s="753" t="s">
        <v>96</v>
      </c>
      <c r="F2480" s="753" t="s">
        <v>154</v>
      </c>
      <c r="G2480" s="757" t="s">
        <v>1773</v>
      </c>
      <c r="H2480" s="751">
        <v>325224518</v>
      </c>
    </row>
    <row r="2481" spans="1:8">
      <c r="A2481" s="753" t="s">
        <v>83</v>
      </c>
      <c r="B2481" s="753" t="s">
        <v>1060</v>
      </c>
      <c r="C2481" s="753" t="s">
        <v>223</v>
      </c>
      <c r="D2481" s="753" t="s">
        <v>1766</v>
      </c>
      <c r="E2481" s="753" t="s">
        <v>100</v>
      </c>
      <c r="F2481" s="753"/>
      <c r="G2481" s="757" t="s">
        <v>101</v>
      </c>
      <c r="H2481" s="751">
        <v>382692396</v>
      </c>
    </row>
    <row r="2482" spans="1:8">
      <c r="A2482" s="753" t="s">
        <v>83</v>
      </c>
      <c r="B2482" s="753" t="s">
        <v>1060</v>
      </c>
      <c r="C2482" s="753" t="s">
        <v>223</v>
      </c>
      <c r="D2482" s="753" t="s">
        <v>1766</v>
      </c>
      <c r="E2482" s="753" t="s">
        <v>100</v>
      </c>
      <c r="F2482" s="753" t="s">
        <v>443</v>
      </c>
      <c r="G2482" s="757" t="s">
        <v>135</v>
      </c>
      <c r="H2482" s="751">
        <v>382692396</v>
      </c>
    </row>
    <row r="2483" spans="1:8">
      <c r="A2483" s="753" t="s">
        <v>83</v>
      </c>
      <c r="B2483" s="753" t="s">
        <v>1060</v>
      </c>
      <c r="C2483" s="753" t="s">
        <v>223</v>
      </c>
      <c r="D2483" s="753" t="s">
        <v>1766</v>
      </c>
      <c r="E2483" s="753" t="s">
        <v>102</v>
      </c>
      <c r="F2483" s="753"/>
      <c r="G2483" s="757" t="s">
        <v>369</v>
      </c>
      <c r="H2483" s="751">
        <v>1014635349</v>
      </c>
    </row>
    <row r="2484" spans="1:8">
      <c r="A2484" s="753" t="s">
        <v>83</v>
      </c>
      <c r="B2484" s="753" t="s">
        <v>1060</v>
      </c>
      <c r="C2484" s="753" t="s">
        <v>223</v>
      </c>
      <c r="D2484" s="753" t="s">
        <v>1766</v>
      </c>
      <c r="E2484" s="753" t="s">
        <v>102</v>
      </c>
      <c r="F2484" s="753" t="s">
        <v>103</v>
      </c>
      <c r="G2484" s="757" t="s">
        <v>104</v>
      </c>
      <c r="H2484" s="751">
        <v>793870513</v>
      </c>
    </row>
    <row r="2485" spans="1:8">
      <c r="A2485" s="753" t="s">
        <v>83</v>
      </c>
      <c r="B2485" s="753" t="s">
        <v>1060</v>
      </c>
      <c r="C2485" s="753" t="s">
        <v>223</v>
      </c>
      <c r="D2485" s="753" t="s">
        <v>1766</v>
      </c>
      <c r="E2485" s="753" t="s">
        <v>102</v>
      </c>
      <c r="F2485" s="753" t="s">
        <v>105</v>
      </c>
      <c r="G2485" s="757" t="s">
        <v>106</v>
      </c>
      <c r="H2485" s="751">
        <v>127619652</v>
      </c>
    </row>
    <row r="2486" spans="1:8">
      <c r="A2486" s="753" t="s">
        <v>83</v>
      </c>
      <c r="B2486" s="753" t="s">
        <v>1060</v>
      </c>
      <c r="C2486" s="753" t="s">
        <v>223</v>
      </c>
      <c r="D2486" s="753" t="s">
        <v>1766</v>
      </c>
      <c r="E2486" s="753" t="s">
        <v>102</v>
      </c>
      <c r="F2486" s="753" t="s">
        <v>107</v>
      </c>
      <c r="G2486" s="757" t="s">
        <v>108</v>
      </c>
      <c r="H2486" s="751">
        <v>85079766</v>
      </c>
    </row>
    <row r="2487" spans="1:8">
      <c r="A2487" s="753" t="s">
        <v>83</v>
      </c>
      <c r="B2487" s="753" t="s">
        <v>1060</v>
      </c>
      <c r="C2487" s="753" t="s">
        <v>223</v>
      </c>
      <c r="D2487" s="753" t="s">
        <v>1766</v>
      </c>
      <c r="E2487" s="753" t="s">
        <v>102</v>
      </c>
      <c r="F2487" s="753" t="s">
        <v>0</v>
      </c>
      <c r="G2487" s="757" t="s">
        <v>1</v>
      </c>
      <c r="H2487" s="751">
        <v>8065418</v>
      </c>
    </row>
    <row r="2488" spans="1:8">
      <c r="A2488" s="753" t="s">
        <v>83</v>
      </c>
      <c r="B2488" s="753" t="s">
        <v>1060</v>
      </c>
      <c r="C2488" s="753" t="s">
        <v>223</v>
      </c>
      <c r="D2488" s="753" t="s">
        <v>1766</v>
      </c>
      <c r="E2488" s="753" t="s">
        <v>109</v>
      </c>
      <c r="F2488" s="753"/>
      <c r="G2488" s="757" t="s">
        <v>110</v>
      </c>
      <c r="H2488" s="751">
        <v>10940000</v>
      </c>
    </row>
    <row r="2489" spans="1:8">
      <c r="A2489" s="753" t="s">
        <v>83</v>
      </c>
      <c r="B2489" s="753" t="s">
        <v>1060</v>
      </c>
      <c r="C2489" s="753" t="s">
        <v>223</v>
      </c>
      <c r="D2489" s="753" t="s">
        <v>1766</v>
      </c>
      <c r="E2489" s="753" t="s">
        <v>109</v>
      </c>
      <c r="F2489" s="753" t="s">
        <v>111</v>
      </c>
      <c r="G2489" s="757" t="s">
        <v>135</v>
      </c>
      <c r="H2489" s="751">
        <v>10940000</v>
      </c>
    </row>
    <row r="2490" spans="1:8">
      <c r="A2490" s="753" t="s">
        <v>83</v>
      </c>
      <c r="B2490" s="753" t="s">
        <v>1060</v>
      </c>
      <c r="C2490" s="753" t="s">
        <v>223</v>
      </c>
      <c r="D2490" s="753" t="s">
        <v>1766</v>
      </c>
      <c r="E2490" s="753" t="s">
        <v>112</v>
      </c>
      <c r="F2490" s="753"/>
      <c r="G2490" s="757" t="s">
        <v>113</v>
      </c>
      <c r="H2490" s="751">
        <v>226364959</v>
      </c>
    </row>
    <row r="2491" spans="1:8">
      <c r="A2491" s="753" t="s">
        <v>83</v>
      </c>
      <c r="B2491" s="753" t="s">
        <v>1060</v>
      </c>
      <c r="C2491" s="753" t="s">
        <v>223</v>
      </c>
      <c r="D2491" s="753" t="s">
        <v>1766</v>
      </c>
      <c r="E2491" s="753" t="s">
        <v>112</v>
      </c>
      <c r="F2491" s="753" t="s">
        <v>155</v>
      </c>
      <c r="G2491" s="757" t="s">
        <v>1777</v>
      </c>
      <c r="H2491" s="751">
        <v>172083450</v>
      </c>
    </row>
    <row r="2492" spans="1:8">
      <c r="A2492" s="753" t="s">
        <v>83</v>
      </c>
      <c r="B2492" s="753" t="s">
        <v>1060</v>
      </c>
      <c r="C2492" s="753" t="s">
        <v>223</v>
      </c>
      <c r="D2492" s="753" t="s">
        <v>1766</v>
      </c>
      <c r="E2492" s="753" t="s">
        <v>112</v>
      </c>
      <c r="F2492" s="753" t="s">
        <v>114</v>
      </c>
      <c r="G2492" s="757" t="s">
        <v>1778</v>
      </c>
      <c r="H2492" s="751">
        <v>13626299</v>
      </c>
    </row>
    <row r="2493" spans="1:8">
      <c r="A2493" s="753" t="s">
        <v>83</v>
      </c>
      <c r="B2493" s="753" t="s">
        <v>1060</v>
      </c>
      <c r="C2493" s="753" t="s">
        <v>223</v>
      </c>
      <c r="D2493" s="753" t="s">
        <v>1766</v>
      </c>
      <c r="E2493" s="753" t="s">
        <v>112</v>
      </c>
      <c r="F2493" s="753" t="s">
        <v>156</v>
      </c>
      <c r="G2493" s="757" t="s">
        <v>1779</v>
      </c>
      <c r="H2493" s="751">
        <v>18750710</v>
      </c>
    </row>
    <row r="2494" spans="1:8">
      <c r="A2494" s="753" t="s">
        <v>83</v>
      </c>
      <c r="B2494" s="753" t="s">
        <v>1060</v>
      </c>
      <c r="C2494" s="753" t="s">
        <v>223</v>
      </c>
      <c r="D2494" s="753" t="s">
        <v>1766</v>
      </c>
      <c r="E2494" s="753" t="s">
        <v>112</v>
      </c>
      <c r="F2494" s="753" t="s">
        <v>146</v>
      </c>
      <c r="G2494" s="757" t="s">
        <v>1780</v>
      </c>
      <c r="H2494" s="751">
        <v>2460000</v>
      </c>
    </row>
    <row r="2495" spans="1:8">
      <c r="A2495" s="753" t="s">
        <v>83</v>
      </c>
      <c r="B2495" s="753" t="s">
        <v>1060</v>
      </c>
      <c r="C2495" s="753" t="s">
        <v>223</v>
      </c>
      <c r="D2495" s="753" t="s">
        <v>1766</v>
      </c>
      <c r="E2495" s="753" t="s">
        <v>112</v>
      </c>
      <c r="F2495" s="753" t="s">
        <v>242</v>
      </c>
      <c r="G2495" s="757" t="s">
        <v>1839</v>
      </c>
      <c r="H2495" s="751">
        <v>18244500</v>
      </c>
    </row>
    <row r="2496" spans="1:8">
      <c r="A2496" s="753" t="s">
        <v>83</v>
      </c>
      <c r="B2496" s="753" t="s">
        <v>1060</v>
      </c>
      <c r="C2496" s="753" t="s">
        <v>223</v>
      </c>
      <c r="D2496" s="753" t="s">
        <v>1766</v>
      </c>
      <c r="E2496" s="753" t="s">
        <v>112</v>
      </c>
      <c r="F2496" s="753" t="s">
        <v>157</v>
      </c>
      <c r="G2496" s="757" t="s">
        <v>135</v>
      </c>
      <c r="H2496" s="751">
        <v>1200000</v>
      </c>
    </row>
    <row r="2497" spans="1:8">
      <c r="A2497" s="753" t="s">
        <v>83</v>
      </c>
      <c r="B2497" s="753" t="s">
        <v>1060</v>
      </c>
      <c r="C2497" s="753" t="s">
        <v>223</v>
      </c>
      <c r="D2497" s="753" t="s">
        <v>1766</v>
      </c>
      <c r="E2497" s="753" t="s">
        <v>115</v>
      </c>
      <c r="F2497" s="753"/>
      <c r="G2497" s="757" t="s">
        <v>1781</v>
      </c>
      <c r="H2497" s="751">
        <v>165905637</v>
      </c>
    </row>
    <row r="2498" spans="1:8">
      <c r="A2498" s="753" t="s">
        <v>83</v>
      </c>
      <c r="B2498" s="753" t="s">
        <v>1060</v>
      </c>
      <c r="C2498" s="753" t="s">
        <v>223</v>
      </c>
      <c r="D2498" s="753" t="s">
        <v>1766</v>
      </c>
      <c r="E2498" s="753" t="s">
        <v>115</v>
      </c>
      <c r="F2498" s="753" t="s">
        <v>116</v>
      </c>
      <c r="G2498" s="757" t="s">
        <v>117</v>
      </c>
      <c r="H2498" s="751">
        <v>62760637</v>
      </c>
    </row>
    <row r="2499" spans="1:8">
      <c r="A2499" s="753" t="s">
        <v>83</v>
      </c>
      <c r="B2499" s="753" t="s">
        <v>1060</v>
      </c>
      <c r="C2499" s="753" t="s">
        <v>223</v>
      </c>
      <c r="D2499" s="753" t="s">
        <v>1766</v>
      </c>
      <c r="E2499" s="753" t="s">
        <v>115</v>
      </c>
      <c r="F2499" s="753" t="s">
        <v>147</v>
      </c>
      <c r="G2499" s="757" t="s">
        <v>148</v>
      </c>
      <c r="H2499" s="751">
        <v>32300000</v>
      </c>
    </row>
    <row r="2500" spans="1:8">
      <c r="A2500" s="753" t="s">
        <v>83</v>
      </c>
      <c r="B2500" s="753" t="s">
        <v>1060</v>
      </c>
      <c r="C2500" s="753" t="s">
        <v>223</v>
      </c>
      <c r="D2500" s="753" t="s">
        <v>1766</v>
      </c>
      <c r="E2500" s="753" t="s">
        <v>115</v>
      </c>
      <c r="F2500" s="753" t="s">
        <v>4</v>
      </c>
      <c r="G2500" s="757" t="s">
        <v>1782</v>
      </c>
      <c r="H2500" s="751">
        <v>30195000</v>
      </c>
    </row>
    <row r="2501" spans="1:8">
      <c r="A2501" s="753" t="s">
        <v>83</v>
      </c>
      <c r="B2501" s="753" t="s">
        <v>1060</v>
      </c>
      <c r="C2501" s="753" t="s">
        <v>223</v>
      </c>
      <c r="D2501" s="753" t="s">
        <v>1766</v>
      </c>
      <c r="E2501" s="753" t="s">
        <v>115</v>
      </c>
      <c r="F2501" s="753" t="s">
        <v>118</v>
      </c>
      <c r="G2501" s="757" t="s">
        <v>119</v>
      </c>
      <c r="H2501" s="751">
        <v>40650000</v>
      </c>
    </row>
    <row r="2502" spans="1:8">
      <c r="A2502" s="753" t="s">
        <v>83</v>
      </c>
      <c r="B2502" s="753" t="s">
        <v>1060</v>
      </c>
      <c r="C2502" s="753" t="s">
        <v>223</v>
      </c>
      <c r="D2502" s="753" t="s">
        <v>1766</v>
      </c>
      <c r="E2502" s="753" t="s">
        <v>120</v>
      </c>
      <c r="F2502" s="753"/>
      <c r="G2502" s="757" t="s">
        <v>121</v>
      </c>
      <c r="H2502" s="751">
        <v>91441039</v>
      </c>
    </row>
    <row r="2503" spans="1:8" ht="39.6">
      <c r="A2503" s="753" t="s">
        <v>83</v>
      </c>
      <c r="B2503" s="753" t="s">
        <v>1060</v>
      </c>
      <c r="C2503" s="753" t="s">
        <v>223</v>
      </c>
      <c r="D2503" s="753" t="s">
        <v>1766</v>
      </c>
      <c r="E2503" s="753" t="s">
        <v>120</v>
      </c>
      <c r="F2503" s="753" t="s">
        <v>122</v>
      </c>
      <c r="G2503" s="757" t="s">
        <v>1783</v>
      </c>
      <c r="H2503" s="751">
        <v>1940024</v>
      </c>
    </row>
    <row r="2504" spans="1:8">
      <c r="A2504" s="753" t="s">
        <v>83</v>
      </c>
      <c r="B2504" s="753" t="s">
        <v>1060</v>
      </c>
      <c r="C2504" s="753" t="s">
        <v>223</v>
      </c>
      <c r="D2504" s="753" t="s">
        <v>1766</v>
      </c>
      <c r="E2504" s="753" t="s">
        <v>120</v>
      </c>
      <c r="F2504" s="753" t="s">
        <v>123</v>
      </c>
      <c r="G2504" s="757" t="s">
        <v>124</v>
      </c>
      <c r="H2504" s="751">
        <v>2968274</v>
      </c>
    </row>
    <row r="2505" spans="1:8" ht="39.6">
      <c r="A2505" s="753" t="s">
        <v>83</v>
      </c>
      <c r="B2505" s="753" t="s">
        <v>1060</v>
      </c>
      <c r="C2505" s="753" t="s">
        <v>223</v>
      </c>
      <c r="D2505" s="753" t="s">
        <v>1766</v>
      </c>
      <c r="E2505" s="753" t="s">
        <v>120</v>
      </c>
      <c r="F2505" s="753" t="s">
        <v>994</v>
      </c>
      <c r="G2505" s="757" t="s">
        <v>1824</v>
      </c>
      <c r="H2505" s="751">
        <v>14604041</v>
      </c>
    </row>
    <row r="2506" spans="1:8">
      <c r="A2506" s="753" t="s">
        <v>83</v>
      </c>
      <c r="B2506" s="753" t="s">
        <v>1060</v>
      </c>
      <c r="C2506" s="753" t="s">
        <v>223</v>
      </c>
      <c r="D2506" s="753" t="s">
        <v>1766</v>
      </c>
      <c r="E2506" s="753" t="s">
        <v>120</v>
      </c>
      <c r="F2506" s="753" t="s">
        <v>315</v>
      </c>
      <c r="G2506" s="757" t="s">
        <v>1831</v>
      </c>
      <c r="H2506" s="751">
        <v>10800000</v>
      </c>
    </row>
    <row r="2507" spans="1:8" ht="26.4">
      <c r="A2507" s="753" t="s">
        <v>83</v>
      </c>
      <c r="B2507" s="753" t="s">
        <v>1060</v>
      </c>
      <c r="C2507" s="753" t="s">
        <v>223</v>
      </c>
      <c r="D2507" s="753" t="s">
        <v>1766</v>
      </c>
      <c r="E2507" s="753" t="s">
        <v>120</v>
      </c>
      <c r="F2507" s="753" t="s">
        <v>1001</v>
      </c>
      <c r="G2507" s="757" t="s">
        <v>1784</v>
      </c>
      <c r="H2507" s="751">
        <v>8443700</v>
      </c>
    </row>
    <row r="2508" spans="1:8">
      <c r="A2508" s="753" t="s">
        <v>83</v>
      </c>
      <c r="B2508" s="753" t="s">
        <v>1060</v>
      </c>
      <c r="C2508" s="753" t="s">
        <v>223</v>
      </c>
      <c r="D2508" s="753" t="s">
        <v>1766</v>
      </c>
      <c r="E2508" s="753" t="s">
        <v>120</v>
      </c>
      <c r="F2508" s="753" t="s">
        <v>158</v>
      </c>
      <c r="G2508" s="757" t="s">
        <v>1785</v>
      </c>
      <c r="H2508" s="751">
        <v>51640000</v>
      </c>
    </row>
    <row r="2509" spans="1:8">
      <c r="A2509" s="753" t="s">
        <v>83</v>
      </c>
      <c r="B2509" s="753" t="s">
        <v>1060</v>
      </c>
      <c r="C2509" s="753" t="s">
        <v>223</v>
      </c>
      <c r="D2509" s="753" t="s">
        <v>1766</v>
      </c>
      <c r="E2509" s="753" t="s">
        <v>120</v>
      </c>
      <c r="F2509" s="753" t="s">
        <v>159</v>
      </c>
      <c r="G2509" s="757" t="s">
        <v>143</v>
      </c>
      <c r="H2509" s="751">
        <v>1045000</v>
      </c>
    </row>
    <row r="2510" spans="1:8">
      <c r="A2510" s="753" t="s">
        <v>83</v>
      </c>
      <c r="B2510" s="753" t="s">
        <v>1060</v>
      </c>
      <c r="C2510" s="753" t="s">
        <v>223</v>
      </c>
      <c r="D2510" s="753" t="s">
        <v>1766</v>
      </c>
      <c r="E2510" s="753" t="s">
        <v>160</v>
      </c>
      <c r="F2510" s="753"/>
      <c r="G2510" s="757" t="s">
        <v>161</v>
      </c>
      <c r="H2510" s="751">
        <v>22402500</v>
      </c>
    </row>
    <row r="2511" spans="1:8">
      <c r="A2511" s="753" t="s">
        <v>83</v>
      </c>
      <c r="B2511" s="753" t="s">
        <v>1060</v>
      </c>
      <c r="C2511" s="753" t="s">
        <v>223</v>
      </c>
      <c r="D2511" s="753" t="s">
        <v>1766</v>
      </c>
      <c r="E2511" s="753" t="s">
        <v>160</v>
      </c>
      <c r="F2511" s="753" t="s">
        <v>162</v>
      </c>
      <c r="G2511" s="757" t="s">
        <v>163</v>
      </c>
      <c r="H2511" s="751">
        <v>1337500</v>
      </c>
    </row>
    <row r="2512" spans="1:8">
      <c r="A2512" s="753" t="s">
        <v>83</v>
      </c>
      <c r="B2512" s="753" t="s">
        <v>1060</v>
      </c>
      <c r="C2512" s="753" t="s">
        <v>223</v>
      </c>
      <c r="D2512" s="753" t="s">
        <v>1766</v>
      </c>
      <c r="E2512" s="753" t="s">
        <v>160</v>
      </c>
      <c r="F2512" s="753" t="s">
        <v>544</v>
      </c>
      <c r="G2512" s="757" t="s">
        <v>545</v>
      </c>
      <c r="H2512" s="751">
        <v>6000000</v>
      </c>
    </row>
    <row r="2513" spans="1:8">
      <c r="A2513" s="753" t="s">
        <v>83</v>
      </c>
      <c r="B2513" s="753" t="s">
        <v>1060</v>
      </c>
      <c r="C2513" s="753" t="s">
        <v>223</v>
      </c>
      <c r="D2513" s="753" t="s">
        <v>1766</v>
      </c>
      <c r="E2513" s="753" t="s">
        <v>160</v>
      </c>
      <c r="F2513" s="753" t="s">
        <v>551</v>
      </c>
      <c r="G2513" s="757" t="s">
        <v>133</v>
      </c>
      <c r="H2513" s="751">
        <v>15065000</v>
      </c>
    </row>
    <row r="2514" spans="1:8">
      <c r="A2514" s="753" t="s">
        <v>83</v>
      </c>
      <c r="B2514" s="753" t="s">
        <v>1060</v>
      </c>
      <c r="C2514" s="753" t="s">
        <v>223</v>
      </c>
      <c r="D2514" s="753" t="s">
        <v>1766</v>
      </c>
      <c r="E2514" s="753" t="s">
        <v>125</v>
      </c>
      <c r="F2514" s="753"/>
      <c r="G2514" s="757" t="s">
        <v>126</v>
      </c>
      <c r="H2514" s="751">
        <v>75930000</v>
      </c>
    </row>
    <row r="2515" spans="1:8">
      <c r="A2515" s="753" t="s">
        <v>83</v>
      </c>
      <c r="B2515" s="753" t="s">
        <v>1060</v>
      </c>
      <c r="C2515" s="753" t="s">
        <v>223</v>
      </c>
      <c r="D2515" s="753" t="s">
        <v>1766</v>
      </c>
      <c r="E2515" s="753" t="s">
        <v>125</v>
      </c>
      <c r="F2515" s="753" t="s">
        <v>430</v>
      </c>
      <c r="G2515" s="757" t="s">
        <v>431</v>
      </c>
      <c r="H2515" s="751">
        <v>23380000</v>
      </c>
    </row>
    <row r="2516" spans="1:8">
      <c r="A2516" s="753" t="s">
        <v>83</v>
      </c>
      <c r="B2516" s="753" t="s">
        <v>1060</v>
      </c>
      <c r="C2516" s="753" t="s">
        <v>223</v>
      </c>
      <c r="D2516" s="753" t="s">
        <v>1766</v>
      </c>
      <c r="E2516" s="753" t="s">
        <v>125</v>
      </c>
      <c r="F2516" s="753" t="s">
        <v>552</v>
      </c>
      <c r="G2516" s="757" t="s">
        <v>553</v>
      </c>
      <c r="H2516" s="751">
        <v>22150000</v>
      </c>
    </row>
    <row r="2517" spans="1:8">
      <c r="A2517" s="753" t="s">
        <v>83</v>
      </c>
      <c r="B2517" s="753" t="s">
        <v>1060</v>
      </c>
      <c r="C2517" s="753" t="s">
        <v>223</v>
      </c>
      <c r="D2517" s="753" t="s">
        <v>1766</v>
      </c>
      <c r="E2517" s="753" t="s">
        <v>125</v>
      </c>
      <c r="F2517" s="753" t="s">
        <v>127</v>
      </c>
      <c r="G2517" s="757" t="s">
        <v>128</v>
      </c>
      <c r="H2517" s="751">
        <v>23200000</v>
      </c>
    </row>
    <row r="2518" spans="1:8">
      <c r="A2518" s="753" t="s">
        <v>83</v>
      </c>
      <c r="B2518" s="753" t="s">
        <v>1060</v>
      </c>
      <c r="C2518" s="753" t="s">
        <v>223</v>
      </c>
      <c r="D2518" s="753" t="s">
        <v>1766</v>
      </c>
      <c r="E2518" s="753" t="s">
        <v>125</v>
      </c>
      <c r="F2518" s="753" t="s">
        <v>129</v>
      </c>
      <c r="G2518" s="757" t="s">
        <v>1787</v>
      </c>
      <c r="H2518" s="751">
        <v>7200000</v>
      </c>
    </row>
    <row r="2519" spans="1:8">
      <c r="A2519" s="753" t="s">
        <v>83</v>
      </c>
      <c r="B2519" s="753" t="s">
        <v>1060</v>
      </c>
      <c r="C2519" s="753" t="s">
        <v>223</v>
      </c>
      <c r="D2519" s="753" t="s">
        <v>1766</v>
      </c>
      <c r="E2519" s="753" t="s">
        <v>554</v>
      </c>
      <c r="F2519" s="753"/>
      <c r="G2519" s="757" t="s">
        <v>555</v>
      </c>
      <c r="H2519" s="751">
        <v>107700000</v>
      </c>
    </row>
    <row r="2520" spans="1:8">
      <c r="A2520" s="753" t="s">
        <v>83</v>
      </c>
      <c r="B2520" s="753" t="s">
        <v>1060</v>
      </c>
      <c r="C2520" s="753" t="s">
        <v>223</v>
      </c>
      <c r="D2520" s="753" t="s">
        <v>1766</v>
      </c>
      <c r="E2520" s="753" t="s">
        <v>554</v>
      </c>
      <c r="F2520" s="753" t="s">
        <v>556</v>
      </c>
      <c r="G2520" s="757" t="s">
        <v>557</v>
      </c>
      <c r="H2520" s="751">
        <v>15500000</v>
      </c>
    </row>
    <row r="2521" spans="1:8">
      <c r="A2521" s="753" t="s">
        <v>83</v>
      </c>
      <c r="B2521" s="753" t="s">
        <v>1060</v>
      </c>
      <c r="C2521" s="753" t="s">
        <v>223</v>
      </c>
      <c r="D2521" s="753" t="s">
        <v>1766</v>
      </c>
      <c r="E2521" s="753" t="s">
        <v>554</v>
      </c>
      <c r="F2521" s="753" t="s">
        <v>243</v>
      </c>
      <c r="G2521" s="757" t="s">
        <v>244</v>
      </c>
      <c r="H2521" s="751">
        <v>92200000</v>
      </c>
    </row>
    <row r="2522" spans="1:8" ht="39.6">
      <c r="A2522" s="753" t="s">
        <v>83</v>
      </c>
      <c r="B2522" s="753" t="s">
        <v>1060</v>
      </c>
      <c r="C2522" s="753" t="s">
        <v>223</v>
      </c>
      <c r="D2522" s="753" t="s">
        <v>1766</v>
      </c>
      <c r="E2522" s="753" t="s">
        <v>560</v>
      </c>
      <c r="F2522" s="753"/>
      <c r="G2522" s="757" t="s">
        <v>1790</v>
      </c>
      <c r="H2522" s="751">
        <v>1039688000</v>
      </c>
    </row>
    <row r="2523" spans="1:8">
      <c r="A2523" s="753" t="s">
        <v>83</v>
      </c>
      <c r="B2523" s="753" t="s">
        <v>1060</v>
      </c>
      <c r="C2523" s="753" t="s">
        <v>223</v>
      </c>
      <c r="D2523" s="753" t="s">
        <v>1766</v>
      </c>
      <c r="E2523" s="753" t="s">
        <v>560</v>
      </c>
      <c r="F2523" s="753" t="s">
        <v>856</v>
      </c>
      <c r="G2523" s="757" t="s">
        <v>1832</v>
      </c>
      <c r="H2523" s="751">
        <v>53040000</v>
      </c>
    </row>
    <row r="2524" spans="1:8">
      <c r="A2524" s="753" t="s">
        <v>83</v>
      </c>
      <c r="B2524" s="753" t="s">
        <v>1060</v>
      </c>
      <c r="C2524" s="753" t="s">
        <v>223</v>
      </c>
      <c r="D2524" s="753" t="s">
        <v>1766</v>
      </c>
      <c r="E2524" s="753" t="s">
        <v>560</v>
      </c>
      <c r="F2524" s="753" t="s">
        <v>5</v>
      </c>
      <c r="G2524" s="757" t="s">
        <v>6</v>
      </c>
      <c r="H2524" s="751">
        <v>904758000</v>
      </c>
    </row>
    <row r="2525" spans="1:8">
      <c r="A2525" s="753" t="s">
        <v>83</v>
      </c>
      <c r="B2525" s="753" t="s">
        <v>1060</v>
      </c>
      <c r="C2525" s="753" t="s">
        <v>223</v>
      </c>
      <c r="D2525" s="753" t="s">
        <v>1766</v>
      </c>
      <c r="E2525" s="753" t="s">
        <v>560</v>
      </c>
      <c r="F2525" s="753" t="s">
        <v>418</v>
      </c>
      <c r="G2525" s="757" t="s">
        <v>1793</v>
      </c>
      <c r="H2525" s="751">
        <v>53990000</v>
      </c>
    </row>
    <row r="2526" spans="1:8">
      <c r="A2526" s="753" t="s">
        <v>83</v>
      </c>
      <c r="B2526" s="753" t="s">
        <v>1060</v>
      </c>
      <c r="C2526" s="753" t="s">
        <v>223</v>
      </c>
      <c r="D2526" s="753" t="s">
        <v>1766</v>
      </c>
      <c r="E2526" s="753" t="s">
        <v>560</v>
      </c>
      <c r="F2526" s="753" t="s">
        <v>562</v>
      </c>
      <c r="G2526" s="757" t="s">
        <v>1794</v>
      </c>
      <c r="H2526" s="751">
        <v>27900000</v>
      </c>
    </row>
    <row r="2527" spans="1:8" ht="26.4">
      <c r="A2527" s="753" t="s">
        <v>83</v>
      </c>
      <c r="B2527" s="753" t="s">
        <v>1060</v>
      </c>
      <c r="C2527" s="753" t="s">
        <v>223</v>
      </c>
      <c r="D2527" s="753" t="s">
        <v>1766</v>
      </c>
      <c r="E2527" s="753" t="s">
        <v>1796</v>
      </c>
      <c r="F2527" s="753"/>
      <c r="G2527" s="757" t="s">
        <v>1797</v>
      </c>
      <c r="H2527" s="751">
        <v>1550700000</v>
      </c>
    </row>
    <row r="2528" spans="1:8">
      <c r="A2528" s="753" t="s">
        <v>83</v>
      </c>
      <c r="B2528" s="753" t="s">
        <v>1060</v>
      </c>
      <c r="C2528" s="753" t="s">
        <v>223</v>
      </c>
      <c r="D2528" s="753" t="s">
        <v>1766</v>
      </c>
      <c r="E2528" s="753" t="s">
        <v>1796</v>
      </c>
      <c r="F2528" s="753" t="s">
        <v>1798</v>
      </c>
      <c r="G2528" s="757" t="s">
        <v>1793</v>
      </c>
      <c r="H2528" s="751">
        <v>1550700000</v>
      </c>
    </row>
    <row r="2529" spans="1:8" ht="26.4">
      <c r="A2529" s="753" t="s">
        <v>83</v>
      </c>
      <c r="B2529" s="753" t="s">
        <v>1060</v>
      </c>
      <c r="C2529" s="753" t="s">
        <v>223</v>
      </c>
      <c r="D2529" s="753" t="s">
        <v>1766</v>
      </c>
      <c r="E2529" s="753" t="s">
        <v>130</v>
      </c>
      <c r="F2529" s="753"/>
      <c r="G2529" s="757" t="s">
        <v>131</v>
      </c>
      <c r="H2529" s="751">
        <v>1407694000</v>
      </c>
    </row>
    <row r="2530" spans="1:8">
      <c r="A2530" s="753" t="s">
        <v>83</v>
      </c>
      <c r="B2530" s="753" t="s">
        <v>1060</v>
      </c>
      <c r="C2530" s="753" t="s">
        <v>223</v>
      </c>
      <c r="D2530" s="753" t="s">
        <v>1766</v>
      </c>
      <c r="E2530" s="753" t="s">
        <v>130</v>
      </c>
      <c r="F2530" s="753" t="s">
        <v>585</v>
      </c>
      <c r="G2530" s="757" t="s">
        <v>1799</v>
      </c>
      <c r="H2530" s="751">
        <v>1284734000</v>
      </c>
    </row>
    <row r="2531" spans="1:8">
      <c r="A2531" s="753" t="s">
        <v>83</v>
      </c>
      <c r="B2531" s="753" t="s">
        <v>1060</v>
      </c>
      <c r="C2531" s="753" t="s">
        <v>223</v>
      </c>
      <c r="D2531" s="753" t="s">
        <v>1766</v>
      </c>
      <c r="E2531" s="753" t="s">
        <v>130</v>
      </c>
      <c r="F2531" s="753" t="s">
        <v>8</v>
      </c>
      <c r="G2531" s="757" t="s">
        <v>1835</v>
      </c>
      <c r="H2531" s="751">
        <v>6000000</v>
      </c>
    </row>
    <row r="2532" spans="1:8">
      <c r="A2532" s="753" t="s">
        <v>83</v>
      </c>
      <c r="B2532" s="753" t="s">
        <v>1060</v>
      </c>
      <c r="C2532" s="753" t="s">
        <v>223</v>
      </c>
      <c r="D2532" s="753" t="s">
        <v>1766</v>
      </c>
      <c r="E2532" s="753" t="s">
        <v>130</v>
      </c>
      <c r="F2532" s="753" t="s">
        <v>132</v>
      </c>
      <c r="G2532" s="757" t="s">
        <v>135</v>
      </c>
      <c r="H2532" s="751">
        <v>116960000</v>
      </c>
    </row>
    <row r="2533" spans="1:8">
      <c r="A2533" s="753" t="s">
        <v>83</v>
      </c>
      <c r="B2533" s="753" t="s">
        <v>1060</v>
      </c>
      <c r="C2533" s="753" t="s">
        <v>223</v>
      </c>
      <c r="D2533" s="753" t="s">
        <v>1766</v>
      </c>
      <c r="E2533" s="753" t="s">
        <v>1801</v>
      </c>
      <c r="F2533" s="753"/>
      <c r="G2533" s="757" t="s">
        <v>1802</v>
      </c>
      <c r="H2533" s="751">
        <v>22998500</v>
      </c>
    </row>
    <row r="2534" spans="1:8">
      <c r="A2534" s="753" t="s">
        <v>83</v>
      </c>
      <c r="B2534" s="753" t="s">
        <v>1060</v>
      </c>
      <c r="C2534" s="753" t="s">
        <v>223</v>
      </c>
      <c r="D2534" s="753" t="s">
        <v>1766</v>
      </c>
      <c r="E2534" s="753" t="s">
        <v>1801</v>
      </c>
      <c r="F2534" s="753" t="s">
        <v>1803</v>
      </c>
      <c r="G2534" s="757" t="s">
        <v>1804</v>
      </c>
      <c r="H2534" s="751">
        <v>22998500</v>
      </c>
    </row>
    <row r="2535" spans="1:8">
      <c r="A2535" s="753" t="s">
        <v>83</v>
      </c>
      <c r="B2535" s="753" t="s">
        <v>1060</v>
      </c>
      <c r="C2535" s="753" t="s">
        <v>223</v>
      </c>
      <c r="D2535" s="753" t="s">
        <v>1766</v>
      </c>
      <c r="E2535" s="753" t="s">
        <v>134</v>
      </c>
      <c r="F2535" s="753"/>
      <c r="G2535" s="757" t="s">
        <v>135</v>
      </c>
      <c r="H2535" s="751">
        <v>268757400</v>
      </c>
    </row>
    <row r="2536" spans="1:8">
      <c r="A2536" s="753" t="s">
        <v>83</v>
      </c>
      <c r="B2536" s="753" t="s">
        <v>1060</v>
      </c>
      <c r="C2536" s="753" t="s">
        <v>223</v>
      </c>
      <c r="D2536" s="753" t="s">
        <v>1766</v>
      </c>
      <c r="E2536" s="753" t="s">
        <v>134</v>
      </c>
      <c r="F2536" s="753" t="s">
        <v>9</v>
      </c>
      <c r="G2536" s="757" t="s">
        <v>1805</v>
      </c>
      <c r="H2536" s="751">
        <v>4652400</v>
      </c>
    </row>
    <row r="2537" spans="1:8">
      <c r="A2537" s="753" t="s">
        <v>83</v>
      </c>
      <c r="B2537" s="753" t="s">
        <v>1060</v>
      </c>
      <c r="C2537" s="753" t="s">
        <v>223</v>
      </c>
      <c r="D2537" s="753" t="s">
        <v>1766</v>
      </c>
      <c r="E2537" s="753" t="s">
        <v>134</v>
      </c>
      <c r="F2537" s="753" t="s">
        <v>137</v>
      </c>
      <c r="G2537" s="757" t="s">
        <v>138</v>
      </c>
      <c r="H2537" s="751">
        <v>120386000</v>
      </c>
    </row>
    <row r="2538" spans="1:8">
      <c r="A2538" s="753" t="s">
        <v>83</v>
      </c>
      <c r="B2538" s="753" t="s">
        <v>1060</v>
      </c>
      <c r="C2538" s="753" t="s">
        <v>223</v>
      </c>
      <c r="D2538" s="753" t="s">
        <v>1766</v>
      </c>
      <c r="E2538" s="753" t="s">
        <v>134</v>
      </c>
      <c r="F2538" s="753" t="s">
        <v>139</v>
      </c>
      <c r="G2538" s="757" t="s">
        <v>140</v>
      </c>
      <c r="H2538" s="751">
        <v>143719000</v>
      </c>
    </row>
    <row r="2539" spans="1:8" ht="39.6">
      <c r="A2539" s="753" t="s">
        <v>83</v>
      </c>
      <c r="B2539" s="753" t="s">
        <v>1060</v>
      </c>
      <c r="C2539" s="753" t="s">
        <v>223</v>
      </c>
      <c r="D2539" s="753" t="s">
        <v>1766</v>
      </c>
      <c r="E2539" s="753" t="s">
        <v>419</v>
      </c>
      <c r="F2539" s="753"/>
      <c r="G2539" s="757" t="s">
        <v>1807</v>
      </c>
      <c r="H2539" s="751">
        <v>35760000</v>
      </c>
    </row>
    <row r="2540" spans="1:8" ht="52.8">
      <c r="A2540" s="753" t="s">
        <v>83</v>
      </c>
      <c r="B2540" s="753" t="s">
        <v>1060</v>
      </c>
      <c r="C2540" s="753" t="s">
        <v>223</v>
      </c>
      <c r="D2540" s="753" t="s">
        <v>1766</v>
      </c>
      <c r="E2540" s="753" t="s">
        <v>419</v>
      </c>
      <c r="F2540" s="753" t="s">
        <v>420</v>
      </c>
      <c r="G2540" s="757" t="s">
        <v>2714</v>
      </c>
      <c r="H2540" s="751">
        <v>35760000</v>
      </c>
    </row>
    <row r="2541" spans="1:8">
      <c r="A2541" s="753" t="s">
        <v>83</v>
      </c>
      <c r="B2541" s="753" t="s">
        <v>1060</v>
      </c>
      <c r="C2541" s="753" t="s">
        <v>223</v>
      </c>
      <c r="D2541" s="753" t="s">
        <v>1766</v>
      </c>
      <c r="E2541" s="753" t="s">
        <v>404</v>
      </c>
      <c r="F2541" s="753"/>
      <c r="G2541" s="757" t="s">
        <v>1808</v>
      </c>
      <c r="H2541" s="751">
        <v>54900000</v>
      </c>
    </row>
    <row r="2542" spans="1:8">
      <c r="A2542" s="753" t="s">
        <v>83</v>
      </c>
      <c r="B2542" s="753" t="s">
        <v>1060</v>
      </c>
      <c r="C2542" s="753" t="s">
        <v>223</v>
      </c>
      <c r="D2542" s="753" t="s">
        <v>1766</v>
      </c>
      <c r="E2542" s="753" t="s">
        <v>404</v>
      </c>
      <c r="F2542" s="753" t="s">
        <v>1809</v>
      </c>
      <c r="G2542" s="757" t="s">
        <v>26</v>
      </c>
      <c r="H2542" s="751">
        <v>54900000</v>
      </c>
    </row>
    <row r="2543" spans="1:8">
      <c r="A2543" s="753" t="s">
        <v>83</v>
      </c>
      <c r="B2543" s="753" t="s">
        <v>347</v>
      </c>
      <c r="C2543" s="753"/>
      <c r="D2543" s="753"/>
      <c r="E2543" s="753"/>
      <c r="F2543" s="753"/>
      <c r="G2543" s="757" t="s">
        <v>348</v>
      </c>
      <c r="H2543" s="751">
        <v>407593807165</v>
      </c>
    </row>
    <row r="2544" spans="1:8">
      <c r="A2544" s="753" t="s">
        <v>83</v>
      </c>
      <c r="B2544" s="753" t="s">
        <v>347</v>
      </c>
      <c r="C2544" s="753" t="s">
        <v>416</v>
      </c>
      <c r="D2544" s="753"/>
      <c r="E2544" s="753"/>
      <c r="F2544" s="753"/>
      <c r="G2544" s="757" t="s">
        <v>1814</v>
      </c>
      <c r="H2544" s="751">
        <v>17912519750</v>
      </c>
    </row>
    <row r="2545" spans="1:8">
      <c r="A2545" s="753" t="s">
        <v>83</v>
      </c>
      <c r="B2545" s="753" t="s">
        <v>347</v>
      </c>
      <c r="C2545" s="753" t="s">
        <v>416</v>
      </c>
      <c r="D2545" s="753" t="s">
        <v>1928</v>
      </c>
      <c r="E2545" s="753"/>
      <c r="F2545" s="753"/>
      <c r="G2545" s="757" t="s">
        <v>1929</v>
      </c>
      <c r="H2545" s="751">
        <v>5939992404</v>
      </c>
    </row>
    <row r="2546" spans="1:8">
      <c r="A2546" s="753" t="s">
        <v>83</v>
      </c>
      <c r="B2546" s="753" t="s">
        <v>347</v>
      </c>
      <c r="C2546" s="753" t="s">
        <v>416</v>
      </c>
      <c r="D2546" s="753" t="s">
        <v>1928</v>
      </c>
      <c r="E2546" s="753" t="s">
        <v>92</v>
      </c>
      <c r="F2546" s="753"/>
      <c r="G2546" s="757" t="s">
        <v>93</v>
      </c>
      <c r="H2546" s="751">
        <v>1497243437</v>
      </c>
    </row>
    <row r="2547" spans="1:8">
      <c r="A2547" s="753" t="s">
        <v>83</v>
      </c>
      <c r="B2547" s="753" t="s">
        <v>347</v>
      </c>
      <c r="C2547" s="753" t="s">
        <v>416</v>
      </c>
      <c r="D2547" s="753" t="s">
        <v>1928</v>
      </c>
      <c r="E2547" s="753" t="s">
        <v>92</v>
      </c>
      <c r="F2547" s="753" t="s">
        <v>94</v>
      </c>
      <c r="G2547" s="757" t="s">
        <v>1768</v>
      </c>
      <c r="H2547" s="751">
        <v>1497243437</v>
      </c>
    </row>
    <row r="2548" spans="1:8">
      <c r="A2548" s="753" t="s">
        <v>83</v>
      </c>
      <c r="B2548" s="753" t="s">
        <v>347</v>
      </c>
      <c r="C2548" s="753" t="s">
        <v>416</v>
      </c>
      <c r="D2548" s="753" t="s">
        <v>1928</v>
      </c>
      <c r="E2548" s="753" t="s">
        <v>96</v>
      </c>
      <c r="F2548" s="753"/>
      <c r="G2548" s="757" t="s">
        <v>97</v>
      </c>
      <c r="H2548" s="751">
        <v>657694926</v>
      </c>
    </row>
    <row r="2549" spans="1:8">
      <c r="A2549" s="753" t="s">
        <v>83</v>
      </c>
      <c r="B2549" s="753" t="s">
        <v>347</v>
      </c>
      <c r="C2549" s="753" t="s">
        <v>416</v>
      </c>
      <c r="D2549" s="753" t="s">
        <v>1928</v>
      </c>
      <c r="E2549" s="753" t="s">
        <v>96</v>
      </c>
      <c r="F2549" s="753" t="s">
        <v>151</v>
      </c>
      <c r="G2549" s="757" t="s">
        <v>152</v>
      </c>
      <c r="H2549" s="751">
        <v>69098751</v>
      </c>
    </row>
    <row r="2550" spans="1:8">
      <c r="A2550" s="753" t="s">
        <v>83</v>
      </c>
      <c r="B2550" s="753" t="s">
        <v>347</v>
      </c>
      <c r="C2550" s="753" t="s">
        <v>416</v>
      </c>
      <c r="D2550" s="753" t="s">
        <v>1928</v>
      </c>
      <c r="E2550" s="753" t="s">
        <v>96</v>
      </c>
      <c r="F2550" s="753" t="s">
        <v>864</v>
      </c>
      <c r="G2550" s="757" t="s">
        <v>1770</v>
      </c>
      <c r="H2550" s="751">
        <v>14215867</v>
      </c>
    </row>
    <row r="2551" spans="1:8">
      <c r="A2551" s="753" t="s">
        <v>83</v>
      </c>
      <c r="B2551" s="753" t="s">
        <v>347</v>
      </c>
      <c r="C2551" s="753" t="s">
        <v>416</v>
      </c>
      <c r="D2551" s="753" t="s">
        <v>1928</v>
      </c>
      <c r="E2551" s="753" t="s">
        <v>96</v>
      </c>
      <c r="F2551" s="753" t="s">
        <v>11</v>
      </c>
      <c r="G2551" s="757" t="s">
        <v>1830</v>
      </c>
      <c r="H2551" s="751">
        <v>1043000</v>
      </c>
    </row>
    <row r="2552" spans="1:8">
      <c r="A2552" s="753" t="s">
        <v>83</v>
      </c>
      <c r="B2552" s="753" t="s">
        <v>347</v>
      </c>
      <c r="C2552" s="753" t="s">
        <v>416</v>
      </c>
      <c r="D2552" s="753" t="s">
        <v>1928</v>
      </c>
      <c r="E2552" s="753" t="s">
        <v>96</v>
      </c>
      <c r="F2552" s="753" t="s">
        <v>436</v>
      </c>
      <c r="G2552" s="757" t="s">
        <v>437</v>
      </c>
      <c r="H2552" s="751">
        <v>398497520</v>
      </c>
    </row>
    <row r="2553" spans="1:8" ht="26.4">
      <c r="A2553" s="753" t="s">
        <v>83</v>
      </c>
      <c r="B2553" s="753" t="s">
        <v>347</v>
      </c>
      <c r="C2553" s="753" t="s">
        <v>416</v>
      </c>
      <c r="D2553" s="753" t="s">
        <v>1928</v>
      </c>
      <c r="E2553" s="753" t="s">
        <v>96</v>
      </c>
      <c r="F2553" s="753" t="s">
        <v>98</v>
      </c>
      <c r="G2553" s="757" t="s">
        <v>99</v>
      </c>
      <c r="H2553" s="751">
        <v>11696500</v>
      </c>
    </row>
    <row r="2554" spans="1:8" ht="26.4">
      <c r="A2554" s="753" t="s">
        <v>83</v>
      </c>
      <c r="B2554" s="753" t="s">
        <v>347</v>
      </c>
      <c r="C2554" s="753" t="s">
        <v>416</v>
      </c>
      <c r="D2554" s="753" t="s">
        <v>1928</v>
      </c>
      <c r="E2554" s="753" t="s">
        <v>96</v>
      </c>
      <c r="F2554" s="753" t="s">
        <v>442</v>
      </c>
      <c r="G2554" s="757" t="s">
        <v>1772</v>
      </c>
      <c r="H2554" s="751">
        <v>161578788</v>
      </c>
    </row>
    <row r="2555" spans="1:8">
      <c r="A2555" s="753" t="s">
        <v>83</v>
      </c>
      <c r="B2555" s="753" t="s">
        <v>347</v>
      </c>
      <c r="C2555" s="753" t="s">
        <v>416</v>
      </c>
      <c r="D2555" s="753" t="s">
        <v>1928</v>
      </c>
      <c r="E2555" s="753" t="s">
        <v>96</v>
      </c>
      <c r="F2555" s="753" t="s">
        <v>154</v>
      </c>
      <c r="G2555" s="757" t="s">
        <v>1773</v>
      </c>
      <c r="H2555" s="751">
        <v>1564500</v>
      </c>
    </row>
    <row r="2556" spans="1:8">
      <c r="A2556" s="753" t="s">
        <v>83</v>
      </c>
      <c r="B2556" s="753" t="s">
        <v>347</v>
      </c>
      <c r="C2556" s="753" t="s">
        <v>416</v>
      </c>
      <c r="D2556" s="753" t="s">
        <v>1928</v>
      </c>
      <c r="E2556" s="753" t="s">
        <v>426</v>
      </c>
      <c r="F2556" s="753"/>
      <c r="G2556" s="757" t="s">
        <v>427</v>
      </c>
      <c r="H2556" s="751">
        <v>38293000</v>
      </c>
    </row>
    <row r="2557" spans="1:8">
      <c r="A2557" s="753" t="s">
        <v>83</v>
      </c>
      <c r="B2557" s="753" t="s">
        <v>347</v>
      </c>
      <c r="C2557" s="753" t="s">
        <v>416</v>
      </c>
      <c r="D2557" s="753" t="s">
        <v>1928</v>
      </c>
      <c r="E2557" s="753" t="s">
        <v>426</v>
      </c>
      <c r="F2557" s="753" t="s">
        <v>428</v>
      </c>
      <c r="G2557" s="757" t="s">
        <v>1774</v>
      </c>
      <c r="H2557" s="751">
        <v>38293000</v>
      </c>
    </row>
    <row r="2558" spans="1:8">
      <c r="A2558" s="753" t="s">
        <v>83</v>
      </c>
      <c r="B2558" s="753" t="s">
        <v>347</v>
      </c>
      <c r="C2558" s="753" t="s">
        <v>416</v>
      </c>
      <c r="D2558" s="753" t="s">
        <v>1928</v>
      </c>
      <c r="E2558" s="753" t="s">
        <v>100</v>
      </c>
      <c r="F2558" s="753"/>
      <c r="G2558" s="757" t="s">
        <v>101</v>
      </c>
      <c r="H2558" s="751">
        <v>3311863</v>
      </c>
    </row>
    <row r="2559" spans="1:8">
      <c r="A2559" s="753" t="s">
        <v>83</v>
      </c>
      <c r="B2559" s="753" t="s">
        <v>347</v>
      </c>
      <c r="C2559" s="753" t="s">
        <v>416</v>
      </c>
      <c r="D2559" s="753" t="s">
        <v>1928</v>
      </c>
      <c r="E2559" s="753" t="s">
        <v>100</v>
      </c>
      <c r="F2559" s="753" t="s">
        <v>443</v>
      </c>
      <c r="G2559" s="757" t="s">
        <v>135</v>
      </c>
      <c r="H2559" s="751">
        <v>3311863</v>
      </c>
    </row>
    <row r="2560" spans="1:8">
      <c r="A2560" s="753" t="s">
        <v>83</v>
      </c>
      <c r="B2560" s="753" t="s">
        <v>347</v>
      </c>
      <c r="C2560" s="753" t="s">
        <v>416</v>
      </c>
      <c r="D2560" s="753" t="s">
        <v>1928</v>
      </c>
      <c r="E2560" s="753" t="s">
        <v>102</v>
      </c>
      <c r="F2560" s="753"/>
      <c r="G2560" s="757" t="s">
        <v>369</v>
      </c>
      <c r="H2560" s="751">
        <v>408762946</v>
      </c>
    </row>
    <row r="2561" spans="1:8">
      <c r="A2561" s="753" t="s">
        <v>83</v>
      </c>
      <c r="B2561" s="753" t="s">
        <v>347</v>
      </c>
      <c r="C2561" s="753" t="s">
        <v>416</v>
      </c>
      <c r="D2561" s="753" t="s">
        <v>1928</v>
      </c>
      <c r="E2561" s="753" t="s">
        <v>102</v>
      </c>
      <c r="F2561" s="753" t="s">
        <v>103</v>
      </c>
      <c r="G2561" s="757" t="s">
        <v>104</v>
      </c>
      <c r="H2561" s="751">
        <v>304900831</v>
      </c>
    </row>
    <row r="2562" spans="1:8">
      <c r="A2562" s="753" t="s">
        <v>83</v>
      </c>
      <c r="B2562" s="753" t="s">
        <v>347</v>
      </c>
      <c r="C2562" s="753" t="s">
        <v>416</v>
      </c>
      <c r="D2562" s="753" t="s">
        <v>1928</v>
      </c>
      <c r="E2562" s="753" t="s">
        <v>102</v>
      </c>
      <c r="F2562" s="753" t="s">
        <v>105</v>
      </c>
      <c r="G2562" s="757" t="s">
        <v>106</v>
      </c>
      <c r="H2562" s="751">
        <v>52268692</v>
      </c>
    </row>
    <row r="2563" spans="1:8">
      <c r="A2563" s="753" t="s">
        <v>83</v>
      </c>
      <c r="B2563" s="753" t="s">
        <v>347</v>
      </c>
      <c r="C2563" s="753" t="s">
        <v>416</v>
      </c>
      <c r="D2563" s="753" t="s">
        <v>1928</v>
      </c>
      <c r="E2563" s="753" t="s">
        <v>102</v>
      </c>
      <c r="F2563" s="753" t="s">
        <v>107</v>
      </c>
      <c r="G2563" s="757" t="s">
        <v>108</v>
      </c>
      <c r="H2563" s="751">
        <v>34845798</v>
      </c>
    </row>
    <row r="2564" spans="1:8">
      <c r="A2564" s="753" t="s">
        <v>83</v>
      </c>
      <c r="B2564" s="753" t="s">
        <v>347</v>
      </c>
      <c r="C2564" s="753" t="s">
        <v>416</v>
      </c>
      <c r="D2564" s="753" t="s">
        <v>1928</v>
      </c>
      <c r="E2564" s="753" t="s">
        <v>102</v>
      </c>
      <c r="F2564" s="753" t="s">
        <v>0</v>
      </c>
      <c r="G2564" s="757" t="s">
        <v>1</v>
      </c>
      <c r="H2564" s="751">
        <v>16747625</v>
      </c>
    </row>
    <row r="2565" spans="1:8">
      <c r="A2565" s="753" t="s">
        <v>83</v>
      </c>
      <c r="B2565" s="753" t="s">
        <v>347</v>
      </c>
      <c r="C2565" s="753" t="s">
        <v>416</v>
      </c>
      <c r="D2565" s="753" t="s">
        <v>1928</v>
      </c>
      <c r="E2565" s="753" t="s">
        <v>112</v>
      </c>
      <c r="F2565" s="753"/>
      <c r="G2565" s="757" t="s">
        <v>113</v>
      </c>
      <c r="H2565" s="751">
        <v>87329916</v>
      </c>
    </row>
    <row r="2566" spans="1:8">
      <c r="A2566" s="753" t="s">
        <v>83</v>
      </c>
      <c r="B2566" s="753" t="s">
        <v>347</v>
      </c>
      <c r="C2566" s="753" t="s">
        <v>416</v>
      </c>
      <c r="D2566" s="753" t="s">
        <v>1928</v>
      </c>
      <c r="E2566" s="753" t="s">
        <v>112</v>
      </c>
      <c r="F2566" s="753" t="s">
        <v>155</v>
      </c>
      <c r="G2566" s="757" t="s">
        <v>1777</v>
      </c>
      <c r="H2566" s="751">
        <v>43967582</v>
      </c>
    </row>
    <row r="2567" spans="1:8">
      <c r="A2567" s="753" t="s">
        <v>83</v>
      </c>
      <c r="B2567" s="753" t="s">
        <v>347</v>
      </c>
      <c r="C2567" s="753" t="s">
        <v>416</v>
      </c>
      <c r="D2567" s="753" t="s">
        <v>1928</v>
      </c>
      <c r="E2567" s="753" t="s">
        <v>112</v>
      </c>
      <c r="F2567" s="753" t="s">
        <v>114</v>
      </c>
      <c r="G2567" s="757" t="s">
        <v>1778</v>
      </c>
      <c r="H2567" s="751">
        <v>27878334</v>
      </c>
    </row>
    <row r="2568" spans="1:8">
      <c r="A2568" s="753" t="s">
        <v>83</v>
      </c>
      <c r="B2568" s="753" t="s">
        <v>347</v>
      </c>
      <c r="C2568" s="753" t="s">
        <v>416</v>
      </c>
      <c r="D2568" s="753" t="s">
        <v>1928</v>
      </c>
      <c r="E2568" s="753" t="s">
        <v>112</v>
      </c>
      <c r="F2568" s="753" t="s">
        <v>156</v>
      </c>
      <c r="G2568" s="757" t="s">
        <v>1779</v>
      </c>
      <c r="H2568" s="751">
        <v>2114000</v>
      </c>
    </row>
    <row r="2569" spans="1:8">
      <c r="A2569" s="753" t="s">
        <v>83</v>
      </c>
      <c r="B2569" s="753" t="s">
        <v>347</v>
      </c>
      <c r="C2569" s="753" t="s">
        <v>416</v>
      </c>
      <c r="D2569" s="753" t="s">
        <v>1928</v>
      </c>
      <c r="E2569" s="753" t="s">
        <v>112</v>
      </c>
      <c r="F2569" s="753" t="s">
        <v>146</v>
      </c>
      <c r="G2569" s="757" t="s">
        <v>1780</v>
      </c>
      <c r="H2569" s="751">
        <v>13320000</v>
      </c>
    </row>
    <row r="2570" spans="1:8">
      <c r="A2570" s="753" t="s">
        <v>83</v>
      </c>
      <c r="B2570" s="753" t="s">
        <v>347</v>
      </c>
      <c r="C2570" s="753" t="s">
        <v>416</v>
      </c>
      <c r="D2570" s="753" t="s">
        <v>1928</v>
      </c>
      <c r="E2570" s="753" t="s">
        <v>112</v>
      </c>
      <c r="F2570" s="753" t="s">
        <v>157</v>
      </c>
      <c r="G2570" s="757" t="s">
        <v>135</v>
      </c>
      <c r="H2570" s="751">
        <v>50000</v>
      </c>
    </row>
    <row r="2571" spans="1:8">
      <c r="A2571" s="753" t="s">
        <v>83</v>
      </c>
      <c r="B2571" s="753" t="s">
        <v>347</v>
      </c>
      <c r="C2571" s="753" t="s">
        <v>416</v>
      </c>
      <c r="D2571" s="753" t="s">
        <v>1928</v>
      </c>
      <c r="E2571" s="753" t="s">
        <v>115</v>
      </c>
      <c r="F2571" s="753"/>
      <c r="G2571" s="757" t="s">
        <v>1781</v>
      </c>
      <c r="H2571" s="751">
        <v>33874000</v>
      </c>
    </row>
    <row r="2572" spans="1:8">
      <c r="A2572" s="753" t="s">
        <v>83</v>
      </c>
      <c r="B2572" s="753" t="s">
        <v>347</v>
      </c>
      <c r="C2572" s="753" t="s">
        <v>416</v>
      </c>
      <c r="D2572" s="753" t="s">
        <v>1928</v>
      </c>
      <c r="E2572" s="753" t="s">
        <v>115</v>
      </c>
      <c r="F2572" s="753" t="s">
        <v>116</v>
      </c>
      <c r="G2572" s="757" t="s">
        <v>117</v>
      </c>
      <c r="H2572" s="751">
        <v>33874000</v>
      </c>
    </row>
    <row r="2573" spans="1:8">
      <c r="A2573" s="753" t="s">
        <v>83</v>
      </c>
      <c r="B2573" s="753" t="s">
        <v>347</v>
      </c>
      <c r="C2573" s="753" t="s">
        <v>416</v>
      </c>
      <c r="D2573" s="753" t="s">
        <v>1928</v>
      </c>
      <c r="E2573" s="753" t="s">
        <v>120</v>
      </c>
      <c r="F2573" s="753"/>
      <c r="G2573" s="757" t="s">
        <v>121</v>
      </c>
      <c r="H2573" s="751">
        <v>48444416</v>
      </c>
    </row>
    <row r="2574" spans="1:8">
      <c r="A2574" s="753" t="s">
        <v>83</v>
      </c>
      <c r="B2574" s="753" t="s">
        <v>347</v>
      </c>
      <c r="C2574" s="753" t="s">
        <v>416</v>
      </c>
      <c r="D2574" s="753" t="s">
        <v>1928</v>
      </c>
      <c r="E2574" s="753" t="s">
        <v>120</v>
      </c>
      <c r="F2574" s="753" t="s">
        <v>123</v>
      </c>
      <c r="G2574" s="757" t="s">
        <v>124</v>
      </c>
      <c r="H2574" s="751">
        <v>2067416</v>
      </c>
    </row>
    <row r="2575" spans="1:8" ht="39.6">
      <c r="A2575" s="753" t="s">
        <v>83</v>
      </c>
      <c r="B2575" s="753" t="s">
        <v>347</v>
      </c>
      <c r="C2575" s="753" t="s">
        <v>416</v>
      </c>
      <c r="D2575" s="753" t="s">
        <v>1928</v>
      </c>
      <c r="E2575" s="753" t="s">
        <v>120</v>
      </c>
      <c r="F2575" s="753" t="s">
        <v>994</v>
      </c>
      <c r="G2575" s="757" t="s">
        <v>1824</v>
      </c>
      <c r="H2575" s="751">
        <v>7315000</v>
      </c>
    </row>
    <row r="2576" spans="1:8">
      <c r="A2576" s="753" t="s">
        <v>83</v>
      </c>
      <c r="B2576" s="753" t="s">
        <v>347</v>
      </c>
      <c r="C2576" s="753" t="s">
        <v>416</v>
      </c>
      <c r="D2576" s="753" t="s">
        <v>1928</v>
      </c>
      <c r="E2576" s="753" t="s">
        <v>120</v>
      </c>
      <c r="F2576" s="753" t="s">
        <v>315</v>
      </c>
      <c r="G2576" s="757" t="s">
        <v>1831</v>
      </c>
      <c r="H2576" s="751">
        <v>5000000</v>
      </c>
    </row>
    <row r="2577" spans="1:8">
      <c r="A2577" s="753" t="s">
        <v>83</v>
      </c>
      <c r="B2577" s="753" t="s">
        <v>347</v>
      </c>
      <c r="C2577" s="753" t="s">
        <v>416</v>
      </c>
      <c r="D2577" s="753" t="s">
        <v>1928</v>
      </c>
      <c r="E2577" s="753" t="s">
        <v>120</v>
      </c>
      <c r="F2577" s="753" t="s">
        <v>158</v>
      </c>
      <c r="G2577" s="757" t="s">
        <v>1785</v>
      </c>
      <c r="H2577" s="751">
        <v>27500000</v>
      </c>
    </row>
    <row r="2578" spans="1:8">
      <c r="A2578" s="753" t="s">
        <v>83</v>
      </c>
      <c r="B2578" s="753" t="s">
        <v>347</v>
      </c>
      <c r="C2578" s="753" t="s">
        <v>416</v>
      </c>
      <c r="D2578" s="753" t="s">
        <v>1928</v>
      </c>
      <c r="E2578" s="753" t="s">
        <v>120</v>
      </c>
      <c r="F2578" s="753" t="s">
        <v>159</v>
      </c>
      <c r="G2578" s="757" t="s">
        <v>143</v>
      </c>
      <c r="H2578" s="751">
        <v>6562000</v>
      </c>
    </row>
    <row r="2579" spans="1:8">
      <c r="A2579" s="753" t="s">
        <v>83</v>
      </c>
      <c r="B2579" s="753" t="s">
        <v>347</v>
      </c>
      <c r="C2579" s="753" t="s">
        <v>416</v>
      </c>
      <c r="D2579" s="753" t="s">
        <v>1928</v>
      </c>
      <c r="E2579" s="753" t="s">
        <v>160</v>
      </c>
      <c r="F2579" s="753"/>
      <c r="G2579" s="757" t="s">
        <v>161</v>
      </c>
      <c r="H2579" s="751">
        <v>190000</v>
      </c>
    </row>
    <row r="2580" spans="1:8">
      <c r="A2580" s="753" t="s">
        <v>83</v>
      </c>
      <c r="B2580" s="753" t="s">
        <v>347</v>
      </c>
      <c r="C2580" s="753" t="s">
        <v>416</v>
      </c>
      <c r="D2580" s="753" t="s">
        <v>1928</v>
      </c>
      <c r="E2580" s="753" t="s">
        <v>160</v>
      </c>
      <c r="F2580" s="753" t="s">
        <v>551</v>
      </c>
      <c r="G2580" s="757" t="s">
        <v>133</v>
      </c>
      <c r="H2580" s="751">
        <v>190000</v>
      </c>
    </row>
    <row r="2581" spans="1:8">
      <c r="A2581" s="753" t="s">
        <v>83</v>
      </c>
      <c r="B2581" s="753" t="s">
        <v>347</v>
      </c>
      <c r="C2581" s="753" t="s">
        <v>416</v>
      </c>
      <c r="D2581" s="753" t="s">
        <v>1928</v>
      </c>
      <c r="E2581" s="753" t="s">
        <v>125</v>
      </c>
      <c r="F2581" s="753"/>
      <c r="G2581" s="757" t="s">
        <v>126</v>
      </c>
      <c r="H2581" s="751">
        <v>44223000</v>
      </c>
    </row>
    <row r="2582" spans="1:8">
      <c r="A2582" s="753" t="s">
        <v>83</v>
      </c>
      <c r="B2582" s="753" t="s">
        <v>347</v>
      </c>
      <c r="C2582" s="753" t="s">
        <v>416</v>
      </c>
      <c r="D2582" s="753" t="s">
        <v>1928</v>
      </c>
      <c r="E2582" s="753" t="s">
        <v>125</v>
      </c>
      <c r="F2582" s="753" t="s">
        <v>430</v>
      </c>
      <c r="G2582" s="757" t="s">
        <v>431</v>
      </c>
      <c r="H2582" s="751">
        <v>11698000</v>
      </c>
    </row>
    <row r="2583" spans="1:8">
      <c r="A2583" s="753" t="s">
        <v>83</v>
      </c>
      <c r="B2583" s="753" t="s">
        <v>347</v>
      </c>
      <c r="C2583" s="753" t="s">
        <v>416</v>
      </c>
      <c r="D2583" s="753" t="s">
        <v>1928</v>
      </c>
      <c r="E2583" s="753" t="s">
        <v>125</v>
      </c>
      <c r="F2583" s="753" t="s">
        <v>552</v>
      </c>
      <c r="G2583" s="757" t="s">
        <v>553</v>
      </c>
      <c r="H2583" s="751">
        <v>1875000</v>
      </c>
    </row>
    <row r="2584" spans="1:8">
      <c r="A2584" s="753" t="s">
        <v>83</v>
      </c>
      <c r="B2584" s="753" t="s">
        <v>347</v>
      </c>
      <c r="C2584" s="753" t="s">
        <v>416</v>
      </c>
      <c r="D2584" s="753" t="s">
        <v>1928</v>
      </c>
      <c r="E2584" s="753" t="s">
        <v>125</v>
      </c>
      <c r="F2584" s="753" t="s">
        <v>127</v>
      </c>
      <c r="G2584" s="757" t="s">
        <v>128</v>
      </c>
      <c r="H2584" s="751">
        <v>5550000</v>
      </c>
    </row>
    <row r="2585" spans="1:8">
      <c r="A2585" s="753" t="s">
        <v>83</v>
      </c>
      <c r="B2585" s="753" t="s">
        <v>347</v>
      </c>
      <c r="C2585" s="753" t="s">
        <v>416</v>
      </c>
      <c r="D2585" s="753" t="s">
        <v>1928</v>
      </c>
      <c r="E2585" s="753" t="s">
        <v>125</v>
      </c>
      <c r="F2585" s="753" t="s">
        <v>129</v>
      </c>
      <c r="G2585" s="757" t="s">
        <v>1787</v>
      </c>
      <c r="H2585" s="751">
        <v>25100000</v>
      </c>
    </row>
    <row r="2586" spans="1:8">
      <c r="A2586" s="753" t="s">
        <v>83</v>
      </c>
      <c r="B2586" s="753" t="s">
        <v>347</v>
      </c>
      <c r="C2586" s="753" t="s">
        <v>416</v>
      </c>
      <c r="D2586" s="753" t="s">
        <v>1928</v>
      </c>
      <c r="E2586" s="753" t="s">
        <v>554</v>
      </c>
      <c r="F2586" s="753"/>
      <c r="G2586" s="757" t="s">
        <v>555</v>
      </c>
      <c r="H2586" s="751">
        <v>9765000</v>
      </c>
    </row>
    <row r="2587" spans="1:8">
      <c r="A2587" s="753" t="s">
        <v>83</v>
      </c>
      <c r="B2587" s="753" t="s">
        <v>347</v>
      </c>
      <c r="C2587" s="753" t="s">
        <v>416</v>
      </c>
      <c r="D2587" s="753" t="s">
        <v>1928</v>
      </c>
      <c r="E2587" s="753" t="s">
        <v>554</v>
      </c>
      <c r="F2587" s="753" t="s">
        <v>206</v>
      </c>
      <c r="G2587" s="757" t="s">
        <v>207</v>
      </c>
      <c r="H2587" s="751">
        <v>9750000</v>
      </c>
    </row>
    <row r="2588" spans="1:8">
      <c r="A2588" s="753" t="s">
        <v>83</v>
      </c>
      <c r="B2588" s="753" t="s">
        <v>347</v>
      </c>
      <c r="C2588" s="753" t="s">
        <v>416</v>
      </c>
      <c r="D2588" s="753" t="s">
        <v>1928</v>
      </c>
      <c r="E2588" s="753" t="s">
        <v>554</v>
      </c>
      <c r="F2588" s="753" t="s">
        <v>558</v>
      </c>
      <c r="G2588" s="757" t="s">
        <v>559</v>
      </c>
      <c r="H2588" s="751">
        <v>15000</v>
      </c>
    </row>
    <row r="2589" spans="1:8" ht="39.6">
      <c r="A2589" s="753" t="s">
        <v>83</v>
      </c>
      <c r="B2589" s="753" t="s">
        <v>347</v>
      </c>
      <c r="C2589" s="753" t="s">
        <v>416</v>
      </c>
      <c r="D2589" s="753" t="s">
        <v>1928</v>
      </c>
      <c r="E2589" s="753" t="s">
        <v>560</v>
      </c>
      <c r="F2589" s="753"/>
      <c r="G2589" s="757" t="s">
        <v>1790</v>
      </c>
      <c r="H2589" s="751">
        <v>24526000</v>
      </c>
    </row>
    <row r="2590" spans="1:8">
      <c r="A2590" s="753" t="s">
        <v>83</v>
      </c>
      <c r="B2590" s="753" t="s">
        <v>347</v>
      </c>
      <c r="C2590" s="753" t="s">
        <v>416</v>
      </c>
      <c r="D2590" s="753" t="s">
        <v>1928</v>
      </c>
      <c r="E2590" s="753" t="s">
        <v>560</v>
      </c>
      <c r="F2590" s="753" t="s">
        <v>856</v>
      </c>
      <c r="G2590" s="757" t="s">
        <v>1832</v>
      </c>
      <c r="H2590" s="751">
        <v>6800000</v>
      </c>
    </row>
    <row r="2591" spans="1:8">
      <c r="A2591" s="753" t="s">
        <v>83</v>
      </c>
      <c r="B2591" s="753" t="s">
        <v>347</v>
      </c>
      <c r="C2591" s="753" t="s">
        <v>416</v>
      </c>
      <c r="D2591" s="753" t="s">
        <v>1928</v>
      </c>
      <c r="E2591" s="753" t="s">
        <v>560</v>
      </c>
      <c r="F2591" s="753" t="s">
        <v>197</v>
      </c>
      <c r="G2591" s="757" t="s">
        <v>1792</v>
      </c>
      <c r="H2591" s="751">
        <v>367000</v>
      </c>
    </row>
    <row r="2592" spans="1:8">
      <c r="A2592" s="753" t="s">
        <v>83</v>
      </c>
      <c r="B2592" s="753" t="s">
        <v>347</v>
      </c>
      <c r="C2592" s="753" t="s">
        <v>416</v>
      </c>
      <c r="D2592" s="753" t="s">
        <v>1928</v>
      </c>
      <c r="E2592" s="753" t="s">
        <v>560</v>
      </c>
      <c r="F2592" s="753" t="s">
        <v>418</v>
      </c>
      <c r="G2592" s="757" t="s">
        <v>1793</v>
      </c>
      <c r="H2592" s="751">
        <v>8759000</v>
      </c>
    </row>
    <row r="2593" spans="1:8">
      <c r="A2593" s="753" t="s">
        <v>83</v>
      </c>
      <c r="B2593" s="753" t="s">
        <v>347</v>
      </c>
      <c r="C2593" s="753" t="s">
        <v>416</v>
      </c>
      <c r="D2593" s="753" t="s">
        <v>1928</v>
      </c>
      <c r="E2593" s="753" t="s">
        <v>560</v>
      </c>
      <c r="F2593" s="753" t="s">
        <v>562</v>
      </c>
      <c r="G2593" s="757" t="s">
        <v>1794</v>
      </c>
      <c r="H2593" s="751">
        <v>8600000</v>
      </c>
    </row>
    <row r="2594" spans="1:8" ht="26.4">
      <c r="A2594" s="753" t="s">
        <v>83</v>
      </c>
      <c r="B2594" s="753" t="s">
        <v>347</v>
      </c>
      <c r="C2594" s="753" t="s">
        <v>416</v>
      </c>
      <c r="D2594" s="753" t="s">
        <v>1928</v>
      </c>
      <c r="E2594" s="753" t="s">
        <v>130</v>
      </c>
      <c r="F2594" s="753"/>
      <c r="G2594" s="757" t="s">
        <v>131</v>
      </c>
      <c r="H2594" s="751">
        <v>1056000</v>
      </c>
    </row>
    <row r="2595" spans="1:8">
      <c r="A2595" s="753" t="s">
        <v>83</v>
      </c>
      <c r="B2595" s="753" t="s">
        <v>347</v>
      </c>
      <c r="C2595" s="753" t="s">
        <v>416</v>
      </c>
      <c r="D2595" s="753" t="s">
        <v>1928</v>
      </c>
      <c r="E2595" s="753" t="s">
        <v>130</v>
      </c>
      <c r="F2595" s="753" t="s">
        <v>585</v>
      </c>
      <c r="G2595" s="757" t="s">
        <v>1799</v>
      </c>
      <c r="H2595" s="751">
        <v>556000</v>
      </c>
    </row>
    <row r="2596" spans="1:8">
      <c r="A2596" s="753" t="s">
        <v>83</v>
      </c>
      <c r="B2596" s="753" t="s">
        <v>347</v>
      </c>
      <c r="C2596" s="753" t="s">
        <v>416</v>
      </c>
      <c r="D2596" s="753" t="s">
        <v>1928</v>
      </c>
      <c r="E2596" s="753" t="s">
        <v>130</v>
      </c>
      <c r="F2596" s="753" t="s">
        <v>132</v>
      </c>
      <c r="G2596" s="757" t="s">
        <v>135</v>
      </c>
      <c r="H2596" s="751">
        <v>500000</v>
      </c>
    </row>
    <row r="2597" spans="1:8">
      <c r="A2597" s="753" t="s">
        <v>83</v>
      </c>
      <c r="B2597" s="753" t="s">
        <v>347</v>
      </c>
      <c r="C2597" s="753" t="s">
        <v>416</v>
      </c>
      <c r="D2597" s="753" t="s">
        <v>1928</v>
      </c>
      <c r="E2597" s="753" t="s">
        <v>134</v>
      </c>
      <c r="F2597" s="753"/>
      <c r="G2597" s="757" t="s">
        <v>135</v>
      </c>
      <c r="H2597" s="751">
        <v>35928900</v>
      </c>
    </row>
    <row r="2598" spans="1:8">
      <c r="A2598" s="753" t="s">
        <v>83</v>
      </c>
      <c r="B2598" s="753" t="s">
        <v>347</v>
      </c>
      <c r="C2598" s="753" t="s">
        <v>416</v>
      </c>
      <c r="D2598" s="753" t="s">
        <v>1928</v>
      </c>
      <c r="E2598" s="753" t="s">
        <v>134</v>
      </c>
      <c r="F2598" s="753" t="s">
        <v>9</v>
      </c>
      <c r="G2598" s="757" t="s">
        <v>1805</v>
      </c>
      <c r="H2598" s="751">
        <v>1816000</v>
      </c>
    </row>
    <row r="2599" spans="1:8">
      <c r="A2599" s="753" t="s">
        <v>83</v>
      </c>
      <c r="B2599" s="753" t="s">
        <v>347</v>
      </c>
      <c r="C2599" s="753" t="s">
        <v>416</v>
      </c>
      <c r="D2599" s="753" t="s">
        <v>1928</v>
      </c>
      <c r="E2599" s="753" t="s">
        <v>134</v>
      </c>
      <c r="F2599" s="753" t="s">
        <v>15</v>
      </c>
      <c r="G2599" s="757" t="s">
        <v>1806</v>
      </c>
      <c r="H2599" s="751">
        <v>1223400</v>
      </c>
    </row>
    <row r="2600" spans="1:8">
      <c r="A2600" s="753" t="s">
        <v>83</v>
      </c>
      <c r="B2600" s="753" t="s">
        <v>347</v>
      </c>
      <c r="C2600" s="753" t="s">
        <v>416</v>
      </c>
      <c r="D2600" s="753" t="s">
        <v>1928</v>
      </c>
      <c r="E2600" s="753" t="s">
        <v>134</v>
      </c>
      <c r="F2600" s="753" t="s">
        <v>137</v>
      </c>
      <c r="G2600" s="757" t="s">
        <v>138</v>
      </c>
      <c r="H2600" s="751">
        <v>7446000</v>
      </c>
    </row>
    <row r="2601" spans="1:8">
      <c r="A2601" s="753" t="s">
        <v>83</v>
      </c>
      <c r="B2601" s="753" t="s">
        <v>347</v>
      </c>
      <c r="C2601" s="753" t="s">
        <v>416</v>
      </c>
      <c r="D2601" s="753" t="s">
        <v>1928</v>
      </c>
      <c r="E2601" s="753" t="s">
        <v>134</v>
      </c>
      <c r="F2601" s="753" t="s">
        <v>139</v>
      </c>
      <c r="G2601" s="757" t="s">
        <v>140</v>
      </c>
      <c r="H2601" s="751">
        <v>25443500</v>
      </c>
    </row>
    <row r="2602" spans="1:8" ht="39.6">
      <c r="A2602" s="753" t="s">
        <v>83</v>
      </c>
      <c r="B2602" s="753" t="s">
        <v>347</v>
      </c>
      <c r="C2602" s="753" t="s">
        <v>416</v>
      </c>
      <c r="D2602" s="753" t="s">
        <v>1928</v>
      </c>
      <c r="E2602" s="753" t="s">
        <v>419</v>
      </c>
      <c r="F2602" s="753"/>
      <c r="G2602" s="757" t="s">
        <v>1807</v>
      </c>
      <c r="H2602" s="751">
        <v>20115000</v>
      </c>
    </row>
    <row r="2603" spans="1:8" ht="52.8">
      <c r="A2603" s="753" t="s">
        <v>83</v>
      </c>
      <c r="B2603" s="753" t="s">
        <v>347</v>
      </c>
      <c r="C2603" s="753" t="s">
        <v>416</v>
      </c>
      <c r="D2603" s="753" t="s">
        <v>1928</v>
      </c>
      <c r="E2603" s="753" t="s">
        <v>419</v>
      </c>
      <c r="F2603" s="753" t="s">
        <v>420</v>
      </c>
      <c r="G2603" s="757" t="s">
        <v>2714</v>
      </c>
      <c r="H2603" s="751">
        <v>20115000</v>
      </c>
    </row>
    <row r="2604" spans="1:8">
      <c r="A2604" s="753" t="s">
        <v>83</v>
      </c>
      <c r="B2604" s="753" t="s">
        <v>347</v>
      </c>
      <c r="C2604" s="753" t="s">
        <v>416</v>
      </c>
      <c r="D2604" s="753" t="s">
        <v>1928</v>
      </c>
      <c r="E2604" s="753" t="s">
        <v>404</v>
      </c>
      <c r="F2604" s="753"/>
      <c r="G2604" s="757" t="s">
        <v>1808</v>
      </c>
      <c r="H2604" s="751">
        <v>29234000</v>
      </c>
    </row>
    <row r="2605" spans="1:8">
      <c r="A2605" s="753" t="s">
        <v>83</v>
      </c>
      <c r="B2605" s="753" t="s">
        <v>347</v>
      </c>
      <c r="C2605" s="753" t="s">
        <v>416</v>
      </c>
      <c r="D2605" s="753" t="s">
        <v>1928</v>
      </c>
      <c r="E2605" s="753" t="s">
        <v>404</v>
      </c>
      <c r="F2605" s="753" t="s">
        <v>1809</v>
      </c>
      <c r="G2605" s="757" t="s">
        <v>26</v>
      </c>
      <c r="H2605" s="751">
        <v>29234000</v>
      </c>
    </row>
    <row r="2606" spans="1:8">
      <c r="A2606" s="753" t="s">
        <v>83</v>
      </c>
      <c r="B2606" s="753" t="s">
        <v>347</v>
      </c>
      <c r="C2606" s="753" t="s">
        <v>416</v>
      </c>
      <c r="D2606" s="753" t="s">
        <v>1928</v>
      </c>
      <c r="E2606" s="753" t="s">
        <v>178</v>
      </c>
      <c r="F2606" s="753"/>
      <c r="G2606" s="757" t="s">
        <v>179</v>
      </c>
      <c r="H2606" s="751">
        <v>2296805000</v>
      </c>
    </row>
    <row r="2607" spans="1:8" ht="26.4">
      <c r="A2607" s="753" t="s">
        <v>83</v>
      </c>
      <c r="B2607" s="753" t="s">
        <v>347</v>
      </c>
      <c r="C2607" s="753" t="s">
        <v>416</v>
      </c>
      <c r="D2607" s="753" t="s">
        <v>1928</v>
      </c>
      <c r="E2607" s="753" t="s">
        <v>178</v>
      </c>
      <c r="F2607" s="753" t="s">
        <v>180</v>
      </c>
      <c r="G2607" s="757" t="s">
        <v>1810</v>
      </c>
      <c r="H2607" s="751">
        <v>2126293000</v>
      </c>
    </row>
    <row r="2608" spans="1:8">
      <c r="A2608" s="753" t="s">
        <v>83</v>
      </c>
      <c r="B2608" s="753" t="s">
        <v>347</v>
      </c>
      <c r="C2608" s="753" t="s">
        <v>416</v>
      </c>
      <c r="D2608" s="753" t="s">
        <v>1928</v>
      </c>
      <c r="E2608" s="753" t="s">
        <v>178</v>
      </c>
      <c r="F2608" s="753" t="s">
        <v>934</v>
      </c>
      <c r="G2608" s="757" t="s">
        <v>135</v>
      </c>
      <c r="H2608" s="751">
        <v>170512000</v>
      </c>
    </row>
    <row r="2609" spans="1:8">
      <c r="A2609" s="753" t="s">
        <v>83</v>
      </c>
      <c r="B2609" s="753" t="s">
        <v>347</v>
      </c>
      <c r="C2609" s="753" t="s">
        <v>416</v>
      </c>
      <c r="D2609" s="753" t="s">
        <v>1928</v>
      </c>
      <c r="E2609" s="753" t="s">
        <v>19</v>
      </c>
      <c r="F2609" s="753"/>
      <c r="G2609" s="757" t="s">
        <v>133</v>
      </c>
      <c r="H2609" s="751">
        <v>703195000</v>
      </c>
    </row>
    <row r="2610" spans="1:8">
      <c r="A2610" s="753" t="s">
        <v>83</v>
      </c>
      <c r="B2610" s="753" t="s">
        <v>347</v>
      </c>
      <c r="C2610" s="753" t="s">
        <v>416</v>
      </c>
      <c r="D2610" s="753" t="s">
        <v>1928</v>
      </c>
      <c r="E2610" s="753" t="s">
        <v>19</v>
      </c>
      <c r="F2610" s="753" t="s">
        <v>22</v>
      </c>
      <c r="G2610" s="757" t="s">
        <v>23</v>
      </c>
      <c r="H2610" s="751">
        <v>703195000</v>
      </c>
    </row>
    <row r="2611" spans="1:8">
      <c r="A2611" s="753" t="s">
        <v>83</v>
      </c>
      <c r="B2611" s="753" t="s">
        <v>347</v>
      </c>
      <c r="C2611" s="753" t="s">
        <v>416</v>
      </c>
      <c r="D2611" s="753" t="s">
        <v>1937</v>
      </c>
      <c r="E2611" s="753"/>
      <c r="F2611" s="753"/>
      <c r="G2611" s="757" t="s">
        <v>1938</v>
      </c>
      <c r="H2611" s="751">
        <v>11972527346</v>
      </c>
    </row>
    <row r="2612" spans="1:8">
      <c r="A2612" s="753" t="s">
        <v>83</v>
      </c>
      <c r="B2612" s="753" t="s">
        <v>347</v>
      </c>
      <c r="C2612" s="753" t="s">
        <v>416</v>
      </c>
      <c r="D2612" s="753" t="s">
        <v>1937</v>
      </c>
      <c r="E2612" s="753" t="s">
        <v>92</v>
      </c>
      <c r="F2612" s="753"/>
      <c r="G2612" s="757" t="s">
        <v>93</v>
      </c>
      <c r="H2612" s="751">
        <v>1057821843</v>
      </c>
    </row>
    <row r="2613" spans="1:8">
      <c r="A2613" s="753" t="s">
        <v>83</v>
      </c>
      <c r="B2613" s="753" t="s">
        <v>347</v>
      </c>
      <c r="C2613" s="753" t="s">
        <v>416</v>
      </c>
      <c r="D2613" s="753" t="s">
        <v>1937</v>
      </c>
      <c r="E2613" s="753" t="s">
        <v>92</v>
      </c>
      <c r="F2613" s="753" t="s">
        <v>94</v>
      </c>
      <c r="G2613" s="757" t="s">
        <v>1768</v>
      </c>
      <c r="H2613" s="751">
        <v>1057821843</v>
      </c>
    </row>
    <row r="2614" spans="1:8">
      <c r="A2614" s="753" t="s">
        <v>83</v>
      </c>
      <c r="B2614" s="753" t="s">
        <v>347</v>
      </c>
      <c r="C2614" s="753" t="s">
        <v>416</v>
      </c>
      <c r="D2614" s="753" t="s">
        <v>1937</v>
      </c>
      <c r="E2614" s="753" t="s">
        <v>96</v>
      </c>
      <c r="F2614" s="753"/>
      <c r="G2614" s="757" t="s">
        <v>97</v>
      </c>
      <c r="H2614" s="751">
        <v>413589921</v>
      </c>
    </row>
    <row r="2615" spans="1:8">
      <c r="A2615" s="753" t="s">
        <v>83</v>
      </c>
      <c r="B2615" s="753" t="s">
        <v>347</v>
      </c>
      <c r="C2615" s="753" t="s">
        <v>416</v>
      </c>
      <c r="D2615" s="753" t="s">
        <v>1937</v>
      </c>
      <c r="E2615" s="753" t="s">
        <v>96</v>
      </c>
      <c r="F2615" s="753" t="s">
        <v>151</v>
      </c>
      <c r="G2615" s="757" t="s">
        <v>152</v>
      </c>
      <c r="H2615" s="751">
        <v>55502500</v>
      </c>
    </row>
    <row r="2616" spans="1:8">
      <c r="A2616" s="753" t="s">
        <v>83</v>
      </c>
      <c r="B2616" s="753" t="s">
        <v>347</v>
      </c>
      <c r="C2616" s="753" t="s">
        <v>416</v>
      </c>
      <c r="D2616" s="753" t="s">
        <v>1937</v>
      </c>
      <c r="E2616" s="753" t="s">
        <v>96</v>
      </c>
      <c r="F2616" s="753" t="s">
        <v>11</v>
      </c>
      <c r="G2616" s="757" t="s">
        <v>1830</v>
      </c>
      <c r="H2616" s="751">
        <v>745000</v>
      </c>
    </row>
    <row r="2617" spans="1:8">
      <c r="A2617" s="753" t="s">
        <v>83</v>
      </c>
      <c r="B2617" s="753" t="s">
        <v>347</v>
      </c>
      <c r="C2617" s="753" t="s">
        <v>416</v>
      </c>
      <c r="D2617" s="753" t="s">
        <v>1937</v>
      </c>
      <c r="E2617" s="753" t="s">
        <v>96</v>
      </c>
      <c r="F2617" s="753" t="s">
        <v>436</v>
      </c>
      <c r="G2617" s="757" t="s">
        <v>437</v>
      </c>
      <c r="H2617" s="751">
        <v>216626630</v>
      </c>
    </row>
    <row r="2618" spans="1:8" ht="26.4">
      <c r="A2618" s="753" t="s">
        <v>83</v>
      </c>
      <c r="B2618" s="753" t="s">
        <v>347</v>
      </c>
      <c r="C2618" s="753" t="s">
        <v>416</v>
      </c>
      <c r="D2618" s="753" t="s">
        <v>1937</v>
      </c>
      <c r="E2618" s="753" t="s">
        <v>96</v>
      </c>
      <c r="F2618" s="753" t="s">
        <v>98</v>
      </c>
      <c r="G2618" s="757" t="s">
        <v>99</v>
      </c>
      <c r="H2618" s="751">
        <v>17835300</v>
      </c>
    </row>
    <row r="2619" spans="1:8" ht="26.4">
      <c r="A2619" s="753" t="s">
        <v>83</v>
      </c>
      <c r="B2619" s="753" t="s">
        <v>347</v>
      </c>
      <c r="C2619" s="753" t="s">
        <v>416</v>
      </c>
      <c r="D2619" s="753" t="s">
        <v>1937</v>
      </c>
      <c r="E2619" s="753" t="s">
        <v>96</v>
      </c>
      <c r="F2619" s="753" t="s">
        <v>442</v>
      </c>
      <c r="G2619" s="757" t="s">
        <v>1772</v>
      </c>
      <c r="H2619" s="751">
        <v>118857491</v>
      </c>
    </row>
    <row r="2620" spans="1:8">
      <c r="A2620" s="753" t="s">
        <v>83</v>
      </c>
      <c r="B2620" s="753" t="s">
        <v>347</v>
      </c>
      <c r="C2620" s="753" t="s">
        <v>416</v>
      </c>
      <c r="D2620" s="753" t="s">
        <v>1937</v>
      </c>
      <c r="E2620" s="753" t="s">
        <v>96</v>
      </c>
      <c r="F2620" s="753" t="s">
        <v>154</v>
      </c>
      <c r="G2620" s="757" t="s">
        <v>1773</v>
      </c>
      <c r="H2620" s="751">
        <v>4023000</v>
      </c>
    </row>
    <row r="2621" spans="1:8">
      <c r="A2621" s="753" t="s">
        <v>83</v>
      </c>
      <c r="B2621" s="753" t="s">
        <v>347</v>
      </c>
      <c r="C2621" s="753" t="s">
        <v>416</v>
      </c>
      <c r="D2621" s="753" t="s">
        <v>1937</v>
      </c>
      <c r="E2621" s="753" t="s">
        <v>102</v>
      </c>
      <c r="F2621" s="753"/>
      <c r="G2621" s="757" t="s">
        <v>369</v>
      </c>
      <c r="H2621" s="751">
        <v>292239659</v>
      </c>
    </row>
    <row r="2622" spans="1:8">
      <c r="A2622" s="753" t="s">
        <v>83</v>
      </c>
      <c r="B2622" s="753" t="s">
        <v>347</v>
      </c>
      <c r="C2622" s="753" t="s">
        <v>416</v>
      </c>
      <c r="D2622" s="753" t="s">
        <v>1937</v>
      </c>
      <c r="E2622" s="753" t="s">
        <v>102</v>
      </c>
      <c r="F2622" s="753" t="s">
        <v>103</v>
      </c>
      <c r="G2622" s="757" t="s">
        <v>104</v>
      </c>
      <c r="H2622" s="751">
        <v>217625284</v>
      </c>
    </row>
    <row r="2623" spans="1:8">
      <c r="A2623" s="753" t="s">
        <v>83</v>
      </c>
      <c r="B2623" s="753" t="s">
        <v>347</v>
      </c>
      <c r="C2623" s="753" t="s">
        <v>416</v>
      </c>
      <c r="D2623" s="753" t="s">
        <v>1937</v>
      </c>
      <c r="E2623" s="753" t="s">
        <v>102</v>
      </c>
      <c r="F2623" s="753" t="s">
        <v>105</v>
      </c>
      <c r="G2623" s="757" t="s">
        <v>106</v>
      </c>
      <c r="H2623" s="751">
        <v>37307186</v>
      </c>
    </row>
    <row r="2624" spans="1:8">
      <c r="A2624" s="753" t="s">
        <v>83</v>
      </c>
      <c r="B2624" s="753" t="s">
        <v>347</v>
      </c>
      <c r="C2624" s="753" t="s">
        <v>416</v>
      </c>
      <c r="D2624" s="753" t="s">
        <v>1937</v>
      </c>
      <c r="E2624" s="753" t="s">
        <v>102</v>
      </c>
      <c r="F2624" s="753" t="s">
        <v>107</v>
      </c>
      <c r="G2624" s="757" t="s">
        <v>108</v>
      </c>
      <c r="H2624" s="751">
        <v>24871452</v>
      </c>
    </row>
    <row r="2625" spans="1:8">
      <c r="A2625" s="753" t="s">
        <v>83</v>
      </c>
      <c r="B2625" s="753" t="s">
        <v>347</v>
      </c>
      <c r="C2625" s="753" t="s">
        <v>416</v>
      </c>
      <c r="D2625" s="753" t="s">
        <v>1937</v>
      </c>
      <c r="E2625" s="753" t="s">
        <v>102</v>
      </c>
      <c r="F2625" s="753" t="s">
        <v>0</v>
      </c>
      <c r="G2625" s="757" t="s">
        <v>1</v>
      </c>
      <c r="H2625" s="751">
        <v>12435737</v>
      </c>
    </row>
    <row r="2626" spans="1:8">
      <c r="A2626" s="753" t="s">
        <v>83</v>
      </c>
      <c r="B2626" s="753" t="s">
        <v>347</v>
      </c>
      <c r="C2626" s="753" t="s">
        <v>416</v>
      </c>
      <c r="D2626" s="753" t="s">
        <v>1937</v>
      </c>
      <c r="E2626" s="753" t="s">
        <v>112</v>
      </c>
      <c r="F2626" s="753"/>
      <c r="G2626" s="757" t="s">
        <v>113</v>
      </c>
      <c r="H2626" s="751">
        <v>88312624</v>
      </c>
    </row>
    <row r="2627" spans="1:8">
      <c r="A2627" s="753" t="s">
        <v>83</v>
      </c>
      <c r="B2627" s="753" t="s">
        <v>347</v>
      </c>
      <c r="C2627" s="753" t="s">
        <v>416</v>
      </c>
      <c r="D2627" s="753" t="s">
        <v>1937</v>
      </c>
      <c r="E2627" s="753" t="s">
        <v>112</v>
      </c>
      <c r="F2627" s="753" t="s">
        <v>155</v>
      </c>
      <c r="G2627" s="757" t="s">
        <v>1777</v>
      </c>
      <c r="H2627" s="751">
        <v>35504633</v>
      </c>
    </row>
    <row r="2628" spans="1:8">
      <c r="A2628" s="753" t="s">
        <v>83</v>
      </c>
      <c r="B2628" s="753" t="s">
        <v>347</v>
      </c>
      <c r="C2628" s="753" t="s">
        <v>416</v>
      </c>
      <c r="D2628" s="753" t="s">
        <v>1937</v>
      </c>
      <c r="E2628" s="753" t="s">
        <v>112</v>
      </c>
      <c r="F2628" s="753" t="s">
        <v>114</v>
      </c>
      <c r="G2628" s="757" t="s">
        <v>1778</v>
      </c>
      <c r="H2628" s="751">
        <v>35874991</v>
      </c>
    </row>
    <row r="2629" spans="1:8">
      <c r="A2629" s="753" t="s">
        <v>83</v>
      </c>
      <c r="B2629" s="753" t="s">
        <v>347</v>
      </c>
      <c r="C2629" s="753" t="s">
        <v>416</v>
      </c>
      <c r="D2629" s="753" t="s">
        <v>1937</v>
      </c>
      <c r="E2629" s="753" t="s">
        <v>112</v>
      </c>
      <c r="F2629" s="753" t="s">
        <v>156</v>
      </c>
      <c r="G2629" s="757" t="s">
        <v>1779</v>
      </c>
      <c r="H2629" s="751">
        <v>3613000</v>
      </c>
    </row>
    <row r="2630" spans="1:8">
      <c r="A2630" s="753" t="s">
        <v>83</v>
      </c>
      <c r="B2630" s="753" t="s">
        <v>347</v>
      </c>
      <c r="C2630" s="753" t="s">
        <v>416</v>
      </c>
      <c r="D2630" s="753" t="s">
        <v>1937</v>
      </c>
      <c r="E2630" s="753" t="s">
        <v>112</v>
      </c>
      <c r="F2630" s="753" t="s">
        <v>146</v>
      </c>
      <c r="G2630" s="757" t="s">
        <v>1780</v>
      </c>
      <c r="H2630" s="751">
        <v>13320000</v>
      </c>
    </row>
    <row r="2631" spans="1:8">
      <c r="A2631" s="753" t="s">
        <v>83</v>
      </c>
      <c r="B2631" s="753" t="s">
        <v>347</v>
      </c>
      <c r="C2631" s="753" t="s">
        <v>416</v>
      </c>
      <c r="D2631" s="753" t="s">
        <v>1937</v>
      </c>
      <c r="E2631" s="753" t="s">
        <v>115</v>
      </c>
      <c r="F2631" s="753"/>
      <c r="G2631" s="757" t="s">
        <v>1781</v>
      </c>
      <c r="H2631" s="751">
        <v>48488010</v>
      </c>
    </row>
    <row r="2632" spans="1:8">
      <c r="A2632" s="753" t="s">
        <v>83</v>
      </c>
      <c r="B2632" s="753" t="s">
        <v>347</v>
      </c>
      <c r="C2632" s="753" t="s">
        <v>416</v>
      </c>
      <c r="D2632" s="753" t="s">
        <v>1937</v>
      </c>
      <c r="E2632" s="753" t="s">
        <v>115</v>
      </c>
      <c r="F2632" s="753" t="s">
        <v>116</v>
      </c>
      <c r="G2632" s="757" t="s">
        <v>117</v>
      </c>
      <c r="H2632" s="751">
        <v>46750000</v>
      </c>
    </row>
    <row r="2633" spans="1:8">
      <c r="A2633" s="753" t="s">
        <v>83</v>
      </c>
      <c r="B2633" s="753" t="s">
        <v>347</v>
      </c>
      <c r="C2633" s="753" t="s">
        <v>416</v>
      </c>
      <c r="D2633" s="753" t="s">
        <v>1937</v>
      </c>
      <c r="E2633" s="753" t="s">
        <v>115</v>
      </c>
      <c r="F2633" s="753" t="s">
        <v>147</v>
      </c>
      <c r="G2633" s="757" t="s">
        <v>148</v>
      </c>
      <c r="H2633" s="751">
        <v>660000</v>
      </c>
    </row>
    <row r="2634" spans="1:8">
      <c r="A2634" s="753" t="s">
        <v>83</v>
      </c>
      <c r="B2634" s="753" t="s">
        <v>347</v>
      </c>
      <c r="C2634" s="753" t="s">
        <v>416</v>
      </c>
      <c r="D2634" s="753" t="s">
        <v>1937</v>
      </c>
      <c r="E2634" s="753" t="s">
        <v>115</v>
      </c>
      <c r="F2634" s="753" t="s">
        <v>118</v>
      </c>
      <c r="G2634" s="757" t="s">
        <v>119</v>
      </c>
      <c r="H2634" s="751">
        <v>1078010</v>
      </c>
    </row>
    <row r="2635" spans="1:8">
      <c r="A2635" s="753" t="s">
        <v>83</v>
      </c>
      <c r="B2635" s="753" t="s">
        <v>347</v>
      </c>
      <c r="C2635" s="753" t="s">
        <v>416</v>
      </c>
      <c r="D2635" s="753" t="s">
        <v>1937</v>
      </c>
      <c r="E2635" s="753" t="s">
        <v>120</v>
      </c>
      <c r="F2635" s="753"/>
      <c r="G2635" s="757" t="s">
        <v>121</v>
      </c>
      <c r="H2635" s="751">
        <v>22343241</v>
      </c>
    </row>
    <row r="2636" spans="1:8">
      <c r="A2636" s="753" t="s">
        <v>83</v>
      </c>
      <c r="B2636" s="753" t="s">
        <v>347</v>
      </c>
      <c r="C2636" s="753" t="s">
        <v>416</v>
      </c>
      <c r="D2636" s="753" t="s">
        <v>1937</v>
      </c>
      <c r="E2636" s="753" t="s">
        <v>120</v>
      </c>
      <c r="F2636" s="753" t="s">
        <v>123</v>
      </c>
      <c r="G2636" s="757" t="s">
        <v>124</v>
      </c>
      <c r="H2636" s="751">
        <v>438241</v>
      </c>
    </row>
    <row r="2637" spans="1:8" ht="39.6">
      <c r="A2637" s="753" t="s">
        <v>83</v>
      </c>
      <c r="B2637" s="753" t="s">
        <v>347</v>
      </c>
      <c r="C2637" s="753" t="s">
        <v>416</v>
      </c>
      <c r="D2637" s="753" t="s">
        <v>1937</v>
      </c>
      <c r="E2637" s="753" t="s">
        <v>120</v>
      </c>
      <c r="F2637" s="753" t="s">
        <v>994</v>
      </c>
      <c r="G2637" s="757" t="s">
        <v>1824</v>
      </c>
      <c r="H2637" s="751">
        <v>5705000</v>
      </c>
    </row>
    <row r="2638" spans="1:8">
      <c r="A2638" s="753" t="s">
        <v>83</v>
      </c>
      <c r="B2638" s="753" t="s">
        <v>347</v>
      </c>
      <c r="C2638" s="753" t="s">
        <v>416</v>
      </c>
      <c r="D2638" s="753" t="s">
        <v>1937</v>
      </c>
      <c r="E2638" s="753" t="s">
        <v>120</v>
      </c>
      <c r="F2638" s="753" t="s">
        <v>158</v>
      </c>
      <c r="G2638" s="757" t="s">
        <v>1785</v>
      </c>
      <c r="H2638" s="751">
        <v>16200000</v>
      </c>
    </row>
    <row r="2639" spans="1:8">
      <c r="A2639" s="753" t="s">
        <v>83</v>
      </c>
      <c r="B2639" s="753" t="s">
        <v>347</v>
      </c>
      <c r="C2639" s="753" t="s">
        <v>416</v>
      </c>
      <c r="D2639" s="753" t="s">
        <v>1937</v>
      </c>
      <c r="E2639" s="753" t="s">
        <v>125</v>
      </c>
      <c r="F2639" s="753"/>
      <c r="G2639" s="757" t="s">
        <v>126</v>
      </c>
      <c r="H2639" s="751">
        <v>15640000</v>
      </c>
    </row>
    <row r="2640" spans="1:8">
      <c r="A2640" s="753" t="s">
        <v>83</v>
      </c>
      <c r="B2640" s="753" t="s">
        <v>347</v>
      </c>
      <c r="C2640" s="753" t="s">
        <v>416</v>
      </c>
      <c r="D2640" s="753" t="s">
        <v>1937</v>
      </c>
      <c r="E2640" s="753" t="s">
        <v>125</v>
      </c>
      <c r="F2640" s="753" t="s">
        <v>129</v>
      </c>
      <c r="G2640" s="757" t="s">
        <v>1787</v>
      </c>
      <c r="H2640" s="751">
        <v>15640000</v>
      </c>
    </row>
    <row r="2641" spans="1:8">
      <c r="A2641" s="753" t="s">
        <v>83</v>
      </c>
      <c r="B2641" s="753" t="s">
        <v>347</v>
      </c>
      <c r="C2641" s="753" t="s">
        <v>416</v>
      </c>
      <c r="D2641" s="753" t="s">
        <v>1937</v>
      </c>
      <c r="E2641" s="753" t="s">
        <v>554</v>
      </c>
      <c r="F2641" s="753"/>
      <c r="G2641" s="757" t="s">
        <v>555</v>
      </c>
      <c r="H2641" s="751">
        <v>1200000</v>
      </c>
    </row>
    <row r="2642" spans="1:8">
      <c r="A2642" s="753" t="s">
        <v>83</v>
      </c>
      <c r="B2642" s="753" t="s">
        <v>347</v>
      </c>
      <c r="C2642" s="753" t="s">
        <v>416</v>
      </c>
      <c r="D2642" s="753" t="s">
        <v>1937</v>
      </c>
      <c r="E2642" s="753" t="s">
        <v>554</v>
      </c>
      <c r="F2642" s="753" t="s">
        <v>206</v>
      </c>
      <c r="G2642" s="757" t="s">
        <v>207</v>
      </c>
      <c r="H2642" s="751">
        <v>1200000</v>
      </c>
    </row>
    <row r="2643" spans="1:8" ht="39.6">
      <c r="A2643" s="753" t="s">
        <v>83</v>
      </c>
      <c r="B2643" s="753" t="s">
        <v>347</v>
      </c>
      <c r="C2643" s="753" t="s">
        <v>416</v>
      </c>
      <c r="D2643" s="753" t="s">
        <v>1937</v>
      </c>
      <c r="E2643" s="753" t="s">
        <v>560</v>
      </c>
      <c r="F2643" s="753"/>
      <c r="G2643" s="757" t="s">
        <v>1790</v>
      </c>
      <c r="H2643" s="751">
        <v>1192356000</v>
      </c>
    </row>
    <row r="2644" spans="1:8">
      <c r="A2644" s="753" t="s">
        <v>83</v>
      </c>
      <c r="B2644" s="753" t="s">
        <v>347</v>
      </c>
      <c r="C2644" s="753" t="s">
        <v>416</v>
      </c>
      <c r="D2644" s="753" t="s">
        <v>1937</v>
      </c>
      <c r="E2644" s="753" t="s">
        <v>560</v>
      </c>
      <c r="F2644" s="753" t="s">
        <v>197</v>
      </c>
      <c r="G2644" s="757" t="s">
        <v>1792</v>
      </c>
      <c r="H2644" s="751">
        <v>8921000</v>
      </c>
    </row>
    <row r="2645" spans="1:8">
      <c r="A2645" s="753" t="s">
        <v>83</v>
      </c>
      <c r="B2645" s="753" t="s">
        <v>347</v>
      </c>
      <c r="C2645" s="753" t="s">
        <v>416</v>
      </c>
      <c r="D2645" s="753" t="s">
        <v>1937</v>
      </c>
      <c r="E2645" s="753" t="s">
        <v>560</v>
      </c>
      <c r="F2645" s="753" t="s">
        <v>5</v>
      </c>
      <c r="G2645" s="757" t="s">
        <v>6</v>
      </c>
      <c r="H2645" s="751">
        <v>1152270000</v>
      </c>
    </row>
    <row r="2646" spans="1:8">
      <c r="A2646" s="753" t="s">
        <v>83</v>
      </c>
      <c r="B2646" s="753" t="s">
        <v>347</v>
      </c>
      <c r="C2646" s="753" t="s">
        <v>416</v>
      </c>
      <c r="D2646" s="753" t="s">
        <v>1937</v>
      </c>
      <c r="E2646" s="753" t="s">
        <v>560</v>
      </c>
      <c r="F2646" s="753" t="s">
        <v>7</v>
      </c>
      <c r="G2646" s="757" t="s">
        <v>1795</v>
      </c>
      <c r="H2646" s="751">
        <v>6220000</v>
      </c>
    </row>
    <row r="2647" spans="1:8" ht="26.4">
      <c r="A2647" s="753" t="s">
        <v>83</v>
      </c>
      <c r="B2647" s="753" t="s">
        <v>347</v>
      </c>
      <c r="C2647" s="753" t="s">
        <v>416</v>
      </c>
      <c r="D2647" s="753" t="s">
        <v>1937</v>
      </c>
      <c r="E2647" s="753" t="s">
        <v>560</v>
      </c>
      <c r="F2647" s="753" t="s">
        <v>563</v>
      </c>
      <c r="G2647" s="757" t="s">
        <v>13</v>
      </c>
      <c r="H2647" s="751">
        <v>24945000</v>
      </c>
    </row>
    <row r="2648" spans="1:8" ht="26.4">
      <c r="A2648" s="753" t="s">
        <v>83</v>
      </c>
      <c r="B2648" s="753" t="s">
        <v>347</v>
      </c>
      <c r="C2648" s="753" t="s">
        <v>416</v>
      </c>
      <c r="D2648" s="753" t="s">
        <v>1937</v>
      </c>
      <c r="E2648" s="753" t="s">
        <v>1796</v>
      </c>
      <c r="F2648" s="753"/>
      <c r="G2648" s="757" t="s">
        <v>1797</v>
      </c>
      <c r="H2648" s="751">
        <v>8035095000</v>
      </c>
    </row>
    <row r="2649" spans="1:8">
      <c r="A2649" s="753" t="s">
        <v>83</v>
      </c>
      <c r="B2649" s="753" t="s">
        <v>347</v>
      </c>
      <c r="C2649" s="753" t="s">
        <v>416</v>
      </c>
      <c r="D2649" s="753" t="s">
        <v>1937</v>
      </c>
      <c r="E2649" s="753" t="s">
        <v>1796</v>
      </c>
      <c r="F2649" s="753" t="s">
        <v>1878</v>
      </c>
      <c r="G2649" s="757" t="s">
        <v>1866</v>
      </c>
      <c r="H2649" s="751">
        <v>7932548000</v>
      </c>
    </row>
    <row r="2650" spans="1:8">
      <c r="A2650" s="753" t="s">
        <v>83</v>
      </c>
      <c r="B2650" s="753" t="s">
        <v>347</v>
      </c>
      <c r="C2650" s="753" t="s">
        <v>416</v>
      </c>
      <c r="D2650" s="753" t="s">
        <v>1937</v>
      </c>
      <c r="E2650" s="753" t="s">
        <v>1796</v>
      </c>
      <c r="F2650" s="753" t="s">
        <v>1833</v>
      </c>
      <c r="G2650" s="757" t="s">
        <v>1834</v>
      </c>
      <c r="H2650" s="751">
        <v>102547000</v>
      </c>
    </row>
    <row r="2651" spans="1:8" ht="26.4">
      <c r="A2651" s="753" t="s">
        <v>83</v>
      </c>
      <c r="B2651" s="753" t="s">
        <v>347</v>
      </c>
      <c r="C2651" s="753" t="s">
        <v>416</v>
      </c>
      <c r="D2651" s="753" t="s">
        <v>1937</v>
      </c>
      <c r="E2651" s="753" t="s">
        <v>130</v>
      </c>
      <c r="F2651" s="753"/>
      <c r="G2651" s="757" t="s">
        <v>131</v>
      </c>
      <c r="H2651" s="751">
        <v>108933000</v>
      </c>
    </row>
    <row r="2652" spans="1:8">
      <c r="A2652" s="753" t="s">
        <v>83</v>
      </c>
      <c r="B2652" s="753" t="s">
        <v>347</v>
      </c>
      <c r="C2652" s="753" t="s">
        <v>416</v>
      </c>
      <c r="D2652" s="753" t="s">
        <v>1937</v>
      </c>
      <c r="E2652" s="753" t="s">
        <v>130</v>
      </c>
      <c r="F2652" s="753" t="s">
        <v>585</v>
      </c>
      <c r="G2652" s="757" t="s">
        <v>1799</v>
      </c>
      <c r="H2652" s="751">
        <v>72969000</v>
      </c>
    </row>
    <row r="2653" spans="1:8">
      <c r="A2653" s="753" t="s">
        <v>83</v>
      </c>
      <c r="B2653" s="753" t="s">
        <v>347</v>
      </c>
      <c r="C2653" s="753" t="s">
        <v>416</v>
      </c>
      <c r="D2653" s="753" t="s">
        <v>1937</v>
      </c>
      <c r="E2653" s="753" t="s">
        <v>130</v>
      </c>
      <c r="F2653" s="753" t="s">
        <v>8</v>
      </c>
      <c r="G2653" s="757" t="s">
        <v>1835</v>
      </c>
      <c r="H2653" s="751">
        <v>17216000</v>
      </c>
    </row>
    <row r="2654" spans="1:8">
      <c r="A2654" s="753" t="s">
        <v>83</v>
      </c>
      <c r="B2654" s="753" t="s">
        <v>347</v>
      </c>
      <c r="C2654" s="753" t="s">
        <v>416</v>
      </c>
      <c r="D2654" s="753" t="s">
        <v>1937</v>
      </c>
      <c r="E2654" s="753" t="s">
        <v>130</v>
      </c>
      <c r="F2654" s="753" t="s">
        <v>132</v>
      </c>
      <c r="G2654" s="757" t="s">
        <v>135</v>
      </c>
      <c r="H2654" s="751">
        <v>18748000</v>
      </c>
    </row>
    <row r="2655" spans="1:8">
      <c r="A2655" s="753" t="s">
        <v>83</v>
      </c>
      <c r="B2655" s="753" t="s">
        <v>347</v>
      </c>
      <c r="C2655" s="753" t="s">
        <v>416</v>
      </c>
      <c r="D2655" s="753" t="s">
        <v>1937</v>
      </c>
      <c r="E2655" s="753" t="s">
        <v>134</v>
      </c>
      <c r="F2655" s="753"/>
      <c r="G2655" s="757" t="s">
        <v>135</v>
      </c>
      <c r="H2655" s="751">
        <v>535253048</v>
      </c>
    </row>
    <row r="2656" spans="1:8">
      <c r="A2656" s="753" t="s">
        <v>83</v>
      </c>
      <c r="B2656" s="753" t="s">
        <v>347</v>
      </c>
      <c r="C2656" s="753" t="s">
        <v>416</v>
      </c>
      <c r="D2656" s="753" t="s">
        <v>1937</v>
      </c>
      <c r="E2656" s="753" t="s">
        <v>134</v>
      </c>
      <c r="F2656" s="753" t="s">
        <v>9</v>
      </c>
      <c r="G2656" s="757" t="s">
        <v>1805</v>
      </c>
      <c r="H2656" s="751">
        <v>4188000</v>
      </c>
    </row>
    <row r="2657" spans="1:8">
      <c r="A2657" s="753" t="s">
        <v>83</v>
      </c>
      <c r="B2657" s="753" t="s">
        <v>347</v>
      </c>
      <c r="C2657" s="753" t="s">
        <v>416</v>
      </c>
      <c r="D2657" s="753" t="s">
        <v>1937</v>
      </c>
      <c r="E2657" s="753" t="s">
        <v>134</v>
      </c>
      <c r="F2657" s="753" t="s">
        <v>15</v>
      </c>
      <c r="G2657" s="757" t="s">
        <v>1806</v>
      </c>
      <c r="H2657" s="751">
        <v>7768298</v>
      </c>
    </row>
    <row r="2658" spans="1:8">
      <c r="A2658" s="753" t="s">
        <v>83</v>
      </c>
      <c r="B2658" s="753" t="s">
        <v>347</v>
      </c>
      <c r="C2658" s="753" t="s">
        <v>416</v>
      </c>
      <c r="D2658" s="753" t="s">
        <v>1937</v>
      </c>
      <c r="E2658" s="753" t="s">
        <v>134</v>
      </c>
      <c r="F2658" s="753" t="s">
        <v>137</v>
      </c>
      <c r="G2658" s="757" t="s">
        <v>138</v>
      </c>
      <c r="H2658" s="751">
        <v>68360000</v>
      </c>
    </row>
    <row r="2659" spans="1:8" ht="26.4">
      <c r="A2659" s="753" t="s">
        <v>83</v>
      </c>
      <c r="B2659" s="753" t="s">
        <v>347</v>
      </c>
      <c r="C2659" s="753" t="s">
        <v>416</v>
      </c>
      <c r="D2659" s="753" t="s">
        <v>1937</v>
      </c>
      <c r="E2659" s="753" t="s">
        <v>134</v>
      </c>
      <c r="F2659" s="753" t="s">
        <v>990</v>
      </c>
      <c r="G2659" s="757" t="s">
        <v>1930</v>
      </c>
      <c r="H2659" s="751">
        <v>390912750</v>
      </c>
    </row>
    <row r="2660" spans="1:8">
      <c r="A2660" s="753" t="s">
        <v>83</v>
      </c>
      <c r="B2660" s="753" t="s">
        <v>347</v>
      </c>
      <c r="C2660" s="753" t="s">
        <v>416</v>
      </c>
      <c r="D2660" s="753" t="s">
        <v>1937</v>
      </c>
      <c r="E2660" s="753" t="s">
        <v>134</v>
      </c>
      <c r="F2660" s="753" t="s">
        <v>139</v>
      </c>
      <c r="G2660" s="757" t="s">
        <v>140</v>
      </c>
      <c r="H2660" s="751">
        <v>64024000</v>
      </c>
    </row>
    <row r="2661" spans="1:8" ht="39.6">
      <c r="A2661" s="753" t="s">
        <v>83</v>
      </c>
      <c r="B2661" s="753" t="s">
        <v>347</v>
      </c>
      <c r="C2661" s="753" t="s">
        <v>416</v>
      </c>
      <c r="D2661" s="753" t="s">
        <v>1937</v>
      </c>
      <c r="E2661" s="753" t="s">
        <v>419</v>
      </c>
      <c r="F2661" s="753"/>
      <c r="G2661" s="757" t="s">
        <v>1807</v>
      </c>
      <c r="H2661" s="751">
        <v>22148000</v>
      </c>
    </row>
    <row r="2662" spans="1:8">
      <c r="A2662" s="753" t="s">
        <v>83</v>
      </c>
      <c r="B2662" s="753" t="s">
        <v>347</v>
      </c>
      <c r="C2662" s="753" t="s">
        <v>416</v>
      </c>
      <c r="D2662" s="753" t="s">
        <v>1937</v>
      </c>
      <c r="E2662" s="753" t="s">
        <v>419</v>
      </c>
      <c r="F2662" s="753" t="s">
        <v>248</v>
      </c>
      <c r="G2662" s="757" t="s">
        <v>249</v>
      </c>
      <c r="H2662" s="751">
        <v>6950000</v>
      </c>
    </row>
    <row r="2663" spans="1:8" ht="52.8">
      <c r="A2663" s="753" t="s">
        <v>83</v>
      </c>
      <c r="B2663" s="753" t="s">
        <v>347</v>
      </c>
      <c r="C2663" s="753" t="s">
        <v>416</v>
      </c>
      <c r="D2663" s="753" t="s">
        <v>1937</v>
      </c>
      <c r="E2663" s="753" t="s">
        <v>419</v>
      </c>
      <c r="F2663" s="753" t="s">
        <v>420</v>
      </c>
      <c r="G2663" s="757" t="s">
        <v>2714</v>
      </c>
      <c r="H2663" s="751">
        <v>15198000</v>
      </c>
    </row>
    <row r="2664" spans="1:8">
      <c r="A2664" s="753" t="s">
        <v>83</v>
      </c>
      <c r="B2664" s="753" t="s">
        <v>347</v>
      </c>
      <c r="C2664" s="753" t="s">
        <v>416</v>
      </c>
      <c r="D2664" s="753" t="s">
        <v>1937</v>
      </c>
      <c r="E2664" s="753" t="s">
        <v>404</v>
      </c>
      <c r="F2664" s="753"/>
      <c r="G2664" s="757" t="s">
        <v>1808</v>
      </c>
      <c r="H2664" s="751">
        <v>7730000</v>
      </c>
    </row>
    <row r="2665" spans="1:8">
      <c r="A2665" s="753" t="s">
        <v>83</v>
      </c>
      <c r="B2665" s="753" t="s">
        <v>347</v>
      </c>
      <c r="C2665" s="753" t="s">
        <v>416</v>
      </c>
      <c r="D2665" s="753" t="s">
        <v>1937</v>
      </c>
      <c r="E2665" s="753" t="s">
        <v>404</v>
      </c>
      <c r="F2665" s="753" t="s">
        <v>1809</v>
      </c>
      <c r="G2665" s="757" t="s">
        <v>26</v>
      </c>
      <c r="H2665" s="751">
        <v>7730000</v>
      </c>
    </row>
    <row r="2666" spans="1:8">
      <c r="A2666" s="753" t="s">
        <v>83</v>
      </c>
      <c r="B2666" s="753" t="s">
        <v>347</v>
      </c>
      <c r="C2666" s="753" t="s">
        <v>416</v>
      </c>
      <c r="D2666" s="753" t="s">
        <v>1937</v>
      </c>
      <c r="E2666" s="753" t="s">
        <v>353</v>
      </c>
      <c r="F2666" s="753"/>
      <c r="G2666" s="757" t="s">
        <v>354</v>
      </c>
      <c r="H2666" s="751">
        <v>131377000</v>
      </c>
    </row>
    <row r="2667" spans="1:8">
      <c r="A2667" s="753" t="s">
        <v>83</v>
      </c>
      <c r="B2667" s="753" t="s">
        <v>347</v>
      </c>
      <c r="C2667" s="753" t="s">
        <v>416</v>
      </c>
      <c r="D2667" s="753" t="s">
        <v>1937</v>
      </c>
      <c r="E2667" s="753" t="s">
        <v>353</v>
      </c>
      <c r="F2667" s="753" t="s">
        <v>405</v>
      </c>
      <c r="G2667" s="757" t="s">
        <v>1920</v>
      </c>
      <c r="H2667" s="751">
        <v>131377000</v>
      </c>
    </row>
    <row r="2668" spans="1:8">
      <c r="A2668" s="753" t="s">
        <v>83</v>
      </c>
      <c r="B2668" s="753" t="s">
        <v>347</v>
      </c>
      <c r="C2668" s="753" t="s">
        <v>963</v>
      </c>
      <c r="D2668" s="753"/>
      <c r="E2668" s="753"/>
      <c r="F2668" s="753"/>
      <c r="G2668" s="757" t="s">
        <v>1848</v>
      </c>
      <c r="H2668" s="751">
        <v>317179369940</v>
      </c>
    </row>
    <row r="2669" spans="1:8">
      <c r="A2669" s="753" t="s">
        <v>83</v>
      </c>
      <c r="B2669" s="753" t="s">
        <v>347</v>
      </c>
      <c r="C2669" s="753" t="s">
        <v>963</v>
      </c>
      <c r="D2669" s="753" t="s">
        <v>964</v>
      </c>
      <c r="E2669" s="753"/>
      <c r="F2669" s="753"/>
      <c r="G2669" s="757" t="s">
        <v>1931</v>
      </c>
      <c r="H2669" s="751">
        <v>228486483556</v>
      </c>
    </row>
    <row r="2670" spans="1:8">
      <c r="A2670" s="753" t="s">
        <v>83</v>
      </c>
      <c r="B2670" s="753" t="s">
        <v>347</v>
      </c>
      <c r="C2670" s="753" t="s">
        <v>963</v>
      </c>
      <c r="D2670" s="753" t="s">
        <v>964</v>
      </c>
      <c r="E2670" s="753" t="s">
        <v>92</v>
      </c>
      <c r="F2670" s="753"/>
      <c r="G2670" s="757" t="s">
        <v>93</v>
      </c>
      <c r="H2670" s="751">
        <v>90195330403</v>
      </c>
    </row>
    <row r="2671" spans="1:8">
      <c r="A2671" s="753" t="s">
        <v>83</v>
      </c>
      <c r="B2671" s="753" t="s">
        <v>347</v>
      </c>
      <c r="C2671" s="753" t="s">
        <v>963</v>
      </c>
      <c r="D2671" s="753" t="s">
        <v>964</v>
      </c>
      <c r="E2671" s="753" t="s">
        <v>92</v>
      </c>
      <c r="F2671" s="753" t="s">
        <v>94</v>
      </c>
      <c r="G2671" s="757" t="s">
        <v>1768</v>
      </c>
      <c r="H2671" s="751">
        <v>89899601819</v>
      </c>
    </row>
    <row r="2672" spans="1:8">
      <c r="A2672" s="753" t="s">
        <v>83</v>
      </c>
      <c r="B2672" s="753" t="s">
        <v>347</v>
      </c>
      <c r="C2672" s="753" t="s">
        <v>963</v>
      </c>
      <c r="D2672" s="753" t="s">
        <v>964</v>
      </c>
      <c r="E2672" s="753" t="s">
        <v>92</v>
      </c>
      <c r="F2672" s="753" t="s">
        <v>95</v>
      </c>
      <c r="G2672" s="757" t="s">
        <v>1769</v>
      </c>
      <c r="H2672" s="751">
        <v>288697930</v>
      </c>
    </row>
    <row r="2673" spans="1:8">
      <c r="A2673" s="753" t="s">
        <v>83</v>
      </c>
      <c r="B2673" s="753" t="s">
        <v>347</v>
      </c>
      <c r="C2673" s="753" t="s">
        <v>963</v>
      </c>
      <c r="D2673" s="753" t="s">
        <v>964</v>
      </c>
      <c r="E2673" s="753" t="s">
        <v>92</v>
      </c>
      <c r="F2673" s="753" t="s">
        <v>149</v>
      </c>
      <c r="G2673" s="757" t="s">
        <v>150</v>
      </c>
      <c r="H2673" s="751">
        <v>7030654</v>
      </c>
    </row>
    <row r="2674" spans="1:8" ht="26.4">
      <c r="A2674" s="753" t="s">
        <v>83</v>
      </c>
      <c r="B2674" s="753" t="s">
        <v>347</v>
      </c>
      <c r="C2674" s="753" t="s">
        <v>963</v>
      </c>
      <c r="D2674" s="753" t="s">
        <v>964</v>
      </c>
      <c r="E2674" s="753" t="s">
        <v>141</v>
      </c>
      <c r="F2674" s="753"/>
      <c r="G2674" s="757" t="s">
        <v>1822</v>
      </c>
      <c r="H2674" s="751">
        <v>485849075</v>
      </c>
    </row>
    <row r="2675" spans="1:8" ht="26.4">
      <c r="A2675" s="753" t="s">
        <v>83</v>
      </c>
      <c r="B2675" s="753" t="s">
        <v>347</v>
      </c>
      <c r="C2675" s="753" t="s">
        <v>963</v>
      </c>
      <c r="D2675" s="753" t="s">
        <v>964</v>
      </c>
      <c r="E2675" s="753" t="s">
        <v>141</v>
      </c>
      <c r="F2675" s="753" t="s">
        <v>581</v>
      </c>
      <c r="G2675" s="757" t="s">
        <v>1823</v>
      </c>
      <c r="H2675" s="751">
        <v>480849075</v>
      </c>
    </row>
    <row r="2676" spans="1:8">
      <c r="A2676" s="753" t="s">
        <v>83</v>
      </c>
      <c r="B2676" s="753" t="s">
        <v>347</v>
      </c>
      <c r="C2676" s="753" t="s">
        <v>963</v>
      </c>
      <c r="D2676" s="753" t="s">
        <v>964</v>
      </c>
      <c r="E2676" s="753" t="s">
        <v>141</v>
      </c>
      <c r="F2676" s="753" t="s">
        <v>142</v>
      </c>
      <c r="G2676" s="757" t="s">
        <v>1856</v>
      </c>
      <c r="H2676" s="751">
        <v>5000000</v>
      </c>
    </row>
    <row r="2677" spans="1:8">
      <c r="A2677" s="753" t="s">
        <v>83</v>
      </c>
      <c r="B2677" s="753" t="s">
        <v>347</v>
      </c>
      <c r="C2677" s="753" t="s">
        <v>963</v>
      </c>
      <c r="D2677" s="753" t="s">
        <v>964</v>
      </c>
      <c r="E2677" s="753" t="s">
        <v>96</v>
      </c>
      <c r="F2677" s="753"/>
      <c r="G2677" s="757" t="s">
        <v>97</v>
      </c>
      <c r="H2677" s="751">
        <v>64093422887</v>
      </c>
    </row>
    <row r="2678" spans="1:8">
      <c r="A2678" s="753" t="s">
        <v>83</v>
      </c>
      <c r="B2678" s="753" t="s">
        <v>347</v>
      </c>
      <c r="C2678" s="753" t="s">
        <v>963</v>
      </c>
      <c r="D2678" s="753" t="s">
        <v>964</v>
      </c>
      <c r="E2678" s="753" t="s">
        <v>96</v>
      </c>
      <c r="F2678" s="753" t="s">
        <v>151</v>
      </c>
      <c r="G2678" s="757" t="s">
        <v>152</v>
      </c>
      <c r="H2678" s="751">
        <v>2040309195</v>
      </c>
    </row>
    <row r="2679" spans="1:8">
      <c r="A2679" s="753" t="s">
        <v>83</v>
      </c>
      <c r="B2679" s="753" t="s">
        <v>347</v>
      </c>
      <c r="C2679" s="753" t="s">
        <v>963</v>
      </c>
      <c r="D2679" s="753" t="s">
        <v>964</v>
      </c>
      <c r="E2679" s="753" t="s">
        <v>96</v>
      </c>
      <c r="F2679" s="753" t="s">
        <v>440</v>
      </c>
      <c r="G2679" s="757" t="s">
        <v>441</v>
      </c>
      <c r="H2679" s="751">
        <v>3754725501</v>
      </c>
    </row>
    <row r="2680" spans="1:8">
      <c r="A2680" s="753" t="s">
        <v>83</v>
      </c>
      <c r="B2680" s="753" t="s">
        <v>347</v>
      </c>
      <c r="C2680" s="753" t="s">
        <v>963</v>
      </c>
      <c r="D2680" s="753" t="s">
        <v>964</v>
      </c>
      <c r="E2680" s="753" t="s">
        <v>96</v>
      </c>
      <c r="F2680" s="753" t="s">
        <v>434</v>
      </c>
      <c r="G2680" s="757" t="s">
        <v>435</v>
      </c>
      <c r="H2680" s="751">
        <v>5093659420</v>
      </c>
    </row>
    <row r="2681" spans="1:8">
      <c r="A2681" s="753" t="s">
        <v>83</v>
      </c>
      <c r="B2681" s="753" t="s">
        <v>347</v>
      </c>
      <c r="C2681" s="753" t="s">
        <v>963</v>
      </c>
      <c r="D2681" s="753" t="s">
        <v>964</v>
      </c>
      <c r="E2681" s="753" t="s">
        <v>96</v>
      </c>
      <c r="F2681" s="753" t="s">
        <v>864</v>
      </c>
      <c r="G2681" s="757" t="s">
        <v>1770</v>
      </c>
      <c r="H2681" s="751">
        <v>720418361</v>
      </c>
    </row>
    <row r="2682" spans="1:8">
      <c r="A2682" s="753" t="s">
        <v>83</v>
      </c>
      <c r="B2682" s="753" t="s">
        <v>347</v>
      </c>
      <c r="C2682" s="753" t="s">
        <v>963</v>
      </c>
      <c r="D2682" s="753" t="s">
        <v>964</v>
      </c>
      <c r="E2682" s="753" t="s">
        <v>96</v>
      </c>
      <c r="F2682" s="753" t="s">
        <v>11</v>
      </c>
      <c r="G2682" s="757" t="s">
        <v>1830</v>
      </c>
      <c r="H2682" s="751">
        <v>1420516282</v>
      </c>
    </row>
    <row r="2683" spans="1:8">
      <c r="A2683" s="753" t="s">
        <v>83</v>
      </c>
      <c r="B2683" s="753" t="s">
        <v>347</v>
      </c>
      <c r="C2683" s="753" t="s">
        <v>963</v>
      </c>
      <c r="D2683" s="753" t="s">
        <v>964</v>
      </c>
      <c r="E2683" s="753" t="s">
        <v>96</v>
      </c>
      <c r="F2683" s="753" t="s">
        <v>436</v>
      </c>
      <c r="G2683" s="757" t="s">
        <v>437</v>
      </c>
      <c r="H2683" s="751">
        <v>42018236691</v>
      </c>
    </row>
    <row r="2684" spans="1:8" ht="26.4">
      <c r="A2684" s="753" t="s">
        <v>83</v>
      </c>
      <c r="B2684" s="753" t="s">
        <v>347</v>
      </c>
      <c r="C2684" s="753" t="s">
        <v>963</v>
      </c>
      <c r="D2684" s="753" t="s">
        <v>964</v>
      </c>
      <c r="E2684" s="753" t="s">
        <v>96</v>
      </c>
      <c r="F2684" s="753" t="s">
        <v>98</v>
      </c>
      <c r="G2684" s="757" t="s">
        <v>99</v>
      </c>
      <c r="H2684" s="751">
        <v>439750000</v>
      </c>
    </row>
    <row r="2685" spans="1:8">
      <c r="A2685" s="753" t="s">
        <v>83</v>
      </c>
      <c r="B2685" s="753" t="s">
        <v>347</v>
      </c>
      <c r="C2685" s="753" t="s">
        <v>963</v>
      </c>
      <c r="D2685" s="753" t="s">
        <v>964</v>
      </c>
      <c r="E2685" s="753" t="s">
        <v>96</v>
      </c>
      <c r="F2685" s="753" t="s">
        <v>322</v>
      </c>
      <c r="G2685" s="757" t="s">
        <v>323</v>
      </c>
      <c r="H2685" s="751">
        <v>2313907650</v>
      </c>
    </row>
    <row r="2686" spans="1:8" ht="26.4">
      <c r="A2686" s="753" t="s">
        <v>83</v>
      </c>
      <c r="B2686" s="753" t="s">
        <v>347</v>
      </c>
      <c r="C2686" s="753" t="s">
        <v>963</v>
      </c>
      <c r="D2686" s="753" t="s">
        <v>964</v>
      </c>
      <c r="E2686" s="753" t="s">
        <v>96</v>
      </c>
      <c r="F2686" s="753" t="s">
        <v>442</v>
      </c>
      <c r="G2686" s="757" t="s">
        <v>1772</v>
      </c>
      <c r="H2686" s="751">
        <v>373253712</v>
      </c>
    </row>
    <row r="2687" spans="1:8">
      <c r="A2687" s="753" t="s">
        <v>83</v>
      </c>
      <c r="B2687" s="753" t="s">
        <v>347</v>
      </c>
      <c r="C2687" s="753" t="s">
        <v>963</v>
      </c>
      <c r="D2687" s="753" t="s">
        <v>964</v>
      </c>
      <c r="E2687" s="753" t="s">
        <v>96</v>
      </c>
      <c r="F2687" s="753" t="s">
        <v>330</v>
      </c>
      <c r="G2687" s="757" t="s">
        <v>331</v>
      </c>
      <c r="H2687" s="751">
        <v>605690000</v>
      </c>
    </row>
    <row r="2688" spans="1:8" ht="26.4">
      <c r="A2688" s="753" t="s">
        <v>83</v>
      </c>
      <c r="B2688" s="753" t="s">
        <v>347</v>
      </c>
      <c r="C2688" s="753" t="s">
        <v>963</v>
      </c>
      <c r="D2688" s="753" t="s">
        <v>964</v>
      </c>
      <c r="E2688" s="753" t="s">
        <v>96</v>
      </c>
      <c r="F2688" s="753" t="s">
        <v>332</v>
      </c>
      <c r="G2688" s="757" t="s">
        <v>1874</v>
      </c>
      <c r="H2688" s="751">
        <v>2542238000</v>
      </c>
    </row>
    <row r="2689" spans="1:8" ht="26.4">
      <c r="A2689" s="753" t="s">
        <v>83</v>
      </c>
      <c r="B2689" s="753" t="s">
        <v>347</v>
      </c>
      <c r="C2689" s="753" t="s">
        <v>963</v>
      </c>
      <c r="D2689" s="753" t="s">
        <v>964</v>
      </c>
      <c r="E2689" s="753" t="s">
        <v>96</v>
      </c>
      <c r="F2689" s="753" t="s">
        <v>457</v>
      </c>
      <c r="G2689" s="757" t="s">
        <v>1875</v>
      </c>
      <c r="H2689" s="751">
        <v>84483000</v>
      </c>
    </row>
    <row r="2690" spans="1:8">
      <c r="A2690" s="753" t="s">
        <v>83</v>
      </c>
      <c r="B2690" s="753" t="s">
        <v>347</v>
      </c>
      <c r="C2690" s="753" t="s">
        <v>963</v>
      </c>
      <c r="D2690" s="753" t="s">
        <v>964</v>
      </c>
      <c r="E2690" s="753" t="s">
        <v>96</v>
      </c>
      <c r="F2690" s="753" t="s">
        <v>154</v>
      </c>
      <c r="G2690" s="757" t="s">
        <v>1773</v>
      </c>
      <c r="H2690" s="751">
        <v>2686235075</v>
      </c>
    </row>
    <row r="2691" spans="1:8">
      <c r="A2691" s="753" t="s">
        <v>83</v>
      </c>
      <c r="B2691" s="753" t="s">
        <v>347</v>
      </c>
      <c r="C2691" s="753" t="s">
        <v>963</v>
      </c>
      <c r="D2691" s="753" t="s">
        <v>964</v>
      </c>
      <c r="E2691" s="753" t="s">
        <v>426</v>
      </c>
      <c r="F2691" s="753"/>
      <c r="G2691" s="757" t="s">
        <v>427</v>
      </c>
      <c r="H2691" s="751">
        <v>682259000</v>
      </c>
    </row>
    <row r="2692" spans="1:8">
      <c r="A2692" s="753" t="s">
        <v>83</v>
      </c>
      <c r="B2692" s="753" t="s">
        <v>347</v>
      </c>
      <c r="C2692" s="753" t="s">
        <v>963</v>
      </c>
      <c r="D2692" s="753" t="s">
        <v>964</v>
      </c>
      <c r="E2692" s="753" t="s">
        <v>426</v>
      </c>
      <c r="F2692" s="753" t="s">
        <v>428</v>
      </c>
      <c r="G2692" s="757" t="s">
        <v>1774</v>
      </c>
      <c r="H2692" s="751">
        <v>682259000</v>
      </c>
    </row>
    <row r="2693" spans="1:8">
      <c r="A2693" s="753" t="s">
        <v>83</v>
      </c>
      <c r="B2693" s="753" t="s">
        <v>347</v>
      </c>
      <c r="C2693" s="753" t="s">
        <v>963</v>
      </c>
      <c r="D2693" s="753" t="s">
        <v>964</v>
      </c>
      <c r="E2693" s="753" t="s">
        <v>100</v>
      </c>
      <c r="F2693" s="753"/>
      <c r="G2693" s="757" t="s">
        <v>101</v>
      </c>
      <c r="H2693" s="751">
        <v>3259792000</v>
      </c>
    </row>
    <row r="2694" spans="1:8">
      <c r="A2694" s="753" t="s">
        <v>83</v>
      </c>
      <c r="B2694" s="753" t="s">
        <v>347</v>
      </c>
      <c r="C2694" s="753" t="s">
        <v>963</v>
      </c>
      <c r="D2694" s="753" t="s">
        <v>964</v>
      </c>
      <c r="E2694" s="753" t="s">
        <v>100</v>
      </c>
      <c r="F2694" s="753" t="s">
        <v>443</v>
      </c>
      <c r="G2694" s="757" t="s">
        <v>135</v>
      </c>
      <c r="H2694" s="751">
        <v>3259792000</v>
      </c>
    </row>
    <row r="2695" spans="1:8">
      <c r="A2695" s="753" t="s">
        <v>83</v>
      </c>
      <c r="B2695" s="753" t="s">
        <v>347</v>
      </c>
      <c r="C2695" s="753" t="s">
        <v>963</v>
      </c>
      <c r="D2695" s="753" t="s">
        <v>964</v>
      </c>
      <c r="E2695" s="753" t="s">
        <v>102</v>
      </c>
      <c r="F2695" s="753"/>
      <c r="G2695" s="757" t="s">
        <v>369</v>
      </c>
      <c r="H2695" s="751">
        <v>21778073903</v>
      </c>
    </row>
    <row r="2696" spans="1:8">
      <c r="A2696" s="753" t="s">
        <v>83</v>
      </c>
      <c r="B2696" s="753" t="s">
        <v>347</v>
      </c>
      <c r="C2696" s="753" t="s">
        <v>963</v>
      </c>
      <c r="D2696" s="753" t="s">
        <v>964</v>
      </c>
      <c r="E2696" s="753" t="s">
        <v>102</v>
      </c>
      <c r="F2696" s="753" t="s">
        <v>103</v>
      </c>
      <c r="G2696" s="757" t="s">
        <v>104</v>
      </c>
      <c r="H2696" s="751">
        <v>16264886650</v>
      </c>
    </row>
    <row r="2697" spans="1:8">
      <c r="A2697" s="753" t="s">
        <v>83</v>
      </c>
      <c r="B2697" s="753" t="s">
        <v>347</v>
      </c>
      <c r="C2697" s="753" t="s">
        <v>963</v>
      </c>
      <c r="D2697" s="753" t="s">
        <v>964</v>
      </c>
      <c r="E2697" s="753" t="s">
        <v>102</v>
      </c>
      <c r="F2697" s="753" t="s">
        <v>105</v>
      </c>
      <c r="G2697" s="757" t="s">
        <v>106</v>
      </c>
      <c r="H2697" s="751">
        <v>2760151667</v>
      </c>
    </row>
    <row r="2698" spans="1:8">
      <c r="A2698" s="753" t="s">
        <v>83</v>
      </c>
      <c r="B2698" s="753" t="s">
        <v>347</v>
      </c>
      <c r="C2698" s="753" t="s">
        <v>963</v>
      </c>
      <c r="D2698" s="753" t="s">
        <v>964</v>
      </c>
      <c r="E2698" s="753" t="s">
        <v>102</v>
      </c>
      <c r="F2698" s="753" t="s">
        <v>107</v>
      </c>
      <c r="G2698" s="757" t="s">
        <v>108</v>
      </c>
      <c r="H2698" s="751">
        <v>1830810042</v>
      </c>
    </row>
    <row r="2699" spans="1:8">
      <c r="A2699" s="753" t="s">
        <v>83</v>
      </c>
      <c r="B2699" s="753" t="s">
        <v>347</v>
      </c>
      <c r="C2699" s="753" t="s">
        <v>963</v>
      </c>
      <c r="D2699" s="753" t="s">
        <v>964</v>
      </c>
      <c r="E2699" s="753" t="s">
        <v>102</v>
      </c>
      <c r="F2699" s="753" t="s">
        <v>0</v>
      </c>
      <c r="G2699" s="757" t="s">
        <v>1</v>
      </c>
      <c r="H2699" s="751">
        <v>922225544</v>
      </c>
    </row>
    <row r="2700" spans="1:8" ht="26.4">
      <c r="A2700" s="753" t="s">
        <v>83</v>
      </c>
      <c r="B2700" s="753" t="s">
        <v>347</v>
      </c>
      <c r="C2700" s="753" t="s">
        <v>963</v>
      </c>
      <c r="D2700" s="753" t="s">
        <v>964</v>
      </c>
      <c r="E2700" s="753" t="s">
        <v>582</v>
      </c>
      <c r="F2700" s="753"/>
      <c r="G2700" s="757" t="s">
        <v>2010</v>
      </c>
      <c r="H2700" s="751">
        <v>2622600000</v>
      </c>
    </row>
    <row r="2701" spans="1:8">
      <c r="A2701" s="753" t="s">
        <v>83</v>
      </c>
      <c r="B2701" s="753" t="s">
        <v>347</v>
      </c>
      <c r="C2701" s="753" t="s">
        <v>963</v>
      </c>
      <c r="D2701" s="753" t="s">
        <v>964</v>
      </c>
      <c r="E2701" s="753" t="s">
        <v>582</v>
      </c>
      <c r="F2701" s="753" t="s">
        <v>583</v>
      </c>
      <c r="G2701" s="757" t="s">
        <v>2011</v>
      </c>
      <c r="H2701" s="751">
        <v>1840200000</v>
      </c>
    </row>
    <row r="2702" spans="1:8">
      <c r="A2702" s="753" t="s">
        <v>83</v>
      </c>
      <c r="B2702" s="753" t="s">
        <v>347</v>
      </c>
      <c r="C2702" s="753" t="s">
        <v>963</v>
      </c>
      <c r="D2702" s="753" t="s">
        <v>964</v>
      </c>
      <c r="E2702" s="753" t="s">
        <v>582</v>
      </c>
      <c r="F2702" s="753" t="s">
        <v>324</v>
      </c>
      <c r="G2702" s="757" t="s">
        <v>135</v>
      </c>
      <c r="H2702" s="751">
        <v>782400000</v>
      </c>
    </row>
    <row r="2703" spans="1:8">
      <c r="A2703" s="753" t="s">
        <v>83</v>
      </c>
      <c r="B2703" s="753" t="s">
        <v>347</v>
      </c>
      <c r="C2703" s="753" t="s">
        <v>963</v>
      </c>
      <c r="D2703" s="753" t="s">
        <v>964</v>
      </c>
      <c r="E2703" s="753" t="s">
        <v>109</v>
      </c>
      <c r="F2703" s="753"/>
      <c r="G2703" s="757" t="s">
        <v>110</v>
      </c>
      <c r="H2703" s="751">
        <v>1605373691</v>
      </c>
    </row>
    <row r="2704" spans="1:8">
      <c r="A2704" s="753" t="s">
        <v>83</v>
      </c>
      <c r="B2704" s="753" t="s">
        <v>347</v>
      </c>
      <c r="C2704" s="753" t="s">
        <v>963</v>
      </c>
      <c r="D2704" s="753" t="s">
        <v>964</v>
      </c>
      <c r="E2704" s="753" t="s">
        <v>109</v>
      </c>
      <c r="F2704" s="753" t="s">
        <v>2</v>
      </c>
      <c r="G2704" s="757" t="s">
        <v>3</v>
      </c>
      <c r="H2704" s="751">
        <v>175665000</v>
      </c>
    </row>
    <row r="2705" spans="1:8" ht="26.4">
      <c r="A2705" s="753" t="s">
        <v>83</v>
      </c>
      <c r="B2705" s="753" t="s">
        <v>347</v>
      </c>
      <c r="C2705" s="753" t="s">
        <v>963</v>
      </c>
      <c r="D2705" s="753" t="s">
        <v>964</v>
      </c>
      <c r="E2705" s="753" t="s">
        <v>109</v>
      </c>
      <c r="F2705" s="753" t="s">
        <v>855</v>
      </c>
      <c r="G2705" s="757" t="s">
        <v>1776</v>
      </c>
      <c r="H2705" s="751">
        <v>1068165309</v>
      </c>
    </row>
    <row r="2706" spans="1:8">
      <c r="A2706" s="753" t="s">
        <v>83</v>
      </c>
      <c r="B2706" s="753" t="s">
        <v>347</v>
      </c>
      <c r="C2706" s="753" t="s">
        <v>963</v>
      </c>
      <c r="D2706" s="753" t="s">
        <v>964</v>
      </c>
      <c r="E2706" s="753" t="s">
        <v>109</v>
      </c>
      <c r="F2706" s="753" t="s">
        <v>111</v>
      </c>
      <c r="G2706" s="757" t="s">
        <v>135</v>
      </c>
      <c r="H2706" s="751">
        <v>361543382</v>
      </c>
    </row>
    <row r="2707" spans="1:8">
      <c r="A2707" s="753" t="s">
        <v>83</v>
      </c>
      <c r="B2707" s="753" t="s">
        <v>347</v>
      </c>
      <c r="C2707" s="753" t="s">
        <v>963</v>
      </c>
      <c r="D2707" s="753" t="s">
        <v>964</v>
      </c>
      <c r="E2707" s="753" t="s">
        <v>112</v>
      </c>
      <c r="F2707" s="753"/>
      <c r="G2707" s="757" t="s">
        <v>113</v>
      </c>
      <c r="H2707" s="751">
        <v>2470878837</v>
      </c>
    </row>
    <row r="2708" spans="1:8">
      <c r="A2708" s="753" t="s">
        <v>83</v>
      </c>
      <c r="B2708" s="753" t="s">
        <v>347</v>
      </c>
      <c r="C2708" s="753" t="s">
        <v>963</v>
      </c>
      <c r="D2708" s="753" t="s">
        <v>964</v>
      </c>
      <c r="E2708" s="753" t="s">
        <v>112</v>
      </c>
      <c r="F2708" s="753" t="s">
        <v>155</v>
      </c>
      <c r="G2708" s="757" t="s">
        <v>1777</v>
      </c>
      <c r="H2708" s="751">
        <v>1290050748</v>
      </c>
    </row>
    <row r="2709" spans="1:8">
      <c r="A2709" s="753" t="s">
        <v>83</v>
      </c>
      <c r="B2709" s="753" t="s">
        <v>347</v>
      </c>
      <c r="C2709" s="753" t="s">
        <v>963</v>
      </c>
      <c r="D2709" s="753" t="s">
        <v>964</v>
      </c>
      <c r="E2709" s="753" t="s">
        <v>112</v>
      </c>
      <c r="F2709" s="753" t="s">
        <v>114</v>
      </c>
      <c r="G2709" s="757" t="s">
        <v>1778</v>
      </c>
      <c r="H2709" s="751">
        <v>193301578</v>
      </c>
    </row>
    <row r="2710" spans="1:8">
      <c r="A2710" s="753" t="s">
        <v>83</v>
      </c>
      <c r="B2710" s="753" t="s">
        <v>347</v>
      </c>
      <c r="C2710" s="753" t="s">
        <v>963</v>
      </c>
      <c r="D2710" s="753" t="s">
        <v>964</v>
      </c>
      <c r="E2710" s="753" t="s">
        <v>112</v>
      </c>
      <c r="F2710" s="753" t="s">
        <v>156</v>
      </c>
      <c r="G2710" s="757" t="s">
        <v>1779</v>
      </c>
      <c r="H2710" s="751">
        <v>784280511</v>
      </c>
    </row>
    <row r="2711" spans="1:8">
      <c r="A2711" s="753" t="s">
        <v>83</v>
      </c>
      <c r="B2711" s="753" t="s">
        <v>347</v>
      </c>
      <c r="C2711" s="753" t="s">
        <v>963</v>
      </c>
      <c r="D2711" s="753" t="s">
        <v>964</v>
      </c>
      <c r="E2711" s="753" t="s">
        <v>112</v>
      </c>
      <c r="F2711" s="753" t="s">
        <v>146</v>
      </c>
      <c r="G2711" s="757" t="s">
        <v>1780</v>
      </c>
      <c r="H2711" s="751">
        <v>158931000</v>
      </c>
    </row>
    <row r="2712" spans="1:8">
      <c r="A2712" s="753" t="s">
        <v>83</v>
      </c>
      <c r="B2712" s="753" t="s">
        <v>347</v>
      </c>
      <c r="C2712" s="753" t="s">
        <v>963</v>
      </c>
      <c r="D2712" s="753" t="s">
        <v>964</v>
      </c>
      <c r="E2712" s="753" t="s">
        <v>112</v>
      </c>
      <c r="F2712" s="753" t="s">
        <v>242</v>
      </c>
      <c r="G2712" s="757" t="s">
        <v>1839</v>
      </c>
      <c r="H2712" s="751">
        <v>1080000</v>
      </c>
    </row>
    <row r="2713" spans="1:8">
      <c r="A2713" s="753" t="s">
        <v>83</v>
      </c>
      <c r="B2713" s="753" t="s">
        <v>347</v>
      </c>
      <c r="C2713" s="753" t="s">
        <v>963</v>
      </c>
      <c r="D2713" s="753" t="s">
        <v>964</v>
      </c>
      <c r="E2713" s="753" t="s">
        <v>112</v>
      </c>
      <c r="F2713" s="753" t="s">
        <v>157</v>
      </c>
      <c r="G2713" s="757" t="s">
        <v>135</v>
      </c>
      <c r="H2713" s="751">
        <v>43235000</v>
      </c>
    </row>
    <row r="2714" spans="1:8">
      <c r="A2714" s="753" t="s">
        <v>83</v>
      </c>
      <c r="B2714" s="753" t="s">
        <v>347</v>
      </c>
      <c r="C2714" s="753" t="s">
        <v>963</v>
      </c>
      <c r="D2714" s="753" t="s">
        <v>964</v>
      </c>
      <c r="E2714" s="753" t="s">
        <v>115</v>
      </c>
      <c r="F2714" s="753"/>
      <c r="G2714" s="757" t="s">
        <v>1781</v>
      </c>
      <c r="H2714" s="751">
        <v>3330821100</v>
      </c>
    </row>
    <row r="2715" spans="1:8">
      <c r="A2715" s="753" t="s">
        <v>83</v>
      </c>
      <c r="B2715" s="753" t="s">
        <v>347</v>
      </c>
      <c r="C2715" s="753" t="s">
        <v>963</v>
      </c>
      <c r="D2715" s="753" t="s">
        <v>964</v>
      </c>
      <c r="E2715" s="753" t="s">
        <v>115</v>
      </c>
      <c r="F2715" s="753" t="s">
        <v>116</v>
      </c>
      <c r="G2715" s="757" t="s">
        <v>117</v>
      </c>
      <c r="H2715" s="751">
        <v>433686100</v>
      </c>
    </row>
    <row r="2716" spans="1:8">
      <c r="A2716" s="753" t="s">
        <v>83</v>
      </c>
      <c r="B2716" s="753" t="s">
        <v>347</v>
      </c>
      <c r="C2716" s="753" t="s">
        <v>963</v>
      </c>
      <c r="D2716" s="753" t="s">
        <v>964</v>
      </c>
      <c r="E2716" s="753" t="s">
        <v>115</v>
      </c>
      <c r="F2716" s="753" t="s">
        <v>147</v>
      </c>
      <c r="G2716" s="757" t="s">
        <v>148</v>
      </c>
      <c r="H2716" s="751">
        <v>1247938000</v>
      </c>
    </row>
    <row r="2717" spans="1:8">
      <c r="A2717" s="753" t="s">
        <v>83</v>
      </c>
      <c r="B2717" s="753" t="s">
        <v>347</v>
      </c>
      <c r="C2717" s="753" t="s">
        <v>963</v>
      </c>
      <c r="D2717" s="753" t="s">
        <v>964</v>
      </c>
      <c r="E2717" s="753" t="s">
        <v>115</v>
      </c>
      <c r="F2717" s="753" t="s">
        <v>4</v>
      </c>
      <c r="G2717" s="757" t="s">
        <v>1782</v>
      </c>
      <c r="H2717" s="751">
        <v>851270000</v>
      </c>
    </row>
    <row r="2718" spans="1:8">
      <c r="A2718" s="753" t="s">
        <v>83</v>
      </c>
      <c r="B2718" s="753" t="s">
        <v>347</v>
      </c>
      <c r="C2718" s="753" t="s">
        <v>963</v>
      </c>
      <c r="D2718" s="753" t="s">
        <v>964</v>
      </c>
      <c r="E2718" s="753" t="s">
        <v>115</v>
      </c>
      <c r="F2718" s="753" t="s">
        <v>118</v>
      </c>
      <c r="G2718" s="757" t="s">
        <v>119</v>
      </c>
      <c r="H2718" s="751">
        <v>797927000</v>
      </c>
    </row>
    <row r="2719" spans="1:8">
      <c r="A2719" s="753" t="s">
        <v>83</v>
      </c>
      <c r="B2719" s="753" t="s">
        <v>347</v>
      </c>
      <c r="C2719" s="753" t="s">
        <v>963</v>
      </c>
      <c r="D2719" s="753" t="s">
        <v>964</v>
      </c>
      <c r="E2719" s="753" t="s">
        <v>120</v>
      </c>
      <c r="F2719" s="753"/>
      <c r="G2719" s="757" t="s">
        <v>121</v>
      </c>
      <c r="H2719" s="751">
        <v>1337019093</v>
      </c>
    </row>
    <row r="2720" spans="1:8" ht="39.6">
      <c r="A2720" s="753" t="s">
        <v>83</v>
      </c>
      <c r="B2720" s="753" t="s">
        <v>347</v>
      </c>
      <c r="C2720" s="753" t="s">
        <v>963</v>
      </c>
      <c r="D2720" s="753" t="s">
        <v>964</v>
      </c>
      <c r="E2720" s="753" t="s">
        <v>120</v>
      </c>
      <c r="F2720" s="753" t="s">
        <v>122</v>
      </c>
      <c r="G2720" s="757" t="s">
        <v>1783</v>
      </c>
      <c r="H2720" s="751">
        <v>87703565</v>
      </c>
    </row>
    <row r="2721" spans="1:8">
      <c r="A2721" s="753" t="s">
        <v>83</v>
      </c>
      <c r="B2721" s="753" t="s">
        <v>347</v>
      </c>
      <c r="C2721" s="753" t="s">
        <v>963</v>
      </c>
      <c r="D2721" s="753" t="s">
        <v>964</v>
      </c>
      <c r="E2721" s="753" t="s">
        <v>120</v>
      </c>
      <c r="F2721" s="753" t="s">
        <v>123</v>
      </c>
      <c r="G2721" s="757" t="s">
        <v>124</v>
      </c>
      <c r="H2721" s="751">
        <v>82039120</v>
      </c>
    </row>
    <row r="2722" spans="1:8" ht="39.6">
      <c r="A2722" s="753" t="s">
        <v>83</v>
      </c>
      <c r="B2722" s="753" t="s">
        <v>347</v>
      </c>
      <c r="C2722" s="753" t="s">
        <v>963</v>
      </c>
      <c r="D2722" s="753" t="s">
        <v>964</v>
      </c>
      <c r="E2722" s="753" t="s">
        <v>120</v>
      </c>
      <c r="F2722" s="753" t="s">
        <v>994</v>
      </c>
      <c r="G2722" s="757" t="s">
        <v>1824</v>
      </c>
      <c r="H2722" s="751">
        <v>352372608</v>
      </c>
    </row>
    <row r="2723" spans="1:8">
      <c r="A2723" s="753" t="s">
        <v>83</v>
      </c>
      <c r="B2723" s="753" t="s">
        <v>347</v>
      </c>
      <c r="C2723" s="753" t="s">
        <v>963</v>
      </c>
      <c r="D2723" s="753" t="s">
        <v>964</v>
      </c>
      <c r="E2723" s="753" t="s">
        <v>120</v>
      </c>
      <c r="F2723" s="753" t="s">
        <v>315</v>
      </c>
      <c r="G2723" s="757" t="s">
        <v>1831</v>
      </c>
      <c r="H2723" s="751">
        <v>318207900</v>
      </c>
    </row>
    <row r="2724" spans="1:8" ht="26.4">
      <c r="A2724" s="753" t="s">
        <v>83</v>
      </c>
      <c r="B2724" s="753" t="s">
        <v>347</v>
      </c>
      <c r="C2724" s="753" t="s">
        <v>963</v>
      </c>
      <c r="D2724" s="753" t="s">
        <v>964</v>
      </c>
      <c r="E2724" s="753" t="s">
        <v>120</v>
      </c>
      <c r="F2724" s="753" t="s">
        <v>1001</v>
      </c>
      <c r="G2724" s="757" t="s">
        <v>1784</v>
      </c>
      <c r="H2724" s="751">
        <v>178795500</v>
      </c>
    </row>
    <row r="2725" spans="1:8">
      <c r="A2725" s="753" t="s">
        <v>83</v>
      </c>
      <c r="B2725" s="753" t="s">
        <v>347</v>
      </c>
      <c r="C2725" s="753" t="s">
        <v>963</v>
      </c>
      <c r="D2725" s="753" t="s">
        <v>964</v>
      </c>
      <c r="E2725" s="753" t="s">
        <v>120</v>
      </c>
      <c r="F2725" s="753" t="s">
        <v>158</v>
      </c>
      <c r="G2725" s="757" t="s">
        <v>1785</v>
      </c>
      <c r="H2725" s="751">
        <v>188460000</v>
      </c>
    </row>
    <row r="2726" spans="1:8">
      <c r="A2726" s="753" t="s">
        <v>83</v>
      </c>
      <c r="B2726" s="753" t="s">
        <v>347</v>
      </c>
      <c r="C2726" s="753" t="s">
        <v>963</v>
      </c>
      <c r="D2726" s="753" t="s">
        <v>964</v>
      </c>
      <c r="E2726" s="753" t="s">
        <v>120</v>
      </c>
      <c r="F2726" s="753" t="s">
        <v>159</v>
      </c>
      <c r="G2726" s="757" t="s">
        <v>143</v>
      </c>
      <c r="H2726" s="751">
        <v>129440400</v>
      </c>
    </row>
    <row r="2727" spans="1:8">
      <c r="A2727" s="753" t="s">
        <v>83</v>
      </c>
      <c r="B2727" s="753" t="s">
        <v>347</v>
      </c>
      <c r="C2727" s="753" t="s">
        <v>963</v>
      </c>
      <c r="D2727" s="753" t="s">
        <v>964</v>
      </c>
      <c r="E2727" s="753" t="s">
        <v>160</v>
      </c>
      <c r="F2727" s="753"/>
      <c r="G2727" s="757" t="s">
        <v>161</v>
      </c>
      <c r="H2727" s="751">
        <v>1451432200</v>
      </c>
    </row>
    <row r="2728" spans="1:8">
      <c r="A2728" s="753" t="s">
        <v>83</v>
      </c>
      <c r="B2728" s="753" t="s">
        <v>347</v>
      </c>
      <c r="C2728" s="753" t="s">
        <v>963</v>
      </c>
      <c r="D2728" s="753" t="s">
        <v>964</v>
      </c>
      <c r="E2728" s="753" t="s">
        <v>160</v>
      </c>
      <c r="F2728" s="753" t="s">
        <v>162</v>
      </c>
      <c r="G2728" s="757" t="s">
        <v>163</v>
      </c>
      <c r="H2728" s="751">
        <v>102448000</v>
      </c>
    </row>
    <row r="2729" spans="1:8">
      <c r="A2729" s="753" t="s">
        <v>83</v>
      </c>
      <c r="B2729" s="753" t="s">
        <v>347</v>
      </c>
      <c r="C2729" s="753" t="s">
        <v>963</v>
      </c>
      <c r="D2729" s="753" t="s">
        <v>964</v>
      </c>
      <c r="E2729" s="753" t="s">
        <v>160</v>
      </c>
      <c r="F2729" s="753" t="s">
        <v>544</v>
      </c>
      <c r="G2729" s="757" t="s">
        <v>545</v>
      </c>
      <c r="H2729" s="751">
        <v>344600000</v>
      </c>
    </row>
    <row r="2730" spans="1:8">
      <c r="A2730" s="753" t="s">
        <v>83</v>
      </c>
      <c r="B2730" s="753" t="s">
        <v>347</v>
      </c>
      <c r="C2730" s="753" t="s">
        <v>963</v>
      </c>
      <c r="D2730" s="753" t="s">
        <v>964</v>
      </c>
      <c r="E2730" s="753" t="s">
        <v>160</v>
      </c>
      <c r="F2730" s="753" t="s">
        <v>975</v>
      </c>
      <c r="G2730" s="757" t="s">
        <v>974</v>
      </c>
      <c r="H2730" s="751">
        <v>4600000</v>
      </c>
    </row>
    <row r="2731" spans="1:8">
      <c r="A2731" s="753" t="s">
        <v>83</v>
      </c>
      <c r="B2731" s="753" t="s">
        <v>347</v>
      </c>
      <c r="C2731" s="753" t="s">
        <v>963</v>
      </c>
      <c r="D2731" s="753" t="s">
        <v>964</v>
      </c>
      <c r="E2731" s="753" t="s">
        <v>160</v>
      </c>
      <c r="F2731" s="753" t="s">
        <v>546</v>
      </c>
      <c r="G2731" s="757" t="s">
        <v>128</v>
      </c>
      <c r="H2731" s="751">
        <v>6750000</v>
      </c>
    </row>
    <row r="2732" spans="1:8">
      <c r="A2732" s="753" t="s">
        <v>83</v>
      </c>
      <c r="B2732" s="753" t="s">
        <v>347</v>
      </c>
      <c r="C2732" s="753" t="s">
        <v>963</v>
      </c>
      <c r="D2732" s="753" t="s">
        <v>964</v>
      </c>
      <c r="E2732" s="753" t="s">
        <v>160</v>
      </c>
      <c r="F2732" s="753" t="s">
        <v>547</v>
      </c>
      <c r="G2732" s="757" t="s">
        <v>548</v>
      </c>
      <c r="H2732" s="751">
        <v>33455000</v>
      </c>
    </row>
    <row r="2733" spans="1:8">
      <c r="A2733" s="753" t="s">
        <v>83</v>
      </c>
      <c r="B2733" s="753" t="s">
        <v>347</v>
      </c>
      <c r="C2733" s="753" t="s">
        <v>963</v>
      </c>
      <c r="D2733" s="753" t="s">
        <v>964</v>
      </c>
      <c r="E2733" s="753" t="s">
        <v>160</v>
      </c>
      <c r="F2733" s="753" t="s">
        <v>438</v>
      </c>
      <c r="G2733" s="757" t="s">
        <v>1786</v>
      </c>
      <c r="H2733" s="751">
        <v>16000000</v>
      </c>
    </row>
    <row r="2734" spans="1:8">
      <c r="A2734" s="753" t="s">
        <v>83</v>
      </c>
      <c r="B2734" s="753" t="s">
        <v>347</v>
      </c>
      <c r="C2734" s="753" t="s">
        <v>963</v>
      </c>
      <c r="D2734" s="753" t="s">
        <v>964</v>
      </c>
      <c r="E2734" s="753" t="s">
        <v>160</v>
      </c>
      <c r="F2734" s="753" t="s">
        <v>549</v>
      </c>
      <c r="G2734" s="757" t="s">
        <v>550</v>
      </c>
      <c r="H2734" s="751">
        <v>44650000</v>
      </c>
    </row>
    <row r="2735" spans="1:8">
      <c r="A2735" s="753" t="s">
        <v>83</v>
      </c>
      <c r="B2735" s="753" t="s">
        <v>347</v>
      </c>
      <c r="C2735" s="753" t="s">
        <v>963</v>
      </c>
      <c r="D2735" s="753" t="s">
        <v>964</v>
      </c>
      <c r="E2735" s="753" t="s">
        <v>160</v>
      </c>
      <c r="F2735" s="753" t="s">
        <v>551</v>
      </c>
      <c r="G2735" s="757" t="s">
        <v>133</v>
      </c>
      <c r="H2735" s="751">
        <v>898929200</v>
      </c>
    </row>
    <row r="2736" spans="1:8">
      <c r="A2736" s="753" t="s">
        <v>83</v>
      </c>
      <c r="B2736" s="753" t="s">
        <v>347</v>
      </c>
      <c r="C2736" s="753" t="s">
        <v>963</v>
      </c>
      <c r="D2736" s="753" t="s">
        <v>964</v>
      </c>
      <c r="E2736" s="753" t="s">
        <v>125</v>
      </c>
      <c r="F2736" s="753"/>
      <c r="G2736" s="757" t="s">
        <v>126</v>
      </c>
      <c r="H2736" s="751">
        <v>2972683349</v>
      </c>
    </row>
    <row r="2737" spans="1:8">
      <c r="A2737" s="753" t="s">
        <v>83</v>
      </c>
      <c r="B2737" s="753" t="s">
        <v>347</v>
      </c>
      <c r="C2737" s="753" t="s">
        <v>963</v>
      </c>
      <c r="D2737" s="753" t="s">
        <v>964</v>
      </c>
      <c r="E2737" s="753" t="s">
        <v>125</v>
      </c>
      <c r="F2737" s="753" t="s">
        <v>430</v>
      </c>
      <c r="G2737" s="757" t="s">
        <v>431</v>
      </c>
      <c r="H2737" s="751">
        <v>139222200</v>
      </c>
    </row>
    <row r="2738" spans="1:8">
      <c r="A2738" s="753" t="s">
        <v>83</v>
      </c>
      <c r="B2738" s="753" t="s">
        <v>347</v>
      </c>
      <c r="C2738" s="753" t="s">
        <v>963</v>
      </c>
      <c r="D2738" s="753" t="s">
        <v>964</v>
      </c>
      <c r="E2738" s="753" t="s">
        <v>125</v>
      </c>
      <c r="F2738" s="753" t="s">
        <v>552</v>
      </c>
      <c r="G2738" s="757" t="s">
        <v>553</v>
      </c>
      <c r="H2738" s="751">
        <v>880610000</v>
      </c>
    </row>
    <row r="2739" spans="1:8">
      <c r="A2739" s="753" t="s">
        <v>83</v>
      </c>
      <c r="B2739" s="753" t="s">
        <v>347</v>
      </c>
      <c r="C2739" s="753" t="s">
        <v>963</v>
      </c>
      <c r="D2739" s="753" t="s">
        <v>964</v>
      </c>
      <c r="E2739" s="753" t="s">
        <v>125</v>
      </c>
      <c r="F2739" s="753" t="s">
        <v>127</v>
      </c>
      <c r="G2739" s="757" t="s">
        <v>128</v>
      </c>
      <c r="H2739" s="751">
        <v>663020000</v>
      </c>
    </row>
    <row r="2740" spans="1:8">
      <c r="A2740" s="753" t="s">
        <v>83</v>
      </c>
      <c r="B2740" s="753" t="s">
        <v>347</v>
      </c>
      <c r="C2740" s="753" t="s">
        <v>963</v>
      </c>
      <c r="D2740" s="753" t="s">
        <v>964</v>
      </c>
      <c r="E2740" s="753" t="s">
        <v>125</v>
      </c>
      <c r="F2740" s="753" t="s">
        <v>129</v>
      </c>
      <c r="G2740" s="757" t="s">
        <v>1787</v>
      </c>
      <c r="H2740" s="751">
        <v>1289761149</v>
      </c>
    </row>
    <row r="2741" spans="1:8">
      <c r="A2741" s="753" t="s">
        <v>83</v>
      </c>
      <c r="B2741" s="753" t="s">
        <v>347</v>
      </c>
      <c r="C2741" s="753" t="s">
        <v>963</v>
      </c>
      <c r="D2741" s="753" t="s">
        <v>964</v>
      </c>
      <c r="E2741" s="753" t="s">
        <v>125</v>
      </c>
      <c r="F2741" s="753" t="s">
        <v>584</v>
      </c>
      <c r="G2741" s="757" t="s">
        <v>135</v>
      </c>
      <c r="H2741" s="751">
        <v>70000</v>
      </c>
    </row>
    <row r="2742" spans="1:8">
      <c r="A2742" s="753" t="s">
        <v>83</v>
      </c>
      <c r="B2742" s="753" t="s">
        <v>347</v>
      </c>
      <c r="C2742" s="753" t="s">
        <v>963</v>
      </c>
      <c r="D2742" s="753" t="s">
        <v>964</v>
      </c>
      <c r="E2742" s="753" t="s">
        <v>554</v>
      </c>
      <c r="F2742" s="753"/>
      <c r="G2742" s="757" t="s">
        <v>555</v>
      </c>
      <c r="H2742" s="751">
        <v>962681839</v>
      </c>
    </row>
    <row r="2743" spans="1:8">
      <c r="A2743" s="753" t="s">
        <v>83</v>
      </c>
      <c r="B2743" s="753" t="s">
        <v>347</v>
      </c>
      <c r="C2743" s="753" t="s">
        <v>963</v>
      </c>
      <c r="D2743" s="753" t="s">
        <v>964</v>
      </c>
      <c r="E2743" s="753" t="s">
        <v>554</v>
      </c>
      <c r="F2743" s="753" t="s">
        <v>556</v>
      </c>
      <c r="G2743" s="757" t="s">
        <v>557</v>
      </c>
      <c r="H2743" s="751">
        <v>95978000</v>
      </c>
    </row>
    <row r="2744" spans="1:8">
      <c r="A2744" s="753" t="s">
        <v>83</v>
      </c>
      <c r="B2744" s="753" t="s">
        <v>347</v>
      </c>
      <c r="C2744" s="753" t="s">
        <v>963</v>
      </c>
      <c r="D2744" s="753" t="s">
        <v>964</v>
      </c>
      <c r="E2744" s="753" t="s">
        <v>554</v>
      </c>
      <c r="F2744" s="753" t="s">
        <v>243</v>
      </c>
      <c r="G2744" s="757" t="s">
        <v>244</v>
      </c>
      <c r="H2744" s="751">
        <v>325513314</v>
      </c>
    </row>
    <row r="2745" spans="1:8">
      <c r="A2745" s="753" t="s">
        <v>83</v>
      </c>
      <c r="B2745" s="753" t="s">
        <v>347</v>
      </c>
      <c r="C2745" s="753" t="s">
        <v>963</v>
      </c>
      <c r="D2745" s="753" t="s">
        <v>964</v>
      </c>
      <c r="E2745" s="753" t="s">
        <v>554</v>
      </c>
      <c r="F2745" s="753" t="s">
        <v>206</v>
      </c>
      <c r="G2745" s="757" t="s">
        <v>207</v>
      </c>
      <c r="H2745" s="751">
        <v>249018925</v>
      </c>
    </row>
    <row r="2746" spans="1:8">
      <c r="A2746" s="753" t="s">
        <v>83</v>
      </c>
      <c r="B2746" s="753" t="s">
        <v>347</v>
      </c>
      <c r="C2746" s="753" t="s">
        <v>963</v>
      </c>
      <c r="D2746" s="753" t="s">
        <v>964</v>
      </c>
      <c r="E2746" s="753" t="s">
        <v>554</v>
      </c>
      <c r="F2746" s="753" t="s">
        <v>558</v>
      </c>
      <c r="G2746" s="757" t="s">
        <v>559</v>
      </c>
      <c r="H2746" s="751">
        <v>292171600</v>
      </c>
    </row>
    <row r="2747" spans="1:8" ht="39.6">
      <c r="A2747" s="753" t="s">
        <v>83</v>
      </c>
      <c r="B2747" s="753" t="s">
        <v>347</v>
      </c>
      <c r="C2747" s="753" t="s">
        <v>963</v>
      </c>
      <c r="D2747" s="753" t="s">
        <v>964</v>
      </c>
      <c r="E2747" s="753" t="s">
        <v>560</v>
      </c>
      <c r="F2747" s="753"/>
      <c r="G2747" s="757" t="s">
        <v>1790</v>
      </c>
      <c r="H2747" s="751">
        <v>9619019796</v>
      </c>
    </row>
    <row r="2748" spans="1:8">
      <c r="A2748" s="753" t="s">
        <v>83</v>
      </c>
      <c r="B2748" s="753" t="s">
        <v>347</v>
      </c>
      <c r="C2748" s="753" t="s">
        <v>963</v>
      </c>
      <c r="D2748" s="753" t="s">
        <v>964</v>
      </c>
      <c r="E2748" s="753" t="s">
        <v>560</v>
      </c>
      <c r="F2748" s="753" t="s">
        <v>856</v>
      </c>
      <c r="G2748" s="757" t="s">
        <v>1832</v>
      </c>
      <c r="H2748" s="751">
        <v>201767500</v>
      </c>
    </row>
    <row r="2749" spans="1:8">
      <c r="A2749" s="753" t="s">
        <v>83</v>
      </c>
      <c r="B2749" s="753" t="s">
        <v>347</v>
      </c>
      <c r="C2749" s="753" t="s">
        <v>963</v>
      </c>
      <c r="D2749" s="753" t="s">
        <v>964</v>
      </c>
      <c r="E2749" s="753" t="s">
        <v>560</v>
      </c>
      <c r="F2749" s="753" t="s">
        <v>197</v>
      </c>
      <c r="G2749" s="757" t="s">
        <v>1792</v>
      </c>
      <c r="H2749" s="751">
        <v>235726500</v>
      </c>
    </row>
    <row r="2750" spans="1:8">
      <c r="A2750" s="753" t="s">
        <v>83</v>
      </c>
      <c r="B2750" s="753" t="s">
        <v>347</v>
      </c>
      <c r="C2750" s="753" t="s">
        <v>963</v>
      </c>
      <c r="D2750" s="753" t="s">
        <v>964</v>
      </c>
      <c r="E2750" s="753" t="s">
        <v>560</v>
      </c>
      <c r="F2750" s="753" t="s">
        <v>316</v>
      </c>
      <c r="G2750" s="757" t="s">
        <v>1866</v>
      </c>
      <c r="H2750" s="751">
        <v>360765400</v>
      </c>
    </row>
    <row r="2751" spans="1:8">
      <c r="A2751" s="753" t="s">
        <v>83</v>
      </c>
      <c r="B2751" s="753" t="s">
        <v>347</v>
      </c>
      <c r="C2751" s="753" t="s">
        <v>963</v>
      </c>
      <c r="D2751" s="753" t="s">
        <v>964</v>
      </c>
      <c r="E2751" s="753" t="s">
        <v>560</v>
      </c>
      <c r="F2751" s="753" t="s">
        <v>5</v>
      </c>
      <c r="G2751" s="757" t="s">
        <v>6</v>
      </c>
      <c r="H2751" s="751">
        <v>4132912721</v>
      </c>
    </row>
    <row r="2752" spans="1:8">
      <c r="A2752" s="753" t="s">
        <v>83</v>
      </c>
      <c r="B2752" s="753" t="s">
        <v>347</v>
      </c>
      <c r="C2752" s="753" t="s">
        <v>963</v>
      </c>
      <c r="D2752" s="753" t="s">
        <v>964</v>
      </c>
      <c r="E2752" s="753" t="s">
        <v>560</v>
      </c>
      <c r="F2752" s="753" t="s">
        <v>418</v>
      </c>
      <c r="G2752" s="757" t="s">
        <v>1793</v>
      </c>
      <c r="H2752" s="751">
        <v>346510684</v>
      </c>
    </row>
    <row r="2753" spans="1:8">
      <c r="A2753" s="753" t="s">
        <v>83</v>
      </c>
      <c r="B2753" s="753" t="s">
        <v>347</v>
      </c>
      <c r="C2753" s="753" t="s">
        <v>963</v>
      </c>
      <c r="D2753" s="753" t="s">
        <v>964</v>
      </c>
      <c r="E2753" s="753" t="s">
        <v>560</v>
      </c>
      <c r="F2753" s="753" t="s">
        <v>562</v>
      </c>
      <c r="G2753" s="757" t="s">
        <v>1794</v>
      </c>
      <c r="H2753" s="751">
        <v>170285991</v>
      </c>
    </row>
    <row r="2754" spans="1:8">
      <c r="A2754" s="753" t="s">
        <v>83</v>
      </c>
      <c r="B2754" s="753" t="s">
        <v>347</v>
      </c>
      <c r="C2754" s="753" t="s">
        <v>963</v>
      </c>
      <c r="D2754" s="753" t="s">
        <v>964</v>
      </c>
      <c r="E2754" s="753" t="s">
        <v>560</v>
      </c>
      <c r="F2754" s="753" t="s">
        <v>7</v>
      </c>
      <c r="G2754" s="757" t="s">
        <v>1795</v>
      </c>
      <c r="H2754" s="751">
        <v>342581800</v>
      </c>
    </row>
    <row r="2755" spans="1:8" ht="26.4">
      <c r="A2755" s="753" t="s">
        <v>83</v>
      </c>
      <c r="B2755" s="753" t="s">
        <v>347</v>
      </c>
      <c r="C2755" s="753" t="s">
        <v>963</v>
      </c>
      <c r="D2755" s="753" t="s">
        <v>964</v>
      </c>
      <c r="E2755" s="753" t="s">
        <v>560</v>
      </c>
      <c r="F2755" s="753" t="s">
        <v>563</v>
      </c>
      <c r="G2755" s="757" t="s">
        <v>13</v>
      </c>
      <c r="H2755" s="751">
        <v>3828469200</v>
      </c>
    </row>
    <row r="2756" spans="1:8" ht="26.4">
      <c r="A2756" s="753" t="s">
        <v>83</v>
      </c>
      <c r="B2756" s="753" t="s">
        <v>347</v>
      </c>
      <c r="C2756" s="753" t="s">
        <v>963</v>
      </c>
      <c r="D2756" s="753" t="s">
        <v>964</v>
      </c>
      <c r="E2756" s="753" t="s">
        <v>1796</v>
      </c>
      <c r="F2756" s="753"/>
      <c r="G2756" s="757" t="s">
        <v>1797</v>
      </c>
      <c r="H2756" s="751">
        <v>4624754500</v>
      </c>
    </row>
    <row r="2757" spans="1:8">
      <c r="A2757" s="753" t="s">
        <v>83</v>
      </c>
      <c r="B2757" s="753" t="s">
        <v>347</v>
      </c>
      <c r="C2757" s="753" t="s">
        <v>963</v>
      </c>
      <c r="D2757" s="753" t="s">
        <v>964</v>
      </c>
      <c r="E2757" s="753" t="s">
        <v>1796</v>
      </c>
      <c r="F2757" s="753" t="s">
        <v>1878</v>
      </c>
      <c r="G2757" s="757" t="s">
        <v>1866</v>
      </c>
      <c r="H2757" s="751">
        <v>2029906400</v>
      </c>
    </row>
    <row r="2758" spans="1:8">
      <c r="A2758" s="753" t="s">
        <v>83</v>
      </c>
      <c r="B2758" s="753" t="s">
        <v>347</v>
      </c>
      <c r="C2758" s="753" t="s">
        <v>963</v>
      </c>
      <c r="D2758" s="753" t="s">
        <v>964</v>
      </c>
      <c r="E2758" s="753" t="s">
        <v>1796</v>
      </c>
      <c r="F2758" s="753" t="s">
        <v>1825</v>
      </c>
      <c r="G2758" s="757" t="s">
        <v>1794</v>
      </c>
      <c r="H2758" s="751">
        <v>1049614500</v>
      </c>
    </row>
    <row r="2759" spans="1:8">
      <c r="A2759" s="753" t="s">
        <v>83</v>
      </c>
      <c r="B2759" s="753" t="s">
        <v>347</v>
      </c>
      <c r="C2759" s="753" t="s">
        <v>963</v>
      </c>
      <c r="D2759" s="753" t="s">
        <v>964</v>
      </c>
      <c r="E2759" s="753" t="s">
        <v>1796</v>
      </c>
      <c r="F2759" s="753" t="s">
        <v>1798</v>
      </c>
      <c r="G2759" s="757" t="s">
        <v>1793</v>
      </c>
      <c r="H2759" s="751">
        <v>1480913000</v>
      </c>
    </row>
    <row r="2760" spans="1:8">
      <c r="A2760" s="753" t="s">
        <v>83</v>
      </c>
      <c r="B2760" s="753" t="s">
        <v>347</v>
      </c>
      <c r="C2760" s="753" t="s">
        <v>963</v>
      </c>
      <c r="D2760" s="753" t="s">
        <v>964</v>
      </c>
      <c r="E2760" s="753" t="s">
        <v>1796</v>
      </c>
      <c r="F2760" s="753" t="s">
        <v>1833</v>
      </c>
      <c r="G2760" s="757" t="s">
        <v>1834</v>
      </c>
      <c r="H2760" s="751">
        <v>64320600</v>
      </c>
    </row>
    <row r="2761" spans="1:8" ht="26.4">
      <c r="A2761" s="753" t="s">
        <v>83</v>
      </c>
      <c r="B2761" s="753" t="s">
        <v>347</v>
      </c>
      <c r="C2761" s="753" t="s">
        <v>963</v>
      </c>
      <c r="D2761" s="753" t="s">
        <v>964</v>
      </c>
      <c r="E2761" s="753" t="s">
        <v>130</v>
      </c>
      <c r="F2761" s="753"/>
      <c r="G2761" s="757" t="s">
        <v>131</v>
      </c>
      <c r="H2761" s="751">
        <v>11705249000</v>
      </c>
    </row>
    <row r="2762" spans="1:8">
      <c r="A2762" s="753" t="s">
        <v>83</v>
      </c>
      <c r="B2762" s="753" t="s">
        <v>347</v>
      </c>
      <c r="C2762" s="753" t="s">
        <v>963</v>
      </c>
      <c r="D2762" s="753" t="s">
        <v>964</v>
      </c>
      <c r="E2762" s="753" t="s">
        <v>130</v>
      </c>
      <c r="F2762" s="753" t="s">
        <v>585</v>
      </c>
      <c r="G2762" s="757" t="s">
        <v>1799</v>
      </c>
      <c r="H2762" s="751">
        <v>8758015180</v>
      </c>
    </row>
    <row r="2763" spans="1:8">
      <c r="A2763" s="753" t="s">
        <v>83</v>
      </c>
      <c r="B2763" s="753" t="s">
        <v>347</v>
      </c>
      <c r="C2763" s="753" t="s">
        <v>963</v>
      </c>
      <c r="D2763" s="753" t="s">
        <v>964</v>
      </c>
      <c r="E2763" s="753" t="s">
        <v>130</v>
      </c>
      <c r="F2763" s="753" t="s">
        <v>8</v>
      </c>
      <c r="G2763" s="757" t="s">
        <v>1835</v>
      </c>
      <c r="H2763" s="751">
        <v>380415000</v>
      </c>
    </row>
    <row r="2764" spans="1:8">
      <c r="A2764" s="753" t="s">
        <v>83</v>
      </c>
      <c r="B2764" s="753" t="s">
        <v>347</v>
      </c>
      <c r="C2764" s="753" t="s">
        <v>963</v>
      </c>
      <c r="D2764" s="753" t="s">
        <v>964</v>
      </c>
      <c r="E2764" s="753" t="s">
        <v>130</v>
      </c>
      <c r="F2764" s="753" t="s">
        <v>14</v>
      </c>
      <c r="G2764" s="757" t="s">
        <v>1800</v>
      </c>
      <c r="H2764" s="751">
        <v>168571720</v>
      </c>
    </row>
    <row r="2765" spans="1:8" ht="26.4">
      <c r="A2765" s="753" t="s">
        <v>83</v>
      </c>
      <c r="B2765" s="753" t="s">
        <v>347</v>
      </c>
      <c r="C2765" s="753" t="s">
        <v>963</v>
      </c>
      <c r="D2765" s="753" t="s">
        <v>964</v>
      </c>
      <c r="E2765" s="753" t="s">
        <v>130</v>
      </c>
      <c r="F2765" s="753" t="s">
        <v>852</v>
      </c>
      <c r="G2765" s="757" t="s">
        <v>1916</v>
      </c>
      <c r="H2765" s="751">
        <v>1000000</v>
      </c>
    </row>
    <row r="2766" spans="1:8">
      <c r="A2766" s="753" t="s">
        <v>83</v>
      </c>
      <c r="B2766" s="753" t="s">
        <v>347</v>
      </c>
      <c r="C2766" s="753" t="s">
        <v>963</v>
      </c>
      <c r="D2766" s="753" t="s">
        <v>964</v>
      </c>
      <c r="E2766" s="753" t="s">
        <v>130</v>
      </c>
      <c r="F2766" s="753" t="s">
        <v>132</v>
      </c>
      <c r="G2766" s="757" t="s">
        <v>135</v>
      </c>
      <c r="H2766" s="751">
        <v>2397247100</v>
      </c>
    </row>
    <row r="2767" spans="1:8">
      <c r="A2767" s="753" t="s">
        <v>83</v>
      </c>
      <c r="B2767" s="753" t="s">
        <v>347</v>
      </c>
      <c r="C2767" s="753" t="s">
        <v>963</v>
      </c>
      <c r="D2767" s="753" t="s">
        <v>964</v>
      </c>
      <c r="E2767" s="753" t="s">
        <v>1801</v>
      </c>
      <c r="F2767" s="753"/>
      <c r="G2767" s="757" t="s">
        <v>1802</v>
      </c>
      <c r="H2767" s="751">
        <v>22462000</v>
      </c>
    </row>
    <row r="2768" spans="1:8">
      <c r="A2768" s="753" t="s">
        <v>83</v>
      </c>
      <c r="B2768" s="753" t="s">
        <v>347</v>
      </c>
      <c r="C2768" s="753" t="s">
        <v>963</v>
      </c>
      <c r="D2768" s="753" t="s">
        <v>964</v>
      </c>
      <c r="E2768" s="753" t="s">
        <v>1801</v>
      </c>
      <c r="F2768" s="753" t="s">
        <v>1803</v>
      </c>
      <c r="G2768" s="757" t="s">
        <v>1804</v>
      </c>
      <c r="H2768" s="751">
        <v>22462000</v>
      </c>
    </row>
    <row r="2769" spans="1:8">
      <c r="A2769" s="753" t="s">
        <v>83</v>
      </c>
      <c r="B2769" s="753" t="s">
        <v>347</v>
      </c>
      <c r="C2769" s="753" t="s">
        <v>963</v>
      </c>
      <c r="D2769" s="753" t="s">
        <v>964</v>
      </c>
      <c r="E2769" s="753" t="s">
        <v>134</v>
      </c>
      <c r="F2769" s="753"/>
      <c r="G2769" s="757" t="s">
        <v>135</v>
      </c>
      <c r="H2769" s="751">
        <v>1683306000</v>
      </c>
    </row>
    <row r="2770" spans="1:8" ht="39.6">
      <c r="A2770" s="753" t="s">
        <v>83</v>
      </c>
      <c r="B2770" s="753" t="s">
        <v>347</v>
      </c>
      <c r="C2770" s="753" t="s">
        <v>963</v>
      </c>
      <c r="D2770" s="753" t="s">
        <v>964</v>
      </c>
      <c r="E2770" s="753" t="s">
        <v>134</v>
      </c>
      <c r="F2770" s="753" t="s">
        <v>866</v>
      </c>
      <c r="G2770" s="757" t="s">
        <v>1965</v>
      </c>
      <c r="H2770" s="751">
        <v>81993000</v>
      </c>
    </row>
    <row r="2771" spans="1:8">
      <c r="A2771" s="753" t="s">
        <v>83</v>
      </c>
      <c r="B2771" s="753" t="s">
        <v>347</v>
      </c>
      <c r="C2771" s="753" t="s">
        <v>963</v>
      </c>
      <c r="D2771" s="753" t="s">
        <v>964</v>
      </c>
      <c r="E2771" s="753" t="s">
        <v>134</v>
      </c>
      <c r="F2771" s="753" t="s">
        <v>9</v>
      </c>
      <c r="G2771" s="757" t="s">
        <v>1805</v>
      </c>
      <c r="H2771" s="751">
        <v>156328700</v>
      </c>
    </row>
    <row r="2772" spans="1:8">
      <c r="A2772" s="753" t="s">
        <v>83</v>
      </c>
      <c r="B2772" s="753" t="s">
        <v>347</v>
      </c>
      <c r="C2772" s="753" t="s">
        <v>963</v>
      </c>
      <c r="D2772" s="753" t="s">
        <v>964</v>
      </c>
      <c r="E2772" s="753" t="s">
        <v>134</v>
      </c>
      <c r="F2772" s="753" t="s">
        <v>15</v>
      </c>
      <c r="G2772" s="757" t="s">
        <v>1806</v>
      </c>
      <c r="H2772" s="751">
        <v>34798800</v>
      </c>
    </row>
    <row r="2773" spans="1:8">
      <c r="A2773" s="753" t="s">
        <v>83</v>
      </c>
      <c r="B2773" s="753" t="s">
        <v>347</v>
      </c>
      <c r="C2773" s="753" t="s">
        <v>963</v>
      </c>
      <c r="D2773" s="753" t="s">
        <v>964</v>
      </c>
      <c r="E2773" s="753" t="s">
        <v>134</v>
      </c>
      <c r="F2773" s="753" t="s">
        <v>137</v>
      </c>
      <c r="G2773" s="757" t="s">
        <v>138</v>
      </c>
      <c r="H2773" s="751">
        <v>802963400</v>
      </c>
    </row>
    <row r="2774" spans="1:8">
      <c r="A2774" s="753" t="s">
        <v>83</v>
      </c>
      <c r="B2774" s="753" t="s">
        <v>347</v>
      </c>
      <c r="C2774" s="753" t="s">
        <v>963</v>
      </c>
      <c r="D2774" s="753" t="s">
        <v>964</v>
      </c>
      <c r="E2774" s="753" t="s">
        <v>134</v>
      </c>
      <c r="F2774" s="753" t="s">
        <v>139</v>
      </c>
      <c r="G2774" s="757" t="s">
        <v>140</v>
      </c>
      <c r="H2774" s="751">
        <v>607222100</v>
      </c>
    </row>
    <row r="2775" spans="1:8" ht="39.6">
      <c r="A2775" s="753" t="s">
        <v>83</v>
      </c>
      <c r="B2775" s="753" t="s">
        <v>347</v>
      </c>
      <c r="C2775" s="753" t="s">
        <v>963</v>
      </c>
      <c r="D2775" s="753" t="s">
        <v>964</v>
      </c>
      <c r="E2775" s="753" t="s">
        <v>419</v>
      </c>
      <c r="F2775" s="753"/>
      <c r="G2775" s="757" t="s">
        <v>1807</v>
      </c>
      <c r="H2775" s="751">
        <v>376715000</v>
      </c>
    </row>
    <row r="2776" spans="1:8">
      <c r="A2776" s="753" t="s">
        <v>83</v>
      </c>
      <c r="B2776" s="753" t="s">
        <v>347</v>
      </c>
      <c r="C2776" s="753" t="s">
        <v>963</v>
      </c>
      <c r="D2776" s="753" t="s">
        <v>964</v>
      </c>
      <c r="E2776" s="753" t="s">
        <v>419</v>
      </c>
      <c r="F2776" s="753" t="s">
        <v>248</v>
      </c>
      <c r="G2776" s="757" t="s">
        <v>249</v>
      </c>
      <c r="H2776" s="751">
        <v>261946000</v>
      </c>
    </row>
    <row r="2777" spans="1:8" ht="52.8">
      <c r="A2777" s="753" t="s">
        <v>83</v>
      </c>
      <c r="B2777" s="753" t="s">
        <v>347</v>
      </c>
      <c r="C2777" s="753" t="s">
        <v>963</v>
      </c>
      <c r="D2777" s="753" t="s">
        <v>964</v>
      </c>
      <c r="E2777" s="753" t="s">
        <v>419</v>
      </c>
      <c r="F2777" s="753" t="s">
        <v>420</v>
      </c>
      <c r="G2777" s="757" t="s">
        <v>2714</v>
      </c>
      <c r="H2777" s="751">
        <v>114769000</v>
      </c>
    </row>
    <row r="2778" spans="1:8">
      <c r="A2778" s="753" t="s">
        <v>83</v>
      </c>
      <c r="B2778" s="753" t="s">
        <v>347</v>
      </c>
      <c r="C2778" s="753" t="s">
        <v>963</v>
      </c>
      <c r="D2778" s="753" t="s">
        <v>964</v>
      </c>
      <c r="E2778" s="753" t="s">
        <v>404</v>
      </c>
      <c r="F2778" s="753"/>
      <c r="G2778" s="757" t="s">
        <v>1808</v>
      </c>
      <c r="H2778" s="751">
        <v>396335000</v>
      </c>
    </row>
    <row r="2779" spans="1:8">
      <c r="A2779" s="753" t="s">
        <v>83</v>
      </c>
      <c r="B2779" s="753" t="s">
        <v>347</v>
      </c>
      <c r="C2779" s="753" t="s">
        <v>963</v>
      </c>
      <c r="D2779" s="753" t="s">
        <v>964</v>
      </c>
      <c r="E2779" s="753" t="s">
        <v>404</v>
      </c>
      <c r="F2779" s="753" t="s">
        <v>1809</v>
      </c>
      <c r="G2779" s="757" t="s">
        <v>26</v>
      </c>
      <c r="H2779" s="751">
        <v>396335000</v>
      </c>
    </row>
    <row r="2780" spans="1:8" ht="39.6">
      <c r="A2780" s="753" t="s">
        <v>83</v>
      </c>
      <c r="B2780" s="753" t="s">
        <v>347</v>
      </c>
      <c r="C2780" s="753" t="s">
        <v>963</v>
      </c>
      <c r="D2780" s="753" t="s">
        <v>964</v>
      </c>
      <c r="E2780" s="753" t="s">
        <v>997</v>
      </c>
      <c r="F2780" s="753"/>
      <c r="G2780" s="757" t="s">
        <v>1898</v>
      </c>
      <c r="H2780" s="751">
        <v>1996799057</v>
      </c>
    </row>
    <row r="2781" spans="1:8">
      <c r="A2781" s="753" t="s">
        <v>83</v>
      </c>
      <c r="B2781" s="753" t="s">
        <v>347</v>
      </c>
      <c r="C2781" s="753" t="s">
        <v>963</v>
      </c>
      <c r="D2781" s="753" t="s">
        <v>964</v>
      </c>
      <c r="E2781" s="753" t="s">
        <v>997</v>
      </c>
      <c r="F2781" s="753" t="s">
        <v>999</v>
      </c>
      <c r="G2781" s="757" t="s">
        <v>1899</v>
      </c>
      <c r="H2781" s="751">
        <v>1352714084</v>
      </c>
    </row>
    <row r="2782" spans="1:8">
      <c r="A2782" s="753" t="s">
        <v>83</v>
      </c>
      <c r="B2782" s="753" t="s">
        <v>347</v>
      </c>
      <c r="C2782" s="753" t="s">
        <v>963</v>
      </c>
      <c r="D2782" s="753" t="s">
        <v>964</v>
      </c>
      <c r="E2782" s="753" t="s">
        <v>997</v>
      </c>
      <c r="F2782" s="753" t="s">
        <v>998</v>
      </c>
      <c r="G2782" s="757" t="s">
        <v>1900</v>
      </c>
      <c r="H2782" s="751">
        <v>271856495</v>
      </c>
    </row>
    <row r="2783" spans="1:8">
      <c r="A2783" s="753" t="s">
        <v>83</v>
      </c>
      <c r="B2783" s="753" t="s">
        <v>347</v>
      </c>
      <c r="C2783" s="753" t="s">
        <v>963</v>
      </c>
      <c r="D2783" s="753" t="s">
        <v>964</v>
      </c>
      <c r="E2783" s="753" t="s">
        <v>997</v>
      </c>
      <c r="F2783" s="753" t="s">
        <v>996</v>
      </c>
      <c r="G2783" s="757" t="s">
        <v>1919</v>
      </c>
      <c r="H2783" s="751">
        <v>372228478</v>
      </c>
    </row>
    <row r="2784" spans="1:8">
      <c r="A2784" s="753" t="s">
        <v>83</v>
      </c>
      <c r="B2784" s="753" t="s">
        <v>347</v>
      </c>
      <c r="C2784" s="753" t="s">
        <v>963</v>
      </c>
      <c r="D2784" s="753" t="s">
        <v>964</v>
      </c>
      <c r="E2784" s="753" t="s">
        <v>353</v>
      </c>
      <c r="F2784" s="753"/>
      <c r="G2784" s="757" t="s">
        <v>354</v>
      </c>
      <c r="H2784" s="751">
        <v>388518000</v>
      </c>
    </row>
    <row r="2785" spans="1:8">
      <c r="A2785" s="753" t="s">
        <v>83</v>
      </c>
      <c r="B2785" s="753" t="s">
        <v>347</v>
      </c>
      <c r="C2785" s="753" t="s">
        <v>963</v>
      </c>
      <c r="D2785" s="753" t="s">
        <v>964</v>
      </c>
      <c r="E2785" s="753" t="s">
        <v>353</v>
      </c>
      <c r="F2785" s="753" t="s">
        <v>405</v>
      </c>
      <c r="G2785" s="757" t="s">
        <v>1920</v>
      </c>
      <c r="H2785" s="751">
        <v>388518000</v>
      </c>
    </row>
    <row r="2786" spans="1:8">
      <c r="A2786" s="753" t="s">
        <v>83</v>
      </c>
      <c r="B2786" s="753" t="s">
        <v>347</v>
      </c>
      <c r="C2786" s="753" t="s">
        <v>963</v>
      </c>
      <c r="D2786" s="753" t="s">
        <v>964</v>
      </c>
      <c r="E2786" s="753" t="s">
        <v>178</v>
      </c>
      <c r="F2786" s="753"/>
      <c r="G2786" s="757" t="s">
        <v>179</v>
      </c>
      <c r="H2786" s="751">
        <v>371161826</v>
      </c>
    </row>
    <row r="2787" spans="1:8" ht="26.4">
      <c r="A2787" s="753" t="s">
        <v>83</v>
      </c>
      <c r="B2787" s="753" t="s">
        <v>347</v>
      </c>
      <c r="C2787" s="753" t="s">
        <v>963</v>
      </c>
      <c r="D2787" s="753" t="s">
        <v>964</v>
      </c>
      <c r="E2787" s="753" t="s">
        <v>178</v>
      </c>
      <c r="F2787" s="753" t="s">
        <v>180</v>
      </c>
      <c r="G2787" s="757" t="s">
        <v>1810</v>
      </c>
      <c r="H2787" s="751">
        <v>371161826</v>
      </c>
    </row>
    <row r="2788" spans="1:8">
      <c r="A2788" s="753" t="s">
        <v>83</v>
      </c>
      <c r="B2788" s="753" t="s">
        <v>347</v>
      </c>
      <c r="C2788" s="753" t="s">
        <v>963</v>
      </c>
      <c r="D2788" s="753" t="s">
        <v>964</v>
      </c>
      <c r="E2788" s="753" t="s">
        <v>19</v>
      </c>
      <c r="F2788" s="753"/>
      <c r="G2788" s="757" t="s">
        <v>133</v>
      </c>
      <c r="H2788" s="751">
        <v>53946000</v>
      </c>
    </row>
    <row r="2789" spans="1:8">
      <c r="A2789" s="753" t="s">
        <v>83</v>
      </c>
      <c r="B2789" s="753" t="s">
        <v>347</v>
      </c>
      <c r="C2789" s="753" t="s">
        <v>963</v>
      </c>
      <c r="D2789" s="753" t="s">
        <v>964</v>
      </c>
      <c r="E2789" s="753" t="s">
        <v>19</v>
      </c>
      <c r="F2789" s="753" t="s">
        <v>245</v>
      </c>
      <c r="G2789" s="757" t="s">
        <v>135</v>
      </c>
      <c r="H2789" s="751">
        <v>53946000</v>
      </c>
    </row>
    <row r="2790" spans="1:8">
      <c r="A2790" s="753" t="s">
        <v>83</v>
      </c>
      <c r="B2790" s="753" t="s">
        <v>347</v>
      </c>
      <c r="C2790" s="753" t="s">
        <v>963</v>
      </c>
      <c r="D2790" s="753" t="s">
        <v>1933</v>
      </c>
      <c r="E2790" s="753"/>
      <c r="F2790" s="753"/>
      <c r="G2790" s="757" t="s">
        <v>1934</v>
      </c>
      <c r="H2790" s="751">
        <v>79481415384</v>
      </c>
    </row>
    <row r="2791" spans="1:8">
      <c r="A2791" s="753" t="s">
        <v>83</v>
      </c>
      <c r="B2791" s="753" t="s">
        <v>347</v>
      </c>
      <c r="C2791" s="753" t="s">
        <v>963</v>
      </c>
      <c r="D2791" s="753" t="s">
        <v>1933</v>
      </c>
      <c r="E2791" s="753" t="s">
        <v>92</v>
      </c>
      <c r="F2791" s="753"/>
      <c r="G2791" s="757" t="s">
        <v>93</v>
      </c>
      <c r="H2791" s="751">
        <v>14060090535</v>
      </c>
    </row>
    <row r="2792" spans="1:8">
      <c r="A2792" s="753" t="s">
        <v>83</v>
      </c>
      <c r="B2792" s="753" t="s">
        <v>347</v>
      </c>
      <c r="C2792" s="753" t="s">
        <v>963</v>
      </c>
      <c r="D2792" s="753" t="s">
        <v>1933</v>
      </c>
      <c r="E2792" s="753" t="s">
        <v>92</v>
      </c>
      <c r="F2792" s="753" t="s">
        <v>94</v>
      </c>
      <c r="G2792" s="757" t="s">
        <v>1768</v>
      </c>
      <c r="H2792" s="751">
        <v>13783472035</v>
      </c>
    </row>
    <row r="2793" spans="1:8">
      <c r="A2793" s="753" t="s">
        <v>83</v>
      </c>
      <c r="B2793" s="753" t="s">
        <v>347</v>
      </c>
      <c r="C2793" s="753" t="s">
        <v>963</v>
      </c>
      <c r="D2793" s="753" t="s">
        <v>1933</v>
      </c>
      <c r="E2793" s="753" t="s">
        <v>92</v>
      </c>
      <c r="F2793" s="753" t="s">
        <v>95</v>
      </c>
      <c r="G2793" s="757" t="s">
        <v>1769</v>
      </c>
      <c r="H2793" s="751">
        <v>276618500</v>
      </c>
    </row>
    <row r="2794" spans="1:8" ht="26.4">
      <c r="A2794" s="753" t="s">
        <v>83</v>
      </c>
      <c r="B2794" s="753" t="s">
        <v>347</v>
      </c>
      <c r="C2794" s="753" t="s">
        <v>963</v>
      </c>
      <c r="D2794" s="753" t="s">
        <v>1933</v>
      </c>
      <c r="E2794" s="753" t="s">
        <v>141</v>
      </c>
      <c r="F2794" s="753"/>
      <c r="G2794" s="757" t="s">
        <v>1822</v>
      </c>
      <c r="H2794" s="751">
        <v>156652377</v>
      </c>
    </row>
    <row r="2795" spans="1:8" ht="26.4">
      <c r="A2795" s="753" t="s">
        <v>83</v>
      </c>
      <c r="B2795" s="753" t="s">
        <v>347</v>
      </c>
      <c r="C2795" s="753" t="s">
        <v>963</v>
      </c>
      <c r="D2795" s="753" t="s">
        <v>1933</v>
      </c>
      <c r="E2795" s="753" t="s">
        <v>141</v>
      </c>
      <c r="F2795" s="753" t="s">
        <v>581</v>
      </c>
      <c r="G2795" s="757" t="s">
        <v>1823</v>
      </c>
      <c r="H2795" s="751">
        <v>156652377</v>
      </c>
    </row>
    <row r="2796" spans="1:8">
      <c r="A2796" s="753" t="s">
        <v>83</v>
      </c>
      <c r="B2796" s="753" t="s">
        <v>347</v>
      </c>
      <c r="C2796" s="753" t="s">
        <v>963</v>
      </c>
      <c r="D2796" s="753" t="s">
        <v>1933</v>
      </c>
      <c r="E2796" s="753" t="s">
        <v>96</v>
      </c>
      <c r="F2796" s="753"/>
      <c r="G2796" s="757" t="s">
        <v>97</v>
      </c>
      <c r="H2796" s="751">
        <v>11888712229</v>
      </c>
    </row>
    <row r="2797" spans="1:8">
      <c r="A2797" s="753" t="s">
        <v>83</v>
      </c>
      <c r="B2797" s="753" t="s">
        <v>347</v>
      </c>
      <c r="C2797" s="753" t="s">
        <v>963</v>
      </c>
      <c r="D2797" s="753" t="s">
        <v>1933</v>
      </c>
      <c r="E2797" s="753" t="s">
        <v>96</v>
      </c>
      <c r="F2797" s="753" t="s">
        <v>151</v>
      </c>
      <c r="G2797" s="757" t="s">
        <v>152</v>
      </c>
      <c r="H2797" s="751">
        <v>558569914</v>
      </c>
    </row>
    <row r="2798" spans="1:8">
      <c r="A2798" s="753" t="s">
        <v>83</v>
      </c>
      <c r="B2798" s="753" t="s">
        <v>347</v>
      </c>
      <c r="C2798" s="753" t="s">
        <v>963</v>
      </c>
      <c r="D2798" s="753" t="s">
        <v>1933</v>
      </c>
      <c r="E2798" s="753" t="s">
        <v>96</v>
      </c>
      <c r="F2798" s="753" t="s">
        <v>440</v>
      </c>
      <c r="G2798" s="757" t="s">
        <v>441</v>
      </c>
      <c r="H2798" s="751">
        <v>902791000</v>
      </c>
    </row>
    <row r="2799" spans="1:8">
      <c r="A2799" s="753" t="s">
        <v>83</v>
      </c>
      <c r="B2799" s="753" t="s">
        <v>347</v>
      </c>
      <c r="C2799" s="753" t="s">
        <v>963</v>
      </c>
      <c r="D2799" s="753" t="s">
        <v>1933</v>
      </c>
      <c r="E2799" s="753" t="s">
        <v>96</v>
      </c>
      <c r="F2799" s="753" t="s">
        <v>434</v>
      </c>
      <c r="G2799" s="757" t="s">
        <v>435</v>
      </c>
      <c r="H2799" s="751">
        <v>2613962429</v>
      </c>
    </row>
    <row r="2800" spans="1:8">
      <c r="A2800" s="753" t="s">
        <v>83</v>
      </c>
      <c r="B2800" s="753" t="s">
        <v>347</v>
      </c>
      <c r="C2800" s="753" t="s">
        <v>963</v>
      </c>
      <c r="D2800" s="753" t="s">
        <v>1933</v>
      </c>
      <c r="E2800" s="753" t="s">
        <v>96</v>
      </c>
      <c r="F2800" s="753" t="s">
        <v>864</v>
      </c>
      <c r="G2800" s="757" t="s">
        <v>1770</v>
      </c>
      <c r="H2800" s="751">
        <v>80685080</v>
      </c>
    </row>
    <row r="2801" spans="1:8">
      <c r="A2801" s="753" t="s">
        <v>83</v>
      </c>
      <c r="B2801" s="753" t="s">
        <v>347</v>
      </c>
      <c r="C2801" s="753" t="s">
        <v>963</v>
      </c>
      <c r="D2801" s="753" t="s">
        <v>1933</v>
      </c>
      <c r="E2801" s="753" t="s">
        <v>96</v>
      </c>
      <c r="F2801" s="753" t="s">
        <v>11</v>
      </c>
      <c r="G2801" s="757" t="s">
        <v>1830</v>
      </c>
      <c r="H2801" s="751">
        <v>286621819</v>
      </c>
    </row>
    <row r="2802" spans="1:8">
      <c r="A2802" s="753" t="s">
        <v>83</v>
      </c>
      <c r="B2802" s="753" t="s">
        <v>347</v>
      </c>
      <c r="C2802" s="753" t="s">
        <v>963</v>
      </c>
      <c r="D2802" s="753" t="s">
        <v>1933</v>
      </c>
      <c r="E2802" s="753" t="s">
        <v>96</v>
      </c>
      <c r="F2802" s="753" t="s">
        <v>436</v>
      </c>
      <c r="G2802" s="757" t="s">
        <v>437</v>
      </c>
      <c r="H2802" s="751">
        <v>6593836009</v>
      </c>
    </row>
    <row r="2803" spans="1:8" ht="26.4">
      <c r="A2803" s="753" t="s">
        <v>83</v>
      </c>
      <c r="B2803" s="753" t="s">
        <v>347</v>
      </c>
      <c r="C2803" s="753" t="s">
        <v>963</v>
      </c>
      <c r="D2803" s="753" t="s">
        <v>1933</v>
      </c>
      <c r="E2803" s="753" t="s">
        <v>96</v>
      </c>
      <c r="F2803" s="753" t="s">
        <v>98</v>
      </c>
      <c r="G2803" s="757" t="s">
        <v>99</v>
      </c>
      <c r="H2803" s="751">
        <v>120710319</v>
      </c>
    </row>
    <row r="2804" spans="1:8">
      <c r="A2804" s="753" t="s">
        <v>83</v>
      </c>
      <c r="B2804" s="753" t="s">
        <v>347</v>
      </c>
      <c r="C2804" s="753" t="s">
        <v>963</v>
      </c>
      <c r="D2804" s="753" t="s">
        <v>1933</v>
      </c>
      <c r="E2804" s="753" t="s">
        <v>96</v>
      </c>
      <c r="F2804" s="753" t="s">
        <v>322</v>
      </c>
      <c r="G2804" s="757" t="s">
        <v>323</v>
      </c>
      <c r="H2804" s="751">
        <v>315712500</v>
      </c>
    </row>
    <row r="2805" spans="1:8" ht="26.4">
      <c r="A2805" s="753" t="s">
        <v>83</v>
      </c>
      <c r="B2805" s="753" t="s">
        <v>347</v>
      </c>
      <c r="C2805" s="753" t="s">
        <v>963</v>
      </c>
      <c r="D2805" s="753" t="s">
        <v>1933</v>
      </c>
      <c r="E2805" s="753" t="s">
        <v>96</v>
      </c>
      <c r="F2805" s="753" t="s">
        <v>442</v>
      </c>
      <c r="G2805" s="757" t="s">
        <v>1772</v>
      </c>
      <c r="H2805" s="751">
        <v>48160636</v>
      </c>
    </row>
    <row r="2806" spans="1:8">
      <c r="A2806" s="753" t="s">
        <v>83</v>
      </c>
      <c r="B2806" s="753" t="s">
        <v>347</v>
      </c>
      <c r="C2806" s="753" t="s">
        <v>963</v>
      </c>
      <c r="D2806" s="753" t="s">
        <v>1933</v>
      </c>
      <c r="E2806" s="753" t="s">
        <v>96</v>
      </c>
      <c r="F2806" s="753" t="s">
        <v>330</v>
      </c>
      <c r="G2806" s="757" t="s">
        <v>331</v>
      </c>
      <c r="H2806" s="751">
        <v>95308000</v>
      </c>
    </row>
    <row r="2807" spans="1:8" ht="26.4">
      <c r="A2807" s="753" t="s">
        <v>83</v>
      </c>
      <c r="B2807" s="753" t="s">
        <v>347</v>
      </c>
      <c r="C2807" s="753" t="s">
        <v>963</v>
      </c>
      <c r="D2807" s="753" t="s">
        <v>1933</v>
      </c>
      <c r="E2807" s="753" t="s">
        <v>96</v>
      </c>
      <c r="F2807" s="753" t="s">
        <v>332</v>
      </c>
      <c r="G2807" s="757" t="s">
        <v>1874</v>
      </c>
      <c r="H2807" s="751">
        <v>66603000</v>
      </c>
    </row>
    <row r="2808" spans="1:8" ht="26.4">
      <c r="A2808" s="753" t="s">
        <v>83</v>
      </c>
      <c r="B2808" s="753" t="s">
        <v>347</v>
      </c>
      <c r="C2808" s="753" t="s">
        <v>963</v>
      </c>
      <c r="D2808" s="753" t="s">
        <v>1933</v>
      </c>
      <c r="E2808" s="753" t="s">
        <v>96</v>
      </c>
      <c r="F2808" s="753" t="s">
        <v>457</v>
      </c>
      <c r="G2808" s="757" t="s">
        <v>1875</v>
      </c>
      <c r="H2808" s="751">
        <v>95724156</v>
      </c>
    </row>
    <row r="2809" spans="1:8">
      <c r="A2809" s="753" t="s">
        <v>83</v>
      </c>
      <c r="B2809" s="753" t="s">
        <v>347</v>
      </c>
      <c r="C2809" s="753" t="s">
        <v>963</v>
      </c>
      <c r="D2809" s="753" t="s">
        <v>1933</v>
      </c>
      <c r="E2809" s="753" t="s">
        <v>96</v>
      </c>
      <c r="F2809" s="753" t="s">
        <v>154</v>
      </c>
      <c r="G2809" s="757" t="s">
        <v>1773</v>
      </c>
      <c r="H2809" s="751">
        <v>110027367</v>
      </c>
    </row>
    <row r="2810" spans="1:8">
      <c r="A2810" s="753" t="s">
        <v>83</v>
      </c>
      <c r="B2810" s="753" t="s">
        <v>347</v>
      </c>
      <c r="C2810" s="753" t="s">
        <v>963</v>
      </c>
      <c r="D2810" s="753" t="s">
        <v>1933</v>
      </c>
      <c r="E2810" s="753" t="s">
        <v>100</v>
      </c>
      <c r="F2810" s="753"/>
      <c r="G2810" s="757" t="s">
        <v>101</v>
      </c>
      <c r="H2810" s="751">
        <v>1269748000</v>
      </c>
    </row>
    <row r="2811" spans="1:8">
      <c r="A2811" s="753" t="s">
        <v>83</v>
      </c>
      <c r="B2811" s="753" t="s">
        <v>347</v>
      </c>
      <c r="C2811" s="753" t="s">
        <v>963</v>
      </c>
      <c r="D2811" s="753" t="s">
        <v>1933</v>
      </c>
      <c r="E2811" s="753" t="s">
        <v>100</v>
      </c>
      <c r="F2811" s="753" t="s">
        <v>337</v>
      </c>
      <c r="G2811" s="757" t="s">
        <v>338</v>
      </c>
      <c r="H2811" s="751">
        <v>1048000</v>
      </c>
    </row>
    <row r="2812" spans="1:8">
      <c r="A2812" s="753" t="s">
        <v>83</v>
      </c>
      <c r="B2812" s="753" t="s">
        <v>347</v>
      </c>
      <c r="C2812" s="753" t="s">
        <v>963</v>
      </c>
      <c r="D2812" s="753" t="s">
        <v>1933</v>
      </c>
      <c r="E2812" s="753" t="s">
        <v>100</v>
      </c>
      <c r="F2812" s="753" t="s">
        <v>443</v>
      </c>
      <c r="G2812" s="757" t="s">
        <v>135</v>
      </c>
      <c r="H2812" s="751">
        <v>1268700000</v>
      </c>
    </row>
    <row r="2813" spans="1:8">
      <c r="A2813" s="753" t="s">
        <v>83</v>
      </c>
      <c r="B2813" s="753" t="s">
        <v>347</v>
      </c>
      <c r="C2813" s="753" t="s">
        <v>963</v>
      </c>
      <c r="D2813" s="753" t="s">
        <v>1933</v>
      </c>
      <c r="E2813" s="753" t="s">
        <v>102</v>
      </c>
      <c r="F2813" s="753"/>
      <c r="G2813" s="757" t="s">
        <v>369</v>
      </c>
      <c r="H2813" s="751">
        <v>2975140978</v>
      </c>
    </row>
    <row r="2814" spans="1:8">
      <c r="A2814" s="753" t="s">
        <v>83</v>
      </c>
      <c r="B2814" s="753" t="s">
        <v>347</v>
      </c>
      <c r="C2814" s="753" t="s">
        <v>963</v>
      </c>
      <c r="D2814" s="753" t="s">
        <v>1933</v>
      </c>
      <c r="E2814" s="753" t="s">
        <v>102</v>
      </c>
      <c r="F2814" s="753" t="s">
        <v>103</v>
      </c>
      <c r="G2814" s="757" t="s">
        <v>104</v>
      </c>
      <c r="H2814" s="751">
        <v>2207709402</v>
      </c>
    </row>
    <row r="2815" spans="1:8">
      <c r="A2815" s="753" t="s">
        <v>83</v>
      </c>
      <c r="B2815" s="753" t="s">
        <v>347</v>
      </c>
      <c r="C2815" s="753" t="s">
        <v>963</v>
      </c>
      <c r="D2815" s="753" t="s">
        <v>1933</v>
      </c>
      <c r="E2815" s="753" t="s">
        <v>102</v>
      </c>
      <c r="F2815" s="753" t="s">
        <v>105</v>
      </c>
      <c r="G2815" s="757" t="s">
        <v>106</v>
      </c>
      <c r="H2815" s="751">
        <v>387847312</v>
      </c>
    </row>
    <row r="2816" spans="1:8">
      <c r="A2816" s="753" t="s">
        <v>83</v>
      </c>
      <c r="B2816" s="753" t="s">
        <v>347</v>
      </c>
      <c r="C2816" s="753" t="s">
        <v>963</v>
      </c>
      <c r="D2816" s="753" t="s">
        <v>1933</v>
      </c>
      <c r="E2816" s="753" t="s">
        <v>102</v>
      </c>
      <c r="F2816" s="753" t="s">
        <v>107</v>
      </c>
      <c r="G2816" s="757" t="s">
        <v>108</v>
      </c>
      <c r="H2816" s="751">
        <v>234536005</v>
      </c>
    </row>
    <row r="2817" spans="1:8">
      <c r="A2817" s="753" t="s">
        <v>83</v>
      </c>
      <c r="B2817" s="753" t="s">
        <v>347</v>
      </c>
      <c r="C2817" s="753" t="s">
        <v>963</v>
      </c>
      <c r="D2817" s="753" t="s">
        <v>1933</v>
      </c>
      <c r="E2817" s="753" t="s">
        <v>102</v>
      </c>
      <c r="F2817" s="753" t="s">
        <v>0</v>
      </c>
      <c r="G2817" s="757" t="s">
        <v>1</v>
      </c>
      <c r="H2817" s="751">
        <v>145048259</v>
      </c>
    </row>
    <row r="2818" spans="1:8">
      <c r="A2818" s="753" t="s">
        <v>83</v>
      </c>
      <c r="B2818" s="753" t="s">
        <v>347</v>
      </c>
      <c r="C2818" s="753" t="s">
        <v>963</v>
      </c>
      <c r="D2818" s="753" t="s">
        <v>1933</v>
      </c>
      <c r="E2818" s="753" t="s">
        <v>109</v>
      </c>
      <c r="F2818" s="753"/>
      <c r="G2818" s="757" t="s">
        <v>110</v>
      </c>
      <c r="H2818" s="751">
        <v>11190000</v>
      </c>
    </row>
    <row r="2819" spans="1:8">
      <c r="A2819" s="753" t="s">
        <v>83</v>
      </c>
      <c r="B2819" s="753" t="s">
        <v>347</v>
      </c>
      <c r="C2819" s="753" t="s">
        <v>963</v>
      </c>
      <c r="D2819" s="753" t="s">
        <v>1933</v>
      </c>
      <c r="E2819" s="753" t="s">
        <v>109</v>
      </c>
      <c r="F2819" s="753" t="s">
        <v>2</v>
      </c>
      <c r="G2819" s="757" t="s">
        <v>3</v>
      </c>
      <c r="H2819" s="751">
        <v>11190000</v>
      </c>
    </row>
    <row r="2820" spans="1:8">
      <c r="A2820" s="753" t="s">
        <v>83</v>
      </c>
      <c r="B2820" s="753" t="s">
        <v>347</v>
      </c>
      <c r="C2820" s="753" t="s">
        <v>963</v>
      </c>
      <c r="D2820" s="753" t="s">
        <v>1933</v>
      </c>
      <c r="E2820" s="753" t="s">
        <v>112</v>
      </c>
      <c r="F2820" s="753"/>
      <c r="G2820" s="757" t="s">
        <v>113</v>
      </c>
      <c r="H2820" s="751">
        <v>1165880543</v>
      </c>
    </row>
    <row r="2821" spans="1:8">
      <c r="A2821" s="753" t="s">
        <v>83</v>
      </c>
      <c r="B2821" s="753" t="s">
        <v>347</v>
      </c>
      <c r="C2821" s="753" t="s">
        <v>963</v>
      </c>
      <c r="D2821" s="753" t="s">
        <v>1933</v>
      </c>
      <c r="E2821" s="753" t="s">
        <v>112</v>
      </c>
      <c r="F2821" s="753" t="s">
        <v>155</v>
      </c>
      <c r="G2821" s="757" t="s">
        <v>1777</v>
      </c>
      <c r="H2821" s="751">
        <v>1025106492</v>
      </c>
    </row>
    <row r="2822" spans="1:8">
      <c r="A2822" s="753" t="s">
        <v>83</v>
      </c>
      <c r="B2822" s="753" t="s">
        <v>347</v>
      </c>
      <c r="C2822" s="753" t="s">
        <v>963</v>
      </c>
      <c r="D2822" s="753" t="s">
        <v>1933</v>
      </c>
      <c r="E2822" s="753" t="s">
        <v>112</v>
      </c>
      <c r="F2822" s="753" t="s">
        <v>114</v>
      </c>
      <c r="G2822" s="757" t="s">
        <v>1778</v>
      </c>
      <c r="H2822" s="751">
        <v>74903721</v>
      </c>
    </row>
    <row r="2823" spans="1:8">
      <c r="A2823" s="753" t="s">
        <v>83</v>
      </c>
      <c r="B2823" s="753" t="s">
        <v>347</v>
      </c>
      <c r="C2823" s="753" t="s">
        <v>963</v>
      </c>
      <c r="D2823" s="753" t="s">
        <v>1933</v>
      </c>
      <c r="E2823" s="753" t="s">
        <v>112</v>
      </c>
      <c r="F2823" s="753" t="s">
        <v>156</v>
      </c>
      <c r="G2823" s="757" t="s">
        <v>1779</v>
      </c>
      <c r="H2823" s="751">
        <v>36169330</v>
      </c>
    </row>
    <row r="2824" spans="1:8">
      <c r="A2824" s="753" t="s">
        <v>83</v>
      </c>
      <c r="B2824" s="753" t="s">
        <v>347</v>
      </c>
      <c r="C2824" s="753" t="s">
        <v>963</v>
      </c>
      <c r="D2824" s="753" t="s">
        <v>1933</v>
      </c>
      <c r="E2824" s="753" t="s">
        <v>112</v>
      </c>
      <c r="F2824" s="753" t="s">
        <v>146</v>
      </c>
      <c r="G2824" s="757" t="s">
        <v>1780</v>
      </c>
      <c r="H2824" s="751">
        <v>29561000</v>
      </c>
    </row>
    <row r="2825" spans="1:8">
      <c r="A2825" s="753" t="s">
        <v>83</v>
      </c>
      <c r="B2825" s="753" t="s">
        <v>347</v>
      </c>
      <c r="C2825" s="753" t="s">
        <v>963</v>
      </c>
      <c r="D2825" s="753" t="s">
        <v>1933</v>
      </c>
      <c r="E2825" s="753" t="s">
        <v>112</v>
      </c>
      <c r="F2825" s="753" t="s">
        <v>157</v>
      </c>
      <c r="G2825" s="757" t="s">
        <v>135</v>
      </c>
      <c r="H2825" s="751">
        <v>140000</v>
      </c>
    </row>
    <row r="2826" spans="1:8">
      <c r="A2826" s="753" t="s">
        <v>83</v>
      </c>
      <c r="B2826" s="753" t="s">
        <v>347</v>
      </c>
      <c r="C2826" s="753" t="s">
        <v>963</v>
      </c>
      <c r="D2826" s="753" t="s">
        <v>1933</v>
      </c>
      <c r="E2826" s="753" t="s">
        <v>115</v>
      </c>
      <c r="F2826" s="753"/>
      <c r="G2826" s="757" t="s">
        <v>1781</v>
      </c>
      <c r="H2826" s="751">
        <v>189547766</v>
      </c>
    </row>
    <row r="2827" spans="1:8">
      <c r="A2827" s="753" t="s">
        <v>83</v>
      </c>
      <c r="B2827" s="753" t="s">
        <v>347</v>
      </c>
      <c r="C2827" s="753" t="s">
        <v>963</v>
      </c>
      <c r="D2827" s="753" t="s">
        <v>1933</v>
      </c>
      <c r="E2827" s="753" t="s">
        <v>115</v>
      </c>
      <c r="F2827" s="753" t="s">
        <v>116</v>
      </c>
      <c r="G2827" s="757" t="s">
        <v>117</v>
      </c>
      <c r="H2827" s="751">
        <v>43244376</v>
      </c>
    </row>
    <row r="2828" spans="1:8">
      <c r="A2828" s="753" t="s">
        <v>83</v>
      </c>
      <c r="B2828" s="753" t="s">
        <v>347</v>
      </c>
      <c r="C2828" s="753" t="s">
        <v>963</v>
      </c>
      <c r="D2828" s="753" t="s">
        <v>1933</v>
      </c>
      <c r="E2828" s="753" t="s">
        <v>115</v>
      </c>
      <c r="F2828" s="753" t="s">
        <v>147</v>
      </c>
      <c r="G2828" s="757" t="s">
        <v>148</v>
      </c>
      <c r="H2828" s="751">
        <v>39375000</v>
      </c>
    </row>
    <row r="2829" spans="1:8">
      <c r="A2829" s="753" t="s">
        <v>83</v>
      </c>
      <c r="B2829" s="753" t="s">
        <v>347</v>
      </c>
      <c r="C2829" s="753" t="s">
        <v>963</v>
      </c>
      <c r="D2829" s="753" t="s">
        <v>1933</v>
      </c>
      <c r="E2829" s="753" t="s">
        <v>115</v>
      </c>
      <c r="F2829" s="753" t="s">
        <v>4</v>
      </c>
      <c r="G2829" s="757" t="s">
        <v>1782</v>
      </c>
      <c r="H2829" s="751">
        <v>10650000</v>
      </c>
    </row>
    <row r="2830" spans="1:8">
      <c r="A2830" s="753" t="s">
        <v>83</v>
      </c>
      <c r="B2830" s="753" t="s">
        <v>347</v>
      </c>
      <c r="C2830" s="753" t="s">
        <v>963</v>
      </c>
      <c r="D2830" s="753" t="s">
        <v>1933</v>
      </c>
      <c r="E2830" s="753" t="s">
        <v>115</v>
      </c>
      <c r="F2830" s="753" t="s">
        <v>118</v>
      </c>
      <c r="G2830" s="757" t="s">
        <v>119</v>
      </c>
      <c r="H2830" s="751">
        <v>96278390</v>
      </c>
    </row>
    <row r="2831" spans="1:8">
      <c r="A2831" s="753" t="s">
        <v>83</v>
      </c>
      <c r="B2831" s="753" t="s">
        <v>347</v>
      </c>
      <c r="C2831" s="753" t="s">
        <v>963</v>
      </c>
      <c r="D2831" s="753" t="s">
        <v>1933</v>
      </c>
      <c r="E2831" s="753" t="s">
        <v>120</v>
      </c>
      <c r="F2831" s="753"/>
      <c r="G2831" s="757" t="s">
        <v>121</v>
      </c>
      <c r="H2831" s="751">
        <v>81622048</v>
      </c>
    </row>
    <row r="2832" spans="1:8" ht="39.6">
      <c r="A2832" s="753" t="s">
        <v>83</v>
      </c>
      <c r="B2832" s="753" t="s">
        <v>347</v>
      </c>
      <c r="C2832" s="753" t="s">
        <v>963</v>
      </c>
      <c r="D2832" s="753" t="s">
        <v>1933</v>
      </c>
      <c r="E2832" s="753" t="s">
        <v>120</v>
      </c>
      <c r="F2832" s="753" t="s">
        <v>122</v>
      </c>
      <c r="G2832" s="757" t="s">
        <v>1783</v>
      </c>
      <c r="H2832" s="751">
        <v>13897553</v>
      </c>
    </row>
    <row r="2833" spans="1:8">
      <c r="A2833" s="753" t="s">
        <v>83</v>
      </c>
      <c r="B2833" s="753" t="s">
        <v>347</v>
      </c>
      <c r="C2833" s="753" t="s">
        <v>963</v>
      </c>
      <c r="D2833" s="753" t="s">
        <v>1933</v>
      </c>
      <c r="E2833" s="753" t="s">
        <v>120</v>
      </c>
      <c r="F2833" s="753" t="s">
        <v>123</v>
      </c>
      <c r="G2833" s="757" t="s">
        <v>124</v>
      </c>
      <c r="H2833" s="751">
        <v>1758802</v>
      </c>
    </row>
    <row r="2834" spans="1:8" ht="39.6">
      <c r="A2834" s="753" t="s">
        <v>83</v>
      </c>
      <c r="B2834" s="753" t="s">
        <v>347</v>
      </c>
      <c r="C2834" s="753" t="s">
        <v>963</v>
      </c>
      <c r="D2834" s="753" t="s">
        <v>1933</v>
      </c>
      <c r="E2834" s="753" t="s">
        <v>120</v>
      </c>
      <c r="F2834" s="753" t="s">
        <v>994</v>
      </c>
      <c r="G2834" s="757" t="s">
        <v>1824</v>
      </c>
      <c r="H2834" s="751">
        <v>27251393</v>
      </c>
    </row>
    <row r="2835" spans="1:8">
      <c r="A2835" s="753" t="s">
        <v>83</v>
      </c>
      <c r="B2835" s="753" t="s">
        <v>347</v>
      </c>
      <c r="C2835" s="753" t="s">
        <v>963</v>
      </c>
      <c r="D2835" s="753" t="s">
        <v>1933</v>
      </c>
      <c r="E2835" s="753" t="s">
        <v>120</v>
      </c>
      <c r="F2835" s="753" t="s">
        <v>315</v>
      </c>
      <c r="G2835" s="757" t="s">
        <v>1831</v>
      </c>
      <c r="H2835" s="751">
        <v>31600000</v>
      </c>
    </row>
    <row r="2836" spans="1:8" ht="26.4">
      <c r="A2836" s="753" t="s">
        <v>83</v>
      </c>
      <c r="B2836" s="753" t="s">
        <v>347</v>
      </c>
      <c r="C2836" s="753" t="s">
        <v>963</v>
      </c>
      <c r="D2836" s="753" t="s">
        <v>1933</v>
      </c>
      <c r="E2836" s="753" t="s">
        <v>120</v>
      </c>
      <c r="F2836" s="753" t="s">
        <v>1001</v>
      </c>
      <c r="G2836" s="757" t="s">
        <v>1784</v>
      </c>
      <c r="H2836" s="751">
        <v>2564300</v>
      </c>
    </row>
    <row r="2837" spans="1:8">
      <c r="A2837" s="753" t="s">
        <v>83</v>
      </c>
      <c r="B2837" s="753" t="s">
        <v>347</v>
      </c>
      <c r="C2837" s="753" t="s">
        <v>963</v>
      </c>
      <c r="D2837" s="753" t="s">
        <v>1933</v>
      </c>
      <c r="E2837" s="753" t="s">
        <v>120</v>
      </c>
      <c r="F2837" s="753" t="s">
        <v>158</v>
      </c>
      <c r="G2837" s="757" t="s">
        <v>1785</v>
      </c>
      <c r="H2837" s="751">
        <v>4550000</v>
      </c>
    </row>
    <row r="2838" spans="1:8">
      <c r="A2838" s="753" t="s">
        <v>83</v>
      </c>
      <c r="B2838" s="753" t="s">
        <v>347</v>
      </c>
      <c r="C2838" s="753" t="s">
        <v>963</v>
      </c>
      <c r="D2838" s="753" t="s">
        <v>1933</v>
      </c>
      <c r="E2838" s="753" t="s">
        <v>125</v>
      </c>
      <c r="F2838" s="753"/>
      <c r="G2838" s="757" t="s">
        <v>126</v>
      </c>
      <c r="H2838" s="751">
        <v>37092000</v>
      </c>
    </row>
    <row r="2839" spans="1:8">
      <c r="A2839" s="753" t="s">
        <v>83</v>
      </c>
      <c r="B2839" s="753" t="s">
        <v>347</v>
      </c>
      <c r="C2839" s="753" t="s">
        <v>963</v>
      </c>
      <c r="D2839" s="753" t="s">
        <v>1933</v>
      </c>
      <c r="E2839" s="753" t="s">
        <v>125</v>
      </c>
      <c r="F2839" s="753" t="s">
        <v>430</v>
      </c>
      <c r="G2839" s="757" t="s">
        <v>431</v>
      </c>
      <c r="H2839" s="751">
        <v>8542000</v>
      </c>
    </row>
    <row r="2840" spans="1:8">
      <c r="A2840" s="753" t="s">
        <v>83</v>
      </c>
      <c r="B2840" s="753" t="s">
        <v>347</v>
      </c>
      <c r="C2840" s="753" t="s">
        <v>963</v>
      </c>
      <c r="D2840" s="753" t="s">
        <v>1933</v>
      </c>
      <c r="E2840" s="753" t="s">
        <v>125</v>
      </c>
      <c r="F2840" s="753" t="s">
        <v>552</v>
      </c>
      <c r="G2840" s="757" t="s">
        <v>553</v>
      </c>
      <c r="H2840" s="751">
        <v>1650000</v>
      </c>
    </row>
    <row r="2841" spans="1:8">
      <c r="A2841" s="753" t="s">
        <v>83</v>
      </c>
      <c r="B2841" s="753" t="s">
        <v>347</v>
      </c>
      <c r="C2841" s="753" t="s">
        <v>963</v>
      </c>
      <c r="D2841" s="753" t="s">
        <v>1933</v>
      </c>
      <c r="E2841" s="753" t="s">
        <v>125</v>
      </c>
      <c r="F2841" s="753" t="s">
        <v>127</v>
      </c>
      <c r="G2841" s="757" t="s">
        <v>128</v>
      </c>
      <c r="H2841" s="751">
        <v>3550000</v>
      </c>
    </row>
    <row r="2842" spans="1:8">
      <c r="A2842" s="753" t="s">
        <v>83</v>
      </c>
      <c r="B2842" s="753" t="s">
        <v>347</v>
      </c>
      <c r="C2842" s="753" t="s">
        <v>963</v>
      </c>
      <c r="D2842" s="753" t="s">
        <v>1933</v>
      </c>
      <c r="E2842" s="753" t="s">
        <v>125</v>
      </c>
      <c r="F2842" s="753" t="s">
        <v>129</v>
      </c>
      <c r="G2842" s="757" t="s">
        <v>1787</v>
      </c>
      <c r="H2842" s="751">
        <v>23350000</v>
      </c>
    </row>
    <row r="2843" spans="1:8">
      <c r="A2843" s="753" t="s">
        <v>83</v>
      </c>
      <c r="B2843" s="753" t="s">
        <v>347</v>
      </c>
      <c r="C2843" s="753" t="s">
        <v>963</v>
      </c>
      <c r="D2843" s="753" t="s">
        <v>1933</v>
      </c>
      <c r="E2843" s="753" t="s">
        <v>554</v>
      </c>
      <c r="F2843" s="753"/>
      <c r="G2843" s="757" t="s">
        <v>555</v>
      </c>
      <c r="H2843" s="751">
        <v>94429000</v>
      </c>
    </row>
    <row r="2844" spans="1:8">
      <c r="A2844" s="753" t="s">
        <v>83</v>
      </c>
      <c r="B2844" s="753" t="s">
        <v>347</v>
      </c>
      <c r="C2844" s="753" t="s">
        <v>963</v>
      </c>
      <c r="D2844" s="753" t="s">
        <v>1933</v>
      </c>
      <c r="E2844" s="753" t="s">
        <v>554</v>
      </c>
      <c r="F2844" s="753" t="s">
        <v>206</v>
      </c>
      <c r="G2844" s="757" t="s">
        <v>207</v>
      </c>
      <c r="H2844" s="751">
        <v>46982000</v>
      </c>
    </row>
    <row r="2845" spans="1:8">
      <c r="A2845" s="753" t="s">
        <v>83</v>
      </c>
      <c r="B2845" s="753" t="s">
        <v>347</v>
      </c>
      <c r="C2845" s="753" t="s">
        <v>963</v>
      </c>
      <c r="D2845" s="753" t="s">
        <v>1933</v>
      </c>
      <c r="E2845" s="753" t="s">
        <v>554</v>
      </c>
      <c r="F2845" s="753" t="s">
        <v>558</v>
      </c>
      <c r="G2845" s="757" t="s">
        <v>559</v>
      </c>
      <c r="H2845" s="751">
        <v>47447000</v>
      </c>
    </row>
    <row r="2846" spans="1:8" ht="39.6">
      <c r="A2846" s="753" t="s">
        <v>83</v>
      </c>
      <c r="B2846" s="753" t="s">
        <v>347</v>
      </c>
      <c r="C2846" s="753" t="s">
        <v>963</v>
      </c>
      <c r="D2846" s="753" t="s">
        <v>1933</v>
      </c>
      <c r="E2846" s="753" t="s">
        <v>560</v>
      </c>
      <c r="F2846" s="753"/>
      <c r="G2846" s="757" t="s">
        <v>1790</v>
      </c>
      <c r="H2846" s="751">
        <v>6616089980</v>
      </c>
    </row>
    <row r="2847" spans="1:8">
      <c r="A2847" s="753" t="s">
        <v>83</v>
      </c>
      <c r="B2847" s="753" t="s">
        <v>347</v>
      </c>
      <c r="C2847" s="753" t="s">
        <v>963</v>
      </c>
      <c r="D2847" s="753" t="s">
        <v>1933</v>
      </c>
      <c r="E2847" s="753" t="s">
        <v>560</v>
      </c>
      <c r="F2847" s="753" t="s">
        <v>197</v>
      </c>
      <c r="G2847" s="757" t="s">
        <v>1792</v>
      </c>
      <c r="H2847" s="751">
        <v>7200000</v>
      </c>
    </row>
    <row r="2848" spans="1:8">
      <c r="A2848" s="753" t="s">
        <v>83</v>
      </c>
      <c r="B2848" s="753" t="s">
        <v>347</v>
      </c>
      <c r="C2848" s="753" t="s">
        <v>963</v>
      </c>
      <c r="D2848" s="753" t="s">
        <v>1933</v>
      </c>
      <c r="E2848" s="753" t="s">
        <v>560</v>
      </c>
      <c r="F2848" s="753" t="s">
        <v>316</v>
      </c>
      <c r="G2848" s="757" t="s">
        <v>1866</v>
      </c>
      <c r="H2848" s="751">
        <v>42930000</v>
      </c>
    </row>
    <row r="2849" spans="1:8">
      <c r="A2849" s="753" t="s">
        <v>83</v>
      </c>
      <c r="B2849" s="753" t="s">
        <v>347</v>
      </c>
      <c r="C2849" s="753" t="s">
        <v>963</v>
      </c>
      <c r="D2849" s="753" t="s">
        <v>1933</v>
      </c>
      <c r="E2849" s="753" t="s">
        <v>560</v>
      </c>
      <c r="F2849" s="753" t="s">
        <v>5</v>
      </c>
      <c r="G2849" s="757" t="s">
        <v>6</v>
      </c>
      <c r="H2849" s="751">
        <v>6389171000</v>
      </c>
    </row>
    <row r="2850" spans="1:8">
      <c r="A2850" s="753" t="s">
        <v>83</v>
      </c>
      <c r="B2850" s="753" t="s">
        <v>347</v>
      </c>
      <c r="C2850" s="753" t="s">
        <v>963</v>
      </c>
      <c r="D2850" s="753" t="s">
        <v>1933</v>
      </c>
      <c r="E2850" s="753" t="s">
        <v>560</v>
      </c>
      <c r="F2850" s="753" t="s">
        <v>418</v>
      </c>
      <c r="G2850" s="757" t="s">
        <v>1793</v>
      </c>
      <c r="H2850" s="751">
        <v>46634000</v>
      </c>
    </row>
    <row r="2851" spans="1:8">
      <c r="A2851" s="753" t="s">
        <v>83</v>
      </c>
      <c r="B2851" s="753" t="s">
        <v>347</v>
      </c>
      <c r="C2851" s="753" t="s">
        <v>963</v>
      </c>
      <c r="D2851" s="753" t="s">
        <v>1933</v>
      </c>
      <c r="E2851" s="753" t="s">
        <v>560</v>
      </c>
      <c r="F2851" s="753" t="s">
        <v>562</v>
      </c>
      <c r="G2851" s="757" t="s">
        <v>1794</v>
      </c>
      <c r="H2851" s="751">
        <v>49552000</v>
      </c>
    </row>
    <row r="2852" spans="1:8">
      <c r="A2852" s="753" t="s">
        <v>83</v>
      </c>
      <c r="B2852" s="753" t="s">
        <v>347</v>
      </c>
      <c r="C2852" s="753" t="s">
        <v>963</v>
      </c>
      <c r="D2852" s="753" t="s">
        <v>1933</v>
      </c>
      <c r="E2852" s="753" t="s">
        <v>560</v>
      </c>
      <c r="F2852" s="753" t="s">
        <v>7</v>
      </c>
      <c r="G2852" s="757" t="s">
        <v>1795</v>
      </c>
      <c r="H2852" s="751">
        <v>76602980</v>
      </c>
    </row>
    <row r="2853" spans="1:8" ht="26.4">
      <c r="A2853" s="753" t="s">
        <v>83</v>
      </c>
      <c r="B2853" s="753" t="s">
        <v>347</v>
      </c>
      <c r="C2853" s="753" t="s">
        <v>963</v>
      </c>
      <c r="D2853" s="753" t="s">
        <v>1933</v>
      </c>
      <c r="E2853" s="753" t="s">
        <v>560</v>
      </c>
      <c r="F2853" s="753" t="s">
        <v>563</v>
      </c>
      <c r="G2853" s="757" t="s">
        <v>13</v>
      </c>
      <c r="H2853" s="751">
        <v>4000000</v>
      </c>
    </row>
    <row r="2854" spans="1:8" ht="26.4">
      <c r="A2854" s="753" t="s">
        <v>83</v>
      </c>
      <c r="B2854" s="753" t="s">
        <v>347</v>
      </c>
      <c r="C2854" s="753" t="s">
        <v>963</v>
      </c>
      <c r="D2854" s="753" t="s">
        <v>1933</v>
      </c>
      <c r="E2854" s="753" t="s">
        <v>1796</v>
      </c>
      <c r="F2854" s="753"/>
      <c r="G2854" s="757" t="s">
        <v>1797</v>
      </c>
      <c r="H2854" s="751">
        <v>5021988000</v>
      </c>
    </row>
    <row r="2855" spans="1:8">
      <c r="A2855" s="753" t="s">
        <v>83</v>
      </c>
      <c r="B2855" s="753" t="s">
        <v>347</v>
      </c>
      <c r="C2855" s="753" t="s">
        <v>963</v>
      </c>
      <c r="D2855" s="753" t="s">
        <v>1933</v>
      </c>
      <c r="E2855" s="753" t="s">
        <v>1796</v>
      </c>
      <c r="F2855" s="753" t="s">
        <v>1878</v>
      </c>
      <c r="G2855" s="757" t="s">
        <v>1866</v>
      </c>
      <c r="H2855" s="751">
        <v>5007500000</v>
      </c>
    </row>
    <row r="2856" spans="1:8">
      <c r="A2856" s="753" t="s">
        <v>83</v>
      </c>
      <c r="B2856" s="753" t="s">
        <v>347</v>
      </c>
      <c r="C2856" s="753" t="s">
        <v>963</v>
      </c>
      <c r="D2856" s="753" t="s">
        <v>1933</v>
      </c>
      <c r="E2856" s="753" t="s">
        <v>1796</v>
      </c>
      <c r="F2856" s="753" t="s">
        <v>1833</v>
      </c>
      <c r="G2856" s="757" t="s">
        <v>1834</v>
      </c>
      <c r="H2856" s="751">
        <v>14488000</v>
      </c>
    </row>
    <row r="2857" spans="1:8" ht="26.4">
      <c r="A2857" s="753" t="s">
        <v>83</v>
      </c>
      <c r="B2857" s="753" t="s">
        <v>347</v>
      </c>
      <c r="C2857" s="753" t="s">
        <v>963</v>
      </c>
      <c r="D2857" s="753" t="s">
        <v>1933</v>
      </c>
      <c r="E2857" s="753" t="s">
        <v>130</v>
      </c>
      <c r="F2857" s="753"/>
      <c r="G2857" s="757" t="s">
        <v>131</v>
      </c>
      <c r="H2857" s="751">
        <v>968294070</v>
      </c>
    </row>
    <row r="2858" spans="1:8">
      <c r="A2858" s="753" t="s">
        <v>83</v>
      </c>
      <c r="B2858" s="753" t="s">
        <v>347</v>
      </c>
      <c r="C2858" s="753" t="s">
        <v>963</v>
      </c>
      <c r="D2858" s="753" t="s">
        <v>1933</v>
      </c>
      <c r="E2858" s="753" t="s">
        <v>130</v>
      </c>
      <c r="F2858" s="753" t="s">
        <v>585</v>
      </c>
      <c r="G2858" s="757" t="s">
        <v>1799</v>
      </c>
      <c r="H2858" s="751">
        <v>805333470</v>
      </c>
    </row>
    <row r="2859" spans="1:8">
      <c r="A2859" s="753" t="s">
        <v>83</v>
      </c>
      <c r="B2859" s="753" t="s">
        <v>347</v>
      </c>
      <c r="C2859" s="753" t="s">
        <v>963</v>
      </c>
      <c r="D2859" s="753" t="s">
        <v>1933</v>
      </c>
      <c r="E2859" s="753" t="s">
        <v>130</v>
      </c>
      <c r="F2859" s="753" t="s">
        <v>8</v>
      </c>
      <c r="G2859" s="757" t="s">
        <v>1835</v>
      </c>
      <c r="H2859" s="751">
        <v>48322600</v>
      </c>
    </row>
    <row r="2860" spans="1:8">
      <c r="A2860" s="753" t="s">
        <v>83</v>
      </c>
      <c r="B2860" s="753" t="s">
        <v>347</v>
      </c>
      <c r="C2860" s="753" t="s">
        <v>963</v>
      </c>
      <c r="D2860" s="753" t="s">
        <v>1933</v>
      </c>
      <c r="E2860" s="753" t="s">
        <v>130</v>
      </c>
      <c r="F2860" s="753" t="s">
        <v>132</v>
      </c>
      <c r="G2860" s="757" t="s">
        <v>135</v>
      </c>
      <c r="H2860" s="751">
        <v>114638000</v>
      </c>
    </row>
    <row r="2861" spans="1:8">
      <c r="A2861" s="753" t="s">
        <v>83</v>
      </c>
      <c r="B2861" s="753" t="s">
        <v>347</v>
      </c>
      <c r="C2861" s="753" t="s">
        <v>963</v>
      </c>
      <c r="D2861" s="753" t="s">
        <v>1933</v>
      </c>
      <c r="E2861" s="753" t="s">
        <v>134</v>
      </c>
      <c r="F2861" s="753"/>
      <c r="G2861" s="757" t="s">
        <v>135</v>
      </c>
      <c r="H2861" s="751">
        <v>78295860</v>
      </c>
    </row>
    <row r="2862" spans="1:8" ht="39.6">
      <c r="A2862" s="753" t="s">
        <v>83</v>
      </c>
      <c r="B2862" s="753" t="s">
        <v>347</v>
      </c>
      <c r="C2862" s="753" t="s">
        <v>963</v>
      </c>
      <c r="D2862" s="753" t="s">
        <v>1933</v>
      </c>
      <c r="E2862" s="753" t="s">
        <v>134</v>
      </c>
      <c r="F2862" s="753" t="s">
        <v>866</v>
      </c>
      <c r="G2862" s="757" t="s">
        <v>1965</v>
      </c>
      <c r="H2862" s="751">
        <v>20000000</v>
      </c>
    </row>
    <row r="2863" spans="1:8">
      <c r="A2863" s="753" t="s">
        <v>83</v>
      </c>
      <c r="B2863" s="753" t="s">
        <v>347</v>
      </c>
      <c r="C2863" s="753" t="s">
        <v>963</v>
      </c>
      <c r="D2863" s="753" t="s">
        <v>1933</v>
      </c>
      <c r="E2863" s="753" t="s">
        <v>134</v>
      </c>
      <c r="F2863" s="753" t="s">
        <v>9</v>
      </c>
      <c r="G2863" s="757" t="s">
        <v>1805</v>
      </c>
      <c r="H2863" s="751">
        <v>5000000</v>
      </c>
    </row>
    <row r="2864" spans="1:8">
      <c r="A2864" s="753" t="s">
        <v>83</v>
      </c>
      <c r="B2864" s="753" t="s">
        <v>347</v>
      </c>
      <c r="C2864" s="753" t="s">
        <v>963</v>
      </c>
      <c r="D2864" s="753" t="s">
        <v>1933</v>
      </c>
      <c r="E2864" s="753" t="s">
        <v>134</v>
      </c>
      <c r="F2864" s="753" t="s">
        <v>15</v>
      </c>
      <c r="G2864" s="757" t="s">
        <v>1806</v>
      </c>
      <c r="H2864" s="751">
        <v>2169860</v>
      </c>
    </row>
    <row r="2865" spans="1:8">
      <c r="A2865" s="753" t="s">
        <v>83</v>
      </c>
      <c r="B2865" s="753" t="s">
        <v>347</v>
      </c>
      <c r="C2865" s="753" t="s">
        <v>963</v>
      </c>
      <c r="D2865" s="753" t="s">
        <v>1933</v>
      </c>
      <c r="E2865" s="753" t="s">
        <v>134</v>
      </c>
      <c r="F2865" s="753" t="s">
        <v>137</v>
      </c>
      <c r="G2865" s="757" t="s">
        <v>138</v>
      </c>
      <c r="H2865" s="751">
        <v>33495000</v>
      </c>
    </row>
    <row r="2866" spans="1:8">
      <c r="A2866" s="753" t="s">
        <v>83</v>
      </c>
      <c r="B2866" s="753" t="s">
        <v>347</v>
      </c>
      <c r="C2866" s="753" t="s">
        <v>963</v>
      </c>
      <c r="D2866" s="753" t="s">
        <v>1933</v>
      </c>
      <c r="E2866" s="753" t="s">
        <v>134</v>
      </c>
      <c r="F2866" s="753" t="s">
        <v>139</v>
      </c>
      <c r="G2866" s="757" t="s">
        <v>140</v>
      </c>
      <c r="H2866" s="751">
        <v>17631000</v>
      </c>
    </row>
    <row r="2867" spans="1:8" ht="39.6">
      <c r="A2867" s="753" t="s">
        <v>83</v>
      </c>
      <c r="B2867" s="753" t="s">
        <v>347</v>
      </c>
      <c r="C2867" s="753" t="s">
        <v>963</v>
      </c>
      <c r="D2867" s="753" t="s">
        <v>1933</v>
      </c>
      <c r="E2867" s="753" t="s">
        <v>419</v>
      </c>
      <c r="F2867" s="753"/>
      <c r="G2867" s="757" t="s">
        <v>1807</v>
      </c>
      <c r="H2867" s="751">
        <v>5297000</v>
      </c>
    </row>
    <row r="2868" spans="1:8">
      <c r="A2868" s="753" t="s">
        <v>83</v>
      </c>
      <c r="B2868" s="753" t="s">
        <v>347</v>
      </c>
      <c r="C2868" s="753" t="s">
        <v>963</v>
      </c>
      <c r="D2868" s="753" t="s">
        <v>1933</v>
      </c>
      <c r="E2868" s="753" t="s">
        <v>419</v>
      </c>
      <c r="F2868" s="753" t="s">
        <v>252</v>
      </c>
      <c r="G2868" s="757" t="s">
        <v>135</v>
      </c>
      <c r="H2868" s="751">
        <v>5297000</v>
      </c>
    </row>
    <row r="2869" spans="1:8">
      <c r="A2869" s="753" t="s">
        <v>83</v>
      </c>
      <c r="B2869" s="753" t="s">
        <v>347</v>
      </c>
      <c r="C2869" s="753" t="s">
        <v>963</v>
      </c>
      <c r="D2869" s="753" t="s">
        <v>1933</v>
      </c>
      <c r="E2869" s="753" t="s">
        <v>404</v>
      </c>
      <c r="F2869" s="753"/>
      <c r="G2869" s="757" t="s">
        <v>1808</v>
      </c>
      <c r="H2869" s="751">
        <v>12828000</v>
      </c>
    </row>
    <row r="2870" spans="1:8">
      <c r="A2870" s="753" t="s">
        <v>83</v>
      </c>
      <c r="B2870" s="753" t="s">
        <v>347</v>
      </c>
      <c r="C2870" s="753" t="s">
        <v>963</v>
      </c>
      <c r="D2870" s="753" t="s">
        <v>1933</v>
      </c>
      <c r="E2870" s="753" t="s">
        <v>404</v>
      </c>
      <c r="F2870" s="753" t="s">
        <v>1809</v>
      </c>
      <c r="G2870" s="757" t="s">
        <v>26</v>
      </c>
      <c r="H2870" s="751">
        <v>12828000</v>
      </c>
    </row>
    <row r="2871" spans="1:8">
      <c r="A2871" s="753" t="s">
        <v>83</v>
      </c>
      <c r="B2871" s="753" t="s">
        <v>347</v>
      </c>
      <c r="C2871" s="753" t="s">
        <v>963</v>
      </c>
      <c r="D2871" s="753" t="s">
        <v>1933</v>
      </c>
      <c r="E2871" s="753" t="s">
        <v>178</v>
      </c>
      <c r="F2871" s="753"/>
      <c r="G2871" s="757" t="s">
        <v>179</v>
      </c>
      <c r="H2871" s="751">
        <v>29309944212</v>
      </c>
    </row>
    <row r="2872" spans="1:8" ht="26.4">
      <c r="A2872" s="753" t="s">
        <v>83</v>
      </c>
      <c r="B2872" s="753" t="s">
        <v>347</v>
      </c>
      <c r="C2872" s="753" t="s">
        <v>963</v>
      </c>
      <c r="D2872" s="753" t="s">
        <v>1933</v>
      </c>
      <c r="E2872" s="753" t="s">
        <v>178</v>
      </c>
      <c r="F2872" s="753" t="s">
        <v>180</v>
      </c>
      <c r="G2872" s="757" t="s">
        <v>1810</v>
      </c>
      <c r="H2872" s="751">
        <v>29309944212</v>
      </c>
    </row>
    <row r="2873" spans="1:8">
      <c r="A2873" s="753" t="s">
        <v>83</v>
      </c>
      <c r="B2873" s="753" t="s">
        <v>347</v>
      </c>
      <c r="C2873" s="753" t="s">
        <v>963</v>
      </c>
      <c r="D2873" s="753" t="s">
        <v>1933</v>
      </c>
      <c r="E2873" s="753" t="s">
        <v>16</v>
      </c>
      <c r="F2873" s="753"/>
      <c r="G2873" s="757" t="s">
        <v>17</v>
      </c>
      <c r="H2873" s="751">
        <v>1114864100</v>
      </c>
    </row>
    <row r="2874" spans="1:8">
      <c r="A2874" s="753" t="s">
        <v>83</v>
      </c>
      <c r="B2874" s="753" t="s">
        <v>347</v>
      </c>
      <c r="C2874" s="753" t="s">
        <v>963</v>
      </c>
      <c r="D2874" s="753" t="s">
        <v>1933</v>
      </c>
      <c r="E2874" s="753" t="s">
        <v>16</v>
      </c>
      <c r="F2874" s="753" t="s">
        <v>18</v>
      </c>
      <c r="G2874" s="757" t="s">
        <v>1887</v>
      </c>
      <c r="H2874" s="751">
        <v>1114864100</v>
      </c>
    </row>
    <row r="2875" spans="1:8">
      <c r="A2875" s="753" t="s">
        <v>83</v>
      </c>
      <c r="B2875" s="753" t="s">
        <v>347</v>
      </c>
      <c r="C2875" s="753" t="s">
        <v>963</v>
      </c>
      <c r="D2875" s="753" t="s">
        <v>1933</v>
      </c>
      <c r="E2875" s="753" t="s">
        <v>19</v>
      </c>
      <c r="F2875" s="753"/>
      <c r="G2875" s="757" t="s">
        <v>133</v>
      </c>
      <c r="H2875" s="751">
        <v>4423708686</v>
      </c>
    </row>
    <row r="2876" spans="1:8">
      <c r="A2876" s="753" t="s">
        <v>83</v>
      </c>
      <c r="B2876" s="753" t="s">
        <v>347</v>
      </c>
      <c r="C2876" s="753" t="s">
        <v>963</v>
      </c>
      <c r="D2876" s="753" t="s">
        <v>1933</v>
      </c>
      <c r="E2876" s="753" t="s">
        <v>19</v>
      </c>
      <c r="F2876" s="753" t="s">
        <v>20</v>
      </c>
      <c r="G2876" s="757" t="s">
        <v>21</v>
      </c>
      <c r="H2876" s="751">
        <v>569581000</v>
      </c>
    </row>
    <row r="2877" spans="1:8">
      <c r="A2877" s="753" t="s">
        <v>83</v>
      </c>
      <c r="B2877" s="753" t="s">
        <v>347</v>
      </c>
      <c r="C2877" s="753" t="s">
        <v>963</v>
      </c>
      <c r="D2877" s="753" t="s">
        <v>1933</v>
      </c>
      <c r="E2877" s="753" t="s">
        <v>19</v>
      </c>
      <c r="F2877" s="753" t="s">
        <v>22</v>
      </c>
      <c r="G2877" s="757" t="s">
        <v>23</v>
      </c>
      <c r="H2877" s="751">
        <v>3676928868</v>
      </c>
    </row>
    <row r="2878" spans="1:8">
      <c r="A2878" s="753" t="s">
        <v>83</v>
      </c>
      <c r="B2878" s="753" t="s">
        <v>347</v>
      </c>
      <c r="C2878" s="753" t="s">
        <v>963</v>
      </c>
      <c r="D2878" s="753" t="s">
        <v>1933</v>
      </c>
      <c r="E2878" s="753" t="s">
        <v>19</v>
      </c>
      <c r="F2878" s="753" t="s">
        <v>245</v>
      </c>
      <c r="G2878" s="757" t="s">
        <v>135</v>
      </c>
      <c r="H2878" s="751">
        <v>177198818</v>
      </c>
    </row>
    <row r="2879" spans="1:8">
      <c r="A2879" s="753" t="s">
        <v>83</v>
      </c>
      <c r="B2879" s="753" t="s">
        <v>347</v>
      </c>
      <c r="C2879" s="753" t="s">
        <v>963</v>
      </c>
      <c r="D2879" s="753" t="s">
        <v>344</v>
      </c>
      <c r="E2879" s="753"/>
      <c r="F2879" s="753"/>
      <c r="G2879" s="757" t="s">
        <v>1935</v>
      </c>
      <c r="H2879" s="751">
        <v>7210991400</v>
      </c>
    </row>
    <row r="2880" spans="1:8">
      <c r="A2880" s="753" t="s">
        <v>83</v>
      </c>
      <c r="B2880" s="753" t="s">
        <v>347</v>
      </c>
      <c r="C2880" s="753" t="s">
        <v>963</v>
      </c>
      <c r="D2880" s="753" t="s">
        <v>344</v>
      </c>
      <c r="E2880" s="753" t="s">
        <v>92</v>
      </c>
      <c r="F2880" s="753"/>
      <c r="G2880" s="757" t="s">
        <v>93</v>
      </c>
      <c r="H2880" s="751">
        <v>19359300</v>
      </c>
    </row>
    <row r="2881" spans="1:8">
      <c r="A2881" s="753" t="s">
        <v>83</v>
      </c>
      <c r="B2881" s="753" t="s">
        <v>347</v>
      </c>
      <c r="C2881" s="753" t="s">
        <v>963</v>
      </c>
      <c r="D2881" s="753" t="s">
        <v>344</v>
      </c>
      <c r="E2881" s="753" t="s">
        <v>92</v>
      </c>
      <c r="F2881" s="753" t="s">
        <v>95</v>
      </c>
      <c r="G2881" s="757" t="s">
        <v>1769</v>
      </c>
      <c r="H2881" s="751">
        <v>19359300</v>
      </c>
    </row>
    <row r="2882" spans="1:8">
      <c r="A2882" s="753" t="s">
        <v>83</v>
      </c>
      <c r="B2882" s="753" t="s">
        <v>347</v>
      </c>
      <c r="C2882" s="753" t="s">
        <v>963</v>
      </c>
      <c r="D2882" s="753" t="s">
        <v>344</v>
      </c>
      <c r="E2882" s="753" t="s">
        <v>96</v>
      </c>
      <c r="F2882" s="753"/>
      <c r="G2882" s="757" t="s">
        <v>97</v>
      </c>
      <c r="H2882" s="751">
        <v>423908500</v>
      </c>
    </row>
    <row r="2883" spans="1:8">
      <c r="A2883" s="753" t="s">
        <v>83</v>
      </c>
      <c r="B2883" s="753" t="s">
        <v>347</v>
      </c>
      <c r="C2883" s="753" t="s">
        <v>963</v>
      </c>
      <c r="D2883" s="753" t="s">
        <v>344</v>
      </c>
      <c r="E2883" s="753" t="s">
        <v>96</v>
      </c>
      <c r="F2883" s="753" t="s">
        <v>864</v>
      </c>
      <c r="G2883" s="757" t="s">
        <v>1770</v>
      </c>
      <c r="H2883" s="751">
        <v>43821400</v>
      </c>
    </row>
    <row r="2884" spans="1:8">
      <c r="A2884" s="753" t="s">
        <v>83</v>
      </c>
      <c r="B2884" s="753" t="s">
        <v>347</v>
      </c>
      <c r="C2884" s="753" t="s">
        <v>963</v>
      </c>
      <c r="D2884" s="753" t="s">
        <v>344</v>
      </c>
      <c r="E2884" s="753" t="s">
        <v>96</v>
      </c>
      <c r="F2884" s="753" t="s">
        <v>154</v>
      </c>
      <c r="G2884" s="757" t="s">
        <v>1773</v>
      </c>
      <c r="H2884" s="751">
        <v>380087100</v>
      </c>
    </row>
    <row r="2885" spans="1:8">
      <c r="A2885" s="753" t="s">
        <v>83</v>
      </c>
      <c r="B2885" s="753" t="s">
        <v>347</v>
      </c>
      <c r="C2885" s="753" t="s">
        <v>963</v>
      </c>
      <c r="D2885" s="753" t="s">
        <v>344</v>
      </c>
      <c r="E2885" s="753" t="s">
        <v>426</v>
      </c>
      <c r="F2885" s="753"/>
      <c r="G2885" s="757" t="s">
        <v>427</v>
      </c>
      <c r="H2885" s="751">
        <v>239361000</v>
      </c>
    </row>
    <row r="2886" spans="1:8">
      <c r="A2886" s="753" t="s">
        <v>83</v>
      </c>
      <c r="B2886" s="753" t="s">
        <v>347</v>
      </c>
      <c r="C2886" s="753" t="s">
        <v>963</v>
      </c>
      <c r="D2886" s="753" t="s">
        <v>344</v>
      </c>
      <c r="E2886" s="753" t="s">
        <v>426</v>
      </c>
      <c r="F2886" s="753" t="s">
        <v>428</v>
      </c>
      <c r="G2886" s="757" t="s">
        <v>1774</v>
      </c>
      <c r="H2886" s="751">
        <v>51750000</v>
      </c>
    </row>
    <row r="2887" spans="1:8">
      <c r="A2887" s="753" t="s">
        <v>83</v>
      </c>
      <c r="B2887" s="753" t="s">
        <v>347</v>
      </c>
      <c r="C2887" s="753" t="s">
        <v>963</v>
      </c>
      <c r="D2887" s="753" t="s">
        <v>344</v>
      </c>
      <c r="E2887" s="753" t="s">
        <v>426</v>
      </c>
      <c r="F2887" s="753" t="s">
        <v>336</v>
      </c>
      <c r="G2887" s="757" t="s">
        <v>1876</v>
      </c>
      <c r="H2887" s="751">
        <v>57870000</v>
      </c>
    </row>
    <row r="2888" spans="1:8">
      <c r="A2888" s="753" t="s">
        <v>83</v>
      </c>
      <c r="B2888" s="753" t="s">
        <v>347</v>
      </c>
      <c r="C2888" s="753" t="s">
        <v>963</v>
      </c>
      <c r="D2888" s="753" t="s">
        <v>344</v>
      </c>
      <c r="E2888" s="753" t="s">
        <v>426</v>
      </c>
      <c r="F2888" s="753" t="s">
        <v>429</v>
      </c>
      <c r="G2888" s="757" t="s">
        <v>1775</v>
      </c>
      <c r="H2888" s="751">
        <v>129741000</v>
      </c>
    </row>
    <row r="2889" spans="1:8">
      <c r="A2889" s="753" t="s">
        <v>83</v>
      </c>
      <c r="B2889" s="753" t="s">
        <v>347</v>
      </c>
      <c r="C2889" s="753" t="s">
        <v>963</v>
      </c>
      <c r="D2889" s="753" t="s">
        <v>344</v>
      </c>
      <c r="E2889" s="753" t="s">
        <v>102</v>
      </c>
      <c r="F2889" s="753"/>
      <c r="G2889" s="757" t="s">
        <v>369</v>
      </c>
      <c r="H2889" s="751">
        <v>4498000</v>
      </c>
    </row>
    <row r="2890" spans="1:8">
      <c r="A2890" s="753" t="s">
        <v>83</v>
      </c>
      <c r="B2890" s="753" t="s">
        <v>347</v>
      </c>
      <c r="C2890" s="753" t="s">
        <v>963</v>
      </c>
      <c r="D2890" s="753" t="s">
        <v>344</v>
      </c>
      <c r="E2890" s="753" t="s">
        <v>102</v>
      </c>
      <c r="F2890" s="753" t="s">
        <v>103</v>
      </c>
      <c r="G2890" s="757" t="s">
        <v>104</v>
      </c>
      <c r="H2890" s="751">
        <v>3661100</v>
      </c>
    </row>
    <row r="2891" spans="1:8">
      <c r="A2891" s="753" t="s">
        <v>83</v>
      </c>
      <c r="B2891" s="753" t="s">
        <v>347</v>
      </c>
      <c r="C2891" s="753" t="s">
        <v>963</v>
      </c>
      <c r="D2891" s="753" t="s">
        <v>344</v>
      </c>
      <c r="E2891" s="753" t="s">
        <v>102</v>
      </c>
      <c r="F2891" s="753" t="s">
        <v>105</v>
      </c>
      <c r="G2891" s="757" t="s">
        <v>106</v>
      </c>
      <c r="H2891" s="751">
        <v>627600</v>
      </c>
    </row>
    <row r="2892" spans="1:8">
      <c r="A2892" s="753" t="s">
        <v>83</v>
      </c>
      <c r="B2892" s="753" t="s">
        <v>347</v>
      </c>
      <c r="C2892" s="753" t="s">
        <v>963</v>
      </c>
      <c r="D2892" s="753" t="s">
        <v>344</v>
      </c>
      <c r="E2892" s="753" t="s">
        <v>102</v>
      </c>
      <c r="F2892" s="753" t="s">
        <v>0</v>
      </c>
      <c r="G2892" s="757" t="s">
        <v>1</v>
      </c>
      <c r="H2892" s="751">
        <v>209300</v>
      </c>
    </row>
    <row r="2893" spans="1:8">
      <c r="A2893" s="753" t="s">
        <v>83</v>
      </c>
      <c r="B2893" s="753" t="s">
        <v>347</v>
      </c>
      <c r="C2893" s="753" t="s">
        <v>963</v>
      </c>
      <c r="D2893" s="753" t="s">
        <v>344</v>
      </c>
      <c r="E2893" s="753" t="s">
        <v>112</v>
      </c>
      <c r="F2893" s="753"/>
      <c r="G2893" s="757" t="s">
        <v>113</v>
      </c>
      <c r="H2893" s="751">
        <v>195179840</v>
      </c>
    </row>
    <row r="2894" spans="1:8">
      <c r="A2894" s="753" t="s">
        <v>83</v>
      </c>
      <c r="B2894" s="753" t="s">
        <v>347</v>
      </c>
      <c r="C2894" s="753" t="s">
        <v>963</v>
      </c>
      <c r="D2894" s="753" t="s">
        <v>344</v>
      </c>
      <c r="E2894" s="753" t="s">
        <v>112</v>
      </c>
      <c r="F2894" s="753" t="s">
        <v>155</v>
      </c>
      <c r="G2894" s="757" t="s">
        <v>1777</v>
      </c>
      <c r="H2894" s="751">
        <v>10461000</v>
      </c>
    </row>
    <row r="2895" spans="1:8">
      <c r="A2895" s="753" t="s">
        <v>83</v>
      </c>
      <c r="B2895" s="753" t="s">
        <v>347</v>
      </c>
      <c r="C2895" s="753" t="s">
        <v>963</v>
      </c>
      <c r="D2895" s="753" t="s">
        <v>344</v>
      </c>
      <c r="E2895" s="753" t="s">
        <v>112</v>
      </c>
      <c r="F2895" s="753" t="s">
        <v>114</v>
      </c>
      <c r="G2895" s="757" t="s">
        <v>1778</v>
      </c>
      <c r="H2895" s="751">
        <v>822499</v>
      </c>
    </row>
    <row r="2896" spans="1:8">
      <c r="A2896" s="753" t="s">
        <v>83</v>
      </c>
      <c r="B2896" s="753" t="s">
        <v>347</v>
      </c>
      <c r="C2896" s="753" t="s">
        <v>963</v>
      </c>
      <c r="D2896" s="753" t="s">
        <v>344</v>
      </c>
      <c r="E2896" s="753" t="s">
        <v>112</v>
      </c>
      <c r="F2896" s="753" t="s">
        <v>156</v>
      </c>
      <c r="G2896" s="757" t="s">
        <v>1779</v>
      </c>
      <c r="H2896" s="751">
        <v>170691341</v>
      </c>
    </row>
    <row r="2897" spans="1:8">
      <c r="A2897" s="753" t="s">
        <v>83</v>
      </c>
      <c r="B2897" s="753" t="s">
        <v>347</v>
      </c>
      <c r="C2897" s="753" t="s">
        <v>963</v>
      </c>
      <c r="D2897" s="753" t="s">
        <v>344</v>
      </c>
      <c r="E2897" s="753" t="s">
        <v>112</v>
      </c>
      <c r="F2897" s="753" t="s">
        <v>157</v>
      </c>
      <c r="G2897" s="757" t="s">
        <v>135</v>
      </c>
      <c r="H2897" s="751">
        <v>13205000</v>
      </c>
    </row>
    <row r="2898" spans="1:8">
      <c r="A2898" s="753" t="s">
        <v>83</v>
      </c>
      <c r="B2898" s="753" t="s">
        <v>347</v>
      </c>
      <c r="C2898" s="753" t="s">
        <v>963</v>
      </c>
      <c r="D2898" s="753" t="s">
        <v>344</v>
      </c>
      <c r="E2898" s="753" t="s">
        <v>115</v>
      </c>
      <c r="F2898" s="753"/>
      <c r="G2898" s="757" t="s">
        <v>1781</v>
      </c>
      <c r="H2898" s="751">
        <v>70727201</v>
      </c>
    </row>
    <row r="2899" spans="1:8">
      <c r="A2899" s="753" t="s">
        <v>83</v>
      </c>
      <c r="B2899" s="753" t="s">
        <v>347</v>
      </c>
      <c r="C2899" s="753" t="s">
        <v>963</v>
      </c>
      <c r="D2899" s="753" t="s">
        <v>344</v>
      </c>
      <c r="E2899" s="753" t="s">
        <v>115</v>
      </c>
      <c r="F2899" s="753" t="s">
        <v>116</v>
      </c>
      <c r="G2899" s="757" t="s">
        <v>117</v>
      </c>
      <c r="H2899" s="751">
        <v>67642201</v>
      </c>
    </row>
    <row r="2900" spans="1:8">
      <c r="A2900" s="753" t="s">
        <v>83</v>
      </c>
      <c r="B2900" s="753" t="s">
        <v>347</v>
      </c>
      <c r="C2900" s="753" t="s">
        <v>963</v>
      </c>
      <c r="D2900" s="753" t="s">
        <v>344</v>
      </c>
      <c r="E2900" s="753" t="s">
        <v>115</v>
      </c>
      <c r="F2900" s="753" t="s">
        <v>147</v>
      </c>
      <c r="G2900" s="757" t="s">
        <v>148</v>
      </c>
      <c r="H2900" s="751">
        <v>1400000</v>
      </c>
    </row>
    <row r="2901" spans="1:8">
      <c r="A2901" s="753" t="s">
        <v>83</v>
      </c>
      <c r="B2901" s="753" t="s">
        <v>347</v>
      </c>
      <c r="C2901" s="753" t="s">
        <v>963</v>
      </c>
      <c r="D2901" s="753" t="s">
        <v>344</v>
      </c>
      <c r="E2901" s="753" t="s">
        <v>115</v>
      </c>
      <c r="F2901" s="753" t="s">
        <v>118</v>
      </c>
      <c r="G2901" s="757" t="s">
        <v>119</v>
      </c>
      <c r="H2901" s="751">
        <v>1685000</v>
      </c>
    </row>
    <row r="2902" spans="1:8">
      <c r="A2902" s="753" t="s">
        <v>83</v>
      </c>
      <c r="B2902" s="753" t="s">
        <v>347</v>
      </c>
      <c r="C2902" s="753" t="s">
        <v>963</v>
      </c>
      <c r="D2902" s="753" t="s">
        <v>344</v>
      </c>
      <c r="E2902" s="753" t="s">
        <v>120</v>
      </c>
      <c r="F2902" s="753"/>
      <c r="G2902" s="757" t="s">
        <v>121</v>
      </c>
      <c r="H2902" s="751">
        <v>66863000</v>
      </c>
    </row>
    <row r="2903" spans="1:8">
      <c r="A2903" s="753" t="s">
        <v>83</v>
      </c>
      <c r="B2903" s="753" t="s">
        <v>347</v>
      </c>
      <c r="C2903" s="753" t="s">
        <v>963</v>
      </c>
      <c r="D2903" s="753" t="s">
        <v>344</v>
      </c>
      <c r="E2903" s="753" t="s">
        <v>120</v>
      </c>
      <c r="F2903" s="753" t="s">
        <v>123</v>
      </c>
      <c r="G2903" s="757" t="s">
        <v>124</v>
      </c>
      <c r="H2903" s="751">
        <v>6263000</v>
      </c>
    </row>
    <row r="2904" spans="1:8">
      <c r="A2904" s="753" t="s">
        <v>83</v>
      </c>
      <c r="B2904" s="753" t="s">
        <v>347</v>
      </c>
      <c r="C2904" s="753" t="s">
        <v>963</v>
      </c>
      <c r="D2904" s="753" t="s">
        <v>344</v>
      </c>
      <c r="E2904" s="753" t="s">
        <v>120</v>
      </c>
      <c r="F2904" s="753" t="s">
        <v>315</v>
      </c>
      <c r="G2904" s="757" t="s">
        <v>1831</v>
      </c>
      <c r="H2904" s="751">
        <v>60600000</v>
      </c>
    </row>
    <row r="2905" spans="1:8">
      <c r="A2905" s="753" t="s">
        <v>83</v>
      </c>
      <c r="B2905" s="753" t="s">
        <v>347</v>
      </c>
      <c r="C2905" s="753" t="s">
        <v>963</v>
      </c>
      <c r="D2905" s="753" t="s">
        <v>344</v>
      </c>
      <c r="E2905" s="753" t="s">
        <v>160</v>
      </c>
      <c r="F2905" s="753"/>
      <c r="G2905" s="757" t="s">
        <v>161</v>
      </c>
      <c r="H2905" s="751">
        <v>45625000</v>
      </c>
    </row>
    <row r="2906" spans="1:8">
      <c r="A2906" s="753" t="s">
        <v>83</v>
      </c>
      <c r="B2906" s="753" t="s">
        <v>347</v>
      </c>
      <c r="C2906" s="753" t="s">
        <v>963</v>
      </c>
      <c r="D2906" s="753" t="s">
        <v>344</v>
      </c>
      <c r="E2906" s="753" t="s">
        <v>160</v>
      </c>
      <c r="F2906" s="753" t="s">
        <v>162</v>
      </c>
      <c r="G2906" s="757" t="s">
        <v>163</v>
      </c>
      <c r="H2906" s="751">
        <v>8895000</v>
      </c>
    </row>
    <row r="2907" spans="1:8">
      <c r="A2907" s="753" t="s">
        <v>83</v>
      </c>
      <c r="B2907" s="753" t="s">
        <v>347</v>
      </c>
      <c r="C2907" s="753" t="s">
        <v>963</v>
      </c>
      <c r="D2907" s="753" t="s">
        <v>344</v>
      </c>
      <c r="E2907" s="753" t="s">
        <v>160</v>
      </c>
      <c r="F2907" s="753" t="s">
        <v>551</v>
      </c>
      <c r="G2907" s="757" t="s">
        <v>133</v>
      </c>
      <c r="H2907" s="751">
        <v>36730000</v>
      </c>
    </row>
    <row r="2908" spans="1:8">
      <c r="A2908" s="753" t="s">
        <v>83</v>
      </c>
      <c r="B2908" s="753" t="s">
        <v>347</v>
      </c>
      <c r="C2908" s="753" t="s">
        <v>963</v>
      </c>
      <c r="D2908" s="753" t="s">
        <v>344</v>
      </c>
      <c r="E2908" s="753" t="s">
        <v>125</v>
      </c>
      <c r="F2908" s="753"/>
      <c r="G2908" s="757" t="s">
        <v>126</v>
      </c>
      <c r="H2908" s="751">
        <v>154441500</v>
      </c>
    </row>
    <row r="2909" spans="1:8">
      <c r="A2909" s="753" t="s">
        <v>83</v>
      </c>
      <c r="B2909" s="753" t="s">
        <v>347</v>
      </c>
      <c r="C2909" s="753" t="s">
        <v>963</v>
      </c>
      <c r="D2909" s="753" t="s">
        <v>344</v>
      </c>
      <c r="E2909" s="753" t="s">
        <v>125</v>
      </c>
      <c r="F2909" s="753" t="s">
        <v>430</v>
      </c>
      <c r="G2909" s="757" t="s">
        <v>431</v>
      </c>
      <c r="H2909" s="751">
        <v>29746500</v>
      </c>
    </row>
    <row r="2910" spans="1:8">
      <c r="A2910" s="753" t="s">
        <v>83</v>
      </c>
      <c r="B2910" s="753" t="s">
        <v>347</v>
      </c>
      <c r="C2910" s="753" t="s">
        <v>963</v>
      </c>
      <c r="D2910" s="753" t="s">
        <v>344</v>
      </c>
      <c r="E2910" s="753" t="s">
        <v>125</v>
      </c>
      <c r="F2910" s="753" t="s">
        <v>552</v>
      </c>
      <c r="G2910" s="757" t="s">
        <v>553</v>
      </c>
      <c r="H2910" s="751">
        <v>68320000</v>
      </c>
    </row>
    <row r="2911" spans="1:8">
      <c r="A2911" s="753" t="s">
        <v>83</v>
      </c>
      <c r="B2911" s="753" t="s">
        <v>347</v>
      </c>
      <c r="C2911" s="753" t="s">
        <v>963</v>
      </c>
      <c r="D2911" s="753" t="s">
        <v>344</v>
      </c>
      <c r="E2911" s="753" t="s">
        <v>125</v>
      </c>
      <c r="F2911" s="753" t="s">
        <v>127</v>
      </c>
      <c r="G2911" s="757" t="s">
        <v>128</v>
      </c>
      <c r="H2911" s="751">
        <v>56205000</v>
      </c>
    </row>
    <row r="2912" spans="1:8" ht="26.4">
      <c r="A2912" s="753" t="s">
        <v>83</v>
      </c>
      <c r="B2912" s="753" t="s">
        <v>347</v>
      </c>
      <c r="C2912" s="753" t="s">
        <v>963</v>
      </c>
      <c r="D2912" s="753" t="s">
        <v>344</v>
      </c>
      <c r="E2912" s="753" t="s">
        <v>125</v>
      </c>
      <c r="F2912" s="753" t="s">
        <v>2867</v>
      </c>
      <c r="G2912" s="757" t="s">
        <v>2868</v>
      </c>
      <c r="H2912" s="751">
        <v>170000</v>
      </c>
    </row>
    <row r="2913" spans="1:8">
      <c r="A2913" s="753" t="s">
        <v>83</v>
      </c>
      <c r="B2913" s="753" t="s">
        <v>347</v>
      </c>
      <c r="C2913" s="753" t="s">
        <v>963</v>
      </c>
      <c r="D2913" s="753" t="s">
        <v>344</v>
      </c>
      <c r="E2913" s="753" t="s">
        <v>554</v>
      </c>
      <c r="F2913" s="753"/>
      <c r="G2913" s="757" t="s">
        <v>555</v>
      </c>
      <c r="H2913" s="751">
        <v>13000000</v>
      </c>
    </row>
    <row r="2914" spans="1:8">
      <c r="A2914" s="753" t="s">
        <v>83</v>
      </c>
      <c r="B2914" s="753" t="s">
        <v>347</v>
      </c>
      <c r="C2914" s="753" t="s">
        <v>963</v>
      </c>
      <c r="D2914" s="753" t="s">
        <v>344</v>
      </c>
      <c r="E2914" s="753" t="s">
        <v>554</v>
      </c>
      <c r="F2914" s="753" t="s">
        <v>556</v>
      </c>
      <c r="G2914" s="757" t="s">
        <v>557</v>
      </c>
      <c r="H2914" s="751">
        <v>11500000</v>
      </c>
    </row>
    <row r="2915" spans="1:8">
      <c r="A2915" s="753" t="s">
        <v>83</v>
      </c>
      <c r="B2915" s="753" t="s">
        <v>347</v>
      </c>
      <c r="C2915" s="753" t="s">
        <v>963</v>
      </c>
      <c r="D2915" s="753" t="s">
        <v>344</v>
      </c>
      <c r="E2915" s="753" t="s">
        <v>554</v>
      </c>
      <c r="F2915" s="753" t="s">
        <v>243</v>
      </c>
      <c r="G2915" s="757" t="s">
        <v>244</v>
      </c>
      <c r="H2915" s="751">
        <v>1500000</v>
      </c>
    </row>
    <row r="2916" spans="1:8" ht="39.6">
      <c r="A2916" s="753" t="s">
        <v>83</v>
      </c>
      <c r="B2916" s="753" t="s">
        <v>347</v>
      </c>
      <c r="C2916" s="753" t="s">
        <v>963</v>
      </c>
      <c r="D2916" s="753" t="s">
        <v>344</v>
      </c>
      <c r="E2916" s="753" t="s">
        <v>560</v>
      </c>
      <c r="F2916" s="753"/>
      <c r="G2916" s="757" t="s">
        <v>1790</v>
      </c>
      <c r="H2916" s="751">
        <v>22306600</v>
      </c>
    </row>
    <row r="2917" spans="1:8">
      <c r="A2917" s="753" t="s">
        <v>83</v>
      </c>
      <c r="B2917" s="753" t="s">
        <v>347</v>
      </c>
      <c r="C2917" s="753" t="s">
        <v>963</v>
      </c>
      <c r="D2917" s="753" t="s">
        <v>344</v>
      </c>
      <c r="E2917" s="753" t="s">
        <v>560</v>
      </c>
      <c r="F2917" s="753" t="s">
        <v>856</v>
      </c>
      <c r="G2917" s="757" t="s">
        <v>1832</v>
      </c>
      <c r="H2917" s="751">
        <v>9100000</v>
      </c>
    </row>
    <row r="2918" spans="1:8">
      <c r="A2918" s="753" t="s">
        <v>83</v>
      </c>
      <c r="B2918" s="753" t="s">
        <v>347</v>
      </c>
      <c r="C2918" s="753" t="s">
        <v>963</v>
      </c>
      <c r="D2918" s="753" t="s">
        <v>344</v>
      </c>
      <c r="E2918" s="753" t="s">
        <v>560</v>
      </c>
      <c r="F2918" s="753" t="s">
        <v>418</v>
      </c>
      <c r="G2918" s="757" t="s">
        <v>1793</v>
      </c>
      <c r="H2918" s="751">
        <v>12406600</v>
      </c>
    </row>
    <row r="2919" spans="1:8">
      <c r="A2919" s="753" t="s">
        <v>83</v>
      </c>
      <c r="B2919" s="753" t="s">
        <v>347</v>
      </c>
      <c r="C2919" s="753" t="s">
        <v>963</v>
      </c>
      <c r="D2919" s="753" t="s">
        <v>344</v>
      </c>
      <c r="E2919" s="753" t="s">
        <v>560</v>
      </c>
      <c r="F2919" s="753" t="s">
        <v>562</v>
      </c>
      <c r="G2919" s="757" t="s">
        <v>1794</v>
      </c>
      <c r="H2919" s="751">
        <v>800000</v>
      </c>
    </row>
    <row r="2920" spans="1:8" ht="26.4">
      <c r="A2920" s="753" t="s">
        <v>83</v>
      </c>
      <c r="B2920" s="753" t="s">
        <v>347</v>
      </c>
      <c r="C2920" s="753" t="s">
        <v>963</v>
      </c>
      <c r="D2920" s="753" t="s">
        <v>344</v>
      </c>
      <c r="E2920" s="753" t="s">
        <v>1796</v>
      </c>
      <c r="F2920" s="753"/>
      <c r="G2920" s="757" t="s">
        <v>1797</v>
      </c>
      <c r="H2920" s="751">
        <v>430040000</v>
      </c>
    </row>
    <row r="2921" spans="1:8">
      <c r="A2921" s="753" t="s">
        <v>83</v>
      </c>
      <c r="B2921" s="753" t="s">
        <v>347</v>
      </c>
      <c r="C2921" s="753" t="s">
        <v>963</v>
      </c>
      <c r="D2921" s="753" t="s">
        <v>344</v>
      </c>
      <c r="E2921" s="753" t="s">
        <v>1796</v>
      </c>
      <c r="F2921" s="753" t="s">
        <v>1878</v>
      </c>
      <c r="G2921" s="757" t="s">
        <v>1866</v>
      </c>
      <c r="H2921" s="751">
        <v>401740000</v>
      </c>
    </row>
    <row r="2922" spans="1:8">
      <c r="A2922" s="753" t="s">
        <v>83</v>
      </c>
      <c r="B2922" s="753" t="s">
        <v>347</v>
      </c>
      <c r="C2922" s="753" t="s">
        <v>963</v>
      </c>
      <c r="D2922" s="753" t="s">
        <v>344</v>
      </c>
      <c r="E2922" s="753" t="s">
        <v>1796</v>
      </c>
      <c r="F2922" s="753" t="s">
        <v>1825</v>
      </c>
      <c r="G2922" s="757" t="s">
        <v>1794</v>
      </c>
      <c r="H2922" s="751">
        <v>14800000</v>
      </c>
    </row>
    <row r="2923" spans="1:8">
      <c r="A2923" s="753" t="s">
        <v>83</v>
      </c>
      <c r="B2923" s="753" t="s">
        <v>347</v>
      </c>
      <c r="C2923" s="753" t="s">
        <v>963</v>
      </c>
      <c r="D2923" s="753" t="s">
        <v>344</v>
      </c>
      <c r="E2923" s="753" t="s">
        <v>1796</v>
      </c>
      <c r="F2923" s="753" t="s">
        <v>1798</v>
      </c>
      <c r="G2923" s="757" t="s">
        <v>1793</v>
      </c>
      <c r="H2923" s="751">
        <v>13500000</v>
      </c>
    </row>
    <row r="2924" spans="1:8" ht="26.4">
      <c r="A2924" s="753" t="s">
        <v>83</v>
      </c>
      <c r="B2924" s="753" t="s">
        <v>347</v>
      </c>
      <c r="C2924" s="753" t="s">
        <v>963</v>
      </c>
      <c r="D2924" s="753" t="s">
        <v>344</v>
      </c>
      <c r="E2924" s="753" t="s">
        <v>130</v>
      </c>
      <c r="F2924" s="753"/>
      <c r="G2924" s="757" t="s">
        <v>131</v>
      </c>
      <c r="H2924" s="751">
        <v>1515753759</v>
      </c>
    </row>
    <row r="2925" spans="1:8">
      <c r="A2925" s="753" t="s">
        <v>83</v>
      </c>
      <c r="B2925" s="753" t="s">
        <v>347</v>
      </c>
      <c r="C2925" s="753" t="s">
        <v>963</v>
      </c>
      <c r="D2925" s="753" t="s">
        <v>344</v>
      </c>
      <c r="E2925" s="753" t="s">
        <v>130</v>
      </c>
      <c r="F2925" s="753" t="s">
        <v>585</v>
      </c>
      <c r="G2925" s="757" t="s">
        <v>1799</v>
      </c>
      <c r="H2925" s="751">
        <v>584900759</v>
      </c>
    </row>
    <row r="2926" spans="1:8">
      <c r="A2926" s="753" t="s">
        <v>83</v>
      </c>
      <c r="B2926" s="753" t="s">
        <v>347</v>
      </c>
      <c r="C2926" s="753" t="s">
        <v>963</v>
      </c>
      <c r="D2926" s="753" t="s">
        <v>344</v>
      </c>
      <c r="E2926" s="753" t="s">
        <v>130</v>
      </c>
      <c r="F2926" s="753" t="s">
        <v>8</v>
      </c>
      <c r="G2926" s="757" t="s">
        <v>1835</v>
      </c>
      <c r="H2926" s="751">
        <v>19200000</v>
      </c>
    </row>
    <row r="2927" spans="1:8">
      <c r="A2927" s="753" t="s">
        <v>83</v>
      </c>
      <c r="B2927" s="753" t="s">
        <v>347</v>
      </c>
      <c r="C2927" s="753" t="s">
        <v>963</v>
      </c>
      <c r="D2927" s="753" t="s">
        <v>344</v>
      </c>
      <c r="E2927" s="753" t="s">
        <v>130</v>
      </c>
      <c r="F2927" s="753" t="s">
        <v>132</v>
      </c>
      <c r="G2927" s="757" t="s">
        <v>135</v>
      </c>
      <c r="H2927" s="751">
        <v>911653000</v>
      </c>
    </row>
    <row r="2928" spans="1:8">
      <c r="A2928" s="753" t="s">
        <v>83</v>
      </c>
      <c r="B2928" s="753" t="s">
        <v>347</v>
      </c>
      <c r="C2928" s="753" t="s">
        <v>963</v>
      </c>
      <c r="D2928" s="753" t="s">
        <v>344</v>
      </c>
      <c r="E2928" s="753" t="s">
        <v>1801</v>
      </c>
      <c r="F2928" s="753"/>
      <c r="G2928" s="757" t="s">
        <v>1802</v>
      </c>
      <c r="H2928" s="751">
        <v>19500000</v>
      </c>
    </row>
    <row r="2929" spans="1:8">
      <c r="A2929" s="753" t="s">
        <v>83</v>
      </c>
      <c r="B2929" s="753" t="s">
        <v>347</v>
      </c>
      <c r="C2929" s="753" t="s">
        <v>963</v>
      </c>
      <c r="D2929" s="753" t="s">
        <v>344</v>
      </c>
      <c r="E2929" s="753" t="s">
        <v>1801</v>
      </c>
      <c r="F2929" s="753" t="s">
        <v>1803</v>
      </c>
      <c r="G2929" s="757" t="s">
        <v>1804</v>
      </c>
      <c r="H2929" s="751">
        <v>19500000</v>
      </c>
    </row>
    <row r="2930" spans="1:8">
      <c r="A2930" s="753" t="s">
        <v>83</v>
      </c>
      <c r="B2930" s="753" t="s">
        <v>347</v>
      </c>
      <c r="C2930" s="753" t="s">
        <v>963</v>
      </c>
      <c r="D2930" s="753" t="s">
        <v>344</v>
      </c>
      <c r="E2930" s="753" t="s">
        <v>134</v>
      </c>
      <c r="F2930" s="753"/>
      <c r="G2930" s="757" t="s">
        <v>135</v>
      </c>
      <c r="H2930" s="751">
        <v>165505700</v>
      </c>
    </row>
    <row r="2931" spans="1:8">
      <c r="A2931" s="753" t="s">
        <v>83</v>
      </c>
      <c r="B2931" s="753" t="s">
        <v>347</v>
      </c>
      <c r="C2931" s="753" t="s">
        <v>963</v>
      </c>
      <c r="D2931" s="753" t="s">
        <v>344</v>
      </c>
      <c r="E2931" s="753" t="s">
        <v>134</v>
      </c>
      <c r="F2931" s="753" t="s">
        <v>137</v>
      </c>
      <c r="G2931" s="757" t="s">
        <v>138</v>
      </c>
      <c r="H2931" s="751">
        <v>126400700</v>
      </c>
    </row>
    <row r="2932" spans="1:8">
      <c r="A2932" s="753" t="s">
        <v>83</v>
      </c>
      <c r="B2932" s="753" t="s">
        <v>347</v>
      </c>
      <c r="C2932" s="753" t="s">
        <v>963</v>
      </c>
      <c r="D2932" s="753" t="s">
        <v>344</v>
      </c>
      <c r="E2932" s="753" t="s">
        <v>134</v>
      </c>
      <c r="F2932" s="753" t="s">
        <v>139</v>
      </c>
      <c r="G2932" s="757" t="s">
        <v>140</v>
      </c>
      <c r="H2932" s="751">
        <v>39105000</v>
      </c>
    </row>
    <row r="2933" spans="1:8">
      <c r="A2933" s="753" t="s">
        <v>83</v>
      </c>
      <c r="B2933" s="753" t="s">
        <v>347</v>
      </c>
      <c r="C2933" s="753" t="s">
        <v>963</v>
      </c>
      <c r="D2933" s="753" t="s">
        <v>344</v>
      </c>
      <c r="E2933" s="753" t="s">
        <v>178</v>
      </c>
      <c r="F2933" s="753"/>
      <c r="G2933" s="757" t="s">
        <v>179</v>
      </c>
      <c r="H2933" s="751">
        <v>3031773000</v>
      </c>
    </row>
    <row r="2934" spans="1:8" ht="26.4">
      <c r="A2934" s="753" t="s">
        <v>83</v>
      </c>
      <c r="B2934" s="753" t="s">
        <v>347</v>
      </c>
      <c r="C2934" s="753" t="s">
        <v>963</v>
      </c>
      <c r="D2934" s="753" t="s">
        <v>344</v>
      </c>
      <c r="E2934" s="753" t="s">
        <v>178</v>
      </c>
      <c r="F2934" s="753" t="s">
        <v>180</v>
      </c>
      <c r="G2934" s="757" t="s">
        <v>1810</v>
      </c>
      <c r="H2934" s="751">
        <v>3031773000</v>
      </c>
    </row>
    <row r="2935" spans="1:8">
      <c r="A2935" s="753" t="s">
        <v>83</v>
      </c>
      <c r="B2935" s="753" t="s">
        <v>347</v>
      </c>
      <c r="C2935" s="753" t="s">
        <v>963</v>
      </c>
      <c r="D2935" s="753" t="s">
        <v>344</v>
      </c>
      <c r="E2935" s="753" t="s">
        <v>16</v>
      </c>
      <c r="F2935" s="753"/>
      <c r="G2935" s="757" t="s">
        <v>17</v>
      </c>
      <c r="H2935" s="751">
        <v>381933000</v>
      </c>
    </row>
    <row r="2936" spans="1:8">
      <c r="A2936" s="753" t="s">
        <v>83</v>
      </c>
      <c r="B2936" s="753" t="s">
        <v>347</v>
      </c>
      <c r="C2936" s="753" t="s">
        <v>963</v>
      </c>
      <c r="D2936" s="753" t="s">
        <v>344</v>
      </c>
      <c r="E2936" s="753" t="s">
        <v>16</v>
      </c>
      <c r="F2936" s="753" t="s">
        <v>18</v>
      </c>
      <c r="G2936" s="757" t="s">
        <v>1887</v>
      </c>
      <c r="H2936" s="751">
        <v>381933000</v>
      </c>
    </row>
    <row r="2937" spans="1:8">
      <c r="A2937" s="753" t="s">
        <v>83</v>
      </c>
      <c r="B2937" s="753" t="s">
        <v>347</v>
      </c>
      <c r="C2937" s="753" t="s">
        <v>963</v>
      </c>
      <c r="D2937" s="753" t="s">
        <v>344</v>
      </c>
      <c r="E2937" s="753" t="s">
        <v>19</v>
      </c>
      <c r="F2937" s="753"/>
      <c r="G2937" s="757" t="s">
        <v>133</v>
      </c>
      <c r="H2937" s="751">
        <v>411216000</v>
      </c>
    </row>
    <row r="2938" spans="1:8">
      <c r="A2938" s="753" t="s">
        <v>83</v>
      </c>
      <c r="B2938" s="753" t="s">
        <v>347</v>
      </c>
      <c r="C2938" s="753" t="s">
        <v>963</v>
      </c>
      <c r="D2938" s="753" t="s">
        <v>344</v>
      </c>
      <c r="E2938" s="753" t="s">
        <v>19</v>
      </c>
      <c r="F2938" s="753" t="s">
        <v>20</v>
      </c>
      <c r="G2938" s="757" t="s">
        <v>21</v>
      </c>
      <c r="H2938" s="751">
        <v>1470000</v>
      </c>
    </row>
    <row r="2939" spans="1:8">
      <c r="A2939" s="753" t="s">
        <v>83</v>
      </c>
      <c r="B2939" s="753" t="s">
        <v>347</v>
      </c>
      <c r="C2939" s="753" t="s">
        <v>963</v>
      </c>
      <c r="D2939" s="753" t="s">
        <v>344</v>
      </c>
      <c r="E2939" s="753" t="s">
        <v>19</v>
      </c>
      <c r="F2939" s="753" t="s">
        <v>22</v>
      </c>
      <c r="G2939" s="757" t="s">
        <v>23</v>
      </c>
      <c r="H2939" s="751">
        <v>396465000</v>
      </c>
    </row>
    <row r="2940" spans="1:8">
      <c r="A2940" s="753" t="s">
        <v>83</v>
      </c>
      <c r="B2940" s="753" t="s">
        <v>347</v>
      </c>
      <c r="C2940" s="753" t="s">
        <v>963</v>
      </c>
      <c r="D2940" s="753" t="s">
        <v>344</v>
      </c>
      <c r="E2940" s="753" t="s">
        <v>19</v>
      </c>
      <c r="F2940" s="753" t="s">
        <v>245</v>
      </c>
      <c r="G2940" s="757" t="s">
        <v>135</v>
      </c>
      <c r="H2940" s="751">
        <v>13281000</v>
      </c>
    </row>
    <row r="2941" spans="1:8">
      <c r="A2941" s="753" t="s">
        <v>83</v>
      </c>
      <c r="B2941" s="753" t="s">
        <v>347</v>
      </c>
      <c r="C2941" s="753" t="s">
        <v>963</v>
      </c>
      <c r="D2941" s="753" t="s">
        <v>1120</v>
      </c>
      <c r="E2941" s="753"/>
      <c r="F2941" s="753"/>
      <c r="G2941" s="757" t="s">
        <v>1936</v>
      </c>
      <c r="H2941" s="751">
        <v>2000479600</v>
      </c>
    </row>
    <row r="2942" spans="1:8">
      <c r="A2942" s="753" t="s">
        <v>83</v>
      </c>
      <c r="B2942" s="753" t="s">
        <v>347</v>
      </c>
      <c r="C2942" s="753" t="s">
        <v>963</v>
      </c>
      <c r="D2942" s="753" t="s">
        <v>1120</v>
      </c>
      <c r="E2942" s="753" t="s">
        <v>112</v>
      </c>
      <c r="F2942" s="753"/>
      <c r="G2942" s="757" t="s">
        <v>113</v>
      </c>
      <c r="H2942" s="751">
        <v>1149000</v>
      </c>
    </row>
    <row r="2943" spans="1:8">
      <c r="A2943" s="753" t="s">
        <v>83</v>
      </c>
      <c r="B2943" s="753" t="s">
        <v>347</v>
      </c>
      <c r="C2943" s="753" t="s">
        <v>963</v>
      </c>
      <c r="D2943" s="753" t="s">
        <v>1120</v>
      </c>
      <c r="E2943" s="753" t="s">
        <v>112</v>
      </c>
      <c r="F2943" s="753" t="s">
        <v>156</v>
      </c>
      <c r="G2943" s="757" t="s">
        <v>1779</v>
      </c>
      <c r="H2943" s="751">
        <v>1149000</v>
      </c>
    </row>
    <row r="2944" spans="1:8">
      <c r="A2944" s="753" t="s">
        <v>83</v>
      </c>
      <c r="B2944" s="753" t="s">
        <v>347</v>
      </c>
      <c r="C2944" s="753" t="s">
        <v>963</v>
      </c>
      <c r="D2944" s="753" t="s">
        <v>1120</v>
      </c>
      <c r="E2944" s="753" t="s">
        <v>120</v>
      </c>
      <c r="F2944" s="753"/>
      <c r="G2944" s="757" t="s">
        <v>121</v>
      </c>
      <c r="H2944" s="751">
        <v>38000000</v>
      </c>
    </row>
    <row r="2945" spans="1:8">
      <c r="A2945" s="753" t="s">
        <v>83</v>
      </c>
      <c r="B2945" s="753" t="s">
        <v>347</v>
      </c>
      <c r="C2945" s="753" t="s">
        <v>963</v>
      </c>
      <c r="D2945" s="753" t="s">
        <v>1120</v>
      </c>
      <c r="E2945" s="753" t="s">
        <v>120</v>
      </c>
      <c r="F2945" s="753" t="s">
        <v>315</v>
      </c>
      <c r="G2945" s="757" t="s">
        <v>1831</v>
      </c>
      <c r="H2945" s="751">
        <v>38000000</v>
      </c>
    </row>
    <row r="2946" spans="1:8">
      <c r="A2946" s="753" t="s">
        <v>83</v>
      </c>
      <c r="B2946" s="753" t="s">
        <v>347</v>
      </c>
      <c r="C2946" s="753" t="s">
        <v>963</v>
      </c>
      <c r="D2946" s="753" t="s">
        <v>1120</v>
      </c>
      <c r="E2946" s="753" t="s">
        <v>160</v>
      </c>
      <c r="F2946" s="753"/>
      <c r="G2946" s="757" t="s">
        <v>161</v>
      </c>
      <c r="H2946" s="751">
        <v>905195000</v>
      </c>
    </row>
    <row r="2947" spans="1:8">
      <c r="A2947" s="753" t="s">
        <v>83</v>
      </c>
      <c r="B2947" s="753" t="s">
        <v>347</v>
      </c>
      <c r="C2947" s="753" t="s">
        <v>963</v>
      </c>
      <c r="D2947" s="753" t="s">
        <v>1120</v>
      </c>
      <c r="E2947" s="753" t="s">
        <v>160</v>
      </c>
      <c r="F2947" s="753" t="s">
        <v>544</v>
      </c>
      <c r="G2947" s="757" t="s">
        <v>545</v>
      </c>
      <c r="H2947" s="751">
        <v>136000000</v>
      </c>
    </row>
    <row r="2948" spans="1:8">
      <c r="A2948" s="753" t="s">
        <v>83</v>
      </c>
      <c r="B2948" s="753" t="s">
        <v>347</v>
      </c>
      <c r="C2948" s="753" t="s">
        <v>963</v>
      </c>
      <c r="D2948" s="753" t="s">
        <v>1120</v>
      </c>
      <c r="E2948" s="753" t="s">
        <v>160</v>
      </c>
      <c r="F2948" s="753" t="s">
        <v>975</v>
      </c>
      <c r="G2948" s="757" t="s">
        <v>974</v>
      </c>
      <c r="H2948" s="751">
        <v>120120000</v>
      </c>
    </row>
    <row r="2949" spans="1:8">
      <c r="A2949" s="753" t="s">
        <v>83</v>
      </c>
      <c r="B2949" s="753" t="s">
        <v>347</v>
      </c>
      <c r="C2949" s="753" t="s">
        <v>963</v>
      </c>
      <c r="D2949" s="753" t="s">
        <v>1120</v>
      </c>
      <c r="E2949" s="753" t="s">
        <v>160</v>
      </c>
      <c r="F2949" s="753" t="s">
        <v>546</v>
      </c>
      <c r="G2949" s="757" t="s">
        <v>128</v>
      </c>
      <c r="H2949" s="751">
        <v>155200000</v>
      </c>
    </row>
    <row r="2950" spans="1:8">
      <c r="A2950" s="753" t="s">
        <v>83</v>
      </c>
      <c r="B2950" s="753" t="s">
        <v>347</v>
      </c>
      <c r="C2950" s="753" t="s">
        <v>963</v>
      </c>
      <c r="D2950" s="753" t="s">
        <v>1120</v>
      </c>
      <c r="E2950" s="753" t="s">
        <v>160</v>
      </c>
      <c r="F2950" s="753" t="s">
        <v>547</v>
      </c>
      <c r="G2950" s="757" t="s">
        <v>548</v>
      </c>
      <c r="H2950" s="751">
        <v>23600000</v>
      </c>
    </row>
    <row r="2951" spans="1:8">
      <c r="A2951" s="753" t="s">
        <v>83</v>
      </c>
      <c r="B2951" s="753" t="s">
        <v>347</v>
      </c>
      <c r="C2951" s="753" t="s">
        <v>963</v>
      </c>
      <c r="D2951" s="753" t="s">
        <v>1120</v>
      </c>
      <c r="E2951" s="753" t="s">
        <v>160</v>
      </c>
      <c r="F2951" s="753" t="s">
        <v>549</v>
      </c>
      <c r="G2951" s="757" t="s">
        <v>550</v>
      </c>
      <c r="H2951" s="751">
        <v>237600000</v>
      </c>
    </row>
    <row r="2952" spans="1:8">
      <c r="A2952" s="753" t="s">
        <v>83</v>
      </c>
      <c r="B2952" s="753" t="s">
        <v>347</v>
      </c>
      <c r="C2952" s="753" t="s">
        <v>963</v>
      </c>
      <c r="D2952" s="753" t="s">
        <v>1120</v>
      </c>
      <c r="E2952" s="753" t="s">
        <v>160</v>
      </c>
      <c r="F2952" s="753" t="s">
        <v>551</v>
      </c>
      <c r="G2952" s="757" t="s">
        <v>133</v>
      </c>
      <c r="H2952" s="751">
        <v>232675000</v>
      </c>
    </row>
    <row r="2953" spans="1:8">
      <c r="A2953" s="753" t="s">
        <v>83</v>
      </c>
      <c r="B2953" s="753" t="s">
        <v>347</v>
      </c>
      <c r="C2953" s="753" t="s">
        <v>963</v>
      </c>
      <c r="D2953" s="753" t="s">
        <v>1120</v>
      </c>
      <c r="E2953" s="753" t="s">
        <v>125</v>
      </c>
      <c r="F2953" s="753"/>
      <c r="G2953" s="757" t="s">
        <v>126</v>
      </c>
      <c r="H2953" s="751">
        <v>600000</v>
      </c>
    </row>
    <row r="2954" spans="1:8">
      <c r="A2954" s="753" t="s">
        <v>83</v>
      </c>
      <c r="B2954" s="753" t="s">
        <v>347</v>
      </c>
      <c r="C2954" s="753" t="s">
        <v>963</v>
      </c>
      <c r="D2954" s="753" t="s">
        <v>1120</v>
      </c>
      <c r="E2954" s="753" t="s">
        <v>125</v>
      </c>
      <c r="F2954" s="753" t="s">
        <v>552</v>
      </c>
      <c r="G2954" s="757" t="s">
        <v>553</v>
      </c>
      <c r="H2954" s="751">
        <v>600000</v>
      </c>
    </row>
    <row r="2955" spans="1:8">
      <c r="A2955" s="753" t="s">
        <v>83</v>
      </c>
      <c r="B2955" s="753" t="s">
        <v>347</v>
      </c>
      <c r="C2955" s="753" t="s">
        <v>963</v>
      </c>
      <c r="D2955" s="753" t="s">
        <v>1120</v>
      </c>
      <c r="E2955" s="753" t="s">
        <v>554</v>
      </c>
      <c r="F2955" s="753"/>
      <c r="G2955" s="757" t="s">
        <v>555</v>
      </c>
      <c r="H2955" s="751">
        <v>8800000</v>
      </c>
    </row>
    <row r="2956" spans="1:8">
      <c r="A2956" s="753" t="s">
        <v>83</v>
      </c>
      <c r="B2956" s="753" t="s">
        <v>347</v>
      </c>
      <c r="C2956" s="753" t="s">
        <v>963</v>
      </c>
      <c r="D2956" s="753" t="s">
        <v>1120</v>
      </c>
      <c r="E2956" s="753" t="s">
        <v>554</v>
      </c>
      <c r="F2956" s="753" t="s">
        <v>558</v>
      </c>
      <c r="G2956" s="757" t="s">
        <v>559</v>
      </c>
      <c r="H2956" s="751">
        <v>8800000</v>
      </c>
    </row>
    <row r="2957" spans="1:8" ht="26.4">
      <c r="A2957" s="753" t="s">
        <v>83</v>
      </c>
      <c r="B2957" s="753" t="s">
        <v>347</v>
      </c>
      <c r="C2957" s="753" t="s">
        <v>963</v>
      </c>
      <c r="D2957" s="753" t="s">
        <v>1120</v>
      </c>
      <c r="E2957" s="753" t="s">
        <v>130</v>
      </c>
      <c r="F2957" s="753"/>
      <c r="G2957" s="757" t="s">
        <v>131</v>
      </c>
      <c r="H2957" s="751">
        <v>1046735600</v>
      </c>
    </row>
    <row r="2958" spans="1:8">
      <c r="A2958" s="753" t="s">
        <v>83</v>
      </c>
      <c r="B2958" s="753" t="s">
        <v>347</v>
      </c>
      <c r="C2958" s="753" t="s">
        <v>963</v>
      </c>
      <c r="D2958" s="753" t="s">
        <v>1120</v>
      </c>
      <c r="E2958" s="753" t="s">
        <v>130</v>
      </c>
      <c r="F2958" s="753" t="s">
        <v>585</v>
      </c>
      <c r="G2958" s="757" t="s">
        <v>1799</v>
      </c>
      <c r="H2958" s="751">
        <v>693115600</v>
      </c>
    </row>
    <row r="2959" spans="1:8">
      <c r="A2959" s="753" t="s">
        <v>83</v>
      </c>
      <c r="B2959" s="753" t="s">
        <v>347</v>
      </c>
      <c r="C2959" s="753" t="s">
        <v>963</v>
      </c>
      <c r="D2959" s="753" t="s">
        <v>1120</v>
      </c>
      <c r="E2959" s="753" t="s">
        <v>130</v>
      </c>
      <c r="F2959" s="753" t="s">
        <v>14</v>
      </c>
      <c r="G2959" s="757" t="s">
        <v>1800</v>
      </c>
      <c r="H2959" s="751">
        <v>353620000</v>
      </c>
    </row>
    <row r="2960" spans="1:8" ht="26.4">
      <c r="A2960" s="753" t="s">
        <v>83</v>
      </c>
      <c r="B2960" s="753" t="s">
        <v>347</v>
      </c>
      <c r="C2960" s="753" t="s">
        <v>223</v>
      </c>
      <c r="D2960" s="753"/>
      <c r="E2960" s="753"/>
      <c r="F2960" s="753"/>
      <c r="G2960" s="757" t="s">
        <v>1765</v>
      </c>
      <c r="H2960" s="751">
        <v>72501917475</v>
      </c>
    </row>
    <row r="2961" spans="1:8">
      <c r="A2961" s="753" t="s">
        <v>83</v>
      </c>
      <c r="B2961" s="753" t="s">
        <v>347</v>
      </c>
      <c r="C2961" s="753" t="s">
        <v>223</v>
      </c>
      <c r="D2961" s="753" t="s">
        <v>1766</v>
      </c>
      <c r="E2961" s="753"/>
      <c r="F2961" s="753"/>
      <c r="G2961" s="757" t="s">
        <v>1767</v>
      </c>
      <c r="H2961" s="751">
        <v>72501917475</v>
      </c>
    </row>
    <row r="2962" spans="1:8">
      <c r="A2962" s="753" t="s">
        <v>83</v>
      </c>
      <c r="B2962" s="753" t="s">
        <v>347</v>
      </c>
      <c r="C2962" s="753" t="s">
        <v>223</v>
      </c>
      <c r="D2962" s="753" t="s">
        <v>1766</v>
      </c>
      <c r="E2962" s="753" t="s">
        <v>92</v>
      </c>
      <c r="F2962" s="753"/>
      <c r="G2962" s="757" t="s">
        <v>93</v>
      </c>
      <c r="H2962" s="751">
        <v>4391277726</v>
      </c>
    </row>
    <row r="2963" spans="1:8">
      <c r="A2963" s="753" t="s">
        <v>83</v>
      </c>
      <c r="B2963" s="753" t="s">
        <v>347</v>
      </c>
      <c r="C2963" s="753" t="s">
        <v>223</v>
      </c>
      <c r="D2963" s="753" t="s">
        <v>1766</v>
      </c>
      <c r="E2963" s="753" t="s">
        <v>92</v>
      </c>
      <c r="F2963" s="753" t="s">
        <v>94</v>
      </c>
      <c r="G2963" s="757" t="s">
        <v>1768</v>
      </c>
      <c r="H2963" s="751">
        <v>4391277726</v>
      </c>
    </row>
    <row r="2964" spans="1:8" ht="26.4">
      <c r="A2964" s="753" t="s">
        <v>83</v>
      </c>
      <c r="B2964" s="753" t="s">
        <v>347</v>
      </c>
      <c r="C2964" s="753" t="s">
        <v>223</v>
      </c>
      <c r="D2964" s="753" t="s">
        <v>1766</v>
      </c>
      <c r="E2964" s="753" t="s">
        <v>141</v>
      </c>
      <c r="F2964" s="753"/>
      <c r="G2964" s="757" t="s">
        <v>1822</v>
      </c>
      <c r="H2964" s="751">
        <v>529426800</v>
      </c>
    </row>
    <row r="2965" spans="1:8" ht="26.4">
      <c r="A2965" s="753" t="s">
        <v>83</v>
      </c>
      <c r="B2965" s="753" t="s">
        <v>347</v>
      </c>
      <c r="C2965" s="753" t="s">
        <v>223</v>
      </c>
      <c r="D2965" s="753" t="s">
        <v>1766</v>
      </c>
      <c r="E2965" s="753" t="s">
        <v>141</v>
      </c>
      <c r="F2965" s="753" t="s">
        <v>581</v>
      </c>
      <c r="G2965" s="757" t="s">
        <v>1823</v>
      </c>
      <c r="H2965" s="751">
        <v>529426800</v>
      </c>
    </row>
    <row r="2966" spans="1:8">
      <c r="A2966" s="753" t="s">
        <v>83</v>
      </c>
      <c r="B2966" s="753" t="s">
        <v>347</v>
      </c>
      <c r="C2966" s="753" t="s">
        <v>223</v>
      </c>
      <c r="D2966" s="753" t="s">
        <v>1766</v>
      </c>
      <c r="E2966" s="753" t="s">
        <v>96</v>
      </c>
      <c r="F2966" s="753"/>
      <c r="G2966" s="757" t="s">
        <v>97</v>
      </c>
      <c r="H2966" s="751">
        <v>1803261105</v>
      </c>
    </row>
    <row r="2967" spans="1:8">
      <c r="A2967" s="753" t="s">
        <v>83</v>
      </c>
      <c r="B2967" s="753" t="s">
        <v>347</v>
      </c>
      <c r="C2967" s="753" t="s">
        <v>223</v>
      </c>
      <c r="D2967" s="753" t="s">
        <v>1766</v>
      </c>
      <c r="E2967" s="753" t="s">
        <v>96</v>
      </c>
      <c r="F2967" s="753" t="s">
        <v>151</v>
      </c>
      <c r="G2967" s="757" t="s">
        <v>152</v>
      </c>
      <c r="H2967" s="751">
        <v>254700600</v>
      </c>
    </row>
    <row r="2968" spans="1:8">
      <c r="A2968" s="753" t="s">
        <v>83</v>
      </c>
      <c r="B2968" s="753" t="s">
        <v>347</v>
      </c>
      <c r="C2968" s="753" t="s">
        <v>223</v>
      </c>
      <c r="D2968" s="753" t="s">
        <v>1766</v>
      </c>
      <c r="E2968" s="753" t="s">
        <v>96</v>
      </c>
      <c r="F2968" s="753" t="s">
        <v>864</v>
      </c>
      <c r="G2968" s="757" t="s">
        <v>1770</v>
      </c>
      <c r="H2968" s="751">
        <v>139090800</v>
      </c>
    </row>
    <row r="2969" spans="1:8">
      <c r="A2969" s="753" t="s">
        <v>83</v>
      </c>
      <c r="B2969" s="753" t="s">
        <v>347</v>
      </c>
      <c r="C2969" s="753" t="s">
        <v>223</v>
      </c>
      <c r="D2969" s="753" t="s">
        <v>1766</v>
      </c>
      <c r="E2969" s="753" t="s">
        <v>96</v>
      </c>
      <c r="F2969" s="753" t="s">
        <v>11</v>
      </c>
      <c r="G2969" s="757" t="s">
        <v>1830</v>
      </c>
      <c r="H2969" s="751">
        <v>1788000</v>
      </c>
    </row>
    <row r="2970" spans="1:8">
      <c r="A2970" s="753" t="s">
        <v>83</v>
      </c>
      <c r="B2970" s="753" t="s">
        <v>347</v>
      </c>
      <c r="C2970" s="753" t="s">
        <v>223</v>
      </c>
      <c r="D2970" s="753" t="s">
        <v>1766</v>
      </c>
      <c r="E2970" s="753" t="s">
        <v>96</v>
      </c>
      <c r="F2970" s="753" t="s">
        <v>436</v>
      </c>
      <c r="G2970" s="757" t="s">
        <v>437</v>
      </c>
      <c r="H2970" s="751">
        <v>35727300</v>
      </c>
    </row>
    <row r="2971" spans="1:8" ht="26.4">
      <c r="A2971" s="753" t="s">
        <v>83</v>
      </c>
      <c r="B2971" s="753" t="s">
        <v>347</v>
      </c>
      <c r="C2971" s="753" t="s">
        <v>223</v>
      </c>
      <c r="D2971" s="753" t="s">
        <v>1766</v>
      </c>
      <c r="E2971" s="753" t="s">
        <v>96</v>
      </c>
      <c r="F2971" s="753" t="s">
        <v>98</v>
      </c>
      <c r="G2971" s="757" t="s">
        <v>99</v>
      </c>
      <c r="H2971" s="751">
        <v>105572460</v>
      </c>
    </row>
    <row r="2972" spans="1:8" ht="26.4">
      <c r="A2972" s="753" t="s">
        <v>83</v>
      </c>
      <c r="B2972" s="753" t="s">
        <v>347</v>
      </c>
      <c r="C2972" s="753" t="s">
        <v>223</v>
      </c>
      <c r="D2972" s="753" t="s">
        <v>1766</v>
      </c>
      <c r="E2972" s="753" t="s">
        <v>96</v>
      </c>
      <c r="F2972" s="753" t="s">
        <v>442</v>
      </c>
      <c r="G2972" s="757" t="s">
        <v>1772</v>
      </c>
      <c r="H2972" s="751">
        <v>33040829</v>
      </c>
    </row>
    <row r="2973" spans="1:8">
      <c r="A2973" s="753" t="s">
        <v>83</v>
      </c>
      <c r="B2973" s="753" t="s">
        <v>347</v>
      </c>
      <c r="C2973" s="753" t="s">
        <v>223</v>
      </c>
      <c r="D2973" s="753" t="s">
        <v>1766</v>
      </c>
      <c r="E2973" s="753" t="s">
        <v>96</v>
      </c>
      <c r="F2973" s="753" t="s">
        <v>144</v>
      </c>
      <c r="G2973" s="757" t="s">
        <v>145</v>
      </c>
      <c r="H2973" s="751">
        <v>1196007676</v>
      </c>
    </row>
    <row r="2974" spans="1:8">
      <c r="A2974" s="753" t="s">
        <v>83</v>
      </c>
      <c r="B2974" s="753" t="s">
        <v>347</v>
      </c>
      <c r="C2974" s="753" t="s">
        <v>223</v>
      </c>
      <c r="D2974" s="753" t="s">
        <v>1766</v>
      </c>
      <c r="E2974" s="753" t="s">
        <v>96</v>
      </c>
      <c r="F2974" s="753" t="s">
        <v>154</v>
      </c>
      <c r="G2974" s="757" t="s">
        <v>1773</v>
      </c>
      <c r="H2974" s="751">
        <v>37333440</v>
      </c>
    </row>
    <row r="2975" spans="1:8">
      <c r="A2975" s="753" t="s">
        <v>83</v>
      </c>
      <c r="B2975" s="753" t="s">
        <v>347</v>
      </c>
      <c r="C2975" s="753" t="s">
        <v>223</v>
      </c>
      <c r="D2975" s="753" t="s">
        <v>1766</v>
      </c>
      <c r="E2975" s="753" t="s">
        <v>426</v>
      </c>
      <c r="F2975" s="753"/>
      <c r="G2975" s="757" t="s">
        <v>427</v>
      </c>
      <c r="H2975" s="751">
        <v>96423000</v>
      </c>
    </row>
    <row r="2976" spans="1:8">
      <c r="A2976" s="753" t="s">
        <v>83</v>
      </c>
      <c r="B2976" s="753" t="s">
        <v>347</v>
      </c>
      <c r="C2976" s="753" t="s">
        <v>223</v>
      </c>
      <c r="D2976" s="753" t="s">
        <v>1766</v>
      </c>
      <c r="E2976" s="753" t="s">
        <v>426</v>
      </c>
      <c r="F2976" s="753" t="s">
        <v>428</v>
      </c>
      <c r="G2976" s="757" t="s">
        <v>1774</v>
      </c>
      <c r="H2976" s="751">
        <v>96423000</v>
      </c>
    </row>
    <row r="2977" spans="1:8">
      <c r="A2977" s="753" t="s">
        <v>83</v>
      </c>
      <c r="B2977" s="753" t="s">
        <v>347</v>
      </c>
      <c r="C2977" s="753" t="s">
        <v>223</v>
      </c>
      <c r="D2977" s="753" t="s">
        <v>1766</v>
      </c>
      <c r="E2977" s="753" t="s">
        <v>100</v>
      </c>
      <c r="F2977" s="753"/>
      <c r="G2977" s="757" t="s">
        <v>101</v>
      </c>
      <c r="H2977" s="751">
        <v>535434000</v>
      </c>
    </row>
    <row r="2978" spans="1:8">
      <c r="A2978" s="753" t="s">
        <v>83</v>
      </c>
      <c r="B2978" s="753" t="s">
        <v>347</v>
      </c>
      <c r="C2978" s="753" t="s">
        <v>223</v>
      </c>
      <c r="D2978" s="753" t="s">
        <v>1766</v>
      </c>
      <c r="E2978" s="753" t="s">
        <v>100</v>
      </c>
      <c r="F2978" s="753" t="s">
        <v>443</v>
      </c>
      <c r="G2978" s="757" t="s">
        <v>135</v>
      </c>
      <c r="H2978" s="751">
        <v>535434000</v>
      </c>
    </row>
    <row r="2979" spans="1:8">
      <c r="A2979" s="753" t="s">
        <v>83</v>
      </c>
      <c r="B2979" s="753" t="s">
        <v>347</v>
      </c>
      <c r="C2979" s="753" t="s">
        <v>223</v>
      </c>
      <c r="D2979" s="753" t="s">
        <v>1766</v>
      </c>
      <c r="E2979" s="753" t="s">
        <v>102</v>
      </c>
      <c r="F2979" s="753"/>
      <c r="G2979" s="757" t="s">
        <v>369</v>
      </c>
      <c r="H2979" s="751">
        <v>1185997431</v>
      </c>
    </row>
    <row r="2980" spans="1:8">
      <c r="A2980" s="753" t="s">
        <v>83</v>
      </c>
      <c r="B2980" s="753" t="s">
        <v>347</v>
      </c>
      <c r="C2980" s="753" t="s">
        <v>223</v>
      </c>
      <c r="D2980" s="753" t="s">
        <v>1766</v>
      </c>
      <c r="E2980" s="753" t="s">
        <v>102</v>
      </c>
      <c r="F2980" s="753" t="s">
        <v>103</v>
      </c>
      <c r="G2980" s="757" t="s">
        <v>104</v>
      </c>
      <c r="H2980" s="751">
        <v>915745687</v>
      </c>
    </row>
    <row r="2981" spans="1:8">
      <c r="A2981" s="753" t="s">
        <v>83</v>
      </c>
      <c r="B2981" s="753" t="s">
        <v>347</v>
      </c>
      <c r="C2981" s="753" t="s">
        <v>223</v>
      </c>
      <c r="D2981" s="753" t="s">
        <v>1766</v>
      </c>
      <c r="E2981" s="753" t="s">
        <v>102</v>
      </c>
      <c r="F2981" s="753" t="s">
        <v>105</v>
      </c>
      <c r="G2981" s="757" t="s">
        <v>106</v>
      </c>
      <c r="H2981" s="751">
        <v>156462309</v>
      </c>
    </row>
    <row r="2982" spans="1:8">
      <c r="A2982" s="753" t="s">
        <v>83</v>
      </c>
      <c r="B2982" s="753" t="s">
        <v>347</v>
      </c>
      <c r="C2982" s="753" t="s">
        <v>223</v>
      </c>
      <c r="D2982" s="753" t="s">
        <v>1766</v>
      </c>
      <c r="E2982" s="753" t="s">
        <v>102</v>
      </c>
      <c r="F2982" s="753" t="s">
        <v>107</v>
      </c>
      <c r="G2982" s="757" t="s">
        <v>108</v>
      </c>
      <c r="H2982" s="751">
        <v>104309250</v>
      </c>
    </row>
    <row r="2983" spans="1:8">
      <c r="A2983" s="753" t="s">
        <v>83</v>
      </c>
      <c r="B2983" s="753" t="s">
        <v>347</v>
      </c>
      <c r="C2983" s="753" t="s">
        <v>223</v>
      </c>
      <c r="D2983" s="753" t="s">
        <v>1766</v>
      </c>
      <c r="E2983" s="753" t="s">
        <v>102</v>
      </c>
      <c r="F2983" s="753" t="s">
        <v>0</v>
      </c>
      <c r="G2983" s="757" t="s">
        <v>1</v>
      </c>
      <c r="H2983" s="751">
        <v>9480185</v>
      </c>
    </row>
    <row r="2984" spans="1:8">
      <c r="A2984" s="753" t="s">
        <v>83</v>
      </c>
      <c r="B2984" s="753" t="s">
        <v>347</v>
      </c>
      <c r="C2984" s="753" t="s">
        <v>223</v>
      </c>
      <c r="D2984" s="753" t="s">
        <v>1766</v>
      </c>
      <c r="E2984" s="753" t="s">
        <v>109</v>
      </c>
      <c r="F2984" s="753"/>
      <c r="G2984" s="757" t="s">
        <v>110</v>
      </c>
      <c r="H2984" s="751">
        <v>335272200</v>
      </c>
    </row>
    <row r="2985" spans="1:8" ht="26.4">
      <c r="A2985" s="753" t="s">
        <v>83</v>
      </c>
      <c r="B2985" s="753" t="s">
        <v>347</v>
      </c>
      <c r="C2985" s="753" t="s">
        <v>223</v>
      </c>
      <c r="D2985" s="753" t="s">
        <v>1766</v>
      </c>
      <c r="E2985" s="753" t="s">
        <v>109</v>
      </c>
      <c r="F2985" s="753" t="s">
        <v>855</v>
      </c>
      <c r="G2985" s="757" t="s">
        <v>1776</v>
      </c>
      <c r="H2985" s="751">
        <v>335272200</v>
      </c>
    </row>
    <row r="2986" spans="1:8">
      <c r="A2986" s="753" t="s">
        <v>83</v>
      </c>
      <c r="B2986" s="753" t="s">
        <v>347</v>
      </c>
      <c r="C2986" s="753" t="s">
        <v>223</v>
      </c>
      <c r="D2986" s="753" t="s">
        <v>1766</v>
      </c>
      <c r="E2986" s="753" t="s">
        <v>112</v>
      </c>
      <c r="F2986" s="753"/>
      <c r="G2986" s="757" t="s">
        <v>113</v>
      </c>
      <c r="H2986" s="751">
        <v>329856380</v>
      </c>
    </row>
    <row r="2987" spans="1:8">
      <c r="A2987" s="753" t="s">
        <v>83</v>
      </c>
      <c r="B2987" s="753" t="s">
        <v>347</v>
      </c>
      <c r="C2987" s="753" t="s">
        <v>223</v>
      </c>
      <c r="D2987" s="753" t="s">
        <v>1766</v>
      </c>
      <c r="E2987" s="753" t="s">
        <v>112</v>
      </c>
      <c r="F2987" s="753" t="s">
        <v>155</v>
      </c>
      <c r="G2987" s="757" t="s">
        <v>1777</v>
      </c>
      <c r="H2987" s="751">
        <v>140257322</v>
      </c>
    </row>
    <row r="2988" spans="1:8">
      <c r="A2988" s="753" t="s">
        <v>83</v>
      </c>
      <c r="B2988" s="753" t="s">
        <v>347</v>
      </c>
      <c r="C2988" s="753" t="s">
        <v>223</v>
      </c>
      <c r="D2988" s="753" t="s">
        <v>1766</v>
      </c>
      <c r="E2988" s="753" t="s">
        <v>112</v>
      </c>
      <c r="F2988" s="753" t="s">
        <v>114</v>
      </c>
      <c r="G2988" s="757" t="s">
        <v>1778</v>
      </c>
      <c r="H2988" s="751">
        <v>24710858</v>
      </c>
    </row>
    <row r="2989" spans="1:8">
      <c r="A2989" s="753" t="s">
        <v>83</v>
      </c>
      <c r="B2989" s="753" t="s">
        <v>347</v>
      </c>
      <c r="C2989" s="753" t="s">
        <v>223</v>
      </c>
      <c r="D2989" s="753" t="s">
        <v>1766</v>
      </c>
      <c r="E2989" s="753" t="s">
        <v>112</v>
      </c>
      <c r="F2989" s="753" t="s">
        <v>156</v>
      </c>
      <c r="G2989" s="757" t="s">
        <v>1779</v>
      </c>
      <c r="H2989" s="751">
        <v>151110200</v>
      </c>
    </row>
    <row r="2990" spans="1:8">
      <c r="A2990" s="753" t="s">
        <v>83</v>
      </c>
      <c r="B2990" s="753" t="s">
        <v>347</v>
      </c>
      <c r="C2990" s="753" t="s">
        <v>223</v>
      </c>
      <c r="D2990" s="753" t="s">
        <v>1766</v>
      </c>
      <c r="E2990" s="753" t="s">
        <v>112</v>
      </c>
      <c r="F2990" s="753" t="s">
        <v>146</v>
      </c>
      <c r="G2990" s="757" t="s">
        <v>1780</v>
      </c>
      <c r="H2990" s="751">
        <v>6408000</v>
      </c>
    </row>
    <row r="2991" spans="1:8">
      <c r="A2991" s="753" t="s">
        <v>83</v>
      </c>
      <c r="B2991" s="753" t="s">
        <v>347</v>
      </c>
      <c r="C2991" s="753" t="s">
        <v>223</v>
      </c>
      <c r="D2991" s="753" t="s">
        <v>1766</v>
      </c>
      <c r="E2991" s="753" t="s">
        <v>112</v>
      </c>
      <c r="F2991" s="753" t="s">
        <v>157</v>
      </c>
      <c r="G2991" s="757" t="s">
        <v>135</v>
      </c>
      <c r="H2991" s="751">
        <v>7370000</v>
      </c>
    </row>
    <row r="2992" spans="1:8">
      <c r="A2992" s="753" t="s">
        <v>83</v>
      </c>
      <c r="B2992" s="753" t="s">
        <v>347</v>
      </c>
      <c r="C2992" s="753" t="s">
        <v>223</v>
      </c>
      <c r="D2992" s="753" t="s">
        <v>1766</v>
      </c>
      <c r="E2992" s="753" t="s">
        <v>115</v>
      </c>
      <c r="F2992" s="753"/>
      <c r="G2992" s="757" t="s">
        <v>1781</v>
      </c>
      <c r="H2992" s="751">
        <v>312256000</v>
      </c>
    </row>
    <row r="2993" spans="1:8">
      <c r="A2993" s="753" t="s">
        <v>83</v>
      </c>
      <c r="B2993" s="753" t="s">
        <v>347</v>
      </c>
      <c r="C2993" s="753" t="s">
        <v>223</v>
      </c>
      <c r="D2993" s="753" t="s">
        <v>1766</v>
      </c>
      <c r="E2993" s="753" t="s">
        <v>115</v>
      </c>
      <c r="F2993" s="753" t="s">
        <v>116</v>
      </c>
      <c r="G2993" s="757" t="s">
        <v>117</v>
      </c>
      <c r="H2993" s="751">
        <v>82937000</v>
      </c>
    </row>
    <row r="2994" spans="1:8">
      <c r="A2994" s="753" t="s">
        <v>83</v>
      </c>
      <c r="B2994" s="753" t="s">
        <v>347</v>
      </c>
      <c r="C2994" s="753" t="s">
        <v>223</v>
      </c>
      <c r="D2994" s="753" t="s">
        <v>1766</v>
      </c>
      <c r="E2994" s="753" t="s">
        <v>115</v>
      </c>
      <c r="F2994" s="753" t="s">
        <v>147</v>
      </c>
      <c r="G2994" s="757" t="s">
        <v>148</v>
      </c>
      <c r="H2994" s="751">
        <v>114145000</v>
      </c>
    </row>
    <row r="2995" spans="1:8">
      <c r="A2995" s="753" t="s">
        <v>83</v>
      </c>
      <c r="B2995" s="753" t="s">
        <v>347</v>
      </c>
      <c r="C2995" s="753" t="s">
        <v>223</v>
      </c>
      <c r="D2995" s="753" t="s">
        <v>1766</v>
      </c>
      <c r="E2995" s="753" t="s">
        <v>115</v>
      </c>
      <c r="F2995" s="753" t="s">
        <v>4</v>
      </c>
      <c r="G2995" s="757" t="s">
        <v>1782</v>
      </c>
      <c r="H2995" s="751">
        <v>76350000</v>
      </c>
    </row>
    <row r="2996" spans="1:8">
      <c r="A2996" s="753" t="s">
        <v>83</v>
      </c>
      <c r="B2996" s="753" t="s">
        <v>347</v>
      </c>
      <c r="C2996" s="753" t="s">
        <v>223</v>
      </c>
      <c r="D2996" s="753" t="s">
        <v>1766</v>
      </c>
      <c r="E2996" s="753" t="s">
        <v>115</v>
      </c>
      <c r="F2996" s="753" t="s">
        <v>118</v>
      </c>
      <c r="G2996" s="757" t="s">
        <v>119</v>
      </c>
      <c r="H2996" s="751">
        <v>38824000</v>
      </c>
    </row>
    <row r="2997" spans="1:8">
      <c r="A2997" s="753" t="s">
        <v>83</v>
      </c>
      <c r="B2997" s="753" t="s">
        <v>347</v>
      </c>
      <c r="C2997" s="753" t="s">
        <v>223</v>
      </c>
      <c r="D2997" s="753" t="s">
        <v>1766</v>
      </c>
      <c r="E2997" s="753" t="s">
        <v>120</v>
      </c>
      <c r="F2997" s="753"/>
      <c r="G2997" s="757" t="s">
        <v>121</v>
      </c>
      <c r="H2997" s="751">
        <v>1158025341</v>
      </c>
    </row>
    <row r="2998" spans="1:8" ht="39.6">
      <c r="A2998" s="753" t="s">
        <v>83</v>
      </c>
      <c r="B2998" s="753" t="s">
        <v>347</v>
      </c>
      <c r="C2998" s="753" t="s">
        <v>223</v>
      </c>
      <c r="D2998" s="753" t="s">
        <v>1766</v>
      </c>
      <c r="E2998" s="753" t="s">
        <v>120</v>
      </c>
      <c r="F2998" s="753" t="s">
        <v>122</v>
      </c>
      <c r="G2998" s="757" t="s">
        <v>1783</v>
      </c>
      <c r="H2998" s="751">
        <v>2956382</v>
      </c>
    </row>
    <row r="2999" spans="1:8">
      <c r="A2999" s="753" t="s">
        <v>83</v>
      </c>
      <c r="B2999" s="753" t="s">
        <v>347</v>
      </c>
      <c r="C2999" s="753" t="s">
        <v>223</v>
      </c>
      <c r="D2999" s="753" t="s">
        <v>1766</v>
      </c>
      <c r="E2999" s="753" t="s">
        <v>120</v>
      </c>
      <c r="F2999" s="753" t="s">
        <v>123</v>
      </c>
      <c r="G2999" s="757" t="s">
        <v>124</v>
      </c>
      <c r="H2999" s="751">
        <v>57893000</v>
      </c>
    </row>
    <row r="3000" spans="1:8" ht="39.6">
      <c r="A3000" s="753" t="s">
        <v>83</v>
      </c>
      <c r="B3000" s="753" t="s">
        <v>347</v>
      </c>
      <c r="C3000" s="753" t="s">
        <v>223</v>
      </c>
      <c r="D3000" s="753" t="s">
        <v>1766</v>
      </c>
      <c r="E3000" s="753" t="s">
        <v>120</v>
      </c>
      <c r="F3000" s="753" t="s">
        <v>994</v>
      </c>
      <c r="G3000" s="757" t="s">
        <v>1824</v>
      </c>
      <c r="H3000" s="751">
        <v>40862999</v>
      </c>
    </row>
    <row r="3001" spans="1:8">
      <c r="A3001" s="753" t="s">
        <v>83</v>
      </c>
      <c r="B3001" s="753" t="s">
        <v>347</v>
      </c>
      <c r="C3001" s="753" t="s">
        <v>223</v>
      </c>
      <c r="D3001" s="753" t="s">
        <v>1766</v>
      </c>
      <c r="E3001" s="753" t="s">
        <v>120</v>
      </c>
      <c r="F3001" s="753" t="s">
        <v>315</v>
      </c>
      <c r="G3001" s="757" t="s">
        <v>1831</v>
      </c>
      <c r="H3001" s="751">
        <v>927898200</v>
      </c>
    </row>
    <row r="3002" spans="1:8" ht="26.4">
      <c r="A3002" s="753" t="s">
        <v>83</v>
      </c>
      <c r="B3002" s="753" t="s">
        <v>347</v>
      </c>
      <c r="C3002" s="753" t="s">
        <v>223</v>
      </c>
      <c r="D3002" s="753" t="s">
        <v>1766</v>
      </c>
      <c r="E3002" s="753" t="s">
        <v>120</v>
      </c>
      <c r="F3002" s="753" t="s">
        <v>1001</v>
      </c>
      <c r="G3002" s="757" t="s">
        <v>1784</v>
      </c>
      <c r="H3002" s="751">
        <v>17214100</v>
      </c>
    </row>
    <row r="3003" spans="1:8">
      <c r="A3003" s="753" t="s">
        <v>83</v>
      </c>
      <c r="B3003" s="753" t="s">
        <v>347</v>
      </c>
      <c r="C3003" s="753" t="s">
        <v>223</v>
      </c>
      <c r="D3003" s="753" t="s">
        <v>1766</v>
      </c>
      <c r="E3003" s="753" t="s">
        <v>120</v>
      </c>
      <c r="F3003" s="753" t="s">
        <v>158</v>
      </c>
      <c r="G3003" s="757" t="s">
        <v>1785</v>
      </c>
      <c r="H3003" s="751">
        <v>105320000</v>
      </c>
    </row>
    <row r="3004" spans="1:8">
      <c r="A3004" s="753" t="s">
        <v>83</v>
      </c>
      <c r="B3004" s="753" t="s">
        <v>347</v>
      </c>
      <c r="C3004" s="753" t="s">
        <v>223</v>
      </c>
      <c r="D3004" s="753" t="s">
        <v>1766</v>
      </c>
      <c r="E3004" s="753" t="s">
        <v>120</v>
      </c>
      <c r="F3004" s="753" t="s">
        <v>159</v>
      </c>
      <c r="G3004" s="757" t="s">
        <v>143</v>
      </c>
      <c r="H3004" s="751">
        <v>5880660</v>
      </c>
    </row>
    <row r="3005" spans="1:8">
      <c r="A3005" s="753" t="s">
        <v>83</v>
      </c>
      <c r="B3005" s="753" t="s">
        <v>347</v>
      </c>
      <c r="C3005" s="753" t="s">
        <v>223</v>
      </c>
      <c r="D3005" s="753" t="s">
        <v>1766</v>
      </c>
      <c r="E3005" s="753" t="s">
        <v>160</v>
      </c>
      <c r="F3005" s="753"/>
      <c r="G3005" s="757" t="s">
        <v>161</v>
      </c>
      <c r="H3005" s="751">
        <v>216301500</v>
      </c>
    </row>
    <row r="3006" spans="1:8">
      <c r="A3006" s="753" t="s">
        <v>83</v>
      </c>
      <c r="B3006" s="753" t="s">
        <v>347</v>
      </c>
      <c r="C3006" s="753" t="s">
        <v>223</v>
      </c>
      <c r="D3006" s="753" t="s">
        <v>1766</v>
      </c>
      <c r="E3006" s="753" t="s">
        <v>160</v>
      </c>
      <c r="F3006" s="753" t="s">
        <v>162</v>
      </c>
      <c r="G3006" s="757" t="s">
        <v>163</v>
      </c>
      <c r="H3006" s="751">
        <v>26675000</v>
      </c>
    </row>
    <row r="3007" spans="1:8">
      <c r="A3007" s="753" t="s">
        <v>83</v>
      </c>
      <c r="B3007" s="753" t="s">
        <v>347</v>
      </c>
      <c r="C3007" s="753" t="s">
        <v>223</v>
      </c>
      <c r="D3007" s="753" t="s">
        <v>1766</v>
      </c>
      <c r="E3007" s="753" t="s">
        <v>160</v>
      </c>
      <c r="F3007" s="753" t="s">
        <v>544</v>
      </c>
      <c r="G3007" s="757" t="s">
        <v>545</v>
      </c>
      <c r="H3007" s="751">
        <v>28400000</v>
      </c>
    </row>
    <row r="3008" spans="1:8">
      <c r="A3008" s="753" t="s">
        <v>83</v>
      </c>
      <c r="B3008" s="753" t="s">
        <v>347</v>
      </c>
      <c r="C3008" s="753" t="s">
        <v>223</v>
      </c>
      <c r="D3008" s="753" t="s">
        <v>1766</v>
      </c>
      <c r="E3008" s="753" t="s">
        <v>160</v>
      </c>
      <c r="F3008" s="753" t="s">
        <v>546</v>
      </c>
      <c r="G3008" s="757" t="s">
        <v>128</v>
      </c>
      <c r="H3008" s="751">
        <v>2700000</v>
      </c>
    </row>
    <row r="3009" spans="1:8">
      <c r="A3009" s="753" t="s">
        <v>83</v>
      </c>
      <c r="B3009" s="753" t="s">
        <v>347</v>
      </c>
      <c r="C3009" s="753" t="s">
        <v>223</v>
      </c>
      <c r="D3009" s="753" t="s">
        <v>1766</v>
      </c>
      <c r="E3009" s="753" t="s">
        <v>160</v>
      </c>
      <c r="F3009" s="753" t="s">
        <v>547</v>
      </c>
      <c r="G3009" s="757" t="s">
        <v>548</v>
      </c>
      <c r="H3009" s="751">
        <v>38500000</v>
      </c>
    </row>
    <row r="3010" spans="1:8">
      <c r="A3010" s="753" t="s">
        <v>83</v>
      </c>
      <c r="B3010" s="753" t="s">
        <v>347</v>
      </c>
      <c r="C3010" s="753" t="s">
        <v>223</v>
      </c>
      <c r="D3010" s="753" t="s">
        <v>1766</v>
      </c>
      <c r="E3010" s="753" t="s">
        <v>160</v>
      </c>
      <c r="F3010" s="753" t="s">
        <v>549</v>
      </c>
      <c r="G3010" s="757" t="s">
        <v>550</v>
      </c>
      <c r="H3010" s="751">
        <v>12000000</v>
      </c>
    </row>
    <row r="3011" spans="1:8">
      <c r="A3011" s="753" t="s">
        <v>83</v>
      </c>
      <c r="B3011" s="753" t="s">
        <v>347</v>
      </c>
      <c r="C3011" s="753" t="s">
        <v>223</v>
      </c>
      <c r="D3011" s="753" t="s">
        <v>1766</v>
      </c>
      <c r="E3011" s="753" t="s">
        <v>160</v>
      </c>
      <c r="F3011" s="753" t="s">
        <v>551</v>
      </c>
      <c r="G3011" s="757" t="s">
        <v>133</v>
      </c>
      <c r="H3011" s="751">
        <v>108026500</v>
      </c>
    </row>
    <row r="3012" spans="1:8">
      <c r="A3012" s="753" t="s">
        <v>83</v>
      </c>
      <c r="B3012" s="753" t="s">
        <v>347</v>
      </c>
      <c r="C3012" s="753" t="s">
        <v>223</v>
      </c>
      <c r="D3012" s="753" t="s">
        <v>1766</v>
      </c>
      <c r="E3012" s="753" t="s">
        <v>125</v>
      </c>
      <c r="F3012" s="753"/>
      <c r="G3012" s="757" t="s">
        <v>126</v>
      </c>
      <c r="H3012" s="751">
        <v>482590900</v>
      </c>
    </row>
    <row r="3013" spans="1:8">
      <c r="A3013" s="753" t="s">
        <v>83</v>
      </c>
      <c r="B3013" s="753" t="s">
        <v>347</v>
      </c>
      <c r="C3013" s="753" t="s">
        <v>223</v>
      </c>
      <c r="D3013" s="753" t="s">
        <v>1766</v>
      </c>
      <c r="E3013" s="753" t="s">
        <v>125</v>
      </c>
      <c r="F3013" s="753" t="s">
        <v>430</v>
      </c>
      <c r="G3013" s="757" t="s">
        <v>431</v>
      </c>
      <c r="H3013" s="751">
        <v>21030900</v>
      </c>
    </row>
    <row r="3014" spans="1:8">
      <c r="A3014" s="753" t="s">
        <v>83</v>
      </c>
      <c r="B3014" s="753" t="s">
        <v>347</v>
      </c>
      <c r="C3014" s="753" t="s">
        <v>223</v>
      </c>
      <c r="D3014" s="753" t="s">
        <v>1766</v>
      </c>
      <c r="E3014" s="753" t="s">
        <v>125</v>
      </c>
      <c r="F3014" s="753" t="s">
        <v>552</v>
      </c>
      <c r="G3014" s="757" t="s">
        <v>553</v>
      </c>
      <c r="H3014" s="751">
        <v>154190000</v>
      </c>
    </row>
    <row r="3015" spans="1:8">
      <c r="A3015" s="753" t="s">
        <v>83</v>
      </c>
      <c r="B3015" s="753" t="s">
        <v>347</v>
      </c>
      <c r="C3015" s="753" t="s">
        <v>223</v>
      </c>
      <c r="D3015" s="753" t="s">
        <v>1766</v>
      </c>
      <c r="E3015" s="753" t="s">
        <v>125</v>
      </c>
      <c r="F3015" s="753" t="s">
        <v>127</v>
      </c>
      <c r="G3015" s="757" t="s">
        <v>128</v>
      </c>
      <c r="H3015" s="751">
        <v>173720000</v>
      </c>
    </row>
    <row r="3016" spans="1:8">
      <c r="A3016" s="753" t="s">
        <v>83</v>
      </c>
      <c r="B3016" s="753" t="s">
        <v>347</v>
      </c>
      <c r="C3016" s="753" t="s">
        <v>223</v>
      </c>
      <c r="D3016" s="753" t="s">
        <v>1766</v>
      </c>
      <c r="E3016" s="753" t="s">
        <v>125</v>
      </c>
      <c r="F3016" s="753" t="s">
        <v>129</v>
      </c>
      <c r="G3016" s="757" t="s">
        <v>1787</v>
      </c>
      <c r="H3016" s="751">
        <v>133650000</v>
      </c>
    </row>
    <row r="3017" spans="1:8">
      <c r="A3017" s="753" t="s">
        <v>83</v>
      </c>
      <c r="B3017" s="753" t="s">
        <v>347</v>
      </c>
      <c r="C3017" s="753" t="s">
        <v>223</v>
      </c>
      <c r="D3017" s="753" t="s">
        <v>1766</v>
      </c>
      <c r="E3017" s="753" t="s">
        <v>554</v>
      </c>
      <c r="F3017" s="753"/>
      <c r="G3017" s="757" t="s">
        <v>555</v>
      </c>
      <c r="H3017" s="751">
        <v>357060005</v>
      </c>
    </row>
    <row r="3018" spans="1:8">
      <c r="A3018" s="753" t="s">
        <v>83</v>
      </c>
      <c r="B3018" s="753" t="s">
        <v>347</v>
      </c>
      <c r="C3018" s="753" t="s">
        <v>223</v>
      </c>
      <c r="D3018" s="753" t="s">
        <v>1766</v>
      </c>
      <c r="E3018" s="753" t="s">
        <v>554</v>
      </c>
      <c r="F3018" s="753" t="s">
        <v>556</v>
      </c>
      <c r="G3018" s="757" t="s">
        <v>557</v>
      </c>
      <c r="H3018" s="751">
        <v>77200000</v>
      </c>
    </row>
    <row r="3019" spans="1:8">
      <c r="A3019" s="753" t="s">
        <v>83</v>
      </c>
      <c r="B3019" s="753" t="s">
        <v>347</v>
      </c>
      <c r="C3019" s="753" t="s">
        <v>223</v>
      </c>
      <c r="D3019" s="753" t="s">
        <v>1766</v>
      </c>
      <c r="E3019" s="753" t="s">
        <v>554</v>
      </c>
      <c r="F3019" s="753" t="s">
        <v>243</v>
      </c>
      <c r="G3019" s="757" t="s">
        <v>244</v>
      </c>
      <c r="H3019" s="751">
        <v>154400000</v>
      </c>
    </row>
    <row r="3020" spans="1:8">
      <c r="A3020" s="753" t="s">
        <v>83</v>
      </c>
      <c r="B3020" s="753" t="s">
        <v>347</v>
      </c>
      <c r="C3020" s="753" t="s">
        <v>223</v>
      </c>
      <c r="D3020" s="753" t="s">
        <v>1766</v>
      </c>
      <c r="E3020" s="753" t="s">
        <v>554</v>
      </c>
      <c r="F3020" s="753" t="s">
        <v>206</v>
      </c>
      <c r="G3020" s="757" t="s">
        <v>207</v>
      </c>
      <c r="H3020" s="751">
        <v>125460005</v>
      </c>
    </row>
    <row r="3021" spans="1:8" ht="39.6">
      <c r="A3021" s="753" t="s">
        <v>83</v>
      </c>
      <c r="B3021" s="753" t="s">
        <v>347</v>
      </c>
      <c r="C3021" s="753" t="s">
        <v>223</v>
      </c>
      <c r="D3021" s="753" t="s">
        <v>1766</v>
      </c>
      <c r="E3021" s="753" t="s">
        <v>560</v>
      </c>
      <c r="F3021" s="753"/>
      <c r="G3021" s="757" t="s">
        <v>1790</v>
      </c>
      <c r="H3021" s="751">
        <v>2736140802</v>
      </c>
    </row>
    <row r="3022" spans="1:8">
      <c r="A3022" s="753" t="s">
        <v>83</v>
      </c>
      <c r="B3022" s="753" t="s">
        <v>347</v>
      </c>
      <c r="C3022" s="753" t="s">
        <v>223</v>
      </c>
      <c r="D3022" s="753" t="s">
        <v>1766</v>
      </c>
      <c r="E3022" s="753" t="s">
        <v>560</v>
      </c>
      <c r="F3022" s="753" t="s">
        <v>856</v>
      </c>
      <c r="G3022" s="757" t="s">
        <v>1832</v>
      </c>
      <c r="H3022" s="751">
        <v>25230000</v>
      </c>
    </row>
    <row r="3023" spans="1:8">
      <c r="A3023" s="753" t="s">
        <v>83</v>
      </c>
      <c r="B3023" s="753" t="s">
        <v>347</v>
      </c>
      <c r="C3023" s="753" t="s">
        <v>223</v>
      </c>
      <c r="D3023" s="753" t="s">
        <v>1766</v>
      </c>
      <c r="E3023" s="753" t="s">
        <v>560</v>
      </c>
      <c r="F3023" s="753" t="s">
        <v>561</v>
      </c>
      <c r="G3023" s="757" t="s">
        <v>1791</v>
      </c>
      <c r="H3023" s="751">
        <v>4200000</v>
      </c>
    </row>
    <row r="3024" spans="1:8">
      <c r="A3024" s="753" t="s">
        <v>83</v>
      </c>
      <c r="B3024" s="753" t="s">
        <v>347</v>
      </c>
      <c r="C3024" s="753" t="s">
        <v>223</v>
      </c>
      <c r="D3024" s="753" t="s">
        <v>1766</v>
      </c>
      <c r="E3024" s="753" t="s">
        <v>560</v>
      </c>
      <c r="F3024" s="753" t="s">
        <v>197</v>
      </c>
      <c r="G3024" s="757" t="s">
        <v>1792</v>
      </c>
      <c r="H3024" s="751">
        <v>178814500</v>
      </c>
    </row>
    <row r="3025" spans="1:8">
      <c r="A3025" s="753" t="s">
        <v>83</v>
      </c>
      <c r="B3025" s="753" t="s">
        <v>347</v>
      </c>
      <c r="C3025" s="753" t="s">
        <v>223</v>
      </c>
      <c r="D3025" s="753" t="s">
        <v>1766</v>
      </c>
      <c r="E3025" s="753" t="s">
        <v>560</v>
      </c>
      <c r="F3025" s="753" t="s">
        <v>316</v>
      </c>
      <c r="G3025" s="757" t="s">
        <v>1866</v>
      </c>
      <c r="H3025" s="751">
        <v>1100000</v>
      </c>
    </row>
    <row r="3026" spans="1:8">
      <c r="A3026" s="753" t="s">
        <v>83</v>
      </c>
      <c r="B3026" s="753" t="s">
        <v>347</v>
      </c>
      <c r="C3026" s="753" t="s">
        <v>223</v>
      </c>
      <c r="D3026" s="753" t="s">
        <v>1766</v>
      </c>
      <c r="E3026" s="753" t="s">
        <v>560</v>
      </c>
      <c r="F3026" s="753" t="s">
        <v>5</v>
      </c>
      <c r="G3026" s="757" t="s">
        <v>6</v>
      </c>
      <c r="H3026" s="751">
        <v>2401746302</v>
      </c>
    </row>
    <row r="3027" spans="1:8">
      <c r="A3027" s="753" t="s">
        <v>83</v>
      </c>
      <c r="B3027" s="753" t="s">
        <v>347</v>
      </c>
      <c r="C3027" s="753" t="s">
        <v>223</v>
      </c>
      <c r="D3027" s="753" t="s">
        <v>1766</v>
      </c>
      <c r="E3027" s="753" t="s">
        <v>560</v>
      </c>
      <c r="F3027" s="753" t="s">
        <v>418</v>
      </c>
      <c r="G3027" s="757" t="s">
        <v>1793</v>
      </c>
      <c r="H3027" s="751">
        <v>88419000</v>
      </c>
    </row>
    <row r="3028" spans="1:8">
      <c r="A3028" s="753" t="s">
        <v>83</v>
      </c>
      <c r="B3028" s="753" t="s">
        <v>347</v>
      </c>
      <c r="C3028" s="753" t="s">
        <v>223</v>
      </c>
      <c r="D3028" s="753" t="s">
        <v>1766</v>
      </c>
      <c r="E3028" s="753" t="s">
        <v>560</v>
      </c>
      <c r="F3028" s="753" t="s">
        <v>562</v>
      </c>
      <c r="G3028" s="757" t="s">
        <v>1794</v>
      </c>
      <c r="H3028" s="751">
        <v>18905000</v>
      </c>
    </row>
    <row r="3029" spans="1:8">
      <c r="A3029" s="753" t="s">
        <v>83</v>
      </c>
      <c r="B3029" s="753" t="s">
        <v>347</v>
      </c>
      <c r="C3029" s="753" t="s">
        <v>223</v>
      </c>
      <c r="D3029" s="753" t="s">
        <v>1766</v>
      </c>
      <c r="E3029" s="753" t="s">
        <v>560</v>
      </c>
      <c r="F3029" s="753" t="s">
        <v>7</v>
      </c>
      <c r="G3029" s="757" t="s">
        <v>1795</v>
      </c>
      <c r="H3029" s="751">
        <v>8246000</v>
      </c>
    </row>
    <row r="3030" spans="1:8" ht="26.4">
      <c r="A3030" s="753" t="s">
        <v>83</v>
      </c>
      <c r="B3030" s="753" t="s">
        <v>347</v>
      </c>
      <c r="C3030" s="753" t="s">
        <v>223</v>
      </c>
      <c r="D3030" s="753" t="s">
        <v>1766</v>
      </c>
      <c r="E3030" s="753" t="s">
        <v>560</v>
      </c>
      <c r="F3030" s="753" t="s">
        <v>563</v>
      </c>
      <c r="G3030" s="757" t="s">
        <v>13</v>
      </c>
      <c r="H3030" s="751">
        <v>9480000</v>
      </c>
    </row>
    <row r="3031" spans="1:8" ht="26.4">
      <c r="A3031" s="753" t="s">
        <v>83</v>
      </c>
      <c r="B3031" s="753" t="s">
        <v>347</v>
      </c>
      <c r="C3031" s="753" t="s">
        <v>223</v>
      </c>
      <c r="D3031" s="753" t="s">
        <v>1766</v>
      </c>
      <c r="E3031" s="753" t="s">
        <v>1796</v>
      </c>
      <c r="F3031" s="753"/>
      <c r="G3031" s="757" t="s">
        <v>1797</v>
      </c>
      <c r="H3031" s="751">
        <v>52522148600</v>
      </c>
    </row>
    <row r="3032" spans="1:8">
      <c r="A3032" s="753" t="s">
        <v>83</v>
      </c>
      <c r="B3032" s="753" t="s">
        <v>347</v>
      </c>
      <c r="C3032" s="753" t="s">
        <v>223</v>
      </c>
      <c r="D3032" s="753" t="s">
        <v>1766</v>
      </c>
      <c r="E3032" s="753" t="s">
        <v>1796</v>
      </c>
      <c r="F3032" s="753" t="s">
        <v>1878</v>
      </c>
      <c r="G3032" s="757" t="s">
        <v>1866</v>
      </c>
      <c r="H3032" s="751">
        <v>51910299000</v>
      </c>
    </row>
    <row r="3033" spans="1:8">
      <c r="A3033" s="753" t="s">
        <v>83</v>
      </c>
      <c r="B3033" s="753" t="s">
        <v>347</v>
      </c>
      <c r="C3033" s="753" t="s">
        <v>223</v>
      </c>
      <c r="D3033" s="753" t="s">
        <v>1766</v>
      </c>
      <c r="E3033" s="753" t="s">
        <v>1796</v>
      </c>
      <c r="F3033" s="753" t="s">
        <v>1825</v>
      </c>
      <c r="G3033" s="757" t="s">
        <v>1794</v>
      </c>
      <c r="H3033" s="751">
        <v>27600000</v>
      </c>
    </row>
    <row r="3034" spans="1:8">
      <c r="A3034" s="753" t="s">
        <v>83</v>
      </c>
      <c r="B3034" s="753" t="s">
        <v>347</v>
      </c>
      <c r="C3034" s="753" t="s">
        <v>223</v>
      </c>
      <c r="D3034" s="753" t="s">
        <v>1766</v>
      </c>
      <c r="E3034" s="753" t="s">
        <v>1796</v>
      </c>
      <c r="F3034" s="753" t="s">
        <v>1798</v>
      </c>
      <c r="G3034" s="757" t="s">
        <v>1793</v>
      </c>
      <c r="H3034" s="751">
        <v>584249600</v>
      </c>
    </row>
    <row r="3035" spans="1:8" ht="26.4">
      <c r="A3035" s="753" t="s">
        <v>83</v>
      </c>
      <c r="B3035" s="753" t="s">
        <v>347</v>
      </c>
      <c r="C3035" s="753" t="s">
        <v>223</v>
      </c>
      <c r="D3035" s="753" t="s">
        <v>1766</v>
      </c>
      <c r="E3035" s="753" t="s">
        <v>130</v>
      </c>
      <c r="F3035" s="753"/>
      <c r="G3035" s="757" t="s">
        <v>131</v>
      </c>
      <c r="H3035" s="751">
        <v>4849964441</v>
      </c>
    </row>
    <row r="3036" spans="1:8">
      <c r="A3036" s="753" t="s">
        <v>83</v>
      </c>
      <c r="B3036" s="753" t="s">
        <v>347</v>
      </c>
      <c r="C3036" s="753" t="s">
        <v>223</v>
      </c>
      <c r="D3036" s="753" t="s">
        <v>1766</v>
      </c>
      <c r="E3036" s="753" t="s">
        <v>130</v>
      </c>
      <c r="F3036" s="753" t="s">
        <v>585</v>
      </c>
      <c r="G3036" s="757" t="s">
        <v>1799</v>
      </c>
      <c r="H3036" s="751">
        <v>3561527941</v>
      </c>
    </row>
    <row r="3037" spans="1:8">
      <c r="A3037" s="753" t="s">
        <v>83</v>
      </c>
      <c r="B3037" s="753" t="s">
        <v>347</v>
      </c>
      <c r="C3037" s="753" t="s">
        <v>223</v>
      </c>
      <c r="D3037" s="753" t="s">
        <v>1766</v>
      </c>
      <c r="E3037" s="753" t="s">
        <v>130</v>
      </c>
      <c r="F3037" s="753" t="s">
        <v>8</v>
      </c>
      <c r="G3037" s="757" t="s">
        <v>1835</v>
      </c>
      <c r="H3037" s="751">
        <v>74781000</v>
      </c>
    </row>
    <row r="3038" spans="1:8">
      <c r="A3038" s="753" t="s">
        <v>83</v>
      </c>
      <c r="B3038" s="753" t="s">
        <v>347</v>
      </c>
      <c r="C3038" s="753" t="s">
        <v>223</v>
      </c>
      <c r="D3038" s="753" t="s">
        <v>1766</v>
      </c>
      <c r="E3038" s="753" t="s">
        <v>130</v>
      </c>
      <c r="F3038" s="753" t="s">
        <v>14</v>
      </c>
      <c r="G3038" s="757" t="s">
        <v>1800</v>
      </c>
      <c r="H3038" s="751">
        <v>765532500</v>
      </c>
    </row>
    <row r="3039" spans="1:8">
      <c r="A3039" s="753" t="s">
        <v>83</v>
      </c>
      <c r="B3039" s="753" t="s">
        <v>347</v>
      </c>
      <c r="C3039" s="753" t="s">
        <v>223</v>
      </c>
      <c r="D3039" s="753" t="s">
        <v>1766</v>
      </c>
      <c r="E3039" s="753" t="s">
        <v>130</v>
      </c>
      <c r="F3039" s="753" t="s">
        <v>132</v>
      </c>
      <c r="G3039" s="757" t="s">
        <v>135</v>
      </c>
      <c r="H3039" s="751">
        <v>448123000</v>
      </c>
    </row>
    <row r="3040" spans="1:8">
      <c r="A3040" s="753" t="s">
        <v>83</v>
      </c>
      <c r="B3040" s="753" t="s">
        <v>347</v>
      </c>
      <c r="C3040" s="753" t="s">
        <v>223</v>
      </c>
      <c r="D3040" s="753" t="s">
        <v>1766</v>
      </c>
      <c r="E3040" s="753" t="s">
        <v>1801</v>
      </c>
      <c r="F3040" s="753"/>
      <c r="G3040" s="757" t="s">
        <v>1802</v>
      </c>
      <c r="H3040" s="751">
        <v>59900000</v>
      </c>
    </row>
    <row r="3041" spans="1:8">
      <c r="A3041" s="753" t="s">
        <v>83</v>
      </c>
      <c r="B3041" s="753" t="s">
        <v>347</v>
      </c>
      <c r="C3041" s="753" t="s">
        <v>223</v>
      </c>
      <c r="D3041" s="753" t="s">
        <v>1766</v>
      </c>
      <c r="E3041" s="753" t="s">
        <v>1801</v>
      </c>
      <c r="F3041" s="753" t="s">
        <v>1803</v>
      </c>
      <c r="G3041" s="757" t="s">
        <v>1804</v>
      </c>
      <c r="H3041" s="751">
        <v>59900000</v>
      </c>
    </row>
    <row r="3042" spans="1:8">
      <c r="A3042" s="753" t="s">
        <v>83</v>
      </c>
      <c r="B3042" s="753" t="s">
        <v>347</v>
      </c>
      <c r="C3042" s="753" t="s">
        <v>223</v>
      </c>
      <c r="D3042" s="753" t="s">
        <v>1766</v>
      </c>
      <c r="E3042" s="753" t="s">
        <v>134</v>
      </c>
      <c r="F3042" s="753"/>
      <c r="G3042" s="757" t="s">
        <v>135</v>
      </c>
      <c r="H3042" s="751">
        <v>212442400</v>
      </c>
    </row>
    <row r="3043" spans="1:8">
      <c r="A3043" s="753" t="s">
        <v>83</v>
      </c>
      <c r="B3043" s="753" t="s">
        <v>347</v>
      </c>
      <c r="C3043" s="753" t="s">
        <v>223</v>
      </c>
      <c r="D3043" s="753" t="s">
        <v>1766</v>
      </c>
      <c r="E3043" s="753" t="s">
        <v>134</v>
      </c>
      <c r="F3043" s="753" t="s">
        <v>9</v>
      </c>
      <c r="G3043" s="757" t="s">
        <v>1805</v>
      </c>
      <c r="H3043" s="751">
        <v>32358000</v>
      </c>
    </row>
    <row r="3044" spans="1:8">
      <c r="A3044" s="753" t="s">
        <v>83</v>
      </c>
      <c r="B3044" s="753" t="s">
        <v>347</v>
      </c>
      <c r="C3044" s="753" t="s">
        <v>223</v>
      </c>
      <c r="D3044" s="753" t="s">
        <v>1766</v>
      </c>
      <c r="E3044" s="753" t="s">
        <v>134</v>
      </c>
      <c r="F3044" s="753" t="s">
        <v>15</v>
      </c>
      <c r="G3044" s="757" t="s">
        <v>1806</v>
      </c>
      <c r="H3044" s="751">
        <v>3871600</v>
      </c>
    </row>
    <row r="3045" spans="1:8">
      <c r="A3045" s="753" t="s">
        <v>83</v>
      </c>
      <c r="B3045" s="753" t="s">
        <v>347</v>
      </c>
      <c r="C3045" s="753" t="s">
        <v>223</v>
      </c>
      <c r="D3045" s="753" t="s">
        <v>1766</v>
      </c>
      <c r="E3045" s="753" t="s">
        <v>134</v>
      </c>
      <c r="F3045" s="753" t="s">
        <v>137</v>
      </c>
      <c r="G3045" s="757" t="s">
        <v>138</v>
      </c>
      <c r="H3045" s="751">
        <v>108257000</v>
      </c>
    </row>
    <row r="3046" spans="1:8">
      <c r="A3046" s="753" t="s">
        <v>83</v>
      </c>
      <c r="B3046" s="753" t="s">
        <v>347</v>
      </c>
      <c r="C3046" s="753" t="s">
        <v>223</v>
      </c>
      <c r="D3046" s="753" t="s">
        <v>1766</v>
      </c>
      <c r="E3046" s="753" t="s">
        <v>134</v>
      </c>
      <c r="F3046" s="753" t="s">
        <v>139</v>
      </c>
      <c r="G3046" s="757" t="s">
        <v>140</v>
      </c>
      <c r="H3046" s="751">
        <v>67955800</v>
      </c>
    </row>
    <row r="3047" spans="1:8" ht="39.6">
      <c r="A3047" s="753" t="s">
        <v>83</v>
      </c>
      <c r="B3047" s="753" t="s">
        <v>347</v>
      </c>
      <c r="C3047" s="753" t="s">
        <v>223</v>
      </c>
      <c r="D3047" s="753" t="s">
        <v>1766</v>
      </c>
      <c r="E3047" s="753" t="s">
        <v>419</v>
      </c>
      <c r="F3047" s="753"/>
      <c r="G3047" s="757" t="s">
        <v>1807</v>
      </c>
      <c r="H3047" s="751">
        <v>53775000</v>
      </c>
    </row>
    <row r="3048" spans="1:8">
      <c r="A3048" s="753" t="s">
        <v>83</v>
      </c>
      <c r="B3048" s="753" t="s">
        <v>347</v>
      </c>
      <c r="C3048" s="753" t="s">
        <v>223</v>
      </c>
      <c r="D3048" s="753" t="s">
        <v>1766</v>
      </c>
      <c r="E3048" s="753" t="s">
        <v>419</v>
      </c>
      <c r="F3048" s="753" t="s">
        <v>248</v>
      </c>
      <c r="G3048" s="757" t="s">
        <v>249</v>
      </c>
      <c r="H3048" s="751">
        <v>13545000</v>
      </c>
    </row>
    <row r="3049" spans="1:8" ht="52.8">
      <c r="A3049" s="753" t="s">
        <v>83</v>
      </c>
      <c r="B3049" s="753" t="s">
        <v>347</v>
      </c>
      <c r="C3049" s="753" t="s">
        <v>223</v>
      </c>
      <c r="D3049" s="753" t="s">
        <v>1766</v>
      </c>
      <c r="E3049" s="753" t="s">
        <v>419</v>
      </c>
      <c r="F3049" s="753" t="s">
        <v>420</v>
      </c>
      <c r="G3049" s="757" t="s">
        <v>2714</v>
      </c>
      <c r="H3049" s="751">
        <v>40230000</v>
      </c>
    </row>
    <row r="3050" spans="1:8">
      <c r="A3050" s="753" t="s">
        <v>83</v>
      </c>
      <c r="B3050" s="753" t="s">
        <v>347</v>
      </c>
      <c r="C3050" s="753" t="s">
        <v>223</v>
      </c>
      <c r="D3050" s="753" t="s">
        <v>1766</v>
      </c>
      <c r="E3050" s="753" t="s">
        <v>404</v>
      </c>
      <c r="F3050" s="753"/>
      <c r="G3050" s="757" t="s">
        <v>1808</v>
      </c>
      <c r="H3050" s="751">
        <v>87328844</v>
      </c>
    </row>
    <row r="3051" spans="1:8">
      <c r="A3051" s="753" t="s">
        <v>83</v>
      </c>
      <c r="B3051" s="753" t="s">
        <v>347</v>
      </c>
      <c r="C3051" s="753" t="s">
        <v>223</v>
      </c>
      <c r="D3051" s="753" t="s">
        <v>1766</v>
      </c>
      <c r="E3051" s="753" t="s">
        <v>404</v>
      </c>
      <c r="F3051" s="753" t="s">
        <v>1809</v>
      </c>
      <c r="G3051" s="757" t="s">
        <v>26</v>
      </c>
      <c r="H3051" s="751">
        <v>87328844</v>
      </c>
    </row>
    <row r="3052" spans="1:8">
      <c r="A3052" s="753" t="s">
        <v>83</v>
      </c>
      <c r="B3052" s="753" t="s">
        <v>347</v>
      </c>
      <c r="C3052" s="753" t="s">
        <v>223</v>
      </c>
      <c r="D3052" s="753" t="s">
        <v>1766</v>
      </c>
      <c r="E3052" s="753" t="s">
        <v>424</v>
      </c>
      <c r="F3052" s="753"/>
      <c r="G3052" s="757" t="s">
        <v>425</v>
      </c>
      <c r="H3052" s="751">
        <v>247035000</v>
      </c>
    </row>
    <row r="3053" spans="1:8" ht="26.4">
      <c r="A3053" s="753" t="s">
        <v>83</v>
      </c>
      <c r="B3053" s="753" t="s">
        <v>347</v>
      </c>
      <c r="C3053" s="753" t="s">
        <v>223</v>
      </c>
      <c r="D3053" s="753" t="s">
        <v>1766</v>
      </c>
      <c r="E3053" s="753" t="s">
        <v>424</v>
      </c>
      <c r="F3053" s="753" t="s">
        <v>253</v>
      </c>
      <c r="G3053" s="757" t="s">
        <v>1873</v>
      </c>
      <c r="H3053" s="751">
        <v>247035000</v>
      </c>
    </row>
    <row r="3054" spans="1:8">
      <c r="A3054" s="753" t="s">
        <v>83</v>
      </c>
      <c r="B3054" s="753" t="s">
        <v>797</v>
      </c>
      <c r="C3054" s="753"/>
      <c r="D3054" s="753"/>
      <c r="E3054" s="753"/>
      <c r="F3054" s="753"/>
      <c r="G3054" s="757" t="s">
        <v>798</v>
      </c>
      <c r="H3054" s="751">
        <v>104801790169</v>
      </c>
    </row>
    <row r="3055" spans="1:8">
      <c r="A3055" s="753" t="s">
        <v>83</v>
      </c>
      <c r="B3055" s="753" t="s">
        <v>797</v>
      </c>
      <c r="C3055" s="753" t="s">
        <v>416</v>
      </c>
      <c r="D3055" s="753"/>
      <c r="E3055" s="753"/>
      <c r="F3055" s="753"/>
      <c r="G3055" s="757" t="s">
        <v>1814</v>
      </c>
      <c r="H3055" s="751">
        <v>53059408700</v>
      </c>
    </row>
    <row r="3056" spans="1:8" ht="26.4">
      <c r="A3056" s="753" t="s">
        <v>83</v>
      </c>
      <c r="B3056" s="753" t="s">
        <v>797</v>
      </c>
      <c r="C3056" s="753" t="s">
        <v>416</v>
      </c>
      <c r="D3056" s="753" t="s">
        <v>1921</v>
      </c>
      <c r="E3056" s="753"/>
      <c r="F3056" s="753"/>
      <c r="G3056" s="757" t="s">
        <v>1922</v>
      </c>
      <c r="H3056" s="751">
        <v>360000000</v>
      </c>
    </row>
    <row r="3057" spans="1:8">
      <c r="A3057" s="753" t="s">
        <v>83</v>
      </c>
      <c r="B3057" s="753" t="s">
        <v>797</v>
      </c>
      <c r="C3057" s="753" t="s">
        <v>416</v>
      </c>
      <c r="D3057" s="753" t="s">
        <v>1921</v>
      </c>
      <c r="E3057" s="753" t="s">
        <v>96</v>
      </c>
      <c r="F3057" s="753"/>
      <c r="G3057" s="757" t="s">
        <v>97</v>
      </c>
      <c r="H3057" s="751">
        <v>22170000</v>
      </c>
    </row>
    <row r="3058" spans="1:8">
      <c r="A3058" s="753" t="s">
        <v>83</v>
      </c>
      <c r="B3058" s="753" t="s">
        <v>797</v>
      </c>
      <c r="C3058" s="753" t="s">
        <v>416</v>
      </c>
      <c r="D3058" s="753" t="s">
        <v>1921</v>
      </c>
      <c r="E3058" s="753" t="s">
        <v>96</v>
      </c>
      <c r="F3058" s="753" t="s">
        <v>864</v>
      </c>
      <c r="G3058" s="757" t="s">
        <v>1770</v>
      </c>
      <c r="H3058" s="751">
        <v>22170000</v>
      </c>
    </row>
    <row r="3059" spans="1:8">
      <c r="A3059" s="753" t="s">
        <v>83</v>
      </c>
      <c r="B3059" s="753" t="s">
        <v>797</v>
      </c>
      <c r="C3059" s="753" t="s">
        <v>416</v>
      </c>
      <c r="D3059" s="753" t="s">
        <v>1921</v>
      </c>
      <c r="E3059" s="753" t="s">
        <v>112</v>
      </c>
      <c r="F3059" s="753"/>
      <c r="G3059" s="757" t="s">
        <v>113</v>
      </c>
      <c r="H3059" s="751">
        <v>4010000</v>
      </c>
    </row>
    <row r="3060" spans="1:8">
      <c r="A3060" s="753" t="s">
        <v>83</v>
      </c>
      <c r="B3060" s="753" t="s">
        <v>797</v>
      </c>
      <c r="C3060" s="753" t="s">
        <v>416</v>
      </c>
      <c r="D3060" s="753" t="s">
        <v>1921</v>
      </c>
      <c r="E3060" s="753" t="s">
        <v>112</v>
      </c>
      <c r="F3060" s="753" t="s">
        <v>156</v>
      </c>
      <c r="G3060" s="757" t="s">
        <v>1779</v>
      </c>
      <c r="H3060" s="751">
        <v>2760000</v>
      </c>
    </row>
    <row r="3061" spans="1:8">
      <c r="A3061" s="753" t="s">
        <v>83</v>
      </c>
      <c r="B3061" s="753" t="s">
        <v>797</v>
      </c>
      <c r="C3061" s="753" t="s">
        <v>416</v>
      </c>
      <c r="D3061" s="753" t="s">
        <v>1921</v>
      </c>
      <c r="E3061" s="753" t="s">
        <v>112</v>
      </c>
      <c r="F3061" s="753" t="s">
        <v>242</v>
      </c>
      <c r="G3061" s="757" t="s">
        <v>1839</v>
      </c>
      <c r="H3061" s="751">
        <v>1250000</v>
      </c>
    </row>
    <row r="3062" spans="1:8">
      <c r="A3062" s="753" t="s">
        <v>83</v>
      </c>
      <c r="B3062" s="753" t="s">
        <v>797</v>
      </c>
      <c r="C3062" s="753" t="s">
        <v>416</v>
      </c>
      <c r="D3062" s="753" t="s">
        <v>1921</v>
      </c>
      <c r="E3062" s="753" t="s">
        <v>115</v>
      </c>
      <c r="F3062" s="753"/>
      <c r="G3062" s="757" t="s">
        <v>1781</v>
      </c>
      <c r="H3062" s="751">
        <v>926335</v>
      </c>
    </row>
    <row r="3063" spans="1:8">
      <c r="A3063" s="753" t="s">
        <v>83</v>
      </c>
      <c r="B3063" s="753" t="s">
        <v>797</v>
      </c>
      <c r="C3063" s="753" t="s">
        <v>416</v>
      </c>
      <c r="D3063" s="753" t="s">
        <v>1921</v>
      </c>
      <c r="E3063" s="753" t="s">
        <v>115</v>
      </c>
      <c r="F3063" s="753" t="s">
        <v>116</v>
      </c>
      <c r="G3063" s="757" t="s">
        <v>117</v>
      </c>
      <c r="H3063" s="751">
        <v>926335</v>
      </c>
    </row>
    <row r="3064" spans="1:8">
      <c r="A3064" s="753" t="s">
        <v>83</v>
      </c>
      <c r="B3064" s="753" t="s">
        <v>797</v>
      </c>
      <c r="C3064" s="753" t="s">
        <v>416</v>
      </c>
      <c r="D3064" s="753" t="s">
        <v>1921</v>
      </c>
      <c r="E3064" s="753" t="s">
        <v>120</v>
      </c>
      <c r="F3064" s="753"/>
      <c r="G3064" s="757" t="s">
        <v>121</v>
      </c>
      <c r="H3064" s="751">
        <v>1016665</v>
      </c>
    </row>
    <row r="3065" spans="1:8">
      <c r="A3065" s="753" t="s">
        <v>83</v>
      </c>
      <c r="B3065" s="753" t="s">
        <v>797</v>
      </c>
      <c r="C3065" s="753" t="s">
        <v>416</v>
      </c>
      <c r="D3065" s="753" t="s">
        <v>1921</v>
      </c>
      <c r="E3065" s="753" t="s">
        <v>120</v>
      </c>
      <c r="F3065" s="753" t="s">
        <v>123</v>
      </c>
      <c r="G3065" s="757" t="s">
        <v>124</v>
      </c>
      <c r="H3065" s="751">
        <v>1016665</v>
      </c>
    </row>
    <row r="3066" spans="1:8">
      <c r="A3066" s="753" t="s">
        <v>83</v>
      </c>
      <c r="B3066" s="753" t="s">
        <v>797</v>
      </c>
      <c r="C3066" s="753" t="s">
        <v>416</v>
      </c>
      <c r="D3066" s="753" t="s">
        <v>1921</v>
      </c>
      <c r="E3066" s="753" t="s">
        <v>160</v>
      </c>
      <c r="F3066" s="753"/>
      <c r="G3066" s="757" t="s">
        <v>161</v>
      </c>
      <c r="H3066" s="751">
        <v>18393000</v>
      </c>
    </row>
    <row r="3067" spans="1:8">
      <c r="A3067" s="753" t="s">
        <v>83</v>
      </c>
      <c r="B3067" s="753" t="s">
        <v>797</v>
      </c>
      <c r="C3067" s="753" t="s">
        <v>416</v>
      </c>
      <c r="D3067" s="753" t="s">
        <v>1921</v>
      </c>
      <c r="E3067" s="753" t="s">
        <v>160</v>
      </c>
      <c r="F3067" s="753" t="s">
        <v>162</v>
      </c>
      <c r="G3067" s="757" t="s">
        <v>163</v>
      </c>
      <c r="H3067" s="751">
        <v>2500000</v>
      </c>
    </row>
    <row r="3068" spans="1:8">
      <c r="A3068" s="753" t="s">
        <v>83</v>
      </c>
      <c r="B3068" s="753" t="s">
        <v>797</v>
      </c>
      <c r="C3068" s="753" t="s">
        <v>416</v>
      </c>
      <c r="D3068" s="753" t="s">
        <v>1921</v>
      </c>
      <c r="E3068" s="753" t="s">
        <v>160</v>
      </c>
      <c r="F3068" s="753" t="s">
        <v>544</v>
      </c>
      <c r="G3068" s="757" t="s">
        <v>545</v>
      </c>
      <c r="H3068" s="751">
        <v>4000000</v>
      </c>
    </row>
    <row r="3069" spans="1:8">
      <c r="A3069" s="753" t="s">
        <v>83</v>
      </c>
      <c r="B3069" s="753" t="s">
        <v>797</v>
      </c>
      <c r="C3069" s="753" t="s">
        <v>416</v>
      </c>
      <c r="D3069" s="753" t="s">
        <v>1921</v>
      </c>
      <c r="E3069" s="753" t="s">
        <v>160</v>
      </c>
      <c r="F3069" s="753" t="s">
        <v>975</v>
      </c>
      <c r="G3069" s="757" t="s">
        <v>974</v>
      </c>
      <c r="H3069" s="751">
        <v>2743000</v>
      </c>
    </row>
    <row r="3070" spans="1:8">
      <c r="A3070" s="753" t="s">
        <v>83</v>
      </c>
      <c r="B3070" s="753" t="s">
        <v>797</v>
      </c>
      <c r="C3070" s="753" t="s">
        <v>416</v>
      </c>
      <c r="D3070" s="753" t="s">
        <v>1921</v>
      </c>
      <c r="E3070" s="753" t="s">
        <v>160</v>
      </c>
      <c r="F3070" s="753" t="s">
        <v>546</v>
      </c>
      <c r="G3070" s="757" t="s">
        <v>128</v>
      </c>
      <c r="H3070" s="751">
        <v>1050000</v>
      </c>
    </row>
    <row r="3071" spans="1:8">
      <c r="A3071" s="753" t="s">
        <v>83</v>
      </c>
      <c r="B3071" s="753" t="s">
        <v>797</v>
      </c>
      <c r="C3071" s="753" t="s">
        <v>416</v>
      </c>
      <c r="D3071" s="753" t="s">
        <v>1921</v>
      </c>
      <c r="E3071" s="753" t="s">
        <v>160</v>
      </c>
      <c r="F3071" s="753" t="s">
        <v>547</v>
      </c>
      <c r="G3071" s="757" t="s">
        <v>548</v>
      </c>
      <c r="H3071" s="751">
        <v>4000000</v>
      </c>
    </row>
    <row r="3072" spans="1:8">
      <c r="A3072" s="753" t="s">
        <v>83</v>
      </c>
      <c r="B3072" s="753" t="s">
        <v>797</v>
      </c>
      <c r="C3072" s="753" t="s">
        <v>416</v>
      </c>
      <c r="D3072" s="753" t="s">
        <v>1921</v>
      </c>
      <c r="E3072" s="753" t="s">
        <v>160</v>
      </c>
      <c r="F3072" s="753" t="s">
        <v>549</v>
      </c>
      <c r="G3072" s="757" t="s">
        <v>550</v>
      </c>
      <c r="H3072" s="751">
        <v>600000</v>
      </c>
    </row>
    <row r="3073" spans="1:8">
      <c r="A3073" s="753" t="s">
        <v>83</v>
      </c>
      <c r="B3073" s="753" t="s">
        <v>797</v>
      </c>
      <c r="C3073" s="753" t="s">
        <v>416</v>
      </c>
      <c r="D3073" s="753" t="s">
        <v>1921</v>
      </c>
      <c r="E3073" s="753" t="s">
        <v>160</v>
      </c>
      <c r="F3073" s="753" t="s">
        <v>551</v>
      </c>
      <c r="G3073" s="757" t="s">
        <v>133</v>
      </c>
      <c r="H3073" s="751">
        <v>3500000</v>
      </c>
    </row>
    <row r="3074" spans="1:8">
      <c r="A3074" s="753" t="s">
        <v>83</v>
      </c>
      <c r="B3074" s="753" t="s">
        <v>797</v>
      </c>
      <c r="C3074" s="753" t="s">
        <v>416</v>
      </c>
      <c r="D3074" s="753" t="s">
        <v>1921</v>
      </c>
      <c r="E3074" s="753" t="s">
        <v>125</v>
      </c>
      <c r="F3074" s="753"/>
      <c r="G3074" s="757" t="s">
        <v>126</v>
      </c>
      <c r="H3074" s="751">
        <v>6100000</v>
      </c>
    </row>
    <row r="3075" spans="1:8">
      <c r="A3075" s="753" t="s">
        <v>83</v>
      </c>
      <c r="B3075" s="753" t="s">
        <v>797</v>
      </c>
      <c r="C3075" s="753" t="s">
        <v>416</v>
      </c>
      <c r="D3075" s="753" t="s">
        <v>1921</v>
      </c>
      <c r="E3075" s="753" t="s">
        <v>125</v>
      </c>
      <c r="F3075" s="753" t="s">
        <v>430</v>
      </c>
      <c r="G3075" s="757" t="s">
        <v>431</v>
      </c>
      <c r="H3075" s="751">
        <v>1130000</v>
      </c>
    </row>
    <row r="3076" spans="1:8">
      <c r="A3076" s="753" t="s">
        <v>83</v>
      </c>
      <c r="B3076" s="753" t="s">
        <v>797</v>
      </c>
      <c r="C3076" s="753" t="s">
        <v>416</v>
      </c>
      <c r="D3076" s="753" t="s">
        <v>1921</v>
      </c>
      <c r="E3076" s="753" t="s">
        <v>125</v>
      </c>
      <c r="F3076" s="753" t="s">
        <v>552</v>
      </c>
      <c r="G3076" s="757" t="s">
        <v>553</v>
      </c>
      <c r="H3076" s="751">
        <v>1920000</v>
      </c>
    </row>
    <row r="3077" spans="1:8">
      <c r="A3077" s="753" t="s">
        <v>83</v>
      </c>
      <c r="B3077" s="753" t="s">
        <v>797</v>
      </c>
      <c r="C3077" s="753" t="s">
        <v>416</v>
      </c>
      <c r="D3077" s="753" t="s">
        <v>1921</v>
      </c>
      <c r="E3077" s="753" t="s">
        <v>125</v>
      </c>
      <c r="F3077" s="753" t="s">
        <v>127</v>
      </c>
      <c r="G3077" s="757" t="s">
        <v>128</v>
      </c>
      <c r="H3077" s="751">
        <v>3050000</v>
      </c>
    </row>
    <row r="3078" spans="1:8">
      <c r="A3078" s="753" t="s">
        <v>83</v>
      </c>
      <c r="B3078" s="753" t="s">
        <v>797</v>
      </c>
      <c r="C3078" s="753" t="s">
        <v>416</v>
      </c>
      <c r="D3078" s="753" t="s">
        <v>1921</v>
      </c>
      <c r="E3078" s="753" t="s">
        <v>554</v>
      </c>
      <c r="F3078" s="753"/>
      <c r="G3078" s="757" t="s">
        <v>555</v>
      </c>
      <c r="H3078" s="751">
        <v>9740000</v>
      </c>
    </row>
    <row r="3079" spans="1:8">
      <c r="A3079" s="753" t="s">
        <v>83</v>
      </c>
      <c r="B3079" s="753" t="s">
        <v>797</v>
      </c>
      <c r="C3079" s="753" t="s">
        <v>416</v>
      </c>
      <c r="D3079" s="753" t="s">
        <v>1921</v>
      </c>
      <c r="E3079" s="753" t="s">
        <v>554</v>
      </c>
      <c r="F3079" s="753" t="s">
        <v>206</v>
      </c>
      <c r="G3079" s="757" t="s">
        <v>207</v>
      </c>
      <c r="H3079" s="751">
        <v>9740000</v>
      </c>
    </row>
    <row r="3080" spans="1:8" ht="26.4">
      <c r="A3080" s="753" t="s">
        <v>83</v>
      </c>
      <c r="B3080" s="753" t="s">
        <v>797</v>
      </c>
      <c r="C3080" s="753" t="s">
        <v>416</v>
      </c>
      <c r="D3080" s="753" t="s">
        <v>1921</v>
      </c>
      <c r="E3080" s="753" t="s">
        <v>130</v>
      </c>
      <c r="F3080" s="753"/>
      <c r="G3080" s="757" t="s">
        <v>131</v>
      </c>
      <c r="H3080" s="751">
        <v>297644000</v>
      </c>
    </row>
    <row r="3081" spans="1:8">
      <c r="A3081" s="753" t="s">
        <v>83</v>
      </c>
      <c r="B3081" s="753" t="s">
        <v>797</v>
      </c>
      <c r="C3081" s="753" t="s">
        <v>416</v>
      </c>
      <c r="D3081" s="753" t="s">
        <v>1921</v>
      </c>
      <c r="E3081" s="753" t="s">
        <v>130</v>
      </c>
      <c r="F3081" s="753" t="s">
        <v>132</v>
      </c>
      <c r="G3081" s="757" t="s">
        <v>135</v>
      </c>
      <c r="H3081" s="751">
        <v>297644000</v>
      </c>
    </row>
    <row r="3082" spans="1:8">
      <c r="A3082" s="753" t="s">
        <v>83</v>
      </c>
      <c r="B3082" s="753" t="s">
        <v>797</v>
      </c>
      <c r="C3082" s="753" t="s">
        <v>416</v>
      </c>
      <c r="D3082" s="753" t="s">
        <v>1842</v>
      </c>
      <c r="E3082" s="753"/>
      <c r="F3082" s="753"/>
      <c r="G3082" s="757" t="s">
        <v>1843</v>
      </c>
      <c r="H3082" s="751">
        <v>1495643700</v>
      </c>
    </row>
    <row r="3083" spans="1:8">
      <c r="A3083" s="753" t="s">
        <v>83</v>
      </c>
      <c r="B3083" s="753" t="s">
        <v>797</v>
      </c>
      <c r="C3083" s="753" t="s">
        <v>416</v>
      </c>
      <c r="D3083" s="753" t="s">
        <v>1842</v>
      </c>
      <c r="E3083" s="753" t="s">
        <v>96</v>
      </c>
      <c r="F3083" s="753"/>
      <c r="G3083" s="757" t="s">
        <v>97</v>
      </c>
      <c r="H3083" s="751">
        <v>56400700</v>
      </c>
    </row>
    <row r="3084" spans="1:8">
      <c r="A3084" s="753" t="s">
        <v>83</v>
      </c>
      <c r="B3084" s="753" t="s">
        <v>797</v>
      </c>
      <c r="C3084" s="753" t="s">
        <v>416</v>
      </c>
      <c r="D3084" s="753" t="s">
        <v>1842</v>
      </c>
      <c r="E3084" s="753" t="s">
        <v>96</v>
      </c>
      <c r="F3084" s="753" t="s">
        <v>864</v>
      </c>
      <c r="G3084" s="757" t="s">
        <v>1770</v>
      </c>
      <c r="H3084" s="751">
        <v>56400700</v>
      </c>
    </row>
    <row r="3085" spans="1:8">
      <c r="A3085" s="753" t="s">
        <v>83</v>
      </c>
      <c r="B3085" s="753" t="s">
        <v>797</v>
      </c>
      <c r="C3085" s="753" t="s">
        <v>416</v>
      </c>
      <c r="D3085" s="753" t="s">
        <v>1842</v>
      </c>
      <c r="E3085" s="753" t="s">
        <v>112</v>
      </c>
      <c r="F3085" s="753"/>
      <c r="G3085" s="757" t="s">
        <v>113</v>
      </c>
      <c r="H3085" s="751">
        <v>34209500</v>
      </c>
    </row>
    <row r="3086" spans="1:8">
      <c r="A3086" s="753" t="s">
        <v>83</v>
      </c>
      <c r="B3086" s="753" t="s">
        <v>797</v>
      </c>
      <c r="C3086" s="753" t="s">
        <v>416</v>
      </c>
      <c r="D3086" s="753" t="s">
        <v>1842</v>
      </c>
      <c r="E3086" s="753" t="s">
        <v>112</v>
      </c>
      <c r="F3086" s="753" t="s">
        <v>156</v>
      </c>
      <c r="G3086" s="757" t="s">
        <v>1779</v>
      </c>
      <c r="H3086" s="751">
        <v>2840000</v>
      </c>
    </row>
    <row r="3087" spans="1:8">
      <c r="A3087" s="753" t="s">
        <v>83</v>
      </c>
      <c r="B3087" s="753" t="s">
        <v>797</v>
      </c>
      <c r="C3087" s="753" t="s">
        <v>416</v>
      </c>
      <c r="D3087" s="753" t="s">
        <v>1842</v>
      </c>
      <c r="E3087" s="753" t="s">
        <v>112</v>
      </c>
      <c r="F3087" s="753" t="s">
        <v>242</v>
      </c>
      <c r="G3087" s="757" t="s">
        <v>1839</v>
      </c>
      <c r="H3087" s="751">
        <v>31109500</v>
      </c>
    </row>
    <row r="3088" spans="1:8">
      <c r="A3088" s="753" t="s">
        <v>83</v>
      </c>
      <c r="B3088" s="753" t="s">
        <v>797</v>
      </c>
      <c r="C3088" s="753" t="s">
        <v>416</v>
      </c>
      <c r="D3088" s="753" t="s">
        <v>1842</v>
      </c>
      <c r="E3088" s="753" t="s">
        <v>112</v>
      </c>
      <c r="F3088" s="753" t="s">
        <v>157</v>
      </c>
      <c r="G3088" s="757" t="s">
        <v>135</v>
      </c>
      <c r="H3088" s="751">
        <v>260000</v>
      </c>
    </row>
    <row r="3089" spans="1:8">
      <c r="A3089" s="753" t="s">
        <v>83</v>
      </c>
      <c r="B3089" s="753" t="s">
        <v>797</v>
      </c>
      <c r="C3089" s="753" t="s">
        <v>416</v>
      </c>
      <c r="D3089" s="753" t="s">
        <v>1842</v>
      </c>
      <c r="E3089" s="753" t="s">
        <v>115</v>
      </c>
      <c r="F3089" s="753"/>
      <c r="G3089" s="757" t="s">
        <v>1781</v>
      </c>
      <c r="H3089" s="751">
        <v>17483000</v>
      </c>
    </row>
    <row r="3090" spans="1:8">
      <c r="A3090" s="753" t="s">
        <v>83</v>
      </c>
      <c r="B3090" s="753" t="s">
        <v>797</v>
      </c>
      <c r="C3090" s="753" t="s">
        <v>416</v>
      </c>
      <c r="D3090" s="753" t="s">
        <v>1842</v>
      </c>
      <c r="E3090" s="753" t="s">
        <v>115</v>
      </c>
      <c r="F3090" s="753" t="s">
        <v>116</v>
      </c>
      <c r="G3090" s="757" t="s">
        <v>117</v>
      </c>
      <c r="H3090" s="751">
        <v>17483000</v>
      </c>
    </row>
    <row r="3091" spans="1:8">
      <c r="A3091" s="753" t="s">
        <v>83</v>
      </c>
      <c r="B3091" s="753" t="s">
        <v>797</v>
      </c>
      <c r="C3091" s="753" t="s">
        <v>416</v>
      </c>
      <c r="D3091" s="753" t="s">
        <v>1842</v>
      </c>
      <c r="E3091" s="753" t="s">
        <v>120</v>
      </c>
      <c r="F3091" s="753"/>
      <c r="G3091" s="757" t="s">
        <v>121</v>
      </c>
      <c r="H3091" s="751">
        <v>79567500</v>
      </c>
    </row>
    <row r="3092" spans="1:8">
      <c r="A3092" s="753" t="s">
        <v>83</v>
      </c>
      <c r="B3092" s="753" t="s">
        <v>797</v>
      </c>
      <c r="C3092" s="753" t="s">
        <v>416</v>
      </c>
      <c r="D3092" s="753" t="s">
        <v>1842</v>
      </c>
      <c r="E3092" s="753" t="s">
        <v>120</v>
      </c>
      <c r="F3092" s="753" t="s">
        <v>315</v>
      </c>
      <c r="G3092" s="757" t="s">
        <v>1831</v>
      </c>
      <c r="H3092" s="751">
        <v>79567500</v>
      </c>
    </row>
    <row r="3093" spans="1:8">
      <c r="A3093" s="753" t="s">
        <v>83</v>
      </c>
      <c r="B3093" s="753" t="s">
        <v>797</v>
      </c>
      <c r="C3093" s="753" t="s">
        <v>416</v>
      </c>
      <c r="D3093" s="753" t="s">
        <v>1842</v>
      </c>
      <c r="E3093" s="753" t="s">
        <v>160</v>
      </c>
      <c r="F3093" s="753"/>
      <c r="G3093" s="757" t="s">
        <v>161</v>
      </c>
      <c r="H3093" s="751">
        <v>152950000</v>
      </c>
    </row>
    <row r="3094" spans="1:8">
      <c r="A3094" s="753" t="s">
        <v>83</v>
      </c>
      <c r="B3094" s="753" t="s">
        <v>797</v>
      </c>
      <c r="C3094" s="753" t="s">
        <v>416</v>
      </c>
      <c r="D3094" s="753" t="s">
        <v>1842</v>
      </c>
      <c r="E3094" s="753" t="s">
        <v>160</v>
      </c>
      <c r="F3094" s="753" t="s">
        <v>162</v>
      </c>
      <c r="G3094" s="757" t="s">
        <v>163</v>
      </c>
      <c r="H3094" s="751">
        <v>35250000</v>
      </c>
    </row>
    <row r="3095" spans="1:8">
      <c r="A3095" s="753" t="s">
        <v>83</v>
      </c>
      <c r="B3095" s="753" t="s">
        <v>797</v>
      </c>
      <c r="C3095" s="753" t="s">
        <v>416</v>
      </c>
      <c r="D3095" s="753" t="s">
        <v>1842</v>
      </c>
      <c r="E3095" s="753" t="s">
        <v>160</v>
      </c>
      <c r="F3095" s="753" t="s">
        <v>544</v>
      </c>
      <c r="G3095" s="757" t="s">
        <v>545</v>
      </c>
      <c r="H3095" s="751">
        <v>17100000</v>
      </c>
    </row>
    <row r="3096" spans="1:8">
      <c r="A3096" s="753" t="s">
        <v>83</v>
      </c>
      <c r="B3096" s="753" t="s">
        <v>797</v>
      </c>
      <c r="C3096" s="753" t="s">
        <v>416</v>
      </c>
      <c r="D3096" s="753" t="s">
        <v>1842</v>
      </c>
      <c r="E3096" s="753" t="s">
        <v>160</v>
      </c>
      <c r="F3096" s="753" t="s">
        <v>975</v>
      </c>
      <c r="G3096" s="757" t="s">
        <v>974</v>
      </c>
      <c r="H3096" s="751">
        <v>200000</v>
      </c>
    </row>
    <row r="3097" spans="1:8">
      <c r="A3097" s="753" t="s">
        <v>83</v>
      </c>
      <c r="B3097" s="753" t="s">
        <v>797</v>
      </c>
      <c r="C3097" s="753" t="s">
        <v>416</v>
      </c>
      <c r="D3097" s="753" t="s">
        <v>1842</v>
      </c>
      <c r="E3097" s="753" t="s">
        <v>160</v>
      </c>
      <c r="F3097" s="753" t="s">
        <v>547</v>
      </c>
      <c r="G3097" s="757" t="s">
        <v>548</v>
      </c>
      <c r="H3097" s="751">
        <v>31000000</v>
      </c>
    </row>
    <row r="3098" spans="1:8">
      <c r="A3098" s="753" t="s">
        <v>83</v>
      </c>
      <c r="B3098" s="753" t="s">
        <v>797</v>
      </c>
      <c r="C3098" s="753" t="s">
        <v>416</v>
      </c>
      <c r="D3098" s="753" t="s">
        <v>1842</v>
      </c>
      <c r="E3098" s="753" t="s">
        <v>160</v>
      </c>
      <c r="F3098" s="753" t="s">
        <v>549</v>
      </c>
      <c r="G3098" s="757" t="s">
        <v>550</v>
      </c>
      <c r="H3098" s="751">
        <v>300000</v>
      </c>
    </row>
    <row r="3099" spans="1:8">
      <c r="A3099" s="753" t="s">
        <v>83</v>
      </c>
      <c r="B3099" s="753" t="s">
        <v>797</v>
      </c>
      <c r="C3099" s="753" t="s">
        <v>416</v>
      </c>
      <c r="D3099" s="753" t="s">
        <v>1842</v>
      </c>
      <c r="E3099" s="753" t="s">
        <v>160</v>
      </c>
      <c r="F3099" s="753" t="s">
        <v>551</v>
      </c>
      <c r="G3099" s="757" t="s">
        <v>133</v>
      </c>
      <c r="H3099" s="751">
        <v>69100000</v>
      </c>
    </row>
    <row r="3100" spans="1:8">
      <c r="A3100" s="753" t="s">
        <v>83</v>
      </c>
      <c r="B3100" s="753" t="s">
        <v>797</v>
      </c>
      <c r="C3100" s="753" t="s">
        <v>416</v>
      </c>
      <c r="D3100" s="753" t="s">
        <v>1842</v>
      </c>
      <c r="E3100" s="753" t="s">
        <v>125</v>
      </c>
      <c r="F3100" s="753"/>
      <c r="G3100" s="757" t="s">
        <v>126</v>
      </c>
      <c r="H3100" s="751">
        <v>67430000</v>
      </c>
    </row>
    <row r="3101" spans="1:8">
      <c r="A3101" s="753" t="s">
        <v>83</v>
      </c>
      <c r="B3101" s="753" t="s">
        <v>797</v>
      </c>
      <c r="C3101" s="753" t="s">
        <v>416</v>
      </c>
      <c r="D3101" s="753" t="s">
        <v>1842</v>
      </c>
      <c r="E3101" s="753" t="s">
        <v>125</v>
      </c>
      <c r="F3101" s="753" t="s">
        <v>552</v>
      </c>
      <c r="G3101" s="757" t="s">
        <v>553</v>
      </c>
      <c r="H3101" s="751">
        <v>29380000</v>
      </c>
    </row>
    <row r="3102" spans="1:8">
      <c r="A3102" s="753" t="s">
        <v>83</v>
      </c>
      <c r="B3102" s="753" t="s">
        <v>797</v>
      </c>
      <c r="C3102" s="753" t="s">
        <v>416</v>
      </c>
      <c r="D3102" s="753" t="s">
        <v>1842</v>
      </c>
      <c r="E3102" s="753" t="s">
        <v>125</v>
      </c>
      <c r="F3102" s="753" t="s">
        <v>127</v>
      </c>
      <c r="G3102" s="757" t="s">
        <v>128</v>
      </c>
      <c r="H3102" s="751">
        <v>38050000</v>
      </c>
    </row>
    <row r="3103" spans="1:8">
      <c r="A3103" s="753" t="s">
        <v>83</v>
      </c>
      <c r="B3103" s="753" t="s">
        <v>797</v>
      </c>
      <c r="C3103" s="753" t="s">
        <v>416</v>
      </c>
      <c r="D3103" s="753" t="s">
        <v>1842</v>
      </c>
      <c r="E3103" s="753" t="s">
        <v>554</v>
      </c>
      <c r="F3103" s="753"/>
      <c r="G3103" s="757" t="s">
        <v>555</v>
      </c>
      <c r="H3103" s="751">
        <v>22500000</v>
      </c>
    </row>
    <row r="3104" spans="1:8">
      <c r="A3104" s="753" t="s">
        <v>83</v>
      </c>
      <c r="B3104" s="753" t="s">
        <v>797</v>
      </c>
      <c r="C3104" s="753" t="s">
        <v>416</v>
      </c>
      <c r="D3104" s="753" t="s">
        <v>1842</v>
      </c>
      <c r="E3104" s="753" t="s">
        <v>554</v>
      </c>
      <c r="F3104" s="753" t="s">
        <v>556</v>
      </c>
      <c r="G3104" s="757" t="s">
        <v>557</v>
      </c>
      <c r="H3104" s="751">
        <v>22500000</v>
      </c>
    </row>
    <row r="3105" spans="1:8" ht="39.6">
      <c r="A3105" s="753" t="s">
        <v>83</v>
      </c>
      <c r="B3105" s="753" t="s">
        <v>797</v>
      </c>
      <c r="C3105" s="753" t="s">
        <v>416</v>
      </c>
      <c r="D3105" s="753" t="s">
        <v>1842</v>
      </c>
      <c r="E3105" s="753" t="s">
        <v>560</v>
      </c>
      <c r="F3105" s="753"/>
      <c r="G3105" s="757" t="s">
        <v>1790</v>
      </c>
      <c r="H3105" s="751">
        <v>3470000</v>
      </c>
    </row>
    <row r="3106" spans="1:8">
      <c r="A3106" s="753" t="s">
        <v>83</v>
      </c>
      <c r="B3106" s="753" t="s">
        <v>797</v>
      </c>
      <c r="C3106" s="753" t="s">
        <v>416</v>
      </c>
      <c r="D3106" s="753" t="s">
        <v>1842</v>
      </c>
      <c r="E3106" s="753" t="s">
        <v>560</v>
      </c>
      <c r="F3106" s="753" t="s">
        <v>418</v>
      </c>
      <c r="G3106" s="757" t="s">
        <v>1793</v>
      </c>
      <c r="H3106" s="751">
        <v>1550000</v>
      </c>
    </row>
    <row r="3107" spans="1:8">
      <c r="A3107" s="753" t="s">
        <v>83</v>
      </c>
      <c r="B3107" s="753" t="s">
        <v>797</v>
      </c>
      <c r="C3107" s="753" t="s">
        <v>416</v>
      </c>
      <c r="D3107" s="753" t="s">
        <v>1842</v>
      </c>
      <c r="E3107" s="753" t="s">
        <v>560</v>
      </c>
      <c r="F3107" s="753" t="s">
        <v>562</v>
      </c>
      <c r="G3107" s="757" t="s">
        <v>1794</v>
      </c>
      <c r="H3107" s="751">
        <v>1920000</v>
      </c>
    </row>
    <row r="3108" spans="1:8" ht="26.4">
      <c r="A3108" s="753" t="s">
        <v>83</v>
      </c>
      <c r="B3108" s="753" t="s">
        <v>797</v>
      </c>
      <c r="C3108" s="753" t="s">
        <v>416</v>
      </c>
      <c r="D3108" s="753" t="s">
        <v>1842</v>
      </c>
      <c r="E3108" s="753" t="s">
        <v>130</v>
      </c>
      <c r="F3108" s="753"/>
      <c r="G3108" s="757" t="s">
        <v>131</v>
      </c>
      <c r="H3108" s="751">
        <v>773431000</v>
      </c>
    </row>
    <row r="3109" spans="1:8">
      <c r="A3109" s="753" t="s">
        <v>83</v>
      </c>
      <c r="B3109" s="753" t="s">
        <v>797</v>
      </c>
      <c r="C3109" s="753" t="s">
        <v>416</v>
      </c>
      <c r="D3109" s="753" t="s">
        <v>1842</v>
      </c>
      <c r="E3109" s="753" t="s">
        <v>130</v>
      </c>
      <c r="F3109" s="753" t="s">
        <v>585</v>
      </c>
      <c r="G3109" s="757" t="s">
        <v>1799</v>
      </c>
      <c r="H3109" s="751">
        <v>2556000</v>
      </c>
    </row>
    <row r="3110" spans="1:8">
      <c r="A3110" s="753" t="s">
        <v>83</v>
      </c>
      <c r="B3110" s="753" t="s">
        <v>797</v>
      </c>
      <c r="C3110" s="753" t="s">
        <v>416</v>
      </c>
      <c r="D3110" s="753" t="s">
        <v>1842</v>
      </c>
      <c r="E3110" s="753" t="s">
        <v>130</v>
      </c>
      <c r="F3110" s="753" t="s">
        <v>132</v>
      </c>
      <c r="G3110" s="757" t="s">
        <v>135</v>
      </c>
      <c r="H3110" s="751">
        <v>770875000</v>
      </c>
    </row>
    <row r="3111" spans="1:8">
      <c r="A3111" s="753" t="s">
        <v>83</v>
      </c>
      <c r="B3111" s="753" t="s">
        <v>797</v>
      </c>
      <c r="C3111" s="753" t="s">
        <v>416</v>
      </c>
      <c r="D3111" s="753" t="s">
        <v>1842</v>
      </c>
      <c r="E3111" s="753" t="s">
        <v>178</v>
      </c>
      <c r="F3111" s="753"/>
      <c r="G3111" s="757" t="s">
        <v>179</v>
      </c>
      <c r="H3111" s="751">
        <v>246402000</v>
      </c>
    </row>
    <row r="3112" spans="1:8" ht="26.4">
      <c r="A3112" s="753" t="s">
        <v>83</v>
      </c>
      <c r="B3112" s="753" t="s">
        <v>797</v>
      </c>
      <c r="C3112" s="753" t="s">
        <v>416</v>
      </c>
      <c r="D3112" s="753" t="s">
        <v>1842</v>
      </c>
      <c r="E3112" s="753" t="s">
        <v>178</v>
      </c>
      <c r="F3112" s="753" t="s">
        <v>180</v>
      </c>
      <c r="G3112" s="757" t="s">
        <v>1810</v>
      </c>
      <c r="H3112" s="751">
        <v>246402000</v>
      </c>
    </row>
    <row r="3113" spans="1:8">
      <c r="A3113" s="753" t="s">
        <v>83</v>
      </c>
      <c r="B3113" s="753" t="s">
        <v>797</v>
      </c>
      <c r="C3113" s="753" t="s">
        <v>416</v>
      </c>
      <c r="D3113" s="753" t="s">
        <v>1842</v>
      </c>
      <c r="E3113" s="753" t="s">
        <v>19</v>
      </c>
      <c r="F3113" s="753"/>
      <c r="G3113" s="757" t="s">
        <v>133</v>
      </c>
      <c r="H3113" s="751">
        <v>41800000</v>
      </c>
    </row>
    <row r="3114" spans="1:8">
      <c r="A3114" s="753" t="s">
        <v>83</v>
      </c>
      <c r="B3114" s="753" t="s">
        <v>797</v>
      </c>
      <c r="C3114" s="753" t="s">
        <v>416</v>
      </c>
      <c r="D3114" s="753" t="s">
        <v>1842</v>
      </c>
      <c r="E3114" s="753" t="s">
        <v>19</v>
      </c>
      <c r="F3114" s="753" t="s">
        <v>245</v>
      </c>
      <c r="G3114" s="757" t="s">
        <v>135</v>
      </c>
      <c r="H3114" s="751">
        <v>41800000</v>
      </c>
    </row>
    <row r="3115" spans="1:8">
      <c r="A3115" s="753" t="s">
        <v>83</v>
      </c>
      <c r="B3115" s="753" t="s">
        <v>797</v>
      </c>
      <c r="C3115" s="753" t="s">
        <v>416</v>
      </c>
      <c r="D3115" s="753" t="s">
        <v>1928</v>
      </c>
      <c r="E3115" s="753"/>
      <c r="F3115" s="753"/>
      <c r="G3115" s="757" t="s">
        <v>1929</v>
      </c>
      <c r="H3115" s="751">
        <v>2244194294</v>
      </c>
    </row>
    <row r="3116" spans="1:8">
      <c r="A3116" s="753" t="s">
        <v>83</v>
      </c>
      <c r="B3116" s="753" t="s">
        <v>797</v>
      </c>
      <c r="C3116" s="753" t="s">
        <v>416</v>
      </c>
      <c r="D3116" s="753" t="s">
        <v>1928</v>
      </c>
      <c r="E3116" s="753" t="s">
        <v>92</v>
      </c>
      <c r="F3116" s="753"/>
      <c r="G3116" s="757" t="s">
        <v>93</v>
      </c>
      <c r="H3116" s="751">
        <v>660765269</v>
      </c>
    </row>
    <row r="3117" spans="1:8">
      <c r="A3117" s="753" t="s">
        <v>83</v>
      </c>
      <c r="B3117" s="753" t="s">
        <v>797</v>
      </c>
      <c r="C3117" s="753" t="s">
        <v>416</v>
      </c>
      <c r="D3117" s="753" t="s">
        <v>1928</v>
      </c>
      <c r="E3117" s="753" t="s">
        <v>92</v>
      </c>
      <c r="F3117" s="753" t="s">
        <v>94</v>
      </c>
      <c r="G3117" s="757" t="s">
        <v>1768</v>
      </c>
      <c r="H3117" s="751">
        <v>660765269</v>
      </c>
    </row>
    <row r="3118" spans="1:8">
      <c r="A3118" s="753" t="s">
        <v>83</v>
      </c>
      <c r="B3118" s="753" t="s">
        <v>797</v>
      </c>
      <c r="C3118" s="753" t="s">
        <v>416</v>
      </c>
      <c r="D3118" s="753" t="s">
        <v>1928</v>
      </c>
      <c r="E3118" s="753" t="s">
        <v>96</v>
      </c>
      <c r="F3118" s="753"/>
      <c r="G3118" s="757" t="s">
        <v>97</v>
      </c>
      <c r="H3118" s="751">
        <v>284948196</v>
      </c>
    </row>
    <row r="3119" spans="1:8">
      <c r="A3119" s="753" t="s">
        <v>83</v>
      </c>
      <c r="B3119" s="753" t="s">
        <v>797</v>
      </c>
      <c r="C3119" s="753" t="s">
        <v>416</v>
      </c>
      <c r="D3119" s="753" t="s">
        <v>1928</v>
      </c>
      <c r="E3119" s="753" t="s">
        <v>96</v>
      </c>
      <c r="F3119" s="753" t="s">
        <v>151</v>
      </c>
      <c r="G3119" s="757" t="s">
        <v>152</v>
      </c>
      <c r="H3119" s="751">
        <v>22126502</v>
      </c>
    </row>
    <row r="3120" spans="1:8">
      <c r="A3120" s="753" t="s">
        <v>83</v>
      </c>
      <c r="B3120" s="753" t="s">
        <v>797</v>
      </c>
      <c r="C3120" s="753" t="s">
        <v>416</v>
      </c>
      <c r="D3120" s="753" t="s">
        <v>1928</v>
      </c>
      <c r="E3120" s="753" t="s">
        <v>96</v>
      </c>
      <c r="F3120" s="753" t="s">
        <v>11</v>
      </c>
      <c r="G3120" s="757" t="s">
        <v>1830</v>
      </c>
      <c r="H3120" s="751">
        <v>894000</v>
      </c>
    </row>
    <row r="3121" spans="1:8">
      <c r="A3121" s="753" t="s">
        <v>83</v>
      </c>
      <c r="B3121" s="753" t="s">
        <v>797</v>
      </c>
      <c r="C3121" s="753" t="s">
        <v>416</v>
      </c>
      <c r="D3121" s="753" t="s">
        <v>1928</v>
      </c>
      <c r="E3121" s="753" t="s">
        <v>96</v>
      </c>
      <c r="F3121" s="753" t="s">
        <v>436</v>
      </c>
      <c r="G3121" s="757" t="s">
        <v>437</v>
      </c>
      <c r="H3121" s="751">
        <v>176827240</v>
      </c>
    </row>
    <row r="3122" spans="1:8" ht="26.4">
      <c r="A3122" s="753" t="s">
        <v>83</v>
      </c>
      <c r="B3122" s="753" t="s">
        <v>797</v>
      </c>
      <c r="C3122" s="753" t="s">
        <v>416</v>
      </c>
      <c r="D3122" s="753" t="s">
        <v>1928</v>
      </c>
      <c r="E3122" s="753" t="s">
        <v>96</v>
      </c>
      <c r="F3122" s="753" t="s">
        <v>98</v>
      </c>
      <c r="G3122" s="757" t="s">
        <v>99</v>
      </c>
      <c r="H3122" s="751">
        <v>4917000</v>
      </c>
    </row>
    <row r="3123" spans="1:8" ht="26.4">
      <c r="A3123" s="753" t="s">
        <v>83</v>
      </c>
      <c r="B3123" s="753" t="s">
        <v>797</v>
      </c>
      <c r="C3123" s="753" t="s">
        <v>416</v>
      </c>
      <c r="D3123" s="753" t="s">
        <v>1928</v>
      </c>
      <c r="E3123" s="753" t="s">
        <v>96</v>
      </c>
      <c r="F3123" s="753" t="s">
        <v>442</v>
      </c>
      <c r="G3123" s="757" t="s">
        <v>1772</v>
      </c>
      <c r="H3123" s="751">
        <v>72062954</v>
      </c>
    </row>
    <row r="3124" spans="1:8">
      <c r="A3124" s="753" t="s">
        <v>83</v>
      </c>
      <c r="B3124" s="753" t="s">
        <v>797</v>
      </c>
      <c r="C3124" s="753" t="s">
        <v>416</v>
      </c>
      <c r="D3124" s="753" t="s">
        <v>1928</v>
      </c>
      <c r="E3124" s="753" t="s">
        <v>96</v>
      </c>
      <c r="F3124" s="753" t="s">
        <v>154</v>
      </c>
      <c r="G3124" s="757" t="s">
        <v>1773</v>
      </c>
      <c r="H3124" s="751">
        <v>8120500</v>
      </c>
    </row>
    <row r="3125" spans="1:8" ht="26.4">
      <c r="A3125" s="753" t="s">
        <v>83</v>
      </c>
      <c r="B3125" s="753" t="s">
        <v>797</v>
      </c>
      <c r="C3125" s="753" t="s">
        <v>416</v>
      </c>
      <c r="D3125" s="753" t="s">
        <v>1928</v>
      </c>
      <c r="E3125" s="753" t="s">
        <v>333</v>
      </c>
      <c r="F3125" s="753"/>
      <c r="G3125" s="757" t="s">
        <v>1907</v>
      </c>
      <c r="H3125" s="751">
        <v>312162000</v>
      </c>
    </row>
    <row r="3126" spans="1:8" ht="39.6">
      <c r="A3126" s="753" t="s">
        <v>83</v>
      </c>
      <c r="B3126" s="753" t="s">
        <v>797</v>
      </c>
      <c r="C3126" s="753" t="s">
        <v>416</v>
      </c>
      <c r="D3126" s="753" t="s">
        <v>1928</v>
      </c>
      <c r="E3126" s="753" t="s">
        <v>333</v>
      </c>
      <c r="F3126" s="753" t="s">
        <v>1908</v>
      </c>
      <c r="G3126" s="757" t="s">
        <v>1909</v>
      </c>
      <c r="H3126" s="751">
        <v>312162000</v>
      </c>
    </row>
    <row r="3127" spans="1:8">
      <c r="A3127" s="753" t="s">
        <v>83</v>
      </c>
      <c r="B3127" s="753" t="s">
        <v>797</v>
      </c>
      <c r="C3127" s="753" t="s">
        <v>416</v>
      </c>
      <c r="D3127" s="753" t="s">
        <v>1928</v>
      </c>
      <c r="E3127" s="753" t="s">
        <v>100</v>
      </c>
      <c r="F3127" s="753"/>
      <c r="G3127" s="757" t="s">
        <v>101</v>
      </c>
      <c r="H3127" s="751">
        <v>1530000</v>
      </c>
    </row>
    <row r="3128" spans="1:8">
      <c r="A3128" s="753" t="s">
        <v>83</v>
      </c>
      <c r="B3128" s="753" t="s">
        <v>797</v>
      </c>
      <c r="C3128" s="753" t="s">
        <v>416</v>
      </c>
      <c r="D3128" s="753" t="s">
        <v>1928</v>
      </c>
      <c r="E3128" s="753" t="s">
        <v>100</v>
      </c>
      <c r="F3128" s="753" t="s">
        <v>443</v>
      </c>
      <c r="G3128" s="757" t="s">
        <v>135</v>
      </c>
      <c r="H3128" s="751">
        <v>1530000</v>
      </c>
    </row>
    <row r="3129" spans="1:8">
      <c r="A3129" s="753" t="s">
        <v>83</v>
      </c>
      <c r="B3129" s="753" t="s">
        <v>797</v>
      </c>
      <c r="C3129" s="753" t="s">
        <v>416</v>
      </c>
      <c r="D3129" s="753" t="s">
        <v>1928</v>
      </c>
      <c r="E3129" s="753" t="s">
        <v>102</v>
      </c>
      <c r="F3129" s="753"/>
      <c r="G3129" s="757" t="s">
        <v>369</v>
      </c>
      <c r="H3129" s="751">
        <v>178077324</v>
      </c>
    </row>
    <row r="3130" spans="1:8">
      <c r="A3130" s="753" t="s">
        <v>83</v>
      </c>
      <c r="B3130" s="753" t="s">
        <v>797</v>
      </c>
      <c r="C3130" s="753" t="s">
        <v>416</v>
      </c>
      <c r="D3130" s="753" t="s">
        <v>1928</v>
      </c>
      <c r="E3130" s="753" t="s">
        <v>102</v>
      </c>
      <c r="F3130" s="753" t="s">
        <v>103</v>
      </c>
      <c r="G3130" s="757" t="s">
        <v>104</v>
      </c>
      <c r="H3130" s="751">
        <v>132610776</v>
      </c>
    </row>
    <row r="3131" spans="1:8">
      <c r="A3131" s="753" t="s">
        <v>83</v>
      </c>
      <c r="B3131" s="753" t="s">
        <v>797</v>
      </c>
      <c r="C3131" s="753" t="s">
        <v>416</v>
      </c>
      <c r="D3131" s="753" t="s">
        <v>1928</v>
      </c>
      <c r="E3131" s="753" t="s">
        <v>102</v>
      </c>
      <c r="F3131" s="753" t="s">
        <v>105</v>
      </c>
      <c r="G3131" s="757" t="s">
        <v>106</v>
      </c>
      <c r="H3131" s="751">
        <v>22733275</v>
      </c>
    </row>
    <row r="3132" spans="1:8">
      <c r="A3132" s="753" t="s">
        <v>83</v>
      </c>
      <c r="B3132" s="753" t="s">
        <v>797</v>
      </c>
      <c r="C3132" s="753" t="s">
        <v>416</v>
      </c>
      <c r="D3132" s="753" t="s">
        <v>1928</v>
      </c>
      <c r="E3132" s="753" t="s">
        <v>102</v>
      </c>
      <c r="F3132" s="753" t="s">
        <v>107</v>
      </c>
      <c r="G3132" s="757" t="s">
        <v>108</v>
      </c>
      <c r="H3132" s="751">
        <v>15155517</v>
      </c>
    </row>
    <row r="3133" spans="1:8">
      <c r="A3133" s="753" t="s">
        <v>83</v>
      </c>
      <c r="B3133" s="753" t="s">
        <v>797</v>
      </c>
      <c r="C3133" s="753" t="s">
        <v>416</v>
      </c>
      <c r="D3133" s="753" t="s">
        <v>1928</v>
      </c>
      <c r="E3133" s="753" t="s">
        <v>102</v>
      </c>
      <c r="F3133" s="753" t="s">
        <v>0</v>
      </c>
      <c r="G3133" s="757" t="s">
        <v>1</v>
      </c>
      <c r="H3133" s="751">
        <v>7577756</v>
      </c>
    </row>
    <row r="3134" spans="1:8">
      <c r="A3134" s="753" t="s">
        <v>83</v>
      </c>
      <c r="B3134" s="753" t="s">
        <v>797</v>
      </c>
      <c r="C3134" s="753" t="s">
        <v>416</v>
      </c>
      <c r="D3134" s="753" t="s">
        <v>1928</v>
      </c>
      <c r="E3134" s="753" t="s">
        <v>112</v>
      </c>
      <c r="F3134" s="753"/>
      <c r="G3134" s="757" t="s">
        <v>113</v>
      </c>
      <c r="H3134" s="751">
        <v>27372932</v>
      </c>
    </row>
    <row r="3135" spans="1:8">
      <c r="A3135" s="753" t="s">
        <v>83</v>
      </c>
      <c r="B3135" s="753" t="s">
        <v>797</v>
      </c>
      <c r="C3135" s="753" t="s">
        <v>416</v>
      </c>
      <c r="D3135" s="753" t="s">
        <v>1928</v>
      </c>
      <c r="E3135" s="753" t="s">
        <v>112</v>
      </c>
      <c r="F3135" s="753" t="s">
        <v>155</v>
      </c>
      <c r="G3135" s="757" t="s">
        <v>1777</v>
      </c>
      <c r="H3135" s="751">
        <v>3292554</v>
      </c>
    </row>
    <row r="3136" spans="1:8">
      <c r="A3136" s="753" t="s">
        <v>83</v>
      </c>
      <c r="B3136" s="753" t="s">
        <v>797</v>
      </c>
      <c r="C3136" s="753" t="s">
        <v>416</v>
      </c>
      <c r="D3136" s="753" t="s">
        <v>1928</v>
      </c>
      <c r="E3136" s="753" t="s">
        <v>112</v>
      </c>
      <c r="F3136" s="753" t="s">
        <v>114</v>
      </c>
      <c r="G3136" s="757" t="s">
        <v>1778</v>
      </c>
      <c r="H3136" s="751">
        <v>12344878</v>
      </c>
    </row>
    <row r="3137" spans="1:8">
      <c r="A3137" s="753" t="s">
        <v>83</v>
      </c>
      <c r="B3137" s="753" t="s">
        <v>797</v>
      </c>
      <c r="C3137" s="753" t="s">
        <v>416</v>
      </c>
      <c r="D3137" s="753" t="s">
        <v>1928</v>
      </c>
      <c r="E3137" s="753" t="s">
        <v>112</v>
      </c>
      <c r="F3137" s="753" t="s">
        <v>156</v>
      </c>
      <c r="G3137" s="757" t="s">
        <v>1779</v>
      </c>
      <c r="H3137" s="751">
        <v>10133500</v>
      </c>
    </row>
    <row r="3138" spans="1:8">
      <c r="A3138" s="753" t="s">
        <v>83</v>
      </c>
      <c r="B3138" s="753" t="s">
        <v>797</v>
      </c>
      <c r="C3138" s="753" t="s">
        <v>416</v>
      </c>
      <c r="D3138" s="753" t="s">
        <v>1928</v>
      </c>
      <c r="E3138" s="753" t="s">
        <v>112</v>
      </c>
      <c r="F3138" s="753" t="s">
        <v>146</v>
      </c>
      <c r="G3138" s="757" t="s">
        <v>1780</v>
      </c>
      <c r="H3138" s="751">
        <v>1602000</v>
      </c>
    </row>
    <row r="3139" spans="1:8">
      <c r="A3139" s="753" t="s">
        <v>83</v>
      </c>
      <c r="B3139" s="753" t="s">
        <v>797</v>
      </c>
      <c r="C3139" s="753" t="s">
        <v>416</v>
      </c>
      <c r="D3139" s="753" t="s">
        <v>1928</v>
      </c>
      <c r="E3139" s="753" t="s">
        <v>115</v>
      </c>
      <c r="F3139" s="753"/>
      <c r="G3139" s="757" t="s">
        <v>1781</v>
      </c>
      <c r="H3139" s="751">
        <v>9675000</v>
      </c>
    </row>
    <row r="3140" spans="1:8">
      <c r="A3140" s="753" t="s">
        <v>83</v>
      </c>
      <c r="B3140" s="753" t="s">
        <v>797</v>
      </c>
      <c r="C3140" s="753" t="s">
        <v>416</v>
      </c>
      <c r="D3140" s="753" t="s">
        <v>1928</v>
      </c>
      <c r="E3140" s="753" t="s">
        <v>115</v>
      </c>
      <c r="F3140" s="753" t="s">
        <v>116</v>
      </c>
      <c r="G3140" s="757" t="s">
        <v>117</v>
      </c>
      <c r="H3140" s="751">
        <v>2625000</v>
      </c>
    </row>
    <row r="3141" spans="1:8">
      <c r="A3141" s="753" t="s">
        <v>83</v>
      </c>
      <c r="B3141" s="753" t="s">
        <v>797</v>
      </c>
      <c r="C3141" s="753" t="s">
        <v>416</v>
      </c>
      <c r="D3141" s="753" t="s">
        <v>1928</v>
      </c>
      <c r="E3141" s="753" t="s">
        <v>115</v>
      </c>
      <c r="F3141" s="753" t="s">
        <v>118</v>
      </c>
      <c r="G3141" s="757" t="s">
        <v>119</v>
      </c>
      <c r="H3141" s="751">
        <v>7050000</v>
      </c>
    </row>
    <row r="3142" spans="1:8">
      <c r="A3142" s="753" t="s">
        <v>83</v>
      </c>
      <c r="B3142" s="753" t="s">
        <v>797</v>
      </c>
      <c r="C3142" s="753" t="s">
        <v>416</v>
      </c>
      <c r="D3142" s="753" t="s">
        <v>1928</v>
      </c>
      <c r="E3142" s="753" t="s">
        <v>120</v>
      </c>
      <c r="F3142" s="753"/>
      <c r="G3142" s="757" t="s">
        <v>121</v>
      </c>
      <c r="H3142" s="751">
        <v>3962573</v>
      </c>
    </row>
    <row r="3143" spans="1:8" ht="39.6">
      <c r="A3143" s="753" t="s">
        <v>83</v>
      </c>
      <c r="B3143" s="753" t="s">
        <v>797</v>
      </c>
      <c r="C3143" s="753" t="s">
        <v>416</v>
      </c>
      <c r="D3143" s="753" t="s">
        <v>1928</v>
      </c>
      <c r="E3143" s="753" t="s">
        <v>120</v>
      </c>
      <c r="F3143" s="753" t="s">
        <v>122</v>
      </c>
      <c r="G3143" s="757" t="s">
        <v>1783</v>
      </c>
      <c r="H3143" s="751">
        <v>620573</v>
      </c>
    </row>
    <row r="3144" spans="1:8">
      <c r="A3144" s="753" t="s">
        <v>83</v>
      </c>
      <c r="B3144" s="753" t="s">
        <v>797</v>
      </c>
      <c r="C3144" s="753" t="s">
        <v>416</v>
      </c>
      <c r="D3144" s="753" t="s">
        <v>1928</v>
      </c>
      <c r="E3144" s="753" t="s">
        <v>120</v>
      </c>
      <c r="F3144" s="753" t="s">
        <v>123</v>
      </c>
      <c r="G3144" s="757" t="s">
        <v>124</v>
      </c>
      <c r="H3144" s="751">
        <v>42000</v>
      </c>
    </row>
    <row r="3145" spans="1:8" ht="39.6">
      <c r="A3145" s="753" t="s">
        <v>83</v>
      </c>
      <c r="B3145" s="753" t="s">
        <v>797</v>
      </c>
      <c r="C3145" s="753" t="s">
        <v>416</v>
      </c>
      <c r="D3145" s="753" t="s">
        <v>1928</v>
      </c>
      <c r="E3145" s="753" t="s">
        <v>120</v>
      </c>
      <c r="F3145" s="753" t="s">
        <v>994</v>
      </c>
      <c r="G3145" s="757" t="s">
        <v>1824</v>
      </c>
      <c r="H3145" s="751">
        <v>3300000</v>
      </c>
    </row>
    <row r="3146" spans="1:8">
      <c r="A3146" s="753" t="s">
        <v>83</v>
      </c>
      <c r="B3146" s="753" t="s">
        <v>797</v>
      </c>
      <c r="C3146" s="753" t="s">
        <v>416</v>
      </c>
      <c r="D3146" s="753" t="s">
        <v>1928</v>
      </c>
      <c r="E3146" s="753" t="s">
        <v>160</v>
      </c>
      <c r="F3146" s="753"/>
      <c r="G3146" s="757" t="s">
        <v>161</v>
      </c>
      <c r="H3146" s="751">
        <v>5680000</v>
      </c>
    </row>
    <row r="3147" spans="1:8">
      <c r="A3147" s="753" t="s">
        <v>83</v>
      </c>
      <c r="B3147" s="753" t="s">
        <v>797</v>
      </c>
      <c r="C3147" s="753" t="s">
        <v>416</v>
      </c>
      <c r="D3147" s="753" t="s">
        <v>1928</v>
      </c>
      <c r="E3147" s="753" t="s">
        <v>160</v>
      </c>
      <c r="F3147" s="753" t="s">
        <v>551</v>
      </c>
      <c r="G3147" s="757" t="s">
        <v>133</v>
      </c>
      <c r="H3147" s="751">
        <v>5680000</v>
      </c>
    </row>
    <row r="3148" spans="1:8">
      <c r="A3148" s="753" t="s">
        <v>83</v>
      </c>
      <c r="B3148" s="753" t="s">
        <v>797</v>
      </c>
      <c r="C3148" s="753" t="s">
        <v>416</v>
      </c>
      <c r="D3148" s="753" t="s">
        <v>1928</v>
      </c>
      <c r="E3148" s="753" t="s">
        <v>125</v>
      </c>
      <c r="F3148" s="753"/>
      <c r="G3148" s="757" t="s">
        <v>126</v>
      </c>
      <c r="H3148" s="751">
        <v>7472000</v>
      </c>
    </row>
    <row r="3149" spans="1:8">
      <c r="A3149" s="753" t="s">
        <v>83</v>
      </c>
      <c r="B3149" s="753" t="s">
        <v>797</v>
      </c>
      <c r="C3149" s="753" t="s">
        <v>416</v>
      </c>
      <c r="D3149" s="753" t="s">
        <v>1928</v>
      </c>
      <c r="E3149" s="753" t="s">
        <v>125</v>
      </c>
      <c r="F3149" s="753" t="s">
        <v>430</v>
      </c>
      <c r="G3149" s="757" t="s">
        <v>431</v>
      </c>
      <c r="H3149" s="751">
        <v>2552000</v>
      </c>
    </row>
    <row r="3150" spans="1:8">
      <c r="A3150" s="753" t="s">
        <v>83</v>
      </c>
      <c r="B3150" s="753" t="s">
        <v>797</v>
      </c>
      <c r="C3150" s="753" t="s">
        <v>416</v>
      </c>
      <c r="D3150" s="753" t="s">
        <v>1928</v>
      </c>
      <c r="E3150" s="753" t="s">
        <v>125</v>
      </c>
      <c r="F3150" s="753" t="s">
        <v>552</v>
      </c>
      <c r="G3150" s="757" t="s">
        <v>553</v>
      </c>
      <c r="H3150" s="751">
        <v>960000</v>
      </c>
    </row>
    <row r="3151" spans="1:8">
      <c r="A3151" s="753" t="s">
        <v>83</v>
      </c>
      <c r="B3151" s="753" t="s">
        <v>797</v>
      </c>
      <c r="C3151" s="753" t="s">
        <v>416</v>
      </c>
      <c r="D3151" s="753" t="s">
        <v>1928</v>
      </c>
      <c r="E3151" s="753" t="s">
        <v>125</v>
      </c>
      <c r="F3151" s="753" t="s">
        <v>129</v>
      </c>
      <c r="G3151" s="757" t="s">
        <v>1787</v>
      </c>
      <c r="H3151" s="751">
        <v>3960000</v>
      </c>
    </row>
    <row r="3152" spans="1:8" ht="39.6">
      <c r="A3152" s="753" t="s">
        <v>83</v>
      </c>
      <c r="B3152" s="753" t="s">
        <v>797</v>
      </c>
      <c r="C3152" s="753" t="s">
        <v>416</v>
      </c>
      <c r="D3152" s="753" t="s">
        <v>1928</v>
      </c>
      <c r="E3152" s="753" t="s">
        <v>560</v>
      </c>
      <c r="F3152" s="753"/>
      <c r="G3152" s="757" t="s">
        <v>1790</v>
      </c>
      <c r="H3152" s="751">
        <v>15695000</v>
      </c>
    </row>
    <row r="3153" spans="1:8">
      <c r="A3153" s="753" t="s">
        <v>83</v>
      </c>
      <c r="B3153" s="753" t="s">
        <v>797</v>
      </c>
      <c r="C3153" s="753" t="s">
        <v>416</v>
      </c>
      <c r="D3153" s="753" t="s">
        <v>1928</v>
      </c>
      <c r="E3153" s="753" t="s">
        <v>560</v>
      </c>
      <c r="F3153" s="753" t="s">
        <v>5</v>
      </c>
      <c r="G3153" s="757" t="s">
        <v>6</v>
      </c>
      <c r="H3153" s="751">
        <v>3555000</v>
      </c>
    </row>
    <row r="3154" spans="1:8">
      <c r="A3154" s="753" t="s">
        <v>83</v>
      </c>
      <c r="B3154" s="753" t="s">
        <v>797</v>
      </c>
      <c r="C3154" s="753" t="s">
        <v>416</v>
      </c>
      <c r="D3154" s="753" t="s">
        <v>1928</v>
      </c>
      <c r="E3154" s="753" t="s">
        <v>560</v>
      </c>
      <c r="F3154" s="753" t="s">
        <v>418</v>
      </c>
      <c r="G3154" s="757" t="s">
        <v>1793</v>
      </c>
      <c r="H3154" s="751">
        <v>8340000</v>
      </c>
    </row>
    <row r="3155" spans="1:8">
      <c r="A3155" s="753" t="s">
        <v>83</v>
      </c>
      <c r="B3155" s="753" t="s">
        <v>797</v>
      </c>
      <c r="C3155" s="753" t="s">
        <v>416</v>
      </c>
      <c r="D3155" s="753" t="s">
        <v>1928</v>
      </c>
      <c r="E3155" s="753" t="s">
        <v>560</v>
      </c>
      <c r="F3155" s="753" t="s">
        <v>562</v>
      </c>
      <c r="G3155" s="757" t="s">
        <v>1794</v>
      </c>
      <c r="H3155" s="751">
        <v>3480000</v>
      </c>
    </row>
    <row r="3156" spans="1:8" ht="26.4">
      <c r="A3156" s="753" t="s">
        <v>83</v>
      </c>
      <c r="B3156" s="753" t="s">
        <v>797</v>
      </c>
      <c r="C3156" s="753" t="s">
        <v>416</v>
      </c>
      <c r="D3156" s="753" t="s">
        <v>1928</v>
      </c>
      <c r="E3156" s="753" t="s">
        <v>560</v>
      </c>
      <c r="F3156" s="753" t="s">
        <v>563</v>
      </c>
      <c r="G3156" s="757" t="s">
        <v>13</v>
      </c>
      <c r="H3156" s="751">
        <v>320000</v>
      </c>
    </row>
    <row r="3157" spans="1:8">
      <c r="A3157" s="753" t="s">
        <v>83</v>
      </c>
      <c r="B3157" s="753" t="s">
        <v>797</v>
      </c>
      <c r="C3157" s="753" t="s">
        <v>416</v>
      </c>
      <c r="D3157" s="753" t="s">
        <v>1928</v>
      </c>
      <c r="E3157" s="753" t="s">
        <v>134</v>
      </c>
      <c r="F3157" s="753"/>
      <c r="G3157" s="757" t="s">
        <v>135</v>
      </c>
      <c r="H3157" s="751">
        <v>731490000</v>
      </c>
    </row>
    <row r="3158" spans="1:8">
      <c r="A3158" s="753" t="s">
        <v>83</v>
      </c>
      <c r="B3158" s="753" t="s">
        <v>797</v>
      </c>
      <c r="C3158" s="753" t="s">
        <v>416</v>
      </c>
      <c r="D3158" s="753" t="s">
        <v>1928</v>
      </c>
      <c r="E3158" s="753" t="s">
        <v>134</v>
      </c>
      <c r="F3158" s="753" t="s">
        <v>137</v>
      </c>
      <c r="G3158" s="757" t="s">
        <v>138</v>
      </c>
      <c r="H3158" s="751">
        <v>38378000</v>
      </c>
    </row>
    <row r="3159" spans="1:8" ht="26.4">
      <c r="A3159" s="753" t="s">
        <v>83</v>
      </c>
      <c r="B3159" s="753" t="s">
        <v>797</v>
      </c>
      <c r="C3159" s="753" t="s">
        <v>416</v>
      </c>
      <c r="D3159" s="753" t="s">
        <v>1928</v>
      </c>
      <c r="E3159" s="753" t="s">
        <v>134</v>
      </c>
      <c r="F3159" s="753" t="s">
        <v>990</v>
      </c>
      <c r="G3159" s="757" t="s">
        <v>1930</v>
      </c>
      <c r="H3159" s="751">
        <v>688830000</v>
      </c>
    </row>
    <row r="3160" spans="1:8">
      <c r="A3160" s="753" t="s">
        <v>83</v>
      </c>
      <c r="B3160" s="753" t="s">
        <v>797</v>
      </c>
      <c r="C3160" s="753" t="s">
        <v>416</v>
      </c>
      <c r="D3160" s="753" t="s">
        <v>1928</v>
      </c>
      <c r="E3160" s="753" t="s">
        <v>134</v>
      </c>
      <c r="F3160" s="753" t="s">
        <v>139</v>
      </c>
      <c r="G3160" s="757" t="s">
        <v>140</v>
      </c>
      <c r="H3160" s="751">
        <v>4282000</v>
      </c>
    </row>
    <row r="3161" spans="1:8" ht="39.6">
      <c r="A3161" s="753" t="s">
        <v>83</v>
      </c>
      <c r="B3161" s="753" t="s">
        <v>797</v>
      </c>
      <c r="C3161" s="753" t="s">
        <v>416</v>
      </c>
      <c r="D3161" s="753" t="s">
        <v>1928</v>
      </c>
      <c r="E3161" s="753" t="s">
        <v>419</v>
      </c>
      <c r="F3161" s="753"/>
      <c r="G3161" s="757" t="s">
        <v>1807</v>
      </c>
      <c r="H3161" s="751">
        <v>5364000</v>
      </c>
    </row>
    <row r="3162" spans="1:8" ht="52.8">
      <c r="A3162" s="753" t="s">
        <v>83</v>
      </c>
      <c r="B3162" s="753" t="s">
        <v>797</v>
      </c>
      <c r="C3162" s="753" t="s">
        <v>416</v>
      </c>
      <c r="D3162" s="753" t="s">
        <v>1928</v>
      </c>
      <c r="E3162" s="753" t="s">
        <v>419</v>
      </c>
      <c r="F3162" s="753" t="s">
        <v>420</v>
      </c>
      <c r="G3162" s="757" t="s">
        <v>2714</v>
      </c>
      <c r="H3162" s="751">
        <v>5364000</v>
      </c>
    </row>
    <row r="3163" spans="1:8">
      <c r="A3163" s="753" t="s">
        <v>83</v>
      </c>
      <c r="B3163" s="753" t="s">
        <v>797</v>
      </c>
      <c r="C3163" s="753" t="s">
        <v>416</v>
      </c>
      <c r="D3163" s="753" t="s">
        <v>1937</v>
      </c>
      <c r="E3163" s="753"/>
      <c r="F3163" s="753"/>
      <c r="G3163" s="757" t="s">
        <v>1938</v>
      </c>
      <c r="H3163" s="751">
        <v>48959570706</v>
      </c>
    </row>
    <row r="3164" spans="1:8">
      <c r="A3164" s="753" t="s">
        <v>83</v>
      </c>
      <c r="B3164" s="753" t="s">
        <v>797</v>
      </c>
      <c r="C3164" s="753" t="s">
        <v>416</v>
      </c>
      <c r="D3164" s="753" t="s">
        <v>1937</v>
      </c>
      <c r="E3164" s="753" t="s">
        <v>92</v>
      </c>
      <c r="F3164" s="753"/>
      <c r="G3164" s="757" t="s">
        <v>93</v>
      </c>
      <c r="H3164" s="751">
        <v>6842274971</v>
      </c>
    </row>
    <row r="3165" spans="1:8">
      <c r="A3165" s="753" t="s">
        <v>83</v>
      </c>
      <c r="B3165" s="753" t="s">
        <v>797</v>
      </c>
      <c r="C3165" s="753" t="s">
        <v>416</v>
      </c>
      <c r="D3165" s="753" t="s">
        <v>1937</v>
      </c>
      <c r="E3165" s="753" t="s">
        <v>92</v>
      </c>
      <c r="F3165" s="753" t="s">
        <v>94</v>
      </c>
      <c r="G3165" s="757" t="s">
        <v>1768</v>
      </c>
      <c r="H3165" s="751">
        <v>6842274971</v>
      </c>
    </row>
    <row r="3166" spans="1:8">
      <c r="A3166" s="753" t="s">
        <v>83</v>
      </c>
      <c r="B3166" s="753" t="s">
        <v>797</v>
      </c>
      <c r="C3166" s="753" t="s">
        <v>416</v>
      </c>
      <c r="D3166" s="753" t="s">
        <v>1937</v>
      </c>
      <c r="E3166" s="753" t="s">
        <v>96</v>
      </c>
      <c r="F3166" s="753"/>
      <c r="G3166" s="757" t="s">
        <v>97</v>
      </c>
      <c r="H3166" s="751">
        <v>2934016536</v>
      </c>
    </row>
    <row r="3167" spans="1:8">
      <c r="A3167" s="753" t="s">
        <v>83</v>
      </c>
      <c r="B3167" s="753" t="s">
        <v>797</v>
      </c>
      <c r="C3167" s="753" t="s">
        <v>416</v>
      </c>
      <c r="D3167" s="753" t="s">
        <v>1937</v>
      </c>
      <c r="E3167" s="753" t="s">
        <v>96</v>
      </c>
      <c r="F3167" s="753" t="s">
        <v>151</v>
      </c>
      <c r="G3167" s="757" t="s">
        <v>152</v>
      </c>
      <c r="H3167" s="751">
        <v>416012880</v>
      </c>
    </row>
    <row r="3168" spans="1:8">
      <c r="A3168" s="753" t="s">
        <v>83</v>
      </c>
      <c r="B3168" s="753" t="s">
        <v>797</v>
      </c>
      <c r="C3168" s="753" t="s">
        <v>416</v>
      </c>
      <c r="D3168" s="753" t="s">
        <v>1937</v>
      </c>
      <c r="E3168" s="753" t="s">
        <v>96</v>
      </c>
      <c r="F3168" s="753" t="s">
        <v>436</v>
      </c>
      <c r="G3168" s="757" t="s">
        <v>437</v>
      </c>
      <c r="H3168" s="751">
        <v>1619783103</v>
      </c>
    </row>
    <row r="3169" spans="1:8" ht="26.4">
      <c r="A3169" s="753" t="s">
        <v>83</v>
      </c>
      <c r="B3169" s="753" t="s">
        <v>797</v>
      </c>
      <c r="C3169" s="753" t="s">
        <v>416</v>
      </c>
      <c r="D3169" s="753" t="s">
        <v>1937</v>
      </c>
      <c r="E3169" s="753" t="s">
        <v>96</v>
      </c>
      <c r="F3169" s="753" t="s">
        <v>98</v>
      </c>
      <c r="G3169" s="757" t="s">
        <v>99</v>
      </c>
      <c r="H3169" s="751">
        <v>15809455</v>
      </c>
    </row>
    <row r="3170" spans="1:8" ht="26.4">
      <c r="A3170" s="753" t="s">
        <v>83</v>
      </c>
      <c r="B3170" s="753" t="s">
        <v>797</v>
      </c>
      <c r="C3170" s="753" t="s">
        <v>416</v>
      </c>
      <c r="D3170" s="753" t="s">
        <v>1937</v>
      </c>
      <c r="E3170" s="753" t="s">
        <v>96</v>
      </c>
      <c r="F3170" s="753" t="s">
        <v>442</v>
      </c>
      <c r="G3170" s="757" t="s">
        <v>1772</v>
      </c>
      <c r="H3170" s="751">
        <v>870073898</v>
      </c>
    </row>
    <row r="3171" spans="1:8">
      <c r="A3171" s="753" t="s">
        <v>83</v>
      </c>
      <c r="B3171" s="753" t="s">
        <v>797</v>
      </c>
      <c r="C3171" s="753" t="s">
        <v>416</v>
      </c>
      <c r="D3171" s="753" t="s">
        <v>1937</v>
      </c>
      <c r="E3171" s="753" t="s">
        <v>96</v>
      </c>
      <c r="F3171" s="753" t="s">
        <v>154</v>
      </c>
      <c r="G3171" s="757" t="s">
        <v>1773</v>
      </c>
      <c r="H3171" s="751">
        <v>12337200</v>
      </c>
    </row>
    <row r="3172" spans="1:8" ht="26.4">
      <c r="A3172" s="753" t="s">
        <v>83</v>
      </c>
      <c r="B3172" s="753" t="s">
        <v>797</v>
      </c>
      <c r="C3172" s="753" t="s">
        <v>416</v>
      </c>
      <c r="D3172" s="753" t="s">
        <v>1937</v>
      </c>
      <c r="E3172" s="753" t="s">
        <v>333</v>
      </c>
      <c r="F3172" s="753"/>
      <c r="G3172" s="757" t="s">
        <v>1907</v>
      </c>
      <c r="H3172" s="751">
        <v>4248408000</v>
      </c>
    </row>
    <row r="3173" spans="1:8" ht="39.6">
      <c r="A3173" s="753" t="s">
        <v>83</v>
      </c>
      <c r="B3173" s="753" t="s">
        <v>797</v>
      </c>
      <c r="C3173" s="753" t="s">
        <v>416</v>
      </c>
      <c r="D3173" s="753" t="s">
        <v>1937</v>
      </c>
      <c r="E3173" s="753" t="s">
        <v>333</v>
      </c>
      <c r="F3173" s="753" t="s">
        <v>1908</v>
      </c>
      <c r="G3173" s="757" t="s">
        <v>1909</v>
      </c>
      <c r="H3173" s="751">
        <v>1491560000</v>
      </c>
    </row>
    <row r="3174" spans="1:8">
      <c r="A3174" s="753" t="s">
        <v>83</v>
      </c>
      <c r="B3174" s="753" t="s">
        <v>797</v>
      </c>
      <c r="C3174" s="753" t="s">
        <v>416</v>
      </c>
      <c r="D3174" s="753" t="s">
        <v>1937</v>
      </c>
      <c r="E3174" s="753" t="s">
        <v>333</v>
      </c>
      <c r="F3174" s="753" t="s">
        <v>1910</v>
      </c>
      <c r="G3174" s="757" t="s">
        <v>328</v>
      </c>
      <c r="H3174" s="751">
        <v>2466248000</v>
      </c>
    </row>
    <row r="3175" spans="1:8">
      <c r="A3175" s="753" t="s">
        <v>83</v>
      </c>
      <c r="B3175" s="753" t="s">
        <v>797</v>
      </c>
      <c r="C3175" s="753" t="s">
        <v>416</v>
      </c>
      <c r="D3175" s="753" t="s">
        <v>1937</v>
      </c>
      <c r="E3175" s="753" t="s">
        <v>333</v>
      </c>
      <c r="F3175" s="753" t="s">
        <v>853</v>
      </c>
      <c r="G3175" s="757" t="s">
        <v>1911</v>
      </c>
      <c r="H3175" s="751">
        <v>290600000</v>
      </c>
    </row>
    <row r="3176" spans="1:8">
      <c r="A3176" s="753" t="s">
        <v>83</v>
      </c>
      <c r="B3176" s="753" t="s">
        <v>797</v>
      </c>
      <c r="C3176" s="753" t="s">
        <v>416</v>
      </c>
      <c r="D3176" s="753" t="s">
        <v>1937</v>
      </c>
      <c r="E3176" s="753" t="s">
        <v>102</v>
      </c>
      <c r="F3176" s="753"/>
      <c r="G3176" s="757" t="s">
        <v>369</v>
      </c>
      <c r="H3176" s="751">
        <v>1836162203</v>
      </c>
    </row>
    <row r="3177" spans="1:8">
      <c r="A3177" s="753" t="s">
        <v>83</v>
      </c>
      <c r="B3177" s="753" t="s">
        <v>797</v>
      </c>
      <c r="C3177" s="753" t="s">
        <v>416</v>
      </c>
      <c r="D3177" s="753" t="s">
        <v>1937</v>
      </c>
      <c r="E3177" s="753" t="s">
        <v>102</v>
      </c>
      <c r="F3177" s="753" t="s">
        <v>103</v>
      </c>
      <c r="G3177" s="757" t="s">
        <v>104</v>
      </c>
      <c r="H3177" s="751">
        <v>1369579152</v>
      </c>
    </row>
    <row r="3178" spans="1:8">
      <c r="A3178" s="753" t="s">
        <v>83</v>
      </c>
      <c r="B3178" s="753" t="s">
        <v>797</v>
      </c>
      <c r="C3178" s="753" t="s">
        <v>416</v>
      </c>
      <c r="D3178" s="753" t="s">
        <v>1937</v>
      </c>
      <c r="E3178" s="753" t="s">
        <v>102</v>
      </c>
      <c r="F3178" s="753" t="s">
        <v>105</v>
      </c>
      <c r="G3178" s="757" t="s">
        <v>106</v>
      </c>
      <c r="H3178" s="751">
        <v>234784984</v>
      </c>
    </row>
    <row r="3179" spans="1:8">
      <c r="A3179" s="753" t="s">
        <v>83</v>
      </c>
      <c r="B3179" s="753" t="s">
        <v>797</v>
      </c>
      <c r="C3179" s="753" t="s">
        <v>416</v>
      </c>
      <c r="D3179" s="753" t="s">
        <v>1937</v>
      </c>
      <c r="E3179" s="753" t="s">
        <v>102</v>
      </c>
      <c r="F3179" s="753" t="s">
        <v>107</v>
      </c>
      <c r="G3179" s="757" t="s">
        <v>108</v>
      </c>
      <c r="H3179" s="751">
        <v>155736669</v>
      </c>
    </row>
    <row r="3180" spans="1:8">
      <c r="A3180" s="753" t="s">
        <v>83</v>
      </c>
      <c r="B3180" s="753" t="s">
        <v>797</v>
      </c>
      <c r="C3180" s="753" t="s">
        <v>416</v>
      </c>
      <c r="D3180" s="753" t="s">
        <v>1937</v>
      </c>
      <c r="E3180" s="753" t="s">
        <v>102</v>
      </c>
      <c r="F3180" s="753" t="s">
        <v>0</v>
      </c>
      <c r="G3180" s="757" t="s">
        <v>1</v>
      </c>
      <c r="H3180" s="751">
        <v>76061398</v>
      </c>
    </row>
    <row r="3181" spans="1:8">
      <c r="A3181" s="753" t="s">
        <v>83</v>
      </c>
      <c r="B3181" s="753" t="s">
        <v>797</v>
      </c>
      <c r="C3181" s="753" t="s">
        <v>416</v>
      </c>
      <c r="D3181" s="753" t="s">
        <v>1937</v>
      </c>
      <c r="E3181" s="753" t="s">
        <v>109</v>
      </c>
      <c r="F3181" s="753"/>
      <c r="G3181" s="757" t="s">
        <v>110</v>
      </c>
      <c r="H3181" s="751">
        <v>457790000</v>
      </c>
    </row>
    <row r="3182" spans="1:8">
      <c r="A3182" s="753" t="s">
        <v>83</v>
      </c>
      <c r="B3182" s="753" t="s">
        <v>797</v>
      </c>
      <c r="C3182" s="753" t="s">
        <v>416</v>
      </c>
      <c r="D3182" s="753" t="s">
        <v>1937</v>
      </c>
      <c r="E3182" s="753" t="s">
        <v>109</v>
      </c>
      <c r="F3182" s="753" t="s">
        <v>111</v>
      </c>
      <c r="G3182" s="757" t="s">
        <v>135</v>
      </c>
      <c r="H3182" s="751">
        <v>457790000</v>
      </c>
    </row>
    <row r="3183" spans="1:8">
      <c r="A3183" s="753" t="s">
        <v>83</v>
      </c>
      <c r="B3183" s="753" t="s">
        <v>797</v>
      </c>
      <c r="C3183" s="753" t="s">
        <v>416</v>
      </c>
      <c r="D3183" s="753" t="s">
        <v>1937</v>
      </c>
      <c r="E3183" s="753" t="s">
        <v>112</v>
      </c>
      <c r="F3183" s="753"/>
      <c r="G3183" s="757" t="s">
        <v>113</v>
      </c>
      <c r="H3183" s="751">
        <v>724843202</v>
      </c>
    </row>
    <row r="3184" spans="1:8">
      <c r="A3184" s="753" t="s">
        <v>83</v>
      </c>
      <c r="B3184" s="753" t="s">
        <v>797</v>
      </c>
      <c r="C3184" s="753" t="s">
        <v>416</v>
      </c>
      <c r="D3184" s="753" t="s">
        <v>1937</v>
      </c>
      <c r="E3184" s="753" t="s">
        <v>112</v>
      </c>
      <c r="F3184" s="753" t="s">
        <v>155</v>
      </c>
      <c r="G3184" s="757" t="s">
        <v>1777</v>
      </c>
      <c r="H3184" s="751">
        <v>374911107</v>
      </c>
    </row>
    <row r="3185" spans="1:8">
      <c r="A3185" s="753" t="s">
        <v>83</v>
      </c>
      <c r="B3185" s="753" t="s">
        <v>797</v>
      </c>
      <c r="C3185" s="753" t="s">
        <v>416</v>
      </c>
      <c r="D3185" s="753" t="s">
        <v>1937</v>
      </c>
      <c r="E3185" s="753" t="s">
        <v>112</v>
      </c>
      <c r="F3185" s="753" t="s">
        <v>114</v>
      </c>
      <c r="G3185" s="757" t="s">
        <v>1778</v>
      </c>
      <c r="H3185" s="751">
        <v>332844095</v>
      </c>
    </row>
    <row r="3186" spans="1:8">
      <c r="A3186" s="753" t="s">
        <v>83</v>
      </c>
      <c r="B3186" s="753" t="s">
        <v>797</v>
      </c>
      <c r="C3186" s="753" t="s">
        <v>416</v>
      </c>
      <c r="D3186" s="753" t="s">
        <v>1937</v>
      </c>
      <c r="E3186" s="753" t="s">
        <v>112</v>
      </c>
      <c r="F3186" s="753" t="s">
        <v>146</v>
      </c>
      <c r="G3186" s="757" t="s">
        <v>1780</v>
      </c>
      <c r="H3186" s="751">
        <v>17088000</v>
      </c>
    </row>
    <row r="3187" spans="1:8">
      <c r="A3187" s="753" t="s">
        <v>83</v>
      </c>
      <c r="B3187" s="753" t="s">
        <v>797</v>
      </c>
      <c r="C3187" s="753" t="s">
        <v>416</v>
      </c>
      <c r="D3187" s="753" t="s">
        <v>1937</v>
      </c>
      <c r="E3187" s="753" t="s">
        <v>115</v>
      </c>
      <c r="F3187" s="753"/>
      <c r="G3187" s="757" t="s">
        <v>1781</v>
      </c>
      <c r="H3187" s="751">
        <v>2787858511</v>
      </c>
    </row>
    <row r="3188" spans="1:8">
      <c r="A3188" s="753" t="s">
        <v>83</v>
      </c>
      <c r="B3188" s="753" t="s">
        <v>797</v>
      </c>
      <c r="C3188" s="753" t="s">
        <v>416</v>
      </c>
      <c r="D3188" s="753" t="s">
        <v>1937</v>
      </c>
      <c r="E3188" s="753" t="s">
        <v>115</v>
      </c>
      <c r="F3188" s="753" t="s">
        <v>116</v>
      </c>
      <c r="G3188" s="757" t="s">
        <v>117</v>
      </c>
      <c r="H3188" s="751">
        <v>82907011</v>
      </c>
    </row>
    <row r="3189" spans="1:8">
      <c r="A3189" s="753" t="s">
        <v>83</v>
      </c>
      <c r="B3189" s="753" t="s">
        <v>797</v>
      </c>
      <c r="C3189" s="753" t="s">
        <v>416</v>
      </c>
      <c r="D3189" s="753" t="s">
        <v>1937</v>
      </c>
      <c r="E3189" s="753" t="s">
        <v>115</v>
      </c>
      <c r="F3189" s="753" t="s">
        <v>147</v>
      </c>
      <c r="G3189" s="757" t="s">
        <v>148</v>
      </c>
      <c r="H3189" s="751">
        <v>2688760000</v>
      </c>
    </row>
    <row r="3190" spans="1:8">
      <c r="A3190" s="753" t="s">
        <v>83</v>
      </c>
      <c r="B3190" s="753" t="s">
        <v>797</v>
      </c>
      <c r="C3190" s="753" t="s">
        <v>416</v>
      </c>
      <c r="D3190" s="753" t="s">
        <v>1937</v>
      </c>
      <c r="E3190" s="753" t="s">
        <v>115</v>
      </c>
      <c r="F3190" s="753" t="s">
        <v>118</v>
      </c>
      <c r="G3190" s="757" t="s">
        <v>119</v>
      </c>
      <c r="H3190" s="751">
        <v>16191500</v>
      </c>
    </row>
    <row r="3191" spans="1:8">
      <c r="A3191" s="753" t="s">
        <v>83</v>
      </c>
      <c r="B3191" s="753" t="s">
        <v>797</v>
      </c>
      <c r="C3191" s="753" t="s">
        <v>416</v>
      </c>
      <c r="D3191" s="753" t="s">
        <v>1937</v>
      </c>
      <c r="E3191" s="753" t="s">
        <v>120</v>
      </c>
      <c r="F3191" s="753"/>
      <c r="G3191" s="757" t="s">
        <v>121</v>
      </c>
      <c r="H3191" s="751">
        <v>72595283</v>
      </c>
    </row>
    <row r="3192" spans="1:8" ht="39.6">
      <c r="A3192" s="753" t="s">
        <v>83</v>
      </c>
      <c r="B3192" s="753" t="s">
        <v>797</v>
      </c>
      <c r="C3192" s="753" t="s">
        <v>416</v>
      </c>
      <c r="D3192" s="753" t="s">
        <v>1937</v>
      </c>
      <c r="E3192" s="753" t="s">
        <v>120</v>
      </c>
      <c r="F3192" s="753" t="s">
        <v>122</v>
      </c>
      <c r="G3192" s="757" t="s">
        <v>1783</v>
      </c>
      <c r="H3192" s="751">
        <v>6607316</v>
      </c>
    </row>
    <row r="3193" spans="1:8" ht="39.6">
      <c r="A3193" s="753" t="s">
        <v>83</v>
      </c>
      <c r="B3193" s="753" t="s">
        <v>797</v>
      </c>
      <c r="C3193" s="753" t="s">
        <v>416</v>
      </c>
      <c r="D3193" s="753" t="s">
        <v>1937</v>
      </c>
      <c r="E3193" s="753" t="s">
        <v>120</v>
      </c>
      <c r="F3193" s="753" t="s">
        <v>994</v>
      </c>
      <c r="G3193" s="757" t="s">
        <v>1824</v>
      </c>
      <c r="H3193" s="751">
        <v>18692667</v>
      </c>
    </row>
    <row r="3194" spans="1:8">
      <c r="A3194" s="753" t="s">
        <v>83</v>
      </c>
      <c r="B3194" s="753" t="s">
        <v>797</v>
      </c>
      <c r="C3194" s="753" t="s">
        <v>416</v>
      </c>
      <c r="D3194" s="753" t="s">
        <v>1937</v>
      </c>
      <c r="E3194" s="753" t="s">
        <v>120</v>
      </c>
      <c r="F3194" s="753" t="s">
        <v>315</v>
      </c>
      <c r="G3194" s="757" t="s">
        <v>1831</v>
      </c>
      <c r="H3194" s="751">
        <v>26900000</v>
      </c>
    </row>
    <row r="3195" spans="1:8" ht="26.4">
      <c r="A3195" s="753" t="s">
        <v>83</v>
      </c>
      <c r="B3195" s="753" t="s">
        <v>797</v>
      </c>
      <c r="C3195" s="753" t="s">
        <v>416</v>
      </c>
      <c r="D3195" s="753" t="s">
        <v>1937</v>
      </c>
      <c r="E3195" s="753" t="s">
        <v>120</v>
      </c>
      <c r="F3195" s="753" t="s">
        <v>1001</v>
      </c>
      <c r="G3195" s="757" t="s">
        <v>1784</v>
      </c>
      <c r="H3195" s="751">
        <v>5775300</v>
      </c>
    </row>
    <row r="3196" spans="1:8">
      <c r="A3196" s="753" t="s">
        <v>83</v>
      </c>
      <c r="B3196" s="753" t="s">
        <v>797</v>
      </c>
      <c r="C3196" s="753" t="s">
        <v>416</v>
      </c>
      <c r="D3196" s="753" t="s">
        <v>1937</v>
      </c>
      <c r="E3196" s="753" t="s">
        <v>120</v>
      </c>
      <c r="F3196" s="753" t="s">
        <v>159</v>
      </c>
      <c r="G3196" s="757" t="s">
        <v>143</v>
      </c>
      <c r="H3196" s="751">
        <v>14620000</v>
      </c>
    </row>
    <row r="3197" spans="1:8">
      <c r="A3197" s="753" t="s">
        <v>83</v>
      </c>
      <c r="B3197" s="753" t="s">
        <v>797</v>
      </c>
      <c r="C3197" s="753" t="s">
        <v>416</v>
      </c>
      <c r="D3197" s="753" t="s">
        <v>1937</v>
      </c>
      <c r="E3197" s="753" t="s">
        <v>125</v>
      </c>
      <c r="F3197" s="753"/>
      <c r="G3197" s="757" t="s">
        <v>126</v>
      </c>
      <c r="H3197" s="751">
        <v>7678000</v>
      </c>
    </row>
    <row r="3198" spans="1:8">
      <c r="A3198" s="753" t="s">
        <v>83</v>
      </c>
      <c r="B3198" s="753" t="s">
        <v>797</v>
      </c>
      <c r="C3198" s="753" t="s">
        <v>416</v>
      </c>
      <c r="D3198" s="753" t="s">
        <v>1937</v>
      </c>
      <c r="E3198" s="753" t="s">
        <v>125</v>
      </c>
      <c r="F3198" s="753" t="s">
        <v>430</v>
      </c>
      <c r="G3198" s="757" t="s">
        <v>431</v>
      </c>
      <c r="H3198" s="751">
        <v>3828000</v>
      </c>
    </row>
    <row r="3199" spans="1:8">
      <c r="A3199" s="753" t="s">
        <v>83</v>
      </c>
      <c r="B3199" s="753" t="s">
        <v>797</v>
      </c>
      <c r="C3199" s="753" t="s">
        <v>416</v>
      </c>
      <c r="D3199" s="753" t="s">
        <v>1937</v>
      </c>
      <c r="E3199" s="753" t="s">
        <v>125</v>
      </c>
      <c r="F3199" s="753" t="s">
        <v>552</v>
      </c>
      <c r="G3199" s="757" t="s">
        <v>553</v>
      </c>
      <c r="H3199" s="751">
        <v>2000000</v>
      </c>
    </row>
    <row r="3200" spans="1:8">
      <c r="A3200" s="753" t="s">
        <v>83</v>
      </c>
      <c r="B3200" s="753" t="s">
        <v>797</v>
      </c>
      <c r="C3200" s="753" t="s">
        <v>416</v>
      </c>
      <c r="D3200" s="753" t="s">
        <v>1937</v>
      </c>
      <c r="E3200" s="753" t="s">
        <v>125</v>
      </c>
      <c r="F3200" s="753" t="s">
        <v>127</v>
      </c>
      <c r="G3200" s="757" t="s">
        <v>128</v>
      </c>
      <c r="H3200" s="751">
        <v>1850000</v>
      </c>
    </row>
    <row r="3201" spans="1:8">
      <c r="A3201" s="753" t="s">
        <v>83</v>
      </c>
      <c r="B3201" s="753" t="s">
        <v>797</v>
      </c>
      <c r="C3201" s="753" t="s">
        <v>416</v>
      </c>
      <c r="D3201" s="753" t="s">
        <v>1937</v>
      </c>
      <c r="E3201" s="753" t="s">
        <v>554</v>
      </c>
      <c r="F3201" s="753"/>
      <c r="G3201" s="757" t="s">
        <v>555</v>
      </c>
      <c r="H3201" s="751">
        <v>50000000</v>
      </c>
    </row>
    <row r="3202" spans="1:8">
      <c r="A3202" s="753" t="s">
        <v>83</v>
      </c>
      <c r="B3202" s="753" t="s">
        <v>797</v>
      </c>
      <c r="C3202" s="753" t="s">
        <v>416</v>
      </c>
      <c r="D3202" s="753" t="s">
        <v>1937</v>
      </c>
      <c r="E3202" s="753" t="s">
        <v>554</v>
      </c>
      <c r="F3202" s="753" t="s">
        <v>206</v>
      </c>
      <c r="G3202" s="757" t="s">
        <v>207</v>
      </c>
      <c r="H3202" s="751">
        <v>50000000</v>
      </c>
    </row>
    <row r="3203" spans="1:8" ht="39.6">
      <c r="A3203" s="753" t="s">
        <v>83</v>
      </c>
      <c r="B3203" s="753" t="s">
        <v>797</v>
      </c>
      <c r="C3203" s="753" t="s">
        <v>416</v>
      </c>
      <c r="D3203" s="753" t="s">
        <v>1937</v>
      </c>
      <c r="E3203" s="753" t="s">
        <v>560</v>
      </c>
      <c r="F3203" s="753"/>
      <c r="G3203" s="757" t="s">
        <v>1790</v>
      </c>
      <c r="H3203" s="751">
        <v>4955486000</v>
      </c>
    </row>
    <row r="3204" spans="1:8">
      <c r="A3204" s="753" t="s">
        <v>83</v>
      </c>
      <c r="B3204" s="753" t="s">
        <v>797</v>
      </c>
      <c r="C3204" s="753" t="s">
        <v>416</v>
      </c>
      <c r="D3204" s="753" t="s">
        <v>1937</v>
      </c>
      <c r="E3204" s="753" t="s">
        <v>560</v>
      </c>
      <c r="F3204" s="753" t="s">
        <v>5</v>
      </c>
      <c r="G3204" s="757" t="s">
        <v>6</v>
      </c>
      <c r="H3204" s="751">
        <v>3867268000</v>
      </c>
    </row>
    <row r="3205" spans="1:8">
      <c r="A3205" s="753" t="s">
        <v>83</v>
      </c>
      <c r="B3205" s="753" t="s">
        <v>797</v>
      </c>
      <c r="C3205" s="753" t="s">
        <v>416</v>
      </c>
      <c r="D3205" s="753" t="s">
        <v>1937</v>
      </c>
      <c r="E3205" s="753" t="s">
        <v>560</v>
      </c>
      <c r="F3205" s="753" t="s">
        <v>418</v>
      </c>
      <c r="G3205" s="757" t="s">
        <v>1793</v>
      </c>
      <c r="H3205" s="751">
        <v>30378000</v>
      </c>
    </row>
    <row r="3206" spans="1:8">
      <c r="A3206" s="753" t="s">
        <v>83</v>
      </c>
      <c r="B3206" s="753" t="s">
        <v>797</v>
      </c>
      <c r="C3206" s="753" t="s">
        <v>416</v>
      </c>
      <c r="D3206" s="753" t="s">
        <v>1937</v>
      </c>
      <c r="E3206" s="753" t="s">
        <v>560</v>
      </c>
      <c r="F3206" s="753" t="s">
        <v>562</v>
      </c>
      <c r="G3206" s="757" t="s">
        <v>1794</v>
      </c>
      <c r="H3206" s="751">
        <v>8070000</v>
      </c>
    </row>
    <row r="3207" spans="1:8">
      <c r="A3207" s="753" t="s">
        <v>83</v>
      </c>
      <c r="B3207" s="753" t="s">
        <v>797</v>
      </c>
      <c r="C3207" s="753" t="s">
        <v>416</v>
      </c>
      <c r="D3207" s="753" t="s">
        <v>1937</v>
      </c>
      <c r="E3207" s="753" t="s">
        <v>560</v>
      </c>
      <c r="F3207" s="753" t="s">
        <v>7</v>
      </c>
      <c r="G3207" s="757" t="s">
        <v>1795</v>
      </c>
      <c r="H3207" s="751">
        <v>52136000</v>
      </c>
    </row>
    <row r="3208" spans="1:8" ht="26.4">
      <c r="A3208" s="753" t="s">
        <v>83</v>
      </c>
      <c r="B3208" s="753" t="s">
        <v>797</v>
      </c>
      <c r="C3208" s="753" t="s">
        <v>416</v>
      </c>
      <c r="D3208" s="753" t="s">
        <v>1937</v>
      </c>
      <c r="E3208" s="753" t="s">
        <v>560</v>
      </c>
      <c r="F3208" s="753" t="s">
        <v>563</v>
      </c>
      <c r="G3208" s="757" t="s">
        <v>13</v>
      </c>
      <c r="H3208" s="751">
        <v>997634000</v>
      </c>
    </row>
    <row r="3209" spans="1:8" ht="26.4">
      <c r="A3209" s="753" t="s">
        <v>83</v>
      </c>
      <c r="B3209" s="753" t="s">
        <v>797</v>
      </c>
      <c r="C3209" s="753" t="s">
        <v>416</v>
      </c>
      <c r="D3209" s="753" t="s">
        <v>1937</v>
      </c>
      <c r="E3209" s="753" t="s">
        <v>1796</v>
      </c>
      <c r="F3209" s="753"/>
      <c r="G3209" s="757" t="s">
        <v>1797</v>
      </c>
      <c r="H3209" s="751">
        <v>15240301000</v>
      </c>
    </row>
    <row r="3210" spans="1:8">
      <c r="A3210" s="753" t="s">
        <v>83</v>
      </c>
      <c r="B3210" s="753" t="s">
        <v>797</v>
      </c>
      <c r="C3210" s="753" t="s">
        <v>416</v>
      </c>
      <c r="D3210" s="753" t="s">
        <v>1937</v>
      </c>
      <c r="E3210" s="753" t="s">
        <v>1796</v>
      </c>
      <c r="F3210" s="753" t="s">
        <v>1878</v>
      </c>
      <c r="G3210" s="757" t="s">
        <v>1866</v>
      </c>
      <c r="H3210" s="751">
        <v>13980752000</v>
      </c>
    </row>
    <row r="3211" spans="1:8">
      <c r="A3211" s="753" t="s">
        <v>83</v>
      </c>
      <c r="B3211" s="753" t="s">
        <v>797</v>
      </c>
      <c r="C3211" s="753" t="s">
        <v>416</v>
      </c>
      <c r="D3211" s="753" t="s">
        <v>1937</v>
      </c>
      <c r="E3211" s="753" t="s">
        <v>1796</v>
      </c>
      <c r="F3211" s="753" t="s">
        <v>1825</v>
      </c>
      <c r="G3211" s="757" t="s">
        <v>1794</v>
      </c>
      <c r="H3211" s="751">
        <v>1259549000</v>
      </c>
    </row>
    <row r="3212" spans="1:8" ht="26.4">
      <c r="A3212" s="753" t="s">
        <v>83</v>
      </c>
      <c r="B3212" s="753" t="s">
        <v>797</v>
      </c>
      <c r="C3212" s="753" t="s">
        <v>416</v>
      </c>
      <c r="D3212" s="753" t="s">
        <v>1937</v>
      </c>
      <c r="E3212" s="753" t="s">
        <v>130</v>
      </c>
      <c r="F3212" s="753"/>
      <c r="G3212" s="757" t="s">
        <v>131</v>
      </c>
      <c r="H3212" s="751">
        <v>712673000</v>
      </c>
    </row>
    <row r="3213" spans="1:8">
      <c r="A3213" s="753" t="s">
        <v>83</v>
      </c>
      <c r="B3213" s="753" t="s">
        <v>797</v>
      </c>
      <c r="C3213" s="753" t="s">
        <v>416</v>
      </c>
      <c r="D3213" s="753" t="s">
        <v>1937</v>
      </c>
      <c r="E3213" s="753" t="s">
        <v>130</v>
      </c>
      <c r="F3213" s="753" t="s">
        <v>585</v>
      </c>
      <c r="G3213" s="757" t="s">
        <v>1799</v>
      </c>
      <c r="H3213" s="751">
        <v>696335000</v>
      </c>
    </row>
    <row r="3214" spans="1:8">
      <c r="A3214" s="753" t="s">
        <v>83</v>
      </c>
      <c r="B3214" s="753" t="s">
        <v>797</v>
      </c>
      <c r="C3214" s="753" t="s">
        <v>416</v>
      </c>
      <c r="D3214" s="753" t="s">
        <v>1937</v>
      </c>
      <c r="E3214" s="753" t="s">
        <v>130</v>
      </c>
      <c r="F3214" s="753" t="s">
        <v>14</v>
      </c>
      <c r="G3214" s="757" t="s">
        <v>1800</v>
      </c>
      <c r="H3214" s="751">
        <v>5805000</v>
      </c>
    </row>
    <row r="3215" spans="1:8">
      <c r="A3215" s="753" t="s">
        <v>83</v>
      </c>
      <c r="B3215" s="753" t="s">
        <v>797</v>
      </c>
      <c r="C3215" s="753" t="s">
        <v>416</v>
      </c>
      <c r="D3215" s="753" t="s">
        <v>1937</v>
      </c>
      <c r="E3215" s="753" t="s">
        <v>130</v>
      </c>
      <c r="F3215" s="753" t="s">
        <v>132</v>
      </c>
      <c r="G3215" s="757" t="s">
        <v>135</v>
      </c>
      <c r="H3215" s="751">
        <v>10533000</v>
      </c>
    </row>
    <row r="3216" spans="1:8">
      <c r="A3216" s="753" t="s">
        <v>83</v>
      </c>
      <c r="B3216" s="753" t="s">
        <v>797</v>
      </c>
      <c r="C3216" s="753" t="s">
        <v>416</v>
      </c>
      <c r="D3216" s="753" t="s">
        <v>1937</v>
      </c>
      <c r="E3216" s="753" t="s">
        <v>134</v>
      </c>
      <c r="F3216" s="753"/>
      <c r="G3216" s="757" t="s">
        <v>135</v>
      </c>
      <c r="H3216" s="751">
        <v>7733056000</v>
      </c>
    </row>
    <row r="3217" spans="1:8">
      <c r="A3217" s="753" t="s">
        <v>83</v>
      </c>
      <c r="B3217" s="753" t="s">
        <v>797</v>
      </c>
      <c r="C3217" s="753" t="s">
        <v>416</v>
      </c>
      <c r="D3217" s="753" t="s">
        <v>1937</v>
      </c>
      <c r="E3217" s="753" t="s">
        <v>134</v>
      </c>
      <c r="F3217" s="753" t="s">
        <v>137</v>
      </c>
      <c r="G3217" s="757" t="s">
        <v>138</v>
      </c>
      <c r="H3217" s="751">
        <v>66531000</v>
      </c>
    </row>
    <row r="3218" spans="1:8" ht="26.4">
      <c r="A3218" s="753" t="s">
        <v>83</v>
      </c>
      <c r="B3218" s="753" t="s">
        <v>797</v>
      </c>
      <c r="C3218" s="753" t="s">
        <v>416</v>
      </c>
      <c r="D3218" s="753" t="s">
        <v>1937</v>
      </c>
      <c r="E3218" s="753" t="s">
        <v>134</v>
      </c>
      <c r="F3218" s="753" t="s">
        <v>990</v>
      </c>
      <c r="G3218" s="757" t="s">
        <v>1930</v>
      </c>
      <c r="H3218" s="751">
        <v>7639380000</v>
      </c>
    </row>
    <row r="3219" spans="1:8">
      <c r="A3219" s="753" t="s">
        <v>83</v>
      </c>
      <c r="B3219" s="753" t="s">
        <v>797</v>
      </c>
      <c r="C3219" s="753" t="s">
        <v>416</v>
      </c>
      <c r="D3219" s="753" t="s">
        <v>1937</v>
      </c>
      <c r="E3219" s="753" t="s">
        <v>134</v>
      </c>
      <c r="F3219" s="753" t="s">
        <v>139</v>
      </c>
      <c r="G3219" s="757" t="s">
        <v>140</v>
      </c>
      <c r="H3219" s="751">
        <v>27145000</v>
      </c>
    </row>
    <row r="3220" spans="1:8" ht="39.6">
      <c r="A3220" s="753" t="s">
        <v>83</v>
      </c>
      <c r="B3220" s="753" t="s">
        <v>797</v>
      </c>
      <c r="C3220" s="753" t="s">
        <v>416</v>
      </c>
      <c r="D3220" s="753" t="s">
        <v>1937</v>
      </c>
      <c r="E3220" s="753" t="s">
        <v>419</v>
      </c>
      <c r="F3220" s="753"/>
      <c r="G3220" s="757" t="s">
        <v>1807</v>
      </c>
      <c r="H3220" s="751">
        <v>73308000</v>
      </c>
    </row>
    <row r="3221" spans="1:8" ht="52.8">
      <c r="A3221" s="753" t="s">
        <v>83</v>
      </c>
      <c r="B3221" s="753" t="s">
        <v>797</v>
      </c>
      <c r="C3221" s="753" t="s">
        <v>416</v>
      </c>
      <c r="D3221" s="753" t="s">
        <v>1937</v>
      </c>
      <c r="E3221" s="753" t="s">
        <v>419</v>
      </c>
      <c r="F3221" s="753" t="s">
        <v>420</v>
      </c>
      <c r="G3221" s="757" t="s">
        <v>2714</v>
      </c>
      <c r="H3221" s="751">
        <v>73308000</v>
      </c>
    </row>
    <row r="3222" spans="1:8">
      <c r="A3222" s="753" t="s">
        <v>83</v>
      </c>
      <c r="B3222" s="753" t="s">
        <v>797</v>
      </c>
      <c r="C3222" s="753" t="s">
        <v>416</v>
      </c>
      <c r="D3222" s="753" t="s">
        <v>1937</v>
      </c>
      <c r="E3222" s="753" t="s">
        <v>353</v>
      </c>
      <c r="F3222" s="753"/>
      <c r="G3222" s="757" t="s">
        <v>354</v>
      </c>
      <c r="H3222" s="751">
        <v>283120000</v>
      </c>
    </row>
    <row r="3223" spans="1:8">
      <c r="A3223" s="753" t="s">
        <v>83</v>
      </c>
      <c r="B3223" s="753" t="s">
        <v>797</v>
      </c>
      <c r="C3223" s="753" t="s">
        <v>416</v>
      </c>
      <c r="D3223" s="753" t="s">
        <v>1937</v>
      </c>
      <c r="E3223" s="753" t="s">
        <v>353</v>
      </c>
      <c r="F3223" s="753" t="s">
        <v>1003</v>
      </c>
      <c r="G3223" s="757" t="s">
        <v>136</v>
      </c>
      <c r="H3223" s="751">
        <v>283120000</v>
      </c>
    </row>
    <row r="3224" spans="1:8">
      <c r="A3224" s="753" t="s">
        <v>83</v>
      </c>
      <c r="B3224" s="753" t="s">
        <v>797</v>
      </c>
      <c r="C3224" s="753" t="s">
        <v>188</v>
      </c>
      <c r="D3224" s="753"/>
      <c r="E3224" s="753"/>
      <c r="F3224" s="753"/>
      <c r="G3224" s="757" t="s">
        <v>1374</v>
      </c>
      <c r="H3224" s="751">
        <v>4407942000</v>
      </c>
    </row>
    <row r="3225" spans="1:8" ht="39.6">
      <c r="A3225" s="753" t="s">
        <v>83</v>
      </c>
      <c r="B3225" s="753" t="s">
        <v>797</v>
      </c>
      <c r="C3225" s="753" t="s">
        <v>188</v>
      </c>
      <c r="D3225" s="753" t="s">
        <v>1837</v>
      </c>
      <c r="E3225" s="753"/>
      <c r="F3225" s="753"/>
      <c r="G3225" s="757" t="s">
        <v>1838</v>
      </c>
      <c r="H3225" s="751">
        <v>200000000</v>
      </c>
    </row>
    <row r="3226" spans="1:8">
      <c r="A3226" s="753" t="s">
        <v>83</v>
      </c>
      <c r="B3226" s="753" t="s">
        <v>797</v>
      </c>
      <c r="C3226" s="753" t="s">
        <v>188</v>
      </c>
      <c r="D3226" s="753" t="s">
        <v>1837</v>
      </c>
      <c r="E3226" s="753" t="s">
        <v>424</v>
      </c>
      <c r="F3226" s="753"/>
      <c r="G3226" s="757" t="s">
        <v>425</v>
      </c>
      <c r="H3226" s="751">
        <v>200000000</v>
      </c>
    </row>
    <row r="3227" spans="1:8">
      <c r="A3227" s="753" t="s">
        <v>83</v>
      </c>
      <c r="B3227" s="753" t="s">
        <v>797</v>
      </c>
      <c r="C3227" s="753" t="s">
        <v>188</v>
      </c>
      <c r="D3227" s="753" t="s">
        <v>1837</v>
      </c>
      <c r="E3227" s="753" t="s">
        <v>424</v>
      </c>
      <c r="F3227" s="753" t="s">
        <v>201</v>
      </c>
      <c r="G3227" s="757" t="s">
        <v>202</v>
      </c>
      <c r="H3227" s="751">
        <v>200000000</v>
      </c>
    </row>
    <row r="3228" spans="1:8">
      <c r="A3228" s="753" t="s">
        <v>83</v>
      </c>
      <c r="B3228" s="753" t="s">
        <v>797</v>
      </c>
      <c r="C3228" s="753" t="s">
        <v>188</v>
      </c>
      <c r="D3228" s="753" t="s">
        <v>1828</v>
      </c>
      <c r="E3228" s="753"/>
      <c r="F3228" s="753"/>
      <c r="G3228" s="757" t="s">
        <v>1829</v>
      </c>
      <c r="H3228" s="751">
        <v>4207942000</v>
      </c>
    </row>
    <row r="3229" spans="1:8">
      <c r="A3229" s="753" t="s">
        <v>83</v>
      </c>
      <c r="B3229" s="753" t="s">
        <v>797</v>
      </c>
      <c r="C3229" s="753" t="s">
        <v>188</v>
      </c>
      <c r="D3229" s="753" t="s">
        <v>1828</v>
      </c>
      <c r="E3229" s="753" t="s">
        <v>92</v>
      </c>
      <c r="F3229" s="753"/>
      <c r="G3229" s="757" t="s">
        <v>93</v>
      </c>
      <c r="H3229" s="751">
        <v>1034179200</v>
      </c>
    </row>
    <row r="3230" spans="1:8">
      <c r="A3230" s="753" t="s">
        <v>83</v>
      </c>
      <c r="B3230" s="753" t="s">
        <v>797</v>
      </c>
      <c r="C3230" s="753" t="s">
        <v>188</v>
      </c>
      <c r="D3230" s="753" t="s">
        <v>1828</v>
      </c>
      <c r="E3230" s="753" t="s">
        <v>92</v>
      </c>
      <c r="F3230" s="753" t="s">
        <v>94</v>
      </c>
      <c r="G3230" s="757" t="s">
        <v>1768</v>
      </c>
      <c r="H3230" s="751">
        <v>949383300</v>
      </c>
    </row>
    <row r="3231" spans="1:8">
      <c r="A3231" s="753" t="s">
        <v>83</v>
      </c>
      <c r="B3231" s="753" t="s">
        <v>797</v>
      </c>
      <c r="C3231" s="753" t="s">
        <v>188</v>
      </c>
      <c r="D3231" s="753" t="s">
        <v>1828</v>
      </c>
      <c r="E3231" s="753" t="s">
        <v>92</v>
      </c>
      <c r="F3231" s="753" t="s">
        <v>95</v>
      </c>
      <c r="G3231" s="757" t="s">
        <v>1769</v>
      </c>
      <c r="H3231" s="751">
        <v>84795900</v>
      </c>
    </row>
    <row r="3232" spans="1:8">
      <c r="A3232" s="753" t="s">
        <v>83</v>
      </c>
      <c r="B3232" s="753" t="s">
        <v>797</v>
      </c>
      <c r="C3232" s="753" t="s">
        <v>188</v>
      </c>
      <c r="D3232" s="753" t="s">
        <v>1828</v>
      </c>
      <c r="E3232" s="753" t="s">
        <v>96</v>
      </c>
      <c r="F3232" s="753"/>
      <c r="G3232" s="757" t="s">
        <v>97</v>
      </c>
      <c r="H3232" s="751">
        <v>202432800</v>
      </c>
    </row>
    <row r="3233" spans="1:8">
      <c r="A3233" s="753" t="s">
        <v>83</v>
      </c>
      <c r="B3233" s="753" t="s">
        <v>797</v>
      </c>
      <c r="C3233" s="753" t="s">
        <v>188</v>
      </c>
      <c r="D3233" s="753" t="s">
        <v>1828</v>
      </c>
      <c r="E3233" s="753" t="s">
        <v>96</v>
      </c>
      <c r="F3233" s="753" t="s">
        <v>151</v>
      </c>
      <c r="G3233" s="757" t="s">
        <v>152</v>
      </c>
      <c r="H3233" s="751">
        <v>68838000</v>
      </c>
    </row>
    <row r="3234" spans="1:8">
      <c r="A3234" s="753" t="s">
        <v>83</v>
      </c>
      <c r="B3234" s="753" t="s">
        <v>797</v>
      </c>
      <c r="C3234" s="753" t="s">
        <v>188</v>
      </c>
      <c r="D3234" s="753" t="s">
        <v>1828</v>
      </c>
      <c r="E3234" s="753" t="s">
        <v>96</v>
      </c>
      <c r="F3234" s="753" t="s">
        <v>864</v>
      </c>
      <c r="G3234" s="757" t="s">
        <v>1770</v>
      </c>
      <c r="H3234" s="751">
        <v>124654800</v>
      </c>
    </row>
    <row r="3235" spans="1:8" ht="26.4">
      <c r="A3235" s="753" t="s">
        <v>83</v>
      </c>
      <c r="B3235" s="753" t="s">
        <v>797</v>
      </c>
      <c r="C3235" s="753" t="s">
        <v>188</v>
      </c>
      <c r="D3235" s="753" t="s">
        <v>1828</v>
      </c>
      <c r="E3235" s="753" t="s">
        <v>96</v>
      </c>
      <c r="F3235" s="753" t="s">
        <v>98</v>
      </c>
      <c r="G3235" s="757" t="s">
        <v>99</v>
      </c>
      <c r="H3235" s="751">
        <v>8940000</v>
      </c>
    </row>
    <row r="3236" spans="1:8">
      <c r="A3236" s="753" t="s">
        <v>83</v>
      </c>
      <c r="B3236" s="753" t="s">
        <v>797</v>
      </c>
      <c r="C3236" s="753" t="s">
        <v>188</v>
      </c>
      <c r="D3236" s="753" t="s">
        <v>1828</v>
      </c>
      <c r="E3236" s="753" t="s">
        <v>100</v>
      </c>
      <c r="F3236" s="753"/>
      <c r="G3236" s="757" t="s">
        <v>101</v>
      </c>
      <c r="H3236" s="751">
        <v>24630844</v>
      </c>
    </row>
    <row r="3237" spans="1:8">
      <c r="A3237" s="753" t="s">
        <v>83</v>
      </c>
      <c r="B3237" s="753" t="s">
        <v>797</v>
      </c>
      <c r="C3237" s="753" t="s">
        <v>188</v>
      </c>
      <c r="D3237" s="753" t="s">
        <v>1828</v>
      </c>
      <c r="E3237" s="753" t="s">
        <v>100</v>
      </c>
      <c r="F3237" s="753" t="s">
        <v>443</v>
      </c>
      <c r="G3237" s="757" t="s">
        <v>135</v>
      </c>
      <c r="H3237" s="751">
        <v>24630844</v>
      </c>
    </row>
    <row r="3238" spans="1:8">
      <c r="A3238" s="753" t="s">
        <v>83</v>
      </c>
      <c r="B3238" s="753" t="s">
        <v>797</v>
      </c>
      <c r="C3238" s="753" t="s">
        <v>188</v>
      </c>
      <c r="D3238" s="753" t="s">
        <v>1828</v>
      </c>
      <c r="E3238" s="753" t="s">
        <v>102</v>
      </c>
      <c r="F3238" s="753"/>
      <c r="G3238" s="757" t="s">
        <v>369</v>
      </c>
      <c r="H3238" s="751">
        <v>258829393</v>
      </c>
    </row>
    <row r="3239" spans="1:8">
      <c r="A3239" s="753" t="s">
        <v>83</v>
      </c>
      <c r="B3239" s="753" t="s">
        <v>797</v>
      </c>
      <c r="C3239" s="753" t="s">
        <v>188</v>
      </c>
      <c r="D3239" s="753" t="s">
        <v>1828</v>
      </c>
      <c r="E3239" s="753" t="s">
        <v>102</v>
      </c>
      <c r="F3239" s="753" t="s">
        <v>103</v>
      </c>
      <c r="G3239" s="757" t="s">
        <v>104</v>
      </c>
      <c r="H3239" s="751">
        <v>193560241</v>
      </c>
    </row>
    <row r="3240" spans="1:8">
      <c r="A3240" s="753" t="s">
        <v>83</v>
      </c>
      <c r="B3240" s="753" t="s">
        <v>797</v>
      </c>
      <c r="C3240" s="753" t="s">
        <v>188</v>
      </c>
      <c r="D3240" s="753" t="s">
        <v>1828</v>
      </c>
      <c r="E3240" s="753" t="s">
        <v>102</v>
      </c>
      <c r="F3240" s="753" t="s">
        <v>105</v>
      </c>
      <c r="G3240" s="757" t="s">
        <v>106</v>
      </c>
      <c r="H3240" s="751">
        <v>33090516</v>
      </c>
    </row>
    <row r="3241" spans="1:8">
      <c r="A3241" s="753" t="s">
        <v>83</v>
      </c>
      <c r="B3241" s="753" t="s">
        <v>797</v>
      </c>
      <c r="C3241" s="753" t="s">
        <v>188</v>
      </c>
      <c r="D3241" s="753" t="s">
        <v>1828</v>
      </c>
      <c r="E3241" s="753" t="s">
        <v>102</v>
      </c>
      <c r="F3241" s="753" t="s">
        <v>107</v>
      </c>
      <c r="G3241" s="757" t="s">
        <v>108</v>
      </c>
      <c r="H3241" s="751">
        <v>22060344</v>
      </c>
    </row>
    <row r="3242" spans="1:8">
      <c r="A3242" s="753" t="s">
        <v>83</v>
      </c>
      <c r="B3242" s="753" t="s">
        <v>797</v>
      </c>
      <c r="C3242" s="753" t="s">
        <v>188</v>
      </c>
      <c r="D3242" s="753" t="s">
        <v>1828</v>
      </c>
      <c r="E3242" s="753" t="s">
        <v>102</v>
      </c>
      <c r="F3242" s="753" t="s">
        <v>0</v>
      </c>
      <c r="G3242" s="757" t="s">
        <v>1</v>
      </c>
      <c r="H3242" s="751">
        <v>10118292</v>
      </c>
    </row>
    <row r="3243" spans="1:8">
      <c r="A3243" s="753" t="s">
        <v>83</v>
      </c>
      <c r="B3243" s="753" t="s">
        <v>797</v>
      </c>
      <c r="C3243" s="753" t="s">
        <v>188</v>
      </c>
      <c r="D3243" s="753" t="s">
        <v>1828</v>
      </c>
      <c r="E3243" s="753" t="s">
        <v>112</v>
      </c>
      <c r="F3243" s="753"/>
      <c r="G3243" s="757" t="s">
        <v>113</v>
      </c>
      <c r="H3243" s="751">
        <v>76784561</v>
      </c>
    </row>
    <row r="3244" spans="1:8">
      <c r="A3244" s="753" t="s">
        <v>83</v>
      </c>
      <c r="B3244" s="753" t="s">
        <v>797</v>
      </c>
      <c r="C3244" s="753" t="s">
        <v>188</v>
      </c>
      <c r="D3244" s="753" t="s">
        <v>1828</v>
      </c>
      <c r="E3244" s="753" t="s">
        <v>112</v>
      </c>
      <c r="F3244" s="753" t="s">
        <v>155</v>
      </c>
      <c r="G3244" s="757" t="s">
        <v>1777</v>
      </c>
      <c r="H3244" s="751">
        <v>33572461</v>
      </c>
    </row>
    <row r="3245" spans="1:8">
      <c r="A3245" s="753" t="s">
        <v>83</v>
      </c>
      <c r="B3245" s="753" t="s">
        <v>797</v>
      </c>
      <c r="C3245" s="753" t="s">
        <v>188</v>
      </c>
      <c r="D3245" s="753" t="s">
        <v>1828</v>
      </c>
      <c r="E3245" s="753" t="s">
        <v>112</v>
      </c>
      <c r="F3245" s="753" t="s">
        <v>114</v>
      </c>
      <c r="G3245" s="757" t="s">
        <v>1778</v>
      </c>
      <c r="H3245" s="751">
        <v>13623500</v>
      </c>
    </row>
    <row r="3246" spans="1:8">
      <c r="A3246" s="753" t="s">
        <v>83</v>
      </c>
      <c r="B3246" s="753" t="s">
        <v>797</v>
      </c>
      <c r="C3246" s="753" t="s">
        <v>188</v>
      </c>
      <c r="D3246" s="753" t="s">
        <v>1828</v>
      </c>
      <c r="E3246" s="753" t="s">
        <v>112</v>
      </c>
      <c r="F3246" s="753" t="s">
        <v>156</v>
      </c>
      <c r="G3246" s="757" t="s">
        <v>1779</v>
      </c>
      <c r="H3246" s="751">
        <v>2831000</v>
      </c>
    </row>
    <row r="3247" spans="1:8">
      <c r="A3247" s="753" t="s">
        <v>83</v>
      </c>
      <c r="B3247" s="753" t="s">
        <v>797</v>
      </c>
      <c r="C3247" s="753" t="s">
        <v>188</v>
      </c>
      <c r="D3247" s="753" t="s">
        <v>1828</v>
      </c>
      <c r="E3247" s="753" t="s">
        <v>112</v>
      </c>
      <c r="F3247" s="753" t="s">
        <v>146</v>
      </c>
      <c r="G3247" s="757" t="s">
        <v>1780</v>
      </c>
      <c r="H3247" s="751">
        <v>2310000</v>
      </c>
    </row>
    <row r="3248" spans="1:8">
      <c r="A3248" s="753" t="s">
        <v>83</v>
      </c>
      <c r="B3248" s="753" t="s">
        <v>797</v>
      </c>
      <c r="C3248" s="753" t="s">
        <v>188</v>
      </c>
      <c r="D3248" s="753" t="s">
        <v>1828</v>
      </c>
      <c r="E3248" s="753" t="s">
        <v>112</v>
      </c>
      <c r="F3248" s="753" t="s">
        <v>242</v>
      </c>
      <c r="G3248" s="757" t="s">
        <v>1839</v>
      </c>
      <c r="H3248" s="751">
        <v>24087600</v>
      </c>
    </row>
    <row r="3249" spans="1:8">
      <c r="A3249" s="753" t="s">
        <v>83</v>
      </c>
      <c r="B3249" s="753" t="s">
        <v>797</v>
      </c>
      <c r="C3249" s="753" t="s">
        <v>188</v>
      </c>
      <c r="D3249" s="753" t="s">
        <v>1828</v>
      </c>
      <c r="E3249" s="753" t="s">
        <v>112</v>
      </c>
      <c r="F3249" s="753" t="s">
        <v>157</v>
      </c>
      <c r="G3249" s="757" t="s">
        <v>135</v>
      </c>
      <c r="H3249" s="751">
        <v>360000</v>
      </c>
    </row>
    <row r="3250" spans="1:8">
      <c r="A3250" s="753" t="s">
        <v>83</v>
      </c>
      <c r="B3250" s="753" t="s">
        <v>797</v>
      </c>
      <c r="C3250" s="753" t="s">
        <v>188</v>
      </c>
      <c r="D3250" s="753" t="s">
        <v>1828</v>
      </c>
      <c r="E3250" s="753" t="s">
        <v>115</v>
      </c>
      <c r="F3250" s="753"/>
      <c r="G3250" s="757" t="s">
        <v>1781</v>
      </c>
      <c r="H3250" s="751">
        <v>35424000</v>
      </c>
    </row>
    <row r="3251" spans="1:8">
      <c r="A3251" s="753" t="s">
        <v>83</v>
      </c>
      <c r="B3251" s="753" t="s">
        <v>797</v>
      </c>
      <c r="C3251" s="753" t="s">
        <v>188</v>
      </c>
      <c r="D3251" s="753" t="s">
        <v>1828</v>
      </c>
      <c r="E3251" s="753" t="s">
        <v>115</v>
      </c>
      <c r="F3251" s="753" t="s">
        <v>116</v>
      </c>
      <c r="G3251" s="757" t="s">
        <v>117</v>
      </c>
      <c r="H3251" s="751">
        <v>31523000</v>
      </c>
    </row>
    <row r="3252" spans="1:8">
      <c r="A3252" s="753" t="s">
        <v>83</v>
      </c>
      <c r="B3252" s="753" t="s">
        <v>797</v>
      </c>
      <c r="C3252" s="753" t="s">
        <v>188</v>
      </c>
      <c r="D3252" s="753" t="s">
        <v>1828</v>
      </c>
      <c r="E3252" s="753" t="s">
        <v>115</v>
      </c>
      <c r="F3252" s="753" t="s">
        <v>147</v>
      </c>
      <c r="G3252" s="757" t="s">
        <v>148</v>
      </c>
      <c r="H3252" s="751">
        <v>3901000</v>
      </c>
    </row>
    <row r="3253" spans="1:8">
      <c r="A3253" s="753" t="s">
        <v>83</v>
      </c>
      <c r="B3253" s="753" t="s">
        <v>797</v>
      </c>
      <c r="C3253" s="753" t="s">
        <v>188</v>
      </c>
      <c r="D3253" s="753" t="s">
        <v>1828</v>
      </c>
      <c r="E3253" s="753" t="s">
        <v>120</v>
      </c>
      <c r="F3253" s="753"/>
      <c r="G3253" s="757" t="s">
        <v>121</v>
      </c>
      <c r="H3253" s="751">
        <v>19162102</v>
      </c>
    </row>
    <row r="3254" spans="1:8" ht="39.6">
      <c r="A3254" s="753" t="s">
        <v>83</v>
      </c>
      <c r="B3254" s="753" t="s">
        <v>797</v>
      </c>
      <c r="C3254" s="753" t="s">
        <v>188</v>
      </c>
      <c r="D3254" s="753" t="s">
        <v>1828</v>
      </c>
      <c r="E3254" s="753" t="s">
        <v>120</v>
      </c>
      <c r="F3254" s="753" t="s">
        <v>122</v>
      </c>
      <c r="G3254" s="757" t="s">
        <v>1783</v>
      </c>
      <c r="H3254" s="751">
        <v>8610100</v>
      </c>
    </row>
    <row r="3255" spans="1:8">
      <c r="A3255" s="753" t="s">
        <v>83</v>
      </c>
      <c r="B3255" s="753" t="s">
        <v>797</v>
      </c>
      <c r="C3255" s="753" t="s">
        <v>188</v>
      </c>
      <c r="D3255" s="753" t="s">
        <v>1828</v>
      </c>
      <c r="E3255" s="753" t="s">
        <v>120</v>
      </c>
      <c r="F3255" s="753" t="s">
        <v>123</v>
      </c>
      <c r="G3255" s="757" t="s">
        <v>124</v>
      </c>
      <c r="H3255" s="751">
        <v>3912702</v>
      </c>
    </row>
    <row r="3256" spans="1:8" ht="39.6">
      <c r="A3256" s="753" t="s">
        <v>83</v>
      </c>
      <c r="B3256" s="753" t="s">
        <v>797</v>
      </c>
      <c r="C3256" s="753" t="s">
        <v>188</v>
      </c>
      <c r="D3256" s="753" t="s">
        <v>1828</v>
      </c>
      <c r="E3256" s="753" t="s">
        <v>120</v>
      </c>
      <c r="F3256" s="753" t="s">
        <v>994</v>
      </c>
      <c r="G3256" s="757" t="s">
        <v>1824</v>
      </c>
      <c r="H3256" s="751">
        <v>3190800</v>
      </c>
    </row>
    <row r="3257" spans="1:8">
      <c r="A3257" s="753" t="s">
        <v>83</v>
      </c>
      <c r="B3257" s="753" t="s">
        <v>797</v>
      </c>
      <c r="C3257" s="753" t="s">
        <v>188</v>
      </c>
      <c r="D3257" s="753" t="s">
        <v>1828</v>
      </c>
      <c r="E3257" s="753" t="s">
        <v>120</v>
      </c>
      <c r="F3257" s="753" t="s">
        <v>159</v>
      </c>
      <c r="G3257" s="757" t="s">
        <v>143</v>
      </c>
      <c r="H3257" s="751">
        <v>3448500</v>
      </c>
    </row>
    <row r="3258" spans="1:8">
      <c r="A3258" s="753" t="s">
        <v>83</v>
      </c>
      <c r="B3258" s="753" t="s">
        <v>797</v>
      </c>
      <c r="C3258" s="753" t="s">
        <v>188</v>
      </c>
      <c r="D3258" s="753" t="s">
        <v>1828</v>
      </c>
      <c r="E3258" s="753" t="s">
        <v>160</v>
      </c>
      <c r="F3258" s="753"/>
      <c r="G3258" s="757" t="s">
        <v>161</v>
      </c>
      <c r="H3258" s="751">
        <v>33000000</v>
      </c>
    </row>
    <row r="3259" spans="1:8">
      <c r="A3259" s="753" t="s">
        <v>83</v>
      </c>
      <c r="B3259" s="753" t="s">
        <v>797</v>
      </c>
      <c r="C3259" s="753" t="s">
        <v>188</v>
      </c>
      <c r="D3259" s="753" t="s">
        <v>1828</v>
      </c>
      <c r="E3259" s="753" t="s">
        <v>160</v>
      </c>
      <c r="F3259" s="753" t="s">
        <v>162</v>
      </c>
      <c r="G3259" s="757" t="s">
        <v>163</v>
      </c>
      <c r="H3259" s="751">
        <v>15000000</v>
      </c>
    </row>
    <row r="3260" spans="1:8">
      <c r="A3260" s="753" t="s">
        <v>83</v>
      </c>
      <c r="B3260" s="753" t="s">
        <v>797</v>
      </c>
      <c r="C3260" s="753" t="s">
        <v>188</v>
      </c>
      <c r="D3260" s="753" t="s">
        <v>1828</v>
      </c>
      <c r="E3260" s="753" t="s">
        <v>160</v>
      </c>
      <c r="F3260" s="753" t="s">
        <v>544</v>
      </c>
      <c r="G3260" s="757" t="s">
        <v>545</v>
      </c>
      <c r="H3260" s="751">
        <v>2000000</v>
      </c>
    </row>
    <row r="3261" spans="1:8">
      <c r="A3261" s="753" t="s">
        <v>83</v>
      </c>
      <c r="B3261" s="753" t="s">
        <v>797</v>
      </c>
      <c r="C3261" s="753" t="s">
        <v>188</v>
      </c>
      <c r="D3261" s="753" t="s">
        <v>1828</v>
      </c>
      <c r="E3261" s="753" t="s">
        <v>160</v>
      </c>
      <c r="F3261" s="753" t="s">
        <v>547</v>
      </c>
      <c r="G3261" s="757" t="s">
        <v>548</v>
      </c>
      <c r="H3261" s="751">
        <v>2000000</v>
      </c>
    </row>
    <row r="3262" spans="1:8">
      <c r="A3262" s="753" t="s">
        <v>83</v>
      </c>
      <c r="B3262" s="753" t="s">
        <v>797</v>
      </c>
      <c r="C3262" s="753" t="s">
        <v>188</v>
      </c>
      <c r="D3262" s="753" t="s">
        <v>1828</v>
      </c>
      <c r="E3262" s="753" t="s">
        <v>160</v>
      </c>
      <c r="F3262" s="753" t="s">
        <v>551</v>
      </c>
      <c r="G3262" s="757" t="s">
        <v>133</v>
      </c>
      <c r="H3262" s="751">
        <v>14000000</v>
      </c>
    </row>
    <row r="3263" spans="1:8">
      <c r="A3263" s="753" t="s">
        <v>83</v>
      </c>
      <c r="B3263" s="753" t="s">
        <v>797</v>
      </c>
      <c r="C3263" s="753" t="s">
        <v>188</v>
      </c>
      <c r="D3263" s="753" t="s">
        <v>1828</v>
      </c>
      <c r="E3263" s="753" t="s">
        <v>125</v>
      </c>
      <c r="F3263" s="753"/>
      <c r="G3263" s="757" t="s">
        <v>126</v>
      </c>
      <c r="H3263" s="751">
        <v>72346000</v>
      </c>
    </row>
    <row r="3264" spans="1:8">
      <c r="A3264" s="753" t="s">
        <v>83</v>
      </c>
      <c r="B3264" s="753" t="s">
        <v>797</v>
      </c>
      <c r="C3264" s="753" t="s">
        <v>188</v>
      </c>
      <c r="D3264" s="753" t="s">
        <v>1828</v>
      </c>
      <c r="E3264" s="753" t="s">
        <v>125</v>
      </c>
      <c r="F3264" s="753" t="s">
        <v>430</v>
      </c>
      <c r="G3264" s="757" t="s">
        <v>431</v>
      </c>
      <c r="H3264" s="751">
        <v>1596000</v>
      </c>
    </row>
    <row r="3265" spans="1:8">
      <c r="A3265" s="753" t="s">
        <v>83</v>
      </c>
      <c r="B3265" s="753" t="s">
        <v>797</v>
      </c>
      <c r="C3265" s="753" t="s">
        <v>188</v>
      </c>
      <c r="D3265" s="753" t="s">
        <v>1828</v>
      </c>
      <c r="E3265" s="753" t="s">
        <v>125</v>
      </c>
      <c r="F3265" s="753" t="s">
        <v>552</v>
      </c>
      <c r="G3265" s="757" t="s">
        <v>553</v>
      </c>
      <c r="H3265" s="751">
        <v>32400000</v>
      </c>
    </row>
    <row r="3266" spans="1:8">
      <c r="A3266" s="753" t="s">
        <v>83</v>
      </c>
      <c r="B3266" s="753" t="s">
        <v>797</v>
      </c>
      <c r="C3266" s="753" t="s">
        <v>188</v>
      </c>
      <c r="D3266" s="753" t="s">
        <v>1828</v>
      </c>
      <c r="E3266" s="753" t="s">
        <v>125</v>
      </c>
      <c r="F3266" s="753" t="s">
        <v>127</v>
      </c>
      <c r="G3266" s="757" t="s">
        <v>128</v>
      </c>
      <c r="H3266" s="751">
        <v>8550000</v>
      </c>
    </row>
    <row r="3267" spans="1:8">
      <c r="A3267" s="753" t="s">
        <v>83</v>
      </c>
      <c r="B3267" s="753" t="s">
        <v>797</v>
      </c>
      <c r="C3267" s="753" t="s">
        <v>188</v>
      </c>
      <c r="D3267" s="753" t="s">
        <v>1828</v>
      </c>
      <c r="E3267" s="753" t="s">
        <v>125</v>
      </c>
      <c r="F3267" s="753" t="s">
        <v>129</v>
      </c>
      <c r="G3267" s="757" t="s">
        <v>1787</v>
      </c>
      <c r="H3267" s="751">
        <v>29800000</v>
      </c>
    </row>
    <row r="3268" spans="1:8">
      <c r="A3268" s="753" t="s">
        <v>83</v>
      </c>
      <c r="B3268" s="753" t="s">
        <v>797</v>
      </c>
      <c r="C3268" s="753" t="s">
        <v>188</v>
      </c>
      <c r="D3268" s="753" t="s">
        <v>1828</v>
      </c>
      <c r="E3268" s="753" t="s">
        <v>554</v>
      </c>
      <c r="F3268" s="753"/>
      <c r="G3268" s="757" t="s">
        <v>555</v>
      </c>
      <c r="H3268" s="751">
        <v>4000000</v>
      </c>
    </row>
    <row r="3269" spans="1:8">
      <c r="A3269" s="753" t="s">
        <v>83</v>
      </c>
      <c r="B3269" s="753" t="s">
        <v>797</v>
      </c>
      <c r="C3269" s="753" t="s">
        <v>188</v>
      </c>
      <c r="D3269" s="753" t="s">
        <v>1828</v>
      </c>
      <c r="E3269" s="753" t="s">
        <v>554</v>
      </c>
      <c r="F3269" s="753" t="s">
        <v>243</v>
      </c>
      <c r="G3269" s="757" t="s">
        <v>244</v>
      </c>
      <c r="H3269" s="751">
        <v>4000000</v>
      </c>
    </row>
    <row r="3270" spans="1:8" ht="39.6">
      <c r="A3270" s="753" t="s">
        <v>83</v>
      </c>
      <c r="B3270" s="753" t="s">
        <v>797</v>
      </c>
      <c r="C3270" s="753" t="s">
        <v>188</v>
      </c>
      <c r="D3270" s="753" t="s">
        <v>1828</v>
      </c>
      <c r="E3270" s="753" t="s">
        <v>560</v>
      </c>
      <c r="F3270" s="753"/>
      <c r="G3270" s="757" t="s">
        <v>1790</v>
      </c>
      <c r="H3270" s="751">
        <v>1243307000</v>
      </c>
    </row>
    <row r="3271" spans="1:8">
      <c r="A3271" s="753" t="s">
        <v>83</v>
      </c>
      <c r="B3271" s="753" t="s">
        <v>797</v>
      </c>
      <c r="C3271" s="753" t="s">
        <v>188</v>
      </c>
      <c r="D3271" s="753" t="s">
        <v>1828</v>
      </c>
      <c r="E3271" s="753" t="s">
        <v>560</v>
      </c>
      <c r="F3271" s="753" t="s">
        <v>856</v>
      </c>
      <c r="G3271" s="757" t="s">
        <v>1832</v>
      </c>
      <c r="H3271" s="751">
        <v>5005000</v>
      </c>
    </row>
    <row r="3272" spans="1:8">
      <c r="A3272" s="753" t="s">
        <v>83</v>
      </c>
      <c r="B3272" s="753" t="s">
        <v>797</v>
      </c>
      <c r="C3272" s="753" t="s">
        <v>188</v>
      </c>
      <c r="D3272" s="753" t="s">
        <v>1828</v>
      </c>
      <c r="E3272" s="753" t="s">
        <v>560</v>
      </c>
      <c r="F3272" s="753" t="s">
        <v>5</v>
      </c>
      <c r="G3272" s="757" t="s">
        <v>6</v>
      </c>
      <c r="H3272" s="751">
        <v>1225452000</v>
      </c>
    </row>
    <row r="3273" spans="1:8">
      <c r="A3273" s="753" t="s">
        <v>83</v>
      </c>
      <c r="B3273" s="753" t="s">
        <v>797</v>
      </c>
      <c r="C3273" s="753" t="s">
        <v>188</v>
      </c>
      <c r="D3273" s="753" t="s">
        <v>1828</v>
      </c>
      <c r="E3273" s="753" t="s">
        <v>560</v>
      </c>
      <c r="F3273" s="753" t="s">
        <v>418</v>
      </c>
      <c r="G3273" s="757" t="s">
        <v>1793</v>
      </c>
      <c r="H3273" s="751">
        <v>5900000</v>
      </c>
    </row>
    <row r="3274" spans="1:8">
      <c r="A3274" s="753" t="s">
        <v>83</v>
      </c>
      <c r="B3274" s="753" t="s">
        <v>797</v>
      </c>
      <c r="C3274" s="753" t="s">
        <v>188</v>
      </c>
      <c r="D3274" s="753" t="s">
        <v>1828</v>
      </c>
      <c r="E3274" s="753" t="s">
        <v>560</v>
      </c>
      <c r="F3274" s="753" t="s">
        <v>562</v>
      </c>
      <c r="G3274" s="757" t="s">
        <v>1794</v>
      </c>
      <c r="H3274" s="751">
        <v>5780000</v>
      </c>
    </row>
    <row r="3275" spans="1:8">
      <c r="A3275" s="753" t="s">
        <v>83</v>
      </c>
      <c r="B3275" s="753" t="s">
        <v>797</v>
      </c>
      <c r="C3275" s="753" t="s">
        <v>188</v>
      </c>
      <c r="D3275" s="753" t="s">
        <v>1828</v>
      </c>
      <c r="E3275" s="753" t="s">
        <v>560</v>
      </c>
      <c r="F3275" s="753" t="s">
        <v>7</v>
      </c>
      <c r="G3275" s="757" t="s">
        <v>1795</v>
      </c>
      <c r="H3275" s="751">
        <v>1170000</v>
      </c>
    </row>
    <row r="3276" spans="1:8" ht="26.4">
      <c r="A3276" s="753" t="s">
        <v>83</v>
      </c>
      <c r="B3276" s="753" t="s">
        <v>797</v>
      </c>
      <c r="C3276" s="753" t="s">
        <v>188</v>
      </c>
      <c r="D3276" s="753" t="s">
        <v>1828</v>
      </c>
      <c r="E3276" s="753" t="s">
        <v>1796</v>
      </c>
      <c r="F3276" s="753"/>
      <c r="G3276" s="757" t="s">
        <v>1797</v>
      </c>
      <c r="H3276" s="751">
        <v>48300000</v>
      </c>
    </row>
    <row r="3277" spans="1:8">
      <c r="A3277" s="753" t="s">
        <v>83</v>
      </c>
      <c r="B3277" s="753" t="s">
        <v>797</v>
      </c>
      <c r="C3277" s="753" t="s">
        <v>188</v>
      </c>
      <c r="D3277" s="753" t="s">
        <v>1828</v>
      </c>
      <c r="E3277" s="753" t="s">
        <v>1796</v>
      </c>
      <c r="F3277" s="753" t="s">
        <v>1825</v>
      </c>
      <c r="G3277" s="757" t="s">
        <v>1794</v>
      </c>
      <c r="H3277" s="751">
        <v>30800000</v>
      </c>
    </row>
    <row r="3278" spans="1:8">
      <c r="A3278" s="753" t="s">
        <v>83</v>
      </c>
      <c r="B3278" s="753" t="s">
        <v>797</v>
      </c>
      <c r="C3278" s="753" t="s">
        <v>188</v>
      </c>
      <c r="D3278" s="753" t="s">
        <v>1828</v>
      </c>
      <c r="E3278" s="753" t="s">
        <v>1796</v>
      </c>
      <c r="F3278" s="753" t="s">
        <v>1833</v>
      </c>
      <c r="G3278" s="757" t="s">
        <v>1834</v>
      </c>
      <c r="H3278" s="751">
        <v>17500000</v>
      </c>
    </row>
    <row r="3279" spans="1:8" ht="26.4">
      <c r="A3279" s="753" t="s">
        <v>83</v>
      </c>
      <c r="B3279" s="753" t="s">
        <v>797</v>
      </c>
      <c r="C3279" s="753" t="s">
        <v>188</v>
      </c>
      <c r="D3279" s="753" t="s">
        <v>1828</v>
      </c>
      <c r="E3279" s="753" t="s">
        <v>130</v>
      </c>
      <c r="F3279" s="753"/>
      <c r="G3279" s="757" t="s">
        <v>131</v>
      </c>
      <c r="H3279" s="751">
        <v>1090691400</v>
      </c>
    </row>
    <row r="3280" spans="1:8">
      <c r="A3280" s="753" t="s">
        <v>83</v>
      </c>
      <c r="B3280" s="753" t="s">
        <v>797</v>
      </c>
      <c r="C3280" s="753" t="s">
        <v>188</v>
      </c>
      <c r="D3280" s="753" t="s">
        <v>1828</v>
      </c>
      <c r="E3280" s="753" t="s">
        <v>130</v>
      </c>
      <c r="F3280" s="753" t="s">
        <v>8</v>
      </c>
      <c r="G3280" s="757" t="s">
        <v>1835</v>
      </c>
      <c r="H3280" s="751">
        <v>61100000</v>
      </c>
    </row>
    <row r="3281" spans="1:8">
      <c r="A3281" s="753" t="s">
        <v>83</v>
      </c>
      <c r="B3281" s="753" t="s">
        <v>797</v>
      </c>
      <c r="C3281" s="753" t="s">
        <v>188</v>
      </c>
      <c r="D3281" s="753" t="s">
        <v>1828</v>
      </c>
      <c r="E3281" s="753" t="s">
        <v>130</v>
      </c>
      <c r="F3281" s="753" t="s">
        <v>132</v>
      </c>
      <c r="G3281" s="757" t="s">
        <v>135</v>
      </c>
      <c r="H3281" s="751">
        <v>1029591400</v>
      </c>
    </row>
    <row r="3282" spans="1:8">
      <c r="A3282" s="753" t="s">
        <v>83</v>
      </c>
      <c r="B3282" s="753" t="s">
        <v>797</v>
      </c>
      <c r="C3282" s="753" t="s">
        <v>188</v>
      </c>
      <c r="D3282" s="753" t="s">
        <v>1828</v>
      </c>
      <c r="E3282" s="753" t="s">
        <v>134</v>
      </c>
      <c r="F3282" s="753"/>
      <c r="G3282" s="757" t="s">
        <v>135</v>
      </c>
      <c r="H3282" s="751">
        <v>41211700</v>
      </c>
    </row>
    <row r="3283" spans="1:8">
      <c r="A3283" s="753" t="s">
        <v>83</v>
      </c>
      <c r="B3283" s="753" t="s">
        <v>797</v>
      </c>
      <c r="C3283" s="753" t="s">
        <v>188</v>
      </c>
      <c r="D3283" s="753" t="s">
        <v>1828</v>
      </c>
      <c r="E3283" s="753" t="s">
        <v>134</v>
      </c>
      <c r="F3283" s="753" t="s">
        <v>15</v>
      </c>
      <c r="G3283" s="757" t="s">
        <v>1806</v>
      </c>
      <c r="H3283" s="751">
        <v>580700</v>
      </c>
    </row>
    <row r="3284" spans="1:8">
      <c r="A3284" s="753" t="s">
        <v>83</v>
      </c>
      <c r="B3284" s="753" t="s">
        <v>797</v>
      </c>
      <c r="C3284" s="753" t="s">
        <v>188</v>
      </c>
      <c r="D3284" s="753" t="s">
        <v>1828</v>
      </c>
      <c r="E3284" s="753" t="s">
        <v>134</v>
      </c>
      <c r="F3284" s="753" t="s">
        <v>137</v>
      </c>
      <c r="G3284" s="757" t="s">
        <v>138</v>
      </c>
      <c r="H3284" s="751">
        <v>33127000</v>
      </c>
    </row>
    <row r="3285" spans="1:8">
      <c r="A3285" s="753" t="s">
        <v>83</v>
      </c>
      <c r="B3285" s="753" t="s">
        <v>797</v>
      </c>
      <c r="C3285" s="753" t="s">
        <v>188</v>
      </c>
      <c r="D3285" s="753" t="s">
        <v>1828</v>
      </c>
      <c r="E3285" s="753" t="s">
        <v>134</v>
      </c>
      <c r="F3285" s="753" t="s">
        <v>139</v>
      </c>
      <c r="G3285" s="757" t="s">
        <v>140</v>
      </c>
      <c r="H3285" s="751">
        <v>7504000</v>
      </c>
    </row>
    <row r="3286" spans="1:8">
      <c r="A3286" s="753" t="s">
        <v>83</v>
      </c>
      <c r="B3286" s="753" t="s">
        <v>797</v>
      </c>
      <c r="C3286" s="753" t="s">
        <v>188</v>
      </c>
      <c r="D3286" s="753" t="s">
        <v>1828</v>
      </c>
      <c r="E3286" s="753" t="s">
        <v>404</v>
      </c>
      <c r="F3286" s="753"/>
      <c r="G3286" s="757" t="s">
        <v>1808</v>
      </c>
      <c r="H3286" s="751">
        <v>23643000</v>
      </c>
    </row>
    <row r="3287" spans="1:8">
      <c r="A3287" s="753" t="s">
        <v>83</v>
      </c>
      <c r="B3287" s="753" t="s">
        <v>797</v>
      </c>
      <c r="C3287" s="753" t="s">
        <v>188</v>
      </c>
      <c r="D3287" s="753" t="s">
        <v>1828</v>
      </c>
      <c r="E3287" s="753" t="s">
        <v>404</v>
      </c>
      <c r="F3287" s="753" t="s">
        <v>1809</v>
      </c>
      <c r="G3287" s="757" t="s">
        <v>26</v>
      </c>
      <c r="H3287" s="751">
        <v>23643000</v>
      </c>
    </row>
    <row r="3288" spans="1:8" ht="26.4">
      <c r="A3288" s="753" t="s">
        <v>83</v>
      </c>
      <c r="B3288" s="753" t="s">
        <v>797</v>
      </c>
      <c r="C3288" s="753" t="s">
        <v>223</v>
      </c>
      <c r="D3288" s="753"/>
      <c r="E3288" s="753"/>
      <c r="F3288" s="753"/>
      <c r="G3288" s="757" t="s">
        <v>1765</v>
      </c>
      <c r="H3288" s="751">
        <v>8162766950</v>
      </c>
    </row>
    <row r="3289" spans="1:8">
      <c r="A3289" s="753" t="s">
        <v>83</v>
      </c>
      <c r="B3289" s="753" t="s">
        <v>797</v>
      </c>
      <c r="C3289" s="753" t="s">
        <v>223</v>
      </c>
      <c r="D3289" s="753" t="s">
        <v>1766</v>
      </c>
      <c r="E3289" s="753"/>
      <c r="F3289" s="753"/>
      <c r="G3289" s="757" t="s">
        <v>1767</v>
      </c>
      <c r="H3289" s="751">
        <v>8162766950</v>
      </c>
    </row>
    <row r="3290" spans="1:8">
      <c r="A3290" s="753" t="s">
        <v>83</v>
      </c>
      <c r="B3290" s="753" t="s">
        <v>797</v>
      </c>
      <c r="C3290" s="753" t="s">
        <v>223</v>
      </c>
      <c r="D3290" s="753" t="s">
        <v>1766</v>
      </c>
      <c r="E3290" s="753" t="s">
        <v>92</v>
      </c>
      <c r="F3290" s="753"/>
      <c r="G3290" s="757" t="s">
        <v>93</v>
      </c>
      <c r="H3290" s="751">
        <v>2781254556</v>
      </c>
    </row>
    <row r="3291" spans="1:8">
      <c r="A3291" s="753" t="s">
        <v>83</v>
      </c>
      <c r="B3291" s="753" t="s">
        <v>797</v>
      </c>
      <c r="C3291" s="753" t="s">
        <v>223</v>
      </c>
      <c r="D3291" s="753" t="s">
        <v>1766</v>
      </c>
      <c r="E3291" s="753" t="s">
        <v>92</v>
      </c>
      <c r="F3291" s="753" t="s">
        <v>94</v>
      </c>
      <c r="G3291" s="757" t="s">
        <v>1768</v>
      </c>
      <c r="H3291" s="751">
        <v>2781254556</v>
      </c>
    </row>
    <row r="3292" spans="1:8" ht="26.4">
      <c r="A3292" s="753" t="s">
        <v>83</v>
      </c>
      <c r="B3292" s="753" t="s">
        <v>797</v>
      </c>
      <c r="C3292" s="753" t="s">
        <v>223</v>
      </c>
      <c r="D3292" s="753" t="s">
        <v>1766</v>
      </c>
      <c r="E3292" s="753" t="s">
        <v>141</v>
      </c>
      <c r="F3292" s="753"/>
      <c r="G3292" s="757" t="s">
        <v>1822</v>
      </c>
      <c r="H3292" s="751">
        <v>229579200</v>
      </c>
    </row>
    <row r="3293" spans="1:8" ht="26.4">
      <c r="A3293" s="753" t="s">
        <v>83</v>
      </c>
      <c r="B3293" s="753" t="s">
        <v>797</v>
      </c>
      <c r="C3293" s="753" t="s">
        <v>223</v>
      </c>
      <c r="D3293" s="753" t="s">
        <v>1766</v>
      </c>
      <c r="E3293" s="753" t="s">
        <v>141</v>
      </c>
      <c r="F3293" s="753" t="s">
        <v>581</v>
      </c>
      <c r="G3293" s="757" t="s">
        <v>1823</v>
      </c>
      <c r="H3293" s="751">
        <v>229579200</v>
      </c>
    </row>
    <row r="3294" spans="1:8">
      <c r="A3294" s="753" t="s">
        <v>83</v>
      </c>
      <c r="B3294" s="753" t="s">
        <v>797</v>
      </c>
      <c r="C3294" s="753" t="s">
        <v>223</v>
      </c>
      <c r="D3294" s="753" t="s">
        <v>1766</v>
      </c>
      <c r="E3294" s="753" t="s">
        <v>96</v>
      </c>
      <c r="F3294" s="753"/>
      <c r="G3294" s="757" t="s">
        <v>97</v>
      </c>
      <c r="H3294" s="751">
        <v>1083647644</v>
      </c>
    </row>
    <row r="3295" spans="1:8">
      <c r="A3295" s="753" t="s">
        <v>83</v>
      </c>
      <c r="B3295" s="753" t="s">
        <v>797</v>
      </c>
      <c r="C3295" s="753" t="s">
        <v>223</v>
      </c>
      <c r="D3295" s="753" t="s">
        <v>1766</v>
      </c>
      <c r="E3295" s="753" t="s">
        <v>96</v>
      </c>
      <c r="F3295" s="753" t="s">
        <v>151</v>
      </c>
      <c r="G3295" s="757" t="s">
        <v>152</v>
      </c>
      <c r="H3295" s="751">
        <v>171931700</v>
      </c>
    </row>
    <row r="3296" spans="1:8">
      <c r="A3296" s="753" t="s">
        <v>83</v>
      </c>
      <c r="B3296" s="753" t="s">
        <v>797</v>
      </c>
      <c r="C3296" s="753" t="s">
        <v>223</v>
      </c>
      <c r="D3296" s="753" t="s">
        <v>1766</v>
      </c>
      <c r="E3296" s="753" t="s">
        <v>96</v>
      </c>
      <c r="F3296" s="753" t="s">
        <v>864</v>
      </c>
      <c r="G3296" s="757" t="s">
        <v>1770</v>
      </c>
      <c r="H3296" s="751">
        <v>25877000</v>
      </c>
    </row>
    <row r="3297" spans="1:8">
      <c r="A3297" s="753" t="s">
        <v>83</v>
      </c>
      <c r="B3297" s="753" t="s">
        <v>797</v>
      </c>
      <c r="C3297" s="753" t="s">
        <v>223</v>
      </c>
      <c r="D3297" s="753" t="s">
        <v>1766</v>
      </c>
      <c r="E3297" s="753" t="s">
        <v>96</v>
      </c>
      <c r="F3297" s="753" t="s">
        <v>11</v>
      </c>
      <c r="G3297" s="757" t="s">
        <v>1830</v>
      </c>
      <c r="H3297" s="751">
        <v>8940000</v>
      </c>
    </row>
    <row r="3298" spans="1:8" ht="26.4">
      <c r="A3298" s="753" t="s">
        <v>83</v>
      </c>
      <c r="B3298" s="753" t="s">
        <v>797</v>
      </c>
      <c r="C3298" s="753" t="s">
        <v>223</v>
      </c>
      <c r="D3298" s="753" t="s">
        <v>1766</v>
      </c>
      <c r="E3298" s="753" t="s">
        <v>96</v>
      </c>
      <c r="F3298" s="753" t="s">
        <v>98</v>
      </c>
      <c r="G3298" s="757" t="s">
        <v>99</v>
      </c>
      <c r="H3298" s="751">
        <v>82332200</v>
      </c>
    </row>
    <row r="3299" spans="1:8" ht="26.4">
      <c r="A3299" s="753" t="s">
        <v>83</v>
      </c>
      <c r="B3299" s="753" t="s">
        <v>797</v>
      </c>
      <c r="C3299" s="753" t="s">
        <v>223</v>
      </c>
      <c r="D3299" s="753" t="s">
        <v>1766</v>
      </c>
      <c r="E3299" s="753" t="s">
        <v>96</v>
      </c>
      <c r="F3299" s="753" t="s">
        <v>442</v>
      </c>
      <c r="G3299" s="757" t="s">
        <v>1772</v>
      </c>
      <c r="H3299" s="751">
        <v>45021390</v>
      </c>
    </row>
    <row r="3300" spans="1:8" ht="26.4">
      <c r="A3300" s="753" t="s">
        <v>83</v>
      </c>
      <c r="B3300" s="753" t="s">
        <v>797</v>
      </c>
      <c r="C3300" s="753" t="s">
        <v>223</v>
      </c>
      <c r="D3300" s="753" t="s">
        <v>1766</v>
      </c>
      <c r="E3300" s="753" t="s">
        <v>96</v>
      </c>
      <c r="F3300" s="753" t="s">
        <v>457</v>
      </c>
      <c r="G3300" s="757" t="s">
        <v>1875</v>
      </c>
      <c r="H3300" s="751">
        <v>7152000</v>
      </c>
    </row>
    <row r="3301" spans="1:8">
      <c r="A3301" s="753" t="s">
        <v>83</v>
      </c>
      <c r="B3301" s="753" t="s">
        <v>797</v>
      </c>
      <c r="C3301" s="753" t="s">
        <v>223</v>
      </c>
      <c r="D3301" s="753" t="s">
        <v>1766</v>
      </c>
      <c r="E3301" s="753" t="s">
        <v>96</v>
      </c>
      <c r="F3301" s="753" t="s">
        <v>144</v>
      </c>
      <c r="G3301" s="757" t="s">
        <v>145</v>
      </c>
      <c r="H3301" s="751">
        <v>715255332</v>
      </c>
    </row>
    <row r="3302" spans="1:8">
      <c r="A3302" s="753" t="s">
        <v>83</v>
      </c>
      <c r="B3302" s="753" t="s">
        <v>797</v>
      </c>
      <c r="C3302" s="753" t="s">
        <v>223</v>
      </c>
      <c r="D3302" s="753" t="s">
        <v>1766</v>
      </c>
      <c r="E3302" s="753" t="s">
        <v>96</v>
      </c>
      <c r="F3302" s="753" t="s">
        <v>154</v>
      </c>
      <c r="G3302" s="757" t="s">
        <v>1773</v>
      </c>
      <c r="H3302" s="751">
        <v>27138022</v>
      </c>
    </row>
    <row r="3303" spans="1:8">
      <c r="A3303" s="753" t="s">
        <v>83</v>
      </c>
      <c r="B3303" s="753" t="s">
        <v>797</v>
      </c>
      <c r="C3303" s="753" t="s">
        <v>223</v>
      </c>
      <c r="D3303" s="753" t="s">
        <v>1766</v>
      </c>
      <c r="E3303" s="753" t="s">
        <v>426</v>
      </c>
      <c r="F3303" s="753"/>
      <c r="G3303" s="757" t="s">
        <v>427</v>
      </c>
      <c r="H3303" s="751">
        <v>76020000</v>
      </c>
    </row>
    <row r="3304" spans="1:8">
      <c r="A3304" s="753" t="s">
        <v>83</v>
      </c>
      <c r="B3304" s="753" t="s">
        <v>797</v>
      </c>
      <c r="C3304" s="753" t="s">
        <v>223</v>
      </c>
      <c r="D3304" s="753" t="s">
        <v>1766</v>
      </c>
      <c r="E3304" s="753" t="s">
        <v>426</v>
      </c>
      <c r="F3304" s="753" t="s">
        <v>428</v>
      </c>
      <c r="G3304" s="757" t="s">
        <v>1774</v>
      </c>
      <c r="H3304" s="751">
        <v>61880000</v>
      </c>
    </row>
    <row r="3305" spans="1:8">
      <c r="A3305" s="753" t="s">
        <v>83</v>
      </c>
      <c r="B3305" s="753" t="s">
        <v>797</v>
      </c>
      <c r="C3305" s="753" t="s">
        <v>223</v>
      </c>
      <c r="D3305" s="753" t="s">
        <v>1766</v>
      </c>
      <c r="E3305" s="753" t="s">
        <v>426</v>
      </c>
      <c r="F3305" s="753" t="s">
        <v>429</v>
      </c>
      <c r="G3305" s="757" t="s">
        <v>1775</v>
      </c>
      <c r="H3305" s="751">
        <v>14140000</v>
      </c>
    </row>
    <row r="3306" spans="1:8">
      <c r="A3306" s="753" t="s">
        <v>83</v>
      </c>
      <c r="B3306" s="753" t="s">
        <v>797</v>
      </c>
      <c r="C3306" s="753" t="s">
        <v>223</v>
      </c>
      <c r="D3306" s="753" t="s">
        <v>1766</v>
      </c>
      <c r="E3306" s="753" t="s">
        <v>100</v>
      </c>
      <c r="F3306" s="753"/>
      <c r="G3306" s="757" t="s">
        <v>101</v>
      </c>
      <c r="H3306" s="751">
        <v>613145000</v>
      </c>
    </row>
    <row r="3307" spans="1:8">
      <c r="A3307" s="753" t="s">
        <v>83</v>
      </c>
      <c r="B3307" s="753" t="s">
        <v>797</v>
      </c>
      <c r="C3307" s="753" t="s">
        <v>223</v>
      </c>
      <c r="D3307" s="753" t="s">
        <v>1766</v>
      </c>
      <c r="E3307" s="753" t="s">
        <v>100</v>
      </c>
      <c r="F3307" s="753" t="s">
        <v>443</v>
      </c>
      <c r="G3307" s="757" t="s">
        <v>135</v>
      </c>
      <c r="H3307" s="751">
        <v>613145000</v>
      </c>
    </row>
    <row r="3308" spans="1:8">
      <c r="A3308" s="753" t="s">
        <v>83</v>
      </c>
      <c r="B3308" s="753" t="s">
        <v>797</v>
      </c>
      <c r="C3308" s="753" t="s">
        <v>223</v>
      </c>
      <c r="D3308" s="753" t="s">
        <v>1766</v>
      </c>
      <c r="E3308" s="753" t="s">
        <v>102</v>
      </c>
      <c r="F3308" s="753"/>
      <c r="G3308" s="757" t="s">
        <v>369</v>
      </c>
      <c r="H3308" s="751">
        <v>732302373</v>
      </c>
    </row>
    <row r="3309" spans="1:8">
      <c r="A3309" s="753" t="s">
        <v>83</v>
      </c>
      <c r="B3309" s="753" t="s">
        <v>797</v>
      </c>
      <c r="C3309" s="753" t="s">
        <v>223</v>
      </c>
      <c r="D3309" s="753" t="s">
        <v>1766</v>
      </c>
      <c r="E3309" s="753" t="s">
        <v>102</v>
      </c>
      <c r="F3309" s="753" t="s">
        <v>103</v>
      </c>
      <c r="G3309" s="757" t="s">
        <v>104</v>
      </c>
      <c r="H3309" s="751">
        <v>564900489</v>
      </c>
    </row>
    <row r="3310" spans="1:8">
      <c r="A3310" s="753" t="s">
        <v>83</v>
      </c>
      <c r="B3310" s="753" t="s">
        <v>797</v>
      </c>
      <c r="C3310" s="753" t="s">
        <v>223</v>
      </c>
      <c r="D3310" s="753" t="s">
        <v>1766</v>
      </c>
      <c r="E3310" s="753" t="s">
        <v>102</v>
      </c>
      <c r="F3310" s="753" t="s">
        <v>105</v>
      </c>
      <c r="G3310" s="757" t="s">
        <v>106</v>
      </c>
      <c r="H3310" s="751">
        <v>96874041</v>
      </c>
    </row>
    <row r="3311" spans="1:8">
      <c r="A3311" s="753" t="s">
        <v>83</v>
      </c>
      <c r="B3311" s="753" t="s">
        <v>797</v>
      </c>
      <c r="C3311" s="753" t="s">
        <v>223</v>
      </c>
      <c r="D3311" s="753" t="s">
        <v>1766</v>
      </c>
      <c r="E3311" s="753" t="s">
        <v>102</v>
      </c>
      <c r="F3311" s="753" t="s">
        <v>107</v>
      </c>
      <c r="G3311" s="757" t="s">
        <v>108</v>
      </c>
      <c r="H3311" s="751">
        <v>64571061</v>
      </c>
    </row>
    <row r="3312" spans="1:8">
      <c r="A3312" s="753" t="s">
        <v>83</v>
      </c>
      <c r="B3312" s="753" t="s">
        <v>797</v>
      </c>
      <c r="C3312" s="753" t="s">
        <v>223</v>
      </c>
      <c r="D3312" s="753" t="s">
        <v>1766</v>
      </c>
      <c r="E3312" s="753" t="s">
        <v>102</v>
      </c>
      <c r="F3312" s="753" t="s">
        <v>0</v>
      </c>
      <c r="G3312" s="757" t="s">
        <v>1</v>
      </c>
      <c r="H3312" s="751">
        <v>5956782</v>
      </c>
    </row>
    <row r="3313" spans="1:8">
      <c r="A3313" s="753" t="s">
        <v>83</v>
      </c>
      <c r="B3313" s="753" t="s">
        <v>797</v>
      </c>
      <c r="C3313" s="753" t="s">
        <v>223</v>
      </c>
      <c r="D3313" s="753" t="s">
        <v>1766</v>
      </c>
      <c r="E3313" s="753" t="s">
        <v>109</v>
      </c>
      <c r="F3313" s="753"/>
      <c r="G3313" s="757" t="s">
        <v>110</v>
      </c>
      <c r="H3313" s="751">
        <v>186179200</v>
      </c>
    </row>
    <row r="3314" spans="1:8" ht="26.4">
      <c r="A3314" s="753" t="s">
        <v>83</v>
      </c>
      <c r="B3314" s="753" t="s">
        <v>797</v>
      </c>
      <c r="C3314" s="753" t="s">
        <v>223</v>
      </c>
      <c r="D3314" s="753" t="s">
        <v>1766</v>
      </c>
      <c r="E3314" s="753" t="s">
        <v>109</v>
      </c>
      <c r="F3314" s="753" t="s">
        <v>855</v>
      </c>
      <c r="G3314" s="757" t="s">
        <v>1776</v>
      </c>
      <c r="H3314" s="751">
        <v>180100000</v>
      </c>
    </row>
    <row r="3315" spans="1:8">
      <c r="A3315" s="753" t="s">
        <v>83</v>
      </c>
      <c r="B3315" s="753" t="s">
        <v>797</v>
      </c>
      <c r="C3315" s="753" t="s">
        <v>223</v>
      </c>
      <c r="D3315" s="753" t="s">
        <v>1766</v>
      </c>
      <c r="E3315" s="753" t="s">
        <v>109</v>
      </c>
      <c r="F3315" s="753" t="s">
        <v>111</v>
      </c>
      <c r="G3315" s="757" t="s">
        <v>135</v>
      </c>
      <c r="H3315" s="751">
        <v>6079200</v>
      </c>
    </row>
    <row r="3316" spans="1:8">
      <c r="A3316" s="753" t="s">
        <v>83</v>
      </c>
      <c r="B3316" s="753" t="s">
        <v>797</v>
      </c>
      <c r="C3316" s="753" t="s">
        <v>223</v>
      </c>
      <c r="D3316" s="753" t="s">
        <v>1766</v>
      </c>
      <c r="E3316" s="753" t="s">
        <v>112</v>
      </c>
      <c r="F3316" s="753"/>
      <c r="G3316" s="757" t="s">
        <v>113</v>
      </c>
      <c r="H3316" s="751">
        <v>142172696</v>
      </c>
    </row>
    <row r="3317" spans="1:8">
      <c r="A3317" s="753" t="s">
        <v>83</v>
      </c>
      <c r="B3317" s="753" t="s">
        <v>797</v>
      </c>
      <c r="C3317" s="753" t="s">
        <v>223</v>
      </c>
      <c r="D3317" s="753" t="s">
        <v>1766</v>
      </c>
      <c r="E3317" s="753" t="s">
        <v>112</v>
      </c>
      <c r="F3317" s="753" t="s">
        <v>155</v>
      </c>
      <c r="G3317" s="757" t="s">
        <v>1777</v>
      </c>
      <c r="H3317" s="751">
        <v>84868001</v>
      </c>
    </row>
    <row r="3318" spans="1:8">
      <c r="A3318" s="753" t="s">
        <v>83</v>
      </c>
      <c r="B3318" s="753" t="s">
        <v>797</v>
      </c>
      <c r="C3318" s="753" t="s">
        <v>223</v>
      </c>
      <c r="D3318" s="753" t="s">
        <v>1766</v>
      </c>
      <c r="E3318" s="753" t="s">
        <v>112</v>
      </c>
      <c r="F3318" s="753" t="s">
        <v>114</v>
      </c>
      <c r="G3318" s="757" t="s">
        <v>1778</v>
      </c>
      <c r="H3318" s="751">
        <v>16367595</v>
      </c>
    </row>
    <row r="3319" spans="1:8">
      <c r="A3319" s="753" t="s">
        <v>83</v>
      </c>
      <c r="B3319" s="753" t="s">
        <v>797</v>
      </c>
      <c r="C3319" s="753" t="s">
        <v>223</v>
      </c>
      <c r="D3319" s="753" t="s">
        <v>1766</v>
      </c>
      <c r="E3319" s="753" t="s">
        <v>112</v>
      </c>
      <c r="F3319" s="753" t="s">
        <v>156</v>
      </c>
      <c r="G3319" s="757" t="s">
        <v>1779</v>
      </c>
      <c r="H3319" s="751">
        <v>18131100</v>
      </c>
    </row>
    <row r="3320" spans="1:8">
      <c r="A3320" s="753" t="s">
        <v>83</v>
      </c>
      <c r="B3320" s="753" t="s">
        <v>797</v>
      </c>
      <c r="C3320" s="753" t="s">
        <v>223</v>
      </c>
      <c r="D3320" s="753" t="s">
        <v>1766</v>
      </c>
      <c r="E3320" s="753" t="s">
        <v>112</v>
      </c>
      <c r="F3320" s="753" t="s">
        <v>146</v>
      </c>
      <c r="G3320" s="757" t="s">
        <v>1780</v>
      </c>
      <c r="H3320" s="751">
        <v>2136000</v>
      </c>
    </row>
    <row r="3321" spans="1:8">
      <c r="A3321" s="753" t="s">
        <v>83</v>
      </c>
      <c r="B3321" s="753" t="s">
        <v>797</v>
      </c>
      <c r="C3321" s="753" t="s">
        <v>223</v>
      </c>
      <c r="D3321" s="753" t="s">
        <v>1766</v>
      </c>
      <c r="E3321" s="753" t="s">
        <v>112</v>
      </c>
      <c r="F3321" s="753" t="s">
        <v>242</v>
      </c>
      <c r="G3321" s="757" t="s">
        <v>1839</v>
      </c>
      <c r="H3321" s="751">
        <v>15400000</v>
      </c>
    </row>
    <row r="3322" spans="1:8">
      <c r="A3322" s="753" t="s">
        <v>83</v>
      </c>
      <c r="B3322" s="753" t="s">
        <v>797</v>
      </c>
      <c r="C3322" s="753" t="s">
        <v>223</v>
      </c>
      <c r="D3322" s="753" t="s">
        <v>1766</v>
      </c>
      <c r="E3322" s="753" t="s">
        <v>112</v>
      </c>
      <c r="F3322" s="753" t="s">
        <v>157</v>
      </c>
      <c r="G3322" s="757" t="s">
        <v>135</v>
      </c>
      <c r="H3322" s="751">
        <v>5270000</v>
      </c>
    </row>
    <row r="3323" spans="1:8">
      <c r="A3323" s="753" t="s">
        <v>83</v>
      </c>
      <c r="B3323" s="753" t="s">
        <v>797</v>
      </c>
      <c r="C3323" s="753" t="s">
        <v>223</v>
      </c>
      <c r="D3323" s="753" t="s">
        <v>1766</v>
      </c>
      <c r="E3323" s="753" t="s">
        <v>115</v>
      </c>
      <c r="F3323" s="753"/>
      <c r="G3323" s="757" t="s">
        <v>1781</v>
      </c>
      <c r="H3323" s="751">
        <v>79447731</v>
      </c>
    </row>
    <row r="3324" spans="1:8">
      <c r="A3324" s="753" t="s">
        <v>83</v>
      </c>
      <c r="B3324" s="753" t="s">
        <v>797</v>
      </c>
      <c r="C3324" s="753" t="s">
        <v>223</v>
      </c>
      <c r="D3324" s="753" t="s">
        <v>1766</v>
      </c>
      <c r="E3324" s="753" t="s">
        <v>115</v>
      </c>
      <c r="F3324" s="753" t="s">
        <v>116</v>
      </c>
      <c r="G3324" s="757" t="s">
        <v>117</v>
      </c>
      <c r="H3324" s="751">
        <v>46847731</v>
      </c>
    </row>
    <row r="3325" spans="1:8">
      <c r="A3325" s="753" t="s">
        <v>83</v>
      </c>
      <c r="B3325" s="753" t="s">
        <v>797</v>
      </c>
      <c r="C3325" s="753" t="s">
        <v>223</v>
      </c>
      <c r="D3325" s="753" t="s">
        <v>1766</v>
      </c>
      <c r="E3325" s="753" t="s">
        <v>115</v>
      </c>
      <c r="F3325" s="753" t="s">
        <v>147</v>
      </c>
      <c r="G3325" s="757" t="s">
        <v>148</v>
      </c>
      <c r="H3325" s="751">
        <v>5800000</v>
      </c>
    </row>
    <row r="3326" spans="1:8">
      <c r="A3326" s="753" t="s">
        <v>83</v>
      </c>
      <c r="B3326" s="753" t="s">
        <v>797</v>
      </c>
      <c r="C3326" s="753" t="s">
        <v>223</v>
      </c>
      <c r="D3326" s="753" t="s">
        <v>1766</v>
      </c>
      <c r="E3326" s="753" t="s">
        <v>115</v>
      </c>
      <c r="F3326" s="753" t="s">
        <v>4</v>
      </c>
      <c r="G3326" s="757" t="s">
        <v>1782</v>
      </c>
      <c r="H3326" s="751">
        <v>8352000</v>
      </c>
    </row>
    <row r="3327" spans="1:8">
      <c r="A3327" s="753" t="s">
        <v>83</v>
      </c>
      <c r="B3327" s="753" t="s">
        <v>797</v>
      </c>
      <c r="C3327" s="753" t="s">
        <v>223</v>
      </c>
      <c r="D3327" s="753" t="s">
        <v>1766</v>
      </c>
      <c r="E3327" s="753" t="s">
        <v>115</v>
      </c>
      <c r="F3327" s="753" t="s">
        <v>118</v>
      </c>
      <c r="G3327" s="757" t="s">
        <v>119</v>
      </c>
      <c r="H3327" s="751">
        <v>18448000</v>
      </c>
    </row>
    <row r="3328" spans="1:8">
      <c r="A3328" s="753" t="s">
        <v>83</v>
      </c>
      <c r="B3328" s="753" t="s">
        <v>797</v>
      </c>
      <c r="C3328" s="753" t="s">
        <v>223</v>
      </c>
      <c r="D3328" s="753" t="s">
        <v>1766</v>
      </c>
      <c r="E3328" s="753" t="s">
        <v>120</v>
      </c>
      <c r="F3328" s="753"/>
      <c r="G3328" s="757" t="s">
        <v>121</v>
      </c>
      <c r="H3328" s="751">
        <v>148309300</v>
      </c>
    </row>
    <row r="3329" spans="1:8" ht="39.6">
      <c r="A3329" s="753" t="s">
        <v>83</v>
      </c>
      <c r="B3329" s="753" t="s">
        <v>797</v>
      </c>
      <c r="C3329" s="753" t="s">
        <v>223</v>
      </c>
      <c r="D3329" s="753" t="s">
        <v>1766</v>
      </c>
      <c r="E3329" s="753" t="s">
        <v>120</v>
      </c>
      <c r="F3329" s="753" t="s">
        <v>122</v>
      </c>
      <c r="G3329" s="757" t="s">
        <v>1783</v>
      </c>
      <c r="H3329" s="751">
        <v>19329100</v>
      </c>
    </row>
    <row r="3330" spans="1:8">
      <c r="A3330" s="753" t="s">
        <v>83</v>
      </c>
      <c r="B3330" s="753" t="s">
        <v>797</v>
      </c>
      <c r="C3330" s="753" t="s">
        <v>223</v>
      </c>
      <c r="D3330" s="753" t="s">
        <v>1766</v>
      </c>
      <c r="E3330" s="753" t="s">
        <v>120</v>
      </c>
      <c r="F3330" s="753" t="s">
        <v>123</v>
      </c>
      <c r="G3330" s="757" t="s">
        <v>124</v>
      </c>
      <c r="H3330" s="751">
        <v>4569950</v>
      </c>
    </row>
    <row r="3331" spans="1:8" ht="39.6">
      <c r="A3331" s="753" t="s">
        <v>83</v>
      </c>
      <c r="B3331" s="753" t="s">
        <v>797</v>
      </c>
      <c r="C3331" s="753" t="s">
        <v>223</v>
      </c>
      <c r="D3331" s="753" t="s">
        <v>1766</v>
      </c>
      <c r="E3331" s="753" t="s">
        <v>120</v>
      </c>
      <c r="F3331" s="753" t="s">
        <v>994</v>
      </c>
      <c r="G3331" s="757" t="s">
        <v>1824</v>
      </c>
      <c r="H3331" s="751">
        <v>13176000</v>
      </c>
    </row>
    <row r="3332" spans="1:8">
      <c r="A3332" s="753" t="s">
        <v>83</v>
      </c>
      <c r="B3332" s="753" t="s">
        <v>797</v>
      </c>
      <c r="C3332" s="753" t="s">
        <v>223</v>
      </c>
      <c r="D3332" s="753" t="s">
        <v>1766</v>
      </c>
      <c r="E3332" s="753" t="s">
        <v>120</v>
      </c>
      <c r="F3332" s="753" t="s">
        <v>315</v>
      </c>
      <c r="G3332" s="757" t="s">
        <v>1831</v>
      </c>
      <c r="H3332" s="751">
        <v>85100000</v>
      </c>
    </row>
    <row r="3333" spans="1:8" ht="26.4">
      <c r="A3333" s="753" t="s">
        <v>83</v>
      </c>
      <c r="B3333" s="753" t="s">
        <v>797</v>
      </c>
      <c r="C3333" s="753" t="s">
        <v>223</v>
      </c>
      <c r="D3333" s="753" t="s">
        <v>1766</v>
      </c>
      <c r="E3333" s="753" t="s">
        <v>120</v>
      </c>
      <c r="F3333" s="753" t="s">
        <v>1001</v>
      </c>
      <c r="G3333" s="757" t="s">
        <v>1784</v>
      </c>
      <c r="H3333" s="751">
        <v>17134250</v>
      </c>
    </row>
    <row r="3334" spans="1:8">
      <c r="A3334" s="753" t="s">
        <v>83</v>
      </c>
      <c r="B3334" s="753" t="s">
        <v>797</v>
      </c>
      <c r="C3334" s="753" t="s">
        <v>223</v>
      </c>
      <c r="D3334" s="753" t="s">
        <v>1766</v>
      </c>
      <c r="E3334" s="753" t="s">
        <v>120</v>
      </c>
      <c r="F3334" s="753" t="s">
        <v>158</v>
      </c>
      <c r="G3334" s="757" t="s">
        <v>1785</v>
      </c>
      <c r="H3334" s="751">
        <v>9000000</v>
      </c>
    </row>
    <row r="3335" spans="1:8">
      <c r="A3335" s="753" t="s">
        <v>83</v>
      </c>
      <c r="B3335" s="753" t="s">
        <v>797</v>
      </c>
      <c r="C3335" s="753" t="s">
        <v>223</v>
      </c>
      <c r="D3335" s="753" t="s">
        <v>1766</v>
      </c>
      <c r="E3335" s="753" t="s">
        <v>160</v>
      </c>
      <c r="F3335" s="753"/>
      <c r="G3335" s="757" t="s">
        <v>161</v>
      </c>
      <c r="H3335" s="751">
        <v>96038000</v>
      </c>
    </row>
    <row r="3336" spans="1:8">
      <c r="A3336" s="753" t="s">
        <v>83</v>
      </c>
      <c r="B3336" s="753" t="s">
        <v>797</v>
      </c>
      <c r="C3336" s="753" t="s">
        <v>223</v>
      </c>
      <c r="D3336" s="753" t="s">
        <v>1766</v>
      </c>
      <c r="E3336" s="753" t="s">
        <v>160</v>
      </c>
      <c r="F3336" s="753" t="s">
        <v>162</v>
      </c>
      <c r="G3336" s="757" t="s">
        <v>163</v>
      </c>
      <c r="H3336" s="751">
        <v>10658000</v>
      </c>
    </row>
    <row r="3337" spans="1:8">
      <c r="A3337" s="753" t="s">
        <v>83</v>
      </c>
      <c r="B3337" s="753" t="s">
        <v>797</v>
      </c>
      <c r="C3337" s="753" t="s">
        <v>223</v>
      </c>
      <c r="D3337" s="753" t="s">
        <v>1766</v>
      </c>
      <c r="E3337" s="753" t="s">
        <v>160</v>
      </c>
      <c r="F3337" s="753" t="s">
        <v>544</v>
      </c>
      <c r="G3337" s="757" t="s">
        <v>545</v>
      </c>
      <c r="H3337" s="751">
        <v>13500000</v>
      </c>
    </row>
    <row r="3338" spans="1:8">
      <c r="A3338" s="753" t="s">
        <v>83</v>
      </c>
      <c r="B3338" s="753" t="s">
        <v>797</v>
      </c>
      <c r="C3338" s="753" t="s">
        <v>223</v>
      </c>
      <c r="D3338" s="753" t="s">
        <v>1766</v>
      </c>
      <c r="E3338" s="753" t="s">
        <v>160</v>
      </c>
      <c r="F3338" s="753" t="s">
        <v>547</v>
      </c>
      <c r="G3338" s="757" t="s">
        <v>548</v>
      </c>
      <c r="H3338" s="751">
        <v>36000000</v>
      </c>
    </row>
    <row r="3339" spans="1:8">
      <c r="A3339" s="753" t="s">
        <v>83</v>
      </c>
      <c r="B3339" s="753" t="s">
        <v>797</v>
      </c>
      <c r="C3339" s="753" t="s">
        <v>223</v>
      </c>
      <c r="D3339" s="753" t="s">
        <v>1766</v>
      </c>
      <c r="E3339" s="753" t="s">
        <v>160</v>
      </c>
      <c r="F3339" s="753" t="s">
        <v>438</v>
      </c>
      <c r="G3339" s="757" t="s">
        <v>1786</v>
      </c>
      <c r="H3339" s="751">
        <v>200000</v>
      </c>
    </row>
    <row r="3340" spans="1:8">
      <c r="A3340" s="753" t="s">
        <v>83</v>
      </c>
      <c r="B3340" s="753" t="s">
        <v>797</v>
      </c>
      <c r="C3340" s="753" t="s">
        <v>223</v>
      </c>
      <c r="D3340" s="753" t="s">
        <v>1766</v>
      </c>
      <c r="E3340" s="753" t="s">
        <v>160</v>
      </c>
      <c r="F3340" s="753" t="s">
        <v>551</v>
      </c>
      <c r="G3340" s="757" t="s">
        <v>133</v>
      </c>
      <c r="H3340" s="751">
        <v>35680000</v>
      </c>
    </row>
    <row r="3341" spans="1:8">
      <c r="A3341" s="753" t="s">
        <v>83</v>
      </c>
      <c r="B3341" s="753" t="s">
        <v>797</v>
      </c>
      <c r="C3341" s="753" t="s">
        <v>223</v>
      </c>
      <c r="D3341" s="753" t="s">
        <v>1766</v>
      </c>
      <c r="E3341" s="753" t="s">
        <v>125</v>
      </c>
      <c r="F3341" s="753"/>
      <c r="G3341" s="757" t="s">
        <v>126</v>
      </c>
      <c r="H3341" s="751">
        <v>94227000</v>
      </c>
    </row>
    <row r="3342" spans="1:8">
      <c r="A3342" s="753" t="s">
        <v>83</v>
      </c>
      <c r="B3342" s="753" t="s">
        <v>797</v>
      </c>
      <c r="C3342" s="753" t="s">
        <v>223</v>
      </c>
      <c r="D3342" s="753" t="s">
        <v>1766</v>
      </c>
      <c r="E3342" s="753" t="s">
        <v>125</v>
      </c>
      <c r="F3342" s="753" t="s">
        <v>430</v>
      </c>
      <c r="G3342" s="757" t="s">
        <v>431</v>
      </c>
      <c r="H3342" s="751">
        <v>7234000</v>
      </c>
    </row>
    <row r="3343" spans="1:8">
      <c r="A3343" s="753" t="s">
        <v>83</v>
      </c>
      <c r="B3343" s="753" t="s">
        <v>797</v>
      </c>
      <c r="C3343" s="753" t="s">
        <v>223</v>
      </c>
      <c r="D3343" s="753" t="s">
        <v>1766</v>
      </c>
      <c r="E3343" s="753" t="s">
        <v>125</v>
      </c>
      <c r="F3343" s="753" t="s">
        <v>552</v>
      </c>
      <c r="G3343" s="757" t="s">
        <v>553</v>
      </c>
      <c r="H3343" s="751">
        <v>25140000</v>
      </c>
    </row>
    <row r="3344" spans="1:8">
      <c r="A3344" s="753" t="s">
        <v>83</v>
      </c>
      <c r="B3344" s="753" t="s">
        <v>797</v>
      </c>
      <c r="C3344" s="753" t="s">
        <v>223</v>
      </c>
      <c r="D3344" s="753" t="s">
        <v>1766</v>
      </c>
      <c r="E3344" s="753" t="s">
        <v>125</v>
      </c>
      <c r="F3344" s="753" t="s">
        <v>127</v>
      </c>
      <c r="G3344" s="757" t="s">
        <v>128</v>
      </c>
      <c r="H3344" s="751">
        <v>43603000</v>
      </c>
    </row>
    <row r="3345" spans="1:8">
      <c r="A3345" s="753" t="s">
        <v>83</v>
      </c>
      <c r="B3345" s="753" t="s">
        <v>797</v>
      </c>
      <c r="C3345" s="753" t="s">
        <v>223</v>
      </c>
      <c r="D3345" s="753" t="s">
        <v>1766</v>
      </c>
      <c r="E3345" s="753" t="s">
        <v>125</v>
      </c>
      <c r="F3345" s="753" t="s">
        <v>129</v>
      </c>
      <c r="G3345" s="757" t="s">
        <v>1787</v>
      </c>
      <c r="H3345" s="751">
        <v>18250000</v>
      </c>
    </row>
    <row r="3346" spans="1:8">
      <c r="A3346" s="753" t="s">
        <v>83</v>
      </c>
      <c r="B3346" s="753" t="s">
        <v>797</v>
      </c>
      <c r="C3346" s="753" t="s">
        <v>223</v>
      </c>
      <c r="D3346" s="753" t="s">
        <v>1766</v>
      </c>
      <c r="E3346" s="753" t="s">
        <v>554</v>
      </c>
      <c r="F3346" s="753"/>
      <c r="G3346" s="757" t="s">
        <v>555</v>
      </c>
      <c r="H3346" s="751">
        <v>81400000</v>
      </c>
    </row>
    <row r="3347" spans="1:8">
      <c r="A3347" s="753" t="s">
        <v>83</v>
      </c>
      <c r="B3347" s="753" t="s">
        <v>797</v>
      </c>
      <c r="C3347" s="753" t="s">
        <v>223</v>
      </c>
      <c r="D3347" s="753" t="s">
        <v>1766</v>
      </c>
      <c r="E3347" s="753" t="s">
        <v>554</v>
      </c>
      <c r="F3347" s="753" t="s">
        <v>556</v>
      </c>
      <c r="G3347" s="757" t="s">
        <v>557</v>
      </c>
      <c r="H3347" s="751">
        <v>12200000</v>
      </c>
    </row>
    <row r="3348" spans="1:8">
      <c r="A3348" s="753" t="s">
        <v>83</v>
      </c>
      <c r="B3348" s="753" t="s">
        <v>797</v>
      </c>
      <c r="C3348" s="753" t="s">
        <v>223</v>
      </c>
      <c r="D3348" s="753" t="s">
        <v>1766</v>
      </c>
      <c r="E3348" s="753" t="s">
        <v>554</v>
      </c>
      <c r="F3348" s="753" t="s">
        <v>206</v>
      </c>
      <c r="G3348" s="757" t="s">
        <v>207</v>
      </c>
      <c r="H3348" s="751">
        <v>8500000</v>
      </c>
    </row>
    <row r="3349" spans="1:8">
      <c r="A3349" s="753" t="s">
        <v>83</v>
      </c>
      <c r="B3349" s="753" t="s">
        <v>797</v>
      </c>
      <c r="C3349" s="753" t="s">
        <v>223</v>
      </c>
      <c r="D3349" s="753" t="s">
        <v>1766</v>
      </c>
      <c r="E3349" s="753" t="s">
        <v>554</v>
      </c>
      <c r="F3349" s="753" t="s">
        <v>558</v>
      </c>
      <c r="G3349" s="757" t="s">
        <v>559</v>
      </c>
      <c r="H3349" s="751">
        <v>60700000</v>
      </c>
    </row>
    <row r="3350" spans="1:8" ht="39.6">
      <c r="A3350" s="753" t="s">
        <v>83</v>
      </c>
      <c r="B3350" s="753" t="s">
        <v>797</v>
      </c>
      <c r="C3350" s="753" t="s">
        <v>223</v>
      </c>
      <c r="D3350" s="753" t="s">
        <v>1766</v>
      </c>
      <c r="E3350" s="753" t="s">
        <v>560</v>
      </c>
      <c r="F3350" s="753"/>
      <c r="G3350" s="757" t="s">
        <v>1790</v>
      </c>
      <c r="H3350" s="751">
        <v>1084363000</v>
      </c>
    </row>
    <row r="3351" spans="1:8">
      <c r="A3351" s="753" t="s">
        <v>83</v>
      </c>
      <c r="B3351" s="753" t="s">
        <v>797</v>
      </c>
      <c r="C3351" s="753" t="s">
        <v>223</v>
      </c>
      <c r="D3351" s="753" t="s">
        <v>1766</v>
      </c>
      <c r="E3351" s="753" t="s">
        <v>560</v>
      </c>
      <c r="F3351" s="753" t="s">
        <v>856</v>
      </c>
      <c r="G3351" s="757" t="s">
        <v>1832</v>
      </c>
      <c r="H3351" s="751">
        <v>31039000</v>
      </c>
    </row>
    <row r="3352" spans="1:8">
      <c r="A3352" s="753" t="s">
        <v>83</v>
      </c>
      <c r="B3352" s="753" t="s">
        <v>797</v>
      </c>
      <c r="C3352" s="753" t="s">
        <v>223</v>
      </c>
      <c r="D3352" s="753" t="s">
        <v>1766</v>
      </c>
      <c r="E3352" s="753" t="s">
        <v>560</v>
      </c>
      <c r="F3352" s="753" t="s">
        <v>5</v>
      </c>
      <c r="G3352" s="757" t="s">
        <v>6</v>
      </c>
      <c r="H3352" s="751">
        <v>40820000</v>
      </c>
    </row>
    <row r="3353" spans="1:8">
      <c r="A3353" s="753" t="s">
        <v>83</v>
      </c>
      <c r="B3353" s="753" t="s">
        <v>797</v>
      </c>
      <c r="C3353" s="753" t="s">
        <v>223</v>
      </c>
      <c r="D3353" s="753" t="s">
        <v>1766</v>
      </c>
      <c r="E3353" s="753" t="s">
        <v>560</v>
      </c>
      <c r="F3353" s="753" t="s">
        <v>418</v>
      </c>
      <c r="G3353" s="757" t="s">
        <v>1793</v>
      </c>
      <c r="H3353" s="751">
        <v>32400000</v>
      </c>
    </row>
    <row r="3354" spans="1:8">
      <c r="A3354" s="753" t="s">
        <v>83</v>
      </c>
      <c r="B3354" s="753" t="s">
        <v>797</v>
      </c>
      <c r="C3354" s="753" t="s">
        <v>223</v>
      </c>
      <c r="D3354" s="753" t="s">
        <v>1766</v>
      </c>
      <c r="E3354" s="753" t="s">
        <v>560</v>
      </c>
      <c r="F3354" s="753" t="s">
        <v>562</v>
      </c>
      <c r="G3354" s="757" t="s">
        <v>1794</v>
      </c>
      <c r="H3354" s="751">
        <v>17170000</v>
      </c>
    </row>
    <row r="3355" spans="1:8">
      <c r="A3355" s="753" t="s">
        <v>83</v>
      </c>
      <c r="B3355" s="753" t="s">
        <v>797</v>
      </c>
      <c r="C3355" s="753" t="s">
        <v>223</v>
      </c>
      <c r="D3355" s="753" t="s">
        <v>1766</v>
      </c>
      <c r="E3355" s="753" t="s">
        <v>560</v>
      </c>
      <c r="F3355" s="753" t="s">
        <v>7</v>
      </c>
      <c r="G3355" s="757" t="s">
        <v>1795</v>
      </c>
      <c r="H3355" s="751">
        <v>15029000</v>
      </c>
    </row>
    <row r="3356" spans="1:8" ht="26.4">
      <c r="A3356" s="753" t="s">
        <v>83</v>
      </c>
      <c r="B3356" s="753" t="s">
        <v>797</v>
      </c>
      <c r="C3356" s="753" t="s">
        <v>223</v>
      </c>
      <c r="D3356" s="753" t="s">
        <v>1766</v>
      </c>
      <c r="E3356" s="753" t="s">
        <v>560</v>
      </c>
      <c r="F3356" s="753" t="s">
        <v>563</v>
      </c>
      <c r="G3356" s="757" t="s">
        <v>13</v>
      </c>
      <c r="H3356" s="751">
        <v>947905000</v>
      </c>
    </row>
    <row r="3357" spans="1:8" ht="26.4">
      <c r="A3357" s="753" t="s">
        <v>83</v>
      </c>
      <c r="B3357" s="753" t="s">
        <v>797</v>
      </c>
      <c r="C3357" s="753" t="s">
        <v>223</v>
      </c>
      <c r="D3357" s="753" t="s">
        <v>1766</v>
      </c>
      <c r="E3357" s="753" t="s">
        <v>130</v>
      </c>
      <c r="F3357" s="753"/>
      <c r="G3357" s="757" t="s">
        <v>131</v>
      </c>
      <c r="H3357" s="751">
        <v>624501250</v>
      </c>
    </row>
    <row r="3358" spans="1:8">
      <c r="A3358" s="753" t="s">
        <v>83</v>
      </c>
      <c r="B3358" s="753" t="s">
        <v>797</v>
      </c>
      <c r="C3358" s="753" t="s">
        <v>223</v>
      </c>
      <c r="D3358" s="753" t="s">
        <v>1766</v>
      </c>
      <c r="E3358" s="753" t="s">
        <v>130</v>
      </c>
      <c r="F3358" s="753" t="s">
        <v>585</v>
      </c>
      <c r="G3358" s="757" t="s">
        <v>1799</v>
      </c>
      <c r="H3358" s="751">
        <v>7352250</v>
      </c>
    </row>
    <row r="3359" spans="1:8">
      <c r="A3359" s="753" t="s">
        <v>83</v>
      </c>
      <c r="B3359" s="753" t="s">
        <v>797</v>
      </c>
      <c r="C3359" s="753" t="s">
        <v>223</v>
      </c>
      <c r="D3359" s="753" t="s">
        <v>1766</v>
      </c>
      <c r="E3359" s="753" t="s">
        <v>130</v>
      </c>
      <c r="F3359" s="753" t="s">
        <v>8</v>
      </c>
      <c r="G3359" s="757" t="s">
        <v>1835</v>
      </c>
      <c r="H3359" s="751">
        <v>7684000</v>
      </c>
    </row>
    <row r="3360" spans="1:8">
      <c r="A3360" s="753" t="s">
        <v>83</v>
      </c>
      <c r="B3360" s="753" t="s">
        <v>797</v>
      </c>
      <c r="C3360" s="753" t="s">
        <v>223</v>
      </c>
      <c r="D3360" s="753" t="s">
        <v>1766</v>
      </c>
      <c r="E3360" s="753" t="s">
        <v>130</v>
      </c>
      <c r="F3360" s="753" t="s">
        <v>132</v>
      </c>
      <c r="G3360" s="757" t="s">
        <v>135</v>
      </c>
      <c r="H3360" s="751">
        <v>609465000</v>
      </c>
    </row>
    <row r="3361" spans="1:8">
      <c r="A3361" s="753" t="s">
        <v>83</v>
      </c>
      <c r="B3361" s="753" t="s">
        <v>797</v>
      </c>
      <c r="C3361" s="753" t="s">
        <v>223</v>
      </c>
      <c r="D3361" s="753" t="s">
        <v>1766</v>
      </c>
      <c r="E3361" s="753" t="s">
        <v>134</v>
      </c>
      <c r="F3361" s="753"/>
      <c r="G3361" s="757" t="s">
        <v>135</v>
      </c>
      <c r="H3361" s="751">
        <v>51294000</v>
      </c>
    </row>
    <row r="3362" spans="1:8">
      <c r="A3362" s="753" t="s">
        <v>83</v>
      </c>
      <c r="B3362" s="753" t="s">
        <v>797</v>
      </c>
      <c r="C3362" s="753" t="s">
        <v>223</v>
      </c>
      <c r="D3362" s="753" t="s">
        <v>1766</v>
      </c>
      <c r="E3362" s="753" t="s">
        <v>134</v>
      </c>
      <c r="F3362" s="753" t="s">
        <v>9</v>
      </c>
      <c r="G3362" s="757" t="s">
        <v>1805</v>
      </c>
      <c r="H3362" s="751">
        <v>5736000</v>
      </c>
    </row>
    <row r="3363" spans="1:8">
      <c r="A3363" s="753" t="s">
        <v>83</v>
      </c>
      <c r="B3363" s="753" t="s">
        <v>797</v>
      </c>
      <c r="C3363" s="753" t="s">
        <v>223</v>
      </c>
      <c r="D3363" s="753" t="s">
        <v>1766</v>
      </c>
      <c r="E3363" s="753" t="s">
        <v>134</v>
      </c>
      <c r="F3363" s="753" t="s">
        <v>15</v>
      </c>
      <c r="G3363" s="757" t="s">
        <v>1806</v>
      </c>
      <c r="H3363" s="751">
        <v>1354000</v>
      </c>
    </row>
    <row r="3364" spans="1:8">
      <c r="A3364" s="753" t="s">
        <v>83</v>
      </c>
      <c r="B3364" s="753" t="s">
        <v>797</v>
      </c>
      <c r="C3364" s="753" t="s">
        <v>223</v>
      </c>
      <c r="D3364" s="753" t="s">
        <v>1766</v>
      </c>
      <c r="E3364" s="753" t="s">
        <v>134</v>
      </c>
      <c r="F3364" s="753" t="s">
        <v>137</v>
      </c>
      <c r="G3364" s="757" t="s">
        <v>138</v>
      </c>
      <c r="H3364" s="751">
        <v>17551000</v>
      </c>
    </row>
    <row r="3365" spans="1:8">
      <c r="A3365" s="753" t="s">
        <v>83</v>
      </c>
      <c r="B3365" s="753" t="s">
        <v>797</v>
      </c>
      <c r="C3365" s="753" t="s">
        <v>223</v>
      </c>
      <c r="D3365" s="753" t="s">
        <v>1766</v>
      </c>
      <c r="E3365" s="753" t="s">
        <v>134</v>
      </c>
      <c r="F3365" s="753" t="s">
        <v>139</v>
      </c>
      <c r="G3365" s="757" t="s">
        <v>140</v>
      </c>
      <c r="H3365" s="751">
        <v>26653000</v>
      </c>
    </row>
    <row r="3366" spans="1:8" ht="39.6">
      <c r="A3366" s="753" t="s">
        <v>83</v>
      </c>
      <c r="B3366" s="753" t="s">
        <v>797</v>
      </c>
      <c r="C3366" s="753" t="s">
        <v>223</v>
      </c>
      <c r="D3366" s="753" t="s">
        <v>1766</v>
      </c>
      <c r="E3366" s="753" t="s">
        <v>419</v>
      </c>
      <c r="F3366" s="753"/>
      <c r="G3366" s="757" t="s">
        <v>1807</v>
      </c>
      <c r="H3366" s="751">
        <v>42066000</v>
      </c>
    </row>
    <row r="3367" spans="1:8">
      <c r="A3367" s="753" t="s">
        <v>83</v>
      </c>
      <c r="B3367" s="753" t="s">
        <v>797</v>
      </c>
      <c r="C3367" s="753" t="s">
        <v>223</v>
      </c>
      <c r="D3367" s="753" t="s">
        <v>1766</v>
      </c>
      <c r="E3367" s="753" t="s">
        <v>419</v>
      </c>
      <c r="F3367" s="753" t="s">
        <v>248</v>
      </c>
      <c r="G3367" s="757" t="s">
        <v>249</v>
      </c>
      <c r="H3367" s="751">
        <v>25080000</v>
      </c>
    </row>
    <row r="3368" spans="1:8" ht="52.8">
      <c r="A3368" s="753" t="s">
        <v>83</v>
      </c>
      <c r="B3368" s="753" t="s">
        <v>797</v>
      </c>
      <c r="C3368" s="753" t="s">
        <v>223</v>
      </c>
      <c r="D3368" s="753" t="s">
        <v>1766</v>
      </c>
      <c r="E3368" s="753" t="s">
        <v>419</v>
      </c>
      <c r="F3368" s="753" t="s">
        <v>420</v>
      </c>
      <c r="G3368" s="757" t="s">
        <v>2714</v>
      </c>
      <c r="H3368" s="751">
        <v>16986000</v>
      </c>
    </row>
    <row r="3369" spans="1:8">
      <c r="A3369" s="753" t="s">
        <v>83</v>
      </c>
      <c r="B3369" s="753" t="s">
        <v>797</v>
      </c>
      <c r="C3369" s="753" t="s">
        <v>223</v>
      </c>
      <c r="D3369" s="753" t="s">
        <v>1766</v>
      </c>
      <c r="E3369" s="753" t="s">
        <v>404</v>
      </c>
      <c r="F3369" s="753"/>
      <c r="G3369" s="757" t="s">
        <v>1808</v>
      </c>
      <c r="H3369" s="751">
        <v>16820000</v>
      </c>
    </row>
    <row r="3370" spans="1:8">
      <c r="A3370" s="753" t="s">
        <v>83</v>
      </c>
      <c r="B3370" s="753" t="s">
        <v>797</v>
      </c>
      <c r="C3370" s="753" t="s">
        <v>223</v>
      </c>
      <c r="D3370" s="753" t="s">
        <v>1766</v>
      </c>
      <c r="E3370" s="753" t="s">
        <v>404</v>
      </c>
      <c r="F3370" s="753" t="s">
        <v>1809</v>
      </c>
      <c r="G3370" s="757" t="s">
        <v>26</v>
      </c>
      <c r="H3370" s="751">
        <v>16820000</v>
      </c>
    </row>
    <row r="3371" spans="1:8">
      <c r="A3371" s="753" t="s">
        <v>83</v>
      </c>
      <c r="B3371" s="753" t="s">
        <v>797</v>
      </c>
      <c r="C3371" s="753" t="s">
        <v>1062</v>
      </c>
      <c r="D3371" s="753"/>
      <c r="E3371" s="753"/>
      <c r="F3371" s="753"/>
      <c r="G3371" s="757" t="s">
        <v>1375</v>
      </c>
      <c r="H3371" s="751">
        <v>39171672519</v>
      </c>
    </row>
    <row r="3372" spans="1:8" ht="26.4">
      <c r="A3372" s="753" t="s">
        <v>83</v>
      </c>
      <c r="B3372" s="753" t="s">
        <v>797</v>
      </c>
      <c r="C3372" s="753" t="s">
        <v>1062</v>
      </c>
      <c r="D3372" s="753" t="s">
        <v>1073</v>
      </c>
      <c r="E3372" s="753"/>
      <c r="F3372" s="753"/>
      <c r="G3372" s="757" t="s">
        <v>1811</v>
      </c>
      <c r="H3372" s="751">
        <v>14306733000</v>
      </c>
    </row>
    <row r="3373" spans="1:8">
      <c r="A3373" s="753" t="s">
        <v>83</v>
      </c>
      <c r="B3373" s="753" t="s">
        <v>797</v>
      </c>
      <c r="C3373" s="753" t="s">
        <v>1062</v>
      </c>
      <c r="D3373" s="753" t="s">
        <v>1073</v>
      </c>
      <c r="E3373" s="753" t="s">
        <v>92</v>
      </c>
      <c r="F3373" s="753"/>
      <c r="G3373" s="757" t="s">
        <v>93</v>
      </c>
      <c r="H3373" s="751">
        <v>1469396100</v>
      </c>
    </row>
    <row r="3374" spans="1:8">
      <c r="A3374" s="753" t="s">
        <v>83</v>
      </c>
      <c r="B3374" s="753" t="s">
        <v>797</v>
      </c>
      <c r="C3374" s="753" t="s">
        <v>1062</v>
      </c>
      <c r="D3374" s="753" t="s">
        <v>1073</v>
      </c>
      <c r="E3374" s="753" t="s">
        <v>92</v>
      </c>
      <c r="F3374" s="753" t="s">
        <v>94</v>
      </c>
      <c r="G3374" s="757" t="s">
        <v>1768</v>
      </c>
      <c r="H3374" s="751">
        <v>1252429100</v>
      </c>
    </row>
    <row r="3375" spans="1:8">
      <c r="A3375" s="753" t="s">
        <v>83</v>
      </c>
      <c r="B3375" s="753" t="s">
        <v>797</v>
      </c>
      <c r="C3375" s="753" t="s">
        <v>1062</v>
      </c>
      <c r="D3375" s="753" t="s">
        <v>1073</v>
      </c>
      <c r="E3375" s="753" t="s">
        <v>92</v>
      </c>
      <c r="F3375" s="753" t="s">
        <v>95</v>
      </c>
      <c r="G3375" s="757" t="s">
        <v>1769</v>
      </c>
      <c r="H3375" s="751">
        <v>216967000</v>
      </c>
    </row>
    <row r="3376" spans="1:8">
      <c r="A3376" s="753" t="s">
        <v>83</v>
      </c>
      <c r="B3376" s="753" t="s">
        <v>797</v>
      </c>
      <c r="C3376" s="753" t="s">
        <v>1062</v>
      </c>
      <c r="D3376" s="753" t="s">
        <v>1073</v>
      </c>
      <c r="E3376" s="753" t="s">
        <v>96</v>
      </c>
      <c r="F3376" s="753"/>
      <c r="G3376" s="757" t="s">
        <v>97</v>
      </c>
      <c r="H3376" s="751">
        <v>390809700</v>
      </c>
    </row>
    <row r="3377" spans="1:8">
      <c r="A3377" s="753" t="s">
        <v>83</v>
      </c>
      <c r="B3377" s="753" t="s">
        <v>797</v>
      </c>
      <c r="C3377" s="753" t="s">
        <v>1062</v>
      </c>
      <c r="D3377" s="753" t="s">
        <v>1073</v>
      </c>
      <c r="E3377" s="753" t="s">
        <v>96</v>
      </c>
      <c r="F3377" s="753" t="s">
        <v>151</v>
      </c>
      <c r="G3377" s="757" t="s">
        <v>152</v>
      </c>
      <c r="H3377" s="751">
        <v>56545500</v>
      </c>
    </row>
    <row r="3378" spans="1:8">
      <c r="A3378" s="753" t="s">
        <v>83</v>
      </c>
      <c r="B3378" s="753" t="s">
        <v>797</v>
      </c>
      <c r="C3378" s="753" t="s">
        <v>1062</v>
      </c>
      <c r="D3378" s="753" t="s">
        <v>1073</v>
      </c>
      <c r="E3378" s="753" t="s">
        <v>96</v>
      </c>
      <c r="F3378" s="753" t="s">
        <v>864</v>
      </c>
      <c r="G3378" s="757" t="s">
        <v>1770</v>
      </c>
      <c r="H3378" s="751">
        <v>267643200</v>
      </c>
    </row>
    <row r="3379" spans="1:8">
      <c r="A3379" s="753" t="s">
        <v>83</v>
      </c>
      <c r="B3379" s="753" t="s">
        <v>797</v>
      </c>
      <c r="C3379" s="753" t="s">
        <v>1062</v>
      </c>
      <c r="D3379" s="753" t="s">
        <v>1073</v>
      </c>
      <c r="E3379" s="753" t="s">
        <v>96</v>
      </c>
      <c r="F3379" s="753" t="s">
        <v>11</v>
      </c>
      <c r="G3379" s="757" t="s">
        <v>1830</v>
      </c>
      <c r="H3379" s="751">
        <v>28757000</v>
      </c>
    </row>
    <row r="3380" spans="1:8" ht="26.4">
      <c r="A3380" s="753" t="s">
        <v>83</v>
      </c>
      <c r="B3380" s="753" t="s">
        <v>797</v>
      </c>
      <c r="C3380" s="753" t="s">
        <v>1062</v>
      </c>
      <c r="D3380" s="753" t="s">
        <v>1073</v>
      </c>
      <c r="E3380" s="753" t="s">
        <v>96</v>
      </c>
      <c r="F3380" s="753" t="s">
        <v>98</v>
      </c>
      <c r="G3380" s="757" t="s">
        <v>99</v>
      </c>
      <c r="H3380" s="751">
        <v>4023000</v>
      </c>
    </row>
    <row r="3381" spans="1:8">
      <c r="A3381" s="753" t="s">
        <v>83</v>
      </c>
      <c r="B3381" s="753" t="s">
        <v>797</v>
      </c>
      <c r="C3381" s="753" t="s">
        <v>1062</v>
      </c>
      <c r="D3381" s="753" t="s">
        <v>1073</v>
      </c>
      <c r="E3381" s="753" t="s">
        <v>96</v>
      </c>
      <c r="F3381" s="753" t="s">
        <v>322</v>
      </c>
      <c r="G3381" s="757" t="s">
        <v>323</v>
      </c>
      <c r="H3381" s="751">
        <v>32500000</v>
      </c>
    </row>
    <row r="3382" spans="1:8" ht="26.4">
      <c r="A3382" s="753" t="s">
        <v>83</v>
      </c>
      <c r="B3382" s="753" t="s">
        <v>797</v>
      </c>
      <c r="C3382" s="753" t="s">
        <v>1062</v>
      </c>
      <c r="D3382" s="753" t="s">
        <v>1073</v>
      </c>
      <c r="E3382" s="753" t="s">
        <v>96</v>
      </c>
      <c r="F3382" s="753" t="s">
        <v>457</v>
      </c>
      <c r="G3382" s="757" t="s">
        <v>1875</v>
      </c>
      <c r="H3382" s="751">
        <v>1341000</v>
      </c>
    </row>
    <row r="3383" spans="1:8">
      <c r="A3383" s="753" t="s">
        <v>83</v>
      </c>
      <c r="B3383" s="753" t="s">
        <v>797</v>
      </c>
      <c r="C3383" s="753" t="s">
        <v>1062</v>
      </c>
      <c r="D3383" s="753" t="s">
        <v>1073</v>
      </c>
      <c r="E3383" s="753" t="s">
        <v>426</v>
      </c>
      <c r="F3383" s="753"/>
      <c r="G3383" s="757" t="s">
        <v>427</v>
      </c>
      <c r="H3383" s="751">
        <v>3576000</v>
      </c>
    </row>
    <row r="3384" spans="1:8">
      <c r="A3384" s="753" t="s">
        <v>83</v>
      </c>
      <c r="B3384" s="753" t="s">
        <v>797</v>
      </c>
      <c r="C3384" s="753" t="s">
        <v>1062</v>
      </c>
      <c r="D3384" s="753" t="s">
        <v>1073</v>
      </c>
      <c r="E3384" s="753" t="s">
        <v>426</v>
      </c>
      <c r="F3384" s="753" t="s">
        <v>428</v>
      </c>
      <c r="G3384" s="757" t="s">
        <v>1774</v>
      </c>
      <c r="H3384" s="751">
        <v>3576000</v>
      </c>
    </row>
    <row r="3385" spans="1:8">
      <c r="A3385" s="753" t="s">
        <v>83</v>
      </c>
      <c r="B3385" s="753" t="s">
        <v>797</v>
      </c>
      <c r="C3385" s="753" t="s">
        <v>1062</v>
      </c>
      <c r="D3385" s="753" t="s">
        <v>1073</v>
      </c>
      <c r="E3385" s="753" t="s">
        <v>100</v>
      </c>
      <c r="F3385" s="753"/>
      <c r="G3385" s="757" t="s">
        <v>101</v>
      </c>
      <c r="H3385" s="751">
        <v>328690000</v>
      </c>
    </row>
    <row r="3386" spans="1:8">
      <c r="A3386" s="753" t="s">
        <v>83</v>
      </c>
      <c r="B3386" s="753" t="s">
        <v>797</v>
      </c>
      <c r="C3386" s="753" t="s">
        <v>1062</v>
      </c>
      <c r="D3386" s="753" t="s">
        <v>1073</v>
      </c>
      <c r="E3386" s="753" t="s">
        <v>100</v>
      </c>
      <c r="F3386" s="753" t="s">
        <v>443</v>
      </c>
      <c r="G3386" s="757" t="s">
        <v>135</v>
      </c>
      <c r="H3386" s="751">
        <v>328690000</v>
      </c>
    </row>
    <row r="3387" spans="1:8">
      <c r="A3387" s="753" t="s">
        <v>83</v>
      </c>
      <c r="B3387" s="753" t="s">
        <v>797</v>
      </c>
      <c r="C3387" s="753" t="s">
        <v>1062</v>
      </c>
      <c r="D3387" s="753" t="s">
        <v>1073</v>
      </c>
      <c r="E3387" s="753" t="s">
        <v>102</v>
      </c>
      <c r="F3387" s="753"/>
      <c r="G3387" s="757" t="s">
        <v>369</v>
      </c>
      <c r="H3387" s="751">
        <v>358348500</v>
      </c>
    </row>
    <row r="3388" spans="1:8">
      <c r="A3388" s="753" t="s">
        <v>83</v>
      </c>
      <c r="B3388" s="753" t="s">
        <v>797</v>
      </c>
      <c r="C3388" s="753" t="s">
        <v>1062</v>
      </c>
      <c r="D3388" s="753" t="s">
        <v>1073</v>
      </c>
      <c r="E3388" s="753" t="s">
        <v>102</v>
      </c>
      <c r="F3388" s="753" t="s">
        <v>103</v>
      </c>
      <c r="G3388" s="757" t="s">
        <v>104</v>
      </c>
      <c r="H3388" s="751">
        <v>267059100</v>
      </c>
    </row>
    <row r="3389" spans="1:8">
      <c r="A3389" s="753" t="s">
        <v>83</v>
      </c>
      <c r="B3389" s="753" t="s">
        <v>797</v>
      </c>
      <c r="C3389" s="753" t="s">
        <v>1062</v>
      </c>
      <c r="D3389" s="753" t="s">
        <v>1073</v>
      </c>
      <c r="E3389" s="753" t="s">
        <v>102</v>
      </c>
      <c r="F3389" s="753" t="s">
        <v>105</v>
      </c>
      <c r="G3389" s="757" t="s">
        <v>106</v>
      </c>
      <c r="H3389" s="751">
        <v>45782500</v>
      </c>
    </row>
    <row r="3390" spans="1:8">
      <c r="A3390" s="753" t="s">
        <v>83</v>
      </c>
      <c r="B3390" s="753" t="s">
        <v>797</v>
      </c>
      <c r="C3390" s="753" t="s">
        <v>1062</v>
      </c>
      <c r="D3390" s="753" t="s">
        <v>1073</v>
      </c>
      <c r="E3390" s="753" t="s">
        <v>102</v>
      </c>
      <c r="F3390" s="753" t="s">
        <v>107</v>
      </c>
      <c r="G3390" s="757" t="s">
        <v>108</v>
      </c>
      <c r="H3390" s="751">
        <v>30521500</v>
      </c>
    </row>
    <row r="3391" spans="1:8">
      <c r="A3391" s="753" t="s">
        <v>83</v>
      </c>
      <c r="B3391" s="753" t="s">
        <v>797</v>
      </c>
      <c r="C3391" s="753" t="s">
        <v>1062</v>
      </c>
      <c r="D3391" s="753" t="s">
        <v>1073</v>
      </c>
      <c r="E3391" s="753" t="s">
        <v>102</v>
      </c>
      <c r="F3391" s="753" t="s">
        <v>0</v>
      </c>
      <c r="G3391" s="757" t="s">
        <v>1</v>
      </c>
      <c r="H3391" s="751">
        <v>14985400</v>
      </c>
    </row>
    <row r="3392" spans="1:8">
      <c r="A3392" s="753" t="s">
        <v>83</v>
      </c>
      <c r="B3392" s="753" t="s">
        <v>797</v>
      </c>
      <c r="C3392" s="753" t="s">
        <v>1062</v>
      </c>
      <c r="D3392" s="753" t="s">
        <v>1073</v>
      </c>
      <c r="E3392" s="753" t="s">
        <v>112</v>
      </c>
      <c r="F3392" s="753"/>
      <c r="G3392" s="757" t="s">
        <v>113</v>
      </c>
      <c r="H3392" s="751">
        <v>78561700</v>
      </c>
    </row>
    <row r="3393" spans="1:8">
      <c r="A3393" s="753" t="s">
        <v>83</v>
      </c>
      <c r="B3393" s="753" t="s">
        <v>797</v>
      </c>
      <c r="C3393" s="753" t="s">
        <v>1062</v>
      </c>
      <c r="D3393" s="753" t="s">
        <v>1073</v>
      </c>
      <c r="E3393" s="753" t="s">
        <v>112</v>
      </c>
      <c r="F3393" s="753" t="s">
        <v>155</v>
      </c>
      <c r="G3393" s="757" t="s">
        <v>1777</v>
      </c>
      <c r="H3393" s="751">
        <v>47927500</v>
      </c>
    </row>
    <row r="3394" spans="1:8">
      <c r="A3394" s="753" t="s">
        <v>83</v>
      </c>
      <c r="B3394" s="753" t="s">
        <v>797</v>
      </c>
      <c r="C3394" s="753" t="s">
        <v>1062</v>
      </c>
      <c r="D3394" s="753" t="s">
        <v>1073</v>
      </c>
      <c r="E3394" s="753" t="s">
        <v>112</v>
      </c>
      <c r="F3394" s="753" t="s">
        <v>114</v>
      </c>
      <c r="G3394" s="757" t="s">
        <v>1778</v>
      </c>
      <c r="H3394" s="751">
        <v>21129100</v>
      </c>
    </row>
    <row r="3395" spans="1:8">
      <c r="A3395" s="753" t="s">
        <v>83</v>
      </c>
      <c r="B3395" s="753" t="s">
        <v>797</v>
      </c>
      <c r="C3395" s="753" t="s">
        <v>1062</v>
      </c>
      <c r="D3395" s="753" t="s">
        <v>1073</v>
      </c>
      <c r="E3395" s="753" t="s">
        <v>112</v>
      </c>
      <c r="F3395" s="753" t="s">
        <v>156</v>
      </c>
      <c r="G3395" s="757" t="s">
        <v>1779</v>
      </c>
      <c r="H3395" s="751">
        <v>6072100</v>
      </c>
    </row>
    <row r="3396" spans="1:8">
      <c r="A3396" s="753" t="s">
        <v>83</v>
      </c>
      <c r="B3396" s="753" t="s">
        <v>797</v>
      </c>
      <c r="C3396" s="753" t="s">
        <v>1062</v>
      </c>
      <c r="D3396" s="753" t="s">
        <v>1073</v>
      </c>
      <c r="E3396" s="753" t="s">
        <v>112</v>
      </c>
      <c r="F3396" s="753" t="s">
        <v>146</v>
      </c>
      <c r="G3396" s="757" t="s">
        <v>1780</v>
      </c>
      <c r="H3396" s="751">
        <v>3293000</v>
      </c>
    </row>
    <row r="3397" spans="1:8">
      <c r="A3397" s="753" t="s">
        <v>83</v>
      </c>
      <c r="B3397" s="753" t="s">
        <v>797</v>
      </c>
      <c r="C3397" s="753" t="s">
        <v>1062</v>
      </c>
      <c r="D3397" s="753" t="s">
        <v>1073</v>
      </c>
      <c r="E3397" s="753" t="s">
        <v>112</v>
      </c>
      <c r="F3397" s="753" t="s">
        <v>157</v>
      </c>
      <c r="G3397" s="757" t="s">
        <v>135</v>
      </c>
      <c r="H3397" s="751">
        <v>140000</v>
      </c>
    </row>
    <row r="3398" spans="1:8">
      <c r="A3398" s="753" t="s">
        <v>83</v>
      </c>
      <c r="B3398" s="753" t="s">
        <v>797</v>
      </c>
      <c r="C3398" s="753" t="s">
        <v>1062</v>
      </c>
      <c r="D3398" s="753" t="s">
        <v>1073</v>
      </c>
      <c r="E3398" s="753" t="s">
        <v>115</v>
      </c>
      <c r="F3398" s="753"/>
      <c r="G3398" s="757" t="s">
        <v>1781</v>
      </c>
      <c r="H3398" s="751">
        <v>46969000</v>
      </c>
    </row>
    <row r="3399" spans="1:8">
      <c r="A3399" s="753" t="s">
        <v>83</v>
      </c>
      <c r="B3399" s="753" t="s">
        <v>797</v>
      </c>
      <c r="C3399" s="753" t="s">
        <v>1062</v>
      </c>
      <c r="D3399" s="753" t="s">
        <v>1073</v>
      </c>
      <c r="E3399" s="753" t="s">
        <v>115</v>
      </c>
      <c r="F3399" s="753" t="s">
        <v>116</v>
      </c>
      <c r="G3399" s="757" t="s">
        <v>117</v>
      </c>
      <c r="H3399" s="751">
        <v>36644000</v>
      </c>
    </row>
    <row r="3400" spans="1:8">
      <c r="A3400" s="753" t="s">
        <v>83</v>
      </c>
      <c r="B3400" s="753" t="s">
        <v>797</v>
      </c>
      <c r="C3400" s="753" t="s">
        <v>1062</v>
      </c>
      <c r="D3400" s="753" t="s">
        <v>1073</v>
      </c>
      <c r="E3400" s="753" t="s">
        <v>115</v>
      </c>
      <c r="F3400" s="753" t="s">
        <v>147</v>
      </c>
      <c r="G3400" s="757" t="s">
        <v>148</v>
      </c>
      <c r="H3400" s="751">
        <v>5350000</v>
      </c>
    </row>
    <row r="3401" spans="1:8">
      <c r="A3401" s="753" t="s">
        <v>83</v>
      </c>
      <c r="B3401" s="753" t="s">
        <v>797</v>
      </c>
      <c r="C3401" s="753" t="s">
        <v>1062</v>
      </c>
      <c r="D3401" s="753" t="s">
        <v>1073</v>
      </c>
      <c r="E3401" s="753" t="s">
        <v>115</v>
      </c>
      <c r="F3401" s="753" t="s">
        <v>118</v>
      </c>
      <c r="G3401" s="757" t="s">
        <v>119</v>
      </c>
      <c r="H3401" s="751">
        <v>4975000</v>
      </c>
    </row>
    <row r="3402" spans="1:8">
      <c r="A3402" s="753" t="s">
        <v>83</v>
      </c>
      <c r="B3402" s="753" t="s">
        <v>797</v>
      </c>
      <c r="C3402" s="753" t="s">
        <v>1062</v>
      </c>
      <c r="D3402" s="753" t="s">
        <v>1073</v>
      </c>
      <c r="E3402" s="753" t="s">
        <v>120</v>
      </c>
      <c r="F3402" s="753"/>
      <c r="G3402" s="757" t="s">
        <v>121</v>
      </c>
      <c r="H3402" s="751">
        <v>20944700</v>
      </c>
    </row>
    <row r="3403" spans="1:8" ht="39.6">
      <c r="A3403" s="753" t="s">
        <v>83</v>
      </c>
      <c r="B3403" s="753" t="s">
        <v>797</v>
      </c>
      <c r="C3403" s="753" t="s">
        <v>1062</v>
      </c>
      <c r="D3403" s="753" t="s">
        <v>1073</v>
      </c>
      <c r="E3403" s="753" t="s">
        <v>120</v>
      </c>
      <c r="F3403" s="753" t="s">
        <v>122</v>
      </c>
      <c r="G3403" s="757" t="s">
        <v>1783</v>
      </c>
      <c r="H3403" s="751">
        <v>1329500</v>
      </c>
    </row>
    <row r="3404" spans="1:8" ht="39.6">
      <c r="A3404" s="753" t="s">
        <v>83</v>
      </c>
      <c r="B3404" s="753" t="s">
        <v>797</v>
      </c>
      <c r="C3404" s="753" t="s">
        <v>1062</v>
      </c>
      <c r="D3404" s="753" t="s">
        <v>1073</v>
      </c>
      <c r="E3404" s="753" t="s">
        <v>120</v>
      </c>
      <c r="F3404" s="753" t="s">
        <v>994</v>
      </c>
      <c r="G3404" s="757" t="s">
        <v>1824</v>
      </c>
      <c r="H3404" s="751">
        <v>19615200</v>
      </c>
    </row>
    <row r="3405" spans="1:8">
      <c r="A3405" s="753" t="s">
        <v>83</v>
      </c>
      <c r="B3405" s="753" t="s">
        <v>797</v>
      </c>
      <c r="C3405" s="753" t="s">
        <v>1062</v>
      </c>
      <c r="D3405" s="753" t="s">
        <v>1073</v>
      </c>
      <c r="E3405" s="753" t="s">
        <v>125</v>
      </c>
      <c r="F3405" s="753"/>
      <c r="G3405" s="757" t="s">
        <v>126</v>
      </c>
      <c r="H3405" s="751">
        <v>155406000</v>
      </c>
    </row>
    <row r="3406" spans="1:8">
      <c r="A3406" s="753" t="s">
        <v>83</v>
      </c>
      <c r="B3406" s="753" t="s">
        <v>797</v>
      </c>
      <c r="C3406" s="753" t="s">
        <v>1062</v>
      </c>
      <c r="D3406" s="753" t="s">
        <v>1073</v>
      </c>
      <c r="E3406" s="753" t="s">
        <v>125</v>
      </c>
      <c r="F3406" s="753" t="s">
        <v>430</v>
      </c>
      <c r="G3406" s="757" t="s">
        <v>431</v>
      </c>
      <c r="H3406" s="751">
        <v>1906000</v>
      </c>
    </row>
    <row r="3407" spans="1:8">
      <c r="A3407" s="753" t="s">
        <v>83</v>
      </c>
      <c r="B3407" s="753" t="s">
        <v>797</v>
      </c>
      <c r="C3407" s="753" t="s">
        <v>1062</v>
      </c>
      <c r="D3407" s="753" t="s">
        <v>1073</v>
      </c>
      <c r="E3407" s="753" t="s">
        <v>125</v>
      </c>
      <c r="F3407" s="753" t="s">
        <v>552</v>
      </c>
      <c r="G3407" s="757" t="s">
        <v>553</v>
      </c>
      <c r="H3407" s="751">
        <v>4800000</v>
      </c>
    </row>
    <row r="3408" spans="1:8">
      <c r="A3408" s="753" t="s">
        <v>83</v>
      </c>
      <c r="B3408" s="753" t="s">
        <v>797</v>
      </c>
      <c r="C3408" s="753" t="s">
        <v>1062</v>
      </c>
      <c r="D3408" s="753" t="s">
        <v>1073</v>
      </c>
      <c r="E3408" s="753" t="s">
        <v>125</v>
      </c>
      <c r="F3408" s="753" t="s">
        <v>127</v>
      </c>
      <c r="G3408" s="757" t="s">
        <v>128</v>
      </c>
      <c r="H3408" s="751">
        <v>2100000</v>
      </c>
    </row>
    <row r="3409" spans="1:8">
      <c r="A3409" s="753" t="s">
        <v>83</v>
      </c>
      <c r="B3409" s="753" t="s">
        <v>797</v>
      </c>
      <c r="C3409" s="753" t="s">
        <v>1062</v>
      </c>
      <c r="D3409" s="753" t="s">
        <v>1073</v>
      </c>
      <c r="E3409" s="753" t="s">
        <v>125</v>
      </c>
      <c r="F3409" s="753" t="s">
        <v>129</v>
      </c>
      <c r="G3409" s="757" t="s">
        <v>1787</v>
      </c>
      <c r="H3409" s="751">
        <v>146600000</v>
      </c>
    </row>
    <row r="3410" spans="1:8" ht="39.6">
      <c r="A3410" s="753" t="s">
        <v>83</v>
      </c>
      <c r="B3410" s="753" t="s">
        <v>797</v>
      </c>
      <c r="C3410" s="753" t="s">
        <v>1062</v>
      </c>
      <c r="D3410" s="753" t="s">
        <v>1073</v>
      </c>
      <c r="E3410" s="753" t="s">
        <v>560</v>
      </c>
      <c r="F3410" s="753"/>
      <c r="G3410" s="757" t="s">
        <v>1790</v>
      </c>
      <c r="H3410" s="751">
        <v>19599000</v>
      </c>
    </row>
    <row r="3411" spans="1:8">
      <c r="A3411" s="753" t="s">
        <v>83</v>
      </c>
      <c r="B3411" s="753" t="s">
        <v>797</v>
      </c>
      <c r="C3411" s="753" t="s">
        <v>1062</v>
      </c>
      <c r="D3411" s="753" t="s">
        <v>1073</v>
      </c>
      <c r="E3411" s="753" t="s">
        <v>560</v>
      </c>
      <c r="F3411" s="753" t="s">
        <v>197</v>
      </c>
      <c r="G3411" s="757" t="s">
        <v>1792</v>
      </c>
      <c r="H3411" s="751">
        <v>4697000</v>
      </c>
    </row>
    <row r="3412" spans="1:8">
      <c r="A3412" s="753" t="s">
        <v>83</v>
      </c>
      <c r="B3412" s="753" t="s">
        <v>797</v>
      </c>
      <c r="C3412" s="753" t="s">
        <v>1062</v>
      </c>
      <c r="D3412" s="753" t="s">
        <v>1073</v>
      </c>
      <c r="E3412" s="753" t="s">
        <v>560</v>
      </c>
      <c r="F3412" s="753" t="s">
        <v>316</v>
      </c>
      <c r="G3412" s="757" t="s">
        <v>1866</v>
      </c>
      <c r="H3412" s="751">
        <v>617000</v>
      </c>
    </row>
    <row r="3413" spans="1:8">
      <c r="A3413" s="753" t="s">
        <v>83</v>
      </c>
      <c r="B3413" s="753" t="s">
        <v>797</v>
      </c>
      <c r="C3413" s="753" t="s">
        <v>1062</v>
      </c>
      <c r="D3413" s="753" t="s">
        <v>1073</v>
      </c>
      <c r="E3413" s="753" t="s">
        <v>560</v>
      </c>
      <c r="F3413" s="753" t="s">
        <v>418</v>
      </c>
      <c r="G3413" s="757" t="s">
        <v>1793</v>
      </c>
      <c r="H3413" s="751">
        <v>9730000</v>
      </c>
    </row>
    <row r="3414" spans="1:8">
      <c r="A3414" s="753" t="s">
        <v>83</v>
      </c>
      <c r="B3414" s="753" t="s">
        <v>797</v>
      </c>
      <c r="C3414" s="753" t="s">
        <v>1062</v>
      </c>
      <c r="D3414" s="753" t="s">
        <v>1073</v>
      </c>
      <c r="E3414" s="753" t="s">
        <v>560</v>
      </c>
      <c r="F3414" s="753" t="s">
        <v>562</v>
      </c>
      <c r="G3414" s="757" t="s">
        <v>1794</v>
      </c>
      <c r="H3414" s="751">
        <v>1000000</v>
      </c>
    </row>
    <row r="3415" spans="1:8">
      <c r="A3415" s="753" t="s">
        <v>83</v>
      </c>
      <c r="B3415" s="753" t="s">
        <v>797</v>
      </c>
      <c r="C3415" s="753" t="s">
        <v>1062</v>
      </c>
      <c r="D3415" s="753" t="s">
        <v>1073</v>
      </c>
      <c r="E3415" s="753" t="s">
        <v>560</v>
      </c>
      <c r="F3415" s="753" t="s">
        <v>7</v>
      </c>
      <c r="G3415" s="757" t="s">
        <v>1795</v>
      </c>
      <c r="H3415" s="751">
        <v>3075000</v>
      </c>
    </row>
    <row r="3416" spans="1:8" ht="26.4">
      <c r="A3416" s="753" t="s">
        <v>83</v>
      </c>
      <c r="B3416" s="753" t="s">
        <v>797</v>
      </c>
      <c r="C3416" s="753" t="s">
        <v>1062</v>
      </c>
      <c r="D3416" s="753" t="s">
        <v>1073</v>
      </c>
      <c r="E3416" s="753" t="s">
        <v>560</v>
      </c>
      <c r="F3416" s="753" t="s">
        <v>563</v>
      </c>
      <c r="G3416" s="757" t="s">
        <v>13</v>
      </c>
      <c r="H3416" s="751">
        <v>480000</v>
      </c>
    </row>
    <row r="3417" spans="1:8" ht="26.4">
      <c r="A3417" s="753" t="s">
        <v>83</v>
      </c>
      <c r="B3417" s="753" t="s">
        <v>797</v>
      </c>
      <c r="C3417" s="753" t="s">
        <v>1062</v>
      </c>
      <c r="D3417" s="753" t="s">
        <v>1073</v>
      </c>
      <c r="E3417" s="753" t="s">
        <v>1796</v>
      </c>
      <c r="F3417" s="753"/>
      <c r="G3417" s="757" t="s">
        <v>1797</v>
      </c>
      <c r="H3417" s="751">
        <v>419852400</v>
      </c>
    </row>
    <row r="3418" spans="1:8">
      <c r="A3418" s="753" t="s">
        <v>83</v>
      </c>
      <c r="B3418" s="753" t="s">
        <v>797</v>
      </c>
      <c r="C3418" s="753" t="s">
        <v>1062</v>
      </c>
      <c r="D3418" s="753" t="s">
        <v>1073</v>
      </c>
      <c r="E3418" s="753" t="s">
        <v>1796</v>
      </c>
      <c r="F3418" s="753" t="s">
        <v>1798</v>
      </c>
      <c r="G3418" s="757" t="s">
        <v>1793</v>
      </c>
      <c r="H3418" s="751">
        <v>43000000</v>
      </c>
    </row>
    <row r="3419" spans="1:8">
      <c r="A3419" s="753" t="s">
        <v>83</v>
      </c>
      <c r="B3419" s="753" t="s">
        <v>797</v>
      </c>
      <c r="C3419" s="753" t="s">
        <v>1062</v>
      </c>
      <c r="D3419" s="753" t="s">
        <v>1073</v>
      </c>
      <c r="E3419" s="753" t="s">
        <v>1796</v>
      </c>
      <c r="F3419" s="753" t="s">
        <v>1833</v>
      </c>
      <c r="G3419" s="757" t="s">
        <v>1834</v>
      </c>
      <c r="H3419" s="751">
        <v>376852400</v>
      </c>
    </row>
    <row r="3420" spans="1:8" ht="26.4">
      <c r="A3420" s="753" t="s">
        <v>83</v>
      </c>
      <c r="B3420" s="753" t="s">
        <v>797</v>
      </c>
      <c r="C3420" s="753" t="s">
        <v>1062</v>
      </c>
      <c r="D3420" s="753" t="s">
        <v>1073</v>
      </c>
      <c r="E3420" s="753" t="s">
        <v>130</v>
      </c>
      <c r="F3420" s="753"/>
      <c r="G3420" s="757" t="s">
        <v>131</v>
      </c>
      <c r="H3420" s="751">
        <v>31000000</v>
      </c>
    </row>
    <row r="3421" spans="1:8">
      <c r="A3421" s="753" t="s">
        <v>83</v>
      </c>
      <c r="B3421" s="753" t="s">
        <v>797</v>
      </c>
      <c r="C3421" s="753" t="s">
        <v>1062</v>
      </c>
      <c r="D3421" s="753" t="s">
        <v>1073</v>
      </c>
      <c r="E3421" s="753" t="s">
        <v>130</v>
      </c>
      <c r="F3421" s="753" t="s">
        <v>8</v>
      </c>
      <c r="G3421" s="757" t="s">
        <v>1835</v>
      </c>
      <c r="H3421" s="751">
        <v>29880000</v>
      </c>
    </row>
    <row r="3422" spans="1:8">
      <c r="A3422" s="753" t="s">
        <v>83</v>
      </c>
      <c r="B3422" s="753" t="s">
        <v>797</v>
      </c>
      <c r="C3422" s="753" t="s">
        <v>1062</v>
      </c>
      <c r="D3422" s="753" t="s">
        <v>1073</v>
      </c>
      <c r="E3422" s="753" t="s">
        <v>130</v>
      </c>
      <c r="F3422" s="753" t="s">
        <v>14</v>
      </c>
      <c r="G3422" s="757" t="s">
        <v>1800</v>
      </c>
      <c r="H3422" s="751">
        <v>1120000</v>
      </c>
    </row>
    <row r="3423" spans="1:8">
      <c r="A3423" s="753" t="s">
        <v>83</v>
      </c>
      <c r="B3423" s="753" t="s">
        <v>797</v>
      </c>
      <c r="C3423" s="753" t="s">
        <v>1062</v>
      </c>
      <c r="D3423" s="753" t="s">
        <v>1073</v>
      </c>
      <c r="E3423" s="753" t="s">
        <v>1801</v>
      </c>
      <c r="F3423" s="753"/>
      <c r="G3423" s="757" t="s">
        <v>1802</v>
      </c>
      <c r="H3423" s="751">
        <v>3900000</v>
      </c>
    </row>
    <row r="3424" spans="1:8">
      <c r="A3424" s="753" t="s">
        <v>83</v>
      </c>
      <c r="B3424" s="753" t="s">
        <v>797</v>
      </c>
      <c r="C3424" s="753" t="s">
        <v>1062</v>
      </c>
      <c r="D3424" s="753" t="s">
        <v>1073</v>
      </c>
      <c r="E3424" s="753" t="s">
        <v>1801</v>
      </c>
      <c r="F3424" s="753" t="s">
        <v>1803</v>
      </c>
      <c r="G3424" s="757" t="s">
        <v>1804</v>
      </c>
      <c r="H3424" s="751">
        <v>3900000</v>
      </c>
    </row>
    <row r="3425" spans="1:8" ht="26.4">
      <c r="A3425" s="753" t="s">
        <v>83</v>
      </c>
      <c r="B3425" s="753" t="s">
        <v>797</v>
      </c>
      <c r="C3425" s="753" t="s">
        <v>1062</v>
      </c>
      <c r="D3425" s="753" t="s">
        <v>1073</v>
      </c>
      <c r="E3425" s="753" t="s">
        <v>458</v>
      </c>
      <c r="F3425" s="753"/>
      <c r="G3425" s="757" t="s">
        <v>1812</v>
      </c>
      <c r="H3425" s="751">
        <v>100000000</v>
      </c>
    </row>
    <row r="3426" spans="1:8">
      <c r="A3426" s="753" t="s">
        <v>83</v>
      </c>
      <c r="B3426" s="753" t="s">
        <v>797</v>
      </c>
      <c r="C3426" s="753" t="s">
        <v>1062</v>
      </c>
      <c r="D3426" s="753" t="s">
        <v>1073</v>
      </c>
      <c r="E3426" s="753" t="s">
        <v>458</v>
      </c>
      <c r="F3426" s="753" t="s">
        <v>453</v>
      </c>
      <c r="G3426" s="757" t="s">
        <v>135</v>
      </c>
      <c r="H3426" s="751">
        <v>100000000</v>
      </c>
    </row>
    <row r="3427" spans="1:8">
      <c r="A3427" s="753" t="s">
        <v>83</v>
      </c>
      <c r="B3427" s="753" t="s">
        <v>797</v>
      </c>
      <c r="C3427" s="753" t="s">
        <v>1062</v>
      </c>
      <c r="D3427" s="753" t="s">
        <v>1073</v>
      </c>
      <c r="E3427" s="753" t="s">
        <v>134</v>
      </c>
      <c r="F3427" s="753"/>
      <c r="G3427" s="757" t="s">
        <v>135</v>
      </c>
      <c r="H3427" s="751">
        <v>317046900</v>
      </c>
    </row>
    <row r="3428" spans="1:8">
      <c r="A3428" s="753" t="s">
        <v>83</v>
      </c>
      <c r="B3428" s="753" t="s">
        <v>797</v>
      </c>
      <c r="C3428" s="753" t="s">
        <v>1062</v>
      </c>
      <c r="D3428" s="753" t="s">
        <v>1073</v>
      </c>
      <c r="E3428" s="753" t="s">
        <v>134</v>
      </c>
      <c r="F3428" s="753" t="s">
        <v>9</v>
      </c>
      <c r="G3428" s="757" t="s">
        <v>1805</v>
      </c>
      <c r="H3428" s="751">
        <v>9406500</v>
      </c>
    </row>
    <row r="3429" spans="1:8">
      <c r="A3429" s="753" t="s">
        <v>83</v>
      </c>
      <c r="B3429" s="753" t="s">
        <v>797</v>
      </c>
      <c r="C3429" s="753" t="s">
        <v>1062</v>
      </c>
      <c r="D3429" s="753" t="s">
        <v>1073</v>
      </c>
      <c r="E3429" s="753" t="s">
        <v>134</v>
      </c>
      <c r="F3429" s="753" t="s">
        <v>15</v>
      </c>
      <c r="G3429" s="757" t="s">
        <v>1806</v>
      </c>
      <c r="H3429" s="751">
        <v>2848500</v>
      </c>
    </row>
    <row r="3430" spans="1:8">
      <c r="A3430" s="753" t="s">
        <v>83</v>
      </c>
      <c r="B3430" s="753" t="s">
        <v>797</v>
      </c>
      <c r="C3430" s="753" t="s">
        <v>1062</v>
      </c>
      <c r="D3430" s="753" t="s">
        <v>1073</v>
      </c>
      <c r="E3430" s="753" t="s">
        <v>134</v>
      </c>
      <c r="F3430" s="753" t="s">
        <v>137</v>
      </c>
      <c r="G3430" s="757" t="s">
        <v>138</v>
      </c>
      <c r="H3430" s="751">
        <v>34680200</v>
      </c>
    </row>
    <row r="3431" spans="1:8">
      <c r="A3431" s="753" t="s">
        <v>83</v>
      </c>
      <c r="B3431" s="753" t="s">
        <v>797</v>
      </c>
      <c r="C3431" s="753" t="s">
        <v>1062</v>
      </c>
      <c r="D3431" s="753" t="s">
        <v>1073</v>
      </c>
      <c r="E3431" s="753" t="s">
        <v>134</v>
      </c>
      <c r="F3431" s="753" t="s">
        <v>139</v>
      </c>
      <c r="G3431" s="757" t="s">
        <v>140</v>
      </c>
      <c r="H3431" s="751">
        <v>270111700</v>
      </c>
    </row>
    <row r="3432" spans="1:8">
      <c r="A3432" s="753" t="s">
        <v>83</v>
      </c>
      <c r="B3432" s="753" t="s">
        <v>797</v>
      </c>
      <c r="C3432" s="753" t="s">
        <v>1062</v>
      </c>
      <c r="D3432" s="753" t="s">
        <v>1073</v>
      </c>
      <c r="E3432" s="753" t="s">
        <v>404</v>
      </c>
      <c r="F3432" s="753"/>
      <c r="G3432" s="757" t="s">
        <v>1808</v>
      </c>
      <c r="H3432" s="751">
        <v>5660000</v>
      </c>
    </row>
    <row r="3433" spans="1:8">
      <c r="A3433" s="753" t="s">
        <v>83</v>
      </c>
      <c r="B3433" s="753" t="s">
        <v>797</v>
      </c>
      <c r="C3433" s="753" t="s">
        <v>1062</v>
      </c>
      <c r="D3433" s="753" t="s">
        <v>1073</v>
      </c>
      <c r="E3433" s="753" t="s">
        <v>404</v>
      </c>
      <c r="F3433" s="753" t="s">
        <v>1809</v>
      </c>
      <c r="G3433" s="757" t="s">
        <v>26</v>
      </c>
      <c r="H3433" s="751">
        <v>5660000</v>
      </c>
    </row>
    <row r="3434" spans="1:8">
      <c r="A3434" s="753" t="s">
        <v>83</v>
      </c>
      <c r="B3434" s="753" t="s">
        <v>797</v>
      </c>
      <c r="C3434" s="753" t="s">
        <v>1062</v>
      </c>
      <c r="D3434" s="753" t="s">
        <v>1073</v>
      </c>
      <c r="E3434" s="753" t="s">
        <v>178</v>
      </c>
      <c r="F3434" s="753"/>
      <c r="G3434" s="757" t="s">
        <v>179</v>
      </c>
      <c r="H3434" s="751">
        <v>6123902000</v>
      </c>
    </row>
    <row r="3435" spans="1:8" ht="26.4">
      <c r="A3435" s="753" t="s">
        <v>83</v>
      </c>
      <c r="B3435" s="753" t="s">
        <v>797</v>
      </c>
      <c r="C3435" s="753" t="s">
        <v>1062</v>
      </c>
      <c r="D3435" s="753" t="s">
        <v>1073</v>
      </c>
      <c r="E3435" s="753" t="s">
        <v>178</v>
      </c>
      <c r="F3435" s="753" t="s">
        <v>180</v>
      </c>
      <c r="G3435" s="757" t="s">
        <v>1810</v>
      </c>
      <c r="H3435" s="751">
        <v>6123902000</v>
      </c>
    </row>
    <row r="3436" spans="1:8">
      <c r="A3436" s="753" t="s">
        <v>83</v>
      </c>
      <c r="B3436" s="753" t="s">
        <v>797</v>
      </c>
      <c r="C3436" s="753" t="s">
        <v>1062</v>
      </c>
      <c r="D3436" s="753" t="s">
        <v>1073</v>
      </c>
      <c r="E3436" s="753" t="s">
        <v>16</v>
      </c>
      <c r="F3436" s="753"/>
      <c r="G3436" s="757" t="s">
        <v>17</v>
      </c>
      <c r="H3436" s="751">
        <v>3496833000</v>
      </c>
    </row>
    <row r="3437" spans="1:8">
      <c r="A3437" s="753" t="s">
        <v>83</v>
      </c>
      <c r="B3437" s="753" t="s">
        <v>797</v>
      </c>
      <c r="C3437" s="753" t="s">
        <v>1062</v>
      </c>
      <c r="D3437" s="753" t="s">
        <v>1073</v>
      </c>
      <c r="E3437" s="753" t="s">
        <v>16</v>
      </c>
      <c r="F3437" s="753" t="s">
        <v>18</v>
      </c>
      <c r="G3437" s="757" t="s">
        <v>1887</v>
      </c>
      <c r="H3437" s="751">
        <v>3496833000</v>
      </c>
    </row>
    <row r="3438" spans="1:8">
      <c r="A3438" s="753" t="s">
        <v>83</v>
      </c>
      <c r="B3438" s="753" t="s">
        <v>797</v>
      </c>
      <c r="C3438" s="753" t="s">
        <v>1062</v>
      </c>
      <c r="D3438" s="753" t="s">
        <v>1073</v>
      </c>
      <c r="E3438" s="753" t="s">
        <v>19</v>
      </c>
      <c r="F3438" s="753"/>
      <c r="G3438" s="757" t="s">
        <v>133</v>
      </c>
      <c r="H3438" s="751">
        <v>936238000</v>
      </c>
    </row>
    <row r="3439" spans="1:8">
      <c r="A3439" s="753" t="s">
        <v>83</v>
      </c>
      <c r="B3439" s="753" t="s">
        <v>797</v>
      </c>
      <c r="C3439" s="753" t="s">
        <v>1062</v>
      </c>
      <c r="D3439" s="753" t="s">
        <v>1073</v>
      </c>
      <c r="E3439" s="753" t="s">
        <v>19</v>
      </c>
      <c r="F3439" s="753" t="s">
        <v>20</v>
      </c>
      <c r="G3439" s="757" t="s">
        <v>21</v>
      </c>
      <c r="H3439" s="751">
        <v>246768000</v>
      </c>
    </row>
    <row r="3440" spans="1:8">
      <c r="A3440" s="753" t="s">
        <v>83</v>
      </c>
      <c r="B3440" s="753" t="s">
        <v>797</v>
      </c>
      <c r="C3440" s="753" t="s">
        <v>1062</v>
      </c>
      <c r="D3440" s="753" t="s">
        <v>1073</v>
      </c>
      <c r="E3440" s="753" t="s">
        <v>19</v>
      </c>
      <c r="F3440" s="753" t="s">
        <v>22</v>
      </c>
      <c r="G3440" s="757" t="s">
        <v>23</v>
      </c>
      <c r="H3440" s="751">
        <v>689470000</v>
      </c>
    </row>
    <row r="3441" spans="1:8">
      <c r="A3441" s="753" t="s">
        <v>83</v>
      </c>
      <c r="B3441" s="753" t="s">
        <v>797</v>
      </c>
      <c r="C3441" s="753" t="s">
        <v>1062</v>
      </c>
      <c r="D3441" s="753" t="s">
        <v>1061</v>
      </c>
      <c r="E3441" s="753"/>
      <c r="F3441" s="753"/>
      <c r="G3441" s="757" t="s">
        <v>1944</v>
      </c>
      <c r="H3441" s="751">
        <v>1089000000</v>
      </c>
    </row>
    <row r="3442" spans="1:8">
      <c r="A3442" s="753" t="s">
        <v>83</v>
      </c>
      <c r="B3442" s="753" t="s">
        <v>797</v>
      </c>
      <c r="C3442" s="753" t="s">
        <v>1062</v>
      </c>
      <c r="D3442" s="753" t="s">
        <v>1061</v>
      </c>
      <c r="E3442" s="753" t="s">
        <v>92</v>
      </c>
      <c r="F3442" s="753"/>
      <c r="G3442" s="757" t="s">
        <v>93</v>
      </c>
      <c r="H3442" s="751">
        <v>248578790</v>
      </c>
    </row>
    <row r="3443" spans="1:8">
      <c r="A3443" s="753" t="s">
        <v>83</v>
      </c>
      <c r="B3443" s="753" t="s">
        <v>797</v>
      </c>
      <c r="C3443" s="753" t="s">
        <v>1062</v>
      </c>
      <c r="D3443" s="753" t="s">
        <v>1061</v>
      </c>
      <c r="E3443" s="753" t="s">
        <v>92</v>
      </c>
      <c r="F3443" s="753" t="s">
        <v>94</v>
      </c>
      <c r="G3443" s="757" t="s">
        <v>1768</v>
      </c>
      <c r="H3443" s="751">
        <v>248578790</v>
      </c>
    </row>
    <row r="3444" spans="1:8">
      <c r="A3444" s="753" t="s">
        <v>83</v>
      </c>
      <c r="B3444" s="753" t="s">
        <v>797</v>
      </c>
      <c r="C3444" s="753" t="s">
        <v>1062</v>
      </c>
      <c r="D3444" s="753" t="s">
        <v>1061</v>
      </c>
      <c r="E3444" s="753" t="s">
        <v>96</v>
      </c>
      <c r="F3444" s="753"/>
      <c r="G3444" s="757" t="s">
        <v>97</v>
      </c>
      <c r="H3444" s="751">
        <v>16496333</v>
      </c>
    </row>
    <row r="3445" spans="1:8">
      <c r="A3445" s="753" t="s">
        <v>83</v>
      </c>
      <c r="B3445" s="753" t="s">
        <v>797</v>
      </c>
      <c r="C3445" s="753" t="s">
        <v>1062</v>
      </c>
      <c r="D3445" s="753" t="s">
        <v>1061</v>
      </c>
      <c r="E3445" s="753" t="s">
        <v>96</v>
      </c>
      <c r="F3445" s="753" t="s">
        <v>151</v>
      </c>
      <c r="G3445" s="757" t="s">
        <v>152</v>
      </c>
      <c r="H3445" s="751">
        <v>8001300</v>
      </c>
    </row>
    <row r="3446" spans="1:8">
      <c r="A3446" s="753" t="s">
        <v>83</v>
      </c>
      <c r="B3446" s="753" t="s">
        <v>797</v>
      </c>
      <c r="C3446" s="753" t="s">
        <v>1062</v>
      </c>
      <c r="D3446" s="753" t="s">
        <v>1061</v>
      </c>
      <c r="E3446" s="753" t="s">
        <v>96</v>
      </c>
      <c r="F3446" s="753" t="s">
        <v>864</v>
      </c>
      <c r="G3446" s="757" t="s">
        <v>1770</v>
      </c>
      <c r="H3446" s="751">
        <v>6707033</v>
      </c>
    </row>
    <row r="3447" spans="1:8" ht="26.4">
      <c r="A3447" s="753" t="s">
        <v>83</v>
      </c>
      <c r="B3447" s="753" t="s">
        <v>797</v>
      </c>
      <c r="C3447" s="753" t="s">
        <v>1062</v>
      </c>
      <c r="D3447" s="753" t="s">
        <v>1061</v>
      </c>
      <c r="E3447" s="753" t="s">
        <v>96</v>
      </c>
      <c r="F3447" s="753" t="s">
        <v>98</v>
      </c>
      <c r="G3447" s="757" t="s">
        <v>99</v>
      </c>
      <c r="H3447" s="751">
        <v>1788000</v>
      </c>
    </row>
    <row r="3448" spans="1:8">
      <c r="A3448" s="753" t="s">
        <v>83</v>
      </c>
      <c r="B3448" s="753" t="s">
        <v>797</v>
      </c>
      <c r="C3448" s="753" t="s">
        <v>1062</v>
      </c>
      <c r="D3448" s="753" t="s">
        <v>1061</v>
      </c>
      <c r="E3448" s="753" t="s">
        <v>426</v>
      </c>
      <c r="F3448" s="753"/>
      <c r="G3448" s="757" t="s">
        <v>427</v>
      </c>
      <c r="H3448" s="751">
        <v>2831000</v>
      </c>
    </row>
    <row r="3449" spans="1:8">
      <c r="A3449" s="753" t="s">
        <v>83</v>
      </c>
      <c r="B3449" s="753" t="s">
        <v>797</v>
      </c>
      <c r="C3449" s="753" t="s">
        <v>1062</v>
      </c>
      <c r="D3449" s="753" t="s">
        <v>1061</v>
      </c>
      <c r="E3449" s="753" t="s">
        <v>426</v>
      </c>
      <c r="F3449" s="753" t="s">
        <v>428</v>
      </c>
      <c r="G3449" s="757" t="s">
        <v>1774</v>
      </c>
      <c r="H3449" s="751">
        <v>2831000</v>
      </c>
    </row>
    <row r="3450" spans="1:8">
      <c r="A3450" s="753" t="s">
        <v>83</v>
      </c>
      <c r="B3450" s="753" t="s">
        <v>797</v>
      </c>
      <c r="C3450" s="753" t="s">
        <v>1062</v>
      </c>
      <c r="D3450" s="753" t="s">
        <v>1061</v>
      </c>
      <c r="E3450" s="753" t="s">
        <v>100</v>
      </c>
      <c r="F3450" s="753"/>
      <c r="G3450" s="757" t="s">
        <v>101</v>
      </c>
      <c r="H3450" s="751">
        <v>89880000</v>
      </c>
    </row>
    <row r="3451" spans="1:8">
      <c r="A3451" s="753" t="s">
        <v>83</v>
      </c>
      <c r="B3451" s="753" t="s">
        <v>797</v>
      </c>
      <c r="C3451" s="753" t="s">
        <v>1062</v>
      </c>
      <c r="D3451" s="753" t="s">
        <v>1061</v>
      </c>
      <c r="E3451" s="753" t="s">
        <v>100</v>
      </c>
      <c r="F3451" s="753" t="s">
        <v>443</v>
      </c>
      <c r="G3451" s="757" t="s">
        <v>135</v>
      </c>
      <c r="H3451" s="751">
        <v>89880000</v>
      </c>
    </row>
    <row r="3452" spans="1:8">
      <c r="A3452" s="753" t="s">
        <v>83</v>
      </c>
      <c r="B3452" s="753" t="s">
        <v>797</v>
      </c>
      <c r="C3452" s="753" t="s">
        <v>1062</v>
      </c>
      <c r="D3452" s="753" t="s">
        <v>1061</v>
      </c>
      <c r="E3452" s="753" t="s">
        <v>102</v>
      </c>
      <c r="F3452" s="753"/>
      <c r="G3452" s="757" t="s">
        <v>369</v>
      </c>
      <c r="H3452" s="751">
        <v>58490930</v>
      </c>
    </row>
    <row r="3453" spans="1:8">
      <c r="A3453" s="753" t="s">
        <v>83</v>
      </c>
      <c r="B3453" s="753" t="s">
        <v>797</v>
      </c>
      <c r="C3453" s="753" t="s">
        <v>1062</v>
      </c>
      <c r="D3453" s="753" t="s">
        <v>1061</v>
      </c>
      <c r="E3453" s="753" t="s">
        <v>102</v>
      </c>
      <c r="F3453" s="753" t="s">
        <v>103</v>
      </c>
      <c r="G3453" s="757" t="s">
        <v>104</v>
      </c>
      <c r="H3453" s="751">
        <v>43404456</v>
      </c>
    </row>
    <row r="3454" spans="1:8">
      <c r="A3454" s="753" t="s">
        <v>83</v>
      </c>
      <c r="B3454" s="753" t="s">
        <v>797</v>
      </c>
      <c r="C3454" s="753" t="s">
        <v>1062</v>
      </c>
      <c r="D3454" s="753" t="s">
        <v>1061</v>
      </c>
      <c r="E3454" s="753" t="s">
        <v>102</v>
      </c>
      <c r="F3454" s="753" t="s">
        <v>105</v>
      </c>
      <c r="G3454" s="757" t="s">
        <v>106</v>
      </c>
      <c r="H3454" s="751">
        <v>8026109</v>
      </c>
    </row>
    <row r="3455" spans="1:8">
      <c r="A3455" s="753" t="s">
        <v>83</v>
      </c>
      <c r="B3455" s="753" t="s">
        <v>797</v>
      </c>
      <c r="C3455" s="753" t="s">
        <v>1062</v>
      </c>
      <c r="D3455" s="753" t="s">
        <v>1061</v>
      </c>
      <c r="E3455" s="753" t="s">
        <v>102</v>
      </c>
      <c r="F3455" s="753" t="s">
        <v>107</v>
      </c>
      <c r="G3455" s="757" t="s">
        <v>108</v>
      </c>
      <c r="H3455" s="751">
        <v>4565360</v>
      </c>
    </row>
    <row r="3456" spans="1:8">
      <c r="A3456" s="753" t="s">
        <v>83</v>
      </c>
      <c r="B3456" s="753" t="s">
        <v>797</v>
      </c>
      <c r="C3456" s="753" t="s">
        <v>1062</v>
      </c>
      <c r="D3456" s="753" t="s">
        <v>1061</v>
      </c>
      <c r="E3456" s="753" t="s">
        <v>102</v>
      </c>
      <c r="F3456" s="753" t="s">
        <v>0</v>
      </c>
      <c r="G3456" s="757" t="s">
        <v>1</v>
      </c>
      <c r="H3456" s="751">
        <v>2495005</v>
      </c>
    </row>
    <row r="3457" spans="1:8">
      <c r="A3457" s="753" t="s">
        <v>83</v>
      </c>
      <c r="B3457" s="753" t="s">
        <v>797</v>
      </c>
      <c r="C3457" s="753" t="s">
        <v>1062</v>
      </c>
      <c r="D3457" s="753" t="s">
        <v>1061</v>
      </c>
      <c r="E3457" s="753" t="s">
        <v>112</v>
      </c>
      <c r="F3457" s="753"/>
      <c r="G3457" s="757" t="s">
        <v>113</v>
      </c>
      <c r="H3457" s="751">
        <v>16890447</v>
      </c>
    </row>
    <row r="3458" spans="1:8">
      <c r="A3458" s="753" t="s">
        <v>83</v>
      </c>
      <c r="B3458" s="753" t="s">
        <v>797</v>
      </c>
      <c r="C3458" s="753" t="s">
        <v>1062</v>
      </c>
      <c r="D3458" s="753" t="s">
        <v>1061</v>
      </c>
      <c r="E3458" s="753" t="s">
        <v>112</v>
      </c>
      <c r="F3458" s="753" t="s">
        <v>155</v>
      </c>
      <c r="G3458" s="757" t="s">
        <v>1777</v>
      </c>
      <c r="H3458" s="751">
        <v>10381499</v>
      </c>
    </row>
    <row r="3459" spans="1:8">
      <c r="A3459" s="753" t="s">
        <v>83</v>
      </c>
      <c r="B3459" s="753" t="s">
        <v>797</v>
      </c>
      <c r="C3459" s="753" t="s">
        <v>1062</v>
      </c>
      <c r="D3459" s="753" t="s">
        <v>1061</v>
      </c>
      <c r="E3459" s="753" t="s">
        <v>112</v>
      </c>
      <c r="F3459" s="753" t="s">
        <v>114</v>
      </c>
      <c r="G3459" s="757" t="s">
        <v>1778</v>
      </c>
      <c r="H3459" s="751">
        <v>3465000</v>
      </c>
    </row>
    <row r="3460" spans="1:8">
      <c r="A3460" s="753" t="s">
        <v>83</v>
      </c>
      <c r="B3460" s="753" t="s">
        <v>797</v>
      </c>
      <c r="C3460" s="753" t="s">
        <v>1062</v>
      </c>
      <c r="D3460" s="753" t="s">
        <v>1061</v>
      </c>
      <c r="E3460" s="753" t="s">
        <v>112</v>
      </c>
      <c r="F3460" s="753" t="s">
        <v>156</v>
      </c>
      <c r="G3460" s="757" t="s">
        <v>1779</v>
      </c>
      <c r="H3460" s="751">
        <v>907948</v>
      </c>
    </row>
    <row r="3461" spans="1:8">
      <c r="A3461" s="753" t="s">
        <v>83</v>
      </c>
      <c r="B3461" s="753" t="s">
        <v>797</v>
      </c>
      <c r="C3461" s="753" t="s">
        <v>1062</v>
      </c>
      <c r="D3461" s="753" t="s">
        <v>1061</v>
      </c>
      <c r="E3461" s="753" t="s">
        <v>112</v>
      </c>
      <c r="F3461" s="753" t="s">
        <v>146</v>
      </c>
      <c r="G3461" s="757" t="s">
        <v>1780</v>
      </c>
      <c r="H3461" s="751">
        <v>2136000</v>
      </c>
    </row>
    <row r="3462" spans="1:8">
      <c r="A3462" s="753" t="s">
        <v>83</v>
      </c>
      <c r="B3462" s="753" t="s">
        <v>797</v>
      </c>
      <c r="C3462" s="753" t="s">
        <v>1062</v>
      </c>
      <c r="D3462" s="753" t="s">
        <v>1061</v>
      </c>
      <c r="E3462" s="753" t="s">
        <v>115</v>
      </c>
      <c r="F3462" s="753"/>
      <c r="G3462" s="757" t="s">
        <v>1781</v>
      </c>
      <c r="H3462" s="751">
        <v>22985341</v>
      </c>
    </row>
    <row r="3463" spans="1:8">
      <c r="A3463" s="753" t="s">
        <v>83</v>
      </c>
      <c r="B3463" s="753" t="s">
        <v>797</v>
      </c>
      <c r="C3463" s="753" t="s">
        <v>1062</v>
      </c>
      <c r="D3463" s="753" t="s">
        <v>1061</v>
      </c>
      <c r="E3463" s="753" t="s">
        <v>115</v>
      </c>
      <c r="F3463" s="753" t="s">
        <v>116</v>
      </c>
      <c r="G3463" s="757" t="s">
        <v>117</v>
      </c>
      <c r="H3463" s="751">
        <v>7215341</v>
      </c>
    </row>
    <row r="3464" spans="1:8">
      <c r="A3464" s="753" t="s">
        <v>83</v>
      </c>
      <c r="B3464" s="753" t="s">
        <v>797</v>
      </c>
      <c r="C3464" s="753" t="s">
        <v>1062</v>
      </c>
      <c r="D3464" s="753" t="s">
        <v>1061</v>
      </c>
      <c r="E3464" s="753" t="s">
        <v>115</v>
      </c>
      <c r="F3464" s="753" t="s">
        <v>118</v>
      </c>
      <c r="G3464" s="757" t="s">
        <v>119</v>
      </c>
      <c r="H3464" s="751">
        <v>15770000</v>
      </c>
    </row>
    <row r="3465" spans="1:8">
      <c r="A3465" s="753" t="s">
        <v>83</v>
      </c>
      <c r="B3465" s="753" t="s">
        <v>797</v>
      </c>
      <c r="C3465" s="753" t="s">
        <v>1062</v>
      </c>
      <c r="D3465" s="753" t="s">
        <v>1061</v>
      </c>
      <c r="E3465" s="753" t="s">
        <v>120</v>
      </c>
      <c r="F3465" s="753"/>
      <c r="G3465" s="757" t="s">
        <v>121</v>
      </c>
      <c r="H3465" s="751">
        <v>8262159</v>
      </c>
    </row>
    <row r="3466" spans="1:8" ht="39.6">
      <c r="A3466" s="753" t="s">
        <v>83</v>
      </c>
      <c r="B3466" s="753" t="s">
        <v>797</v>
      </c>
      <c r="C3466" s="753" t="s">
        <v>1062</v>
      </c>
      <c r="D3466" s="753" t="s">
        <v>1061</v>
      </c>
      <c r="E3466" s="753" t="s">
        <v>120</v>
      </c>
      <c r="F3466" s="753" t="s">
        <v>122</v>
      </c>
      <c r="G3466" s="757" t="s">
        <v>1783</v>
      </c>
      <c r="H3466" s="751">
        <v>2539125</v>
      </c>
    </row>
    <row r="3467" spans="1:8">
      <c r="A3467" s="753" t="s">
        <v>83</v>
      </c>
      <c r="B3467" s="753" t="s">
        <v>797</v>
      </c>
      <c r="C3467" s="753" t="s">
        <v>1062</v>
      </c>
      <c r="D3467" s="753" t="s">
        <v>1061</v>
      </c>
      <c r="E3467" s="753" t="s">
        <v>120</v>
      </c>
      <c r="F3467" s="753" t="s">
        <v>123</v>
      </c>
      <c r="G3467" s="757" t="s">
        <v>124</v>
      </c>
      <c r="H3467" s="751">
        <v>2259245</v>
      </c>
    </row>
    <row r="3468" spans="1:8" ht="39.6">
      <c r="A3468" s="753" t="s">
        <v>83</v>
      </c>
      <c r="B3468" s="753" t="s">
        <v>797</v>
      </c>
      <c r="C3468" s="753" t="s">
        <v>1062</v>
      </c>
      <c r="D3468" s="753" t="s">
        <v>1061</v>
      </c>
      <c r="E3468" s="753" t="s">
        <v>120</v>
      </c>
      <c r="F3468" s="753" t="s">
        <v>994</v>
      </c>
      <c r="G3468" s="757" t="s">
        <v>1824</v>
      </c>
      <c r="H3468" s="751">
        <v>2408989</v>
      </c>
    </row>
    <row r="3469" spans="1:8" ht="26.4">
      <c r="A3469" s="753" t="s">
        <v>83</v>
      </c>
      <c r="B3469" s="753" t="s">
        <v>797</v>
      </c>
      <c r="C3469" s="753" t="s">
        <v>1062</v>
      </c>
      <c r="D3469" s="753" t="s">
        <v>1061</v>
      </c>
      <c r="E3469" s="753" t="s">
        <v>120</v>
      </c>
      <c r="F3469" s="753" t="s">
        <v>1001</v>
      </c>
      <c r="G3469" s="757" t="s">
        <v>1784</v>
      </c>
      <c r="H3469" s="751">
        <v>1054800</v>
      </c>
    </row>
    <row r="3470" spans="1:8">
      <c r="A3470" s="753" t="s">
        <v>83</v>
      </c>
      <c r="B3470" s="753" t="s">
        <v>797</v>
      </c>
      <c r="C3470" s="753" t="s">
        <v>1062</v>
      </c>
      <c r="D3470" s="753" t="s">
        <v>1061</v>
      </c>
      <c r="E3470" s="753" t="s">
        <v>125</v>
      </c>
      <c r="F3470" s="753"/>
      <c r="G3470" s="757" t="s">
        <v>126</v>
      </c>
      <c r="H3470" s="751">
        <v>43452000</v>
      </c>
    </row>
    <row r="3471" spans="1:8">
      <c r="A3471" s="753" t="s">
        <v>83</v>
      </c>
      <c r="B3471" s="753" t="s">
        <v>797</v>
      </c>
      <c r="C3471" s="753" t="s">
        <v>1062</v>
      </c>
      <c r="D3471" s="753" t="s">
        <v>1061</v>
      </c>
      <c r="E3471" s="753" t="s">
        <v>125</v>
      </c>
      <c r="F3471" s="753" t="s">
        <v>430</v>
      </c>
      <c r="G3471" s="757" t="s">
        <v>431</v>
      </c>
      <c r="H3471" s="751">
        <v>4412000</v>
      </c>
    </row>
    <row r="3472" spans="1:8">
      <c r="A3472" s="753" t="s">
        <v>83</v>
      </c>
      <c r="B3472" s="753" t="s">
        <v>797</v>
      </c>
      <c r="C3472" s="753" t="s">
        <v>1062</v>
      </c>
      <c r="D3472" s="753" t="s">
        <v>1061</v>
      </c>
      <c r="E3472" s="753" t="s">
        <v>125</v>
      </c>
      <c r="F3472" s="753" t="s">
        <v>552</v>
      </c>
      <c r="G3472" s="757" t="s">
        <v>553</v>
      </c>
      <c r="H3472" s="751">
        <v>10440000</v>
      </c>
    </row>
    <row r="3473" spans="1:8">
      <c r="A3473" s="753" t="s">
        <v>83</v>
      </c>
      <c r="B3473" s="753" t="s">
        <v>797</v>
      </c>
      <c r="C3473" s="753" t="s">
        <v>1062</v>
      </c>
      <c r="D3473" s="753" t="s">
        <v>1061</v>
      </c>
      <c r="E3473" s="753" t="s">
        <v>125</v>
      </c>
      <c r="F3473" s="753" t="s">
        <v>127</v>
      </c>
      <c r="G3473" s="757" t="s">
        <v>128</v>
      </c>
      <c r="H3473" s="751">
        <v>2200000</v>
      </c>
    </row>
    <row r="3474" spans="1:8">
      <c r="A3474" s="753" t="s">
        <v>83</v>
      </c>
      <c r="B3474" s="753" t="s">
        <v>797</v>
      </c>
      <c r="C3474" s="753" t="s">
        <v>1062</v>
      </c>
      <c r="D3474" s="753" t="s">
        <v>1061</v>
      </c>
      <c r="E3474" s="753" t="s">
        <v>125</v>
      </c>
      <c r="F3474" s="753" t="s">
        <v>129</v>
      </c>
      <c r="G3474" s="757" t="s">
        <v>1787</v>
      </c>
      <c r="H3474" s="751">
        <v>26400000</v>
      </c>
    </row>
    <row r="3475" spans="1:8">
      <c r="A3475" s="753" t="s">
        <v>83</v>
      </c>
      <c r="B3475" s="753" t="s">
        <v>797</v>
      </c>
      <c r="C3475" s="753" t="s">
        <v>1062</v>
      </c>
      <c r="D3475" s="753" t="s">
        <v>1061</v>
      </c>
      <c r="E3475" s="753" t="s">
        <v>554</v>
      </c>
      <c r="F3475" s="753"/>
      <c r="G3475" s="757" t="s">
        <v>555</v>
      </c>
      <c r="H3475" s="751">
        <v>95520000</v>
      </c>
    </row>
    <row r="3476" spans="1:8">
      <c r="A3476" s="753" t="s">
        <v>83</v>
      </c>
      <c r="B3476" s="753" t="s">
        <v>797</v>
      </c>
      <c r="C3476" s="753" t="s">
        <v>1062</v>
      </c>
      <c r="D3476" s="753" t="s">
        <v>1061</v>
      </c>
      <c r="E3476" s="753" t="s">
        <v>554</v>
      </c>
      <c r="F3476" s="753" t="s">
        <v>556</v>
      </c>
      <c r="G3476" s="757" t="s">
        <v>557</v>
      </c>
      <c r="H3476" s="751">
        <v>71620000</v>
      </c>
    </row>
    <row r="3477" spans="1:8">
      <c r="A3477" s="753" t="s">
        <v>83</v>
      </c>
      <c r="B3477" s="753" t="s">
        <v>797</v>
      </c>
      <c r="C3477" s="753" t="s">
        <v>1062</v>
      </c>
      <c r="D3477" s="753" t="s">
        <v>1061</v>
      </c>
      <c r="E3477" s="753" t="s">
        <v>554</v>
      </c>
      <c r="F3477" s="753" t="s">
        <v>206</v>
      </c>
      <c r="G3477" s="757" t="s">
        <v>207</v>
      </c>
      <c r="H3477" s="751">
        <v>3500000</v>
      </c>
    </row>
    <row r="3478" spans="1:8">
      <c r="A3478" s="753" t="s">
        <v>83</v>
      </c>
      <c r="B3478" s="753" t="s">
        <v>797</v>
      </c>
      <c r="C3478" s="753" t="s">
        <v>1062</v>
      </c>
      <c r="D3478" s="753" t="s">
        <v>1061</v>
      </c>
      <c r="E3478" s="753" t="s">
        <v>554</v>
      </c>
      <c r="F3478" s="753" t="s">
        <v>558</v>
      </c>
      <c r="G3478" s="757" t="s">
        <v>559</v>
      </c>
      <c r="H3478" s="751">
        <v>20400000</v>
      </c>
    </row>
    <row r="3479" spans="1:8" ht="39.6">
      <c r="A3479" s="753" t="s">
        <v>83</v>
      </c>
      <c r="B3479" s="753" t="s">
        <v>797</v>
      </c>
      <c r="C3479" s="753" t="s">
        <v>1062</v>
      </c>
      <c r="D3479" s="753" t="s">
        <v>1061</v>
      </c>
      <c r="E3479" s="753" t="s">
        <v>560</v>
      </c>
      <c r="F3479" s="753"/>
      <c r="G3479" s="757" t="s">
        <v>1790</v>
      </c>
      <c r="H3479" s="751">
        <v>184198000</v>
      </c>
    </row>
    <row r="3480" spans="1:8">
      <c r="A3480" s="753" t="s">
        <v>83</v>
      </c>
      <c r="B3480" s="753" t="s">
        <v>797</v>
      </c>
      <c r="C3480" s="753" t="s">
        <v>1062</v>
      </c>
      <c r="D3480" s="753" t="s">
        <v>1061</v>
      </c>
      <c r="E3480" s="753" t="s">
        <v>560</v>
      </c>
      <c r="F3480" s="753" t="s">
        <v>5</v>
      </c>
      <c r="G3480" s="757" t="s">
        <v>6</v>
      </c>
      <c r="H3480" s="751">
        <v>19830000</v>
      </c>
    </row>
    <row r="3481" spans="1:8">
      <c r="A3481" s="753" t="s">
        <v>83</v>
      </c>
      <c r="B3481" s="753" t="s">
        <v>797</v>
      </c>
      <c r="C3481" s="753" t="s">
        <v>1062</v>
      </c>
      <c r="D3481" s="753" t="s">
        <v>1061</v>
      </c>
      <c r="E3481" s="753" t="s">
        <v>560</v>
      </c>
      <c r="F3481" s="753" t="s">
        <v>418</v>
      </c>
      <c r="G3481" s="757" t="s">
        <v>1793</v>
      </c>
      <c r="H3481" s="751">
        <v>3260000</v>
      </c>
    </row>
    <row r="3482" spans="1:8">
      <c r="A3482" s="753" t="s">
        <v>83</v>
      </c>
      <c r="B3482" s="753" t="s">
        <v>797</v>
      </c>
      <c r="C3482" s="753" t="s">
        <v>1062</v>
      </c>
      <c r="D3482" s="753" t="s">
        <v>1061</v>
      </c>
      <c r="E3482" s="753" t="s">
        <v>560</v>
      </c>
      <c r="F3482" s="753" t="s">
        <v>562</v>
      </c>
      <c r="G3482" s="757" t="s">
        <v>1794</v>
      </c>
      <c r="H3482" s="751">
        <v>6500000</v>
      </c>
    </row>
    <row r="3483" spans="1:8">
      <c r="A3483" s="753" t="s">
        <v>83</v>
      </c>
      <c r="B3483" s="753" t="s">
        <v>797</v>
      </c>
      <c r="C3483" s="753" t="s">
        <v>1062</v>
      </c>
      <c r="D3483" s="753" t="s">
        <v>1061</v>
      </c>
      <c r="E3483" s="753" t="s">
        <v>560</v>
      </c>
      <c r="F3483" s="753" t="s">
        <v>7</v>
      </c>
      <c r="G3483" s="757" t="s">
        <v>1795</v>
      </c>
      <c r="H3483" s="751">
        <v>3760000</v>
      </c>
    </row>
    <row r="3484" spans="1:8" ht="26.4">
      <c r="A3484" s="753" t="s">
        <v>83</v>
      </c>
      <c r="B3484" s="753" t="s">
        <v>797</v>
      </c>
      <c r="C3484" s="753" t="s">
        <v>1062</v>
      </c>
      <c r="D3484" s="753" t="s">
        <v>1061</v>
      </c>
      <c r="E3484" s="753" t="s">
        <v>560</v>
      </c>
      <c r="F3484" s="753" t="s">
        <v>563</v>
      </c>
      <c r="G3484" s="757" t="s">
        <v>13</v>
      </c>
      <c r="H3484" s="751">
        <v>150848000</v>
      </c>
    </row>
    <row r="3485" spans="1:8" ht="26.4">
      <c r="A3485" s="753" t="s">
        <v>83</v>
      </c>
      <c r="B3485" s="753" t="s">
        <v>797</v>
      </c>
      <c r="C3485" s="753" t="s">
        <v>1062</v>
      </c>
      <c r="D3485" s="753" t="s">
        <v>1061</v>
      </c>
      <c r="E3485" s="753" t="s">
        <v>130</v>
      </c>
      <c r="F3485" s="753"/>
      <c r="G3485" s="757" t="s">
        <v>131</v>
      </c>
      <c r="H3485" s="751">
        <v>153540000</v>
      </c>
    </row>
    <row r="3486" spans="1:8">
      <c r="A3486" s="753" t="s">
        <v>83</v>
      </c>
      <c r="B3486" s="753" t="s">
        <v>797</v>
      </c>
      <c r="C3486" s="753" t="s">
        <v>1062</v>
      </c>
      <c r="D3486" s="753" t="s">
        <v>1061</v>
      </c>
      <c r="E3486" s="753" t="s">
        <v>130</v>
      </c>
      <c r="F3486" s="753" t="s">
        <v>585</v>
      </c>
      <c r="G3486" s="757" t="s">
        <v>1799</v>
      </c>
      <c r="H3486" s="751">
        <v>60000</v>
      </c>
    </row>
    <row r="3487" spans="1:8">
      <c r="A3487" s="753" t="s">
        <v>83</v>
      </c>
      <c r="B3487" s="753" t="s">
        <v>797</v>
      </c>
      <c r="C3487" s="753" t="s">
        <v>1062</v>
      </c>
      <c r="D3487" s="753" t="s">
        <v>1061</v>
      </c>
      <c r="E3487" s="753" t="s">
        <v>130</v>
      </c>
      <c r="F3487" s="753" t="s">
        <v>132</v>
      </c>
      <c r="G3487" s="757" t="s">
        <v>135</v>
      </c>
      <c r="H3487" s="751">
        <v>153480000</v>
      </c>
    </row>
    <row r="3488" spans="1:8">
      <c r="A3488" s="753" t="s">
        <v>83</v>
      </c>
      <c r="B3488" s="753" t="s">
        <v>797</v>
      </c>
      <c r="C3488" s="753" t="s">
        <v>1062</v>
      </c>
      <c r="D3488" s="753" t="s">
        <v>1061</v>
      </c>
      <c r="E3488" s="753" t="s">
        <v>1801</v>
      </c>
      <c r="F3488" s="753"/>
      <c r="G3488" s="757" t="s">
        <v>1802</v>
      </c>
      <c r="H3488" s="751">
        <v>550000</v>
      </c>
    </row>
    <row r="3489" spans="1:8">
      <c r="A3489" s="753" t="s">
        <v>83</v>
      </c>
      <c r="B3489" s="753" t="s">
        <v>797</v>
      </c>
      <c r="C3489" s="753" t="s">
        <v>1062</v>
      </c>
      <c r="D3489" s="753" t="s">
        <v>1061</v>
      </c>
      <c r="E3489" s="753" t="s">
        <v>1801</v>
      </c>
      <c r="F3489" s="753" t="s">
        <v>1803</v>
      </c>
      <c r="G3489" s="757" t="s">
        <v>1804</v>
      </c>
      <c r="H3489" s="751">
        <v>550000</v>
      </c>
    </row>
    <row r="3490" spans="1:8">
      <c r="A3490" s="753" t="s">
        <v>83</v>
      </c>
      <c r="B3490" s="753" t="s">
        <v>797</v>
      </c>
      <c r="C3490" s="753" t="s">
        <v>1062</v>
      </c>
      <c r="D3490" s="753" t="s">
        <v>1061</v>
      </c>
      <c r="E3490" s="753" t="s">
        <v>134</v>
      </c>
      <c r="F3490" s="753"/>
      <c r="G3490" s="757" t="s">
        <v>135</v>
      </c>
      <c r="H3490" s="751">
        <v>130588000</v>
      </c>
    </row>
    <row r="3491" spans="1:8">
      <c r="A3491" s="753" t="s">
        <v>83</v>
      </c>
      <c r="B3491" s="753" t="s">
        <v>797</v>
      </c>
      <c r="C3491" s="753" t="s">
        <v>1062</v>
      </c>
      <c r="D3491" s="753" t="s">
        <v>1061</v>
      </c>
      <c r="E3491" s="753" t="s">
        <v>134</v>
      </c>
      <c r="F3491" s="753" t="s">
        <v>137</v>
      </c>
      <c r="G3491" s="757" t="s">
        <v>138</v>
      </c>
      <c r="H3491" s="751">
        <v>123178000</v>
      </c>
    </row>
    <row r="3492" spans="1:8">
      <c r="A3492" s="753" t="s">
        <v>83</v>
      </c>
      <c r="B3492" s="753" t="s">
        <v>797</v>
      </c>
      <c r="C3492" s="753" t="s">
        <v>1062</v>
      </c>
      <c r="D3492" s="753" t="s">
        <v>1061</v>
      </c>
      <c r="E3492" s="753" t="s">
        <v>134</v>
      </c>
      <c r="F3492" s="753" t="s">
        <v>139</v>
      </c>
      <c r="G3492" s="757" t="s">
        <v>140</v>
      </c>
      <c r="H3492" s="751">
        <v>7410000</v>
      </c>
    </row>
    <row r="3493" spans="1:8" ht="39.6">
      <c r="A3493" s="753" t="s">
        <v>83</v>
      </c>
      <c r="B3493" s="753" t="s">
        <v>797</v>
      </c>
      <c r="C3493" s="753" t="s">
        <v>1062</v>
      </c>
      <c r="D3493" s="753" t="s">
        <v>1061</v>
      </c>
      <c r="E3493" s="753" t="s">
        <v>419</v>
      </c>
      <c r="F3493" s="753"/>
      <c r="G3493" s="757" t="s">
        <v>1807</v>
      </c>
      <c r="H3493" s="751">
        <v>2235000</v>
      </c>
    </row>
    <row r="3494" spans="1:8" ht="52.8">
      <c r="A3494" s="753" t="s">
        <v>83</v>
      </c>
      <c r="B3494" s="753" t="s">
        <v>797</v>
      </c>
      <c r="C3494" s="753" t="s">
        <v>1062</v>
      </c>
      <c r="D3494" s="753" t="s">
        <v>1061</v>
      </c>
      <c r="E3494" s="753" t="s">
        <v>419</v>
      </c>
      <c r="F3494" s="753" t="s">
        <v>420</v>
      </c>
      <c r="G3494" s="757" t="s">
        <v>2714</v>
      </c>
      <c r="H3494" s="751">
        <v>2235000</v>
      </c>
    </row>
    <row r="3495" spans="1:8">
      <c r="A3495" s="753" t="s">
        <v>83</v>
      </c>
      <c r="B3495" s="753" t="s">
        <v>797</v>
      </c>
      <c r="C3495" s="753" t="s">
        <v>1062</v>
      </c>
      <c r="D3495" s="753" t="s">
        <v>1061</v>
      </c>
      <c r="E3495" s="753" t="s">
        <v>404</v>
      </c>
      <c r="F3495" s="753"/>
      <c r="G3495" s="757" t="s">
        <v>1808</v>
      </c>
      <c r="H3495" s="751">
        <v>14502000</v>
      </c>
    </row>
    <row r="3496" spans="1:8">
      <c r="A3496" s="753" t="s">
        <v>83</v>
      </c>
      <c r="B3496" s="753" t="s">
        <v>797</v>
      </c>
      <c r="C3496" s="753" t="s">
        <v>1062</v>
      </c>
      <c r="D3496" s="753" t="s">
        <v>1061</v>
      </c>
      <c r="E3496" s="753" t="s">
        <v>404</v>
      </c>
      <c r="F3496" s="753" t="s">
        <v>1809</v>
      </c>
      <c r="G3496" s="757" t="s">
        <v>26</v>
      </c>
      <c r="H3496" s="751">
        <v>14502000</v>
      </c>
    </row>
    <row r="3497" spans="1:8" ht="26.4">
      <c r="A3497" s="753" t="s">
        <v>83</v>
      </c>
      <c r="B3497" s="753" t="s">
        <v>797</v>
      </c>
      <c r="C3497" s="753" t="s">
        <v>1062</v>
      </c>
      <c r="D3497" s="753" t="s">
        <v>1945</v>
      </c>
      <c r="E3497" s="753"/>
      <c r="F3497" s="753"/>
      <c r="G3497" s="757" t="s">
        <v>1946</v>
      </c>
      <c r="H3497" s="751">
        <v>23775939519</v>
      </c>
    </row>
    <row r="3498" spans="1:8">
      <c r="A3498" s="753" t="s">
        <v>83</v>
      </c>
      <c r="B3498" s="753" t="s">
        <v>797</v>
      </c>
      <c r="C3498" s="753" t="s">
        <v>1062</v>
      </c>
      <c r="D3498" s="753" t="s">
        <v>1945</v>
      </c>
      <c r="E3498" s="753" t="s">
        <v>92</v>
      </c>
      <c r="F3498" s="753"/>
      <c r="G3498" s="757" t="s">
        <v>93</v>
      </c>
      <c r="H3498" s="751">
        <v>3646663236</v>
      </c>
    </row>
    <row r="3499" spans="1:8">
      <c r="A3499" s="753" t="s">
        <v>83</v>
      </c>
      <c r="B3499" s="753" t="s">
        <v>797</v>
      </c>
      <c r="C3499" s="753" t="s">
        <v>1062</v>
      </c>
      <c r="D3499" s="753" t="s">
        <v>1945</v>
      </c>
      <c r="E3499" s="753" t="s">
        <v>92</v>
      </c>
      <c r="F3499" s="753" t="s">
        <v>94</v>
      </c>
      <c r="G3499" s="757" t="s">
        <v>1768</v>
      </c>
      <c r="H3499" s="751">
        <v>3215586270</v>
      </c>
    </row>
    <row r="3500" spans="1:8">
      <c r="A3500" s="753" t="s">
        <v>83</v>
      </c>
      <c r="B3500" s="753" t="s">
        <v>797</v>
      </c>
      <c r="C3500" s="753" t="s">
        <v>1062</v>
      </c>
      <c r="D3500" s="753" t="s">
        <v>1945</v>
      </c>
      <c r="E3500" s="753" t="s">
        <v>92</v>
      </c>
      <c r="F3500" s="753" t="s">
        <v>95</v>
      </c>
      <c r="G3500" s="757" t="s">
        <v>1769</v>
      </c>
      <c r="H3500" s="751">
        <v>431076966</v>
      </c>
    </row>
    <row r="3501" spans="1:8">
      <c r="A3501" s="753" t="s">
        <v>83</v>
      </c>
      <c r="B3501" s="753" t="s">
        <v>797</v>
      </c>
      <c r="C3501" s="753" t="s">
        <v>1062</v>
      </c>
      <c r="D3501" s="753" t="s">
        <v>1945</v>
      </c>
      <c r="E3501" s="753" t="s">
        <v>96</v>
      </c>
      <c r="F3501" s="753"/>
      <c r="G3501" s="757" t="s">
        <v>97</v>
      </c>
      <c r="H3501" s="751">
        <v>2664683866</v>
      </c>
    </row>
    <row r="3502" spans="1:8">
      <c r="A3502" s="753" t="s">
        <v>83</v>
      </c>
      <c r="B3502" s="753" t="s">
        <v>797</v>
      </c>
      <c r="C3502" s="753" t="s">
        <v>1062</v>
      </c>
      <c r="D3502" s="753" t="s">
        <v>1945</v>
      </c>
      <c r="E3502" s="753" t="s">
        <v>96</v>
      </c>
      <c r="F3502" s="753" t="s">
        <v>151</v>
      </c>
      <c r="G3502" s="757" t="s">
        <v>152</v>
      </c>
      <c r="H3502" s="751">
        <v>94168000</v>
      </c>
    </row>
    <row r="3503" spans="1:8">
      <c r="A3503" s="753" t="s">
        <v>83</v>
      </c>
      <c r="B3503" s="753" t="s">
        <v>797</v>
      </c>
      <c r="C3503" s="753" t="s">
        <v>1062</v>
      </c>
      <c r="D3503" s="753" t="s">
        <v>1945</v>
      </c>
      <c r="E3503" s="753" t="s">
        <v>96</v>
      </c>
      <c r="F3503" s="753" t="s">
        <v>434</v>
      </c>
      <c r="G3503" s="757" t="s">
        <v>435</v>
      </c>
      <c r="H3503" s="751">
        <v>379950000</v>
      </c>
    </row>
    <row r="3504" spans="1:8">
      <c r="A3504" s="753" t="s">
        <v>83</v>
      </c>
      <c r="B3504" s="753" t="s">
        <v>797</v>
      </c>
      <c r="C3504" s="753" t="s">
        <v>1062</v>
      </c>
      <c r="D3504" s="753" t="s">
        <v>1945</v>
      </c>
      <c r="E3504" s="753" t="s">
        <v>96</v>
      </c>
      <c r="F3504" s="753" t="s">
        <v>864</v>
      </c>
      <c r="G3504" s="757" t="s">
        <v>1770</v>
      </c>
      <c r="H3504" s="751">
        <v>99911000</v>
      </c>
    </row>
    <row r="3505" spans="1:8">
      <c r="A3505" s="753" t="s">
        <v>83</v>
      </c>
      <c r="B3505" s="753" t="s">
        <v>797</v>
      </c>
      <c r="C3505" s="753" t="s">
        <v>1062</v>
      </c>
      <c r="D3505" s="753" t="s">
        <v>1945</v>
      </c>
      <c r="E3505" s="753" t="s">
        <v>96</v>
      </c>
      <c r="F3505" s="753" t="s">
        <v>11</v>
      </c>
      <c r="G3505" s="757" t="s">
        <v>1830</v>
      </c>
      <c r="H3505" s="751">
        <v>56024000</v>
      </c>
    </row>
    <row r="3506" spans="1:8">
      <c r="A3506" s="753" t="s">
        <v>83</v>
      </c>
      <c r="B3506" s="753" t="s">
        <v>797</v>
      </c>
      <c r="C3506" s="753" t="s">
        <v>1062</v>
      </c>
      <c r="D3506" s="753" t="s">
        <v>1945</v>
      </c>
      <c r="E3506" s="753" t="s">
        <v>96</v>
      </c>
      <c r="F3506" s="753" t="s">
        <v>436</v>
      </c>
      <c r="G3506" s="757" t="s">
        <v>437</v>
      </c>
      <c r="H3506" s="751">
        <v>1661778140</v>
      </c>
    </row>
    <row r="3507" spans="1:8" ht="26.4">
      <c r="A3507" s="753" t="s">
        <v>83</v>
      </c>
      <c r="B3507" s="753" t="s">
        <v>797</v>
      </c>
      <c r="C3507" s="753" t="s">
        <v>1062</v>
      </c>
      <c r="D3507" s="753" t="s">
        <v>1945</v>
      </c>
      <c r="E3507" s="753" t="s">
        <v>96</v>
      </c>
      <c r="F3507" s="753" t="s">
        <v>98</v>
      </c>
      <c r="G3507" s="757" t="s">
        <v>99</v>
      </c>
      <c r="H3507" s="751">
        <v>12963000</v>
      </c>
    </row>
    <row r="3508" spans="1:8">
      <c r="A3508" s="753" t="s">
        <v>83</v>
      </c>
      <c r="B3508" s="753" t="s">
        <v>797</v>
      </c>
      <c r="C3508" s="753" t="s">
        <v>1062</v>
      </c>
      <c r="D3508" s="753" t="s">
        <v>1945</v>
      </c>
      <c r="E3508" s="753" t="s">
        <v>96</v>
      </c>
      <c r="F3508" s="753" t="s">
        <v>322</v>
      </c>
      <c r="G3508" s="757" t="s">
        <v>323</v>
      </c>
      <c r="H3508" s="751">
        <v>354768000</v>
      </c>
    </row>
    <row r="3509" spans="1:8" ht="26.4">
      <c r="A3509" s="753" t="s">
        <v>83</v>
      </c>
      <c r="B3509" s="753" t="s">
        <v>797</v>
      </c>
      <c r="C3509" s="753" t="s">
        <v>1062</v>
      </c>
      <c r="D3509" s="753" t="s">
        <v>1945</v>
      </c>
      <c r="E3509" s="753" t="s">
        <v>96</v>
      </c>
      <c r="F3509" s="753" t="s">
        <v>442</v>
      </c>
      <c r="G3509" s="757" t="s">
        <v>1772</v>
      </c>
      <c r="H3509" s="751">
        <v>4674726</v>
      </c>
    </row>
    <row r="3510" spans="1:8" ht="26.4">
      <c r="A3510" s="753" t="s">
        <v>83</v>
      </c>
      <c r="B3510" s="753" t="s">
        <v>797</v>
      </c>
      <c r="C3510" s="753" t="s">
        <v>1062</v>
      </c>
      <c r="D3510" s="753" t="s">
        <v>1945</v>
      </c>
      <c r="E3510" s="753" t="s">
        <v>96</v>
      </c>
      <c r="F3510" s="753" t="s">
        <v>457</v>
      </c>
      <c r="G3510" s="757" t="s">
        <v>1875</v>
      </c>
      <c r="H3510" s="751">
        <v>447000</v>
      </c>
    </row>
    <row r="3511" spans="1:8">
      <c r="A3511" s="753" t="s">
        <v>83</v>
      </c>
      <c r="B3511" s="753" t="s">
        <v>797</v>
      </c>
      <c r="C3511" s="753" t="s">
        <v>1062</v>
      </c>
      <c r="D3511" s="753" t="s">
        <v>1945</v>
      </c>
      <c r="E3511" s="753" t="s">
        <v>426</v>
      </c>
      <c r="F3511" s="753"/>
      <c r="G3511" s="757" t="s">
        <v>427</v>
      </c>
      <c r="H3511" s="751">
        <v>64970000</v>
      </c>
    </row>
    <row r="3512" spans="1:8">
      <c r="A3512" s="753" t="s">
        <v>83</v>
      </c>
      <c r="B3512" s="753" t="s">
        <v>797</v>
      </c>
      <c r="C3512" s="753" t="s">
        <v>1062</v>
      </c>
      <c r="D3512" s="753" t="s">
        <v>1945</v>
      </c>
      <c r="E3512" s="753" t="s">
        <v>426</v>
      </c>
      <c r="F3512" s="753" t="s">
        <v>428</v>
      </c>
      <c r="G3512" s="757" t="s">
        <v>1774</v>
      </c>
      <c r="H3512" s="751">
        <v>64970000</v>
      </c>
    </row>
    <row r="3513" spans="1:8">
      <c r="A3513" s="753" t="s">
        <v>83</v>
      </c>
      <c r="B3513" s="753" t="s">
        <v>797</v>
      </c>
      <c r="C3513" s="753" t="s">
        <v>1062</v>
      </c>
      <c r="D3513" s="753" t="s">
        <v>1945</v>
      </c>
      <c r="E3513" s="753" t="s">
        <v>100</v>
      </c>
      <c r="F3513" s="753"/>
      <c r="G3513" s="757" t="s">
        <v>101</v>
      </c>
      <c r="H3513" s="751">
        <v>756215000</v>
      </c>
    </row>
    <row r="3514" spans="1:8">
      <c r="A3514" s="753" t="s">
        <v>83</v>
      </c>
      <c r="B3514" s="753" t="s">
        <v>797</v>
      </c>
      <c r="C3514" s="753" t="s">
        <v>1062</v>
      </c>
      <c r="D3514" s="753" t="s">
        <v>1945</v>
      </c>
      <c r="E3514" s="753" t="s">
        <v>100</v>
      </c>
      <c r="F3514" s="753" t="s">
        <v>443</v>
      </c>
      <c r="G3514" s="757" t="s">
        <v>135</v>
      </c>
      <c r="H3514" s="751">
        <v>756215000</v>
      </c>
    </row>
    <row r="3515" spans="1:8">
      <c r="A3515" s="753" t="s">
        <v>83</v>
      </c>
      <c r="B3515" s="753" t="s">
        <v>797</v>
      </c>
      <c r="C3515" s="753" t="s">
        <v>1062</v>
      </c>
      <c r="D3515" s="753" t="s">
        <v>1945</v>
      </c>
      <c r="E3515" s="753" t="s">
        <v>102</v>
      </c>
      <c r="F3515" s="753"/>
      <c r="G3515" s="757" t="s">
        <v>369</v>
      </c>
      <c r="H3515" s="751">
        <v>878613182</v>
      </c>
    </row>
    <row r="3516" spans="1:8">
      <c r="A3516" s="753" t="s">
        <v>83</v>
      </c>
      <c r="B3516" s="753" t="s">
        <v>797</v>
      </c>
      <c r="C3516" s="753" t="s">
        <v>1062</v>
      </c>
      <c r="D3516" s="753" t="s">
        <v>1945</v>
      </c>
      <c r="E3516" s="753" t="s">
        <v>102</v>
      </c>
      <c r="F3516" s="753" t="s">
        <v>103</v>
      </c>
      <c r="G3516" s="757" t="s">
        <v>104</v>
      </c>
      <c r="H3516" s="751">
        <v>655051531</v>
      </c>
    </row>
    <row r="3517" spans="1:8">
      <c r="A3517" s="753" t="s">
        <v>83</v>
      </c>
      <c r="B3517" s="753" t="s">
        <v>797</v>
      </c>
      <c r="C3517" s="753" t="s">
        <v>1062</v>
      </c>
      <c r="D3517" s="753" t="s">
        <v>1945</v>
      </c>
      <c r="E3517" s="753" t="s">
        <v>102</v>
      </c>
      <c r="F3517" s="753" t="s">
        <v>105</v>
      </c>
      <c r="G3517" s="757" t="s">
        <v>106</v>
      </c>
      <c r="H3517" s="751">
        <v>112287698</v>
      </c>
    </row>
    <row r="3518" spans="1:8">
      <c r="A3518" s="753" t="s">
        <v>83</v>
      </c>
      <c r="B3518" s="753" t="s">
        <v>797</v>
      </c>
      <c r="C3518" s="753" t="s">
        <v>1062</v>
      </c>
      <c r="D3518" s="753" t="s">
        <v>1945</v>
      </c>
      <c r="E3518" s="753" t="s">
        <v>102</v>
      </c>
      <c r="F3518" s="753" t="s">
        <v>107</v>
      </c>
      <c r="G3518" s="757" t="s">
        <v>108</v>
      </c>
      <c r="H3518" s="751">
        <v>75068520</v>
      </c>
    </row>
    <row r="3519" spans="1:8">
      <c r="A3519" s="753" t="s">
        <v>83</v>
      </c>
      <c r="B3519" s="753" t="s">
        <v>797</v>
      </c>
      <c r="C3519" s="753" t="s">
        <v>1062</v>
      </c>
      <c r="D3519" s="753" t="s">
        <v>1945</v>
      </c>
      <c r="E3519" s="753" t="s">
        <v>102</v>
      </c>
      <c r="F3519" s="753" t="s">
        <v>0</v>
      </c>
      <c r="G3519" s="757" t="s">
        <v>1</v>
      </c>
      <c r="H3519" s="751">
        <v>36205433</v>
      </c>
    </row>
    <row r="3520" spans="1:8">
      <c r="A3520" s="753" t="s">
        <v>83</v>
      </c>
      <c r="B3520" s="753" t="s">
        <v>797</v>
      </c>
      <c r="C3520" s="753" t="s">
        <v>1062</v>
      </c>
      <c r="D3520" s="753" t="s">
        <v>1945</v>
      </c>
      <c r="E3520" s="753" t="s">
        <v>109</v>
      </c>
      <c r="F3520" s="753"/>
      <c r="G3520" s="757" t="s">
        <v>110</v>
      </c>
      <c r="H3520" s="751">
        <v>120916499</v>
      </c>
    </row>
    <row r="3521" spans="1:8" ht="26.4">
      <c r="A3521" s="753" t="s">
        <v>83</v>
      </c>
      <c r="B3521" s="753" t="s">
        <v>797</v>
      </c>
      <c r="C3521" s="753" t="s">
        <v>1062</v>
      </c>
      <c r="D3521" s="753" t="s">
        <v>1945</v>
      </c>
      <c r="E3521" s="753" t="s">
        <v>109</v>
      </c>
      <c r="F3521" s="753" t="s">
        <v>855</v>
      </c>
      <c r="G3521" s="757" t="s">
        <v>1776</v>
      </c>
      <c r="H3521" s="751">
        <v>120916499</v>
      </c>
    </row>
    <row r="3522" spans="1:8">
      <c r="A3522" s="753" t="s">
        <v>83</v>
      </c>
      <c r="B3522" s="753" t="s">
        <v>797</v>
      </c>
      <c r="C3522" s="753" t="s">
        <v>1062</v>
      </c>
      <c r="D3522" s="753" t="s">
        <v>1945</v>
      </c>
      <c r="E3522" s="753" t="s">
        <v>112</v>
      </c>
      <c r="F3522" s="753"/>
      <c r="G3522" s="757" t="s">
        <v>113</v>
      </c>
      <c r="H3522" s="751">
        <v>312618080</v>
      </c>
    </row>
    <row r="3523" spans="1:8">
      <c r="A3523" s="753" t="s">
        <v>83</v>
      </c>
      <c r="B3523" s="753" t="s">
        <v>797</v>
      </c>
      <c r="C3523" s="753" t="s">
        <v>1062</v>
      </c>
      <c r="D3523" s="753" t="s">
        <v>1945</v>
      </c>
      <c r="E3523" s="753" t="s">
        <v>112</v>
      </c>
      <c r="F3523" s="753" t="s">
        <v>155</v>
      </c>
      <c r="G3523" s="757" t="s">
        <v>1777</v>
      </c>
      <c r="H3523" s="751">
        <v>67416438</v>
      </c>
    </row>
    <row r="3524" spans="1:8">
      <c r="A3524" s="753" t="s">
        <v>83</v>
      </c>
      <c r="B3524" s="753" t="s">
        <v>797</v>
      </c>
      <c r="C3524" s="753" t="s">
        <v>1062</v>
      </c>
      <c r="D3524" s="753" t="s">
        <v>1945</v>
      </c>
      <c r="E3524" s="753" t="s">
        <v>112</v>
      </c>
      <c r="F3524" s="753" t="s">
        <v>114</v>
      </c>
      <c r="G3524" s="757" t="s">
        <v>1778</v>
      </c>
      <c r="H3524" s="751">
        <v>27964200</v>
      </c>
    </row>
    <row r="3525" spans="1:8">
      <c r="A3525" s="753" t="s">
        <v>83</v>
      </c>
      <c r="B3525" s="753" t="s">
        <v>797</v>
      </c>
      <c r="C3525" s="753" t="s">
        <v>1062</v>
      </c>
      <c r="D3525" s="753" t="s">
        <v>1945</v>
      </c>
      <c r="E3525" s="753" t="s">
        <v>112</v>
      </c>
      <c r="F3525" s="753" t="s">
        <v>156</v>
      </c>
      <c r="G3525" s="757" t="s">
        <v>1779</v>
      </c>
      <c r="H3525" s="751">
        <v>137636942</v>
      </c>
    </row>
    <row r="3526" spans="1:8">
      <c r="A3526" s="753" t="s">
        <v>83</v>
      </c>
      <c r="B3526" s="753" t="s">
        <v>797</v>
      </c>
      <c r="C3526" s="753" t="s">
        <v>1062</v>
      </c>
      <c r="D3526" s="753" t="s">
        <v>1945</v>
      </c>
      <c r="E3526" s="753" t="s">
        <v>112</v>
      </c>
      <c r="F3526" s="753" t="s">
        <v>146</v>
      </c>
      <c r="G3526" s="757" t="s">
        <v>1780</v>
      </c>
      <c r="H3526" s="751">
        <v>9608000</v>
      </c>
    </row>
    <row r="3527" spans="1:8">
      <c r="A3527" s="753" t="s">
        <v>83</v>
      </c>
      <c r="B3527" s="753" t="s">
        <v>797</v>
      </c>
      <c r="C3527" s="753" t="s">
        <v>1062</v>
      </c>
      <c r="D3527" s="753" t="s">
        <v>1945</v>
      </c>
      <c r="E3527" s="753" t="s">
        <v>112</v>
      </c>
      <c r="F3527" s="753" t="s">
        <v>242</v>
      </c>
      <c r="G3527" s="757" t="s">
        <v>1839</v>
      </c>
      <c r="H3527" s="751">
        <v>62352500</v>
      </c>
    </row>
    <row r="3528" spans="1:8">
      <c r="A3528" s="753" t="s">
        <v>83</v>
      </c>
      <c r="B3528" s="753" t="s">
        <v>797</v>
      </c>
      <c r="C3528" s="753" t="s">
        <v>1062</v>
      </c>
      <c r="D3528" s="753" t="s">
        <v>1945</v>
      </c>
      <c r="E3528" s="753" t="s">
        <v>112</v>
      </c>
      <c r="F3528" s="753" t="s">
        <v>157</v>
      </c>
      <c r="G3528" s="757" t="s">
        <v>135</v>
      </c>
      <c r="H3528" s="751">
        <v>7640000</v>
      </c>
    </row>
    <row r="3529" spans="1:8">
      <c r="A3529" s="753" t="s">
        <v>83</v>
      </c>
      <c r="B3529" s="753" t="s">
        <v>797</v>
      </c>
      <c r="C3529" s="753" t="s">
        <v>1062</v>
      </c>
      <c r="D3529" s="753" t="s">
        <v>1945</v>
      </c>
      <c r="E3529" s="753" t="s">
        <v>115</v>
      </c>
      <c r="F3529" s="753"/>
      <c r="G3529" s="757" t="s">
        <v>1781</v>
      </c>
      <c r="H3529" s="751">
        <v>339077300</v>
      </c>
    </row>
    <row r="3530" spans="1:8">
      <c r="A3530" s="753" t="s">
        <v>83</v>
      </c>
      <c r="B3530" s="753" t="s">
        <v>797</v>
      </c>
      <c r="C3530" s="753" t="s">
        <v>1062</v>
      </c>
      <c r="D3530" s="753" t="s">
        <v>1945</v>
      </c>
      <c r="E3530" s="753" t="s">
        <v>115</v>
      </c>
      <c r="F3530" s="753" t="s">
        <v>116</v>
      </c>
      <c r="G3530" s="757" t="s">
        <v>117</v>
      </c>
      <c r="H3530" s="751">
        <v>110896500</v>
      </c>
    </row>
    <row r="3531" spans="1:8">
      <c r="A3531" s="753" t="s">
        <v>83</v>
      </c>
      <c r="B3531" s="753" t="s">
        <v>797</v>
      </c>
      <c r="C3531" s="753" t="s">
        <v>1062</v>
      </c>
      <c r="D3531" s="753" t="s">
        <v>1945</v>
      </c>
      <c r="E3531" s="753" t="s">
        <v>115</v>
      </c>
      <c r="F3531" s="753" t="s">
        <v>147</v>
      </c>
      <c r="G3531" s="757" t="s">
        <v>148</v>
      </c>
      <c r="H3531" s="751">
        <v>144332000</v>
      </c>
    </row>
    <row r="3532" spans="1:8">
      <c r="A3532" s="753" t="s">
        <v>83</v>
      </c>
      <c r="B3532" s="753" t="s">
        <v>797</v>
      </c>
      <c r="C3532" s="753" t="s">
        <v>1062</v>
      </c>
      <c r="D3532" s="753" t="s">
        <v>1945</v>
      </c>
      <c r="E3532" s="753" t="s">
        <v>115</v>
      </c>
      <c r="F3532" s="753" t="s">
        <v>118</v>
      </c>
      <c r="G3532" s="757" t="s">
        <v>119</v>
      </c>
      <c r="H3532" s="751">
        <v>83848800</v>
      </c>
    </row>
    <row r="3533" spans="1:8">
      <c r="A3533" s="753" t="s">
        <v>83</v>
      </c>
      <c r="B3533" s="753" t="s">
        <v>797</v>
      </c>
      <c r="C3533" s="753" t="s">
        <v>1062</v>
      </c>
      <c r="D3533" s="753" t="s">
        <v>1945</v>
      </c>
      <c r="E3533" s="753" t="s">
        <v>120</v>
      </c>
      <c r="F3533" s="753"/>
      <c r="G3533" s="757" t="s">
        <v>121</v>
      </c>
      <c r="H3533" s="751">
        <v>966356553</v>
      </c>
    </row>
    <row r="3534" spans="1:8" ht="39.6">
      <c r="A3534" s="753" t="s">
        <v>83</v>
      </c>
      <c r="B3534" s="753" t="s">
        <v>797</v>
      </c>
      <c r="C3534" s="753" t="s">
        <v>1062</v>
      </c>
      <c r="D3534" s="753" t="s">
        <v>1945</v>
      </c>
      <c r="E3534" s="753" t="s">
        <v>120</v>
      </c>
      <c r="F3534" s="753" t="s">
        <v>122</v>
      </c>
      <c r="G3534" s="757" t="s">
        <v>1783</v>
      </c>
      <c r="H3534" s="751">
        <v>18480882</v>
      </c>
    </row>
    <row r="3535" spans="1:8">
      <c r="A3535" s="753" t="s">
        <v>83</v>
      </c>
      <c r="B3535" s="753" t="s">
        <v>797</v>
      </c>
      <c r="C3535" s="753" t="s">
        <v>1062</v>
      </c>
      <c r="D3535" s="753" t="s">
        <v>1945</v>
      </c>
      <c r="E3535" s="753" t="s">
        <v>120</v>
      </c>
      <c r="F3535" s="753" t="s">
        <v>123</v>
      </c>
      <c r="G3535" s="757" t="s">
        <v>124</v>
      </c>
      <c r="H3535" s="751">
        <v>12424371</v>
      </c>
    </row>
    <row r="3536" spans="1:8" ht="39.6">
      <c r="A3536" s="753" t="s">
        <v>83</v>
      </c>
      <c r="B3536" s="753" t="s">
        <v>797</v>
      </c>
      <c r="C3536" s="753" t="s">
        <v>1062</v>
      </c>
      <c r="D3536" s="753" t="s">
        <v>1945</v>
      </c>
      <c r="E3536" s="753" t="s">
        <v>120</v>
      </c>
      <c r="F3536" s="753" t="s">
        <v>994</v>
      </c>
      <c r="G3536" s="757" t="s">
        <v>1824</v>
      </c>
      <c r="H3536" s="751">
        <v>20858100</v>
      </c>
    </row>
    <row r="3537" spans="1:8">
      <c r="A3537" s="753" t="s">
        <v>83</v>
      </c>
      <c r="B3537" s="753" t="s">
        <v>797</v>
      </c>
      <c r="C3537" s="753" t="s">
        <v>1062</v>
      </c>
      <c r="D3537" s="753" t="s">
        <v>1945</v>
      </c>
      <c r="E3537" s="753" t="s">
        <v>120</v>
      </c>
      <c r="F3537" s="753" t="s">
        <v>315</v>
      </c>
      <c r="G3537" s="757" t="s">
        <v>1831</v>
      </c>
      <c r="H3537" s="751">
        <v>905501200</v>
      </c>
    </row>
    <row r="3538" spans="1:8" ht="26.4">
      <c r="A3538" s="753" t="s">
        <v>83</v>
      </c>
      <c r="B3538" s="753" t="s">
        <v>797</v>
      </c>
      <c r="C3538" s="753" t="s">
        <v>1062</v>
      </c>
      <c r="D3538" s="753" t="s">
        <v>1945</v>
      </c>
      <c r="E3538" s="753" t="s">
        <v>120</v>
      </c>
      <c r="F3538" s="753" t="s">
        <v>1001</v>
      </c>
      <c r="G3538" s="757" t="s">
        <v>1784</v>
      </c>
      <c r="H3538" s="751">
        <v>4751400</v>
      </c>
    </row>
    <row r="3539" spans="1:8">
      <c r="A3539" s="753" t="s">
        <v>83</v>
      </c>
      <c r="B3539" s="753" t="s">
        <v>797</v>
      </c>
      <c r="C3539" s="753" t="s">
        <v>1062</v>
      </c>
      <c r="D3539" s="753" t="s">
        <v>1945</v>
      </c>
      <c r="E3539" s="753" t="s">
        <v>120</v>
      </c>
      <c r="F3539" s="753" t="s">
        <v>159</v>
      </c>
      <c r="G3539" s="757" t="s">
        <v>143</v>
      </c>
      <c r="H3539" s="751">
        <v>4340600</v>
      </c>
    </row>
    <row r="3540" spans="1:8">
      <c r="A3540" s="753" t="s">
        <v>83</v>
      </c>
      <c r="B3540" s="753" t="s">
        <v>797</v>
      </c>
      <c r="C3540" s="753" t="s">
        <v>1062</v>
      </c>
      <c r="D3540" s="753" t="s">
        <v>1945</v>
      </c>
      <c r="E3540" s="753" t="s">
        <v>160</v>
      </c>
      <c r="F3540" s="753"/>
      <c r="G3540" s="757" t="s">
        <v>161</v>
      </c>
      <c r="H3540" s="751">
        <v>1480630800</v>
      </c>
    </row>
    <row r="3541" spans="1:8">
      <c r="A3541" s="753" t="s">
        <v>83</v>
      </c>
      <c r="B3541" s="753" t="s">
        <v>797</v>
      </c>
      <c r="C3541" s="753" t="s">
        <v>1062</v>
      </c>
      <c r="D3541" s="753" t="s">
        <v>1945</v>
      </c>
      <c r="E3541" s="753" t="s">
        <v>160</v>
      </c>
      <c r="F3541" s="753" t="s">
        <v>162</v>
      </c>
      <c r="G3541" s="757" t="s">
        <v>163</v>
      </c>
      <c r="H3541" s="751">
        <v>226028800</v>
      </c>
    </row>
    <row r="3542" spans="1:8">
      <c r="A3542" s="753" t="s">
        <v>83</v>
      </c>
      <c r="B3542" s="753" t="s">
        <v>797</v>
      </c>
      <c r="C3542" s="753" t="s">
        <v>1062</v>
      </c>
      <c r="D3542" s="753" t="s">
        <v>1945</v>
      </c>
      <c r="E3542" s="753" t="s">
        <v>160</v>
      </c>
      <c r="F3542" s="753" t="s">
        <v>544</v>
      </c>
      <c r="G3542" s="757" t="s">
        <v>545</v>
      </c>
      <c r="H3542" s="751">
        <v>240000000</v>
      </c>
    </row>
    <row r="3543" spans="1:8">
      <c r="A3543" s="753" t="s">
        <v>83</v>
      </c>
      <c r="B3543" s="753" t="s">
        <v>797</v>
      </c>
      <c r="C3543" s="753" t="s">
        <v>1062</v>
      </c>
      <c r="D3543" s="753" t="s">
        <v>1945</v>
      </c>
      <c r="E3543" s="753" t="s">
        <v>160</v>
      </c>
      <c r="F3543" s="753" t="s">
        <v>975</v>
      </c>
      <c r="G3543" s="757" t="s">
        <v>974</v>
      </c>
      <c r="H3543" s="751">
        <v>22413000</v>
      </c>
    </row>
    <row r="3544" spans="1:8">
      <c r="A3544" s="753" t="s">
        <v>83</v>
      </c>
      <c r="B3544" s="753" t="s">
        <v>797</v>
      </c>
      <c r="C3544" s="753" t="s">
        <v>1062</v>
      </c>
      <c r="D3544" s="753" t="s">
        <v>1945</v>
      </c>
      <c r="E3544" s="753" t="s">
        <v>160</v>
      </c>
      <c r="F3544" s="753" t="s">
        <v>546</v>
      </c>
      <c r="G3544" s="757" t="s">
        <v>128</v>
      </c>
      <c r="H3544" s="751">
        <v>22250000</v>
      </c>
    </row>
    <row r="3545" spans="1:8">
      <c r="A3545" s="753" t="s">
        <v>83</v>
      </c>
      <c r="B3545" s="753" t="s">
        <v>797</v>
      </c>
      <c r="C3545" s="753" t="s">
        <v>1062</v>
      </c>
      <c r="D3545" s="753" t="s">
        <v>1945</v>
      </c>
      <c r="E3545" s="753" t="s">
        <v>160</v>
      </c>
      <c r="F3545" s="753" t="s">
        <v>547</v>
      </c>
      <c r="G3545" s="757" t="s">
        <v>548</v>
      </c>
      <c r="H3545" s="751">
        <v>296070000</v>
      </c>
    </row>
    <row r="3546" spans="1:8">
      <c r="A3546" s="753" t="s">
        <v>83</v>
      </c>
      <c r="B3546" s="753" t="s">
        <v>797</v>
      </c>
      <c r="C3546" s="753" t="s">
        <v>1062</v>
      </c>
      <c r="D3546" s="753" t="s">
        <v>1945</v>
      </c>
      <c r="E3546" s="753" t="s">
        <v>160</v>
      </c>
      <c r="F3546" s="753" t="s">
        <v>438</v>
      </c>
      <c r="G3546" s="757" t="s">
        <v>1786</v>
      </c>
      <c r="H3546" s="751">
        <v>5200000</v>
      </c>
    </row>
    <row r="3547" spans="1:8">
      <c r="A3547" s="753" t="s">
        <v>83</v>
      </c>
      <c r="B3547" s="753" t="s">
        <v>797</v>
      </c>
      <c r="C3547" s="753" t="s">
        <v>1062</v>
      </c>
      <c r="D3547" s="753" t="s">
        <v>1945</v>
      </c>
      <c r="E3547" s="753" t="s">
        <v>160</v>
      </c>
      <c r="F3547" s="753" t="s">
        <v>549</v>
      </c>
      <c r="G3547" s="757" t="s">
        <v>550</v>
      </c>
      <c r="H3547" s="751">
        <v>236250000</v>
      </c>
    </row>
    <row r="3548" spans="1:8">
      <c r="A3548" s="753" t="s">
        <v>83</v>
      </c>
      <c r="B3548" s="753" t="s">
        <v>797</v>
      </c>
      <c r="C3548" s="753" t="s">
        <v>1062</v>
      </c>
      <c r="D3548" s="753" t="s">
        <v>1945</v>
      </c>
      <c r="E3548" s="753" t="s">
        <v>160</v>
      </c>
      <c r="F3548" s="753" t="s">
        <v>551</v>
      </c>
      <c r="G3548" s="757" t="s">
        <v>133</v>
      </c>
      <c r="H3548" s="751">
        <v>432419000</v>
      </c>
    </row>
    <row r="3549" spans="1:8">
      <c r="A3549" s="753" t="s">
        <v>83</v>
      </c>
      <c r="B3549" s="753" t="s">
        <v>797</v>
      </c>
      <c r="C3549" s="753" t="s">
        <v>1062</v>
      </c>
      <c r="D3549" s="753" t="s">
        <v>1945</v>
      </c>
      <c r="E3549" s="753" t="s">
        <v>125</v>
      </c>
      <c r="F3549" s="753"/>
      <c r="G3549" s="757" t="s">
        <v>126</v>
      </c>
      <c r="H3549" s="751">
        <v>522935000</v>
      </c>
    </row>
    <row r="3550" spans="1:8">
      <c r="A3550" s="753" t="s">
        <v>83</v>
      </c>
      <c r="B3550" s="753" t="s">
        <v>797</v>
      </c>
      <c r="C3550" s="753" t="s">
        <v>1062</v>
      </c>
      <c r="D3550" s="753" t="s">
        <v>1945</v>
      </c>
      <c r="E3550" s="753" t="s">
        <v>125</v>
      </c>
      <c r="F3550" s="753" t="s">
        <v>430</v>
      </c>
      <c r="G3550" s="757" t="s">
        <v>431</v>
      </c>
      <c r="H3550" s="751">
        <v>15770000</v>
      </c>
    </row>
    <row r="3551" spans="1:8">
      <c r="A3551" s="753" t="s">
        <v>83</v>
      </c>
      <c r="B3551" s="753" t="s">
        <v>797</v>
      </c>
      <c r="C3551" s="753" t="s">
        <v>1062</v>
      </c>
      <c r="D3551" s="753" t="s">
        <v>1945</v>
      </c>
      <c r="E3551" s="753" t="s">
        <v>125</v>
      </c>
      <c r="F3551" s="753" t="s">
        <v>552</v>
      </c>
      <c r="G3551" s="757" t="s">
        <v>553</v>
      </c>
      <c r="H3551" s="751">
        <v>188350000</v>
      </c>
    </row>
    <row r="3552" spans="1:8">
      <c r="A3552" s="753" t="s">
        <v>83</v>
      </c>
      <c r="B3552" s="753" t="s">
        <v>797</v>
      </c>
      <c r="C3552" s="753" t="s">
        <v>1062</v>
      </c>
      <c r="D3552" s="753" t="s">
        <v>1945</v>
      </c>
      <c r="E3552" s="753" t="s">
        <v>125</v>
      </c>
      <c r="F3552" s="753" t="s">
        <v>127</v>
      </c>
      <c r="G3552" s="757" t="s">
        <v>128</v>
      </c>
      <c r="H3552" s="751">
        <v>224065000</v>
      </c>
    </row>
    <row r="3553" spans="1:8">
      <c r="A3553" s="753" t="s">
        <v>83</v>
      </c>
      <c r="B3553" s="753" t="s">
        <v>797</v>
      </c>
      <c r="C3553" s="753" t="s">
        <v>1062</v>
      </c>
      <c r="D3553" s="753" t="s">
        <v>1945</v>
      </c>
      <c r="E3553" s="753" t="s">
        <v>125</v>
      </c>
      <c r="F3553" s="753" t="s">
        <v>129</v>
      </c>
      <c r="G3553" s="757" t="s">
        <v>1787</v>
      </c>
      <c r="H3553" s="751">
        <v>94750000</v>
      </c>
    </row>
    <row r="3554" spans="1:8">
      <c r="A3554" s="753" t="s">
        <v>83</v>
      </c>
      <c r="B3554" s="753" t="s">
        <v>797</v>
      </c>
      <c r="C3554" s="753" t="s">
        <v>1062</v>
      </c>
      <c r="D3554" s="753" t="s">
        <v>1945</v>
      </c>
      <c r="E3554" s="753" t="s">
        <v>554</v>
      </c>
      <c r="F3554" s="753"/>
      <c r="G3554" s="757" t="s">
        <v>555</v>
      </c>
      <c r="H3554" s="751">
        <v>115500000</v>
      </c>
    </row>
    <row r="3555" spans="1:8">
      <c r="A3555" s="753" t="s">
        <v>83</v>
      </c>
      <c r="B3555" s="753" t="s">
        <v>797</v>
      </c>
      <c r="C3555" s="753" t="s">
        <v>1062</v>
      </c>
      <c r="D3555" s="753" t="s">
        <v>1945</v>
      </c>
      <c r="E3555" s="753" t="s">
        <v>554</v>
      </c>
      <c r="F3555" s="753" t="s">
        <v>556</v>
      </c>
      <c r="G3555" s="757" t="s">
        <v>557</v>
      </c>
      <c r="H3555" s="751">
        <v>93300000</v>
      </c>
    </row>
    <row r="3556" spans="1:8">
      <c r="A3556" s="753" t="s">
        <v>83</v>
      </c>
      <c r="B3556" s="753" t="s">
        <v>797</v>
      </c>
      <c r="C3556" s="753" t="s">
        <v>1062</v>
      </c>
      <c r="D3556" s="753" t="s">
        <v>1945</v>
      </c>
      <c r="E3556" s="753" t="s">
        <v>554</v>
      </c>
      <c r="F3556" s="753" t="s">
        <v>243</v>
      </c>
      <c r="G3556" s="757" t="s">
        <v>244</v>
      </c>
      <c r="H3556" s="751">
        <v>19400000</v>
      </c>
    </row>
    <row r="3557" spans="1:8">
      <c r="A3557" s="753" t="s">
        <v>83</v>
      </c>
      <c r="B3557" s="753" t="s">
        <v>797</v>
      </c>
      <c r="C3557" s="753" t="s">
        <v>1062</v>
      </c>
      <c r="D3557" s="753" t="s">
        <v>1945</v>
      </c>
      <c r="E3557" s="753" t="s">
        <v>554</v>
      </c>
      <c r="F3557" s="753" t="s">
        <v>558</v>
      </c>
      <c r="G3557" s="757" t="s">
        <v>559</v>
      </c>
      <c r="H3557" s="751">
        <v>2800000</v>
      </c>
    </row>
    <row r="3558" spans="1:8" ht="39.6">
      <c r="A3558" s="753" t="s">
        <v>83</v>
      </c>
      <c r="B3558" s="753" t="s">
        <v>797</v>
      </c>
      <c r="C3558" s="753" t="s">
        <v>1062</v>
      </c>
      <c r="D3558" s="753" t="s">
        <v>1945</v>
      </c>
      <c r="E3558" s="753" t="s">
        <v>560</v>
      </c>
      <c r="F3558" s="753"/>
      <c r="G3558" s="757" t="s">
        <v>1790</v>
      </c>
      <c r="H3558" s="751">
        <v>2676942931</v>
      </c>
    </row>
    <row r="3559" spans="1:8">
      <c r="A3559" s="753" t="s">
        <v>83</v>
      </c>
      <c r="B3559" s="753" t="s">
        <v>797</v>
      </c>
      <c r="C3559" s="753" t="s">
        <v>1062</v>
      </c>
      <c r="D3559" s="753" t="s">
        <v>1945</v>
      </c>
      <c r="E3559" s="753" t="s">
        <v>560</v>
      </c>
      <c r="F3559" s="753" t="s">
        <v>856</v>
      </c>
      <c r="G3559" s="757" t="s">
        <v>1832</v>
      </c>
      <c r="H3559" s="751">
        <v>15917000</v>
      </c>
    </row>
    <row r="3560" spans="1:8">
      <c r="A3560" s="753" t="s">
        <v>83</v>
      </c>
      <c r="B3560" s="753" t="s">
        <v>797</v>
      </c>
      <c r="C3560" s="753" t="s">
        <v>1062</v>
      </c>
      <c r="D3560" s="753" t="s">
        <v>1945</v>
      </c>
      <c r="E3560" s="753" t="s">
        <v>560</v>
      </c>
      <c r="F3560" s="753" t="s">
        <v>197</v>
      </c>
      <c r="G3560" s="757" t="s">
        <v>1792</v>
      </c>
      <c r="H3560" s="751">
        <v>10887431</v>
      </c>
    </row>
    <row r="3561" spans="1:8">
      <c r="A3561" s="753" t="s">
        <v>83</v>
      </c>
      <c r="B3561" s="753" t="s">
        <v>797</v>
      </c>
      <c r="C3561" s="753" t="s">
        <v>1062</v>
      </c>
      <c r="D3561" s="753" t="s">
        <v>1945</v>
      </c>
      <c r="E3561" s="753" t="s">
        <v>560</v>
      </c>
      <c r="F3561" s="753" t="s">
        <v>5</v>
      </c>
      <c r="G3561" s="757" t="s">
        <v>6</v>
      </c>
      <c r="H3561" s="751">
        <v>2500339000</v>
      </c>
    </row>
    <row r="3562" spans="1:8">
      <c r="A3562" s="753" t="s">
        <v>83</v>
      </c>
      <c r="B3562" s="753" t="s">
        <v>797</v>
      </c>
      <c r="C3562" s="753" t="s">
        <v>1062</v>
      </c>
      <c r="D3562" s="753" t="s">
        <v>1945</v>
      </c>
      <c r="E3562" s="753" t="s">
        <v>560</v>
      </c>
      <c r="F3562" s="753" t="s">
        <v>418</v>
      </c>
      <c r="G3562" s="757" t="s">
        <v>1793</v>
      </c>
      <c r="H3562" s="751">
        <v>24840000</v>
      </c>
    </row>
    <row r="3563" spans="1:8">
      <c r="A3563" s="753" t="s">
        <v>83</v>
      </c>
      <c r="B3563" s="753" t="s">
        <v>797</v>
      </c>
      <c r="C3563" s="753" t="s">
        <v>1062</v>
      </c>
      <c r="D3563" s="753" t="s">
        <v>1945</v>
      </c>
      <c r="E3563" s="753" t="s">
        <v>560</v>
      </c>
      <c r="F3563" s="753" t="s">
        <v>562</v>
      </c>
      <c r="G3563" s="757" t="s">
        <v>1794</v>
      </c>
      <c r="H3563" s="751">
        <v>11860000</v>
      </c>
    </row>
    <row r="3564" spans="1:8">
      <c r="A3564" s="753" t="s">
        <v>83</v>
      </c>
      <c r="B3564" s="753" t="s">
        <v>797</v>
      </c>
      <c r="C3564" s="753" t="s">
        <v>1062</v>
      </c>
      <c r="D3564" s="753" t="s">
        <v>1945</v>
      </c>
      <c r="E3564" s="753" t="s">
        <v>560</v>
      </c>
      <c r="F3564" s="753" t="s">
        <v>7</v>
      </c>
      <c r="G3564" s="757" t="s">
        <v>1795</v>
      </c>
      <c r="H3564" s="751">
        <v>11974000</v>
      </c>
    </row>
    <row r="3565" spans="1:8" ht="26.4">
      <c r="A3565" s="753" t="s">
        <v>83</v>
      </c>
      <c r="B3565" s="753" t="s">
        <v>797</v>
      </c>
      <c r="C3565" s="753" t="s">
        <v>1062</v>
      </c>
      <c r="D3565" s="753" t="s">
        <v>1945</v>
      </c>
      <c r="E3565" s="753" t="s">
        <v>560</v>
      </c>
      <c r="F3565" s="753" t="s">
        <v>563</v>
      </c>
      <c r="G3565" s="757" t="s">
        <v>13</v>
      </c>
      <c r="H3565" s="751">
        <v>101125500</v>
      </c>
    </row>
    <row r="3566" spans="1:8" ht="26.4">
      <c r="A3566" s="753" t="s">
        <v>83</v>
      </c>
      <c r="B3566" s="753" t="s">
        <v>797</v>
      </c>
      <c r="C3566" s="753" t="s">
        <v>1062</v>
      </c>
      <c r="D3566" s="753" t="s">
        <v>1945</v>
      </c>
      <c r="E3566" s="753" t="s">
        <v>1796</v>
      </c>
      <c r="F3566" s="753"/>
      <c r="G3566" s="757" t="s">
        <v>1797</v>
      </c>
      <c r="H3566" s="751">
        <v>279485000</v>
      </c>
    </row>
    <row r="3567" spans="1:8">
      <c r="A3567" s="753" t="s">
        <v>83</v>
      </c>
      <c r="B3567" s="753" t="s">
        <v>797</v>
      </c>
      <c r="C3567" s="753" t="s">
        <v>1062</v>
      </c>
      <c r="D3567" s="753" t="s">
        <v>1945</v>
      </c>
      <c r="E3567" s="753" t="s">
        <v>1796</v>
      </c>
      <c r="F3567" s="753" t="s">
        <v>1825</v>
      </c>
      <c r="G3567" s="757" t="s">
        <v>1794</v>
      </c>
      <c r="H3567" s="751">
        <v>37700000</v>
      </c>
    </row>
    <row r="3568" spans="1:8">
      <c r="A3568" s="753" t="s">
        <v>83</v>
      </c>
      <c r="B3568" s="753" t="s">
        <v>797</v>
      </c>
      <c r="C3568" s="753" t="s">
        <v>1062</v>
      </c>
      <c r="D3568" s="753" t="s">
        <v>1945</v>
      </c>
      <c r="E3568" s="753" t="s">
        <v>1796</v>
      </c>
      <c r="F3568" s="753" t="s">
        <v>1798</v>
      </c>
      <c r="G3568" s="757" t="s">
        <v>1793</v>
      </c>
      <c r="H3568" s="751">
        <v>41535000</v>
      </c>
    </row>
    <row r="3569" spans="1:8">
      <c r="A3569" s="753" t="s">
        <v>83</v>
      </c>
      <c r="B3569" s="753" t="s">
        <v>797</v>
      </c>
      <c r="C3569" s="753" t="s">
        <v>1062</v>
      </c>
      <c r="D3569" s="753" t="s">
        <v>1945</v>
      </c>
      <c r="E3569" s="753" t="s">
        <v>1796</v>
      </c>
      <c r="F3569" s="753" t="s">
        <v>1833</v>
      </c>
      <c r="G3569" s="757" t="s">
        <v>1834</v>
      </c>
      <c r="H3569" s="751">
        <v>200250000</v>
      </c>
    </row>
    <row r="3570" spans="1:8" ht="26.4">
      <c r="A3570" s="753" t="s">
        <v>83</v>
      </c>
      <c r="B3570" s="753" t="s">
        <v>797</v>
      </c>
      <c r="C3570" s="753" t="s">
        <v>1062</v>
      </c>
      <c r="D3570" s="753" t="s">
        <v>1945</v>
      </c>
      <c r="E3570" s="753" t="s">
        <v>130</v>
      </c>
      <c r="F3570" s="753"/>
      <c r="G3570" s="757" t="s">
        <v>131</v>
      </c>
      <c r="H3570" s="751">
        <v>1193222000</v>
      </c>
    </row>
    <row r="3571" spans="1:8">
      <c r="A3571" s="753" t="s">
        <v>83</v>
      </c>
      <c r="B3571" s="753" t="s">
        <v>797</v>
      </c>
      <c r="C3571" s="753" t="s">
        <v>1062</v>
      </c>
      <c r="D3571" s="753" t="s">
        <v>1945</v>
      </c>
      <c r="E3571" s="753" t="s">
        <v>130</v>
      </c>
      <c r="F3571" s="753" t="s">
        <v>585</v>
      </c>
      <c r="G3571" s="757" t="s">
        <v>1799</v>
      </c>
      <c r="H3571" s="751">
        <v>37092700</v>
      </c>
    </row>
    <row r="3572" spans="1:8">
      <c r="A3572" s="753" t="s">
        <v>83</v>
      </c>
      <c r="B3572" s="753" t="s">
        <v>797</v>
      </c>
      <c r="C3572" s="753" t="s">
        <v>1062</v>
      </c>
      <c r="D3572" s="753" t="s">
        <v>1945</v>
      </c>
      <c r="E3572" s="753" t="s">
        <v>130</v>
      </c>
      <c r="F3572" s="753" t="s">
        <v>8</v>
      </c>
      <c r="G3572" s="757" t="s">
        <v>1835</v>
      </c>
      <c r="H3572" s="751">
        <v>118097000</v>
      </c>
    </row>
    <row r="3573" spans="1:8">
      <c r="A3573" s="753" t="s">
        <v>83</v>
      </c>
      <c r="B3573" s="753" t="s">
        <v>797</v>
      </c>
      <c r="C3573" s="753" t="s">
        <v>1062</v>
      </c>
      <c r="D3573" s="753" t="s">
        <v>1945</v>
      </c>
      <c r="E3573" s="753" t="s">
        <v>130</v>
      </c>
      <c r="F3573" s="753" t="s">
        <v>132</v>
      </c>
      <c r="G3573" s="757" t="s">
        <v>135</v>
      </c>
      <c r="H3573" s="751">
        <v>1038032300</v>
      </c>
    </row>
    <row r="3574" spans="1:8">
      <c r="A3574" s="753" t="s">
        <v>83</v>
      </c>
      <c r="B3574" s="753" t="s">
        <v>797</v>
      </c>
      <c r="C3574" s="753" t="s">
        <v>1062</v>
      </c>
      <c r="D3574" s="753" t="s">
        <v>1945</v>
      </c>
      <c r="E3574" s="753" t="s">
        <v>1801</v>
      </c>
      <c r="F3574" s="753"/>
      <c r="G3574" s="757" t="s">
        <v>1802</v>
      </c>
      <c r="H3574" s="751">
        <v>4957000</v>
      </c>
    </row>
    <row r="3575" spans="1:8">
      <c r="A3575" s="753" t="s">
        <v>83</v>
      </c>
      <c r="B3575" s="753" t="s">
        <v>797</v>
      </c>
      <c r="C3575" s="753" t="s">
        <v>1062</v>
      </c>
      <c r="D3575" s="753" t="s">
        <v>1945</v>
      </c>
      <c r="E3575" s="753" t="s">
        <v>1801</v>
      </c>
      <c r="F3575" s="753" t="s">
        <v>1803</v>
      </c>
      <c r="G3575" s="757" t="s">
        <v>1804</v>
      </c>
      <c r="H3575" s="751">
        <v>4957000</v>
      </c>
    </row>
    <row r="3576" spans="1:8" ht="26.4">
      <c r="A3576" s="753" t="s">
        <v>83</v>
      </c>
      <c r="B3576" s="753" t="s">
        <v>797</v>
      </c>
      <c r="C3576" s="753" t="s">
        <v>1062</v>
      </c>
      <c r="D3576" s="753" t="s">
        <v>1945</v>
      </c>
      <c r="E3576" s="753" t="s">
        <v>458</v>
      </c>
      <c r="F3576" s="753"/>
      <c r="G3576" s="757" t="s">
        <v>1812</v>
      </c>
      <c r="H3576" s="751">
        <v>991313684</v>
      </c>
    </row>
    <row r="3577" spans="1:8">
      <c r="A3577" s="753" t="s">
        <v>83</v>
      </c>
      <c r="B3577" s="753" t="s">
        <v>797</v>
      </c>
      <c r="C3577" s="753" t="s">
        <v>1062</v>
      </c>
      <c r="D3577" s="753" t="s">
        <v>1945</v>
      </c>
      <c r="E3577" s="753" t="s">
        <v>458</v>
      </c>
      <c r="F3577" s="753" t="s">
        <v>453</v>
      </c>
      <c r="G3577" s="757" t="s">
        <v>135</v>
      </c>
      <c r="H3577" s="751">
        <v>991313684</v>
      </c>
    </row>
    <row r="3578" spans="1:8">
      <c r="A3578" s="753" t="s">
        <v>83</v>
      </c>
      <c r="B3578" s="753" t="s">
        <v>797</v>
      </c>
      <c r="C3578" s="753" t="s">
        <v>1062</v>
      </c>
      <c r="D3578" s="753" t="s">
        <v>1945</v>
      </c>
      <c r="E3578" s="753" t="s">
        <v>1857</v>
      </c>
      <c r="F3578" s="753"/>
      <c r="G3578" s="757" t="s">
        <v>1858</v>
      </c>
      <c r="H3578" s="751">
        <v>5730152261</v>
      </c>
    </row>
    <row r="3579" spans="1:8" ht="26.4">
      <c r="A3579" s="753" t="s">
        <v>83</v>
      </c>
      <c r="B3579" s="753" t="s">
        <v>797</v>
      </c>
      <c r="C3579" s="753" t="s">
        <v>1062</v>
      </c>
      <c r="D3579" s="753" t="s">
        <v>1945</v>
      </c>
      <c r="E3579" s="753" t="s">
        <v>1857</v>
      </c>
      <c r="F3579" s="753" t="s">
        <v>1942</v>
      </c>
      <c r="G3579" s="757" t="s">
        <v>1943</v>
      </c>
      <c r="H3579" s="751">
        <v>4156578261</v>
      </c>
    </row>
    <row r="3580" spans="1:8" ht="26.4">
      <c r="A3580" s="753" t="s">
        <v>83</v>
      </c>
      <c r="B3580" s="753" t="s">
        <v>797</v>
      </c>
      <c r="C3580" s="753" t="s">
        <v>1062</v>
      </c>
      <c r="D3580" s="753" t="s">
        <v>1945</v>
      </c>
      <c r="E3580" s="753" t="s">
        <v>1857</v>
      </c>
      <c r="F3580" s="753" t="s">
        <v>1917</v>
      </c>
      <c r="G3580" s="757" t="s">
        <v>1918</v>
      </c>
      <c r="H3580" s="751">
        <v>23890000</v>
      </c>
    </row>
    <row r="3581" spans="1:8">
      <c r="A3581" s="753" t="s">
        <v>83</v>
      </c>
      <c r="B3581" s="753" t="s">
        <v>797</v>
      </c>
      <c r="C3581" s="753" t="s">
        <v>1062</v>
      </c>
      <c r="D3581" s="753" t="s">
        <v>1945</v>
      </c>
      <c r="E3581" s="753" t="s">
        <v>1857</v>
      </c>
      <c r="F3581" s="753" t="s">
        <v>1941</v>
      </c>
      <c r="G3581" s="757" t="s">
        <v>135</v>
      </c>
      <c r="H3581" s="751">
        <v>1549684000</v>
      </c>
    </row>
    <row r="3582" spans="1:8">
      <c r="A3582" s="753" t="s">
        <v>83</v>
      </c>
      <c r="B3582" s="753" t="s">
        <v>797</v>
      </c>
      <c r="C3582" s="753" t="s">
        <v>1062</v>
      </c>
      <c r="D3582" s="753" t="s">
        <v>1945</v>
      </c>
      <c r="E3582" s="753" t="s">
        <v>134</v>
      </c>
      <c r="F3582" s="753"/>
      <c r="G3582" s="757" t="s">
        <v>135</v>
      </c>
      <c r="H3582" s="751">
        <v>528116127</v>
      </c>
    </row>
    <row r="3583" spans="1:8">
      <c r="A3583" s="753" t="s">
        <v>83</v>
      </c>
      <c r="B3583" s="753" t="s">
        <v>797</v>
      </c>
      <c r="C3583" s="753" t="s">
        <v>1062</v>
      </c>
      <c r="D3583" s="753" t="s">
        <v>1945</v>
      </c>
      <c r="E3583" s="753" t="s">
        <v>134</v>
      </c>
      <c r="F3583" s="753" t="s">
        <v>9</v>
      </c>
      <c r="G3583" s="757" t="s">
        <v>1805</v>
      </c>
      <c r="H3583" s="751">
        <v>16895477</v>
      </c>
    </row>
    <row r="3584" spans="1:8">
      <c r="A3584" s="753" t="s">
        <v>83</v>
      </c>
      <c r="B3584" s="753" t="s">
        <v>797</v>
      </c>
      <c r="C3584" s="753" t="s">
        <v>1062</v>
      </c>
      <c r="D3584" s="753" t="s">
        <v>1945</v>
      </c>
      <c r="E3584" s="753" t="s">
        <v>134</v>
      </c>
      <c r="F3584" s="753" t="s">
        <v>15</v>
      </c>
      <c r="G3584" s="757" t="s">
        <v>1806</v>
      </c>
      <c r="H3584" s="751">
        <v>2164650</v>
      </c>
    </row>
    <row r="3585" spans="1:8">
      <c r="A3585" s="753" t="s">
        <v>83</v>
      </c>
      <c r="B3585" s="753" t="s">
        <v>797</v>
      </c>
      <c r="C3585" s="753" t="s">
        <v>1062</v>
      </c>
      <c r="D3585" s="753" t="s">
        <v>1945</v>
      </c>
      <c r="E3585" s="753" t="s">
        <v>134</v>
      </c>
      <c r="F3585" s="753" t="s">
        <v>137</v>
      </c>
      <c r="G3585" s="757" t="s">
        <v>138</v>
      </c>
      <c r="H3585" s="751">
        <v>227520000</v>
      </c>
    </row>
    <row r="3586" spans="1:8">
      <c r="A3586" s="753" t="s">
        <v>83</v>
      </c>
      <c r="B3586" s="753" t="s">
        <v>797</v>
      </c>
      <c r="C3586" s="753" t="s">
        <v>1062</v>
      </c>
      <c r="D3586" s="753" t="s">
        <v>1945</v>
      </c>
      <c r="E3586" s="753" t="s">
        <v>134</v>
      </c>
      <c r="F3586" s="753" t="s">
        <v>139</v>
      </c>
      <c r="G3586" s="757" t="s">
        <v>140</v>
      </c>
      <c r="H3586" s="751">
        <v>281536000</v>
      </c>
    </row>
    <row r="3587" spans="1:8" ht="39.6">
      <c r="A3587" s="753" t="s">
        <v>83</v>
      </c>
      <c r="B3587" s="753" t="s">
        <v>797</v>
      </c>
      <c r="C3587" s="753" t="s">
        <v>1062</v>
      </c>
      <c r="D3587" s="753" t="s">
        <v>1945</v>
      </c>
      <c r="E3587" s="753" t="s">
        <v>419</v>
      </c>
      <c r="F3587" s="753"/>
      <c r="G3587" s="757" t="s">
        <v>1807</v>
      </c>
      <c r="H3587" s="751">
        <v>4032000</v>
      </c>
    </row>
    <row r="3588" spans="1:8">
      <c r="A3588" s="753" t="s">
        <v>83</v>
      </c>
      <c r="B3588" s="753" t="s">
        <v>797</v>
      </c>
      <c r="C3588" s="753" t="s">
        <v>1062</v>
      </c>
      <c r="D3588" s="753" t="s">
        <v>1945</v>
      </c>
      <c r="E3588" s="753" t="s">
        <v>419</v>
      </c>
      <c r="F3588" s="753" t="s">
        <v>248</v>
      </c>
      <c r="G3588" s="757" t="s">
        <v>249</v>
      </c>
      <c r="H3588" s="751">
        <v>1350000</v>
      </c>
    </row>
    <row r="3589" spans="1:8" ht="52.8">
      <c r="A3589" s="753" t="s">
        <v>83</v>
      </c>
      <c r="B3589" s="753" t="s">
        <v>797</v>
      </c>
      <c r="C3589" s="753" t="s">
        <v>1062</v>
      </c>
      <c r="D3589" s="753" t="s">
        <v>1945</v>
      </c>
      <c r="E3589" s="753" t="s">
        <v>419</v>
      </c>
      <c r="F3589" s="753" t="s">
        <v>420</v>
      </c>
      <c r="G3589" s="757" t="s">
        <v>2714</v>
      </c>
      <c r="H3589" s="751">
        <v>2682000</v>
      </c>
    </row>
    <row r="3590" spans="1:8">
      <c r="A3590" s="753" t="s">
        <v>83</v>
      </c>
      <c r="B3590" s="753" t="s">
        <v>797</v>
      </c>
      <c r="C3590" s="753" t="s">
        <v>1062</v>
      </c>
      <c r="D3590" s="753" t="s">
        <v>1945</v>
      </c>
      <c r="E3590" s="753" t="s">
        <v>404</v>
      </c>
      <c r="F3590" s="753"/>
      <c r="G3590" s="757" t="s">
        <v>1808</v>
      </c>
      <c r="H3590" s="751">
        <v>34813000</v>
      </c>
    </row>
    <row r="3591" spans="1:8">
      <c r="A3591" s="753" t="s">
        <v>83</v>
      </c>
      <c r="B3591" s="753" t="s">
        <v>797</v>
      </c>
      <c r="C3591" s="753" t="s">
        <v>1062</v>
      </c>
      <c r="D3591" s="753" t="s">
        <v>1945</v>
      </c>
      <c r="E3591" s="753" t="s">
        <v>404</v>
      </c>
      <c r="F3591" s="753" t="s">
        <v>1809</v>
      </c>
      <c r="G3591" s="757" t="s">
        <v>26</v>
      </c>
      <c r="H3591" s="751">
        <v>34813000</v>
      </c>
    </row>
    <row r="3592" spans="1:8">
      <c r="A3592" s="753" t="s">
        <v>83</v>
      </c>
      <c r="B3592" s="753" t="s">
        <v>797</v>
      </c>
      <c r="C3592" s="753" t="s">
        <v>1062</v>
      </c>
      <c r="D3592" s="753" t="s">
        <v>1945</v>
      </c>
      <c r="E3592" s="753" t="s">
        <v>178</v>
      </c>
      <c r="F3592" s="753"/>
      <c r="G3592" s="757" t="s">
        <v>179</v>
      </c>
      <c r="H3592" s="751">
        <v>323260000</v>
      </c>
    </row>
    <row r="3593" spans="1:8" ht="26.4">
      <c r="A3593" s="753" t="s">
        <v>83</v>
      </c>
      <c r="B3593" s="753" t="s">
        <v>797</v>
      </c>
      <c r="C3593" s="753" t="s">
        <v>1062</v>
      </c>
      <c r="D3593" s="753" t="s">
        <v>1945</v>
      </c>
      <c r="E3593" s="753" t="s">
        <v>178</v>
      </c>
      <c r="F3593" s="753" t="s">
        <v>180</v>
      </c>
      <c r="G3593" s="757" t="s">
        <v>1810</v>
      </c>
      <c r="H3593" s="751">
        <v>323260000</v>
      </c>
    </row>
    <row r="3594" spans="1:8">
      <c r="A3594" s="753" t="s">
        <v>83</v>
      </c>
      <c r="B3594" s="753" t="s">
        <v>797</v>
      </c>
      <c r="C3594" s="753" t="s">
        <v>1062</v>
      </c>
      <c r="D3594" s="753" t="s">
        <v>1945</v>
      </c>
      <c r="E3594" s="753" t="s">
        <v>19</v>
      </c>
      <c r="F3594" s="753"/>
      <c r="G3594" s="757" t="s">
        <v>133</v>
      </c>
      <c r="H3594" s="751">
        <v>140466000</v>
      </c>
    </row>
    <row r="3595" spans="1:8">
      <c r="A3595" s="753" t="s">
        <v>83</v>
      </c>
      <c r="B3595" s="753" t="s">
        <v>797</v>
      </c>
      <c r="C3595" s="753" t="s">
        <v>1062</v>
      </c>
      <c r="D3595" s="753" t="s">
        <v>1945</v>
      </c>
      <c r="E3595" s="753" t="s">
        <v>19</v>
      </c>
      <c r="F3595" s="753" t="s">
        <v>22</v>
      </c>
      <c r="G3595" s="757" t="s">
        <v>23</v>
      </c>
      <c r="H3595" s="751">
        <v>140466000</v>
      </c>
    </row>
    <row r="3596" spans="1:8">
      <c r="A3596" s="753" t="s">
        <v>83</v>
      </c>
      <c r="B3596" s="753" t="s">
        <v>284</v>
      </c>
      <c r="C3596" s="753"/>
      <c r="D3596" s="753"/>
      <c r="E3596" s="753"/>
      <c r="F3596" s="753"/>
      <c r="G3596" s="757" t="s">
        <v>285</v>
      </c>
      <c r="H3596" s="751">
        <v>173040930252</v>
      </c>
    </row>
    <row r="3597" spans="1:8">
      <c r="A3597" s="753" t="s">
        <v>83</v>
      </c>
      <c r="B3597" s="753" t="s">
        <v>284</v>
      </c>
      <c r="C3597" s="753" t="s">
        <v>416</v>
      </c>
      <c r="D3597" s="753"/>
      <c r="E3597" s="753"/>
      <c r="F3597" s="753"/>
      <c r="G3597" s="757" t="s">
        <v>1814</v>
      </c>
      <c r="H3597" s="751">
        <v>85000000</v>
      </c>
    </row>
    <row r="3598" spans="1:8" ht="39.6">
      <c r="A3598" s="753" t="s">
        <v>83</v>
      </c>
      <c r="B3598" s="753" t="s">
        <v>284</v>
      </c>
      <c r="C3598" s="753" t="s">
        <v>416</v>
      </c>
      <c r="D3598" s="753" t="s">
        <v>1816</v>
      </c>
      <c r="E3598" s="753"/>
      <c r="F3598" s="753"/>
      <c r="G3598" s="757" t="s">
        <v>1817</v>
      </c>
      <c r="H3598" s="751">
        <v>85000000</v>
      </c>
    </row>
    <row r="3599" spans="1:8">
      <c r="A3599" s="753" t="s">
        <v>83</v>
      </c>
      <c r="B3599" s="753" t="s">
        <v>284</v>
      </c>
      <c r="C3599" s="753" t="s">
        <v>416</v>
      </c>
      <c r="D3599" s="753" t="s">
        <v>1816</v>
      </c>
      <c r="E3599" s="753" t="s">
        <v>554</v>
      </c>
      <c r="F3599" s="753"/>
      <c r="G3599" s="757" t="s">
        <v>555</v>
      </c>
      <c r="H3599" s="751">
        <v>85000000</v>
      </c>
    </row>
    <row r="3600" spans="1:8">
      <c r="A3600" s="753" t="s">
        <v>83</v>
      </c>
      <c r="B3600" s="753" t="s">
        <v>284</v>
      </c>
      <c r="C3600" s="753" t="s">
        <v>416</v>
      </c>
      <c r="D3600" s="753" t="s">
        <v>1816</v>
      </c>
      <c r="E3600" s="753" t="s">
        <v>554</v>
      </c>
      <c r="F3600" s="753" t="s">
        <v>206</v>
      </c>
      <c r="G3600" s="757" t="s">
        <v>207</v>
      </c>
      <c r="H3600" s="751">
        <v>85000000</v>
      </c>
    </row>
    <row r="3601" spans="1:8">
      <c r="A3601" s="753" t="s">
        <v>83</v>
      </c>
      <c r="B3601" s="753" t="s">
        <v>284</v>
      </c>
      <c r="C3601" s="753" t="s">
        <v>211</v>
      </c>
      <c r="D3601" s="753"/>
      <c r="E3601" s="753"/>
      <c r="F3601" s="753"/>
      <c r="G3601" s="757" t="s">
        <v>1373</v>
      </c>
      <c r="H3601" s="751">
        <v>6873000000</v>
      </c>
    </row>
    <row r="3602" spans="1:8">
      <c r="A3602" s="753" t="s">
        <v>83</v>
      </c>
      <c r="B3602" s="753" t="s">
        <v>284</v>
      </c>
      <c r="C3602" s="753" t="s">
        <v>211</v>
      </c>
      <c r="D3602" s="753" t="s">
        <v>1008</v>
      </c>
      <c r="E3602" s="753"/>
      <c r="F3602" s="753"/>
      <c r="G3602" s="757" t="s">
        <v>1951</v>
      </c>
      <c r="H3602" s="751">
        <v>1873000000</v>
      </c>
    </row>
    <row r="3603" spans="1:8">
      <c r="A3603" s="753" t="s">
        <v>83</v>
      </c>
      <c r="B3603" s="753" t="s">
        <v>284</v>
      </c>
      <c r="C3603" s="753" t="s">
        <v>211</v>
      </c>
      <c r="D3603" s="753" t="s">
        <v>1008</v>
      </c>
      <c r="E3603" s="753" t="s">
        <v>92</v>
      </c>
      <c r="F3603" s="753"/>
      <c r="G3603" s="757" t="s">
        <v>93</v>
      </c>
      <c r="H3603" s="751">
        <v>660904406</v>
      </c>
    </row>
    <row r="3604" spans="1:8">
      <c r="A3604" s="753" t="s">
        <v>83</v>
      </c>
      <c r="B3604" s="753" t="s">
        <v>284</v>
      </c>
      <c r="C3604" s="753" t="s">
        <v>211</v>
      </c>
      <c r="D3604" s="753" t="s">
        <v>1008</v>
      </c>
      <c r="E3604" s="753" t="s">
        <v>92</v>
      </c>
      <c r="F3604" s="753" t="s">
        <v>94</v>
      </c>
      <c r="G3604" s="757" t="s">
        <v>1768</v>
      </c>
      <c r="H3604" s="751">
        <v>660904406</v>
      </c>
    </row>
    <row r="3605" spans="1:8">
      <c r="A3605" s="753" t="s">
        <v>83</v>
      </c>
      <c r="B3605" s="753" t="s">
        <v>284</v>
      </c>
      <c r="C3605" s="753" t="s">
        <v>211</v>
      </c>
      <c r="D3605" s="753" t="s">
        <v>1008</v>
      </c>
      <c r="E3605" s="753" t="s">
        <v>96</v>
      </c>
      <c r="F3605" s="753"/>
      <c r="G3605" s="757" t="s">
        <v>97</v>
      </c>
      <c r="H3605" s="751">
        <v>53272997</v>
      </c>
    </row>
    <row r="3606" spans="1:8">
      <c r="A3606" s="753" t="s">
        <v>83</v>
      </c>
      <c r="B3606" s="753" t="s">
        <v>284</v>
      </c>
      <c r="C3606" s="753" t="s">
        <v>211</v>
      </c>
      <c r="D3606" s="753" t="s">
        <v>1008</v>
      </c>
      <c r="E3606" s="753" t="s">
        <v>96</v>
      </c>
      <c r="F3606" s="753" t="s">
        <v>151</v>
      </c>
      <c r="G3606" s="757" t="s">
        <v>152</v>
      </c>
      <c r="H3606" s="751">
        <v>37249997</v>
      </c>
    </row>
    <row r="3607" spans="1:8">
      <c r="A3607" s="753" t="s">
        <v>83</v>
      </c>
      <c r="B3607" s="753" t="s">
        <v>284</v>
      </c>
      <c r="C3607" s="753" t="s">
        <v>211</v>
      </c>
      <c r="D3607" s="753" t="s">
        <v>1008</v>
      </c>
      <c r="E3607" s="753" t="s">
        <v>96</v>
      </c>
      <c r="F3607" s="753" t="s">
        <v>864</v>
      </c>
      <c r="G3607" s="757" t="s">
        <v>1770</v>
      </c>
      <c r="H3607" s="751">
        <v>12000000</v>
      </c>
    </row>
    <row r="3608" spans="1:8" ht="26.4">
      <c r="A3608" s="753" t="s">
        <v>83</v>
      </c>
      <c r="B3608" s="753" t="s">
        <v>284</v>
      </c>
      <c r="C3608" s="753" t="s">
        <v>211</v>
      </c>
      <c r="D3608" s="753" t="s">
        <v>1008</v>
      </c>
      <c r="E3608" s="753" t="s">
        <v>96</v>
      </c>
      <c r="F3608" s="753" t="s">
        <v>98</v>
      </c>
      <c r="G3608" s="757" t="s">
        <v>99</v>
      </c>
      <c r="H3608" s="751">
        <v>4023000</v>
      </c>
    </row>
    <row r="3609" spans="1:8">
      <c r="A3609" s="753" t="s">
        <v>83</v>
      </c>
      <c r="B3609" s="753" t="s">
        <v>284</v>
      </c>
      <c r="C3609" s="753" t="s">
        <v>211</v>
      </c>
      <c r="D3609" s="753" t="s">
        <v>1008</v>
      </c>
      <c r="E3609" s="753" t="s">
        <v>102</v>
      </c>
      <c r="F3609" s="753"/>
      <c r="G3609" s="757" t="s">
        <v>369</v>
      </c>
      <c r="H3609" s="751">
        <v>166352597</v>
      </c>
    </row>
    <row r="3610" spans="1:8">
      <c r="A3610" s="753" t="s">
        <v>83</v>
      </c>
      <c r="B3610" s="753" t="s">
        <v>284</v>
      </c>
      <c r="C3610" s="753" t="s">
        <v>211</v>
      </c>
      <c r="D3610" s="753" t="s">
        <v>1008</v>
      </c>
      <c r="E3610" s="753" t="s">
        <v>102</v>
      </c>
      <c r="F3610" s="753" t="s">
        <v>103</v>
      </c>
      <c r="G3610" s="757" t="s">
        <v>104</v>
      </c>
      <c r="H3610" s="751">
        <v>122177046</v>
      </c>
    </row>
    <row r="3611" spans="1:8">
      <c r="A3611" s="753" t="s">
        <v>83</v>
      </c>
      <c r="B3611" s="753" t="s">
        <v>284</v>
      </c>
      <c r="C3611" s="753" t="s">
        <v>211</v>
      </c>
      <c r="D3611" s="753" t="s">
        <v>1008</v>
      </c>
      <c r="E3611" s="753" t="s">
        <v>102</v>
      </c>
      <c r="F3611" s="753" t="s">
        <v>105</v>
      </c>
      <c r="G3611" s="757" t="s">
        <v>106</v>
      </c>
      <c r="H3611" s="751">
        <v>20944632</v>
      </c>
    </row>
    <row r="3612" spans="1:8">
      <c r="A3612" s="753" t="s">
        <v>83</v>
      </c>
      <c r="B3612" s="753" t="s">
        <v>284</v>
      </c>
      <c r="C3612" s="753" t="s">
        <v>211</v>
      </c>
      <c r="D3612" s="753" t="s">
        <v>1008</v>
      </c>
      <c r="E3612" s="753" t="s">
        <v>102</v>
      </c>
      <c r="F3612" s="753" t="s">
        <v>107</v>
      </c>
      <c r="G3612" s="757" t="s">
        <v>108</v>
      </c>
      <c r="H3612" s="751">
        <v>16249375</v>
      </c>
    </row>
    <row r="3613" spans="1:8">
      <c r="A3613" s="753" t="s">
        <v>83</v>
      </c>
      <c r="B3613" s="753" t="s">
        <v>284</v>
      </c>
      <c r="C3613" s="753" t="s">
        <v>211</v>
      </c>
      <c r="D3613" s="753" t="s">
        <v>1008</v>
      </c>
      <c r="E3613" s="753" t="s">
        <v>102</v>
      </c>
      <c r="F3613" s="753" t="s">
        <v>0</v>
      </c>
      <c r="G3613" s="757" t="s">
        <v>1</v>
      </c>
      <c r="H3613" s="751">
        <v>6981544</v>
      </c>
    </row>
    <row r="3614" spans="1:8" ht="26.4">
      <c r="A3614" s="753" t="s">
        <v>83</v>
      </c>
      <c r="B3614" s="753" t="s">
        <v>284</v>
      </c>
      <c r="C3614" s="753" t="s">
        <v>211</v>
      </c>
      <c r="D3614" s="753" t="s">
        <v>1008</v>
      </c>
      <c r="E3614" s="753" t="s">
        <v>130</v>
      </c>
      <c r="F3614" s="753"/>
      <c r="G3614" s="757" t="s">
        <v>131</v>
      </c>
      <c r="H3614" s="751">
        <v>988000000</v>
      </c>
    </row>
    <row r="3615" spans="1:8">
      <c r="A3615" s="753" t="s">
        <v>83</v>
      </c>
      <c r="B3615" s="753" t="s">
        <v>284</v>
      </c>
      <c r="C3615" s="753" t="s">
        <v>211</v>
      </c>
      <c r="D3615" s="753" t="s">
        <v>1008</v>
      </c>
      <c r="E3615" s="753" t="s">
        <v>130</v>
      </c>
      <c r="F3615" s="753" t="s">
        <v>585</v>
      </c>
      <c r="G3615" s="757" t="s">
        <v>1799</v>
      </c>
      <c r="H3615" s="751">
        <v>205625200</v>
      </c>
    </row>
    <row r="3616" spans="1:8">
      <c r="A3616" s="753" t="s">
        <v>83</v>
      </c>
      <c r="B3616" s="753" t="s">
        <v>284</v>
      </c>
      <c r="C3616" s="753" t="s">
        <v>211</v>
      </c>
      <c r="D3616" s="753" t="s">
        <v>1008</v>
      </c>
      <c r="E3616" s="753" t="s">
        <v>130</v>
      </c>
      <c r="F3616" s="753" t="s">
        <v>14</v>
      </c>
      <c r="G3616" s="757" t="s">
        <v>1800</v>
      </c>
      <c r="H3616" s="751">
        <v>11695408</v>
      </c>
    </row>
    <row r="3617" spans="1:8">
      <c r="A3617" s="753" t="s">
        <v>83</v>
      </c>
      <c r="B3617" s="753" t="s">
        <v>284</v>
      </c>
      <c r="C3617" s="753" t="s">
        <v>211</v>
      </c>
      <c r="D3617" s="753" t="s">
        <v>1008</v>
      </c>
      <c r="E3617" s="753" t="s">
        <v>130</v>
      </c>
      <c r="F3617" s="753" t="s">
        <v>132</v>
      </c>
      <c r="G3617" s="757" t="s">
        <v>135</v>
      </c>
      <c r="H3617" s="751">
        <v>770679392</v>
      </c>
    </row>
    <row r="3618" spans="1:8" ht="39.6">
      <c r="A3618" s="753" t="s">
        <v>83</v>
      </c>
      <c r="B3618" s="753" t="s">
        <v>284</v>
      </c>
      <c r="C3618" s="753" t="s">
        <v>211</v>
      </c>
      <c r="D3618" s="753" t="s">
        <v>1008</v>
      </c>
      <c r="E3618" s="753" t="s">
        <v>419</v>
      </c>
      <c r="F3618" s="753"/>
      <c r="G3618" s="757" t="s">
        <v>1807</v>
      </c>
      <c r="H3618" s="751">
        <v>4470000</v>
      </c>
    </row>
    <row r="3619" spans="1:8" ht="52.8">
      <c r="A3619" s="753" t="s">
        <v>83</v>
      </c>
      <c r="B3619" s="753" t="s">
        <v>284</v>
      </c>
      <c r="C3619" s="753" t="s">
        <v>211</v>
      </c>
      <c r="D3619" s="753" t="s">
        <v>1008</v>
      </c>
      <c r="E3619" s="753" t="s">
        <v>419</v>
      </c>
      <c r="F3619" s="753" t="s">
        <v>420</v>
      </c>
      <c r="G3619" s="757" t="s">
        <v>2714</v>
      </c>
      <c r="H3619" s="751">
        <v>4470000</v>
      </c>
    </row>
    <row r="3620" spans="1:8">
      <c r="A3620" s="753" t="s">
        <v>83</v>
      </c>
      <c r="B3620" s="753" t="s">
        <v>284</v>
      </c>
      <c r="C3620" s="753" t="s">
        <v>211</v>
      </c>
      <c r="D3620" s="753" t="s">
        <v>1852</v>
      </c>
      <c r="E3620" s="753"/>
      <c r="F3620" s="753"/>
      <c r="G3620" s="757" t="s">
        <v>1853</v>
      </c>
      <c r="H3620" s="751">
        <v>5000000000</v>
      </c>
    </row>
    <row r="3621" spans="1:8">
      <c r="A3621" s="753" t="s">
        <v>83</v>
      </c>
      <c r="B3621" s="753" t="s">
        <v>284</v>
      </c>
      <c r="C3621" s="753" t="s">
        <v>211</v>
      </c>
      <c r="D3621" s="753" t="s">
        <v>1852</v>
      </c>
      <c r="E3621" s="753" t="s">
        <v>178</v>
      </c>
      <c r="F3621" s="753"/>
      <c r="G3621" s="757" t="s">
        <v>179</v>
      </c>
      <c r="H3621" s="751">
        <v>5000000000</v>
      </c>
    </row>
    <row r="3622" spans="1:8" ht="26.4">
      <c r="A3622" s="753" t="s">
        <v>83</v>
      </c>
      <c r="B3622" s="753" t="s">
        <v>284</v>
      </c>
      <c r="C3622" s="753" t="s">
        <v>211</v>
      </c>
      <c r="D3622" s="753" t="s">
        <v>1852</v>
      </c>
      <c r="E3622" s="753" t="s">
        <v>178</v>
      </c>
      <c r="F3622" s="753" t="s">
        <v>180</v>
      </c>
      <c r="G3622" s="757" t="s">
        <v>1810</v>
      </c>
      <c r="H3622" s="751">
        <v>5000000000</v>
      </c>
    </row>
    <row r="3623" spans="1:8">
      <c r="A3623" s="753" t="s">
        <v>83</v>
      </c>
      <c r="B3623" s="753" t="s">
        <v>284</v>
      </c>
      <c r="C3623" s="753" t="s">
        <v>188</v>
      </c>
      <c r="D3623" s="753"/>
      <c r="E3623" s="753"/>
      <c r="F3623" s="753"/>
      <c r="G3623" s="757" t="s">
        <v>1374</v>
      </c>
      <c r="H3623" s="751">
        <v>155208130252</v>
      </c>
    </row>
    <row r="3624" spans="1:8">
      <c r="A3624" s="753" t="s">
        <v>83</v>
      </c>
      <c r="B3624" s="753" t="s">
        <v>284</v>
      </c>
      <c r="C3624" s="753" t="s">
        <v>188</v>
      </c>
      <c r="D3624" s="753" t="s">
        <v>956</v>
      </c>
      <c r="E3624" s="753"/>
      <c r="F3624" s="753"/>
      <c r="G3624" s="757" t="s">
        <v>1867</v>
      </c>
      <c r="H3624" s="751">
        <v>61840322052</v>
      </c>
    </row>
    <row r="3625" spans="1:8" ht="26.4">
      <c r="A3625" s="753" t="s">
        <v>83</v>
      </c>
      <c r="B3625" s="753" t="s">
        <v>284</v>
      </c>
      <c r="C3625" s="753" t="s">
        <v>188</v>
      </c>
      <c r="D3625" s="753" t="s">
        <v>956</v>
      </c>
      <c r="E3625" s="753" t="s">
        <v>183</v>
      </c>
      <c r="F3625" s="753"/>
      <c r="G3625" s="757" t="s">
        <v>1863</v>
      </c>
      <c r="H3625" s="751">
        <v>4961552137</v>
      </c>
    </row>
    <row r="3626" spans="1:8" ht="26.4">
      <c r="A3626" s="753" t="s">
        <v>83</v>
      </c>
      <c r="B3626" s="753" t="s">
        <v>284</v>
      </c>
      <c r="C3626" s="753" t="s">
        <v>188</v>
      </c>
      <c r="D3626" s="753" t="s">
        <v>956</v>
      </c>
      <c r="E3626" s="753" t="s">
        <v>183</v>
      </c>
      <c r="F3626" s="753" t="s">
        <v>184</v>
      </c>
      <c r="G3626" s="757" t="s">
        <v>1864</v>
      </c>
      <c r="H3626" s="751">
        <v>4961552137</v>
      </c>
    </row>
    <row r="3627" spans="1:8">
      <c r="A3627" s="753" t="s">
        <v>83</v>
      </c>
      <c r="B3627" s="753" t="s">
        <v>284</v>
      </c>
      <c r="C3627" s="753" t="s">
        <v>188</v>
      </c>
      <c r="D3627" s="753" t="s">
        <v>956</v>
      </c>
      <c r="E3627" s="753" t="s">
        <v>178</v>
      </c>
      <c r="F3627" s="753"/>
      <c r="G3627" s="757" t="s">
        <v>179</v>
      </c>
      <c r="H3627" s="751">
        <v>55301356000</v>
      </c>
    </row>
    <row r="3628" spans="1:8" ht="26.4">
      <c r="A3628" s="753" t="s">
        <v>83</v>
      </c>
      <c r="B3628" s="753" t="s">
        <v>284</v>
      </c>
      <c r="C3628" s="753" t="s">
        <v>188</v>
      </c>
      <c r="D3628" s="753" t="s">
        <v>956</v>
      </c>
      <c r="E3628" s="753" t="s">
        <v>178</v>
      </c>
      <c r="F3628" s="753" t="s">
        <v>180</v>
      </c>
      <c r="G3628" s="757" t="s">
        <v>1810</v>
      </c>
      <c r="H3628" s="751">
        <v>55301356000</v>
      </c>
    </row>
    <row r="3629" spans="1:8">
      <c r="A3629" s="753" t="s">
        <v>83</v>
      </c>
      <c r="B3629" s="753" t="s">
        <v>284</v>
      </c>
      <c r="C3629" s="753" t="s">
        <v>188</v>
      </c>
      <c r="D3629" s="753" t="s">
        <v>956</v>
      </c>
      <c r="E3629" s="753" t="s">
        <v>19</v>
      </c>
      <c r="F3629" s="753"/>
      <c r="G3629" s="757" t="s">
        <v>133</v>
      </c>
      <c r="H3629" s="751">
        <v>1577413915</v>
      </c>
    </row>
    <row r="3630" spans="1:8">
      <c r="A3630" s="753" t="s">
        <v>83</v>
      </c>
      <c r="B3630" s="753" t="s">
        <v>284</v>
      </c>
      <c r="C3630" s="753" t="s">
        <v>188</v>
      </c>
      <c r="D3630" s="753" t="s">
        <v>956</v>
      </c>
      <c r="E3630" s="753" t="s">
        <v>19</v>
      </c>
      <c r="F3630" s="753" t="s">
        <v>20</v>
      </c>
      <c r="G3630" s="757" t="s">
        <v>21</v>
      </c>
      <c r="H3630" s="751">
        <v>485536000</v>
      </c>
    </row>
    <row r="3631" spans="1:8">
      <c r="A3631" s="753" t="s">
        <v>83</v>
      </c>
      <c r="B3631" s="753" t="s">
        <v>284</v>
      </c>
      <c r="C3631" s="753" t="s">
        <v>188</v>
      </c>
      <c r="D3631" s="753" t="s">
        <v>956</v>
      </c>
      <c r="E3631" s="753" t="s">
        <v>19</v>
      </c>
      <c r="F3631" s="753" t="s">
        <v>22</v>
      </c>
      <c r="G3631" s="757" t="s">
        <v>23</v>
      </c>
      <c r="H3631" s="751">
        <v>1091877915</v>
      </c>
    </row>
    <row r="3632" spans="1:8" ht="39.6">
      <c r="A3632" s="753" t="s">
        <v>83</v>
      </c>
      <c r="B3632" s="753" t="s">
        <v>284</v>
      </c>
      <c r="C3632" s="753" t="s">
        <v>188</v>
      </c>
      <c r="D3632" s="753" t="s">
        <v>1837</v>
      </c>
      <c r="E3632" s="753"/>
      <c r="F3632" s="753"/>
      <c r="G3632" s="757" t="s">
        <v>1838</v>
      </c>
      <c r="H3632" s="751">
        <v>93367808200</v>
      </c>
    </row>
    <row r="3633" spans="1:8">
      <c r="A3633" s="753" t="s">
        <v>83</v>
      </c>
      <c r="B3633" s="753" t="s">
        <v>284</v>
      </c>
      <c r="C3633" s="753" t="s">
        <v>188</v>
      </c>
      <c r="D3633" s="753" t="s">
        <v>1837</v>
      </c>
      <c r="E3633" s="753" t="s">
        <v>92</v>
      </c>
      <c r="F3633" s="753"/>
      <c r="G3633" s="757" t="s">
        <v>93</v>
      </c>
      <c r="H3633" s="751">
        <v>5089177919</v>
      </c>
    </row>
    <row r="3634" spans="1:8">
      <c r="A3634" s="753" t="s">
        <v>83</v>
      </c>
      <c r="B3634" s="753" t="s">
        <v>284</v>
      </c>
      <c r="C3634" s="753" t="s">
        <v>188</v>
      </c>
      <c r="D3634" s="753" t="s">
        <v>1837</v>
      </c>
      <c r="E3634" s="753" t="s">
        <v>92</v>
      </c>
      <c r="F3634" s="753" t="s">
        <v>94</v>
      </c>
      <c r="G3634" s="757" t="s">
        <v>1768</v>
      </c>
      <c r="H3634" s="751">
        <v>5089177919</v>
      </c>
    </row>
    <row r="3635" spans="1:8" ht="26.4">
      <c r="A3635" s="753" t="s">
        <v>83</v>
      </c>
      <c r="B3635" s="753" t="s">
        <v>284</v>
      </c>
      <c r="C3635" s="753" t="s">
        <v>188</v>
      </c>
      <c r="D3635" s="753" t="s">
        <v>1837</v>
      </c>
      <c r="E3635" s="753" t="s">
        <v>141</v>
      </c>
      <c r="F3635" s="753"/>
      <c r="G3635" s="757" t="s">
        <v>1822</v>
      </c>
      <c r="H3635" s="751">
        <v>236925800</v>
      </c>
    </row>
    <row r="3636" spans="1:8" ht="26.4">
      <c r="A3636" s="753" t="s">
        <v>83</v>
      </c>
      <c r="B3636" s="753" t="s">
        <v>284</v>
      </c>
      <c r="C3636" s="753" t="s">
        <v>188</v>
      </c>
      <c r="D3636" s="753" t="s">
        <v>1837</v>
      </c>
      <c r="E3636" s="753" t="s">
        <v>141</v>
      </c>
      <c r="F3636" s="753" t="s">
        <v>581</v>
      </c>
      <c r="G3636" s="757" t="s">
        <v>1823</v>
      </c>
      <c r="H3636" s="751">
        <v>236925800</v>
      </c>
    </row>
    <row r="3637" spans="1:8">
      <c r="A3637" s="753" t="s">
        <v>83</v>
      </c>
      <c r="B3637" s="753" t="s">
        <v>284</v>
      </c>
      <c r="C3637" s="753" t="s">
        <v>188</v>
      </c>
      <c r="D3637" s="753" t="s">
        <v>1837</v>
      </c>
      <c r="E3637" s="753" t="s">
        <v>96</v>
      </c>
      <c r="F3637" s="753"/>
      <c r="G3637" s="757" t="s">
        <v>97</v>
      </c>
      <c r="H3637" s="751">
        <v>1118103081</v>
      </c>
    </row>
    <row r="3638" spans="1:8">
      <c r="A3638" s="753" t="s">
        <v>83</v>
      </c>
      <c r="B3638" s="753" t="s">
        <v>284</v>
      </c>
      <c r="C3638" s="753" t="s">
        <v>188</v>
      </c>
      <c r="D3638" s="753" t="s">
        <v>1837</v>
      </c>
      <c r="E3638" s="753" t="s">
        <v>96</v>
      </c>
      <c r="F3638" s="753" t="s">
        <v>151</v>
      </c>
      <c r="G3638" s="757" t="s">
        <v>152</v>
      </c>
      <c r="H3638" s="751">
        <v>232215581</v>
      </c>
    </row>
    <row r="3639" spans="1:8">
      <c r="A3639" s="753" t="s">
        <v>83</v>
      </c>
      <c r="B3639" s="753" t="s">
        <v>284</v>
      </c>
      <c r="C3639" s="753" t="s">
        <v>188</v>
      </c>
      <c r="D3639" s="753" t="s">
        <v>1837</v>
      </c>
      <c r="E3639" s="753" t="s">
        <v>96</v>
      </c>
      <c r="F3639" s="753" t="s">
        <v>440</v>
      </c>
      <c r="G3639" s="757" t="s">
        <v>441</v>
      </c>
      <c r="H3639" s="751">
        <v>39336000</v>
      </c>
    </row>
    <row r="3640" spans="1:8">
      <c r="A3640" s="753" t="s">
        <v>83</v>
      </c>
      <c r="B3640" s="753" t="s">
        <v>284</v>
      </c>
      <c r="C3640" s="753" t="s">
        <v>188</v>
      </c>
      <c r="D3640" s="753" t="s">
        <v>1837</v>
      </c>
      <c r="E3640" s="753" t="s">
        <v>96</v>
      </c>
      <c r="F3640" s="753" t="s">
        <v>864</v>
      </c>
      <c r="G3640" s="757" t="s">
        <v>1770</v>
      </c>
      <c r="H3640" s="751">
        <v>797007600</v>
      </c>
    </row>
    <row r="3641" spans="1:8">
      <c r="A3641" s="753" t="s">
        <v>83</v>
      </c>
      <c r="B3641" s="753" t="s">
        <v>284</v>
      </c>
      <c r="C3641" s="753" t="s">
        <v>188</v>
      </c>
      <c r="D3641" s="753" t="s">
        <v>1837</v>
      </c>
      <c r="E3641" s="753" t="s">
        <v>96</v>
      </c>
      <c r="F3641" s="753" t="s">
        <v>11</v>
      </c>
      <c r="G3641" s="757" t="s">
        <v>1830</v>
      </c>
      <c r="H3641" s="751">
        <v>8940000</v>
      </c>
    </row>
    <row r="3642" spans="1:8" ht="26.4">
      <c r="A3642" s="753" t="s">
        <v>83</v>
      </c>
      <c r="B3642" s="753" t="s">
        <v>284</v>
      </c>
      <c r="C3642" s="753" t="s">
        <v>188</v>
      </c>
      <c r="D3642" s="753" t="s">
        <v>1837</v>
      </c>
      <c r="E3642" s="753" t="s">
        <v>96</v>
      </c>
      <c r="F3642" s="753" t="s">
        <v>98</v>
      </c>
      <c r="G3642" s="757" t="s">
        <v>99</v>
      </c>
      <c r="H3642" s="751">
        <v>34419000</v>
      </c>
    </row>
    <row r="3643" spans="1:8" ht="26.4">
      <c r="A3643" s="753" t="s">
        <v>83</v>
      </c>
      <c r="B3643" s="753" t="s">
        <v>284</v>
      </c>
      <c r="C3643" s="753" t="s">
        <v>188</v>
      </c>
      <c r="D3643" s="753" t="s">
        <v>1837</v>
      </c>
      <c r="E3643" s="753" t="s">
        <v>96</v>
      </c>
      <c r="F3643" s="753" t="s">
        <v>442</v>
      </c>
      <c r="G3643" s="757" t="s">
        <v>1772</v>
      </c>
      <c r="H3643" s="751">
        <v>6184900</v>
      </c>
    </row>
    <row r="3644" spans="1:8">
      <c r="A3644" s="753" t="s">
        <v>83</v>
      </c>
      <c r="B3644" s="753" t="s">
        <v>284</v>
      </c>
      <c r="C3644" s="753" t="s">
        <v>188</v>
      </c>
      <c r="D3644" s="753" t="s">
        <v>1837</v>
      </c>
      <c r="E3644" s="753" t="s">
        <v>102</v>
      </c>
      <c r="F3644" s="753"/>
      <c r="G3644" s="757" t="s">
        <v>369</v>
      </c>
      <c r="H3644" s="751">
        <v>1341231630</v>
      </c>
    </row>
    <row r="3645" spans="1:8">
      <c r="A3645" s="753" t="s">
        <v>83</v>
      </c>
      <c r="B3645" s="753" t="s">
        <v>284</v>
      </c>
      <c r="C3645" s="753" t="s">
        <v>188</v>
      </c>
      <c r="D3645" s="753" t="s">
        <v>1837</v>
      </c>
      <c r="E3645" s="753" t="s">
        <v>102</v>
      </c>
      <c r="F3645" s="753" t="s">
        <v>103</v>
      </c>
      <c r="G3645" s="757" t="s">
        <v>104</v>
      </c>
      <c r="H3645" s="751">
        <v>1002916439</v>
      </c>
    </row>
    <row r="3646" spans="1:8">
      <c r="A3646" s="753" t="s">
        <v>83</v>
      </c>
      <c r="B3646" s="753" t="s">
        <v>284</v>
      </c>
      <c r="C3646" s="753" t="s">
        <v>188</v>
      </c>
      <c r="D3646" s="753" t="s">
        <v>1837</v>
      </c>
      <c r="E3646" s="753" t="s">
        <v>102</v>
      </c>
      <c r="F3646" s="753" t="s">
        <v>105</v>
      </c>
      <c r="G3646" s="757" t="s">
        <v>106</v>
      </c>
      <c r="H3646" s="751">
        <v>169222679</v>
      </c>
    </row>
    <row r="3647" spans="1:8">
      <c r="A3647" s="753" t="s">
        <v>83</v>
      </c>
      <c r="B3647" s="753" t="s">
        <v>284</v>
      </c>
      <c r="C3647" s="753" t="s">
        <v>188</v>
      </c>
      <c r="D3647" s="753" t="s">
        <v>1837</v>
      </c>
      <c r="E3647" s="753" t="s">
        <v>102</v>
      </c>
      <c r="F3647" s="753" t="s">
        <v>107</v>
      </c>
      <c r="G3647" s="757" t="s">
        <v>108</v>
      </c>
      <c r="H3647" s="751">
        <v>115331384</v>
      </c>
    </row>
    <row r="3648" spans="1:8">
      <c r="A3648" s="753" t="s">
        <v>83</v>
      </c>
      <c r="B3648" s="753" t="s">
        <v>284</v>
      </c>
      <c r="C3648" s="753" t="s">
        <v>188</v>
      </c>
      <c r="D3648" s="753" t="s">
        <v>1837</v>
      </c>
      <c r="E3648" s="753" t="s">
        <v>102</v>
      </c>
      <c r="F3648" s="753" t="s">
        <v>0</v>
      </c>
      <c r="G3648" s="757" t="s">
        <v>1</v>
      </c>
      <c r="H3648" s="751">
        <v>53761128</v>
      </c>
    </row>
    <row r="3649" spans="1:8">
      <c r="A3649" s="753" t="s">
        <v>83</v>
      </c>
      <c r="B3649" s="753" t="s">
        <v>284</v>
      </c>
      <c r="C3649" s="753" t="s">
        <v>188</v>
      </c>
      <c r="D3649" s="753" t="s">
        <v>1837</v>
      </c>
      <c r="E3649" s="753" t="s">
        <v>112</v>
      </c>
      <c r="F3649" s="753"/>
      <c r="G3649" s="757" t="s">
        <v>113</v>
      </c>
      <c r="H3649" s="751">
        <v>726359747</v>
      </c>
    </row>
    <row r="3650" spans="1:8">
      <c r="A3650" s="753" t="s">
        <v>83</v>
      </c>
      <c r="B3650" s="753" t="s">
        <v>284</v>
      </c>
      <c r="C3650" s="753" t="s">
        <v>188</v>
      </c>
      <c r="D3650" s="753" t="s">
        <v>1837</v>
      </c>
      <c r="E3650" s="753" t="s">
        <v>112</v>
      </c>
      <c r="F3650" s="753" t="s">
        <v>155</v>
      </c>
      <c r="G3650" s="757" t="s">
        <v>1777</v>
      </c>
      <c r="H3650" s="751">
        <v>217025277</v>
      </c>
    </row>
    <row r="3651" spans="1:8">
      <c r="A3651" s="753" t="s">
        <v>83</v>
      </c>
      <c r="B3651" s="753" t="s">
        <v>284</v>
      </c>
      <c r="C3651" s="753" t="s">
        <v>188</v>
      </c>
      <c r="D3651" s="753" t="s">
        <v>1837</v>
      </c>
      <c r="E3651" s="753" t="s">
        <v>112</v>
      </c>
      <c r="F3651" s="753" t="s">
        <v>156</v>
      </c>
      <c r="G3651" s="757" t="s">
        <v>1779</v>
      </c>
      <c r="H3651" s="751">
        <v>226213070</v>
      </c>
    </row>
    <row r="3652" spans="1:8">
      <c r="A3652" s="753" t="s">
        <v>83</v>
      </c>
      <c r="B3652" s="753" t="s">
        <v>284</v>
      </c>
      <c r="C3652" s="753" t="s">
        <v>188</v>
      </c>
      <c r="D3652" s="753" t="s">
        <v>1837</v>
      </c>
      <c r="E3652" s="753" t="s">
        <v>112</v>
      </c>
      <c r="F3652" s="753" t="s">
        <v>146</v>
      </c>
      <c r="G3652" s="757" t="s">
        <v>1780</v>
      </c>
      <c r="H3652" s="751">
        <v>1068000</v>
      </c>
    </row>
    <row r="3653" spans="1:8">
      <c r="A3653" s="753" t="s">
        <v>83</v>
      </c>
      <c r="B3653" s="753" t="s">
        <v>284</v>
      </c>
      <c r="C3653" s="753" t="s">
        <v>188</v>
      </c>
      <c r="D3653" s="753" t="s">
        <v>1837</v>
      </c>
      <c r="E3653" s="753" t="s">
        <v>112</v>
      </c>
      <c r="F3653" s="753" t="s">
        <v>242</v>
      </c>
      <c r="G3653" s="757" t="s">
        <v>1839</v>
      </c>
      <c r="H3653" s="751">
        <v>275628400</v>
      </c>
    </row>
    <row r="3654" spans="1:8">
      <c r="A3654" s="753" t="s">
        <v>83</v>
      </c>
      <c r="B3654" s="753" t="s">
        <v>284</v>
      </c>
      <c r="C3654" s="753" t="s">
        <v>188</v>
      </c>
      <c r="D3654" s="753" t="s">
        <v>1837</v>
      </c>
      <c r="E3654" s="753" t="s">
        <v>112</v>
      </c>
      <c r="F3654" s="753" t="s">
        <v>157</v>
      </c>
      <c r="G3654" s="757" t="s">
        <v>135</v>
      </c>
      <c r="H3654" s="751">
        <v>6425000</v>
      </c>
    </row>
    <row r="3655" spans="1:8">
      <c r="A3655" s="753" t="s">
        <v>83</v>
      </c>
      <c r="B3655" s="753" t="s">
        <v>284</v>
      </c>
      <c r="C3655" s="753" t="s">
        <v>188</v>
      </c>
      <c r="D3655" s="753" t="s">
        <v>1837</v>
      </c>
      <c r="E3655" s="753" t="s">
        <v>115</v>
      </c>
      <c r="F3655" s="753"/>
      <c r="G3655" s="757" t="s">
        <v>1781</v>
      </c>
      <c r="H3655" s="751">
        <v>608468900</v>
      </c>
    </row>
    <row r="3656" spans="1:8">
      <c r="A3656" s="753" t="s">
        <v>83</v>
      </c>
      <c r="B3656" s="753" t="s">
        <v>284</v>
      </c>
      <c r="C3656" s="753" t="s">
        <v>188</v>
      </c>
      <c r="D3656" s="753" t="s">
        <v>1837</v>
      </c>
      <c r="E3656" s="753" t="s">
        <v>115</v>
      </c>
      <c r="F3656" s="753" t="s">
        <v>116</v>
      </c>
      <c r="G3656" s="757" t="s">
        <v>117</v>
      </c>
      <c r="H3656" s="751">
        <v>297822200</v>
      </c>
    </row>
    <row r="3657" spans="1:8">
      <c r="A3657" s="753" t="s">
        <v>83</v>
      </c>
      <c r="B3657" s="753" t="s">
        <v>284</v>
      </c>
      <c r="C3657" s="753" t="s">
        <v>188</v>
      </c>
      <c r="D3657" s="753" t="s">
        <v>1837</v>
      </c>
      <c r="E3657" s="753" t="s">
        <v>115</v>
      </c>
      <c r="F3657" s="753" t="s">
        <v>147</v>
      </c>
      <c r="G3657" s="757" t="s">
        <v>148</v>
      </c>
      <c r="H3657" s="751">
        <v>160676700</v>
      </c>
    </row>
    <row r="3658" spans="1:8">
      <c r="A3658" s="753" t="s">
        <v>83</v>
      </c>
      <c r="B3658" s="753" t="s">
        <v>284</v>
      </c>
      <c r="C3658" s="753" t="s">
        <v>188</v>
      </c>
      <c r="D3658" s="753" t="s">
        <v>1837</v>
      </c>
      <c r="E3658" s="753" t="s">
        <v>115</v>
      </c>
      <c r="F3658" s="753" t="s">
        <v>4</v>
      </c>
      <c r="G3658" s="757" t="s">
        <v>1782</v>
      </c>
      <c r="H3658" s="751">
        <v>117600000</v>
      </c>
    </row>
    <row r="3659" spans="1:8">
      <c r="A3659" s="753" t="s">
        <v>83</v>
      </c>
      <c r="B3659" s="753" t="s">
        <v>284</v>
      </c>
      <c r="C3659" s="753" t="s">
        <v>188</v>
      </c>
      <c r="D3659" s="753" t="s">
        <v>1837</v>
      </c>
      <c r="E3659" s="753" t="s">
        <v>115</v>
      </c>
      <c r="F3659" s="753" t="s">
        <v>118</v>
      </c>
      <c r="G3659" s="757" t="s">
        <v>119</v>
      </c>
      <c r="H3659" s="751">
        <v>32370000</v>
      </c>
    </row>
    <row r="3660" spans="1:8">
      <c r="A3660" s="753" t="s">
        <v>83</v>
      </c>
      <c r="B3660" s="753" t="s">
        <v>284</v>
      </c>
      <c r="C3660" s="753" t="s">
        <v>188</v>
      </c>
      <c r="D3660" s="753" t="s">
        <v>1837</v>
      </c>
      <c r="E3660" s="753" t="s">
        <v>120</v>
      </c>
      <c r="F3660" s="753"/>
      <c r="G3660" s="757" t="s">
        <v>121</v>
      </c>
      <c r="H3660" s="751">
        <v>532555098</v>
      </c>
    </row>
    <row r="3661" spans="1:8" ht="39.6">
      <c r="A3661" s="753" t="s">
        <v>83</v>
      </c>
      <c r="B3661" s="753" t="s">
        <v>284</v>
      </c>
      <c r="C3661" s="753" t="s">
        <v>188</v>
      </c>
      <c r="D3661" s="753" t="s">
        <v>1837</v>
      </c>
      <c r="E3661" s="753" t="s">
        <v>120</v>
      </c>
      <c r="F3661" s="753" t="s">
        <v>122</v>
      </c>
      <c r="G3661" s="757" t="s">
        <v>1783</v>
      </c>
      <c r="H3661" s="751">
        <v>82697104</v>
      </c>
    </row>
    <row r="3662" spans="1:8">
      <c r="A3662" s="753" t="s">
        <v>83</v>
      </c>
      <c r="B3662" s="753" t="s">
        <v>284</v>
      </c>
      <c r="C3662" s="753" t="s">
        <v>188</v>
      </c>
      <c r="D3662" s="753" t="s">
        <v>1837</v>
      </c>
      <c r="E3662" s="753" t="s">
        <v>120</v>
      </c>
      <c r="F3662" s="753" t="s">
        <v>123</v>
      </c>
      <c r="G3662" s="757" t="s">
        <v>124</v>
      </c>
      <c r="H3662" s="751">
        <v>50592894</v>
      </c>
    </row>
    <row r="3663" spans="1:8">
      <c r="A3663" s="753" t="s">
        <v>83</v>
      </c>
      <c r="B3663" s="753" t="s">
        <v>284</v>
      </c>
      <c r="C3663" s="753" t="s">
        <v>188</v>
      </c>
      <c r="D3663" s="753" t="s">
        <v>1837</v>
      </c>
      <c r="E3663" s="753" t="s">
        <v>120</v>
      </c>
      <c r="F3663" s="753" t="s">
        <v>315</v>
      </c>
      <c r="G3663" s="757" t="s">
        <v>1831</v>
      </c>
      <c r="H3663" s="751">
        <v>385502900</v>
      </c>
    </row>
    <row r="3664" spans="1:8" ht="26.4">
      <c r="A3664" s="753" t="s">
        <v>83</v>
      </c>
      <c r="B3664" s="753" t="s">
        <v>284</v>
      </c>
      <c r="C3664" s="753" t="s">
        <v>188</v>
      </c>
      <c r="D3664" s="753" t="s">
        <v>1837</v>
      </c>
      <c r="E3664" s="753" t="s">
        <v>120</v>
      </c>
      <c r="F3664" s="753" t="s">
        <v>1001</v>
      </c>
      <c r="G3664" s="757" t="s">
        <v>1784</v>
      </c>
      <c r="H3664" s="751">
        <v>9530200</v>
      </c>
    </row>
    <row r="3665" spans="1:8">
      <c r="A3665" s="753" t="s">
        <v>83</v>
      </c>
      <c r="B3665" s="753" t="s">
        <v>284</v>
      </c>
      <c r="C3665" s="753" t="s">
        <v>188</v>
      </c>
      <c r="D3665" s="753" t="s">
        <v>1837</v>
      </c>
      <c r="E3665" s="753" t="s">
        <v>120</v>
      </c>
      <c r="F3665" s="753" t="s">
        <v>159</v>
      </c>
      <c r="G3665" s="757" t="s">
        <v>143</v>
      </c>
      <c r="H3665" s="751">
        <v>4232000</v>
      </c>
    </row>
    <row r="3666" spans="1:8">
      <c r="A3666" s="753" t="s">
        <v>83</v>
      </c>
      <c r="B3666" s="753" t="s">
        <v>284</v>
      </c>
      <c r="C3666" s="753" t="s">
        <v>188</v>
      </c>
      <c r="D3666" s="753" t="s">
        <v>1837</v>
      </c>
      <c r="E3666" s="753" t="s">
        <v>160</v>
      </c>
      <c r="F3666" s="753"/>
      <c r="G3666" s="757" t="s">
        <v>161</v>
      </c>
      <c r="H3666" s="751">
        <v>197304764</v>
      </c>
    </row>
    <row r="3667" spans="1:8">
      <c r="A3667" s="753" t="s">
        <v>83</v>
      </c>
      <c r="B3667" s="753" t="s">
        <v>284</v>
      </c>
      <c r="C3667" s="753" t="s">
        <v>188</v>
      </c>
      <c r="D3667" s="753" t="s">
        <v>1837</v>
      </c>
      <c r="E3667" s="753" t="s">
        <v>160</v>
      </c>
      <c r="F3667" s="753" t="s">
        <v>162</v>
      </c>
      <c r="G3667" s="757" t="s">
        <v>163</v>
      </c>
      <c r="H3667" s="751">
        <v>38495000</v>
      </c>
    </row>
    <row r="3668" spans="1:8">
      <c r="A3668" s="753" t="s">
        <v>83</v>
      </c>
      <c r="B3668" s="753" t="s">
        <v>284</v>
      </c>
      <c r="C3668" s="753" t="s">
        <v>188</v>
      </c>
      <c r="D3668" s="753" t="s">
        <v>1837</v>
      </c>
      <c r="E3668" s="753" t="s">
        <v>160</v>
      </c>
      <c r="F3668" s="753" t="s">
        <v>544</v>
      </c>
      <c r="G3668" s="757" t="s">
        <v>545</v>
      </c>
      <c r="H3668" s="751">
        <v>6000000</v>
      </c>
    </row>
    <row r="3669" spans="1:8">
      <c r="A3669" s="753" t="s">
        <v>83</v>
      </c>
      <c r="B3669" s="753" t="s">
        <v>284</v>
      </c>
      <c r="C3669" s="753" t="s">
        <v>188</v>
      </c>
      <c r="D3669" s="753" t="s">
        <v>1837</v>
      </c>
      <c r="E3669" s="753" t="s">
        <v>160</v>
      </c>
      <c r="F3669" s="753" t="s">
        <v>547</v>
      </c>
      <c r="G3669" s="757" t="s">
        <v>548</v>
      </c>
      <c r="H3669" s="751">
        <v>17900000</v>
      </c>
    </row>
    <row r="3670" spans="1:8">
      <c r="A3670" s="753" t="s">
        <v>83</v>
      </c>
      <c r="B3670" s="753" t="s">
        <v>284</v>
      </c>
      <c r="C3670" s="753" t="s">
        <v>188</v>
      </c>
      <c r="D3670" s="753" t="s">
        <v>1837</v>
      </c>
      <c r="E3670" s="753" t="s">
        <v>160</v>
      </c>
      <c r="F3670" s="753" t="s">
        <v>549</v>
      </c>
      <c r="G3670" s="757" t="s">
        <v>550</v>
      </c>
      <c r="H3670" s="751">
        <v>101260000</v>
      </c>
    </row>
    <row r="3671" spans="1:8">
      <c r="A3671" s="753" t="s">
        <v>83</v>
      </c>
      <c r="B3671" s="753" t="s">
        <v>284</v>
      </c>
      <c r="C3671" s="753" t="s">
        <v>188</v>
      </c>
      <c r="D3671" s="753" t="s">
        <v>1837</v>
      </c>
      <c r="E3671" s="753" t="s">
        <v>160</v>
      </c>
      <c r="F3671" s="753" t="s">
        <v>551</v>
      </c>
      <c r="G3671" s="757" t="s">
        <v>133</v>
      </c>
      <c r="H3671" s="751">
        <v>33649764</v>
      </c>
    </row>
    <row r="3672" spans="1:8">
      <c r="A3672" s="753" t="s">
        <v>83</v>
      </c>
      <c r="B3672" s="753" t="s">
        <v>284</v>
      </c>
      <c r="C3672" s="753" t="s">
        <v>188</v>
      </c>
      <c r="D3672" s="753" t="s">
        <v>1837</v>
      </c>
      <c r="E3672" s="753" t="s">
        <v>125</v>
      </c>
      <c r="F3672" s="753"/>
      <c r="G3672" s="757" t="s">
        <v>126</v>
      </c>
      <c r="H3672" s="751">
        <v>830348000</v>
      </c>
    </row>
    <row r="3673" spans="1:8">
      <c r="A3673" s="753" t="s">
        <v>83</v>
      </c>
      <c r="B3673" s="753" t="s">
        <v>284</v>
      </c>
      <c r="C3673" s="753" t="s">
        <v>188</v>
      </c>
      <c r="D3673" s="753" t="s">
        <v>1837</v>
      </c>
      <c r="E3673" s="753" t="s">
        <v>125</v>
      </c>
      <c r="F3673" s="753" t="s">
        <v>430</v>
      </c>
      <c r="G3673" s="757" t="s">
        <v>431</v>
      </c>
      <c r="H3673" s="751">
        <v>140266000</v>
      </c>
    </row>
    <row r="3674" spans="1:8">
      <c r="A3674" s="753" t="s">
        <v>83</v>
      </c>
      <c r="B3674" s="753" t="s">
        <v>284</v>
      </c>
      <c r="C3674" s="753" t="s">
        <v>188</v>
      </c>
      <c r="D3674" s="753" t="s">
        <v>1837</v>
      </c>
      <c r="E3674" s="753" t="s">
        <v>125</v>
      </c>
      <c r="F3674" s="753" t="s">
        <v>552</v>
      </c>
      <c r="G3674" s="757" t="s">
        <v>553</v>
      </c>
      <c r="H3674" s="751">
        <v>171630000</v>
      </c>
    </row>
    <row r="3675" spans="1:8">
      <c r="A3675" s="753" t="s">
        <v>83</v>
      </c>
      <c r="B3675" s="753" t="s">
        <v>284</v>
      </c>
      <c r="C3675" s="753" t="s">
        <v>188</v>
      </c>
      <c r="D3675" s="753" t="s">
        <v>1837</v>
      </c>
      <c r="E3675" s="753" t="s">
        <v>125</v>
      </c>
      <c r="F3675" s="753" t="s">
        <v>127</v>
      </c>
      <c r="G3675" s="757" t="s">
        <v>128</v>
      </c>
      <c r="H3675" s="751">
        <v>310702000</v>
      </c>
    </row>
    <row r="3676" spans="1:8">
      <c r="A3676" s="753" t="s">
        <v>83</v>
      </c>
      <c r="B3676" s="753" t="s">
        <v>284</v>
      </c>
      <c r="C3676" s="753" t="s">
        <v>188</v>
      </c>
      <c r="D3676" s="753" t="s">
        <v>1837</v>
      </c>
      <c r="E3676" s="753" t="s">
        <v>125</v>
      </c>
      <c r="F3676" s="753" t="s">
        <v>129</v>
      </c>
      <c r="G3676" s="757" t="s">
        <v>1787</v>
      </c>
      <c r="H3676" s="751">
        <v>207750000</v>
      </c>
    </row>
    <row r="3677" spans="1:8">
      <c r="A3677" s="753" t="s">
        <v>83</v>
      </c>
      <c r="B3677" s="753" t="s">
        <v>284</v>
      </c>
      <c r="C3677" s="753" t="s">
        <v>188</v>
      </c>
      <c r="D3677" s="753" t="s">
        <v>1837</v>
      </c>
      <c r="E3677" s="753" t="s">
        <v>554</v>
      </c>
      <c r="F3677" s="753"/>
      <c r="G3677" s="757" t="s">
        <v>555</v>
      </c>
      <c r="H3677" s="751">
        <v>225985000</v>
      </c>
    </row>
    <row r="3678" spans="1:8">
      <c r="A3678" s="753" t="s">
        <v>83</v>
      </c>
      <c r="B3678" s="753" t="s">
        <v>284</v>
      </c>
      <c r="C3678" s="753" t="s">
        <v>188</v>
      </c>
      <c r="D3678" s="753" t="s">
        <v>1837</v>
      </c>
      <c r="E3678" s="753" t="s">
        <v>554</v>
      </c>
      <c r="F3678" s="753" t="s">
        <v>556</v>
      </c>
      <c r="G3678" s="757" t="s">
        <v>557</v>
      </c>
      <c r="H3678" s="751">
        <v>225985000</v>
      </c>
    </row>
    <row r="3679" spans="1:8" ht="39.6">
      <c r="A3679" s="753" t="s">
        <v>83</v>
      </c>
      <c r="B3679" s="753" t="s">
        <v>284</v>
      </c>
      <c r="C3679" s="753" t="s">
        <v>188</v>
      </c>
      <c r="D3679" s="753" t="s">
        <v>1837</v>
      </c>
      <c r="E3679" s="753" t="s">
        <v>560</v>
      </c>
      <c r="F3679" s="753"/>
      <c r="G3679" s="757" t="s">
        <v>1790</v>
      </c>
      <c r="H3679" s="751">
        <v>1199882373</v>
      </c>
    </row>
    <row r="3680" spans="1:8">
      <c r="A3680" s="753" t="s">
        <v>83</v>
      </c>
      <c r="B3680" s="753" t="s">
        <v>284</v>
      </c>
      <c r="C3680" s="753" t="s">
        <v>188</v>
      </c>
      <c r="D3680" s="753" t="s">
        <v>1837</v>
      </c>
      <c r="E3680" s="753" t="s">
        <v>560</v>
      </c>
      <c r="F3680" s="753" t="s">
        <v>856</v>
      </c>
      <c r="G3680" s="757" t="s">
        <v>1832</v>
      </c>
      <c r="H3680" s="751">
        <v>139706000</v>
      </c>
    </row>
    <row r="3681" spans="1:8">
      <c r="A3681" s="753" t="s">
        <v>83</v>
      </c>
      <c r="B3681" s="753" t="s">
        <v>284</v>
      </c>
      <c r="C3681" s="753" t="s">
        <v>188</v>
      </c>
      <c r="D3681" s="753" t="s">
        <v>1837</v>
      </c>
      <c r="E3681" s="753" t="s">
        <v>560</v>
      </c>
      <c r="F3681" s="753" t="s">
        <v>5</v>
      </c>
      <c r="G3681" s="757" t="s">
        <v>6</v>
      </c>
      <c r="H3681" s="751">
        <v>147646773</v>
      </c>
    </row>
    <row r="3682" spans="1:8">
      <c r="A3682" s="753" t="s">
        <v>83</v>
      </c>
      <c r="B3682" s="753" t="s">
        <v>284</v>
      </c>
      <c r="C3682" s="753" t="s">
        <v>188</v>
      </c>
      <c r="D3682" s="753" t="s">
        <v>1837</v>
      </c>
      <c r="E3682" s="753" t="s">
        <v>560</v>
      </c>
      <c r="F3682" s="753" t="s">
        <v>418</v>
      </c>
      <c r="G3682" s="757" t="s">
        <v>1793</v>
      </c>
      <c r="H3682" s="751">
        <v>218590000</v>
      </c>
    </row>
    <row r="3683" spans="1:8">
      <c r="A3683" s="753" t="s">
        <v>83</v>
      </c>
      <c r="B3683" s="753" t="s">
        <v>284</v>
      </c>
      <c r="C3683" s="753" t="s">
        <v>188</v>
      </c>
      <c r="D3683" s="753" t="s">
        <v>1837</v>
      </c>
      <c r="E3683" s="753" t="s">
        <v>560</v>
      </c>
      <c r="F3683" s="753" t="s">
        <v>562</v>
      </c>
      <c r="G3683" s="757" t="s">
        <v>1794</v>
      </c>
      <c r="H3683" s="751">
        <v>169060000</v>
      </c>
    </row>
    <row r="3684" spans="1:8">
      <c r="A3684" s="753" t="s">
        <v>83</v>
      </c>
      <c r="B3684" s="753" t="s">
        <v>284</v>
      </c>
      <c r="C3684" s="753" t="s">
        <v>188</v>
      </c>
      <c r="D3684" s="753" t="s">
        <v>1837</v>
      </c>
      <c r="E3684" s="753" t="s">
        <v>560</v>
      </c>
      <c r="F3684" s="753" t="s">
        <v>7</v>
      </c>
      <c r="G3684" s="757" t="s">
        <v>1795</v>
      </c>
      <c r="H3684" s="751">
        <v>359726500</v>
      </c>
    </row>
    <row r="3685" spans="1:8" ht="26.4">
      <c r="A3685" s="753" t="s">
        <v>83</v>
      </c>
      <c r="B3685" s="753" t="s">
        <v>284</v>
      </c>
      <c r="C3685" s="753" t="s">
        <v>188</v>
      </c>
      <c r="D3685" s="753" t="s">
        <v>1837</v>
      </c>
      <c r="E3685" s="753" t="s">
        <v>560</v>
      </c>
      <c r="F3685" s="753" t="s">
        <v>563</v>
      </c>
      <c r="G3685" s="757" t="s">
        <v>13</v>
      </c>
      <c r="H3685" s="751">
        <v>165153100</v>
      </c>
    </row>
    <row r="3686" spans="1:8" ht="26.4">
      <c r="A3686" s="753" t="s">
        <v>83</v>
      </c>
      <c r="B3686" s="753" t="s">
        <v>284</v>
      </c>
      <c r="C3686" s="753" t="s">
        <v>188</v>
      </c>
      <c r="D3686" s="753" t="s">
        <v>1837</v>
      </c>
      <c r="E3686" s="753" t="s">
        <v>1796</v>
      </c>
      <c r="F3686" s="753"/>
      <c r="G3686" s="757" t="s">
        <v>1797</v>
      </c>
      <c r="H3686" s="751">
        <v>972840000</v>
      </c>
    </row>
    <row r="3687" spans="1:8">
      <c r="A3687" s="753" t="s">
        <v>83</v>
      </c>
      <c r="B3687" s="753" t="s">
        <v>284</v>
      </c>
      <c r="C3687" s="753" t="s">
        <v>188</v>
      </c>
      <c r="D3687" s="753" t="s">
        <v>1837</v>
      </c>
      <c r="E3687" s="753" t="s">
        <v>1796</v>
      </c>
      <c r="F3687" s="753" t="s">
        <v>1878</v>
      </c>
      <c r="G3687" s="757" t="s">
        <v>1866</v>
      </c>
      <c r="H3687" s="751">
        <v>98000000</v>
      </c>
    </row>
    <row r="3688" spans="1:8">
      <c r="A3688" s="753" t="s">
        <v>83</v>
      </c>
      <c r="B3688" s="753" t="s">
        <v>284</v>
      </c>
      <c r="C3688" s="753" t="s">
        <v>188</v>
      </c>
      <c r="D3688" s="753" t="s">
        <v>1837</v>
      </c>
      <c r="E3688" s="753" t="s">
        <v>1796</v>
      </c>
      <c r="F3688" s="753" t="s">
        <v>1825</v>
      </c>
      <c r="G3688" s="757" t="s">
        <v>1794</v>
      </c>
      <c r="H3688" s="751">
        <v>32200000</v>
      </c>
    </row>
    <row r="3689" spans="1:8">
      <c r="A3689" s="753" t="s">
        <v>83</v>
      </c>
      <c r="B3689" s="753" t="s">
        <v>284</v>
      </c>
      <c r="C3689" s="753" t="s">
        <v>188</v>
      </c>
      <c r="D3689" s="753" t="s">
        <v>1837</v>
      </c>
      <c r="E3689" s="753" t="s">
        <v>1796</v>
      </c>
      <c r="F3689" s="753" t="s">
        <v>1798</v>
      </c>
      <c r="G3689" s="757" t="s">
        <v>1793</v>
      </c>
      <c r="H3689" s="751">
        <v>802550000</v>
      </c>
    </row>
    <row r="3690" spans="1:8">
      <c r="A3690" s="753" t="s">
        <v>83</v>
      </c>
      <c r="B3690" s="753" t="s">
        <v>284</v>
      </c>
      <c r="C3690" s="753" t="s">
        <v>188</v>
      </c>
      <c r="D3690" s="753" t="s">
        <v>1837</v>
      </c>
      <c r="E3690" s="753" t="s">
        <v>1796</v>
      </c>
      <c r="F3690" s="753" t="s">
        <v>1833</v>
      </c>
      <c r="G3690" s="757" t="s">
        <v>1834</v>
      </c>
      <c r="H3690" s="751">
        <v>40090000</v>
      </c>
    </row>
    <row r="3691" spans="1:8" ht="26.4">
      <c r="A3691" s="753" t="s">
        <v>83</v>
      </c>
      <c r="B3691" s="753" t="s">
        <v>284</v>
      </c>
      <c r="C3691" s="753" t="s">
        <v>188</v>
      </c>
      <c r="D3691" s="753" t="s">
        <v>1837</v>
      </c>
      <c r="E3691" s="753" t="s">
        <v>130</v>
      </c>
      <c r="F3691" s="753"/>
      <c r="G3691" s="757" t="s">
        <v>131</v>
      </c>
      <c r="H3691" s="751">
        <v>18379210300</v>
      </c>
    </row>
    <row r="3692" spans="1:8">
      <c r="A3692" s="753" t="s">
        <v>83</v>
      </c>
      <c r="B3692" s="753" t="s">
        <v>284</v>
      </c>
      <c r="C3692" s="753" t="s">
        <v>188</v>
      </c>
      <c r="D3692" s="753" t="s">
        <v>1837</v>
      </c>
      <c r="E3692" s="753" t="s">
        <v>130</v>
      </c>
      <c r="F3692" s="753" t="s">
        <v>585</v>
      </c>
      <c r="G3692" s="757" t="s">
        <v>1799</v>
      </c>
      <c r="H3692" s="751">
        <v>957807000</v>
      </c>
    </row>
    <row r="3693" spans="1:8">
      <c r="A3693" s="753" t="s">
        <v>83</v>
      </c>
      <c r="B3693" s="753" t="s">
        <v>284</v>
      </c>
      <c r="C3693" s="753" t="s">
        <v>188</v>
      </c>
      <c r="D3693" s="753" t="s">
        <v>1837</v>
      </c>
      <c r="E3693" s="753" t="s">
        <v>130</v>
      </c>
      <c r="F3693" s="753" t="s">
        <v>14</v>
      </c>
      <c r="G3693" s="757" t="s">
        <v>1800</v>
      </c>
      <c r="H3693" s="751">
        <v>239290000</v>
      </c>
    </row>
    <row r="3694" spans="1:8">
      <c r="A3694" s="753" t="s">
        <v>83</v>
      </c>
      <c r="B3694" s="753" t="s">
        <v>284</v>
      </c>
      <c r="C3694" s="753" t="s">
        <v>188</v>
      </c>
      <c r="D3694" s="753" t="s">
        <v>1837</v>
      </c>
      <c r="E3694" s="753" t="s">
        <v>130</v>
      </c>
      <c r="F3694" s="753" t="s">
        <v>132</v>
      </c>
      <c r="G3694" s="757" t="s">
        <v>135</v>
      </c>
      <c r="H3694" s="751">
        <v>17182113300</v>
      </c>
    </row>
    <row r="3695" spans="1:8">
      <c r="A3695" s="753" t="s">
        <v>83</v>
      </c>
      <c r="B3695" s="753" t="s">
        <v>284</v>
      </c>
      <c r="C3695" s="753" t="s">
        <v>188</v>
      </c>
      <c r="D3695" s="753" t="s">
        <v>1837</v>
      </c>
      <c r="E3695" s="753" t="s">
        <v>1801</v>
      </c>
      <c r="F3695" s="753"/>
      <c r="G3695" s="757" t="s">
        <v>1802</v>
      </c>
      <c r="H3695" s="751">
        <v>152852000</v>
      </c>
    </row>
    <row r="3696" spans="1:8">
      <c r="A3696" s="753" t="s">
        <v>83</v>
      </c>
      <c r="B3696" s="753" t="s">
        <v>284</v>
      </c>
      <c r="C3696" s="753" t="s">
        <v>188</v>
      </c>
      <c r="D3696" s="753" t="s">
        <v>1837</v>
      </c>
      <c r="E3696" s="753" t="s">
        <v>1801</v>
      </c>
      <c r="F3696" s="753" t="s">
        <v>1803</v>
      </c>
      <c r="G3696" s="757" t="s">
        <v>1804</v>
      </c>
      <c r="H3696" s="751">
        <v>52852000</v>
      </c>
    </row>
    <row r="3697" spans="1:8">
      <c r="A3697" s="753" t="s">
        <v>83</v>
      </c>
      <c r="B3697" s="753" t="s">
        <v>284</v>
      </c>
      <c r="C3697" s="753" t="s">
        <v>188</v>
      </c>
      <c r="D3697" s="753" t="s">
        <v>1837</v>
      </c>
      <c r="E3697" s="753" t="s">
        <v>1801</v>
      </c>
      <c r="F3697" s="753" t="s">
        <v>1826</v>
      </c>
      <c r="G3697" s="757" t="s">
        <v>1827</v>
      </c>
      <c r="H3697" s="751">
        <v>100000000</v>
      </c>
    </row>
    <row r="3698" spans="1:8">
      <c r="A3698" s="753" t="s">
        <v>83</v>
      </c>
      <c r="B3698" s="753" t="s">
        <v>284</v>
      </c>
      <c r="C3698" s="753" t="s">
        <v>188</v>
      </c>
      <c r="D3698" s="753" t="s">
        <v>1837</v>
      </c>
      <c r="E3698" s="753" t="s">
        <v>134</v>
      </c>
      <c r="F3698" s="753"/>
      <c r="G3698" s="757" t="s">
        <v>135</v>
      </c>
      <c r="H3698" s="751">
        <v>2543440968</v>
      </c>
    </row>
    <row r="3699" spans="1:8">
      <c r="A3699" s="753" t="s">
        <v>83</v>
      </c>
      <c r="B3699" s="753" t="s">
        <v>284</v>
      </c>
      <c r="C3699" s="753" t="s">
        <v>188</v>
      </c>
      <c r="D3699" s="753" t="s">
        <v>1837</v>
      </c>
      <c r="E3699" s="753" t="s">
        <v>134</v>
      </c>
      <c r="F3699" s="753" t="s">
        <v>9</v>
      </c>
      <c r="G3699" s="757" t="s">
        <v>1805</v>
      </c>
      <c r="H3699" s="751">
        <v>8054000</v>
      </c>
    </row>
    <row r="3700" spans="1:8">
      <c r="A3700" s="753" t="s">
        <v>83</v>
      </c>
      <c r="B3700" s="753" t="s">
        <v>284</v>
      </c>
      <c r="C3700" s="753" t="s">
        <v>188</v>
      </c>
      <c r="D3700" s="753" t="s">
        <v>1837</v>
      </c>
      <c r="E3700" s="753" t="s">
        <v>134</v>
      </c>
      <c r="F3700" s="753" t="s">
        <v>15</v>
      </c>
      <c r="G3700" s="757" t="s">
        <v>1806</v>
      </c>
      <c r="H3700" s="751">
        <v>43239099</v>
      </c>
    </row>
    <row r="3701" spans="1:8">
      <c r="A3701" s="753" t="s">
        <v>83</v>
      </c>
      <c r="B3701" s="753" t="s">
        <v>284</v>
      </c>
      <c r="C3701" s="753" t="s">
        <v>188</v>
      </c>
      <c r="D3701" s="753" t="s">
        <v>1837</v>
      </c>
      <c r="E3701" s="753" t="s">
        <v>134</v>
      </c>
      <c r="F3701" s="753" t="s">
        <v>137</v>
      </c>
      <c r="G3701" s="757" t="s">
        <v>138</v>
      </c>
      <c r="H3701" s="751">
        <v>2473622869</v>
      </c>
    </row>
    <row r="3702" spans="1:8">
      <c r="A3702" s="753" t="s">
        <v>83</v>
      </c>
      <c r="B3702" s="753" t="s">
        <v>284</v>
      </c>
      <c r="C3702" s="753" t="s">
        <v>188</v>
      </c>
      <c r="D3702" s="753" t="s">
        <v>1837</v>
      </c>
      <c r="E3702" s="753" t="s">
        <v>134</v>
      </c>
      <c r="F3702" s="753" t="s">
        <v>139</v>
      </c>
      <c r="G3702" s="757" t="s">
        <v>140</v>
      </c>
      <c r="H3702" s="751">
        <v>18525000</v>
      </c>
    </row>
    <row r="3703" spans="1:8" ht="39.6">
      <c r="A3703" s="753" t="s">
        <v>83</v>
      </c>
      <c r="B3703" s="753" t="s">
        <v>284</v>
      </c>
      <c r="C3703" s="753" t="s">
        <v>188</v>
      </c>
      <c r="D3703" s="753" t="s">
        <v>1837</v>
      </c>
      <c r="E3703" s="753" t="s">
        <v>419</v>
      </c>
      <c r="F3703" s="753"/>
      <c r="G3703" s="757" t="s">
        <v>1807</v>
      </c>
      <c r="H3703" s="751">
        <v>14751000</v>
      </c>
    </row>
    <row r="3704" spans="1:8" ht="52.8">
      <c r="A3704" s="753" t="s">
        <v>83</v>
      </c>
      <c r="B3704" s="753" t="s">
        <v>284</v>
      </c>
      <c r="C3704" s="753" t="s">
        <v>188</v>
      </c>
      <c r="D3704" s="753" t="s">
        <v>1837</v>
      </c>
      <c r="E3704" s="753" t="s">
        <v>419</v>
      </c>
      <c r="F3704" s="753" t="s">
        <v>420</v>
      </c>
      <c r="G3704" s="757" t="s">
        <v>2714</v>
      </c>
      <c r="H3704" s="751">
        <v>14751000</v>
      </c>
    </row>
    <row r="3705" spans="1:8">
      <c r="A3705" s="753" t="s">
        <v>83</v>
      </c>
      <c r="B3705" s="753" t="s">
        <v>284</v>
      </c>
      <c r="C3705" s="753" t="s">
        <v>188</v>
      </c>
      <c r="D3705" s="753" t="s">
        <v>1837</v>
      </c>
      <c r="E3705" s="753" t="s">
        <v>424</v>
      </c>
      <c r="F3705" s="753"/>
      <c r="G3705" s="757" t="s">
        <v>425</v>
      </c>
      <c r="H3705" s="751">
        <v>59198371620</v>
      </c>
    </row>
    <row r="3706" spans="1:8">
      <c r="A3706" s="753" t="s">
        <v>83</v>
      </c>
      <c r="B3706" s="753" t="s">
        <v>284</v>
      </c>
      <c r="C3706" s="753" t="s">
        <v>188</v>
      </c>
      <c r="D3706" s="753" t="s">
        <v>1837</v>
      </c>
      <c r="E3706" s="753" t="s">
        <v>424</v>
      </c>
      <c r="F3706" s="753" t="s">
        <v>203</v>
      </c>
      <c r="G3706" s="757" t="s">
        <v>135</v>
      </c>
      <c r="H3706" s="751">
        <v>59198371620</v>
      </c>
    </row>
    <row r="3707" spans="1:8" ht="26.4">
      <c r="A3707" s="753" t="s">
        <v>83</v>
      </c>
      <c r="B3707" s="753" t="s">
        <v>284</v>
      </c>
      <c r="C3707" s="753" t="s">
        <v>223</v>
      </c>
      <c r="D3707" s="753"/>
      <c r="E3707" s="753"/>
      <c r="F3707" s="753"/>
      <c r="G3707" s="757" t="s">
        <v>1765</v>
      </c>
      <c r="H3707" s="751">
        <v>10874800000</v>
      </c>
    </row>
    <row r="3708" spans="1:8">
      <c r="A3708" s="753" t="s">
        <v>83</v>
      </c>
      <c r="B3708" s="753" t="s">
        <v>284</v>
      </c>
      <c r="C3708" s="753" t="s">
        <v>223</v>
      </c>
      <c r="D3708" s="753" t="s">
        <v>1766</v>
      </c>
      <c r="E3708" s="753"/>
      <c r="F3708" s="753"/>
      <c r="G3708" s="757" t="s">
        <v>1767</v>
      </c>
      <c r="H3708" s="751">
        <v>10874800000</v>
      </c>
    </row>
    <row r="3709" spans="1:8">
      <c r="A3709" s="753" t="s">
        <v>83</v>
      </c>
      <c r="B3709" s="753" t="s">
        <v>284</v>
      </c>
      <c r="C3709" s="753" t="s">
        <v>223</v>
      </c>
      <c r="D3709" s="753" t="s">
        <v>1766</v>
      </c>
      <c r="E3709" s="753" t="s">
        <v>92</v>
      </c>
      <c r="F3709" s="753"/>
      <c r="G3709" s="757" t="s">
        <v>93</v>
      </c>
      <c r="H3709" s="751">
        <v>4546526875</v>
      </c>
    </row>
    <row r="3710" spans="1:8">
      <c r="A3710" s="753" t="s">
        <v>83</v>
      </c>
      <c r="B3710" s="753" t="s">
        <v>284</v>
      </c>
      <c r="C3710" s="753" t="s">
        <v>223</v>
      </c>
      <c r="D3710" s="753" t="s">
        <v>1766</v>
      </c>
      <c r="E3710" s="753" t="s">
        <v>92</v>
      </c>
      <c r="F3710" s="753" t="s">
        <v>94</v>
      </c>
      <c r="G3710" s="757" t="s">
        <v>1768</v>
      </c>
      <c r="H3710" s="751">
        <v>4546526875</v>
      </c>
    </row>
    <row r="3711" spans="1:8" ht="26.4">
      <c r="A3711" s="753" t="s">
        <v>83</v>
      </c>
      <c r="B3711" s="753" t="s">
        <v>284</v>
      </c>
      <c r="C3711" s="753" t="s">
        <v>223</v>
      </c>
      <c r="D3711" s="753" t="s">
        <v>1766</v>
      </c>
      <c r="E3711" s="753" t="s">
        <v>141</v>
      </c>
      <c r="F3711" s="753"/>
      <c r="G3711" s="757" t="s">
        <v>1822</v>
      </c>
      <c r="H3711" s="751">
        <v>481591800</v>
      </c>
    </row>
    <row r="3712" spans="1:8" ht="26.4">
      <c r="A3712" s="753" t="s">
        <v>83</v>
      </c>
      <c r="B3712" s="753" t="s">
        <v>284</v>
      </c>
      <c r="C3712" s="753" t="s">
        <v>223</v>
      </c>
      <c r="D3712" s="753" t="s">
        <v>1766</v>
      </c>
      <c r="E3712" s="753" t="s">
        <v>141</v>
      </c>
      <c r="F3712" s="753" t="s">
        <v>581</v>
      </c>
      <c r="G3712" s="757" t="s">
        <v>1823</v>
      </c>
      <c r="H3712" s="751">
        <v>481591800</v>
      </c>
    </row>
    <row r="3713" spans="1:8">
      <c r="A3713" s="753" t="s">
        <v>83</v>
      </c>
      <c r="B3713" s="753" t="s">
        <v>284</v>
      </c>
      <c r="C3713" s="753" t="s">
        <v>223</v>
      </c>
      <c r="D3713" s="753" t="s">
        <v>1766</v>
      </c>
      <c r="E3713" s="753" t="s">
        <v>96</v>
      </c>
      <c r="F3713" s="753"/>
      <c r="G3713" s="757" t="s">
        <v>97</v>
      </c>
      <c r="H3713" s="751">
        <v>1666316639</v>
      </c>
    </row>
    <row r="3714" spans="1:8">
      <c r="A3714" s="753" t="s">
        <v>83</v>
      </c>
      <c r="B3714" s="753" t="s">
        <v>284</v>
      </c>
      <c r="C3714" s="753" t="s">
        <v>223</v>
      </c>
      <c r="D3714" s="753" t="s">
        <v>1766</v>
      </c>
      <c r="E3714" s="753" t="s">
        <v>96</v>
      </c>
      <c r="F3714" s="753" t="s">
        <v>151</v>
      </c>
      <c r="G3714" s="757" t="s">
        <v>152</v>
      </c>
      <c r="H3714" s="751">
        <v>262272545</v>
      </c>
    </row>
    <row r="3715" spans="1:8">
      <c r="A3715" s="753" t="s">
        <v>83</v>
      </c>
      <c r="B3715" s="753" t="s">
        <v>284</v>
      </c>
      <c r="C3715" s="753" t="s">
        <v>223</v>
      </c>
      <c r="D3715" s="753" t="s">
        <v>1766</v>
      </c>
      <c r="E3715" s="753" t="s">
        <v>96</v>
      </c>
      <c r="F3715" s="753" t="s">
        <v>864</v>
      </c>
      <c r="G3715" s="757" t="s">
        <v>1770</v>
      </c>
      <c r="H3715" s="751">
        <v>20014000</v>
      </c>
    </row>
    <row r="3716" spans="1:8" ht="26.4">
      <c r="A3716" s="753" t="s">
        <v>83</v>
      </c>
      <c r="B3716" s="753" t="s">
        <v>284</v>
      </c>
      <c r="C3716" s="753" t="s">
        <v>223</v>
      </c>
      <c r="D3716" s="753" t="s">
        <v>1766</v>
      </c>
      <c r="E3716" s="753" t="s">
        <v>96</v>
      </c>
      <c r="F3716" s="753" t="s">
        <v>98</v>
      </c>
      <c r="G3716" s="757" t="s">
        <v>99</v>
      </c>
      <c r="H3716" s="751">
        <v>33107800</v>
      </c>
    </row>
    <row r="3717" spans="1:8" ht="26.4">
      <c r="A3717" s="753" t="s">
        <v>83</v>
      </c>
      <c r="B3717" s="753" t="s">
        <v>284</v>
      </c>
      <c r="C3717" s="753" t="s">
        <v>223</v>
      </c>
      <c r="D3717" s="753" t="s">
        <v>1766</v>
      </c>
      <c r="E3717" s="753" t="s">
        <v>96</v>
      </c>
      <c r="F3717" s="753" t="s">
        <v>442</v>
      </c>
      <c r="G3717" s="757" t="s">
        <v>1772</v>
      </c>
      <c r="H3717" s="751">
        <v>90552812</v>
      </c>
    </row>
    <row r="3718" spans="1:8">
      <c r="A3718" s="753" t="s">
        <v>83</v>
      </c>
      <c r="B3718" s="753" t="s">
        <v>284</v>
      </c>
      <c r="C3718" s="753" t="s">
        <v>223</v>
      </c>
      <c r="D3718" s="753" t="s">
        <v>1766</v>
      </c>
      <c r="E3718" s="753" t="s">
        <v>96</v>
      </c>
      <c r="F3718" s="753" t="s">
        <v>330</v>
      </c>
      <c r="G3718" s="757" t="s">
        <v>331</v>
      </c>
      <c r="H3718" s="751">
        <v>146824600</v>
      </c>
    </row>
    <row r="3719" spans="1:8" ht="26.4">
      <c r="A3719" s="753" t="s">
        <v>83</v>
      </c>
      <c r="B3719" s="753" t="s">
        <v>284</v>
      </c>
      <c r="C3719" s="753" t="s">
        <v>223</v>
      </c>
      <c r="D3719" s="753" t="s">
        <v>1766</v>
      </c>
      <c r="E3719" s="753" t="s">
        <v>96</v>
      </c>
      <c r="F3719" s="753" t="s">
        <v>457</v>
      </c>
      <c r="G3719" s="757" t="s">
        <v>1875</v>
      </c>
      <c r="H3719" s="751">
        <v>5364000</v>
      </c>
    </row>
    <row r="3720" spans="1:8">
      <c r="A3720" s="753" t="s">
        <v>83</v>
      </c>
      <c r="B3720" s="753" t="s">
        <v>284</v>
      </c>
      <c r="C3720" s="753" t="s">
        <v>223</v>
      </c>
      <c r="D3720" s="753" t="s">
        <v>1766</v>
      </c>
      <c r="E3720" s="753" t="s">
        <v>96</v>
      </c>
      <c r="F3720" s="753" t="s">
        <v>144</v>
      </c>
      <c r="G3720" s="757" t="s">
        <v>145</v>
      </c>
      <c r="H3720" s="751">
        <v>1097620630</v>
      </c>
    </row>
    <row r="3721" spans="1:8">
      <c r="A3721" s="753" t="s">
        <v>83</v>
      </c>
      <c r="B3721" s="753" t="s">
        <v>284</v>
      </c>
      <c r="C3721" s="753" t="s">
        <v>223</v>
      </c>
      <c r="D3721" s="753" t="s">
        <v>1766</v>
      </c>
      <c r="E3721" s="753" t="s">
        <v>96</v>
      </c>
      <c r="F3721" s="753" t="s">
        <v>154</v>
      </c>
      <c r="G3721" s="757" t="s">
        <v>1773</v>
      </c>
      <c r="H3721" s="751">
        <v>10560252</v>
      </c>
    </row>
    <row r="3722" spans="1:8">
      <c r="A3722" s="753" t="s">
        <v>83</v>
      </c>
      <c r="B3722" s="753" t="s">
        <v>284</v>
      </c>
      <c r="C3722" s="753" t="s">
        <v>223</v>
      </c>
      <c r="D3722" s="753" t="s">
        <v>1766</v>
      </c>
      <c r="E3722" s="753" t="s">
        <v>426</v>
      </c>
      <c r="F3722" s="753"/>
      <c r="G3722" s="757" t="s">
        <v>427</v>
      </c>
      <c r="H3722" s="751">
        <v>89937600</v>
      </c>
    </row>
    <row r="3723" spans="1:8">
      <c r="A3723" s="753" t="s">
        <v>83</v>
      </c>
      <c r="B3723" s="753" t="s">
        <v>284</v>
      </c>
      <c r="C3723" s="753" t="s">
        <v>223</v>
      </c>
      <c r="D3723" s="753" t="s">
        <v>1766</v>
      </c>
      <c r="E3723" s="753" t="s">
        <v>426</v>
      </c>
      <c r="F3723" s="753" t="s">
        <v>428</v>
      </c>
      <c r="G3723" s="757" t="s">
        <v>1774</v>
      </c>
      <c r="H3723" s="751">
        <v>64070000</v>
      </c>
    </row>
    <row r="3724" spans="1:8">
      <c r="A3724" s="753" t="s">
        <v>83</v>
      </c>
      <c r="B3724" s="753" t="s">
        <v>284</v>
      </c>
      <c r="C3724" s="753" t="s">
        <v>223</v>
      </c>
      <c r="D3724" s="753" t="s">
        <v>1766</v>
      </c>
      <c r="E3724" s="753" t="s">
        <v>426</v>
      </c>
      <c r="F3724" s="753" t="s">
        <v>429</v>
      </c>
      <c r="G3724" s="757" t="s">
        <v>1775</v>
      </c>
      <c r="H3724" s="751">
        <v>25867600</v>
      </c>
    </row>
    <row r="3725" spans="1:8">
      <c r="A3725" s="753" t="s">
        <v>83</v>
      </c>
      <c r="B3725" s="753" t="s">
        <v>284</v>
      </c>
      <c r="C3725" s="753" t="s">
        <v>223</v>
      </c>
      <c r="D3725" s="753" t="s">
        <v>1766</v>
      </c>
      <c r="E3725" s="753" t="s">
        <v>100</v>
      </c>
      <c r="F3725" s="753"/>
      <c r="G3725" s="757" t="s">
        <v>101</v>
      </c>
      <c r="H3725" s="751">
        <v>421516000</v>
      </c>
    </row>
    <row r="3726" spans="1:8">
      <c r="A3726" s="753" t="s">
        <v>83</v>
      </c>
      <c r="B3726" s="753" t="s">
        <v>284</v>
      </c>
      <c r="C3726" s="753" t="s">
        <v>223</v>
      </c>
      <c r="D3726" s="753" t="s">
        <v>1766</v>
      </c>
      <c r="E3726" s="753" t="s">
        <v>100</v>
      </c>
      <c r="F3726" s="753" t="s">
        <v>337</v>
      </c>
      <c r="G3726" s="757" t="s">
        <v>338</v>
      </c>
      <c r="H3726" s="751">
        <v>2966000</v>
      </c>
    </row>
    <row r="3727" spans="1:8">
      <c r="A3727" s="753" t="s">
        <v>83</v>
      </c>
      <c r="B3727" s="753" t="s">
        <v>284</v>
      </c>
      <c r="C3727" s="753" t="s">
        <v>223</v>
      </c>
      <c r="D3727" s="753" t="s">
        <v>1766</v>
      </c>
      <c r="E3727" s="753" t="s">
        <v>100</v>
      </c>
      <c r="F3727" s="753" t="s">
        <v>443</v>
      </c>
      <c r="G3727" s="757" t="s">
        <v>135</v>
      </c>
      <c r="H3727" s="751">
        <v>418550000</v>
      </c>
    </row>
    <row r="3728" spans="1:8">
      <c r="A3728" s="753" t="s">
        <v>83</v>
      </c>
      <c r="B3728" s="753" t="s">
        <v>284</v>
      </c>
      <c r="C3728" s="753" t="s">
        <v>223</v>
      </c>
      <c r="D3728" s="753" t="s">
        <v>1766</v>
      </c>
      <c r="E3728" s="753" t="s">
        <v>102</v>
      </c>
      <c r="F3728" s="753"/>
      <c r="G3728" s="757" t="s">
        <v>369</v>
      </c>
      <c r="H3728" s="751">
        <v>1198223803</v>
      </c>
    </row>
    <row r="3729" spans="1:8">
      <c r="A3729" s="753" t="s">
        <v>83</v>
      </c>
      <c r="B3729" s="753" t="s">
        <v>284</v>
      </c>
      <c r="C3729" s="753" t="s">
        <v>223</v>
      </c>
      <c r="D3729" s="753" t="s">
        <v>1766</v>
      </c>
      <c r="E3729" s="753" t="s">
        <v>102</v>
      </c>
      <c r="F3729" s="753" t="s">
        <v>103</v>
      </c>
      <c r="G3729" s="757" t="s">
        <v>104</v>
      </c>
      <c r="H3729" s="751">
        <v>917832876</v>
      </c>
    </row>
    <row r="3730" spans="1:8">
      <c r="A3730" s="753" t="s">
        <v>83</v>
      </c>
      <c r="B3730" s="753" t="s">
        <v>284</v>
      </c>
      <c r="C3730" s="753" t="s">
        <v>223</v>
      </c>
      <c r="D3730" s="753" t="s">
        <v>1766</v>
      </c>
      <c r="E3730" s="753" t="s">
        <v>102</v>
      </c>
      <c r="F3730" s="753" t="s">
        <v>105</v>
      </c>
      <c r="G3730" s="757" t="s">
        <v>106</v>
      </c>
      <c r="H3730" s="751">
        <v>157422212</v>
      </c>
    </row>
    <row r="3731" spans="1:8">
      <c r="A3731" s="753" t="s">
        <v>83</v>
      </c>
      <c r="B3731" s="753" t="s">
        <v>284</v>
      </c>
      <c r="C3731" s="753" t="s">
        <v>223</v>
      </c>
      <c r="D3731" s="753" t="s">
        <v>1766</v>
      </c>
      <c r="E3731" s="753" t="s">
        <v>102</v>
      </c>
      <c r="F3731" s="753" t="s">
        <v>107</v>
      </c>
      <c r="G3731" s="757" t="s">
        <v>108</v>
      </c>
      <c r="H3731" s="751">
        <v>107710006</v>
      </c>
    </row>
    <row r="3732" spans="1:8">
      <c r="A3732" s="753" t="s">
        <v>83</v>
      </c>
      <c r="B3732" s="753" t="s">
        <v>284</v>
      </c>
      <c r="C3732" s="753" t="s">
        <v>223</v>
      </c>
      <c r="D3732" s="753" t="s">
        <v>1766</v>
      </c>
      <c r="E3732" s="753" t="s">
        <v>102</v>
      </c>
      <c r="F3732" s="753" t="s">
        <v>0</v>
      </c>
      <c r="G3732" s="757" t="s">
        <v>1</v>
      </c>
      <c r="H3732" s="751">
        <v>15258709</v>
      </c>
    </row>
    <row r="3733" spans="1:8">
      <c r="A3733" s="753" t="s">
        <v>83</v>
      </c>
      <c r="B3733" s="753" t="s">
        <v>284</v>
      </c>
      <c r="C3733" s="753" t="s">
        <v>223</v>
      </c>
      <c r="D3733" s="753" t="s">
        <v>1766</v>
      </c>
      <c r="E3733" s="753" t="s">
        <v>109</v>
      </c>
      <c r="F3733" s="753"/>
      <c r="G3733" s="757" t="s">
        <v>110</v>
      </c>
      <c r="H3733" s="751">
        <v>219178716</v>
      </c>
    </row>
    <row r="3734" spans="1:8" ht="26.4">
      <c r="A3734" s="753" t="s">
        <v>83</v>
      </c>
      <c r="B3734" s="753" t="s">
        <v>284</v>
      </c>
      <c r="C3734" s="753" t="s">
        <v>223</v>
      </c>
      <c r="D3734" s="753" t="s">
        <v>1766</v>
      </c>
      <c r="E3734" s="753" t="s">
        <v>109</v>
      </c>
      <c r="F3734" s="753" t="s">
        <v>855</v>
      </c>
      <c r="G3734" s="757" t="s">
        <v>1776</v>
      </c>
      <c r="H3734" s="751">
        <v>219178716</v>
      </c>
    </row>
    <row r="3735" spans="1:8">
      <c r="A3735" s="753" t="s">
        <v>83</v>
      </c>
      <c r="B3735" s="753" t="s">
        <v>284</v>
      </c>
      <c r="C3735" s="753" t="s">
        <v>223</v>
      </c>
      <c r="D3735" s="753" t="s">
        <v>1766</v>
      </c>
      <c r="E3735" s="753" t="s">
        <v>112</v>
      </c>
      <c r="F3735" s="753"/>
      <c r="G3735" s="757" t="s">
        <v>113</v>
      </c>
      <c r="H3735" s="751">
        <v>135079752</v>
      </c>
    </row>
    <row r="3736" spans="1:8">
      <c r="A3736" s="753" t="s">
        <v>83</v>
      </c>
      <c r="B3736" s="753" t="s">
        <v>284</v>
      </c>
      <c r="C3736" s="753" t="s">
        <v>223</v>
      </c>
      <c r="D3736" s="753" t="s">
        <v>1766</v>
      </c>
      <c r="E3736" s="753" t="s">
        <v>112</v>
      </c>
      <c r="F3736" s="753" t="s">
        <v>155</v>
      </c>
      <c r="G3736" s="757" t="s">
        <v>1777</v>
      </c>
      <c r="H3736" s="751">
        <v>85395235</v>
      </c>
    </row>
    <row r="3737" spans="1:8">
      <c r="A3737" s="753" t="s">
        <v>83</v>
      </c>
      <c r="B3737" s="753" t="s">
        <v>284</v>
      </c>
      <c r="C3737" s="753" t="s">
        <v>223</v>
      </c>
      <c r="D3737" s="753" t="s">
        <v>1766</v>
      </c>
      <c r="E3737" s="753" t="s">
        <v>112</v>
      </c>
      <c r="F3737" s="753" t="s">
        <v>114</v>
      </c>
      <c r="G3737" s="757" t="s">
        <v>1778</v>
      </c>
      <c r="H3737" s="751">
        <v>15644797</v>
      </c>
    </row>
    <row r="3738" spans="1:8">
      <c r="A3738" s="753" t="s">
        <v>83</v>
      </c>
      <c r="B3738" s="753" t="s">
        <v>284</v>
      </c>
      <c r="C3738" s="753" t="s">
        <v>223</v>
      </c>
      <c r="D3738" s="753" t="s">
        <v>1766</v>
      </c>
      <c r="E3738" s="753" t="s">
        <v>112</v>
      </c>
      <c r="F3738" s="753" t="s">
        <v>156</v>
      </c>
      <c r="G3738" s="757" t="s">
        <v>1779</v>
      </c>
      <c r="H3738" s="751">
        <v>29177720</v>
      </c>
    </row>
    <row r="3739" spans="1:8">
      <c r="A3739" s="753" t="s">
        <v>83</v>
      </c>
      <c r="B3739" s="753" t="s">
        <v>284</v>
      </c>
      <c r="C3739" s="753" t="s">
        <v>223</v>
      </c>
      <c r="D3739" s="753" t="s">
        <v>1766</v>
      </c>
      <c r="E3739" s="753" t="s">
        <v>112</v>
      </c>
      <c r="F3739" s="753" t="s">
        <v>146</v>
      </c>
      <c r="G3739" s="757" t="s">
        <v>1780</v>
      </c>
      <c r="H3739" s="751">
        <v>3204000</v>
      </c>
    </row>
    <row r="3740" spans="1:8">
      <c r="A3740" s="753" t="s">
        <v>83</v>
      </c>
      <c r="B3740" s="753" t="s">
        <v>284</v>
      </c>
      <c r="C3740" s="753" t="s">
        <v>223</v>
      </c>
      <c r="D3740" s="753" t="s">
        <v>1766</v>
      </c>
      <c r="E3740" s="753" t="s">
        <v>112</v>
      </c>
      <c r="F3740" s="753" t="s">
        <v>242</v>
      </c>
      <c r="G3740" s="757" t="s">
        <v>1839</v>
      </c>
      <c r="H3740" s="751">
        <v>1188000</v>
      </c>
    </row>
    <row r="3741" spans="1:8">
      <c r="A3741" s="753" t="s">
        <v>83</v>
      </c>
      <c r="B3741" s="753" t="s">
        <v>284</v>
      </c>
      <c r="C3741" s="753" t="s">
        <v>223</v>
      </c>
      <c r="D3741" s="753" t="s">
        <v>1766</v>
      </c>
      <c r="E3741" s="753" t="s">
        <v>112</v>
      </c>
      <c r="F3741" s="753" t="s">
        <v>157</v>
      </c>
      <c r="G3741" s="757" t="s">
        <v>135</v>
      </c>
      <c r="H3741" s="751">
        <v>470000</v>
      </c>
    </row>
    <row r="3742" spans="1:8">
      <c r="A3742" s="753" t="s">
        <v>83</v>
      </c>
      <c r="B3742" s="753" t="s">
        <v>284</v>
      </c>
      <c r="C3742" s="753" t="s">
        <v>223</v>
      </c>
      <c r="D3742" s="753" t="s">
        <v>1766</v>
      </c>
      <c r="E3742" s="753" t="s">
        <v>115</v>
      </c>
      <c r="F3742" s="753"/>
      <c r="G3742" s="757" t="s">
        <v>1781</v>
      </c>
      <c r="H3742" s="751">
        <v>237892413</v>
      </c>
    </row>
    <row r="3743" spans="1:8">
      <c r="A3743" s="753" t="s">
        <v>83</v>
      </c>
      <c r="B3743" s="753" t="s">
        <v>284</v>
      </c>
      <c r="C3743" s="753" t="s">
        <v>223</v>
      </c>
      <c r="D3743" s="753" t="s">
        <v>1766</v>
      </c>
      <c r="E3743" s="753" t="s">
        <v>115</v>
      </c>
      <c r="F3743" s="753" t="s">
        <v>116</v>
      </c>
      <c r="G3743" s="757" t="s">
        <v>117</v>
      </c>
      <c r="H3743" s="751">
        <v>165834413</v>
      </c>
    </row>
    <row r="3744" spans="1:8">
      <c r="A3744" s="753" t="s">
        <v>83</v>
      </c>
      <c r="B3744" s="753" t="s">
        <v>284</v>
      </c>
      <c r="C3744" s="753" t="s">
        <v>223</v>
      </c>
      <c r="D3744" s="753" t="s">
        <v>1766</v>
      </c>
      <c r="E3744" s="753" t="s">
        <v>115</v>
      </c>
      <c r="F3744" s="753" t="s">
        <v>147</v>
      </c>
      <c r="G3744" s="757" t="s">
        <v>148</v>
      </c>
      <c r="H3744" s="751">
        <v>27650000</v>
      </c>
    </row>
    <row r="3745" spans="1:8">
      <c r="A3745" s="753" t="s">
        <v>83</v>
      </c>
      <c r="B3745" s="753" t="s">
        <v>284</v>
      </c>
      <c r="C3745" s="753" t="s">
        <v>223</v>
      </c>
      <c r="D3745" s="753" t="s">
        <v>1766</v>
      </c>
      <c r="E3745" s="753" t="s">
        <v>115</v>
      </c>
      <c r="F3745" s="753" t="s">
        <v>4</v>
      </c>
      <c r="G3745" s="757" t="s">
        <v>1782</v>
      </c>
      <c r="H3745" s="751">
        <v>23400000</v>
      </c>
    </row>
    <row r="3746" spans="1:8">
      <c r="A3746" s="753" t="s">
        <v>83</v>
      </c>
      <c r="B3746" s="753" t="s">
        <v>284</v>
      </c>
      <c r="C3746" s="753" t="s">
        <v>223</v>
      </c>
      <c r="D3746" s="753" t="s">
        <v>1766</v>
      </c>
      <c r="E3746" s="753" t="s">
        <v>115</v>
      </c>
      <c r="F3746" s="753" t="s">
        <v>118</v>
      </c>
      <c r="G3746" s="757" t="s">
        <v>119</v>
      </c>
      <c r="H3746" s="751">
        <v>21008000</v>
      </c>
    </row>
    <row r="3747" spans="1:8">
      <c r="A3747" s="753" t="s">
        <v>83</v>
      </c>
      <c r="B3747" s="753" t="s">
        <v>284</v>
      </c>
      <c r="C3747" s="753" t="s">
        <v>223</v>
      </c>
      <c r="D3747" s="753" t="s">
        <v>1766</v>
      </c>
      <c r="E3747" s="753" t="s">
        <v>120</v>
      </c>
      <c r="F3747" s="753"/>
      <c r="G3747" s="757" t="s">
        <v>121</v>
      </c>
      <c r="H3747" s="751">
        <v>51096443</v>
      </c>
    </row>
    <row r="3748" spans="1:8" ht="39.6">
      <c r="A3748" s="753" t="s">
        <v>83</v>
      </c>
      <c r="B3748" s="753" t="s">
        <v>284</v>
      </c>
      <c r="C3748" s="753" t="s">
        <v>223</v>
      </c>
      <c r="D3748" s="753" t="s">
        <v>1766</v>
      </c>
      <c r="E3748" s="753" t="s">
        <v>120</v>
      </c>
      <c r="F3748" s="753" t="s">
        <v>122</v>
      </c>
      <c r="G3748" s="757" t="s">
        <v>1783</v>
      </c>
      <c r="H3748" s="751">
        <v>2803870</v>
      </c>
    </row>
    <row r="3749" spans="1:8">
      <c r="A3749" s="753" t="s">
        <v>83</v>
      </c>
      <c r="B3749" s="753" t="s">
        <v>284</v>
      </c>
      <c r="C3749" s="753" t="s">
        <v>223</v>
      </c>
      <c r="D3749" s="753" t="s">
        <v>1766</v>
      </c>
      <c r="E3749" s="753" t="s">
        <v>120</v>
      </c>
      <c r="F3749" s="753" t="s">
        <v>123</v>
      </c>
      <c r="G3749" s="757" t="s">
        <v>124</v>
      </c>
      <c r="H3749" s="751">
        <v>2848767</v>
      </c>
    </row>
    <row r="3750" spans="1:8" ht="39.6">
      <c r="A3750" s="753" t="s">
        <v>83</v>
      </c>
      <c r="B3750" s="753" t="s">
        <v>284</v>
      </c>
      <c r="C3750" s="753" t="s">
        <v>223</v>
      </c>
      <c r="D3750" s="753" t="s">
        <v>1766</v>
      </c>
      <c r="E3750" s="753" t="s">
        <v>120</v>
      </c>
      <c r="F3750" s="753" t="s">
        <v>994</v>
      </c>
      <c r="G3750" s="757" t="s">
        <v>1824</v>
      </c>
      <c r="H3750" s="751">
        <v>15403806</v>
      </c>
    </row>
    <row r="3751" spans="1:8" ht="26.4">
      <c r="A3751" s="753" t="s">
        <v>83</v>
      </c>
      <c r="B3751" s="753" t="s">
        <v>284</v>
      </c>
      <c r="C3751" s="753" t="s">
        <v>223</v>
      </c>
      <c r="D3751" s="753" t="s">
        <v>1766</v>
      </c>
      <c r="E3751" s="753" t="s">
        <v>120</v>
      </c>
      <c r="F3751" s="753" t="s">
        <v>1001</v>
      </c>
      <c r="G3751" s="757" t="s">
        <v>1784</v>
      </c>
      <c r="H3751" s="751">
        <v>16340000</v>
      </c>
    </row>
    <row r="3752" spans="1:8">
      <c r="A3752" s="753" t="s">
        <v>83</v>
      </c>
      <c r="B3752" s="753" t="s">
        <v>284</v>
      </c>
      <c r="C3752" s="753" t="s">
        <v>223</v>
      </c>
      <c r="D3752" s="753" t="s">
        <v>1766</v>
      </c>
      <c r="E3752" s="753" t="s">
        <v>120</v>
      </c>
      <c r="F3752" s="753" t="s">
        <v>158</v>
      </c>
      <c r="G3752" s="757" t="s">
        <v>1785</v>
      </c>
      <c r="H3752" s="751">
        <v>8400000</v>
      </c>
    </row>
    <row r="3753" spans="1:8">
      <c r="A3753" s="753" t="s">
        <v>83</v>
      </c>
      <c r="B3753" s="753" t="s">
        <v>284</v>
      </c>
      <c r="C3753" s="753" t="s">
        <v>223</v>
      </c>
      <c r="D3753" s="753" t="s">
        <v>1766</v>
      </c>
      <c r="E3753" s="753" t="s">
        <v>120</v>
      </c>
      <c r="F3753" s="753" t="s">
        <v>159</v>
      </c>
      <c r="G3753" s="757" t="s">
        <v>143</v>
      </c>
      <c r="H3753" s="751">
        <v>5300000</v>
      </c>
    </row>
    <row r="3754" spans="1:8">
      <c r="A3754" s="753" t="s">
        <v>83</v>
      </c>
      <c r="B3754" s="753" t="s">
        <v>284</v>
      </c>
      <c r="C3754" s="753" t="s">
        <v>223</v>
      </c>
      <c r="D3754" s="753" t="s">
        <v>1766</v>
      </c>
      <c r="E3754" s="753" t="s">
        <v>160</v>
      </c>
      <c r="F3754" s="753"/>
      <c r="G3754" s="757" t="s">
        <v>161</v>
      </c>
      <c r="H3754" s="751">
        <v>10345000</v>
      </c>
    </row>
    <row r="3755" spans="1:8">
      <c r="A3755" s="753" t="s">
        <v>83</v>
      </c>
      <c r="B3755" s="753" t="s">
        <v>284</v>
      </c>
      <c r="C3755" s="753" t="s">
        <v>223</v>
      </c>
      <c r="D3755" s="753" t="s">
        <v>1766</v>
      </c>
      <c r="E3755" s="753" t="s">
        <v>160</v>
      </c>
      <c r="F3755" s="753" t="s">
        <v>551</v>
      </c>
      <c r="G3755" s="757" t="s">
        <v>133</v>
      </c>
      <c r="H3755" s="751">
        <v>10345000</v>
      </c>
    </row>
    <row r="3756" spans="1:8">
      <c r="A3756" s="753" t="s">
        <v>83</v>
      </c>
      <c r="B3756" s="753" t="s">
        <v>284</v>
      </c>
      <c r="C3756" s="753" t="s">
        <v>223</v>
      </c>
      <c r="D3756" s="753" t="s">
        <v>1766</v>
      </c>
      <c r="E3756" s="753" t="s">
        <v>125</v>
      </c>
      <c r="F3756" s="753"/>
      <c r="G3756" s="757" t="s">
        <v>126</v>
      </c>
      <c r="H3756" s="751">
        <v>345085000</v>
      </c>
    </row>
    <row r="3757" spans="1:8">
      <c r="A3757" s="753" t="s">
        <v>83</v>
      </c>
      <c r="B3757" s="753" t="s">
        <v>284</v>
      </c>
      <c r="C3757" s="753" t="s">
        <v>223</v>
      </c>
      <c r="D3757" s="753" t="s">
        <v>1766</v>
      </c>
      <c r="E3757" s="753" t="s">
        <v>125</v>
      </c>
      <c r="F3757" s="753" t="s">
        <v>430</v>
      </c>
      <c r="G3757" s="757" t="s">
        <v>431</v>
      </c>
      <c r="H3757" s="751">
        <v>5500000</v>
      </c>
    </row>
    <row r="3758" spans="1:8">
      <c r="A3758" s="753" t="s">
        <v>83</v>
      </c>
      <c r="B3758" s="753" t="s">
        <v>284</v>
      </c>
      <c r="C3758" s="753" t="s">
        <v>223</v>
      </c>
      <c r="D3758" s="753" t="s">
        <v>1766</v>
      </c>
      <c r="E3758" s="753" t="s">
        <v>125</v>
      </c>
      <c r="F3758" s="753" t="s">
        <v>552</v>
      </c>
      <c r="G3758" s="757" t="s">
        <v>553</v>
      </c>
      <c r="H3758" s="751">
        <v>10210000</v>
      </c>
    </row>
    <row r="3759" spans="1:8">
      <c r="A3759" s="753" t="s">
        <v>83</v>
      </c>
      <c r="B3759" s="753" t="s">
        <v>284</v>
      </c>
      <c r="C3759" s="753" t="s">
        <v>223</v>
      </c>
      <c r="D3759" s="753" t="s">
        <v>1766</v>
      </c>
      <c r="E3759" s="753" t="s">
        <v>125</v>
      </c>
      <c r="F3759" s="753" t="s">
        <v>127</v>
      </c>
      <c r="G3759" s="757" t="s">
        <v>128</v>
      </c>
      <c r="H3759" s="751">
        <v>15725000</v>
      </c>
    </row>
    <row r="3760" spans="1:8">
      <c r="A3760" s="753" t="s">
        <v>83</v>
      </c>
      <c r="B3760" s="753" t="s">
        <v>284</v>
      </c>
      <c r="C3760" s="753" t="s">
        <v>223</v>
      </c>
      <c r="D3760" s="753" t="s">
        <v>1766</v>
      </c>
      <c r="E3760" s="753" t="s">
        <v>125</v>
      </c>
      <c r="F3760" s="753" t="s">
        <v>129</v>
      </c>
      <c r="G3760" s="757" t="s">
        <v>1787</v>
      </c>
      <c r="H3760" s="751">
        <v>313650000</v>
      </c>
    </row>
    <row r="3761" spans="1:8">
      <c r="A3761" s="753" t="s">
        <v>83</v>
      </c>
      <c r="B3761" s="753" t="s">
        <v>284</v>
      </c>
      <c r="C3761" s="753" t="s">
        <v>223</v>
      </c>
      <c r="D3761" s="753" t="s">
        <v>1766</v>
      </c>
      <c r="E3761" s="753" t="s">
        <v>554</v>
      </c>
      <c r="F3761" s="753"/>
      <c r="G3761" s="757" t="s">
        <v>555</v>
      </c>
      <c r="H3761" s="751">
        <v>183900000</v>
      </c>
    </row>
    <row r="3762" spans="1:8">
      <c r="A3762" s="753" t="s">
        <v>83</v>
      </c>
      <c r="B3762" s="753" t="s">
        <v>284</v>
      </c>
      <c r="C3762" s="753" t="s">
        <v>223</v>
      </c>
      <c r="D3762" s="753" t="s">
        <v>1766</v>
      </c>
      <c r="E3762" s="753" t="s">
        <v>554</v>
      </c>
      <c r="F3762" s="753" t="s">
        <v>556</v>
      </c>
      <c r="G3762" s="757" t="s">
        <v>557</v>
      </c>
      <c r="H3762" s="751">
        <v>10500000</v>
      </c>
    </row>
    <row r="3763" spans="1:8">
      <c r="A3763" s="753" t="s">
        <v>83</v>
      </c>
      <c r="B3763" s="753" t="s">
        <v>284</v>
      </c>
      <c r="C3763" s="753" t="s">
        <v>223</v>
      </c>
      <c r="D3763" s="753" t="s">
        <v>1766</v>
      </c>
      <c r="E3763" s="753" t="s">
        <v>554</v>
      </c>
      <c r="F3763" s="753" t="s">
        <v>206</v>
      </c>
      <c r="G3763" s="757" t="s">
        <v>207</v>
      </c>
      <c r="H3763" s="751">
        <v>115600000</v>
      </c>
    </row>
    <row r="3764" spans="1:8">
      <c r="A3764" s="753" t="s">
        <v>83</v>
      </c>
      <c r="B3764" s="753" t="s">
        <v>284</v>
      </c>
      <c r="C3764" s="753" t="s">
        <v>223</v>
      </c>
      <c r="D3764" s="753" t="s">
        <v>1766</v>
      </c>
      <c r="E3764" s="753" t="s">
        <v>554</v>
      </c>
      <c r="F3764" s="753" t="s">
        <v>558</v>
      </c>
      <c r="G3764" s="757" t="s">
        <v>559</v>
      </c>
      <c r="H3764" s="751">
        <v>57800000</v>
      </c>
    </row>
    <row r="3765" spans="1:8" ht="39.6">
      <c r="A3765" s="753" t="s">
        <v>83</v>
      </c>
      <c r="B3765" s="753" t="s">
        <v>284</v>
      </c>
      <c r="C3765" s="753" t="s">
        <v>223</v>
      </c>
      <c r="D3765" s="753" t="s">
        <v>1766</v>
      </c>
      <c r="E3765" s="753" t="s">
        <v>560</v>
      </c>
      <c r="F3765" s="753"/>
      <c r="G3765" s="757" t="s">
        <v>1790</v>
      </c>
      <c r="H3765" s="751">
        <v>250358000</v>
      </c>
    </row>
    <row r="3766" spans="1:8">
      <c r="A3766" s="753" t="s">
        <v>83</v>
      </c>
      <c r="B3766" s="753" t="s">
        <v>284</v>
      </c>
      <c r="C3766" s="753" t="s">
        <v>223</v>
      </c>
      <c r="D3766" s="753" t="s">
        <v>1766</v>
      </c>
      <c r="E3766" s="753" t="s">
        <v>560</v>
      </c>
      <c r="F3766" s="753" t="s">
        <v>856</v>
      </c>
      <c r="G3766" s="757" t="s">
        <v>1832</v>
      </c>
      <c r="H3766" s="751">
        <v>204898000</v>
      </c>
    </row>
    <row r="3767" spans="1:8">
      <c r="A3767" s="753" t="s">
        <v>83</v>
      </c>
      <c r="B3767" s="753" t="s">
        <v>284</v>
      </c>
      <c r="C3767" s="753" t="s">
        <v>223</v>
      </c>
      <c r="D3767" s="753" t="s">
        <v>1766</v>
      </c>
      <c r="E3767" s="753" t="s">
        <v>560</v>
      </c>
      <c r="F3767" s="753" t="s">
        <v>418</v>
      </c>
      <c r="G3767" s="757" t="s">
        <v>1793</v>
      </c>
      <c r="H3767" s="751">
        <v>26710000</v>
      </c>
    </row>
    <row r="3768" spans="1:8">
      <c r="A3768" s="753" t="s">
        <v>83</v>
      </c>
      <c r="B3768" s="753" t="s">
        <v>284</v>
      </c>
      <c r="C3768" s="753" t="s">
        <v>223</v>
      </c>
      <c r="D3768" s="753" t="s">
        <v>1766</v>
      </c>
      <c r="E3768" s="753" t="s">
        <v>560</v>
      </c>
      <c r="F3768" s="753" t="s">
        <v>562</v>
      </c>
      <c r="G3768" s="757" t="s">
        <v>1794</v>
      </c>
      <c r="H3768" s="751">
        <v>8750000</v>
      </c>
    </row>
    <row r="3769" spans="1:8" ht="26.4">
      <c r="A3769" s="753" t="s">
        <v>83</v>
      </c>
      <c r="B3769" s="753" t="s">
        <v>284</v>
      </c>
      <c r="C3769" s="753" t="s">
        <v>223</v>
      </c>
      <c r="D3769" s="753" t="s">
        <v>1766</v>
      </c>
      <c r="E3769" s="753" t="s">
        <v>560</v>
      </c>
      <c r="F3769" s="753" t="s">
        <v>563</v>
      </c>
      <c r="G3769" s="757" t="s">
        <v>13</v>
      </c>
      <c r="H3769" s="751">
        <v>10000000</v>
      </c>
    </row>
    <row r="3770" spans="1:8" ht="26.4">
      <c r="A3770" s="753" t="s">
        <v>83</v>
      </c>
      <c r="B3770" s="753" t="s">
        <v>284</v>
      </c>
      <c r="C3770" s="753" t="s">
        <v>223</v>
      </c>
      <c r="D3770" s="753" t="s">
        <v>1766</v>
      </c>
      <c r="E3770" s="753" t="s">
        <v>1796</v>
      </c>
      <c r="F3770" s="753"/>
      <c r="G3770" s="757" t="s">
        <v>1797</v>
      </c>
      <c r="H3770" s="751">
        <v>71000000</v>
      </c>
    </row>
    <row r="3771" spans="1:8">
      <c r="A3771" s="753" t="s">
        <v>83</v>
      </c>
      <c r="B3771" s="753" t="s">
        <v>284</v>
      </c>
      <c r="C3771" s="753" t="s">
        <v>223</v>
      </c>
      <c r="D3771" s="753" t="s">
        <v>1766</v>
      </c>
      <c r="E3771" s="753" t="s">
        <v>1796</v>
      </c>
      <c r="F3771" s="753" t="s">
        <v>1825</v>
      </c>
      <c r="G3771" s="757" t="s">
        <v>1794</v>
      </c>
      <c r="H3771" s="751">
        <v>45500000</v>
      </c>
    </row>
    <row r="3772" spans="1:8">
      <c r="A3772" s="753" t="s">
        <v>83</v>
      </c>
      <c r="B3772" s="753" t="s">
        <v>284</v>
      </c>
      <c r="C3772" s="753" t="s">
        <v>223</v>
      </c>
      <c r="D3772" s="753" t="s">
        <v>1766</v>
      </c>
      <c r="E3772" s="753" t="s">
        <v>1796</v>
      </c>
      <c r="F3772" s="753" t="s">
        <v>1798</v>
      </c>
      <c r="G3772" s="757" t="s">
        <v>1793</v>
      </c>
      <c r="H3772" s="751">
        <v>15000000</v>
      </c>
    </row>
    <row r="3773" spans="1:8">
      <c r="A3773" s="753" t="s">
        <v>83</v>
      </c>
      <c r="B3773" s="753" t="s">
        <v>284</v>
      </c>
      <c r="C3773" s="753" t="s">
        <v>223</v>
      </c>
      <c r="D3773" s="753" t="s">
        <v>1766</v>
      </c>
      <c r="E3773" s="753" t="s">
        <v>1796</v>
      </c>
      <c r="F3773" s="753" t="s">
        <v>1833</v>
      </c>
      <c r="G3773" s="757" t="s">
        <v>1834</v>
      </c>
      <c r="H3773" s="751">
        <v>10500000</v>
      </c>
    </row>
    <row r="3774" spans="1:8" ht="26.4">
      <c r="A3774" s="753" t="s">
        <v>83</v>
      </c>
      <c r="B3774" s="753" t="s">
        <v>284</v>
      </c>
      <c r="C3774" s="753" t="s">
        <v>223</v>
      </c>
      <c r="D3774" s="753" t="s">
        <v>1766</v>
      </c>
      <c r="E3774" s="753" t="s">
        <v>130</v>
      </c>
      <c r="F3774" s="753"/>
      <c r="G3774" s="757" t="s">
        <v>131</v>
      </c>
      <c r="H3774" s="751">
        <v>193627800</v>
      </c>
    </row>
    <row r="3775" spans="1:8">
      <c r="A3775" s="753" t="s">
        <v>83</v>
      </c>
      <c r="B3775" s="753" t="s">
        <v>284</v>
      </c>
      <c r="C3775" s="753" t="s">
        <v>223</v>
      </c>
      <c r="D3775" s="753" t="s">
        <v>1766</v>
      </c>
      <c r="E3775" s="753" t="s">
        <v>130</v>
      </c>
      <c r="F3775" s="753" t="s">
        <v>585</v>
      </c>
      <c r="G3775" s="757" t="s">
        <v>1799</v>
      </c>
      <c r="H3775" s="751">
        <v>55959800</v>
      </c>
    </row>
    <row r="3776" spans="1:8">
      <c r="A3776" s="753" t="s">
        <v>83</v>
      </c>
      <c r="B3776" s="753" t="s">
        <v>284</v>
      </c>
      <c r="C3776" s="753" t="s">
        <v>223</v>
      </c>
      <c r="D3776" s="753" t="s">
        <v>1766</v>
      </c>
      <c r="E3776" s="753" t="s">
        <v>130</v>
      </c>
      <c r="F3776" s="753" t="s">
        <v>14</v>
      </c>
      <c r="G3776" s="757" t="s">
        <v>1800</v>
      </c>
      <c r="H3776" s="751">
        <v>395000</v>
      </c>
    </row>
    <row r="3777" spans="1:8">
      <c r="A3777" s="753" t="s">
        <v>83</v>
      </c>
      <c r="B3777" s="753" t="s">
        <v>284</v>
      </c>
      <c r="C3777" s="753" t="s">
        <v>223</v>
      </c>
      <c r="D3777" s="753" t="s">
        <v>1766</v>
      </c>
      <c r="E3777" s="753" t="s">
        <v>130</v>
      </c>
      <c r="F3777" s="753" t="s">
        <v>132</v>
      </c>
      <c r="G3777" s="757" t="s">
        <v>135</v>
      </c>
      <c r="H3777" s="751">
        <v>137273000</v>
      </c>
    </row>
    <row r="3778" spans="1:8">
      <c r="A3778" s="753" t="s">
        <v>83</v>
      </c>
      <c r="B3778" s="753" t="s">
        <v>284</v>
      </c>
      <c r="C3778" s="753" t="s">
        <v>223</v>
      </c>
      <c r="D3778" s="753" t="s">
        <v>1766</v>
      </c>
      <c r="E3778" s="753" t="s">
        <v>1801</v>
      </c>
      <c r="F3778" s="753"/>
      <c r="G3778" s="757" t="s">
        <v>1802</v>
      </c>
      <c r="H3778" s="751">
        <v>4000000</v>
      </c>
    </row>
    <row r="3779" spans="1:8">
      <c r="A3779" s="753" t="s">
        <v>83</v>
      </c>
      <c r="B3779" s="753" t="s">
        <v>284</v>
      </c>
      <c r="C3779" s="753" t="s">
        <v>223</v>
      </c>
      <c r="D3779" s="753" t="s">
        <v>1766</v>
      </c>
      <c r="E3779" s="753" t="s">
        <v>1801</v>
      </c>
      <c r="F3779" s="753" t="s">
        <v>1803</v>
      </c>
      <c r="G3779" s="757" t="s">
        <v>1804</v>
      </c>
      <c r="H3779" s="751">
        <v>4000000</v>
      </c>
    </row>
    <row r="3780" spans="1:8">
      <c r="A3780" s="753" t="s">
        <v>83</v>
      </c>
      <c r="B3780" s="753" t="s">
        <v>284</v>
      </c>
      <c r="C3780" s="753" t="s">
        <v>223</v>
      </c>
      <c r="D3780" s="753" t="s">
        <v>1766</v>
      </c>
      <c r="E3780" s="753" t="s">
        <v>134</v>
      </c>
      <c r="F3780" s="753"/>
      <c r="G3780" s="757" t="s">
        <v>135</v>
      </c>
      <c r="H3780" s="751">
        <v>656368159</v>
      </c>
    </row>
    <row r="3781" spans="1:8">
      <c r="A3781" s="753" t="s">
        <v>83</v>
      </c>
      <c r="B3781" s="753" t="s">
        <v>284</v>
      </c>
      <c r="C3781" s="753" t="s">
        <v>223</v>
      </c>
      <c r="D3781" s="753" t="s">
        <v>1766</v>
      </c>
      <c r="E3781" s="753" t="s">
        <v>134</v>
      </c>
      <c r="F3781" s="753" t="s">
        <v>9</v>
      </c>
      <c r="G3781" s="757" t="s">
        <v>1805</v>
      </c>
      <c r="H3781" s="751">
        <v>5097400</v>
      </c>
    </row>
    <row r="3782" spans="1:8">
      <c r="A3782" s="753" t="s">
        <v>83</v>
      </c>
      <c r="B3782" s="753" t="s">
        <v>284</v>
      </c>
      <c r="C3782" s="753" t="s">
        <v>223</v>
      </c>
      <c r="D3782" s="753" t="s">
        <v>1766</v>
      </c>
      <c r="E3782" s="753" t="s">
        <v>134</v>
      </c>
      <c r="F3782" s="753" t="s">
        <v>137</v>
      </c>
      <c r="G3782" s="757" t="s">
        <v>138</v>
      </c>
      <c r="H3782" s="751">
        <v>555259000</v>
      </c>
    </row>
    <row r="3783" spans="1:8">
      <c r="A3783" s="753" t="s">
        <v>83</v>
      </c>
      <c r="B3783" s="753" t="s">
        <v>284</v>
      </c>
      <c r="C3783" s="753" t="s">
        <v>223</v>
      </c>
      <c r="D3783" s="753" t="s">
        <v>1766</v>
      </c>
      <c r="E3783" s="753" t="s">
        <v>134</v>
      </c>
      <c r="F3783" s="753" t="s">
        <v>139</v>
      </c>
      <c r="G3783" s="757" t="s">
        <v>140</v>
      </c>
      <c r="H3783" s="751">
        <v>96011759</v>
      </c>
    </row>
    <row r="3784" spans="1:8" ht="39.6">
      <c r="A3784" s="753" t="s">
        <v>83</v>
      </c>
      <c r="B3784" s="753" t="s">
        <v>284</v>
      </c>
      <c r="C3784" s="753" t="s">
        <v>223</v>
      </c>
      <c r="D3784" s="753" t="s">
        <v>1766</v>
      </c>
      <c r="E3784" s="753" t="s">
        <v>419</v>
      </c>
      <c r="F3784" s="753"/>
      <c r="G3784" s="757" t="s">
        <v>1807</v>
      </c>
      <c r="H3784" s="751">
        <v>34866000</v>
      </c>
    </row>
    <row r="3785" spans="1:8" ht="52.8">
      <c r="A3785" s="753" t="s">
        <v>83</v>
      </c>
      <c r="B3785" s="753" t="s">
        <v>284</v>
      </c>
      <c r="C3785" s="753" t="s">
        <v>223</v>
      </c>
      <c r="D3785" s="753" t="s">
        <v>1766</v>
      </c>
      <c r="E3785" s="753" t="s">
        <v>419</v>
      </c>
      <c r="F3785" s="753" t="s">
        <v>420</v>
      </c>
      <c r="G3785" s="757" t="s">
        <v>2714</v>
      </c>
      <c r="H3785" s="751">
        <v>34866000</v>
      </c>
    </row>
    <row r="3786" spans="1:8">
      <c r="A3786" s="753" t="s">
        <v>83</v>
      </c>
      <c r="B3786" s="753" t="s">
        <v>284</v>
      </c>
      <c r="C3786" s="753" t="s">
        <v>223</v>
      </c>
      <c r="D3786" s="753" t="s">
        <v>1766</v>
      </c>
      <c r="E3786" s="753" t="s">
        <v>404</v>
      </c>
      <c r="F3786" s="753"/>
      <c r="G3786" s="757" t="s">
        <v>1808</v>
      </c>
      <c r="H3786" s="751">
        <v>77890000</v>
      </c>
    </row>
    <row r="3787" spans="1:8">
      <c r="A3787" s="753" t="s">
        <v>83</v>
      </c>
      <c r="B3787" s="753" t="s">
        <v>284</v>
      </c>
      <c r="C3787" s="753" t="s">
        <v>223</v>
      </c>
      <c r="D3787" s="753" t="s">
        <v>1766</v>
      </c>
      <c r="E3787" s="753" t="s">
        <v>404</v>
      </c>
      <c r="F3787" s="753" t="s">
        <v>1809</v>
      </c>
      <c r="G3787" s="757" t="s">
        <v>26</v>
      </c>
      <c r="H3787" s="751">
        <v>77890000</v>
      </c>
    </row>
    <row r="3788" spans="1:8">
      <c r="A3788" s="753" t="s">
        <v>83</v>
      </c>
      <c r="B3788" s="753" t="s">
        <v>1056</v>
      </c>
      <c r="C3788" s="753"/>
      <c r="D3788" s="753"/>
      <c r="E3788" s="753"/>
      <c r="F3788" s="753"/>
      <c r="G3788" s="757" t="s">
        <v>1057</v>
      </c>
      <c r="H3788" s="751">
        <v>31397609347</v>
      </c>
    </row>
    <row r="3789" spans="1:8">
      <c r="A3789" s="753" t="s">
        <v>83</v>
      </c>
      <c r="B3789" s="753" t="s">
        <v>1056</v>
      </c>
      <c r="C3789" s="753" t="s">
        <v>416</v>
      </c>
      <c r="D3789" s="753"/>
      <c r="E3789" s="753"/>
      <c r="F3789" s="753"/>
      <c r="G3789" s="757" t="s">
        <v>1814</v>
      </c>
      <c r="H3789" s="751">
        <v>864862948</v>
      </c>
    </row>
    <row r="3790" spans="1:8" ht="39.6">
      <c r="A3790" s="753" t="s">
        <v>83</v>
      </c>
      <c r="B3790" s="753" t="s">
        <v>1056</v>
      </c>
      <c r="C3790" s="753" t="s">
        <v>416</v>
      </c>
      <c r="D3790" s="753" t="s">
        <v>1816</v>
      </c>
      <c r="E3790" s="753"/>
      <c r="F3790" s="753"/>
      <c r="G3790" s="757" t="s">
        <v>1817</v>
      </c>
      <c r="H3790" s="751">
        <v>864862948</v>
      </c>
    </row>
    <row r="3791" spans="1:8">
      <c r="A3791" s="753" t="s">
        <v>83</v>
      </c>
      <c r="B3791" s="753" t="s">
        <v>1056</v>
      </c>
      <c r="C3791" s="753" t="s">
        <v>416</v>
      </c>
      <c r="D3791" s="753" t="s">
        <v>1816</v>
      </c>
      <c r="E3791" s="753" t="s">
        <v>96</v>
      </c>
      <c r="F3791" s="753"/>
      <c r="G3791" s="757" t="s">
        <v>97</v>
      </c>
      <c r="H3791" s="751">
        <v>21346000</v>
      </c>
    </row>
    <row r="3792" spans="1:8">
      <c r="A3792" s="753" t="s">
        <v>83</v>
      </c>
      <c r="B3792" s="753" t="s">
        <v>1056</v>
      </c>
      <c r="C3792" s="753" t="s">
        <v>416</v>
      </c>
      <c r="D3792" s="753" t="s">
        <v>1816</v>
      </c>
      <c r="E3792" s="753" t="s">
        <v>96</v>
      </c>
      <c r="F3792" s="753" t="s">
        <v>864</v>
      </c>
      <c r="G3792" s="757" t="s">
        <v>1770</v>
      </c>
      <c r="H3792" s="751">
        <v>21346000</v>
      </c>
    </row>
    <row r="3793" spans="1:8">
      <c r="A3793" s="753" t="s">
        <v>83</v>
      </c>
      <c r="B3793" s="753" t="s">
        <v>1056</v>
      </c>
      <c r="C3793" s="753" t="s">
        <v>416</v>
      </c>
      <c r="D3793" s="753" t="s">
        <v>1816</v>
      </c>
      <c r="E3793" s="753" t="s">
        <v>112</v>
      </c>
      <c r="F3793" s="753"/>
      <c r="G3793" s="757" t="s">
        <v>113</v>
      </c>
      <c r="H3793" s="751">
        <v>500000</v>
      </c>
    </row>
    <row r="3794" spans="1:8">
      <c r="A3794" s="753" t="s">
        <v>83</v>
      </c>
      <c r="B3794" s="753" t="s">
        <v>1056</v>
      </c>
      <c r="C3794" s="753" t="s">
        <v>416</v>
      </c>
      <c r="D3794" s="753" t="s">
        <v>1816</v>
      </c>
      <c r="E3794" s="753" t="s">
        <v>112</v>
      </c>
      <c r="F3794" s="753" t="s">
        <v>156</v>
      </c>
      <c r="G3794" s="757" t="s">
        <v>1779</v>
      </c>
      <c r="H3794" s="751">
        <v>500000</v>
      </c>
    </row>
    <row r="3795" spans="1:8">
      <c r="A3795" s="753" t="s">
        <v>83</v>
      </c>
      <c r="B3795" s="753" t="s">
        <v>1056</v>
      </c>
      <c r="C3795" s="753" t="s">
        <v>416</v>
      </c>
      <c r="D3795" s="753" t="s">
        <v>1816</v>
      </c>
      <c r="E3795" s="753" t="s">
        <v>125</v>
      </c>
      <c r="F3795" s="753"/>
      <c r="G3795" s="757" t="s">
        <v>126</v>
      </c>
      <c r="H3795" s="751">
        <v>1725000</v>
      </c>
    </row>
    <row r="3796" spans="1:8">
      <c r="A3796" s="753" t="s">
        <v>83</v>
      </c>
      <c r="B3796" s="753" t="s">
        <v>1056</v>
      </c>
      <c r="C3796" s="753" t="s">
        <v>416</v>
      </c>
      <c r="D3796" s="753" t="s">
        <v>1816</v>
      </c>
      <c r="E3796" s="753" t="s">
        <v>125</v>
      </c>
      <c r="F3796" s="753" t="s">
        <v>552</v>
      </c>
      <c r="G3796" s="757" t="s">
        <v>553</v>
      </c>
      <c r="H3796" s="751">
        <v>1725000</v>
      </c>
    </row>
    <row r="3797" spans="1:8">
      <c r="A3797" s="753" t="s">
        <v>83</v>
      </c>
      <c r="B3797" s="753" t="s">
        <v>1056</v>
      </c>
      <c r="C3797" s="753" t="s">
        <v>416</v>
      </c>
      <c r="D3797" s="753" t="s">
        <v>1816</v>
      </c>
      <c r="E3797" s="753" t="s">
        <v>554</v>
      </c>
      <c r="F3797" s="753"/>
      <c r="G3797" s="757" t="s">
        <v>555</v>
      </c>
      <c r="H3797" s="751">
        <v>841291948</v>
      </c>
    </row>
    <row r="3798" spans="1:8">
      <c r="A3798" s="753" t="s">
        <v>83</v>
      </c>
      <c r="B3798" s="753" t="s">
        <v>1056</v>
      </c>
      <c r="C3798" s="753" t="s">
        <v>416</v>
      </c>
      <c r="D3798" s="753" t="s">
        <v>1816</v>
      </c>
      <c r="E3798" s="753" t="s">
        <v>554</v>
      </c>
      <c r="F3798" s="753" t="s">
        <v>206</v>
      </c>
      <c r="G3798" s="757" t="s">
        <v>207</v>
      </c>
      <c r="H3798" s="751">
        <v>841291948</v>
      </c>
    </row>
    <row r="3799" spans="1:8">
      <c r="A3799" s="753" t="s">
        <v>83</v>
      </c>
      <c r="B3799" s="753" t="s">
        <v>1056</v>
      </c>
      <c r="C3799" s="753" t="s">
        <v>423</v>
      </c>
      <c r="D3799" s="753"/>
      <c r="E3799" s="753"/>
      <c r="F3799" s="753"/>
      <c r="G3799" s="757" t="s">
        <v>1849</v>
      </c>
      <c r="H3799" s="751">
        <v>2950049000</v>
      </c>
    </row>
    <row r="3800" spans="1:8">
      <c r="A3800" s="753" t="s">
        <v>83</v>
      </c>
      <c r="B3800" s="753" t="s">
        <v>1056</v>
      </c>
      <c r="C3800" s="753" t="s">
        <v>423</v>
      </c>
      <c r="D3800" s="753" t="s">
        <v>1850</v>
      </c>
      <c r="E3800" s="753"/>
      <c r="F3800" s="753"/>
      <c r="G3800" s="757" t="s">
        <v>1851</v>
      </c>
      <c r="H3800" s="751">
        <v>2950049000</v>
      </c>
    </row>
    <row r="3801" spans="1:8">
      <c r="A3801" s="753" t="s">
        <v>83</v>
      </c>
      <c r="B3801" s="753" t="s">
        <v>1056</v>
      </c>
      <c r="C3801" s="753" t="s">
        <v>423</v>
      </c>
      <c r="D3801" s="753" t="s">
        <v>1850</v>
      </c>
      <c r="E3801" s="753" t="s">
        <v>16</v>
      </c>
      <c r="F3801" s="753"/>
      <c r="G3801" s="757" t="s">
        <v>17</v>
      </c>
      <c r="H3801" s="751">
        <v>2783000000</v>
      </c>
    </row>
    <row r="3802" spans="1:8">
      <c r="A3802" s="753" t="s">
        <v>83</v>
      </c>
      <c r="B3802" s="753" t="s">
        <v>1056</v>
      </c>
      <c r="C3802" s="753" t="s">
        <v>423</v>
      </c>
      <c r="D3802" s="753" t="s">
        <v>1850</v>
      </c>
      <c r="E3802" s="753" t="s">
        <v>16</v>
      </c>
      <c r="F3802" s="753" t="s">
        <v>18</v>
      </c>
      <c r="G3802" s="757" t="s">
        <v>1887</v>
      </c>
      <c r="H3802" s="751">
        <v>2783000000</v>
      </c>
    </row>
    <row r="3803" spans="1:8">
      <c r="A3803" s="753" t="s">
        <v>83</v>
      </c>
      <c r="B3803" s="753" t="s">
        <v>1056</v>
      </c>
      <c r="C3803" s="753" t="s">
        <v>423</v>
      </c>
      <c r="D3803" s="753" t="s">
        <v>1850</v>
      </c>
      <c r="E3803" s="753" t="s">
        <v>19</v>
      </c>
      <c r="F3803" s="753"/>
      <c r="G3803" s="757" t="s">
        <v>133</v>
      </c>
      <c r="H3803" s="751">
        <v>167049000</v>
      </c>
    </row>
    <row r="3804" spans="1:8">
      <c r="A3804" s="753" t="s">
        <v>83</v>
      </c>
      <c r="B3804" s="753" t="s">
        <v>1056</v>
      </c>
      <c r="C3804" s="753" t="s">
        <v>423</v>
      </c>
      <c r="D3804" s="753" t="s">
        <v>1850</v>
      </c>
      <c r="E3804" s="753" t="s">
        <v>19</v>
      </c>
      <c r="F3804" s="753" t="s">
        <v>20</v>
      </c>
      <c r="G3804" s="757" t="s">
        <v>21</v>
      </c>
      <c r="H3804" s="751">
        <v>66951000</v>
      </c>
    </row>
    <row r="3805" spans="1:8">
      <c r="A3805" s="753" t="s">
        <v>83</v>
      </c>
      <c r="B3805" s="753" t="s">
        <v>1056</v>
      </c>
      <c r="C3805" s="753" t="s">
        <v>423</v>
      </c>
      <c r="D3805" s="753" t="s">
        <v>1850</v>
      </c>
      <c r="E3805" s="753" t="s">
        <v>19</v>
      </c>
      <c r="F3805" s="753" t="s">
        <v>22</v>
      </c>
      <c r="G3805" s="757" t="s">
        <v>23</v>
      </c>
      <c r="H3805" s="751">
        <v>71320200</v>
      </c>
    </row>
    <row r="3806" spans="1:8">
      <c r="A3806" s="753" t="s">
        <v>83</v>
      </c>
      <c r="B3806" s="753" t="s">
        <v>1056</v>
      </c>
      <c r="C3806" s="753" t="s">
        <v>423</v>
      </c>
      <c r="D3806" s="753" t="s">
        <v>1850</v>
      </c>
      <c r="E3806" s="753" t="s">
        <v>19</v>
      </c>
      <c r="F3806" s="753" t="s">
        <v>245</v>
      </c>
      <c r="G3806" s="757" t="s">
        <v>135</v>
      </c>
      <c r="H3806" s="751">
        <v>28777800</v>
      </c>
    </row>
    <row r="3807" spans="1:8">
      <c r="A3807" s="753" t="s">
        <v>83</v>
      </c>
      <c r="B3807" s="753" t="s">
        <v>1056</v>
      </c>
      <c r="C3807" s="753" t="s">
        <v>188</v>
      </c>
      <c r="D3807" s="753"/>
      <c r="E3807" s="753"/>
      <c r="F3807" s="753"/>
      <c r="G3807" s="757" t="s">
        <v>1374</v>
      </c>
      <c r="H3807" s="751">
        <v>15481914000</v>
      </c>
    </row>
    <row r="3808" spans="1:8">
      <c r="A3808" s="753" t="s">
        <v>83</v>
      </c>
      <c r="B3808" s="753" t="s">
        <v>1056</v>
      </c>
      <c r="C3808" s="753" t="s">
        <v>188</v>
      </c>
      <c r="D3808" s="753" t="s">
        <v>1820</v>
      </c>
      <c r="E3808" s="753"/>
      <c r="F3808" s="753"/>
      <c r="G3808" s="757" t="s">
        <v>1821</v>
      </c>
      <c r="H3808" s="751">
        <v>15481914000</v>
      </c>
    </row>
    <row r="3809" spans="1:8">
      <c r="A3809" s="753" t="s">
        <v>83</v>
      </c>
      <c r="B3809" s="753" t="s">
        <v>1056</v>
      </c>
      <c r="C3809" s="753" t="s">
        <v>188</v>
      </c>
      <c r="D3809" s="753" t="s">
        <v>1820</v>
      </c>
      <c r="E3809" s="753" t="s">
        <v>92</v>
      </c>
      <c r="F3809" s="753"/>
      <c r="G3809" s="757" t="s">
        <v>93</v>
      </c>
      <c r="H3809" s="751">
        <v>689131557</v>
      </c>
    </row>
    <row r="3810" spans="1:8">
      <c r="A3810" s="753" t="s">
        <v>83</v>
      </c>
      <c r="B3810" s="753" t="s">
        <v>1056</v>
      </c>
      <c r="C3810" s="753" t="s">
        <v>188</v>
      </c>
      <c r="D3810" s="753" t="s">
        <v>1820</v>
      </c>
      <c r="E3810" s="753" t="s">
        <v>92</v>
      </c>
      <c r="F3810" s="753" t="s">
        <v>94</v>
      </c>
      <c r="G3810" s="757" t="s">
        <v>1768</v>
      </c>
      <c r="H3810" s="751">
        <v>689131557</v>
      </c>
    </row>
    <row r="3811" spans="1:8">
      <c r="A3811" s="753" t="s">
        <v>83</v>
      </c>
      <c r="B3811" s="753" t="s">
        <v>1056</v>
      </c>
      <c r="C3811" s="753" t="s">
        <v>188</v>
      </c>
      <c r="D3811" s="753" t="s">
        <v>1820</v>
      </c>
      <c r="E3811" s="753" t="s">
        <v>96</v>
      </c>
      <c r="F3811" s="753"/>
      <c r="G3811" s="757" t="s">
        <v>97</v>
      </c>
      <c r="H3811" s="751">
        <v>190821445</v>
      </c>
    </row>
    <row r="3812" spans="1:8">
      <c r="A3812" s="753" t="s">
        <v>83</v>
      </c>
      <c r="B3812" s="753" t="s">
        <v>1056</v>
      </c>
      <c r="C3812" s="753" t="s">
        <v>188</v>
      </c>
      <c r="D3812" s="753" t="s">
        <v>1820</v>
      </c>
      <c r="E3812" s="753" t="s">
        <v>96</v>
      </c>
      <c r="F3812" s="753" t="s">
        <v>151</v>
      </c>
      <c r="G3812" s="757" t="s">
        <v>152</v>
      </c>
      <c r="H3812" s="751">
        <v>38070245</v>
      </c>
    </row>
    <row r="3813" spans="1:8">
      <c r="A3813" s="753" t="s">
        <v>83</v>
      </c>
      <c r="B3813" s="753" t="s">
        <v>1056</v>
      </c>
      <c r="C3813" s="753" t="s">
        <v>188</v>
      </c>
      <c r="D3813" s="753" t="s">
        <v>1820</v>
      </c>
      <c r="E3813" s="753" t="s">
        <v>96</v>
      </c>
      <c r="F3813" s="753" t="s">
        <v>864</v>
      </c>
      <c r="G3813" s="757" t="s">
        <v>1770</v>
      </c>
      <c r="H3813" s="751">
        <v>146493200</v>
      </c>
    </row>
    <row r="3814" spans="1:8" ht="26.4">
      <c r="A3814" s="753" t="s">
        <v>83</v>
      </c>
      <c r="B3814" s="753" t="s">
        <v>1056</v>
      </c>
      <c r="C3814" s="753" t="s">
        <v>188</v>
      </c>
      <c r="D3814" s="753" t="s">
        <v>1820</v>
      </c>
      <c r="E3814" s="753" t="s">
        <v>96</v>
      </c>
      <c r="F3814" s="753" t="s">
        <v>98</v>
      </c>
      <c r="G3814" s="757" t="s">
        <v>99</v>
      </c>
      <c r="H3814" s="751">
        <v>6258000</v>
      </c>
    </row>
    <row r="3815" spans="1:8">
      <c r="A3815" s="753" t="s">
        <v>83</v>
      </c>
      <c r="B3815" s="753" t="s">
        <v>1056</v>
      </c>
      <c r="C3815" s="753" t="s">
        <v>188</v>
      </c>
      <c r="D3815" s="753" t="s">
        <v>1820</v>
      </c>
      <c r="E3815" s="753" t="s">
        <v>426</v>
      </c>
      <c r="F3815" s="753"/>
      <c r="G3815" s="757" t="s">
        <v>427</v>
      </c>
      <c r="H3815" s="751">
        <v>36000000</v>
      </c>
    </row>
    <row r="3816" spans="1:8">
      <c r="A3816" s="753" t="s">
        <v>83</v>
      </c>
      <c r="B3816" s="753" t="s">
        <v>1056</v>
      </c>
      <c r="C3816" s="753" t="s">
        <v>188</v>
      </c>
      <c r="D3816" s="753" t="s">
        <v>1820</v>
      </c>
      <c r="E3816" s="753" t="s">
        <v>426</v>
      </c>
      <c r="F3816" s="753" t="s">
        <v>429</v>
      </c>
      <c r="G3816" s="757" t="s">
        <v>1775</v>
      </c>
      <c r="H3816" s="751">
        <v>36000000</v>
      </c>
    </row>
    <row r="3817" spans="1:8">
      <c r="A3817" s="753" t="s">
        <v>83</v>
      </c>
      <c r="B3817" s="753" t="s">
        <v>1056</v>
      </c>
      <c r="C3817" s="753" t="s">
        <v>188</v>
      </c>
      <c r="D3817" s="753" t="s">
        <v>1820</v>
      </c>
      <c r="E3817" s="753" t="s">
        <v>100</v>
      </c>
      <c r="F3817" s="753"/>
      <c r="G3817" s="757" t="s">
        <v>101</v>
      </c>
      <c r="H3817" s="751">
        <v>6427000</v>
      </c>
    </row>
    <row r="3818" spans="1:8">
      <c r="A3818" s="753" t="s">
        <v>83</v>
      </c>
      <c r="B3818" s="753" t="s">
        <v>1056</v>
      </c>
      <c r="C3818" s="753" t="s">
        <v>188</v>
      </c>
      <c r="D3818" s="753" t="s">
        <v>1820</v>
      </c>
      <c r="E3818" s="753" t="s">
        <v>100</v>
      </c>
      <c r="F3818" s="753" t="s">
        <v>443</v>
      </c>
      <c r="G3818" s="757" t="s">
        <v>135</v>
      </c>
      <c r="H3818" s="751">
        <v>6427000</v>
      </c>
    </row>
    <row r="3819" spans="1:8">
      <c r="A3819" s="753" t="s">
        <v>83</v>
      </c>
      <c r="B3819" s="753" t="s">
        <v>1056</v>
      </c>
      <c r="C3819" s="753" t="s">
        <v>188</v>
      </c>
      <c r="D3819" s="753" t="s">
        <v>1820</v>
      </c>
      <c r="E3819" s="753" t="s">
        <v>102</v>
      </c>
      <c r="F3819" s="753"/>
      <c r="G3819" s="757" t="s">
        <v>369</v>
      </c>
      <c r="H3819" s="751">
        <v>142199579</v>
      </c>
    </row>
    <row r="3820" spans="1:8">
      <c r="A3820" s="753" t="s">
        <v>83</v>
      </c>
      <c r="B3820" s="753" t="s">
        <v>1056</v>
      </c>
      <c r="C3820" s="753" t="s">
        <v>188</v>
      </c>
      <c r="D3820" s="753" t="s">
        <v>1820</v>
      </c>
      <c r="E3820" s="753" t="s">
        <v>102</v>
      </c>
      <c r="F3820" s="753" t="s">
        <v>103</v>
      </c>
      <c r="G3820" s="757" t="s">
        <v>104</v>
      </c>
      <c r="H3820" s="751">
        <v>106500073</v>
      </c>
    </row>
    <row r="3821" spans="1:8">
      <c r="A3821" s="753" t="s">
        <v>83</v>
      </c>
      <c r="B3821" s="753" t="s">
        <v>1056</v>
      </c>
      <c r="C3821" s="753" t="s">
        <v>188</v>
      </c>
      <c r="D3821" s="753" t="s">
        <v>1820</v>
      </c>
      <c r="E3821" s="753" t="s">
        <v>102</v>
      </c>
      <c r="F3821" s="753" t="s">
        <v>105</v>
      </c>
      <c r="G3821" s="757" t="s">
        <v>106</v>
      </c>
      <c r="H3821" s="751">
        <v>18174573</v>
      </c>
    </row>
    <row r="3822" spans="1:8">
      <c r="A3822" s="753" t="s">
        <v>83</v>
      </c>
      <c r="B3822" s="753" t="s">
        <v>1056</v>
      </c>
      <c r="C3822" s="753" t="s">
        <v>188</v>
      </c>
      <c r="D3822" s="753" t="s">
        <v>1820</v>
      </c>
      <c r="E3822" s="753" t="s">
        <v>102</v>
      </c>
      <c r="F3822" s="753" t="s">
        <v>107</v>
      </c>
      <c r="G3822" s="757" t="s">
        <v>108</v>
      </c>
      <c r="H3822" s="751">
        <v>12116382</v>
      </c>
    </row>
    <row r="3823" spans="1:8">
      <c r="A3823" s="753" t="s">
        <v>83</v>
      </c>
      <c r="B3823" s="753" t="s">
        <v>1056</v>
      </c>
      <c r="C3823" s="753" t="s">
        <v>188</v>
      </c>
      <c r="D3823" s="753" t="s">
        <v>1820</v>
      </c>
      <c r="E3823" s="753" t="s">
        <v>102</v>
      </c>
      <c r="F3823" s="753" t="s">
        <v>0</v>
      </c>
      <c r="G3823" s="757" t="s">
        <v>1</v>
      </c>
      <c r="H3823" s="751">
        <v>5408551</v>
      </c>
    </row>
    <row r="3824" spans="1:8">
      <c r="A3824" s="753" t="s">
        <v>83</v>
      </c>
      <c r="B3824" s="753" t="s">
        <v>1056</v>
      </c>
      <c r="C3824" s="753" t="s">
        <v>188</v>
      </c>
      <c r="D3824" s="753" t="s">
        <v>1820</v>
      </c>
      <c r="E3824" s="753" t="s">
        <v>112</v>
      </c>
      <c r="F3824" s="753"/>
      <c r="G3824" s="757" t="s">
        <v>113</v>
      </c>
      <c r="H3824" s="751">
        <v>102560151</v>
      </c>
    </row>
    <row r="3825" spans="1:8">
      <c r="A3825" s="753" t="s">
        <v>83</v>
      </c>
      <c r="B3825" s="753" t="s">
        <v>1056</v>
      </c>
      <c r="C3825" s="753" t="s">
        <v>188</v>
      </c>
      <c r="D3825" s="753" t="s">
        <v>1820</v>
      </c>
      <c r="E3825" s="753" t="s">
        <v>112</v>
      </c>
      <c r="F3825" s="753" t="s">
        <v>155</v>
      </c>
      <c r="G3825" s="757" t="s">
        <v>1777</v>
      </c>
      <c r="H3825" s="751">
        <v>18882105</v>
      </c>
    </row>
    <row r="3826" spans="1:8">
      <c r="A3826" s="753" t="s">
        <v>83</v>
      </c>
      <c r="B3826" s="753" t="s">
        <v>1056</v>
      </c>
      <c r="C3826" s="753" t="s">
        <v>188</v>
      </c>
      <c r="D3826" s="753" t="s">
        <v>1820</v>
      </c>
      <c r="E3826" s="753" t="s">
        <v>112</v>
      </c>
      <c r="F3826" s="753" t="s">
        <v>114</v>
      </c>
      <c r="G3826" s="757" t="s">
        <v>1778</v>
      </c>
      <c r="H3826" s="751">
        <v>1136910</v>
      </c>
    </row>
    <row r="3827" spans="1:8">
      <c r="A3827" s="753" t="s">
        <v>83</v>
      </c>
      <c r="B3827" s="753" t="s">
        <v>1056</v>
      </c>
      <c r="C3827" s="753" t="s">
        <v>188</v>
      </c>
      <c r="D3827" s="753" t="s">
        <v>1820</v>
      </c>
      <c r="E3827" s="753" t="s">
        <v>112</v>
      </c>
      <c r="F3827" s="753" t="s">
        <v>156</v>
      </c>
      <c r="G3827" s="757" t="s">
        <v>1779</v>
      </c>
      <c r="H3827" s="751">
        <v>78246136</v>
      </c>
    </row>
    <row r="3828" spans="1:8">
      <c r="A3828" s="753" t="s">
        <v>83</v>
      </c>
      <c r="B3828" s="753" t="s">
        <v>1056</v>
      </c>
      <c r="C3828" s="753" t="s">
        <v>188</v>
      </c>
      <c r="D3828" s="753" t="s">
        <v>1820</v>
      </c>
      <c r="E3828" s="753" t="s">
        <v>112</v>
      </c>
      <c r="F3828" s="753" t="s">
        <v>157</v>
      </c>
      <c r="G3828" s="757" t="s">
        <v>135</v>
      </c>
      <c r="H3828" s="751">
        <v>4295000</v>
      </c>
    </row>
    <row r="3829" spans="1:8">
      <c r="A3829" s="753" t="s">
        <v>83</v>
      </c>
      <c r="B3829" s="753" t="s">
        <v>1056</v>
      </c>
      <c r="C3829" s="753" t="s">
        <v>188</v>
      </c>
      <c r="D3829" s="753" t="s">
        <v>1820</v>
      </c>
      <c r="E3829" s="753" t="s">
        <v>115</v>
      </c>
      <c r="F3829" s="753"/>
      <c r="G3829" s="757" t="s">
        <v>1781</v>
      </c>
      <c r="H3829" s="751">
        <v>41340000</v>
      </c>
    </row>
    <row r="3830" spans="1:8">
      <c r="A3830" s="753" t="s">
        <v>83</v>
      </c>
      <c r="B3830" s="753" t="s">
        <v>1056</v>
      </c>
      <c r="C3830" s="753" t="s">
        <v>188</v>
      </c>
      <c r="D3830" s="753" t="s">
        <v>1820</v>
      </c>
      <c r="E3830" s="753" t="s">
        <v>115</v>
      </c>
      <c r="F3830" s="753" t="s">
        <v>116</v>
      </c>
      <c r="G3830" s="757" t="s">
        <v>117</v>
      </c>
      <c r="H3830" s="751">
        <v>9930000</v>
      </c>
    </row>
    <row r="3831" spans="1:8">
      <c r="A3831" s="753" t="s">
        <v>83</v>
      </c>
      <c r="B3831" s="753" t="s">
        <v>1056</v>
      </c>
      <c r="C3831" s="753" t="s">
        <v>188</v>
      </c>
      <c r="D3831" s="753" t="s">
        <v>1820</v>
      </c>
      <c r="E3831" s="753" t="s">
        <v>115</v>
      </c>
      <c r="F3831" s="753" t="s">
        <v>147</v>
      </c>
      <c r="G3831" s="757" t="s">
        <v>148</v>
      </c>
      <c r="H3831" s="751">
        <v>31410000</v>
      </c>
    </row>
    <row r="3832" spans="1:8">
      <c r="A3832" s="753" t="s">
        <v>83</v>
      </c>
      <c r="B3832" s="753" t="s">
        <v>1056</v>
      </c>
      <c r="C3832" s="753" t="s">
        <v>188</v>
      </c>
      <c r="D3832" s="753" t="s">
        <v>1820</v>
      </c>
      <c r="E3832" s="753" t="s">
        <v>120</v>
      </c>
      <c r="F3832" s="753"/>
      <c r="G3832" s="757" t="s">
        <v>121</v>
      </c>
      <c r="H3832" s="751">
        <v>51918797</v>
      </c>
    </row>
    <row r="3833" spans="1:8" ht="39.6">
      <c r="A3833" s="753" t="s">
        <v>83</v>
      </c>
      <c r="B3833" s="753" t="s">
        <v>1056</v>
      </c>
      <c r="C3833" s="753" t="s">
        <v>188</v>
      </c>
      <c r="D3833" s="753" t="s">
        <v>1820</v>
      </c>
      <c r="E3833" s="753" t="s">
        <v>120</v>
      </c>
      <c r="F3833" s="753" t="s">
        <v>122</v>
      </c>
      <c r="G3833" s="757" t="s">
        <v>1783</v>
      </c>
      <c r="H3833" s="751">
        <v>2116329</v>
      </c>
    </row>
    <row r="3834" spans="1:8">
      <c r="A3834" s="753" t="s">
        <v>83</v>
      </c>
      <c r="B3834" s="753" t="s">
        <v>1056</v>
      </c>
      <c r="C3834" s="753" t="s">
        <v>188</v>
      </c>
      <c r="D3834" s="753" t="s">
        <v>1820</v>
      </c>
      <c r="E3834" s="753" t="s">
        <v>120</v>
      </c>
      <c r="F3834" s="753" t="s">
        <v>123</v>
      </c>
      <c r="G3834" s="757" t="s">
        <v>124</v>
      </c>
      <c r="H3834" s="751">
        <v>7983029</v>
      </c>
    </row>
    <row r="3835" spans="1:8" ht="39.6">
      <c r="A3835" s="753" t="s">
        <v>83</v>
      </c>
      <c r="B3835" s="753" t="s">
        <v>1056</v>
      </c>
      <c r="C3835" s="753" t="s">
        <v>188</v>
      </c>
      <c r="D3835" s="753" t="s">
        <v>1820</v>
      </c>
      <c r="E3835" s="753" t="s">
        <v>120</v>
      </c>
      <c r="F3835" s="753" t="s">
        <v>994</v>
      </c>
      <c r="G3835" s="757" t="s">
        <v>1824</v>
      </c>
      <c r="H3835" s="751">
        <v>1819439</v>
      </c>
    </row>
    <row r="3836" spans="1:8">
      <c r="A3836" s="753" t="s">
        <v>83</v>
      </c>
      <c r="B3836" s="753" t="s">
        <v>1056</v>
      </c>
      <c r="C3836" s="753" t="s">
        <v>188</v>
      </c>
      <c r="D3836" s="753" t="s">
        <v>1820</v>
      </c>
      <c r="E3836" s="753" t="s">
        <v>120</v>
      </c>
      <c r="F3836" s="753" t="s">
        <v>315</v>
      </c>
      <c r="G3836" s="757" t="s">
        <v>1831</v>
      </c>
      <c r="H3836" s="751">
        <v>40000000</v>
      </c>
    </row>
    <row r="3837" spans="1:8">
      <c r="A3837" s="753" t="s">
        <v>83</v>
      </c>
      <c r="B3837" s="753" t="s">
        <v>1056</v>
      </c>
      <c r="C3837" s="753" t="s">
        <v>188</v>
      </c>
      <c r="D3837" s="753" t="s">
        <v>1820</v>
      </c>
      <c r="E3837" s="753" t="s">
        <v>160</v>
      </c>
      <c r="F3837" s="753"/>
      <c r="G3837" s="757" t="s">
        <v>161</v>
      </c>
      <c r="H3837" s="751">
        <v>248987871</v>
      </c>
    </row>
    <row r="3838" spans="1:8">
      <c r="A3838" s="753" t="s">
        <v>83</v>
      </c>
      <c r="B3838" s="753" t="s">
        <v>1056</v>
      </c>
      <c r="C3838" s="753" t="s">
        <v>188</v>
      </c>
      <c r="D3838" s="753" t="s">
        <v>1820</v>
      </c>
      <c r="E3838" s="753" t="s">
        <v>160</v>
      </c>
      <c r="F3838" s="753" t="s">
        <v>162</v>
      </c>
      <c r="G3838" s="757" t="s">
        <v>163</v>
      </c>
      <c r="H3838" s="751">
        <v>43215000</v>
      </c>
    </row>
    <row r="3839" spans="1:8">
      <c r="A3839" s="753" t="s">
        <v>83</v>
      </c>
      <c r="B3839" s="753" t="s">
        <v>1056</v>
      </c>
      <c r="C3839" s="753" t="s">
        <v>188</v>
      </c>
      <c r="D3839" s="753" t="s">
        <v>1820</v>
      </c>
      <c r="E3839" s="753" t="s">
        <v>160</v>
      </c>
      <c r="F3839" s="753" t="s">
        <v>544</v>
      </c>
      <c r="G3839" s="757" t="s">
        <v>545</v>
      </c>
      <c r="H3839" s="751">
        <v>34900000</v>
      </c>
    </row>
    <row r="3840" spans="1:8">
      <c r="A3840" s="753" t="s">
        <v>83</v>
      </c>
      <c r="B3840" s="753" t="s">
        <v>1056</v>
      </c>
      <c r="C3840" s="753" t="s">
        <v>188</v>
      </c>
      <c r="D3840" s="753" t="s">
        <v>1820</v>
      </c>
      <c r="E3840" s="753" t="s">
        <v>160</v>
      </c>
      <c r="F3840" s="753" t="s">
        <v>547</v>
      </c>
      <c r="G3840" s="757" t="s">
        <v>548</v>
      </c>
      <c r="H3840" s="751">
        <v>7000000</v>
      </c>
    </row>
    <row r="3841" spans="1:8">
      <c r="A3841" s="753" t="s">
        <v>83</v>
      </c>
      <c r="B3841" s="753" t="s">
        <v>1056</v>
      </c>
      <c r="C3841" s="753" t="s">
        <v>188</v>
      </c>
      <c r="D3841" s="753" t="s">
        <v>1820</v>
      </c>
      <c r="E3841" s="753" t="s">
        <v>160</v>
      </c>
      <c r="F3841" s="753" t="s">
        <v>438</v>
      </c>
      <c r="G3841" s="757" t="s">
        <v>1786</v>
      </c>
      <c r="H3841" s="751">
        <v>39799600</v>
      </c>
    </row>
    <row r="3842" spans="1:8">
      <c r="A3842" s="753" t="s">
        <v>83</v>
      </c>
      <c r="B3842" s="753" t="s">
        <v>1056</v>
      </c>
      <c r="C3842" s="753" t="s">
        <v>188</v>
      </c>
      <c r="D3842" s="753" t="s">
        <v>1820</v>
      </c>
      <c r="E3842" s="753" t="s">
        <v>160</v>
      </c>
      <c r="F3842" s="753" t="s">
        <v>551</v>
      </c>
      <c r="G3842" s="757" t="s">
        <v>133</v>
      </c>
      <c r="H3842" s="751">
        <v>124073271</v>
      </c>
    </row>
    <row r="3843" spans="1:8">
      <c r="A3843" s="753" t="s">
        <v>83</v>
      </c>
      <c r="B3843" s="753" t="s">
        <v>1056</v>
      </c>
      <c r="C3843" s="753" t="s">
        <v>188</v>
      </c>
      <c r="D3843" s="753" t="s">
        <v>1820</v>
      </c>
      <c r="E3843" s="753" t="s">
        <v>125</v>
      </c>
      <c r="F3843" s="753"/>
      <c r="G3843" s="757" t="s">
        <v>126</v>
      </c>
      <c r="H3843" s="751">
        <v>75650000</v>
      </c>
    </row>
    <row r="3844" spans="1:8">
      <c r="A3844" s="753" t="s">
        <v>83</v>
      </c>
      <c r="B3844" s="753" t="s">
        <v>1056</v>
      </c>
      <c r="C3844" s="753" t="s">
        <v>188</v>
      </c>
      <c r="D3844" s="753" t="s">
        <v>1820</v>
      </c>
      <c r="E3844" s="753" t="s">
        <v>125</v>
      </c>
      <c r="F3844" s="753" t="s">
        <v>430</v>
      </c>
      <c r="G3844" s="757" t="s">
        <v>431</v>
      </c>
      <c r="H3844" s="751">
        <v>18425000</v>
      </c>
    </row>
    <row r="3845" spans="1:8">
      <c r="A3845" s="753" t="s">
        <v>83</v>
      </c>
      <c r="B3845" s="753" t="s">
        <v>1056</v>
      </c>
      <c r="C3845" s="753" t="s">
        <v>188</v>
      </c>
      <c r="D3845" s="753" t="s">
        <v>1820</v>
      </c>
      <c r="E3845" s="753" t="s">
        <v>125</v>
      </c>
      <c r="F3845" s="753" t="s">
        <v>552</v>
      </c>
      <c r="G3845" s="757" t="s">
        <v>553</v>
      </c>
      <c r="H3845" s="751">
        <v>21575000</v>
      </c>
    </row>
    <row r="3846" spans="1:8">
      <c r="A3846" s="753" t="s">
        <v>83</v>
      </c>
      <c r="B3846" s="753" t="s">
        <v>1056</v>
      </c>
      <c r="C3846" s="753" t="s">
        <v>188</v>
      </c>
      <c r="D3846" s="753" t="s">
        <v>1820</v>
      </c>
      <c r="E3846" s="753" t="s">
        <v>125</v>
      </c>
      <c r="F3846" s="753" t="s">
        <v>127</v>
      </c>
      <c r="G3846" s="757" t="s">
        <v>128</v>
      </c>
      <c r="H3846" s="751">
        <v>11250000</v>
      </c>
    </row>
    <row r="3847" spans="1:8">
      <c r="A3847" s="753" t="s">
        <v>83</v>
      </c>
      <c r="B3847" s="753" t="s">
        <v>1056</v>
      </c>
      <c r="C3847" s="753" t="s">
        <v>188</v>
      </c>
      <c r="D3847" s="753" t="s">
        <v>1820</v>
      </c>
      <c r="E3847" s="753" t="s">
        <v>125</v>
      </c>
      <c r="F3847" s="753" t="s">
        <v>129</v>
      </c>
      <c r="G3847" s="757" t="s">
        <v>1787</v>
      </c>
      <c r="H3847" s="751">
        <v>24400000</v>
      </c>
    </row>
    <row r="3848" spans="1:8">
      <c r="A3848" s="753" t="s">
        <v>83</v>
      </c>
      <c r="B3848" s="753" t="s">
        <v>1056</v>
      </c>
      <c r="C3848" s="753" t="s">
        <v>188</v>
      </c>
      <c r="D3848" s="753" t="s">
        <v>1820</v>
      </c>
      <c r="E3848" s="753" t="s">
        <v>554</v>
      </c>
      <c r="F3848" s="753"/>
      <c r="G3848" s="757" t="s">
        <v>555</v>
      </c>
      <c r="H3848" s="751">
        <v>102000000</v>
      </c>
    </row>
    <row r="3849" spans="1:8">
      <c r="A3849" s="753" t="s">
        <v>83</v>
      </c>
      <c r="B3849" s="753" t="s">
        <v>1056</v>
      </c>
      <c r="C3849" s="753" t="s">
        <v>188</v>
      </c>
      <c r="D3849" s="753" t="s">
        <v>1820</v>
      </c>
      <c r="E3849" s="753" t="s">
        <v>554</v>
      </c>
      <c r="F3849" s="753" t="s">
        <v>556</v>
      </c>
      <c r="G3849" s="757" t="s">
        <v>557</v>
      </c>
      <c r="H3849" s="751">
        <v>4000000</v>
      </c>
    </row>
    <row r="3850" spans="1:8">
      <c r="A3850" s="753" t="s">
        <v>83</v>
      </c>
      <c r="B3850" s="753" t="s">
        <v>1056</v>
      </c>
      <c r="C3850" s="753" t="s">
        <v>188</v>
      </c>
      <c r="D3850" s="753" t="s">
        <v>1820</v>
      </c>
      <c r="E3850" s="753" t="s">
        <v>554</v>
      </c>
      <c r="F3850" s="753" t="s">
        <v>206</v>
      </c>
      <c r="G3850" s="757" t="s">
        <v>207</v>
      </c>
      <c r="H3850" s="751">
        <v>98000000</v>
      </c>
    </row>
    <row r="3851" spans="1:8" ht="39.6">
      <c r="A3851" s="753" t="s">
        <v>83</v>
      </c>
      <c r="B3851" s="753" t="s">
        <v>1056</v>
      </c>
      <c r="C3851" s="753" t="s">
        <v>188</v>
      </c>
      <c r="D3851" s="753" t="s">
        <v>1820</v>
      </c>
      <c r="E3851" s="753" t="s">
        <v>560</v>
      </c>
      <c r="F3851" s="753"/>
      <c r="G3851" s="757" t="s">
        <v>1790</v>
      </c>
      <c r="H3851" s="751">
        <v>24740000</v>
      </c>
    </row>
    <row r="3852" spans="1:8">
      <c r="A3852" s="753" t="s">
        <v>83</v>
      </c>
      <c r="B3852" s="753" t="s">
        <v>1056</v>
      </c>
      <c r="C3852" s="753" t="s">
        <v>188</v>
      </c>
      <c r="D3852" s="753" t="s">
        <v>1820</v>
      </c>
      <c r="E3852" s="753" t="s">
        <v>560</v>
      </c>
      <c r="F3852" s="753" t="s">
        <v>856</v>
      </c>
      <c r="G3852" s="757" t="s">
        <v>1832</v>
      </c>
      <c r="H3852" s="751">
        <v>16740000</v>
      </c>
    </row>
    <row r="3853" spans="1:8" ht="26.4">
      <c r="A3853" s="753" t="s">
        <v>83</v>
      </c>
      <c r="B3853" s="753" t="s">
        <v>1056</v>
      </c>
      <c r="C3853" s="753" t="s">
        <v>188</v>
      </c>
      <c r="D3853" s="753" t="s">
        <v>1820</v>
      </c>
      <c r="E3853" s="753" t="s">
        <v>560</v>
      </c>
      <c r="F3853" s="753" t="s">
        <v>563</v>
      </c>
      <c r="G3853" s="757" t="s">
        <v>13</v>
      </c>
      <c r="H3853" s="751">
        <v>8000000</v>
      </c>
    </row>
    <row r="3854" spans="1:8" ht="26.4">
      <c r="A3854" s="753" t="s">
        <v>83</v>
      </c>
      <c r="B3854" s="753" t="s">
        <v>1056</v>
      </c>
      <c r="C3854" s="753" t="s">
        <v>188</v>
      </c>
      <c r="D3854" s="753" t="s">
        <v>1820</v>
      </c>
      <c r="E3854" s="753" t="s">
        <v>1796</v>
      </c>
      <c r="F3854" s="753"/>
      <c r="G3854" s="757" t="s">
        <v>1797</v>
      </c>
      <c r="H3854" s="751">
        <v>21700000</v>
      </c>
    </row>
    <row r="3855" spans="1:8">
      <c r="A3855" s="753" t="s">
        <v>83</v>
      </c>
      <c r="B3855" s="753" t="s">
        <v>1056</v>
      </c>
      <c r="C3855" s="753" t="s">
        <v>188</v>
      </c>
      <c r="D3855" s="753" t="s">
        <v>1820</v>
      </c>
      <c r="E3855" s="753" t="s">
        <v>1796</v>
      </c>
      <c r="F3855" s="753" t="s">
        <v>1798</v>
      </c>
      <c r="G3855" s="757" t="s">
        <v>1793</v>
      </c>
      <c r="H3855" s="751">
        <v>21700000</v>
      </c>
    </row>
    <row r="3856" spans="1:8" ht="26.4">
      <c r="A3856" s="753" t="s">
        <v>83</v>
      </c>
      <c r="B3856" s="753" t="s">
        <v>1056</v>
      </c>
      <c r="C3856" s="753" t="s">
        <v>188</v>
      </c>
      <c r="D3856" s="753" t="s">
        <v>1820</v>
      </c>
      <c r="E3856" s="753" t="s">
        <v>130</v>
      </c>
      <c r="F3856" s="753"/>
      <c r="G3856" s="757" t="s">
        <v>131</v>
      </c>
      <c r="H3856" s="751">
        <v>8906752900</v>
      </c>
    </row>
    <row r="3857" spans="1:8">
      <c r="A3857" s="753" t="s">
        <v>83</v>
      </c>
      <c r="B3857" s="753" t="s">
        <v>1056</v>
      </c>
      <c r="C3857" s="753" t="s">
        <v>188</v>
      </c>
      <c r="D3857" s="753" t="s">
        <v>1820</v>
      </c>
      <c r="E3857" s="753" t="s">
        <v>130</v>
      </c>
      <c r="F3857" s="753" t="s">
        <v>585</v>
      </c>
      <c r="G3857" s="757" t="s">
        <v>1799</v>
      </c>
      <c r="H3857" s="751">
        <v>104999000</v>
      </c>
    </row>
    <row r="3858" spans="1:8">
      <c r="A3858" s="753" t="s">
        <v>83</v>
      </c>
      <c r="B3858" s="753" t="s">
        <v>1056</v>
      </c>
      <c r="C3858" s="753" t="s">
        <v>188</v>
      </c>
      <c r="D3858" s="753" t="s">
        <v>1820</v>
      </c>
      <c r="E3858" s="753" t="s">
        <v>130</v>
      </c>
      <c r="F3858" s="753" t="s">
        <v>132</v>
      </c>
      <c r="G3858" s="757" t="s">
        <v>135</v>
      </c>
      <c r="H3858" s="751">
        <v>8801753900</v>
      </c>
    </row>
    <row r="3859" spans="1:8">
      <c r="A3859" s="753" t="s">
        <v>83</v>
      </c>
      <c r="B3859" s="753" t="s">
        <v>1056</v>
      </c>
      <c r="C3859" s="753" t="s">
        <v>188</v>
      </c>
      <c r="D3859" s="753" t="s">
        <v>1820</v>
      </c>
      <c r="E3859" s="753" t="s">
        <v>1801</v>
      </c>
      <c r="F3859" s="753"/>
      <c r="G3859" s="757" t="s">
        <v>1802</v>
      </c>
      <c r="H3859" s="751">
        <v>99450000</v>
      </c>
    </row>
    <row r="3860" spans="1:8">
      <c r="A3860" s="753" t="s">
        <v>83</v>
      </c>
      <c r="B3860" s="753" t="s">
        <v>1056</v>
      </c>
      <c r="C3860" s="753" t="s">
        <v>188</v>
      </c>
      <c r="D3860" s="753" t="s">
        <v>1820</v>
      </c>
      <c r="E3860" s="753" t="s">
        <v>1801</v>
      </c>
      <c r="F3860" s="753" t="s">
        <v>1803</v>
      </c>
      <c r="G3860" s="757" t="s">
        <v>1804</v>
      </c>
      <c r="H3860" s="751">
        <v>99450000</v>
      </c>
    </row>
    <row r="3861" spans="1:8">
      <c r="A3861" s="753" t="s">
        <v>83</v>
      </c>
      <c r="B3861" s="753" t="s">
        <v>1056</v>
      </c>
      <c r="C3861" s="753" t="s">
        <v>188</v>
      </c>
      <c r="D3861" s="753" t="s">
        <v>1820</v>
      </c>
      <c r="E3861" s="753" t="s">
        <v>134</v>
      </c>
      <c r="F3861" s="753"/>
      <c r="G3861" s="757" t="s">
        <v>135</v>
      </c>
      <c r="H3861" s="751">
        <v>49660700</v>
      </c>
    </row>
    <row r="3862" spans="1:8">
      <c r="A3862" s="753" t="s">
        <v>83</v>
      </c>
      <c r="B3862" s="753" t="s">
        <v>1056</v>
      </c>
      <c r="C3862" s="753" t="s">
        <v>188</v>
      </c>
      <c r="D3862" s="753" t="s">
        <v>1820</v>
      </c>
      <c r="E3862" s="753" t="s">
        <v>134</v>
      </c>
      <c r="F3862" s="753" t="s">
        <v>15</v>
      </c>
      <c r="G3862" s="757" t="s">
        <v>1806</v>
      </c>
      <c r="H3862" s="751">
        <v>480700</v>
      </c>
    </row>
    <row r="3863" spans="1:8">
      <c r="A3863" s="753" t="s">
        <v>83</v>
      </c>
      <c r="B3863" s="753" t="s">
        <v>1056</v>
      </c>
      <c r="C3863" s="753" t="s">
        <v>188</v>
      </c>
      <c r="D3863" s="753" t="s">
        <v>1820</v>
      </c>
      <c r="E3863" s="753" t="s">
        <v>134</v>
      </c>
      <c r="F3863" s="753" t="s">
        <v>137</v>
      </c>
      <c r="G3863" s="757" t="s">
        <v>138</v>
      </c>
      <c r="H3863" s="751">
        <v>49180000</v>
      </c>
    </row>
    <row r="3864" spans="1:8">
      <c r="A3864" s="753" t="s">
        <v>83</v>
      </c>
      <c r="B3864" s="753" t="s">
        <v>1056</v>
      </c>
      <c r="C3864" s="753" t="s">
        <v>188</v>
      </c>
      <c r="D3864" s="753" t="s">
        <v>1820</v>
      </c>
      <c r="E3864" s="753" t="s">
        <v>16</v>
      </c>
      <c r="F3864" s="753"/>
      <c r="G3864" s="757" t="s">
        <v>17</v>
      </c>
      <c r="H3864" s="751">
        <v>4287102847</v>
      </c>
    </row>
    <row r="3865" spans="1:8">
      <c r="A3865" s="753" t="s">
        <v>83</v>
      </c>
      <c r="B3865" s="753" t="s">
        <v>1056</v>
      </c>
      <c r="C3865" s="753" t="s">
        <v>188</v>
      </c>
      <c r="D3865" s="753" t="s">
        <v>1820</v>
      </c>
      <c r="E3865" s="753" t="s">
        <v>16</v>
      </c>
      <c r="F3865" s="753" t="s">
        <v>18</v>
      </c>
      <c r="G3865" s="757" t="s">
        <v>1887</v>
      </c>
      <c r="H3865" s="751">
        <v>1266106247</v>
      </c>
    </row>
    <row r="3866" spans="1:8">
      <c r="A3866" s="753" t="s">
        <v>83</v>
      </c>
      <c r="B3866" s="753" t="s">
        <v>1056</v>
      </c>
      <c r="C3866" s="753" t="s">
        <v>188</v>
      </c>
      <c r="D3866" s="753" t="s">
        <v>1820</v>
      </c>
      <c r="E3866" s="753" t="s">
        <v>16</v>
      </c>
      <c r="F3866" s="753" t="s">
        <v>928</v>
      </c>
      <c r="G3866" s="757" t="s">
        <v>135</v>
      </c>
      <c r="H3866" s="751">
        <v>3020996600</v>
      </c>
    </row>
    <row r="3867" spans="1:8">
      <c r="A3867" s="753" t="s">
        <v>83</v>
      </c>
      <c r="B3867" s="753" t="s">
        <v>1056</v>
      </c>
      <c r="C3867" s="753" t="s">
        <v>188</v>
      </c>
      <c r="D3867" s="753" t="s">
        <v>1820</v>
      </c>
      <c r="E3867" s="753" t="s">
        <v>19</v>
      </c>
      <c r="F3867" s="753"/>
      <c r="G3867" s="757" t="s">
        <v>133</v>
      </c>
      <c r="H3867" s="751">
        <v>405471153</v>
      </c>
    </row>
    <row r="3868" spans="1:8">
      <c r="A3868" s="753" t="s">
        <v>83</v>
      </c>
      <c r="B3868" s="753" t="s">
        <v>1056</v>
      </c>
      <c r="C3868" s="753" t="s">
        <v>188</v>
      </c>
      <c r="D3868" s="753" t="s">
        <v>1820</v>
      </c>
      <c r="E3868" s="753" t="s">
        <v>19</v>
      </c>
      <c r="F3868" s="753" t="s">
        <v>20</v>
      </c>
      <c r="G3868" s="757" t="s">
        <v>21</v>
      </c>
      <c r="H3868" s="751">
        <v>130402153</v>
      </c>
    </row>
    <row r="3869" spans="1:8">
      <c r="A3869" s="753" t="s">
        <v>83</v>
      </c>
      <c r="B3869" s="753" t="s">
        <v>1056</v>
      </c>
      <c r="C3869" s="753" t="s">
        <v>188</v>
      </c>
      <c r="D3869" s="753" t="s">
        <v>1820</v>
      </c>
      <c r="E3869" s="753" t="s">
        <v>19</v>
      </c>
      <c r="F3869" s="753" t="s">
        <v>22</v>
      </c>
      <c r="G3869" s="757" t="s">
        <v>23</v>
      </c>
      <c r="H3869" s="751">
        <v>243179000</v>
      </c>
    </row>
    <row r="3870" spans="1:8">
      <c r="A3870" s="753" t="s">
        <v>83</v>
      </c>
      <c r="B3870" s="753" t="s">
        <v>1056</v>
      </c>
      <c r="C3870" s="753" t="s">
        <v>188</v>
      </c>
      <c r="D3870" s="753" t="s">
        <v>1820</v>
      </c>
      <c r="E3870" s="753" t="s">
        <v>19</v>
      </c>
      <c r="F3870" s="753" t="s">
        <v>245</v>
      </c>
      <c r="G3870" s="757" t="s">
        <v>135</v>
      </c>
      <c r="H3870" s="751">
        <v>31890000</v>
      </c>
    </row>
    <row r="3871" spans="1:8" ht="26.4">
      <c r="A3871" s="753" t="s">
        <v>83</v>
      </c>
      <c r="B3871" s="753" t="s">
        <v>1056</v>
      </c>
      <c r="C3871" s="753" t="s">
        <v>223</v>
      </c>
      <c r="D3871" s="753"/>
      <c r="E3871" s="753"/>
      <c r="F3871" s="753"/>
      <c r="G3871" s="757" t="s">
        <v>1765</v>
      </c>
      <c r="H3871" s="751">
        <v>12100783399</v>
      </c>
    </row>
    <row r="3872" spans="1:8">
      <c r="A3872" s="753" t="s">
        <v>83</v>
      </c>
      <c r="B3872" s="753" t="s">
        <v>1056</v>
      </c>
      <c r="C3872" s="753" t="s">
        <v>223</v>
      </c>
      <c r="D3872" s="753" t="s">
        <v>1766</v>
      </c>
      <c r="E3872" s="753"/>
      <c r="F3872" s="753"/>
      <c r="G3872" s="757" t="s">
        <v>1767</v>
      </c>
      <c r="H3872" s="751">
        <v>12100783399</v>
      </c>
    </row>
    <row r="3873" spans="1:8">
      <c r="A3873" s="753" t="s">
        <v>83</v>
      </c>
      <c r="B3873" s="753" t="s">
        <v>1056</v>
      </c>
      <c r="C3873" s="753" t="s">
        <v>223</v>
      </c>
      <c r="D3873" s="753" t="s">
        <v>1766</v>
      </c>
      <c r="E3873" s="753" t="s">
        <v>92</v>
      </c>
      <c r="F3873" s="753"/>
      <c r="G3873" s="757" t="s">
        <v>93</v>
      </c>
      <c r="H3873" s="751">
        <v>1796812605</v>
      </c>
    </row>
    <row r="3874" spans="1:8">
      <c r="A3874" s="753" t="s">
        <v>83</v>
      </c>
      <c r="B3874" s="753" t="s">
        <v>1056</v>
      </c>
      <c r="C3874" s="753" t="s">
        <v>223</v>
      </c>
      <c r="D3874" s="753" t="s">
        <v>1766</v>
      </c>
      <c r="E3874" s="753" t="s">
        <v>92</v>
      </c>
      <c r="F3874" s="753" t="s">
        <v>94</v>
      </c>
      <c r="G3874" s="757" t="s">
        <v>1768</v>
      </c>
      <c r="H3874" s="751">
        <v>1796812605</v>
      </c>
    </row>
    <row r="3875" spans="1:8">
      <c r="A3875" s="753" t="s">
        <v>83</v>
      </c>
      <c r="B3875" s="753" t="s">
        <v>1056</v>
      </c>
      <c r="C3875" s="753" t="s">
        <v>223</v>
      </c>
      <c r="D3875" s="753" t="s">
        <v>1766</v>
      </c>
      <c r="E3875" s="753" t="s">
        <v>96</v>
      </c>
      <c r="F3875" s="753"/>
      <c r="G3875" s="757" t="s">
        <v>97</v>
      </c>
      <c r="H3875" s="751">
        <v>759690325</v>
      </c>
    </row>
    <row r="3876" spans="1:8">
      <c r="A3876" s="753" t="s">
        <v>83</v>
      </c>
      <c r="B3876" s="753" t="s">
        <v>1056</v>
      </c>
      <c r="C3876" s="753" t="s">
        <v>223</v>
      </c>
      <c r="D3876" s="753" t="s">
        <v>1766</v>
      </c>
      <c r="E3876" s="753" t="s">
        <v>96</v>
      </c>
      <c r="F3876" s="753" t="s">
        <v>151</v>
      </c>
      <c r="G3876" s="757" t="s">
        <v>152</v>
      </c>
      <c r="H3876" s="751">
        <v>124266000</v>
      </c>
    </row>
    <row r="3877" spans="1:8">
      <c r="A3877" s="753" t="s">
        <v>83</v>
      </c>
      <c r="B3877" s="753" t="s">
        <v>1056</v>
      </c>
      <c r="C3877" s="753" t="s">
        <v>223</v>
      </c>
      <c r="D3877" s="753" t="s">
        <v>1766</v>
      </c>
      <c r="E3877" s="753" t="s">
        <v>96</v>
      </c>
      <c r="F3877" s="753" t="s">
        <v>864</v>
      </c>
      <c r="G3877" s="757" t="s">
        <v>1770</v>
      </c>
      <c r="H3877" s="751">
        <v>102350000</v>
      </c>
    </row>
    <row r="3878" spans="1:8" ht="26.4">
      <c r="A3878" s="753" t="s">
        <v>83</v>
      </c>
      <c r="B3878" s="753" t="s">
        <v>1056</v>
      </c>
      <c r="C3878" s="753" t="s">
        <v>223</v>
      </c>
      <c r="D3878" s="753" t="s">
        <v>1766</v>
      </c>
      <c r="E3878" s="753" t="s">
        <v>96</v>
      </c>
      <c r="F3878" s="753" t="s">
        <v>98</v>
      </c>
      <c r="G3878" s="757" t="s">
        <v>99</v>
      </c>
      <c r="H3878" s="751">
        <v>58952595</v>
      </c>
    </row>
    <row r="3879" spans="1:8" ht="26.4">
      <c r="A3879" s="753" t="s">
        <v>83</v>
      </c>
      <c r="B3879" s="753" t="s">
        <v>1056</v>
      </c>
      <c r="C3879" s="753" t="s">
        <v>223</v>
      </c>
      <c r="D3879" s="753" t="s">
        <v>1766</v>
      </c>
      <c r="E3879" s="753" t="s">
        <v>96</v>
      </c>
      <c r="F3879" s="753" t="s">
        <v>442</v>
      </c>
      <c r="G3879" s="757" t="s">
        <v>1772</v>
      </c>
      <c r="H3879" s="751">
        <v>3339090</v>
      </c>
    </row>
    <row r="3880" spans="1:8" ht="26.4">
      <c r="A3880" s="753" t="s">
        <v>83</v>
      </c>
      <c r="B3880" s="753" t="s">
        <v>1056</v>
      </c>
      <c r="C3880" s="753" t="s">
        <v>223</v>
      </c>
      <c r="D3880" s="753" t="s">
        <v>1766</v>
      </c>
      <c r="E3880" s="753" t="s">
        <v>96</v>
      </c>
      <c r="F3880" s="753" t="s">
        <v>457</v>
      </c>
      <c r="G3880" s="757" t="s">
        <v>1875</v>
      </c>
      <c r="H3880" s="751">
        <v>894000</v>
      </c>
    </row>
    <row r="3881" spans="1:8">
      <c r="A3881" s="753" t="s">
        <v>83</v>
      </c>
      <c r="B3881" s="753" t="s">
        <v>1056</v>
      </c>
      <c r="C3881" s="753" t="s">
        <v>223</v>
      </c>
      <c r="D3881" s="753" t="s">
        <v>1766</v>
      </c>
      <c r="E3881" s="753" t="s">
        <v>96</v>
      </c>
      <c r="F3881" s="753" t="s">
        <v>144</v>
      </c>
      <c r="G3881" s="757" t="s">
        <v>145</v>
      </c>
      <c r="H3881" s="751">
        <v>454154240</v>
      </c>
    </row>
    <row r="3882" spans="1:8">
      <c r="A3882" s="753" t="s">
        <v>83</v>
      </c>
      <c r="B3882" s="753" t="s">
        <v>1056</v>
      </c>
      <c r="C3882" s="753" t="s">
        <v>223</v>
      </c>
      <c r="D3882" s="753" t="s">
        <v>1766</v>
      </c>
      <c r="E3882" s="753" t="s">
        <v>96</v>
      </c>
      <c r="F3882" s="753" t="s">
        <v>154</v>
      </c>
      <c r="G3882" s="757" t="s">
        <v>1773</v>
      </c>
      <c r="H3882" s="751">
        <v>15734400</v>
      </c>
    </row>
    <row r="3883" spans="1:8">
      <c r="A3883" s="753" t="s">
        <v>83</v>
      </c>
      <c r="B3883" s="753" t="s">
        <v>1056</v>
      </c>
      <c r="C3883" s="753" t="s">
        <v>223</v>
      </c>
      <c r="D3883" s="753" t="s">
        <v>1766</v>
      </c>
      <c r="E3883" s="753" t="s">
        <v>426</v>
      </c>
      <c r="F3883" s="753"/>
      <c r="G3883" s="757" t="s">
        <v>427</v>
      </c>
      <c r="H3883" s="751">
        <v>47484000</v>
      </c>
    </row>
    <row r="3884" spans="1:8">
      <c r="A3884" s="753" t="s">
        <v>83</v>
      </c>
      <c r="B3884" s="753" t="s">
        <v>1056</v>
      </c>
      <c r="C3884" s="753" t="s">
        <v>223</v>
      </c>
      <c r="D3884" s="753" t="s">
        <v>1766</v>
      </c>
      <c r="E3884" s="753" t="s">
        <v>426</v>
      </c>
      <c r="F3884" s="753" t="s">
        <v>428</v>
      </c>
      <c r="G3884" s="757" t="s">
        <v>1774</v>
      </c>
      <c r="H3884" s="751">
        <v>42018000</v>
      </c>
    </row>
    <row r="3885" spans="1:8">
      <c r="A3885" s="753" t="s">
        <v>83</v>
      </c>
      <c r="B3885" s="753" t="s">
        <v>1056</v>
      </c>
      <c r="C3885" s="753" t="s">
        <v>223</v>
      </c>
      <c r="D3885" s="753" t="s">
        <v>1766</v>
      </c>
      <c r="E3885" s="753" t="s">
        <v>426</v>
      </c>
      <c r="F3885" s="753" t="s">
        <v>336</v>
      </c>
      <c r="G3885" s="757" t="s">
        <v>1876</v>
      </c>
      <c r="H3885" s="751">
        <v>3576000</v>
      </c>
    </row>
    <row r="3886" spans="1:8">
      <c r="A3886" s="753" t="s">
        <v>83</v>
      </c>
      <c r="B3886" s="753" t="s">
        <v>1056</v>
      </c>
      <c r="C3886" s="753" t="s">
        <v>223</v>
      </c>
      <c r="D3886" s="753" t="s">
        <v>1766</v>
      </c>
      <c r="E3886" s="753" t="s">
        <v>426</v>
      </c>
      <c r="F3886" s="753" t="s">
        <v>429</v>
      </c>
      <c r="G3886" s="757" t="s">
        <v>1775</v>
      </c>
      <c r="H3886" s="751">
        <v>1890000</v>
      </c>
    </row>
    <row r="3887" spans="1:8">
      <c r="A3887" s="753" t="s">
        <v>83</v>
      </c>
      <c r="B3887" s="753" t="s">
        <v>1056</v>
      </c>
      <c r="C3887" s="753" t="s">
        <v>223</v>
      </c>
      <c r="D3887" s="753" t="s">
        <v>1766</v>
      </c>
      <c r="E3887" s="753" t="s">
        <v>100</v>
      </c>
      <c r="F3887" s="753"/>
      <c r="G3887" s="757" t="s">
        <v>101</v>
      </c>
      <c r="H3887" s="751">
        <v>361898413</v>
      </c>
    </row>
    <row r="3888" spans="1:8">
      <c r="A3888" s="753" t="s">
        <v>83</v>
      </c>
      <c r="B3888" s="753" t="s">
        <v>1056</v>
      </c>
      <c r="C3888" s="753" t="s">
        <v>223</v>
      </c>
      <c r="D3888" s="753" t="s">
        <v>1766</v>
      </c>
      <c r="E3888" s="753" t="s">
        <v>100</v>
      </c>
      <c r="F3888" s="753" t="s">
        <v>443</v>
      </c>
      <c r="G3888" s="757" t="s">
        <v>135</v>
      </c>
      <c r="H3888" s="751">
        <v>361898413</v>
      </c>
    </row>
    <row r="3889" spans="1:8">
      <c r="A3889" s="753" t="s">
        <v>83</v>
      </c>
      <c r="B3889" s="753" t="s">
        <v>1056</v>
      </c>
      <c r="C3889" s="753" t="s">
        <v>223</v>
      </c>
      <c r="D3889" s="753" t="s">
        <v>1766</v>
      </c>
      <c r="E3889" s="753" t="s">
        <v>102</v>
      </c>
      <c r="F3889" s="753"/>
      <c r="G3889" s="757" t="s">
        <v>369</v>
      </c>
      <c r="H3889" s="751">
        <v>437825973</v>
      </c>
    </row>
    <row r="3890" spans="1:8">
      <c r="A3890" s="753" t="s">
        <v>83</v>
      </c>
      <c r="B3890" s="753" t="s">
        <v>1056</v>
      </c>
      <c r="C3890" s="753" t="s">
        <v>223</v>
      </c>
      <c r="D3890" s="753" t="s">
        <v>1766</v>
      </c>
      <c r="E3890" s="753" t="s">
        <v>102</v>
      </c>
      <c r="F3890" s="753" t="s">
        <v>103</v>
      </c>
      <c r="G3890" s="757" t="s">
        <v>104</v>
      </c>
      <c r="H3890" s="751">
        <v>338846642</v>
      </c>
    </row>
    <row r="3891" spans="1:8">
      <c r="A3891" s="753" t="s">
        <v>83</v>
      </c>
      <c r="B3891" s="753" t="s">
        <v>1056</v>
      </c>
      <c r="C3891" s="753" t="s">
        <v>223</v>
      </c>
      <c r="D3891" s="753" t="s">
        <v>1766</v>
      </c>
      <c r="E3891" s="753" t="s">
        <v>102</v>
      </c>
      <c r="F3891" s="753" t="s">
        <v>105</v>
      </c>
      <c r="G3891" s="757" t="s">
        <v>106</v>
      </c>
      <c r="H3891" s="751">
        <v>57688070</v>
      </c>
    </row>
    <row r="3892" spans="1:8">
      <c r="A3892" s="753" t="s">
        <v>83</v>
      </c>
      <c r="B3892" s="753" t="s">
        <v>1056</v>
      </c>
      <c r="C3892" s="753" t="s">
        <v>223</v>
      </c>
      <c r="D3892" s="753" t="s">
        <v>1766</v>
      </c>
      <c r="E3892" s="753" t="s">
        <v>102</v>
      </c>
      <c r="F3892" s="753" t="s">
        <v>107</v>
      </c>
      <c r="G3892" s="757" t="s">
        <v>108</v>
      </c>
      <c r="H3892" s="751">
        <v>38524109</v>
      </c>
    </row>
    <row r="3893" spans="1:8">
      <c r="A3893" s="753" t="s">
        <v>83</v>
      </c>
      <c r="B3893" s="753" t="s">
        <v>1056</v>
      </c>
      <c r="C3893" s="753" t="s">
        <v>223</v>
      </c>
      <c r="D3893" s="753" t="s">
        <v>1766</v>
      </c>
      <c r="E3893" s="753" t="s">
        <v>102</v>
      </c>
      <c r="F3893" s="753" t="s">
        <v>0</v>
      </c>
      <c r="G3893" s="757" t="s">
        <v>1</v>
      </c>
      <c r="H3893" s="751">
        <v>2767152</v>
      </c>
    </row>
    <row r="3894" spans="1:8">
      <c r="A3894" s="753" t="s">
        <v>83</v>
      </c>
      <c r="B3894" s="753" t="s">
        <v>1056</v>
      </c>
      <c r="C3894" s="753" t="s">
        <v>223</v>
      </c>
      <c r="D3894" s="753" t="s">
        <v>1766</v>
      </c>
      <c r="E3894" s="753" t="s">
        <v>109</v>
      </c>
      <c r="F3894" s="753"/>
      <c r="G3894" s="757" t="s">
        <v>110</v>
      </c>
      <c r="H3894" s="751">
        <v>22500000</v>
      </c>
    </row>
    <row r="3895" spans="1:8" ht="26.4">
      <c r="A3895" s="753" t="s">
        <v>83</v>
      </c>
      <c r="B3895" s="753" t="s">
        <v>1056</v>
      </c>
      <c r="C3895" s="753" t="s">
        <v>223</v>
      </c>
      <c r="D3895" s="753" t="s">
        <v>1766</v>
      </c>
      <c r="E3895" s="753" t="s">
        <v>109</v>
      </c>
      <c r="F3895" s="753" t="s">
        <v>855</v>
      </c>
      <c r="G3895" s="757" t="s">
        <v>1776</v>
      </c>
      <c r="H3895" s="751">
        <v>22500000</v>
      </c>
    </row>
    <row r="3896" spans="1:8">
      <c r="A3896" s="753" t="s">
        <v>83</v>
      </c>
      <c r="B3896" s="753" t="s">
        <v>1056</v>
      </c>
      <c r="C3896" s="753" t="s">
        <v>223</v>
      </c>
      <c r="D3896" s="753" t="s">
        <v>1766</v>
      </c>
      <c r="E3896" s="753" t="s">
        <v>112</v>
      </c>
      <c r="F3896" s="753"/>
      <c r="G3896" s="757" t="s">
        <v>113</v>
      </c>
      <c r="H3896" s="751">
        <v>329690057</v>
      </c>
    </row>
    <row r="3897" spans="1:8">
      <c r="A3897" s="753" t="s">
        <v>83</v>
      </c>
      <c r="B3897" s="753" t="s">
        <v>1056</v>
      </c>
      <c r="C3897" s="753" t="s">
        <v>223</v>
      </c>
      <c r="D3897" s="753" t="s">
        <v>1766</v>
      </c>
      <c r="E3897" s="753" t="s">
        <v>112</v>
      </c>
      <c r="F3897" s="753" t="s">
        <v>155</v>
      </c>
      <c r="G3897" s="757" t="s">
        <v>1777</v>
      </c>
      <c r="H3897" s="751">
        <v>292881578</v>
      </c>
    </row>
    <row r="3898" spans="1:8">
      <c r="A3898" s="753" t="s">
        <v>83</v>
      </c>
      <c r="B3898" s="753" t="s">
        <v>1056</v>
      </c>
      <c r="C3898" s="753" t="s">
        <v>223</v>
      </c>
      <c r="D3898" s="753" t="s">
        <v>1766</v>
      </c>
      <c r="E3898" s="753" t="s">
        <v>112</v>
      </c>
      <c r="F3898" s="753" t="s">
        <v>114</v>
      </c>
      <c r="G3898" s="757" t="s">
        <v>1778</v>
      </c>
      <c r="H3898" s="751">
        <v>7962500</v>
      </c>
    </row>
    <row r="3899" spans="1:8">
      <c r="A3899" s="753" t="s">
        <v>83</v>
      </c>
      <c r="B3899" s="753" t="s">
        <v>1056</v>
      </c>
      <c r="C3899" s="753" t="s">
        <v>223</v>
      </c>
      <c r="D3899" s="753" t="s">
        <v>1766</v>
      </c>
      <c r="E3899" s="753" t="s">
        <v>112</v>
      </c>
      <c r="F3899" s="753" t="s">
        <v>156</v>
      </c>
      <c r="G3899" s="757" t="s">
        <v>1779</v>
      </c>
      <c r="H3899" s="751">
        <v>25019979</v>
      </c>
    </row>
    <row r="3900" spans="1:8">
      <c r="A3900" s="753" t="s">
        <v>83</v>
      </c>
      <c r="B3900" s="753" t="s">
        <v>1056</v>
      </c>
      <c r="C3900" s="753" t="s">
        <v>223</v>
      </c>
      <c r="D3900" s="753" t="s">
        <v>1766</v>
      </c>
      <c r="E3900" s="753" t="s">
        <v>112</v>
      </c>
      <c r="F3900" s="753" t="s">
        <v>146</v>
      </c>
      <c r="G3900" s="757" t="s">
        <v>1780</v>
      </c>
      <c r="H3900" s="751">
        <v>2136000</v>
      </c>
    </row>
    <row r="3901" spans="1:8">
      <c r="A3901" s="753" t="s">
        <v>83</v>
      </c>
      <c r="B3901" s="753" t="s">
        <v>1056</v>
      </c>
      <c r="C3901" s="753" t="s">
        <v>223</v>
      </c>
      <c r="D3901" s="753" t="s">
        <v>1766</v>
      </c>
      <c r="E3901" s="753" t="s">
        <v>112</v>
      </c>
      <c r="F3901" s="753" t="s">
        <v>157</v>
      </c>
      <c r="G3901" s="757" t="s">
        <v>135</v>
      </c>
      <c r="H3901" s="751">
        <v>1690000</v>
      </c>
    </row>
    <row r="3902" spans="1:8">
      <c r="A3902" s="753" t="s">
        <v>83</v>
      </c>
      <c r="B3902" s="753" t="s">
        <v>1056</v>
      </c>
      <c r="C3902" s="753" t="s">
        <v>223</v>
      </c>
      <c r="D3902" s="753" t="s">
        <v>1766</v>
      </c>
      <c r="E3902" s="753" t="s">
        <v>115</v>
      </c>
      <c r="F3902" s="753"/>
      <c r="G3902" s="757" t="s">
        <v>1781</v>
      </c>
      <c r="H3902" s="751">
        <v>182068266</v>
      </c>
    </row>
    <row r="3903" spans="1:8">
      <c r="A3903" s="753" t="s">
        <v>83</v>
      </c>
      <c r="B3903" s="753" t="s">
        <v>1056</v>
      </c>
      <c r="C3903" s="753" t="s">
        <v>223</v>
      </c>
      <c r="D3903" s="753" t="s">
        <v>1766</v>
      </c>
      <c r="E3903" s="753" t="s">
        <v>115</v>
      </c>
      <c r="F3903" s="753" t="s">
        <v>116</v>
      </c>
      <c r="G3903" s="757" t="s">
        <v>117</v>
      </c>
      <c r="H3903" s="751">
        <v>66704266</v>
      </c>
    </row>
    <row r="3904" spans="1:8">
      <c r="A3904" s="753" t="s">
        <v>83</v>
      </c>
      <c r="B3904" s="753" t="s">
        <v>1056</v>
      </c>
      <c r="C3904" s="753" t="s">
        <v>223</v>
      </c>
      <c r="D3904" s="753" t="s">
        <v>1766</v>
      </c>
      <c r="E3904" s="753" t="s">
        <v>115</v>
      </c>
      <c r="F3904" s="753" t="s">
        <v>147</v>
      </c>
      <c r="G3904" s="757" t="s">
        <v>148</v>
      </c>
      <c r="H3904" s="751">
        <v>13794000</v>
      </c>
    </row>
    <row r="3905" spans="1:8">
      <c r="A3905" s="753" t="s">
        <v>83</v>
      </c>
      <c r="B3905" s="753" t="s">
        <v>1056</v>
      </c>
      <c r="C3905" s="753" t="s">
        <v>223</v>
      </c>
      <c r="D3905" s="753" t="s">
        <v>1766</v>
      </c>
      <c r="E3905" s="753" t="s">
        <v>115</v>
      </c>
      <c r="F3905" s="753" t="s">
        <v>4</v>
      </c>
      <c r="G3905" s="757" t="s">
        <v>1782</v>
      </c>
      <c r="H3905" s="751">
        <v>99170000</v>
      </c>
    </row>
    <row r="3906" spans="1:8">
      <c r="A3906" s="753" t="s">
        <v>83</v>
      </c>
      <c r="B3906" s="753" t="s">
        <v>1056</v>
      </c>
      <c r="C3906" s="753" t="s">
        <v>223</v>
      </c>
      <c r="D3906" s="753" t="s">
        <v>1766</v>
      </c>
      <c r="E3906" s="753" t="s">
        <v>115</v>
      </c>
      <c r="F3906" s="753" t="s">
        <v>118</v>
      </c>
      <c r="G3906" s="757" t="s">
        <v>119</v>
      </c>
      <c r="H3906" s="751">
        <v>2400000</v>
      </c>
    </row>
    <row r="3907" spans="1:8">
      <c r="A3907" s="753" t="s">
        <v>83</v>
      </c>
      <c r="B3907" s="753" t="s">
        <v>1056</v>
      </c>
      <c r="C3907" s="753" t="s">
        <v>223</v>
      </c>
      <c r="D3907" s="753" t="s">
        <v>1766</v>
      </c>
      <c r="E3907" s="753" t="s">
        <v>120</v>
      </c>
      <c r="F3907" s="753"/>
      <c r="G3907" s="757" t="s">
        <v>121</v>
      </c>
      <c r="H3907" s="751">
        <v>199027574</v>
      </c>
    </row>
    <row r="3908" spans="1:8" ht="39.6">
      <c r="A3908" s="753" t="s">
        <v>83</v>
      </c>
      <c r="B3908" s="753" t="s">
        <v>1056</v>
      </c>
      <c r="C3908" s="753" t="s">
        <v>223</v>
      </c>
      <c r="D3908" s="753" t="s">
        <v>1766</v>
      </c>
      <c r="E3908" s="753" t="s">
        <v>120</v>
      </c>
      <c r="F3908" s="753" t="s">
        <v>122</v>
      </c>
      <c r="G3908" s="757" t="s">
        <v>1783</v>
      </c>
      <c r="H3908" s="751">
        <v>9310948</v>
      </c>
    </row>
    <row r="3909" spans="1:8">
      <c r="A3909" s="753" t="s">
        <v>83</v>
      </c>
      <c r="B3909" s="753" t="s">
        <v>1056</v>
      </c>
      <c r="C3909" s="753" t="s">
        <v>223</v>
      </c>
      <c r="D3909" s="753" t="s">
        <v>1766</v>
      </c>
      <c r="E3909" s="753" t="s">
        <v>120</v>
      </c>
      <c r="F3909" s="753" t="s">
        <v>123</v>
      </c>
      <c r="G3909" s="757" t="s">
        <v>124</v>
      </c>
      <c r="H3909" s="751">
        <v>12955626</v>
      </c>
    </row>
    <row r="3910" spans="1:8" ht="39.6">
      <c r="A3910" s="753" t="s">
        <v>83</v>
      </c>
      <c r="B3910" s="753" t="s">
        <v>1056</v>
      </c>
      <c r="C3910" s="753" t="s">
        <v>223</v>
      </c>
      <c r="D3910" s="753" t="s">
        <v>1766</v>
      </c>
      <c r="E3910" s="753" t="s">
        <v>120</v>
      </c>
      <c r="F3910" s="753" t="s">
        <v>994</v>
      </c>
      <c r="G3910" s="757" t="s">
        <v>1824</v>
      </c>
      <c r="H3910" s="751">
        <v>18171000</v>
      </c>
    </row>
    <row r="3911" spans="1:8">
      <c r="A3911" s="753" t="s">
        <v>83</v>
      </c>
      <c r="B3911" s="753" t="s">
        <v>1056</v>
      </c>
      <c r="C3911" s="753" t="s">
        <v>223</v>
      </c>
      <c r="D3911" s="753" t="s">
        <v>1766</v>
      </c>
      <c r="E3911" s="753" t="s">
        <v>120</v>
      </c>
      <c r="F3911" s="753" t="s">
        <v>315</v>
      </c>
      <c r="G3911" s="757" t="s">
        <v>1831</v>
      </c>
      <c r="H3911" s="751">
        <v>148090000</v>
      </c>
    </row>
    <row r="3912" spans="1:8">
      <c r="A3912" s="753" t="s">
        <v>83</v>
      </c>
      <c r="B3912" s="753" t="s">
        <v>1056</v>
      </c>
      <c r="C3912" s="753" t="s">
        <v>223</v>
      </c>
      <c r="D3912" s="753" t="s">
        <v>1766</v>
      </c>
      <c r="E3912" s="753" t="s">
        <v>120</v>
      </c>
      <c r="F3912" s="753" t="s">
        <v>158</v>
      </c>
      <c r="G3912" s="757" t="s">
        <v>1785</v>
      </c>
      <c r="H3912" s="751">
        <v>10500000</v>
      </c>
    </row>
    <row r="3913" spans="1:8">
      <c r="A3913" s="753" t="s">
        <v>83</v>
      </c>
      <c r="B3913" s="753" t="s">
        <v>1056</v>
      </c>
      <c r="C3913" s="753" t="s">
        <v>223</v>
      </c>
      <c r="D3913" s="753" t="s">
        <v>1766</v>
      </c>
      <c r="E3913" s="753" t="s">
        <v>160</v>
      </c>
      <c r="F3913" s="753"/>
      <c r="G3913" s="757" t="s">
        <v>161</v>
      </c>
      <c r="H3913" s="751">
        <v>459191187</v>
      </c>
    </row>
    <row r="3914" spans="1:8">
      <c r="A3914" s="753" t="s">
        <v>83</v>
      </c>
      <c r="B3914" s="753" t="s">
        <v>1056</v>
      </c>
      <c r="C3914" s="753" t="s">
        <v>223</v>
      </c>
      <c r="D3914" s="753" t="s">
        <v>1766</v>
      </c>
      <c r="E3914" s="753" t="s">
        <v>160</v>
      </c>
      <c r="F3914" s="753" t="s">
        <v>162</v>
      </c>
      <c r="G3914" s="757" t="s">
        <v>163</v>
      </c>
      <c r="H3914" s="751">
        <v>17167000</v>
      </c>
    </row>
    <row r="3915" spans="1:8">
      <c r="A3915" s="753" t="s">
        <v>83</v>
      </c>
      <c r="B3915" s="753" t="s">
        <v>1056</v>
      </c>
      <c r="C3915" s="753" t="s">
        <v>223</v>
      </c>
      <c r="D3915" s="753" t="s">
        <v>1766</v>
      </c>
      <c r="E3915" s="753" t="s">
        <v>160</v>
      </c>
      <c r="F3915" s="753" t="s">
        <v>544</v>
      </c>
      <c r="G3915" s="757" t="s">
        <v>545</v>
      </c>
      <c r="H3915" s="751">
        <v>5200000</v>
      </c>
    </row>
    <row r="3916" spans="1:8">
      <c r="A3916" s="753" t="s">
        <v>83</v>
      </c>
      <c r="B3916" s="753" t="s">
        <v>1056</v>
      </c>
      <c r="C3916" s="753" t="s">
        <v>223</v>
      </c>
      <c r="D3916" s="753" t="s">
        <v>1766</v>
      </c>
      <c r="E3916" s="753" t="s">
        <v>160</v>
      </c>
      <c r="F3916" s="753" t="s">
        <v>551</v>
      </c>
      <c r="G3916" s="757" t="s">
        <v>133</v>
      </c>
      <c r="H3916" s="751">
        <v>436824187</v>
      </c>
    </row>
    <row r="3917" spans="1:8">
      <c r="A3917" s="753" t="s">
        <v>83</v>
      </c>
      <c r="B3917" s="753" t="s">
        <v>1056</v>
      </c>
      <c r="C3917" s="753" t="s">
        <v>223</v>
      </c>
      <c r="D3917" s="753" t="s">
        <v>1766</v>
      </c>
      <c r="E3917" s="753" t="s">
        <v>125</v>
      </c>
      <c r="F3917" s="753"/>
      <c r="G3917" s="757" t="s">
        <v>126</v>
      </c>
      <c r="H3917" s="751">
        <v>128425000</v>
      </c>
    </row>
    <row r="3918" spans="1:8">
      <c r="A3918" s="753" t="s">
        <v>83</v>
      </c>
      <c r="B3918" s="753" t="s">
        <v>1056</v>
      </c>
      <c r="C3918" s="753" t="s">
        <v>223</v>
      </c>
      <c r="D3918" s="753" t="s">
        <v>1766</v>
      </c>
      <c r="E3918" s="753" t="s">
        <v>125</v>
      </c>
      <c r="F3918" s="753" t="s">
        <v>552</v>
      </c>
      <c r="G3918" s="757" t="s">
        <v>553</v>
      </c>
      <c r="H3918" s="751">
        <v>39675000</v>
      </c>
    </row>
    <row r="3919" spans="1:8">
      <c r="A3919" s="753" t="s">
        <v>83</v>
      </c>
      <c r="B3919" s="753" t="s">
        <v>1056</v>
      </c>
      <c r="C3919" s="753" t="s">
        <v>223</v>
      </c>
      <c r="D3919" s="753" t="s">
        <v>1766</v>
      </c>
      <c r="E3919" s="753" t="s">
        <v>125</v>
      </c>
      <c r="F3919" s="753" t="s">
        <v>127</v>
      </c>
      <c r="G3919" s="757" t="s">
        <v>128</v>
      </c>
      <c r="H3919" s="751">
        <v>33750000</v>
      </c>
    </row>
    <row r="3920" spans="1:8">
      <c r="A3920" s="753" t="s">
        <v>83</v>
      </c>
      <c r="B3920" s="753" t="s">
        <v>1056</v>
      </c>
      <c r="C3920" s="753" t="s">
        <v>223</v>
      </c>
      <c r="D3920" s="753" t="s">
        <v>1766</v>
      </c>
      <c r="E3920" s="753" t="s">
        <v>125</v>
      </c>
      <c r="F3920" s="753" t="s">
        <v>129</v>
      </c>
      <c r="G3920" s="757" t="s">
        <v>1787</v>
      </c>
      <c r="H3920" s="751">
        <v>55000000</v>
      </c>
    </row>
    <row r="3921" spans="1:8">
      <c r="A3921" s="753" t="s">
        <v>83</v>
      </c>
      <c r="B3921" s="753" t="s">
        <v>1056</v>
      </c>
      <c r="C3921" s="753" t="s">
        <v>223</v>
      </c>
      <c r="D3921" s="753" t="s">
        <v>1766</v>
      </c>
      <c r="E3921" s="753" t="s">
        <v>554</v>
      </c>
      <c r="F3921" s="753"/>
      <c r="G3921" s="757" t="s">
        <v>555</v>
      </c>
      <c r="H3921" s="751">
        <v>196800000</v>
      </c>
    </row>
    <row r="3922" spans="1:8">
      <c r="A3922" s="753" t="s">
        <v>83</v>
      </c>
      <c r="B3922" s="753" t="s">
        <v>1056</v>
      </c>
      <c r="C3922" s="753" t="s">
        <v>223</v>
      </c>
      <c r="D3922" s="753" t="s">
        <v>1766</v>
      </c>
      <c r="E3922" s="753" t="s">
        <v>554</v>
      </c>
      <c r="F3922" s="753" t="s">
        <v>556</v>
      </c>
      <c r="G3922" s="757" t="s">
        <v>557</v>
      </c>
      <c r="H3922" s="751">
        <v>40800000</v>
      </c>
    </row>
    <row r="3923" spans="1:8">
      <c r="A3923" s="753" t="s">
        <v>83</v>
      </c>
      <c r="B3923" s="753" t="s">
        <v>1056</v>
      </c>
      <c r="C3923" s="753" t="s">
        <v>223</v>
      </c>
      <c r="D3923" s="753" t="s">
        <v>1766</v>
      </c>
      <c r="E3923" s="753" t="s">
        <v>554</v>
      </c>
      <c r="F3923" s="753" t="s">
        <v>942</v>
      </c>
      <c r="G3923" s="757" t="s">
        <v>941</v>
      </c>
      <c r="H3923" s="751">
        <v>8000000</v>
      </c>
    </row>
    <row r="3924" spans="1:8">
      <c r="A3924" s="753" t="s">
        <v>83</v>
      </c>
      <c r="B3924" s="753" t="s">
        <v>1056</v>
      </c>
      <c r="C3924" s="753" t="s">
        <v>223</v>
      </c>
      <c r="D3924" s="753" t="s">
        <v>1766</v>
      </c>
      <c r="E3924" s="753" t="s">
        <v>554</v>
      </c>
      <c r="F3924" s="753" t="s">
        <v>206</v>
      </c>
      <c r="G3924" s="757" t="s">
        <v>207</v>
      </c>
      <c r="H3924" s="751">
        <v>50000000</v>
      </c>
    </row>
    <row r="3925" spans="1:8">
      <c r="A3925" s="753" t="s">
        <v>83</v>
      </c>
      <c r="B3925" s="753" t="s">
        <v>1056</v>
      </c>
      <c r="C3925" s="753" t="s">
        <v>223</v>
      </c>
      <c r="D3925" s="753" t="s">
        <v>1766</v>
      </c>
      <c r="E3925" s="753" t="s">
        <v>554</v>
      </c>
      <c r="F3925" s="753" t="s">
        <v>558</v>
      </c>
      <c r="G3925" s="757" t="s">
        <v>559</v>
      </c>
      <c r="H3925" s="751">
        <v>98000000</v>
      </c>
    </row>
    <row r="3926" spans="1:8" ht="39.6">
      <c r="A3926" s="753" t="s">
        <v>83</v>
      </c>
      <c r="B3926" s="753" t="s">
        <v>1056</v>
      </c>
      <c r="C3926" s="753" t="s">
        <v>223</v>
      </c>
      <c r="D3926" s="753" t="s">
        <v>1766</v>
      </c>
      <c r="E3926" s="753" t="s">
        <v>560</v>
      </c>
      <c r="F3926" s="753"/>
      <c r="G3926" s="757" t="s">
        <v>1790</v>
      </c>
      <c r="H3926" s="751">
        <v>301199000</v>
      </c>
    </row>
    <row r="3927" spans="1:8">
      <c r="A3927" s="753" t="s">
        <v>83</v>
      </c>
      <c r="B3927" s="753" t="s">
        <v>1056</v>
      </c>
      <c r="C3927" s="753" t="s">
        <v>223</v>
      </c>
      <c r="D3927" s="753" t="s">
        <v>1766</v>
      </c>
      <c r="E3927" s="753" t="s">
        <v>560</v>
      </c>
      <c r="F3927" s="753" t="s">
        <v>856</v>
      </c>
      <c r="G3927" s="757" t="s">
        <v>1832</v>
      </c>
      <c r="H3927" s="751">
        <v>64010000</v>
      </c>
    </row>
    <row r="3928" spans="1:8">
      <c r="A3928" s="753" t="s">
        <v>83</v>
      </c>
      <c r="B3928" s="753" t="s">
        <v>1056</v>
      </c>
      <c r="C3928" s="753" t="s">
        <v>223</v>
      </c>
      <c r="D3928" s="753" t="s">
        <v>1766</v>
      </c>
      <c r="E3928" s="753" t="s">
        <v>560</v>
      </c>
      <c r="F3928" s="753" t="s">
        <v>5</v>
      </c>
      <c r="G3928" s="757" t="s">
        <v>6</v>
      </c>
      <c r="H3928" s="751">
        <v>50940800</v>
      </c>
    </row>
    <row r="3929" spans="1:8">
      <c r="A3929" s="753" t="s">
        <v>83</v>
      </c>
      <c r="B3929" s="753" t="s">
        <v>1056</v>
      </c>
      <c r="C3929" s="753" t="s">
        <v>223</v>
      </c>
      <c r="D3929" s="753" t="s">
        <v>1766</v>
      </c>
      <c r="E3929" s="753" t="s">
        <v>560</v>
      </c>
      <c r="F3929" s="753" t="s">
        <v>418</v>
      </c>
      <c r="G3929" s="757" t="s">
        <v>1793</v>
      </c>
      <c r="H3929" s="751">
        <v>69337000</v>
      </c>
    </row>
    <row r="3930" spans="1:8">
      <c r="A3930" s="753" t="s">
        <v>83</v>
      </c>
      <c r="B3930" s="753" t="s">
        <v>1056</v>
      </c>
      <c r="C3930" s="753" t="s">
        <v>223</v>
      </c>
      <c r="D3930" s="753" t="s">
        <v>1766</v>
      </c>
      <c r="E3930" s="753" t="s">
        <v>560</v>
      </c>
      <c r="F3930" s="753" t="s">
        <v>562</v>
      </c>
      <c r="G3930" s="757" t="s">
        <v>1794</v>
      </c>
      <c r="H3930" s="751">
        <v>19401700</v>
      </c>
    </row>
    <row r="3931" spans="1:8">
      <c r="A3931" s="753" t="s">
        <v>83</v>
      </c>
      <c r="B3931" s="753" t="s">
        <v>1056</v>
      </c>
      <c r="C3931" s="753" t="s">
        <v>223</v>
      </c>
      <c r="D3931" s="753" t="s">
        <v>1766</v>
      </c>
      <c r="E3931" s="753" t="s">
        <v>560</v>
      </c>
      <c r="F3931" s="753" t="s">
        <v>7</v>
      </c>
      <c r="G3931" s="757" t="s">
        <v>1795</v>
      </c>
      <c r="H3931" s="751">
        <v>94609500</v>
      </c>
    </row>
    <row r="3932" spans="1:8" ht="26.4">
      <c r="A3932" s="753" t="s">
        <v>83</v>
      </c>
      <c r="B3932" s="753" t="s">
        <v>1056</v>
      </c>
      <c r="C3932" s="753" t="s">
        <v>223</v>
      </c>
      <c r="D3932" s="753" t="s">
        <v>1766</v>
      </c>
      <c r="E3932" s="753" t="s">
        <v>560</v>
      </c>
      <c r="F3932" s="753" t="s">
        <v>563</v>
      </c>
      <c r="G3932" s="757" t="s">
        <v>13</v>
      </c>
      <c r="H3932" s="751">
        <v>2900000</v>
      </c>
    </row>
    <row r="3933" spans="1:8" ht="26.4">
      <c r="A3933" s="753" t="s">
        <v>83</v>
      </c>
      <c r="B3933" s="753" t="s">
        <v>1056</v>
      </c>
      <c r="C3933" s="753" t="s">
        <v>223</v>
      </c>
      <c r="D3933" s="753" t="s">
        <v>1766</v>
      </c>
      <c r="E3933" s="753" t="s">
        <v>1796</v>
      </c>
      <c r="F3933" s="753"/>
      <c r="G3933" s="757" t="s">
        <v>1797</v>
      </c>
      <c r="H3933" s="751">
        <v>22700000</v>
      </c>
    </row>
    <row r="3934" spans="1:8">
      <c r="A3934" s="753" t="s">
        <v>83</v>
      </c>
      <c r="B3934" s="753" t="s">
        <v>1056</v>
      </c>
      <c r="C3934" s="753" t="s">
        <v>223</v>
      </c>
      <c r="D3934" s="753" t="s">
        <v>1766</v>
      </c>
      <c r="E3934" s="753" t="s">
        <v>1796</v>
      </c>
      <c r="F3934" s="753" t="s">
        <v>1825</v>
      </c>
      <c r="G3934" s="757" t="s">
        <v>1794</v>
      </c>
      <c r="H3934" s="751">
        <v>22700000</v>
      </c>
    </row>
    <row r="3935" spans="1:8" ht="26.4">
      <c r="A3935" s="753" t="s">
        <v>83</v>
      </c>
      <c r="B3935" s="753" t="s">
        <v>1056</v>
      </c>
      <c r="C3935" s="753" t="s">
        <v>223</v>
      </c>
      <c r="D3935" s="753" t="s">
        <v>1766</v>
      </c>
      <c r="E3935" s="753" t="s">
        <v>130</v>
      </c>
      <c r="F3935" s="753"/>
      <c r="G3935" s="757" t="s">
        <v>131</v>
      </c>
      <c r="H3935" s="751">
        <v>4614981299</v>
      </c>
    </row>
    <row r="3936" spans="1:8">
      <c r="A3936" s="753" t="s">
        <v>83</v>
      </c>
      <c r="B3936" s="753" t="s">
        <v>1056</v>
      </c>
      <c r="C3936" s="753" t="s">
        <v>223</v>
      </c>
      <c r="D3936" s="753" t="s">
        <v>1766</v>
      </c>
      <c r="E3936" s="753" t="s">
        <v>130</v>
      </c>
      <c r="F3936" s="753" t="s">
        <v>585</v>
      </c>
      <c r="G3936" s="757" t="s">
        <v>1799</v>
      </c>
      <c r="H3936" s="751">
        <v>128311800</v>
      </c>
    </row>
    <row r="3937" spans="1:8">
      <c r="A3937" s="753" t="s">
        <v>83</v>
      </c>
      <c r="B3937" s="753" t="s">
        <v>1056</v>
      </c>
      <c r="C3937" s="753" t="s">
        <v>223</v>
      </c>
      <c r="D3937" s="753" t="s">
        <v>1766</v>
      </c>
      <c r="E3937" s="753" t="s">
        <v>130</v>
      </c>
      <c r="F3937" s="753" t="s">
        <v>8</v>
      </c>
      <c r="G3937" s="757" t="s">
        <v>1835</v>
      </c>
      <c r="H3937" s="751">
        <v>5064000</v>
      </c>
    </row>
    <row r="3938" spans="1:8">
      <c r="A3938" s="753" t="s">
        <v>83</v>
      </c>
      <c r="B3938" s="753" t="s">
        <v>1056</v>
      </c>
      <c r="C3938" s="753" t="s">
        <v>223</v>
      </c>
      <c r="D3938" s="753" t="s">
        <v>1766</v>
      </c>
      <c r="E3938" s="753" t="s">
        <v>130</v>
      </c>
      <c r="F3938" s="753" t="s">
        <v>132</v>
      </c>
      <c r="G3938" s="757" t="s">
        <v>135</v>
      </c>
      <c r="H3938" s="751">
        <v>4481605499</v>
      </c>
    </row>
    <row r="3939" spans="1:8">
      <c r="A3939" s="753" t="s">
        <v>83</v>
      </c>
      <c r="B3939" s="753" t="s">
        <v>1056</v>
      </c>
      <c r="C3939" s="753" t="s">
        <v>223</v>
      </c>
      <c r="D3939" s="753" t="s">
        <v>1766</v>
      </c>
      <c r="E3939" s="753" t="s">
        <v>1801</v>
      </c>
      <c r="F3939" s="753"/>
      <c r="G3939" s="757" t="s">
        <v>1802</v>
      </c>
      <c r="H3939" s="751">
        <v>1045000</v>
      </c>
    </row>
    <row r="3940" spans="1:8">
      <c r="A3940" s="753" t="s">
        <v>83</v>
      </c>
      <c r="B3940" s="753" t="s">
        <v>1056</v>
      </c>
      <c r="C3940" s="753" t="s">
        <v>223</v>
      </c>
      <c r="D3940" s="753" t="s">
        <v>1766</v>
      </c>
      <c r="E3940" s="753" t="s">
        <v>1801</v>
      </c>
      <c r="F3940" s="753" t="s">
        <v>1803</v>
      </c>
      <c r="G3940" s="757" t="s">
        <v>1804</v>
      </c>
      <c r="H3940" s="751">
        <v>1045000</v>
      </c>
    </row>
    <row r="3941" spans="1:8">
      <c r="A3941" s="753" t="s">
        <v>83</v>
      </c>
      <c r="B3941" s="753" t="s">
        <v>1056</v>
      </c>
      <c r="C3941" s="753" t="s">
        <v>223</v>
      </c>
      <c r="D3941" s="753" t="s">
        <v>1766</v>
      </c>
      <c r="E3941" s="753" t="s">
        <v>134</v>
      </c>
      <c r="F3941" s="753"/>
      <c r="G3941" s="757" t="s">
        <v>135</v>
      </c>
      <c r="H3941" s="751">
        <v>53806700</v>
      </c>
    </row>
    <row r="3942" spans="1:8">
      <c r="A3942" s="753" t="s">
        <v>83</v>
      </c>
      <c r="B3942" s="753" t="s">
        <v>1056</v>
      </c>
      <c r="C3942" s="753" t="s">
        <v>223</v>
      </c>
      <c r="D3942" s="753" t="s">
        <v>1766</v>
      </c>
      <c r="E3942" s="753" t="s">
        <v>134</v>
      </c>
      <c r="F3942" s="753" t="s">
        <v>9</v>
      </c>
      <c r="G3942" s="757" t="s">
        <v>1805</v>
      </c>
      <c r="H3942" s="751">
        <v>7851300</v>
      </c>
    </row>
    <row r="3943" spans="1:8">
      <c r="A3943" s="753" t="s">
        <v>83</v>
      </c>
      <c r="B3943" s="753" t="s">
        <v>1056</v>
      </c>
      <c r="C3943" s="753" t="s">
        <v>223</v>
      </c>
      <c r="D3943" s="753" t="s">
        <v>1766</v>
      </c>
      <c r="E3943" s="753" t="s">
        <v>134</v>
      </c>
      <c r="F3943" s="753" t="s">
        <v>15</v>
      </c>
      <c r="G3943" s="757" t="s">
        <v>1806</v>
      </c>
      <c r="H3943" s="751">
        <v>873400</v>
      </c>
    </row>
    <row r="3944" spans="1:8">
      <c r="A3944" s="753" t="s">
        <v>83</v>
      </c>
      <c r="B3944" s="753" t="s">
        <v>1056</v>
      </c>
      <c r="C3944" s="753" t="s">
        <v>223</v>
      </c>
      <c r="D3944" s="753" t="s">
        <v>1766</v>
      </c>
      <c r="E3944" s="753" t="s">
        <v>134</v>
      </c>
      <c r="F3944" s="753" t="s">
        <v>137</v>
      </c>
      <c r="G3944" s="757" t="s">
        <v>138</v>
      </c>
      <c r="H3944" s="751">
        <v>17362000</v>
      </c>
    </row>
    <row r="3945" spans="1:8">
      <c r="A3945" s="753" t="s">
        <v>83</v>
      </c>
      <c r="B3945" s="753" t="s">
        <v>1056</v>
      </c>
      <c r="C3945" s="753" t="s">
        <v>223</v>
      </c>
      <c r="D3945" s="753" t="s">
        <v>1766</v>
      </c>
      <c r="E3945" s="753" t="s">
        <v>134</v>
      </c>
      <c r="F3945" s="753" t="s">
        <v>139</v>
      </c>
      <c r="G3945" s="757" t="s">
        <v>140</v>
      </c>
      <c r="H3945" s="751">
        <v>27720000</v>
      </c>
    </row>
    <row r="3946" spans="1:8" ht="39.6">
      <c r="A3946" s="753" t="s">
        <v>83</v>
      </c>
      <c r="B3946" s="753" t="s">
        <v>1056</v>
      </c>
      <c r="C3946" s="753" t="s">
        <v>223</v>
      </c>
      <c r="D3946" s="753" t="s">
        <v>1766</v>
      </c>
      <c r="E3946" s="753" t="s">
        <v>419</v>
      </c>
      <c r="F3946" s="753"/>
      <c r="G3946" s="757" t="s">
        <v>1807</v>
      </c>
      <c r="H3946" s="751">
        <v>25926000</v>
      </c>
    </row>
    <row r="3947" spans="1:8" ht="52.8">
      <c r="A3947" s="753" t="s">
        <v>83</v>
      </c>
      <c r="B3947" s="753" t="s">
        <v>1056</v>
      </c>
      <c r="C3947" s="753" t="s">
        <v>223</v>
      </c>
      <c r="D3947" s="753" t="s">
        <v>1766</v>
      </c>
      <c r="E3947" s="753" t="s">
        <v>419</v>
      </c>
      <c r="F3947" s="753" t="s">
        <v>420</v>
      </c>
      <c r="G3947" s="757" t="s">
        <v>2714</v>
      </c>
      <c r="H3947" s="751">
        <v>25926000</v>
      </c>
    </row>
    <row r="3948" spans="1:8">
      <c r="A3948" s="753" t="s">
        <v>83</v>
      </c>
      <c r="B3948" s="753" t="s">
        <v>1056</v>
      </c>
      <c r="C3948" s="753" t="s">
        <v>223</v>
      </c>
      <c r="D3948" s="753" t="s">
        <v>1766</v>
      </c>
      <c r="E3948" s="753" t="s">
        <v>404</v>
      </c>
      <c r="F3948" s="753"/>
      <c r="G3948" s="757" t="s">
        <v>1808</v>
      </c>
      <c r="H3948" s="751">
        <v>59712000</v>
      </c>
    </row>
    <row r="3949" spans="1:8">
      <c r="A3949" s="753" t="s">
        <v>83</v>
      </c>
      <c r="B3949" s="753" t="s">
        <v>1056</v>
      </c>
      <c r="C3949" s="753" t="s">
        <v>223</v>
      </c>
      <c r="D3949" s="753" t="s">
        <v>1766</v>
      </c>
      <c r="E3949" s="753" t="s">
        <v>404</v>
      </c>
      <c r="F3949" s="753" t="s">
        <v>1809</v>
      </c>
      <c r="G3949" s="757" t="s">
        <v>26</v>
      </c>
      <c r="H3949" s="751">
        <v>59712000</v>
      </c>
    </row>
    <row r="3950" spans="1:8">
      <c r="A3950" s="753" t="s">
        <v>83</v>
      </c>
      <c r="B3950" s="753" t="s">
        <v>1056</v>
      </c>
      <c r="C3950" s="753" t="s">
        <v>223</v>
      </c>
      <c r="D3950" s="753" t="s">
        <v>1766</v>
      </c>
      <c r="E3950" s="753" t="s">
        <v>16</v>
      </c>
      <c r="F3950" s="753"/>
      <c r="G3950" s="757" t="s">
        <v>17</v>
      </c>
      <c r="H3950" s="751">
        <v>1744674400</v>
      </c>
    </row>
    <row r="3951" spans="1:8">
      <c r="A3951" s="753" t="s">
        <v>83</v>
      </c>
      <c r="B3951" s="753" t="s">
        <v>1056</v>
      </c>
      <c r="C3951" s="753" t="s">
        <v>223</v>
      </c>
      <c r="D3951" s="753" t="s">
        <v>1766</v>
      </c>
      <c r="E3951" s="753" t="s">
        <v>16</v>
      </c>
      <c r="F3951" s="753" t="s">
        <v>18</v>
      </c>
      <c r="G3951" s="757" t="s">
        <v>1887</v>
      </c>
      <c r="H3951" s="751">
        <v>1744674400</v>
      </c>
    </row>
    <row r="3952" spans="1:8">
      <c r="A3952" s="753" t="s">
        <v>83</v>
      </c>
      <c r="B3952" s="753" t="s">
        <v>1056</v>
      </c>
      <c r="C3952" s="753" t="s">
        <v>223</v>
      </c>
      <c r="D3952" s="753" t="s">
        <v>1766</v>
      </c>
      <c r="E3952" s="753" t="s">
        <v>19</v>
      </c>
      <c r="F3952" s="753"/>
      <c r="G3952" s="757" t="s">
        <v>133</v>
      </c>
      <c r="H3952" s="751">
        <v>355325600</v>
      </c>
    </row>
    <row r="3953" spans="1:8">
      <c r="A3953" s="753" t="s">
        <v>83</v>
      </c>
      <c r="B3953" s="753" t="s">
        <v>1056</v>
      </c>
      <c r="C3953" s="753" t="s">
        <v>223</v>
      </c>
      <c r="D3953" s="753" t="s">
        <v>1766</v>
      </c>
      <c r="E3953" s="753" t="s">
        <v>19</v>
      </c>
      <c r="F3953" s="753" t="s">
        <v>20</v>
      </c>
      <c r="G3953" s="757" t="s">
        <v>21</v>
      </c>
      <c r="H3953" s="751">
        <v>50748600</v>
      </c>
    </row>
    <row r="3954" spans="1:8">
      <c r="A3954" s="753" t="s">
        <v>83</v>
      </c>
      <c r="B3954" s="753" t="s">
        <v>1056</v>
      </c>
      <c r="C3954" s="753" t="s">
        <v>223</v>
      </c>
      <c r="D3954" s="753" t="s">
        <v>1766</v>
      </c>
      <c r="E3954" s="753" t="s">
        <v>19</v>
      </c>
      <c r="F3954" s="753" t="s">
        <v>22</v>
      </c>
      <c r="G3954" s="757" t="s">
        <v>23</v>
      </c>
      <c r="H3954" s="751">
        <v>258485000</v>
      </c>
    </row>
    <row r="3955" spans="1:8">
      <c r="A3955" s="753" t="s">
        <v>83</v>
      </c>
      <c r="B3955" s="753" t="s">
        <v>1056</v>
      </c>
      <c r="C3955" s="753" t="s">
        <v>223</v>
      </c>
      <c r="D3955" s="753" t="s">
        <v>1766</v>
      </c>
      <c r="E3955" s="753" t="s">
        <v>19</v>
      </c>
      <c r="F3955" s="753" t="s">
        <v>245</v>
      </c>
      <c r="G3955" s="757" t="s">
        <v>135</v>
      </c>
      <c r="H3955" s="751">
        <v>46092000</v>
      </c>
    </row>
    <row r="3956" spans="1:8">
      <c r="A3956" s="753" t="s">
        <v>83</v>
      </c>
      <c r="B3956" s="753" t="s">
        <v>1952</v>
      </c>
      <c r="C3956" s="753"/>
      <c r="D3956" s="753"/>
      <c r="E3956" s="753"/>
      <c r="F3956" s="753"/>
      <c r="G3956" s="757" t="s">
        <v>1362</v>
      </c>
      <c r="H3956" s="751">
        <v>19710907900</v>
      </c>
    </row>
    <row r="3957" spans="1:8">
      <c r="A3957" s="753" t="s">
        <v>83</v>
      </c>
      <c r="B3957" s="753" t="s">
        <v>1952</v>
      </c>
      <c r="C3957" s="753" t="s">
        <v>416</v>
      </c>
      <c r="D3957" s="753"/>
      <c r="E3957" s="753"/>
      <c r="F3957" s="753"/>
      <c r="G3957" s="757" t="s">
        <v>1814</v>
      </c>
      <c r="H3957" s="751">
        <v>850000000</v>
      </c>
    </row>
    <row r="3958" spans="1:8">
      <c r="A3958" s="753" t="s">
        <v>83</v>
      </c>
      <c r="B3958" s="753" t="s">
        <v>1952</v>
      </c>
      <c r="C3958" s="753" t="s">
        <v>416</v>
      </c>
      <c r="D3958" s="753" t="s">
        <v>1815</v>
      </c>
      <c r="E3958" s="753"/>
      <c r="F3958" s="753"/>
      <c r="G3958" s="757" t="s">
        <v>925</v>
      </c>
      <c r="H3958" s="751">
        <v>850000000</v>
      </c>
    </row>
    <row r="3959" spans="1:8">
      <c r="A3959" s="753" t="s">
        <v>83</v>
      </c>
      <c r="B3959" s="753" t="s">
        <v>1952</v>
      </c>
      <c r="C3959" s="753" t="s">
        <v>416</v>
      </c>
      <c r="D3959" s="753" t="s">
        <v>1815</v>
      </c>
      <c r="E3959" s="753" t="s">
        <v>160</v>
      </c>
      <c r="F3959" s="753"/>
      <c r="G3959" s="757" t="s">
        <v>161</v>
      </c>
      <c r="H3959" s="751">
        <v>330000000</v>
      </c>
    </row>
    <row r="3960" spans="1:8">
      <c r="A3960" s="753" t="s">
        <v>83</v>
      </c>
      <c r="B3960" s="753" t="s">
        <v>1952</v>
      </c>
      <c r="C3960" s="753" t="s">
        <v>416</v>
      </c>
      <c r="D3960" s="753" t="s">
        <v>1815</v>
      </c>
      <c r="E3960" s="753" t="s">
        <v>160</v>
      </c>
      <c r="F3960" s="753" t="s">
        <v>162</v>
      </c>
      <c r="G3960" s="757" t="s">
        <v>163</v>
      </c>
      <c r="H3960" s="751">
        <v>19540000</v>
      </c>
    </row>
    <row r="3961" spans="1:8">
      <c r="A3961" s="753" t="s">
        <v>83</v>
      </c>
      <c r="B3961" s="753" t="s">
        <v>1952</v>
      </c>
      <c r="C3961" s="753" t="s">
        <v>416</v>
      </c>
      <c r="D3961" s="753" t="s">
        <v>1815</v>
      </c>
      <c r="E3961" s="753" t="s">
        <v>160</v>
      </c>
      <c r="F3961" s="753" t="s">
        <v>544</v>
      </c>
      <c r="G3961" s="757" t="s">
        <v>545</v>
      </c>
      <c r="H3961" s="751">
        <v>54000000</v>
      </c>
    </row>
    <row r="3962" spans="1:8">
      <c r="A3962" s="753" t="s">
        <v>83</v>
      </c>
      <c r="B3962" s="753" t="s">
        <v>1952</v>
      </c>
      <c r="C3962" s="753" t="s">
        <v>416</v>
      </c>
      <c r="D3962" s="753" t="s">
        <v>1815</v>
      </c>
      <c r="E3962" s="753" t="s">
        <v>160</v>
      </c>
      <c r="F3962" s="753" t="s">
        <v>547</v>
      </c>
      <c r="G3962" s="757" t="s">
        <v>548</v>
      </c>
      <c r="H3962" s="751">
        <v>147300000</v>
      </c>
    </row>
    <row r="3963" spans="1:8">
      <c r="A3963" s="753" t="s">
        <v>83</v>
      </c>
      <c r="B3963" s="753" t="s">
        <v>1952</v>
      </c>
      <c r="C3963" s="753" t="s">
        <v>416</v>
      </c>
      <c r="D3963" s="753" t="s">
        <v>1815</v>
      </c>
      <c r="E3963" s="753" t="s">
        <v>160</v>
      </c>
      <c r="F3963" s="753" t="s">
        <v>438</v>
      </c>
      <c r="G3963" s="757" t="s">
        <v>1786</v>
      </c>
      <c r="H3963" s="751">
        <v>12000000</v>
      </c>
    </row>
    <row r="3964" spans="1:8">
      <c r="A3964" s="753" t="s">
        <v>83</v>
      </c>
      <c r="B3964" s="753" t="s">
        <v>1952</v>
      </c>
      <c r="C3964" s="753" t="s">
        <v>416</v>
      </c>
      <c r="D3964" s="753" t="s">
        <v>1815</v>
      </c>
      <c r="E3964" s="753" t="s">
        <v>160</v>
      </c>
      <c r="F3964" s="753" t="s">
        <v>551</v>
      </c>
      <c r="G3964" s="757" t="s">
        <v>133</v>
      </c>
      <c r="H3964" s="751">
        <v>97160000</v>
      </c>
    </row>
    <row r="3965" spans="1:8" ht="26.4">
      <c r="A3965" s="753" t="s">
        <v>83</v>
      </c>
      <c r="B3965" s="753" t="s">
        <v>1952</v>
      </c>
      <c r="C3965" s="753" t="s">
        <v>416</v>
      </c>
      <c r="D3965" s="753" t="s">
        <v>1815</v>
      </c>
      <c r="E3965" s="753" t="s">
        <v>130</v>
      </c>
      <c r="F3965" s="753"/>
      <c r="G3965" s="757" t="s">
        <v>131</v>
      </c>
      <c r="H3965" s="751">
        <v>520000000</v>
      </c>
    </row>
    <row r="3966" spans="1:8">
      <c r="A3966" s="753" t="s">
        <v>83</v>
      </c>
      <c r="B3966" s="753" t="s">
        <v>1952</v>
      </c>
      <c r="C3966" s="753" t="s">
        <v>416</v>
      </c>
      <c r="D3966" s="753" t="s">
        <v>1815</v>
      </c>
      <c r="E3966" s="753" t="s">
        <v>130</v>
      </c>
      <c r="F3966" s="753" t="s">
        <v>132</v>
      </c>
      <c r="G3966" s="757" t="s">
        <v>135</v>
      </c>
      <c r="H3966" s="751">
        <v>520000000</v>
      </c>
    </row>
    <row r="3967" spans="1:8">
      <c r="A3967" s="753" t="s">
        <v>83</v>
      </c>
      <c r="B3967" s="753" t="s">
        <v>1952</v>
      </c>
      <c r="C3967" s="753" t="s">
        <v>188</v>
      </c>
      <c r="D3967" s="753"/>
      <c r="E3967" s="753"/>
      <c r="F3967" s="753"/>
      <c r="G3967" s="757" t="s">
        <v>1374</v>
      </c>
      <c r="H3967" s="751">
        <v>16138457900</v>
      </c>
    </row>
    <row r="3968" spans="1:8">
      <c r="A3968" s="753" t="s">
        <v>83</v>
      </c>
      <c r="B3968" s="753" t="s">
        <v>1952</v>
      </c>
      <c r="C3968" s="753" t="s">
        <v>188</v>
      </c>
      <c r="D3968" s="753" t="s">
        <v>1870</v>
      </c>
      <c r="E3968" s="753"/>
      <c r="F3968" s="753"/>
      <c r="G3968" s="757" t="s">
        <v>1871</v>
      </c>
      <c r="H3968" s="751">
        <v>21000000</v>
      </c>
    </row>
    <row r="3969" spans="1:8">
      <c r="A3969" s="753" t="s">
        <v>83</v>
      </c>
      <c r="B3969" s="753" t="s">
        <v>1952</v>
      </c>
      <c r="C3969" s="753" t="s">
        <v>188</v>
      </c>
      <c r="D3969" s="753" t="s">
        <v>1870</v>
      </c>
      <c r="E3969" s="753" t="s">
        <v>19</v>
      </c>
      <c r="F3969" s="753"/>
      <c r="G3969" s="757" t="s">
        <v>133</v>
      </c>
      <c r="H3969" s="751">
        <v>21000000</v>
      </c>
    </row>
    <row r="3970" spans="1:8">
      <c r="A3970" s="753" t="s">
        <v>83</v>
      </c>
      <c r="B3970" s="753" t="s">
        <v>1952</v>
      </c>
      <c r="C3970" s="753" t="s">
        <v>188</v>
      </c>
      <c r="D3970" s="753" t="s">
        <v>1870</v>
      </c>
      <c r="E3970" s="753" t="s">
        <v>19</v>
      </c>
      <c r="F3970" s="753" t="s">
        <v>245</v>
      </c>
      <c r="G3970" s="757" t="s">
        <v>135</v>
      </c>
      <c r="H3970" s="751">
        <v>21000000</v>
      </c>
    </row>
    <row r="3971" spans="1:8">
      <c r="A3971" s="753" t="s">
        <v>83</v>
      </c>
      <c r="B3971" s="753" t="s">
        <v>1952</v>
      </c>
      <c r="C3971" s="753" t="s">
        <v>188</v>
      </c>
      <c r="D3971" s="753" t="s">
        <v>1949</v>
      </c>
      <c r="E3971" s="753"/>
      <c r="F3971" s="753"/>
      <c r="G3971" s="757" t="s">
        <v>1950</v>
      </c>
      <c r="H3971" s="751">
        <v>16117457900</v>
      </c>
    </row>
    <row r="3972" spans="1:8">
      <c r="A3972" s="753" t="s">
        <v>83</v>
      </c>
      <c r="B3972" s="753" t="s">
        <v>1952</v>
      </c>
      <c r="C3972" s="753" t="s">
        <v>188</v>
      </c>
      <c r="D3972" s="753" t="s">
        <v>1949</v>
      </c>
      <c r="E3972" s="753" t="s">
        <v>92</v>
      </c>
      <c r="F3972" s="753"/>
      <c r="G3972" s="757" t="s">
        <v>93</v>
      </c>
      <c r="H3972" s="751">
        <v>541635800</v>
      </c>
    </row>
    <row r="3973" spans="1:8">
      <c r="A3973" s="753" t="s">
        <v>83</v>
      </c>
      <c r="B3973" s="753" t="s">
        <v>1952</v>
      </c>
      <c r="C3973" s="753" t="s">
        <v>188</v>
      </c>
      <c r="D3973" s="753" t="s">
        <v>1949</v>
      </c>
      <c r="E3973" s="753" t="s">
        <v>92</v>
      </c>
      <c r="F3973" s="753" t="s">
        <v>94</v>
      </c>
      <c r="G3973" s="757" t="s">
        <v>1768</v>
      </c>
      <c r="H3973" s="751">
        <v>452295400</v>
      </c>
    </row>
    <row r="3974" spans="1:8">
      <c r="A3974" s="753" t="s">
        <v>83</v>
      </c>
      <c r="B3974" s="753" t="s">
        <v>1952</v>
      </c>
      <c r="C3974" s="753" t="s">
        <v>188</v>
      </c>
      <c r="D3974" s="753" t="s">
        <v>1949</v>
      </c>
      <c r="E3974" s="753" t="s">
        <v>92</v>
      </c>
      <c r="F3974" s="753" t="s">
        <v>95</v>
      </c>
      <c r="G3974" s="757" t="s">
        <v>1769</v>
      </c>
      <c r="H3974" s="751">
        <v>89340400</v>
      </c>
    </row>
    <row r="3975" spans="1:8">
      <c r="A3975" s="753" t="s">
        <v>83</v>
      </c>
      <c r="B3975" s="753" t="s">
        <v>1952</v>
      </c>
      <c r="C3975" s="753" t="s">
        <v>188</v>
      </c>
      <c r="D3975" s="753" t="s">
        <v>1949</v>
      </c>
      <c r="E3975" s="753" t="s">
        <v>96</v>
      </c>
      <c r="F3975" s="753"/>
      <c r="G3975" s="757" t="s">
        <v>97</v>
      </c>
      <c r="H3975" s="751">
        <v>35313000</v>
      </c>
    </row>
    <row r="3976" spans="1:8">
      <c r="A3976" s="753" t="s">
        <v>83</v>
      </c>
      <c r="B3976" s="753" t="s">
        <v>1952</v>
      </c>
      <c r="C3976" s="753" t="s">
        <v>188</v>
      </c>
      <c r="D3976" s="753" t="s">
        <v>1949</v>
      </c>
      <c r="E3976" s="753" t="s">
        <v>96</v>
      </c>
      <c r="F3976" s="753" t="s">
        <v>151</v>
      </c>
      <c r="G3976" s="757" t="s">
        <v>152</v>
      </c>
      <c r="H3976" s="751">
        <v>31737000</v>
      </c>
    </row>
    <row r="3977" spans="1:8" ht="26.4">
      <c r="A3977" s="753" t="s">
        <v>83</v>
      </c>
      <c r="B3977" s="753" t="s">
        <v>1952</v>
      </c>
      <c r="C3977" s="753" t="s">
        <v>188</v>
      </c>
      <c r="D3977" s="753" t="s">
        <v>1949</v>
      </c>
      <c r="E3977" s="753" t="s">
        <v>96</v>
      </c>
      <c r="F3977" s="753" t="s">
        <v>98</v>
      </c>
      <c r="G3977" s="757" t="s">
        <v>99</v>
      </c>
      <c r="H3977" s="751">
        <v>3576000</v>
      </c>
    </row>
    <row r="3978" spans="1:8">
      <c r="A3978" s="753" t="s">
        <v>83</v>
      </c>
      <c r="B3978" s="753" t="s">
        <v>1952</v>
      </c>
      <c r="C3978" s="753" t="s">
        <v>188</v>
      </c>
      <c r="D3978" s="753" t="s">
        <v>1949</v>
      </c>
      <c r="E3978" s="753" t="s">
        <v>100</v>
      </c>
      <c r="F3978" s="753"/>
      <c r="G3978" s="757" t="s">
        <v>101</v>
      </c>
      <c r="H3978" s="751">
        <v>122300000</v>
      </c>
    </row>
    <row r="3979" spans="1:8">
      <c r="A3979" s="753" t="s">
        <v>83</v>
      </c>
      <c r="B3979" s="753" t="s">
        <v>1952</v>
      </c>
      <c r="C3979" s="753" t="s">
        <v>188</v>
      </c>
      <c r="D3979" s="753" t="s">
        <v>1949</v>
      </c>
      <c r="E3979" s="753" t="s">
        <v>100</v>
      </c>
      <c r="F3979" s="753" t="s">
        <v>443</v>
      </c>
      <c r="G3979" s="757" t="s">
        <v>135</v>
      </c>
      <c r="H3979" s="751">
        <v>122300000</v>
      </c>
    </row>
    <row r="3980" spans="1:8">
      <c r="A3980" s="753" t="s">
        <v>83</v>
      </c>
      <c r="B3980" s="753" t="s">
        <v>1952</v>
      </c>
      <c r="C3980" s="753" t="s">
        <v>188</v>
      </c>
      <c r="D3980" s="753" t="s">
        <v>1949</v>
      </c>
      <c r="E3980" s="753" t="s">
        <v>102</v>
      </c>
      <c r="F3980" s="753"/>
      <c r="G3980" s="757" t="s">
        <v>369</v>
      </c>
      <c r="H3980" s="751">
        <v>134583200</v>
      </c>
    </row>
    <row r="3981" spans="1:8">
      <c r="A3981" s="753" t="s">
        <v>83</v>
      </c>
      <c r="B3981" s="753" t="s">
        <v>1952</v>
      </c>
      <c r="C3981" s="753" t="s">
        <v>188</v>
      </c>
      <c r="D3981" s="753" t="s">
        <v>1949</v>
      </c>
      <c r="E3981" s="753" t="s">
        <v>102</v>
      </c>
      <c r="F3981" s="753" t="s">
        <v>103</v>
      </c>
      <c r="G3981" s="757" t="s">
        <v>104</v>
      </c>
      <c r="H3981" s="751">
        <v>101000900</v>
      </c>
    </row>
    <row r="3982" spans="1:8">
      <c r="A3982" s="753" t="s">
        <v>83</v>
      </c>
      <c r="B3982" s="753" t="s">
        <v>1952</v>
      </c>
      <c r="C3982" s="753" t="s">
        <v>188</v>
      </c>
      <c r="D3982" s="753" t="s">
        <v>1949</v>
      </c>
      <c r="E3982" s="753" t="s">
        <v>102</v>
      </c>
      <c r="F3982" s="753" t="s">
        <v>105</v>
      </c>
      <c r="G3982" s="757" t="s">
        <v>106</v>
      </c>
      <c r="H3982" s="751">
        <v>17201600</v>
      </c>
    </row>
    <row r="3983" spans="1:8">
      <c r="A3983" s="753" t="s">
        <v>83</v>
      </c>
      <c r="B3983" s="753" t="s">
        <v>1952</v>
      </c>
      <c r="C3983" s="753" t="s">
        <v>188</v>
      </c>
      <c r="D3983" s="753" t="s">
        <v>1949</v>
      </c>
      <c r="E3983" s="753" t="s">
        <v>102</v>
      </c>
      <c r="F3983" s="753" t="s">
        <v>107</v>
      </c>
      <c r="G3983" s="757" t="s">
        <v>108</v>
      </c>
      <c r="H3983" s="751">
        <v>11466700</v>
      </c>
    </row>
    <row r="3984" spans="1:8">
      <c r="A3984" s="753" t="s">
        <v>83</v>
      </c>
      <c r="B3984" s="753" t="s">
        <v>1952</v>
      </c>
      <c r="C3984" s="753" t="s">
        <v>188</v>
      </c>
      <c r="D3984" s="753" t="s">
        <v>1949</v>
      </c>
      <c r="E3984" s="753" t="s">
        <v>102</v>
      </c>
      <c r="F3984" s="753" t="s">
        <v>0</v>
      </c>
      <c r="G3984" s="757" t="s">
        <v>1</v>
      </c>
      <c r="H3984" s="751">
        <v>4914000</v>
      </c>
    </row>
    <row r="3985" spans="1:8">
      <c r="A3985" s="753" t="s">
        <v>83</v>
      </c>
      <c r="B3985" s="753" t="s">
        <v>1952</v>
      </c>
      <c r="C3985" s="753" t="s">
        <v>188</v>
      </c>
      <c r="D3985" s="753" t="s">
        <v>1949</v>
      </c>
      <c r="E3985" s="753" t="s">
        <v>112</v>
      </c>
      <c r="F3985" s="753"/>
      <c r="G3985" s="757" t="s">
        <v>113</v>
      </c>
      <c r="H3985" s="751">
        <v>46686802</v>
      </c>
    </row>
    <row r="3986" spans="1:8">
      <c r="A3986" s="753" t="s">
        <v>83</v>
      </c>
      <c r="B3986" s="753" t="s">
        <v>1952</v>
      </c>
      <c r="C3986" s="753" t="s">
        <v>188</v>
      </c>
      <c r="D3986" s="753" t="s">
        <v>1949</v>
      </c>
      <c r="E3986" s="753" t="s">
        <v>112</v>
      </c>
      <c r="F3986" s="753" t="s">
        <v>155</v>
      </c>
      <c r="G3986" s="757" t="s">
        <v>1777</v>
      </c>
      <c r="H3986" s="751">
        <v>14852102</v>
      </c>
    </row>
    <row r="3987" spans="1:8">
      <c r="A3987" s="753" t="s">
        <v>83</v>
      </c>
      <c r="B3987" s="753" t="s">
        <v>1952</v>
      </c>
      <c r="C3987" s="753" t="s">
        <v>188</v>
      </c>
      <c r="D3987" s="753" t="s">
        <v>1949</v>
      </c>
      <c r="E3987" s="753" t="s">
        <v>112</v>
      </c>
      <c r="F3987" s="753" t="s">
        <v>114</v>
      </c>
      <c r="G3987" s="757" t="s">
        <v>1778</v>
      </c>
      <c r="H3987" s="751">
        <v>3760700</v>
      </c>
    </row>
    <row r="3988" spans="1:8">
      <c r="A3988" s="753" t="s">
        <v>83</v>
      </c>
      <c r="B3988" s="753" t="s">
        <v>1952</v>
      </c>
      <c r="C3988" s="753" t="s">
        <v>188</v>
      </c>
      <c r="D3988" s="753" t="s">
        <v>1949</v>
      </c>
      <c r="E3988" s="753" t="s">
        <v>112</v>
      </c>
      <c r="F3988" s="753" t="s">
        <v>156</v>
      </c>
      <c r="G3988" s="757" t="s">
        <v>1779</v>
      </c>
      <c r="H3988" s="751">
        <v>24203000</v>
      </c>
    </row>
    <row r="3989" spans="1:8">
      <c r="A3989" s="753" t="s">
        <v>83</v>
      </c>
      <c r="B3989" s="753" t="s">
        <v>1952</v>
      </c>
      <c r="C3989" s="753" t="s">
        <v>188</v>
      </c>
      <c r="D3989" s="753" t="s">
        <v>1949</v>
      </c>
      <c r="E3989" s="753" t="s">
        <v>112</v>
      </c>
      <c r="F3989" s="753" t="s">
        <v>146</v>
      </c>
      <c r="G3989" s="757" t="s">
        <v>1780</v>
      </c>
      <c r="H3989" s="751">
        <v>2136000</v>
      </c>
    </row>
    <row r="3990" spans="1:8">
      <c r="A3990" s="753" t="s">
        <v>83</v>
      </c>
      <c r="B3990" s="753" t="s">
        <v>1952</v>
      </c>
      <c r="C3990" s="753" t="s">
        <v>188</v>
      </c>
      <c r="D3990" s="753" t="s">
        <v>1949</v>
      </c>
      <c r="E3990" s="753" t="s">
        <v>112</v>
      </c>
      <c r="F3990" s="753" t="s">
        <v>157</v>
      </c>
      <c r="G3990" s="757" t="s">
        <v>135</v>
      </c>
      <c r="H3990" s="751">
        <v>1735000</v>
      </c>
    </row>
    <row r="3991" spans="1:8">
      <c r="A3991" s="753" t="s">
        <v>83</v>
      </c>
      <c r="B3991" s="753" t="s">
        <v>1952</v>
      </c>
      <c r="C3991" s="753" t="s">
        <v>188</v>
      </c>
      <c r="D3991" s="753" t="s">
        <v>1949</v>
      </c>
      <c r="E3991" s="753" t="s">
        <v>115</v>
      </c>
      <c r="F3991" s="753"/>
      <c r="G3991" s="757" t="s">
        <v>1781</v>
      </c>
      <c r="H3991" s="751">
        <v>102959600</v>
      </c>
    </row>
    <row r="3992" spans="1:8">
      <c r="A3992" s="753" t="s">
        <v>83</v>
      </c>
      <c r="B3992" s="753" t="s">
        <v>1952</v>
      </c>
      <c r="C3992" s="753" t="s">
        <v>188</v>
      </c>
      <c r="D3992" s="753" t="s">
        <v>1949</v>
      </c>
      <c r="E3992" s="753" t="s">
        <v>115</v>
      </c>
      <c r="F3992" s="753" t="s">
        <v>116</v>
      </c>
      <c r="G3992" s="757" t="s">
        <v>117</v>
      </c>
      <c r="H3992" s="751">
        <v>5909600</v>
      </c>
    </row>
    <row r="3993" spans="1:8">
      <c r="A3993" s="753" t="s">
        <v>83</v>
      </c>
      <c r="B3993" s="753" t="s">
        <v>1952</v>
      </c>
      <c r="C3993" s="753" t="s">
        <v>188</v>
      </c>
      <c r="D3993" s="753" t="s">
        <v>1949</v>
      </c>
      <c r="E3993" s="753" t="s">
        <v>115</v>
      </c>
      <c r="F3993" s="753" t="s">
        <v>147</v>
      </c>
      <c r="G3993" s="757" t="s">
        <v>148</v>
      </c>
      <c r="H3993" s="751">
        <v>75050000</v>
      </c>
    </row>
    <row r="3994" spans="1:8">
      <c r="A3994" s="753" t="s">
        <v>83</v>
      </c>
      <c r="B3994" s="753" t="s">
        <v>1952</v>
      </c>
      <c r="C3994" s="753" t="s">
        <v>188</v>
      </c>
      <c r="D3994" s="753" t="s">
        <v>1949</v>
      </c>
      <c r="E3994" s="753" t="s">
        <v>115</v>
      </c>
      <c r="F3994" s="753" t="s">
        <v>118</v>
      </c>
      <c r="G3994" s="757" t="s">
        <v>119</v>
      </c>
      <c r="H3994" s="751">
        <v>22000000</v>
      </c>
    </row>
    <row r="3995" spans="1:8">
      <c r="A3995" s="753" t="s">
        <v>83</v>
      </c>
      <c r="B3995" s="753" t="s">
        <v>1952</v>
      </c>
      <c r="C3995" s="753" t="s">
        <v>188</v>
      </c>
      <c r="D3995" s="753" t="s">
        <v>1949</v>
      </c>
      <c r="E3995" s="753" t="s">
        <v>120</v>
      </c>
      <c r="F3995" s="753"/>
      <c r="G3995" s="757" t="s">
        <v>121</v>
      </c>
      <c r="H3995" s="751">
        <v>2105192397</v>
      </c>
    </row>
    <row r="3996" spans="1:8" ht="39.6">
      <c r="A3996" s="753" t="s">
        <v>83</v>
      </c>
      <c r="B3996" s="753" t="s">
        <v>1952</v>
      </c>
      <c r="C3996" s="753" t="s">
        <v>188</v>
      </c>
      <c r="D3996" s="753" t="s">
        <v>1949</v>
      </c>
      <c r="E3996" s="753" t="s">
        <v>120</v>
      </c>
      <c r="F3996" s="753" t="s">
        <v>122</v>
      </c>
      <c r="G3996" s="757" t="s">
        <v>1783</v>
      </c>
      <c r="H3996" s="751">
        <v>4192397</v>
      </c>
    </row>
    <row r="3997" spans="1:8">
      <c r="A3997" s="753" t="s">
        <v>83</v>
      </c>
      <c r="B3997" s="753" t="s">
        <v>1952</v>
      </c>
      <c r="C3997" s="753" t="s">
        <v>188</v>
      </c>
      <c r="D3997" s="753" t="s">
        <v>1949</v>
      </c>
      <c r="E3997" s="753" t="s">
        <v>120</v>
      </c>
      <c r="F3997" s="753" t="s">
        <v>315</v>
      </c>
      <c r="G3997" s="757" t="s">
        <v>1831</v>
      </c>
      <c r="H3997" s="751">
        <v>2095000000</v>
      </c>
    </row>
    <row r="3998" spans="1:8">
      <c r="A3998" s="753" t="s">
        <v>83</v>
      </c>
      <c r="B3998" s="753" t="s">
        <v>1952</v>
      </c>
      <c r="C3998" s="753" t="s">
        <v>188</v>
      </c>
      <c r="D3998" s="753" t="s">
        <v>1949</v>
      </c>
      <c r="E3998" s="753" t="s">
        <v>120</v>
      </c>
      <c r="F3998" s="753" t="s">
        <v>158</v>
      </c>
      <c r="G3998" s="757" t="s">
        <v>1785</v>
      </c>
      <c r="H3998" s="751">
        <v>6000000</v>
      </c>
    </row>
    <row r="3999" spans="1:8">
      <c r="A3999" s="753" t="s">
        <v>83</v>
      </c>
      <c r="B3999" s="753" t="s">
        <v>1952</v>
      </c>
      <c r="C3999" s="753" t="s">
        <v>188</v>
      </c>
      <c r="D3999" s="753" t="s">
        <v>1949</v>
      </c>
      <c r="E3999" s="753" t="s">
        <v>160</v>
      </c>
      <c r="F3999" s="753"/>
      <c r="G3999" s="757" t="s">
        <v>161</v>
      </c>
      <c r="H3999" s="751">
        <v>460020000</v>
      </c>
    </row>
    <row r="4000" spans="1:8">
      <c r="A4000" s="753" t="s">
        <v>83</v>
      </c>
      <c r="B4000" s="753" t="s">
        <v>1952</v>
      </c>
      <c r="C4000" s="753" t="s">
        <v>188</v>
      </c>
      <c r="D4000" s="753" t="s">
        <v>1949</v>
      </c>
      <c r="E4000" s="753" t="s">
        <v>160</v>
      </c>
      <c r="F4000" s="753" t="s">
        <v>162</v>
      </c>
      <c r="G4000" s="757" t="s">
        <v>163</v>
      </c>
      <c r="H4000" s="751">
        <v>800000</v>
      </c>
    </row>
    <row r="4001" spans="1:8">
      <c r="A4001" s="753" t="s">
        <v>83</v>
      </c>
      <c r="B4001" s="753" t="s">
        <v>1952</v>
      </c>
      <c r="C4001" s="753" t="s">
        <v>188</v>
      </c>
      <c r="D4001" s="753" t="s">
        <v>1949</v>
      </c>
      <c r="E4001" s="753" t="s">
        <v>160</v>
      </c>
      <c r="F4001" s="753" t="s">
        <v>547</v>
      </c>
      <c r="G4001" s="757" t="s">
        <v>548</v>
      </c>
      <c r="H4001" s="751">
        <v>149000000</v>
      </c>
    </row>
    <row r="4002" spans="1:8">
      <c r="A4002" s="753" t="s">
        <v>83</v>
      </c>
      <c r="B4002" s="753" t="s">
        <v>1952</v>
      </c>
      <c r="C4002" s="753" t="s">
        <v>188</v>
      </c>
      <c r="D4002" s="753" t="s">
        <v>1949</v>
      </c>
      <c r="E4002" s="753" t="s">
        <v>160</v>
      </c>
      <c r="F4002" s="753" t="s">
        <v>438</v>
      </c>
      <c r="G4002" s="757" t="s">
        <v>1786</v>
      </c>
      <c r="H4002" s="751">
        <v>22000000</v>
      </c>
    </row>
    <row r="4003" spans="1:8">
      <c r="A4003" s="753" t="s">
        <v>83</v>
      </c>
      <c r="B4003" s="753" t="s">
        <v>1952</v>
      </c>
      <c r="C4003" s="753" t="s">
        <v>188</v>
      </c>
      <c r="D4003" s="753" t="s">
        <v>1949</v>
      </c>
      <c r="E4003" s="753" t="s">
        <v>160</v>
      </c>
      <c r="F4003" s="753" t="s">
        <v>549</v>
      </c>
      <c r="G4003" s="757" t="s">
        <v>550</v>
      </c>
      <c r="H4003" s="751">
        <v>174000000</v>
      </c>
    </row>
    <row r="4004" spans="1:8">
      <c r="A4004" s="753" t="s">
        <v>83</v>
      </c>
      <c r="B4004" s="753" t="s">
        <v>1952</v>
      </c>
      <c r="C4004" s="753" t="s">
        <v>188</v>
      </c>
      <c r="D4004" s="753" t="s">
        <v>1949</v>
      </c>
      <c r="E4004" s="753" t="s">
        <v>160</v>
      </c>
      <c r="F4004" s="753" t="s">
        <v>551</v>
      </c>
      <c r="G4004" s="757" t="s">
        <v>133</v>
      </c>
      <c r="H4004" s="751">
        <v>114220000</v>
      </c>
    </row>
    <row r="4005" spans="1:8">
      <c r="A4005" s="753" t="s">
        <v>83</v>
      </c>
      <c r="B4005" s="753" t="s">
        <v>1952</v>
      </c>
      <c r="C4005" s="753" t="s">
        <v>188</v>
      </c>
      <c r="D4005" s="753" t="s">
        <v>1949</v>
      </c>
      <c r="E4005" s="753" t="s">
        <v>125</v>
      </c>
      <c r="F4005" s="753"/>
      <c r="G4005" s="757" t="s">
        <v>126</v>
      </c>
      <c r="H4005" s="751">
        <v>305949000</v>
      </c>
    </row>
    <row r="4006" spans="1:8">
      <c r="A4006" s="753" t="s">
        <v>83</v>
      </c>
      <c r="B4006" s="753" t="s">
        <v>1952</v>
      </c>
      <c r="C4006" s="753" t="s">
        <v>188</v>
      </c>
      <c r="D4006" s="753" t="s">
        <v>1949</v>
      </c>
      <c r="E4006" s="753" t="s">
        <v>125</v>
      </c>
      <c r="F4006" s="753" t="s">
        <v>430</v>
      </c>
      <c r="G4006" s="757" t="s">
        <v>431</v>
      </c>
      <c r="H4006" s="751">
        <v>88199000</v>
      </c>
    </row>
    <row r="4007" spans="1:8">
      <c r="A4007" s="753" t="s">
        <v>83</v>
      </c>
      <c r="B4007" s="753" t="s">
        <v>1952</v>
      </c>
      <c r="C4007" s="753" t="s">
        <v>188</v>
      </c>
      <c r="D4007" s="753" t="s">
        <v>1949</v>
      </c>
      <c r="E4007" s="753" t="s">
        <v>125</v>
      </c>
      <c r="F4007" s="753" t="s">
        <v>552</v>
      </c>
      <c r="G4007" s="757" t="s">
        <v>553</v>
      </c>
      <c r="H4007" s="751">
        <v>72650000</v>
      </c>
    </row>
    <row r="4008" spans="1:8">
      <c r="A4008" s="753" t="s">
        <v>83</v>
      </c>
      <c r="B4008" s="753" t="s">
        <v>1952</v>
      </c>
      <c r="C4008" s="753" t="s">
        <v>188</v>
      </c>
      <c r="D4008" s="753" t="s">
        <v>1949</v>
      </c>
      <c r="E4008" s="753" t="s">
        <v>125</v>
      </c>
      <c r="F4008" s="753" t="s">
        <v>127</v>
      </c>
      <c r="G4008" s="757" t="s">
        <v>128</v>
      </c>
      <c r="H4008" s="751">
        <v>112100000</v>
      </c>
    </row>
    <row r="4009" spans="1:8">
      <c r="A4009" s="753" t="s">
        <v>83</v>
      </c>
      <c r="B4009" s="753" t="s">
        <v>1952</v>
      </c>
      <c r="C4009" s="753" t="s">
        <v>188</v>
      </c>
      <c r="D4009" s="753" t="s">
        <v>1949</v>
      </c>
      <c r="E4009" s="753" t="s">
        <v>125</v>
      </c>
      <c r="F4009" s="753" t="s">
        <v>129</v>
      </c>
      <c r="G4009" s="757" t="s">
        <v>1787</v>
      </c>
      <c r="H4009" s="751">
        <v>33000000</v>
      </c>
    </row>
    <row r="4010" spans="1:8">
      <c r="A4010" s="753" t="s">
        <v>83</v>
      </c>
      <c r="B4010" s="753" t="s">
        <v>1952</v>
      </c>
      <c r="C4010" s="753" t="s">
        <v>188</v>
      </c>
      <c r="D4010" s="753" t="s">
        <v>1949</v>
      </c>
      <c r="E4010" s="753" t="s">
        <v>554</v>
      </c>
      <c r="F4010" s="753"/>
      <c r="G4010" s="757" t="s">
        <v>555</v>
      </c>
      <c r="H4010" s="751">
        <v>239726000</v>
      </c>
    </row>
    <row r="4011" spans="1:8">
      <c r="A4011" s="753" t="s">
        <v>83</v>
      </c>
      <c r="B4011" s="753" t="s">
        <v>1952</v>
      </c>
      <c r="C4011" s="753" t="s">
        <v>188</v>
      </c>
      <c r="D4011" s="753" t="s">
        <v>1949</v>
      </c>
      <c r="E4011" s="753" t="s">
        <v>554</v>
      </c>
      <c r="F4011" s="753" t="s">
        <v>556</v>
      </c>
      <c r="G4011" s="757" t="s">
        <v>557</v>
      </c>
      <c r="H4011" s="751">
        <v>79150000</v>
      </c>
    </row>
    <row r="4012" spans="1:8">
      <c r="A4012" s="753" t="s">
        <v>83</v>
      </c>
      <c r="B4012" s="753" t="s">
        <v>1952</v>
      </c>
      <c r="C4012" s="753" t="s">
        <v>188</v>
      </c>
      <c r="D4012" s="753" t="s">
        <v>1949</v>
      </c>
      <c r="E4012" s="753" t="s">
        <v>554</v>
      </c>
      <c r="F4012" s="753" t="s">
        <v>977</v>
      </c>
      <c r="G4012" s="757" t="s">
        <v>1877</v>
      </c>
      <c r="H4012" s="751">
        <v>72000000</v>
      </c>
    </row>
    <row r="4013" spans="1:8">
      <c r="A4013" s="753" t="s">
        <v>83</v>
      </c>
      <c r="B4013" s="753" t="s">
        <v>1952</v>
      </c>
      <c r="C4013" s="753" t="s">
        <v>188</v>
      </c>
      <c r="D4013" s="753" t="s">
        <v>1949</v>
      </c>
      <c r="E4013" s="753" t="s">
        <v>554</v>
      </c>
      <c r="F4013" s="753" t="s">
        <v>942</v>
      </c>
      <c r="G4013" s="757" t="s">
        <v>941</v>
      </c>
      <c r="H4013" s="751">
        <v>66576000</v>
      </c>
    </row>
    <row r="4014" spans="1:8">
      <c r="A4014" s="753" t="s">
        <v>83</v>
      </c>
      <c r="B4014" s="753" t="s">
        <v>1952</v>
      </c>
      <c r="C4014" s="753" t="s">
        <v>188</v>
      </c>
      <c r="D4014" s="753" t="s">
        <v>1949</v>
      </c>
      <c r="E4014" s="753" t="s">
        <v>554</v>
      </c>
      <c r="F4014" s="753" t="s">
        <v>243</v>
      </c>
      <c r="G4014" s="757" t="s">
        <v>244</v>
      </c>
      <c r="H4014" s="751">
        <v>12000000</v>
      </c>
    </row>
    <row r="4015" spans="1:8">
      <c r="A4015" s="753" t="s">
        <v>83</v>
      </c>
      <c r="B4015" s="753" t="s">
        <v>1952</v>
      </c>
      <c r="C4015" s="753" t="s">
        <v>188</v>
      </c>
      <c r="D4015" s="753" t="s">
        <v>1949</v>
      </c>
      <c r="E4015" s="753" t="s">
        <v>554</v>
      </c>
      <c r="F4015" s="753" t="s">
        <v>558</v>
      </c>
      <c r="G4015" s="757" t="s">
        <v>559</v>
      </c>
      <c r="H4015" s="751">
        <v>10000000</v>
      </c>
    </row>
    <row r="4016" spans="1:8">
      <c r="A4016" s="753" t="s">
        <v>83</v>
      </c>
      <c r="B4016" s="753" t="s">
        <v>1952</v>
      </c>
      <c r="C4016" s="753" t="s">
        <v>188</v>
      </c>
      <c r="D4016" s="753" t="s">
        <v>1949</v>
      </c>
      <c r="E4016" s="753" t="s">
        <v>407</v>
      </c>
      <c r="F4016" s="753"/>
      <c r="G4016" s="757" t="s">
        <v>408</v>
      </c>
      <c r="H4016" s="751">
        <v>19800000</v>
      </c>
    </row>
    <row r="4017" spans="1:8">
      <c r="A4017" s="753" t="s">
        <v>83</v>
      </c>
      <c r="B4017" s="753" t="s">
        <v>1952</v>
      </c>
      <c r="C4017" s="753" t="s">
        <v>188</v>
      </c>
      <c r="D4017" s="753" t="s">
        <v>1949</v>
      </c>
      <c r="E4017" s="753" t="s">
        <v>407</v>
      </c>
      <c r="F4017" s="753" t="s">
        <v>979</v>
      </c>
      <c r="G4017" s="757" t="s">
        <v>135</v>
      </c>
      <c r="H4017" s="751">
        <v>19800000</v>
      </c>
    </row>
    <row r="4018" spans="1:8" ht="26.4">
      <c r="A4018" s="753" t="s">
        <v>83</v>
      </c>
      <c r="B4018" s="753" t="s">
        <v>1952</v>
      </c>
      <c r="C4018" s="753" t="s">
        <v>188</v>
      </c>
      <c r="D4018" s="753" t="s">
        <v>1949</v>
      </c>
      <c r="E4018" s="753" t="s">
        <v>1796</v>
      </c>
      <c r="F4018" s="753"/>
      <c r="G4018" s="757" t="s">
        <v>1797</v>
      </c>
      <c r="H4018" s="751">
        <v>160150000</v>
      </c>
    </row>
    <row r="4019" spans="1:8">
      <c r="A4019" s="753" t="s">
        <v>83</v>
      </c>
      <c r="B4019" s="753" t="s">
        <v>1952</v>
      </c>
      <c r="C4019" s="753" t="s">
        <v>188</v>
      </c>
      <c r="D4019" s="753" t="s">
        <v>1949</v>
      </c>
      <c r="E4019" s="753" t="s">
        <v>1796</v>
      </c>
      <c r="F4019" s="753" t="s">
        <v>1825</v>
      </c>
      <c r="G4019" s="757" t="s">
        <v>1794</v>
      </c>
      <c r="H4019" s="751">
        <v>18500000</v>
      </c>
    </row>
    <row r="4020" spans="1:8">
      <c r="A4020" s="753" t="s">
        <v>83</v>
      </c>
      <c r="B4020" s="753" t="s">
        <v>1952</v>
      </c>
      <c r="C4020" s="753" t="s">
        <v>188</v>
      </c>
      <c r="D4020" s="753" t="s">
        <v>1949</v>
      </c>
      <c r="E4020" s="753" t="s">
        <v>1796</v>
      </c>
      <c r="F4020" s="753" t="s">
        <v>1798</v>
      </c>
      <c r="G4020" s="757" t="s">
        <v>1793</v>
      </c>
      <c r="H4020" s="751">
        <v>95700000</v>
      </c>
    </row>
    <row r="4021" spans="1:8">
      <c r="A4021" s="753" t="s">
        <v>83</v>
      </c>
      <c r="B4021" s="753" t="s">
        <v>1952</v>
      </c>
      <c r="C4021" s="753" t="s">
        <v>188</v>
      </c>
      <c r="D4021" s="753" t="s">
        <v>1949</v>
      </c>
      <c r="E4021" s="753" t="s">
        <v>1796</v>
      </c>
      <c r="F4021" s="753" t="s">
        <v>1833</v>
      </c>
      <c r="G4021" s="757" t="s">
        <v>1834</v>
      </c>
      <c r="H4021" s="751">
        <v>45950000</v>
      </c>
    </row>
    <row r="4022" spans="1:8" ht="26.4">
      <c r="A4022" s="753" t="s">
        <v>83</v>
      </c>
      <c r="B4022" s="753" t="s">
        <v>1952</v>
      </c>
      <c r="C4022" s="753" t="s">
        <v>188</v>
      </c>
      <c r="D4022" s="753" t="s">
        <v>1949</v>
      </c>
      <c r="E4022" s="753" t="s">
        <v>130</v>
      </c>
      <c r="F4022" s="753"/>
      <c r="G4022" s="757" t="s">
        <v>131</v>
      </c>
      <c r="H4022" s="751">
        <v>7651051600</v>
      </c>
    </row>
    <row r="4023" spans="1:8">
      <c r="A4023" s="753" t="s">
        <v>83</v>
      </c>
      <c r="B4023" s="753" t="s">
        <v>1952</v>
      </c>
      <c r="C4023" s="753" t="s">
        <v>188</v>
      </c>
      <c r="D4023" s="753" t="s">
        <v>1949</v>
      </c>
      <c r="E4023" s="753" t="s">
        <v>130</v>
      </c>
      <c r="F4023" s="753" t="s">
        <v>132</v>
      </c>
      <c r="G4023" s="757" t="s">
        <v>135</v>
      </c>
      <c r="H4023" s="751">
        <v>7651051600</v>
      </c>
    </row>
    <row r="4024" spans="1:8">
      <c r="A4024" s="753" t="s">
        <v>83</v>
      </c>
      <c r="B4024" s="753" t="s">
        <v>1952</v>
      </c>
      <c r="C4024" s="753" t="s">
        <v>188</v>
      </c>
      <c r="D4024" s="753" t="s">
        <v>1949</v>
      </c>
      <c r="E4024" s="753" t="s">
        <v>1801</v>
      </c>
      <c r="F4024" s="753"/>
      <c r="G4024" s="757" t="s">
        <v>1802</v>
      </c>
      <c r="H4024" s="751">
        <v>656352000</v>
      </c>
    </row>
    <row r="4025" spans="1:8">
      <c r="A4025" s="753" t="s">
        <v>83</v>
      </c>
      <c r="B4025" s="753" t="s">
        <v>1952</v>
      </c>
      <c r="C4025" s="753" t="s">
        <v>188</v>
      </c>
      <c r="D4025" s="753" t="s">
        <v>1949</v>
      </c>
      <c r="E4025" s="753" t="s">
        <v>1801</v>
      </c>
      <c r="F4025" s="753" t="s">
        <v>1826</v>
      </c>
      <c r="G4025" s="757" t="s">
        <v>1827</v>
      </c>
      <c r="H4025" s="751">
        <v>656352000</v>
      </c>
    </row>
    <row r="4026" spans="1:8">
      <c r="A4026" s="753" t="s">
        <v>83</v>
      </c>
      <c r="B4026" s="753" t="s">
        <v>1952</v>
      </c>
      <c r="C4026" s="753" t="s">
        <v>188</v>
      </c>
      <c r="D4026" s="753" t="s">
        <v>1949</v>
      </c>
      <c r="E4026" s="753" t="s">
        <v>134</v>
      </c>
      <c r="F4026" s="753"/>
      <c r="G4026" s="757" t="s">
        <v>135</v>
      </c>
      <c r="H4026" s="751">
        <v>244633501</v>
      </c>
    </row>
    <row r="4027" spans="1:8">
      <c r="A4027" s="753" t="s">
        <v>83</v>
      </c>
      <c r="B4027" s="753" t="s">
        <v>1952</v>
      </c>
      <c r="C4027" s="753" t="s">
        <v>188</v>
      </c>
      <c r="D4027" s="753" t="s">
        <v>1949</v>
      </c>
      <c r="E4027" s="753" t="s">
        <v>134</v>
      </c>
      <c r="F4027" s="753" t="s">
        <v>9</v>
      </c>
      <c r="G4027" s="757" t="s">
        <v>1805</v>
      </c>
      <c r="H4027" s="751">
        <v>1956000</v>
      </c>
    </row>
    <row r="4028" spans="1:8">
      <c r="A4028" s="753" t="s">
        <v>83</v>
      </c>
      <c r="B4028" s="753" t="s">
        <v>1952</v>
      </c>
      <c r="C4028" s="753" t="s">
        <v>188</v>
      </c>
      <c r="D4028" s="753" t="s">
        <v>1949</v>
      </c>
      <c r="E4028" s="753" t="s">
        <v>134</v>
      </c>
      <c r="F4028" s="753" t="s">
        <v>137</v>
      </c>
      <c r="G4028" s="757" t="s">
        <v>138</v>
      </c>
      <c r="H4028" s="751">
        <v>242677501</v>
      </c>
    </row>
    <row r="4029" spans="1:8">
      <c r="A4029" s="753" t="s">
        <v>83</v>
      </c>
      <c r="B4029" s="753" t="s">
        <v>1952</v>
      </c>
      <c r="C4029" s="753" t="s">
        <v>188</v>
      </c>
      <c r="D4029" s="753" t="s">
        <v>1949</v>
      </c>
      <c r="E4029" s="753" t="s">
        <v>404</v>
      </c>
      <c r="F4029" s="753"/>
      <c r="G4029" s="757" t="s">
        <v>1808</v>
      </c>
      <c r="H4029" s="751">
        <v>9410000</v>
      </c>
    </row>
    <row r="4030" spans="1:8">
      <c r="A4030" s="753" t="s">
        <v>83</v>
      </c>
      <c r="B4030" s="753" t="s">
        <v>1952</v>
      </c>
      <c r="C4030" s="753" t="s">
        <v>188</v>
      </c>
      <c r="D4030" s="753" t="s">
        <v>1949</v>
      </c>
      <c r="E4030" s="753" t="s">
        <v>404</v>
      </c>
      <c r="F4030" s="753" t="s">
        <v>1809</v>
      </c>
      <c r="G4030" s="757" t="s">
        <v>26</v>
      </c>
      <c r="H4030" s="751">
        <v>9410000</v>
      </c>
    </row>
    <row r="4031" spans="1:8">
      <c r="A4031" s="753" t="s">
        <v>83</v>
      </c>
      <c r="B4031" s="753" t="s">
        <v>1952</v>
      </c>
      <c r="C4031" s="753" t="s">
        <v>188</v>
      </c>
      <c r="D4031" s="753" t="s">
        <v>1949</v>
      </c>
      <c r="E4031" s="753" t="s">
        <v>16</v>
      </c>
      <c r="F4031" s="753"/>
      <c r="G4031" s="757" t="s">
        <v>17</v>
      </c>
      <c r="H4031" s="751">
        <v>548135000</v>
      </c>
    </row>
    <row r="4032" spans="1:8" ht="52.8">
      <c r="A4032" s="753" t="s">
        <v>83</v>
      </c>
      <c r="B4032" s="753" t="s">
        <v>1952</v>
      </c>
      <c r="C4032" s="753" t="s">
        <v>188</v>
      </c>
      <c r="D4032" s="753" t="s">
        <v>1949</v>
      </c>
      <c r="E4032" s="753" t="s">
        <v>16</v>
      </c>
      <c r="F4032" s="753" t="s">
        <v>1982</v>
      </c>
      <c r="G4032" s="757" t="s">
        <v>1983</v>
      </c>
      <c r="H4032" s="751">
        <v>548135000</v>
      </c>
    </row>
    <row r="4033" spans="1:8">
      <c r="A4033" s="753" t="s">
        <v>83</v>
      </c>
      <c r="B4033" s="753" t="s">
        <v>1952</v>
      </c>
      <c r="C4033" s="753" t="s">
        <v>188</v>
      </c>
      <c r="D4033" s="753" t="s">
        <v>1949</v>
      </c>
      <c r="E4033" s="753" t="s">
        <v>19</v>
      </c>
      <c r="F4033" s="753"/>
      <c r="G4033" s="757" t="s">
        <v>133</v>
      </c>
      <c r="H4033" s="751">
        <v>2733560000</v>
      </c>
    </row>
    <row r="4034" spans="1:8">
      <c r="A4034" s="753" t="s">
        <v>83</v>
      </c>
      <c r="B4034" s="753" t="s">
        <v>1952</v>
      </c>
      <c r="C4034" s="753" t="s">
        <v>188</v>
      </c>
      <c r="D4034" s="753" t="s">
        <v>1949</v>
      </c>
      <c r="E4034" s="753" t="s">
        <v>19</v>
      </c>
      <c r="F4034" s="753" t="s">
        <v>20</v>
      </c>
      <c r="G4034" s="757" t="s">
        <v>21</v>
      </c>
      <c r="H4034" s="751">
        <v>1436753000</v>
      </c>
    </row>
    <row r="4035" spans="1:8">
      <c r="A4035" s="753" t="s">
        <v>83</v>
      </c>
      <c r="B4035" s="753" t="s">
        <v>1952</v>
      </c>
      <c r="C4035" s="753" t="s">
        <v>188</v>
      </c>
      <c r="D4035" s="753" t="s">
        <v>1949</v>
      </c>
      <c r="E4035" s="753" t="s">
        <v>19</v>
      </c>
      <c r="F4035" s="753" t="s">
        <v>22</v>
      </c>
      <c r="G4035" s="757" t="s">
        <v>23</v>
      </c>
      <c r="H4035" s="751">
        <v>1296807000</v>
      </c>
    </row>
    <row r="4036" spans="1:8" ht="26.4">
      <c r="A4036" s="753" t="s">
        <v>83</v>
      </c>
      <c r="B4036" s="753" t="s">
        <v>1952</v>
      </c>
      <c r="C4036" s="753" t="s">
        <v>223</v>
      </c>
      <c r="D4036" s="753"/>
      <c r="E4036" s="753"/>
      <c r="F4036" s="753"/>
      <c r="G4036" s="757" t="s">
        <v>1765</v>
      </c>
      <c r="H4036" s="751">
        <v>2722450000</v>
      </c>
    </row>
    <row r="4037" spans="1:8">
      <c r="A4037" s="753" t="s">
        <v>83</v>
      </c>
      <c r="B4037" s="753" t="s">
        <v>1952</v>
      </c>
      <c r="C4037" s="753" t="s">
        <v>223</v>
      </c>
      <c r="D4037" s="753" t="s">
        <v>1766</v>
      </c>
      <c r="E4037" s="753"/>
      <c r="F4037" s="753"/>
      <c r="G4037" s="757" t="s">
        <v>1767</v>
      </c>
      <c r="H4037" s="751">
        <v>2722450000</v>
      </c>
    </row>
    <row r="4038" spans="1:8">
      <c r="A4038" s="753" t="s">
        <v>83</v>
      </c>
      <c r="B4038" s="753" t="s">
        <v>1952</v>
      </c>
      <c r="C4038" s="753" t="s">
        <v>223</v>
      </c>
      <c r="D4038" s="753" t="s">
        <v>1766</v>
      </c>
      <c r="E4038" s="753" t="s">
        <v>92</v>
      </c>
      <c r="F4038" s="753"/>
      <c r="G4038" s="757" t="s">
        <v>93</v>
      </c>
      <c r="H4038" s="751">
        <v>1072233000</v>
      </c>
    </row>
    <row r="4039" spans="1:8">
      <c r="A4039" s="753" t="s">
        <v>83</v>
      </c>
      <c r="B4039" s="753" t="s">
        <v>1952</v>
      </c>
      <c r="C4039" s="753" t="s">
        <v>223</v>
      </c>
      <c r="D4039" s="753" t="s">
        <v>1766</v>
      </c>
      <c r="E4039" s="753" t="s">
        <v>92</v>
      </c>
      <c r="F4039" s="753" t="s">
        <v>94</v>
      </c>
      <c r="G4039" s="757" t="s">
        <v>1768</v>
      </c>
      <c r="H4039" s="751">
        <v>957168000</v>
      </c>
    </row>
    <row r="4040" spans="1:8">
      <c r="A4040" s="753" t="s">
        <v>83</v>
      </c>
      <c r="B4040" s="753" t="s">
        <v>1952</v>
      </c>
      <c r="C4040" s="753" t="s">
        <v>223</v>
      </c>
      <c r="D4040" s="753" t="s">
        <v>1766</v>
      </c>
      <c r="E4040" s="753" t="s">
        <v>92</v>
      </c>
      <c r="F4040" s="753" t="s">
        <v>95</v>
      </c>
      <c r="G4040" s="757" t="s">
        <v>1769</v>
      </c>
      <c r="H4040" s="751">
        <v>115065000</v>
      </c>
    </row>
    <row r="4041" spans="1:8">
      <c r="A4041" s="753" t="s">
        <v>83</v>
      </c>
      <c r="B4041" s="753" t="s">
        <v>1952</v>
      </c>
      <c r="C4041" s="753" t="s">
        <v>223</v>
      </c>
      <c r="D4041" s="753" t="s">
        <v>1766</v>
      </c>
      <c r="E4041" s="753" t="s">
        <v>96</v>
      </c>
      <c r="F4041" s="753"/>
      <c r="G4041" s="757" t="s">
        <v>97</v>
      </c>
      <c r="H4041" s="751">
        <v>428985000</v>
      </c>
    </row>
    <row r="4042" spans="1:8">
      <c r="A4042" s="753" t="s">
        <v>83</v>
      </c>
      <c r="B4042" s="753" t="s">
        <v>1952</v>
      </c>
      <c r="C4042" s="753" t="s">
        <v>223</v>
      </c>
      <c r="D4042" s="753" t="s">
        <v>1766</v>
      </c>
      <c r="E4042" s="753" t="s">
        <v>96</v>
      </c>
      <c r="F4042" s="753" t="s">
        <v>151</v>
      </c>
      <c r="G4042" s="757" t="s">
        <v>152</v>
      </c>
      <c r="H4042" s="751">
        <v>87612000</v>
      </c>
    </row>
    <row r="4043" spans="1:8" ht="26.4">
      <c r="A4043" s="753" t="s">
        <v>83</v>
      </c>
      <c r="B4043" s="753" t="s">
        <v>1952</v>
      </c>
      <c r="C4043" s="753" t="s">
        <v>223</v>
      </c>
      <c r="D4043" s="753" t="s">
        <v>1766</v>
      </c>
      <c r="E4043" s="753" t="s">
        <v>96</v>
      </c>
      <c r="F4043" s="753" t="s">
        <v>98</v>
      </c>
      <c r="G4043" s="757" t="s">
        <v>99</v>
      </c>
      <c r="H4043" s="751">
        <v>25317000</v>
      </c>
    </row>
    <row r="4044" spans="1:8" ht="26.4">
      <c r="A4044" s="753" t="s">
        <v>83</v>
      </c>
      <c r="B4044" s="753" t="s">
        <v>1952</v>
      </c>
      <c r="C4044" s="753" t="s">
        <v>223</v>
      </c>
      <c r="D4044" s="753" t="s">
        <v>1766</v>
      </c>
      <c r="E4044" s="753" t="s">
        <v>96</v>
      </c>
      <c r="F4044" s="753" t="s">
        <v>442</v>
      </c>
      <c r="G4044" s="757" t="s">
        <v>1772</v>
      </c>
      <c r="H4044" s="751">
        <v>7868000</v>
      </c>
    </row>
    <row r="4045" spans="1:8">
      <c r="A4045" s="753" t="s">
        <v>83</v>
      </c>
      <c r="B4045" s="753" t="s">
        <v>1952</v>
      </c>
      <c r="C4045" s="753" t="s">
        <v>223</v>
      </c>
      <c r="D4045" s="753" t="s">
        <v>1766</v>
      </c>
      <c r="E4045" s="753" t="s">
        <v>96</v>
      </c>
      <c r="F4045" s="753" t="s">
        <v>144</v>
      </c>
      <c r="G4045" s="757" t="s">
        <v>145</v>
      </c>
      <c r="H4045" s="751">
        <v>291964000</v>
      </c>
    </row>
    <row r="4046" spans="1:8">
      <c r="A4046" s="753" t="s">
        <v>83</v>
      </c>
      <c r="B4046" s="753" t="s">
        <v>1952</v>
      </c>
      <c r="C4046" s="753" t="s">
        <v>223</v>
      </c>
      <c r="D4046" s="753" t="s">
        <v>1766</v>
      </c>
      <c r="E4046" s="753" t="s">
        <v>96</v>
      </c>
      <c r="F4046" s="753" t="s">
        <v>154</v>
      </c>
      <c r="G4046" s="757" t="s">
        <v>1773</v>
      </c>
      <c r="H4046" s="751">
        <v>16224000</v>
      </c>
    </row>
    <row r="4047" spans="1:8">
      <c r="A4047" s="753" t="s">
        <v>83</v>
      </c>
      <c r="B4047" s="753" t="s">
        <v>1952</v>
      </c>
      <c r="C4047" s="753" t="s">
        <v>223</v>
      </c>
      <c r="D4047" s="753" t="s">
        <v>1766</v>
      </c>
      <c r="E4047" s="753" t="s">
        <v>426</v>
      </c>
      <c r="F4047" s="753"/>
      <c r="G4047" s="757" t="s">
        <v>427</v>
      </c>
      <c r="H4047" s="751">
        <v>38304000</v>
      </c>
    </row>
    <row r="4048" spans="1:8">
      <c r="A4048" s="753" t="s">
        <v>83</v>
      </c>
      <c r="B4048" s="753" t="s">
        <v>1952</v>
      </c>
      <c r="C4048" s="753" t="s">
        <v>223</v>
      </c>
      <c r="D4048" s="753" t="s">
        <v>1766</v>
      </c>
      <c r="E4048" s="753" t="s">
        <v>426</v>
      </c>
      <c r="F4048" s="753" t="s">
        <v>428</v>
      </c>
      <c r="G4048" s="757" t="s">
        <v>1774</v>
      </c>
      <c r="H4048" s="751">
        <v>36952000</v>
      </c>
    </row>
    <row r="4049" spans="1:8">
      <c r="A4049" s="753" t="s">
        <v>83</v>
      </c>
      <c r="B4049" s="753" t="s">
        <v>1952</v>
      </c>
      <c r="C4049" s="753" t="s">
        <v>223</v>
      </c>
      <c r="D4049" s="753" t="s">
        <v>1766</v>
      </c>
      <c r="E4049" s="753" t="s">
        <v>426</v>
      </c>
      <c r="F4049" s="753" t="s">
        <v>429</v>
      </c>
      <c r="G4049" s="757" t="s">
        <v>1775</v>
      </c>
      <c r="H4049" s="751">
        <v>1352000</v>
      </c>
    </row>
    <row r="4050" spans="1:8">
      <c r="A4050" s="753" t="s">
        <v>83</v>
      </c>
      <c r="B4050" s="753" t="s">
        <v>1952</v>
      </c>
      <c r="C4050" s="753" t="s">
        <v>223</v>
      </c>
      <c r="D4050" s="753" t="s">
        <v>1766</v>
      </c>
      <c r="E4050" s="753" t="s">
        <v>100</v>
      </c>
      <c r="F4050" s="753"/>
      <c r="G4050" s="757" t="s">
        <v>101</v>
      </c>
      <c r="H4050" s="751">
        <v>289858000</v>
      </c>
    </row>
    <row r="4051" spans="1:8">
      <c r="A4051" s="753" t="s">
        <v>83</v>
      </c>
      <c r="B4051" s="753" t="s">
        <v>1952</v>
      </c>
      <c r="C4051" s="753" t="s">
        <v>223</v>
      </c>
      <c r="D4051" s="753" t="s">
        <v>1766</v>
      </c>
      <c r="E4051" s="753" t="s">
        <v>100</v>
      </c>
      <c r="F4051" s="753" t="s">
        <v>443</v>
      </c>
      <c r="G4051" s="757" t="s">
        <v>135</v>
      </c>
      <c r="H4051" s="751">
        <v>289858000</v>
      </c>
    </row>
    <row r="4052" spans="1:8">
      <c r="A4052" s="753" t="s">
        <v>83</v>
      </c>
      <c r="B4052" s="753" t="s">
        <v>1952</v>
      </c>
      <c r="C4052" s="753" t="s">
        <v>223</v>
      </c>
      <c r="D4052" s="753" t="s">
        <v>1766</v>
      </c>
      <c r="E4052" s="753" t="s">
        <v>102</v>
      </c>
      <c r="F4052" s="753"/>
      <c r="G4052" s="757" t="s">
        <v>369</v>
      </c>
      <c r="H4052" s="751">
        <v>261774800</v>
      </c>
    </row>
    <row r="4053" spans="1:8">
      <c r="A4053" s="753" t="s">
        <v>83</v>
      </c>
      <c r="B4053" s="753" t="s">
        <v>1952</v>
      </c>
      <c r="C4053" s="753" t="s">
        <v>223</v>
      </c>
      <c r="D4053" s="753" t="s">
        <v>1766</v>
      </c>
      <c r="E4053" s="753" t="s">
        <v>102</v>
      </c>
      <c r="F4053" s="753" t="s">
        <v>103</v>
      </c>
      <c r="G4053" s="757" t="s">
        <v>104</v>
      </c>
      <c r="H4053" s="751">
        <v>202284800</v>
      </c>
    </row>
    <row r="4054" spans="1:8">
      <c r="A4054" s="753" t="s">
        <v>83</v>
      </c>
      <c r="B4054" s="753" t="s">
        <v>1952</v>
      </c>
      <c r="C4054" s="753" t="s">
        <v>223</v>
      </c>
      <c r="D4054" s="753" t="s">
        <v>1766</v>
      </c>
      <c r="E4054" s="753" t="s">
        <v>102</v>
      </c>
      <c r="F4054" s="753" t="s">
        <v>105</v>
      </c>
      <c r="G4054" s="757" t="s">
        <v>106</v>
      </c>
      <c r="H4054" s="751">
        <v>35005000</v>
      </c>
    </row>
    <row r="4055" spans="1:8">
      <c r="A4055" s="753" t="s">
        <v>83</v>
      </c>
      <c r="B4055" s="753" t="s">
        <v>1952</v>
      </c>
      <c r="C4055" s="753" t="s">
        <v>223</v>
      </c>
      <c r="D4055" s="753" t="s">
        <v>1766</v>
      </c>
      <c r="E4055" s="753" t="s">
        <v>102</v>
      </c>
      <c r="F4055" s="753" t="s">
        <v>107</v>
      </c>
      <c r="G4055" s="757" t="s">
        <v>108</v>
      </c>
      <c r="H4055" s="751">
        <v>23341000</v>
      </c>
    </row>
    <row r="4056" spans="1:8">
      <c r="A4056" s="753" t="s">
        <v>83</v>
      </c>
      <c r="B4056" s="753" t="s">
        <v>1952</v>
      </c>
      <c r="C4056" s="753" t="s">
        <v>223</v>
      </c>
      <c r="D4056" s="753" t="s">
        <v>1766</v>
      </c>
      <c r="E4056" s="753" t="s">
        <v>102</v>
      </c>
      <c r="F4056" s="753" t="s">
        <v>0</v>
      </c>
      <c r="G4056" s="757" t="s">
        <v>1</v>
      </c>
      <c r="H4056" s="751">
        <v>1144000</v>
      </c>
    </row>
    <row r="4057" spans="1:8">
      <c r="A4057" s="753" t="s">
        <v>83</v>
      </c>
      <c r="B4057" s="753" t="s">
        <v>1952</v>
      </c>
      <c r="C4057" s="753" t="s">
        <v>223</v>
      </c>
      <c r="D4057" s="753" t="s">
        <v>1766</v>
      </c>
      <c r="E4057" s="753" t="s">
        <v>112</v>
      </c>
      <c r="F4057" s="753"/>
      <c r="G4057" s="757" t="s">
        <v>113</v>
      </c>
      <c r="H4057" s="751">
        <v>114298300</v>
      </c>
    </row>
    <row r="4058" spans="1:8">
      <c r="A4058" s="753" t="s">
        <v>83</v>
      </c>
      <c r="B4058" s="753" t="s">
        <v>1952</v>
      </c>
      <c r="C4058" s="753" t="s">
        <v>223</v>
      </c>
      <c r="D4058" s="753" t="s">
        <v>1766</v>
      </c>
      <c r="E4058" s="753" t="s">
        <v>112</v>
      </c>
      <c r="F4058" s="753" t="s">
        <v>155</v>
      </c>
      <c r="G4058" s="757" t="s">
        <v>1777</v>
      </c>
      <c r="H4058" s="751">
        <v>52911500</v>
      </c>
    </row>
    <row r="4059" spans="1:8">
      <c r="A4059" s="753" t="s">
        <v>83</v>
      </c>
      <c r="B4059" s="753" t="s">
        <v>1952</v>
      </c>
      <c r="C4059" s="753" t="s">
        <v>223</v>
      </c>
      <c r="D4059" s="753" t="s">
        <v>1766</v>
      </c>
      <c r="E4059" s="753" t="s">
        <v>112</v>
      </c>
      <c r="F4059" s="753" t="s">
        <v>114</v>
      </c>
      <c r="G4059" s="757" t="s">
        <v>1778</v>
      </c>
      <c r="H4059" s="751">
        <v>11062800</v>
      </c>
    </row>
    <row r="4060" spans="1:8">
      <c r="A4060" s="753" t="s">
        <v>83</v>
      </c>
      <c r="B4060" s="753" t="s">
        <v>1952</v>
      </c>
      <c r="C4060" s="753" t="s">
        <v>223</v>
      </c>
      <c r="D4060" s="753" t="s">
        <v>1766</v>
      </c>
      <c r="E4060" s="753" t="s">
        <v>112</v>
      </c>
      <c r="F4060" s="753" t="s">
        <v>156</v>
      </c>
      <c r="G4060" s="757" t="s">
        <v>1779</v>
      </c>
      <c r="H4060" s="751">
        <v>45182000</v>
      </c>
    </row>
    <row r="4061" spans="1:8">
      <c r="A4061" s="753" t="s">
        <v>83</v>
      </c>
      <c r="B4061" s="753" t="s">
        <v>1952</v>
      </c>
      <c r="C4061" s="753" t="s">
        <v>223</v>
      </c>
      <c r="D4061" s="753" t="s">
        <v>1766</v>
      </c>
      <c r="E4061" s="753" t="s">
        <v>112</v>
      </c>
      <c r="F4061" s="753" t="s">
        <v>146</v>
      </c>
      <c r="G4061" s="757" t="s">
        <v>1780</v>
      </c>
      <c r="H4061" s="751">
        <v>1602000</v>
      </c>
    </row>
    <row r="4062" spans="1:8">
      <c r="A4062" s="753" t="s">
        <v>83</v>
      </c>
      <c r="B4062" s="753" t="s">
        <v>1952</v>
      </c>
      <c r="C4062" s="753" t="s">
        <v>223</v>
      </c>
      <c r="D4062" s="753" t="s">
        <v>1766</v>
      </c>
      <c r="E4062" s="753" t="s">
        <v>112</v>
      </c>
      <c r="F4062" s="753" t="s">
        <v>157</v>
      </c>
      <c r="G4062" s="757" t="s">
        <v>135</v>
      </c>
      <c r="H4062" s="751">
        <v>3540000</v>
      </c>
    </row>
    <row r="4063" spans="1:8">
      <c r="A4063" s="753" t="s">
        <v>83</v>
      </c>
      <c r="B4063" s="753" t="s">
        <v>1952</v>
      </c>
      <c r="C4063" s="753" t="s">
        <v>223</v>
      </c>
      <c r="D4063" s="753" t="s">
        <v>1766</v>
      </c>
      <c r="E4063" s="753" t="s">
        <v>115</v>
      </c>
      <c r="F4063" s="753"/>
      <c r="G4063" s="757" t="s">
        <v>1781</v>
      </c>
      <c r="H4063" s="751">
        <v>22065000</v>
      </c>
    </row>
    <row r="4064" spans="1:8">
      <c r="A4064" s="753" t="s">
        <v>83</v>
      </c>
      <c r="B4064" s="753" t="s">
        <v>1952</v>
      </c>
      <c r="C4064" s="753" t="s">
        <v>223</v>
      </c>
      <c r="D4064" s="753" t="s">
        <v>1766</v>
      </c>
      <c r="E4064" s="753" t="s">
        <v>115</v>
      </c>
      <c r="F4064" s="753" t="s">
        <v>116</v>
      </c>
      <c r="G4064" s="757" t="s">
        <v>117</v>
      </c>
      <c r="H4064" s="751">
        <v>2080000</v>
      </c>
    </row>
    <row r="4065" spans="1:8">
      <c r="A4065" s="753" t="s">
        <v>83</v>
      </c>
      <c r="B4065" s="753" t="s">
        <v>1952</v>
      </c>
      <c r="C4065" s="753" t="s">
        <v>223</v>
      </c>
      <c r="D4065" s="753" t="s">
        <v>1766</v>
      </c>
      <c r="E4065" s="753" t="s">
        <v>115</v>
      </c>
      <c r="F4065" s="753" t="s">
        <v>147</v>
      </c>
      <c r="G4065" s="757" t="s">
        <v>148</v>
      </c>
      <c r="H4065" s="751">
        <v>450000</v>
      </c>
    </row>
    <row r="4066" spans="1:8">
      <c r="A4066" s="753" t="s">
        <v>83</v>
      </c>
      <c r="B4066" s="753" t="s">
        <v>1952</v>
      </c>
      <c r="C4066" s="753" t="s">
        <v>223</v>
      </c>
      <c r="D4066" s="753" t="s">
        <v>1766</v>
      </c>
      <c r="E4066" s="753" t="s">
        <v>115</v>
      </c>
      <c r="F4066" s="753" t="s">
        <v>4</v>
      </c>
      <c r="G4066" s="757" t="s">
        <v>1782</v>
      </c>
      <c r="H4066" s="751">
        <v>17100000</v>
      </c>
    </row>
    <row r="4067" spans="1:8">
      <c r="A4067" s="753" t="s">
        <v>83</v>
      </c>
      <c r="B4067" s="753" t="s">
        <v>1952</v>
      </c>
      <c r="C4067" s="753" t="s">
        <v>223</v>
      </c>
      <c r="D4067" s="753" t="s">
        <v>1766</v>
      </c>
      <c r="E4067" s="753" t="s">
        <v>115</v>
      </c>
      <c r="F4067" s="753" t="s">
        <v>118</v>
      </c>
      <c r="G4067" s="757" t="s">
        <v>119</v>
      </c>
      <c r="H4067" s="751">
        <v>2435000</v>
      </c>
    </row>
    <row r="4068" spans="1:8">
      <c r="A4068" s="753" t="s">
        <v>83</v>
      </c>
      <c r="B4068" s="753" t="s">
        <v>1952</v>
      </c>
      <c r="C4068" s="753" t="s">
        <v>223</v>
      </c>
      <c r="D4068" s="753" t="s">
        <v>1766</v>
      </c>
      <c r="E4068" s="753" t="s">
        <v>120</v>
      </c>
      <c r="F4068" s="753"/>
      <c r="G4068" s="757" t="s">
        <v>121</v>
      </c>
      <c r="H4068" s="751">
        <v>28008500</v>
      </c>
    </row>
    <row r="4069" spans="1:8" ht="39.6">
      <c r="A4069" s="753" t="s">
        <v>83</v>
      </c>
      <c r="B4069" s="753" t="s">
        <v>1952</v>
      </c>
      <c r="C4069" s="753" t="s">
        <v>223</v>
      </c>
      <c r="D4069" s="753" t="s">
        <v>1766</v>
      </c>
      <c r="E4069" s="753" t="s">
        <v>120</v>
      </c>
      <c r="F4069" s="753" t="s">
        <v>122</v>
      </c>
      <c r="G4069" s="757" t="s">
        <v>1783</v>
      </c>
      <c r="H4069" s="751">
        <v>10538600</v>
      </c>
    </row>
    <row r="4070" spans="1:8">
      <c r="A4070" s="753" t="s">
        <v>83</v>
      </c>
      <c r="B4070" s="753" t="s">
        <v>1952</v>
      </c>
      <c r="C4070" s="753" t="s">
        <v>223</v>
      </c>
      <c r="D4070" s="753" t="s">
        <v>1766</v>
      </c>
      <c r="E4070" s="753" t="s">
        <v>120</v>
      </c>
      <c r="F4070" s="753" t="s">
        <v>123</v>
      </c>
      <c r="G4070" s="757" t="s">
        <v>124</v>
      </c>
      <c r="H4070" s="751">
        <v>4360900</v>
      </c>
    </row>
    <row r="4071" spans="1:8">
      <c r="A4071" s="753" t="s">
        <v>83</v>
      </c>
      <c r="B4071" s="753" t="s">
        <v>1952</v>
      </c>
      <c r="C4071" s="753" t="s">
        <v>223</v>
      </c>
      <c r="D4071" s="753" t="s">
        <v>1766</v>
      </c>
      <c r="E4071" s="753" t="s">
        <v>120</v>
      </c>
      <c r="F4071" s="753" t="s">
        <v>158</v>
      </c>
      <c r="G4071" s="757" t="s">
        <v>1785</v>
      </c>
      <c r="H4071" s="751">
        <v>10200000</v>
      </c>
    </row>
    <row r="4072" spans="1:8">
      <c r="A4072" s="753" t="s">
        <v>83</v>
      </c>
      <c r="B4072" s="753" t="s">
        <v>1952</v>
      </c>
      <c r="C4072" s="753" t="s">
        <v>223</v>
      </c>
      <c r="D4072" s="753" t="s">
        <v>1766</v>
      </c>
      <c r="E4072" s="753" t="s">
        <v>120</v>
      </c>
      <c r="F4072" s="753" t="s">
        <v>159</v>
      </c>
      <c r="G4072" s="757" t="s">
        <v>143</v>
      </c>
      <c r="H4072" s="751">
        <v>2909000</v>
      </c>
    </row>
    <row r="4073" spans="1:8">
      <c r="A4073" s="753" t="s">
        <v>83</v>
      </c>
      <c r="B4073" s="753" t="s">
        <v>1952</v>
      </c>
      <c r="C4073" s="753" t="s">
        <v>223</v>
      </c>
      <c r="D4073" s="753" t="s">
        <v>1766</v>
      </c>
      <c r="E4073" s="753" t="s">
        <v>160</v>
      </c>
      <c r="F4073" s="753"/>
      <c r="G4073" s="757" t="s">
        <v>161</v>
      </c>
      <c r="H4073" s="751">
        <v>1700000</v>
      </c>
    </row>
    <row r="4074" spans="1:8">
      <c r="A4074" s="753" t="s">
        <v>83</v>
      </c>
      <c r="B4074" s="753" t="s">
        <v>1952</v>
      </c>
      <c r="C4074" s="753" t="s">
        <v>223</v>
      </c>
      <c r="D4074" s="753" t="s">
        <v>1766</v>
      </c>
      <c r="E4074" s="753" t="s">
        <v>160</v>
      </c>
      <c r="F4074" s="753" t="s">
        <v>549</v>
      </c>
      <c r="G4074" s="757" t="s">
        <v>550</v>
      </c>
      <c r="H4074" s="751">
        <v>1700000</v>
      </c>
    </row>
    <row r="4075" spans="1:8">
      <c r="A4075" s="753" t="s">
        <v>83</v>
      </c>
      <c r="B4075" s="753" t="s">
        <v>1952</v>
      </c>
      <c r="C4075" s="753" t="s">
        <v>223</v>
      </c>
      <c r="D4075" s="753" t="s">
        <v>1766</v>
      </c>
      <c r="E4075" s="753" t="s">
        <v>125</v>
      </c>
      <c r="F4075" s="753"/>
      <c r="G4075" s="757" t="s">
        <v>126</v>
      </c>
      <c r="H4075" s="751">
        <v>99174000</v>
      </c>
    </row>
    <row r="4076" spans="1:8">
      <c r="A4076" s="753" t="s">
        <v>83</v>
      </c>
      <c r="B4076" s="753" t="s">
        <v>1952</v>
      </c>
      <c r="C4076" s="753" t="s">
        <v>223</v>
      </c>
      <c r="D4076" s="753" t="s">
        <v>1766</v>
      </c>
      <c r="E4076" s="753" t="s">
        <v>125</v>
      </c>
      <c r="F4076" s="753" t="s">
        <v>430</v>
      </c>
      <c r="G4076" s="757" t="s">
        <v>431</v>
      </c>
      <c r="H4076" s="751">
        <v>13910000</v>
      </c>
    </row>
    <row r="4077" spans="1:8">
      <c r="A4077" s="753" t="s">
        <v>83</v>
      </c>
      <c r="B4077" s="753" t="s">
        <v>1952</v>
      </c>
      <c r="C4077" s="753" t="s">
        <v>223</v>
      </c>
      <c r="D4077" s="753" t="s">
        <v>1766</v>
      </c>
      <c r="E4077" s="753" t="s">
        <v>125</v>
      </c>
      <c r="F4077" s="753" t="s">
        <v>552</v>
      </c>
      <c r="G4077" s="757" t="s">
        <v>553</v>
      </c>
      <c r="H4077" s="751">
        <v>20100000</v>
      </c>
    </row>
    <row r="4078" spans="1:8">
      <c r="A4078" s="753" t="s">
        <v>83</v>
      </c>
      <c r="B4078" s="753" t="s">
        <v>1952</v>
      </c>
      <c r="C4078" s="753" t="s">
        <v>223</v>
      </c>
      <c r="D4078" s="753" t="s">
        <v>1766</v>
      </c>
      <c r="E4078" s="753" t="s">
        <v>125</v>
      </c>
      <c r="F4078" s="753" t="s">
        <v>127</v>
      </c>
      <c r="G4078" s="757" t="s">
        <v>128</v>
      </c>
      <c r="H4078" s="751">
        <v>22044000</v>
      </c>
    </row>
    <row r="4079" spans="1:8">
      <c r="A4079" s="753" t="s">
        <v>83</v>
      </c>
      <c r="B4079" s="753" t="s">
        <v>1952</v>
      </c>
      <c r="C4079" s="753" t="s">
        <v>223</v>
      </c>
      <c r="D4079" s="753" t="s">
        <v>1766</v>
      </c>
      <c r="E4079" s="753" t="s">
        <v>125</v>
      </c>
      <c r="F4079" s="753" t="s">
        <v>129</v>
      </c>
      <c r="G4079" s="757" t="s">
        <v>1787</v>
      </c>
      <c r="H4079" s="751">
        <v>43120000</v>
      </c>
    </row>
    <row r="4080" spans="1:8">
      <c r="A4080" s="753" t="s">
        <v>83</v>
      </c>
      <c r="B4080" s="753" t="s">
        <v>1952</v>
      </c>
      <c r="C4080" s="753" t="s">
        <v>223</v>
      </c>
      <c r="D4080" s="753" t="s">
        <v>1766</v>
      </c>
      <c r="E4080" s="753" t="s">
        <v>554</v>
      </c>
      <c r="F4080" s="753"/>
      <c r="G4080" s="757" t="s">
        <v>555</v>
      </c>
      <c r="H4080" s="751">
        <v>8610000</v>
      </c>
    </row>
    <row r="4081" spans="1:8">
      <c r="A4081" s="753" t="s">
        <v>83</v>
      </c>
      <c r="B4081" s="753" t="s">
        <v>1952</v>
      </c>
      <c r="C4081" s="753" t="s">
        <v>223</v>
      </c>
      <c r="D4081" s="753" t="s">
        <v>1766</v>
      </c>
      <c r="E4081" s="753" t="s">
        <v>554</v>
      </c>
      <c r="F4081" s="753" t="s">
        <v>206</v>
      </c>
      <c r="G4081" s="757" t="s">
        <v>207</v>
      </c>
      <c r="H4081" s="751">
        <v>8610000</v>
      </c>
    </row>
    <row r="4082" spans="1:8">
      <c r="A4082" s="753" t="s">
        <v>83</v>
      </c>
      <c r="B4082" s="753" t="s">
        <v>1952</v>
      </c>
      <c r="C4082" s="753" t="s">
        <v>223</v>
      </c>
      <c r="D4082" s="753" t="s">
        <v>1766</v>
      </c>
      <c r="E4082" s="753" t="s">
        <v>407</v>
      </c>
      <c r="F4082" s="753"/>
      <c r="G4082" s="757" t="s">
        <v>408</v>
      </c>
      <c r="H4082" s="751">
        <v>139450000</v>
      </c>
    </row>
    <row r="4083" spans="1:8">
      <c r="A4083" s="753" t="s">
        <v>83</v>
      </c>
      <c r="B4083" s="753" t="s">
        <v>1952</v>
      </c>
      <c r="C4083" s="753" t="s">
        <v>223</v>
      </c>
      <c r="D4083" s="753" t="s">
        <v>1766</v>
      </c>
      <c r="E4083" s="753" t="s">
        <v>407</v>
      </c>
      <c r="F4083" s="753" t="s">
        <v>976</v>
      </c>
      <c r="G4083" s="757" t="s">
        <v>1788</v>
      </c>
      <c r="H4083" s="751">
        <v>69450000</v>
      </c>
    </row>
    <row r="4084" spans="1:8">
      <c r="A4084" s="753" t="s">
        <v>83</v>
      </c>
      <c r="B4084" s="753" t="s">
        <v>1952</v>
      </c>
      <c r="C4084" s="753" t="s">
        <v>223</v>
      </c>
      <c r="D4084" s="753" t="s">
        <v>1766</v>
      </c>
      <c r="E4084" s="753" t="s">
        <v>407</v>
      </c>
      <c r="F4084" s="753" t="s">
        <v>409</v>
      </c>
      <c r="G4084" s="757" t="s">
        <v>1789</v>
      </c>
      <c r="H4084" s="751">
        <v>45000000</v>
      </c>
    </row>
    <row r="4085" spans="1:8">
      <c r="A4085" s="753" t="s">
        <v>83</v>
      </c>
      <c r="B4085" s="753" t="s">
        <v>1952</v>
      </c>
      <c r="C4085" s="753" t="s">
        <v>223</v>
      </c>
      <c r="D4085" s="753" t="s">
        <v>1766</v>
      </c>
      <c r="E4085" s="753" t="s">
        <v>407</v>
      </c>
      <c r="F4085" s="753" t="s">
        <v>991</v>
      </c>
      <c r="G4085" s="757" t="s">
        <v>128</v>
      </c>
      <c r="H4085" s="751">
        <v>25000000</v>
      </c>
    </row>
    <row r="4086" spans="1:8" ht="39.6">
      <c r="A4086" s="753" t="s">
        <v>83</v>
      </c>
      <c r="B4086" s="753" t="s">
        <v>1952</v>
      </c>
      <c r="C4086" s="753" t="s">
        <v>223</v>
      </c>
      <c r="D4086" s="753" t="s">
        <v>1766</v>
      </c>
      <c r="E4086" s="753" t="s">
        <v>560</v>
      </c>
      <c r="F4086" s="753"/>
      <c r="G4086" s="757" t="s">
        <v>1790</v>
      </c>
      <c r="H4086" s="751">
        <v>64390000</v>
      </c>
    </row>
    <row r="4087" spans="1:8">
      <c r="A4087" s="753" t="s">
        <v>83</v>
      </c>
      <c r="B4087" s="753" t="s">
        <v>1952</v>
      </c>
      <c r="C4087" s="753" t="s">
        <v>223</v>
      </c>
      <c r="D4087" s="753" t="s">
        <v>1766</v>
      </c>
      <c r="E4087" s="753" t="s">
        <v>560</v>
      </c>
      <c r="F4087" s="753" t="s">
        <v>856</v>
      </c>
      <c r="G4087" s="757" t="s">
        <v>1832</v>
      </c>
      <c r="H4087" s="751">
        <v>57510000</v>
      </c>
    </row>
    <row r="4088" spans="1:8">
      <c r="A4088" s="753" t="s">
        <v>83</v>
      </c>
      <c r="B4088" s="753" t="s">
        <v>1952</v>
      </c>
      <c r="C4088" s="753" t="s">
        <v>223</v>
      </c>
      <c r="D4088" s="753" t="s">
        <v>1766</v>
      </c>
      <c r="E4088" s="753" t="s">
        <v>560</v>
      </c>
      <c r="F4088" s="753" t="s">
        <v>418</v>
      </c>
      <c r="G4088" s="757" t="s">
        <v>1793</v>
      </c>
      <c r="H4088" s="751">
        <v>6880000</v>
      </c>
    </row>
    <row r="4089" spans="1:8" ht="26.4">
      <c r="A4089" s="753" t="s">
        <v>83</v>
      </c>
      <c r="B4089" s="753" t="s">
        <v>1952</v>
      </c>
      <c r="C4089" s="753" t="s">
        <v>223</v>
      </c>
      <c r="D4089" s="753" t="s">
        <v>1766</v>
      </c>
      <c r="E4089" s="753" t="s">
        <v>130</v>
      </c>
      <c r="F4089" s="753"/>
      <c r="G4089" s="757" t="s">
        <v>131</v>
      </c>
      <c r="H4089" s="751">
        <v>3335000</v>
      </c>
    </row>
    <row r="4090" spans="1:8">
      <c r="A4090" s="753" t="s">
        <v>83</v>
      </c>
      <c r="B4090" s="753" t="s">
        <v>1952</v>
      </c>
      <c r="C4090" s="753" t="s">
        <v>223</v>
      </c>
      <c r="D4090" s="753" t="s">
        <v>1766</v>
      </c>
      <c r="E4090" s="753" t="s">
        <v>130</v>
      </c>
      <c r="F4090" s="753" t="s">
        <v>14</v>
      </c>
      <c r="G4090" s="757" t="s">
        <v>1800</v>
      </c>
      <c r="H4090" s="751">
        <v>2510000</v>
      </c>
    </row>
    <row r="4091" spans="1:8">
      <c r="A4091" s="753" t="s">
        <v>83</v>
      </c>
      <c r="B4091" s="753" t="s">
        <v>1952</v>
      </c>
      <c r="C4091" s="753" t="s">
        <v>223</v>
      </c>
      <c r="D4091" s="753" t="s">
        <v>1766</v>
      </c>
      <c r="E4091" s="753" t="s">
        <v>130</v>
      </c>
      <c r="F4091" s="753" t="s">
        <v>132</v>
      </c>
      <c r="G4091" s="757" t="s">
        <v>135</v>
      </c>
      <c r="H4091" s="751">
        <v>825000</v>
      </c>
    </row>
    <row r="4092" spans="1:8">
      <c r="A4092" s="753" t="s">
        <v>83</v>
      </c>
      <c r="B4092" s="753" t="s">
        <v>1952</v>
      </c>
      <c r="C4092" s="753" t="s">
        <v>223</v>
      </c>
      <c r="D4092" s="753" t="s">
        <v>1766</v>
      </c>
      <c r="E4092" s="753" t="s">
        <v>1801</v>
      </c>
      <c r="F4092" s="753"/>
      <c r="G4092" s="757" t="s">
        <v>1802</v>
      </c>
      <c r="H4092" s="751">
        <v>1300000</v>
      </c>
    </row>
    <row r="4093" spans="1:8">
      <c r="A4093" s="753" t="s">
        <v>83</v>
      </c>
      <c r="B4093" s="753" t="s">
        <v>1952</v>
      </c>
      <c r="C4093" s="753" t="s">
        <v>223</v>
      </c>
      <c r="D4093" s="753" t="s">
        <v>1766</v>
      </c>
      <c r="E4093" s="753" t="s">
        <v>1801</v>
      </c>
      <c r="F4093" s="753" t="s">
        <v>1803</v>
      </c>
      <c r="G4093" s="757" t="s">
        <v>1804</v>
      </c>
      <c r="H4093" s="751">
        <v>1300000</v>
      </c>
    </row>
    <row r="4094" spans="1:8">
      <c r="A4094" s="753" t="s">
        <v>83</v>
      </c>
      <c r="B4094" s="753" t="s">
        <v>1952</v>
      </c>
      <c r="C4094" s="753" t="s">
        <v>223</v>
      </c>
      <c r="D4094" s="753" t="s">
        <v>1766</v>
      </c>
      <c r="E4094" s="753" t="s">
        <v>134</v>
      </c>
      <c r="F4094" s="753"/>
      <c r="G4094" s="757" t="s">
        <v>135</v>
      </c>
      <c r="H4094" s="751">
        <v>101492000</v>
      </c>
    </row>
    <row r="4095" spans="1:8">
      <c r="A4095" s="753" t="s">
        <v>83</v>
      </c>
      <c r="B4095" s="753" t="s">
        <v>1952</v>
      </c>
      <c r="C4095" s="753" t="s">
        <v>223</v>
      </c>
      <c r="D4095" s="753" t="s">
        <v>1766</v>
      </c>
      <c r="E4095" s="753" t="s">
        <v>134</v>
      </c>
      <c r="F4095" s="753" t="s">
        <v>137</v>
      </c>
      <c r="G4095" s="757" t="s">
        <v>138</v>
      </c>
      <c r="H4095" s="751">
        <v>70954000</v>
      </c>
    </row>
    <row r="4096" spans="1:8">
      <c r="A4096" s="753" t="s">
        <v>83</v>
      </c>
      <c r="B4096" s="753" t="s">
        <v>1952</v>
      </c>
      <c r="C4096" s="753" t="s">
        <v>223</v>
      </c>
      <c r="D4096" s="753" t="s">
        <v>1766</v>
      </c>
      <c r="E4096" s="753" t="s">
        <v>134</v>
      </c>
      <c r="F4096" s="753" t="s">
        <v>139</v>
      </c>
      <c r="G4096" s="757" t="s">
        <v>140</v>
      </c>
      <c r="H4096" s="751">
        <v>30538000</v>
      </c>
    </row>
    <row r="4097" spans="1:8" ht="39.6">
      <c r="A4097" s="753" t="s">
        <v>83</v>
      </c>
      <c r="B4097" s="753" t="s">
        <v>1952</v>
      </c>
      <c r="C4097" s="753" t="s">
        <v>223</v>
      </c>
      <c r="D4097" s="753" t="s">
        <v>1766</v>
      </c>
      <c r="E4097" s="753" t="s">
        <v>419</v>
      </c>
      <c r="F4097" s="753"/>
      <c r="G4097" s="757" t="s">
        <v>1807</v>
      </c>
      <c r="H4097" s="751">
        <v>25926000</v>
      </c>
    </row>
    <row r="4098" spans="1:8" ht="52.8">
      <c r="A4098" s="753" t="s">
        <v>83</v>
      </c>
      <c r="B4098" s="753" t="s">
        <v>1952</v>
      </c>
      <c r="C4098" s="753" t="s">
        <v>223</v>
      </c>
      <c r="D4098" s="753" t="s">
        <v>1766</v>
      </c>
      <c r="E4098" s="753" t="s">
        <v>419</v>
      </c>
      <c r="F4098" s="753" t="s">
        <v>420</v>
      </c>
      <c r="G4098" s="757" t="s">
        <v>2714</v>
      </c>
      <c r="H4098" s="751">
        <v>25926000</v>
      </c>
    </row>
    <row r="4099" spans="1:8">
      <c r="A4099" s="753" t="s">
        <v>83</v>
      </c>
      <c r="B4099" s="753" t="s">
        <v>1952</v>
      </c>
      <c r="C4099" s="753" t="s">
        <v>223</v>
      </c>
      <c r="D4099" s="753" t="s">
        <v>1766</v>
      </c>
      <c r="E4099" s="753" t="s">
        <v>404</v>
      </c>
      <c r="F4099" s="753"/>
      <c r="G4099" s="757" t="s">
        <v>1808</v>
      </c>
      <c r="H4099" s="751">
        <v>21546400</v>
      </c>
    </row>
    <row r="4100" spans="1:8">
      <c r="A4100" s="753" t="s">
        <v>83</v>
      </c>
      <c r="B4100" s="753" t="s">
        <v>1952</v>
      </c>
      <c r="C4100" s="753" t="s">
        <v>223</v>
      </c>
      <c r="D4100" s="753" t="s">
        <v>1766</v>
      </c>
      <c r="E4100" s="753" t="s">
        <v>404</v>
      </c>
      <c r="F4100" s="753" t="s">
        <v>1809</v>
      </c>
      <c r="G4100" s="757" t="s">
        <v>26</v>
      </c>
      <c r="H4100" s="751">
        <v>21546400</v>
      </c>
    </row>
    <row r="4101" spans="1:8">
      <c r="A4101" s="753" t="s">
        <v>83</v>
      </c>
      <c r="B4101" s="753" t="s">
        <v>1840</v>
      </c>
      <c r="C4101" s="753"/>
      <c r="D4101" s="753"/>
      <c r="E4101" s="753"/>
      <c r="F4101" s="753"/>
      <c r="G4101" s="757" t="s">
        <v>1760</v>
      </c>
      <c r="H4101" s="751">
        <v>73372030800</v>
      </c>
    </row>
    <row r="4102" spans="1:8">
      <c r="A4102" s="753" t="s">
        <v>83</v>
      </c>
      <c r="B4102" s="753" t="s">
        <v>1840</v>
      </c>
      <c r="C4102" s="753" t="s">
        <v>423</v>
      </c>
      <c r="D4102" s="753"/>
      <c r="E4102" s="753"/>
      <c r="F4102" s="753"/>
      <c r="G4102" s="757" t="s">
        <v>1849</v>
      </c>
      <c r="H4102" s="751">
        <v>52555984700</v>
      </c>
    </row>
    <row r="4103" spans="1:8">
      <c r="A4103" s="753" t="s">
        <v>83</v>
      </c>
      <c r="B4103" s="753" t="s">
        <v>1840</v>
      </c>
      <c r="C4103" s="753" t="s">
        <v>423</v>
      </c>
      <c r="D4103" s="753" t="s">
        <v>181</v>
      </c>
      <c r="E4103" s="753"/>
      <c r="F4103" s="753"/>
      <c r="G4103" s="757" t="s">
        <v>1948</v>
      </c>
      <c r="H4103" s="751">
        <v>50785606533</v>
      </c>
    </row>
    <row r="4104" spans="1:8">
      <c r="A4104" s="753" t="s">
        <v>83</v>
      </c>
      <c r="B4104" s="753" t="s">
        <v>1840</v>
      </c>
      <c r="C4104" s="753" t="s">
        <v>423</v>
      </c>
      <c r="D4104" s="753" t="s">
        <v>181</v>
      </c>
      <c r="E4104" s="753" t="s">
        <v>92</v>
      </c>
      <c r="F4104" s="753"/>
      <c r="G4104" s="757" t="s">
        <v>93</v>
      </c>
      <c r="H4104" s="751">
        <v>7423057044</v>
      </c>
    </row>
    <row r="4105" spans="1:8">
      <c r="A4105" s="753" t="s">
        <v>83</v>
      </c>
      <c r="B4105" s="753" t="s">
        <v>1840</v>
      </c>
      <c r="C4105" s="753" t="s">
        <v>423</v>
      </c>
      <c r="D4105" s="753" t="s">
        <v>181</v>
      </c>
      <c r="E4105" s="753" t="s">
        <v>92</v>
      </c>
      <c r="F4105" s="753" t="s">
        <v>94</v>
      </c>
      <c r="G4105" s="757" t="s">
        <v>1768</v>
      </c>
      <c r="H4105" s="751">
        <v>6506164272</v>
      </c>
    </row>
    <row r="4106" spans="1:8">
      <c r="A4106" s="753" t="s">
        <v>83</v>
      </c>
      <c r="B4106" s="753" t="s">
        <v>1840</v>
      </c>
      <c r="C4106" s="753" t="s">
        <v>423</v>
      </c>
      <c r="D4106" s="753" t="s">
        <v>181</v>
      </c>
      <c r="E4106" s="753" t="s">
        <v>92</v>
      </c>
      <c r="F4106" s="753" t="s">
        <v>95</v>
      </c>
      <c r="G4106" s="757" t="s">
        <v>1769</v>
      </c>
      <c r="H4106" s="751">
        <v>916892772</v>
      </c>
    </row>
    <row r="4107" spans="1:8">
      <c r="A4107" s="753" t="s">
        <v>83</v>
      </c>
      <c r="B4107" s="753" t="s">
        <v>1840</v>
      </c>
      <c r="C4107" s="753" t="s">
        <v>423</v>
      </c>
      <c r="D4107" s="753" t="s">
        <v>181</v>
      </c>
      <c r="E4107" s="753" t="s">
        <v>96</v>
      </c>
      <c r="F4107" s="753"/>
      <c r="G4107" s="757" t="s">
        <v>97</v>
      </c>
      <c r="H4107" s="751">
        <v>1222821655</v>
      </c>
    </row>
    <row r="4108" spans="1:8">
      <c r="A4108" s="753" t="s">
        <v>83</v>
      </c>
      <c r="B4108" s="753" t="s">
        <v>1840</v>
      </c>
      <c r="C4108" s="753" t="s">
        <v>423</v>
      </c>
      <c r="D4108" s="753" t="s">
        <v>181</v>
      </c>
      <c r="E4108" s="753" t="s">
        <v>96</v>
      </c>
      <c r="F4108" s="753" t="s">
        <v>151</v>
      </c>
      <c r="G4108" s="757" t="s">
        <v>152</v>
      </c>
      <c r="H4108" s="751">
        <v>190415469</v>
      </c>
    </row>
    <row r="4109" spans="1:8">
      <c r="A4109" s="753" t="s">
        <v>83</v>
      </c>
      <c r="B4109" s="753" t="s">
        <v>1840</v>
      </c>
      <c r="C4109" s="753" t="s">
        <v>423</v>
      </c>
      <c r="D4109" s="753" t="s">
        <v>181</v>
      </c>
      <c r="E4109" s="753" t="s">
        <v>96</v>
      </c>
      <c r="F4109" s="753" t="s">
        <v>440</v>
      </c>
      <c r="G4109" s="757" t="s">
        <v>441</v>
      </c>
      <c r="H4109" s="751">
        <v>71073000</v>
      </c>
    </row>
    <row r="4110" spans="1:8">
      <c r="A4110" s="753" t="s">
        <v>83</v>
      </c>
      <c r="B4110" s="753" t="s">
        <v>1840</v>
      </c>
      <c r="C4110" s="753" t="s">
        <v>423</v>
      </c>
      <c r="D4110" s="753" t="s">
        <v>181</v>
      </c>
      <c r="E4110" s="753" t="s">
        <v>96</v>
      </c>
      <c r="F4110" s="753" t="s">
        <v>864</v>
      </c>
      <c r="G4110" s="757" t="s">
        <v>1770</v>
      </c>
      <c r="H4110" s="751">
        <v>142974842</v>
      </c>
    </row>
    <row r="4111" spans="1:8">
      <c r="A4111" s="753" t="s">
        <v>83</v>
      </c>
      <c r="B4111" s="753" t="s">
        <v>1840</v>
      </c>
      <c r="C4111" s="753" t="s">
        <v>423</v>
      </c>
      <c r="D4111" s="753" t="s">
        <v>181</v>
      </c>
      <c r="E4111" s="753" t="s">
        <v>96</v>
      </c>
      <c r="F4111" s="753" t="s">
        <v>11</v>
      </c>
      <c r="G4111" s="757" t="s">
        <v>1830</v>
      </c>
      <c r="H4111" s="751">
        <v>181631000</v>
      </c>
    </row>
    <row r="4112" spans="1:8">
      <c r="A4112" s="753" t="s">
        <v>83</v>
      </c>
      <c r="B4112" s="753" t="s">
        <v>1840</v>
      </c>
      <c r="C4112" s="753" t="s">
        <v>423</v>
      </c>
      <c r="D4112" s="753" t="s">
        <v>181</v>
      </c>
      <c r="E4112" s="753" t="s">
        <v>96</v>
      </c>
      <c r="F4112" s="753" t="s">
        <v>436</v>
      </c>
      <c r="G4112" s="757" t="s">
        <v>437</v>
      </c>
      <c r="H4112" s="751">
        <v>326718260</v>
      </c>
    </row>
    <row r="4113" spans="1:8" ht="26.4">
      <c r="A4113" s="753" t="s">
        <v>83</v>
      </c>
      <c r="B4113" s="753" t="s">
        <v>1840</v>
      </c>
      <c r="C4113" s="753" t="s">
        <v>423</v>
      </c>
      <c r="D4113" s="753" t="s">
        <v>181</v>
      </c>
      <c r="E4113" s="753" t="s">
        <v>96</v>
      </c>
      <c r="F4113" s="753" t="s">
        <v>98</v>
      </c>
      <c r="G4113" s="757" t="s">
        <v>99</v>
      </c>
      <c r="H4113" s="751">
        <v>16166500</v>
      </c>
    </row>
    <row r="4114" spans="1:8" ht="26.4">
      <c r="A4114" s="753" t="s">
        <v>83</v>
      </c>
      <c r="B4114" s="753" t="s">
        <v>1840</v>
      </c>
      <c r="C4114" s="753" t="s">
        <v>423</v>
      </c>
      <c r="D4114" s="753" t="s">
        <v>181</v>
      </c>
      <c r="E4114" s="753" t="s">
        <v>96</v>
      </c>
      <c r="F4114" s="753" t="s">
        <v>442</v>
      </c>
      <c r="G4114" s="757" t="s">
        <v>1772</v>
      </c>
      <c r="H4114" s="751">
        <v>188203819</v>
      </c>
    </row>
    <row r="4115" spans="1:8" ht="26.4">
      <c r="A4115" s="753" t="s">
        <v>83</v>
      </c>
      <c r="B4115" s="753" t="s">
        <v>1840</v>
      </c>
      <c r="C4115" s="753" t="s">
        <v>423</v>
      </c>
      <c r="D4115" s="753" t="s">
        <v>181</v>
      </c>
      <c r="E4115" s="753" t="s">
        <v>96</v>
      </c>
      <c r="F4115" s="753" t="s">
        <v>332</v>
      </c>
      <c r="G4115" s="757" t="s">
        <v>1874</v>
      </c>
      <c r="H4115" s="751">
        <v>53640000</v>
      </c>
    </row>
    <row r="4116" spans="1:8">
      <c r="A4116" s="753" t="s">
        <v>83</v>
      </c>
      <c r="B4116" s="753" t="s">
        <v>1840</v>
      </c>
      <c r="C4116" s="753" t="s">
        <v>423</v>
      </c>
      <c r="D4116" s="753" t="s">
        <v>181</v>
      </c>
      <c r="E4116" s="753" t="s">
        <v>96</v>
      </c>
      <c r="F4116" s="753" t="s">
        <v>154</v>
      </c>
      <c r="G4116" s="757" t="s">
        <v>1773</v>
      </c>
      <c r="H4116" s="751">
        <v>51998765</v>
      </c>
    </row>
    <row r="4117" spans="1:8">
      <c r="A4117" s="753" t="s">
        <v>83</v>
      </c>
      <c r="B4117" s="753" t="s">
        <v>1840</v>
      </c>
      <c r="C4117" s="753" t="s">
        <v>423</v>
      </c>
      <c r="D4117" s="753" t="s">
        <v>181</v>
      </c>
      <c r="E4117" s="753" t="s">
        <v>426</v>
      </c>
      <c r="F4117" s="753"/>
      <c r="G4117" s="757" t="s">
        <v>427</v>
      </c>
      <c r="H4117" s="751">
        <v>158110000</v>
      </c>
    </row>
    <row r="4118" spans="1:8">
      <c r="A4118" s="753" t="s">
        <v>83</v>
      </c>
      <c r="B4118" s="753" t="s">
        <v>1840</v>
      </c>
      <c r="C4118" s="753" t="s">
        <v>423</v>
      </c>
      <c r="D4118" s="753" t="s">
        <v>181</v>
      </c>
      <c r="E4118" s="753" t="s">
        <v>426</v>
      </c>
      <c r="F4118" s="753" t="s">
        <v>428</v>
      </c>
      <c r="G4118" s="757" t="s">
        <v>1774</v>
      </c>
      <c r="H4118" s="751">
        <v>133920000</v>
      </c>
    </row>
    <row r="4119" spans="1:8">
      <c r="A4119" s="753" t="s">
        <v>83</v>
      </c>
      <c r="B4119" s="753" t="s">
        <v>1840</v>
      </c>
      <c r="C4119" s="753" t="s">
        <v>423</v>
      </c>
      <c r="D4119" s="753" t="s">
        <v>181</v>
      </c>
      <c r="E4119" s="753" t="s">
        <v>426</v>
      </c>
      <c r="F4119" s="753" t="s">
        <v>336</v>
      </c>
      <c r="G4119" s="757" t="s">
        <v>1876</v>
      </c>
      <c r="H4119" s="751">
        <v>7538000</v>
      </c>
    </row>
    <row r="4120" spans="1:8">
      <c r="A4120" s="753" t="s">
        <v>83</v>
      </c>
      <c r="B4120" s="753" t="s">
        <v>1840</v>
      </c>
      <c r="C4120" s="753" t="s">
        <v>423</v>
      </c>
      <c r="D4120" s="753" t="s">
        <v>181</v>
      </c>
      <c r="E4120" s="753" t="s">
        <v>426</v>
      </c>
      <c r="F4120" s="753" t="s">
        <v>429</v>
      </c>
      <c r="G4120" s="757" t="s">
        <v>1775</v>
      </c>
      <c r="H4120" s="751">
        <v>16652000</v>
      </c>
    </row>
    <row r="4121" spans="1:8">
      <c r="A4121" s="753" t="s">
        <v>83</v>
      </c>
      <c r="B4121" s="753" t="s">
        <v>1840</v>
      </c>
      <c r="C4121" s="753" t="s">
        <v>423</v>
      </c>
      <c r="D4121" s="753" t="s">
        <v>181</v>
      </c>
      <c r="E4121" s="753" t="s">
        <v>100</v>
      </c>
      <c r="F4121" s="753"/>
      <c r="G4121" s="757" t="s">
        <v>101</v>
      </c>
      <c r="H4121" s="751">
        <v>1155880000</v>
      </c>
    </row>
    <row r="4122" spans="1:8">
      <c r="A4122" s="753" t="s">
        <v>83</v>
      </c>
      <c r="B4122" s="753" t="s">
        <v>1840</v>
      </c>
      <c r="C4122" s="753" t="s">
        <v>423</v>
      </c>
      <c r="D4122" s="753" t="s">
        <v>181</v>
      </c>
      <c r="E4122" s="753" t="s">
        <v>100</v>
      </c>
      <c r="F4122" s="753" t="s">
        <v>337</v>
      </c>
      <c r="G4122" s="757" t="s">
        <v>338</v>
      </c>
      <c r="H4122" s="751">
        <v>2150000</v>
      </c>
    </row>
    <row r="4123" spans="1:8">
      <c r="A4123" s="753" t="s">
        <v>83</v>
      </c>
      <c r="B4123" s="753" t="s">
        <v>1840</v>
      </c>
      <c r="C4123" s="753" t="s">
        <v>423</v>
      </c>
      <c r="D4123" s="753" t="s">
        <v>181</v>
      </c>
      <c r="E4123" s="753" t="s">
        <v>100</v>
      </c>
      <c r="F4123" s="753" t="s">
        <v>443</v>
      </c>
      <c r="G4123" s="757" t="s">
        <v>135</v>
      </c>
      <c r="H4123" s="751">
        <v>1153730000</v>
      </c>
    </row>
    <row r="4124" spans="1:8">
      <c r="A4124" s="753" t="s">
        <v>83</v>
      </c>
      <c r="B4124" s="753" t="s">
        <v>1840</v>
      </c>
      <c r="C4124" s="753" t="s">
        <v>423</v>
      </c>
      <c r="D4124" s="753" t="s">
        <v>181</v>
      </c>
      <c r="E4124" s="753" t="s">
        <v>102</v>
      </c>
      <c r="F4124" s="753"/>
      <c r="G4124" s="757" t="s">
        <v>369</v>
      </c>
      <c r="H4124" s="751">
        <v>1872564513</v>
      </c>
    </row>
    <row r="4125" spans="1:8">
      <c r="A4125" s="753" t="s">
        <v>83</v>
      </c>
      <c r="B4125" s="753" t="s">
        <v>1840</v>
      </c>
      <c r="C4125" s="753" t="s">
        <v>423</v>
      </c>
      <c r="D4125" s="753" t="s">
        <v>181</v>
      </c>
      <c r="E4125" s="753" t="s">
        <v>102</v>
      </c>
      <c r="F4125" s="753" t="s">
        <v>103</v>
      </c>
      <c r="G4125" s="757" t="s">
        <v>104</v>
      </c>
      <c r="H4125" s="751">
        <v>1355749817</v>
      </c>
    </row>
    <row r="4126" spans="1:8">
      <c r="A4126" s="753" t="s">
        <v>83</v>
      </c>
      <c r="B4126" s="753" t="s">
        <v>1840</v>
      </c>
      <c r="C4126" s="753" t="s">
        <v>423</v>
      </c>
      <c r="D4126" s="753" t="s">
        <v>181</v>
      </c>
      <c r="E4126" s="753" t="s">
        <v>102</v>
      </c>
      <c r="F4126" s="753" t="s">
        <v>105</v>
      </c>
      <c r="G4126" s="757" t="s">
        <v>106</v>
      </c>
      <c r="H4126" s="751">
        <v>237838622</v>
      </c>
    </row>
    <row r="4127" spans="1:8">
      <c r="A4127" s="753" t="s">
        <v>83</v>
      </c>
      <c r="B4127" s="753" t="s">
        <v>1840</v>
      </c>
      <c r="C4127" s="753" t="s">
        <v>423</v>
      </c>
      <c r="D4127" s="753" t="s">
        <v>181</v>
      </c>
      <c r="E4127" s="753" t="s">
        <v>102</v>
      </c>
      <c r="F4127" s="753" t="s">
        <v>107</v>
      </c>
      <c r="G4127" s="757" t="s">
        <v>108</v>
      </c>
      <c r="H4127" s="751">
        <v>164339582</v>
      </c>
    </row>
    <row r="4128" spans="1:8">
      <c r="A4128" s="753" t="s">
        <v>83</v>
      </c>
      <c r="B4128" s="753" t="s">
        <v>1840</v>
      </c>
      <c r="C4128" s="753" t="s">
        <v>423</v>
      </c>
      <c r="D4128" s="753" t="s">
        <v>181</v>
      </c>
      <c r="E4128" s="753" t="s">
        <v>102</v>
      </c>
      <c r="F4128" s="753" t="s">
        <v>0</v>
      </c>
      <c r="G4128" s="757" t="s">
        <v>1</v>
      </c>
      <c r="H4128" s="751">
        <v>114636492</v>
      </c>
    </row>
    <row r="4129" spans="1:8">
      <c r="A4129" s="753" t="s">
        <v>83</v>
      </c>
      <c r="B4129" s="753" t="s">
        <v>1840</v>
      </c>
      <c r="C4129" s="753" t="s">
        <v>423</v>
      </c>
      <c r="D4129" s="753" t="s">
        <v>181</v>
      </c>
      <c r="E4129" s="753" t="s">
        <v>109</v>
      </c>
      <c r="F4129" s="753"/>
      <c r="G4129" s="757" t="s">
        <v>110</v>
      </c>
      <c r="H4129" s="751">
        <v>51571000</v>
      </c>
    </row>
    <row r="4130" spans="1:8" ht="26.4">
      <c r="A4130" s="753" t="s">
        <v>83</v>
      </c>
      <c r="B4130" s="753" t="s">
        <v>1840</v>
      </c>
      <c r="C4130" s="753" t="s">
        <v>423</v>
      </c>
      <c r="D4130" s="753" t="s">
        <v>181</v>
      </c>
      <c r="E4130" s="753" t="s">
        <v>109</v>
      </c>
      <c r="F4130" s="753" t="s">
        <v>855</v>
      </c>
      <c r="G4130" s="757" t="s">
        <v>1776</v>
      </c>
      <c r="H4130" s="751">
        <v>29856000</v>
      </c>
    </row>
    <row r="4131" spans="1:8">
      <c r="A4131" s="753" t="s">
        <v>83</v>
      </c>
      <c r="B4131" s="753" t="s">
        <v>1840</v>
      </c>
      <c r="C4131" s="753" t="s">
        <v>423</v>
      </c>
      <c r="D4131" s="753" t="s">
        <v>181</v>
      </c>
      <c r="E4131" s="753" t="s">
        <v>109</v>
      </c>
      <c r="F4131" s="753" t="s">
        <v>111</v>
      </c>
      <c r="G4131" s="757" t="s">
        <v>135</v>
      </c>
      <c r="H4131" s="751">
        <v>21715000</v>
      </c>
    </row>
    <row r="4132" spans="1:8">
      <c r="A4132" s="753" t="s">
        <v>83</v>
      </c>
      <c r="B4132" s="753" t="s">
        <v>1840</v>
      </c>
      <c r="C4132" s="753" t="s">
        <v>423</v>
      </c>
      <c r="D4132" s="753" t="s">
        <v>181</v>
      </c>
      <c r="E4132" s="753" t="s">
        <v>112</v>
      </c>
      <c r="F4132" s="753"/>
      <c r="G4132" s="757" t="s">
        <v>113</v>
      </c>
      <c r="H4132" s="751">
        <v>396259639</v>
      </c>
    </row>
    <row r="4133" spans="1:8">
      <c r="A4133" s="753" t="s">
        <v>83</v>
      </c>
      <c r="B4133" s="753" t="s">
        <v>1840</v>
      </c>
      <c r="C4133" s="753" t="s">
        <v>423</v>
      </c>
      <c r="D4133" s="753" t="s">
        <v>181</v>
      </c>
      <c r="E4133" s="753" t="s">
        <v>112</v>
      </c>
      <c r="F4133" s="753" t="s">
        <v>155</v>
      </c>
      <c r="G4133" s="757" t="s">
        <v>1777</v>
      </c>
      <c r="H4133" s="751">
        <v>200487275</v>
      </c>
    </row>
    <row r="4134" spans="1:8">
      <c r="A4134" s="753" t="s">
        <v>83</v>
      </c>
      <c r="B4134" s="753" t="s">
        <v>1840</v>
      </c>
      <c r="C4134" s="753" t="s">
        <v>423</v>
      </c>
      <c r="D4134" s="753" t="s">
        <v>181</v>
      </c>
      <c r="E4134" s="753" t="s">
        <v>112</v>
      </c>
      <c r="F4134" s="753" t="s">
        <v>114</v>
      </c>
      <c r="G4134" s="757" t="s">
        <v>1778</v>
      </c>
      <c r="H4134" s="751">
        <v>72200223</v>
      </c>
    </row>
    <row r="4135" spans="1:8">
      <c r="A4135" s="753" t="s">
        <v>83</v>
      </c>
      <c r="B4135" s="753" t="s">
        <v>1840</v>
      </c>
      <c r="C4135" s="753" t="s">
        <v>423</v>
      </c>
      <c r="D4135" s="753" t="s">
        <v>181</v>
      </c>
      <c r="E4135" s="753" t="s">
        <v>112</v>
      </c>
      <c r="F4135" s="753" t="s">
        <v>156</v>
      </c>
      <c r="G4135" s="757" t="s">
        <v>1779</v>
      </c>
      <c r="H4135" s="751">
        <v>106814141</v>
      </c>
    </row>
    <row r="4136" spans="1:8">
      <c r="A4136" s="753" t="s">
        <v>83</v>
      </c>
      <c r="B4136" s="753" t="s">
        <v>1840</v>
      </c>
      <c r="C4136" s="753" t="s">
        <v>423</v>
      </c>
      <c r="D4136" s="753" t="s">
        <v>181</v>
      </c>
      <c r="E4136" s="753" t="s">
        <v>112</v>
      </c>
      <c r="F4136" s="753" t="s">
        <v>146</v>
      </c>
      <c r="G4136" s="757" t="s">
        <v>1780</v>
      </c>
      <c r="H4136" s="751">
        <v>9078000</v>
      </c>
    </row>
    <row r="4137" spans="1:8">
      <c r="A4137" s="753" t="s">
        <v>83</v>
      </c>
      <c r="B4137" s="753" t="s">
        <v>1840</v>
      </c>
      <c r="C4137" s="753" t="s">
        <v>423</v>
      </c>
      <c r="D4137" s="753" t="s">
        <v>181</v>
      </c>
      <c r="E4137" s="753" t="s">
        <v>112</v>
      </c>
      <c r="F4137" s="753" t="s">
        <v>242</v>
      </c>
      <c r="G4137" s="757" t="s">
        <v>1839</v>
      </c>
      <c r="H4137" s="751">
        <v>800000</v>
      </c>
    </row>
    <row r="4138" spans="1:8">
      <c r="A4138" s="753" t="s">
        <v>83</v>
      </c>
      <c r="B4138" s="753" t="s">
        <v>1840</v>
      </c>
      <c r="C4138" s="753" t="s">
        <v>423</v>
      </c>
      <c r="D4138" s="753" t="s">
        <v>181</v>
      </c>
      <c r="E4138" s="753" t="s">
        <v>112</v>
      </c>
      <c r="F4138" s="753" t="s">
        <v>157</v>
      </c>
      <c r="G4138" s="757" t="s">
        <v>135</v>
      </c>
      <c r="H4138" s="751">
        <v>6880000</v>
      </c>
    </row>
    <row r="4139" spans="1:8">
      <c r="A4139" s="753" t="s">
        <v>83</v>
      </c>
      <c r="B4139" s="753" t="s">
        <v>1840</v>
      </c>
      <c r="C4139" s="753" t="s">
        <v>423</v>
      </c>
      <c r="D4139" s="753" t="s">
        <v>181</v>
      </c>
      <c r="E4139" s="753" t="s">
        <v>115</v>
      </c>
      <c r="F4139" s="753"/>
      <c r="G4139" s="757" t="s">
        <v>1781</v>
      </c>
      <c r="H4139" s="751">
        <v>265414005</v>
      </c>
    </row>
    <row r="4140" spans="1:8">
      <c r="A4140" s="753" t="s">
        <v>83</v>
      </c>
      <c r="B4140" s="753" t="s">
        <v>1840</v>
      </c>
      <c r="C4140" s="753" t="s">
        <v>423</v>
      </c>
      <c r="D4140" s="753" t="s">
        <v>181</v>
      </c>
      <c r="E4140" s="753" t="s">
        <v>115</v>
      </c>
      <c r="F4140" s="753" t="s">
        <v>116</v>
      </c>
      <c r="G4140" s="757" t="s">
        <v>117</v>
      </c>
      <c r="H4140" s="751">
        <v>86844916</v>
      </c>
    </row>
    <row r="4141" spans="1:8">
      <c r="A4141" s="753" t="s">
        <v>83</v>
      </c>
      <c r="B4141" s="753" t="s">
        <v>1840</v>
      </c>
      <c r="C4141" s="753" t="s">
        <v>423</v>
      </c>
      <c r="D4141" s="753" t="s">
        <v>181</v>
      </c>
      <c r="E4141" s="753" t="s">
        <v>115</v>
      </c>
      <c r="F4141" s="753" t="s">
        <v>147</v>
      </c>
      <c r="G4141" s="757" t="s">
        <v>148</v>
      </c>
      <c r="H4141" s="751">
        <v>97900000</v>
      </c>
    </row>
    <row r="4142" spans="1:8">
      <c r="A4142" s="753" t="s">
        <v>83</v>
      </c>
      <c r="B4142" s="753" t="s">
        <v>1840</v>
      </c>
      <c r="C4142" s="753" t="s">
        <v>423</v>
      </c>
      <c r="D4142" s="753" t="s">
        <v>181</v>
      </c>
      <c r="E4142" s="753" t="s">
        <v>115</v>
      </c>
      <c r="F4142" s="753" t="s">
        <v>4</v>
      </c>
      <c r="G4142" s="757" t="s">
        <v>1782</v>
      </c>
      <c r="H4142" s="751">
        <v>9900000</v>
      </c>
    </row>
    <row r="4143" spans="1:8">
      <c r="A4143" s="753" t="s">
        <v>83</v>
      </c>
      <c r="B4143" s="753" t="s">
        <v>1840</v>
      </c>
      <c r="C4143" s="753" t="s">
        <v>423</v>
      </c>
      <c r="D4143" s="753" t="s">
        <v>181</v>
      </c>
      <c r="E4143" s="753" t="s">
        <v>115</v>
      </c>
      <c r="F4143" s="753" t="s">
        <v>118</v>
      </c>
      <c r="G4143" s="757" t="s">
        <v>119</v>
      </c>
      <c r="H4143" s="751">
        <v>70769089</v>
      </c>
    </row>
    <row r="4144" spans="1:8">
      <c r="A4144" s="753" t="s">
        <v>83</v>
      </c>
      <c r="B4144" s="753" t="s">
        <v>1840</v>
      </c>
      <c r="C4144" s="753" t="s">
        <v>423</v>
      </c>
      <c r="D4144" s="753" t="s">
        <v>181</v>
      </c>
      <c r="E4144" s="753" t="s">
        <v>120</v>
      </c>
      <c r="F4144" s="753"/>
      <c r="G4144" s="757" t="s">
        <v>121</v>
      </c>
      <c r="H4144" s="751">
        <v>207764142</v>
      </c>
    </row>
    <row r="4145" spans="1:8" ht="39.6">
      <c r="A4145" s="753" t="s">
        <v>83</v>
      </c>
      <c r="B4145" s="753" t="s">
        <v>1840</v>
      </c>
      <c r="C4145" s="753" t="s">
        <v>423</v>
      </c>
      <c r="D4145" s="753" t="s">
        <v>181</v>
      </c>
      <c r="E4145" s="753" t="s">
        <v>120</v>
      </c>
      <c r="F4145" s="753" t="s">
        <v>122</v>
      </c>
      <c r="G4145" s="757" t="s">
        <v>1783</v>
      </c>
      <c r="H4145" s="751">
        <v>22878980</v>
      </c>
    </row>
    <row r="4146" spans="1:8">
      <c r="A4146" s="753" t="s">
        <v>83</v>
      </c>
      <c r="B4146" s="753" t="s">
        <v>1840</v>
      </c>
      <c r="C4146" s="753" t="s">
        <v>423</v>
      </c>
      <c r="D4146" s="753" t="s">
        <v>181</v>
      </c>
      <c r="E4146" s="753" t="s">
        <v>120</v>
      </c>
      <c r="F4146" s="753" t="s">
        <v>123</v>
      </c>
      <c r="G4146" s="757" t="s">
        <v>124</v>
      </c>
      <c r="H4146" s="751">
        <v>6967914</v>
      </c>
    </row>
    <row r="4147" spans="1:8" ht="39.6">
      <c r="A4147" s="753" t="s">
        <v>83</v>
      </c>
      <c r="B4147" s="753" t="s">
        <v>1840</v>
      </c>
      <c r="C4147" s="753" t="s">
        <v>423</v>
      </c>
      <c r="D4147" s="753" t="s">
        <v>181</v>
      </c>
      <c r="E4147" s="753" t="s">
        <v>120</v>
      </c>
      <c r="F4147" s="753" t="s">
        <v>994</v>
      </c>
      <c r="G4147" s="757" t="s">
        <v>1824</v>
      </c>
      <c r="H4147" s="751">
        <v>13489148</v>
      </c>
    </row>
    <row r="4148" spans="1:8">
      <c r="A4148" s="753" t="s">
        <v>83</v>
      </c>
      <c r="B4148" s="753" t="s">
        <v>1840</v>
      </c>
      <c r="C4148" s="753" t="s">
        <v>423</v>
      </c>
      <c r="D4148" s="753" t="s">
        <v>181</v>
      </c>
      <c r="E4148" s="753" t="s">
        <v>120</v>
      </c>
      <c r="F4148" s="753" t="s">
        <v>315</v>
      </c>
      <c r="G4148" s="757" t="s">
        <v>1831</v>
      </c>
      <c r="H4148" s="751">
        <v>52210000</v>
      </c>
    </row>
    <row r="4149" spans="1:8" ht="26.4">
      <c r="A4149" s="753" t="s">
        <v>83</v>
      </c>
      <c r="B4149" s="753" t="s">
        <v>1840</v>
      </c>
      <c r="C4149" s="753" t="s">
        <v>423</v>
      </c>
      <c r="D4149" s="753" t="s">
        <v>181</v>
      </c>
      <c r="E4149" s="753" t="s">
        <v>120</v>
      </c>
      <c r="F4149" s="753" t="s">
        <v>1001</v>
      </c>
      <c r="G4149" s="757" t="s">
        <v>1784</v>
      </c>
      <c r="H4149" s="751">
        <v>91894100</v>
      </c>
    </row>
    <row r="4150" spans="1:8">
      <c r="A4150" s="753" t="s">
        <v>83</v>
      </c>
      <c r="B4150" s="753" t="s">
        <v>1840</v>
      </c>
      <c r="C4150" s="753" t="s">
        <v>423</v>
      </c>
      <c r="D4150" s="753" t="s">
        <v>181</v>
      </c>
      <c r="E4150" s="753" t="s">
        <v>120</v>
      </c>
      <c r="F4150" s="753" t="s">
        <v>158</v>
      </c>
      <c r="G4150" s="757" t="s">
        <v>1785</v>
      </c>
      <c r="H4150" s="751">
        <v>14100000</v>
      </c>
    </row>
    <row r="4151" spans="1:8">
      <c r="A4151" s="753" t="s">
        <v>83</v>
      </c>
      <c r="B4151" s="753" t="s">
        <v>1840</v>
      </c>
      <c r="C4151" s="753" t="s">
        <v>423</v>
      </c>
      <c r="D4151" s="753" t="s">
        <v>181</v>
      </c>
      <c r="E4151" s="753" t="s">
        <v>120</v>
      </c>
      <c r="F4151" s="753" t="s">
        <v>159</v>
      </c>
      <c r="G4151" s="757" t="s">
        <v>143</v>
      </c>
      <c r="H4151" s="751">
        <v>6224000</v>
      </c>
    </row>
    <row r="4152" spans="1:8">
      <c r="A4152" s="753" t="s">
        <v>83</v>
      </c>
      <c r="B4152" s="753" t="s">
        <v>1840</v>
      </c>
      <c r="C4152" s="753" t="s">
        <v>423</v>
      </c>
      <c r="D4152" s="753" t="s">
        <v>181</v>
      </c>
      <c r="E4152" s="753" t="s">
        <v>160</v>
      </c>
      <c r="F4152" s="753"/>
      <c r="G4152" s="757" t="s">
        <v>161</v>
      </c>
      <c r="H4152" s="751">
        <v>29583000</v>
      </c>
    </row>
    <row r="4153" spans="1:8">
      <c r="A4153" s="753" t="s">
        <v>83</v>
      </c>
      <c r="B4153" s="753" t="s">
        <v>1840</v>
      </c>
      <c r="C4153" s="753" t="s">
        <v>423</v>
      </c>
      <c r="D4153" s="753" t="s">
        <v>181</v>
      </c>
      <c r="E4153" s="753" t="s">
        <v>160</v>
      </c>
      <c r="F4153" s="753" t="s">
        <v>162</v>
      </c>
      <c r="G4153" s="757" t="s">
        <v>163</v>
      </c>
      <c r="H4153" s="751">
        <v>6600000</v>
      </c>
    </row>
    <row r="4154" spans="1:8">
      <c r="A4154" s="753" t="s">
        <v>83</v>
      </c>
      <c r="B4154" s="753" t="s">
        <v>1840</v>
      </c>
      <c r="C4154" s="753" t="s">
        <v>423</v>
      </c>
      <c r="D4154" s="753" t="s">
        <v>181</v>
      </c>
      <c r="E4154" s="753" t="s">
        <v>160</v>
      </c>
      <c r="F4154" s="753" t="s">
        <v>551</v>
      </c>
      <c r="G4154" s="757" t="s">
        <v>133</v>
      </c>
      <c r="H4154" s="751">
        <v>22983000</v>
      </c>
    </row>
    <row r="4155" spans="1:8">
      <c r="A4155" s="753" t="s">
        <v>83</v>
      </c>
      <c r="B4155" s="753" t="s">
        <v>1840</v>
      </c>
      <c r="C4155" s="753" t="s">
        <v>423</v>
      </c>
      <c r="D4155" s="753" t="s">
        <v>181</v>
      </c>
      <c r="E4155" s="753" t="s">
        <v>125</v>
      </c>
      <c r="F4155" s="753"/>
      <c r="G4155" s="757" t="s">
        <v>126</v>
      </c>
      <c r="H4155" s="751">
        <v>577140000</v>
      </c>
    </row>
    <row r="4156" spans="1:8">
      <c r="A4156" s="753" t="s">
        <v>83</v>
      </c>
      <c r="B4156" s="753" t="s">
        <v>1840</v>
      </c>
      <c r="C4156" s="753" t="s">
        <v>423</v>
      </c>
      <c r="D4156" s="753" t="s">
        <v>181</v>
      </c>
      <c r="E4156" s="753" t="s">
        <v>125</v>
      </c>
      <c r="F4156" s="753" t="s">
        <v>430</v>
      </c>
      <c r="G4156" s="757" t="s">
        <v>431</v>
      </c>
      <c r="H4156" s="751">
        <v>48770000</v>
      </c>
    </row>
    <row r="4157" spans="1:8">
      <c r="A4157" s="753" t="s">
        <v>83</v>
      </c>
      <c r="B4157" s="753" t="s">
        <v>1840</v>
      </c>
      <c r="C4157" s="753" t="s">
        <v>423</v>
      </c>
      <c r="D4157" s="753" t="s">
        <v>181</v>
      </c>
      <c r="E4157" s="753" t="s">
        <v>125</v>
      </c>
      <c r="F4157" s="753" t="s">
        <v>552</v>
      </c>
      <c r="G4157" s="757" t="s">
        <v>553</v>
      </c>
      <c r="H4157" s="751">
        <v>210730000</v>
      </c>
    </row>
    <row r="4158" spans="1:8">
      <c r="A4158" s="753" t="s">
        <v>83</v>
      </c>
      <c r="B4158" s="753" t="s">
        <v>1840</v>
      </c>
      <c r="C4158" s="753" t="s">
        <v>423</v>
      </c>
      <c r="D4158" s="753" t="s">
        <v>181</v>
      </c>
      <c r="E4158" s="753" t="s">
        <v>125</v>
      </c>
      <c r="F4158" s="753" t="s">
        <v>127</v>
      </c>
      <c r="G4158" s="757" t="s">
        <v>128</v>
      </c>
      <c r="H4158" s="751">
        <v>68440000</v>
      </c>
    </row>
    <row r="4159" spans="1:8">
      <c r="A4159" s="753" t="s">
        <v>83</v>
      </c>
      <c r="B4159" s="753" t="s">
        <v>1840</v>
      </c>
      <c r="C4159" s="753" t="s">
        <v>423</v>
      </c>
      <c r="D4159" s="753" t="s">
        <v>181</v>
      </c>
      <c r="E4159" s="753" t="s">
        <v>125</v>
      </c>
      <c r="F4159" s="753" t="s">
        <v>129</v>
      </c>
      <c r="G4159" s="757" t="s">
        <v>1787</v>
      </c>
      <c r="H4159" s="751">
        <v>249200000</v>
      </c>
    </row>
    <row r="4160" spans="1:8">
      <c r="A4160" s="753" t="s">
        <v>83</v>
      </c>
      <c r="B4160" s="753" t="s">
        <v>1840</v>
      </c>
      <c r="C4160" s="753" t="s">
        <v>423</v>
      </c>
      <c r="D4160" s="753" t="s">
        <v>181</v>
      </c>
      <c r="E4160" s="753" t="s">
        <v>554</v>
      </c>
      <c r="F4160" s="753"/>
      <c r="G4160" s="757" t="s">
        <v>555</v>
      </c>
      <c r="H4160" s="751">
        <v>55206000</v>
      </c>
    </row>
    <row r="4161" spans="1:8">
      <c r="A4161" s="753" t="s">
        <v>83</v>
      </c>
      <c r="B4161" s="753" t="s">
        <v>1840</v>
      </c>
      <c r="C4161" s="753" t="s">
        <v>423</v>
      </c>
      <c r="D4161" s="753" t="s">
        <v>181</v>
      </c>
      <c r="E4161" s="753" t="s">
        <v>554</v>
      </c>
      <c r="F4161" s="753" t="s">
        <v>556</v>
      </c>
      <c r="G4161" s="757" t="s">
        <v>557</v>
      </c>
      <c r="H4161" s="751">
        <v>29790000</v>
      </c>
    </row>
    <row r="4162" spans="1:8">
      <c r="A4162" s="753" t="s">
        <v>83</v>
      </c>
      <c r="B4162" s="753" t="s">
        <v>1840</v>
      </c>
      <c r="C4162" s="753" t="s">
        <v>423</v>
      </c>
      <c r="D4162" s="753" t="s">
        <v>181</v>
      </c>
      <c r="E4162" s="753" t="s">
        <v>554</v>
      </c>
      <c r="F4162" s="753" t="s">
        <v>243</v>
      </c>
      <c r="G4162" s="757" t="s">
        <v>244</v>
      </c>
      <c r="H4162" s="751">
        <v>25116000</v>
      </c>
    </row>
    <row r="4163" spans="1:8">
      <c r="A4163" s="753" t="s">
        <v>83</v>
      </c>
      <c r="B4163" s="753" t="s">
        <v>1840</v>
      </c>
      <c r="C4163" s="753" t="s">
        <v>423</v>
      </c>
      <c r="D4163" s="753" t="s">
        <v>181</v>
      </c>
      <c r="E4163" s="753" t="s">
        <v>554</v>
      </c>
      <c r="F4163" s="753" t="s">
        <v>206</v>
      </c>
      <c r="G4163" s="757" t="s">
        <v>207</v>
      </c>
      <c r="H4163" s="751">
        <v>300000</v>
      </c>
    </row>
    <row r="4164" spans="1:8" ht="39.6">
      <c r="A4164" s="753" t="s">
        <v>83</v>
      </c>
      <c r="B4164" s="753" t="s">
        <v>1840</v>
      </c>
      <c r="C4164" s="753" t="s">
        <v>423</v>
      </c>
      <c r="D4164" s="753" t="s">
        <v>181</v>
      </c>
      <c r="E4164" s="753" t="s">
        <v>560</v>
      </c>
      <c r="F4164" s="753"/>
      <c r="G4164" s="757" t="s">
        <v>1790</v>
      </c>
      <c r="H4164" s="751">
        <v>10030972000</v>
      </c>
    </row>
    <row r="4165" spans="1:8">
      <c r="A4165" s="753" t="s">
        <v>83</v>
      </c>
      <c r="B4165" s="753" t="s">
        <v>1840</v>
      </c>
      <c r="C4165" s="753" t="s">
        <v>423</v>
      </c>
      <c r="D4165" s="753" t="s">
        <v>181</v>
      </c>
      <c r="E4165" s="753" t="s">
        <v>560</v>
      </c>
      <c r="F4165" s="753" t="s">
        <v>856</v>
      </c>
      <c r="G4165" s="757" t="s">
        <v>1832</v>
      </c>
      <c r="H4165" s="751">
        <v>1730000</v>
      </c>
    </row>
    <row r="4166" spans="1:8">
      <c r="A4166" s="753" t="s">
        <v>83</v>
      </c>
      <c r="B4166" s="753" t="s">
        <v>1840</v>
      </c>
      <c r="C4166" s="753" t="s">
        <v>423</v>
      </c>
      <c r="D4166" s="753" t="s">
        <v>181</v>
      </c>
      <c r="E4166" s="753" t="s">
        <v>560</v>
      </c>
      <c r="F4166" s="753" t="s">
        <v>197</v>
      </c>
      <c r="G4166" s="757" t="s">
        <v>1792</v>
      </c>
      <c r="H4166" s="751">
        <v>151060000</v>
      </c>
    </row>
    <row r="4167" spans="1:8">
      <c r="A4167" s="753" t="s">
        <v>83</v>
      </c>
      <c r="B4167" s="753" t="s">
        <v>1840</v>
      </c>
      <c r="C4167" s="753" t="s">
        <v>423</v>
      </c>
      <c r="D4167" s="753" t="s">
        <v>181</v>
      </c>
      <c r="E4167" s="753" t="s">
        <v>560</v>
      </c>
      <c r="F4167" s="753" t="s">
        <v>316</v>
      </c>
      <c r="G4167" s="757" t="s">
        <v>1866</v>
      </c>
      <c r="H4167" s="751">
        <v>2350000</v>
      </c>
    </row>
    <row r="4168" spans="1:8">
      <c r="A4168" s="753" t="s">
        <v>83</v>
      </c>
      <c r="B4168" s="753" t="s">
        <v>1840</v>
      </c>
      <c r="C4168" s="753" t="s">
        <v>423</v>
      </c>
      <c r="D4168" s="753" t="s">
        <v>181</v>
      </c>
      <c r="E4168" s="753" t="s">
        <v>560</v>
      </c>
      <c r="F4168" s="753" t="s">
        <v>5</v>
      </c>
      <c r="G4168" s="757" t="s">
        <v>6</v>
      </c>
      <c r="H4168" s="751">
        <v>2132956000</v>
      </c>
    </row>
    <row r="4169" spans="1:8">
      <c r="A4169" s="753" t="s">
        <v>83</v>
      </c>
      <c r="B4169" s="753" t="s">
        <v>1840</v>
      </c>
      <c r="C4169" s="753" t="s">
        <v>423</v>
      </c>
      <c r="D4169" s="753" t="s">
        <v>181</v>
      </c>
      <c r="E4169" s="753" t="s">
        <v>560</v>
      </c>
      <c r="F4169" s="753" t="s">
        <v>418</v>
      </c>
      <c r="G4169" s="757" t="s">
        <v>1793</v>
      </c>
      <c r="H4169" s="751">
        <v>84157000</v>
      </c>
    </row>
    <row r="4170" spans="1:8">
      <c r="A4170" s="753" t="s">
        <v>83</v>
      </c>
      <c r="B4170" s="753" t="s">
        <v>1840</v>
      </c>
      <c r="C4170" s="753" t="s">
        <v>423</v>
      </c>
      <c r="D4170" s="753" t="s">
        <v>181</v>
      </c>
      <c r="E4170" s="753" t="s">
        <v>560</v>
      </c>
      <c r="F4170" s="753" t="s">
        <v>562</v>
      </c>
      <c r="G4170" s="757" t="s">
        <v>1794</v>
      </c>
      <c r="H4170" s="751">
        <v>25287000</v>
      </c>
    </row>
    <row r="4171" spans="1:8">
      <c r="A4171" s="753" t="s">
        <v>83</v>
      </c>
      <c r="B4171" s="753" t="s">
        <v>1840</v>
      </c>
      <c r="C4171" s="753" t="s">
        <v>423</v>
      </c>
      <c r="D4171" s="753" t="s">
        <v>181</v>
      </c>
      <c r="E4171" s="753" t="s">
        <v>560</v>
      </c>
      <c r="F4171" s="753" t="s">
        <v>388</v>
      </c>
      <c r="G4171" s="757" t="s">
        <v>1915</v>
      </c>
      <c r="H4171" s="751">
        <v>7580535000</v>
      </c>
    </row>
    <row r="4172" spans="1:8">
      <c r="A4172" s="753" t="s">
        <v>83</v>
      </c>
      <c r="B4172" s="753" t="s">
        <v>1840</v>
      </c>
      <c r="C4172" s="753" t="s">
        <v>423</v>
      </c>
      <c r="D4172" s="753" t="s">
        <v>181</v>
      </c>
      <c r="E4172" s="753" t="s">
        <v>560</v>
      </c>
      <c r="F4172" s="753" t="s">
        <v>7</v>
      </c>
      <c r="G4172" s="757" t="s">
        <v>1795</v>
      </c>
      <c r="H4172" s="751">
        <v>39507000</v>
      </c>
    </row>
    <row r="4173" spans="1:8" ht="26.4">
      <c r="A4173" s="753" t="s">
        <v>83</v>
      </c>
      <c r="B4173" s="753" t="s">
        <v>1840</v>
      </c>
      <c r="C4173" s="753" t="s">
        <v>423</v>
      </c>
      <c r="D4173" s="753" t="s">
        <v>181</v>
      </c>
      <c r="E4173" s="753" t="s">
        <v>560</v>
      </c>
      <c r="F4173" s="753" t="s">
        <v>563</v>
      </c>
      <c r="G4173" s="757" t="s">
        <v>13</v>
      </c>
      <c r="H4173" s="751">
        <v>13390000</v>
      </c>
    </row>
    <row r="4174" spans="1:8" ht="26.4">
      <c r="A4174" s="753" t="s">
        <v>83</v>
      </c>
      <c r="B4174" s="753" t="s">
        <v>1840</v>
      </c>
      <c r="C4174" s="753" t="s">
        <v>423</v>
      </c>
      <c r="D4174" s="753" t="s">
        <v>181</v>
      </c>
      <c r="E4174" s="753" t="s">
        <v>1796</v>
      </c>
      <c r="F4174" s="753"/>
      <c r="G4174" s="757" t="s">
        <v>1797</v>
      </c>
      <c r="H4174" s="751">
        <v>3017428000</v>
      </c>
    </row>
    <row r="4175" spans="1:8">
      <c r="A4175" s="753" t="s">
        <v>83</v>
      </c>
      <c r="B4175" s="753" t="s">
        <v>1840</v>
      </c>
      <c r="C4175" s="753" t="s">
        <v>423</v>
      </c>
      <c r="D4175" s="753" t="s">
        <v>181</v>
      </c>
      <c r="E4175" s="753" t="s">
        <v>1796</v>
      </c>
      <c r="F4175" s="753" t="s">
        <v>1878</v>
      </c>
      <c r="G4175" s="757" t="s">
        <v>1866</v>
      </c>
      <c r="H4175" s="751">
        <v>22200000</v>
      </c>
    </row>
    <row r="4176" spans="1:8">
      <c r="A4176" s="753" t="s">
        <v>83</v>
      </c>
      <c r="B4176" s="753" t="s">
        <v>1840</v>
      </c>
      <c r="C4176" s="753" t="s">
        <v>423</v>
      </c>
      <c r="D4176" s="753" t="s">
        <v>181</v>
      </c>
      <c r="E4176" s="753" t="s">
        <v>1796</v>
      </c>
      <c r="F4176" s="753" t="s">
        <v>1825</v>
      </c>
      <c r="G4176" s="757" t="s">
        <v>1794</v>
      </c>
      <c r="H4176" s="751">
        <v>61575000</v>
      </c>
    </row>
    <row r="4177" spans="1:8">
      <c r="A4177" s="753" t="s">
        <v>83</v>
      </c>
      <c r="B4177" s="753" t="s">
        <v>1840</v>
      </c>
      <c r="C4177" s="753" t="s">
        <v>423</v>
      </c>
      <c r="D4177" s="753" t="s">
        <v>181</v>
      </c>
      <c r="E4177" s="753" t="s">
        <v>1796</v>
      </c>
      <c r="F4177" s="753" t="s">
        <v>1798</v>
      </c>
      <c r="G4177" s="757" t="s">
        <v>1793</v>
      </c>
      <c r="H4177" s="751">
        <v>43790000</v>
      </c>
    </row>
    <row r="4178" spans="1:8">
      <c r="A4178" s="753" t="s">
        <v>83</v>
      </c>
      <c r="B4178" s="753" t="s">
        <v>1840</v>
      </c>
      <c r="C4178" s="753" t="s">
        <v>423</v>
      </c>
      <c r="D4178" s="753" t="s">
        <v>181</v>
      </c>
      <c r="E4178" s="753" t="s">
        <v>1796</v>
      </c>
      <c r="F4178" s="753" t="s">
        <v>1833</v>
      </c>
      <c r="G4178" s="757" t="s">
        <v>1834</v>
      </c>
      <c r="H4178" s="751">
        <v>2889863000</v>
      </c>
    </row>
    <row r="4179" spans="1:8" ht="26.4">
      <c r="A4179" s="753" t="s">
        <v>83</v>
      </c>
      <c r="B4179" s="753" t="s">
        <v>1840</v>
      </c>
      <c r="C4179" s="753" t="s">
        <v>423</v>
      </c>
      <c r="D4179" s="753" t="s">
        <v>181</v>
      </c>
      <c r="E4179" s="753" t="s">
        <v>130</v>
      </c>
      <c r="F4179" s="753"/>
      <c r="G4179" s="757" t="s">
        <v>131</v>
      </c>
      <c r="H4179" s="751">
        <v>4362938685</v>
      </c>
    </row>
    <row r="4180" spans="1:8">
      <c r="A4180" s="753" t="s">
        <v>83</v>
      </c>
      <c r="B4180" s="753" t="s">
        <v>1840</v>
      </c>
      <c r="C4180" s="753" t="s">
        <v>423</v>
      </c>
      <c r="D4180" s="753" t="s">
        <v>181</v>
      </c>
      <c r="E4180" s="753" t="s">
        <v>130</v>
      </c>
      <c r="F4180" s="753" t="s">
        <v>585</v>
      </c>
      <c r="G4180" s="757" t="s">
        <v>1799</v>
      </c>
      <c r="H4180" s="751">
        <v>75274000</v>
      </c>
    </row>
    <row r="4181" spans="1:8">
      <c r="A4181" s="753" t="s">
        <v>83</v>
      </c>
      <c r="B4181" s="753" t="s">
        <v>1840</v>
      </c>
      <c r="C4181" s="753" t="s">
        <v>423</v>
      </c>
      <c r="D4181" s="753" t="s">
        <v>181</v>
      </c>
      <c r="E4181" s="753" t="s">
        <v>130</v>
      </c>
      <c r="F4181" s="753" t="s">
        <v>14</v>
      </c>
      <c r="G4181" s="757" t="s">
        <v>1800</v>
      </c>
      <c r="H4181" s="751">
        <v>116171000</v>
      </c>
    </row>
    <row r="4182" spans="1:8">
      <c r="A4182" s="753" t="s">
        <v>83</v>
      </c>
      <c r="B4182" s="753" t="s">
        <v>1840</v>
      </c>
      <c r="C4182" s="753" t="s">
        <v>423</v>
      </c>
      <c r="D4182" s="753" t="s">
        <v>181</v>
      </c>
      <c r="E4182" s="753" t="s">
        <v>130</v>
      </c>
      <c r="F4182" s="753" t="s">
        <v>132</v>
      </c>
      <c r="G4182" s="757" t="s">
        <v>135</v>
      </c>
      <c r="H4182" s="751">
        <v>4171493685</v>
      </c>
    </row>
    <row r="4183" spans="1:8">
      <c r="A4183" s="753" t="s">
        <v>83</v>
      </c>
      <c r="B4183" s="753" t="s">
        <v>1840</v>
      </c>
      <c r="C4183" s="753" t="s">
        <v>423</v>
      </c>
      <c r="D4183" s="753" t="s">
        <v>181</v>
      </c>
      <c r="E4183" s="753" t="s">
        <v>1801</v>
      </c>
      <c r="F4183" s="753"/>
      <c r="G4183" s="757" t="s">
        <v>1802</v>
      </c>
      <c r="H4183" s="751">
        <v>117186000</v>
      </c>
    </row>
    <row r="4184" spans="1:8">
      <c r="A4184" s="753" t="s">
        <v>83</v>
      </c>
      <c r="B4184" s="753" t="s">
        <v>1840</v>
      </c>
      <c r="C4184" s="753" t="s">
        <v>423</v>
      </c>
      <c r="D4184" s="753" t="s">
        <v>181</v>
      </c>
      <c r="E4184" s="753" t="s">
        <v>1801</v>
      </c>
      <c r="F4184" s="753" t="s">
        <v>1803</v>
      </c>
      <c r="G4184" s="757" t="s">
        <v>1804</v>
      </c>
      <c r="H4184" s="751">
        <v>117186000</v>
      </c>
    </row>
    <row r="4185" spans="1:8">
      <c r="A4185" s="753" t="s">
        <v>83</v>
      </c>
      <c r="B4185" s="753" t="s">
        <v>1840</v>
      </c>
      <c r="C4185" s="753" t="s">
        <v>423</v>
      </c>
      <c r="D4185" s="753" t="s">
        <v>181</v>
      </c>
      <c r="E4185" s="753" t="s">
        <v>134</v>
      </c>
      <c r="F4185" s="753"/>
      <c r="G4185" s="757" t="s">
        <v>135</v>
      </c>
      <c r="H4185" s="751">
        <v>741752150</v>
      </c>
    </row>
    <row r="4186" spans="1:8">
      <c r="A4186" s="753" t="s">
        <v>83</v>
      </c>
      <c r="B4186" s="753" t="s">
        <v>1840</v>
      </c>
      <c r="C4186" s="753" t="s">
        <v>423</v>
      </c>
      <c r="D4186" s="753" t="s">
        <v>181</v>
      </c>
      <c r="E4186" s="753" t="s">
        <v>134</v>
      </c>
      <c r="F4186" s="753" t="s">
        <v>9</v>
      </c>
      <c r="G4186" s="757" t="s">
        <v>1805</v>
      </c>
      <c r="H4186" s="751">
        <v>24681500</v>
      </c>
    </row>
    <row r="4187" spans="1:8">
      <c r="A4187" s="753" t="s">
        <v>83</v>
      </c>
      <c r="B4187" s="753" t="s">
        <v>1840</v>
      </c>
      <c r="C4187" s="753" t="s">
        <v>423</v>
      </c>
      <c r="D4187" s="753" t="s">
        <v>181</v>
      </c>
      <c r="E4187" s="753" t="s">
        <v>134</v>
      </c>
      <c r="F4187" s="753" t="s">
        <v>15</v>
      </c>
      <c r="G4187" s="757" t="s">
        <v>1806</v>
      </c>
      <c r="H4187" s="751">
        <v>15816700</v>
      </c>
    </row>
    <row r="4188" spans="1:8">
      <c r="A4188" s="753" t="s">
        <v>83</v>
      </c>
      <c r="B4188" s="753" t="s">
        <v>1840</v>
      </c>
      <c r="C4188" s="753" t="s">
        <v>423</v>
      </c>
      <c r="D4188" s="753" t="s">
        <v>181</v>
      </c>
      <c r="E4188" s="753" t="s">
        <v>134</v>
      </c>
      <c r="F4188" s="753" t="s">
        <v>137</v>
      </c>
      <c r="G4188" s="757" t="s">
        <v>138</v>
      </c>
      <c r="H4188" s="751">
        <v>515498000</v>
      </c>
    </row>
    <row r="4189" spans="1:8">
      <c r="A4189" s="753" t="s">
        <v>83</v>
      </c>
      <c r="B4189" s="753" t="s">
        <v>1840</v>
      </c>
      <c r="C4189" s="753" t="s">
        <v>423</v>
      </c>
      <c r="D4189" s="753" t="s">
        <v>181</v>
      </c>
      <c r="E4189" s="753" t="s">
        <v>134</v>
      </c>
      <c r="F4189" s="753" t="s">
        <v>139</v>
      </c>
      <c r="G4189" s="757" t="s">
        <v>140</v>
      </c>
      <c r="H4189" s="751">
        <v>185755950</v>
      </c>
    </row>
    <row r="4190" spans="1:8" ht="39.6">
      <c r="A4190" s="753" t="s">
        <v>83</v>
      </c>
      <c r="B4190" s="753" t="s">
        <v>1840</v>
      </c>
      <c r="C4190" s="753" t="s">
        <v>423</v>
      </c>
      <c r="D4190" s="753" t="s">
        <v>181</v>
      </c>
      <c r="E4190" s="753" t="s">
        <v>419</v>
      </c>
      <c r="F4190" s="753"/>
      <c r="G4190" s="757" t="s">
        <v>1807</v>
      </c>
      <c r="H4190" s="751">
        <v>4160000</v>
      </c>
    </row>
    <row r="4191" spans="1:8">
      <c r="A4191" s="753" t="s">
        <v>83</v>
      </c>
      <c r="B4191" s="753" t="s">
        <v>1840</v>
      </c>
      <c r="C4191" s="753" t="s">
        <v>423</v>
      </c>
      <c r="D4191" s="753" t="s">
        <v>181</v>
      </c>
      <c r="E4191" s="753" t="s">
        <v>419</v>
      </c>
      <c r="F4191" s="753" t="s">
        <v>248</v>
      </c>
      <c r="G4191" s="757" t="s">
        <v>249</v>
      </c>
      <c r="H4191" s="751">
        <v>4160000</v>
      </c>
    </row>
    <row r="4192" spans="1:8">
      <c r="A4192" s="753" t="s">
        <v>83</v>
      </c>
      <c r="B4192" s="753" t="s">
        <v>1840</v>
      </c>
      <c r="C4192" s="753" t="s">
        <v>423</v>
      </c>
      <c r="D4192" s="753" t="s">
        <v>181</v>
      </c>
      <c r="E4192" s="753" t="s">
        <v>404</v>
      </c>
      <c r="F4192" s="753"/>
      <c r="G4192" s="757" t="s">
        <v>1808</v>
      </c>
      <c r="H4192" s="751">
        <v>72516000</v>
      </c>
    </row>
    <row r="4193" spans="1:8">
      <c r="A4193" s="753" t="s">
        <v>83</v>
      </c>
      <c r="B4193" s="753" t="s">
        <v>1840</v>
      </c>
      <c r="C4193" s="753" t="s">
        <v>423</v>
      </c>
      <c r="D4193" s="753" t="s">
        <v>181</v>
      </c>
      <c r="E4193" s="753" t="s">
        <v>404</v>
      </c>
      <c r="F4193" s="753" t="s">
        <v>1809</v>
      </c>
      <c r="G4193" s="757" t="s">
        <v>26</v>
      </c>
      <c r="H4193" s="751">
        <v>72516000</v>
      </c>
    </row>
    <row r="4194" spans="1:8">
      <c r="A4194" s="753" t="s">
        <v>83</v>
      </c>
      <c r="B4194" s="753" t="s">
        <v>1840</v>
      </c>
      <c r="C4194" s="753" t="s">
        <v>423</v>
      </c>
      <c r="D4194" s="753" t="s">
        <v>181</v>
      </c>
      <c r="E4194" s="753" t="s">
        <v>353</v>
      </c>
      <c r="F4194" s="753"/>
      <c r="G4194" s="757" t="s">
        <v>354</v>
      </c>
      <c r="H4194" s="751">
        <v>439585000</v>
      </c>
    </row>
    <row r="4195" spans="1:8">
      <c r="A4195" s="753" t="s">
        <v>83</v>
      </c>
      <c r="B4195" s="753" t="s">
        <v>1840</v>
      </c>
      <c r="C4195" s="753" t="s">
        <v>423</v>
      </c>
      <c r="D4195" s="753" t="s">
        <v>181</v>
      </c>
      <c r="E4195" s="753" t="s">
        <v>353</v>
      </c>
      <c r="F4195" s="753" t="s">
        <v>405</v>
      </c>
      <c r="G4195" s="757" t="s">
        <v>1920</v>
      </c>
      <c r="H4195" s="751">
        <v>439585000</v>
      </c>
    </row>
    <row r="4196" spans="1:8" ht="26.4">
      <c r="A4196" s="753" t="s">
        <v>83</v>
      </c>
      <c r="B4196" s="753" t="s">
        <v>1840</v>
      </c>
      <c r="C4196" s="753" t="s">
        <v>423</v>
      </c>
      <c r="D4196" s="753" t="s">
        <v>181</v>
      </c>
      <c r="E4196" s="753" t="s">
        <v>183</v>
      </c>
      <c r="F4196" s="753"/>
      <c r="G4196" s="757" t="s">
        <v>1863</v>
      </c>
      <c r="H4196" s="751">
        <v>7090645000</v>
      </c>
    </row>
    <row r="4197" spans="1:8" ht="26.4">
      <c r="A4197" s="753" t="s">
        <v>83</v>
      </c>
      <c r="B4197" s="753" t="s">
        <v>1840</v>
      </c>
      <c r="C4197" s="753" t="s">
        <v>423</v>
      </c>
      <c r="D4197" s="753" t="s">
        <v>181</v>
      </c>
      <c r="E4197" s="753" t="s">
        <v>183</v>
      </c>
      <c r="F4197" s="753" t="s">
        <v>184</v>
      </c>
      <c r="G4197" s="757" t="s">
        <v>1864</v>
      </c>
      <c r="H4197" s="751">
        <v>7090645000</v>
      </c>
    </row>
    <row r="4198" spans="1:8">
      <c r="A4198" s="753" t="s">
        <v>83</v>
      </c>
      <c r="B4198" s="753" t="s">
        <v>1840</v>
      </c>
      <c r="C4198" s="753" t="s">
        <v>423</v>
      </c>
      <c r="D4198" s="753" t="s">
        <v>181</v>
      </c>
      <c r="E4198" s="753" t="s">
        <v>178</v>
      </c>
      <c r="F4198" s="753"/>
      <c r="G4198" s="757" t="s">
        <v>179</v>
      </c>
      <c r="H4198" s="751">
        <v>5929817000</v>
      </c>
    </row>
    <row r="4199" spans="1:8" ht="26.4">
      <c r="A4199" s="753" t="s">
        <v>83</v>
      </c>
      <c r="B4199" s="753" t="s">
        <v>1840</v>
      </c>
      <c r="C4199" s="753" t="s">
        <v>423</v>
      </c>
      <c r="D4199" s="753" t="s">
        <v>181</v>
      </c>
      <c r="E4199" s="753" t="s">
        <v>178</v>
      </c>
      <c r="F4199" s="753" t="s">
        <v>180</v>
      </c>
      <c r="G4199" s="757" t="s">
        <v>1810</v>
      </c>
      <c r="H4199" s="751">
        <v>5929817000</v>
      </c>
    </row>
    <row r="4200" spans="1:8">
      <c r="A4200" s="753" t="s">
        <v>83</v>
      </c>
      <c r="B4200" s="753" t="s">
        <v>1840</v>
      </c>
      <c r="C4200" s="753" t="s">
        <v>423</v>
      </c>
      <c r="D4200" s="753" t="s">
        <v>181</v>
      </c>
      <c r="E4200" s="753" t="s">
        <v>16</v>
      </c>
      <c r="F4200" s="753"/>
      <c r="G4200" s="757" t="s">
        <v>17</v>
      </c>
      <c r="H4200" s="751">
        <v>3978696000</v>
      </c>
    </row>
    <row r="4201" spans="1:8">
      <c r="A4201" s="753" t="s">
        <v>83</v>
      </c>
      <c r="B4201" s="753" t="s">
        <v>1840</v>
      </c>
      <c r="C4201" s="753" t="s">
        <v>423</v>
      </c>
      <c r="D4201" s="753" t="s">
        <v>181</v>
      </c>
      <c r="E4201" s="753" t="s">
        <v>16</v>
      </c>
      <c r="F4201" s="753" t="s">
        <v>18</v>
      </c>
      <c r="G4201" s="757" t="s">
        <v>1887</v>
      </c>
      <c r="H4201" s="751">
        <v>3978696000</v>
      </c>
    </row>
    <row r="4202" spans="1:8">
      <c r="A4202" s="753" t="s">
        <v>83</v>
      </c>
      <c r="B4202" s="753" t="s">
        <v>1840</v>
      </c>
      <c r="C4202" s="753" t="s">
        <v>423</v>
      </c>
      <c r="D4202" s="753" t="s">
        <v>181</v>
      </c>
      <c r="E4202" s="753" t="s">
        <v>19</v>
      </c>
      <c r="F4202" s="753"/>
      <c r="G4202" s="757" t="s">
        <v>133</v>
      </c>
      <c r="H4202" s="751">
        <v>1584539700</v>
      </c>
    </row>
    <row r="4203" spans="1:8">
      <c r="A4203" s="753" t="s">
        <v>83</v>
      </c>
      <c r="B4203" s="753" t="s">
        <v>1840</v>
      </c>
      <c r="C4203" s="753" t="s">
        <v>423</v>
      </c>
      <c r="D4203" s="753" t="s">
        <v>181</v>
      </c>
      <c r="E4203" s="753" t="s">
        <v>19</v>
      </c>
      <c r="F4203" s="753" t="s">
        <v>22</v>
      </c>
      <c r="G4203" s="757" t="s">
        <v>23</v>
      </c>
      <c r="H4203" s="751">
        <v>1016151700</v>
      </c>
    </row>
    <row r="4204" spans="1:8">
      <c r="A4204" s="753" t="s">
        <v>83</v>
      </c>
      <c r="B4204" s="753" t="s">
        <v>1840</v>
      </c>
      <c r="C4204" s="753" t="s">
        <v>423</v>
      </c>
      <c r="D4204" s="753" t="s">
        <v>181</v>
      </c>
      <c r="E4204" s="753" t="s">
        <v>19</v>
      </c>
      <c r="F4204" s="753" t="s">
        <v>245</v>
      </c>
      <c r="G4204" s="757" t="s">
        <v>135</v>
      </c>
      <c r="H4204" s="751">
        <v>568388000</v>
      </c>
    </row>
    <row r="4205" spans="1:8">
      <c r="A4205" s="753" t="s">
        <v>83</v>
      </c>
      <c r="B4205" s="753" t="s">
        <v>1840</v>
      </c>
      <c r="C4205" s="753" t="s">
        <v>423</v>
      </c>
      <c r="D4205" s="753" t="s">
        <v>1850</v>
      </c>
      <c r="E4205" s="753"/>
      <c r="F4205" s="753"/>
      <c r="G4205" s="757" t="s">
        <v>1851</v>
      </c>
      <c r="H4205" s="751">
        <v>1770378167</v>
      </c>
    </row>
    <row r="4206" spans="1:8">
      <c r="A4206" s="753" t="s">
        <v>83</v>
      </c>
      <c r="B4206" s="753" t="s">
        <v>1840</v>
      </c>
      <c r="C4206" s="753" t="s">
        <v>423</v>
      </c>
      <c r="D4206" s="753" t="s">
        <v>1850</v>
      </c>
      <c r="E4206" s="753" t="s">
        <v>92</v>
      </c>
      <c r="F4206" s="753"/>
      <c r="G4206" s="757" t="s">
        <v>93</v>
      </c>
      <c r="H4206" s="751">
        <v>523683532</v>
      </c>
    </row>
    <row r="4207" spans="1:8">
      <c r="A4207" s="753" t="s">
        <v>83</v>
      </c>
      <c r="B4207" s="753" t="s">
        <v>1840</v>
      </c>
      <c r="C4207" s="753" t="s">
        <v>423</v>
      </c>
      <c r="D4207" s="753" t="s">
        <v>1850</v>
      </c>
      <c r="E4207" s="753" t="s">
        <v>92</v>
      </c>
      <c r="F4207" s="753" t="s">
        <v>94</v>
      </c>
      <c r="G4207" s="757" t="s">
        <v>1768</v>
      </c>
      <c r="H4207" s="751">
        <v>485137232</v>
      </c>
    </row>
    <row r="4208" spans="1:8">
      <c r="A4208" s="753" t="s">
        <v>83</v>
      </c>
      <c r="B4208" s="753" t="s">
        <v>1840</v>
      </c>
      <c r="C4208" s="753" t="s">
        <v>423</v>
      </c>
      <c r="D4208" s="753" t="s">
        <v>1850</v>
      </c>
      <c r="E4208" s="753" t="s">
        <v>92</v>
      </c>
      <c r="F4208" s="753" t="s">
        <v>95</v>
      </c>
      <c r="G4208" s="757" t="s">
        <v>1769</v>
      </c>
      <c r="H4208" s="751">
        <v>38546300</v>
      </c>
    </row>
    <row r="4209" spans="1:8">
      <c r="A4209" s="753" t="s">
        <v>83</v>
      </c>
      <c r="B4209" s="753" t="s">
        <v>1840</v>
      </c>
      <c r="C4209" s="753" t="s">
        <v>423</v>
      </c>
      <c r="D4209" s="753" t="s">
        <v>1850</v>
      </c>
      <c r="E4209" s="753" t="s">
        <v>96</v>
      </c>
      <c r="F4209" s="753"/>
      <c r="G4209" s="757" t="s">
        <v>97</v>
      </c>
      <c r="H4209" s="751">
        <v>66197043</v>
      </c>
    </row>
    <row r="4210" spans="1:8">
      <c r="A4210" s="753" t="s">
        <v>83</v>
      </c>
      <c r="B4210" s="753" t="s">
        <v>1840</v>
      </c>
      <c r="C4210" s="753" t="s">
        <v>423</v>
      </c>
      <c r="D4210" s="753" t="s">
        <v>1850</v>
      </c>
      <c r="E4210" s="753" t="s">
        <v>96</v>
      </c>
      <c r="F4210" s="753" t="s">
        <v>151</v>
      </c>
      <c r="G4210" s="757" t="s">
        <v>152</v>
      </c>
      <c r="H4210" s="751">
        <v>27267000</v>
      </c>
    </row>
    <row r="4211" spans="1:8">
      <c r="A4211" s="753" t="s">
        <v>83</v>
      </c>
      <c r="B4211" s="753" t="s">
        <v>1840</v>
      </c>
      <c r="C4211" s="753" t="s">
        <v>423</v>
      </c>
      <c r="D4211" s="753" t="s">
        <v>1850</v>
      </c>
      <c r="E4211" s="753" t="s">
        <v>96</v>
      </c>
      <c r="F4211" s="753" t="s">
        <v>864</v>
      </c>
      <c r="G4211" s="757" t="s">
        <v>1770</v>
      </c>
      <c r="H4211" s="751">
        <v>31812313</v>
      </c>
    </row>
    <row r="4212" spans="1:8" ht="26.4">
      <c r="A4212" s="753" t="s">
        <v>83</v>
      </c>
      <c r="B4212" s="753" t="s">
        <v>1840</v>
      </c>
      <c r="C4212" s="753" t="s">
        <v>423</v>
      </c>
      <c r="D4212" s="753" t="s">
        <v>1850</v>
      </c>
      <c r="E4212" s="753" t="s">
        <v>96</v>
      </c>
      <c r="F4212" s="753" t="s">
        <v>98</v>
      </c>
      <c r="G4212" s="757" t="s">
        <v>99</v>
      </c>
      <c r="H4212" s="751">
        <v>4520660</v>
      </c>
    </row>
    <row r="4213" spans="1:8" ht="26.4">
      <c r="A4213" s="753" t="s">
        <v>83</v>
      </c>
      <c r="B4213" s="753" t="s">
        <v>1840</v>
      </c>
      <c r="C4213" s="753" t="s">
        <v>423</v>
      </c>
      <c r="D4213" s="753" t="s">
        <v>1850</v>
      </c>
      <c r="E4213" s="753" t="s">
        <v>96</v>
      </c>
      <c r="F4213" s="753" t="s">
        <v>442</v>
      </c>
      <c r="G4213" s="757" t="s">
        <v>1772</v>
      </c>
      <c r="H4213" s="751">
        <v>2597070</v>
      </c>
    </row>
    <row r="4214" spans="1:8">
      <c r="A4214" s="753" t="s">
        <v>83</v>
      </c>
      <c r="B4214" s="753" t="s">
        <v>1840</v>
      </c>
      <c r="C4214" s="753" t="s">
        <v>423</v>
      </c>
      <c r="D4214" s="753" t="s">
        <v>1850</v>
      </c>
      <c r="E4214" s="753" t="s">
        <v>100</v>
      </c>
      <c r="F4214" s="753"/>
      <c r="G4214" s="757" t="s">
        <v>101</v>
      </c>
      <c r="H4214" s="751">
        <v>33460000</v>
      </c>
    </row>
    <row r="4215" spans="1:8">
      <c r="A4215" s="753" t="s">
        <v>83</v>
      </c>
      <c r="B4215" s="753" t="s">
        <v>1840</v>
      </c>
      <c r="C4215" s="753" t="s">
        <v>423</v>
      </c>
      <c r="D4215" s="753" t="s">
        <v>1850</v>
      </c>
      <c r="E4215" s="753" t="s">
        <v>100</v>
      </c>
      <c r="F4215" s="753" t="s">
        <v>443</v>
      </c>
      <c r="G4215" s="757" t="s">
        <v>135</v>
      </c>
      <c r="H4215" s="751">
        <v>33460000</v>
      </c>
    </row>
    <row r="4216" spans="1:8">
      <c r="A4216" s="753" t="s">
        <v>83</v>
      </c>
      <c r="B4216" s="753" t="s">
        <v>1840</v>
      </c>
      <c r="C4216" s="753" t="s">
        <v>423</v>
      </c>
      <c r="D4216" s="753" t="s">
        <v>1850</v>
      </c>
      <c r="E4216" s="753" t="s">
        <v>102</v>
      </c>
      <c r="F4216" s="753"/>
      <c r="G4216" s="757" t="s">
        <v>369</v>
      </c>
      <c r="H4216" s="751">
        <v>133847651</v>
      </c>
    </row>
    <row r="4217" spans="1:8">
      <c r="A4217" s="753" t="s">
        <v>83</v>
      </c>
      <c r="B4217" s="753" t="s">
        <v>1840</v>
      </c>
      <c r="C4217" s="753" t="s">
        <v>423</v>
      </c>
      <c r="D4217" s="753" t="s">
        <v>1850</v>
      </c>
      <c r="E4217" s="753" t="s">
        <v>102</v>
      </c>
      <c r="F4217" s="753" t="s">
        <v>103</v>
      </c>
      <c r="G4217" s="757" t="s">
        <v>104</v>
      </c>
      <c r="H4217" s="751">
        <v>100093216</v>
      </c>
    </row>
    <row r="4218" spans="1:8">
      <c r="A4218" s="753" t="s">
        <v>83</v>
      </c>
      <c r="B4218" s="753" t="s">
        <v>1840</v>
      </c>
      <c r="C4218" s="753" t="s">
        <v>423</v>
      </c>
      <c r="D4218" s="753" t="s">
        <v>1850</v>
      </c>
      <c r="E4218" s="753" t="s">
        <v>102</v>
      </c>
      <c r="F4218" s="753" t="s">
        <v>105</v>
      </c>
      <c r="G4218" s="757" t="s">
        <v>106</v>
      </c>
      <c r="H4218" s="751">
        <v>17121801</v>
      </c>
    </row>
    <row r="4219" spans="1:8">
      <c r="A4219" s="753" t="s">
        <v>83</v>
      </c>
      <c r="B4219" s="753" t="s">
        <v>1840</v>
      </c>
      <c r="C4219" s="753" t="s">
        <v>423</v>
      </c>
      <c r="D4219" s="753" t="s">
        <v>1850</v>
      </c>
      <c r="E4219" s="753" t="s">
        <v>102</v>
      </c>
      <c r="F4219" s="753" t="s">
        <v>107</v>
      </c>
      <c r="G4219" s="757" t="s">
        <v>108</v>
      </c>
      <c r="H4219" s="751">
        <v>11414534</v>
      </c>
    </row>
    <row r="4220" spans="1:8">
      <c r="A4220" s="753" t="s">
        <v>83</v>
      </c>
      <c r="B4220" s="753" t="s">
        <v>1840</v>
      </c>
      <c r="C4220" s="753" t="s">
        <v>423</v>
      </c>
      <c r="D4220" s="753" t="s">
        <v>1850</v>
      </c>
      <c r="E4220" s="753" t="s">
        <v>102</v>
      </c>
      <c r="F4220" s="753" t="s">
        <v>0</v>
      </c>
      <c r="G4220" s="757" t="s">
        <v>1</v>
      </c>
      <c r="H4220" s="751">
        <v>5218100</v>
      </c>
    </row>
    <row r="4221" spans="1:8">
      <c r="A4221" s="753" t="s">
        <v>83</v>
      </c>
      <c r="B4221" s="753" t="s">
        <v>1840</v>
      </c>
      <c r="C4221" s="753" t="s">
        <v>423</v>
      </c>
      <c r="D4221" s="753" t="s">
        <v>1850</v>
      </c>
      <c r="E4221" s="753" t="s">
        <v>109</v>
      </c>
      <c r="F4221" s="753"/>
      <c r="G4221" s="757" t="s">
        <v>110</v>
      </c>
      <c r="H4221" s="751">
        <v>23312162</v>
      </c>
    </row>
    <row r="4222" spans="1:8" ht="26.4">
      <c r="A4222" s="753" t="s">
        <v>83</v>
      </c>
      <c r="B4222" s="753" t="s">
        <v>1840</v>
      </c>
      <c r="C4222" s="753" t="s">
        <v>423</v>
      </c>
      <c r="D4222" s="753" t="s">
        <v>1850</v>
      </c>
      <c r="E4222" s="753" t="s">
        <v>109</v>
      </c>
      <c r="F4222" s="753" t="s">
        <v>855</v>
      </c>
      <c r="G4222" s="757" t="s">
        <v>1776</v>
      </c>
      <c r="H4222" s="751">
        <v>23312162</v>
      </c>
    </row>
    <row r="4223" spans="1:8">
      <c r="A4223" s="753" t="s">
        <v>83</v>
      </c>
      <c r="B4223" s="753" t="s">
        <v>1840</v>
      </c>
      <c r="C4223" s="753" t="s">
        <v>423</v>
      </c>
      <c r="D4223" s="753" t="s">
        <v>1850</v>
      </c>
      <c r="E4223" s="753" t="s">
        <v>112</v>
      </c>
      <c r="F4223" s="753"/>
      <c r="G4223" s="757" t="s">
        <v>113</v>
      </c>
      <c r="H4223" s="751">
        <v>13425511</v>
      </c>
    </row>
    <row r="4224" spans="1:8">
      <c r="A4224" s="753" t="s">
        <v>83</v>
      </c>
      <c r="B4224" s="753" t="s">
        <v>1840</v>
      </c>
      <c r="C4224" s="753" t="s">
        <v>423</v>
      </c>
      <c r="D4224" s="753" t="s">
        <v>1850</v>
      </c>
      <c r="E4224" s="753" t="s">
        <v>112</v>
      </c>
      <c r="F4224" s="753" t="s">
        <v>155</v>
      </c>
      <c r="G4224" s="757" t="s">
        <v>1777</v>
      </c>
      <c r="H4224" s="751">
        <v>11289511</v>
      </c>
    </row>
    <row r="4225" spans="1:8">
      <c r="A4225" s="753" t="s">
        <v>83</v>
      </c>
      <c r="B4225" s="753" t="s">
        <v>1840</v>
      </c>
      <c r="C4225" s="753" t="s">
        <v>423</v>
      </c>
      <c r="D4225" s="753" t="s">
        <v>1850</v>
      </c>
      <c r="E4225" s="753" t="s">
        <v>112</v>
      </c>
      <c r="F4225" s="753" t="s">
        <v>146</v>
      </c>
      <c r="G4225" s="757" t="s">
        <v>1780</v>
      </c>
      <c r="H4225" s="751">
        <v>2136000</v>
      </c>
    </row>
    <row r="4226" spans="1:8">
      <c r="A4226" s="753" t="s">
        <v>83</v>
      </c>
      <c r="B4226" s="753" t="s">
        <v>1840</v>
      </c>
      <c r="C4226" s="753" t="s">
        <v>423</v>
      </c>
      <c r="D4226" s="753" t="s">
        <v>1850</v>
      </c>
      <c r="E4226" s="753" t="s">
        <v>115</v>
      </c>
      <c r="F4226" s="753"/>
      <c r="G4226" s="757" t="s">
        <v>1781</v>
      </c>
      <c r="H4226" s="751">
        <v>26777000</v>
      </c>
    </row>
    <row r="4227" spans="1:8">
      <c r="A4227" s="753" t="s">
        <v>83</v>
      </c>
      <c r="B4227" s="753" t="s">
        <v>1840</v>
      </c>
      <c r="C4227" s="753" t="s">
        <v>423</v>
      </c>
      <c r="D4227" s="753" t="s">
        <v>1850</v>
      </c>
      <c r="E4227" s="753" t="s">
        <v>115</v>
      </c>
      <c r="F4227" s="753" t="s">
        <v>116</v>
      </c>
      <c r="G4227" s="757" t="s">
        <v>117</v>
      </c>
      <c r="H4227" s="751">
        <v>11064000</v>
      </c>
    </row>
    <row r="4228" spans="1:8">
      <c r="A4228" s="753" t="s">
        <v>83</v>
      </c>
      <c r="B4228" s="753" t="s">
        <v>1840</v>
      </c>
      <c r="C4228" s="753" t="s">
        <v>423</v>
      </c>
      <c r="D4228" s="753" t="s">
        <v>1850</v>
      </c>
      <c r="E4228" s="753" t="s">
        <v>115</v>
      </c>
      <c r="F4228" s="753" t="s">
        <v>147</v>
      </c>
      <c r="G4228" s="757" t="s">
        <v>148</v>
      </c>
      <c r="H4228" s="751">
        <v>8450000</v>
      </c>
    </row>
    <row r="4229" spans="1:8">
      <c r="A4229" s="753" t="s">
        <v>83</v>
      </c>
      <c r="B4229" s="753" t="s">
        <v>1840</v>
      </c>
      <c r="C4229" s="753" t="s">
        <v>423</v>
      </c>
      <c r="D4229" s="753" t="s">
        <v>1850</v>
      </c>
      <c r="E4229" s="753" t="s">
        <v>115</v>
      </c>
      <c r="F4229" s="753" t="s">
        <v>4</v>
      </c>
      <c r="G4229" s="757" t="s">
        <v>1782</v>
      </c>
      <c r="H4229" s="751">
        <v>5250000</v>
      </c>
    </row>
    <row r="4230" spans="1:8">
      <c r="A4230" s="753" t="s">
        <v>83</v>
      </c>
      <c r="B4230" s="753" t="s">
        <v>1840</v>
      </c>
      <c r="C4230" s="753" t="s">
        <v>423</v>
      </c>
      <c r="D4230" s="753" t="s">
        <v>1850</v>
      </c>
      <c r="E4230" s="753" t="s">
        <v>115</v>
      </c>
      <c r="F4230" s="753" t="s">
        <v>118</v>
      </c>
      <c r="G4230" s="757" t="s">
        <v>119</v>
      </c>
      <c r="H4230" s="751">
        <v>2013000</v>
      </c>
    </row>
    <row r="4231" spans="1:8">
      <c r="A4231" s="753" t="s">
        <v>83</v>
      </c>
      <c r="B4231" s="753" t="s">
        <v>1840</v>
      </c>
      <c r="C4231" s="753" t="s">
        <v>423</v>
      </c>
      <c r="D4231" s="753" t="s">
        <v>1850</v>
      </c>
      <c r="E4231" s="753" t="s">
        <v>120</v>
      </c>
      <c r="F4231" s="753"/>
      <c r="G4231" s="757" t="s">
        <v>121</v>
      </c>
      <c r="H4231" s="751">
        <v>23939968</v>
      </c>
    </row>
    <row r="4232" spans="1:8" ht="39.6">
      <c r="A4232" s="753" t="s">
        <v>83</v>
      </c>
      <c r="B4232" s="753" t="s">
        <v>1840</v>
      </c>
      <c r="C4232" s="753" t="s">
        <v>423</v>
      </c>
      <c r="D4232" s="753" t="s">
        <v>1850</v>
      </c>
      <c r="E4232" s="753" t="s">
        <v>120</v>
      </c>
      <c r="F4232" s="753" t="s">
        <v>122</v>
      </c>
      <c r="G4232" s="757" t="s">
        <v>1783</v>
      </c>
      <c r="H4232" s="751">
        <v>1160146</v>
      </c>
    </row>
    <row r="4233" spans="1:8">
      <c r="A4233" s="753" t="s">
        <v>83</v>
      </c>
      <c r="B4233" s="753" t="s">
        <v>1840</v>
      </c>
      <c r="C4233" s="753" t="s">
        <v>423</v>
      </c>
      <c r="D4233" s="753" t="s">
        <v>1850</v>
      </c>
      <c r="E4233" s="753" t="s">
        <v>120</v>
      </c>
      <c r="F4233" s="753" t="s">
        <v>123</v>
      </c>
      <c r="G4233" s="757" t="s">
        <v>124</v>
      </c>
      <c r="H4233" s="751">
        <v>7529979</v>
      </c>
    </row>
    <row r="4234" spans="1:8" ht="39.6">
      <c r="A4234" s="753" t="s">
        <v>83</v>
      </c>
      <c r="B4234" s="753" t="s">
        <v>1840</v>
      </c>
      <c r="C4234" s="753" t="s">
        <v>423</v>
      </c>
      <c r="D4234" s="753" t="s">
        <v>1850</v>
      </c>
      <c r="E4234" s="753" t="s">
        <v>120</v>
      </c>
      <c r="F4234" s="753" t="s">
        <v>994</v>
      </c>
      <c r="G4234" s="757" t="s">
        <v>1824</v>
      </c>
      <c r="H4234" s="751">
        <v>6001243</v>
      </c>
    </row>
    <row r="4235" spans="1:8" ht="26.4">
      <c r="A4235" s="753" t="s">
        <v>83</v>
      </c>
      <c r="B4235" s="753" t="s">
        <v>1840</v>
      </c>
      <c r="C4235" s="753" t="s">
        <v>423</v>
      </c>
      <c r="D4235" s="753" t="s">
        <v>1850</v>
      </c>
      <c r="E4235" s="753" t="s">
        <v>120</v>
      </c>
      <c r="F4235" s="753" t="s">
        <v>1001</v>
      </c>
      <c r="G4235" s="757" t="s">
        <v>1784</v>
      </c>
      <c r="H4235" s="751">
        <v>3678600</v>
      </c>
    </row>
    <row r="4236" spans="1:8">
      <c r="A4236" s="753" t="s">
        <v>83</v>
      </c>
      <c r="B4236" s="753" t="s">
        <v>1840</v>
      </c>
      <c r="C4236" s="753" t="s">
        <v>423</v>
      </c>
      <c r="D4236" s="753" t="s">
        <v>1850</v>
      </c>
      <c r="E4236" s="753" t="s">
        <v>120</v>
      </c>
      <c r="F4236" s="753" t="s">
        <v>158</v>
      </c>
      <c r="G4236" s="757" t="s">
        <v>1785</v>
      </c>
      <c r="H4236" s="751">
        <v>5350000</v>
      </c>
    </row>
    <row r="4237" spans="1:8">
      <c r="A4237" s="753" t="s">
        <v>83</v>
      </c>
      <c r="B4237" s="753" t="s">
        <v>1840</v>
      </c>
      <c r="C4237" s="753" t="s">
        <v>423</v>
      </c>
      <c r="D4237" s="753" t="s">
        <v>1850</v>
      </c>
      <c r="E4237" s="753" t="s">
        <v>120</v>
      </c>
      <c r="F4237" s="753" t="s">
        <v>159</v>
      </c>
      <c r="G4237" s="757" t="s">
        <v>143</v>
      </c>
      <c r="H4237" s="751">
        <v>220000</v>
      </c>
    </row>
    <row r="4238" spans="1:8">
      <c r="A4238" s="753" t="s">
        <v>83</v>
      </c>
      <c r="B4238" s="753" t="s">
        <v>1840</v>
      </c>
      <c r="C4238" s="753" t="s">
        <v>423</v>
      </c>
      <c r="D4238" s="753" t="s">
        <v>1850</v>
      </c>
      <c r="E4238" s="753" t="s">
        <v>160</v>
      </c>
      <c r="F4238" s="753"/>
      <c r="G4238" s="757" t="s">
        <v>161</v>
      </c>
      <c r="H4238" s="751">
        <v>52240000</v>
      </c>
    </row>
    <row r="4239" spans="1:8">
      <c r="A4239" s="753" t="s">
        <v>83</v>
      </c>
      <c r="B4239" s="753" t="s">
        <v>1840</v>
      </c>
      <c r="C4239" s="753" t="s">
        <v>423</v>
      </c>
      <c r="D4239" s="753" t="s">
        <v>1850</v>
      </c>
      <c r="E4239" s="753" t="s">
        <v>160</v>
      </c>
      <c r="F4239" s="753" t="s">
        <v>162</v>
      </c>
      <c r="G4239" s="757" t="s">
        <v>163</v>
      </c>
      <c r="H4239" s="751">
        <v>3800000</v>
      </c>
    </row>
    <row r="4240" spans="1:8">
      <c r="A4240" s="753" t="s">
        <v>83</v>
      </c>
      <c r="B4240" s="753" t="s">
        <v>1840</v>
      </c>
      <c r="C4240" s="753" t="s">
        <v>423</v>
      </c>
      <c r="D4240" s="753" t="s">
        <v>1850</v>
      </c>
      <c r="E4240" s="753" t="s">
        <v>160</v>
      </c>
      <c r="F4240" s="753" t="s">
        <v>544</v>
      </c>
      <c r="G4240" s="757" t="s">
        <v>545</v>
      </c>
      <c r="H4240" s="751">
        <v>4500000</v>
      </c>
    </row>
    <row r="4241" spans="1:8">
      <c r="A4241" s="753" t="s">
        <v>83</v>
      </c>
      <c r="B4241" s="753" t="s">
        <v>1840</v>
      </c>
      <c r="C4241" s="753" t="s">
        <v>423</v>
      </c>
      <c r="D4241" s="753" t="s">
        <v>1850</v>
      </c>
      <c r="E4241" s="753" t="s">
        <v>160</v>
      </c>
      <c r="F4241" s="753" t="s">
        <v>546</v>
      </c>
      <c r="G4241" s="757" t="s">
        <v>128</v>
      </c>
      <c r="H4241" s="751">
        <v>18000000</v>
      </c>
    </row>
    <row r="4242" spans="1:8">
      <c r="A4242" s="753" t="s">
        <v>83</v>
      </c>
      <c r="B4242" s="753" t="s">
        <v>1840</v>
      </c>
      <c r="C4242" s="753" t="s">
        <v>423</v>
      </c>
      <c r="D4242" s="753" t="s">
        <v>1850</v>
      </c>
      <c r="E4242" s="753" t="s">
        <v>160</v>
      </c>
      <c r="F4242" s="753" t="s">
        <v>547</v>
      </c>
      <c r="G4242" s="757" t="s">
        <v>548</v>
      </c>
      <c r="H4242" s="751">
        <v>6922000</v>
      </c>
    </row>
    <row r="4243" spans="1:8">
      <c r="A4243" s="753" t="s">
        <v>83</v>
      </c>
      <c r="B4243" s="753" t="s">
        <v>1840</v>
      </c>
      <c r="C4243" s="753" t="s">
        <v>423</v>
      </c>
      <c r="D4243" s="753" t="s">
        <v>1850</v>
      </c>
      <c r="E4243" s="753" t="s">
        <v>160</v>
      </c>
      <c r="F4243" s="753" t="s">
        <v>549</v>
      </c>
      <c r="G4243" s="757" t="s">
        <v>550</v>
      </c>
      <c r="H4243" s="751">
        <v>8250000</v>
      </c>
    </row>
    <row r="4244" spans="1:8">
      <c r="A4244" s="753" t="s">
        <v>83</v>
      </c>
      <c r="B4244" s="753" t="s">
        <v>1840</v>
      </c>
      <c r="C4244" s="753" t="s">
        <v>423</v>
      </c>
      <c r="D4244" s="753" t="s">
        <v>1850</v>
      </c>
      <c r="E4244" s="753" t="s">
        <v>160</v>
      </c>
      <c r="F4244" s="753" t="s">
        <v>551</v>
      </c>
      <c r="G4244" s="757" t="s">
        <v>133</v>
      </c>
      <c r="H4244" s="751">
        <v>10768000</v>
      </c>
    </row>
    <row r="4245" spans="1:8">
      <c r="A4245" s="753" t="s">
        <v>83</v>
      </c>
      <c r="B4245" s="753" t="s">
        <v>1840</v>
      </c>
      <c r="C4245" s="753" t="s">
        <v>423</v>
      </c>
      <c r="D4245" s="753" t="s">
        <v>1850</v>
      </c>
      <c r="E4245" s="753" t="s">
        <v>125</v>
      </c>
      <c r="F4245" s="753"/>
      <c r="G4245" s="757" t="s">
        <v>126</v>
      </c>
      <c r="H4245" s="751">
        <v>57128000</v>
      </c>
    </row>
    <row r="4246" spans="1:8">
      <c r="A4246" s="753" t="s">
        <v>83</v>
      </c>
      <c r="B4246" s="753" t="s">
        <v>1840</v>
      </c>
      <c r="C4246" s="753" t="s">
        <v>423</v>
      </c>
      <c r="D4246" s="753" t="s">
        <v>1850</v>
      </c>
      <c r="E4246" s="753" t="s">
        <v>125</v>
      </c>
      <c r="F4246" s="753" t="s">
        <v>430</v>
      </c>
      <c r="G4246" s="757" t="s">
        <v>431</v>
      </c>
      <c r="H4246" s="751">
        <v>3778000</v>
      </c>
    </row>
    <row r="4247" spans="1:8">
      <c r="A4247" s="753" t="s">
        <v>83</v>
      </c>
      <c r="B4247" s="753" t="s">
        <v>1840</v>
      </c>
      <c r="C4247" s="753" t="s">
        <v>423</v>
      </c>
      <c r="D4247" s="753" t="s">
        <v>1850</v>
      </c>
      <c r="E4247" s="753" t="s">
        <v>125</v>
      </c>
      <c r="F4247" s="753" t="s">
        <v>552</v>
      </c>
      <c r="G4247" s="757" t="s">
        <v>553</v>
      </c>
      <c r="H4247" s="751">
        <v>2100000</v>
      </c>
    </row>
    <row r="4248" spans="1:8">
      <c r="A4248" s="753" t="s">
        <v>83</v>
      </c>
      <c r="B4248" s="753" t="s">
        <v>1840</v>
      </c>
      <c r="C4248" s="753" t="s">
        <v>423</v>
      </c>
      <c r="D4248" s="753" t="s">
        <v>1850</v>
      </c>
      <c r="E4248" s="753" t="s">
        <v>125</v>
      </c>
      <c r="F4248" s="753" t="s">
        <v>127</v>
      </c>
      <c r="G4248" s="757" t="s">
        <v>128</v>
      </c>
      <c r="H4248" s="751">
        <v>750000</v>
      </c>
    </row>
    <row r="4249" spans="1:8">
      <c r="A4249" s="753" t="s">
        <v>83</v>
      </c>
      <c r="B4249" s="753" t="s">
        <v>1840</v>
      </c>
      <c r="C4249" s="753" t="s">
        <v>423</v>
      </c>
      <c r="D4249" s="753" t="s">
        <v>1850</v>
      </c>
      <c r="E4249" s="753" t="s">
        <v>125</v>
      </c>
      <c r="F4249" s="753" t="s">
        <v>129</v>
      </c>
      <c r="G4249" s="757" t="s">
        <v>1787</v>
      </c>
      <c r="H4249" s="751">
        <v>50500000</v>
      </c>
    </row>
    <row r="4250" spans="1:8">
      <c r="A4250" s="753" t="s">
        <v>83</v>
      </c>
      <c r="B4250" s="753" t="s">
        <v>1840</v>
      </c>
      <c r="C4250" s="753" t="s">
        <v>423</v>
      </c>
      <c r="D4250" s="753" t="s">
        <v>1850</v>
      </c>
      <c r="E4250" s="753" t="s">
        <v>554</v>
      </c>
      <c r="F4250" s="753"/>
      <c r="G4250" s="757" t="s">
        <v>555</v>
      </c>
      <c r="H4250" s="751">
        <v>31419800</v>
      </c>
    </row>
    <row r="4251" spans="1:8">
      <c r="A4251" s="753" t="s">
        <v>83</v>
      </c>
      <c r="B4251" s="753" t="s">
        <v>1840</v>
      </c>
      <c r="C4251" s="753" t="s">
        <v>423</v>
      </c>
      <c r="D4251" s="753" t="s">
        <v>1850</v>
      </c>
      <c r="E4251" s="753" t="s">
        <v>554</v>
      </c>
      <c r="F4251" s="753" t="s">
        <v>556</v>
      </c>
      <c r="G4251" s="757" t="s">
        <v>557</v>
      </c>
      <c r="H4251" s="751">
        <v>3350000</v>
      </c>
    </row>
    <row r="4252" spans="1:8">
      <c r="A4252" s="753" t="s">
        <v>83</v>
      </c>
      <c r="B4252" s="753" t="s">
        <v>1840</v>
      </c>
      <c r="C4252" s="753" t="s">
        <v>423</v>
      </c>
      <c r="D4252" s="753" t="s">
        <v>1850</v>
      </c>
      <c r="E4252" s="753" t="s">
        <v>554</v>
      </c>
      <c r="F4252" s="753" t="s">
        <v>243</v>
      </c>
      <c r="G4252" s="757" t="s">
        <v>244</v>
      </c>
      <c r="H4252" s="751">
        <v>28069800</v>
      </c>
    </row>
    <row r="4253" spans="1:8" ht="39.6">
      <c r="A4253" s="753" t="s">
        <v>83</v>
      </c>
      <c r="B4253" s="753" t="s">
        <v>1840</v>
      </c>
      <c r="C4253" s="753" t="s">
        <v>423</v>
      </c>
      <c r="D4253" s="753" t="s">
        <v>1850</v>
      </c>
      <c r="E4253" s="753" t="s">
        <v>560</v>
      </c>
      <c r="F4253" s="753"/>
      <c r="G4253" s="757" t="s">
        <v>1790</v>
      </c>
      <c r="H4253" s="751">
        <v>28918000</v>
      </c>
    </row>
    <row r="4254" spans="1:8">
      <c r="A4254" s="753" t="s">
        <v>83</v>
      </c>
      <c r="B4254" s="753" t="s">
        <v>1840</v>
      </c>
      <c r="C4254" s="753" t="s">
        <v>423</v>
      </c>
      <c r="D4254" s="753" t="s">
        <v>1850</v>
      </c>
      <c r="E4254" s="753" t="s">
        <v>560</v>
      </c>
      <c r="F4254" s="753" t="s">
        <v>418</v>
      </c>
      <c r="G4254" s="757" t="s">
        <v>1793</v>
      </c>
      <c r="H4254" s="751">
        <v>28533000</v>
      </c>
    </row>
    <row r="4255" spans="1:8">
      <c r="A4255" s="753" t="s">
        <v>83</v>
      </c>
      <c r="B4255" s="753" t="s">
        <v>1840</v>
      </c>
      <c r="C4255" s="753" t="s">
        <v>423</v>
      </c>
      <c r="D4255" s="753" t="s">
        <v>1850</v>
      </c>
      <c r="E4255" s="753" t="s">
        <v>560</v>
      </c>
      <c r="F4255" s="753" t="s">
        <v>562</v>
      </c>
      <c r="G4255" s="757" t="s">
        <v>1794</v>
      </c>
      <c r="H4255" s="751">
        <v>385000</v>
      </c>
    </row>
    <row r="4256" spans="1:8" ht="26.4">
      <c r="A4256" s="753" t="s">
        <v>83</v>
      </c>
      <c r="B4256" s="753" t="s">
        <v>1840</v>
      </c>
      <c r="C4256" s="753" t="s">
        <v>423</v>
      </c>
      <c r="D4256" s="753" t="s">
        <v>1850</v>
      </c>
      <c r="E4256" s="753" t="s">
        <v>1796</v>
      </c>
      <c r="F4256" s="753"/>
      <c r="G4256" s="757" t="s">
        <v>1797</v>
      </c>
      <c r="H4256" s="751">
        <v>26590000</v>
      </c>
    </row>
    <row r="4257" spans="1:8">
      <c r="A4257" s="753" t="s">
        <v>83</v>
      </c>
      <c r="B4257" s="753" t="s">
        <v>1840</v>
      </c>
      <c r="C4257" s="753" t="s">
        <v>423</v>
      </c>
      <c r="D4257" s="753" t="s">
        <v>1850</v>
      </c>
      <c r="E4257" s="753" t="s">
        <v>1796</v>
      </c>
      <c r="F4257" s="753" t="s">
        <v>1825</v>
      </c>
      <c r="G4257" s="757" t="s">
        <v>1794</v>
      </c>
      <c r="H4257" s="751">
        <v>14900000</v>
      </c>
    </row>
    <row r="4258" spans="1:8">
      <c r="A4258" s="753" t="s">
        <v>83</v>
      </c>
      <c r="B4258" s="753" t="s">
        <v>1840</v>
      </c>
      <c r="C4258" s="753" t="s">
        <v>423</v>
      </c>
      <c r="D4258" s="753" t="s">
        <v>1850</v>
      </c>
      <c r="E4258" s="753" t="s">
        <v>1796</v>
      </c>
      <c r="F4258" s="753" t="s">
        <v>1798</v>
      </c>
      <c r="G4258" s="757" t="s">
        <v>1793</v>
      </c>
      <c r="H4258" s="751">
        <v>11690000</v>
      </c>
    </row>
    <row r="4259" spans="1:8" ht="26.4">
      <c r="A4259" s="753" t="s">
        <v>83</v>
      </c>
      <c r="B4259" s="753" t="s">
        <v>1840</v>
      </c>
      <c r="C4259" s="753" t="s">
        <v>423</v>
      </c>
      <c r="D4259" s="753" t="s">
        <v>1850</v>
      </c>
      <c r="E4259" s="753" t="s">
        <v>130</v>
      </c>
      <c r="F4259" s="753"/>
      <c r="G4259" s="757" t="s">
        <v>131</v>
      </c>
      <c r="H4259" s="751">
        <v>668885000</v>
      </c>
    </row>
    <row r="4260" spans="1:8">
      <c r="A4260" s="753" t="s">
        <v>83</v>
      </c>
      <c r="B4260" s="753" t="s">
        <v>1840</v>
      </c>
      <c r="C4260" s="753" t="s">
        <v>423</v>
      </c>
      <c r="D4260" s="753" t="s">
        <v>1850</v>
      </c>
      <c r="E4260" s="753" t="s">
        <v>130</v>
      </c>
      <c r="F4260" s="753" t="s">
        <v>585</v>
      </c>
      <c r="G4260" s="757" t="s">
        <v>1799</v>
      </c>
      <c r="H4260" s="751">
        <v>5130000</v>
      </c>
    </row>
    <row r="4261" spans="1:8">
      <c r="A4261" s="753" t="s">
        <v>83</v>
      </c>
      <c r="B4261" s="753" t="s">
        <v>1840</v>
      </c>
      <c r="C4261" s="753" t="s">
        <v>423</v>
      </c>
      <c r="D4261" s="753" t="s">
        <v>1850</v>
      </c>
      <c r="E4261" s="753" t="s">
        <v>130</v>
      </c>
      <c r="F4261" s="753" t="s">
        <v>14</v>
      </c>
      <c r="G4261" s="757" t="s">
        <v>1800</v>
      </c>
      <c r="H4261" s="751">
        <v>397646100</v>
      </c>
    </row>
    <row r="4262" spans="1:8">
      <c r="A4262" s="753" t="s">
        <v>83</v>
      </c>
      <c r="B4262" s="753" t="s">
        <v>1840</v>
      </c>
      <c r="C4262" s="753" t="s">
        <v>423</v>
      </c>
      <c r="D4262" s="753" t="s">
        <v>1850</v>
      </c>
      <c r="E4262" s="753" t="s">
        <v>130</v>
      </c>
      <c r="F4262" s="753" t="s">
        <v>132</v>
      </c>
      <c r="G4262" s="757" t="s">
        <v>135</v>
      </c>
      <c r="H4262" s="751">
        <v>266108900</v>
      </c>
    </row>
    <row r="4263" spans="1:8">
      <c r="A4263" s="753" t="s">
        <v>83</v>
      </c>
      <c r="B4263" s="753" t="s">
        <v>1840</v>
      </c>
      <c r="C4263" s="753" t="s">
        <v>423</v>
      </c>
      <c r="D4263" s="753" t="s">
        <v>1850</v>
      </c>
      <c r="E4263" s="753" t="s">
        <v>134</v>
      </c>
      <c r="F4263" s="753"/>
      <c r="G4263" s="757" t="s">
        <v>135</v>
      </c>
      <c r="H4263" s="751">
        <v>38118500</v>
      </c>
    </row>
    <row r="4264" spans="1:8">
      <c r="A4264" s="753" t="s">
        <v>83</v>
      </c>
      <c r="B4264" s="753" t="s">
        <v>1840</v>
      </c>
      <c r="C4264" s="753" t="s">
        <v>423</v>
      </c>
      <c r="D4264" s="753" t="s">
        <v>1850</v>
      </c>
      <c r="E4264" s="753" t="s">
        <v>134</v>
      </c>
      <c r="F4264" s="753" t="s">
        <v>9</v>
      </c>
      <c r="G4264" s="757" t="s">
        <v>1805</v>
      </c>
      <c r="H4264" s="751">
        <v>264000</v>
      </c>
    </row>
    <row r="4265" spans="1:8">
      <c r="A4265" s="753" t="s">
        <v>83</v>
      </c>
      <c r="B4265" s="753" t="s">
        <v>1840</v>
      </c>
      <c r="C4265" s="753" t="s">
        <v>423</v>
      </c>
      <c r="D4265" s="753" t="s">
        <v>1850</v>
      </c>
      <c r="E4265" s="753" t="s">
        <v>134</v>
      </c>
      <c r="F4265" s="753" t="s">
        <v>137</v>
      </c>
      <c r="G4265" s="757" t="s">
        <v>138</v>
      </c>
      <c r="H4265" s="751">
        <v>33572500</v>
      </c>
    </row>
    <row r="4266" spans="1:8">
      <c r="A4266" s="753" t="s">
        <v>83</v>
      </c>
      <c r="B4266" s="753" t="s">
        <v>1840</v>
      </c>
      <c r="C4266" s="753" t="s">
        <v>423</v>
      </c>
      <c r="D4266" s="753" t="s">
        <v>1850</v>
      </c>
      <c r="E4266" s="753" t="s">
        <v>134</v>
      </c>
      <c r="F4266" s="753" t="s">
        <v>139</v>
      </c>
      <c r="G4266" s="757" t="s">
        <v>140</v>
      </c>
      <c r="H4266" s="751">
        <v>4282000</v>
      </c>
    </row>
    <row r="4267" spans="1:8" ht="39.6">
      <c r="A4267" s="753" t="s">
        <v>83</v>
      </c>
      <c r="B4267" s="753" t="s">
        <v>1840</v>
      </c>
      <c r="C4267" s="753" t="s">
        <v>423</v>
      </c>
      <c r="D4267" s="753" t="s">
        <v>1850</v>
      </c>
      <c r="E4267" s="753" t="s">
        <v>419</v>
      </c>
      <c r="F4267" s="753"/>
      <c r="G4267" s="757" t="s">
        <v>1807</v>
      </c>
      <c r="H4267" s="751">
        <v>5364000</v>
      </c>
    </row>
    <row r="4268" spans="1:8" ht="52.8">
      <c r="A4268" s="753" t="s">
        <v>83</v>
      </c>
      <c r="B4268" s="753" t="s">
        <v>1840</v>
      </c>
      <c r="C4268" s="753" t="s">
        <v>423</v>
      </c>
      <c r="D4268" s="753" t="s">
        <v>1850</v>
      </c>
      <c r="E4268" s="753" t="s">
        <v>419</v>
      </c>
      <c r="F4268" s="753" t="s">
        <v>420</v>
      </c>
      <c r="G4268" s="757" t="s">
        <v>2714</v>
      </c>
      <c r="H4268" s="751">
        <v>5364000</v>
      </c>
    </row>
    <row r="4269" spans="1:8">
      <c r="A4269" s="753" t="s">
        <v>83</v>
      </c>
      <c r="B4269" s="753" t="s">
        <v>1840</v>
      </c>
      <c r="C4269" s="753" t="s">
        <v>423</v>
      </c>
      <c r="D4269" s="753" t="s">
        <v>1850</v>
      </c>
      <c r="E4269" s="753" t="s">
        <v>404</v>
      </c>
      <c r="F4269" s="753"/>
      <c r="G4269" s="757" t="s">
        <v>1808</v>
      </c>
      <c r="H4269" s="751">
        <v>17072000</v>
      </c>
    </row>
    <row r="4270" spans="1:8">
      <c r="A4270" s="753" t="s">
        <v>83</v>
      </c>
      <c r="B4270" s="753" t="s">
        <v>1840</v>
      </c>
      <c r="C4270" s="753" t="s">
        <v>423</v>
      </c>
      <c r="D4270" s="753" t="s">
        <v>1850</v>
      </c>
      <c r="E4270" s="753" t="s">
        <v>404</v>
      </c>
      <c r="F4270" s="753" t="s">
        <v>1809</v>
      </c>
      <c r="G4270" s="757" t="s">
        <v>26</v>
      </c>
      <c r="H4270" s="751">
        <v>17072000</v>
      </c>
    </row>
    <row r="4271" spans="1:8">
      <c r="A4271" s="753" t="s">
        <v>83</v>
      </c>
      <c r="B4271" s="753" t="s">
        <v>1840</v>
      </c>
      <c r="C4271" s="753" t="s">
        <v>164</v>
      </c>
      <c r="D4271" s="753"/>
      <c r="E4271" s="753"/>
      <c r="F4271" s="753"/>
      <c r="G4271" s="757" t="s">
        <v>1953</v>
      </c>
      <c r="H4271" s="751">
        <v>11870162100</v>
      </c>
    </row>
    <row r="4272" spans="1:8">
      <c r="A4272" s="753" t="s">
        <v>83</v>
      </c>
      <c r="B4272" s="753" t="s">
        <v>1840</v>
      </c>
      <c r="C4272" s="753" t="s">
        <v>164</v>
      </c>
      <c r="D4272" s="753" t="s">
        <v>1954</v>
      </c>
      <c r="E4272" s="753"/>
      <c r="F4272" s="753"/>
      <c r="G4272" s="757" t="s">
        <v>1955</v>
      </c>
      <c r="H4272" s="751">
        <v>11870162100</v>
      </c>
    </row>
    <row r="4273" spans="1:8">
      <c r="A4273" s="753" t="s">
        <v>83</v>
      </c>
      <c r="B4273" s="753" t="s">
        <v>1840</v>
      </c>
      <c r="C4273" s="753" t="s">
        <v>164</v>
      </c>
      <c r="D4273" s="753" t="s">
        <v>1954</v>
      </c>
      <c r="E4273" s="753" t="s">
        <v>92</v>
      </c>
      <c r="F4273" s="753"/>
      <c r="G4273" s="757" t="s">
        <v>93</v>
      </c>
      <c r="H4273" s="751">
        <v>1755333200</v>
      </c>
    </row>
    <row r="4274" spans="1:8">
      <c r="A4274" s="753" t="s">
        <v>83</v>
      </c>
      <c r="B4274" s="753" t="s">
        <v>1840</v>
      </c>
      <c r="C4274" s="753" t="s">
        <v>164</v>
      </c>
      <c r="D4274" s="753" t="s">
        <v>1954</v>
      </c>
      <c r="E4274" s="753" t="s">
        <v>92</v>
      </c>
      <c r="F4274" s="753" t="s">
        <v>94</v>
      </c>
      <c r="G4274" s="757" t="s">
        <v>1768</v>
      </c>
      <c r="H4274" s="751">
        <v>1558385000</v>
      </c>
    </row>
    <row r="4275" spans="1:8">
      <c r="A4275" s="753" t="s">
        <v>83</v>
      </c>
      <c r="B4275" s="753" t="s">
        <v>1840</v>
      </c>
      <c r="C4275" s="753" t="s">
        <v>164</v>
      </c>
      <c r="D4275" s="753" t="s">
        <v>1954</v>
      </c>
      <c r="E4275" s="753" t="s">
        <v>92</v>
      </c>
      <c r="F4275" s="753" t="s">
        <v>95</v>
      </c>
      <c r="G4275" s="757" t="s">
        <v>1769</v>
      </c>
      <c r="H4275" s="751">
        <v>196948200</v>
      </c>
    </row>
    <row r="4276" spans="1:8">
      <c r="A4276" s="753" t="s">
        <v>83</v>
      </c>
      <c r="B4276" s="753" t="s">
        <v>1840</v>
      </c>
      <c r="C4276" s="753" t="s">
        <v>164</v>
      </c>
      <c r="D4276" s="753" t="s">
        <v>1954</v>
      </c>
      <c r="E4276" s="753" t="s">
        <v>96</v>
      </c>
      <c r="F4276" s="753"/>
      <c r="G4276" s="757" t="s">
        <v>97</v>
      </c>
      <c r="H4276" s="751">
        <v>109883000</v>
      </c>
    </row>
    <row r="4277" spans="1:8">
      <c r="A4277" s="753" t="s">
        <v>83</v>
      </c>
      <c r="B4277" s="753" t="s">
        <v>1840</v>
      </c>
      <c r="C4277" s="753" t="s">
        <v>164</v>
      </c>
      <c r="D4277" s="753" t="s">
        <v>1954</v>
      </c>
      <c r="E4277" s="753" t="s">
        <v>96</v>
      </c>
      <c r="F4277" s="753" t="s">
        <v>151</v>
      </c>
      <c r="G4277" s="757" t="s">
        <v>152</v>
      </c>
      <c r="H4277" s="751">
        <v>44104000</v>
      </c>
    </row>
    <row r="4278" spans="1:8">
      <c r="A4278" s="753" t="s">
        <v>83</v>
      </c>
      <c r="B4278" s="753" t="s">
        <v>1840</v>
      </c>
      <c r="C4278" s="753" t="s">
        <v>164</v>
      </c>
      <c r="D4278" s="753" t="s">
        <v>1954</v>
      </c>
      <c r="E4278" s="753" t="s">
        <v>96</v>
      </c>
      <c r="F4278" s="753" t="s">
        <v>864</v>
      </c>
      <c r="G4278" s="757" t="s">
        <v>1770</v>
      </c>
      <c r="H4278" s="751">
        <v>33363000</v>
      </c>
    </row>
    <row r="4279" spans="1:8" ht="26.4">
      <c r="A4279" s="753" t="s">
        <v>83</v>
      </c>
      <c r="B4279" s="753" t="s">
        <v>1840</v>
      </c>
      <c r="C4279" s="753" t="s">
        <v>164</v>
      </c>
      <c r="D4279" s="753" t="s">
        <v>1954</v>
      </c>
      <c r="E4279" s="753" t="s">
        <v>96</v>
      </c>
      <c r="F4279" s="753" t="s">
        <v>98</v>
      </c>
      <c r="G4279" s="757" t="s">
        <v>99</v>
      </c>
      <c r="H4279" s="751">
        <v>16092000</v>
      </c>
    </row>
    <row r="4280" spans="1:8" ht="26.4">
      <c r="A4280" s="753" t="s">
        <v>83</v>
      </c>
      <c r="B4280" s="753" t="s">
        <v>1840</v>
      </c>
      <c r="C4280" s="753" t="s">
        <v>164</v>
      </c>
      <c r="D4280" s="753" t="s">
        <v>1954</v>
      </c>
      <c r="E4280" s="753" t="s">
        <v>96</v>
      </c>
      <c r="F4280" s="753" t="s">
        <v>442</v>
      </c>
      <c r="G4280" s="757" t="s">
        <v>1772</v>
      </c>
      <c r="H4280" s="751">
        <v>16324000</v>
      </c>
    </row>
    <row r="4281" spans="1:8">
      <c r="A4281" s="753" t="s">
        <v>83</v>
      </c>
      <c r="B4281" s="753" t="s">
        <v>1840</v>
      </c>
      <c r="C4281" s="753" t="s">
        <v>164</v>
      </c>
      <c r="D4281" s="753" t="s">
        <v>1954</v>
      </c>
      <c r="E4281" s="753" t="s">
        <v>426</v>
      </c>
      <c r="F4281" s="753"/>
      <c r="G4281" s="757" t="s">
        <v>427</v>
      </c>
      <c r="H4281" s="751">
        <v>17550000</v>
      </c>
    </row>
    <row r="4282" spans="1:8">
      <c r="A4282" s="753" t="s">
        <v>83</v>
      </c>
      <c r="B4282" s="753" t="s">
        <v>1840</v>
      </c>
      <c r="C4282" s="753" t="s">
        <v>164</v>
      </c>
      <c r="D4282" s="753" t="s">
        <v>1954</v>
      </c>
      <c r="E4282" s="753" t="s">
        <v>426</v>
      </c>
      <c r="F4282" s="753" t="s">
        <v>428</v>
      </c>
      <c r="G4282" s="757" t="s">
        <v>1774</v>
      </c>
      <c r="H4282" s="751">
        <v>17550000</v>
      </c>
    </row>
    <row r="4283" spans="1:8">
      <c r="A4283" s="753" t="s">
        <v>83</v>
      </c>
      <c r="B4283" s="753" t="s">
        <v>1840</v>
      </c>
      <c r="C4283" s="753" t="s">
        <v>164</v>
      </c>
      <c r="D4283" s="753" t="s">
        <v>1954</v>
      </c>
      <c r="E4283" s="753" t="s">
        <v>100</v>
      </c>
      <c r="F4283" s="753"/>
      <c r="G4283" s="757" t="s">
        <v>101</v>
      </c>
      <c r="H4283" s="751">
        <v>222650000</v>
      </c>
    </row>
    <row r="4284" spans="1:8">
      <c r="A4284" s="753" t="s">
        <v>83</v>
      </c>
      <c r="B4284" s="753" t="s">
        <v>1840</v>
      </c>
      <c r="C4284" s="753" t="s">
        <v>164</v>
      </c>
      <c r="D4284" s="753" t="s">
        <v>1954</v>
      </c>
      <c r="E4284" s="753" t="s">
        <v>100</v>
      </c>
      <c r="F4284" s="753" t="s">
        <v>443</v>
      </c>
      <c r="G4284" s="757" t="s">
        <v>135</v>
      </c>
      <c r="H4284" s="751">
        <v>222650000</v>
      </c>
    </row>
    <row r="4285" spans="1:8">
      <c r="A4285" s="753" t="s">
        <v>83</v>
      </c>
      <c r="B4285" s="753" t="s">
        <v>1840</v>
      </c>
      <c r="C4285" s="753" t="s">
        <v>164</v>
      </c>
      <c r="D4285" s="753" t="s">
        <v>1954</v>
      </c>
      <c r="E4285" s="753" t="s">
        <v>102</v>
      </c>
      <c r="F4285" s="753"/>
      <c r="G4285" s="757" t="s">
        <v>369</v>
      </c>
      <c r="H4285" s="751">
        <v>425773700</v>
      </c>
    </row>
    <row r="4286" spans="1:8">
      <c r="A4286" s="753" t="s">
        <v>83</v>
      </c>
      <c r="B4286" s="753" t="s">
        <v>1840</v>
      </c>
      <c r="C4286" s="753" t="s">
        <v>164</v>
      </c>
      <c r="D4286" s="753" t="s">
        <v>1954</v>
      </c>
      <c r="E4286" s="753" t="s">
        <v>102</v>
      </c>
      <c r="F4286" s="753" t="s">
        <v>103</v>
      </c>
      <c r="G4286" s="757" t="s">
        <v>104</v>
      </c>
      <c r="H4286" s="751">
        <v>317758400</v>
      </c>
    </row>
    <row r="4287" spans="1:8">
      <c r="A4287" s="753" t="s">
        <v>83</v>
      </c>
      <c r="B4287" s="753" t="s">
        <v>1840</v>
      </c>
      <c r="C4287" s="753" t="s">
        <v>164</v>
      </c>
      <c r="D4287" s="753" t="s">
        <v>1954</v>
      </c>
      <c r="E4287" s="753" t="s">
        <v>102</v>
      </c>
      <c r="F4287" s="753" t="s">
        <v>105</v>
      </c>
      <c r="G4287" s="757" t="s">
        <v>106</v>
      </c>
      <c r="H4287" s="751">
        <v>54475200</v>
      </c>
    </row>
    <row r="4288" spans="1:8">
      <c r="A4288" s="753" t="s">
        <v>83</v>
      </c>
      <c r="B4288" s="753" t="s">
        <v>1840</v>
      </c>
      <c r="C4288" s="753" t="s">
        <v>164</v>
      </c>
      <c r="D4288" s="753" t="s">
        <v>1954</v>
      </c>
      <c r="E4288" s="753" t="s">
        <v>102</v>
      </c>
      <c r="F4288" s="753" t="s">
        <v>107</v>
      </c>
      <c r="G4288" s="757" t="s">
        <v>108</v>
      </c>
      <c r="H4288" s="751">
        <v>36319200</v>
      </c>
    </row>
    <row r="4289" spans="1:8">
      <c r="A4289" s="753" t="s">
        <v>83</v>
      </c>
      <c r="B4289" s="753" t="s">
        <v>1840</v>
      </c>
      <c r="C4289" s="753" t="s">
        <v>164</v>
      </c>
      <c r="D4289" s="753" t="s">
        <v>1954</v>
      </c>
      <c r="E4289" s="753" t="s">
        <v>102</v>
      </c>
      <c r="F4289" s="753" t="s">
        <v>0</v>
      </c>
      <c r="G4289" s="757" t="s">
        <v>1</v>
      </c>
      <c r="H4289" s="751">
        <v>17220900</v>
      </c>
    </row>
    <row r="4290" spans="1:8">
      <c r="A4290" s="753" t="s">
        <v>83</v>
      </c>
      <c r="B4290" s="753" t="s">
        <v>1840</v>
      </c>
      <c r="C4290" s="753" t="s">
        <v>164</v>
      </c>
      <c r="D4290" s="753" t="s">
        <v>1954</v>
      </c>
      <c r="E4290" s="753" t="s">
        <v>109</v>
      </c>
      <c r="F4290" s="753"/>
      <c r="G4290" s="757" t="s">
        <v>110</v>
      </c>
      <c r="H4290" s="751">
        <v>2572482000</v>
      </c>
    </row>
    <row r="4291" spans="1:8">
      <c r="A4291" s="753" t="s">
        <v>83</v>
      </c>
      <c r="B4291" s="753" t="s">
        <v>1840</v>
      </c>
      <c r="C4291" s="753" t="s">
        <v>164</v>
      </c>
      <c r="D4291" s="753" t="s">
        <v>1954</v>
      </c>
      <c r="E4291" s="753" t="s">
        <v>109</v>
      </c>
      <c r="F4291" s="753" t="s">
        <v>2</v>
      </c>
      <c r="G4291" s="757" t="s">
        <v>3</v>
      </c>
      <c r="H4291" s="751">
        <v>2413720000</v>
      </c>
    </row>
    <row r="4292" spans="1:8" ht="26.4">
      <c r="A4292" s="753" t="s">
        <v>83</v>
      </c>
      <c r="B4292" s="753" t="s">
        <v>1840</v>
      </c>
      <c r="C4292" s="753" t="s">
        <v>164</v>
      </c>
      <c r="D4292" s="753" t="s">
        <v>1954</v>
      </c>
      <c r="E4292" s="753" t="s">
        <v>109</v>
      </c>
      <c r="F4292" s="753" t="s">
        <v>855</v>
      </c>
      <c r="G4292" s="757" t="s">
        <v>1776</v>
      </c>
      <c r="H4292" s="751">
        <v>158762000</v>
      </c>
    </row>
    <row r="4293" spans="1:8">
      <c r="A4293" s="753" t="s">
        <v>83</v>
      </c>
      <c r="B4293" s="753" t="s">
        <v>1840</v>
      </c>
      <c r="C4293" s="753" t="s">
        <v>164</v>
      </c>
      <c r="D4293" s="753" t="s">
        <v>1954</v>
      </c>
      <c r="E4293" s="753" t="s">
        <v>112</v>
      </c>
      <c r="F4293" s="753"/>
      <c r="G4293" s="757" t="s">
        <v>113</v>
      </c>
      <c r="H4293" s="751">
        <v>42934100</v>
      </c>
    </row>
    <row r="4294" spans="1:8">
      <c r="A4294" s="753" t="s">
        <v>83</v>
      </c>
      <c r="B4294" s="753" t="s">
        <v>1840</v>
      </c>
      <c r="C4294" s="753" t="s">
        <v>164</v>
      </c>
      <c r="D4294" s="753" t="s">
        <v>1954</v>
      </c>
      <c r="E4294" s="753" t="s">
        <v>112</v>
      </c>
      <c r="F4294" s="753" t="s">
        <v>155</v>
      </c>
      <c r="G4294" s="757" t="s">
        <v>1777</v>
      </c>
      <c r="H4294" s="751">
        <v>31107500</v>
      </c>
    </row>
    <row r="4295" spans="1:8">
      <c r="A4295" s="753" t="s">
        <v>83</v>
      </c>
      <c r="B4295" s="753" t="s">
        <v>1840</v>
      </c>
      <c r="C4295" s="753" t="s">
        <v>164</v>
      </c>
      <c r="D4295" s="753" t="s">
        <v>1954</v>
      </c>
      <c r="E4295" s="753" t="s">
        <v>112</v>
      </c>
      <c r="F4295" s="753" t="s">
        <v>114</v>
      </c>
      <c r="G4295" s="757" t="s">
        <v>1778</v>
      </c>
      <c r="H4295" s="751">
        <v>3099600</v>
      </c>
    </row>
    <row r="4296" spans="1:8">
      <c r="A4296" s="753" t="s">
        <v>83</v>
      </c>
      <c r="B4296" s="753" t="s">
        <v>1840</v>
      </c>
      <c r="C4296" s="753" t="s">
        <v>164</v>
      </c>
      <c r="D4296" s="753" t="s">
        <v>1954</v>
      </c>
      <c r="E4296" s="753" t="s">
        <v>112</v>
      </c>
      <c r="F4296" s="753" t="s">
        <v>146</v>
      </c>
      <c r="G4296" s="757" t="s">
        <v>1780</v>
      </c>
      <c r="H4296" s="751">
        <v>2136000</v>
      </c>
    </row>
    <row r="4297" spans="1:8">
      <c r="A4297" s="753" t="s">
        <v>83</v>
      </c>
      <c r="B4297" s="753" t="s">
        <v>1840</v>
      </c>
      <c r="C4297" s="753" t="s">
        <v>164</v>
      </c>
      <c r="D4297" s="753" t="s">
        <v>1954</v>
      </c>
      <c r="E4297" s="753" t="s">
        <v>112</v>
      </c>
      <c r="F4297" s="753" t="s">
        <v>242</v>
      </c>
      <c r="G4297" s="757" t="s">
        <v>1839</v>
      </c>
      <c r="H4297" s="751">
        <v>6591000</v>
      </c>
    </row>
    <row r="4298" spans="1:8">
      <c r="A4298" s="753" t="s">
        <v>83</v>
      </c>
      <c r="B4298" s="753" t="s">
        <v>1840</v>
      </c>
      <c r="C4298" s="753" t="s">
        <v>164</v>
      </c>
      <c r="D4298" s="753" t="s">
        <v>1954</v>
      </c>
      <c r="E4298" s="753" t="s">
        <v>115</v>
      </c>
      <c r="F4298" s="753"/>
      <c r="G4298" s="757" t="s">
        <v>1781</v>
      </c>
      <c r="H4298" s="751">
        <v>104731000</v>
      </c>
    </row>
    <row r="4299" spans="1:8">
      <c r="A4299" s="753" t="s">
        <v>83</v>
      </c>
      <c r="B4299" s="753" t="s">
        <v>1840</v>
      </c>
      <c r="C4299" s="753" t="s">
        <v>164</v>
      </c>
      <c r="D4299" s="753" t="s">
        <v>1954</v>
      </c>
      <c r="E4299" s="753" t="s">
        <v>115</v>
      </c>
      <c r="F4299" s="753" t="s">
        <v>116</v>
      </c>
      <c r="G4299" s="757" t="s">
        <v>117</v>
      </c>
      <c r="H4299" s="751">
        <v>22173000</v>
      </c>
    </row>
    <row r="4300" spans="1:8">
      <c r="A4300" s="753" t="s">
        <v>83</v>
      </c>
      <c r="B4300" s="753" t="s">
        <v>1840</v>
      </c>
      <c r="C4300" s="753" t="s">
        <v>164</v>
      </c>
      <c r="D4300" s="753" t="s">
        <v>1954</v>
      </c>
      <c r="E4300" s="753" t="s">
        <v>115</v>
      </c>
      <c r="F4300" s="753" t="s">
        <v>147</v>
      </c>
      <c r="G4300" s="757" t="s">
        <v>148</v>
      </c>
      <c r="H4300" s="751">
        <v>57510000</v>
      </c>
    </row>
    <row r="4301" spans="1:8">
      <c r="A4301" s="753" t="s">
        <v>83</v>
      </c>
      <c r="B4301" s="753" t="s">
        <v>1840</v>
      </c>
      <c r="C4301" s="753" t="s">
        <v>164</v>
      </c>
      <c r="D4301" s="753" t="s">
        <v>1954</v>
      </c>
      <c r="E4301" s="753" t="s">
        <v>115</v>
      </c>
      <c r="F4301" s="753" t="s">
        <v>118</v>
      </c>
      <c r="G4301" s="757" t="s">
        <v>119</v>
      </c>
      <c r="H4301" s="751">
        <v>25048000</v>
      </c>
    </row>
    <row r="4302" spans="1:8">
      <c r="A4302" s="753" t="s">
        <v>83</v>
      </c>
      <c r="B4302" s="753" t="s">
        <v>1840</v>
      </c>
      <c r="C4302" s="753" t="s">
        <v>164</v>
      </c>
      <c r="D4302" s="753" t="s">
        <v>1954</v>
      </c>
      <c r="E4302" s="753" t="s">
        <v>120</v>
      </c>
      <c r="F4302" s="753"/>
      <c r="G4302" s="757" t="s">
        <v>121</v>
      </c>
      <c r="H4302" s="751">
        <v>18905000</v>
      </c>
    </row>
    <row r="4303" spans="1:8" ht="39.6">
      <c r="A4303" s="753" t="s">
        <v>83</v>
      </c>
      <c r="B4303" s="753" t="s">
        <v>1840</v>
      </c>
      <c r="C4303" s="753" t="s">
        <v>164</v>
      </c>
      <c r="D4303" s="753" t="s">
        <v>1954</v>
      </c>
      <c r="E4303" s="753" t="s">
        <v>120</v>
      </c>
      <c r="F4303" s="753" t="s">
        <v>122</v>
      </c>
      <c r="G4303" s="757" t="s">
        <v>1783</v>
      </c>
      <c r="H4303" s="751">
        <v>3005000</v>
      </c>
    </row>
    <row r="4304" spans="1:8">
      <c r="A4304" s="753" t="s">
        <v>83</v>
      </c>
      <c r="B4304" s="753" t="s">
        <v>1840</v>
      </c>
      <c r="C4304" s="753" t="s">
        <v>164</v>
      </c>
      <c r="D4304" s="753" t="s">
        <v>1954</v>
      </c>
      <c r="E4304" s="753" t="s">
        <v>120</v>
      </c>
      <c r="F4304" s="753" t="s">
        <v>123</v>
      </c>
      <c r="G4304" s="757" t="s">
        <v>124</v>
      </c>
      <c r="H4304" s="751">
        <v>720000</v>
      </c>
    </row>
    <row r="4305" spans="1:8" ht="39.6">
      <c r="A4305" s="753" t="s">
        <v>83</v>
      </c>
      <c r="B4305" s="753" t="s">
        <v>1840</v>
      </c>
      <c r="C4305" s="753" t="s">
        <v>164</v>
      </c>
      <c r="D4305" s="753" t="s">
        <v>1954</v>
      </c>
      <c r="E4305" s="753" t="s">
        <v>120</v>
      </c>
      <c r="F4305" s="753" t="s">
        <v>994</v>
      </c>
      <c r="G4305" s="757" t="s">
        <v>1824</v>
      </c>
      <c r="H4305" s="751">
        <v>10980000</v>
      </c>
    </row>
    <row r="4306" spans="1:8">
      <c r="A4306" s="753" t="s">
        <v>83</v>
      </c>
      <c r="B4306" s="753" t="s">
        <v>1840</v>
      </c>
      <c r="C4306" s="753" t="s">
        <v>164</v>
      </c>
      <c r="D4306" s="753" t="s">
        <v>1954</v>
      </c>
      <c r="E4306" s="753" t="s">
        <v>120</v>
      </c>
      <c r="F4306" s="753" t="s">
        <v>158</v>
      </c>
      <c r="G4306" s="757" t="s">
        <v>1785</v>
      </c>
      <c r="H4306" s="751">
        <v>4200000</v>
      </c>
    </row>
    <row r="4307" spans="1:8">
      <c r="A4307" s="753" t="s">
        <v>83</v>
      </c>
      <c r="B4307" s="753" t="s">
        <v>1840</v>
      </c>
      <c r="C4307" s="753" t="s">
        <v>164</v>
      </c>
      <c r="D4307" s="753" t="s">
        <v>1954</v>
      </c>
      <c r="E4307" s="753" t="s">
        <v>160</v>
      </c>
      <c r="F4307" s="753"/>
      <c r="G4307" s="757" t="s">
        <v>161</v>
      </c>
      <c r="H4307" s="751">
        <v>50710000</v>
      </c>
    </row>
    <row r="4308" spans="1:8">
      <c r="A4308" s="753" t="s">
        <v>83</v>
      </c>
      <c r="B4308" s="753" t="s">
        <v>1840</v>
      </c>
      <c r="C4308" s="753" t="s">
        <v>164</v>
      </c>
      <c r="D4308" s="753" t="s">
        <v>1954</v>
      </c>
      <c r="E4308" s="753" t="s">
        <v>160</v>
      </c>
      <c r="F4308" s="753" t="s">
        <v>162</v>
      </c>
      <c r="G4308" s="757" t="s">
        <v>163</v>
      </c>
      <c r="H4308" s="751">
        <v>2500000</v>
      </c>
    </row>
    <row r="4309" spans="1:8">
      <c r="A4309" s="753" t="s">
        <v>83</v>
      </c>
      <c r="B4309" s="753" t="s">
        <v>1840</v>
      </c>
      <c r="C4309" s="753" t="s">
        <v>164</v>
      </c>
      <c r="D4309" s="753" t="s">
        <v>1954</v>
      </c>
      <c r="E4309" s="753" t="s">
        <v>160</v>
      </c>
      <c r="F4309" s="753" t="s">
        <v>544</v>
      </c>
      <c r="G4309" s="757" t="s">
        <v>545</v>
      </c>
      <c r="H4309" s="751">
        <v>3000000</v>
      </c>
    </row>
    <row r="4310" spans="1:8">
      <c r="A4310" s="753" t="s">
        <v>83</v>
      </c>
      <c r="B4310" s="753" t="s">
        <v>1840</v>
      </c>
      <c r="C4310" s="753" t="s">
        <v>164</v>
      </c>
      <c r="D4310" s="753" t="s">
        <v>1954</v>
      </c>
      <c r="E4310" s="753" t="s">
        <v>160</v>
      </c>
      <c r="F4310" s="753" t="s">
        <v>438</v>
      </c>
      <c r="G4310" s="757" t="s">
        <v>1786</v>
      </c>
      <c r="H4310" s="751">
        <v>12500000</v>
      </c>
    </row>
    <row r="4311" spans="1:8">
      <c r="A4311" s="753" t="s">
        <v>83</v>
      </c>
      <c r="B4311" s="753" t="s">
        <v>1840</v>
      </c>
      <c r="C4311" s="753" t="s">
        <v>164</v>
      </c>
      <c r="D4311" s="753" t="s">
        <v>1954</v>
      </c>
      <c r="E4311" s="753" t="s">
        <v>160</v>
      </c>
      <c r="F4311" s="753" t="s">
        <v>551</v>
      </c>
      <c r="G4311" s="757" t="s">
        <v>133</v>
      </c>
      <c r="H4311" s="751">
        <v>32710000</v>
      </c>
    </row>
    <row r="4312" spans="1:8">
      <c r="A4312" s="753" t="s">
        <v>83</v>
      </c>
      <c r="B4312" s="753" t="s">
        <v>1840</v>
      </c>
      <c r="C4312" s="753" t="s">
        <v>164</v>
      </c>
      <c r="D4312" s="753" t="s">
        <v>1954</v>
      </c>
      <c r="E4312" s="753" t="s">
        <v>125</v>
      </c>
      <c r="F4312" s="753"/>
      <c r="G4312" s="757" t="s">
        <v>126</v>
      </c>
      <c r="H4312" s="751">
        <v>88807000</v>
      </c>
    </row>
    <row r="4313" spans="1:8">
      <c r="A4313" s="753" t="s">
        <v>83</v>
      </c>
      <c r="B4313" s="753" t="s">
        <v>1840</v>
      </c>
      <c r="C4313" s="753" t="s">
        <v>164</v>
      </c>
      <c r="D4313" s="753" t="s">
        <v>1954</v>
      </c>
      <c r="E4313" s="753" t="s">
        <v>125</v>
      </c>
      <c r="F4313" s="753" t="s">
        <v>430</v>
      </c>
      <c r="G4313" s="757" t="s">
        <v>431</v>
      </c>
      <c r="H4313" s="751">
        <v>5107000</v>
      </c>
    </row>
    <row r="4314" spans="1:8">
      <c r="A4314" s="753" t="s">
        <v>83</v>
      </c>
      <c r="B4314" s="753" t="s">
        <v>1840</v>
      </c>
      <c r="C4314" s="753" t="s">
        <v>164</v>
      </c>
      <c r="D4314" s="753" t="s">
        <v>1954</v>
      </c>
      <c r="E4314" s="753" t="s">
        <v>125</v>
      </c>
      <c r="F4314" s="753" t="s">
        <v>552</v>
      </c>
      <c r="G4314" s="757" t="s">
        <v>553</v>
      </c>
      <c r="H4314" s="751">
        <v>4250000</v>
      </c>
    </row>
    <row r="4315" spans="1:8">
      <c r="A4315" s="753" t="s">
        <v>83</v>
      </c>
      <c r="B4315" s="753" t="s">
        <v>1840</v>
      </c>
      <c r="C4315" s="753" t="s">
        <v>164</v>
      </c>
      <c r="D4315" s="753" t="s">
        <v>1954</v>
      </c>
      <c r="E4315" s="753" t="s">
        <v>125</v>
      </c>
      <c r="F4315" s="753" t="s">
        <v>127</v>
      </c>
      <c r="G4315" s="757" t="s">
        <v>128</v>
      </c>
      <c r="H4315" s="751">
        <v>4750000</v>
      </c>
    </row>
    <row r="4316" spans="1:8">
      <c r="A4316" s="753" t="s">
        <v>83</v>
      </c>
      <c r="B4316" s="753" t="s">
        <v>1840</v>
      </c>
      <c r="C4316" s="753" t="s">
        <v>164</v>
      </c>
      <c r="D4316" s="753" t="s">
        <v>1954</v>
      </c>
      <c r="E4316" s="753" t="s">
        <v>125</v>
      </c>
      <c r="F4316" s="753" t="s">
        <v>129</v>
      </c>
      <c r="G4316" s="757" t="s">
        <v>1787</v>
      </c>
      <c r="H4316" s="751">
        <v>74700000</v>
      </c>
    </row>
    <row r="4317" spans="1:8">
      <c r="A4317" s="753" t="s">
        <v>83</v>
      </c>
      <c r="B4317" s="753" t="s">
        <v>1840</v>
      </c>
      <c r="C4317" s="753" t="s">
        <v>164</v>
      </c>
      <c r="D4317" s="753" t="s">
        <v>1954</v>
      </c>
      <c r="E4317" s="753" t="s">
        <v>554</v>
      </c>
      <c r="F4317" s="753"/>
      <c r="G4317" s="757" t="s">
        <v>555</v>
      </c>
      <c r="H4317" s="751">
        <v>51500000</v>
      </c>
    </row>
    <row r="4318" spans="1:8">
      <c r="A4318" s="753" t="s">
        <v>83</v>
      </c>
      <c r="B4318" s="753" t="s">
        <v>1840</v>
      </c>
      <c r="C4318" s="753" t="s">
        <v>164</v>
      </c>
      <c r="D4318" s="753" t="s">
        <v>1954</v>
      </c>
      <c r="E4318" s="753" t="s">
        <v>554</v>
      </c>
      <c r="F4318" s="753" t="s">
        <v>556</v>
      </c>
      <c r="G4318" s="757" t="s">
        <v>557</v>
      </c>
      <c r="H4318" s="751">
        <v>3500000</v>
      </c>
    </row>
    <row r="4319" spans="1:8">
      <c r="A4319" s="753" t="s">
        <v>83</v>
      </c>
      <c r="B4319" s="753" t="s">
        <v>1840</v>
      </c>
      <c r="C4319" s="753" t="s">
        <v>164</v>
      </c>
      <c r="D4319" s="753" t="s">
        <v>1954</v>
      </c>
      <c r="E4319" s="753" t="s">
        <v>554</v>
      </c>
      <c r="F4319" s="753" t="s">
        <v>243</v>
      </c>
      <c r="G4319" s="757" t="s">
        <v>244</v>
      </c>
      <c r="H4319" s="751">
        <v>48000000</v>
      </c>
    </row>
    <row r="4320" spans="1:8" ht="39.6">
      <c r="A4320" s="753" t="s">
        <v>83</v>
      </c>
      <c r="B4320" s="753" t="s">
        <v>1840</v>
      </c>
      <c r="C4320" s="753" t="s">
        <v>164</v>
      </c>
      <c r="D4320" s="753" t="s">
        <v>1954</v>
      </c>
      <c r="E4320" s="753" t="s">
        <v>560</v>
      </c>
      <c r="F4320" s="753"/>
      <c r="G4320" s="757" t="s">
        <v>1790</v>
      </c>
      <c r="H4320" s="751">
        <v>961836000</v>
      </c>
    </row>
    <row r="4321" spans="1:8">
      <c r="A4321" s="753" t="s">
        <v>83</v>
      </c>
      <c r="B4321" s="753" t="s">
        <v>1840</v>
      </c>
      <c r="C4321" s="753" t="s">
        <v>164</v>
      </c>
      <c r="D4321" s="753" t="s">
        <v>1954</v>
      </c>
      <c r="E4321" s="753" t="s">
        <v>560</v>
      </c>
      <c r="F4321" s="753" t="s">
        <v>5</v>
      </c>
      <c r="G4321" s="757" t="s">
        <v>6</v>
      </c>
      <c r="H4321" s="751">
        <v>66013000</v>
      </c>
    </row>
    <row r="4322" spans="1:8">
      <c r="A4322" s="753" t="s">
        <v>83</v>
      </c>
      <c r="B4322" s="753" t="s">
        <v>1840</v>
      </c>
      <c r="C4322" s="753" t="s">
        <v>164</v>
      </c>
      <c r="D4322" s="753" t="s">
        <v>1954</v>
      </c>
      <c r="E4322" s="753" t="s">
        <v>560</v>
      </c>
      <c r="F4322" s="753" t="s">
        <v>418</v>
      </c>
      <c r="G4322" s="757" t="s">
        <v>1793</v>
      </c>
      <c r="H4322" s="751">
        <v>150000</v>
      </c>
    </row>
    <row r="4323" spans="1:8">
      <c r="A4323" s="753" t="s">
        <v>83</v>
      </c>
      <c r="B4323" s="753" t="s">
        <v>1840</v>
      </c>
      <c r="C4323" s="753" t="s">
        <v>164</v>
      </c>
      <c r="D4323" s="753" t="s">
        <v>1954</v>
      </c>
      <c r="E4323" s="753" t="s">
        <v>560</v>
      </c>
      <c r="F4323" s="753" t="s">
        <v>562</v>
      </c>
      <c r="G4323" s="757" t="s">
        <v>1794</v>
      </c>
      <c r="H4323" s="751">
        <v>4400000</v>
      </c>
    </row>
    <row r="4324" spans="1:8">
      <c r="A4324" s="753" t="s">
        <v>83</v>
      </c>
      <c r="B4324" s="753" t="s">
        <v>1840</v>
      </c>
      <c r="C4324" s="753" t="s">
        <v>164</v>
      </c>
      <c r="D4324" s="753" t="s">
        <v>1954</v>
      </c>
      <c r="E4324" s="753" t="s">
        <v>560</v>
      </c>
      <c r="F4324" s="753" t="s">
        <v>388</v>
      </c>
      <c r="G4324" s="757" t="s">
        <v>1915</v>
      </c>
      <c r="H4324" s="751">
        <v>796808000</v>
      </c>
    </row>
    <row r="4325" spans="1:8">
      <c r="A4325" s="753" t="s">
        <v>83</v>
      </c>
      <c r="B4325" s="753" t="s">
        <v>1840</v>
      </c>
      <c r="C4325" s="753" t="s">
        <v>164</v>
      </c>
      <c r="D4325" s="753" t="s">
        <v>1954</v>
      </c>
      <c r="E4325" s="753" t="s">
        <v>560</v>
      </c>
      <c r="F4325" s="753" t="s">
        <v>7</v>
      </c>
      <c r="G4325" s="757" t="s">
        <v>1795</v>
      </c>
      <c r="H4325" s="751">
        <v>94465000</v>
      </c>
    </row>
    <row r="4326" spans="1:8" ht="26.4">
      <c r="A4326" s="753" t="s">
        <v>83</v>
      </c>
      <c r="B4326" s="753" t="s">
        <v>1840</v>
      </c>
      <c r="C4326" s="753" t="s">
        <v>164</v>
      </c>
      <c r="D4326" s="753" t="s">
        <v>1954</v>
      </c>
      <c r="E4326" s="753" t="s">
        <v>1796</v>
      </c>
      <c r="F4326" s="753"/>
      <c r="G4326" s="757" t="s">
        <v>1797</v>
      </c>
      <c r="H4326" s="751">
        <v>42955000</v>
      </c>
    </row>
    <row r="4327" spans="1:8">
      <c r="A4327" s="753" t="s">
        <v>83</v>
      </c>
      <c r="B4327" s="753" t="s">
        <v>1840</v>
      </c>
      <c r="C4327" s="753" t="s">
        <v>164</v>
      </c>
      <c r="D4327" s="753" t="s">
        <v>1954</v>
      </c>
      <c r="E4327" s="753" t="s">
        <v>1796</v>
      </c>
      <c r="F4327" s="753" t="s">
        <v>1825</v>
      </c>
      <c r="G4327" s="757" t="s">
        <v>1794</v>
      </c>
      <c r="H4327" s="751">
        <v>17985000</v>
      </c>
    </row>
    <row r="4328" spans="1:8">
      <c r="A4328" s="753" t="s">
        <v>83</v>
      </c>
      <c r="B4328" s="753" t="s">
        <v>1840</v>
      </c>
      <c r="C4328" s="753" t="s">
        <v>164</v>
      </c>
      <c r="D4328" s="753" t="s">
        <v>1954</v>
      </c>
      <c r="E4328" s="753" t="s">
        <v>1796</v>
      </c>
      <c r="F4328" s="753" t="s">
        <v>1798</v>
      </c>
      <c r="G4328" s="757" t="s">
        <v>1793</v>
      </c>
      <c r="H4328" s="751">
        <v>24970000</v>
      </c>
    </row>
    <row r="4329" spans="1:8" ht="26.4">
      <c r="A4329" s="753" t="s">
        <v>83</v>
      </c>
      <c r="B4329" s="753" t="s">
        <v>1840</v>
      </c>
      <c r="C4329" s="753" t="s">
        <v>164</v>
      </c>
      <c r="D4329" s="753" t="s">
        <v>1954</v>
      </c>
      <c r="E4329" s="753" t="s">
        <v>130</v>
      </c>
      <c r="F4329" s="753"/>
      <c r="G4329" s="757" t="s">
        <v>131</v>
      </c>
      <c r="H4329" s="751">
        <v>5282399100</v>
      </c>
    </row>
    <row r="4330" spans="1:8">
      <c r="A4330" s="753" t="s">
        <v>83</v>
      </c>
      <c r="B4330" s="753" t="s">
        <v>1840</v>
      </c>
      <c r="C4330" s="753" t="s">
        <v>164</v>
      </c>
      <c r="D4330" s="753" t="s">
        <v>1954</v>
      </c>
      <c r="E4330" s="753" t="s">
        <v>130</v>
      </c>
      <c r="F4330" s="753" t="s">
        <v>585</v>
      </c>
      <c r="G4330" s="757" t="s">
        <v>1799</v>
      </c>
      <c r="H4330" s="751">
        <v>185770000</v>
      </c>
    </row>
    <row r="4331" spans="1:8">
      <c r="A4331" s="753" t="s">
        <v>83</v>
      </c>
      <c r="B4331" s="753" t="s">
        <v>1840</v>
      </c>
      <c r="C4331" s="753" t="s">
        <v>164</v>
      </c>
      <c r="D4331" s="753" t="s">
        <v>1954</v>
      </c>
      <c r="E4331" s="753" t="s">
        <v>130</v>
      </c>
      <c r="F4331" s="753" t="s">
        <v>8</v>
      </c>
      <c r="G4331" s="757" t="s">
        <v>1835</v>
      </c>
      <c r="H4331" s="751">
        <v>114900000</v>
      </c>
    </row>
    <row r="4332" spans="1:8">
      <c r="A4332" s="753" t="s">
        <v>83</v>
      </c>
      <c r="B4332" s="753" t="s">
        <v>1840</v>
      </c>
      <c r="C4332" s="753" t="s">
        <v>164</v>
      </c>
      <c r="D4332" s="753" t="s">
        <v>1954</v>
      </c>
      <c r="E4332" s="753" t="s">
        <v>130</v>
      </c>
      <c r="F4332" s="753" t="s">
        <v>132</v>
      </c>
      <c r="G4332" s="757" t="s">
        <v>135</v>
      </c>
      <c r="H4332" s="751">
        <v>4981729100</v>
      </c>
    </row>
    <row r="4333" spans="1:8">
      <c r="A4333" s="753" t="s">
        <v>83</v>
      </c>
      <c r="B4333" s="753" t="s">
        <v>1840</v>
      </c>
      <c r="C4333" s="753" t="s">
        <v>164</v>
      </c>
      <c r="D4333" s="753" t="s">
        <v>1954</v>
      </c>
      <c r="E4333" s="753" t="s">
        <v>134</v>
      </c>
      <c r="F4333" s="753"/>
      <c r="G4333" s="757" t="s">
        <v>135</v>
      </c>
      <c r="H4333" s="751">
        <v>96965000</v>
      </c>
    </row>
    <row r="4334" spans="1:8">
      <c r="A4334" s="753" t="s">
        <v>83</v>
      </c>
      <c r="B4334" s="753" t="s">
        <v>1840</v>
      </c>
      <c r="C4334" s="753" t="s">
        <v>164</v>
      </c>
      <c r="D4334" s="753" t="s">
        <v>1954</v>
      </c>
      <c r="E4334" s="753" t="s">
        <v>134</v>
      </c>
      <c r="F4334" s="753" t="s">
        <v>137</v>
      </c>
      <c r="G4334" s="757" t="s">
        <v>138</v>
      </c>
      <c r="H4334" s="751">
        <v>89636000</v>
      </c>
    </row>
    <row r="4335" spans="1:8">
      <c r="A4335" s="753" t="s">
        <v>83</v>
      </c>
      <c r="B4335" s="753" t="s">
        <v>1840</v>
      </c>
      <c r="C4335" s="753" t="s">
        <v>164</v>
      </c>
      <c r="D4335" s="753" t="s">
        <v>1954</v>
      </c>
      <c r="E4335" s="753" t="s">
        <v>134</v>
      </c>
      <c r="F4335" s="753" t="s">
        <v>139</v>
      </c>
      <c r="G4335" s="757" t="s">
        <v>140</v>
      </c>
      <c r="H4335" s="751">
        <v>7329000</v>
      </c>
    </row>
    <row r="4336" spans="1:8">
      <c r="A4336" s="753" t="s">
        <v>83</v>
      </c>
      <c r="B4336" s="753" t="s">
        <v>1840</v>
      </c>
      <c r="C4336" s="753" t="s">
        <v>164</v>
      </c>
      <c r="D4336" s="753" t="s">
        <v>1954</v>
      </c>
      <c r="E4336" s="753" t="s">
        <v>404</v>
      </c>
      <c r="F4336" s="753"/>
      <c r="G4336" s="757" t="s">
        <v>1808</v>
      </c>
      <c r="H4336" s="751">
        <v>24748000</v>
      </c>
    </row>
    <row r="4337" spans="1:8">
      <c r="A4337" s="753" t="s">
        <v>83</v>
      </c>
      <c r="B4337" s="753" t="s">
        <v>1840</v>
      </c>
      <c r="C4337" s="753" t="s">
        <v>164</v>
      </c>
      <c r="D4337" s="753" t="s">
        <v>1954</v>
      </c>
      <c r="E4337" s="753" t="s">
        <v>404</v>
      </c>
      <c r="F4337" s="753" t="s">
        <v>1809</v>
      </c>
      <c r="G4337" s="757" t="s">
        <v>26</v>
      </c>
      <c r="H4337" s="751">
        <v>24748000</v>
      </c>
    </row>
    <row r="4338" spans="1:8" ht="26.4">
      <c r="A4338" s="753" t="s">
        <v>83</v>
      </c>
      <c r="B4338" s="753" t="s">
        <v>1840</v>
      </c>
      <c r="C4338" s="753" t="s">
        <v>223</v>
      </c>
      <c r="D4338" s="753"/>
      <c r="E4338" s="753"/>
      <c r="F4338" s="753"/>
      <c r="G4338" s="757" t="s">
        <v>1765</v>
      </c>
      <c r="H4338" s="751">
        <v>8945884000</v>
      </c>
    </row>
    <row r="4339" spans="1:8">
      <c r="A4339" s="753" t="s">
        <v>83</v>
      </c>
      <c r="B4339" s="753" t="s">
        <v>1840</v>
      </c>
      <c r="C4339" s="753" t="s">
        <v>223</v>
      </c>
      <c r="D4339" s="753" t="s">
        <v>1766</v>
      </c>
      <c r="E4339" s="753"/>
      <c r="F4339" s="753"/>
      <c r="G4339" s="757" t="s">
        <v>1767</v>
      </c>
      <c r="H4339" s="751">
        <v>8945884000</v>
      </c>
    </row>
    <row r="4340" spans="1:8">
      <c r="A4340" s="753" t="s">
        <v>83</v>
      </c>
      <c r="B4340" s="753" t="s">
        <v>1840</v>
      </c>
      <c r="C4340" s="753" t="s">
        <v>223</v>
      </c>
      <c r="D4340" s="753" t="s">
        <v>1766</v>
      </c>
      <c r="E4340" s="753" t="s">
        <v>92</v>
      </c>
      <c r="F4340" s="753"/>
      <c r="G4340" s="757" t="s">
        <v>93</v>
      </c>
      <c r="H4340" s="751">
        <v>2165530190</v>
      </c>
    </row>
    <row r="4341" spans="1:8">
      <c r="A4341" s="753" t="s">
        <v>83</v>
      </c>
      <c r="B4341" s="753" t="s">
        <v>1840</v>
      </c>
      <c r="C4341" s="753" t="s">
        <v>223</v>
      </c>
      <c r="D4341" s="753" t="s">
        <v>1766</v>
      </c>
      <c r="E4341" s="753" t="s">
        <v>92</v>
      </c>
      <c r="F4341" s="753" t="s">
        <v>94</v>
      </c>
      <c r="G4341" s="757" t="s">
        <v>1768</v>
      </c>
      <c r="H4341" s="751">
        <v>1905136190</v>
      </c>
    </row>
    <row r="4342" spans="1:8">
      <c r="A4342" s="753" t="s">
        <v>83</v>
      </c>
      <c r="B4342" s="753" t="s">
        <v>1840</v>
      </c>
      <c r="C4342" s="753" t="s">
        <v>223</v>
      </c>
      <c r="D4342" s="753" t="s">
        <v>1766</v>
      </c>
      <c r="E4342" s="753" t="s">
        <v>92</v>
      </c>
      <c r="F4342" s="753" t="s">
        <v>95</v>
      </c>
      <c r="G4342" s="757" t="s">
        <v>1769</v>
      </c>
      <c r="H4342" s="751">
        <v>260394000</v>
      </c>
    </row>
    <row r="4343" spans="1:8">
      <c r="A4343" s="753" t="s">
        <v>83</v>
      </c>
      <c r="B4343" s="753" t="s">
        <v>1840</v>
      </c>
      <c r="C4343" s="753" t="s">
        <v>223</v>
      </c>
      <c r="D4343" s="753" t="s">
        <v>1766</v>
      </c>
      <c r="E4343" s="753" t="s">
        <v>96</v>
      </c>
      <c r="F4343" s="753"/>
      <c r="G4343" s="757" t="s">
        <v>97</v>
      </c>
      <c r="H4343" s="751">
        <v>865315246</v>
      </c>
    </row>
    <row r="4344" spans="1:8">
      <c r="A4344" s="753" t="s">
        <v>83</v>
      </c>
      <c r="B4344" s="753" t="s">
        <v>1840</v>
      </c>
      <c r="C4344" s="753" t="s">
        <v>223</v>
      </c>
      <c r="D4344" s="753" t="s">
        <v>1766</v>
      </c>
      <c r="E4344" s="753" t="s">
        <v>96</v>
      </c>
      <c r="F4344" s="753" t="s">
        <v>151</v>
      </c>
      <c r="G4344" s="757" t="s">
        <v>152</v>
      </c>
      <c r="H4344" s="751">
        <v>144101000</v>
      </c>
    </row>
    <row r="4345" spans="1:8">
      <c r="A4345" s="753" t="s">
        <v>83</v>
      </c>
      <c r="B4345" s="753" t="s">
        <v>1840</v>
      </c>
      <c r="C4345" s="753" t="s">
        <v>223</v>
      </c>
      <c r="D4345" s="753" t="s">
        <v>1766</v>
      </c>
      <c r="E4345" s="753" t="s">
        <v>96</v>
      </c>
      <c r="F4345" s="753" t="s">
        <v>864</v>
      </c>
      <c r="G4345" s="757" t="s">
        <v>1770</v>
      </c>
      <c r="H4345" s="751">
        <v>67996000</v>
      </c>
    </row>
    <row r="4346" spans="1:8" ht="26.4">
      <c r="A4346" s="753" t="s">
        <v>83</v>
      </c>
      <c r="B4346" s="753" t="s">
        <v>1840</v>
      </c>
      <c r="C4346" s="753" t="s">
        <v>223</v>
      </c>
      <c r="D4346" s="753" t="s">
        <v>1766</v>
      </c>
      <c r="E4346" s="753" t="s">
        <v>96</v>
      </c>
      <c r="F4346" s="753" t="s">
        <v>98</v>
      </c>
      <c r="G4346" s="757" t="s">
        <v>99</v>
      </c>
      <c r="H4346" s="751">
        <v>54660200</v>
      </c>
    </row>
    <row r="4347" spans="1:8" ht="26.4">
      <c r="A4347" s="753" t="s">
        <v>83</v>
      </c>
      <c r="B4347" s="753" t="s">
        <v>1840</v>
      </c>
      <c r="C4347" s="753" t="s">
        <v>223</v>
      </c>
      <c r="D4347" s="753" t="s">
        <v>1766</v>
      </c>
      <c r="E4347" s="753" t="s">
        <v>96</v>
      </c>
      <c r="F4347" s="753" t="s">
        <v>442</v>
      </c>
      <c r="G4347" s="757" t="s">
        <v>1772</v>
      </c>
      <c r="H4347" s="751">
        <v>21805644</v>
      </c>
    </row>
    <row r="4348" spans="1:8">
      <c r="A4348" s="753" t="s">
        <v>83</v>
      </c>
      <c r="B4348" s="753" t="s">
        <v>1840</v>
      </c>
      <c r="C4348" s="753" t="s">
        <v>223</v>
      </c>
      <c r="D4348" s="753" t="s">
        <v>1766</v>
      </c>
      <c r="E4348" s="753" t="s">
        <v>96</v>
      </c>
      <c r="F4348" s="753" t="s">
        <v>144</v>
      </c>
      <c r="G4348" s="757" t="s">
        <v>145</v>
      </c>
      <c r="H4348" s="751">
        <v>556308602</v>
      </c>
    </row>
    <row r="4349" spans="1:8">
      <c r="A4349" s="753" t="s">
        <v>83</v>
      </c>
      <c r="B4349" s="753" t="s">
        <v>1840</v>
      </c>
      <c r="C4349" s="753" t="s">
        <v>223</v>
      </c>
      <c r="D4349" s="753" t="s">
        <v>1766</v>
      </c>
      <c r="E4349" s="753" t="s">
        <v>96</v>
      </c>
      <c r="F4349" s="753" t="s">
        <v>154</v>
      </c>
      <c r="G4349" s="757" t="s">
        <v>1773</v>
      </c>
      <c r="H4349" s="751">
        <v>20443800</v>
      </c>
    </row>
    <row r="4350" spans="1:8">
      <c r="A4350" s="753" t="s">
        <v>83</v>
      </c>
      <c r="B4350" s="753" t="s">
        <v>1840</v>
      </c>
      <c r="C4350" s="753" t="s">
        <v>223</v>
      </c>
      <c r="D4350" s="753" t="s">
        <v>1766</v>
      </c>
      <c r="E4350" s="753" t="s">
        <v>100</v>
      </c>
      <c r="F4350" s="753"/>
      <c r="G4350" s="757" t="s">
        <v>101</v>
      </c>
      <c r="H4350" s="751">
        <v>430828000</v>
      </c>
    </row>
    <row r="4351" spans="1:8">
      <c r="A4351" s="753" t="s">
        <v>83</v>
      </c>
      <c r="B4351" s="753" t="s">
        <v>1840</v>
      </c>
      <c r="C4351" s="753" t="s">
        <v>223</v>
      </c>
      <c r="D4351" s="753" t="s">
        <v>1766</v>
      </c>
      <c r="E4351" s="753" t="s">
        <v>100</v>
      </c>
      <c r="F4351" s="753" t="s">
        <v>443</v>
      </c>
      <c r="G4351" s="757" t="s">
        <v>135</v>
      </c>
      <c r="H4351" s="751">
        <v>430828000</v>
      </c>
    </row>
    <row r="4352" spans="1:8">
      <c r="A4352" s="753" t="s">
        <v>83</v>
      </c>
      <c r="B4352" s="753" t="s">
        <v>1840</v>
      </c>
      <c r="C4352" s="753" t="s">
        <v>223</v>
      </c>
      <c r="D4352" s="753" t="s">
        <v>1766</v>
      </c>
      <c r="E4352" s="753" t="s">
        <v>102</v>
      </c>
      <c r="F4352" s="753"/>
      <c r="G4352" s="757" t="s">
        <v>369</v>
      </c>
      <c r="H4352" s="751">
        <v>551064215</v>
      </c>
    </row>
    <row r="4353" spans="1:8">
      <c r="A4353" s="753" t="s">
        <v>83</v>
      </c>
      <c r="B4353" s="753" t="s">
        <v>1840</v>
      </c>
      <c r="C4353" s="753" t="s">
        <v>223</v>
      </c>
      <c r="D4353" s="753" t="s">
        <v>1766</v>
      </c>
      <c r="E4353" s="753" t="s">
        <v>102</v>
      </c>
      <c r="F4353" s="753" t="s">
        <v>103</v>
      </c>
      <c r="G4353" s="757" t="s">
        <v>104</v>
      </c>
      <c r="H4353" s="751">
        <v>436313787</v>
      </c>
    </row>
    <row r="4354" spans="1:8">
      <c r="A4354" s="753" t="s">
        <v>83</v>
      </c>
      <c r="B4354" s="753" t="s">
        <v>1840</v>
      </c>
      <c r="C4354" s="753" t="s">
        <v>223</v>
      </c>
      <c r="D4354" s="753" t="s">
        <v>1766</v>
      </c>
      <c r="E4354" s="753" t="s">
        <v>102</v>
      </c>
      <c r="F4354" s="753" t="s">
        <v>105</v>
      </c>
      <c r="G4354" s="757" t="s">
        <v>106</v>
      </c>
      <c r="H4354" s="751">
        <v>65433170</v>
      </c>
    </row>
    <row r="4355" spans="1:8">
      <c r="A4355" s="753" t="s">
        <v>83</v>
      </c>
      <c r="B4355" s="753" t="s">
        <v>1840</v>
      </c>
      <c r="C4355" s="753" t="s">
        <v>223</v>
      </c>
      <c r="D4355" s="753" t="s">
        <v>1766</v>
      </c>
      <c r="E4355" s="753" t="s">
        <v>102</v>
      </c>
      <c r="F4355" s="753" t="s">
        <v>107</v>
      </c>
      <c r="G4355" s="757" t="s">
        <v>108</v>
      </c>
      <c r="H4355" s="751">
        <v>46174401</v>
      </c>
    </row>
    <row r="4356" spans="1:8">
      <c r="A4356" s="753" t="s">
        <v>83</v>
      </c>
      <c r="B4356" s="753" t="s">
        <v>1840</v>
      </c>
      <c r="C4356" s="753" t="s">
        <v>223</v>
      </c>
      <c r="D4356" s="753" t="s">
        <v>1766</v>
      </c>
      <c r="E4356" s="753" t="s">
        <v>102</v>
      </c>
      <c r="F4356" s="753" t="s">
        <v>0</v>
      </c>
      <c r="G4356" s="757" t="s">
        <v>1</v>
      </c>
      <c r="H4356" s="751">
        <v>3142857</v>
      </c>
    </row>
    <row r="4357" spans="1:8">
      <c r="A4357" s="753" t="s">
        <v>83</v>
      </c>
      <c r="B4357" s="753" t="s">
        <v>1840</v>
      </c>
      <c r="C4357" s="753" t="s">
        <v>223</v>
      </c>
      <c r="D4357" s="753" t="s">
        <v>1766</v>
      </c>
      <c r="E4357" s="753" t="s">
        <v>112</v>
      </c>
      <c r="F4357" s="753"/>
      <c r="G4357" s="757" t="s">
        <v>113</v>
      </c>
      <c r="H4357" s="751">
        <v>90416549</v>
      </c>
    </row>
    <row r="4358" spans="1:8">
      <c r="A4358" s="753" t="s">
        <v>83</v>
      </c>
      <c r="B4358" s="753" t="s">
        <v>1840</v>
      </c>
      <c r="C4358" s="753" t="s">
        <v>223</v>
      </c>
      <c r="D4358" s="753" t="s">
        <v>1766</v>
      </c>
      <c r="E4358" s="753" t="s">
        <v>112</v>
      </c>
      <c r="F4358" s="753" t="s">
        <v>155</v>
      </c>
      <c r="G4358" s="757" t="s">
        <v>1777</v>
      </c>
      <c r="H4358" s="751">
        <v>56959069</v>
      </c>
    </row>
    <row r="4359" spans="1:8">
      <c r="A4359" s="753" t="s">
        <v>83</v>
      </c>
      <c r="B4359" s="753" t="s">
        <v>1840</v>
      </c>
      <c r="C4359" s="753" t="s">
        <v>223</v>
      </c>
      <c r="D4359" s="753" t="s">
        <v>1766</v>
      </c>
      <c r="E4359" s="753" t="s">
        <v>112</v>
      </c>
      <c r="F4359" s="753" t="s">
        <v>114</v>
      </c>
      <c r="G4359" s="757" t="s">
        <v>1778</v>
      </c>
      <c r="H4359" s="751">
        <v>8006480</v>
      </c>
    </row>
    <row r="4360" spans="1:8">
      <c r="A4360" s="753" t="s">
        <v>83</v>
      </c>
      <c r="B4360" s="753" t="s">
        <v>1840</v>
      </c>
      <c r="C4360" s="753" t="s">
        <v>223</v>
      </c>
      <c r="D4360" s="753" t="s">
        <v>1766</v>
      </c>
      <c r="E4360" s="753" t="s">
        <v>112</v>
      </c>
      <c r="F4360" s="753" t="s">
        <v>156</v>
      </c>
      <c r="G4360" s="757" t="s">
        <v>1779</v>
      </c>
      <c r="H4360" s="751">
        <v>21745000</v>
      </c>
    </row>
    <row r="4361" spans="1:8">
      <c r="A4361" s="753" t="s">
        <v>83</v>
      </c>
      <c r="B4361" s="753" t="s">
        <v>1840</v>
      </c>
      <c r="C4361" s="753" t="s">
        <v>223</v>
      </c>
      <c r="D4361" s="753" t="s">
        <v>1766</v>
      </c>
      <c r="E4361" s="753" t="s">
        <v>112</v>
      </c>
      <c r="F4361" s="753" t="s">
        <v>146</v>
      </c>
      <c r="G4361" s="757" t="s">
        <v>1780</v>
      </c>
      <c r="H4361" s="751">
        <v>2136000</v>
      </c>
    </row>
    <row r="4362" spans="1:8">
      <c r="A4362" s="753" t="s">
        <v>83</v>
      </c>
      <c r="B4362" s="753" t="s">
        <v>1840</v>
      </c>
      <c r="C4362" s="753" t="s">
        <v>223</v>
      </c>
      <c r="D4362" s="753" t="s">
        <v>1766</v>
      </c>
      <c r="E4362" s="753" t="s">
        <v>112</v>
      </c>
      <c r="F4362" s="753" t="s">
        <v>157</v>
      </c>
      <c r="G4362" s="757" t="s">
        <v>135</v>
      </c>
      <c r="H4362" s="751">
        <v>1570000</v>
      </c>
    </row>
    <row r="4363" spans="1:8">
      <c r="A4363" s="753" t="s">
        <v>83</v>
      </c>
      <c r="B4363" s="753" t="s">
        <v>1840</v>
      </c>
      <c r="C4363" s="753" t="s">
        <v>223</v>
      </c>
      <c r="D4363" s="753" t="s">
        <v>1766</v>
      </c>
      <c r="E4363" s="753" t="s">
        <v>115</v>
      </c>
      <c r="F4363" s="753"/>
      <c r="G4363" s="757" t="s">
        <v>1781</v>
      </c>
      <c r="H4363" s="751">
        <v>151718000</v>
      </c>
    </row>
    <row r="4364" spans="1:8">
      <c r="A4364" s="753" t="s">
        <v>83</v>
      </c>
      <c r="B4364" s="753" t="s">
        <v>1840</v>
      </c>
      <c r="C4364" s="753" t="s">
        <v>223</v>
      </c>
      <c r="D4364" s="753" t="s">
        <v>1766</v>
      </c>
      <c r="E4364" s="753" t="s">
        <v>115</v>
      </c>
      <c r="F4364" s="753" t="s">
        <v>116</v>
      </c>
      <c r="G4364" s="757" t="s">
        <v>117</v>
      </c>
      <c r="H4364" s="751">
        <v>26855000</v>
      </c>
    </row>
    <row r="4365" spans="1:8">
      <c r="A4365" s="753" t="s">
        <v>83</v>
      </c>
      <c r="B4365" s="753" t="s">
        <v>1840</v>
      </c>
      <c r="C4365" s="753" t="s">
        <v>223</v>
      </c>
      <c r="D4365" s="753" t="s">
        <v>1766</v>
      </c>
      <c r="E4365" s="753" t="s">
        <v>115</v>
      </c>
      <c r="F4365" s="753" t="s">
        <v>147</v>
      </c>
      <c r="G4365" s="757" t="s">
        <v>148</v>
      </c>
      <c r="H4365" s="751">
        <v>56054000</v>
      </c>
    </row>
    <row r="4366" spans="1:8">
      <c r="A4366" s="753" t="s">
        <v>83</v>
      </c>
      <c r="B4366" s="753" t="s">
        <v>1840</v>
      </c>
      <c r="C4366" s="753" t="s">
        <v>223</v>
      </c>
      <c r="D4366" s="753" t="s">
        <v>1766</v>
      </c>
      <c r="E4366" s="753" t="s">
        <v>115</v>
      </c>
      <c r="F4366" s="753" t="s">
        <v>4</v>
      </c>
      <c r="G4366" s="757" t="s">
        <v>1782</v>
      </c>
      <c r="H4366" s="751">
        <v>54500000</v>
      </c>
    </row>
    <row r="4367" spans="1:8">
      <c r="A4367" s="753" t="s">
        <v>83</v>
      </c>
      <c r="B4367" s="753" t="s">
        <v>1840</v>
      </c>
      <c r="C4367" s="753" t="s">
        <v>223</v>
      </c>
      <c r="D4367" s="753" t="s">
        <v>1766</v>
      </c>
      <c r="E4367" s="753" t="s">
        <v>115</v>
      </c>
      <c r="F4367" s="753" t="s">
        <v>118</v>
      </c>
      <c r="G4367" s="757" t="s">
        <v>119</v>
      </c>
      <c r="H4367" s="751">
        <v>14309000</v>
      </c>
    </row>
    <row r="4368" spans="1:8">
      <c r="A4368" s="753" t="s">
        <v>83</v>
      </c>
      <c r="B4368" s="753" t="s">
        <v>1840</v>
      </c>
      <c r="C4368" s="753" t="s">
        <v>223</v>
      </c>
      <c r="D4368" s="753" t="s">
        <v>1766</v>
      </c>
      <c r="E4368" s="753" t="s">
        <v>120</v>
      </c>
      <c r="F4368" s="753"/>
      <c r="G4368" s="757" t="s">
        <v>121</v>
      </c>
      <c r="H4368" s="751">
        <v>334558800</v>
      </c>
    </row>
    <row r="4369" spans="1:8" ht="39.6">
      <c r="A4369" s="753" t="s">
        <v>83</v>
      </c>
      <c r="B4369" s="753" t="s">
        <v>1840</v>
      </c>
      <c r="C4369" s="753" t="s">
        <v>223</v>
      </c>
      <c r="D4369" s="753" t="s">
        <v>1766</v>
      </c>
      <c r="E4369" s="753" t="s">
        <v>120</v>
      </c>
      <c r="F4369" s="753" t="s">
        <v>122</v>
      </c>
      <c r="G4369" s="757" t="s">
        <v>1783</v>
      </c>
      <c r="H4369" s="751">
        <v>5940800</v>
      </c>
    </row>
    <row r="4370" spans="1:8">
      <c r="A4370" s="753" t="s">
        <v>83</v>
      </c>
      <c r="B4370" s="753" t="s">
        <v>1840</v>
      </c>
      <c r="C4370" s="753" t="s">
        <v>223</v>
      </c>
      <c r="D4370" s="753" t="s">
        <v>1766</v>
      </c>
      <c r="E4370" s="753" t="s">
        <v>120</v>
      </c>
      <c r="F4370" s="753" t="s">
        <v>123</v>
      </c>
      <c r="G4370" s="757" t="s">
        <v>124</v>
      </c>
      <c r="H4370" s="751">
        <v>7953000</v>
      </c>
    </row>
    <row r="4371" spans="1:8" ht="39.6">
      <c r="A4371" s="753" t="s">
        <v>83</v>
      </c>
      <c r="B4371" s="753" t="s">
        <v>1840</v>
      </c>
      <c r="C4371" s="753" t="s">
        <v>223</v>
      </c>
      <c r="D4371" s="753" t="s">
        <v>1766</v>
      </c>
      <c r="E4371" s="753" t="s">
        <v>120</v>
      </c>
      <c r="F4371" s="753" t="s">
        <v>994</v>
      </c>
      <c r="G4371" s="757" t="s">
        <v>1824</v>
      </c>
      <c r="H4371" s="751">
        <v>13204000</v>
      </c>
    </row>
    <row r="4372" spans="1:8">
      <c r="A4372" s="753" t="s">
        <v>83</v>
      </c>
      <c r="B4372" s="753" t="s">
        <v>1840</v>
      </c>
      <c r="C4372" s="753" t="s">
        <v>223</v>
      </c>
      <c r="D4372" s="753" t="s">
        <v>1766</v>
      </c>
      <c r="E4372" s="753" t="s">
        <v>120</v>
      </c>
      <c r="F4372" s="753" t="s">
        <v>315</v>
      </c>
      <c r="G4372" s="757" t="s">
        <v>1831</v>
      </c>
      <c r="H4372" s="751">
        <v>196987000</v>
      </c>
    </row>
    <row r="4373" spans="1:8" ht="26.4">
      <c r="A4373" s="753" t="s">
        <v>83</v>
      </c>
      <c r="B4373" s="753" t="s">
        <v>1840</v>
      </c>
      <c r="C4373" s="753" t="s">
        <v>223</v>
      </c>
      <c r="D4373" s="753" t="s">
        <v>1766</v>
      </c>
      <c r="E4373" s="753" t="s">
        <v>120</v>
      </c>
      <c r="F4373" s="753" t="s">
        <v>1001</v>
      </c>
      <c r="G4373" s="757" t="s">
        <v>1784</v>
      </c>
      <c r="H4373" s="751">
        <v>73436000</v>
      </c>
    </row>
    <row r="4374" spans="1:8">
      <c r="A4374" s="753" t="s">
        <v>83</v>
      </c>
      <c r="B4374" s="753" t="s">
        <v>1840</v>
      </c>
      <c r="C4374" s="753" t="s">
        <v>223</v>
      </c>
      <c r="D4374" s="753" t="s">
        <v>1766</v>
      </c>
      <c r="E4374" s="753" t="s">
        <v>120</v>
      </c>
      <c r="F4374" s="753" t="s">
        <v>158</v>
      </c>
      <c r="G4374" s="757" t="s">
        <v>1785</v>
      </c>
      <c r="H4374" s="751">
        <v>12850000</v>
      </c>
    </row>
    <row r="4375" spans="1:8">
      <c r="A4375" s="753" t="s">
        <v>83</v>
      </c>
      <c r="B4375" s="753" t="s">
        <v>1840</v>
      </c>
      <c r="C4375" s="753" t="s">
        <v>223</v>
      </c>
      <c r="D4375" s="753" t="s">
        <v>1766</v>
      </c>
      <c r="E4375" s="753" t="s">
        <v>120</v>
      </c>
      <c r="F4375" s="753" t="s">
        <v>159</v>
      </c>
      <c r="G4375" s="757" t="s">
        <v>143</v>
      </c>
      <c r="H4375" s="751">
        <v>24188000</v>
      </c>
    </row>
    <row r="4376" spans="1:8">
      <c r="A4376" s="753" t="s">
        <v>83</v>
      </c>
      <c r="B4376" s="753" t="s">
        <v>1840</v>
      </c>
      <c r="C4376" s="753" t="s">
        <v>223</v>
      </c>
      <c r="D4376" s="753" t="s">
        <v>1766</v>
      </c>
      <c r="E4376" s="753" t="s">
        <v>160</v>
      </c>
      <c r="F4376" s="753"/>
      <c r="G4376" s="757" t="s">
        <v>161</v>
      </c>
      <c r="H4376" s="751">
        <v>86281000</v>
      </c>
    </row>
    <row r="4377" spans="1:8">
      <c r="A4377" s="753" t="s">
        <v>83</v>
      </c>
      <c r="B4377" s="753" t="s">
        <v>1840</v>
      </c>
      <c r="C4377" s="753" t="s">
        <v>223</v>
      </c>
      <c r="D4377" s="753" t="s">
        <v>1766</v>
      </c>
      <c r="E4377" s="753" t="s">
        <v>160</v>
      </c>
      <c r="F4377" s="753" t="s">
        <v>162</v>
      </c>
      <c r="G4377" s="757" t="s">
        <v>163</v>
      </c>
      <c r="H4377" s="751">
        <v>13960000</v>
      </c>
    </row>
    <row r="4378" spans="1:8">
      <c r="A4378" s="753" t="s">
        <v>83</v>
      </c>
      <c r="B4378" s="753" t="s">
        <v>1840</v>
      </c>
      <c r="C4378" s="753" t="s">
        <v>223</v>
      </c>
      <c r="D4378" s="753" t="s">
        <v>1766</v>
      </c>
      <c r="E4378" s="753" t="s">
        <v>160</v>
      </c>
      <c r="F4378" s="753" t="s">
        <v>544</v>
      </c>
      <c r="G4378" s="757" t="s">
        <v>545</v>
      </c>
      <c r="H4378" s="751">
        <v>11200000</v>
      </c>
    </row>
    <row r="4379" spans="1:8">
      <c r="A4379" s="753" t="s">
        <v>83</v>
      </c>
      <c r="B4379" s="753" t="s">
        <v>1840</v>
      </c>
      <c r="C4379" s="753" t="s">
        <v>223</v>
      </c>
      <c r="D4379" s="753" t="s">
        <v>1766</v>
      </c>
      <c r="E4379" s="753" t="s">
        <v>160</v>
      </c>
      <c r="F4379" s="753" t="s">
        <v>547</v>
      </c>
      <c r="G4379" s="757" t="s">
        <v>548</v>
      </c>
      <c r="H4379" s="751">
        <v>8000000</v>
      </c>
    </row>
    <row r="4380" spans="1:8">
      <c r="A4380" s="753" t="s">
        <v>83</v>
      </c>
      <c r="B4380" s="753" t="s">
        <v>1840</v>
      </c>
      <c r="C4380" s="753" t="s">
        <v>223</v>
      </c>
      <c r="D4380" s="753" t="s">
        <v>1766</v>
      </c>
      <c r="E4380" s="753" t="s">
        <v>160</v>
      </c>
      <c r="F4380" s="753" t="s">
        <v>549</v>
      </c>
      <c r="G4380" s="757" t="s">
        <v>550</v>
      </c>
      <c r="H4380" s="751">
        <v>16000000</v>
      </c>
    </row>
    <row r="4381" spans="1:8">
      <c r="A4381" s="753" t="s">
        <v>83</v>
      </c>
      <c r="B4381" s="753" t="s">
        <v>1840</v>
      </c>
      <c r="C4381" s="753" t="s">
        <v>223</v>
      </c>
      <c r="D4381" s="753" t="s">
        <v>1766</v>
      </c>
      <c r="E4381" s="753" t="s">
        <v>160</v>
      </c>
      <c r="F4381" s="753" t="s">
        <v>551</v>
      </c>
      <c r="G4381" s="757" t="s">
        <v>133</v>
      </c>
      <c r="H4381" s="751">
        <v>37121000</v>
      </c>
    </row>
    <row r="4382" spans="1:8">
      <c r="A4382" s="753" t="s">
        <v>83</v>
      </c>
      <c r="B4382" s="753" t="s">
        <v>1840</v>
      </c>
      <c r="C4382" s="753" t="s">
        <v>223</v>
      </c>
      <c r="D4382" s="753" t="s">
        <v>1766</v>
      </c>
      <c r="E4382" s="753" t="s">
        <v>125</v>
      </c>
      <c r="F4382" s="753"/>
      <c r="G4382" s="757" t="s">
        <v>126</v>
      </c>
      <c r="H4382" s="751">
        <v>97055000</v>
      </c>
    </row>
    <row r="4383" spans="1:8">
      <c r="A4383" s="753" t="s">
        <v>83</v>
      </c>
      <c r="B4383" s="753" t="s">
        <v>1840</v>
      </c>
      <c r="C4383" s="753" t="s">
        <v>223</v>
      </c>
      <c r="D4383" s="753" t="s">
        <v>1766</v>
      </c>
      <c r="E4383" s="753" t="s">
        <v>125</v>
      </c>
      <c r="F4383" s="753" t="s">
        <v>430</v>
      </c>
      <c r="G4383" s="757" t="s">
        <v>431</v>
      </c>
      <c r="H4383" s="751">
        <v>12835000</v>
      </c>
    </row>
    <row r="4384" spans="1:8">
      <c r="A4384" s="753" t="s">
        <v>83</v>
      </c>
      <c r="B4384" s="753" t="s">
        <v>1840</v>
      </c>
      <c r="C4384" s="753" t="s">
        <v>223</v>
      </c>
      <c r="D4384" s="753" t="s">
        <v>1766</v>
      </c>
      <c r="E4384" s="753" t="s">
        <v>125</v>
      </c>
      <c r="F4384" s="753" t="s">
        <v>552</v>
      </c>
      <c r="G4384" s="757" t="s">
        <v>553</v>
      </c>
      <c r="H4384" s="751">
        <v>4550000</v>
      </c>
    </row>
    <row r="4385" spans="1:8">
      <c r="A4385" s="753" t="s">
        <v>83</v>
      </c>
      <c r="B4385" s="753" t="s">
        <v>1840</v>
      </c>
      <c r="C4385" s="753" t="s">
        <v>223</v>
      </c>
      <c r="D4385" s="753" t="s">
        <v>1766</v>
      </c>
      <c r="E4385" s="753" t="s">
        <v>125</v>
      </c>
      <c r="F4385" s="753" t="s">
        <v>127</v>
      </c>
      <c r="G4385" s="757" t="s">
        <v>128</v>
      </c>
      <c r="H4385" s="751">
        <v>3150000</v>
      </c>
    </row>
    <row r="4386" spans="1:8">
      <c r="A4386" s="753" t="s">
        <v>83</v>
      </c>
      <c r="B4386" s="753" t="s">
        <v>1840</v>
      </c>
      <c r="C4386" s="753" t="s">
        <v>223</v>
      </c>
      <c r="D4386" s="753" t="s">
        <v>1766</v>
      </c>
      <c r="E4386" s="753" t="s">
        <v>125</v>
      </c>
      <c r="F4386" s="753" t="s">
        <v>129</v>
      </c>
      <c r="G4386" s="757" t="s">
        <v>1787</v>
      </c>
      <c r="H4386" s="751">
        <v>76520000</v>
      </c>
    </row>
    <row r="4387" spans="1:8">
      <c r="A4387" s="753" t="s">
        <v>83</v>
      </c>
      <c r="B4387" s="753" t="s">
        <v>1840</v>
      </c>
      <c r="C4387" s="753" t="s">
        <v>223</v>
      </c>
      <c r="D4387" s="753" t="s">
        <v>1766</v>
      </c>
      <c r="E4387" s="753" t="s">
        <v>554</v>
      </c>
      <c r="F4387" s="753"/>
      <c r="G4387" s="757" t="s">
        <v>555</v>
      </c>
      <c r="H4387" s="751">
        <v>30000000</v>
      </c>
    </row>
    <row r="4388" spans="1:8">
      <c r="A4388" s="753" t="s">
        <v>83</v>
      </c>
      <c r="B4388" s="753" t="s">
        <v>1840</v>
      </c>
      <c r="C4388" s="753" t="s">
        <v>223</v>
      </c>
      <c r="D4388" s="753" t="s">
        <v>1766</v>
      </c>
      <c r="E4388" s="753" t="s">
        <v>554</v>
      </c>
      <c r="F4388" s="753" t="s">
        <v>243</v>
      </c>
      <c r="G4388" s="757" t="s">
        <v>244</v>
      </c>
      <c r="H4388" s="751">
        <v>30000000</v>
      </c>
    </row>
    <row r="4389" spans="1:8" ht="39.6">
      <c r="A4389" s="753" t="s">
        <v>83</v>
      </c>
      <c r="B4389" s="753" t="s">
        <v>1840</v>
      </c>
      <c r="C4389" s="753" t="s">
        <v>223</v>
      </c>
      <c r="D4389" s="753" t="s">
        <v>1766</v>
      </c>
      <c r="E4389" s="753" t="s">
        <v>560</v>
      </c>
      <c r="F4389" s="753"/>
      <c r="G4389" s="757" t="s">
        <v>1790</v>
      </c>
      <c r="H4389" s="751">
        <v>1467052000</v>
      </c>
    </row>
    <row r="4390" spans="1:8">
      <c r="A4390" s="753" t="s">
        <v>83</v>
      </c>
      <c r="B4390" s="753" t="s">
        <v>1840</v>
      </c>
      <c r="C4390" s="753" t="s">
        <v>223</v>
      </c>
      <c r="D4390" s="753" t="s">
        <v>1766</v>
      </c>
      <c r="E4390" s="753" t="s">
        <v>560</v>
      </c>
      <c r="F4390" s="753" t="s">
        <v>856</v>
      </c>
      <c r="G4390" s="757" t="s">
        <v>1832</v>
      </c>
      <c r="H4390" s="751">
        <v>7082000</v>
      </c>
    </row>
    <row r="4391" spans="1:8">
      <c r="A4391" s="753" t="s">
        <v>83</v>
      </c>
      <c r="B4391" s="753" t="s">
        <v>1840</v>
      </c>
      <c r="C4391" s="753" t="s">
        <v>223</v>
      </c>
      <c r="D4391" s="753" t="s">
        <v>1766</v>
      </c>
      <c r="E4391" s="753" t="s">
        <v>560</v>
      </c>
      <c r="F4391" s="753" t="s">
        <v>5</v>
      </c>
      <c r="G4391" s="757" t="s">
        <v>6</v>
      </c>
      <c r="H4391" s="751">
        <v>104738000</v>
      </c>
    </row>
    <row r="4392" spans="1:8">
      <c r="A4392" s="753" t="s">
        <v>83</v>
      </c>
      <c r="B4392" s="753" t="s">
        <v>1840</v>
      </c>
      <c r="C4392" s="753" t="s">
        <v>223</v>
      </c>
      <c r="D4392" s="753" t="s">
        <v>1766</v>
      </c>
      <c r="E4392" s="753" t="s">
        <v>560</v>
      </c>
      <c r="F4392" s="753" t="s">
        <v>418</v>
      </c>
      <c r="G4392" s="757" t="s">
        <v>1793</v>
      </c>
      <c r="H4392" s="751">
        <v>30210000</v>
      </c>
    </row>
    <row r="4393" spans="1:8">
      <c r="A4393" s="753" t="s">
        <v>83</v>
      </c>
      <c r="B4393" s="753" t="s">
        <v>1840</v>
      </c>
      <c r="C4393" s="753" t="s">
        <v>223</v>
      </c>
      <c r="D4393" s="753" t="s">
        <v>1766</v>
      </c>
      <c r="E4393" s="753" t="s">
        <v>560</v>
      </c>
      <c r="F4393" s="753" t="s">
        <v>562</v>
      </c>
      <c r="G4393" s="757" t="s">
        <v>1794</v>
      </c>
      <c r="H4393" s="751">
        <v>16840000</v>
      </c>
    </row>
    <row r="4394" spans="1:8">
      <c r="A4394" s="753" t="s">
        <v>83</v>
      </c>
      <c r="B4394" s="753" t="s">
        <v>1840</v>
      </c>
      <c r="C4394" s="753" t="s">
        <v>223</v>
      </c>
      <c r="D4394" s="753" t="s">
        <v>1766</v>
      </c>
      <c r="E4394" s="753" t="s">
        <v>560</v>
      </c>
      <c r="F4394" s="753" t="s">
        <v>388</v>
      </c>
      <c r="G4394" s="757" t="s">
        <v>1915</v>
      </c>
      <c r="H4394" s="751">
        <v>1200000000</v>
      </c>
    </row>
    <row r="4395" spans="1:8">
      <c r="A4395" s="753" t="s">
        <v>83</v>
      </c>
      <c r="B4395" s="753" t="s">
        <v>1840</v>
      </c>
      <c r="C4395" s="753" t="s">
        <v>223</v>
      </c>
      <c r="D4395" s="753" t="s">
        <v>1766</v>
      </c>
      <c r="E4395" s="753" t="s">
        <v>560</v>
      </c>
      <c r="F4395" s="753" t="s">
        <v>7</v>
      </c>
      <c r="G4395" s="757" t="s">
        <v>1795</v>
      </c>
      <c r="H4395" s="751">
        <v>5222000</v>
      </c>
    </row>
    <row r="4396" spans="1:8" ht="26.4">
      <c r="A4396" s="753" t="s">
        <v>83</v>
      </c>
      <c r="B4396" s="753" t="s">
        <v>1840</v>
      </c>
      <c r="C4396" s="753" t="s">
        <v>223</v>
      </c>
      <c r="D4396" s="753" t="s">
        <v>1766</v>
      </c>
      <c r="E4396" s="753" t="s">
        <v>560</v>
      </c>
      <c r="F4396" s="753" t="s">
        <v>563</v>
      </c>
      <c r="G4396" s="757" t="s">
        <v>13</v>
      </c>
      <c r="H4396" s="751">
        <v>102960000</v>
      </c>
    </row>
    <row r="4397" spans="1:8" ht="26.4">
      <c r="A4397" s="753" t="s">
        <v>83</v>
      </c>
      <c r="B4397" s="753" t="s">
        <v>1840</v>
      </c>
      <c r="C4397" s="753" t="s">
        <v>223</v>
      </c>
      <c r="D4397" s="753" t="s">
        <v>1766</v>
      </c>
      <c r="E4397" s="753" t="s">
        <v>1796</v>
      </c>
      <c r="F4397" s="753"/>
      <c r="G4397" s="757" t="s">
        <v>1797</v>
      </c>
      <c r="H4397" s="751">
        <v>93650000</v>
      </c>
    </row>
    <row r="4398" spans="1:8">
      <c r="A4398" s="753" t="s">
        <v>83</v>
      </c>
      <c r="B4398" s="753" t="s">
        <v>1840</v>
      </c>
      <c r="C4398" s="753" t="s">
        <v>223</v>
      </c>
      <c r="D4398" s="753" t="s">
        <v>1766</v>
      </c>
      <c r="E4398" s="753" t="s">
        <v>1796</v>
      </c>
      <c r="F4398" s="753" t="s">
        <v>1798</v>
      </c>
      <c r="G4398" s="757" t="s">
        <v>1793</v>
      </c>
      <c r="H4398" s="751">
        <v>14800000</v>
      </c>
    </row>
    <row r="4399" spans="1:8">
      <c r="A4399" s="753" t="s">
        <v>83</v>
      </c>
      <c r="B4399" s="753" t="s">
        <v>1840</v>
      </c>
      <c r="C4399" s="753" t="s">
        <v>223</v>
      </c>
      <c r="D4399" s="753" t="s">
        <v>1766</v>
      </c>
      <c r="E4399" s="753" t="s">
        <v>1796</v>
      </c>
      <c r="F4399" s="753" t="s">
        <v>1833</v>
      </c>
      <c r="G4399" s="757" t="s">
        <v>1834</v>
      </c>
      <c r="H4399" s="751">
        <v>78850000</v>
      </c>
    </row>
    <row r="4400" spans="1:8" ht="26.4">
      <c r="A4400" s="753" t="s">
        <v>83</v>
      </c>
      <c r="B4400" s="753" t="s">
        <v>1840</v>
      </c>
      <c r="C4400" s="753" t="s">
        <v>223</v>
      </c>
      <c r="D4400" s="753" t="s">
        <v>1766</v>
      </c>
      <c r="E4400" s="753" t="s">
        <v>130</v>
      </c>
      <c r="F4400" s="753"/>
      <c r="G4400" s="757" t="s">
        <v>131</v>
      </c>
      <c r="H4400" s="751">
        <v>990920000</v>
      </c>
    </row>
    <row r="4401" spans="1:8">
      <c r="A4401" s="753" t="s">
        <v>83</v>
      </c>
      <c r="B4401" s="753" t="s">
        <v>1840</v>
      </c>
      <c r="C4401" s="753" t="s">
        <v>223</v>
      </c>
      <c r="D4401" s="753" t="s">
        <v>1766</v>
      </c>
      <c r="E4401" s="753" t="s">
        <v>130</v>
      </c>
      <c r="F4401" s="753" t="s">
        <v>14</v>
      </c>
      <c r="G4401" s="757" t="s">
        <v>1800</v>
      </c>
      <c r="H4401" s="751">
        <v>20000000</v>
      </c>
    </row>
    <row r="4402" spans="1:8">
      <c r="A4402" s="753" t="s">
        <v>83</v>
      </c>
      <c r="B4402" s="753" t="s">
        <v>1840</v>
      </c>
      <c r="C4402" s="753" t="s">
        <v>223</v>
      </c>
      <c r="D4402" s="753" t="s">
        <v>1766</v>
      </c>
      <c r="E4402" s="753" t="s">
        <v>130</v>
      </c>
      <c r="F4402" s="753" t="s">
        <v>132</v>
      </c>
      <c r="G4402" s="757" t="s">
        <v>135</v>
      </c>
      <c r="H4402" s="751">
        <v>970920000</v>
      </c>
    </row>
    <row r="4403" spans="1:8">
      <c r="A4403" s="753" t="s">
        <v>83</v>
      </c>
      <c r="B4403" s="753" t="s">
        <v>1840</v>
      </c>
      <c r="C4403" s="753" t="s">
        <v>223</v>
      </c>
      <c r="D4403" s="753" t="s">
        <v>1766</v>
      </c>
      <c r="E4403" s="753" t="s">
        <v>1801</v>
      </c>
      <c r="F4403" s="753"/>
      <c r="G4403" s="757" t="s">
        <v>1802</v>
      </c>
      <c r="H4403" s="751">
        <v>1463000</v>
      </c>
    </row>
    <row r="4404" spans="1:8">
      <c r="A4404" s="753" t="s">
        <v>83</v>
      </c>
      <c r="B4404" s="753" t="s">
        <v>1840</v>
      </c>
      <c r="C4404" s="753" t="s">
        <v>223</v>
      </c>
      <c r="D4404" s="753" t="s">
        <v>1766</v>
      </c>
      <c r="E4404" s="753" t="s">
        <v>1801</v>
      </c>
      <c r="F4404" s="753" t="s">
        <v>1803</v>
      </c>
      <c r="G4404" s="757" t="s">
        <v>1804</v>
      </c>
      <c r="H4404" s="751">
        <v>1463000</v>
      </c>
    </row>
    <row r="4405" spans="1:8">
      <c r="A4405" s="753" t="s">
        <v>83</v>
      </c>
      <c r="B4405" s="753" t="s">
        <v>1840</v>
      </c>
      <c r="C4405" s="753" t="s">
        <v>223</v>
      </c>
      <c r="D4405" s="753" t="s">
        <v>1766</v>
      </c>
      <c r="E4405" s="753" t="s">
        <v>134</v>
      </c>
      <c r="F4405" s="753"/>
      <c r="G4405" s="757" t="s">
        <v>135</v>
      </c>
      <c r="H4405" s="751">
        <v>169754000</v>
      </c>
    </row>
    <row r="4406" spans="1:8">
      <c r="A4406" s="753" t="s">
        <v>83</v>
      </c>
      <c r="B4406" s="753" t="s">
        <v>1840</v>
      </c>
      <c r="C4406" s="753" t="s">
        <v>223</v>
      </c>
      <c r="D4406" s="753" t="s">
        <v>1766</v>
      </c>
      <c r="E4406" s="753" t="s">
        <v>134</v>
      </c>
      <c r="F4406" s="753" t="s">
        <v>9</v>
      </c>
      <c r="G4406" s="757" t="s">
        <v>1805</v>
      </c>
      <c r="H4406" s="751">
        <v>7169000</v>
      </c>
    </row>
    <row r="4407" spans="1:8">
      <c r="A4407" s="753" t="s">
        <v>83</v>
      </c>
      <c r="B4407" s="753" t="s">
        <v>1840</v>
      </c>
      <c r="C4407" s="753" t="s">
        <v>223</v>
      </c>
      <c r="D4407" s="753" t="s">
        <v>1766</v>
      </c>
      <c r="E4407" s="753" t="s">
        <v>134</v>
      </c>
      <c r="F4407" s="753" t="s">
        <v>15</v>
      </c>
      <c r="G4407" s="757" t="s">
        <v>1806</v>
      </c>
      <c r="H4407" s="751">
        <v>1353000</v>
      </c>
    </row>
    <row r="4408" spans="1:8">
      <c r="A4408" s="753" t="s">
        <v>83</v>
      </c>
      <c r="B4408" s="753" t="s">
        <v>1840</v>
      </c>
      <c r="C4408" s="753" t="s">
        <v>223</v>
      </c>
      <c r="D4408" s="753" t="s">
        <v>1766</v>
      </c>
      <c r="E4408" s="753" t="s">
        <v>134</v>
      </c>
      <c r="F4408" s="753" t="s">
        <v>137</v>
      </c>
      <c r="G4408" s="757" t="s">
        <v>138</v>
      </c>
      <c r="H4408" s="751">
        <v>124444000</v>
      </c>
    </row>
    <row r="4409" spans="1:8">
      <c r="A4409" s="753" t="s">
        <v>83</v>
      </c>
      <c r="B4409" s="753" t="s">
        <v>1840</v>
      </c>
      <c r="C4409" s="753" t="s">
        <v>223</v>
      </c>
      <c r="D4409" s="753" t="s">
        <v>1766</v>
      </c>
      <c r="E4409" s="753" t="s">
        <v>134</v>
      </c>
      <c r="F4409" s="753" t="s">
        <v>139</v>
      </c>
      <c r="G4409" s="757" t="s">
        <v>140</v>
      </c>
      <c r="H4409" s="751">
        <v>36788000</v>
      </c>
    </row>
    <row r="4410" spans="1:8" ht="39.6">
      <c r="A4410" s="753" t="s">
        <v>83</v>
      </c>
      <c r="B4410" s="753" t="s">
        <v>1840</v>
      </c>
      <c r="C4410" s="753" t="s">
        <v>223</v>
      </c>
      <c r="D4410" s="753" t="s">
        <v>1766</v>
      </c>
      <c r="E4410" s="753" t="s">
        <v>419</v>
      </c>
      <c r="F4410" s="753"/>
      <c r="G4410" s="757" t="s">
        <v>1807</v>
      </c>
      <c r="H4410" s="751">
        <v>1391134000</v>
      </c>
    </row>
    <row r="4411" spans="1:8">
      <c r="A4411" s="753" t="s">
        <v>83</v>
      </c>
      <c r="B4411" s="753" t="s">
        <v>1840</v>
      </c>
      <c r="C4411" s="753" t="s">
        <v>223</v>
      </c>
      <c r="D4411" s="753" t="s">
        <v>1766</v>
      </c>
      <c r="E4411" s="753" t="s">
        <v>419</v>
      </c>
      <c r="F4411" s="753" t="s">
        <v>248</v>
      </c>
      <c r="G4411" s="757" t="s">
        <v>249</v>
      </c>
      <c r="H4411" s="751">
        <v>781295000</v>
      </c>
    </row>
    <row r="4412" spans="1:8" ht="52.8">
      <c r="A4412" s="753" t="s">
        <v>83</v>
      </c>
      <c r="B4412" s="753" t="s">
        <v>1840</v>
      </c>
      <c r="C4412" s="753" t="s">
        <v>223</v>
      </c>
      <c r="D4412" s="753" t="s">
        <v>1766</v>
      </c>
      <c r="E4412" s="753" t="s">
        <v>419</v>
      </c>
      <c r="F4412" s="753" t="s">
        <v>420</v>
      </c>
      <c r="G4412" s="757" t="s">
        <v>2714</v>
      </c>
      <c r="H4412" s="751">
        <v>63784000</v>
      </c>
    </row>
    <row r="4413" spans="1:8">
      <c r="A4413" s="753" t="s">
        <v>83</v>
      </c>
      <c r="B4413" s="753" t="s">
        <v>1840</v>
      </c>
      <c r="C4413" s="753" t="s">
        <v>223</v>
      </c>
      <c r="D4413" s="753" t="s">
        <v>1766</v>
      </c>
      <c r="E4413" s="753" t="s">
        <v>419</v>
      </c>
      <c r="F4413" s="753" t="s">
        <v>252</v>
      </c>
      <c r="G4413" s="757" t="s">
        <v>135</v>
      </c>
      <c r="H4413" s="751">
        <v>546055000</v>
      </c>
    </row>
    <row r="4414" spans="1:8">
      <c r="A4414" s="753" t="s">
        <v>83</v>
      </c>
      <c r="B4414" s="753" t="s">
        <v>1840</v>
      </c>
      <c r="C4414" s="753" t="s">
        <v>223</v>
      </c>
      <c r="D4414" s="753" t="s">
        <v>1766</v>
      </c>
      <c r="E4414" s="753" t="s">
        <v>404</v>
      </c>
      <c r="F4414" s="753"/>
      <c r="G4414" s="757" t="s">
        <v>1808</v>
      </c>
      <c r="H4414" s="751">
        <v>29144000</v>
      </c>
    </row>
    <row r="4415" spans="1:8">
      <c r="A4415" s="753" t="s">
        <v>83</v>
      </c>
      <c r="B4415" s="753" t="s">
        <v>1840</v>
      </c>
      <c r="C4415" s="753" t="s">
        <v>223</v>
      </c>
      <c r="D4415" s="753" t="s">
        <v>1766</v>
      </c>
      <c r="E4415" s="753" t="s">
        <v>404</v>
      </c>
      <c r="F4415" s="753" t="s">
        <v>1809</v>
      </c>
      <c r="G4415" s="757" t="s">
        <v>26</v>
      </c>
      <c r="H4415" s="751">
        <v>29144000</v>
      </c>
    </row>
    <row r="4416" spans="1:8">
      <c r="A4416" s="753" t="s">
        <v>83</v>
      </c>
      <c r="B4416" s="753" t="s">
        <v>1054</v>
      </c>
      <c r="C4416" s="753"/>
      <c r="D4416" s="753"/>
      <c r="E4416" s="753"/>
      <c r="F4416" s="753"/>
      <c r="G4416" s="757" t="s">
        <v>1055</v>
      </c>
      <c r="H4416" s="751">
        <v>36571228000</v>
      </c>
    </row>
    <row r="4417" spans="1:8">
      <c r="A4417" s="753" t="s">
        <v>83</v>
      </c>
      <c r="B4417" s="753" t="s">
        <v>1054</v>
      </c>
      <c r="C4417" s="753" t="s">
        <v>416</v>
      </c>
      <c r="D4417" s="753"/>
      <c r="E4417" s="753"/>
      <c r="F4417" s="753"/>
      <c r="G4417" s="757" t="s">
        <v>1814</v>
      </c>
      <c r="H4417" s="751">
        <v>1768338000</v>
      </c>
    </row>
    <row r="4418" spans="1:8">
      <c r="A4418" s="753" t="s">
        <v>83</v>
      </c>
      <c r="B4418" s="753" t="s">
        <v>1054</v>
      </c>
      <c r="C4418" s="753" t="s">
        <v>416</v>
      </c>
      <c r="D4418" s="753" t="s">
        <v>1923</v>
      </c>
      <c r="E4418" s="753"/>
      <c r="F4418" s="753"/>
      <c r="G4418" s="757" t="s">
        <v>1924</v>
      </c>
      <c r="H4418" s="751">
        <v>195792000</v>
      </c>
    </row>
    <row r="4419" spans="1:8">
      <c r="A4419" s="753" t="s">
        <v>83</v>
      </c>
      <c r="B4419" s="753" t="s">
        <v>1054</v>
      </c>
      <c r="C4419" s="753" t="s">
        <v>416</v>
      </c>
      <c r="D4419" s="753" t="s">
        <v>1923</v>
      </c>
      <c r="E4419" s="753" t="s">
        <v>554</v>
      </c>
      <c r="F4419" s="753"/>
      <c r="G4419" s="757" t="s">
        <v>555</v>
      </c>
      <c r="H4419" s="751">
        <v>195792000</v>
      </c>
    </row>
    <row r="4420" spans="1:8">
      <c r="A4420" s="753" t="s">
        <v>83</v>
      </c>
      <c r="B4420" s="753" t="s">
        <v>1054</v>
      </c>
      <c r="C4420" s="753" t="s">
        <v>416</v>
      </c>
      <c r="D4420" s="753" t="s">
        <v>1923</v>
      </c>
      <c r="E4420" s="753" t="s">
        <v>554</v>
      </c>
      <c r="F4420" s="753" t="s">
        <v>206</v>
      </c>
      <c r="G4420" s="757" t="s">
        <v>207</v>
      </c>
      <c r="H4420" s="751">
        <v>195792000</v>
      </c>
    </row>
    <row r="4421" spans="1:8" ht="39.6">
      <c r="A4421" s="753" t="s">
        <v>83</v>
      </c>
      <c r="B4421" s="753" t="s">
        <v>1054</v>
      </c>
      <c r="C4421" s="753" t="s">
        <v>416</v>
      </c>
      <c r="D4421" s="753" t="s">
        <v>1816</v>
      </c>
      <c r="E4421" s="753"/>
      <c r="F4421" s="753"/>
      <c r="G4421" s="757" t="s">
        <v>1817</v>
      </c>
      <c r="H4421" s="751">
        <v>1572546000</v>
      </c>
    </row>
    <row r="4422" spans="1:8">
      <c r="A4422" s="753" t="s">
        <v>83</v>
      </c>
      <c r="B4422" s="753" t="s">
        <v>1054</v>
      </c>
      <c r="C4422" s="753" t="s">
        <v>416</v>
      </c>
      <c r="D4422" s="753" t="s">
        <v>1816</v>
      </c>
      <c r="E4422" s="753" t="s">
        <v>112</v>
      </c>
      <c r="F4422" s="753"/>
      <c r="G4422" s="757" t="s">
        <v>113</v>
      </c>
      <c r="H4422" s="751">
        <v>1757000</v>
      </c>
    </row>
    <row r="4423" spans="1:8">
      <c r="A4423" s="753" t="s">
        <v>83</v>
      </c>
      <c r="B4423" s="753" t="s">
        <v>1054</v>
      </c>
      <c r="C4423" s="753" t="s">
        <v>416</v>
      </c>
      <c r="D4423" s="753" t="s">
        <v>1816</v>
      </c>
      <c r="E4423" s="753" t="s">
        <v>112</v>
      </c>
      <c r="F4423" s="753" t="s">
        <v>156</v>
      </c>
      <c r="G4423" s="757" t="s">
        <v>1779</v>
      </c>
      <c r="H4423" s="751">
        <v>1477000</v>
      </c>
    </row>
    <row r="4424" spans="1:8">
      <c r="A4424" s="753" t="s">
        <v>83</v>
      </c>
      <c r="B4424" s="753" t="s">
        <v>1054</v>
      </c>
      <c r="C4424" s="753" t="s">
        <v>416</v>
      </c>
      <c r="D4424" s="753" t="s">
        <v>1816</v>
      </c>
      <c r="E4424" s="753" t="s">
        <v>112</v>
      </c>
      <c r="F4424" s="753" t="s">
        <v>157</v>
      </c>
      <c r="G4424" s="757" t="s">
        <v>135</v>
      </c>
      <c r="H4424" s="751">
        <v>280000</v>
      </c>
    </row>
    <row r="4425" spans="1:8">
      <c r="A4425" s="753" t="s">
        <v>83</v>
      </c>
      <c r="B4425" s="753" t="s">
        <v>1054</v>
      </c>
      <c r="C4425" s="753" t="s">
        <v>416</v>
      </c>
      <c r="D4425" s="753" t="s">
        <v>1816</v>
      </c>
      <c r="E4425" s="753" t="s">
        <v>125</v>
      </c>
      <c r="F4425" s="753"/>
      <c r="G4425" s="757" t="s">
        <v>126</v>
      </c>
      <c r="H4425" s="751">
        <v>7950000</v>
      </c>
    </row>
    <row r="4426" spans="1:8">
      <c r="A4426" s="753" t="s">
        <v>83</v>
      </c>
      <c r="B4426" s="753" t="s">
        <v>1054</v>
      </c>
      <c r="C4426" s="753" t="s">
        <v>416</v>
      </c>
      <c r="D4426" s="753" t="s">
        <v>1816</v>
      </c>
      <c r="E4426" s="753" t="s">
        <v>125</v>
      </c>
      <c r="F4426" s="753" t="s">
        <v>552</v>
      </c>
      <c r="G4426" s="757" t="s">
        <v>553</v>
      </c>
      <c r="H4426" s="751">
        <v>4350000</v>
      </c>
    </row>
    <row r="4427" spans="1:8">
      <c r="A4427" s="753" t="s">
        <v>83</v>
      </c>
      <c r="B4427" s="753" t="s">
        <v>1054</v>
      </c>
      <c r="C4427" s="753" t="s">
        <v>416</v>
      </c>
      <c r="D4427" s="753" t="s">
        <v>1816</v>
      </c>
      <c r="E4427" s="753" t="s">
        <v>125</v>
      </c>
      <c r="F4427" s="753" t="s">
        <v>127</v>
      </c>
      <c r="G4427" s="757" t="s">
        <v>128</v>
      </c>
      <c r="H4427" s="751">
        <v>3600000</v>
      </c>
    </row>
    <row r="4428" spans="1:8">
      <c r="A4428" s="753" t="s">
        <v>83</v>
      </c>
      <c r="B4428" s="753" t="s">
        <v>1054</v>
      </c>
      <c r="C4428" s="753" t="s">
        <v>416</v>
      </c>
      <c r="D4428" s="753" t="s">
        <v>1816</v>
      </c>
      <c r="E4428" s="753" t="s">
        <v>554</v>
      </c>
      <c r="F4428" s="753"/>
      <c r="G4428" s="757" t="s">
        <v>555</v>
      </c>
      <c r="H4428" s="751">
        <v>1562839000</v>
      </c>
    </row>
    <row r="4429" spans="1:8">
      <c r="A4429" s="753" t="s">
        <v>83</v>
      </c>
      <c r="B4429" s="753" t="s">
        <v>1054</v>
      </c>
      <c r="C4429" s="753" t="s">
        <v>416</v>
      </c>
      <c r="D4429" s="753" t="s">
        <v>1816</v>
      </c>
      <c r="E4429" s="753" t="s">
        <v>554</v>
      </c>
      <c r="F4429" s="753" t="s">
        <v>556</v>
      </c>
      <c r="G4429" s="757" t="s">
        <v>557</v>
      </c>
      <c r="H4429" s="751">
        <v>12600000</v>
      </c>
    </row>
    <row r="4430" spans="1:8">
      <c r="A4430" s="753" t="s">
        <v>83</v>
      </c>
      <c r="B4430" s="753" t="s">
        <v>1054</v>
      </c>
      <c r="C4430" s="753" t="s">
        <v>416</v>
      </c>
      <c r="D4430" s="753" t="s">
        <v>1816</v>
      </c>
      <c r="E4430" s="753" t="s">
        <v>554</v>
      </c>
      <c r="F4430" s="753" t="s">
        <v>206</v>
      </c>
      <c r="G4430" s="757" t="s">
        <v>207</v>
      </c>
      <c r="H4430" s="751">
        <v>1550239000</v>
      </c>
    </row>
    <row r="4431" spans="1:8">
      <c r="A4431" s="753" t="s">
        <v>83</v>
      </c>
      <c r="B4431" s="753" t="s">
        <v>1054</v>
      </c>
      <c r="C4431" s="753" t="s">
        <v>423</v>
      </c>
      <c r="D4431" s="753"/>
      <c r="E4431" s="753"/>
      <c r="F4431" s="753"/>
      <c r="G4431" s="757" t="s">
        <v>1849</v>
      </c>
      <c r="H4431" s="751">
        <v>46835007</v>
      </c>
    </row>
    <row r="4432" spans="1:8">
      <c r="A4432" s="753" t="s">
        <v>83</v>
      </c>
      <c r="B4432" s="753" t="s">
        <v>1054</v>
      </c>
      <c r="C4432" s="753" t="s">
        <v>423</v>
      </c>
      <c r="D4432" s="753" t="s">
        <v>181</v>
      </c>
      <c r="E4432" s="753"/>
      <c r="F4432" s="753"/>
      <c r="G4432" s="757" t="s">
        <v>1948</v>
      </c>
      <c r="H4432" s="751">
        <v>46835007</v>
      </c>
    </row>
    <row r="4433" spans="1:8" ht="26.4">
      <c r="A4433" s="753" t="s">
        <v>83</v>
      </c>
      <c r="B4433" s="753" t="s">
        <v>1054</v>
      </c>
      <c r="C4433" s="753" t="s">
        <v>423</v>
      </c>
      <c r="D4433" s="753" t="s">
        <v>181</v>
      </c>
      <c r="E4433" s="753" t="s">
        <v>141</v>
      </c>
      <c r="F4433" s="753"/>
      <c r="G4433" s="757" t="s">
        <v>1822</v>
      </c>
      <c r="H4433" s="751">
        <v>8363816</v>
      </c>
    </row>
    <row r="4434" spans="1:8" ht="26.4">
      <c r="A4434" s="753" t="s">
        <v>83</v>
      </c>
      <c r="B4434" s="753" t="s">
        <v>1054</v>
      </c>
      <c r="C4434" s="753" t="s">
        <v>423</v>
      </c>
      <c r="D4434" s="753" t="s">
        <v>181</v>
      </c>
      <c r="E4434" s="753" t="s">
        <v>141</v>
      </c>
      <c r="F4434" s="753" t="s">
        <v>581</v>
      </c>
      <c r="G4434" s="757" t="s">
        <v>1823</v>
      </c>
      <c r="H4434" s="751">
        <v>8363816</v>
      </c>
    </row>
    <row r="4435" spans="1:8">
      <c r="A4435" s="753" t="s">
        <v>83</v>
      </c>
      <c r="B4435" s="753" t="s">
        <v>1054</v>
      </c>
      <c r="C4435" s="753" t="s">
        <v>423</v>
      </c>
      <c r="D4435" s="753" t="s">
        <v>181</v>
      </c>
      <c r="E4435" s="753" t="s">
        <v>96</v>
      </c>
      <c r="F4435" s="753"/>
      <c r="G4435" s="757" t="s">
        <v>97</v>
      </c>
      <c r="H4435" s="751">
        <v>62580</v>
      </c>
    </row>
    <row r="4436" spans="1:8">
      <c r="A4436" s="753" t="s">
        <v>83</v>
      </c>
      <c r="B4436" s="753" t="s">
        <v>1054</v>
      </c>
      <c r="C4436" s="753" t="s">
        <v>423</v>
      </c>
      <c r="D4436" s="753" t="s">
        <v>181</v>
      </c>
      <c r="E4436" s="753" t="s">
        <v>96</v>
      </c>
      <c r="F4436" s="753" t="s">
        <v>151</v>
      </c>
      <c r="G4436" s="757" t="s">
        <v>152</v>
      </c>
      <c r="H4436" s="751">
        <v>62580</v>
      </c>
    </row>
    <row r="4437" spans="1:8">
      <c r="A4437" s="753" t="s">
        <v>83</v>
      </c>
      <c r="B4437" s="753" t="s">
        <v>1054</v>
      </c>
      <c r="C4437" s="753" t="s">
        <v>423</v>
      </c>
      <c r="D4437" s="753" t="s">
        <v>181</v>
      </c>
      <c r="E4437" s="753" t="s">
        <v>102</v>
      </c>
      <c r="F4437" s="753"/>
      <c r="G4437" s="757" t="s">
        <v>369</v>
      </c>
      <c r="H4437" s="751">
        <v>24958925</v>
      </c>
    </row>
    <row r="4438" spans="1:8">
      <c r="A4438" s="753" t="s">
        <v>83</v>
      </c>
      <c r="B4438" s="753" t="s">
        <v>1054</v>
      </c>
      <c r="C4438" s="753" t="s">
        <v>423</v>
      </c>
      <c r="D4438" s="753" t="s">
        <v>181</v>
      </c>
      <c r="E4438" s="753" t="s">
        <v>102</v>
      </c>
      <c r="F4438" s="753" t="s">
        <v>103</v>
      </c>
      <c r="G4438" s="757" t="s">
        <v>104</v>
      </c>
      <c r="H4438" s="751">
        <v>18697921</v>
      </c>
    </row>
    <row r="4439" spans="1:8">
      <c r="A4439" s="753" t="s">
        <v>83</v>
      </c>
      <c r="B4439" s="753" t="s">
        <v>1054</v>
      </c>
      <c r="C4439" s="753" t="s">
        <v>423</v>
      </c>
      <c r="D4439" s="753" t="s">
        <v>181</v>
      </c>
      <c r="E4439" s="753" t="s">
        <v>102</v>
      </c>
      <c r="F4439" s="753" t="s">
        <v>105</v>
      </c>
      <c r="G4439" s="757" t="s">
        <v>106</v>
      </c>
      <c r="H4439" s="751">
        <v>2808072</v>
      </c>
    </row>
    <row r="4440" spans="1:8">
      <c r="A4440" s="753" t="s">
        <v>83</v>
      </c>
      <c r="B4440" s="753" t="s">
        <v>1054</v>
      </c>
      <c r="C4440" s="753" t="s">
        <v>423</v>
      </c>
      <c r="D4440" s="753" t="s">
        <v>181</v>
      </c>
      <c r="E4440" s="753" t="s">
        <v>102</v>
      </c>
      <c r="F4440" s="753" t="s">
        <v>107</v>
      </c>
      <c r="G4440" s="757" t="s">
        <v>108</v>
      </c>
      <c r="H4440" s="751">
        <v>2516908</v>
      </c>
    </row>
    <row r="4441" spans="1:8">
      <c r="A4441" s="753" t="s">
        <v>83</v>
      </c>
      <c r="B4441" s="753" t="s">
        <v>1054</v>
      </c>
      <c r="C4441" s="753" t="s">
        <v>423</v>
      </c>
      <c r="D4441" s="753" t="s">
        <v>181</v>
      </c>
      <c r="E4441" s="753" t="s">
        <v>102</v>
      </c>
      <c r="F4441" s="753" t="s">
        <v>0</v>
      </c>
      <c r="G4441" s="757" t="s">
        <v>1</v>
      </c>
      <c r="H4441" s="751">
        <v>936024</v>
      </c>
    </row>
    <row r="4442" spans="1:8">
      <c r="A4442" s="753" t="s">
        <v>83</v>
      </c>
      <c r="B4442" s="753" t="s">
        <v>1054</v>
      </c>
      <c r="C4442" s="753" t="s">
        <v>423</v>
      </c>
      <c r="D4442" s="753" t="s">
        <v>181</v>
      </c>
      <c r="E4442" s="753" t="s">
        <v>115</v>
      </c>
      <c r="F4442" s="753"/>
      <c r="G4442" s="757" t="s">
        <v>1781</v>
      </c>
      <c r="H4442" s="751">
        <v>244562</v>
      </c>
    </row>
    <row r="4443" spans="1:8">
      <c r="A4443" s="753" t="s">
        <v>83</v>
      </c>
      <c r="B4443" s="753" t="s">
        <v>1054</v>
      </c>
      <c r="C4443" s="753" t="s">
        <v>423</v>
      </c>
      <c r="D4443" s="753" t="s">
        <v>181</v>
      </c>
      <c r="E4443" s="753" t="s">
        <v>115</v>
      </c>
      <c r="F4443" s="753" t="s">
        <v>116</v>
      </c>
      <c r="G4443" s="757" t="s">
        <v>117</v>
      </c>
      <c r="H4443" s="751">
        <v>244562</v>
      </c>
    </row>
    <row r="4444" spans="1:8">
      <c r="A4444" s="753" t="s">
        <v>83</v>
      </c>
      <c r="B4444" s="753" t="s">
        <v>1054</v>
      </c>
      <c r="C4444" s="753" t="s">
        <v>423</v>
      </c>
      <c r="D4444" s="753" t="s">
        <v>181</v>
      </c>
      <c r="E4444" s="753" t="s">
        <v>120</v>
      </c>
      <c r="F4444" s="753"/>
      <c r="G4444" s="757" t="s">
        <v>121</v>
      </c>
      <c r="H4444" s="751">
        <v>748000</v>
      </c>
    </row>
    <row r="4445" spans="1:8" ht="39.6">
      <c r="A4445" s="753" t="s">
        <v>83</v>
      </c>
      <c r="B4445" s="753" t="s">
        <v>1054</v>
      </c>
      <c r="C4445" s="753" t="s">
        <v>423</v>
      </c>
      <c r="D4445" s="753" t="s">
        <v>181</v>
      </c>
      <c r="E4445" s="753" t="s">
        <v>120</v>
      </c>
      <c r="F4445" s="753" t="s">
        <v>994</v>
      </c>
      <c r="G4445" s="757" t="s">
        <v>1824</v>
      </c>
      <c r="H4445" s="751">
        <v>748000</v>
      </c>
    </row>
    <row r="4446" spans="1:8">
      <c r="A4446" s="753" t="s">
        <v>83</v>
      </c>
      <c r="B4446" s="753" t="s">
        <v>1054</v>
      </c>
      <c r="C4446" s="753" t="s">
        <v>423</v>
      </c>
      <c r="D4446" s="753" t="s">
        <v>181</v>
      </c>
      <c r="E4446" s="753" t="s">
        <v>554</v>
      </c>
      <c r="F4446" s="753"/>
      <c r="G4446" s="757" t="s">
        <v>555</v>
      </c>
      <c r="H4446" s="751">
        <v>12457124</v>
      </c>
    </row>
    <row r="4447" spans="1:8">
      <c r="A4447" s="753" t="s">
        <v>83</v>
      </c>
      <c r="B4447" s="753" t="s">
        <v>1054</v>
      </c>
      <c r="C4447" s="753" t="s">
        <v>423</v>
      </c>
      <c r="D4447" s="753" t="s">
        <v>181</v>
      </c>
      <c r="E4447" s="753" t="s">
        <v>554</v>
      </c>
      <c r="F4447" s="753" t="s">
        <v>243</v>
      </c>
      <c r="G4447" s="757" t="s">
        <v>244</v>
      </c>
      <c r="H4447" s="751">
        <v>12457124</v>
      </c>
    </row>
    <row r="4448" spans="1:8">
      <c r="A4448" s="753" t="s">
        <v>83</v>
      </c>
      <c r="B4448" s="753" t="s">
        <v>1054</v>
      </c>
      <c r="C4448" s="753" t="s">
        <v>188</v>
      </c>
      <c r="D4448" s="753"/>
      <c r="E4448" s="753"/>
      <c r="F4448" s="753"/>
      <c r="G4448" s="757" t="s">
        <v>1374</v>
      </c>
      <c r="H4448" s="751">
        <v>5131389141</v>
      </c>
    </row>
    <row r="4449" spans="1:8">
      <c r="A4449" s="753" t="s">
        <v>83</v>
      </c>
      <c r="B4449" s="753" t="s">
        <v>1054</v>
      </c>
      <c r="C4449" s="753" t="s">
        <v>188</v>
      </c>
      <c r="D4449" s="753" t="s">
        <v>1828</v>
      </c>
      <c r="E4449" s="753"/>
      <c r="F4449" s="753"/>
      <c r="G4449" s="757" t="s">
        <v>1829</v>
      </c>
      <c r="H4449" s="751">
        <v>5131389141</v>
      </c>
    </row>
    <row r="4450" spans="1:8">
      <c r="A4450" s="753" t="s">
        <v>83</v>
      </c>
      <c r="B4450" s="753" t="s">
        <v>1054</v>
      </c>
      <c r="C4450" s="753" t="s">
        <v>188</v>
      </c>
      <c r="D4450" s="753" t="s">
        <v>1828</v>
      </c>
      <c r="E4450" s="753" t="s">
        <v>92</v>
      </c>
      <c r="F4450" s="753"/>
      <c r="G4450" s="757" t="s">
        <v>93</v>
      </c>
      <c r="H4450" s="751">
        <v>761569317</v>
      </c>
    </row>
    <row r="4451" spans="1:8">
      <c r="A4451" s="753" t="s">
        <v>83</v>
      </c>
      <c r="B4451" s="753" t="s">
        <v>1054</v>
      </c>
      <c r="C4451" s="753" t="s">
        <v>188</v>
      </c>
      <c r="D4451" s="753" t="s">
        <v>1828</v>
      </c>
      <c r="E4451" s="753" t="s">
        <v>92</v>
      </c>
      <c r="F4451" s="753" t="s">
        <v>94</v>
      </c>
      <c r="G4451" s="757" t="s">
        <v>1768</v>
      </c>
      <c r="H4451" s="751">
        <v>761569317</v>
      </c>
    </row>
    <row r="4452" spans="1:8" ht="26.4">
      <c r="A4452" s="753" t="s">
        <v>83</v>
      </c>
      <c r="B4452" s="753" t="s">
        <v>1054</v>
      </c>
      <c r="C4452" s="753" t="s">
        <v>188</v>
      </c>
      <c r="D4452" s="753" t="s">
        <v>1828</v>
      </c>
      <c r="E4452" s="753" t="s">
        <v>141</v>
      </c>
      <c r="F4452" s="753"/>
      <c r="G4452" s="757" t="s">
        <v>1822</v>
      </c>
      <c r="H4452" s="751">
        <v>779479006</v>
      </c>
    </row>
    <row r="4453" spans="1:8" ht="26.4">
      <c r="A4453" s="753" t="s">
        <v>83</v>
      </c>
      <c r="B4453" s="753" t="s">
        <v>1054</v>
      </c>
      <c r="C4453" s="753" t="s">
        <v>188</v>
      </c>
      <c r="D4453" s="753" t="s">
        <v>1828</v>
      </c>
      <c r="E4453" s="753" t="s">
        <v>141</v>
      </c>
      <c r="F4453" s="753" t="s">
        <v>581</v>
      </c>
      <c r="G4453" s="757" t="s">
        <v>1823</v>
      </c>
      <c r="H4453" s="751">
        <v>779479006</v>
      </c>
    </row>
    <row r="4454" spans="1:8">
      <c r="A4454" s="753" t="s">
        <v>83</v>
      </c>
      <c r="B4454" s="753" t="s">
        <v>1054</v>
      </c>
      <c r="C4454" s="753" t="s">
        <v>188</v>
      </c>
      <c r="D4454" s="753" t="s">
        <v>1828</v>
      </c>
      <c r="E4454" s="753" t="s">
        <v>96</v>
      </c>
      <c r="F4454" s="753"/>
      <c r="G4454" s="757" t="s">
        <v>97</v>
      </c>
      <c r="H4454" s="751">
        <v>145776537</v>
      </c>
    </row>
    <row r="4455" spans="1:8">
      <c r="A4455" s="753" t="s">
        <v>83</v>
      </c>
      <c r="B4455" s="753" t="s">
        <v>1054</v>
      </c>
      <c r="C4455" s="753" t="s">
        <v>188</v>
      </c>
      <c r="D4455" s="753" t="s">
        <v>1828</v>
      </c>
      <c r="E4455" s="753" t="s">
        <v>96</v>
      </c>
      <c r="F4455" s="753" t="s">
        <v>151</v>
      </c>
      <c r="G4455" s="757" t="s">
        <v>152</v>
      </c>
      <c r="H4455" s="751">
        <v>6525455</v>
      </c>
    </row>
    <row r="4456" spans="1:8">
      <c r="A4456" s="753" t="s">
        <v>83</v>
      </c>
      <c r="B4456" s="753" t="s">
        <v>1054</v>
      </c>
      <c r="C4456" s="753" t="s">
        <v>188</v>
      </c>
      <c r="D4456" s="753" t="s">
        <v>1828</v>
      </c>
      <c r="E4456" s="753" t="s">
        <v>96</v>
      </c>
      <c r="F4456" s="753" t="s">
        <v>864</v>
      </c>
      <c r="G4456" s="757" t="s">
        <v>1770</v>
      </c>
      <c r="H4456" s="751">
        <v>66258082</v>
      </c>
    </row>
    <row r="4457" spans="1:8">
      <c r="A4457" s="753" t="s">
        <v>83</v>
      </c>
      <c r="B4457" s="753" t="s">
        <v>1054</v>
      </c>
      <c r="C4457" s="753" t="s">
        <v>188</v>
      </c>
      <c r="D4457" s="753" t="s">
        <v>1828</v>
      </c>
      <c r="E4457" s="753" t="s">
        <v>96</v>
      </c>
      <c r="F4457" s="753" t="s">
        <v>11</v>
      </c>
      <c r="G4457" s="757" t="s">
        <v>1830</v>
      </c>
      <c r="H4457" s="751">
        <v>18178000</v>
      </c>
    </row>
    <row r="4458" spans="1:8" ht="26.4">
      <c r="A4458" s="753" t="s">
        <v>83</v>
      </c>
      <c r="B4458" s="753" t="s">
        <v>1054</v>
      </c>
      <c r="C4458" s="753" t="s">
        <v>188</v>
      </c>
      <c r="D4458" s="753" t="s">
        <v>1828</v>
      </c>
      <c r="E4458" s="753" t="s">
        <v>96</v>
      </c>
      <c r="F4458" s="753" t="s">
        <v>98</v>
      </c>
      <c r="G4458" s="757" t="s">
        <v>99</v>
      </c>
      <c r="H4458" s="751">
        <v>2235000</v>
      </c>
    </row>
    <row r="4459" spans="1:8">
      <c r="A4459" s="753" t="s">
        <v>83</v>
      </c>
      <c r="B4459" s="753" t="s">
        <v>1054</v>
      </c>
      <c r="C4459" s="753" t="s">
        <v>188</v>
      </c>
      <c r="D4459" s="753" t="s">
        <v>1828</v>
      </c>
      <c r="E4459" s="753" t="s">
        <v>96</v>
      </c>
      <c r="F4459" s="753" t="s">
        <v>154</v>
      </c>
      <c r="G4459" s="757" t="s">
        <v>1773</v>
      </c>
      <c r="H4459" s="751">
        <v>52580000</v>
      </c>
    </row>
    <row r="4460" spans="1:8">
      <c r="A4460" s="753" t="s">
        <v>83</v>
      </c>
      <c r="B4460" s="753" t="s">
        <v>1054</v>
      </c>
      <c r="C4460" s="753" t="s">
        <v>188</v>
      </c>
      <c r="D4460" s="753" t="s">
        <v>1828</v>
      </c>
      <c r="E4460" s="753" t="s">
        <v>426</v>
      </c>
      <c r="F4460" s="753"/>
      <c r="G4460" s="757" t="s">
        <v>427</v>
      </c>
      <c r="H4460" s="751">
        <v>10281000</v>
      </c>
    </row>
    <row r="4461" spans="1:8">
      <c r="A4461" s="753" t="s">
        <v>83</v>
      </c>
      <c r="B4461" s="753" t="s">
        <v>1054</v>
      </c>
      <c r="C4461" s="753" t="s">
        <v>188</v>
      </c>
      <c r="D4461" s="753" t="s">
        <v>1828</v>
      </c>
      <c r="E4461" s="753" t="s">
        <v>426</v>
      </c>
      <c r="F4461" s="753" t="s">
        <v>428</v>
      </c>
      <c r="G4461" s="757" t="s">
        <v>1774</v>
      </c>
      <c r="H4461" s="751">
        <v>10281000</v>
      </c>
    </row>
    <row r="4462" spans="1:8">
      <c r="A4462" s="753" t="s">
        <v>83</v>
      </c>
      <c r="B4462" s="753" t="s">
        <v>1054</v>
      </c>
      <c r="C4462" s="753" t="s">
        <v>188</v>
      </c>
      <c r="D4462" s="753" t="s">
        <v>1828</v>
      </c>
      <c r="E4462" s="753" t="s">
        <v>100</v>
      </c>
      <c r="F4462" s="753"/>
      <c r="G4462" s="757" t="s">
        <v>101</v>
      </c>
      <c r="H4462" s="751">
        <v>208239989</v>
      </c>
    </row>
    <row r="4463" spans="1:8">
      <c r="A4463" s="753" t="s">
        <v>83</v>
      </c>
      <c r="B4463" s="753" t="s">
        <v>1054</v>
      </c>
      <c r="C4463" s="753" t="s">
        <v>188</v>
      </c>
      <c r="D4463" s="753" t="s">
        <v>1828</v>
      </c>
      <c r="E4463" s="753" t="s">
        <v>100</v>
      </c>
      <c r="F4463" s="753" t="s">
        <v>443</v>
      </c>
      <c r="G4463" s="757" t="s">
        <v>135</v>
      </c>
      <c r="H4463" s="751">
        <v>208239989</v>
      </c>
    </row>
    <row r="4464" spans="1:8">
      <c r="A4464" s="753" t="s">
        <v>83</v>
      </c>
      <c r="B4464" s="753" t="s">
        <v>1054</v>
      </c>
      <c r="C4464" s="753" t="s">
        <v>188</v>
      </c>
      <c r="D4464" s="753" t="s">
        <v>1828</v>
      </c>
      <c r="E4464" s="753" t="s">
        <v>102</v>
      </c>
      <c r="F4464" s="753"/>
      <c r="G4464" s="757" t="s">
        <v>369</v>
      </c>
      <c r="H4464" s="751">
        <v>453856489</v>
      </c>
    </row>
    <row r="4465" spans="1:8">
      <c r="A4465" s="753" t="s">
        <v>83</v>
      </c>
      <c r="B4465" s="753" t="s">
        <v>1054</v>
      </c>
      <c r="C4465" s="753" t="s">
        <v>188</v>
      </c>
      <c r="D4465" s="753" t="s">
        <v>1828</v>
      </c>
      <c r="E4465" s="753" t="s">
        <v>102</v>
      </c>
      <c r="F4465" s="753" t="s">
        <v>103</v>
      </c>
      <c r="G4465" s="757" t="s">
        <v>104</v>
      </c>
      <c r="H4465" s="751">
        <v>349426255</v>
      </c>
    </row>
    <row r="4466" spans="1:8">
      <c r="A4466" s="753" t="s">
        <v>83</v>
      </c>
      <c r="B4466" s="753" t="s">
        <v>1054</v>
      </c>
      <c r="C4466" s="753" t="s">
        <v>188</v>
      </c>
      <c r="D4466" s="753" t="s">
        <v>1828</v>
      </c>
      <c r="E4466" s="753" t="s">
        <v>102</v>
      </c>
      <c r="F4466" s="753" t="s">
        <v>105</v>
      </c>
      <c r="G4466" s="757" t="s">
        <v>106</v>
      </c>
      <c r="H4466" s="751">
        <v>58411446</v>
      </c>
    </row>
    <row r="4467" spans="1:8">
      <c r="A4467" s="753" t="s">
        <v>83</v>
      </c>
      <c r="B4467" s="753" t="s">
        <v>1054</v>
      </c>
      <c r="C4467" s="753" t="s">
        <v>188</v>
      </c>
      <c r="D4467" s="753" t="s">
        <v>1828</v>
      </c>
      <c r="E4467" s="753" t="s">
        <v>102</v>
      </c>
      <c r="F4467" s="753" t="s">
        <v>107</v>
      </c>
      <c r="G4467" s="757" t="s">
        <v>108</v>
      </c>
      <c r="H4467" s="751">
        <v>27506890</v>
      </c>
    </row>
    <row r="4468" spans="1:8">
      <c r="A4468" s="753" t="s">
        <v>83</v>
      </c>
      <c r="B4468" s="753" t="s">
        <v>1054</v>
      </c>
      <c r="C4468" s="753" t="s">
        <v>188</v>
      </c>
      <c r="D4468" s="753" t="s">
        <v>1828</v>
      </c>
      <c r="E4468" s="753" t="s">
        <v>102</v>
      </c>
      <c r="F4468" s="753" t="s">
        <v>0</v>
      </c>
      <c r="G4468" s="757" t="s">
        <v>1</v>
      </c>
      <c r="H4468" s="751">
        <v>18511898</v>
      </c>
    </row>
    <row r="4469" spans="1:8">
      <c r="A4469" s="753" t="s">
        <v>83</v>
      </c>
      <c r="B4469" s="753" t="s">
        <v>1054</v>
      </c>
      <c r="C4469" s="753" t="s">
        <v>188</v>
      </c>
      <c r="D4469" s="753" t="s">
        <v>1828</v>
      </c>
      <c r="E4469" s="753" t="s">
        <v>109</v>
      </c>
      <c r="F4469" s="753"/>
      <c r="G4469" s="757" t="s">
        <v>110</v>
      </c>
      <c r="H4469" s="751">
        <v>30119088</v>
      </c>
    </row>
    <row r="4470" spans="1:8" ht="26.4">
      <c r="A4470" s="753" t="s">
        <v>83</v>
      </c>
      <c r="B4470" s="753" t="s">
        <v>1054</v>
      </c>
      <c r="C4470" s="753" t="s">
        <v>188</v>
      </c>
      <c r="D4470" s="753" t="s">
        <v>1828</v>
      </c>
      <c r="E4470" s="753" t="s">
        <v>109</v>
      </c>
      <c r="F4470" s="753" t="s">
        <v>855</v>
      </c>
      <c r="G4470" s="757" t="s">
        <v>1776</v>
      </c>
      <c r="H4470" s="751">
        <v>30119088</v>
      </c>
    </row>
    <row r="4471" spans="1:8">
      <c r="A4471" s="753" t="s">
        <v>83</v>
      </c>
      <c r="B4471" s="753" t="s">
        <v>1054</v>
      </c>
      <c r="C4471" s="753" t="s">
        <v>188</v>
      </c>
      <c r="D4471" s="753" t="s">
        <v>1828</v>
      </c>
      <c r="E4471" s="753" t="s">
        <v>112</v>
      </c>
      <c r="F4471" s="753"/>
      <c r="G4471" s="757" t="s">
        <v>113</v>
      </c>
      <c r="H4471" s="751">
        <v>58514369</v>
      </c>
    </row>
    <row r="4472" spans="1:8">
      <c r="A4472" s="753" t="s">
        <v>83</v>
      </c>
      <c r="B4472" s="753" t="s">
        <v>1054</v>
      </c>
      <c r="C4472" s="753" t="s">
        <v>188</v>
      </c>
      <c r="D4472" s="753" t="s">
        <v>1828</v>
      </c>
      <c r="E4472" s="753" t="s">
        <v>112</v>
      </c>
      <c r="F4472" s="753" t="s">
        <v>155</v>
      </c>
      <c r="G4472" s="757" t="s">
        <v>1777</v>
      </c>
      <c r="H4472" s="751">
        <v>44881874</v>
      </c>
    </row>
    <row r="4473" spans="1:8">
      <c r="A4473" s="753" t="s">
        <v>83</v>
      </c>
      <c r="B4473" s="753" t="s">
        <v>1054</v>
      </c>
      <c r="C4473" s="753" t="s">
        <v>188</v>
      </c>
      <c r="D4473" s="753" t="s">
        <v>1828</v>
      </c>
      <c r="E4473" s="753" t="s">
        <v>112</v>
      </c>
      <c r="F4473" s="753" t="s">
        <v>114</v>
      </c>
      <c r="G4473" s="757" t="s">
        <v>1778</v>
      </c>
      <c r="H4473" s="751">
        <v>13632495</v>
      </c>
    </row>
    <row r="4474" spans="1:8">
      <c r="A4474" s="753" t="s">
        <v>83</v>
      </c>
      <c r="B4474" s="753" t="s">
        <v>1054</v>
      </c>
      <c r="C4474" s="753" t="s">
        <v>188</v>
      </c>
      <c r="D4474" s="753" t="s">
        <v>1828</v>
      </c>
      <c r="E4474" s="753" t="s">
        <v>115</v>
      </c>
      <c r="F4474" s="753"/>
      <c r="G4474" s="757" t="s">
        <v>1781</v>
      </c>
      <c r="H4474" s="751">
        <v>48420000</v>
      </c>
    </row>
    <row r="4475" spans="1:8">
      <c r="A4475" s="753" t="s">
        <v>83</v>
      </c>
      <c r="B4475" s="753" t="s">
        <v>1054</v>
      </c>
      <c r="C4475" s="753" t="s">
        <v>188</v>
      </c>
      <c r="D4475" s="753" t="s">
        <v>1828</v>
      </c>
      <c r="E4475" s="753" t="s">
        <v>115</v>
      </c>
      <c r="F4475" s="753" t="s">
        <v>116</v>
      </c>
      <c r="G4475" s="757" t="s">
        <v>117</v>
      </c>
      <c r="H4475" s="751">
        <v>23885000</v>
      </c>
    </row>
    <row r="4476" spans="1:8">
      <c r="A4476" s="753" t="s">
        <v>83</v>
      </c>
      <c r="B4476" s="753" t="s">
        <v>1054</v>
      </c>
      <c r="C4476" s="753" t="s">
        <v>188</v>
      </c>
      <c r="D4476" s="753" t="s">
        <v>1828</v>
      </c>
      <c r="E4476" s="753" t="s">
        <v>115</v>
      </c>
      <c r="F4476" s="753" t="s">
        <v>147</v>
      </c>
      <c r="G4476" s="757" t="s">
        <v>148</v>
      </c>
      <c r="H4476" s="751">
        <v>1395000</v>
      </c>
    </row>
    <row r="4477" spans="1:8">
      <c r="A4477" s="753" t="s">
        <v>83</v>
      </c>
      <c r="B4477" s="753" t="s">
        <v>1054</v>
      </c>
      <c r="C4477" s="753" t="s">
        <v>188</v>
      </c>
      <c r="D4477" s="753" t="s">
        <v>1828</v>
      </c>
      <c r="E4477" s="753" t="s">
        <v>115</v>
      </c>
      <c r="F4477" s="753" t="s">
        <v>4</v>
      </c>
      <c r="G4477" s="757" t="s">
        <v>1782</v>
      </c>
      <c r="H4477" s="751">
        <v>23140000</v>
      </c>
    </row>
    <row r="4478" spans="1:8">
      <c r="A4478" s="753" t="s">
        <v>83</v>
      </c>
      <c r="B4478" s="753" t="s">
        <v>1054</v>
      </c>
      <c r="C4478" s="753" t="s">
        <v>188</v>
      </c>
      <c r="D4478" s="753" t="s">
        <v>1828</v>
      </c>
      <c r="E4478" s="753" t="s">
        <v>120</v>
      </c>
      <c r="F4478" s="753"/>
      <c r="G4478" s="757" t="s">
        <v>121</v>
      </c>
      <c r="H4478" s="751">
        <v>13874000</v>
      </c>
    </row>
    <row r="4479" spans="1:8" ht="39.6">
      <c r="A4479" s="753" t="s">
        <v>83</v>
      </c>
      <c r="B4479" s="753" t="s">
        <v>1054</v>
      </c>
      <c r="C4479" s="753" t="s">
        <v>188</v>
      </c>
      <c r="D4479" s="753" t="s">
        <v>1828</v>
      </c>
      <c r="E4479" s="753" t="s">
        <v>120</v>
      </c>
      <c r="F4479" s="753" t="s">
        <v>994</v>
      </c>
      <c r="G4479" s="757" t="s">
        <v>1824</v>
      </c>
      <c r="H4479" s="751">
        <v>4114000</v>
      </c>
    </row>
    <row r="4480" spans="1:8" ht="26.4">
      <c r="A4480" s="753" t="s">
        <v>83</v>
      </c>
      <c r="B4480" s="753" t="s">
        <v>1054</v>
      </c>
      <c r="C4480" s="753" t="s">
        <v>188</v>
      </c>
      <c r="D4480" s="753" t="s">
        <v>1828</v>
      </c>
      <c r="E4480" s="753" t="s">
        <v>120</v>
      </c>
      <c r="F4480" s="753" t="s">
        <v>1001</v>
      </c>
      <c r="G4480" s="757" t="s">
        <v>1784</v>
      </c>
      <c r="H4480" s="751">
        <v>3960000</v>
      </c>
    </row>
    <row r="4481" spans="1:8">
      <c r="A4481" s="753" t="s">
        <v>83</v>
      </c>
      <c r="B4481" s="753" t="s">
        <v>1054</v>
      </c>
      <c r="C4481" s="753" t="s">
        <v>188</v>
      </c>
      <c r="D4481" s="753" t="s">
        <v>1828</v>
      </c>
      <c r="E4481" s="753" t="s">
        <v>120</v>
      </c>
      <c r="F4481" s="753" t="s">
        <v>158</v>
      </c>
      <c r="G4481" s="757" t="s">
        <v>1785</v>
      </c>
      <c r="H4481" s="751">
        <v>5800000</v>
      </c>
    </row>
    <row r="4482" spans="1:8">
      <c r="A4482" s="753" t="s">
        <v>83</v>
      </c>
      <c r="B4482" s="753" t="s">
        <v>1054</v>
      </c>
      <c r="C4482" s="753" t="s">
        <v>188</v>
      </c>
      <c r="D4482" s="753" t="s">
        <v>1828</v>
      </c>
      <c r="E4482" s="753" t="s">
        <v>160</v>
      </c>
      <c r="F4482" s="753"/>
      <c r="G4482" s="757" t="s">
        <v>161</v>
      </c>
      <c r="H4482" s="751">
        <v>4950000</v>
      </c>
    </row>
    <row r="4483" spans="1:8">
      <c r="A4483" s="753" t="s">
        <v>83</v>
      </c>
      <c r="B4483" s="753" t="s">
        <v>1054</v>
      </c>
      <c r="C4483" s="753" t="s">
        <v>188</v>
      </c>
      <c r="D4483" s="753" t="s">
        <v>1828</v>
      </c>
      <c r="E4483" s="753" t="s">
        <v>160</v>
      </c>
      <c r="F4483" s="753" t="s">
        <v>547</v>
      </c>
      <c r="G4483" s="757" t="s">
        <v>548</v>
      </c>
      <c r="H4483" s="751">
        <v>4950000</v>
      </c>
    </row>
    <row r="4484" spans="1:8">
      <c r="A4484" s="753" t="s">
        <v>83</v>
      </c>
      <c r="B4484" s="753" t="s">
        <v>1054</v>
      </c>
      <c r="C4484" s="753" t="s">
        <v>188</v>
      </c>
      <c r="D4484" s="753" t="s">
        <v>1828</v>
      </c>
      <c r="E4484" s="753" t="s">
        <v>125</v>
      </c>
      <c r="F4484" s="753"/>
      <c r="G4484" s="757" t="s">
        <v>126</v>
      </c>
      <c r="H4484" s="751">
        <v>180900600</v>
      </c>
    </row>
    <row r="4485" spans="1:8">
      <c r="A4485" s="753" t="s">
        <v>83</v>
      </c>
      <c r="B4485" s="753" t="s">
        <v>1054</v>
      </c>
      <c r="C4485" s="753" t="s">
        <v>188</v>
      </c>
      <c r="D4485" s="753" t="s">
        <v>1828</v>
      </c>
      <c r="E4485" s="753" t="s">
        <v>125</v>
      </c>
      <c r="F4485" s="753" t="s">
        <v>430</v>
      </c>
      <c r="G4485" s="757" t="s">
        <v>431</v>
      </c>
      <c r="H4485" s="751">
        <v>6810600</v>
      </c>
    </row>
    <row r="4486" spans="1:8">
      <c r="A4486" s="753" t="s">
        <v>83</v>
      </c>
      <c r="B4486" s="753" t="s">
        <v>1054</v>
      </c>
      <c r="C4486" s="753" t="s">
        <v>188</v>
      </c>
      <c r="D4486" s="753" t="s">
        <v>1828</v>
      </c>
      <c r="E4486" s="753" t="s">
        <v>125</v>
      </c>
      <c r="F4486" s="753" t="s">
        <v>552</v>
      </c>
      <c r="G4486" s="757" t="s">
        <v>553</v>
      </c>
      <c r="H4486" s="751">
        <v>5290000</v>
      </c>
    </row>
    <row r="4487" spans="1:8">
      <c r="A4487" s="753" t="s">
        <v>83</v>
      </c>
      <c r="B4487" s="753" t="s">
        <v>1054</v>
      </c>
      <c r="C4487" s="753" t="s">
        <v>188</v>
      </c>
      <c r="D4487" s="753" t="s">
        <v>1828</v>
      </c>
      <c r="E4487" s="753" t="s">
        <v>125</v>
      </c>
      <c r="F4487" s="753" t="s">
        <v>127</v>
      </c>
      <c r="G4487" s="757" t="s">
        <v>128</v>
      </c>
      <c r="H4487" s="751">
        <v>2700000</v>
      </c>
    </row>
    <row r="4488" spans="1:8">
      <c r="A4488" s="753" t="s">
        <v>83</v>
      </c>
      <c r="B4488" s="753" t="s">
        <v>1054</v>
      </c>
      <c r="C4488" s="753" t="s">
        <v>188</v>
      </c>
      <c r="D4488" s="753" t="s">
        <v>1828</v>
      </c>
      <c r="E4488" s="753" t="s">
        <v>125</v>
      </c>
      <c r="F4488" s="753" t="s">
        <v>129</v>
      </c>
      <c r="G4488" s="757" t="s">
        <v>1787</v>
      </c>
      <c r="H4488" s="751">
        <v>166100000</v>
      </c>
    </row>
    <row r="4489" spans="1:8">
      <c r="A4489" s="753" t="s">
        <v>83</v>
      </c>
      <c r="B4489" s="753" t="s">
        <v>1054</v>
      </c>
      <c r="C4489" s="753" t="s">
        <v>188</v>
      </c>
      <c r="D4489" s="753" t="s">
        <v>1828</v>
      </c>
      <c r="E4489" s="753" t="s">
        <v>554</v>
      </c>
      <c r="F4489" s="753"/>
      <c r="G4489" s="757" t="s">
        <v>555</v>
      </c>
      <c r="H4489" s="751">
        <v>629575943</v>
      </c>
    </row>
    <row r="4490" spans="1:8">
      <c r="A4490" s="753" t="s">
        <v>83</v>
      </c>
      <c r="B4490" s="753" t="s">
        <v>1054</v>
      </c>
      <c r="C4490" s="753" t="s">
        <v>188</v>
      </c>
      <c r="D4490" s="753" t="s">
        <v>1828</v>
      </c>
      <c r="E4490" s="753" t="s">
        <v>554</v>
      </c>
      <c r="F4490" s="753" t="s">
        <v>942</v>
      </c>
      <c r="G4490" s="757" t="s">
        <v>941</v>
      </c>
      <c r="H4490" s="751">
        <v>18000000</v>
      </c>
    </row>
    <row r="4491" spans="1:8">
      <c r="A4491" s="753" t="s">
        <v>83</v>
      </c>
      <c r="B4491" s="753" t="s">
        <v>1054</v>
      </c>
      <c r="C4491" s="753" t="s">
        <v>188</v>
      </c>
      <c r="D4491" s="753" t="s">
        <v>1828</v>
      </c>
      <c r="E4491" s="753" t="s">
        <v>554</v>
      </c>
      <c r="F4491" s="753" t="s">
        <v>243</v>
      </c>
      <c r="G4491" s="757" t="s">
        <v>244</v>
      </c>
      <c r="H4491" s="751">
        <v>601565943</v>
      </c>
    </row>
    <row r="4492" spans="1:8">
      <c r="A4492" s="753" t="s">
        <v>83</v>
      </c>
      <c r="B4492" s="753" t="s">
        <v>1054</v>
      </c>
      <c r="C4492" s="753" t="s">
        <v>188</v>
      </c>
      <c r="D4492" s="753" t="s">
        <v>1828</v>
      </c>
      <c r="E4492" s="753" t="s">
        <v>554</v>
      </c>
      <c r="F4492" s="753" t="s">
        <v>558</v>
      </c>
      <c r="G4492" s="757" t="s">
        <v>559</v>
      </c>
      <c r="H4492" s="751">
        <v>10010000</v>
      </c>
    </row>
    <row r="4493" spans="1:8" ht="39.6">
      <c r="A4493" s="753" t="s">
        <v>83</v>
      </c>
      <c r="B4493" s="753" t="s">
        <v>1054</v>
      </c>
      <c r="C4493" s="753" t="s">
        <v>188</v>
      </c>
      <c r="D4493" s="753" t="s">
        <v>1828</v>
      </c>
      <c r="E4493" s="753" t="s">
        <v>560</v>
      </c>
      <c r="F4493" s="753"/>
      <c r="G4493" s="757" t="s">
        <v>1790</v>
      </c>
      <c r="H4493" s="751">
        <v>58881000</v>
      </c>
    </row>
    <row r="4494" spans="1:8">
      <c r="A4494" s="753" t="s">
        <v>83</v>
      </c>
      <c r="B4494" s="753" t="s">
        <v>1054</v>
      </c>
      <c r="C4494" s="753" t="s">
        <v>188</v>
      </c>
      <c r="D4494" s="753" t="s">
        <v>1828</v>
      </c>
      <c r="E4494" s="753" t="s">
        <v>560</v>
      </c>
      <c r="F4494" s="753" t="s">
        <v>418</v>
      </c>
      <c r="G4494" s="757" t="s">
        <v>1793</v>
      </c>
      <c r="H4494" s="751">
        <v>26389000</v>
      </c>
    </row>
    <row r="4495" spans="1:8">
      <c r="A4495" s="753" t="s">
        <v>83</v>
      </c>
      <c r="B4495" s="753" t="s">
        <v>1054</v>
      </c>
      <c r="C4495" s="753" t="s">
        <v>188</v>
      </c>
      <c r="D4495" s="753" t="s">
        <v>1828</v>
      </c>
      <c r="E4495" s="753" t="s">
        <v>560</v>
      </c>
      <c r="F4495" s="753" t="s">
        <v>562</v>
      </c>
      <c r="G4495" s="757" t="s">
        <v>1794</v>
      </c>
      <c r="H4495" s="751">
        <v>32492000</v>
      </c>
    </row>
    <row r="4496" spans="1:8" ht="26.4">
      <c r="A4496" s="753" t="s">
        <v>83</v>
      </c>
      <c r="B4496" s="753" t="s">
        <v>1054</v>
      </c>
      <c r="C4496" s="753" t="s">
        <v>188</v>
      </c>
      <c r="D4496" s="753" t="s">
        <v>1828</v>
      </c>
      <c r="E4496" s="753" t="s">
        <v>1796</v>
      </c>
      <c r="F4496" s="753"/>
      <c r="G4496" s="757" t="s">
        <v>1797</v>
      </c>
      <c r="H4496" s="751">
        <v>16500000</v>
      </c>
    </row>
    <row r="4497" spans="1:8">
      <c r="A4497" s="753" t="s">
        <v>83</v>
      </c>
      <c r="B4497" s="753" t="s">
        <v>1054</v>
      </c>
      <c r="C4497" s="753" t="s">
        <v>188</v>
      </c>
      <c r="D4497" s="753" t="s">
        <v>1828</v>
      </c>
      <c r="E4497" s="753" t="s">
        <v>1796</v>
      </c>
      <c r="F4497" s="753" t="s">
        <v>1825</v>
      </c>
      <c r="G4497" s="757" t="s">
        <v>1794</v>
      </c>
      <c r="H4497" s="751">
        <v>16500000</v>
      </c>
    </row>
    <row r="4498" spans="1:8" ht="26.4">
      <c r="A4498" s="753" t="s">
        <v>83</v>
      </c>
      <c r="B4498" s="753" t="s">
        <v>1054</v>
      </c>
      <c r="C4498" s="753" t="s">
        <v>188</v>
      </c>
      <c r="D4498" s="753" t="s">
        <v>1828</v>
      </c>
      <c r="E4498" s="753" t="s">
        <v>130</v>
      </c>
      <c r="F4498" s="753"/>
      <c r="G4498" s="757" t="s">
        <v>131</v>
      </c>
      <c r="H4498" s="751">
        <v>1521651803</v>
      </c>
    </row>
    <row r="4499" spans="1:8">
      <c r="A4499" s="753" t="s">
        <v>83</v>
      </c>
      <c r="B4499" s="753" t="s">
        <v>1054</v>
      </c>
      <c r="C4499" s="753" t="s">
        <v>188</v>
      </c>
      <c r="D4499" s="753" t="s">
        <v>1828</v>
      </c>
      <c r="E4499" s="753" t="s">
        <v>130</v>
      </c>
      <c r="F4499" s="753" t="s">
        <v>585</v>
      </c>
      <c r="G4499" s="757" t="s">
        <v>1799</v>
      </c>
      <c r="H4499" s="751">
        <v>652293689</v>
      </c>
    </row>
    <row r="4500" spans="1:8">
      <c r="A4500" s="753" t="s">
        <v>83</v>
      </c>
      <c r="B4500" s="753" t="s">
        <v>1054</v>
      </c>
      <c r="C4500" s="753" t="s">
        <v>188</v>
      </c>
      <c r="D4500" s="753" t="s">
        <v>1828</v>
      </c>
      <c r="E4500" s="753" t="s">
        <v>130</v>
      </c>
      <c r="F4500" s="753" t="s">
        <v>8</v>
      </c>
      <c r="G4500" s="757" t="s">
        <v>1835</v>
      </c>
      <c r="H4500" s="751">
        <v>22199600</v>
      </c>
    </row>
    <row r="4501" spans="1:8">
      <c r="A4501" s="753" t="s">
        <v>83</v>
      </c>
      <c r="B4501" s="753" t="s">
        <v>1054</v>
      </c>
      <c r="C4501" s="753" t="s">
        <v>188</v>
      </c>
      <c r="D4501" s="753" t="s">
        <v>1828</v>
      </c>
      <c r="E4501" s="753" t="s">
        <v>130</v>
      </c>
      <c r="F4501" s="753" t="s">
        <v>132</v>
      </c>
      <c r="G4501" s="757" t="s">
        <v>135</v>
      </c>
      <c r="H4501" s="751">
        <v>847158514</v>
      </c>
    </row>
    <row r="4502" spans="1:8">
      <c r="A4502" s="753" t="s">
        <v>83</v>
      </c>
      <c r="B4502" s="753" t="s">
        <v>1054</v>
      </c>
      <c r="C4502" s="753" t="s">
        <v>188</v>
      </c>
      <c r="D4502" s="753" t="s">
        <v>1828</v>
      </c>
      <c r="E4502" s="753" t="s">
        <v>1801</v>
      </c>
      <c r="F4502" s="753"/>
      <c r="G4502" s="757" t="s">
        <v>1802</v>
      </c>
      <c r="H4502" s="751">
        <v>150000000</v>
      </c>
    </row>
    <row r="4503" spans="1:8">
      <c r="A4503" s="753" t="s">
        <v>83</v>
      </c>
      <c r="B4503" s="753" t="s">
        <v>1054</v>
      </c>
      <c r="C4503" s="753" t="s">
        <v>188</v>
      </c>
      <c r="D4503" s="753" t="s">
        <v>1828</v>
      </c>
      <c r="E4503" s="753" t="s">
        <v>1801</v>
      </c>
      <c r="F4503" s="753" t="s">
        <v>1803</v>
      </c>
      <c r="G4503" s="757" t="s">
        <v>1804</v>
      </c>
      <c r="H4503" s="751">
        <v>150000000</v>
      </c>
    </row>
    <row r="4504" spans="1:8">
      <c r="A4504" s="753" t="s">
        <v>83</v>
      </c>
      <c r="B4504" s="753" t="s">
        <v>1054</v>
      </c>
      <c r="C4504" s="753" t="s">
        <v>188</v>
      </c>
      <c r="D4504" s="753" t="s">
        <v>1828</v>
      </c>
      <c r="E4504" s="753" t="s">
        <v>134</v>
      </c>
      <c r="F4504" s="753"/>
      <c r="G4504" s="757" t="s">
        <v>135</v>
      </c>
      <c r="H4504" s="751">
        <v>58800000</v>
      </c>
    </row>
    <row r="4505" spans="1:8">
      <c r="A4505" s="753" t="s">
        <v>83</v>
      </c>
      <c r="B4505" s="753" t="s">
        <v>1054</v>
      </c>
      <c r="C4505" s="753" t="s">
        <v>188</v>
      </c>
      <c r="D4505" s="753" t="s">
        <v>1828</v>
      </c>
      <c r="E4505" s="753" t="s">
        <v>134</v>
      </c>
      <c r="F4505" s="753" t="s">
        <v>137</v>
      </c>
      <c r="G4505" s="757" t="s">
        <v>138</v>
      </c>
      <c r="H4505" s="751">
        <v>56400000</v>
      </c>
    </row>
    <row r="4506" spans="1:8">
      <c r="A4506" s="753" t="s">
        <v>83</v>
      </c>
      <c r="B4506" s="753" t="s">
        <v>1054</v>
      </c>
      <c r="C4506" s="753" t="s">
        <v>188</v>
      </c>
      <c r="D4506" s="753" t="s">
        <v>1828</v>
      </c>
      <c r="E4506" s="753" t="s">
        <v>134</v>
      </c>
      <c r="F4506" s="753" t="s">
        <v>139</v>
      </c>
      <c r="G4506" s="757" t="s">
        <v>140</v>
      </c>
      <c r="H4506" s="751">
        <v>2400000</v>
      </c>
    </row>
    <row r="4507" spans="1:8" ht="26.4">
      <c r="A4507" s="753" t="s">
        <v>83</v>
      </c>
      <c r="B4507" s="753" t="s">
        <v>1054</v>
      </c>
      <c r="C4507" s="753" t="s">
        <v>223</v>
      </c>
      <c r="D4507" s="753"/>
      <c r="E4507" s="753"/>
      <c r="F4507" s="753"/>
      <c r="G4507" s="757" t="s">
        <v>1765</v>
      </c>
      <c r="H4507" s="751">
        <v>29624665852</v>
      </c>
    </row>
    <row r="4508" spans="1:8">
      <c r="A4508" s="753" t="s">
        <v>83</v>
      </c>
      <c r="B4508" s="753" t="s">
        <v>1054</v>
      </c>
      <c r="C4508" s="753" t="s">
        <v>223</v>
      </c>
      <c r="D4508" s="753" t="s">
        <v>1766</v>
      </c>
      <c r="E4508" s="753"/>
      <c r="F4508" s="753"/>
      <c r="G4508" s="757" t="s">
        <v>1767</v>
      </c>
      <c r="H4508" s="751">
        <v>29624665852</v>
      </c>
    </row>
    <row r="4509" spans="1:8">
      <c r="A4509" s="753" t="s">
        <v>83</v>
      </c>
      <c r="B4509" s="753" t="s">
        <v>1054</v>
      </c>
      <c r="C4509" s="753" t="s">
        <v>223</v>
      </c>
      <c r="D4509" s="753" t="s">
        <v>1766</v>
      </c>
      <c r="E4509" s="753" t="s">
        <v>92</v>
      </c>
      <c r="F4509" s="753"/>
      <c r="G4509" s="757" t="s">
        <v>93</v>
      </c>
      <c r="H4509" s="751">
        <v>4338410321</v>
      </c>
    </row>
    <row r="4510" spans="1:8">
      <c r="A4510" s="753" t="s">
        <v>83</v>
      </c>
      <c r="B4510" s="753" t="s">
        <v>1054</v>
      </c>
      <c r="C4510" s="753" t="s">
        <v>223</v>
      </c>
      <c r="D4510" s="753" t="s">
        <v>1766</v>
      </c>
      <c r="E4510" s="753" t="s">
        <v>92</v>
      </c>
      <c r="F4510" s="753" t="s">
        <v>94</v>
      </c>
      <c r="G4510" s="757" t="s">
        <v>1768</v>
      </c>
      <c r="H4510" s="751">
        <v>4338410321</v>
      </c>
    </row>
    <row r="4511" spans="1:8" ht="26.4">
      <c r="A4511" s="753" t="s">
        <v>83</v>
      </c>
      <c r="B4511" s="753" t="s">
        <v>1054</v>
      </c>
      <c r="C4511" s="753" t="s">
        <v>223</v>
      </c>
      <c r="D4511" s="753" t="s">
        <v>1766</v>
      </c>
      <c r="E4511" s="753" t="s">
        <v>141</v>
      </c>
      <c r="F4511" s="753"/>
      <c r="G4511" s="757" t="s">
        <v>1822</v>
      </c>
      <c r="H4511" s="751">
        <v>518519996</v>
      </c>
    </row>
    <row r="4512" spans="1:8" ht="26.4">
      <c r="A4512" s="753" t="s">
        <v>83</v>
      </c>
      <c r="B4512" s="753" t="s">
        <v>1054</v>
      </c>
      <c r="C4512" s="753" t="s">
        <v>223</v>
      </c>
      <c r="D4512" s="753" t="s">
        <v>1766</v>
      </c>
      <c r="E4512" s="753" t="s">
        <v>141</v>
      </c>
      <c r="F4512" s="753" t="s">
        <v>581</v>
      </c>
      <c r="G4512" s="757" t="s">
        <v>1823</v>
      </c>
      <c r="H4512" s="751">
        <v>518519996</v>
      </c>
    </row>
    <row r="4513" spans="1:8">
      <c r="A4513" s="753" t="s">
        <v>83</v>
      </c>
      <c r="B4513" s="753" t="s">
        <v>1054</v>
      </c>
      <c r="C4513" s="753" t="s">
        <v>223</v>
      </c>
      <c r="D4513" s="753" t="s">
        <v>1766</v>
      </c>
      <c r="E4513" s="753" t="s">
        <v>96</v>
      </c>
      <c r="F4513" s="753"/>
      <c r="G4513" s="757" t="s">
        <v>97</v>
      </c>
      <c r="H4513" s="751">
        <v>1762179703</v>
      </c>
    </row>
    <row r="4514" spans="1:8">
      <c r="A4514" s="753" t="s">
        <v>83</v>
      </c>
      <c r="B4514" s="753" t="s">
        <v>1054</v>
      </c>
      <c r="C4514" s="753" t="s">
        <v>223</v>
      </c>
      <c r="D4514" s="753" t="s">
        <v>1766</v>
      </c>
      <c r="E4514" s="753" t="s">
        <v>96</v>
      </c>
      <c r="F4514" s="753" t="s">
        <v>151</v>
      </c>
      <c r="G4514" s="757" t="s">
        <v>152</v>
      </c>
      <c r="H4514" s="751">
        <v>263879000</v>
      </c>
    </row>
    <row r="4515" spans="1:8">
      <c r="A4515" s="753" t="s">
        <v>83</v>
      </c>
      <c r="B4515" s="753" t="s">
        <v>1054</v>
      </c>
      <c r="C4515" s="753" t="s">
        <v>223</v>
      </c>
      <c r="D4515" s="753" t="s">
        <v>1766</v>
      </c>
      <c r="E4515" s="753" t="s">
        <v>96</v>
      </c>
      <c r="F4515" s="753" t="s">
        <v>864</v>
      </c>
      <c r="G4515" s="757" t="s">
        <v>1770</v>
      </c>
      <c r="H4515" s="751">
        <v>120690012</v>
      </c>
    </row>
    <row r="4516" spans="1:8" ht="26.4">
      <c r="A4516" s="753" t="s">
        <v>83</v>
      </c>
      <c r="B4516" s="753" t="s">
        <v>1054</v>
      </c>
      <c r="C4516" s="753" t="s">
        <v>223</v>
      </c>
      <c r="D4516" s="753" t="s">
        <v>1766</v>
      </c>
      <c r="E4516" s="753" t="s">
        <v>96</v>
      </c>
      <c r="F4516" s="753" t="s">
        <v>98</v>
      </c>
      <c r="G4516" s="757" t="s">
        <v>99</v>
      </c>
      <c r="H4516" s="751">
        <v>83722385</v>
      </c>
    </row>
    <row r="4517" spans="1:8" ht="26.4">
      <c r="A4517" s="753" t="s">
        <v>83</v>
      </c>
      <c r="B4517" s="753" t="s">
        <v>1054</v>
      </c>
      <c r="C4517" s="753" t="s">
        <v>223</v>
      </c>
      <c r="D4517" s="753" t="s">
        <v>1766</v>
      </c>
      <c r="E4517" s="753" t="s">
        <v>96</v>
      </c>
      <c r="F4517" s="753" t="s">
        <v>442</v>
      </c>
      <c r="G4517" s="757" t="s">
        <v>1772</v>
      </c>
      <c r="H4517" s="751">
        <v>14852403</v>
      </c>
    </row>
    <row r="4518" spans="1:8">
      <c r="A4518" s="753" t="s">
        <v>83</v>
      </c>
      <c r="B4518" s="753" t="s">
        <v>1054</v>
      </c>
      <c r="C4518" s="753" t="s">
        <v>223</v>
      </c>
      <c r="D4518" s="753" t="s">
        <v>1766</v>
      </c>
      <c r="E4518" s="753" t="s">
        <v>96</v>
      </c>
      <c r="F4518" s="753" t="s">
        <v>144</v>
      </c>
      <c r="G4518" s="757" t="s">
        <v>145</v>
      </c>
      <c r="H4518" s="751">
        <v>1199618903</v>
      </c>
    </row>
    <row r="4519" spans="1:8">
      <c r="A4519" s="753" t="s">
        <v>83</v>
      </c>
      <c r="B4519" s="753" t="s">
        <v>1054</v>
      </c>
      <c r="C4519" s="753" t="s">
        <v>223</v>
      </c>
      <c r="D4519" s="753" t="s">
        <v>1766</v>
      </c>
      <c r="E4519" s="753" t="s">
        <v>96</v>
      </c>
      <c r="F4519" s="753" t="s">
        <v>154</v>
      </c>
      <c r="G4519" s="757" t="s">
        <v>1773</v>
      </c>
      <c r="H4519" s="751">
        <v>79417000</v>
      </c>
    </row>
    <row r="4520" spans="1:8">
      <c r="A4520" s="753" t="s">
        <v>83</v>
      </c>
      <c r="B4520" s="753" t="s">
        <v>1054</v>
      </c>
      <c r="C4520" s="753" t="s">
        <v>223</v>
      </c>
      <c r="D4520" s="753" t="s">
        <v>1766</v>
      </c>
      <c r="E4520" s="753" t="s">
        <v>426</v>
      </c>
      <c r="F4520" s="753"/>
      <c r="G4520" s="757" t="s">
        <v>427</v>
      </c>
      <c r="H4520" s="751">
        <v>6174871000</v>
      </c>
    </row>
    <row r="4521" spans="1:8">
      <c r="A4521" s="753" t="s">
        <v>83</v>
      </c>
      <c r="B4521" s="753" t="s">
        <v>1054</v>
      </c>
      <c r="C4521" s="753" t="s">
        <v>223</v>
      </c>
      <c r="D4521" s="753" t="s">
        <v>1766</v>
      </c>
      <c r="E4521" s="753" t="s">
        <v>426</v>
      </c>
      <c r="F4521" s="753" t="s">
        <v>428</v>
      </c>
      <c r="G4521" s="757" t="s">
        <v>1774</v>
      </c>
      <c r="H4521" s="751">
        <v>4329316000</v>
      </c>
    </row>
    <row r="4522" spans="1:8">
      <c r="A4522" s="753" t="s">
        <v>83</v>
      </c>
      <c r="B4522" s="753" t="s">
        <v>1054</v>
      </c>
      <c r="C4522" s="753" t="s">
        <v>223</v>
      </c>
      <c r="D4522" s="753" t="s">
        <v>1766</v>
      </c>
      <c r="E4522" s="753" t="s">
        <v>426</v>
      </c>
      <c r="F4522" s="753" t="s">
        <v>336</v>
      </c>
      <c r="G4522" s="757" t="s">
        <v>1876</v>
      </c>
      <c r="H4522" s="751">
        <v>1845555000</v>
      </c>
    </row>
    <row r="4523" spans="1:8">
      <c r="A4523" s="753" t="s">
        <v>83</v>
      </c>
      <c r="B4523" s="753" t="s">
        <v>1054</v>
      </c>
      <c r="C4523" s="753" t="s">
        <v>223</v>
      </c>
      <c r="D4523" s="753" t="s">
        <v>1766</v>
      </c>
      <c r="E4523" s="753" t="s">
        <v>100</v>
      </c>
      <c r="F4523" s="753"/>
      <c r="G4523" s="757" t="s">
        <v>101</v>
      </c>
      <c r="H4523" s="751">
        <v>783651000</v>
      </c>
    </row>
    <row r="4524" spans="1:8">
      <c r="A4524" s="753" t="s">
        <v>83</v>
      </c>
      <c r="B4524" s="753" t="s">
        <v>1054</v>
      </c>
      <c r="C4524" s="753" t="s">
        <v>223</v>
      </c>
      <c r="D4524" s="753" t="s">
        <v>1766</v>
      </c>
      <c r="E4524" s="753" t="s">
        <v>100</v>
      </c>
      <c r="F4524" s="753" t="s">
        <v>337</v>
      </c>
      <c r="G4524" s="757" t="s">
        <v>338</v>
      </c>
      <c r="H4524" s="751">
        <v>1396000</v>
      </c>
    </row>
    <row r="4525" spans="1:8">
      <c r="A4525" s="753" t="s">
        <v>83</v>
      </c>
      <c r="B4525" s="753" t="s">
        <v>1054</v>
      </c>
      <c r="C4525" s="753" t="s">
        <v>223</v>
      </c>
      <c r="D4525" s="753" t="s">
        <v>1766</v>
      </c>
      <c r="E4525" s="753" t="s">
        <v>100</v>
      </c>
      <c r="F4525" s="753" t="s">
        <v>443</v>
      </c>
      <c r="G4525" s="757" t="s">
        <v>135</v>
      </c>
      <c r="H4525" s="751">
        <v>782255000</v>
      </c>
    </row>
    <row r="4526" spans="1:8">
      <c r="A4526" s="753" t="s">
        <v>83</v>
      </c>
      <c r="B4526" s="753" t="s">
        <v>1054</v>
      </c>
      <c r="C4526" s="753" t="s">
        <v>223</v>
      </c>
      <c r="D4526" s="753" t="s">
        <v>1766</v>
      </c>
      <c r="E4526" s="753" t="s">
        <v>102</v>
      </c>
      <c r="F4526" s="753"/>
      <c r="G4526" s="757" t="s">
        <v>369</v>
      </c>
      <c r="H4526" s="751">
        <v>1163174100</v>
      </c>
    </row>
    <row r="4527" spans="1:8">
      <c r="A4527" s="753" t="s">
        <v>83</v>
      </c>
      <c r="B4527" s="753" t="s">
        <v>1054</v>
      </c>
      <c r="C4527" s="753" t="s">
        <v>223</v>
      </c>
      <c r="D4527" s="753" t="s">
        <v>1766</v>
      </c>
      <c r="E4527" s="753" t="s">
        <v>102</v>
      </c>
      <c r="F4527" s="753" t="s">
        <v>103</v>
      </c>
      <c r="G4527" s="757" t="s">
        <v>104</v>
      </c>
      <c r="H4527" s="751">
        <v>897719399</v>
      </c>
    </row>
    <row r="4528" spans="1:8">
      <c r="A4528" s="753" t="s">
        <v>83</v>
      </c>
      <c r="B4528" s="753" t="s">
        <v>1054</v>
      </c>
      <c r="C4528" s="753" t="s">
        <v>223</v>
      </c>
      <c r="D4528" s="753" t="s">
        <v>1766</v>
      </c>
      <c r="E4528" s="753" t="s">
        <v>102</v>
      </c>
      <c r="F4528" s="753" t="s">
        <v>105</v>
      </c>
      <c r="G4528" s="757" t="s">
        <v>106</v>
      </c>
      <c r="H4528" s="751">
        <v>154152869</v>
      </c>
    </row>
    <row r="4529" spans="1:8">
      <c r="A4529" s="753" t="s">
        <v>83</v>
      </c>
      <c r="B4529" s="753" t="s">
        <v>1054</v>
      </c>
      <c r="C4529" s="753" t="s">
        <v>223</v>
      </c>
      <c r="D4529" s="753" t="s">
        <v>1766</v>
      </c>
      <c r="E4529" s="753" t="s">
        <v>102</v>
      </c>
      <c r="F4529" s="753" t="s">
        <v>107</v>
      </c>
      <c r="G4529" s="757" t="s">
        <v>108</v>
      </c>
      <c r="H4529" s="751">
        <v>102688013</v>
      </c>
    </row>
    <row r="4530" spans="1:8">
      <c r="A4530" s="753" t="s">
        <v>83</v>
      </c>
      <c r="B4530" s="753" t="s">
        <v>1054</v>
      </c>
      <c r="C4530" s="753" t="s">
        <v>223</v>
      </c>
      <c r="D4530" s="753" t="s">
        <v>1766</v>
      </c>
      <c r="E4530" s="753" t="s">
        <v>102</v>
      </c>
      <c r="F4530" s="753" t="s">
        <v>0</v>
      </c>
      <c r="G4530" s="757" t="s">
        <v>1</v>
      </c>
      <c r="H4530" s="751">
        <v>8613819</v>
      </c>
    </row>
    <row r="4531" spans="1:8">
      <c r="A4531" s="753" t="s">
        <v>83</v>
      </c>
      <c r="B4531" s="753" t="s">
        <v>1054</v>
      </c>
      <c r="C4531" s="753" t="s">
        <v>223</v>
      </c>
      <c r="D4531" s="753" t="s">
        <v>1766</v>
      </c>
      <c r="E4531" s="753" t="s">
        <v>109</v>
      </c>
      <c r="F4531" s="753"/>
      <c r="G4531" s="757" t="s">
        <v>110</v>
      </c>
      <c r="H4531" s="751">
        <v>403770121</v>
      </c>
    </row>
    <row r="4532" spans="1:8" ht="26.4">
      <c r="A4532" s="753" t="s">
        <v>83</v>
      </c>
      <c r="B4532" s="753" t="s">
        <v>1054</v>
      </c>
      <c r="C4532" s="753" t="s">
        <v>223</v>
      </c>
      <c r="D4532" s="753" t="s">
        <v>1766</v>
      </c>
      <c r="E4532" s="753" t="s">
        <v>109</v>
      </c>
      <c r="F4532" s="753" t="s">
        <v>855</v>
      </c>
      <c r="G4532" s="757" t="s">
        <v>1776</v>
      </c>
      <c r="H4532" s="751">
        <v>238844121</v>
      </c>
    </row>
    <row r="4533" spans="1:8">
      <c r="A4533" s="753" t="s">
        <v>83</v>
      </c>
      <c r="B4533" s="753" t="s">
        <v>1054</v>
      </c>
      <c r="C4533" s="753" t="s">
        <v>223</v>
      </c>
      <c r="D4533" s="753" t="s">
        <v>1766</v>
      </c>
      <c r="E4533" s="753" t="s">
        <v>109</v>
      </c>
      <c r="F4533" s="753" t="s">
        <v>111</v>
      </c>
      <c r="G4533" s="757" t="s">
        <v>135</v>
      </c>
      <c r="H4533" s="751">
        <v>164926000</v>
      </c>
    </row>
    <row r="4534" spans="1:8">
      <c r="A4534" s="753" t="s">
        <v>83</v>
      </c>
      <c r="B4534" s="753" t="s">
        <v>1054</v>
      </c>
      <c r="C4534" s="753" t="s">
        <v>223</v>
      </c>
      <c r="D4534" s="753" t="s">
        <v>1766</v>
      </c>
      <c r="E4534" s="753" t="s">
        <v>112</v>
      </c>
      <c r="F4534" s="753"/>
      <c r="G4534" s="757" t="s">
        <v>113</v>
      </c>
      <c r="H4534" s="751">
        <v>310979718</v>
      </c>
    </row>
    <row r="4535" spans="1:8">
      <c r="A4535" s="753" t="s">
        <v>83</v>
      </c>
      <c r="B4535" s="753" t="s">
        <v>1054</v>
      </c>
      <c r="C4535" s="753" t="s">
        <v>223</v>
      </c>
      <c r="D4535" s="753" t="s">
        <v>1766</v>
      </c>
      <c r="E4535" s="753" t="s">
        <v>112</v>
      </c>
      <c r="F4535" s="753" t="s">
        <v>155</v>
      </c>
      <c r="G4535" s="757" t="s">
        <v>1777</v>
      </c>
      <c r="H4535" s="751">
        <v>128970100</v>
      </c>
    </row>
    <row r="4536" spans="1:8">
      <c r="A4536" s="753" t="s">
        <v>83</v>
      </c>
      <c r="B4536" s="753" t="s">
        <v>1054</v>
      </c>
      <c r="C4536" s="753" t="s">
        <v>223</v>
      </c>
      <c r="D4536" s="753" t="s">
        <v>1766</v>
      </c>
      <c r="E4536" s="753" t="s">
        <v>112</v>
      </c>
      <c r="F4536" s="753" t="s">
        <v>114</v>
      </c>
      <c r="G4536" s="757" t="s">
        <v>1778</v>
      </c>
      <c r="H4536" s="751">
        <v>27596900</v>
      </c>
    </row>
    <row r="4537" spans="1:8">
      <c r="A4537" s="753" t="s">
        <v>83</v>
      </c>
      <c r="B4537" s="753" t="s">
        <v>1054</v>
      </c>
      <c r="C4537" s="753" t="s">
        <v>223</v>
      </c>
      <c r="D4537" s="753" t="s">
        <v>1766</v>
      </c>
      <c r="E4537" s="753" t="s">
        <v>112</v>
      </c>
      <c r="F4537" s="753" t="s">
        <v>156</v>
      </c>
      <c r="G4537" s="757" t="s">
        <v>1779</v>
      </c>
      <c r="H4537" s="751">
        <v>137187000</v>
      </c>
    </row>
    <row r="4538" spans="1:8">
      <c r="A4538" s="753" t="s">
        <v>83</v>
      </c>
      <c r="B4538" s="753" t="s">
        <v>1054</v>
      </c>
      <c r="C4538" s="753" t="s">
        <v>223</v>
      </c>
      <c r="D4538" s="753" t="s">
        <v>1766</v>
      </c>
      <c r="E4538" s="753" t="s">
        <v>112</v>
      </c>
      <c r="F4538" s="753" t="s">
        <v>146</v>
      </c>
      <c r="G4538" s="757" t="s">
        <v>1780</v>
      </c>
      <c r="H4538" s="751">
        <v>5412000</v>
      </c>
    </row>
    <row r="4539" spans="1:8">
      <c r="A4539" s="753" t="s">
        <v>83</v>
      </c>
      <c r="B4539" s="753" t="s">
        <v>1054</v>
      </c>
      <c r="C4539" s="753" t="s">
        <v>223</v>
      </c>
      <c r="D4539" s="753" t="s">
        <v>1766</v>
      </c>
      <c r="E4539" s="753" t="s">
        <v>112</v>
      </c>
      <c r="F4539" s="753" t="s">
        <v>242</v>
      </c>
      <c r="G4539" s="757" t="s">
        <v>1839</v>
      </c>
      <c r="H4539" s="751">
        <v>330000</v>
      </c>
    </row>
    <row r="4540" spans="1:8">
      <c r="A4540" s="753" t="s">
        <v>83</v>
      </c>
      <c r="B4540" s="753" t="s">
        <v>1054</v>
      </c>
      <c r="C4540" s="753" t="s">
        <v>223</v>
      </c>
      <c r="D4540" s="753" t="s">
        <v>1766</v>
      </c>
      <c r="E4540" s="753" t="s">
        <v>112</v>
      </c>
      <c r="F4540" s="753" t="s">
        <v>157</v>
      </c>
      <c r="G4540" s="757" t="s">
        <v>135</v>
      </c>
      <c r="H4540" s="751">
        <v>11483718</v>
      </c>
    </row>
    <row r="4541" spans="1:8">
      <c r="A4541" s="753" t="s">
        <v>83</v>
      </c>
      <c r="B4541" s="753" t="s">
        <v>1054</v>
      </c>
      <c r="C4541" s="753" t="s">
        <v>223</v>
      </c>
      <c r="D4541" s="753" t="s">
        <v>1766</v>
      </c>
      <c r="E4541" s="753" t="s">
        <v>115</v>
      </c>
      <c r="F4541" s="753"/>
      <c r="G4541" s="757" t="s">
        <v>1781</v>
      </c>
      <c r="H4541" s="751">
        <v>204709000</v>
      </c>
    </row>
    <row r="4542" spans="1:8">
      <c r="A4542" s="753" t="s">
        <v>83</v>
      </c>
      <c r="B4542" s="753" t="s">
        <v>1054</v>
      </c>
      <c r="C4542" s="753" t="s">
        <v>223</v>
      </c>
      <c r="D4542" s="753" t="s">
        <v>1766</v>
      </c>
      <c r="E4542" s="753" t="s">
        <v>115</v>
      </c>
      <c r="F4542" s="753" t="s">
        <v>116</v>
      </c>
      <c r="G4542" s="757" t="s">
        <v>117</v>
      </c>
      <c r="H4542" s="751">
        <v>71744000</v>
      </c>
    </row>
    <row r="4543" spans="1:8">
      <c r="A4543" s="753" t="s">
        <v>83</v>
      </c>
      <c r="B4543" s="753" t="s">
        <v>1054</v>
      </c>
      <c r="C4543" s="753" t="s">
        <v>223</v>
      </c>
      <c r="D4543" s="753" t="s">
        <v>1766</v>
      </c>
      <c r="E4543" s="753" t="s">
        <v>115</v>
      </c>
      <c r="F4543" s="753" t="s">
        <v>147</v>
      </c>
      <c r="G4543" s="757" t="s">
        <v>148</v>
      </c>
      <c r="H4543" s="751">
        <v>39985000</v>
      </c>
    </row>
    <row r="4544" spans="1:8">
      <c r="A4544" s="753" t="s">
        <v>83</v>
      </c>
      <c r="B4544" s="753" t="s">
        <v>1054</v>
      </c>
      <c r="C4544" s="753" t="s">
        <v>223</v>
      </c>
      <c r="D4544" s="753" t="s">
        <v>1766</v>
      </c>
      <c r="E4544" s="753" t="s">
        <v>115</v>
      </c>
      <c r="F4544" s="753" t="s">
        <v>4</v>
      </c>
      <c r="G4544" s="757" t="s">
        <v>1782</v>
      </c>
      <c r="H4544" s="751">
        <v>69620000</v>
      </c>
    </row>
    <row r="4545" spans="1:8">
      <c r="A4545" s="753" t="s">
        <v>83</v>
      </c>
      <c r="B4545" s="753" t="s">
        <v>1054</v>
      </c>
      <c r="C4545" s="753" t="s">
        <v>223</v>
      </c>
      <c r="D4545" s="753" t="s">
        <v>1766</v>
      </c>
      <c r="E4545" s="753" t="s">
        <v>115</v>
      </c>
      <c r="F4545" s="753" t="s">
        <v>118</v>
      </c>
      <c r="G4545" s="757" t="s">
        <v>119</v>
      </c>
      <c r="H4545" s="751">
        <v>23360000</v>
      </c>
    </row>
    <row r="4546" spans="1:8">
      <c r="A4546" s="753" t="s">
        <v>83</v>
      </c>
      <c r="B4546" s="753" t="s">
        <v>1054</v>
      </c>
      <c r="C4546" s="753" t="s">
        <v>223</v>
      </c>
      <c r="D4546" s="753" t="s">
        <v>1766</v>
      </c>
      <c r="E4546" s="753" t="s">
        <v>120</v>
      </c>
      <c r="F4546" s="753"/>
      <c r="G4546" s="757" t="s">
        <v>121</v>
      </c>
      <c r="H4546" s="751">
        <v>372806400</v>
      </c>
    </row>
    <row r="4547" spans="1:8" ht="39.6">
      <c r="A4547" s="753" t="s">
        <v>83</v>
      </c>
      <c r="B4547" s="753" t="s">
        <v>1054</v>
      </c>
      <c r="C4547" s="753" t="s">
        <v>223</v>
      </c>
      <c r="D4547" s="753" t="s">
        <v>1766</v>
      </c>
      <c r="E4547" s="753" t="s">
        <v>120</v>
      </c>
      <c r="F4547" s="753" t="s">
        <v>122</v>
      </c>
      <c r="G4547" s="757" t="s">
        <v>1783</v>
      </c>
      <c r="H4547" s="751">
        <v>156200</v>
      </c>
    </row>
    <row r="4548" spans="1:8">
      <c r="A4548" s="753" t="s">
        <v>83</v>
      </c>
      <c r="B4548" s="753" t="s">
        <v>1054</v>
      </c>
      <c r="C4548" s="753" t="s">
        <v>223</v>
      </c>
      <c r="D4548" s="753" t="s">
        <v>1766</v>
      </c>
      <c r="E4548" s="753" t="s">
        <v>120</v>
      </c>
      <c r="F4548" s="753" t="s">
        <v>123</v>
      </c>
      <c r="G4548" s="757" t="s">
        <v>124</v>
      </c>
      <c r="H4548" s="751">
        <v>37032200</v>
      </c>
    </row>
    <row r="4549" spans="1:8" ht="39.6">
      <c r="A4549" s="753" t="s">
        <v>83</v>
      </c>
      <c r="B4549" s="753" t="s">
        <v>1054</v>
      </c>
      <c r="C4549" s="753" t="s">
        <v>223</v>
      </c>
      <c r="D4549" s="753" t="s">
        <v>1766</v>
      </c>
      <c r="E4549" s="753" t="s">
        <v>120</v>
      </c>
      <c r="F4549" s="753" t="s">
        <v>994</v>
      </c>
      <c r="G4549" s="757" t="s">
        <v>1824</v>
      </c>
      <c r="H4549" s="751">
        <v>27276000</v>
      </c>
    </row>
    <row r="4550" spans="1:8">
      <c r="A4550" s="753" t="s">
        <v>83</v>
      </c>
      <c r="B4550" s="753" t="s">
        <v>1054</v>
      </c>
      <c r="C4550" s="753" t="s">
        <v>223</v>
      </c>
      <c r="D4550" s="753" t="s">
        <v>1766</v>
      </c>
      <c r="E4550" s="753" t="s">
        <v>120</v>
      </c>
      <c r="F4550" s="753" t="s">
        <v>315</v>
      </c>
      <c r="G4550" s="757" t="s">
        <v>1831</v>
      </c>
      <c r="H4550" s="751">
        <v>214700000</v>
      </c>
    </row>
    <row r="4551" spans="1:8" ht="26.4">
      <c r="A4551" s="753" t="s">
        <v>83</v>
      </c>
      <c r="B4551" s="753" t="s">
        <v>1054</v>
      </c>
      <c r="C4551" s="753" t="s">
        <v>223</v>
      </c>
      <c r="D4551" s="753" t="s">
        <v>1766</v>
      </c>
      <c r="E4551" s="753" t="s">
        <v>120</v>
      </c>
      <c r="F4551" s="753" t="s">
        <v>1001</v>
      </c>
      <c r="G4551" s="757" t="s">
        <v>1784</v>
      </c>
      <c r="H4551" s="751">
        <v>9123000</v>
      </c>
    </row>
    <row r="4552" spans="1:8">
      <c r="A4552" s="753" t="s">
        <v>83</v>
      </c>
      <c r="B4552" s="753" t="s">
        <v>1054</v>
      </c>
      <c r="C4552" s="753" t="s">
        <v>223</v>
      </c>
      <c r="D4552" s="753" t="s">
        <v>1766</v>
      </c>
      <c r="E4552" s="753" t="s">
        <v>120</v>
      </c>
      <c r="F4552" s="753" t="s">
        <v>158</v>
      </c>
      <c r="G4552" s="757" t="s">
        <v>1785</v>
      </c>
      <c r="H4552" s="751">
        <v>79470000</v>
      </c>
    </row>
    <row r="4553" spans="1:8">
      <c r="A4553" s="753" t="s">
        <v>83</v>
      </c>
      <c r="B4553" s="753" t="s">
        <v>1054</v>
      </c>
      <c r="C4553" s="753" t="s">
        <v>223</v>
      </c>
      <c r="D4553" s="753" t="s">
        <v>1766</v>
      </c>
      <c r="E4553" s="753" t="s">
        <v>120</v>
      </c>
      <c r="F4553" s="753" t="s">
        <v>159</v>
      </c>
      <c r="G4553" s="757" t="s">
        <v>143</v>
      </c>
      <c r="H4553" s="751">
        <v>5049000</v>
      </c>
    </row>
    <row r="4554" spans="1:8">
      <c r="A4554" s="753" t="s">
        <v>83</v>
      </c>
      <c r="B4554" s="753" t="s">
        <v>1054</v>
      </c>
      <c r="C4554" s="753" t="s">
        <v>223</v>
      </c>
      <c r="D4554" s="753" t="s">
        <v>1766</v>
      </c>
      <c r="E4554" s="753" t="s">
        <v>160</v>
      </c>
      <c r="F4554" s="753"/>
      <c r="G4554" s="757" t="s">
        <v>161</v>
      </c>
      <c r="H4554" s="751">
        <v>1243835000</v>
      </c>
    </row>
    <row r="4555" spans="1:8">
      <c r="A4555" s="753" t="s">
        <v>83</v>
      </c>
      <c r="B4555" s="753" t="s">
        <v>1054</v>
      </c>
      <c r="C4555" s="753" t="s">
        <v>223</v>
      </c>
      <c r="D4555" s="753" t="s">
        <v>1766</v>
      </c>
      <c r="E4555" s="753" t="s">
        <v>160</v>
      </c>
      <c r="F4555" s="753" t="s">
        <v>162</v>
      </c>
      <c r="G4555" s="757" t="s">
        <v>163</v>
      </c>
      <c r="H4555" s="751">
        <v>189555000</v>
      </c>
    </row>
    <row r="4556" spans="1:8">
      <c r="A4556" s="753" t="s">
        <v>83</v>
      </c>
      <c r="B4556" s="753" t="s">
        <v>1054</v>
      </c>
      <c r="C4556" s="753" t="s">
        <v>223</v>
      </c>
      <c r="D4556" s="753" t="s">
        <v>1766</v>
      </c>
      <c r="E4556" s="753" t="s">
        <v>160</v>
      </c>
      <c r="F4556" s="753" t="s">
        <v>546</v>
      </c>
      <c r="G4556" s="757" t="s">
        <v>128</v>
      </c>
      <c r="H4556" s="751">
        <v>14000000</v>
      </c>
    </row>
    <row r="4557" spans="1:8">
      <c r="A4557" s="753" t="s">
        <v>83</v>
      </c>
      <c r="B4557" s="753" t="s">
        <v>1054</v>
      </c>
      <c r="C4557" s="753" t="s">
        <v>223</v>
      </c>
      <c r="D4557" s="753" t="s">
        <v>1766</v>
      </c>
      <c r="E4557" s="753" t="s">
        <v>160</v>
      </c>
      <c r="F4557" s="753" t="s">
        <v>547</v>
      </c>
      <c r="G4557" s="757" t="s">
        <v>548</v>
      </c>
      <c r="H4557" s="751">
        <v>35500000</v>
      </c>
    </row>
    <row r="4558" spans="1:8">
      <c r="A4558" s="753" t="s">
        <v>83</v>
      </c>
      <c r="B4558" s="753" t="s">
        <v>1054</v>
      </c>
      <c r="C4558" s="753" t="s">
        <v>223</v>
      </c>
      <c r="D4558" s="753" t="s">
        <v>1766</v>
      </c>
      <c r="E4558" s="753" t="s">
        <v>160</v>
      </c>
      <c r="F4558" s="753" t="s">
        <v>549</v>
      </c>
      <c r="G4558" s="757" t="s">
        <v>550</v>
      </c>
      <c r="H4558" s="751">
        <v>403030000</v>
      </c>
    </row>
    <row r="4559" spans="1:8">
      <c r="A4559" s="753" t="s">
        <v>83</v>
      </c>
      <c r="B4559" s="753" t="s">
        <v>1054</v>
      </c>
      <c r="C4559" s="753" t="s">
        <v>223</v>
      </c>
      <c r="D4559" s="753" t="s">
        <v>1766</v>
      </c>
      <c r="E4559" s="753" t="s">
        <v>160</v>
      </c>
      <c r="F4559" s="753" t="s">
        <v>551</v>
      </c>
      <c r="G4559" s="757" t="s">
        <v>133</v>
      </c>
      <c r="H4559" s="751">
        <v>601750000</v>
      </c>
    </row>
    <row r="4560" spans="1:8">
      <c r="A4560" s="753" t="s">
        <v>83</v>
      </c>
      <c r="B4560" s="753" t="s">
        <v>1054</v>
      </c>
      <c r="C4560" s="753" t="s">
        <v>223</v>
      </c>
      <c r="D4560" s="753" t="s">
        <v>1766</v>
      </c>
      <c r="E4560" s="753" t="s">
        <v>125</v>
      </c>
      <c r="F4560" s="753"/>
      <c r="G4560" s="757" t="s">
        <v>126</v>
      </c>
      <c r="H4560" s="751">
        <v>635617000</v>
      </c>
    </row>
    <row r="4561" spans="1:8">
      <c r="A4561" s="753" t="s">
        <v>83</v>
      </c>
      <c r="B4561" s="753" t="s">
        <v>1054</v>
      </c>
      <c r="C4561" s="753" t="s">
        <v>223</v>
      </c>
      <c r="D4561" s="753" t="s">
        <v>1766</v>
      </c>
      <c r="E4561" s="753" t="s">
        <v>125</v>
      </c>
      <c r="F4561" s="753" t="s">
        <v>430</v>
      </c>
      <c r="G4561" s="757" t="s">
        <v>431</v>
      </c>
      <c r="H4561" s="751">
        <v>122326000</v>
      </c>
    </row>
    <row r="4562" spans="1:8">
      <c r="A4562" s="753" t="s">
        <v>83</v>
      </c>
      <c r="B4562" s="753" t="s">
        <v>1054</v>
      </c>
      <c r="C4562" s="753" t="s">
        <v>223</v>
      </c>
      <c r="D4562" s="753" t="s">
        <v>1766</v>
      </c>
      <c r="E4562" s="753" t="s">
        <v>125</v>
      </c>
      <c r="F4562" s="753" t="s">
        <v>552</v>
      </c>
      <c r="G4562" s="757" t="s">
        <v>553</v>
      </c>
      <c r="H4562" s="751">
        <v>139091000</v>
      </c>
    </row>
    <row r="4563" spans="1:8">
      <c r="A4563" s="753" t="s">
        <v>83</v>
      </c>
      <c r="B4563" s="753" t="s">
        <v>1054</v>
      </c>
      <c r="C4563" s="753" t="s">
        <v>223</v>
      </c>
      <c r="D4563" s="753" t="s">
        <v>1766</v>
      </c>
      <c r="E4563" s="753" t="s">
        <v>125</v>
      </c>
      <c r="F4563" s="753" t="s">
        <v>127</v>
      </c>
      <c r="G4563" s="757" t="s">
        <v>128</v>
      </c>
      <c r="H4563" s="751">
        <v>121000000</v>
      </c>
    </row>
    <row r="4564" spans="1:8">
      <c r="A4564" s="753" t="s">
        <v>83</v>
      </c>
      <c r="B4564" s="753" t="s">
        <v>1054</v>
      </c>
      <c r="C4564" s="753" t="s">
        <v>223</v>
      </c>
      <c r="D4564" s="753" t="s">
        <v>1766</v>
      </c>
      <c r="E4564" s="753" t="s">
        <v>125</v>
      </c>
      <c r="F4564" s="753" t="s">
        <v>129</v>
      </c>
      <c r="G4564" s="757" t="s">
        <v>1787</v>
      </c>
      <c r="H4564" s="751">
        <v>253200000</v>
      </c>
    </row>
    <row r="4565" spans="1:8">
      <c r="A4565" s="753" t="s">
        <v>83</v>
      </c>
      <c r="B4565" s="753" t="s">
        <v>1054</v>
      </c>
      <c r="C4565" s="753" t="s">
        <v>223</v>
      </c>
      <c r="D4565" s="753" t="s">
        <v>1766</v>
      </c>
      <c r="E4565" s="753" t="s">
        <v>554</v>
      </c>
      <c r="F4565" s="753"/>
      <c r="G4565" s="757" t="s">
        <v>555</v>
      </c>
      <c r="H4565" s="751">
        <v>241945000</v>
      </c>
    </row>
    <row r="4566" spans="1:8">
      <c r="A4566" s="753" t="s">
        <v>83</v>
      </c>
      <c r="B4566" s="753" t="s">
        <v>1054</v>
      </c>
      <c r="C4566" s="753" t="s">
        <v>223</v>
      </c>
      <c r="D4566" s="753" t="s">
        <v>1766</v>
      </c>
      <c r="E4566" s="753" t="s">
        <v>554</v>
      </c>
      <c r="F4566" s="753" t="s">
        <v>556</v>
      </c>
      <c r="G4566" s="757" t="s">
        <v>557</v>
      </c>
      <c r="H4566" s="751">
        <v>144260000</v>
      </c>
    </row>
    <row r="4567" spans="1:8">
      <c r="A4567" s="753" t="s">
        <v>83</v>
      </c>
      <c r="B4567" s="753" t="s">
        <v>1054</v>
      </c>
      <c r="C4567" s="753" t="s">
        <v>223</v>
      </c>
      <c r="D4567" s="753" t="s">
        <v>1766</v>
      </c>
      <c r="E4567" s="753" t="s">
        <v>554</v>
      </c>
      <c r="F4567" s="753" t="s">
        <v>243</v>
      </c>
      <c r="G4567" s="757" t="s">
        <v>244</v>
      </c>
      <c r="H4567" s="751">
        <v>12100000</v>
      </c>
    </row>
    <row r="4568" spans="1:8">
      <c r="A4568" s="753" t="s">
        <v>83</v>
      </c>
      <c r="B4568" s="753" t="s">
        <v>1054</v>
      </c>
      <c r="C4568" s="753" t="s">
        <v>223</v>
      </c>
      <c r="D4568" s="753" t="s">
        <v>1766</v>
      </c>
      <c r="E4568" s="753" t="s">
        <v>554</v>
      </c>
      <c r="F4568" s="753" t="s">
        <v>206</v>
      </c>
      <c r="G4568" s="757" t="s">
        <v>207</v>
      </c>
      <c r="H4568" s="751">
        <v>43885000</v>
      </c>
    </row>
    <row r="4569" spans="1:8">
      <c r="A4569" s="753" t="s">
        <v>83</v>
      </c>
      <c r="B4569" s="753" t="s">
        <v>1054</v>
      </c>
      <c r="C4569" s="753" t="s">
        <v>223</v>
      </c>
      <c r="D4569" s="753" t="s">
        <v>1766</v>
      </c>
      <c r="E4569" s="753" t="s">
        <v>554</v>
      </c>
      <c r="F4569" s="753" t="s">
        <v>558</v>
      </c>
      <c r="G4569" s="757" t="s">
        <v>559</v>
      </c>
      <c r="H4569" s="751">
        <v>41700000</v>
      </c>
    </row>
    <row r="4570" spans="1:8" ht="39.6">
      <c r="A4570" s="753" t="s">
        <v>83</v>
      </c>
      <c r="B4570" s="753" t="s">
        <v>1054</v>
      </c>
      <c r="C4570" s="753" t="s">
        <v>223</v>
      </c>
      <c r="D4570" s="753" t="s">
        <v>1766</v>
      </c>
      <c r="E4570" s="753" t="s">
        <v>560</v>
      </c>
      <c r="F4570" s="753"/>
      <c r="G4570" s="757" t="s">
        <v>1790</v>
      </c>
      <c r="H4570" s="751">
        <v>256952000</v>
      </c>
    </row>
    <row r="4571" spans="1:8">
      <c r="A4571" s="753" t="s">
        <v>83</v>
      </c>
      <c r="B4571" s="753" t="s">
        <v>1054</v>
      </c>
      <c r="C4571" s="753" t="s">
        <v>223</v>
      </c>
      <c r="D4571" s="753" t="s">
        <v>1766</v>
      </c>
      <c r="E4571" s="753" t="s">
        <v>560</v>
      </c>
      <c r="F4571" s="753" t="s">
        <v>856</v>
      </c>
      <c r="G4571" s="757" t="s">
        <v>1832</v>
      </c>
      <c r="H4571" s="751">
        <v>98891000</v>
      </c>
    </row>
    <row r="4572" spans="1:8">
      <c r="A4572" s="753" t="s">
        <v>83</v>
      </c>
      <c r="B4572" s="753" t="s">
        <v>1054</v>
      </c>
      <c r="C4572" s="753" t="s">
        <v>223</v>
      </c>
      <c r="D4572" s="753" t="s">
        <v>1766</v>
      </c>
      <c r="E4572" s="753" t="s">
        <v>560</v>
      </c>
      <c r="F4572" s="753" t="s">
        <v>5</v>
      </c>
      <c r="G4572" s="757" t="s">
        <v>6</v>
      </c>
      <c r="H4572" s="751">
        <v>76835000</v>
      </c>
    </row>
    <row r="4573" spans="1:8">
      <c r="A4573" s="753" t="s">
        <v>83</v>
      </c>
      <c r="B4573" s="753" t="s">
        <v>1054</v>
      </c>
      <c r="C4573" s="753" t="s">
        <v>223</v>
      </c>
      <c r="D4573" s="753" t="s">
        <v>1766</v>
      </c>
      <c r="E4573" s="753" t="s">
        <v>560</v>
      </c>
      <c r="F4573" s="753" t="s">
        <v>418</v>
      </c>
      <c r="G4573" s="757" t="s">
        <v>1793</v>
      </c>
      <c r="H4573" s="751">
        <v>59421000</v>
      </c>
    </row>
    <row r="4574" spans="1:8">
      <c r="A4574" s="753" t="s">
        <v>83</v>
      </c>
      <c r="B4574" s="753" t="s">
        <v>1054</v>
      </c>
      <c r="C4574" s="753" t="s">
        <v>223</v>
      </c>
      <c r="D4574" s="753" t="s">
        <v>1766</v>
      </c>
      <c r="E4574" s="753" t="s">
        <v>560</v>
      </c>
      <c r="F4574" s="753" t="s">
        <v>562</v>
      </c>
      <c r="G4574" s="757" t="s">
        <v>1794</v>
      </c>
      <c r="H4574" s="751">
        <v>15360000</v>
      </c>
    </row>
    <row r="4575" spans="1:8">
      <c r="A4575" s="753" t="s">
        <v>83</v>
      </c>
      <c r="B4575" s="753" t="s">
        <v>1054</v>
      </c>
      <c r="C4575" s="753" t="s">
        <v>223</v>
      </c>
      <c r="D4575" s="753" t="s">
        <v>1766</v>
      </c>
      <c r="E4575" s="753" t="s">
        <v>560</v>
      </c>
      <c r="F4575" s="753" t="s">
        <v>7</v>
      </c>
      <c r="G4575" s="757" t="s">
        <v>1795</v>
      </c>
      <c r="H4575" s="751">
        <v>6445000</v>
      </c>
    </row>
    <row r="4576" spans="1:8" ht="26.4">
      <c r="A4576" s="753" t="s">
        <v>83</v>
      </c>
      <c r="B4576" s="753" t="s">
        <v>1054</v>
      </c>
      <c r="C4576" s="753" t="s">
        <v>223</v>
      </c>
      <c r="D4576" s="753" t="s">
        <v>1766</v>
      </c>
      <c r="E4576" s="753" t="s">
        <v>1796</v>
      </c>
      <c r="F4576" s="753"/>
      <c r="G4576" s="757" t="s">
        <v>1797</v>
      </c>
      <c r="H4576" s="751">
        <v>219650000</v>
      </c>
    </row>
    <row r="4577" spans="1:8">
      <c r="A4577" s="753" t="s">
        <v>83</v>
      </c>
      <c r="B4577" s="753" t="s">
        <v>1054</v>
      </c>
      <c r="C4577" s="753" t="s">
        <v>223</v>
      </c>
      <c r="D4577" s="753" t="s">
        <v>1766</v>
      </c>
      <c r="E4577" s="753" t="s">
        <v>1796</v>
      </c>
      <c r="F4577" s="753" t="s">
        <v>1825</v>
      </c>
      <c r="G4577" s="757" t="s">
        <v>1794</v>
      </c>
      <c r="H4577" s="751">
        <v>115000000</v>
      </c>
    </row>
    <row r="4578" spans="1:8">
      <c r="A4578" s="753" t="s">
        <v>83</v>
      </c>
      <c r="B4578" s="753" t="s">
        <v>1054</v>
      </c>
      <c r="C4578" s="753" t="s">
        <v>223</v>
      </c>
      <c r="D4578" s="753" t="s">
        <v>1766</v>
      </c>
      <c r="E4578" s="753" t="s">
        <v>1796</v>
      </c>
      <c r="F4578" s="753" t="s">
        <v>1798</v>
      </c>
      <c r="G4578" s="757" t="s">
        <v>1793</v>
      </c>
      <c r="H4578" s="751">
        <v>104650000</v>
      </c>
    </row>
    <row r="4579" spans="1:8" ht="26.4">
      <c r="A4579" s="753" t="s">
        <v>83</v>
      </c>
      <c r="B4579" s="753" t="s">
        <v>1054</v>
      </c>
      <c r="C4579" s="753" t="s">
        <v>223</v>
      </c>
      <c r="D4579" s="753" t="s">
        <v>1766</v>
      </c>
      <c r="E4579" s="753" t="s">
        <v>130</v>
      </c>
      <c r="F4579" s="753"/>
      <c r="G4579" s="757" t="s">
        <v>131</v>
      </c>
      <c r="H4579" s="751">
        <v>2131981000</v>
      </c>
    </row>
    <row r="4580" spans="1:8">
      <c r="A4580" s="753" t="s">
        <v>83</v>
      </c>
      <c r="B4580" s="753" t="s">
        <v>1054</v>
      </c>
      <c r="C4580" s="753" t="s">
        <v>223</v>
      </c>
      <c r="D4580" s="753" t="s">
        <v>1766</v>
      </c>
      <c r="E4580" s="753" t="s">
        <v>130</v>
      </c>
      <c r="F4580" s="753" t="s">
        <v>585</v>
      </c>
      <c r="G4580" s="757" t="s">
        <v>1799</v>
      </c>
      <c r="H4580" s="751">
        <v>418130000</v>
      </c>
    </row>
    <row r="4581" spans="1:8">
      <c r="A4581" s="753" t="s">
        <v>83</v>
      </c>
      <c r="B4581" s="753" t="s">
        <v>1054</v>
      </c>
      <c r="C4581" s="753" t="s">
        <v>223</v>
      </c>
      <c r="D4581" s="753" t="s">
        <v>1766</v>
      </c>
      <c r="E4581" s="753" t="s">
        <v>130</v>
      </c>
      <c r="F4581" s="753" t="s">
        <v>8</v>
      </c>
      <c r="G4581" s="757" t="s">
        <v>1835</v>
      </c>
      <c r="H4581" s="751">
        <v>6374000</v>
      </c>
    </row>
    <row r="4582" spans="1:8">
      <c r="A4582" s="753" t="s">
        <v>83</v>
      </c>
      <c r="B4582" s="753" t="s">
        <v>1054</v>
      </c>
      <c r="C4582" s="753" t="s">
        <v>223</v>
      </c>
      <c r="D4582" s="753" t="s">
        <v>1766</v>
      </c>
      <c r="E4582" s="753" t="s">
        <v>130</v>
      </c>
      <c r="F4582" s="753" t="s">
        <v>14</v>
      </c>
      <c r="G4582" s="757" t="s">
        <v>1800</v>
      </c>
      <c r="H4582" s="751">
        <v>1190000</v>
      </c>
    </row>
    <row r="4583" spans="1:8">
      <c r="A4583" s="753" t="s">
        <v>83</v>
      </c>
      <c r="B4583" s="753" t="s">
        <v>1054</v>
      </c>
      <c r="C4583" s="753" t="s">
        <v>223</v>
      </c>
      <c r="D4583" s="753" t="s">
        <v>1766</v>
      </c>
      <c r="E4583" s="753" t="s">
        <v>130</v>
      </c>
      <c r="F4583" s="753" t="s">
        <v>132</v>
      </c>
      <c r="G4583" s="757" t="s">
        <v>135</v>
      </c>
      <c r="H4583" s="751">
        <v>1706287000</v>
      </c>
    </row>
    <row r="4584" spans="1:8">
      <c r="A4584" s="753" t="s">
        <v>83</v>
      </c>
      <c r="B4584" s="753" t="s">
        <v>1054</v>
      </c>
      <c r="C4584" s="753" t="s">
        <v>223</v>
      </c>
      <c r="D4584" s="753" t="s">
        <v>1766</v>
      </c>
      <c r="E4584" s="753" t="s">
        <v>1801</v>
      </c>
      <c r="F4584" s="753"/>
      <c r="G4584" s="757" t="s">
        <v>1802</v>
      </c>
      <c r="H4584" s="751">
        <v>5040000</v>
      </c>
    </row>
    <row r="4585" spans="1:8">
      <c r="A4585" s="753" t="s">
        <v>83</v>
      </c>
      <c r="B4585" s="753" t="s">
        <v>1054</v>
      </c>
      <c r="C4585" s="753" t="s">
        <v>223</v>
      </c>
      <c r="D4585" s="753" t="s">
        <v>1766</v>
      </c>
      <c r="E4585" s="753" t="s">
        <v>1801</v>
      </c>
      <c r="F4585" s="753" t="s">
        <v>1803</v>
      </c>
      <c r="G4585" s="757" t="s">
        <v>1804</v>
      </c>
      <c r="H4585" s="751">
        <v>5040000</v>
      </c>
    </row>
    <row r="4586" spans="1:8">
      <c r="A4586" s="753" t="s">
        <v>83</v>
      </c>
      <c r="B4586" s="753" t="s">
        <v>1054</v>
      </c>
      <c r="C4586" s="753" t="s">
        <v>223</v>
      </c>
      <c r="D4586" s="753" t="s">
        <v>1766</v>
      </c>
      <c r="E4586" s="753" t="s">
        <v>134</v>
      </c>
      <c r="F4586" s="753"/>
      <c r="G4586" s="757" t="s">
        <v>135</v>
      </c>
      <c r="H4586" s="751">
        <v>607086000</v>
      </c>
    </row>
    <row r="4587" spans="1:8">
      <c r="A4587" s="753" t="s">
        <v>83</v>
      </c>
      <c r="B4587" s="753" t="s">
        <v>1054</v>
      </c>
      <c r="C4587" s="753" t="s">
        <v>223</v>
      </c>
      <c r="D4587" s="753" t="s">
        <v>1766</v>
      </c>
      <c r="E4587" s="753" t="s">
        <v>134</v>
      </c>
      <c r="F4587" s="753" t="s">
        <v>9</v>
      </c>
      <c r="G4587" s="757" t="s">
        <v>1805</v>
      </c>
      <c r="H4587" s="751">
        <v>9526000</v>
      </c>
    </row>
    <row r="4588" spans="1:8">
      <c r="A4588" s="753" t="s">
        <v>83</v>
      </c>
      <c r="B4588" s="753" t="s">
        <v>1054</v>
      </c>
      <c r="C4588" s="753" t="s">
        <v>223</v>
      </c>
      <c r="D4588" s="753" t="s">
        <v>1766</v>
      </c>
      <c r="E4588" s="753" t="s">
        <v>134</v>
      </c>
      <c r="F4588" s="753" t="s">
        <v>15</v>
      </c>
      <c r="G4588" s="757" t="s">
        <v>1806</v>
      </c>
      <c r="H4588" s="751">
        <v>2517000</v>
      </c>
    </row>
    <row r="4589" spans="1:8">
      <c r="A4589" s="753" t="s">
        <v>83</v>
      </c>
      <c r="B4589" s="753" t="s">
        <v>1054</v>
      </c>
      <c r="C4589" s="753" t="s">
        <v>223</v>
      </c>
      <c r="D4589" s="753" t="s">
        <v>1766</v>
      </c>
      <c r="E4589" s="753" t="s">
        <v>134</v>
      </c>
      <c r="F4589" s="753" t="s">
        <v>137</v>
      </c>
      <c r="G4589" s="757" t="s">
        <v>138</v>
      </c>
      <c r="H4589" s="751">
        <v>560424000</v>
      </c>
    </row>
    <row r="4590" spans="1:8">
      <c r="A4590" s="753" t="s">
        <v>83</v>
      </c>
      <c r="B4590" s="753" t="s">
        <v>1054</v>
      </c>
      <c r="C4590" s="753" t="s">
        <v>223</v>
      </c>
      <c r="D4590" s="753" t="s">
        <v>1766</v>
      </c>
      <c r="E4590" s="753" t="s">
        <v>134</v>
      </c>
      <c r="F4590" s="753" t="s">
        <v>139</v>
      </c>
      <c r="G4590" s="757" t="s">
        <v>140</v>
      </c>
      <c r="H4590" s="751">
        <v>34619000</v>
      </c>
    </row>
    <row r="4591" spans="1:8" ht="39.6">
      <c r="A4591" s="753" t="s">
        <v>83</v>
      </c>
      <c r="B4591" s="753" t="s">
        <v>1054</v>
      </c>
      <c r="C4591" s="753" t="s">
        <v>223</v>
      </c>
      <c r="D4591" s="753" t="s">
        <v>1766</v>
      </c>
      <c r="E4591" s="753" t="s">
        <v>419</v>
      </c>
      <c r="F4591" s="753"/>
      <c r="G4591" s="757" t="s">
        <v>1807</v>
      </c>
      <c r="H4591" s="751">
        <v>46259000</v>
      </c>
    </row>
    <row r="4592" spans="1:8">
      <c r="A4592" s="753" t="s">
        <v>83</v>
      </c>
      <c r="B4592" s="753" t="s">
        <v>1054</v>
      </c>
      <c r="C4592" s="753" t="s">
        <v>223</v>
      </c>
      <c r="D4592" s="753" t="s">
        <v>1766</v>
      </c>
      <c r="E4592" s="753" t="s">
        <v>419</v>
      </c>
      <c r="F4592" s="753" t="s">
        <v>248</v>
      </c>
      <c r="G4592" s="757" t="s">
        <v>249</v>
      </c>
      <c r="H4592" s="751">
        <v>2900000</v>
      </c>
    </row>
    <row r="4593" spans="1:8" ht="52.8">
      <c r="A4593" s="753" t="s">
        <v>83</v>
      </c>
      <c r="B4593" s="753" t="s">
        <v>1054</v>
      </c>
      <c r="C4593" s="753" t="s">
        <v>223</v>
      </c>
      <c r="D4593" s="753" t="s">
        <v>1766</v>
      </c>
      <c r="E4593" s="753" t="s">
        <v>419</v>
      </c>
      <c r="F4593" s="753" t="s">
        <v>420</v>
      </c>
      <c r="G4593" s="757" t="s">
        <v>2714</v>
      </c>
      <c r="H4593" s="751">
        <v>43359000</v>
      </c>
    </row>
    <row r="4594" spans="1:8">
      <c r="A4594" s="753" t="s">
        <v>83</v>
      </c>
      <c r="B4594" s="753" t="s">
        <v>1054</v>
      </c>
      <c r="C4594" s="753" t="s">
        <v>223</v>
      </c>
      <c r="D4594" s="753" t="s">
        <v>1766</v>
      </c>
      <c r="E4594" s="753" t="s">
        <v>404</v>
      </c>
      <c r="F4594" s="753"/>
      <c r="G4594" s="757" t="s">
        <v>1808</v>
      </c>
      <c r="H4594" s="751">
        <v>37660000</v>
      </c>
    </row>
    <row r="4595" spans="1:8">
      <c r="A4595" s="753" t="s">
        <v>83</v>
      </c>
      <c r="B4595" s="753" t="s">
        <v>1054</v>
      </c>
      <c r="C4595" s="753" t="s">
        <v>223</v>
      </c>
      <c r="D4595" s="753" t="s">
        <v>1766</v>
      </c>
      <c r="E4595" s="753" t="s">
        <v>404</v>
      </c>
      <c r="F4595" s="753" t="s">
        <v>1809</v>
      </c>
      <c r="G4595" s="757" t="s">
        <v>26</v>
      </c>
      <c r="H4595" s="751">
        <v>37660000</v>
      </c>
    </row>
    <row r="4596" spans="1:8">
      <c r="A4596" s="753" t="s">
        <v>83</v>
      </c>
      <c r="B4596" s="753" t="s">
        <v>1054</v>
      </c>
      <c r="C4596" s="753" t="s">
        <v>223</v>
      </c>
      <c r="D4596" s="753" t="s">
        <v>1766</v>
      </c>
      <c r="E4596" s="753" t="s">
        <v>178</v>
      </c>
      <c r="F4596" s="753"/>
      <c r="G4596" s="757" t="s">
        <v>179</v>
      </c>
      <c r="H4596" s="751">
        <v>3192131493</v>
      </c>
    </row>
    <row r="4597" spans="1:8" ht="26.4">
      <c r="A4597" s="753" t="s">
        <v>83</v>
      </c>
      <c r="B4597" s="753" t="s">
        <v>1054</v>
      </c>
      <c r="C4597" s="753" t="s">
        <v>223</v>
      </c>
      <c r="D4597" s="753" t="s">
        <v>1766</v>
      </c>
      <c r="E4597" s="753" t="s">
        <v>178</v>
      </c>
      <c r="F4597" s="753" t="s">
        <v>180</v>
      </c>
      <c r="G4597" s="757" t="s">
        <v>1810</v>
      </c>
      <c r="H4597" s="751">
        <v>3192131493</v>
      </c>
    </row>
    <row r="4598" spans="1:8">
      <c r="A4598" s="753" t="s">
        <v>83</v>
      </c>
      <c r="B4598" s="753" t="s">
        <v>1054</v>
      </c>
      <c r="C4598" s="753" t="s">
        <v>223</v>
      </c>
      <c r="D4598" s="753" t="s">
        <v>1766</v>
      </c>
      <c r="E4598" s="753" t="s">
        <v>16</v>
      </c>
      <c r="F4598" s="753"/>
      <c r="G4598" s="757" t="s">
        <v>17</v>
      </c>
      <c r="H4598" s="751">
        <v>2271583000</v>
      </c>
    </row>
    <row r="4599" spans="1:8">
      <c r="A4599" s="753" t="s">
        <v>83</v>
      </c>
      <c r="B4599" s="753" t="s">
        <v>1054</v>
      </c>
      <c r="C4599" s="753" t="s">
        <v>223</v>
      </c>
      <c r="D4599" s="753" t="s">
        <v>1766</v>
      </c>
      <c r="E4599" s="753" t="s">
        <v>16</v>
      </c>
      <c r="F4599" s="753" t="s">
        <v>18</v>
      </c>
      <c r="G4599" s="757" t="s">
        <v>1887</v>
      </c>
      <c r="H4599" s="751">
        <v>2271583000</v>
      </c>
    </row>
    <row r="4600" spans="1:8">
      <c r="A4600" s="753" t="s">
        <v>83</v>
      </c>
      <c r="B4600" s="753" t="s">
        <v>1054</v>
      </c>
      <c r="C4600" s="753" t="s">
        <v>223</v>
      </c>
      <c r="D4600" s="753" t="s">
        <v>1766</v>
      </c>
      <c r="E4600" s="753" t="s">
        <v>19</v>
      </c>
      <c r="F4600" s="753"/>
      <c r="G4600" s="757" t="s">
        <v>133</v>
      </c>
      <c r="H4600" s="751">
        <v>2701855000</v>
      </c>
    </row>
    <row r="4601" spans="1:8">
      <c r="A4601" s="753" t="s">
        <v>83</v>
      </c>
      <c r="B4601" s="753" t="s">
        <v>1054</v>
      </c>
      <c r="C4601" s="753" t="s">
        <v>223</v>
      </c>
      <c r="D4601" s="753" t="s">
        <v>1766</v>
      </c>
      <c r="E4601" s="753" t="s">
        <v>19</v>
      </c>
      <c r="F4601" s="753" t="s">
        <v>20</v>
      </c>
      <c r="G4601" s="757" t="s">
        <v>21</v>
      </c>
      <c r="H4601" s="751">
        <v>160528000</v>
      </c>
    </row>
    <row r="4602" spans="1:8">
      <c r="A4602" s="753" t="s">
        <v>83</v>
      </c>
      <c r="B4602" s="753" t="s">
        <v>1054</v>
      </c>
      <c r="C4602" s="753" t="s">
        <v>223</v>
      </c>
      <c r="D4602" s="753" t="s">
        <v>1766</v>
      </c>
      <c r="E4602" s="753" t="s">
        <v>19</v>
      </c>
      <c r="F4602" s="753" t="s">
        <v>22</v>
      </c>
      <c r="G4602" s="757" t="s">
        <v>23</v>
      </c>
      <c r="H4602" s="751">
        <v>2541327000</v>
      </c>
    </row>
    <row r="4603" spans="1:8">
      <c r="A4603" s="753" t="s">
        <v>83</v>
      </c>
      <c r="B4603" s="753" t="s">
        <v>1051</v>
      </c>
      <c r="C4603" s="753"/>
      <c r="D4603" s="753"/>
      <c r="E4603" s="753"/>
      <c r="F4603" s="753"/>
      <c r="G4603" s="757" t="s">
        <v>1052</v>
      </c>
      <c r="H4603" s="751">
        <v>7157749862</v>
      </c>
    </row>
    <row r="4604" spans="1:8" ht="26.4">
      <c r="A4604" s="753" t="s">
        <v>83</v>
      </c>
      <c r="B4604" s="753" t="s">
        <v>1051</v>
      </c>
      <c r="C4604" s="753" t="s">
        <v>223</v>
      </c>
      <c r="D4604" s="753"/>
      <c r="E4604" s="753"/>
      <c r="F4604" s="753"/>
      <c r="G4604" s="757" t="s">
        <v>1765</v>
      </c>
      <c r="H4604" s="751">
        <v>7157749862</v>
      </c>
    </row>
    <row r="4605" spans="1:8">
      <c r="A4605" s="753" t="s">
        <v>83</v>
      </c>
      <c r="B4605" s="753" t="s">
        <v>1051</v>
      </c>
      <c r="C4605" s="753" t="s">
        <v>223</v>
      </c>
      <c r="D4605" s="753" t="s">
        <v>1766</v>
      </c>
      <c r="E4605" s="753"/>
      <c r="F4605" s="753"/>
      <c r="G4605" s="757" t="s">
        <v>1767</v>
      </c>
      <c r="H4605" s="751">
        <v>7157749862</v>
      </c>
    </row>
    <row r="4606" spans="1:8">
      <c r="A4606" s="753" t="s">
        <v>83</v>
      </c>
      <c r="B4606" s="753" t="s">
        <v>1051</v>
      </c>
      <c r="C4606" s="753" t="s">
        <v>223</v>
      </c>
      <c r="D4606" s="753" t="s">
        <v>1766</v>
      </c>
      <c r="E4606" s="753" t="s">
        <v>92</v>
      </c>
      <c r="F4606" s="753"/>
      <c r="G4606" s="757" t="s">
        <v>93</v>
      </c>
      <c r="H4606" s="751">
        <v>2483969799</v>
      </c>
    </row>
    <row r="4607" spans="1:8">
      <c r="A4607" s="753" t="s">
        <v>83</v>
      </c>
      <c r="B4607" s="753" t="s">
        <v>1051</v>
      </c>
      <c r="C4607" s="753" t="s">
        <v>223</v>
      </c>
      <c r="D4607" s="753" t="s">
        <v>1766</v>
      </c>
      <c r="E4607" s="753" t="s">
        <v>92</v>
      </c>
      <c r="F4607" s="753" t="s">
        <v>94</v>
      </c>
      <c r="G4607" s="757" t="s">
        <v>1768</v>
      </c>
      <c r="H4607" s="751">
        <v>2483969799</v>
      </c>
    </row>
    <row r="4608" spans="1:8" ht="26.4">
      <c r="A4608" s="753" t="s">
        <v>83</v>
      </c>
      <c r="B4608" s="753" t="s">
        <v>1051</v>
      </c>
      <c r="C4608" s="753" t="s">
        <v>223</v>
      </c>
      <c r="D4608" s="753" t="s">
        <v>1766</v>
      </c>
      <c r="E4608" s="753" t="s">
        <v>141</v>
      </c>
      <c r="F4608" s="753"/>
      <c r="G4608" s="757" t="s">
        <v>1822</v>
      </c>
      <c r="H4608" s="751">
        <v>113744377</v>
      </c>
    </row>
    <row r="4609" spans="1:8" ht="26.4">
      <c r="A4609" s="753" t="s">
        <v>83</v>
      </c>
      <c r="B4609" s="753" t="s">
        <v>1051</v>
      </c>
      <c r="C4609" s="753" t="s">
        <v>223</v>
      </c>
      <c r="D4609" s="753" t="s">
        <v>1766</v>
      </c>
      <c r="E4609" s="753" t="s">
        <v>141</v>
      </c>
      <c r="F4609" s="753" t="s">
        <v>581</v>
      </c>
      <c r="G4609" s="757" t="s">
        <v>1823</v>
      </c>
      <c r="H4609" s="751">
        <v>113744377</v>
      </c>
    </row>
    <row r="4610" spans="1:8">
      <c r="A4610" s="753" t="s">
        <v>83</v>
      </c>
      <c r="B4610" s="753" t="s">
        <v>1051</v>
      </c>
      <c r="C4610" s="753" t="s">
        <v>223</v>
      </c>
      <c r="D4610" s="753" t="s">
        <v>1766</v>
      </c>
      <c r="E4610" s="753" t="s">
        <v>96</v>
      </c>
      <c r="F4610" s="753"/>
      <c r="G4610" s="757" t="s">
        <v>97</v>
      </c>
      <c r="H4610" s="751">
        <v>1889534741</v>
      </c>
    </row>
    <row r="4611" spans="1:8">
      <c r="A4611" s="753" t="s">
        <v>83</v>
      </c>
      <c r="B4611" s="753" t="s">
        <v>1051</v>
      </c>
      <c r="C4611" s="753" t="s">
        <v>223</v>
      </c>
      <c r="D4611" s="753" t="s">
        <v>1766</v>
      </c>
      <c r="E4611" s="753" t="s">
        <v>96</v>
      </c>
      <c r="F4611" s="753" t="s">
        <v>151</v>
      </c>
      <c r="G4611" s="757" t="s">
        <v>152</v>
      </c>
      <c r="H4611" s="751">
        <v>142615255</v>
      </c>
    </row>
    <row r="4612" spans="1:8">
      <c r="A4612" s="753" t="s">
        <v>83</v>
      </c>
      <c r="B4612" s="753" t="s">
        <v>1051</v>
      </c>
      <c r="C4612" s="753" t="s">
        <v>223</v>
      </c>
      <c r="D4612" s="753" t="s">
        <v>1766</v>
      </c>
      <c r="E4612" s="753" t="s">
        <v>96</v>
      </c>
      <c r="F4612" s="753" t="s">
        <v>864</v>
      </c>
      <c r="G4612" s="757" t="s">
        <v>1770</v>
      </c>
      <c r="H4612" s="751">
        <v>220300933</v>
      </c>
    </row>
    <row r="4613" spans="1:8">
      <c r="A4613" s="753" t="s">
        <v>83</v>
      </c>
      <c r="B4613" s="753" t="s">
        <v>1051</v>
      </c>
      <c r="C4613" s="753" t="s">
        <v>223</v>
      </c>
      <c r="D4613" s="753" t="s">
        <v>1766</v>
      </c>
      <c r="E4613" s="753" t="s">
        <v>96</v>
      </c>
      <c r="F4613" s="753" t="s">
        <v>11</v>
      </c>
      <c r="G4613" s="757" t="s">
        <v>1830</v>
      </c>
      <c r="H4613" s="751">
        <v>3576000</v>
      </c>
    </row>
    <row r="4614" spans="1:8" ht="26.4">
      <c r="A4614" s="753" t="s">
        <v>83</v>
      </c>
      <c r="B4614" s="753" t="s">
        <v>1051</v>
      </c>
      <c r="C4614" s="753" t="s">
        <v>223</v>
      </c>
      <c r="D4614" s="753" t="s">
        <v>1766</v>
      </c>
      <c r="E4614" s="753" t="s">
        <v>96</v>
      </c>
      <c r="F4614" s="753" t="s">
        <v>98</v>
      </c>
      <c r="G4614" s="757" t="s">
        <v>99</v>
      </c>
      <c r="H4614" s="751">
        <v>520450287</v>
      </c>
    </row>
    <row r="4615" spans="1:8" ht="26.4">
      <c r="A4615" s="753" t="s">
        <v>83</v>
      </c>
      <c r="B4615" s="753" t="s">
        <v>1051</v>
      </c>
      <c r="C4615" s="753" t="s">
        <v>223</v>
      </c>
      <c r="D4615" s="753" t="s">
        <v>1766</v>
      </c>
      <c r="E4615" s="753" t="s">
        <v>96</v>
      </c>
      <c r="F4615" s="753" t="s">
        <v>442</v>
      </c>
      <c r="G4615" s="757" t="s">
        <v>1772</v>
      </c>
      <c r="H4615" s="751">
        <v>327156994</v>
      </c>
    </row>
    <row r="4616" spans="1:8">
      <c r="A4616" s="753" t="s">
        <v>83</v>
      </c>
      <c r="B4616" s="753" t="s">
        <v>1051</v>
      </c>
      <c r="C4616" s="753" t="s">
        <v>223</v>
      </c>
      <c r="D4616" s="753" t="s">
        <v>1766</v>
      </c>
      <c r="E4616" s="753" t="s">
        <v>96</v>
      </c>
      <c r="F4616" s="753" t="s">
        <v>144</v>
      </c>
      <c r="G4616" s="757" t="s">
        <v>145</v>
      </c>
      <c r="H4616" s="751">
        <v>646944590</v>
      </c>
    </row>
    <row r="4617" spans="1:8">
      <c r="A4617" s="753" t="s">
        <v>83</v>
      </c>
      <c r="B4617" s="753" t="s">
        <v>1051</v>
      </c>
      <c r="C4617" s="753" t="s">
        <v>223</v>
      </c>
      <c r="D4617" s="753" t="s">
        <v>1766</v>
      </c>
      <c r="E4617" s="753" t="s">
        <v>96</v>
      </c>
      <c r="F4617" s="753" t="s">
        <v>154</v>
      </c>
      <c r="G4617" s="757" t="s">
        <v>1773</v>
      </c>
      <c r="H4617" s="751">
        <v>28490682</v>
      </c>
    </row>
    <row r="4618" spans="1:8">
      <c r="A4618" s="753" t="s">
        <v>83</v>
      </c>
      <c r="B4618" s="753" t="s">
        <v>1051</v>
      </c>
      <c r="C4618" s="753" t="s">
        <v>223</v>
      </c>
      <c r="D4618" s="753" t="s">
        <v>1766</v>
      </c>
      <c r="E4618" s="753" t="s">
        <v>426</v>
      </c>
      <c r="F4618" s="753"/>
      <c r="G4618" s="757" t="s">
        <v>427</v>
      </c>
      <c r="H4618" s="751">
        <v>132779000</v>
      </c>
    </row>
    <row r="4619" spans="1:8">
      <c r="A4619" s="753" t="s">
        <v>83</v>
      </c>
      <c r="B4619" s="753" t="s">
        <v>1051</v>
      </c>
      <c r="C4619" s="753" t="s">
        <v>223</v>
      </c>
      <c r="D4619" s="753" t="s">
        <v>1766</v>
      </c>
      <c r="E4619" s="753" t="s">
        <v>426</v>
      </c>
      <c r="F4619" s="753" t="s">
        <v>428</v>
      </c>
      <c r="G4619" s="757" t="s">
        <v>1774</v>
      </c>
      <c r="H4619" s="751">
        <v>40379000</v>
      </c>
    </row>
    <row r="4620" spans="1:8">
      <c r="A4620" s="753" t="s">
        <v>83</v>
      </c>
      <c r="B4620" s="753" t="s">
        <v>1051</v>
      </c>
      <c r="C4620" s="753" t="s">
        <v>223</v>
      </c>
      <c r="D4620" s="753" t="s">
        <v>1766</v>
      </c>
      <c r="E4620" s="753" t="s">
        <v>426</v>
      </c>
      <c r="F4620" s="753" t="s">
        <v>336</v>
      </c>
      <c r="G4620" s="757" t="s">
        <v>1876</v>
      </c>
      <c r="H4620" s="751">
        <v>92400000</v>
      </c>
    </row>
    <row r="4621" spans="1:8">
      <c r="A4621" s="753" t="s">
        <v>83</v>
      </c>
      <c r="B4621" s="753" t="s">
        <v>1051</v>
      </c>
      <c r="C4621" s="753" t="s">
        <v>223</v>
      </c>
      <c r="D4621" s="753" t="s">
        <v>1766</v>
      </c>
      <c r="E4621" s="753" t="s">
        <v>100</v>
      </c>
      <c r="F4621" s="753"/>
      <c r="G4621" s="757" t="s">
        <v>101</v>
      </c>
      <c r="H4621" s="751">
        <v>697406000</v>
      </c>
    </row>
    <row r="4622" spans="1:8">
      <c r="A4622" s="753" t="s">
        <v>83</v>
      </c>
      <c r="B4622" s="753" t="s">
        <v>1051</v>
      </c>
      <c r="C4622" s="753" t="s">
        <v>223</v>
      </c>
      <c r="D4622" s="753" t="s">
        <v>1766</v>
      </c>
      <c r="E4622" s="753" t="s">
        <v>100</v>
      </c>
      <c r="F4622" s="753" t="s">
        <v>443</v>
      </c>
      <c r="G4622" s="757" t="s">
        <v>135</v>
      </c>
      <c r="H4622" s="751">
        <v>697406000</v>
      </c>
    </row>
    <row r="4623" spans="1:8">
      <c r="A4623" s="753" t="s">
        <v>83</v>
      </c>
      <c r="B4623" s="753" t="s">
        <v>1051</v>
      </c>
      <c r="C4623" s="753" t="s">
        <v>223</v>
      </c>
      <c r="D4623" s="753" t="s">
        <v>1766</v>
      </c>
      <c r="E4623" s="753" t="s">
        <v>102</v>
      </c>
      <c r="F4623" s="753"/>
      <c r="G4623" s="757" t="s">
        <v>369</v>
      </c>
      <c r="H4623" s="751">
        <v>680777124</v>
      </c>
    </row>
    <row r="4624" spans="1:8">
      <c r="A4624" s="753" t="s">
        <v>83</v>
      </c>
      <c r="B4624" s="753" t="s">
        <v>1051</v>
      </c>
      <c r="C4624" s="753" t="s">
        <v>223</v>
      </c>
      <c r="D4624" s="753" t="s">
        <v>1766</v>
      </c>
      <c r="E4624" s="753" t="s">
        <v>102</v>
      </c>
      <c r="F4624" s="753" t="s">
        <v>103</v>
      </c>
      <c r="G4624" s="757" t="s">
        <v>104</v>
      </c>
      <c r="H4624" s="751">
        <v>532364817</v>
      </c>
    </row>
    <row r="4625" spans="1:8">
      <c r="A4625" s="753" t="s">
        <v>83</v>
      </c>
      <c r="B4625" s="753" t="s">
        <v>1051</v>
      </c>
      <c r="C4625" s="753" t="s">
        <v>223</v>
      </c>
      <c r="D4625" s="753" t="s">
        <v>1766</v>
      </c>
      <c r="E4625" s="753" t="s">
        <v>102</v>
      </c>
      <c r="F4625" s="753" t="s">
        <v>105</v>
      </c>
      <c r="G4625" s="757" t="s">
        <v>106</v>
      </c>
      <c r="H4625" s="751">
        <v>92872197</v>
      </c>
    </row>
    <row r="4626" spans="1:8">
      <c r="A4626" s="753" t="s">
        <v>83</v>
      </c>
      <c r="B4626" s="753" t="s">
        <v>1051</v>
      </c>
      <c r="C4626" s="753" t="s">
        <v>223</v>
      </c>
      <c r="D4626" s="753" t="s">
        <v>1766</v>
      </c>
      <c r="E4626" s="753" t="s">
        <v>102</v>
      </c>
      <c r="F4626" s="753" t="s">
        <v>107</v>
      </c>
      <c r="G4626" s="757" t="s">
        <v>108</v>
      </c>
      <c r="H4626" s="751">
        <v>55540110</v>
      </c>
    </row>
    <row r="4627" spans="1:8">
      <c r="A4627" s="753" t="s">
        <v>83</v>
      </c>
      <c r="B4627" s="753" t="s">
        <v>1051</v>
      </c>
      <c r="C4627" s="753" t="s">
        <v>223</v>
      </c>
      <c r="D4627" s="753" t="s">
        <v>1766</v>
      </c>
      <c r="E4627" s="753" t="s">
        <v>109</v>
      </c>
      <c r="F4627" s="753"/>
      <c r="G4627" s="757" t="s">
        <v>110</v>
      </c>
      <c r="H4627" s="751">
        <v>105670000</v>
      </c>
    </row>
    <row r="4628" spans="1:8" ht="26.4">
      <c r="A4628" s="753" t="s">
        <v>83</v>
      </c>
      <c r="B4628" s="753" t="s">
        <v>1051</v>
      </c>
      <c r="C4628" s="753" t="s">
        <v>223</v>
      </c>
      <c r="D4628" s="753" t="s">
        <v>1766</v>
      </c>
      <c r="E4628" s="753" t="s">
        <v>109</v>
      </c>
      <c r="F4628" s="753" t="s">
        <v>855</v>
      </c>
      <c r="G4628" s="757" t="s">
        <v>1776</v>
      </c>
      <c r="H4628" s="751">
        <v>87520000</v>
      </c>
    </row>
    <row r="4629" spans="1:8">
      <c r="A4629" s="753" t="s">
        <v>83</v>
      </c>
      <c r="B4629" s="753" t="s">
        <v>1051</v>
      </c>
      <c r="C4629" s="753" t="s">
        <v>223</v>
      </c>
      <c r="D4629" s="753" t="s">
        <v>1766</v>
      </c>
      <c r="E4629" s="753" t="s">
        <v>109</v>
      </c>
      <c r="F4629" s="753" t="s">
        <v>111</v>
      </c>
      <c r="G4629" s="757" t="s">
        <v>135</v>
      </c>
      <c r="H4629" s="751">
        <v>18150000</v>
      </c>
    </row>
    <row r="4630" spans="1:8">
      <c r="A4630" s="753" t="s">
        <v>83</v>
      </c>
      <c r="B4630" s="753" t="s">
        <v>1051</v>
      </c>
      <c r="C4630" s="753" t="s">
        <v>223</v>
      </c>
      <c r="D4630" s="753" t="s">
        <v>1766</v>
      </c>
      <c r="E4630" s="753" t="s">
        <v>112</v>
      </c>
      <c r="F4630" s="753"/>
      <c r="G4630" s="757" t="s">
        <v>113</v>
      </c>
      <c r="H4630" s="751">
        <v>116747284</v>
      </c>
    </row>
    <row r="4631" spans="1:8">
      <c r="A4631" s="753" t="s">
        <v>83</v>
      </c>
      <c r="B4631" s="753" t="s">
        <v>1051</v>
      </c>
      <c r="C4631" s="753" t="s">
        <v>223</v>
      </c>
      <c r="D4631" s="753" t="s">
        <v>1766</v>
      </c>
      <c r="E4631" s="753" t="s">
        <v>112</v>
      </c>
      <c r="F4631" s="753" t="s">
        <v>155</v>
      </c>
      <c r="G4631" s="757" t="s">
        <v>1777</v>
      </c>
      <c r="H4631" s="751">
        <v>60943815</v>
      </c>
    </row>
    <row r="4632" spans="1:8">
      <c r="A4632" s="753" t="s">
        <v>83</v>
      </c>
      <c r="B4632" s="753" t="s">
        <v>1051</v>
      </c>
      <c r="C4632" s="753" t="s">
        <v>223</v>
      </c>
      <c r="D4632" s="753" t="s">
        <v>1766</v>
      </c>
      <c r="E4632" s="753" t="s">
        <v>112</v>
      </c>
      <c r="F4632" s="753" t="s">
        <v>114</v>
      </c>
      <c r="G4632" s="757" t="s">
        <v>1778</v>
      </c>
      <c r="H4632" s="751">
        <v>3670969</v>
      </c>
    </row>
    <row r="4633" spans="1:8">
      <c r="A4633" s="753" t="s">
        <v>83</v>
      </c>
      <c r="B4633" s="753" t="s">
        <v>1051</v>
      </c>
      <c r="C4633" s="753" t="s">
        <v>223</v>
      </c>
      <c r="D4633" s="753" t="s">
        <v>1766</v>
      </c>
      <c r="E4633" s="753" t="s">
        <v>112</v>
      </c>
      <c r="F4633" s="753" t="s">
        <v>156</v>
      </c>
      <c r="G4633" s="757" t="s">
        <v>1779</v>
      </c>
      <c r="H4633" s="751">
        <v>42056500</v>
      </c>
    </row>
    <row r="4634" spans="1:8">
      <c r="A4634" s="753" t="s">
        <v>83</v>
      </c>
      <c r="B4634" s="753" t="s">
        <v>1051</v>
      </c>
      <c r="C4634" s="753" t="s">
        <v>223</v>
      </c>
      <c r="D4634" s="753" t="s">
        <v>1766</v>
      </c>
      <c r="E4634" s="753" t="s">
        <v>112</v>
      </c>
      <c r="F4634" s="753" t="s">
        <v>146</v>
      </c>
      <c r="G4634" s="757" t="s">
        <v>1780</v>
      </c>
      <c r="H4634" s="751">
        <v>2136000</v>
      </c>
    </row>
    <row r="4635" spans="1:8">
      <c r="A4635" s="753" t="s">
        <v>83</v>
      </c>
      <c r="B4635" s="753" t="s">
        <v>1051</v>
      </c>
      <c r="C4635" s="753" t="s">
        <v>223</v>
      </c>
      <c r="D4635" s="753" t="s">
        <v>1766</v>
      </c>
      <c r="E4635" s="753" t="s">
        <v>112</v>
      </c>
      <c r="F4635" s="753" t="s">
        <v>157</v>
      </c>
      <c r="G4635" s="757" t="s">
        <v>135</v>
      </c>
      <c r="H4635" s="751">
        <v>7940000</v>
      </c>
    </row>
    <row r="4636" spans="1:8">
      <c r="A4636" s="753" t="s">
        <v>83</v>
      </c>
      <c r="B4636" s="753" t="s">
        <v>1051</v>
      </c>
      <c r="C4636" s="753" t="s">
        <v>223</v>
      </c>
      <c r="D4636" s="753" t="s">
        <v>1766</v>
      </c>
      <c r="E4636" s="753" t="s">
        <v>115</v>
      </c>
      <c r="F4636" s="753"/>
      <c r="G4636" s="757" t="s">
        <v>1781</v>
      </c>
      <c r="H4636" s="751">
        <v>45335000</v>
      </c>
    </row>
    <row r="4637" spans="1:8">
      <c r="A4637" s="753" t="s">
        <v>83</v>
      </c>
      <c r="B4637" s="753" t="s">
        <v>1051</v>
      </c>
      <c r="C4637" s="753" t="s">
        <v>223</v>
      </c>
      <c r="D4637" s="753" t="s">
        <v>1766</v>
      </c>
      <c r="E4637" s="753" t="s">
        <v>115</v>
      </c>
      <c r="F4637" s="753" t="s">
        <v>116</v>
      </c>
      <c r="G4637" s="757" t="s">
        <v>117</v>
      </c>
      <c r="H4637" s="751">
        <v>26415000</v>
      </c>
    </row>
    <row r="4638" spans="1:8">
      <c r="A4638" s="753" t="s">
        <v>83</v>
      </c>
      <c r="B4638" s="753" t="s">
        <v>1051</v>
      </c>
      <c r="C4638" s="753" t="s">
        <v>223</v>
      </c>
      <c r="D4638" s="753" t="s">
        <v>1766</v>
      </c>
      <c r="E4638" s="753" t="s">
        <v>115</v>
      </c>
      <c r="F4638" s="753" t="s">
        <v>4</v>
      </c>
      <c r="G4638" s="757" t="s">
        <v>1782</v>
      </c>
      <c r="H4638" s="751">
        <v>15600000</v>
      </c>
    </row>
    <row r="4639" spans="1:8">
      <c r="A4639" s="753" t="s">
        <v>83</v>
      </c>
      <c r="B4639" s="753" t="s">
        <v>1051</v>
      </c>
      <c r="C4639" s="753" t="s">
        <v>223</v>
      </c>
      <c r="D4639" s="753" t="s">
        <v>1766</v>
      </c>
      <c r="E4639" s="753" t="s">
        <v>115</v>
      </c>
      <c r="F4639" s="753" t="s">
        <v>118</v>
      </c>
      <c r="G4639" s="757" t="s">
        <v>119</v>
      </c>
      <c r="H4639" s="751">
        <v>3320000</v>
      </c>
    </row>
    <row r="4640" spans="1:8">
      <c r="A4640" s="753" t="s">
        <v>83</v>
      </c>
      <c r="B4640" s="753" t="s">
        <v>1051</v>
      </c>
      <c r="C4640" s="753" t="s">
        <v>223</v>
      </c>
      <c r="D4640" s="753" t="s">
        <v>1766</v>
      </c>
      <c r="E4640" s="753" t="s">
        <v>120</v>
      </c>
      <c r="F4640" s="753"/>
      <c r="G4640" s="757" t="s">
        <v>121</v>
      </c>
      <c r="H4640" s="751">
        <v>73798917</v>
      </c>
    </row>
    <row r="4641" spans="1:8" ht="39.6">
      <c r="A4641" s="753" t="s">
        <v>83</v>
      </c>
      <c r="B4641" s="753" t="s">
        <v>1051</v>
      </c>
      <c r="C4641" s="753" t="s">
        <v>223</v>
      </c>
      <c r="D4641" s="753" t="s">
        <v>1766</v>
      </c>
      <c r="E4641" s="753" t="s">
        <v>120</v>
      </c>
      <c r="F4641" s="753" t="s">
        <v>122</v>
      </c>
      <c r="G4641" s="757" t="s">
        <v>1783</v>
      </c>
      <c r="H4641" s="751">
        <v>21036958</v>
      </c>
    </row>
    <row r="4642" spans="1:8">
      <c r="A4642" s="753" t="s">
        <v>83</v>
      </c>
      <c r="B4642" s="753" t="s">
        <v>1051</v>
      </c>
      <c r="C4642" s="753" t="s">
        <v>223</v>
      </c>
      <c r="D4642" s="753" t="s">
        <v>1766</v>
      </c>
      <c r="E4642" s="753" t="s">
        <v>120</v>
      </c>
      <c r="F4642" s="753" t="s">
        <v>123</v>
      </c>
      <c r="G4642" s="757" t="s">
        <v>124</v>
      </c>
      <c r="H4642" s="751">
        <v>21996479</v>
      </c>
    </row>
    <row r="4643" spans="1:8" ht="39.6">
      <c r="A4643" s="753" t="s">
        <v>83</v>
      </c>
      <c r="B4643" s="753" t="s">
        <v>1051</v>
      </c>
      <c r="C4643" s="753" t="s">
        <v>223</v>
      </c>
      <c r="D4643" s="753" t="s">
        <v>1766</v>
      </c>
      <c r="E4643" s="753" t="s">
        <v>120</v>
      </c>
      <c r="F4643" s="753" t="s">
        <v>994</v>
      </c>
      <c r="G4643" s="757" t="s">
        <v>1824</v>
      </c>
      <c r="H4643" s="751">
        <v>1404000</v>
      </c>
    </row>
    <row r="4644" spans="1:8">
      <c r="A4644" s="753" t="s">
        <v>83</v>
      </c>
      <c r="B4644" s="753" t="s">
        <v>1051</v>
      </c>
      <c r="C4644" s="753" t="s">
        <v>223</v>
      </c>
      <c r="D4644" s="753" t="s">
        <v>1766</v>
      </c>
      <c r="E4644" s="753" t="s">
        <v>120</v>
      </c>
      <c r="F4644" s="753" t="s">
        <v>315</v>
      </c>
      <c r="G4644" s="757" t="s">
        <v>1831</v>
      </c>
      <c r="H4644" s="751">
        <v>13655180</v>
      </c>
    </row>
    <row r="4645" spans="1:8" ht="26.4">
      <c r="A4645" s="753" t="s">
        <v>83</v>
      </c>
      <c r="B4645" s="753" t="s">
        <v>1051</v>
      </c>
      <c r="C4645" s="753" t="s">
        <v>223</v>
      </c>
      <c r="D4645" s="753" t="s">
        <v>1766</v>
      </c>
      <c r="E4645" s="753" t="s">
        <v>120</v>
      </c>
      <c r="F4645" s="753" t="s">
        <v>1001</v>
      </c>
      <c r="G4645" s="757" t="s">
        <v>1784</v>
      </c>
      <c r="H4645" s="751">
        <v>3006300</v>
      </c>
    </row>
    <row r="4646" spans="1:8">
      <c r="A4646" s="753" t="s">
        <v>83</v>
      </c>
      <c r="B4646" s="753" t="s">
        <v>1051</v>
      </c>
      <c r="C4646" s="753" t="s">
        <v>223</v>
      </c>
      <c r="D4646" s="753" t="s">
        <v>1766</v>
      </c>
      <c r="E4646" s="753" t="s">
        <v>120</v>
      </c>
      <c r="F4646" s="753" t="s">
        <v>158</v>
      </c>
      <c r="G4646" s="757" t="s">
        <v>1785</v>
      </c>
      <c r="H4646" s="751">
        <v>12700000</v>
      </c>
    </row>
    <row r="4647" spans="1:8">
      <c r="A4647" s="753" t="s">
        <v>83</v>
      </c>
      <c r="B4647" s="753" t="s">
        <v>1051</v>
      </c>
      <c r="C4647" s="753" t="s">
        <v>223</v>
      </c>
      <c r="D4647" s="753" t="s">
        <v>1766</v>
      </c>
      <c r="E4647" s="753" t="s">
        <v>160</v>
      </c>
      <c r="F4647" s="753"/>
      <c r="G4647" s="757" t="s">
        <v>161</v>
      </c>
      <c r="H4647" s="751">
        <v>5500000</v>
      </c>
    </row>
    <row r="4648" spans="1:8">
      <c r="A4648" s="753" t="s">
        <v>83</v>
      </c>
      <c r="B4648" s="753" t="s">
        <v>1051</v>
      </c>
      <c r="C4648" s="753" t="s">
        <v>223</v>
      </c>
      <c r="D4648" s="753" t="s">
        <v>1766</v>
      </c>
      <c r="E4648" s="753" t="s">
        <v>160</v>
      </c>
      <c r="F4648" s="753" t="s">
        <v>162</v>
      </c>
      <c r="G4648" s="757" t="s">
        <v>163</v>
      </c>
      <c r="H4648" s="751">
        <v>3500000</v>
      </c>
    </row>
    <row r="4649" spans="1:8">
      <c r="A4649" s="753" t="s">
        <v>83</v>
      </c>
      <c r="B4649" s="753" t="s">
        <v>1051</v>
      </c>
      <c r="C4649" s="753" t="s">
        <v>223</v>
      </c>
      <c r="D4649" s="753" t="s">
        <v>1766</v>
      </c>
      <c r="E4649" s="753" t="s">
        <v>160</v>
      </c>
      <c r="F4649" s="753" t="s">
        <v>551</v>
      </c>
      <c r="G4649" s="757" t="s">
        <v>133</v>
      </c>
      <c r="H4649" s="751">
        <v>2000000</v>
      </c>
    </row>
    <row r="4650" spans="1:8">
      <c r="A4650" s="753" t="s">
        <v>83</v>
      </c>
      <c r="B4650" s="753" t="s">
        <v>1051</v>
      </c>
      <c r="C4650" s="753" t="s">
        <v>223</v>
      </c>
      <c r="D4650" s="753" t="s">
        <v>1766</v>
      </c>
      <c r="E4650" s="753" t="s">
        <v>125</v>
      </c>
      <c r="F4650" s="753"/>
      <c r="G4650" s="757" t="s">
        <v>126</v>
      </c>
      <c r="H4650" s="751">
        <v>194212000</v>
      </c>
    </row>
    <row r="4651" spans="1:8">
      <c r="A4651" s="753" t="s">
        <v>83</v>
      </c>
      <c r="B4651" s="753" t="s">
        <v>1051</v>
      </c>
      <c r="C4651" s="753" t="s">
        <v>223</v>
      </c>
      <c r="D4651" s="753" t="s">
        <v>1766</v>
      </c>
      <c r="E4651" s="753" t="s">
        <v>125</v>
      </c>
      <c r="F4651" s="753" t="s">
        <v>430</v>
      </c>
      <c r="G4651" s="757" t="s">
        <v>431</v>
      </c>
      <c r="H4651" s="751">
        <v>34232000</v>
      </c>
    </row>
    <row r="4652" spans="1:8">
      <c r="A4652" s="753" t="s">
        <v>83</v>
      </c>
      <c r="B4652" s="753" t="s">
        <v>1051</v>
      </c>
      <c r="C4652" s="753" t="s">
        <v>223</v>
      </c>
      <c r="D4652" s="753" t="s">
        <v>1766</v>
      </c>
      <c r="E4652" s="753" t="s">
        <v>125</v>
      </c>
      <c r="F4652" s="753" t="s">
        <v>552</v>
      </c>
      <c r="G4652" s="757" t="s">
        <v>553</v>
      </c>
      <c r="H4652" s="751">
        <v>27720000</v>
      </c>
    </row>
    <row r="4653" spans="1:8">
      <c r="A4653" s="753" t="s">
        <v>83</v>
      </c>
      <c r="B4653" s="753" t="s">
        <v>1051</v>
      </c>
      <c r="C4653" s="753" t="s">
        <v>223</v>
      </c>
      <c r="D4653" s="753" t="s">
        <v>1766</v>
      </c>
      <c r="E4653" s="753" t="s">
        <v>125</v>
      </c>
      <c r="F4653" s="753" t="s">
        <v>127</v>
      </c>
      <c r="G4653" s="757" t="s">
        <v>128</v>
      </c>
      <c r="H4653" s="751">
        <v>14960000</v>
      </c>
    </row>
    <row r="4654" spans="1:8">
      <c r="A4654" s="753" t="s">
        <v>83</v>
      </c>
      <c r="B4654" s="753" t="s">
        <v>1051</v>
      </c>
      <c r="C4654" s="753" t="s">
        <v>223</v>
      </c>
      <c r="D4654" s="753" t="s">
        <v>1766</v>
      </c>
      <c r="E4654" s="753" t="s">
        <v>125</v>
      </c>
      <c r="F4654" s="753" t="s">
        <v>129</v>
      </c>
      <c r="G4654" s="757" t="s">
        <v>1787</v>
      </c>
      <c r="H4654" s="751">
        <v>117300000</v>
      </c>
    </row>
    <row r="4655" spans="1:8">
      <c r="A4655" s="753" t="s">
        <v>83</v>
      </c>
      <c r="B4655" s="753" t="s">
        <v>1051</v>
      </c>
      <c r="C4655" s="753" t="s">
        <v>223</v>
      </c>
      <c r="D4655" s="753" t="s">
        <v>1766</v>
      </c>
      <c r="E4655" s="753" t="s">
        <v>554</v>
      </c>
      <c r="F4655" s="753"/>
      <c r="G4655" s="757" t="s">
        <v>555</v>
      </c>
      <c r="H4655" s="751">
        <v>54780000</v>
      </c>
    </row>
    <row r="4656" spans="1:8">
      <c r="A4656" s="753" t="s">
        <v>83</v>
      </c>
      <c r="B4656" s="753" t="s">
        <v>1051</v>
      </c>
      <c r="C4656" s="753" t="s">
        <v>223</v>
      </c>
      <c r="D4656" s="753" t="s">
        <v>1766</v>
      </c>
      <c r="E4656" s="753" t="s">
        <v>554</v>
      </c>
      <c r="F4656" s="753" t="s">
        <v>243</v>
      </c>
      <c r="G4656" s="757" t="s">
        <v>244</v>
      </c>
      <c r="H4656" s="751">
        <v>48000000</v>
      </c>
    </row>
    <row r="4657" spans="1:8">
      <c r="A4657" s="753" t="s">
        <v>83</v>
      </c>
      <c r="B4657" s="753" t="s">
        <v>1051</v>
      </c>
      <c r="C4657" s="753" t="s">
        <v>223</v>
      </c>
      <c r="D4657" s="753" t="s">
        <v>1766</v>
      </c>
      <c r="E4657" s="753" t="s">
        <v>554</v>
      </c>
      <c r="F4657" s="753" t="s">
        <v>206</v>
      </c>
      <c r="G4657" s="757" t="s">
        <v>207</v>
      </c>
      <c r="H4657" s="751">
        <v>6780000</v>
      </c>
    </row>
    <row r="4658" spans="1:8" ht="39.6">
      <c r="A4658" s="753" t="s">
        <v>83</v>
      </c>
      <c r="B4658" s="753" t="s">
        <v>1051</v>
      </c>
      <c r="C4658" s="753" t="s">
        <v>223</v>
      </c>
      <c r="D4658" s="753" t="s">
        <v>1766</v>
      </c>
      <c r="E4658" s="753" t="s">
        <v>560</v>
      </c>
      <c r="F4658" s="753"/>
      <c r="G4658" s="757" t="s">
        <v>1790</v>
      </c>
      <c r="H4658" s="751">
        <v>77445000</v>
      </c>
    </row>
    <row r="4659" spans="1:8">
      <c r="A4659" s="753" t="s">
        <v>83</v>
      </c>
      <c r="B4659" s="753" t="s">
        <v>1051</v>
      </c>
      <c r="C4659" s="753" t="s">
        <v>223</v>
      </c>
      <c r="D4659" s="753" t="s">
        <v>1766</v>
      </c>
      <c r="E4659" s="753" t="s">
        <v>560</v>
      </c>
      <c r="F4659" s="753" t="s">
        <v>856</v>
      </c>
      <c r="G4659" s="757" t="s">
        <v>1832</v>
      </c>
      <c r="H4659" s="751">
        <v>24959000</v>
      </c>
    </row>
    <row r="4660" spans="1:8">
      <c r="A4660" s="753" t="s">
        <v>83</v>
      </c>
      <c r="B4660" s="753" t="s">
        <v>1051</v>
      </c>
      <c r="C4660" s="753" t="s">
        <v>223</v>
      </c>
      <c r="D4660" s="753" t="s">
        <v>1766</v>
      </c>
      <c r="E4660" s="753" t="s">
        <v>560</v>
      </c>
      <c r="F4660" s="753" t="s">
        <v>418</v>
      </c>
      <c r="G4660" s="757" t="s">
        <v>1793</v>
      </c>
      <c r="H4660" s="751">
        <v>50030000</v>
      </c>
    </row>
    <row r="4661" spans="1:8">
      <c r="A4661" s="753" t="s">
        <v>83</v>
      </c>
      <c r="B4661" s="753" t="s">
        <v>1051</v>
      </c>
      <c r="C4661" s="753" t="s">
        <v>223</v>
      </c>
      <c r="D4661" s="753" t="s">
        <v>1766</v>
      </c>
      <c r="E4661" s="753" t="s">
        <v>560</v>
      </c>
      <c r="F4661" s="753" t="s">
        <v>7</v>
      </c>
      <c r="G4661" s="757" t="s">
        <v>1795</v>
      </c>
      <c r="H4661" s="751">
        <v>2456000</v>
      </c>
    </row>
    <row r="4662" spans="1:8" ht="26.4">
      <c r="A4662" s="753" t="s">
        <v>83</v>
      </c>
      <c r="B4662" s="753" t="s">
        <v>1051</v>
      </c>
      <c r="C4662" s="753" t="s">
        <v>223</v>
      </c>
      <c r="D4662" s="753" t="s">
        <v>1766</v>
      </c>
      <c r="E4662" s="753" t="s">
        <v>1796</v>
      </c>
      <c r="F4662" s="753"/>
      <c r="G4662" s="757" t="s">
        <v>1797</v>
      </c>
      <c r="H4662" s="751">
        <v>14700000</v>
      </c>
    </row>
    <row r="4663" spans="1:8">
      <c r="A4663" s="753" t="s">
        <v>83</v>
      </c>
      <c r="B4663" s="753" t="s">
        <v>1051</v>
      </c>
      <c r="C4663" s="753" t="s">
        <v>223</v>
      </c>
      <c r="D4663" s="753" t="s">
        <v>1766</v>
      </c>
      <c r="E4663" s="753" t="s">
        <v>1796</v>
      </c>
      <c r="F4663" s="753" t="s">
        <v>1798</v>
      </c>
      <c r="G4663" s="757" t="s">
        <v>1793</v>
      </c>
      <c r="H4663" s="751">
        <v>14700000</v>
      </c>
    </row>
    <row r="4664" spans="1:8" ht="26.4">
      <c r="A4664" s="753" t="s">
        <v>83</v>
      </c>
      <c r="B4664" s="753" t="s">
        <v>1051</v>
      </c>
      <c r="C4664" s="753" t="s">
        <v>223</v>
      </c>
      <c r="D4664" s="753" t="s">
        <v>1766</v>
      </c>
      <c r="E4664" s="753" t="s">
        <v>130</v>
      </c>
      <c r="F4664" s="753"/>
      <c r="G4664" s="757" t="s">
        <v>131</v>
      </c>
      <c r="H4664" s="751">
        <v>84025000</v>
      </c>
    </row>
    <row r="4665" spans="1:8">
      <c r="A4665" s="753" t="s">
        <v>83</v>
      </c>
      <c r="B4665" s="753" t="s">
        <v>1051</v>
      </c>
      <c r="C4665" s="753" t="s">
        <v>223</v>
      </c>
      <c r="D4665" s="753" t="s">
        <v>1766</v>
      </c>
      <c r="E4665" s="753" t="s">
        <v>130</v>
      </c>
      <c r="F4665" s="753" t="s">
        <v>8</v>
      </c>
      <c r="G4665" s="757" t="s">
        <v>1835</v>
      </c>
      <c r="H4665" s="751">
        <v>54450000</v>
      </c>
    </row>
    <row r="4666" spans="1:8">
      <c r="A4666" s="753" t="s">
        <v>83</v>
      </c>
      <c r="B4666" s="753" t="s">
        <v>1051</v>
      </c>
      <c r="C4666" s="753" t="s">
        <v>223</v>
      </c>
      <c r="D4666" s="753" t="s">
        <v>1766</v>
      </c>
      <c r="E4666" s="753" t="s">
        <v>130</v>
      </c>
      <c r="F4666" s="753" t="s">
        <v>14</v>
      </c>
      <c r="G4666" s="757" t="s">
        <v>1800</v>
      </c>
      <c r="H4666" s="751">
        <v>2500000</v>
      </c>
    </row>
    <row r="4667" spans="1:8">
      <c r="A4667" s="753" t="s">
        <v>83</v>
      </c>
      <c r="B4667" s="753" t="s">
        <v>1051</v>
      </c>
      <c r="C4667" s="753" t="s">
        <v>223</v>
      </c>
      <c r="D4667" s="753" t="s">
        <v>1766</v>
      </c>
      <c r="E4667" s="753" t="s">
        <v>130</v>
      </c>
      <c r="F4667" s="753" t="s">
        <v>132</v>
      </c>
      <c r="G4667" s="757" t="s">
        <v>135</v>
      </c>
      <c r="H4667" s="751">
        <v>27075000</v>
      </c>
    </row>
    <row r="4668" spans="1:8">
      <c r="A4668" s="753" t="s">
        <v>83</v>
      </c>
      <c r="B4668" s="753" t="s">
        <v>1051</v>
      </c>
      <c r="C4668" s="753" t="s">
        <v>223</v>
      </c>
      <c r="D4668" s="753" t="s">
        <v>1766</v>
      </c>
      <c r="E4668" s="753" t="s">
        <v>1801</v>
      </c>
      <c r="F4668" s="753"/>
      <c r="G4668" s="757" t="s">
        <v>1802</v>
      </c>
      <c r="H4668" s="751">
        <v>3245000</v>
      </c>
    </row>
    <row r="4669" spans="1:8">
      <c r="A4669" s="753" t="s">
        <v>83</v>
      </c>
      <c r="B4669" s="753" t="s">
        <v>1051</v>
      </c>
      <c r="C4669" s="753" t="s">
        <v>223</v>
      </c>
      <c r="D4669" s="753" t="s">
        <v>1766</v>
      </c>
      <c r="E4669" s="753" t="s">
        <v>1801</v>
      </c>
      <c r="F4669" s="753" t="s">
        <v>1803</v>
      </c>
      <c r="G4669" s="757" t="s">
        <v>1804</v>
      </c>
      <c r="H4669" s="751">
        <v>3245000</v>
      </c>
    </row>
    <row r="4670" spans="1:8">
      <c r="A4670" s="753" t="s">
        <v>83</v>
      </c>
      <c r="B4670" s="753" t="s">
        <v>1051</v>
      </c>
      <c r="C4670" s="753" t="s">
        <v>223</v>
      </c>
      <c r="D4670" s="753" t="s">
        <v>1766</v>
      </c>
      <c r="E4670" s="753" t="s">
        <v>134</v>
      </c>
      <c r="F4670" s="753"/>
      <c r="G4670" s="757" t="s">
        <v>135</v>
      </c>
      <c r="H4670" s="751">
        <v>279207620</v>
      </c>
    </row>
    <row r="4671" spans="1:8">
      <c r="A4671" s="753" t="s">
        <v>83</v>
      </c>
      <c r="B4671" s="753" t="s">
        <v>1051</v>
      </c>
      <c r="C4671" s="753" t="s">
        <v>223</v>
      </c>
      <c r="D4671" s="753" t="s">
        <v>1766</v>
      </c>
      <c r="E4671" s="753" t="s">
        <v>134</v>
      </c>
      <c r="F4671" s="753" t="s">
        <v>9</v>
      </c>
      <c r="G4671" s="757" t="s">
        <v>1805</v>
      </c>
      <c r="H4671" s="751">
        <v>10614000</v>
      </c>
    </row>
    <row r="4672" spans="1:8">
      <c r="A4672" s="753" t="s">
        <v>83</v>
      </c>
      <c r="B4672" s="753" t="s">
        <v>1051</v>
      </c>
      <c r="C4672" s="753" t="s">
        <v>223</v>
      </c>
      <c r="D4672" s="753" t="s">
        <v>1766</v>
      </c>
      <c r="E4672" s="753" t="s">
        <v>134</v>
      </c>
      <c r="F4672" s="753" t="s">
        <v>15</v>
      </c>
      <c r="G4672" s="757" t="s">
        <v>1806</v>
      </c>
      <c r="H4672" s="751">
        <v>961400</v>
      </c>
    </row>
    <row r="4673" spans="1:8">
      <c r="A4673" s="753" t="s">
        <v>83</v>
      </c>
      <c r="B4673" s="753" t="s">
        <v>1051</v>
      </c>
      <c r="C4673" s="753" t="s">
        <v>223</v>
      </c>
      <c r="D4673" s="753" t="s">
        <v>1766</v>
      </c>
      <c r="E4673" s="753" t="s">
        <v>134</v>
      </c>
      <c r="F4673" s="753" t="s">
        <v>137</v>
      </c>
      <c r="G4673" s="757" t="s">
        <v>138</v>
      </c>
      <c r="H4673" s="751">
        <v>237803720</v>
      </c>
    </row>
    <row r="4674" spans="1:8">
      <c r="A4674" s="753" t="s">
        <v>83</v>
      </c>
      <c r="B4674" s="753" t="s">
        <v>1051</v>
      </c>
      <c r="C4674" s="753" t="s">
        <v>223</v>
      </c>
      <c r="D4674" s="753" t="s">
        <v>1766</v>
      </c>
      <c r="E4674" s="753" t="s">
        <v>134</v>
      </c>
      <c r="F4674" s="753" t="s">
        <v>139</v>
      </c>
      <c r="G4674" s="757" t="s">
        <v>140</v>
      </c>
      <c r="H4674" s="751">
        <v>29828500</v>
      </c>
    </row>
    <row r="4675" spans="1:8" ht="39.6">
      <c r="A4675" s="753" t="s">
        <v>83</v>
      </c>
      <c r="B4675" s="753" t="s">
        <v>1051</v>
      </c>
      <c r="C4675" s="753" t="s">
        <v>223</v>
      </c>
      <c r="D4675" s="753" t="s">
        <v>1766</v>
      </c>
      <c r="E4675" s="753" t="s">
        <v>419</v>
      </c>
      <c r="F4675" s="753"/>
      <c r="G4675" s="757" t="s">
        <v>1807</v>
      </c>
      <c r="H4675" s="751">
        <v>42608000</v>
      </c>
    </row>
    <row r="4676" spans="1:8">
      <c r="A4676" s="753" t="s">
        <v>83</v>
      </c>
      <c r="B4676" s="753" t="s">
        <v>1051</v>
      </c>
      <c r="C4676" s="753" t="s">
        <v>223</v>
      </c>
      <c r="D4676" s="753" t="s">
        <v>1766</v>
      </c>
      <c r="E4676" s="753" t="s">
        <v>419</v>
      </c>
      <c r="F4676" s="753" t="s">
        <v>248</v>
      </c>
      <c r="G4676" s="757" t="s">
        <v>249</v>
      </c>
      <c r="H4676" s="751">
        <v>3860000</v>
      </c>
    </row>
    <row r="4677" spans="1:8" ht="52.8">
      <c r="A4677" s="753" t="s">
        <v>83</v>
      </c>
      <c r="B4677" s="753" t="s">
        <v>1051</v>
      </c>
      <c r="C4677" s="753" t="s">
        <v>223</v>
      </c>
      <c r="D4677" s="753" t="s">
        <v>1766</v>
      </c>
      <c r="E4677" s="753" t="s">
        <v>419</v>
      </c>
      <c r="F4677" s="753" t="s">
        <v>420</v>
      </c>
      <c r="G4677" s="757" t="s">
        <v>2714</v>
      </c>
      <c r="H4677" s="751">
        <v>38748000</v>
      </c>
    </row>
    <row r="4678" spans="1:8">
      <c r="A4678" s="753" t="s">
        <v>83</v>
      </c>
      <c r="B4678" s="753" t="s">
        <v>1051</v>
      </c>
      <c r="C4678" s="753" t="s">
        <v>223</v>
      </c>
      <c r="D4678" s="753" t="s">
        <v>1766</v>
      </c>
      <c r="E4678" s="753" t="s">
        <v>404</v>
      </c>
      <c r="F4678" s="753"/>
      <c r="G4678" s="757" t="s">
        <v>1808</v>
      </c>
      <c r="H4678" s="751">
        <v>62265000</v>
      </c>
    </row>
    <row r="4679" spans="1:8">
      <c r="A4679" s="753" t="s">
        <v>83</v>
      </c>
      <c r="B4679" s="753" t="s">
        <v>1051</v>
      </c>
      <c r="C4679" s="753" t="s">
        <v>223</v>
      </c>
      <c r="D4679" s="753" t="s">
        <v>1766</v>
      </c>
      <c r="E4679" s="753" t="s">
        <v>404</v>
      </c>
      <c r="F4679" s="753" t="s">
        <v>1809</v>
      </c>
      <c r="G4679" s="757" t="s">
        <v>26</v>
      </c>
      <c r="H4679" s="751">
        <v>62265000</v>
      </c>
    </row>
    <row r="4680" spans="1:8">
      <c r="A4680" s="753" t="s">
        <v>83</v>
      </c>
      <c r="B4680" s="753" t="s">
        <v>1050</v>
      </c>
      <c r="C4680" s="753"/>
      <c r="D4680" s="753"/>
      <c r="E4680" s="753"/>
      <c r="F4680" s="753"/>
      <c r="G4680" s="757" t="s">
        <v>1761</v>
      </c>
      <c r="H4680" s="751">
        <v>31745000000</v>
      </c>
    </row>
    <row r="4681" spans="1:8">
      <c r="A4681" s="753" t="s">
        <v>83</v>
      </c>
      <c r="B4681" s="753" t="s">
        <v>1050</v>
      </c>
      <c r="C4681" s="753" t="s">
        <v>1371</v>
      </c>
      <c r="D4681" s="753"/>
      <c r="E4681" s="753"/>
      <c r="F4681" s="753"/>
      <c r="G4681" s="757" t="s">
        <v>1372</v>
      </c>
      <c r="H4681" s="751">
        <v>31511000000</v>
      </c>
    </row>
    <row r="4682" spans="1:8">
      <c r="A4682" s="753" t="s">
        <v>83</v>
      </c>
      <c r="B4682" s="753" t="s">
        <v>1050</v>
      </c>
      <c r="C4682" s="753" t="s">
        <v>1371</v>
      </c>
      <c r="D4682" s="753" t="s">
        <v>1958</v>
      </c>
      <c r="E4682" s="753"/>
      <c r="F4682" s="753"/>
      <c r="G4682" s="757" t="s">
        <v>1959</v>
      </c>
      <c r="H4682" s="751">
        <v>31511000000</v>
      </c>
    </row>
    <row r="4683" spans="1:8">
      <c r="A4683" s="753" t="s">
        <v>83</v>
      </c>
      <c r="B4683" s="753" t="s">
        <v>1050</v>
      </c>
      <c r="C4683" s="753" t="s">
        <v>1371</v>
      </c>
      <c r="D4683" s="753" t="s">
        <v>1958</v>
      </c>
      <c r="E4683" s="753" t="s">
        <v>92</v>
      </c>
      <c r="F4683" s="753"/>
      <c r="G4683" s="757" t="s">
        <v>93</v>
      </c>
      <c r="H4683" s="751">
        <v>4485984245</v>
      </c>
    </row>
    <row r="4684" spans="1:8">
      <c r="A4684" s="753" t="s">
        <v>83</v>
      </c>
      <c r="B4684" s="753" t="s">
        <v>1050</v>
      </c>
      <c r="C4684" s="753" t="s">
        <v>1371</v>
      </c>
      <c r="D4684" s="753" t="s">
        <v>1958</v>
      </c>
      <c r="E4684" s="753" t="s">
        <v>92</v>
      </c>
      <c r="F4684" s="753" t="s">
        <v>94</v>
      </c>
      <c r="G4684" s="757" t="s">
        <v>1768</v>
      </c>
      <c r="H4684" s="751">
        <v>4485984245</v>
      </c>
    </row>
    <row r="4685" spans="1:8">
      <c r="A4685" s="753" t="s">
        <v>83</v>
      </c>
      <c r="B4685" s="753" t="s">
        <v>1050</v>
      </c>
      <c r="C4685" s="753" t="s">
        <v>1371</v>
      </c>
      <c r="D4685" s="753" t="s">
        <v>1958</v>
      </c>
      <c r="E4685" s="753" t="s">
        <v>96</v>
      </c>
      <c r="F4685" s="753"/>
      <c r="G4685" s="757" t="s">
        <v>97</v>
      </c>
      <c r="H4685" s="751">
        <v>295135170</v>
      </c>
    </row>
    <row r="4686" spans="1:8">
      <c r="A4686" s="753" t="s">
        <v>83</v>
      </c>
      <c r="B4686" s="753" t="s">
        <v>1050</v>
      </c>
      <c r="C4686" s="753" t="s">
        <v>1371</v>
      </c>
      <c r="D4686" s="753" t="s">
        <v>1958</v>
      </c>
      <c r="E4686" s="753" t="s">
        <v>96</v>
      </c>
      <c r="F4686" s="753" t="s">
        <v>151</v>
      </c>
      <c r="G4686" s="757" t="s">
        <v>152</v>
      </c>
      <c r="H4686" s="751">
        <v>167505272</v>
      </c>
    </row>
    <row r="4687" spans="1:8">
      <c r="A4687" s="753" t="s">
        <v>83</v>
      </c>
      <c r="B4687" s="753" t="s">
        <v>1050</v>
      </c>
      <c r="C4687" s="753" t="s">
        <v>1371</v>
      </c>
      <c r="D4687" s="753" t="s">
        <v>1958</v>
      </c>
      <c r="E4687" s="753" t="s">
        <v>96</v>
      </c>
      <c r="F4687" s="753" t="s">
        <v>11</v>
      </c>
      <c r="G4687" s="757" t="s">
        <v>1830</v>
      </c>
      <c r="H4687" s="751">
        <v>83440000</v>
      </c>
    </row>
    <row r="4688" spans="1:8" ht="26.4">
      <c r="A4688" s="753" t="s">
        <v>83</v>
      </c>
      <c r="B4688" s="753" t="s">
        <v>1050</v>
      </c>
      <c r="C4688" s="753" t="s">
        <v>1371</v>
      </c>
      <c r="D4688" s="753" t="s">
        <v>1958</v>
      </c>
      <c r="E4688" s="753" t="s">
        <v>96</v>
      </c>
      <c r="F4688" s="753" t="s">
        <v>98</v>
      </c>
      <c r="G4688" s="757" t="s">
        <v>99</v>
      </c>
      <c r="H4688" s="751">
        <v>5364000</v>
      </c>
    </row>
    <row r="4689" spans="1:8" ht="26.4">
      <c r="A4689" s="753" t="s">
        <v>83</v>
      </c>
      <c r="B4689" s="753" t="s">
        <v>1050</v>
      </c>
      <c r="C4689" s="753" t="s">
        <v>1371</v>
      </c>
      <c r="D4689" s="753" t="s">
        <v>1958</v>
      </c>
      <c r="E4689" s="753" t="s">
        <v>96</v>
      </c>
      <c r="F4689" s="753" t="s">
        <v>442</v>
      </c>
      <c r="G4689" s="757" t="s">
        <v>1772</v>
      </c>
      <c r="H4689" s="751">
        <v>27025098</v>
      </c>
    </row>
    <row r="4690" spans="1:8">
      <c r="A4690" s="753" t="s">
        <v>83</v>
      </c>
      <c r="B4690" s="753" t="s">
        <v>1050</v>
      </c>
      <c r="C4690" s="753" t="s">
        <v>1371</v>
      </c>
      <c r="D4690" s="753" t="s">
        <v>1958</v>
      </c>
      <c r="E4690" s="753" t="s">
        <v>96</v>
      </c>
      <c r="F4690" s="753" t="s">
        <v>154</v>
      </c>
      <c r="G4690" s="757" t="s">
        <v>1773</v>
      </c>
      <c r="H4690" s="751">
        <v>11800800</v>
      </c>
    </row>
    <row r="4691" spans="1:8">
      <c r="A4691" s="753" t="s">
        <v>83</v>
      </c>
      <c r="B4691" s="753" t="s">
        <v>1050</v>
      </c>
      <c r="C4691" s="753" t="s">
        <v>1371</v>
      </c>
      <c r="D4691" s="753" t="s">
        <v>1958</v>
      </c>
      <c r="E4691" s="753" t="s">
        <v>102</v>
      </c>
      <c r="F4691" s="753"/>
      <c r="G4691" s="757" t="s">
        <v>369</v>
      </c>
      <c r="H4691" s="751">
        <v>1772897921</v>
      </c>
    </row>
    <row r="4692" spans="1:8">
      <c r="A4692" s="753" t="s">
        <v>83</v>
      </c>
      <c r="B4692" s="753" t="s">
        <v>1050</v>
      </c>
      <c r="C4692" s="753" t="s">
        <v>1371</v>
      </c>
      <c r="D4692" s="753" t="s">
        <v>1958</v>
      </c>
      <c r="E4692" s="753" t="s">
        <v>102</v>
      </c>
      <c r="F4692" s="753" t="s">
        <v>103</v>
      </c>
      <c r="G4692" s="757" t="s">
        <v>104</v>
      </c>
      <c r="H4692" s="751">
        <v>1333341179</v>
      </c>
    </row>
    <row r="4693" spans="1:8">
      <c r="A4693" s="753" t="s">
        <v>83</v>
      </c>
      <c r="B4693" s="753" t="s">
        <v>1050</v>
      </c>
      <c r="C4693" s="753" t="s">
        <v>1371</v>
      </c>
      <c r="D4693" s="753" t="s">
        <v>1958</v>
      </c>
      <c r="E4693" s="753" t="s">
        <v>102</v>
      </c>
      <c r="F4693" s="753" t="s">
        <v>105</v>
      </c>
      <c r="G4693" s="757" t="s">
        <v>106</v>
      </c>
      <c r="H4693" s="751">
        <v>235296057</v>
      </c>
    </row>
    <row r="4694" spans="1:8">
      <c r="A4694" s="753" t="s">
        <v>83</v>
      </c>
      <c r="B4694" s="753" t="s">
        <v>1050</v>
      </c>
      <c r="C4694" s="753" t="s">
        <v>1371</v>
      </c>
      <c r="D4694" s="753" t="s">
        <v>1958</v>
      </c>
      <c r="E4694" s="753" t="s">
        <v>102</v>
      </c>
      <c r="F4694" s="753" t="s">
        <v>107</v>
      </c>
      <c r="G4694" s="757" t="s">
        <v>108</v>
      </c>
      <c r="H4694" s="751">
        <v>101959812</v>
      </c>
    </row>
    <row r="4695" spans="1:8">
      <c r="A4695" s="753" t="s">
        <v>83</v>
      </c>
      <c r="B4695" s="753" t="s">
        <v>1050</v>
      </c>
      <c r="C4695" s="753" t="s">
        <v>1371</v>
      </c>
      <c r="D4695" s="753" t="s">
        <v>1958</v>
      </c>
      <c r="E4695" s="753" t="s">
        <v>102</v>
      </c>
      <c r="F4695" s="753" t="s">
        <v>0</v>
      </c>
      <c r="G4695" s="757" t="s">
        <v>1</v>
      </c>
      <c r="H4695" s="751">
        <v>102300873</v>
      </c>
    </row>
    <row r="4696" spans="1:8">
      <c r="A4696" s="753" t="s">
        <v>83</v>
      </c>
      <c r="B4696" s="753" t="s">
        <v>1050</v>
      </c>
      <c r="C4696" s="753" t="s">
        <v>1371</v>
      </c>
      <c r="D4696" s="753" t="s">
        <v>1958</v>
      </c>
      <c r="E4696" s="753" t="s">
        <v>112</v>
      </c>
      <c r="F4696" s="753"/>
      <c r="G4696" s="757" t="s">
        <v>113</v>
      </c>
      <c r="H4696" s="751">
        <v>524123711</v>
      </c>
    </row>
    <row r="4697" spans="1:8">
      <c r="A4697" s="753" t="s">
        <v>83</v>
      </c>
      <c r="B4697" s="753" t="s">
        <v>1050</v>
      </c>
      <c r="C4697" s="753" t="s">
        <v>1371</v>
      </c>
      <c r="D4697" s="753" t="s">
        <v>1958</v>
      </c>
      <c r="E4697" s="753" t="s">
        <v>112</v>
      </c>
      <c r="F4697" s="753" t="s">
        <v>155</v>
      </c>
      <c r="G4697" s="757" t="s">
        <v>1777</v>
      </c>
      <c r="H4697" s="751">
        <v>336580404</v>
      </c>
    </row>
    <row r="4698" spans="1:8">
      <c r="A4698" s="753" t="s">
        <v>83</v>
      </c>
      <c r="B4698" s="753" t="s">
        <v>1050</v>
      </c>
      <c r="C4698" s="753" t="s">
        <v>1371</v>
      </c>
      <c r="D4698" s="753" t="s">
        <v>1958</v>
      </c>
      <c r="E4698" s="753" t="s">
        <v>112</v>
      </c>
      <c r="F4698" s="753" t="s">
        <v>114</v>
      </c>
      <c r="G4698" s="757" t="s">
        <v>1778</v>
      </c>
      <c r="H4698" s="751">
        <v>6530087</v>
      </c>
    </row>
    <row r="4699" spans="1:8">
      <c r="A4699" s="753" t="s">
        <v>83</v>
      </c>
      <c r="B4699" s="753" t="s">
        <v>1050</v>
      </c>
      <c r="C4699" s="753" t="s">
        <v>1371</v>
      </c>
      <c r="D4699" s="753" t="s">
        <v>1958</v>
      </c>
      <c r="E4699" s="753" t="s">
        <v>112</v>
      </c>
      <c r="F4699" s="753" t="s">
        <v>156</v>
      </c>
      <c r="G4699" s="757" t="s">
        <v>1779</v>
      </c>
      <c r="H4699" s="751">
        <v>173273220</v>
      </c>
    </row>
    <row r="4700" spans="1:8">
      <c r="A4700" s="753" t="s">
        <v>83</v>
      </c>
      <c r="B4700" s="753" t="s">
        <v>1050</v>
      </c>
      <c r="C4700" s="753" t="s">
        <v>1371</v>
      </c>
      <c r="D4700" s="753" t="s">
        <v>1958</v>
      </c>
      <c r="E4700" s="753" t="s">
        <v>112</v>
      </c>
      <c r="F4700" s="753" t="s">
        <v>157</v>
      </c>
      <c r="G4700" s="757" t="s">
        <v>135</v>
      </c>
      <c r="H4700" s="751">
        <v>7740000</v>
      </c>
    </row>
    <row r="4701" spans="1:8">
      <c r="A4701" s="753" t="s">
        <v>83</v>
      </c>
      <c r="B4701" s="753" t="s">
        <v>1050</v>
      </c>
      <c r="C4701" s="753" t="s">
        <v>1371</v>
      </c>
      <c r="D4701" s="753" t="s">
        <v>1958</v>
      </c>
      <c r="E4701" s="753" t="s">
        <v>115</v>
      </c>
      <c r="F4701" s="753"/>
      <c r="G4701" s="757" t="s">
        <v>1781</v>
      </c>
      <c r="H4701" s="751">
        <v>15840450</v>
      </c>
    </row>
    <row r="4702" spans="1:8">
      <c r="A4702" s="753" t="s">
        <v>83</v>
      </c>
      <c r="B4702" s="753" t="s">
        <v>1050</v>
      </c>
      <c r="C4702" s="753" t="s">
        <v>1371</v>
      </c>
      <c r="D4702" s="753" t="s">
        <v>1958</v>
      </c>
      <c r="E4702" s="753" t="s">
        <v>115</v>
      </c>
      <c r="F4702" s="753" t="s">
        <v>116</v>
      </c>
      <c r="G4702" s="757" t="s">
        <v>117</v>
      </c>
      <c r="H4702" s="751">
        <v>4686000</v>
      </c>
    </row>
    <row r="4703" spans="1:8">
      <c r="A4703" s="753" t="s">
        <v>83</v>
      </c>
      <c r="B4703" s="753" t="s">
        <v>1050</v>
      </c>
      <c r="C4703" s="753" t="s">
        <v>1371</v>
      </c>
      <c r="D4703" s="753" t="s">
        <v>1958</v>
      </c>
      <c r="E4703" s="753" t="s">
        <v>115</v>
      </c>
      <c r="F4703" s="753" t="s">
        <v>118</v>
      </c>
      <c r="G4703" s="757" t="s">
        <v>119</v>
      </c>
      <c r="H4703" s="751">
        <v>11154450</v>
      </c>
    </row>
    <row r="4704" spans="1:8">
      <c r="A4704" s="753" t="s">
        <v>83</v>
      </c>
      <c r="B4704" s="753" t="s">
        <v>1050</v>
      </c>
      <c r="C4704" s="753" t="s">
        <v>1371</v>
      </c>
      <c r="D4704" s="753" t="s">
        <v>1958</v>
      </c>
      <c r="E4704" s="753" t="s">
        <v>120</v>
      </c>
      <c r="F4704" s="753"/>
      <c r="G4704" s="757" t="s">
        <v>121</v>
      </c>
      <c r="H4704" s="751">
        <v>20636104</v>
      </c>
    </row>
    <row r="4705" spans="1:8">
      <c r="A4705" s="753" t="s">
        <v>83</v>
      </c>
      <c r="B4705" s="753" t="s">
        <v>1050</v>
      </c>
      <c r="C4705" s="753" t="s">
        <v>1371</v>
      </c>
      <c r="D4705" s="753" t="s">
        <v>1958</v>
      </c>
      <c r="E4705" s="753" t="s">
        <v>120</v>
      </c>
      <c r="F4705" s="753" t="s">
        <v>123</v>
      </c>
      <c r="G4705" s="757" t="s">
        <v>124</v>
      </c>
      <c r="H4705" s="751">
        <v>303984</v>
      </c>
    </row>
    <row r="4706" spans="1:8" ht="39.6">
      <c r="A4706" s="753" t="s">
        <v>83</v>
      </c>
      <c r="B4706" s="753" t="s">
        <v>1050</v>
      </c>
      <c r="C4706" s="753" t="s">
        <v>1371</v>
      </c>
      <c r="D4706" s="753" t="s">
        <v>1958</v>
      </c>
      <c r="E4706" s="753" t="s">
        <v>120</v>
      </c>
      <c r="F4706" s="753" t="s">
        <v>994</v>
      </c>
      <c r="G4706" s="757" t="s">
        <v>1824</v>
      </c>
      <c r="H4706" s="751">
        <v>20332120</v>
      </c>
    </row>
    <row r="4707" spans="1:8">
      <c r="A4707" s="753" t="s">
        <v>83</v>
      </c>
      <c r="B4707" s="753" t="s">
        <v>1050</v>
      </c>
      <c r="C4707" s="753" t="s">
        <v>1371</v>
      </c>
      <c r="D4707" s="753" t="s">
        <v>1958</v>
      </c>
      <c r="E4707" s="753" t="s">
        <v>160</v>
      </c>
      <c r="F4707" s="753"/>
      <c r="G4707" s="757" t="s">
        <v>161</v>
      </c>
      <c r="H4707" s="751">
        <v>1080000</v>
      </c>
    </row>
    <row r="4708" spans="1:8">
      <c r="A4708" s="753" t="s">
        <v>83</v>
      </c>
      <c r="B4708" s="753" t="s">
        <v>1050</v>
      </c>
      <c r="C4708" s="753" t="s">
        <v>1371</v>
      </c>
      <c r="D4708" s="753" t="s">
        <v>1958</v>
      </c>
      <c r="E4708" s="753" t="s">
        <v>160</v>
      </c>
      <c r="F4708" s="753" t="s">
        <v>551</v>
      </c>
      <c r="G4708" s="757" t="s">
        <v>133</v>
      </c>
      <c r="H4708" s="751">
        <v>1080000</v>
      </c>
    </row>
    <row r="4709" spans="1:8">
      <c r="A4709" s="753" t="s">
        <v>83</v>
      </c>
      <c r="B4709" s="753" t="s">
        <v>1050</v>
      </c>
      <c r="C4709" s="753" t="s">
        <v>1371</v>
      </c>
      <c r="D4709" s="753" t="s">
        <v>1958</v>
      </c>
      <c r="E4709" s="753" t="s">
        <v>125</v>
      </c>
      <c r="F4709" s="753"/>
      <c r="G4709" s="757" t="s">
        <v>126</v>
      </c>
      <c r="H4709" s="751">
        <v>21400000</v>
      </c>
    </row>
    <row r="4710" spans="1:8">
      <c r="A4710" s="753" t="s">
        <v>83</v>
      </c>
      <c r="B4710" s="753" t="s">
        <v>1050</v>
      </c>
      <c r="C4710" s="753" t="s">
        <v>1371</v>
      </c>
      <c r="D4710" s="753" t="s">
        <v>1958</v>
      </c>
      <c r="E4710" s="753" t="s">
        <v>125</v>
      </c>
      <c r="F4710" s="753" t="s">
        <v>552</v>
      </c>
      <c r="G4710" s="757" t="s">
        <v>553</v>
      </c>
      <c r="H4710" s="751">
        <v>21400000</v>
      </c>
    </row>
    <row r="4711" spans="1:8">
      <c r="A4711" s="753" t="s">
        <v>83</v>
      </c>
      <c r="B4711" s="753" t="s">
        <v>1050</v>
      </c>
      <c r="C4711" s="753" t="s">
        <v>1371</v>
      </c>
      <c r="D4711" s="753" t="s">
        <v>1958</v>
      </c>
      <c r="E4711" s="753" t="s">
        <v>554</v>
      </c>
      <c r="F4711" s="753"/>
      <c r="G4711" s="757" t="s">
        <v>555</v>
      </c>
      <c r="H4711" s="751">
        <v>31860000</v>
      </c>
    </row>
    <row r="4712" spans="1:8">
      <c r="A4712" s="753" t="s">
        <v>83</v>
      </c>
      <c r="B4712" s="753" t="s">
        <v>1050</v>
      </c>
      <c r="C4712" s="753" t="s">
        <v>1371</v>
      </c>
      <c r="D4712" s="753" t="s">
        <v>1958</v>
      </c>
      <c r="E4712" s="753" t="s">
        <v>554</v>
      </c>
      <c r="F4712" s="753" t="s">
        <v>206</v>
      </c>
      <c r="G4712" s="757" t="s">
        <v>207</v>
      </c>
      <c r="H4712" s="751">
        <v>26800000</v>
      </c>
    </row>
    <row r="4713" spans="1:8">
      <c r="A4713" s="753" t="s">
        <v>83</v>
      </c>
      <c r="B4713" s="753" t="s">
        <v>1050</v>
      </c>
      <c r="C4713" s="753" t="s">
        <v>1371</v>
      </c>
      <c r="D4713" s="753" t="s">
        <v>1958</v>
      </c>
      <c r="E4713" s="753" t="s">
        <v>554</v>
      </c>
      <c r="F4713" s="753" t="s">
        <v>558</v>
      </c>
      <c r="G4713" s="757" t="s">
        <v>559</v>
      </c>
      <c r="H4713" s="751">
        <v>5060000</v>
      </c>
    </row>
    <row r="4714" spans="1:8" ht="39.6">
      <c r="A4714" s="753" t="s">
        <v>83</v>
      </c>
      <c r="B4714" s="753" t="s">
        <v>1050</v>
      </c>
      <c r="C4714" s="753" t="s">
        <v>1371</v>
      </c>
      <c r="D4714" s="753" t="s">
        <v>1958</v>
      </c>
      <c r="E4714" s="753" t="s">
        <v>560</v>
      </c>
      <c r="F4714" s="753"/>
      <c r="G4714" s="757" t="s">
        <v>1790</v>
      </c>
      <c r="H4714" s="751">
        <v>388223000</v>
      </c>
    </row>
    <row r="4715" spans="1:8">
      <c r="A4715" s="753" t="s">
        <v>83</v>
      </c>
      <c r="B4715" s="753" t="s">
        <v>1050</v>
      </c>
      <c r="C4715" s="753" t="s">
        <v>1371</v>
      </c>
      <c r="D4715" s="753" t="s">
        <v>1958</v>
      </c>
      <c r="E4715" s="753" t="s">
        <v>560</v>
      </c>
      <c r="F4715" s="753" t="s">
        <v>856</v>
      </c>
      <c r="G4715" s="757" t="s">
        <v>1832</v>
      </c>
      <c r="H4715" s="751">
        <v>375313000</v>
      </c>
    </row>
    <row r="4716" spans="1:8">
      <c r="A4716" s="753" t="s">
        <v>83</v>
      </c>
      <c r="B4716" s="753" t="s">
        <v>1050</v>
      </c>
      <c r="C4716" s="753" t="s">
        <v>1371</v>
      </c>
      <c r="D4716" s="753" t="s">
        <v>1958</v>
      </c>
      <c r="E4716" s="753" t="s">
        <v>560</v>
      </c>
      <c r="F4716" s="753" t="s">
        <v>197</v>
      </c>
      <c r="G4716" s="757" t="s">
        <v>1792</v>
      </c>
      <c r="H4716" s="751">
        <v>6660000</v>
      </c>
    </row>
    <row r="4717" spans="1:8">
      <c r="A4717" s="753" t="s">
        <v>83</v>
      </c>
      <c r="B4717" s="753" t="s">
        <v>1050</v>
      </c>
      <c r="C4717" s="753" t="s">
        <v>1371</v>
      </c>
      <c r="D4717" s="753" t="s">
        <v>1958</v>
      </c>
      <c r="E4717" s="753" t="s">
        <v>560</v>
      </c>
      <c r="F4717" s="753" t="s">
        <v>418</v>
      </c>
      <c r="G4717" s="757" t="s">
        <v>1793</v>
      </c>
      <c r="H4717" s="751">
        <v>4750000</v>
      </c>
    </row>
    <row r="4718" spans="1:8">
      <c r="A4718" s="753" t="s">
        <v>83</v>
      </c>
      <c r="B4718" s="753" t="s">
        <v>1050</v>
      </c>
      <c r="C4718" s="753" t="s">
        <v>1371</v>
      </c>
      <c r="D4718" s="753" t="s">
        <v>1958</v>
      </c>
      <c r="E4718" s="753" t="s">
        <v>560</v>
      </c>
      <c r="F4718" s="753" t="s">
        <v>562</v>
      </c>
      <c r="G4718" s="757" t="s">
        <v>1794</v>
      </c>
      <c r="H4718" s="751">
        <v>1500000</v>
      </c>
    </row>
    <row r="4719" spans="1:8" ht="26.4">
      <c r="A4719" s="753" t="s">
        <v>83</v>
      </c>
      <c r="B4719" s="753" t="s">
        <v>1050</v>
      </c>
      <c r="C4719" s="753" t="s">
        <v>1371</v>
      </c>
      <c r="D4719" s="753" t="s">
        <v>1958</v>
      </c>
      <c r="E4719" s="753" t="s">
        <v>1796</v>
      </c>
      <c r="F4719" s="753"/>
      <c r="G4719" s="757" t="s">
        <v>1797</v>
      </c>
      <c r="H4719" s="751">
        <v>1500000000</v>
      </c>
    </row>
    <row r="4720" spans="1:8">
      <c r="A4720" s="753" t="s">
        <v>83</v>
      </c>
      <c r="B4720" s="753" t="s">
        <v>1050</v>
      </c>
      <c r="C4720" s="753" t="s">
        <v>1371</v>
      </c>
      <c r="D4720" s="753" t="s">
        <v>1958</v>
      </c>
      <c r="E4720" s="753" t="s">
        <v>1796</v>
      </c>
      <c r="F4720" s="753" t="s">
        <v>1878</v>
      </c>
      <c r="G4720" s="757" t="s">
        <v>1866</v>
      </c>
      <c r="H4720" s="751">
        <v>1500000000</v>
      </c>
    </row>
    <row r="4721" spans="1:8" ht="26.4">
      <c r="A4721" s="753" t="s">
        <v>83</v>
      </c>
      <c r="B4721" s="753" t="s">
        <v>1050</v>
      </c>
      <c r="C4721" s="753" t="s">
        <v>1371</v>
      </c>
      <c r="D4721" s="753" t="s">
        <v>1958</v>
      </c>
      <c r="E4721" s="753" t="s">
        <v>130</v>
      </c>
      <c r="F4721" s="753"/>
      <c r="G4721" s="757" t="s">
        <v>131</v>
      </c>
      <c r="H4721" s="751">
        <v>20231639399</v>
      </c>
    </row>
    <row r="4722" spans="1:8">
      <c r="A4722" s="753" t="s">
        <v>83</v>
      </c>
      <c r="B4722" s="753" t="s">
        <v>1050</v>
      </c>
      <c r="C4722" s="753" t="s">
        <v>1371</v>
      </c>
      <c r="D4722" s="753" t="s">
        <v>1958</v>
      </c>
      <c r="E4722" s="753" t="s">
        <v>130</v>
      </c>
      <c r="F4722" s="753" t="s">
        <v>14</v>
      </c>
      <c r="G4722" s="757" t="s">
        <v>1800</v>
      </c>
      <c r="H4722" s="751">
        <v>14392315539</v>
      </c>
    </row>
    <row r="4723" spans="1:8">
      <c r="A4723" s="753" t="s">
        <v>83</v>
      </c>
      <c r="B4723" s="753" t="s">
        <v>1050</v>
      </c>
      <c r="C4723" s="753" t="s">
        <v>1371</v>
      </c>
      <c r="D4723" s="753" t="s">
        <v>1958</v>
      </c>
      <c r="E4723" s="753" t="s">
        <v>130</v>
      </c>
      <c r="F4723" s="753" t="s">
        <v>132</v>
      </c>
      <c r="G4723" s="757" t="s">
        <v>135</v>
      </c>
      <c r="H4723" s="751">
        <v>5839323860</v>
      </c>
    </row>
    <row r="4724" spans="1:8">
      <c r="A4724" s="753" t="s">
        <v>83</v>
      </c>
      <c r="B4724" s="753" t="s">
        <v>1050</v>
      </c>
      <c r="C4724" s="753" t="s">
        <v>1371</v>
      </c>
      <c r="D4724" s="753" t="s">
        <v>1958</v>
      </c>
      <c r="E4724" s="753" t="s">
        <v>134</v>
      </c>
      <c r="F4724" s="753"/>
      <c r="G4724" s="757" t="s">
        <v>135</v>
      </c>
      <c r="H4724" s="751">
        <v>40874000</v>
      </c>
    </row>
    <row r="4725" spans="1:8">
      <c r="A4725" s="753" t="s">
        <v>83</v>
      </c>
      <c r="B4725" s="753" t="s">
        <v>1050</v>
      </c>
      <c r="C4725" s="753" t="s">
        <v>1371</v>
      </c>
      <c r="D4725" s="753" t="s">
        <v>1958</v>
      </c>
      <c r="E4725" s="753" t="s">
        <v>134</v>
      </c>
      <c r="F4725" s="753" t="s">
        <v>9</v>
      </c>
      <c r="G4725" s="757" t="s">
        <v>1805</v>
      </c>
      <c r="H4725" s="751">
        <v>7071000</v>
      </c>
    </row>
    <row r="4726" spans="1:8">
      <c r="A4726" s="753" t="s">
        <v>83</v>
      </c>
      <c r="B4726" s="753" t="s">
        <v>1050</v>
      </c>
      <c r="C4726" s="753" t="s">
        <v>1371</v>
      </c>
      <c r="D4726" s="753" t="s">
        <v>1958</v>
      </c>
      <c r="E4726" s="753" t="s">
        <v>134</v>
      </c>
      <c r="F4726" s="753" t="s">
        <v>15</v>
      </c>
      <c r="G4726" s="757" t="s">
        <v>1806</v>
      </c>
      <c r="H4726" s="751">
        <v>437000</v>
      </c>
    </row>
    <row r="4727" spans="1:8">
      <c r="A4727" s="753" t="s">
        <v>83</v>
      </c>
      <c r="B4727" s="753" t="s">
        <v>1050</v>
      </c>
      <c r="C4727" s="753" t="s">
        <v>1371</v>
      </c>
      <c r="D4727" s="753" t="s">
        <v>1958</v>
      </c>
      <c r="E4727" s="753" t="s">
        <v>134</v>
      </c>
      <c r="F4727" s="753" t="s">
        <v>137</v>
      </c>
      <c r="G4727" s="757" t="s">
        <v>138</v>
      </c>
      <c r="H4727" s="751">
        <v>17545000</v>
      </c>
    </row>
    <row r="4728" spans="1:8">
      <c r="A4728" s="753" t="s">
        <v>83</v>
      </c>
      <c r="B4728" s="753" t="s">
        <v>1050</v>
      </c>
      <c r="C4728" s="753" t="s">
        <v>1371</v>
      </c>
      <c r="D4728" s="753" t="s">
        <v>1958</v>
      </c>
      <c r="E4728" s="753" t="s">
        <v>134</v>
      </c>
      <c r="F4728" s="753" t="s">
        <v>139</v>
      </c>
      <c r="G4728" s="757" t="s">
        <v>140</v>
      </c>
      <c r="H4728" s="751">
        <v>15821000</v>
      </c>
    </row>
    <row r="4729" spans="1:8" ht="39.6">
      <c r="A4729" s="753" t="s">
        <v>83</v>
      </c>
      <c r="B4729" s="753" t="s">
        <v>1050</v>
      </c>
      <c r="C4729" s="753" t="s">
        <v>1371</v>
      </c>
      <c r="D4729" s="753" t="s">
        <v>1958</v>
      </c>
      <c r="E4729" s="753" t="s">
        <v>419</v>
      </c>
      <c r="F4729" s="753"/>
      <c r="G4729" s="757" t="s">
        <v>1807</v>
      </c>
      <c r="H4729" s="751">
        <v>143417000</v>
      </c>
    </row>
    <row r="4730" spans="1:8">
      <c r="A4730" s="753" t="s">
        <v>83</v>
      </c>
      <c r="B4730" s="753" t="s">
        <v>1050</v>
      </c>
      <c r="C4730" s="753" t="s">
        <v>1371</v>
      </c>
      <c r="D4730" s="753" t="s">
        <v>1958</v>
      </c>
      <c r="E4730" s="753" t="s">
        <v>419</v>
      </c>
      <c r="F4730" s="753" t="s">
        <v>248</v>
      </c>
      <c r="G4730" s="757" t="s">
        <v>249</v>
      </c>
      <c r="H4730" s="751">
        <v>94247000</v>
      </c>
    </row>
    <row r="4731" spans="1:8" ht="52.8">
      <c r="A4731" s="753" t="s">
        <v>83</v>
      </c>
      <c r="B4731" s="753" t="s">
        <v>1050</v>
      </c>
      <c r="C4731" s="753" t="s">
        <v>1371</v>
      </c>
      <c r="D4731" s="753" t="s">
        <v>1958</v>
      </c>
      <c r="E4731" s="753" t="s">
        <v>419</v>
      </c>
      <c r="F4731" s="753" t="s">
        <v>420</v>
      </c>
      <c r="G4731" s="757" t="s">
        <v>2714</v>
      </c>
      <c r="H4731" s="751">
        <v>49170000</v>
      </c>
    </row>
    <row r="4732" spans="1:8">
      <c r="A4732" s="753" t="s">
        <v>83</v>
      </c>
      <c r="B4732" s="753" t="s">
        <v>1050</v>
      </c>
      <c r="C4732" s="753" t="s">
        <v>1371</v>
      </c>
      <c r="D4732" s="753" t="s">
        <v>1958</v>
      </c>
      <c r="E4732" s="753" t="s">
        <v>404</v>
      </c>
      <c r="F4732" s="753"/>
      <c r="G4732" s="757" t="s">
        <v>1808</v>
      </c>
      <c r="H4732" s="751">
        <v>37889000</v>
      </c>
    </row>
    <row r="4733" spans="1:8">
      <c r="A4733" s="753" t="s">
        <v>83</v>
      </c>
      <c r="B4733" s="753" t="s">
        <v>1050</v>
      </c>
      <c r="C4733" s="753" t="s">
        <v>1371</v>
      </c>
      <c r="D4733" s="753" t="s">
        <v>1958</v>
      </c>
      <c r="E4733" s="753" t="s">
        <v>404</v>
      </c>
      <c r="F4733" s="753" t="s">
        <v>1809</v>
      </c>
      <c r="G4733" s="757" t="s">
        <v>26</v>
      </c>
      <c r="H4733" s="751">
        <v>37889000</v>
      </c>
    </row>
    <row r="4734" spans="1:8">
      <c r="A4734" s="753" t="s">
        <v>83</v>
      </c>
      <c r="B4734" s="753" t="s">
        <v>1050</v>
      </c>
      <c r="C4734" s="753" t="s">
        <v>1371</v>
      </c>
      <c r="D4734" s="753" t="s">
        <v>1958</v>
      </c>
      <c r="E4734" s="753" t="s">
        <v>178</v>
      </c>
      <c r="F4734" s="753"/>
      <c r="G4734" s="757" t="s">
        <v>179</v>
      </c>
      <c r="H4734" s="751">
        <v>1940000000</v>
      </c>
    </row>
    <row r="4735" spans="1:8" ht="26.4">
      <c r="A4735" s="753" t="s">
        <v>83</v>
      </c>
      <c r="B4735" s="753" t="s">
        <v>1050</v>
      </c>
      <c r="C4735" s="753" t="s">
        <v>1371</v>
      </c>
      <c r="D4735" s="753" t="s">
        <v>1958</v>
      </c>
      <c r="E4735" s="753" t="s">
        <v>178</v>
      </c>
      <c r="F4735" s="753" t="s">
        <v>180</v>
      </c>
      <c r="G4735" s="757" t="s">
        <v>1810</v>
      </c>
      <c r="H4735" s="751">
        <v>1940000000</v>
      </c>
    </row>
    <row r="4736" spans="1:8">
      <c r="A4736" s="753" t="s">
        <v>83</v>
      </c>
      <c r="B4736" s="753" t="s">
        <v>1050</v>
      </c>
      <c r="C4736" s="753" t="s">
        <v>1371</v>
      </c>
      <c r="D4736" s="753" t="s">
        <v>1958</v>
      </c>
      <c r="E4736" s="753" t="s">
        <v>19</v>
      </c>
      <c r="F4736" s="753"/>
      <c r="G4736" s="757" t="s">
        <v>133</v>
      </c>
      <c r="H4736" s="751">
        <v>60000000</v>
      </c>
    </row>
    <row r="4737" spans="1:8">
      <c r="A4737" s="753" t="s">
        <v>83</v>
      </c>
      <c r="B4737" s="753" t="s">
        <v>1050</v>
      </c>
      <c r="C4737" s="753" t="s">
        <v>1371</v>
      </c>
      <c r="D4737" s="753" t="s">
        <v>1958</v>
      </c>
      <c r="E4737" s="753" t="s">
        <v>19</v>
      </c>
      <c r="F4737" s="753" t="s">
        <v>22</v>
      </c>
      <c r="G4737" s="757" t="s">
        <v>23</v>
      </c>
      <c r="H4737" s="751">
        <v>60000000</v>
      </c>
    </row>
    <row r="4738" spans="1:8" ht="26.4">
      <c r="A4738" s="753" t="s">
        <v>83</v>
      </c>
      <c r="B4738" s="753" t="s">
        <v>1050</v>
      </c>
      <c r="C4738" s="753" t="s">
        <v>223</v>
      </c>
      <c r="D4738" s="753"/>
      <c r="E4738" s="753"/>
      <c r="F4738" s="753"/>
      <c r="G4738" s="757" t="s">
        <v>1765</v>
      </c>
      <c r="H4738" s="751">
        <v>234000000</v>
      </c>
    </row>
    <row r="4739" spans="1:8">
      <c r="A4739" s="753" t="s">
        <v>83</v>
      </c>
      <c r="B4739" s="753" t="s">
        <v>1050</v>
      </c>
      <c r="C4739" s="753" t="s">
        <v>223</v>
      </c>
      <c r="D4739" s="753" t="s">
        <v>1766</v>
      </c>
      <c r="E4739" s="753"/>
      <c r="F4739" s="753"/>
      <c r="G4739" s="757" t="s">
        <v>1767</v>
      </c>
      <c r="H4739" s="751">
        <v>234000000</v>
      </c>
    </row>
    <row r="4740" spans="1:8">
      <c r="A4740" s="753" t="s">
        <v>83</v>
      </c>
      <c r="B4740" s="753" t="s">
        <v>1050</v>
      </c>
      <c r="C4740" s="753" t="s">
        <v>223</v>
      </c>
      <c r="D4740" s="753" t="s">
        <v>1766</v>
      </c>
      <c r="E4740" s="753" t="s">
        <v>112</v>
      </c>
      <c r="F4740" s="753"/>
      <c r="G4740" s="757" t="s">
        <v>113</v>
      </c>
      <c r="H4740" s="751">
        <v>6896290</v>
      </c>
    </row>
    <row r="4741" spans="1:8">
      <c r="A4741" s="753" t="s">
        <v>83</v>
      </c>
      <c r="B4741" s="753" t="s">
        <v>1050</v>
      </c>
      <c r="C4741" s="753" t="s">
        <v>223</v>
      </c>
      <c r="D4741" s="753" t="s">
        <v>1766</v>
      </c>
      <c r="E4741" s="753" t="s">
        <v>112</v>
      </c>
      <c r="F4741" s="753" t="s">
        <v>156</v>
      </c>
      <c r="G4741" s="757" t="s">
        <v>1779</v>
      </c>
      <c r="H4741" s="751">
        <v>5856290</v>
      </c>
    </row>
    <row r="4742" spans="1:8">
      <c r="A4742" s="753" t="s">
        <v>83</v>
      </c>
      <c r="B4742" s="753" t="s">
        <v>1050</v>
      </c>
      <c r="C4742" s="753" t="s">
        <v>223</v>
      </c>
      <c r="D4742" s="753" t="s">
        <v>1766</v>
      </c>
      <c r="E4742" s="753" t="s">
        <v>112</v>
      </c>
      <c r="F4742" s="753" t="s">
        <v>157</v>
      </c>
      <c r="G4742" s="757" t="s">
        <v>135</v>
      </c>
      <c r="H4742" s="751">
        <v>1040000</v>
      </c>
    </row>
    <row r="4743" spans="1:8">
      <c r="A4743" s="753" t="s">
        <v>83</v>
      </c>
      <c r="B4743" s="753" t="s">
        <v>1050</v>
      </c>
      <c r="C4743" s="753" t="s">
        <v>223</v>
      </c>
      <c r="D4743" s="753" t="s">
        <v>1766</v>
      </c>
      <c r="E4743" s="753" t="s">
        <v>125</v>
      </c>
      <c r="F4743" s="753"/>
      <c r="G4743" s="757" t="s">
        <v>126</v>
      </c>
      <c r="H4743" s="751">
        <v>1000000</v>
      </c>
    </row>
    <row r="4744" spans="1:8">
      <c r="A4744" s="753" t="s">
        <v>83</v>
      </c>
      <c r="B4744" s="753" t="s">
        <v>1050</v>
      </c>
      <c r="C4744" s="753" t="s">
        <v>223</v>
      </c>
      <c r="D4744" s="753" t="s">
        <v>1766</v>
      </c>
      <c r="E4744" s="753" t="s">
        <v>125</v>
      </c>
      <c r="F4744" s="753" t="s">
        <v>552</v>
      </c>
      <c r="G4744" s="757" t="s">
        <v>553</v>
      </c>
      <c r="H4744" s="751">
        <v>1000000</v>
      </c>
    </row>
    <row r="4745" spans="1:8" ht="26.4">
      <c r="A4745" s="753" t="s">
        <v>83</v>
      </c>
      <c r="B4745" s="753" t="s">
        <v>1050</v>
      </c>
      <c r="C4745" s="753" t="s">
        <v>223</v>
      </c>
      <c r="D4745" s="753" t="s">
        <v>1766</v>
      </c>
      <c r="E4745" s="753" t="s">
        <v>130</v>
      </c>
      <c r="F4745" s="753"/>
      <c r="G4745" s="757" t="s">
        <v>131</v>
      </c>
      <c r="H4745" s="751">
        <v>226103710</v>
      </c>
    </row>
    <row r="4746" spans="1:8">
      <c r="A4746" s="753" t="s">
        <v>83</v>
      </c>
      <c r="B4746" s="753" t="s">
        <v>1050</v>
      </c>
      <c r="C4746" s="753" t="s">
        <v>223</v>
      </c>
      <c r="D4746" s="753" t="s">
        <v>1766</v>
      </c>
      <c r="E4746" s="753" t="s">
        <v>130</v>
      </c>
      <c r="F4746" s="753" t="s">
        <v>14</v>
      </c>
      <c r="G4746" s="757" t="s">
        <v>1800</v>
      </c>
      <c r="H4746" s="751">
        <v>226103710</v>
      </c>
    </row>
    <row r="4747" spans="1:8">
      <c r="A4747" s="753" t="s">
        <v>83</v>
      </c>
      <c r="B4747" s="753" t="s">
        <v>1049</v>
      </c>
      <c r="C4747" s="753"/>
      <c r="D4747" s="753"/>
      <c r="E4747" s="753"/>
      <c r="F4747" s="753"/>
      <c r="G4747" s="757" t="s">
        <v>1960</v>
      </c>
      <c r="H4747" s="751">
        <v>3819409000</v>
      </c>
    </row>
    <row r="4748" spans="1:8">
      <c r="A4748" s="753" t="s">
        <v>83</v>
      </c>
      <c r="B4748" s="753" t="s">
        <v>1049</v>
      </c>
      <c r="C4748" s="753" t="s">
        <v>416</v>
      </c>
      <c r="D4748" s="753"/>
      <c r="E4748" s="753"/>
      <c r="F4748" s="753"/>
      <c r="G4748" s="757" t="s">
        <v>1814</v>
      </c>
      <c r="H4748" s="751">
        <v>555000000</v>
      </c>
    </row>
    <row r="4749" spans="1:8" ht="39.6">
      <c r="A4749" s="753" t="s">
        <v>83</v>
      </c>
      <c r="B4749" s="753" t="s">
        <v>1049</v>
      </c>
      <c r="C4749" s="753" t="s">
        <v>416</v>
      </c>
      <c r="D4749" s="753" t="s">
        <v>1816</v>
      </c>
      <c r="E4749" s="753"/>
      <c r="F4749" s="753"/>
      <c r="G4749" s="757" t="s">
        <v>1817</v>
      </c>
      <c r="H4749" s="751">
        <v>555000000</v>
      </c>
    </row>
    <row r="4750" spans="1:8">
      <c r="A4750" s="753" t="s">
        <v>83</v>
      </c>
      <c r="B4750" s="753" t="s">
        <v>1049</v>
      </c>
      <c r="C4750" s="753" t="s">
        <v>416</v>
      </c>
      <c r="D4750" s="753" t="s">
        <v>1816</v>
      </c>
      <c r="E4750" s="753" t="s">
        <v>554</v>
      </c>
      <c r="F4750" s="753"/>
      <c r="G4750" s="757" t="s">
        <v>555</v>
      </c>
      <c r="H4750" s="751">
        <v>525000000</v>
      </c>
    </row>
    <row r="4751" spans="1:8">
      <c r="A4751" s="753" t="s">
        <v>83</v>
      </c>
      <c r="B4751" s="753" t="s">
        <v>1049</v>
      </c>
      <c r="C4751" s="753" t="s">
        <v>416</v>
      </c>
      <c r="D4751" s="753" t="s">
        <v>1816</v>
      </c>
      <c r="E4751" s="753" t="s">
        <v>554</v>
      </c>
      <c r="F4751" s="753" t="s">
        <v>206</v>
      </c>
      <c r="G4751" s="757" t="s">
        <v>207</v>
      </c>
      <c r="H4751" s="751">
        <v>525000000</v>
      </c>
    </row>
    <row r="4752" spans="1:8" ht="26.4">
      <c r="A4752" s="753" t="s">
        <v>83</v>
      </c>
      <c r="B4752" s="753" t="s">
        <v>1049</v>
      </c>
      <c r="C4752" s="753" t="s">
        <v>416</v>
      </c>
      <c r="D4752" s="753" t="s">
        <v>1816</v>
      </c>
      <c r="E4752" s="753" t="s">
        <v>130</v>
      </c>
      <c r="F4752" s="753"/>
      <c r="G4752" s="757" t="s">
        <v>131</v>
      </c>
      <c r="H4752" s="751">
        <v>30000000</v>
      </c>
    </row>
    <row r="4753" spans="1:8">
      <c r="A4753" s="753" t="s">
        <v>83</v>
      </c>
      <c r="B4753" s="753" t="s">
        <v>1049</v>
      </c>
      <c r="C4753" s="753" t="s">
        <v>416</v>
      </c>
      <c r="D4753" s="753" t="s">
        <v>1816</v>
      </c>
      <c r="E4753" s="753" t="s">
        <v>130</v>
      </c>
      <c r="F4753" s="753" t="s">
        <v>132</v>
      </c>
      <c r="G4753" s="757" t="s">
        <v>135</v>
      </c>
      <c r="H4753" s="751">
        <v>30000000</v>
      </c>
    </row>
    <row r="4754" spans="1:8" ht="26.4">
      <c r="A4754" s="753" t="s">
        <v>83</v>
      </c>
      <c r="B4754" s="753" t="s">
        <v>1049</v>
      </c>
      <c r="C4754" s="753" t="s">
        <v>223</v>
      </c>
      <c r="D4754" s="753"/>
      <c r="E4754" s="753"/>
      <c r="F4754" s="753"/>
      <c r="G4754" s="757" t="s">
        <v>1765</v>
      </c>
      <c r="H4754" s="751">
        <v>3264409000</v>
      </c>
    </row>
    <row r="4755" spans="1:8">
      <c r="A4755" s="753" t="s">
        <v>83</v>
      </c>
      <c r="B4755" s="753" t="s">
        <v>1049</v>
      </c>
      <c r="C4755" s="753" t="s">
        <v>223</v>
      </c>
      <c r="D4755" s="753" t="s">
        <v>1888</v>
      </c>
      <c r="E4755" s="753"/>
      <c r="F4755" s="753"/>
      <c r="G4755" s="757" t="s">
        <v>1889</v>
      </c>
      <c r="H4755" s="751">
        <v>3264409000</v>
      </c>
    </row>
    <row r="4756" spans="1:8">
      <c r="A4756" s="753" t="s">
        <v>83</v>
      </c>
      <c r="B4756" s="753" t="s">
        <v>1049</v>
      </c>
      <c r="C4756" s="753" t="s">
        <v>223</v>
      </c>
      <c r="D4756" s="753" t="s">
        <v>1888</v>
      </c>
      <c r="E4756" s="753" t="s">
        <v>92</v>
      </c>
      <c r="F4756" s="753"/>
      <c r="G4756" s="757" t="s">
        <v>93</v>
      </c>
      <c r="H4756" s="751">
        <v>878192565</v>
      </c>
    </row>
    <row r="4757" spans="1:8">
      <c r="A4757" s="753" t="s">
        <v>83</v>
      </c>
      <c r="B4757" s="753" t="s">
        <v>1049</v>
      </c>
      <c r="C4757" s="753" t="s">
        <v>223</v>
      </c>
      <c r="D4757" s="753" t="s">
        <v>1888</v>
      </c>
      <c r="E4757" s="753" t="s">
        <v>92</v>
      </c>
      <c r="F4757" s="753" t="s">
        <v>94</v>
      </c>
      <c r="G4757" s="757" t="s">
        <v>1768</v>
      </c>
      <c r="H4757" s="751">
        <v>878192565</v>
      </c>
    </row>
    <row r="4758" spans="1:8">
      <c r="A4758" s="753" t="s">
        <v>83</v>
      </c>
      <c r="B4758" s="753" t="s">
        <v>1049</v>
      </c>
      <c r="C4758" s="753" t="s">
        <v>223</v>
      </c>
      <c r="D4758" s="753" t="s">
        <v>1888</v>
      </c>
      <c r="E4758" s="753" t="s">
        <v>96</v>
      </c>
      <c r="F4758" s="753"/>
      <c r="G4758" s="757" t="s">
        <v>97</v>
      </c>
      <c r="H4758" s="751">
        <v>159114771</v>
      </c>
    </row>
    <row r="4759" spans="1:8">
      <c r="A4759" s="753" t="s">
        <v>83</v>
      </c>
      <c r="B4759" s="753" t="s">
        <v>1049</v>
      </c>
      <c r="C4759" s="753" t="s">
        <v>223</v>
      </c>
      <c r="D4759" s="753" t="s">
        <v>1888</v>
      </c>
      <c r="E4759" s="753" t="s">
        <v>96</v>
      </c>
      <c r="F4759" s="753" t="s">
        <v>151</v>
      </c>
      <c r="G4759" s="757" t="s">
        <v>152</v>
      </c>
      <c r="H4759" s="751">
        <v>63921000</v>
      </c>
    </row>
    <row r="4760" spans="1:8">
      <c r="A4760" s="753" t="s">
        <v>83</v>
      </c>
      <c r="B4760" s="753" t="s">
        <v>1049</v>
      </c>
      <c r="C4760" s="753" t="s">
        <v>223</v>
      </c>
      <c r="D4760" s="753" t="s">
        <v>1888</v>
      </c>
      <c r="E4760" s="753" t="s">
        <v>96</v>
      </c>
      <c r="F4760" s="753" t="s">
        <v>864</v>
      </c>
      <c r="G4760" s="757" t="s">
        <v>1770</v>
      </c>
      <c r="H4760" s="751">
        <v>8788000</v>
      </c>
    </row>
    <row r="4761" spans="1:8" ht="26.4">
      <c r="A4761" s="753" t="s">
        <v>83</v>
      </c>
      <c r="B4761" s="753" t="s">
        <v>1049</v>
      </c>
      <c r="C4761" s="753" t="s">
        <v>223</v>
      </c>
      <c r="D4761" s="753" t="s">
        <v>1888</v>
      </c>
      <c r="E4761" s="753" t="s">
        <v>96</v>
      </c>
      <c r="F4761" s="753" t="s">
        <v>98</v>
      </c>
      <c r="G4761" s="757" t="s">
        <v>99</v>
      </c>
      <c r="H4761" s="751">
        <v>3427000</v>
      </c>
    </row>
    <row r="4762" spans="1:8" ht="26.4">
      <c r="A4762" s="753" t="s">
        <v>83</v>
      </c>
      <c r="B4762" s="753" t="s">
        <v>1049</v>
      </c>
      <c r="C4762" s="753" t="s">
        <v>223</v>
      </c>
      <c r="D4762" s="753" t="s">
        <v>1888</v>
      </c>
      <c r="E4762" s="753" t="s">
        <v>96</v>
      </c>
      <c r="F4762" s="753" t="s">
        <v>442</v>
      </c>
      <c r="G4762" s="757" t="s">
        <v>1772</v>
      </c>
      <c r="H4762" s="751">
        <v>31001387</v>
      </c>
    </row>
    <row r="4763" spans="1:8" ht="26.4">
      <c r="A4763" s="753" t="s">
        <v>83</v>
      </c>
      <c r="B4763" s="753" t="s">
        <v>1049</v>
      </c>
      <c r="C4763" s="753" t="s">
        <v>223</v>
      </c>
      <c r="D4763" s="753" t="s">
        <v>1888</v>
      </c>
      <c r="E4763" s="753" t="s">
        <v>96</v>
      </c>
      <c r="F4763" s="753" t="s">
        <v>457</v>
      </c>
      <c r="G4763" s="757" t="s">
        <v>1875</v>
      </c>
      <c r="H4763" s="751">
        <v>16092000</v>
      </c>
    </row>
    <row r="4764" spans="1:8">
      <c r="A4764" s="753" t="s">
        <v>83</v>
      </c>
      <c r="B4764" s="753" t="s">
        <v>1049</v>
      </c>
      <c r="C4764" s="753" t="s">
        <v>223</v>
      </c>
      <c r="D4764" s="753" t="s">
        <v>1888</v>
      </c>
      <c r="E4764" s="753" t="s">
        <v>96</v>
      </c>
      <c r="F4764" s="753" t="s">
        <v>144</v>
      </c>
      <c r="G4764" s="757" t="s">
        <v>145</v>
      </c>
      <c r="H4764" s="751">
        <v>35885384</v>
      </c>
    </row>
    <row r="4765" spans="1:8">
      <c r="A4765" s="753" t="s">
        <v>83</v>
      </c>
      <c r="B4765" s="753" t="s">
        <v>1049</v>
      </c>
      <c r="C4765" s="753" t="s">
        <v>223</v>
      </c>
      <c r="D4765" s="753" t="s">
        <v>1888</v>
      </c>
      <c r="E4765" s="753" t="s">
        <v>426</v>
      </c>
      <c r="F4765" s="753"/>
      <c r="G4765" s="757" t="s">
        <v>427</v>
      </c>
      <c r="H4765" s="751">
        <v>15325000</v>
      </c>
    </row>
    <row r="4766" spans="1:8">
      <c r="A4766" s="753" t="s">
        <v>83</v>
      </c>
      <c r="B4766" s="753" t="s">
        <v>1049</v>
      </c>
      <c r="C4766" s="753" t="s">
        <v>223</v>
      </c>
      <c r="D4766" s="753" t="s">
        <v>1888</v>
      </c>
      <c r="E4766" s="753" t="s">
        <v>426</v>
      </c>
      <c r="F4766" s="753" t="s">
        <v>428</v>
      </c>
      <c r="G4766" s="757" t="s">
        <v>1774</v>
      </c>
      <c r="H4766" s="751">
        <v>7000000</v>
      </c>
    </row>
    <row r="4767" spans="1:8">
      <c r="A4767" s="753" t="s">
        <v>83</v>
      </c>
      <c r="B4767" s="753" t="s">
        <v>1049</v>
      </c>
      <c r="C4767" s="753" t="s">
        <v>223</v>
      </c>
      <c r="D4767" s="753" t="s">
        <v>1888</v>
      </c>
      <c r="E4767" s="753" t="s">
        <v>426</v>
      </c>
      <c r="F4767" s="753" t="s">
        <v>336</v>
      </c>
      <c r="G4767" s="757" t="s">
        <v>1876</v>
      </c>
      <c r="H4767" s="751">
        <v>2190000</v>
      </c>
    </row>
    <row r="4768" spans="1:8">
      <c r="A4768" s="753" t="s">
        <v>83</v>
      </c>
      <c r="B4768" s="753" t="s">
        <v>1049</v>
      </c>
      <c r="C4768" s="753" t="s">
        <v>223</v>
      </c>
      <c r="D4768" s="753" t="s">
        <v>1888</v>
      </c>
      <c r="E4768" s="753" t="s">
        <v>426</v>
      </c>
      <c r="F4768" s="753" t="s">
        <v>429</v>
      </c>
      <c r="G4768" s="757" t="s">
        <v>1775</v>
      </c>
      <c r="H4768" s="751">
        <v>6135000</v>
      </c>
    </row>
    <row r="4769" spans="1:8">
      <c r="A4769" s="753" t="s">
        <v>83</v>
      </c>
      <c r="B4769" s="753" t="s">
        <v>1049</v>
      </c>
      <c r="C4769" s="753" t="s">
        <v>223</v>
      </c>
      <c r="D4769" s="753" t="s">
        <v>1888</v>
      </c>
      <c r="E4769" s="753" t="s">
        <v>100</v>
      </c>
      <c r="F4769" s="753"/>
      <c r="G4769" s="757" t="s">
        <v>101</v>
      </c>
      <c r="H4769" s="751">
        <v>69394200</v>
      </c>
    </row>
    <row r="4770" spans="1:8">
      <c r="A4770" s="753" t="s">
        <v>83</v>
      </c>
      <c r="B4770" s="753" t="s">
        <v>1049</v>
      </c>
      <c r="C4770" s="753" t="s">
        <v>223</v>
      </c>
      <c r="D4770" s="753" t="s">
        <v>1888</v>
      </c>
      <c r="E4770" s="753" t="s">
        <v>100</v>
      </c>
      <c r="F4770" s="753" t="s">
        <v>443</v>
      </c>
      <c r="G4770" s="757" t="s">
        <v>135</v>
      </c>
      <c r="H4770" s="751">
        <v>69394200</v>
      </c>
    </row>
    <row r="4771" spans="1:8">
      <c r="A4771" s="753" t="s">
        <v>83</v>
      </c>
      <c r="B4771" s="753" t="s">
        <v>1049</v>
      </c>
      <c r="C4771" s="753" t="s">
        <v>223</v>
      </c>
      <c r="D4771" s="753" t="s">
        <v>1888</v>
      </c>
      <c r="E4771" s="753" t="s">
        <v>102</v>
      </c>
      <c r="F4771" s="753"/>
      <c r="G4771" s="757" t="s">
        <v>369</v>
      </c>
      <c r="H4771" s="751">
        <v>223509228</v>
      </c>
    </row>
    <row r="4772" spans="1:8">
      <c r="A4772" s="753" t="s">
        <v>83</v>
      </c>
      <c r="B4772" s="753" t="s">
        <v>1049</v>
      </c>
      <c r="C4772" s="753" t="s">
        <v>223</v>
      </c>
      <c r="D4772" s="753" t="s">
        <v>1888</v>
      </c>
      <c r="E4772" s="753" t="s">
        <v>102</v>
      </c>
      <c r="F4772" s="753" t="s">
        <v>103</v>
      </c>
      <c r="G4772" s="757" t="s">
        <v>104</v>
      </c>
      <c r="H4772" s="751">
        <v>169351066</v>
      </c>
    </row>
    <row r="4773" spans="1:8">
      <c r="A4773" s="753" t="s">
        <v>83</v>
      </c>
      <c r="B4773" s="753" t="s">
        <v>1049</v>
      </c>
      <c r="C4773" s="753" t="s">
        <v>223</v>
      </c>
      <c r="D4773" s="753" t="s">
        <v>1888</v>
      </c>
      <c r="E4773" s="753" t="s">
        <v>102</v>
      </c>
      <c r="F4773" s="753" t="s">
        <v>105</v>
      </c>
      <c r="G4773" s="757" t="s">
        <v>106</v>
      </c>
      <c r="H4773" s="751">
        <v>29195753</v>
      </c>
    </row>
    <row r="4774" spans="1:8">
      <c r="A4774" s="753" t="s">
        <v>83</v>
      </c>
      <c r="B4774" s="753" t="s">
        <v>1049</v>
      </c>
      <c r="C4774" s="753" t="s">
        <v>223</v>
      </c>
      <c r="D4774" s="753" t="s">
        <v>1888</v>
      </c>
      <c r="E4774" s="753" t="s">
        <v>102</v>
      </c>
      <c r="F4774" s="753" t="s">
        <v>107</v>
      </c>
      <c r="G4774" s="757" t="s">
        <v>108</v>
      </c>
      <c r="H4774" s="751">
        <v>19463232</v>
      </c>
    </row>
    <row r="4775" spans="1:8">
      <c r="A4775" s="753" t="s">
        <v>83</v>
      </c>
      <c r="B4775" s="753" t="s">
        <v>1049</v>
      </c>
      <c r="C4775" s="753" t="s">
        <v>223</v>
      </c>
      <c r="D4775" s="753" t="s">
        <v>1888</v>
      </c>
      <c r="E4775" s="753" t="s">
        <v>102</v>
      </c>
      <c r="F4775" s="753" t="s">
        <v>0</v>
      </c>
      <c r="G4775" s="757" t="s">
        <v>1</v>
      </c>
      <c r="H4775" s="751">
        <v>5499177</v>
      </c>
    </row>
    <row r="4776" spans="1:8">
      <c r="A4776" s="753" t="s">
        <v>83</v>
      </c>
      <c r="B4776" s="753" t="s">
        <v>1049</v>
      </c>
      <c r="C4776" s="753" t="s">
        <v>223</v>
      </c>
      <c r="D4776" s="753" t="s">
        <v>1888</v>
      </c>
      <c r="E4776" s="753" t="s">
        <v>112</v>
      </c>
      <c r="F4776" s="753"/>
      <c r="G4776" s="757" t="s">
        <v>113</v>
      </c>
      <c r="H4776" s="751">
        <v>123090739</v>
      </c>
    </row>
    <row r="4777" spans="1:8">
      <c r="A4777" s="753" t="s">
        <v>83</v>
      </c>
      <c r="B4777" s="753" t="s">
        <v>1049</v>
      </c>
      <c r="C4777" s="753" t="s">
        <v>223</v>
      </c>
      <c r="D4777" s="753" t="s">
        <v>1888</v>
      </c>
      <c r="E4777" s="753" t="s">
        <v>112</v>
      </c>
      <c r="F4777" s="753" t="s">
        <v>155</v>
      </c>
      <c r="G4777" s="757" t="s">
        <v>1777</v>
      </c>
      <c r="H4777" s="751">
        <v>29915892</v>
      </c>
    </row>
    <row r="4778" spans="1:8">
      <c r="A4778" s="753" t="s">
        <v>83</v>
      </c>
      <c r="B4778" s="753" t="s">
        <v>1049</v>
      </c>
      <c r="C4778" s="753" t="s">
        <v>223</v>
      </c>
      <c r="D4778" s="753" t="s">
        <v>1888</v>
      </c>
      <c r="E4778" s="753" t="s">
        <v>112</v>
      </c>
      <c r="F4778" s="753" t="s">
        <v>114</v>
      </c>
      <c r="G4778" s="757" t="s">
        <v>1778</v>
      </c>
      <c r="H4778" s="751">
        <v>33271647</v>
      </c>
    </row>
    <row r="4779" spans="1:8">
      <c r="A4779" s="753" t="s">
        <v>83</v>
      </c>
      <c r="B4779" s="753" t="s">
        <v>1049</v>
      </c>
      <c r="C4779" s="753" t="s">
        <v>223</v>
      </c>
      <c r="D4779" s="753" t="s">
        <v>1888</v>
      </c>
      <c r="E4779" s="753" t="s">
        <v>112</v>
      </c>
      <c r="F4779" s="753" t="s">
        <v>156</v>
      </c>
      <c r="G4779" s="757" t="s">
        <v>1779</v>
      </c>
      <c r="H4779" s="751">
        <v>56837200</v>
      </c>
    </row>
    <row r="4780" spans="1:8">
      <c r="A4780" s="753" t="s">
        <v>83</v>
      </c>
      <c r="B4780" s="753" t="s">
        <v>1049</v>
      </c>
      <c r="C4780" s="753" t="s">
        <v>223</v>
      </c>
      <c r="D4780" s="753" t="s">
        <v>1888</v>
      </c>
      <c r="E4780" s="753" t="s">
        <v>112</v>
      </c>
      <c r="F4780" s="753" t="s">
        <v>146</v>
      </c>
      <c r="G4780" s="757" t="s">
        <v>1780</v>
      </c>
      <c r="H4780" s="751">
        <v>2136000</v>
      </c>
    </row>
    <row r="4781" spans="1:8">
      <c r="A4781" s="753" t="s">
        <v>83</v>
      </c>
      <c r="B4781" s="753" t="s">
        <v>1049</v>
      </c>
      <c r="C4781" s="753" t="s">
        <v>223</v>
      </c>
      <c r="D4781" s="753" t="s">
        <v>1888</v>
      </c>
      <c r="E4781" s="753" t="s">
        <v>112</v>
      </c>
      <c r="F4781" s="753" t="s">
        <v>157</v>
      </c>
      <c r="G4781" s="757" t="s">
        <v>135</v>
      </c>
      <c r="H4781" s="751">
        <v>930000</v>
      </c>
    </row>
    <row r="4782" spans="1:8">
      <c r="A4782" s="753" t="s">
        <v>83</v>
      </c>
      <c r="B4782" s="753" t="s">
        <v>1049</v>
      </c>
      <c r="C4782" s="753" t="s">
        <v>223</v>
      </c>
      <c r="D4782" s="753" t="s">
        <v>1888</v>
      </c>
      <c r="E4782" s="753" t="s">
        <v>115</v>
      </c>
      <c r="F4782" s="753"/>
      <c r="G4782" s="757" t="s">
        <v>1781</v>
      </c>
      <c r="H4782" s="751">
        <v>131783700</v>
      </c>
    </row>
    <row r="4783" spans="1:8">
      <c r="A4783" s="753" t="s">
        <v>83</v>
      </c>
      <c r="B4783" s="753" t="s">
        <v>1049</v>
      </c>
      <c r="C4783" s="753" t="s">
        <v>223</v>
      </c>
      <c r="D4783" s="753" t="s">
        <v>1888</v>
      </c>
      <c r="E4783" s="753" t="s">
        <v>115</v>
      </c>
      <c r="F4783" s="753" t="s">
        <v>116</v>
      </c>
      <c r="G4783" s="757" t="s">
        <v>117</v>
      </c>
      <c r="H4783" s="751">
        <v>17069700</v>
      </c>
    </row>
    <row r="4784" spans="1:8">
      <c r="A4784" s="753" t="s">
        <v>83</v>
      </c>
      <c r="B4784" s="753" t="s">
        <v>1049</v>
      </c>
      <c r="C4784" s="753" t="s">
        <v>223</v>
      </c>
      <c r="D4784" s="753" t="s">
        <v>1888</v>
      </c>
      <c r="E4784" s="753" t="s">
        <v>115</v>
      </c>
      <c r="F4784" s="753" t="s">
        <v>147</v>
      </c>
      <c r="G4784" s="757" t="s">
        <v>148</v>
      </c>
      <c r="H4784" s="751">
        <v>23029000</v>
      </c>
    </row>
    <row r="4785" spans="1:8">
      <c r="A4785" s="753" t="s">
        <v>83</v>
      </c>
      <c r="B4785" s="753" t="s">
        <v>1049</v>
      </c>
      <c r="C4785" s="753" t="s">
        <v>223</v>
      </c>
      <c r="D4785" s="753" t="s">
        <v>1888</v>
      </c>
      <c r="E4785" s="753" t="s">
        <v>115</v>
      </c>
      <c r="F4785" s="753" t="s">
        <v>118</v>
      </c>
      <c r="G4785" s="757" t="s">
        <v>119</v>
      </c>
      <c r="H4785" s="751">
        <v>91685000</v>
      </c>
    </row>
    <row r="4786" spans="1:8">
      <c r="A4786" s="753" t="s">
        <v>83</v>
      </c>
      <c r="B4786" s="753" t="s">
        <v>1049</v>
      </c>
      <c r="C4786" s="753" t="s">
        <v>223</v>
      </c>
      <c r="D4786" s="753" t="s">
        <v>1888</v>
      </c>
      <c r="E4786" s="753" t="s">
        <v>120</v>
      </c>
      <c r="F4786" s="753"/>
      <c r="G4786" s="757" t="s">
        <v>121</v>
      </c>
      <c r="H4786" s="751">
        <v>59480497</v>
      </c>
    </row>
    <row r="4787" spans="1:8" ht="39.6">
      <c r="A4787" s="753" t="s">
        <v>83</v>
      </c>
      <c r="B4787" s="753" t="s">
        <v>1049</v>
      </c>
      <c r="C4787" s="753" t="s">
        <v>223</v>
      </c>
      <c r="D4787" s="753" t="s">
        <v>1888</v>
      </c>
      <c r="E4787" s="753" t="s">
        <v>120</v>
      </c>
      <c r="F4787" s="753" t="s">
        <v>122</v>
      </c>
      <c r="G4787" s="757" t="s">
        <v>1783</v>
      </c>
      <c r="H4787" s="751">
        <v>2772135</v>
      </c>
    </row>
    <row r="4788" spans="1:8">
      <c r="A4788" s="753" t="s">
        <v>83</v>
      </c>
      <c r="B4788" s="753" t="s">
        <v>1049</v>
      </c>
      <c r="C4788" s="753" t="s">
        <v>223</v>
      </c>
      <c r="D4788" s="753" t="s">
        <v>1888</v>
      </c>
      <c r="E4788" s="753" t="s">
        <v>120</v>
      </c>
      <c r="F4788" s="753" t="s">
        <v>123</v>
      </c>
      <c r="G4788" s="757" t="s">
        <v>124</v>
      </c>
      <c r="H4788" s="751">
        <v>12170362</v>
      </c>
    </row>
    <row r="4789" spans="1:8" ht="39.6">
      <c r="A4789" s="753" t="s">
        <v>83</v>
      </c>
      <c r="B4789" s="753" t="s">
        <v>1049</v>
      </c>
      <c r="C4789" s="753" t="s">
        <v>223</v>
      </c>
      <c r="D4789" s="753" t="s">
        <v>1888</v>
      </c>
      <c r="E4789" s="753" t="s">
        <v>120</v>
      </c>
      <c r="F4789" s="753" t="s">
        <v>994</v>
      </c>
      <c r="G4789" s="757" t="s">
        <v>1824</v>
      </c>
      <c r="H4789" s="751">
        <v>14600000</v>
      </c>
    </row>
    <row r="4790" spans="1:8" ht="26.4">
      <c r="A4790" s="753" t="s">
        <v>83</v>
      </c>
      <c r="B4790" s="753" t="s">
        <v>1049</v>
      </c>
      <c r="C4790" s="753" t="s">
        <v>223</v>
      </c>
      <c r="D4790" s="753" t="s">
        <v>1888</v>
      </c>
      <c r="E4790" s="753" t="s">
        <v>120</v>
      </c>
      <c r="F4790" s="753" t="s">
        <v>1001</v>
      </c>
      <c r="G4790" s="757" t="s">
        <v>1784</v>
      </c>
      <c r="H4790" s="751">
        <v>16950000</v>
      </c>
    </row>
    <row r="4791" spans="1:8">
      <c r="A4791" s="753" t="s">
        <v>83</v>
      </c>
      <c r="B4791" s="753" t="s">
        <v>1049</v>
      </c>
      <c r="C4791" s="753" t="s">
        <v>223</v>
      </c>
      <c r="D4791" s="753" t="s">
        <v>1888</v>
      </c>
      <c r="E4791" s="753" t="s">
        <v>120</v>
      </c>
      <c r="F4791" s="753" t="s">
        <v>158</v>
      </c>
      <c r="G4791" s="757" t="s">
        <v>1785</v>
      </c>
      <c r="H4791" s="751">
        <v>10200000</v>
      </c>
    </row>
    <row r="4792" spans="1:8">
      <c r="A4792" s="753" t="s">
        <v>83</v>
      </c>
      <c r="B4792" s="753" t="s">
        <v>1049</v>
      </c>
      <c r="C4792" s="753" t="s">
        <v>223</v>
      </c>
      <c r="D4792" s="753" t="s">
        <v>1888</v>
      </c>
      <c r="E4792" s="753" t="s">
        <v>120</v>
      </c>
      <c r="F4792" s="753" t="s">
        <v>159</v>
      </c>
      <c r="G4792" s="757" t="s">
        <v>143</v>
      </c>
      <c r="H4792" s="751">
        <v>2788000</v>
      </c>
    </row>
    <row r="4793" spans="1:8">
      <c r="A4793" s="753" t="s">
        <v>83</v>
      </c>
      <c r="B4793" s="753" t="s">
        <v>1049</v>
      </c>
      <c r="C4793" s="753" t="s">
        <v>223</v>
      </c>
      <c r="D4793" s="753" t="s">
        <v>1888</v>
      </c>
      <c r="E4793" s="753" t="s">
        <v>160</v>
      </c>
      <c r="F4793" s="753"/>
      <c r="G4793" s="757" t="s">
        <v>161</v>
      </c>
      <c r="H4793" s="751">
        <v>360835000</v>
      </c>
    </row>
    <row r="4794" spans="1:8">
      <c r="A4794" s="753" t="s">
        <v>83</v>
      </c>
      <c r="B4794" s="753" t="s">
        <v>1049</v>
      </c>
      <c r="C4794" s="753" t="s">
        <v>223</v>
      </c>
      <c r="D4794" s="753" t="s">
        <v>1888</v>
      </c>
      <c r="E4794" s="753" t="s">
        <v>160</v>
      </c>
      <c r="F4794" s="753" t="s">
        <v>162</v>
      </c>
      <c r="G4794" s="757" t="s">
        <v>163</v>
      </c>
      <c r="H4794" s="751">
        <v>64035000</v>
      </c>
    </row>
    <row r="4795" spans="1:8">
      <c r="A4795" s="753" t="s">
        <v>83</v>
      </c>
      <c r="B4795" s="753" t="s">
        <v>1049</v>
      </c>
      <c r="C4795" s="753" t="s">
        <v>223</v>
      </c>
      <c r="D4795" s="753" t="s">
        <v>1888</v>
      </c>
      <c r="E4795" s="753" t="s">
        <v>160</v>
      </c>
      <c r="F4795" s="753" t="s">
        <v>544</v>
      </c>
      <c r="G4795" s="757" t="s">
        <v>545</v>
      </c>
      <c r="H4795" s="751">
        <v>3600000</v>
      </c>
    </row>
    <row r="4796" spans="1:8">
      <c r="A4796" s="753" t="s">
        <v>83</v>
      </c>
      <c r="B4796" s="753" t="s">
        <v>1049</v>
      </c>
      <c r="C4796" s="753" t="s">
        <v>223</v>
      </c>
      <c r="D4796" s="753" t="s">
        <v>1888</v>
      </c>
      <c r="E4796" s="753" t="s">
        <v>160</v>
      </c>
      <c r="F4796" s="753" t="s">
        <v>546</v>
      </c>
      <c r="G4796" s="757" t="s">
        <v>128</v>
      </c>
      <c r="H4796" s="751">
        <v>34070000</v>
      </c>
    </row>
    <row r="4797" spans="1:8">
      <c r="A4797" s="753" t="s">
        <v>83</v>
      </c>
      <c r="B4797" s="753" t="s">
        <v>1049</v>
      </c>
      <c r="C4797" s="753" t="s">
        <v>223</v>
      </c>
      <c r="D4797" s="753" t="s">
        <v>1888</v>
      </c>
      <c r="E4797" s="753" t="s">
        <v>160</v>
      </c>
      <c r="F4797" s="753" t="s">
        <v>547</v>
      </c>
      <c r="G4797" s="757" t="s">
        <v>548</v>
      </c>
      <c r="H4797" s="751">
        <v>47900000</v>
      </c>
    </row>
    <row r="4798" spans="1:8">
      <c r="A4798" s="753" t="s">
        <v>83</v>
      </c>
      <c r="B4798" s="753" t="s">
        <v>1049</v>
      </c>
      <c r="C4798" s="753" t="s">
        <v>223</v>
      </c>
      <c r="D4798" s="753" t="s">
        <v>1888</v>
      </c>
      <c r="E4798" s="753" t="s">
        <v>160</v>
      </c>
      <c r="F4798" s="753" t="s">
        <v>549</v>
      </c>
      <c r="G4798" s="757" t="s">
        <v>550</v>
      </c>
      <c r="H4798" s="751">
        <v>130225000</v>
      </c>
    </row>
    <row r="4799" spans="1:8">
      <c r="A4799" s="753" t="s">
        <v>83</v>
      </c>
      <c r="B4799" s="753" t="s">
        <v>1049</v>
      </c>
      <c r="C4799" s="753" t="s">
        <v>223</v>
      </c>
      <c r="D4799" s="753" t="s">
        <v>1888</v>
      </c>
      <c r="E4799" s="753" t="s">
        <v>160</v>
      </c>
      <c r="F4799" s="753" t="s">
        <v>551</v>
      </c>
      <c r="G4799" s="757" t="s">
        <v>133</v>
      </c>
      <c r="H4799" s="751">
        <v>81005000</v>
      </c>
    </row>
    <row r="4800" spans="1:8">
      <c r="A4800" s="753" t="s">
        <v>83</v>
      </c>
      <c r="B4800" s="753" t="s">
        <v>1049</v>
      </c>
      <c r="C4800" s="753" t="s">
        <v>223</v>
      </c>
      <c r="D4800" s="753" t="s">
        <v>1888</v>
      </c>
      <c r="E4800" s="753" t="s">
        <v>125</v>
      </c>
      <c r="F4800" s="753"/>
      <c r="G4800" s="757" t="s">
        <v>126</v>
      </c>
      <c r="H4800" s="751">
        <v>97111500</v>
      </c>
    </row>
    <row r="4801" spans="1:8">
      <c r="A4801" s="753" t="s">
        <v>83</v>
      </c>
      <c r="B4801" s="753" t="s">
        <v>1049</v>
      </c>
      <c r="C4801" s="753" t="s">
        <v>223</v>
      </c>
      <c r="D4801" s="753" t="s">
        <v>1888</v>
      </c>
      <c r="E4801" s="753" t="s">
        <v>125</v>
      </c>
      <c r="F4801" s="753" t="s">
        <v>430</v>
      </c>
      <c r="G4801" s="757" t="s">
        <v>431</v>
      </c>
      <c r="H4801" s="751">
        <v>3011500</v>
      </c>
    </row>
    <row r="4802" spans="1:8">
      <c r="A4802" s="753" t="s">
        <v>83</v>
      </c>
      <c r="B4802" s="753" t="s">
        <v>1049</v>
      </c>
      <c r="C4802" s="753" t="s">
        <v>223</v>
      </c>
      <c r="D4802" s="753" t="s">
        <v>1888</v>
      </c>
      <c r="E4802" s="753" t="s">
        <v>125</v>
      </c>
      <c r="F4802" s="753" t="s">
        <v>552</v>
      </c>
      <c r="G4802" s="757" t="s">
        <v>553</v>
      </c>
      <c r="H4802" s="751">
        <v>36400000</v>
      </c>
    </row>
    <row r="4803" spans="1:8">
      <c r="A4803" s="753" t="s">
        <v>83</v>
      </c>
      <c r="B4803" s="753" t="s">
        <v>1049</v>
      </c>
      <c r="C4803" s="753" t="s">
        <v>223</v>
      </c>
      <c r="D4803" s="753" t="s">
        <v>1888</v>
      </c>
      <c r="E4803" s="753" t="s">
        <v>125</v>
      </c>
      <c r="F4803" s="753" t="s">
        <v>127</v>
      </c>
      <c r="G4803" s="757" t="s">
        <v>128</v>
      </c>
      <c r="H4803" s="751">
        <v>700000</v>
      </c>
    </row>
    <row r="4804" spans="1:8">
      <c r="A4804" s="753" t="s">
        <v>83</v>
      </c>
      <c r="B4804" s="753" t="s">
        <v>1049</v>
      </c>
      <c r="C4804" s="753" t="s">
        <v>223</v>
      </c>
      <c r="D4804" s="753" t="s">
        <v>1888</v>
      </c>
      <c r="E4804" s="753" t="s">
        <v>125</v>
      </c>
      <c r="F4804" s="753" t="s">
        <v>129</v>
      </c>
      <c r="G4804" s="757" t="s">
        <v>1787</v>
      </c>
      <c r="H4804" s="751">
        <v>57000000</v>
      </c>
    </row>
    <row r="4805" spans="1:8">
      <c r="A4805" s="753" t="s">
        <v>83</v>
      </c>
      <c r="B4805" s="753" t="s">
        <v>1049</v>
      </c>
      <c r="C4805" s="753" t="s">
        <v>223</v>
      </c>
      <c r="D4805" s="753" t="s">
        <v>1888</v>
      </c>
      <c r="E4805" s="753" t="s">
        <v>554</v>
      </c>
      <c r="F4805" s="753"/>
      <c r="G4805" s="757" t="s">
        <v>555</v>
      </c>
      <c r="H4805" s="751">
        <v>21550000</v>
      </c>
    </row>
    <row r="4806" spans="1:8">
      <c r="A4806" s="753" t="s">
        <v>83</v>
      </c>
      <c r="B4806" s="753" t="s">
        <v>1049</v>
      </c>
      <c r="C4806" s="753" t="s">
        <v>223</v>
      </c>
      <c r="D4806" s="753" t="s">
        <v>1888</v>
      </c>
      <c r="E4806" s="753" t="s">
        <v>554</v>
      </c>
      <c r="F4806" s="753" t="s">
        <v>556</v>
      </c>
      <c r="G4806" s="757" t="s">
        <v>557</v>
      </c>
      <c r="H4806" s="751">
        <v>20000000</v>
      </c>
    </row>
    <row r="4807" spans="1:8">
      <c r="A4807" s="753" t="s">
        <v>83</v>
      </c>
      <c r="B4807" s="753" t="s">
        <v>1049</v>
      </c>
      <c r="C4807" s="753" t="s">
        <v>223</v>
      </c>
      <c r="D4807" s="753" t="s">
        <v>1888</v>
      </c>
      <c r="E4807" s="753" t="s">
        <v>554</v>
      </c>
      <c r="F4807" s="753" t="s">
        <v>206</v>
      </c>
      <c r="G4807" s="757" t="s">
        <v>207</v>
      </c>
      <c r="H4807" s="751">
        <v>1350000</v>
      </c>
    </row>
    <row r="4808" spans="1:8">
      <c r="A4808" s="753" t="s">
        <v>83</v>
      </c>
      <c r="B4808" s="753" t="s">
        <v>1049</v>
      </c>
      <c r="C4808" s="753" t="s">
        <v>223</v>
      </c>
      <c r="D4808" s="753" t="s">
        <v>1888</v>
      </c>
      <c r="E4808" s="753" t="s">
        <v>554</v>
      </c>
      <c r="F4808" s="753" t="s">
        <v>558</v>
      </c>
      <c r="G4808" s="757" t="s">
        <v>559</v>
      </c>
      <c r="H4808" s="751">
        <v>200000</v>
      </c>
    </row>
    <row r="4809" spans="1:8" ht="39.6">
      <c r="A4809" s="753" t="s">
        <v>83</v>
      </c>
      <c r="B4809" s="753" t="s">
        <v>1049</v>
      </c>
      <c r="C4809" s="753" t="s">
        <v>223</v>
      </c>
      <c r="D4809" s="753" t="s">
        <v>1888</v>
      </c>
      <c r="E4809" s="753" t="s">
        <v>560</v>
      </c>
      <c r="F4809" s="753"/>
      <c r="G4809" s="757" t="s">
        <v>1790</v>
      </c>
      <c r="H4809" s="751">
        <v>1001374000</v>
      </c>
    </row>
    <row r="4810" spans="1:8">
      <c r="A4810" s="753" t="s">
        <v>83</v>
      </c>
      <c r="B4810" s="753" t="s">
        <v>1049</v>
      </c>
      <c r="C4810" s="753" t="s">
        <v>223</v>
      </c>
      <c r="D4810" s="753" t="s">
        <v>1888</v>
      </c>
      <c r="E4810" s="753" t="s">
        <v>560</v>
      </c>
      <c r="F4810" s="753" t="s">
        <v>856</v>
      </c>
      <c r="G4810" s="757" t="s">
        <v>1832</v>
      </c>
      <c r="H4810" s="751">
        <v>41202000</v>
      </c>
    </row>
    <row r="4811" spans="1:8">
      <c r="A4811" s="753" t="s">
        <v>83</v>
      </c>
      <c r="B4811" s="753" t="s">
        <v>1049</v>
      </c>
      <c r="C4811" s="753" t="s">
        <v>223</v>
      </c>
      <c r="D4811" s="753" t="s">
        <v>1888</v>
      </c>
      <c r="E4811" s="753" t="s">
        <v>560</v>
      </c>
      <c r="F4811" s="753" t="s">
        <v>5</v>
      </c>
      <c r="G4811" s="757" t="s">
        <v>6</v>
      </c>
      <c r="H4811" s="751">
        <v>896409000</v>
      </c>
    </row>
    <row r="4812" spans="1:8">
      <c r="A4812" s="753" t="s">
        <v>83</v>
      </c>
      <c r="B4812" s="753" t="s">
        <v>1049</v>
      </c>
      <c r="C4812" s="753" t="s">
        <v>223</v>
      </c>
      <c r="D4812" s="753" t="s">
        <v>1888</v>
      </c>
      <c r="E4812" s="753" t="s">
        <v>560</v>
      </c>
      <c r="F4812" s="753" t="s">
        <v>418</v>
      </c>
      <c r="G4812" s="757" t="s">
        <v>1793</v>
      </c>
      <c r="H4812" s="751">
        <v>39388000</v>
      </c>
    </row>
    <row r="4813" spans="1:8">
      <c r="A4813" s="753" t="s">
        <v>83</v>
      </c>
      <c r="B4813" s="753" t="s">
        <v>1049</v>
      </c>
      <c r="C4813" s="753" t="s">
        <v>223</v>
      </c>
      <c r="D4813" s="753" t="s">
        <v>1888</v>
      </c>
      <c r="E4813" s="753" t="s">
        <v>560</v>
      </c>
      <c r="F4813" s="753" t="s">
        <v>7</v>
      </c>
      <c r="G4813" s="757" t="s">
        <v>1795</v>
      </c>
      <c r="H4813" s="751">
        <v>15800000</v>
      </c>
    </row>
    <row r="4814" spans="1:8" ht="26.4">
      <c r="A4814" s="753" t="s">
        <v>83</v>
      </c>
      <c r="B4814" s="753" t="s">
        <v>1049</v>
      </c>
      <c r="C4814" s="753" t="s">
        <v>223</v>
      </c>
      <c r="D4814" s="753" t="s">
        <v>1888</v>
      </c>
      <c r="E4814" s="753" t="s">
        <v>560</v>
      </c>
      <c r="F4814" s="753" t="s">
        <v>563</v>
      </c>
      <c r="G4814" s="757" t="s">
        <v>13</v>
      </c>
      <c r="H4814" s="751">
        <v>8575000</v>
      </c>
    </row>
    <row r="4815" spans="1:8" ht="26.4">
      <c r="A4815" s="753" t="s">
        <v>83</v>
      </c>
      <c r="B4815" s="753" t="s">
        <v>1049</v>
      </c>
      <c r="C4815" s="753" t="s">
        <v>223</v>
      </c>
      <c r="D4815" s="753" t="s">
        <v>1888</v>
      </c>
      <c r="E4815" s="753" t="s">
        <v>1796</v>
      </c>
      <c r="F4815" s="753"/>
      <c r="G4815" s="757" t="s">
        <v>1797</v>
      </c>
      <c r="H4815" s="751">
        <v>22700000</v>
      </c>
    </row>
    <row r="4816" spans="1:8">
      <c r="A4816" s="753" t="s">
        <v>83</v>
      </c>
      <c r="B4816" s="753" t="s">
        <v>1049</v>
      </c>
      <c r="C4816" s="753" t="s">
        <v>223</v>
      </c>
      <c r="D4816" s="753" t="s">
        <v>1888</v>
      </c>
      <c r="E4816" s="753" t="s">
        <v>1796</v>
      </c>
      <c r="F4816" s="753" t="s">
        <v>1798</v>
      </c>
      <c r="G4816" s="757" t="s">
        <v>1793</v>
      </c>
      <c r="H4816" s="751">
        <v>22700000</v>
      </c>
    </row>
    <row r="4817" spans="1:8" ht="26.4">
      <c r="A4817" s="753" t="s">
        <v>83</v>
      </c>
      <c r="B4817" s="753" t="s">
        <v>1049</v>
      </c>
      <c r="C4817" s="753" t="s">
        <v>223</v>
      </c>
      <c r="D4817" s="753" t="s">
        <v>1888</v>
      </c>
      <c r="E4817" s="753" t="s">
        <v>130</v>
      </c>
      <c r="F4817" s="753"/>
      <c r="G4817" s="757" t="s">
        <v>131</v>
      </c>
      <c r="H4817" s="751">
        <v>14787800</v>
      </c>
    </row>
    <row r="4818" spans="1:8">
      <c r="A4818" s="753" t="s">
        <v>83</v>
      </c>
      <c r="B4818" s="753" t="s">
        <v>1049</v>
      </c>
      <c r="C4818" s="753" t="s">
        <v>223</v>
      </c>
      <c r="D4818" s="753" t="s">
        <v>1888</v>
      </c>
      <c r="E4818" s="753" t="s">
        <v>130</v>
      </c>
      <c r="F4818" s="753" t="s">
        <v>14</v>
      </c>
      <c r="G4818" s="757" t="s">
        <v>1800</v>
      </c>
      <c r="H4818" s="751">
        <v>14787800</v>
      </c>
    </row>
    <row r="4819" spans="1:8">
      <c r="A4819" s="753" t="s">
        <v>83</v>
      </c>
      <c r="B4819" s="753" t="s">
        <v>1049</v>
      </c>
      <c r="C4819" s="753" t="s">
        <v>223</v>
      </c>
      <c r="D4819" s="753" t="s">
        <v>1888</v>
      </c>
      <c r="E4819" s="753" t="s">
        <v>1801</v>
      </c>
      <c r="F4819" s="753"/>
      <c r="G4819" s="757" t="s">
        <v>1802</v>
      </c>
      <c r="H4819" s="751">
        <v>1020000</v>
      </c>
    </row>
    <row r="4820" spans="1:8">
      <c r="A4820" s="753" t="s">
        <v>83</v>
      </c>
      <c r="B4820" s="753" t="s">
        <v>1049</v>
      </c>
      <c r="C4820" s="753" t="s">
        <v>223</v>
      </c>
      <c r="D4820" s="753" t="s">
        <v>1888</v>
      </c>
      <c r="E4820" s="753" t="s">
        <v>1801</v>
      </c>
      <c r="F4820" s="753" t="s">
        <v>1803</v>
      </c>
      <c r="G4820" s="757" t="s">
        <v>1804</v>
      </c>
      <c r="H4820" s="751">
        <v>1020000</v>
      </c>
    </row>
    <row r="4821" spans="1:8">
      <c r="A4821" s="753" t="s">
        <v>83</v>
      </c>
      <c r="B4821" s="753" t="s">
        <v>1049</v>
      </c>
      <c r="C4821" s="753" t="s">
        <v>223</v>
      </c>
      <c r="D4821" s="753" t="s">
        <v>1888</v>
      </c>
      <c r="E4821" s="753" t="s">
        <v>134</v>
      </c>
      <c r="F4821" s="753"/>
      <c r="G4821" s="757" t="s">
        <v>135</v>
      </c>
      <c r="H4821" s="751">
        <v>73340000</v>
      </c>
    </row>
    <row r="4822" spans="1:8">
      <c r="A4822" s="753" t="s">
        <v>83</v>
      </c>
      <c r="B4822" s="753" t="s">
        <v>1049</v>
      </c>
      <c r="C4822" s="753" t="s">
        <v>223</v>
      </c>
      <c r="D4822" s="753" t="s">
        <v>1888</v>
      </c>
      <c r="E4822" s="753" t="s">
        <v>134</v>
      </c>
      <c r="F4822" s="753" t="s">
        <v>9</v>
      </c>
      <c r="G4822" s="757" t="s">
        <v>1805</v>
      </c>
      <c r="H4822" s="751">
        <v>5620000</v>
      </c>
    </row>
    <row r="4823" spans="1:8">
      <c r="A4823" s="753" t="s">
        <v>83</v>
      </c>
      <c r="B4823" s="753" t="s">
        <v>1049</v>
      </c>
      <c r="C4823" s="753" t="s">
        <v>223</v>
      </c>
      <c r="D4823" s="753" t="s">
        <v>1888</v>
      </c>
      <c r="E4823" s="753" t="s">
        <v>134</v>
      </c>
      <c r="F4823" s="753" t="s">
        <v>137</v>
      </c>
      <c r="G4823" s="757" t="s">
        <v>138</v>
      </c>
      <c r="H4823" s="751">
        <v>63870000</v>
      </c>
    </row>
    <row r="4824" spans="1:8">
      <c r="A4824" s="753" t="s">
        <v>83</v>
      </c>
      <c r="B4824" s="753" t="s">
        <v>1049</v>
      </c>
      <c r="C4824" s="753" t="s">
        <v>223</v>
      </c>
      <c r="D4824" s="753" t="s">
        <v>1888</v>
      </c>
      <c r="E4824" s="753" t="s">
        <v>134</v>
      </c>
      <c r="F4824" s="753" t="s">
        <v>139</v>
      </c>
      <c r="G4824" s="757" t="s">
        <v>140</v>
      </c>
      <c r="H4824" s="751">
        <v>3850000</v>
      </c>
    </row>
    <row r="4825" spans="1:8">
      <c r="A4825" s="753" t="s">
        <v>83</v>
      </c>
      <c r="B4825" s="753" t="s">
        <v>1049</v>
      </c>
      <c r="C4825" s="753" t="s">
        <v>223</v>
      </c>
      <c r="D4825" s="753" t="s">
        <v>1888</v>
      </c>
      <c r="E4825" s="753" t="s">
        <v>404</v>
      </c>
      <c r="F4825" s="753"/>
      <c r="G4825" s="757" t="s">
        <v>1808</v>
      </c>
      <c r="H4825" s="751">
        <v>11800000</v>
      </c>
    </row>
    <row r="4826" spans="1:8">
      <c r="A4826" s="753" t="s">
        <v>83</v>
      </c>
      <c r="B4826" s="753" t="s">
        <v>1049</v>
      </c>
      <c r="C4826" s="753" t="s">
        <v>223</v>
      </c>
      <c r="D4826" s="753" t="s">
        <v>1888</v>
      </c>
      <c r="E4826" s="753" t="s">
        <v>404</v>
      </c>
      <c r="F4826" s="753" t="s">
        <v>1809</v>
      </c>
      <c r="G4826" s="757" t="s">
        <v>26</v>
      </c>
      <c r="H4826" s="751">
        <v>11800000</v>
      </c>
    </row>
    <row r="4827" spans="1:8">
      <c r="A4827" s="753" t="s">
        <v>83</v>
      </c>
      <c r="B4827" s="753" t="s">
        <v>1047</v>
      </c>
      <c r="C4827" s="753"/>
      <c r="D4827" s="753"/>
      <c r="E4827" s="753"/>
      <c r="F4827" s="753"/>
      <c r="G4827" s="757" t="s">
        <v>1048</v>
      </c>
      <c r="H4827" s="751">
        <v>9157935000</v>
      </c>
    </row>
    <row r="4828" spans="1:8">
      <c r="A4828" s="753" t="s">
        <v>83</v>
      </c>
      <c r="B4828" s="753" t="s">
        <v>1047</v>
      </c>
      <c r="C4828" s="753" t="s">
        <v>423</v>
      </c>
      <c r="D4828" s="753"/>
      <c r="E4828" s="753"/>
      <c r="F4828" s="753"/>
      <c r="G4828" s="757" t="s">
        <v>1849</v>
      </c>
      <c r="H4828" s="751">
        <v>63000000</v>
      </c>
    </row>
    <row r="4829" spans="1:8">
      <c r="A4829" s="753" t="s">
        <v>83</v>
      </c>
      <c r="B4829" s="753" t="s">
        <v>1047</v>
      </c>
      <c r="C4829" s="753" t="s">
        <v>423</v>
      </c>
      <c r="D4829" s="753" t="s">
        <v>181</v>
      </c>
      <c r="E4829" s="753"/>
      <c r="F4829" s="753"/>
      <c r="G4829" s="757" t="s">
        <v>1948</v>
      </c>
      <c r="H4829" s="751">
        <v>63000000</v>
      </c>
    </row>
    <row r="4830" spans="1:8">
      <c r="A4830" s="753" t="s">
        <v>83</v>
      </c>
      <c r="B4830" s="753" t="s">
        <v>1047</v>
      </c>
      <c r="C4830" s="753" t="s">
        <v>423</v>
      </c>
      <c r="D4830" s="753" t="s">
        <v>181</v>
      </c>
      <c r="E4830" s="753" t="s">
        <v>19</v>
      </c>
      <c r="F4830" s="753"/>
      <c r="G4830" s="757" t="s">
        <v>133</v>
      </c>
      <c r="H4830" s="751">
        <v>63000000</v>
      </c>
    </row>
    <row r="4831" spans="1:8">
      <c r="A4831" s="753" t="s">
        <v>83</v>
      </c>
      <c r="B4831" s="753" t="s">
        <v>1047</v>
      </c>
      <c r="C4831" s="753" t="s">
        <v>423</v>
      </c>
      <c r="D4831" s="753" t="s">
        <v>181</v>
      </c>
      <c r="E4831" s="753" t="s">
        <v>19</v>
      </c>
      <c r="F4831" s="753" t="s">
        <v>22</v>
      </c>
      <c r="G4831" s="757" t="s">
        <v>23</v>
      </c>
      <c r="H4831" s="751">
        <v>63000000</v>
      </c>
    </row>
    <row r="4832" spans="1:8">
      <c r="A4832" s="753" t="s">
        <v>83</v>
      </c>
      <c r="B4832" s="753" t="s">
        <v>1047</v>
      </c>
      <c r="C4832" s="753" t="s">
        <v>188</v>
      </c>
      <c r="D4832" s="753"/>
      <c r="E4832" s="753"/>
      <c r="F4832" s="753"/>
      <c r="G4832" s="757" t="s">
        <v>1374</v>
      </c>
      <c r="H4832" s="751">
        <v>742297000</v>
      </c>
    </row>
    <row r="4833" spans="1:8">
      <c r="A4833" s="753" t="s">
        <v>83</v>
      </c>
      <c r="B4833" s="753" t="s">
        <v>1047</v>
      </c>
      <c r="C4833" s="753" t="s">
        <v>188</v>
      </c>
      <c r="D4833" s="753" t="s">
        <v>1870</v>
      </c>
      <c r="E4833" s="753"/>
      <c r="F4833" s="753"/>
      <c r="G4833" s="757" t="s">
        <v>1871</v>
      </c>
      <c r="H4833" s="751">
        <v>742297000</v>
      </c>
    </row>
    <row r="4834" spans="1:8">
      <c r="A4834" s="753" t="s">
        <v>83</v>
      </c>
      <c r="B4834" s="753" t="s">
        <v>1047</v>
      </c>
      <c r="C4834" s="753" t="s">
        <v>188</v>
      </c>
      <c r="D4834" s="753" t="s">
        <v>1870</v>
      </c>
      <c r="E4834" s="753" t="s">
        <v>178</v>
      </c>
      <c r="F4834" s="753"/>
      <c r="G4834" s="757" t="s">
        <v>179</v>
      </c>
      <c r="H4834" s="751">
        <v>190352000</v>
      </c>
    </row>
    <row r="4835" spans="1:8" ht="26.4">
      <c r="A4835" s="753" t="s">
        <v>83</v>
      </c>
      <c r="B4835" s="753" t="s">
        <v>1047</v>
      </c>
      <c r="C4835" s="753" t="s">
        <v>188</v>
      </c>
      <c r="D4835" s="753" t="s">
        <v>1870</v>
      </c>
      <c r="E4835" s="753" t="s">
        <v>178</v>
      </c>
      <c r="F4835" s="753" t="s">
        <v>180</v>
      </c>
      <c r="G4835" s="757" t="s">
        <v>1810</v>
      </c>
      <c r="H4835" s="751">
        <v>190352000</v>
      </c>
    </row>
    <row r="4836" spans="1:8">
      <c r="A4836" s="753" t="s">
        <v>83</v>
      </c>
      <c r="B4836" s="753" t="s">
        <v>1047</v>
      </c>
      <c r="C4836" s="753" t="s">
        <v>188</v>
      </c>
      <c r="D4836" s="753" t="s">
        <v>1870</v>
      </c>
      <c r="E4836" s="753" t="s">
        <v>19</v>
      </c>
      <c r="F4836" s="753"/>
      <c r="G4836" s="757" t="s">
        <v>133</v>
      </c>
      <c r="H4836" s="751">
        <v>551945000</v>
      </c>
    </row>
    <row r="4837" spans="1:8">
      <c r="A4837" s="753" t="s">
        <v>83</v>
      </c>
      <c r="B4837" s="753" t="s">
        <v>1047</v>
      </c>
      <c r="C4837" s="753" t="s">
        <v>188</v>
      </c>
      <c r="D4837" s="753" t="s">
        <v>1870</v>
      </c>
      <c r="E4837" s="753" t="s">
        <v>19</v>
      </c>
      <c r="F4837" s="753" t="s">
        <v>22</v>
      </c>
      <c r="G4837" s="757" t="s">
        <v>23</v>
      </c>
      <c r="H4837" s="751">
        <v>544243000</v>
      </c>
    </row>
    <row r="4838" spans="1:8">
      <c r="A4838" s="753" t="s">
        <v>83</v>
      </c>
      <c r="B4838" s="753" t="s">
        <v>1047</v>
      </c>
      <c r="C4838" s="753" t="s">
        <v>188</v>
      </c>
      <c r="D4838" s="753" t="s">
        <v>1870</v>
      </c>
      <c r="E4838" s="753" t="s">
        <v>19</v>
      </c>
      <c r="F4838" s="753" t="s">
        <v>245</v>
      </c>
      <c r="G4838" s="757" t="s">
        <v>135</v>
      </c>
      <c r="H4838" s="751">
        <v>7702000</v>
      </c>
    </row>
    <row r="4839" spans="1:8" ht="26.4">
      <c r="A4839" s="753" t="s">
        <v>83</v>
      </c>
      <c r="B4839" s="753" t="s">
        <v>1047</v>
      </c>
      <c r="C4839" s="753" t="s">
        <v>223</v>
      </c>
      <c r="D4839" s="753"/>
      <c r="E4839" s="753"/>
      <c r="F4839" s="753"/>
      <c r="G4839" s="757" t="s">
        <v>1765</v>
      </c>
      <c r="H4839" s="751">
        <v>8352638000</v>
      </c>
    </row>
    <row r="4840" spans="1:8">
      <c r="A4840" s="753" t="s">
        <v>83</v>
      </c>
      <c r="B4840" s="753" t="s">
        <v>1047</v>
      </c>
      <c r="C4840" s="753" t="s">
        <v>223</v>
      </c>
      <c r="D4840" s="753" t="s">
        <v>1766</v>
      </c>
      <c r="E4840" s="753"/>
      <c r="F4840" s="753"/>
      <c r="G4840" s="757" t="s">
        <v>1767</v>
      </c>
      <c r="H4840" s="751">
        <v>8352638000</v>
      </c>
    </row>
    <row r="4841" spans="1:8">
      <c r="A4841" s="753" t="s">
        <v>83</v>
      </c>
      <c r="B4841" s="753" t="s">
        <v>1047</v>
      </c>
      <c r="C4841" s="753" t="s">
        <v>223</v>
      </c>
      <c r="D4841" s="753" t="s">
        <v>1766</v>
      </c>
      <c r="E4841" s="753" t="s">
        <v>92</v>
      </c>
      <c r="F4841" s="753"/>
      <c r="G4841" s="757" t="s">
        <v>93</v>
      </c>
      <c r="H4841" s="751">
        <v>1093557142</v>
      </c>
    </row>
    <row r="4842" spans="1:8">
      <c r="A4842" s="753" t="s">
        <v>83</v>
      </c>
      <c r="B4842" s="753" t="s">
        <v>1047</v>
      </c>
      <c r="C4842" s="753" t="s">
        <v>223</v>
      </c>
      <c r="D4842" s="753" t="s">
        <v>1766</v>
      </c>
      <c r="E4842" s="753" t="s">
        <v>92</v>
      </c>
      <c r="F4842" s="753" t="s">
        <v>94</v>
      </c>
      <c r="G4842" s="757" t="s">
        <v>1768</v>
      </c>
      <c r="H4842" s="751">
        <v>1093557142</v>
      </c>
    </row>
    <row r="4843" spans="1:8" ht="26.4">
      <c r="A4843" s="753" t="s">
        <v>83</v>
      </c>
      <c r="B4843" s="753" t="s">
        <v>1047</v>
      </c>
      <c r="C4843" s="753" t="s">
        <v>223</v>
      </c>
      <c r="D4843" s="753" t="s">
        <v>1766</v>
      </c>
      <c r="E4843" s="753" t="s">
        <v>141</v>
      </c>
      <c r="F4843" s="753"/>
      <c r="G4843" s="757" t="s">
        <v>1822</v>
      </c>
      <c r="H4843" s="751">
        <v>171648000</v>
      </c>
    </row>
    <row r="4844" spans="1:8" ht="26.4">
      <c r="A4844" s="753" t="s">
        <v>83</v>
      </c>
      <c r="B4844" s="753" t="s">
        <v>1047</v>
      </c>
      <c r="C4844" s="753" t="s">
        <v>223</v>
      </c>
      <c r="D4844" s="753" t="s">
        <v>1766</v>
      </c>
      <c r="E4844" s="753" t="s">
        <v>141</v>
      </c>
      <c r="F4844" s="753" t="s">
        <v>581</v>
      </c>
      <c r="G4844" s="757" t="s">
        <v>1823</v>
      </c>
      <c r="H4844" s="751">
        <v>171648000</v>
      </c>
    </row>
    <row r="4845" spans="1:8">
      <c r="A4845" s="753" t="s">
        <v>83</v>
      </c>
      <c r="B4845" s="753" t="s">
        <v>1047</v>
      </c>
      <c r="C4845" s="753" t="s">
        <v>223</v>
      </c>
      <c r="D4845" s="753" t="s">
        <v>1766</v>
      </c>
      <c r="E4845" s="753" t="s">
        <v>96</v>
      </c>
      <c r="F4845" s="753"/>
      <c r="G4845" s="757" t="s">
        <v>97</v>
      </c>
      <c r="H4845" s="751">
        <v>703959564</v>
      </c>
    </row>
    <row r="4846" spans="1:8">
      <c r="A4846" s="753" t="s">
        <v>83</v>
      </c>
      <c r="B4846" s="753" t="s">
        <v>1047</v>
      </c>
      <c r="C4846" s="753" t="s">
        <v>223</v>
      </c>
      <c r="D4846" s="753" t="s">
        <v>1766</v>
      </c>
      <c r="E4846" s="753" t="s">
        <v>96</v>
      </c>
      <c r="F4846" s="753" t="s">
        <v>151</v>
      </c>
      <c r="G4846" s="757" t="s">
        <v>152</v>
      </c>
      <c r="H4846" s="751">
        <v>94317000</v>
      </c>
    </row>
    <row r="4847" spans="1:8">
      <c r="A4847" s="753" t="s">
        <v>83</v>
      </c>
      <c r="B4847" s="753" t="s">
        <v>1047</v>
      </c>
      <c r="C4847" s="753" t="s">
        <v>223</v>
      </c>
      <c r="D4847" s="753" t="s">
        <v>1766</v>
      </c>
      <c r="E4847" s="753" t="s">
        <v>96</v>
      </c>
      <c r="F4847" s="753" t="s">
        <v>864</v>
      </c>
      <c r="G4847" s="757" t="s">
        <v>1770</v>
      </c>
      <c r="H4847" s="751">
        <v>202020800</v>
      </c>
    </row>
    <row r="4848" spans="1:8" ht="26.4">
      <c r="A4848" s="753" t="s">
        <v>83</v>
      </c>
      <c r="B4848" s="753" t="s">
        <v>1047</v>
      </c>
      <c r="C4848" s="753" t="s">
        <v>223</v>
      </c>
      <c r="D4848" s="753" t="s">
        <v>1766</v>
      </c>
      <c r="E4848" s="753" t="s">
        <v>96</v>
      </c>
      <c r="F4848" s="753" t="s">
        <v>98</v>
      </c>
      <c r="G4848" s="757" t="s">
        <v>99</v>
      </c>
      <c r="H4848" s="751">
        <v>23390554</v>
      </c>
    </row>
    <row r="4849" spans="1:8" ht="26.4">
      <c r="A4849" s="753" t="s">
        <v>83</v>
      </c>
      <c r="B4849" s="753" t="s">
        <v>1047</v>
      </c>
      <c r="C4849" s="753" t="s">
        <v>223</v>
      </c>
      <c r="D4849" s="753" t="s">
        <v>1766</v>
      </c>
      <c r="E4849" s="753" t="s">
        <v>96</v>
      </c>
      <c r="F4849" s="753" t="s">
        <v>442</v>
      </c>
      <c r="G4849" s="757" t="s">
        <v>1772</v>
      </c>
      <c r="H4849" s="751">
        <v>24011253</v>
      </c>
    </row>
    <row r="4850" spans="1:8">
      <c r="A4850" s="753" t="s">
        <v>83</v>
      </c>
      <c r="B4850" s="753" t="s">
        <v>1047</v>
      </c>
      <c r="C4850" s="753" t="s">
        <v>223</v>
      </c>
      <c r="D4850" s="753" t="s">
        <v>1766</v>
      </c>
      <c r="E4850" s="753" t="s">
        <v>96</v>
      </c>
      <c r="F4850" s="753" t="s">
        <v>144</v>
      </c>
      <c r="G4850" s="757" t="s">
        <v>145</v>
      </c>
      <c r="H4850" s="751">
        <v>345200757</v>
      </c>
    </row>
    <row r="4851" spans="1:8">
      <c r="A4851" s="753" t="s">
        <v>83</v>
      </c>
      <c r="B4851" s="753" t="s">
        <v>1047</v>
      </c>
      <c r="C4851" s="753" t="s">
        <v>223</v>
      </c>
      <c r="D4851" s="753" t="s">
        <v>1766</v>
      </c>
      <c r="E4851" s="753" t="s">
        <v>96</v>
      </c>
      <c r="F4851" s="753" t="s">
        <v>154</v>
      </c>
      <c r="G4851" s="757" t="s">
        <v>1773</v>
      </c>
      <c r="H4851" s="751">
        <v>15019200</v>
      </c>
    </row>
    <row r="4852" spans="1:8">
      <c r="A4852" s="753" t="s">
        <v>83</v>
      </c>
      <c r="B4852" s="753" t="s">
        <v>1047</v>
      </c>
      <c r="C4852" s="753" t="s">
        <v>223</v>
      </c>
      <c r="D4852" s="753" t="s">
        <v>1766</v>
      </c>
      <c r="E4852" s="753" t="s">
        <v>426</v>
      </c>
      <c r="F4852" s="753"/>
      <c r="G4852" s="757" t="s">
        <v>427</v>
      </c>
      <c r="H4852" s="751">
        <v>19966000</v>
      </c>
    </row>
    <row r="4853" spans="1:8">
      <c r="A4853" s="753" t="s">
        <v>83</v>
      </c>
      <c r="B4853" s="753" t="s">
        <v>1047</v>
      </c>
      <c r="C4853" s="753" t="s">
        <v>223</v>
      </c>
      <c r="D4853" s="753" t="s">
        <v>1766</v>
      </c>
      <c r="E4853" s="753" t="s">
        <v>426</v>
      </c>
      <c r="F4853" s="753" t="s">
        <v>428</v>
      </c>
      <c r="G4853" s="757" t="s">
        <v>1774</v>
      </c>
      <c r="H4853" s="751">
        <v>16456000</v>
      </c>
    </row>
    <row r="4854" spans="1:8">
      <c r="A4854" s="753" t="s">
        <v>83</v>
      </c>
      <c r="B4854" s="753" t="s">
        <v>1047</v>
      </c>
      <c r="C4854" s="753" t="s">
        <v>223</v>
      </c>
      <c r="D4854" s="753" t="s">
        <v>1766</v>
      </c>
      <c r="E4854" s="753" t="s">
        <v>426</v>
      </c>
      <c r="F4854" s="753" t="s">
        <v>429</v>
      </c>
      <c r="G4854" s="757" t="s">
        <v>1775</v>
      </c>
      <c r="H4854" s="751">
        <v>3510000</v>
      </c>
    </row>
    <row r="4855" spans="1:8">
      <c r="A4855" s="753" t="s">
        <v>83</v>
      </c>
      <c r="B4855" s="753" t="s">
        <v>1047</v>
      </c>
      <c r="C4855" s="753" t="s">
        <v>223</v>
      </c>
      <c r="D4855" s="753" t="s">
        <v>1766</v>
      </c>
      <c r="E4855" s="753" t="s">
        <v>100</v>
      </c>
      <c r="F4855" s="753"/>
      <c r="G4855" s="757" t="s">
        <v>101</v>
      </c>
      <c r="H4855" s="751">
        <v>232365000</v>
      </c>
    </row>
    <row r="4856" spans="1:8">
      <c r="A4856" s="753" t="s">
        <v>83</v>
      </c>
      <c r="B4856" s="753" t="s">
        <v>1047</v>
      </c>
      <c r="C4856" s="753" t="s">
        <v>223</v>
      </c>
      <c r="D4856" s="753" t="s">
        <v>1766</v>
      </c>
      <c r="E4856" s="753" t="s">
        <v>100</v>
      </c>
      <c r="F4856" s="753" t="s">
        <v>443</v>
      </c>
      <c r="G4856" s="757" t="s">
        <v>135</v>
      </c>
      <c r="H4856" s="751">
        <v>232365000</v>
      </c>
    </row>
    <row r="4857" spans="1:8">
      <c r="A4857" s="753" t="s">
        <v>83</v>
      </c>
      <c r="B4857" s="753" t="s">
        <v>1047</v>
      </c>
      <c r="C4857" s="753" t="s">
        <v>223</v>
      </c>
      <c r="D4857" s="753" t="s">
        <v>1766</v>
      </c>
      <c r="E4857" s="753" t="s">
        <v>102</v>
      </c>
      <c r="F4857" s="753"/>
      <c r="G4857" s="757" t="s">
        <v>369</v>
      </c>
      <c r="H4857" s="751">
        <v>313949411</v>
      </c>
    </row>
    <row r="4858" spans="1:8">
      <c r="A4858" s="753" t="s">
        <v>83</v>
      </c>
      <c r="B4858" s="753" t="s">
        <v>1047</v>
      </c>
      <c r="C4858" s="753" t="s">
        <v>223</v>
      </c>
      <c r="D4858" s="753" t="s">
        <v>1766</v>
      </c>
      <c r="E4858" s="753" t="s">
        <v>102</v>
      </c>
      <c r="F4858" s="753" t="s">
        <v>103</v>
      </c>
      <c r="G4858" s="757" t="s">
        <v>104</v>
      </c>
      <c r="H4858" s="751">
        <v>242673951</v>
      </c>
    </row>
    <row r="4859" spans="1:8">
      <c r="A4859" s="753" t="s">
        <v>83</v>
      </c>
      <c r="B4859" s="753" t="s">
        <v>1047</v>
      </c>
      <c r="C4859" s="753" t="s">
        <v>223</v>
      </c>
      <c r="D4859" s="753" t="s">
        <v>1766</v>
      </c>
      <c r="E4859" s="753" t="s">
        <v>102</v>
      </c>
      <c r="F4859" s="753" t="s">
        <v>105</v>
      </c>
      <c r="G4859" s="757" t="s">
        <v>106</v>
      </c>
      <c r="H4859" s="751">
        <v>41543219</v>
      </c>
    </row>
    <row r="4860" spans="1:8">
      <c r="A4860" s="753" t="s">
        <v>83</v>
      </c>
      <c r="B4860" s="753" t="s">
        <v>1047</v>
      </c>
      <c r="C4860" s="753" t="s">
        <v>223</v>
      </c>
      <c r="D4860" s="753" t="s">
        <v>1766</v>
      </c>
      <c r="E4860" s="753" t="s">
        <v>102</v>
      </c>
      <c r="F4860" s="753" t="s">
        <v>107</v>
      </c>
      <c r="G4860" s="757" t="s">
        <v>108</v>
      </c>
      <c r="H4860" s="751">
        <v>27694966</v>
      </c>
    </row>
    <row r="4861" spans="1:8">
      <c r="A4861" s="753" t="s">
        <v>83</v>
      </c>
      <c r="B4861" s="753" t="s">
        <v>1047</v>
      </c>
      <c r="C4861" s="753" t="s">
        <v>223</v>
      </c>
      <c r="D4861" s="753" t="s">
        <v>1766</v>
      </c>
      <c r="E4861" s="753" t="s">
        <v>102</v>
      </c>
      <c r="F4861" s="753" t="s">
        <v>0</v>
      </c>
      <c r="G4861" s="757" t="s">
        <v>1</v>
      </c>
      <c r="H4861" s="751">
        <v>2037275</v>
      </c>
    </row>
    <row r="4862" spans="1:8">
      <c r="A4862" s="753" t="s">
        <v>83</v>
      </c>
      <c r="B4862" s="753" t="s">
        <v>1047</v>
      </c>
      <c r="C4862" s="753" t="s">
        <v>223</v>
      </c>
      <c r="D4862" s="753" t="s">
        <v>1766</v>
      </c>
      <c r="E4862" s="753" t="s">
        <v>109</v>
      </c>
      <c r="F4862" s="753"/>
      <c r="G4862" s="757" t="s">
        <v>110</v>
      </c>
      <c r="H4862" s="751">
        <v>48800000</v>
      </c>
    </row>
    <row r="4863" spans="1:8" ht="26.4">
      <c r="A4863" s="753" t="s">
        <v>83</v>
      </c>
      <c r="B4863" s="753" t="s">
        <v>1047</v>
      </c>
      <c r="C4863" s="753" t="s">
        <v>223</v>
      </c>
      <c r="D4863" s="753" t="s">
        <v>1766</v>
      </c>
      <c r="E4863" s="753" t="s">
        <v>109</v>
      </c>
      <c r="F4863" s="753" t="s">
        <v>855</v>
      </c>
      <c r="G4863" s="757" t="s">
        <v>1776</v>
      </c>
      <c r="H4863" s="751">
        <v>48800000</v>
      </c>
    </row>
    <row r="4864" spans="1:8">
      <c r="A4864" s="753" t="s">
        <v>83</v>
      </c>
      <c r="B4864" s="753" t="s">
        <v>1047</v>
      </c>
      <c r="C4864" s="753" t="s">
        <v>223</v>
      </c>
      <c r="D4864" s="753" t="s">
        <v>1766</v>
      </c>
      <c r="E4864" s="753" t="s">
        <v>112</v>
      </c>
      <c r="F4864" s="753"/>
      <c r="G4864" s="757" t="s">
        <v>113</v>
      </c>
      <c r="H4864" s="751">
        <v>114432894</v>
      </c>
    </row>
    <row r="4865" spans="1:8">
      <c r="A4865" s="753" t="s">
        <v>83</v>
      </c>
      <c r="B4865" s="753" t="s">
        <v>1047</v>
      </c>
      <c r="C4865" s="753" t="s">
        <v>223</v>
      </c>
      <c r="D4865" s="753" t="s">
        <v>1766</v>
      </c>
      <c r="E4865" s="753" t="s">
        <v>112</v>
      </c>
      <c r="F4865" s="753" t="s">
        <v>155</v>
      </c>
      <c r="G4865" s="757" t="s">
        <v>1777</v>
      </c>
      <c r="H4865" s="751">
        <v>25418137</v>
      </c>
    </row>
    <row r="4866" spans="1:8">
      <c r="A4866" s="753" t="s">
        <v>83</v>
      </c>
      <c r="B4866" s="753" t="s">
        <v>1047</v>
      </c>
      <c r="C4866" s="753" t="s">
        <v>223</v>
      </c>
      <c r="D4866" s="753" t="s">
        <v>1766</v>
      </c>
      <c r="E4866" s="753" t="s">
        <v>112</v>
      </c>
      <c r="F4866" s="753" t="s">
        <v>114</v>
      </c>
      <c r="G4866" s="757" t="s">
        <v>1778</v>
      </c>
      <c r="H4866" s="751">
        <v>7966357</v>
      </c>
    </row>
    <row r="4867" spans="1:8">
      <c r="A4867" s="753" t="s">
        <v>83</v>
      </c>
      <c r="B4867" s="753" t="s">
        <v>1047</v>
      </c>
      <c r="C4867" s="753" t="s">
        <v>223</v>
      </c>
      <c r="D4867" s="753" t="s">
        <v>1766</v>
      </c>
      <c r="E4867" s="753" t="s">
        <v>112</v>
      </c>
      <c r="F4867" s="753" t="s">
        <v>156</v>
      </c>
      <c r="G4867" s="757" t="s">
        <v>1779</v>
      </c>
      <c r="H4867" s="751">
        <v>73446400</v>
      </c>
    </row>
    <row r="4868" spans="1:8">
      <c r="A4868" s="753" t="s">
        <v>83</v>
      </c>
      <c r="B4868" s="753" t="s">
        <v>1047</v>
      </c>
      <c r="C4868" s="753" t="s">
        <v>223</v>
      </c>
      <c r="D4868" s="753" t="s">
        <v>1766</v>
      </c>
      <c r="E4868" s="753" t="s">
        <v>112</v>
      </c>
      <c r="F4868" s="753" t="s">
        <v>146</v>
      </c>
      <c r="G4868" s="757" t="s">
        <v>1780</v>
      </c>
      <c r="H4868" s="751">
        <v>2136000</v>
      </c>
    </row>
    <row r="4869" spans="1:8">
      <c r="A4869" s="753" t="s">
        <v>83</v>
      </c>
      <c r="B4869" s="753" t="s">
        <v>1047</v>
      </c>
      <c r="C4869" s="753" t="s">
        <v>223</v>
      </c>
      <c r="D4869" s="753" t="s">
        <v>1766</v>
      </c>
      <c r="E4869" s="753" t="s">
        <v>112</v>
      </c>
      <c r="F4869" s="753" t="s">
        <v>157</v>
      </c>
      <c r="G4869" s="757" t="s">
        <v>135</v>
      </c>
      <c r="H4869" s="751">
        <v>5466000</v>
      </c>
    </row>
    <row r="4870" spans="1:8">
      <c r="A4870" s="753" t="s">
        <v>83</v>
      </c>
      <c r="B4870" s="753" t="s">
        <v>1047</v>
      </c>
      <c r="C4870" s="753" t="s">
        <v>223</v>
      </c>
      <c r="D4870" s="753" t="s">
        <v>1766</v>
      </c>
      <c r="E4870" s="753" t="s">
        <v>115</v>
      </c>
      <c r="F4870" s="753"/>
      <c r="G4870" s="757" t="s">
        <v>1781</v>
      </c>
      <c r="H4870" s="751">
        <v>123406169</v>
      </c>
    </row>
    <row r="4871" spans="1:8">
      <c r="A4871" s="753" t="s">
        <v>83</v>
      </c>
      <c r="B4871" s="753" t="s">
        <v>1047</v>
      </c>
      <c r="C4871" s="753" t="s">
        <v>223</v>
      </c>
      <c r="D4871" s="753" t="s">
        <v>1766</v>
      </c>
      <c r="E4871" s="753" t="s">
        <v>115</v>
      </c>
      <c r="F4871" s="753" t="s">
        <v>116</v>
      </c>
      <c r="G4871" s="757" t="s">
        <v>117</v>
      </c>
      <c r="H4871" s="751">
        <v>45156169</v>
      </c>
    </row>
    <row r="4872" spans="1:8">
      <c r="A4872" s="753" t="s">
        <v>83</v>
      </c>
      <c r="B4872" s="753" t="s">
        <v>1047</v>
      </c>
      <c r="C4872" s="753" t="s">
        <v>223</v>
      </c>
      <c r="D4872" s="753" t="s">
        <v>1766</v>
      </c>
      <c r="E4872" s="753" t="s">
        <v>115</v>
      </c>
      <c r="F4872" s="753" t="s">
        <v>147</v>
      </c>
      <c r="G4872" s="757" t="s">
        <v>148</v>
      </c>
      <c r="H4872" s="751">
        <v>50120000</v>
      </c>
    </row>
    <row r="4873" spans="1:8">
      <c r="A4873" s="753" t="s">
        <v>83</v>
      </c>
      <c r="B4873" s="753" t="s">
        <v>1047</v>
      </c>
      <c r="C4873" s="753" t="s">
        <v>223</v>
      </c>
      <c r="D4873" s="753" t="s">
        <v>1766</v>
      </c>
      <c r="E4873" s="753" t="s">
        <v>115</v>
      </c>
      <c r="F4873" s="753" t="s">
        <v>4</v>
      </c>
      <c r="G4873" s="757" t="s">
        <v>1782</v>
      </c>
      <c r="H4873" s="751">
        <v>7950000</v>
      </c>
    </row>
    <row r="4874" spans="1:8">
      <c r="A4874" s="753" t="s">
        <v>83</v>
      </c>
      <c r="B4874" s="753" t="s">
        <v>1047</v>
      </c>
      <c r="C4874" s="753" t="s">
        <v>223</v>
      </c>
      <c r="D4874" s="753" t="s">
        <v>1766</v>
      </c>
      <c r="E4874" s="753" t="s">
        <v>115</v>
      </c>
      <c r="F4874" s="753" t="s">
        <v>118</v>
      </c>
      <c r="G4874" s="757" t="s">
        <v>119</v>
      </c>
      <c r="H4874" s="751">
        <v>20180000</v>
      </c>
    </row>
    <row r="4875" spans="1:8">
      <c r="A4875" s="753" t="s">
        <v>83</v>
      </c>
      <c r="B4875" s="753" t="s">
        <v>1047</v>
      </c>
      <c r="C4875" s="753" t="s">
        <v>223</v>
      </c>
      <c r="D4875" s="753" t="s">
        <v>1766</v>
      </c>
      <c r="E4875" s="753" t="s">
        <v>120</v>
      </c>
      <c r="F4875" s="753"/>
      <c r="G4875" s="757" t="s">
        <v>121</v>
      </c>
      <c r="H4875" s="751">
        <v>230465120</v>
      </c>
    </row>
    <row r="4876" spans="1:8" ht="39.6">
      <c r="A4876" s="753" t="s">
        <v>83</v>
      </c>
      <c r="B4876" s="753" t="s">
        <v>1047</v>
      </c>
      <c r="C4876" s="753" t="s">
        <v>223</v>
      </c>
      <c r="D4876" s="753" t="s">
        <v>1766</v>
      </c>
      <c r="E4876" s="753" t="s">
        <v>120</v>
      </c>
      <c r="F4876" s="753" t="s">
        <v>122</v>
      </c>
      <c r="G4876" s="757" t="s">
        <v>1783</v>
      </c>
      <c r="H4876" s="751">
        <v>7169860</v>
      </c>
    </row>
    <row r="4877" spans="1:8">
      <c r="A4877" s="753" t="s">
        <v>83</v>
      </c>
      <c r="B4877" s="753" t="s">
        <v>1047</v>
      </c>
      <c r="C4877" s="753" t="s">
        <v>223</v>
      </c>
      <c r="D4877" s="753" t="s">
        <v>1766</v>
      </c>
      <c r="E4877" s="753" t="s">
        <v>120</v>
      </c>
      <c r="F4877" s="753" t="s">
        <v>123</v>
      </c>
      <c r="G4877" s="757" t="s">
        <v>124</v>
      </c>
      <c r="H4877" s="751">
        <v>2436460</v>
      </c>
    </row>
    <row r="4878" spans="1:8" ht="39.6">
      <c r="A4878" s="753" t="s">
        <v>83</v>
      </c>
      <c r="B4878" s="753" t="s">
        <v>1047</v>
      </c>
      <c r="C4878" s="753" t="s">
        <v>223</v>
      </c>
      <c r="D4878" s="753" t="s">
        <v>1766</v>
      </c>
      <c r="E4878" s="753" t="s">
        <v>120</v>
      </c>
      <c r="F4878" s="753" t="s">
        <v>994</v>
      </c>
      <c r="G4878" s="757" t="s">
        <v>1824</v>
      </c>
      <c r="H4878" s="751">
        <v>3927000</v>
      </c>
    </row>
    <row r="4879" spans="1:8">
      <c r="A4879" s="753" t="s">
        <v>83</v>
      </c>
      <c r="B4879" s="753" t="s">
        <v>1047</v>
      </c>
      <c r="C4879" s="753" t="s">
        <v>223</v>
      </c>
      <c r="D4879" s="753" t="s">
        <v>1766</v>
      </c>
      <c r="E4879" s="753" t="s">
        <v>120</v>
      </c>
      <c r="F4879" s="753" t="s">
        <v>315</v>
      </c>
      <c r="G4879" s="757" t="s">
        <v>1831</v>
      </c>
      <c r="H4879" s="751">
        <v>202450000</v>
      </c>
    </row>
    <row r="4880" spans="1:8" ht="26.4">
      <c r="A4880" s="753" t="s">
        <v>83</v>
      </c>
      <c r="B4880" s="753" t="s">
        <v>1047</v>
      </c>
      <c r="C4880" s="753" t="s">
        <v>223</v>
      </c>
      <c r="D4880" s="753" t="s">
        <v>1766</v>
      </c>
      <c r="E4880" s="753" t="s">
        <v>120</v>
      </c>
      <c r="F4880" s="753" t="s">
        <v>1001</v>
      </c>
      <c r="G4880" s="757" t="s">
        <v>1784</v>
      </c>
      <c r="H4880" s="751">
        <v>1901800</v>
      </c>
    </row>
    <row r="4881" spans="1:8">
      <c r="A4881" s="753" t="s">
        <v>83</v>
      </c>
      <c r="B4881" s="753" t="s">
        <v>1047</v>
      </c>
      <c r="C4881" s="753" t="s">
        <v>223</v>
      </c>
      <c r="D4881" s="753" t="s">
        <v>1766</v>
      </c>
      <c r="E4881" s="753" t="s">
        <v>120</v>
      </c>
      <c r="F4881" s="753" t="s">
        <v>158</v>
      </c>
      <c r="G4881" s="757" t="s">
        <v>1785</v>
      </c>
      <c r="H4881" s="751">
        <v>9000000</v>
      </c>
    </row>
    <row r="4882" spans="1:8">
      <c r="A4882" s="753" t="s">
        <v>83</v>
      </c>
      <c r="B4882" s="753" t="s">
        <v>1047</v>
      </c>
      <c r="C4882" s="753" t="s">
        <v>223</v>
      </c>
      <c r="D4882" s="753" t="s">
        <v>1766</v>
      </c>
      <c r="E4882" s="753" t="s">
        <v>120</v>
      </c>
      <c r="F4882" s="753" t="s">
        <v>159</v>
      </c>
      <c r="G4882" s="757" t="s">
        <v>143</v>
      </c>
      <c r="H4882" s="751">
        <v>3580000</v>
      </c>
    </row>
    <row r="4883" spans="1:8">
      <c r="A4883" s="753" t="s">
        <v>83</v>
      </c>
      <c r="B4883" s="753" t="s">
        <v>1047</v>
      </c>
      <c r="C4883" s="753" t="s">
        <v>223</v>
      </c>
      <c r="D4883" s="753" t="s">
        <v>1766</v>
      </c>
      <c r="E4883" s="753" t="s">
        <v>160</v>
      </c>
      <c r="F4883" s="753"/>
      <c r="G4883" s="757" t="s">
        <v>161</v>
      </c>
      <c r="H4883" s="751">
        <v>2169351000</v>
      </c>
    </row>
    <row r="4884" spans="1:8">
      <c r="A4884" s="753" t="s">
        <v>83</v>
      </c>
      <c r="B4884" s="753" t="s">
        <v>1047</v>
      </c>
      <c r="C4884" s="753" t="s">
        <v>223</v>
      </c>
      <c r="D4884" s="753" t="s">
        <v>1766</v>
      </c>
      <c r="E4884" s="753" t="s">
        <v>160</v>
      </c>
      <c r="F4884" s="753" t="s">
        <v>162</v>
      </c>
      <c r="G4884" s="757" t="s">
        <v>163</v>
      </c>
      <c r="H4884" s="751">
        <v>129500000</v>
      </c>
    </row>
    <row r="4885" spans="1:8">
      <c r="A4885" s="753" t="s">
        <v>83</v>
      </c>
      <c r="B4885" s="753" t="s">
        <v>1047</v>
      </c>
      <c r="C4885" s="753" t="s">
        <v>223</v>
      </c>
      <c r="D4885" s="753" t="s">
        <v>1766</v>
      </c>
      <c r="E4885" s="753" t="s">
        <v>160</v>
      </c>
      <c r="F4885" s="753" t="s">
        <v>544</v>
      </c>
      <c r="G4885" s="757" t="s">
        <v>545</v>
      </c>
      <c r="H4885" s="751">
        <v>288000000</v>
      </c>
    </row>
    <row r="4886" spans="1:8">
      <c r="A4886" s="753" t="s">
        <v>83</v>
      </c>
      <c r="B4886" s="753" t="s">
        <v>1047</v>
      </c>
      <c r="C4886" s="753" t="s">
        <v>223</v>
      </c>
      <c r="D4886" s="753" t="s">
        <v>1766</v>
      </c>
      <c r="E4886" s="753" t="s">
        <v>160</v>
      </c>
      <c r="F4886" s="753" t="s">
        <v>975</v>
      </c>
      <c r="G4886" s="757" t="s">
        <v>974</v>
      </c>
      <c r="H4886" s="751">
        <v>394930000</v>
      </c>
    </row>
    <row r="4887" spans="1:8">
      <c r="A4887" s="753" t="s">
        <v>83</v>
      </c>
      <c r="B4887" s="753" t="s">
        <v>1047</v>
      </c>
      <c r="C4887" s="753" t="s">
        <v>223</v>
      </c>
      <c r="D4887" s="753" t="s">
        <v>1766</v>
      </c>
      <c r="E4887" s="753" t="s">
        <v>160</v>
      </c>
      <c r="F4887" s="753" t="s">
        <v>546</v>
      </c>
      <c r="G4887" s="757" t="s">
        <v>128</v>
      </c>
      <c r="H4887" s="751">
        <v>45450000</v>
      </c>
    </row>
    <row r="4888" spans="1:8">
      <c r="A4888" s="753" t="s">
        <v>83</v>
      </c>
      <c r="B4888" s="753" t="s">
        <v>1047</v>
      </c>
      <c r="C4888" s="753" t="s">
        <v>223</v>
      </c>
      <c r="D4888" s="753" t="s">
        <v>1766</v>
      </c>
      <c r="E4888" s="753" t="s">
        <v>160</v>
      </c>
      <c r="F4888" s="753" t="s">
        <v>547</v>
      </c>
      <c r="G4888" s="757" t="s">
        <v>548</v>
      </c>
      <c r="H4888" s="751">
        <v>300160000</v>
      </c>
    </row>
    <row r="4889" spans="1:8">
      <c r="A4889" s="753" t="s">
        <v>83</v>
      </c>
      <c r="B4889" s="753" t="s">
        <v>1047</v>
      </c>
      <c r="C4889" s="753" t="s">
        <v>223</v>
      </c>
      <c r="D4889" s="753" t="s">
        <v>1766</v>
      </c>
      <c r="E4889" s="753" t="s">
        <v>160</v>
      </c>
      <c r="F4889" s="753" t="s">
        <v>438</v>
      </c>
      <c r="G4889" s="757" t="s">
        <v>1786</v>
      </c>
      <c r="H4889" s="751">
        <v>90000000</v>
      </c>
    </row>
    <row r="4890" spans="1:8">
      <c r="A4890" s="753" t="s">
        <v>83</v>
      </c>
      <c r="B4890" s="753" t="s">
        <v>1047</v>
      </c>
      <c r="C4890" s="753" t="s">
        <v>223</v>
      </c>
      <c r="D4890" s="753" t="s">
        <v>1766</v>
      </c>
      <c r="E4890" s="753" t="s">
        <v>160</v>
      </c>
      <c r="F4890" s="753" t="s">
        <v>549</v>
      </c>
      <c r="G4890" s="757" t="s">
        <v>550</v>
      </c>
      <c r="H4890" s="751">
        <v>527020000</v>
      </c>
    </row>
    <row r="4891" spans="1:8">
      <c r="A4891" s="753" t="s">
        <v>83</v>
      </c>
      <c r="B4891" s="753" t="s">
        <v>1047</v>
      </c>
      <c r="C4891" s="753" t="s">
        <v>223</v>
      </c>
      <c r="D4891" s="753" t="s">
        <v>1766</v>
      </c>
      <c r="E4891" s="753" t="s">
        <v>160</v>
      </c>
      <c r="F4891" s="753" t="s">
        <v>551</v>
      </c>
      <c r="G4891" s="757" t="s">
        <v>133</v>
      </c>
      <c r="H4891" s="751">
        <v>394291000</v>
      </c>
    </row>
    <row r="4892" spans="1:8">
      <c r="A4892" s="753" t="s">
        <v>83</v>
      </c>
      <c r="B4892" s="753" t="s">
        <v>1047</v>
      </c>
      <c r="C4892" s="753" t="s">
        <v>223</v>
      </c>
      <c r="D4892" s="753" t="s">
        <v>1766</v>
      </c>
      <c r="E4892" s="753" t="s">
        <v>125</v>
      </c>
      <c r="F4892" s="753"/>
      <c r="G4892" s="757" t="s">
        <v>126</v>
      </c>
      <c r="H4892" s="751">
        <v>255978000</v>
      </c>
    </row>
    <row r="4893" spans="1:8">
      <c r="A4893" s="753" t="s">
        <v>83</v>
      </c>
      <c r="B4893" s="753" t="s">
        <v>1047</v>
      </c>
      <c r="C4893" s="753" t="s">
        <v>223</v>
      </c>
      <c r="D4893" s="753" t="s">
        <v>1766</v>
      </c>
      <c r="E4893" s="753" t="s">
        <v>125</v>
      </c>
      <c r="F4893" s="753" t="s">
        <v>430</v>
      </c>
      <c r="G4893" s="757" t="s">
        <v>431</v>
      </c>
      <c r="H4893" s="751">
        <v>9978000</v>
      </c>
    </row>
    <row r="4894" spans="1:8">
      <c r="A4894" s="753" t="s">
        <v>83</v>
      </c>
      <c r="B4894" s="753" t="s">
        <v>1047</v>
      </c>
      <c r="C4894" s="753" t="s">
        <v>223</v>
      </c>
      <c r="D4894" s="753" t="s">
        <v>1766</v>
      </c>
      <c r="E4894" s="753" t="s">
        <v>125</v>
      </c>
      <c r="F4894" s="753" t="s">
        <v>552</v>
      </c>
      <c r="G4894" s="757" t="s">
        <v>553</v>
      </c>
      <c r="H4894" s="751">
        <v>106600000</v>
      </c>
    </row>
    <row r="4895" spans="1:8">
      <c r="A4895" s="753" t="s">
        <v>83</v>
      </c>
      <c r="B4895" s="753" t="s">
        <v>1047</v>
      </c>
      <c r="C4895" s="753" t="s">
        <v>223</v>
      </c>
      <c r="D4895" s="753" t="s">
        <v>1766</v>
      </c>
      <c r="E4895" s="753" t="s">
        <v>125</v>
      </c>
      <c r="F4895" s="753" t="s">
        <v>127</v>
      </c>
      <c r="G4895" s="757" t="s">
        <v>128</v>
      </c>
      <c r="H4895" s="751">
        <v>58000000</v>
      </c>
    </row>
    <row r="4896" spans="1:8">
      <c r="A4896" s="753" t="s">
        <v>83</v>
      </c>
      <c r="B4896" s="753" t="s">
        <v>1047</v>
      </c>
      <c r="C4896" s="753" t="s">
        <v>223</v>
      </c>
      <c r="D4896" s="753" t="s">
        <v>1766</v>
      </c>
      <c r="E4896" s="753" t="s">
        <v>125</v>
      </c>
      <c r="F4896" s="753" t="s">
        <v>129</v>
      </c>
      <c r="G4896" s="757" t="s">
        <v>1787</v>
      </c>
      <c r="H4896" s="751">
        <v>81400000</v>
      </c>
    </row>
    <row r="4897" spans="1:8">
      <c r="A4897" s="753" t="s">
        <v>83</v>
      </c>
      <c r="B4897" s="753" t="s">
        <v>1047</v>
      </c>
      <c r="C4897" s="753" t="s">
        <v>223</v>
      </c>
      <c r="D4897" s="753" t="s">
        <v>1766</v>
      </c>
      <c r="E4897" s="753" t="s">
        <v>554</v>
      </c>
      <c r="F4897" s="753"/>
      <c r="G4897" s="757" t="s">
        <v>555</v>
      </c>
      <c r="H4897" s="751">
        <v>75517000</v>
      </c>
    </row>
    <row r="4898" spans="1:8">
      <c r="A4898" s="753" t="s">
        <v>83</v>
      </c>
      <c r="B4898" s="753" t="s">
        <v>1047</v>
      </c>
      <c r="C4898" s="753" t="s">
        <v>223</v>
      </c>
      <c r="D4898" s="753" t="s">
        <v>1766</v>
      </c>
      <c r="E4898" s="753" t="s">
        <v>554</v>
      </c>
      <c r="F4898" s="753" t="s">
        <v>556</v>
      </c>
      <c r="G4898" s="757" t="s">
        <v>557</v>
      </c>
      <c r="H4898" s="751">
        <v>41430000</v>
      </c>
    </row>
    <row r="4899" spans="1:8">
      <c r="A4899" s="753" t="s">
        <v>83</v>
      </c>
      <c r="B4899" s="753" t="s">
        <v>1047</v>
      </c>
      <c r="C4899" s="753" t="s">
        <v>223</v>
      </c>
      <c r="D4899" s="753" t="s">
        <v>1766</v>
      </c>
      <c r="E4899" s="753" t="s">
        <v>554</v>
      </c>
      <c r="F4899" s="753" t="s">
        <v>243</v>
      </c>
      <c r="G4899" s="757" t="s">
        <v>244</v>
      </c>
      <c r="H4899" s="751">
        <v>30000000</v>
      </c>
    </row>
    <row r="4900" spans="1:8">
      <c r="A4900" s="753" t="s">
        <v>83</v>
      </c>
      <c r="B4900" s="753" t="s">
        <v>1047</v>
      </c>
      <c r="C4900" s="753" t="s">
        <v>223</v>
      </c>
      <c r="D4900" s="753" t="s">
        <v>1766</v>
      </c>
      <c r="E4900" s="753" t="s">
        <v>554</v>
      </c>
      <c r="F4900" s="753" t="s">
        <v>206</v>
      </c>
      <c r="G4900" s="757" t="s">
        <v>207</v>
      </c>
      <c r="H4900" s="751">
        <v>4087000</v>
      </c>
    </row>
    <row r="4901" spans="1:8" ht="39.6">
      <c r="A4901" s="753" t="s">
        <v>83</v>
      </c>
      <c r="B4901" s="753" t="s">
        <v>1047</v>
      </c>
      <c r="C4901" s="753" t="s">
        <v>223</v>
      </c>
      <c r="D4901" s="753" t="s">
        <v>1766</v>
      </c>
      <c r="E4901" s="753" t="s">
        <v>560</v>
      </c>
      <c r="F4901" s="753"/>
      <c r="G4901" s="757" t="s">
        <v>1790</v>
      </c>
      <c r="H4901" s="751">
        <v>102157800</v>
      </c>
    </row>
    <row r="4902" spans="1:8">
      <c r="A4902" s="753" t="s">
        <v>83</v>
      </c>
      <c r="B4902" s="753" t="s">
        <v>1047</v>
      </c>
      <c r="C4902" s="753" t="s">
        <v>223</v>
      </c>
      <c r="D4902" s="753" t="s">
        <v>1766</v>
      </c>
      <c r="E4902" s="753" t="s">
        <v>560</v>
      </c>
      <c r="F4902" s="753" t="s">
        <v>856</v>
      </c>
      <c r="G4902" s="757" t="s">
        <v>1832</v>
      </c>
      <c r="H4902" s="751">
        <v>47619000</v>
      </c>
    </row>
    <row r="4903" spans="1:8">
      <c r="A4903" s="753" t="s">
        <v>83</v>
      </c>
      <c r="B4903" s="753" t="s">
        <v>1047</v>
      </c>
      <c r="C4903" s="753" t="s">
        <v>223</v>
      </c>
      <c r="D4903" s="753" t="s">
        <v>1766</v>
      </c>
      <c r="E4903" s="753" t="s">
        <v>560</v>
      </c>
      <c r="F4903" s="753" t="s">
        <v>5</v>
      </c>
      <c r="G4903" s="757" t="s">
        <v>6</v>
      </c>
      <c r="H4903" s="751">
        <v>4370000</v>
      </c>
    </row>
    <row r="4904" spans="1:8">
      <c r="A4904" s="753" t="s">
        <v>83</v>
      </c>
      <c r="B4904" s="753" t="s">
        <v>1047</v>
      </c>
      <c r="C4904" s="753" t="s">
        <v>223</v>
      </c>
      <c r="D4904" s="753" t="s">
        <v>1766</v>
      </c>
      <c r="E4904" s="753" t="s">
        <v>560</v>
      </c>
      <c r="F4904" s="753" t="s">
        <v>418</v>
      </c>
      <c r="G4904" s="757" t="s">
        <v>1793</v>
      </c>
      <c r="H4904" s="751">
        <v>28710000</v>
      </c>
    </row>
    <row r="4905" spans="1:8">
      <c r="A4905" s="753" t="s">
        <v>83</v>
      </c>
      <c r="B4905" s="753" t="s">
        <v>1047</v>
      </c>
      <c r="C4905" s="753" t="s">
        <v>223</v>
      </c>
      <c r="D4905" s="753" t="s">
        <v>1766</v>
      </c>
      <c r="E4905" s="753" t="s">
        <v>560</v>
      </c>
      <c r="F4905" s="753" t="s">
        <v>562</v>
      </c>
      <c r="G4905" s="757" t="s">
        <v>1794</v>
      </c>
      <c r="H4905" s="751">
        <v>195000</v>
      </c>
    </row>
    <row r="4906" spans="1:8">
      <c r="A4906" s="753" t="s">
        <v>83</v>
      </c>
      <c r="B4906" s="753" t="s">
        <v>1047</v>
      </c>
      <c r="C4906" s="753" t="s">
        <v>223</v>
      </c>
      <c r="D4906" s="753" t="s">
        <v>1766</v>
      </c>
      <c r="E4906" s="753" t="s">
        <v>560</v>
      </c>
      <c r="F4906" s="753" t="s">
        <v>7</v>
      </c>
      <c r="G4906" s="757" t="s">
        <v>1795</v>
      </c>
      <c r="H4906" s="751">
        <v>14263800</v>
      </c>
    </row>
    <row r="4907" spans="1:8" ht="26.4">
      <c r="A4907" s="753" t="s">
        <v>83</v>
      </c>
      <c r="B4907" s="753" t="s">
        <v>1047</v>
      </c>
      <c r="C4907" s="753" t="s">
        <v>223</v>
      </c>
      <c r="D4907" s="753" t="s">
        <v>1766</v>
      </c>
      <c r="E4907" s="753" t="s">
        <v>560</v>
      </c>
      <c r="F4907" s="753" t="s">
        <v>563</v>
      </c>
      <c r="G4907" s="757" t="s">
        <v>13</v>
      </c>
      <c r="H4907" s="751">
        <v>7000000</v>
      </c>
    </row>
    <row r="4908" spans="1:8" ht="26.4">
      <c r="A4908" s="753" t="s">
        <v>83</v>
      </c>
      <c r="B4908" s="753" t="s">
        <v>1047</v>
      </c>
      <c r="C4908" s="753" t="s">
        <v>223</v>
      </c>
      <c r="D4908" s="753" t="s">
        <v>1766</v>
      </c>
      <c r="E4908" s="753" t="s">
        <v>1796</v>
      </c>
      <c r="F4908" s="753"/>
      <c r="G4908" s="757" t="s">
        <v>1797</v>
      </c>
      <c r="H4908" s="751">
        <v>71650000</v>
      </c>
    </row>
    <row r="4909" spans="1:8">
      <c r="A4909" s="753" t="s">
        <v>83</v>
      </c>
      <c r="B4909" s="753" t="s">
        <v>1047</v>
      </c>
      <c r="C4909" s="753" t="s">
        <v>223</v>
      </c>
      <c r="D4909" s="753" t="s">
        <v>1766</v>
      </c>
      <c r="E4909" s="753" t="s">
        <v>1796</v>
      </c>
      <c r="F4909" s="753" t="s">
        <v>1825</v>
      </c>
      <c r="G4909" s="757" t="s">
        <v>1794</v>
      </c>
      <c r="H4909" s="751">
        <v>10050000</v>
      </c>
    </row>
    <row r="4910" spans="1:8">
      <c r="A4910" s="753" t="s">
        <v>83</v>
      </c>
      <c r="B4910" s="753" t="s">
        <v>1047</v>
      </c>
      <c r="C4910" s="753" t="s">
        <v>223</v>
      </c>
      <c r="D4910" s="753" t="s">
        <v>1766</v>
      </c>
      <c r="E4910" s="753" t="s">
        <v>1796</v>
      </c>
      <c r="F4910" s="753" t="s">
        <v>1798</v>
      </c>
      <c r="G4910" s="757" t="s">
        <v>1793</v>
      </c>
      <c r="H4910" s="751">
        <v>61600000</v>
      </c>
    </row>
    <row r="4911" spans="1:8" ht="26.4">
      <c r="A4911" s="753" t="s">
        <v>83</v>
      </c>
      <c r="B4911" s="753" t="s">
        <v>1047</v>
      </c>
      <c r="C4911" s="753" t="s">
        <v>223</v>
      </c>
      <c r="D4911" s="753" t="s">
        <v>1766</v>
      </c>
      <c r="E4911" s="753" t="s">
        <v>130</v>
      </c>
      <c r="F4911" s="753"/>
      <c r="G4911" s="757" t="s">
        <v>131</v>
      </c>
      <c r="H4911" s="751">
        <v>499937000</v>
      </c>
    </row>
    <row r="4912" spans="1:8">
      <c r="A4912" s="753" t="s">
        <v>83</v>
      </c>
      <c r="B4912" s="753" t="s">
        <v>1047</v>
      </c>
      <c r="C4912" s="753" t="s">
        <v>223</v>
      </c>
      <c r="D4912" s="753" t="s">
        <v>1766</v>
      </c>
      <c r="E4912" s="753" t="s">
        <v>130</v>
      </c>
      <c r="F4912" s="753" t="s">
        <v>14</v>
      </c>
      <c r="G4912" s="757" t="s">
        <v>1800</v>
      </c>
      <c r="H4912" s="751">
        <v>14161000</v>
      </c>
    </row>
    <row r="4913" spans="1:8">
      <c r="A4913" s="753" t="s">
        <v>83</v>
      </c>
      <c r="B4913" s="753" t="s">
        <v>1047</v>
      </c>
      <c r="C4913" s="753" t="s">
        <v>223</v>
      </c>
      <c r="D4913" s="753" t="s">
        <v>1766</v>
      </c>
      <c r="E4913" s="753" t="s">
        <v>130</v>
      </c>
      <c r="F4913" s="753" t="s">
        <v>132</v>
      </c>
      <c r="G4913" s="757" t="s">
        <v>135</v>
      </c>
      <c r="H4913" s="751">
        <v>485776000</v>
      </c>
    </row>
    <row r="4914" spans="1:8">
      <c r="A4914" s="753" t="s">
        <v>83</v>
      </c>
      <c r="B4914" s="753" t="s">
        <v>1047</v>
      </c>
      <c r="C4914" s="753" t="s">
        <v>223</v>
      </c>
      <c r="D4914" s="753" t="s">
        <v>1766</v>
      </c>
      <c r="E4914" s="753" t="s">
        <v>1801</v>
      </c>
      <c r="F4914" s="753"/>
      <c r="G4914" s="757" t="s">
        <v>1802</v>
      </c>
      <c r="H4914" s="751">
        <v>1414639000</v>
      </c>
    </row>
    <row r="4915" spans="1:8">
      <c r="A4915" s="753" t="s">
        <v>83</v>
      </c>
      <c r="B4915" s="753" t="s">
        <v>1047</v>
      </c>
      <c r="C4915" s="753" t="s">
        <v>223</v>
      </c>
      <c r="D4915" s="753" t="s">
        <v>1766</v>
      </c>
      <c r="E4915" s="753" t="s">
        <v>1801</v>
      </c>
      <c r="F4915" s="753" t="s">
        <v>1803</v>
      </c>
      <c r="G4915" s="757" t="s">
        <v>1804</v>
      </c>
      <c r="H4915" s="751">
        <v>1414639000</v>
      </c>
    </row>
    <row r="4916" spans="1:8">
      <c r="A4916" s="753" t="s">
        <v>83</v>
      </c>
      <c r="B4916" s="753" t="s">
        <v>1047</v>
      </c>
      <c r="C4916" s="753" t="s">
        <v>223</v>
      </c>
      <c r="D4916" s="753" t="s">
        <v>1766</v>
      </c>
      <c r="E4916" s="753" t="s">
        <v>31</v>
      </c>
      <c r="F4916" s="753"/>
      <c r="G4916" s="757" t="s">
        <v>32</v>
      </c>
      <c r="H4916" s="751">
        <v>322910000</v>
      </c>
    </row>
    <row r="4917" spans="1:8">
      <c r="A4917" s="753" t="s">
        <v>83</v>
      </c>
      <c r="B4917" s="753" t="s">
        <v>1047</v>
      </c>
      <c r="C4917" s="753" t="s">
        <v>223</v>
      </c>
      <c r="D4917" s="753" t="s">
        <v>1766</v>
      </c>
      <c r="E4917" s="753" t="s">
        <v>31</v>
      </c>
      <c r="F4917" s="753" t="s">
        <v>410</v>
      </c>
      <c r="G4917" s="757" t="s">
        <v>411</v>
      </c>
      <c r="H4917" s="751">
        <v>322910000</v>
      </c>
    </row>
    <row r="4918" spans="1:8">
      <c r="A4918" s="753" t="s">
        <v>83</v>
      </c>
      <c r="B4918" s="753" t="s">
        <v>1047</v>
      </c>
      <c r="C4918" s="753" t="s">
        <v>223</v>
      </c>
      <c r="D4918" s="753" t="s">
        <v>1766</v>
      </c>
      <c r="E4918" s="753" t="s">
        <v>967</v>
      </c>
      <c r="F4918" s="753"/>
      <c r="G4918" s="757" t="s">
        <v>968</v>
      </c>
      <c r="H4918" s="751">
        <v>109325800</v>
      </c>
    </row>
    <row r="4919" spans="1:8">
      <c r="A4919" s="753" t="s">
        <v>83</v>
      </c>
      <c r="B4919" s="753" t="s">
        <v>1047</v>
      </c>
      <c r="C4919" s="753" t="s">
        <v>223</v>
      </c>
      <c r="D4919" s="753" t="s">
        <v>1766</v>
      </c>
      <c r="E4919" s="753" t="s">
        <v>967</v>
      </c>
      <c r="F4919" s="753" t="s">
        <v>993</v>
      </c>
      <c r="G4919" s="757" t="s">
        <v>992</v>
      </c>
      <c r="H4919" s="751">
        <v>109325800</v>
      </c>
    </row>
    <row r="4920" spans="1:8">
      <c r="A4920" s="753" t="s">
        <v>83</v>
      </c>
      <c r="B4920" s="753" t="s">
        <v>1047</v>
      </c>
      <c r="C4920" s="753" t="s">
        <v>223</v>
      </c>
      <c r="D4920" s="753" t="s">
        <v>1766</v>
      </c>
      <c r="E4920" s="753" t="s">
        <v>134</v>
      </c>
      <c r="F4920" s="753"/>
      <c r="G4920" s="757" t="s">
        <v>135</v>
      </c>
      <c r="H4920" s="751">
        <v>203632100</v>
      </c>
    </row>
    <row r="4921" spans="1:8">
      <c r="A4921" s="753" t="s">
        <v>83</v>
      </c>
      <c r="B4921" s="753" t="s">
        <v>1047</v>
      </c>
      <c r="C4921" s="753" t="s">
        <v>223</v>
      </c>
      <c r="D4921" s="753" t="s">
        <v>1766</v>
      </c>
      <c r="E4921" s="753" t="s">
        <v>134</v>
      </c>
      <c r="F4921" s="753" t="s">
        <v>9</v>
      </c>
      <c r="G4921" s="757" t="s">
        <v>1805</v>
      </c>
      <c r="H4921" s="751">
        <v>3908000</v>
      </c>
    </row>
    <row r="4922" spans="1:8">
      <c r="A4922" s="753" t="s">
        <v>83</v>
      </c>
      <c r="B4922" s="753" t="s">
        <v>1047</v>
      </c>
      <c r="C4922" s="753" t="s">
        <v>223</v>
      </c>
      <c r="D4922" s="753" t="s">
        <v>1766</v>
      </c>
      <c r="E4922" s="753" t="s">
        <v>134</v>
      </c>
      <c r="F4922" s="753" t="s">
        <v>15</v>
      </c>
      <c r="G4922" s="757" t="s">
        <v>1806</v>
      </c>
      <c r="H4922" s="751">
        <v>1604100</v>
      </c>
    </row>
    <row r="4923" spans="1:8">
      <c r="A4923" s="753" t="s">
        <v>83</v>
      </c>
      <c r="B4923" s="753" t="s">
        <v>1047</v>
      </c>
      <c r="C4923" s="753" t="s">
        <v>223</v>
      </c>
      <c r="D4923" s="753" t="s">
        <v>1766</v>
      </c>
      <c r="E4923" s="753" t="s">
        <v>134</v>
      </c>
      <c r="F4923" s="753" t="s">
        <v>137</v>
      </c>
      <c r="G4923" s="757" t="s">
        <v>138</v>
      </c>
      <c r="H4923" s="751">
        <v>144974000</v>
      </c>
    </row>
    <row r="4924" spans="1:8">
      <c r="A4924" s="753" t="s">
        <v>83</v>
      </c>
      <c r="B4924" s="753" t="s">
        <v>1047</v>
      </c>
      <c r="C4924" s="753" t="s">
        <v>223</v>
      </c>
      <c r="D4924" s="753" t="s">
        <v>1766</v>
      </c>
      <c r="E4924" s="753" t="s">
        <v>134</v>
      </c>
      <c r="F4924" s="753" t="s">
        <v>139</v>
      </c>
      <c r="G4924" s="757" t="s">
        <v>140</v>
      </c>
      <c r="H4924" s="751">
        <v>53146000</v>
      </c>
    </row>
    <row r="4925" spans="1:8" ht="39.6">
      <c r="A4925" s="753" t="s">
        <v>83</v>
      </c>
      <c r="B4925" s="753" t="s">
        <v>1047</v>
      </c>
      <c r="C4925" s="753" t="s">
        <v>223</v>
      </c>
      <c r="D4925" s="753" t="s">
        <v>1766</v>
      </c>
      <c r="E4925" s="753" t="s">
        <v>419</v>
      </c>
      <c r="F4925" s="753"/>
      <c r="G4925" s="757" t="s">
        <v>1807</v>
      </c>
      <c r="H4925" s="751">
        <v>44156000</v>
      </c>
    </row>
    <row r="4926" spans="1:8">
      <c r="A4926" s="753" t="s">
        <v>83</v>
      </c>
      <c r="B4926" s="753" t="s">
        <v>1047</v>
      </c>
      <c r="C4926" s="753" t="s">
        <v>223</v>
      </c>
      <c r="D4926" s="753" t="s">
        <v>1766</v>
      </c>
      <c r="E4926" s="753" t="s">
        <v>419</v>
      </c>
      <c r="F4926" s="753" t="s">
        <v>248</v>
      </c>
      <c r="G4926" s="757" t="s">
        <v>249</v>
      </c>
      <c r="H4926" s="751">
        <v>29405000</v>
      </c>
    </row>
    <row r="4927" spans="1:8" ht="52.8">
      <c r="A4927" s="753" t="s">
        <v>83</v>
      </c>
      <c r="B4927" s="753" t="s">
        <v>1047</v>
      </c>
      <c r="C4927" s="753" t="s">
        <v>223</v>
      </c>
      <c r="D4927" s="753" t="s">
        <v>1766</v>
      </c>
      <c r="E4927" s="753" t="s">
        <v>419</v>
      </c>
      <c r="F4927" s="753" t="s">
        <v>420</v>
      </c>
      <c r="G4927" s="757" t="s">
        <v>2714</v>
      </c>
      <c r="H4927" s="751">
        <v>14751000</v>
      </c>
    </row>
    <row r="4928" spans="1:8">
      <c r="A4928" s="753" t="s">
        <v>83</v>
      </c>
      <c r="B4928" s="753" t="s">
        <v>1047</v>
      </c>
      <c r="C4928" s="753" t="s">
        <v>223</v>
      </c>
      <c r="D4928" s="753" t="s">
        <v>1766</v>
      </c>
      <c r="E4928" s="753" t="s">
        <v>404</v>
      </c>
      <c r="F4928" s="753"/>
      <c r="G4928" s="757" t="s">
        <v>1808</v>
      </c>
      <c r="H4928" s="751">
        <v>30835000</v>
      </c>
    </row>
    <row r="4929" spans="1:8">
      <c r="A4929" s="753" t="s">
        <v>83</v>
      </c>
      <c r="B4929" s="753" t="s">
        <v>1047</v>
      </c>
      <c r="C4929" s="753" t="s">
        <v>223</v>
      </c>
      <c r="D4929" s="753" t="s">
        <v>1766</v>
      </c>
      <c r="E4929" s="753" t="s">
        <v>404</v>
      </c>
      <c r="F4929" s="753" t="s">
        <v>1809</v>
      </c>
      <c r="G4929" s="757" t="s">
        <v>26</v>
      </c>
      <c r="H4929" s="751">
        <v>30835000</v>
      </c>
    </row>
    <row r="4930" spans="1:8">
      <c r="A4930" s="753" t="s">
        <v>83</v>
      </c>
      <c r="B4930" s="753" t="s">
        <v>924</v>
      </c>
      <c r="C4930" s="753"/>
      <c r="D4930" s="753"/>
      <c r="E4930" s="753"/>
      <c r="F4930" s="753"/>
      <c r="G4930" s="757" t="s">
        <v>1046</v>
      </c>
      <c r="H4930" s="751">
        <v>20638228793</v>
      </c>
    </row>
    <row r="4931" spans="1:8">
      <c r="A4931" s="753" t="s">
        <v>83</v>
      </c>
      <c r="B4931" s="753" t="s">
        <v>924</v>
      </c>
      <c r="C4931" s="753" t="s">
        <v>188</v>
      </c>
      <c r="D4931" s="753"/>
      <c r="E4931" s="753"/>
      <c r="F4931" s="753"/>
      <c r="G4931" s="757" t="s">
        <v>1374</v>
      </c>
      <c r="H4931" s="751">
        <v>12603640793</v>
      </c>
    </row>
    <row r="4932" spans="1:8">
      <c r="A4932" s="753" t="s">
        <v>83</v>
      </c>
      <c r="B4932" s="753" t="s">
        <v>924</v>
      </c>
      <c r="C4932" s="753" t="s">
        <v>188</v>
      </c>
      <c r="D4932" s="753" t="s">
        <v>2869</v>
      </c>
      <c r="E4932" s="753"/>
      <c r="F4932" s="753"/>
      <c r="G4932" s="757" t="s">
        <v>2870</v>
      </c>
      <c r="H4932" s="751">
        <v>1198592748</v>
      </c>
    </row>
    <row r="4933" spans="1:8">
      <c r="A4933" s="753" t="s">
        <v>83</v>
      </c>
      <c r="B4933" s="753" t="s">
        <v>924</v>
      </c>
      <c r="C4933" s="753" t="s">
        <v>188</v>
      </c>
      <c r="D4933" s="753" t="s">
        <v>2869</v>
      </c>
      <c r="E4933" s="753" t="s">
        <v>112</v>
      </c>
      <c r="F4933" s="753"/>
      <c r="G4933" s="757" t="s">
        <v>113</v>
      </c>
      <c r="H4933" s="751">
        <v>73780748</v>
      </c>
    </row>
    <row r="4934" spans="1:8">
      <c r="A4934" s="753" t="s">
        <v>83</v>
      </c>
      <c r="B4934" s="753" t="s">
        <v>924</v>
      </c>
      <c r="C4934" s="753" t="s">
        <v>188</v>
      </c>
      <c r="D4934" s="753" t="s">
        <v>2869</v>
      </c>
      <c r="E4934" s="753" t="s">
        <v>112</v>
      </c>
      <c r="F4934" s="753" t="s">
        <v>155</v>
      </c>
      <c r="G4934" s="757" t="s">
        <v>1777</v>
      </c>
      <c r="H4934" s="751">
        <v>73780748</v>
      </c>
    </row>
    <row r="4935" spans="1:8">
      <c r="A4935" s="753" t="s">
        <v>83</v>
      </c>
      <c r="B4935" s="753" t="s">
        <v>924</v>
      </c>
      <c r="C4935" s="753" t="s">
        <v>188</v>
      </c>
      <c r="D4935" s="753" t="s">
        <v>2869</v>
      </c>
      <c r="E4935" s="753" t="s">
        <v>554</v>
      </c>
      <c r="F4935" s="753"/>
      <c r="G4935" s="757" t="s">
        <v>555</v>
      </c>
      <c r="H4935" s="751">
        <v>124956000</v>
      </c>
    </row>
    <row r="4936" spans="1:8">
      <c r="A4936" s="753" t="s">
        <v>83</v>
      </c>
      <c r="B4936" s="753" t="s">
        <v>924</v>
      </c>
      <c r="C4936" s="753" t="s">
        <v>188</v>
      </c>
      <c r="D4936" s="753" t="s">
        <v>2869</v>
      </c>
      <c r="E4936" s="753" t="s">
        <v>554</v>
      </c>
      <c r="F4936" s="753" t="s">
        <v>558</v>
      </c>
      <c r="G4936" s="757" t="s">
        <v>559</v>
      </c>
      <c r="H4936" s="751">
        <v>124956000</v>
      </c>
    </row>
    <row r="4937" spans="1:8" ht="39.6">
      <c r="A4937" s="753" t="s">
        <v>83</v>
      </c>
      <c r="B4937" s="753" t="s">
        <v>924</v>
      </c>
      <c r="C4937" s="753" t="s">
        <v>188</v>
      </c>
      <c r="D4937" s="753" t="s">
        <v>2869</v>
      </c>
      <c r="E4937" s="753" t="s">
        <v>560</v>
      </c>
      <c r="F4937" s="753"/>
      <c r="G4937" s="757" t="s">
        <v>1790</v>
      </c>
      <c r="H4937" s="751">
        <v>999856000</v>
      </c>
    </row>
    <row r="4938" spans="1:8">
      <c r="A4938" s="753" t="s">
        <v>83</v>
      </c>
      <c r="B4938" s="753" t="s">
        <v>924</v>
      </c>
      <c r="C4938" s="753" t="s">
        <v>188</v>
      </c>
      <c r="D4938" s="753" t="s">
        <v>2869</v>
      </c>
      <c r="E4938" s="753" t="s">
        <v>560</v>
      </c>
      <c r="F4938" s="753" t="s">
        <v>7</v>
      </c>
      <c r="G4938" s="757" t="s">
        <v>1795</v>
      </c>
      <c r="H4938" s="751">
        <v>129600000</v>
      </c>
    </row>
    <row r="4939" spans="1:8">
      <c r="A4939" s="753" t="s">
        <v>83</v>
      </c>
      <c r="B4939" s="753" t="s">
        <v>924</v>
      </c>
      <c r="C4939" s="753" t="s">
        <v>188</v>
      </c>
      <c r="D4939" s="753" t="s">
        <v>2869</v>
      </c>
      <c r="E4939" s="753" t="s">
        <v>560</v>
      </c>
      <c r="F4939" s="753" t="s">
        <v>254</v>
      </c>
      <c r="G4939" s="757" t="s">
        <v>255</v>
      </c>
      <c r="H4939" s="751">
        <v>606135000</v>
      </c>
    </row>
    <row r="4940" spans="1:8">
      <c r="A4940" s="753" t="s">
        <v>83</v>
      </c>
      <c r="B4940" s="753" t="s">
        <v>924</v>
      </c>
      <c r="C4940" s="753" t="s">
        <v>188</v>
      </c>
      <c r="D4940" s="753" t="s">
        <v>2869</v>
      </c>
      <c r="E4940" s="753" t="s">
        <v>560</v>
      </c>
      <c r="F4940" s="753" t="s">
        <v>528</v>
      </c>
      <c r="G4940" s="757" t="s">
        <v>529</v>
      </c>
      <c r="H4940" s="751">
        <v>94121000</v>
      </c>
    </row>
    <row r="4941" spans="1:8" ht="26.4">
      <c r="A4941" s="753" t="s">
        <v>83</v>
      </c>
      <c r="B4941" s="753" t="s">
        <v>924</v>
      </c>
      <c r="C4941" s="753" t="s">
        <v>188</v>
      </c>
      <c r="D4941" s="753" t="s">
        <v>2869</v>
      </c>
      <c r="E4941" s="753" t="s">
        <v>560</v>
      </c>
      <c r="F4941" s="753" t="s">
        <v>563</v>
      </c>
      <c r="G4941" s="757" t="s">
        <v>13</v>
      </c>
      <c r="H4941" s="751">
        <v>170000000</v>
      </c>
    </row>
    <row r="4942" spans="1:8" ht="39.6">
      <c r="A4942" s="753" t="s">
        <v>83</v>
      </c>
      <c r="B4942" s="753" t="s">
        <v>924</v>
      </c>
      <c r="C4942" s="753" t="s">
        <v>188</v>
      </c>
      <c r="D4942" s="753" t="s">
        <v>1837</v>
      </c>
      <c r="E4942" s="753"/>
      <c r="F4942" s="753"/>
      <c r="G4942" s="757" t="s">
        <v>1838</v>
      </c>
      <c r="H4942" s="751">
        <v>11405048045</v>
      </c>
    </row>
    <row r="4943" spans="1:8">
      <c r="A4943" s="753" t="s">
        <v>83</v>
      </c>
      <c r="B4943" s="753" t="s">
        <v>924</v>
      </c>
      <c r="C4943" s="753" t="s">
        <v>188</v>
      </c>
      <c r="D4943" s="753" t="s">
        <v>1837</v>
      </c>
      <c r="E4943" s="753" t="s">
        <v>92</v>
      </c>
      <c r="F4943" s="753"/>
      <c r="G4943" s="757" t="s">
        <v>93</v>
      </c>
      <c r="H4943" s="751">
        <v>128849800</v>
      </c>
    </row>
    <row r="4944" spans="1:8">
      <c r="A4944" s="753" t="s">
        <v>83</v>
      </c>
      <c r="B4944" s="753" t="s">
        <v>924</v>
      </c>
      <c r="C4944" s="753" t="s">
        <v>188</v>
      </c>
      <c r="D4944" s="753" t="s">
        <v>1837</v>
      </c>
      <c r="E4944" s="753" t="s">
        <v>92</v>
      </c>
      <c r="F4944" s="753" t="s">
        <v>94</v>
      </c>
      <c r="G4944" s="757" t="s">
        <v>1768</v>
      </c>
      <c r="H4944" s="751">
        <v>69442200</v>
      </c>
    </row>
    <row r="4945" spans="1:8">
      <c r="A4945" s="753" t="s">
        <v>83</v>
      </c>
      <c r="B4945" s="753" t="s">
        <v>924</v>
      </c>
      <c r="C4945" s="753" t="s">
        <v>188</v>
      </c>
      <c r="D4945" s="753" t="s">
        <v>1837</v>
      </c>
      <c r="E4945" s="753" t="s">
        <v>92</v>
      </c>
      <c r="F4945" s="753" t="s">
        <v>95</v>
      </c>
      <c r="G4945" s="757" t="s">
        <v>1769</v>
      </c>
      <c r="H4945" s="751">
        <v>59407600</v>
      </c>
    </row>
    <row r="4946" spans="1:8">
      <c r="A4946" s="753" t="s">
        <v>83</v>
      </c>
      <c r="B4946" s="753" t="s">
        <v>924</v>
      </c>
      <c r="C4946" s="753" t="s">
        <v>188</v>
      </c>
      <c r="D4946" s="753" t="s">
        <v>1837</v>
      </c>
      <c r="E4946" s="753" t="s">
        <v>96</v>
      </c>
      <c r="F4946" s="753"/>
      <c r="G4946" s="757" t="s">
        <v>97</v>
      </c>
      <c r="H4946" s="751">
        <v>33472400</v>
      </c>
    </row>
    <row r="4947" spans="1:8">
      <c r="A4947" s="753" t="s">
        <v>83</v>
      </c>
      <c r="B4947" s="753" t="s">
        <v>924</v>
      </c>
      <c r="C4947" s="753" t="s">
        <v>188</v>
      </c>
      <c r="D4947" s="753" t="s">
        <v>1837</v>
      </c>
      <c r="E4947" s="753" t="s">
        <v>96</v>
      </c>
      <c r="F4947" s="753" t="s">
        <v>151</v>
      </c>
      <c r="G4947" s="757" t="s">
        <v>152</v>
      </c>
      <c r="H4947" s="751">
        <v>6037400</v>
      </c>
    </row>
    <row r="4948" spans="1:8">
      <c r="A4948" s="753" t="s">
        <v>83</v>
      </c>
      <c r="B4948" s="753" t="s">
        <v>924</v>
      </c>
      <c r="C4948" s="753" t="s">
        <v>188</v>
      </c>
      <c r="D4948" s="753" t="s">
        <v>1837</v>
      </c>
      <c r="E4948" s="753" t="s">
        <v>96</v>
      </c>
      <c r="F4948" s="753" t="s">
        <v>440</v>
      </c>
      <c r="G4948" s="757" t="s">
        <v>441</v>
      </c>
      <c r="H4948" s="751">
        <v>6109000</v>
      </c>
    </row>
    <row r="4949" spans="1:8">
      <c r="A4949" s="753" t="s">
        <v>83</v>
      </c>
      <c r="B4949" s="753" t="s">
        <v>924</v>
      </c>
      <c r="C4949" s="753" t="s">
        <v>188</v>
      </c>
      <c r="D4949" s="753" t="s">
        <v>1837</v>
      </c>
      <c r="E4949" s="753" t="s">
        <v>96</v>
      </c>
      <c r="F4949" s="753" t="s">
        <v>434</v>
      </c>
      <c r="G4949" s="757" t="s">
        <v>435</v>
      </c>
      <c r="H4949" s="751">
        <v>3338000</v>
      </c>
    </row>
    <row r="4950" spans="1:8">
      <c r="A4950" s="753" t="s">
        <v>83</v>
      </c>
      <c r="B4950" s="753" t="s">
        <v>924</v>
      </c>
      <c r="C4950" s="753" t="s">
        <v>188</v>
      </c>
      <c r="D4950" s="753" t="s">
        <v>1837</v>
      </c>
      <c r="E4950" s="753" t="s">
        <v>96</v>
      </c>
      <c r="F4950" s="753" t="s">
        <v>11</v>
      </c>
      <c r="G4950" s="757" t="s">
        <v>1830</v>
      </c>
      <c r="H4950" s="751">
        <v>149000</v>
      </c>
    </row>
    <row r="4951" spans="1:8" ht="26.4">
      <c r="A4951" s="753" t="s">
        <v>83</v>
      </c>
      <c r="B4951" s="753" t="s">
        <v>924</v>
      </c>
      <c r="C4951" s="753" t="s">
        <v>188</v>
      </c>
      <c r="D4951" s="753" t="s">
        <v>1837</v>
      </c>
      <c r="E4951" s="753" t="s">
        <v>96</v>
      </c>
      <c r="F4951" s="753" t="s">
        <v>98</v>
      </c>
      <c r="G4951" s="757" t="s">
        <v>99</v>
      </c>
      <c r="H4951" s="751">
        <v>298000</v>
      </c>
    </row>
    <row r="4952" spans="1:8" ht="26.4">
      <c r="A4952" s="753" t="s">
        <v>83</v>
      </c>
      <c r="B4952" s="753" t="s">
        <v>924</v>
      </c>
      <c r="C4952" s="753" t="s">
        <v>188</v>
      </c>
      <c r="D4952" s="753" t="s">
        <v>1837</v>
      </c>
      <c r="E4952" s="753" t="s">
        <v>96</v>
      </c>
      <c r="F4952" s="753" t="s">
        <v>442</v>
      </c>
      <c r="G4952" s="757" t="s">
        <v>1772</v>
      </c>
      <c r="H4952" s="751">
        <v>1062600</v>
      </c>
    </row>
    <row r="4953" spans="1:8">
      <c r="A4953" s="753" t="s">
        <v>83</v>
      </c>
      <c r="B4953" s="753" t="s">
        <v>924</v>
      </c>
      <c r="C4953" s="753" t="s">
        <v>188</v>
      </c>
      <c r="D4953" s="753" t="s">
        <v>1837</v>
      </c>
      <c r="E4953" s="753" t="s">
        <v>96</v>
      </c>
      <c r="F4953" s="753" t="s">
        <v>330</v>
      </c>
      <c r="G4953" s="757" t="s">
        <v>331</v>
      </c>
      <c r="H4953" s="751">
        <v>14988400</v>
      </c>
    </row>
    <row r="4954" spans="1:8" ht="26.4">
      <c r="A4954" s="753" t="s">
        <v>83</v>
      </c>
      <c r="B4954" s="753" t="s">
        <v>924</v>
      </c>
      <c r="C4954" s="753" t="s">
        <v>188</v>
      </c>
      <c r="D4954" s="753" t="s">
        <v>1837</v>
      </c>
      <c r="E4954" s="753" t="s">
        <v>96</v>
      </c>
      <c r="F4954" s="753" t="s">
        <v>332</v>
      </c>
      <c r="G4954" s="757" t="s">
        <v>1874</v>
      </c>
      <c r="H4954" s="751">
        <v>1490000</v>
      </c>
    </row>
    <row r="4955" spans="1:8">
      <c r="A4955" s="753" t="s">
        <v>83</v>
      </c>
      <c r="B4955" s="753" t="s">
        <v>924</v>
      </c>
      <c r="C4955" s="753" t="s">
        <v>188</v>
      </c>
      <c r="D4955" s="753" t="s">
        <v>1837</v>
      </c>
      <c r="E4955" s="753" t="s">
        <v>102</v>
      </c>
      <c r="F4955" s="753"/>
      <c r="G4955" s="757" t="s">
        <v>369</v>
      </c>
      <c r="H4955" s="751">
        <v>126133600</v>
      </c>
    </row>
    <row r="4956" spans="1:8">
      <c r="A4956" s="753" t="s">
        <v>83</v>
      </c>
      <c r="B4956" s="753" t="s">
        <v>924</v>
      </c>
      <c r="C4956" s="753" t="s">
        <v>188</v>
      </c>
      <c r="D4956" s="753" t="s">
        <v>1837</v>
      </c>
      <c r="E4956" s="753" t="s">
        <v>102</v>
      </c>
      <c r="F4956" s="753" t="s">
        <v>103</v>
      </c>
      <c r="G4956" s="757" t="s">
        <v>104</v>
      </c>
      <c r="H4956" s="751">
        <v>102925900</v>
      </c>
    </row>
    <row r="4957" spans="1:8">
      <c r="A4957" s="753" t="s">
        <v>83</v>
      </c>
      <c r="B4957" s="753" t="s">
        <v>924</v>
      </c>
      <c r="C4957" s="753" t="s">
        <v>188</v>
      </c>
      <c r="D4957" s="753" t="s">
        <v>1837</v>
      </c>
      <c r="E4957" s="753" t="s">
        <v>102</v>
      </c>
      <c r="F4957" s="753" t="s">
        <v>105</v>
      </c>
      <c r="G4957" s="757" t="s">
        <v>106</v>
      </c>
      <c r="H4957" s="751">
        <v>17644400</v>
      </c>
    </row>
    <row r="4958" spans="1:8">
      <c r="A4958" s="753" t="s">
        <v>83</v>
      </c>
      <c r="B4958" s="753" t="s">
        <v>924</v>
      </c>
      <c r="C4958" s="753" t="s">
        <v>188</v>
      </c>
      <c r="D4958" s="753" t="s">
        <v>1837</v>
      </c>
      <c r="E4958" s="753" t="s">
        <v>102</v>
      </c>
      <c r="F4958" s="753" t="s">
        <v>0</v>
      </c>
      <c r="G4958" s="757" t="s">
        <v>1</v>
      </c>
      <c r="H4958" s="751">
        <v>5563300</v>
      </c>
    </row>
    <row r="4959" spans="1:8">
      <c r="A4959" s="753" t="s">
        <v>83</v>
      </c>
      <c r="B4959" s="753" t="s">
        <v>924</v>
      </c>
      <c r="C4959" s="753" t="s">
        <v>188</v>
      </c>
      <c r="D4959" s="753" t="s">
        <v>1837</v>
      </c>
      <c r="E4959" s="753" t="s">
        <v>109</v>
      </c>
      <c r="F4959" s="753"/>
      <c r="G4959" s="757" t="s">
        <v>110</v>
      </c>
      <c r="H4959" s="751">
        <v>14900000</v>
      </c>
    </row>
    <row r="4960" spans="1:8">
      <c r="A4960" s="753" t="s">
        <v>83</v>
      </c>
      <c r="B4960" s="753" t="s">
        <v>924</v>
      </c>
      <c r="C4960" s="753" t="s">
        <v>188</v>
      </c>
      <c r="D4960" s="753" t="s">
        <v>1837</v>
      </c>
      <c r="E4960" s="753" t="s">
        <v>109</v>
      </c>
      <c r="F4960" s="753" t="s">
        <v>111</v>
      </c>
      <c r="G4960" s="757" t="s">
        <v>135</v>
      </c>
      <c r="H4960" s="751">
        <v>14900000</v>
      </c>
    </row>
    <row r="4961" spans="1:8">
      <c r="A4961" s="753" t="s">
        <v>83</v>
      </c>
      <c r="B4961" s="753" t="s">
        <v>924</v>
      </c>
      <c r="C4961" s="753" t="s">
        <v>188</v>
      </c>
      <c r="D4961" s="753" t="s">
        <v>1837</v>
      </c>
      <c r="E4961" s="753" t="s">
        <v>112</v>
      </c>
      <c r="F4961" s="753"/>
      <c r="G4961" s="757" t="s">
        <v>113</v>
      </c>
      <c r="H4961" s="751">
        <v>16539500</v>
      </c>
    </row>
    <row r="4962" spans="1:8">
      <c r="A4962" s="753" t="s">
        <v>83</v>
      </c>
      <c r="B4962" s="753" t="s">
        <v>924</v>
      </c>
      <c r="C4962" s="753" t="s">
        <v>188</v>
      </c>
      <c r="D4962" s="753" t="s">
        <v>1837</v>
      </c>
      <c r="E4962" s="753" t="s">
        <v>112</v>
      </c>
      <c r="F4962" s="753" t="s">
        <v>114</v>
      </c>
      <c r="G4962" s="757" t="s">
        <v>1778</v>
      </c>
      <c r="H4962" s="751">
        <v>1592500</v>
      </c>
    </row>
    <row r="4963" spans="1:8">
      <c r="A4963" s="753" t="s">
        <v>83</v>
      </c>
      <c r="B4963" s="753" t="s">
        <v>924</v>
      </c>
      <c r="C4963" s="753" t="s">
        <v>188</v>
      </c>
      <c r="D4963" s="753" t="s">
        <v>1837</v>
      </c>
      <c r="E4963" s="753" t="s">
        <v>112</v>
      </c>
      <c r="F4963" s="753" t="s">
        <v>156</v>
      </c>
      <c r="G4963" s="757" t="s">
        <v>1779</v>
      </c>
      <c r="H4963" s="751">
        <v>14947000</v>
      </c>
    </row>
    <row r="4964" spans="1:8">
      <c r="A4964" s="753" t="s">
        <v>83</v>
      </c>
      <c r="B4964" s="753" t="s">
        <v>924</v>
      </c>
      <c r="C4964" s="753" t="s">
        <v>188</v>
      </c>
      <c r="D4964" s="753" t="s">
        <v>1837</v>
      </c>
      <c r="E4964" s="753" t="s">
        <v>115</v>
      </c>
      <c r="F4964" s="753"/>
      <c r="G4964" s="757" t="s">
        <v>1781</v>
      </c>
      <c r="H4964" s="751">
        <v>138337200</v>
      </c>
    </row>
    <row r="4965" spans="1:8">
      <c r="A4965" s="753" t="s">
        <v>83</v>
      </c>
      <c r="B4965" s="753" t="s">
        <v>924</v>
      </c>
      <c r="C4965" s="753" t="s">
        <v>188</v>
      </c>
      <c r="D4965" s="753" t="s">
        <v>1837</v>
      </c>
      <c r="E4965" s="753" t="s">
        <v>115</v>
      </c>
      <c r="F4965" s="753" t="s">
        <v>116</v>
      </c>
      <c r="G4965" s="757" t="s">
        <v>117</v>
      </c>
      <c r="H4965" s="751">
        <v>6284700</v>
      </c>
    </row>
    <row r="4966" spans="1:8">
      <c r="A4966" s="753" t="s">
        <v>83</v>
      </c>
      <c r="B4966" s="753" t="s">
        <v>924</v>
      </c>
      <c r="C4966" s="753" t="s">
        <v>188</v>
      </c>
      <c r="D4966" s="753" t="s">
        <v>1837</v>
      </c>
      <c r="E4966" s="753" t="s">
        <v>115</v>
      </c>
      <c r="F4966" s="753" t="s">
        <v>147</v>
      </c>
      <c r="G4966" s="757" t="s">
        <v>148</v>
      </c>
      <c r="H4966" s="751">
        <v>75487500</v>
      </c>
    </row>
    <row r="4967" spans="1:8">
      <c r="A4967" s="753" t="s">
        <v>83</v>
      </c>
      <c r="B4967" s="753" t="s">
        <v>924</v>
      </c>
      <c r="C4967" s="753" t="s">
        <v>188</v>
      </c>
      <c r="D4967" s="753" t="s">
        <v>1837</v>
      </c>
      <c r="E4967" s="753" t="s">
        <v>115</v>
      </c>
      <c r="F4967" s="753" t="s">
        <v>118</v>
      </c>
      <c r="G4967" s="757" t="s">
        <v>119</v>
      </c>
      <c r="H4967" s="751">
        <v>56565000</v>
      </c>
    </row>
    <row r="4968" spans="1:8">
      <c r="A4968" s="753" t="s">
        <v>83</v>
      </c>
      <c r="B4968" s="753" t="s">
        <v>924</v>
      </c>
      <c r="C4968" s="753" t="s">
        <v>188</v>
      </c>
      <c r="D4968" s="753" t="s">
        <v>1837</v>
      </c>
      <c r="E4968" s="753" t="s">
        <v>120</v>
      </c>
      <c r="F4968" s="753"/>
      <c r="G4968" s="757" t="s">
        <v>121</v>
      </c>
      <c r="H4968" s="751">
        <v>46050000</v>
      </c>
    </row>
    <row r="4969" spans="1:8">
      <c r="A4969" s="753" t="s">
        <v>83</v>
      </c>
      <c r="B4969" s="753" t="s">
        <v>924</v>
      </c>
      <c r="C4969" s="753" t="s">
        <v>188</v>
      </c>
      <c r="D4969" s="753" t="s">
        <v>1837</v>
      </c>
      <c r="E4969" s="753" t="s">
        <v>120</v>
      </c>
      <c r="F4969" s="753" t="s">
        <v>315</v>
      </c>
      <c r="G4969" s="757" t="s">
        <v>1831</v>
      </c>
      <c r="H4969" s="751">
        <v>44700000</v>
      </c>
    </row>
    <row r="4970" spans="1:8">
      <c r="A4970" s="753" t="s">
        <v>83</v>
      </c>
      <c r="B4970" s="753" t="s">
        <v>924</v>
      </c>
      <c r="C4970" s="753" t="s">
        <v>188</v>
      </c>
      <c r="D4970" s="753" t="s">
        <v>1837</v>
      </c>
      <c r="E4970" s="753" t="s">
        <v>120</v>
      </c>
      <c r="F4970" s="753" t="s">
        <v>158</v>
      </c>
      <c r="G4970" s="757" t="s">
        <v>1785</v>
      </c>
      <c r="H4970" s="751">
        <v>1350000</v>
      </c>
    </row>
    <row r="4971" spans="1:8">
      <c r="A4971" s="753" t="s">
        <v>83</v>
      </c>
      <c r="B4971" s="753" t="s">
        <v>924</v>
      </c>
      <c r="C4971" s="753" t="s">
        <v>188</v>
      </c>
      <c r="D4971" s="753" t="s">
        <v>1837</v>
      </c>
      <c r="E4971" s="753" t="s">
        <v>125</v>
      </c>
      <c r="F4971" s="753"/>
      <c r="G4971" s="757" t="s">
        <v>126</v>
      </c>
      <c r="H4971" s="751">
        <v>14000000</v>
      </c>
    </row>
    <row r="4972" spans="1:8">
      <c r="A4972" s="753" t="s">
        <v>83</v>
      </c>
      <c r="B4972" s="753" t="s">
        <v>924</v>
      </c>
      <c r="C4972" s="753" t="s">
        <v>188</v>
      </c>
      <c r="D4972" s="753" t="s">
        <v>1837</v>
      </c>
      <c r="E4972" s="753" t="s">
        <v>125</v>
      </c>
      <c r="F4972" s="753" t="s">
        <v>552</v>
      </c>
      <c r="G4972" s="757" t="s">
        <v>553</v>
      </c>
      <c r="H4972" s="751">
        <v>3000000</v>
      </c>
    </row>
    <row r="4973" spans="1:8">
      <c r="A4973" s="753" t="s">
        <v>83</v>
      </c>
      <c r="B4973" s="753" t="s">
        <v>924</v>
      </c>
      <c r="C4973" s="753" t="s">
        <v>188</v>
      </c>
      <c r="D4973" s="753" t="s">
        <v>1837</v>
      </c>
      <c r="E4973" s="753" t="s">
        <v>125</v>
      </c>
      <c r="F4973" s="753" t="s">
        <v>127</v>
      </c>
      <c r="G4973" s="757" t="s">
        <v>128</v>
      </c>
      <c r="H4973" s="751">
        <v>3500000</v>
      </c>
    </row>
    <row r="4974" spans="1:8">
      <c r="A4974" s="753" t="s">
        <v>83</v>
      </c>
      <c r="B4974" s="753" t="s">
        <v>924</v>
      </c>
      <c r="C4974" s="753" t="s">
        <v>188</v>
      </c>
      <c r="D4974" s="753" t="s">
        <v>1837</v>
      </c>
      <c r="E4974" s="753" t="s">
        <v>125</v>
      </c>
      <c r="F4974" s="753" t="s">
        <v>129</v>
      </c>
      <c r="G4974" s="757" t="s">
        <v>1787</v>
      </c>
      <c r="H4974" s="751">
        <v>7500000</v>
      </c>
    </row>
    <row r="4975" spans="1:8">
      <c r="A4975" s="753" t="s">
        <v>83</v>
      </c>
      <c r="B4975" s="753" t="s">
        <v>924</v>
      </c>
      <c r="C4975" s="753" t="s">
        <v>188</v>
      </c>
      <c r="D4975" s="753" t="s">
        <v>1837</v>
      </c>
      <c r="E4975" s="753" t="s">
        <v>554</v>
      </c>
      <c r="F4975" s="753"/>
      <c r="G4975" s="757" t="s">
        <v>555</v>
      </c>
      <c r="H4975" s="751">
        <v>12200000</v>
      </c>
    </row>
    <row r="4976" spans="1:8">
      <c r="A4976" s="753" t="s">
        <v>83</v>
      </c>
      <c r="B4976" s="753" t="s">
        <v>924</v>
      </c>
      <c r="C4976" s="753" t="s">
        <v>188</v>
      </c>
      <c r="D4976" s="753" t="s">
        <v>1837</v>
      </c>
      <c r="E4976" s="753" t="s">
        <v>554</v>
      </c>
      <c r="F4976" s="753" t="s">
        <v>558</v>
      </c>
      <c r="G4976" s="757" t="s">
        <v>559</v>
      </c>
      <c r="H4976" s="751">
        <v>12200000</v>
      </c>
    </row>
    <row r="4977" spans="1:8" ht="39.6">
      <c r="A4977" s="753" t="s">
        <v>83</v>
      </c>
      <c r="B4977" s="753" t="s">
        <v>924</v>
      </c>
      <c r="C4977" s="753" t="s">
        <v>188</v>
      </c>
      <c r="D4977" s="753" t="s">
        <v>1837</v>
      </c>
      <c r="E4977" s="753" t="s">
        <v>560</v>
      </c>
      <c r="F4977" s="753"/>
      <c r="G4977" s="757" t="s">
        <v>1790</v>
      </c>
      <c r="H4977" s="751">
        <v>786027000</v>
      </c>
    </row>
    <row r="4978" spans="1:8">
      <c r="A4978" s="753" t="s">
        <v>83</v>
      </c>
      <c r="B4978" s="753" t="s">
        <v>924</v>
      </c>
      <c r="C4978" s="753" t="s">
        <v>188</v>
      </c>
      <c r="D4978" s="753" t="s">
        <v>1837</v>
      </c>
      <c r="E4978" s="753" t="s">
        <v>560</v>
      </c>
      <c r="F4978" s="753" t="s">
        <v>5</v>
      </c>
      <c r="G4978" s="757" t="s">
        <v>6</v>
      </c>
      <c r="H4978" s="751">
        <v>707000000</v>
      </c>
    </row>
    <row r="4979" spans="1:8" ht="26.4">
      <c r="A4979" s="753" t="s">
        <v>83</v>
      </c>
      <c r="B4979" s="753" t="s">
        <v>924</v>
      </c>
      <c r="C4979" s="753" t="s">
        <v>188</v>
      </c>
      <c r="D4979" s="753" t="s">
        <v>1837</v>
      </c>
      <c r="E4979" s="753" t="s">
        <v>560</v>
      </c>
      <c r="F4979" s="753" t="s">
        <v>563</v>
      </c>
      <c r="G4979" s="757" t="s">
        <v>13</v>
      </c>
      <c r="H4979" s="751">
        <v>79027000</v>
      </c>
    </row>
    <row r="4980" spans="1:8" ht="26.4">
      <c r="A4980" s="753" t="s">
        <v>83</v>
      </c>
      <c r="B4980" s="753" t="s">
        <v>924</v>
      </c>
      <c r="C4980" s="753" t="s">
        <v>188</v>
      </c>
      <c r="D4980" s="753" t="s">
        <v>1837</v>
      </c>
      <c r="E4980" s="753" t="s">
        <v>1796</v>
      </c>
      <c r="F4980" s="753"/>
      <c r="G4980" s="757" t="s">
        <v>1797</v>
      </c>
      <c r="H4980" s="751">
        <v>16467000</v>
      </c>
    </row>
    <row r="4981" spans="1:8">
      <c r="A4981" s="753" t="s">
        <v>83</v>
      </c>
      <c r="B4981" s="753" t="s">
        <v>924</v>
      </c>
      <c r="C4981" s="753" t="s">
        <v>188</v>
      </c>
      <c r="D4981" s="753" t="s">
        <v>1837</v>
      </c>
      <c r="E4981" s="753" t="s">
        <v>1796</v>
      </c>
      <c r="F4981" s="753" t="s">
        <v>1833</v>
      </c>
      <c r="G4981" s="757" t="s">
        <v>1834</v>
      </c>
      <c r="H4981" s="751">
        <v>16467000</v>
      </c>
    </row>
    <row r="4982" spans="1:8" ht="26.4">
      <c r="A4982" s="753" t="s">
        <v>83</v>
      </c>
      <c r="B4982" s="753" t="s">
        <v>924</v>
      </c>
      <c r="C4982" s="753" t="s">
        <v>188</v>
      </c>
      <c r="D4982" s="753" t="s">
        <v>1837</v>
      </c>
      <c r="E4982" s="753" t="s">
        <v>130</v>
      </c>
      <c r="F4982" s="753"/>
      <c r="G4982" s="757" t="s">
        <v>131</v>
      </c>
      <c r="H4982" s="751">
        <v>1692454000</v>
      </c>
    </row>
    <row r="4983" spans="1:8">
      <c r="A4983" s="753" t="s">
        <v>83</v>
      </c>
      <c r="B4983" s="753" t="s">
        <v>924</v>
      </c>
      <c r="C4983" s="753" t="s">
        <v>188</v>
      </c>
      <c r="D4983" s="753" t="s">
        <v>1837</v>
      </c>
      <c r="E4983" s="753" t="s">
        <v>130</v>
      </c>
      <c r="F4983" s="753" t="s">
        <v>585</v>
      </c>
      <c r="G4983" s="757" t="s">
        <v>1799</v>
      </c>
      <c r="H4983" s="751">
        <v>274000</v>
      </c>
    </row>
    <row r="4984" spans="1:8">
      <c r="A4984" s="753" t="s">
        <v>83</v>
      </c>
      <c r="B4984" s="753" t="s">
        <v>924</v>
      </c>
      <c r="C4984" s="753" t="s">
        <v>188</v>
      </c>
      <c r="D4984" s="753" t="s">
        <v>1837</v>
      </c>
      <c r="E4984" s="753" t="s">
        <v>130</v>
      </c>
      <c r="F4984" s="753" t="s">
        <v>132</v>
      </c>
      <c r="G4984" s="757" t="s">
        <v>135</v>
      </c>
      <c r="H4984" s="751">
        <v>1692180000</v>
      </c>
    </row>
    <row r="4985" spans="1:8">
      <c r="A4985" s="753" t="s">
        <v>83</v>
      </c>
      <c r="B4985" s="753" t="s">
        <v>924</v>
      </c>
      <c r="C4985" s="753" t="s">
        <v>188</v>
      </c>
      <c r="D4985" s="753" t="s">
        <v>1837</v>
      </c>
      <c r="E4985" s="753" t="s">
        <v>134</v>
      </c>
      <c r="F4985" s="753"/>
      <c r="G4985" s="757" t="s">
        <v>135</v>
      </c>
      <c r="H4985" s="751">
        <v>20022500</v>
      </c>
    </row>
    <row r="4986" spans="1:8">
      <c r="A4986" s="753" t="s">
        <v>83</v>
      </c>
      <c r="B4986" s="753" t="s">
        <v>924</v>
      </c>
      <c r="C4986" s="753" t="s">
        <v>188</v>
      </c>
      <c r="D4986" s="753" t="s">
        <v>1837</v>
      </c>
      <c r="E4986" s="753" t="s">
        <v>134</v>
      </c>
      <c r="F4986" s="753" t="s">
        <v>137</v>
      </c>
      <c r="G4986" s="757" t="s">
        <v>138</v>
      </c>
      <c r="H4986" s="751">
        <v>16170000</v>
      </c>
    </row>
    <row r="4987" spans="1:8">
      <c r="A4987" s="753" t="s">
        <v>83</v>
      </c>
      <c r="B4987" s="753" t="s">
        <v>924</v>
      </c>
      <c r="C4987" s="753" t="s">
        <v>188</v>
      </c>
      <c r="D4987" s="753" t="s">
        <v>1837</v>
      </c>
      <c r="E4987" s="753" t="s">
        <v>134</v>
      </c>
      <c r="F4987" s="753" t="s">
        <v>139</v>
      </c>
      <c r="G4987" s="757" t="s">
        <v>140</v>
      </c>
      <c r="H4987" s="751">
        <v>3852500</v>
      </c>
    </row>
    <row r="4988" spans="1:8" ht="39.6">
      <c r="A4988" s="753" t="s">
        <v>83</v>
      </c>
      <c r="B4988" s="753" t="s">
        <v>924</v>
      </c>
      <c r="C4988" s="753" t="s">
        <v>188</v>
      </c>
      <c r="D4988" s="753" t="s">
        <v>1837</v>
      </c>
      <c r="E4988" s="753" t="s">
        <v>419</v>
      </c>
      <c r="F4988" s="753"/>
      <c r="G4988" s="757" t="s">
        <v>1807</v>
      </c>
      <c r="H4988" s="751">
        <v>447000</v>
      </c>
    </row>
    <row r="4989" spans="1:8" ht="52.8">
      <c r="A4989" s="753" t="s">
        <v>83</v>
      </c>
      <c r="B4989" s="753" t="s">
        <v>924</v>
      </c>
      <c r="C4989" s="753" t="s">
        <v>188</v>
      </c>
      <c r="D4989" s="753" t="s">
        <v>1837</v>
      </c>
      <c r="E4989" s="753" t="s">
        <v>419</v>
      </c>
      <c r="F4989" s="753" t="s">
        <v>420</v>
      </c>
      <c r="G4989" s="757" t="s">
        <v>2714</v>
      </c>
      <c r="H4989" s="751">
        <v>447000</v>
      </c>
    </row>
    <row r="4990" spans="1:8">
      <c r="A4990" s="753" t="s">
        <v>83</v>
      </c>
      <c r="B4990" s="753" t="s">
        <v>924</v>
      </c>
      <c r="C4990" s="753" t="s">
        <v>188</v>
      </c>
      <c r="D4990" s="753" t="s">
        <v>1837</v>
      </c>
      <c r="E4990" s="753" t="s">
        <v>424</v>
      </c>
      <c r="F4990" s="753"/>
      <c r="G4990" s="757" t="s">
        <v>425</v>
      </c>
      <c r="H4990" s="751">
        <v>8359148045</v>
      </c>
    </row>
    <row r="4991" spans="1:8" ht="26.4">
      <c r="A4991" s="753" t="s">
        <v>83</v>
      </c>
      <c r="B4991" s="753" t="s">
        <v>924</v>
      </c>
      <c r="C4991" s="753" t="s">
        <v>188</v>
      </c>
      <c r="D4991" s="753" t="s">
        <v>1837</v>
      </c>
      <c r="E4991" s="753" t="s">
        <v>424</v>
      </c>
      <c r="F4991" s="753" t="s">
        <v>1045</v>
      </c>
      <c r="G4991" s="757" t="s">
        <v>1882</v>
      </c>
      <c r="H4991" s="751">
        <v>8359148045</v>
      </c>
    </row>
    <row r="4992" spans="1:8" ht="26.4">
      <c r="A4992" s="753" t="s">
        <v>83</v>
      </c>
      <c r="B4992" s="753" t="s">
        <v>924</v>
      </c>
      <c r="C4992" s="753" t="s">
        <v>223</v>
      </c>
      <c r="D4992" s="753"/>
      <c r="E4992" s="753"/>
      <c r="F4992" s="753"/>
      <c r="G4992" s="757" t="s">
        <v>1765</v>
      </c>
      <c r="H4992" s="751">
        <v>8034588000</v>
      </c>
    </row>
    <row r="4993" spans="1:8">
      <c r="A4993" s="753" t="s">
        <v>83</v>
      </c>
      <c r="B4993" s="753" t="s">
        <v>924</v>
      </c>
      <c r="C4993" s="753" t="s">
        <v>223</v>
      </c>
      <c r="D4993" s="753" t="s">
        <v>1766</v>
      </c>
      <c r="E4993" s="753"/>
      <c r="F4993" s="753"/>
      <c r="G4993" s="757" t="s">
        <v>1767</v>
      </c>
      <c r="H4993" s="751">
        <v>8034588000</v>
      </c>
    </row>
    <row r="4994" spans="1:8">
      <c r="A4994" s="753" t="s">
        <v>83</v>
      </c>
      <c r="B4994" s="753" t="s">
        <v>924</v>
      </c>
      <c r="C4994" s="753" t="s">
        <v>223</v>
      </c>
      <c r="D4994" s="753" t="s">
        <v>1766</v>
      </c>
      <c r="E4994" s="753" t="s">
        <v>92</v>
      </c>
      <c r="F4994" s="753"/>
      <c r="G4994" s="757" t="s">
        <v>93</v>
      </c>
      <c r="H4994" s="751">
        <v>2475175075</v>
      </c>
    </row>
    <row r="4995" spans="1:8">
      <c r="A4995" s="753" t="s">
        <v>83</v>
      </c>
      <c r="B4995" s="753" t="s">
        <v>924</v>
      </c>
      <c r="C4995" s="753" t="s">
        <v>223</v>
      </c>
      <c r="D4995" s="753" t="s">
        <v>1766</v>
      </c>
      <c r="E4995" s="753" t="s">
        <v>92</v>
      </c>
      <c r="F4995" s="753" t="s">
        <v>94</v>
      </c>
      <c r="G4995" s="757" t="s">
        <v>1768</v>
      </c>
      <c r="H4995" s="751">
        <v>2475175075</v>
      </c>
    </row>
    <row r="4996" spans="1:8" ht="26.4">
      <c r="A4996" s="753" t="s">
        <v>83</v>
      </c>
      <c r="B4996" s="753" t="s">
        <v>924</v>
      </c>
      <c r="C4996" s="753" t="s">
        <v>223</v>
      </c>
      <c r="D4996" s="753" t="s">
        <v>1766</v>
      </c>
      <c r="E4996" s="753" t="s">
        <v>141</v>
      </c>
      <c r="F4996" s="753"/>
      <c r="G4996" s="757" t="s">
        <v>1822</v>
      </c>
      <c r="H4996" s="751">
        <v>287153952</v>
      </c>
    </row>
    <row r="4997" spans="1:8" ht="26.4">
      <c r="A4997" s="753" t="s">
        <v>83</v>
      </c>
      <c r="B4997" s="753" t="s">
        <v>924</v>
      </c>
      <c r="C4997" s="753" t="s">
        <v>223</v>
      </c>
      <c r="D4997" s="753" t="s">
        <v>1766</v>
      </c>
      <c r="E4997" s="753" t="s">
        <v>141</v>
      </c>
      <c r="F4997" s="753" t="s">
        <v>581</v>
      </c>
      <c r="G4997" s="757" t="s">
        <v>1823</v>
      </c>
      <c r="H4997" s="751">
        <v>287153952</v>
      </c>
    </row>
    <row r="4998" spans="1:8">
      <c r="A4998" s="753" t="s">
        <v>83</v>
      </c>
      <c r="B4998" s="753" t="s">
        <v>924</v>
      </c>
      <c r="C4998" s="753" t="s">
        <v>223</v>
      </c>
      <c r="D4998" s="753" t="s">
        <v>1766</v>
      </c>
      <c r="E4998" s="753" t="s">
        <v>96</v>
      </c>
      <c r="F4998" s="753"/>
      <c r="G4998" s="757" t="s">
        <v>97</v>
      </c>
      <c r="H4998" s="751">
        <v>1394140332</v>
      </c>
    </row>
    <row r="4999" spans="1:8">
      <c r="A4999" s="753" t="s">
        <v>83</v>
      </c>
      <c r="B4999" s="753" t="s">
        <v>924</v>
      </c>
      <c r="C4999" s="753" t="s">
        <v>223</v>
      </c>
      <c r="D4999" s="753" t="s">
        <v>1766</v>
      </c>
      <c r="E4999" s="753" t="s">
        <v>96</v>
      </c>
      <c r="F4999" s="753" t="s">
        <v>151</v>
      </c>
      <c r="G4999" s="757" t="s">
        <v>152</v>
      </c>
      <c r="H4999" s="751">
        <v>147062956</v>
      </c>
    </row>
    <row r="5000" spans="1:8">
      <c r="A5000" s="753" t="s">
        <v>83</v>
      </c>
      <c r="B5000" s="753" t="s">
        <v>924</v>
      </c>
      <c r="C5000" s="753" t="s">
        <v>223</v>
      </c>
      <c r="D5000" s="753" t="s">
        <v>1766</v>
      </c>
      <c r="E5000" s="753" t="s">
        <v>96</v>
      </c>
      <c r="F5000" s="753" t="s">
        <v>440</v>
      </c>
      <c r="G5000" s="757" t="s">
        <v>441</v>
      </c>
      <c r="H5000" s="751">
        <v>117486500</v>
      </c>
    </row>
    <row r="5001" spans="1:8">
      <c r="A5001" s="753" t="s">
        <v>83</v>
      </c>
      <c r="B5001" s="753" t="s">
        <v>924</v>
      </c>
      <c r="C5001" s="753" t="s">
        <v>223</v>
      </c>
      <c r="D5001" s="753" t="s">
        <v>1766</v>
      </c>
      <c r="E5001" s="753" t="s">
        <v>96</v>
      </c>
      <c r="F5001" s="753" t="s">
        <v>434</v>
      </c>
      <c r="G5001" s="757" t="s">
        <v>435</v>
      </c>
      <c r="H5001" s="751">
        <v>140591185</v>
      </c>
    </row>
    <row r="5002" spans="1:8">
      <c r="A5002" s="753" t="s">
        <v>83</v>
      </c>
      <c r="B5002" s="753" t="s">
        <v>924</v>
      </c>
      <c r="C5002" s="753" t="s">
        <v>223</v>
      </c>
      <c r="D5002" s="753" t="s">
        <v>1766</v>
      </c>
      <c r="E5002" s="753" t="s">
        <v>96</v>
      </c>
      <c r="F5002" s="753" t="s">
        <v>864</v>
      </c>
      <c r="G5002" s="757" t="s">
        <v>1770</v>
      </c>
      <c r="H5002" s="751">
        <v>63672047</v>
      </c>
    </row>
    <row r="5003" spans="1:8" ht="26.4">
      <c r="A5003" s="753" t="s">
        <v>83</v>
      </c>
      <c r="B5003" s="753" t="s">
        <v>924</v>
      </c>
      <c r="C5003" s="753" t="s">
        <v>223</v>
      </c>
      <c r="D5003" s="753" t="s">
        <v>1766</v>
      </c>
      <c r="E5003" s="753" t="s">
        <v>96</v>
      </c>
      <c r="F5003" s="753" t="s">
        <v>98</v>
      </c>
      <c r="G5003" s="757" t="s">
        <v>99</v>
      </c>
      <c r="H5003" s="751">
        <v>11631060</v>
      </c>
    </row>
    <row r="5004" spans="1:8">
      <c r="A5004" s="753" t="s">
        <v>83</v>
      </c>
      <c r="B5004" s="753" t="s">
        <v>924</v>
      </c>
      <c r="C5004" s="753" t="s">
        <v>223</v>
      </c>
      <c r="D5004" s="753" t="s">
        <v>1766</v>
      </c>
      <c r="E5004" s="753" t="s">
        <v>96</v>
      </c>
      <c r="F5004" s="753" t="s">
        <v>330</v>
      </c>
      <c r="G5004" s="757" t="s">
        <v>331</v>
      </c>
      <c r="H5004" s="751">
        <v>232853475</v>
      </c>
    </row>
    <row r="5005" spans="1:8" ht="26.4">
      <c r="A5005" s="753" t="s">
        <v>83</v>
      </c>
      <c r="B5005" s="753" t="s">
        <v>924</v>
      </c>
      <c r="C5005" s="753" t="s">
        <v>223</v>
      </c>
      <c r="D5005" s="753" t="s">
        <v>1766</v>
      </c>
      <c r="E5005" s="753" t="s">
        <v>96</v>
      </c>
      <c r="F5005" s="753" t="s">
        <v>332</v>
      </c>
      <c r="G5005" s="757" t="s">
        <v>1874</v>
      </c>
      <c r="H5005" s="751">
        <v>57216000</v>
      </c>
    </row>
    <row r="5006" spans="1:8">
      <c r="A5006" s="753" t="s">
        <v>83</v>
      </c>
      <c r="B5006" s="753" t="s">
        <v>924</v>
      </c>
      <c r="C5006" s="753" t="s">
        <v>223</v>
      </c>
      <c r="D5006" s="753" t="s">
        <v>1766</v>
      </c>
      <c r="E5006" s="753" t="s">
        <v>96</v>
      </c>
      <c r="F5006" s="753" t="s">
        <v>144</v>
      </c>
      <c r="G5006" s="757" t="s">
        <v>145</v>
      </c>
      <c r="H5006" s="751">
        <v>594295863</v>
      </c>
    </row>
    <row r="5007" spans="1:8">
      <c r="A5007" s="753" t="s">
        <v>83</v>
      </c>
      <c r="B5007" s="753" t="s">
        <v>924</v>
      </c>
      <c r="C5007" s="753" t="s">
        <v>223</v>
      </c>
      <c r="D5007" s="753" t="s">
        <v>1766</v>
      </c>
      <c r="E5007" s="753" t="s">
        <v>96</v>
      </c>
      <c r="F5007" s="753" t="s">
        <v>154</v>
      </c>
      <c r="G5007" s="757" t="s">
        <v>1773</v>
      </c>
      <c r="H5007" s="751">
        <v>29331246</v>
      </c>
    </row>
    <row r="5008" spans="1:8">
      <c r="A5008" s="753" t="s">
        <v>83</v>
      </c>
      <c r="B5008" s="753" t="s">
        <v>924</v>
      </c>
      <c r="C5008" s="753" t="s">
        <v>223</v>
      </c>
      <c r="D5008" s="753" t="s">
        <v>1766</v>
      </c>
      <c r="E5008" s="753" t="s">
        <v>426</v>
      </c>
      <c r="F5008" s="753"/>
      <c r="G5008" s="757" t="s">
        <v>427</v>
      </c>
      <c r="H5008" s="751">
        <v>83894000</v>
      </c>
    </row>
    <row r="5009" spans="1:8">
      <c r="A5009" s="753" t="s">
        <v>83</v>
      </c>
      <c r="B5009" s="753" t="s">
        <v>924</v>
      </c>
      <c r="C5009" s="753" t="s">
        <v>223</v>
      </c>
      <c r="D5009" s="753" t="s">
        <v>1766</v>
      </c>
      <c r="E5009" s="753" t="s">
        <v>426</v>
      </c>
      <c r="F5009" s="753" t="s">
        <v>428</v>
      </c>
      <c r="G5009" s="757" t="s">
        <v>1774</v>
      </c>
      <c r="H5009" s="751">
        <v>80758000</v>
      </c>
    </row>
    <row r="5010" spans="1:8">
      <c r="A5010" s="753" t="s">
        <v>83</v>
      </c>
      <c r="B5010" s="753" t="s">
        <v>924</v>
      </c>
      <c r="C5010" s="753" t="s">
        <v>223</v>
      </c>
      <c r="D5010" s="753" t="s">
        <v>1766</v>
      </c>
      <c r="E5010" s="753" t="s">
        <v>426</v>
      </c>
      <c r="F5010" s="753" t="s">
        <v>429</v>
      </c>
      <c r="G5010" s="757" t="s">
        <v>1775</v>
      </c>
      <c r="H5010" s="751">
        <v>3136000</v>
      </c>
    </row>
    <row r="5011" spans="1:8">
      <c r="A5011" s="753" t="s">
        <v>83</v>
      </c>
      <c r="B5011" s="753" t="s">
        <v>924</v>
      </c>
      <c r="C5011" s="753" t="s">
        <v>223</v>
      </c>
      <c r="D5011" s="753" t="s">
        <v>1766</v>
      </c>
      <c r="E5011" s="753" t="s">
        <v>100</v>
      </c>
      <c r="F5011" s="753"/>
      <c r="G5011" s="757" t="s">
        <v>101</v>
      </c>
      <c r="H5011" s="751">
        <v>487958000</v>
      </c>
    </row>
    <row r="5012" spans="1:8">
      <c r="A5012" s="753" t="s">
        <v>83</v>
      </c>
      <c r="B5012" s="753" t="s">
        <v>924</v>
      </c>
      <c r="C5012" s="753" t="s">
        <v>223</v>
      </c>
      <c r="D5012" s="753" t="s">
        <v>1766</v>
      </c>
      <c r="E5012" s="753" t="s">
        <v>100</v>
      </c>
      <c r="F5012" s="753" t="s">
        <v>443</v>
      </c>
      <c r="G5012" s="757" t="s">
        <v>135</v>
      </c>
      <c r="H5012" s="751">
        <v>487958000</v>
      </c>
    </row>
    <row r="5013" spans="1:8">
      <c r="A5013" s="753" t="s">
        <v>83</v>
      </c>
      <c r="B5013" s="753" t="s">
        <v>924</v>
      </c>
      <c r="C5013" s="753" t="s">
        <v>223</v>
      </c>
      <c r="D5013" s="753" t="s">
        <v>1766</v>
      </c>
      <c r="E5013" s="753" t="s">
        <v>102</v>
      </c>
      <c r="F5013" s="753"/>
      <c r="G5013" s="757" t="s">
        <v>369</v>
      </c>
      <c r="H5013" s="751">
        <v>663277521</v>
      </c>
    </row>
    <row r="5014" spans="1:8">
      <c r="A5014" s="753" t="s">
        <v>83</v>
      </c>
      <c r="B5014" s="753" t="s">
        <v>924</v>
      </c>
      <c r="C5014" s="753" t="s">
        <v>223</v>
      </c>
      <c r="D5014" s="753" t="s">
        <v>1766</v>
      </c>
      <c r="E5014" s="753" t="s">
        <v>102</v>
      </c>
      <c r="F5014" s="753" t="s">
        <v>103</v>
      </c>
      <c r="G5014" s="757" t="s">
        <v>104</v>
      </c>
      <c r="H5014" s="751">
        <v>507452594</v>
      </c>
    </row>
    <row r="5015" spans="1:8">
      <c r="A5015" s="753" t="s">
        <v>83</v>
      </c>
      <c r="B5015" s="753" t="s">
        <v>924</v>
      </c>
      <c r="C5015" s="753" t="s">
        <v>223</v>
      </c>
      <c r="D5015" s="753" t="s">
        <v>1766</v>
      </c>
      <c r="E5015" s="753" t="s">
        <v>102</v>
      </c>
      <c r="F5015" s="753" t="s">
        <v>105</v>
      </c>
      <c r="G5015" s="757" t="s">
        <v>106</v>
      </c>
      <c r="H5015" s="751">
        <v>87197986</v>
      </c>
    </row>
    <row r="5016" spans="1:8">
      <c r="A5016" s="753" t="s">
        <v>83</v>
      </c>
      <c r="B5016" s="753" t="s">
        <v>924</v>
      </c>
      <c r="C5016" s="753" t="s">
        <v>223</v>
      </c>
      <c r="D5016" s="753" t="s">
        <v>1766</v>
      </c>
      <c r="E5016" s="753" t="s">
        <v>102</v>
      </c>
      <c r="F5016" s="753" t="s">
        <v>107</v>
      </c>
      <c r="G5016" s="757" t="s">
        <v>108</v>
      </c>
      <c r="H5016" s="751">
        <v>58107978</v>
      </c>
    </row>
    <row r="5017" spans="1:8">
      <c r="A5017" s="753" t="s">
        <v>83</v>
      </c>
      <c r="B5017" s="753" t="s">
        <v>924</v>
      </c>
      <c r="C5017" s="753" t="s">
        <v>223</v>
      </c>
      <c r="D5017" s="753" t="s">
        <v>1766</v>
      </c>
      <c r="E5017" s="753" t="s">
        <v>102</v>
      </c>
      <c r="F5017" s="753" t="s">
        <v>0</v>
      </c>
      <c r="G5017" s="757" t="s">
        <v>1</v>
      </c>
      <c r="H5017" s="751">
        <v>10518963</v>
      </c>
    </row>
    <row r="5018" spans="1:8">
      <c r="A5018" s="753" t="s">
        <v>83</v>
      </c>
      <c r="B5018" s="753" t="s">
        <v>924</v>
      </c>
      <c r="C5018" s="753" t="s">
        <v>223</v>
      </c>
      <c r="D5018" s="753" t="s">
        <v>1766</v>
      </c>
      <c r="E5018" s="753" t="s">
        <v>109</v>
      </c>
      <c r="F5018" s="753"/>
      <c r="G5018" s="757" t="s">
        <v>110</v>
      </c>
      <c r="H5018" s="751">
        <v>322483640</v>
      </c>
    </row>
    <row r="5019" spans="1:8" ht="26.4">
      <c r="A5019" s="753" t="s">
        <v>83</v>
      </c>
      <c r="B5019" s="753" t="s">
        <v>924</v>
      </c>
      <c r="C5019" s="753" t="s">
        <v>223</v>
      </c>
      <c r="D5019" s="753" t="s">
        <v>1766</v>
      </c>
      <c r="E5019" s="753" t="s">
        <v>109</v>
      </c>
      <c r="F5019" s="753" t="s">
        <v>855</v>
      </c>
      <c r="G5019" s="757" t="s">
        <v>1776</v>
      </c>
      <c r="H5019" s="751">
        <v>221483640</v>
      </c>
    </row>
    <row r="5020" spans="1:8">
      <c r="A5020" s="753" t="s">
        <v>83</v>
      </c>
      <c r="B5020" s="753" t="s">
        <v>924</v>
      </c>
      <c r="C5020" s="753" t="s">
        <v>223</v>
      </c>
      <c r="D5020" s="753" t="s">
        <v>1766</v>
      </c>
      <c r="E5020" s="753" t="s">
        <v>109</v>
      </c>
      <c r="F5020" s="753" t="s">
        <v>111</v>
      </c>
      <c r="G5020" s="757" t="s">
        <v>135</v>
      </c>
      <c r="H5020" s="751">
        <v>101000000</v>
      </c>
    </row>
    <row r="5021" spans="1:8">
      <c r="A5021" s="753" t="s">
        <v>83</v>
      </c>
      <c r="B5021" s="753" t="s">
        <v>924</v>
      </c>
      <c r="C5021" s="753" t="s">
        <v>223</v>
      </c>
      <c r="D5021" s="753" t="s">
        <v>1766</v>
      </c>
      <c r="E5021" s="753" t="s">
        <v>112</v>
      </c>
      <c r="F5021" s="753"/>
      <c r="G5021" s="757" t="s">
        <v>113</v>
      </c>
      <c r="H5021" s="751">
        <v>248388924</v>
      </c>
    </row>
    <row r="5022" spans="1:8">
      <c r="A5022" s="753" t="s">
        <v>83</v>
      </c>
      <c r="B5022" s="753" t="s">
        <v>924</v>
      </c>
      <c r="C5022" s="753" t="s">
        <v>223</v>
      </c>
      <c r="D5022" s="753" t="s">
        <v>1766</v>
      </c>
      <c r="E5022" s="753" t="s">
        <v>112</v>
      </c>
      <c r="F5022" s="753" t="s">
        <v>155</v>
      </c>
      <c r="G5022" s="757" t="s">
        <v>1777</v>
      </c>
      <c r="H5022" s="751">
        <v>45653874</v>
      </c>
    </row>
    <row r="5023" spans="1:8">
      <c r="A5023" s="753" t="s">
        <v>83</v>
      </c>
      <c r="B5023" s="753" t="s">
        <v>924</v>
      </c>
      <c r="C5023" s="753" t="s">
        <v>223</v>
      </c>
      <c r="D5023" s="753" t="s">
        <v>1766</v>
      </c>
      <c r="E5023" s="753" t="s">
        <v>112</v>
      </c>
      <c r="F5023" s="753" t="s">
        <v>114</v>
      </c>
      <c r="G5023" s="757" t="s">
        <v>1778</v>
      </c>
      <c r="H5023" s="751">
        <v>2729050</v>
      </c>
    </row>
    <row r="5024" spans="1:8">
      <c r="A5024" s="753" t="s">
        <v>83</v>
      </c>
      <c r="B5024" s="753" t="s">
        <v>924</v>
      </c>
      <c r="C5024" s="753" t="s">
        <v>223</v>
      </c>
      <c r="D5024" s="753" t="s">
        <v>1766</v>
      </c>
      <c r="E5024" s="753" t="s">
        <v>112</v>
      </c>
      <c r="F5024" s="753" t="s">
        <v>156</v>
      </c>
      <c r="G5024" s="757" t="s">
        <v>1779</v>
      </c>
      <c r="H5024" s="751">
        <v>189895000</v>
      </c>
    </row>
    <row r="5025" spans="1:8">
      <c r="A5025" s="753" t="s">
        <v>83</v>
      </c>
      <c r="B5025" s="753" t="s">
        <v>924</v>
      </c>
      <c r="C5025" s="753" t="s">
        <v>223</v>
      </c>
      <c r="D5025" s="753" t="s">
        <v>1766</v>
      </c>
      <c r="E5025" s="753" t="s">
        <v>112</v>
      </c>
      <c r="F5025" s="753" t="s">
        <v>146</v>
      </c>
      <c r="G5025" s="757" t="s">
        <v>1780</v>
      </c>
      <c r="H5025" s="751">
        <v>4611000</v>
      </c>
    </row>
    <row r="5026" spans="1:8">
      <c r="A5026" s="753" t="s">
        <v>83</v>
      </c>
      <c r="B5026" s="753" t="s">
        <v>924</v>
      </c>
      <c r="C5026" s="753" t="s">
        <v>223</v>
      </c>
      <c r="D5026" s="753" t="s">
        <v>1766</v>
      </c>
      <c r="E5026" s="753" t="s">
        <v>112</v>
      </c>
      <c r="F5026" s="753" t="s">
        <v>157</v>
      </c>
      <c r="G5026" s="757" t="s">
        <v>135</v>
      </c>
      <c r="H5026" s="751">
        <v>5500000</v>
      </c>
    </row>
    <row r="5027" spans="1:8">
      <c r="A5027" s="753" t="s">
        <v>83</v>
      </c>
      <c r="B5027" s="753" t="s">
        <v>924</v>
      </c>
      <c r="C5027" s="753" t="s">
        <v>223</v>
      </c>
      <c r="D5027" s="753" t="s">
        <v>1766</v>
      </c>
      <c r="E5027" s="753" t="s">
        <v>115</v>
      </c>
      <c r="F5027" s="753"/>
      <c r="G5027" s="757" t="s">
        <v>1781</v>
      </c>
      <c r="H5027" s="751">
        <v>41798000</v>
      </c>
    </row>
    <row r="5028" spans="1:8">
      <c r="A5028" s="753" t="s">
        <v>83</v>
      </c>
      <c r="B5028" s="753" t="s">
        <v>924</v>
      </c>
      <c r="C5028" s="753" t="s">
        <v>223</v>
      </c>
      <c r="D5028" s="753" t="s">
        <v>1766</v>
      </c>
      <c r="E5028" s="753" t="s">
        <v>115</v>
      </c>
      <c r="F5028" s="753" t="s">
        <v>116</v>
      </c>
      <c r="G5028" s="757" t="s">
        <v>117</v>
      </c>
      <c r="H5028" s="751">
        <v>11353000</v>
      </c>
    </row>
    <row r="5029" spans="1:8">
      <c r="A5029" s="753" t="s">
        <v>83</v>
      </c>
      <c r="B5029" s="753" t="s">
        <v>924</v>
      </c>
      <c r="C5029" s="753" t="s">
        <v>223</v>
      </c>
      <c r="D5029" s="753" t="s">
        <v>1766</v>
      </c>
      <c r="E5029" s="753" t="s">
        <v>115</v>
      </c>
      <c r="F5029" s="753" t="s">
        <v>147</v>
      </c>
      <c r="G5029" s="757" t="s">
        <v>148</v>
      </c>
      <c r="H5029" s="751">
        <v>20700000</v>
      </c>
    </row>
    <row r="5030" spans="1:8">
      <c r="A5030" s="753" t="s">
        <v>83</v>
      </c>
      <c r="B5030" s="753" t="s">
        <v>924</v>
      </c>
      <c r="C5030" s="753" t="s">
        <v>223</v>
      </c>
      <c r="D5030" s="753" t="s">
        <v>1766</v>
      </c>
      <c r="E5030" s="753" t="s">
        <v>115</v>
      </c>
      <c r="F5030" s="753" t="s">
        <v>118</v>
      </c>
      <c r="G5030" s="757" t="s">
        <v>119</v>
      </c>
      <c r="H5030" s="751">
        <v>9745000</v>
      </c>
    </row>
    <row r="5031" spans="1:8">
      <c r="A5031" s="753" t="s">
        <v>83</v>
      </c>
      <c r="B5031" s="753" t="s">
        <v>924</v>
      </c>
      <c r="C5031" s="753" t="s">
        <v>223</v>
      </c>
      <c r="D5031" s="753" t="s">
        <v>1766</v>
      </c>
      <c r="E5031" s="753" t="s">
        <v>120</v>
      </c>
      <c r="F5031" s="753"/>
      <c r="G5031" s="757" t="s">
        <v>121</v>
      </c>
      <c r="H5031" s="751">
        <v>396172511</v>
      </c>
    </row>
    <row r="5032" spans="1:8" ht="39.6">
      <c r="A5032" s="753" t="s">
        <v>83</v>
      </c>
      <c r="B5032" s="753" t="s">
        <v>924</v>
      </c>
      <c r="C5032" s="753" t="s">
        <v>223</v>
      </c>
      <c r="D5032" s="753" t="s">
        <v>1766</v>
      </c>
      <c r="E5032" s="753" t="s">
        <v>120</v>
      </c>
      <c r="F5032" s="753" t="s">
        <v>122</v>
      </c>
      <c r="G5032" s="757" t="s">
        <v>1783</v>
      </c>
      <c r="H5032" s="751">
        <v>7743328</v>
      </c>
    </row>
    <row r="5033" spans="1:8">
      <c r="A5033" s="753" t="s">
        <v>83</v>
      </c>
      <c r="B5033" s="753" t="s">
        <v>924</v>
      </c>
      <c r="C5033" s="753" t="s">
        <v>223</v>
      </c>
      <c r="D5033" s="753" t="s">
        <v>1766</v>
      </c>
      <c r="E5033" s="753" t="s">
        <v>120</v>
      </c>
      <c r="F5033" s="753" t="s">
        <v>123</v>
      </c>
      <c r="G5033" s="757" t="s">
        <v>124</v>
      </c>
      <c r="H5033" s="751">
        <v>2077300</v>
      </c>
    </row>
    <row r="5034" spans="1:8" ht="39.6">
      <c r="A5034" s="753" t="s">
        <v>83</v>
      </c>
      <c r="B5034" s="753" t="s">
        <v>924</v>
      </c>
      <c r="C5034" s="753" t="s">
        <v>223</v>
      </c>
      <c r="D5034" s="753" t="s">
        <v>1766</v>
      </c>
      <c r="E5034" s="753" t="s">
        <v>120</v>
      </c>
      <c r="F5034" s="753" t="s">
        <v>994</v>
      </c>
      <c r="G5034" s="757" t="s">
        <v>1824</v>
      </c>
      <c r="H5034" s="751">
        <v>26139230</v>
      </c>
    </row>
    <row r="5035" spans="1:8">
      <c r="A5035" s="753" t="s">
        <v>83</v>
      </c>
      <c r="B5035" s="753" t="s">
        <v>924</v>
      </c>
      <c r="C5035" s="753" t="s">
        <v>223</v>
      </c>
      <c r="D5035" s="753" t="s">
        <v>1766</v>
      </c>
      <c r="E5035" s="753" t="s">
        <v>120</v>
      </c>
      <c r="F5035" s="753" t="s">
        <v>315</v>
      </c>
      <c r="G5035" s="757" t="s">
        <v>1831</v>
      </c>
      <c r="H5035" s="751">
        <v>334205580</v>
      </c>
    </row>
    <row r="5036" spans="1:8" ht="26.4">
      <c r="A5036" s="753" t="s">
        <v>83</v>
      </c>
      <c r="B5036" s="753" t="s">
        <v>924</v>
      </c>
      <c r="C5036" s="753" t="s">
        <v>223</v>
      </c>
      <c r="D5036" s="753" t="s">
        <v>1766</v>
      </c>
      <c r="E5036" s="753" t="s">
        <v>120</v>
      </c>
      <c r="F5036" s="753" t="s">
        <v>1001</v>
      </c>
      <c r="G5036" s="757" t="s">
        <v>1784</v>
      </c>
      <c r="H5036" s="751">
        <v>4144800</v>
      </c>
    </row>
    <row r="5037" spans="1:8">
      <c r="A5037" s="753" t="s">
        <v>83</v>
      </c>
      <c r="B5037" s="753" t="s">
        <v>924</v>
      </c>
      <c r="C5037" s="753" t="s">
        <v>223</v>
      </c>
      <c r="D5037" s="753" t="s">
        <v>1766</v>
      </c>
      <c r="E5037" s="753" t="s">
        <v>120</v>
      </c>
      <c r="F5037" s="753" t="s">
        <v>158</v>
      </c>
      <c r="G5037" s="757" t="s">
        <v>1785</v>
      </c>
      <c r="H5037" s="751">
        <v>16300000</v>
      </c>
    </row>
    <row r="5038" spans="1:8">
      <c r="A5038" s="753" t="s">
        <v>83</v>
      </c>
      <c r="B5038" s="753" t="s">
        <v>924</v>
      </c>
      <c r="C5038" s="753" t="s">
        <v>223</v>
      </c>
      <c r="D5038" s="753" t="s">
        <v>1766</v>
      </c>
      <c r="E5038" s="753" t="s">
        <v>120</v>
      </c>
      <c r="F5038" s="753" t="s">
        <v>159</v>
      </c>
      <c r="G5038" s="757" t="s">
        <v>143</v>
      </c>
      <c r="H5038" s="751">
        <v>5562273</v>
      </c>
    </row>
    <row r="5039" spans="1:8">
      <c r="A5039" s="753" t="s">
        <v>83</v>
      </c>
      <c r="B5039" s="753" t="s">
        <v>924</v>
      </c>
      <c r="C5039" s="753" t="s">
        <v>223</v>
      </c>
      <c r="D5039" s="753" t="s">
        <v>1766</v>
      </c>
      <c r="E5039" s="753" t="s">
        <v>160</v>
      </c>
      <c r="F5039" s="753"/>
      <c r="G5039" s="757" t="s">
        <v>161</v>
      </c>
      <c r="H5039" s="751">
        <v>26403000</v>
      </c>
    </row>
    <row r="5040" spans="1:8">
      <c r="A5040" s="753" t="s">
        <v>83</v>
      </c>
      <c r="B5040" s="753" t="s">
        <v>924</v>
      </c>
      <c r="C5040" s="753" t="s">
        <v>223</v>
      </c>
      <c r="D5040" s="753" t="s">
        <v>1766</v>
      </c>
      <c r="E5040" s="753" t="s">
        <v>160</v>
      </c>
      <c r="F5040" s="753" t="s">
        <v>162</v>
      </c>
      <c r="G5040" s="757" t="s">
        <v>163</v>
      </c>
      <c r="H5040" s="751">
        <v>1500000</v>
      </c>
    </row>
    <row r="5041" spans="1:8">
      <c r="A5041" s="753" t="s">
        <v>83</v>
      </c>
      <c r="B5041" s="753" t="s">
        <v>924</v>
      </c>
      <c r="C5041" s="753" t="s">
        <v>223</v>
      </c>
      <c r="D5041" s="753" t="s">
        <v>1766</v>
      </c>
      <c r="E5041" s="753" t="s">
        <v>160</v>
      </c>
      <c r="F5041" s="753" t="s">
        <v>438</v>
      </c>
      <c r="G5041" s="757" t="s">
        <v>1786</v>
      </c>
      <c r="H5041" s="751">
        <v>290000</v>
      </c>
    </row>
    <row r="5042" spans="1:8">
      <c r="A5042" s="753" t="s">
        <v>83</v>
      </c>
      <c r="B5042" s="753" t="s">
        <v>924</v>
      </c>
      <c r="C5042" s="753" t="s">
        <v>223</v>
      </c>
      <c r="D5042" s="753" t="s">
        <v>1766</v>
      </c>
      <c r="E5042" s="753" t="s">
        <v>160</v>
      </c>
      <c r="F5042" s="753" t="s">
        <v>549</v>
      </c>
      <c r="G5042" s="757" t="s">
        <v>550</v>
      </c>
      <c r="H5042" s="751">
        <v>6300000</v>
      </c>
    </row>
    <row r="5043" spans="1:8">
      <c r="A5043" s="753" t="s">
        <v>83</v>
      </c>
      <c r="B5043" s="753" t="s">
        <v>924</v>
      </c>
      <c r="C5043" s="753" t="s">
        <v>223</v>
      </c>
      <c r="D5043" s="753" t="s">
        <v>1766</v>
      </c>
      <c r="E5043" s="753" t="s">
        <v>160</v>
      </c>
      <c r="F5043" s="753" t="s">
        <v>551</v>
      </c>
      <c r="G5043" s="757" t="s">
        <v>133</v>
      </c>
      <c r="H5043" s="751">
        <v>18313000</v>
      </c>
    </row>
    <row r="5044" spans="1:8">
      <c r="A5044" s="753" t="s">
        <v>83</v>
      </c>
      <c r="B5044" s="753" t="s">
        <v>924</v>
      </c>
      <c r="C5044" s="753" t="s">
        <v>223</v>
      </c>
      <c r="D5044" s="753" t="s">
        <v>1766</v>
      </c>
      <c r="E5044" s="753" t="s">
        <v>125</v>
      </c>
      <c r="F5044" s="753"/>
      <c r="G5044" s="757" t="s">
        <v>126</v>
      </c>
      <c r="H5044" s="751">
        <v>278103000</v>
      </c>
    </row>
    <row r="5045" spans="1:8">
      <c r="A5045" s="753" t="s">
        <v>83</v>
      </c>
      <c r="B5045" s="753" t="s">
        <v>924</v>
      </c>
      <c r="C5045" s="753" t="s">
        <v>223</v>
      </c>
      <c r="D5045" s="753" t="s">
        <v>1766</v>
      </c>
      <c r="E5045" s="753" t="s">
        <v>125</v>
      </c>
      <c r="F5045" s="753" t="s">
        <v>430</v>
      </c>
      <c r="G5045" s="757" t="s">
        <v>431</v>
      </c>
      <c r="H5045" s="751">
        <v>15518000</v>
      </c>
    </row>
    <row r="5046" spans="1:8">
      <c r="A5046" s="753" t="s">
        <v>83</v>
      </c>
      <c r="B5046" s="753" t="s">
        <v>924</v>
      </c>
      <c r="C5046" s="753" t="s">
        <v>223</v>
      </c>
      <c r="D5046" s="753" t="s">
        <v>1766</v>
      </c>
      <c r="E5046" s="753" t="s">
        <v>125</v>
      </c>
      <c r="F5046" s="753" t="s">
        <v>552</v>
      </c>
      <c r="G5046" s="757" t="s">
        <v>553</v>
      </c>
      <c r="H5046" s="751">
        <v>42625000</v>
      </c>
    </row>
    <row r="5047" spans="1:8">
      <c r="A5047" s="753" t="s">
        <v>83</v>
      </c>
      <c r="B5047" s="753" t="s">
        <v>924</v>
      </c>
      <c r="C5047" s="753" t="s">
        <v>223</v>
      </c>
      <c r="D5047" s="753" t="s">
        <v>1766</v>
      </c>
      <c r="E5047" s="753" t="s">
        <v>125</v>
      </c>
      <c r="F5047" s="753" t="s">
        <v>127</v>
      </c>
      <c r="G5047" s="757" t="s">
        <v>128</v>
      </c>
      <c r="H5047" s="751">
        <v>61860000</v>
      </c>
    </row>
    <row r="5048" spans="1:8">
      <c r="A5048" s="753" t="s">
        <v>83</v>
      </c>
      <c r="B5048" s="753" t="s">
        <v>924</v>
      </c>
      <c r="C5048" s="753" t="s">
        <v>223</v>
      </c>
      <c r="D5048" s="753" t="s">
        <v>1766</v>
      </c>
      <c r="E5048" s="753" t="s">
        <v>125</v>
      </c>
      <c r="F5048" s="753" t="s">
        <v>129</v>
      </c>
      <c r="G5048" s="757" t="s">
        <v>1787</v>
      </c>
      <c r="H5048" s="751">
        <v>158100000</v>
      </c>
    </row>
    <row r="5049" spans="1:8">
      <c r="A5049" s="753" t="s">
        <v>83</v>
      </c>
      <c r="B5049" s="753" t="s">
        <v>924</v>
      </c>
      <c r="C5049" s="753" t="s">
        <v>223</v>
      </c>
      <c r="D5049" s="753" t="s">
        <v>1766</v>
      </c>
      <c r="E5049" s="753" t="s">
        <v>554</v>
      </c>
      <c r="F5049" s="753"/>
      <c r="G5049" s="757" t="s">
        <v>555</v>
      </c>
      <c r="H5049" s="751">
        <v>68500000</v>
      </c>
    </row>
    <row r="5050" spans="1:8">
      <c r="A5050" s="753" t="s">
        <v>83</v>
      </c>
      <c r="B5050" s="753" t="s">
        <v>924</v>
      </c>
      <c r="C5050" s="753" t="s">
        <v>223</v>
      </c>
      <c r="D5050" s="753" t="s">
        <v>1766</v>
      </c>
      <c r="E5050" s="753" t="s">
        <v>554</v>
      </c>
      <c r="F5050" s="753" t="s">
        <v>556</v>
      </c>
      <c r="G5050" s="757" t="s">
        <v>557</v>
      </c>
      <c r="H5050" s="751">
        <v>18900000</v>
      </c>
    </row>
    <row r="5051" spans="1:8">
      <c r="A5051" s="753" t="s">
        <v>83</v>
      </c>
      <c r="B5051" s="753" t="s">
        <v>924</v>
      </c>
      <c r="C5051" s="753" t="s">
        <v>223</v>
      </c>
      <c r="D5051" s="753" t="s">
        <v>1766</v>
      </c>
      <c r="E5051" s="753" t="s">
        <v>554</v>
      </c>
      <c r="F5051" s="753" t="s">
        <v>243</v>
      </c>
      <c r="G5051" s="757" t="s">
        <v>244</v>
      </c>
      <c r="H5051" s="751">
        <v>10000000</v>
      </c>
    </row>
    <row r="5052" spans="1:8">
      <c r="A5052" s="753" t="s">
        <v>83</v>
      </c>
      <c r="B5052" s="753" t="s">
        <v>924</v>
      </c>
      <c r="C5052" s="753" t="s">
        <v>223</v>
      </c>
      <c r="D5052" s="753" t="s">
        <v>1766</v>
      </c>
      <c r="E5052" s="753" t="s">
        <v>554</v>
      </c>
      <c r="F5052" s="753" t="s">
        <v>206</v>
      </c>
      <c r="G5052" s="757" t="s">
        <v>207</v>
      </c>
      <c r="H5052" s="751">
        <v>3550000</v>
      </c>
    </row>
    <row r="5053" spans="1:8">
      <c r="A5053" s="753" t="s">
        <v>83</v>
      </c>
      <c r="B5053" s="753" t="s">
        <v>924</v>
      </c>
      <c r="C5053" s="753" t="s">
        <v>223</v>
      </c>
      <c r="D5053" s="753" t="s">
        <v>1766</v>
      </c>
      <c r="E5053" s="753" t="s">
        <v>554</v>
      </c>
      <c r="F5053" s="753" t="s">
        <v>558</v>
      </c>
      <c r="G5053" s="757" t="s">
        <v>559</v>
      </c>
      <c r="H5053" s="751">
        <v>36050000</v>
      </c>
    </row>
    <row r="5054" spans="1:8" ht="39.6">
      <c r="A5054" s="753" t="s">
        <v>83</v>
      </c>
      <c r="B5054" s="753" t="s">
        <v>924</v>
      </c>
      <c r="C5054" s="753" t="s">
        <v>223</v>
      </c>
      <c r="D5054" s="753" t="s">
        <v>1766</v>
      </c>
      <c r="E5054" s="753" t="s">
        <v>560</v>
      </c>
      <c r="F5054" s="753"/>
      <c r="G5054" s="757" t="s">
        <v>1790</v>
      </c>
      <c r="H5054" s="751">
        <v>567345000</v>
      </c>
    </row>
    <row r="5055" spans="1:8">
      <c r="A5055" s="753" t="s">
        <v>83</v>
      </c>
      <c r="B5055" s="753" t="s">
        <v>924</v>
      </c>
      <c r="C5055" s="753" t="s">
        <v>223</v>
      </c>
      <c r="D5055" s="753" t="s">
        <v>1766</v>
      </c>
      <c r="E5055" s="753" t="s">
        <v>560</v>
      </c>
      <c r="F5055" s="753" t="s">
        <v>856</v>
      </c>
      <c r="G5055" s="757" t="s">
        <v>1832</v>
      </c>
      <c r="H5055" s="751">
        <v>332966000</v>
      </c>
    </row>
    <row r="5056" spans="1:8">
      <c r="A5056" s="753" t="s">
        <v>83</v>
      </c>
      <c r="B5056" s="753" t="s">
        <v>924</v>
      </c>
      <c r="C5056" s="753" t="s">
        <v>223</v>
      </c>
      <c r="D5056" s="753" t="s">
        <v>1766</v>
      </c>
      <c r="E5056" s="753" t="s">
        <v>560</v>
      </c>
      <c r="F5056" s="753" t="s">
        <v>5</v>
      </c>
      <c r="G5056" s="757" t="s">
        <v>6</v>
      </c>
      <c r="H5056" s="751">
        <v>204105000</v>
      </c>
    </row>
    <row r="5057" spans="1:8">
      <c r="A5057" s="753" t="s">
        <v>83</v>
      </c>
      <c r="B5057" s="753" t="s">
        <v>924</v>
      </c>
      <c r="C5057" s="753" t="s">
        <v>223</v>
      </c>
      <c r="D5057" s="753" t="s">
        <v>1766</v>
      </c>
      <c r="E5057" s="753" t="s">
        <v>560</v>
      </c>
      <c r="F5057" s="753" t="s">
        <v>418</v>
      </c>
      <c r="G5057" s="757" t="s">
        <v>1793</v>
      </c>
      <c r="H5057" s="751">
        <v>15557000</v>
      </c>
    </row>
    <row r="5058" spans="1:8">
      <c r="A5058" s="753" t="s">
        <v>83</v>
      </c>
      <c r="B5058" s="753" t="s">
        <v>924</v>
      </c>
      <c r="C5058" s="753" t="s">
        <v>223</v>
      </c>
      <c r="D5058" s="753" t="s">
        <v>1766</v>
      </c>
      <c r="E5058" s="753" t="s">
        <v>560</v>
      </c>
      <c r="F5058" s="753" t="s">
        <v>562</v>
      </c>
      <c r="G5058" s="757" t="s">
        <v>1794</v>
      </c>
      <c r="H5058" s="751">
        <v>5977000</v>
      </c>
    </row>
    <row r="5059" spans="1:8">
      <c r="A5059" s="753" t="s">
        <v>83</v>
      </c>
      <c r="B5059" s="753" t="s">
        <v>924</v>
      </c>
      <c r="C5059" s="753" t="s">
        <v>223</v>
      </c>
      <c r="D5059" s="753" t="s">
        <v>1766</v>
      </c>
      <c r="E5059" s="753" t="s">
        <v>560</v>
      </c>
      <c r="F5059" s="753" t="s">
        <v>7</v>
      </c>
      <c r="G5059" s="757" t="s">
        <v>1795</v>
      </c>
      <c r="H5059" s="751">
        <v>8740000</v>
      </c>
    </row>
    <row r="5060" spans="1:8" ht="26.4">
      <c r="A5060" s="753" t="s">
        <v>83</v>
      </c>
      <c r="B5060" s="753" t="s">
        <v>924</v>
      </c>
      <c r="C5060" s="753" t="s">
        <v>223</v>
      </c>
      <c r="D5060" s="753" t="s">
        <v>1766</v>
      </c>
      <c r="E5060" s="753" t="s">
        <v>1796</v>
      </c>
      <c r="F5060" s="753"/>
      <c r="G5060" s="757" t="s">
        <v>1797</v>
      </c>
      <c r="H5060" s="751">
        <v>123860000</v>
      </c>
    </row>
    <row r="5061" spans="1:8">
      <c r="A5061" s="753" t="s">
        <v>83</v>
      </c>
      <c r="B5061" s="753" t="s">
        <v>924</v>
      </c>
      <c r="C5061" s="753" t="s">
        <v>223</v>
      </c>
      <c r="D5061" s="753" t="s">
        <v>1766</v>
      </c>
      <c r="E5061" s="753" t="s">
        <v>1796</v>
      </c>
      <c r="F5061" s="753" t="s">
        <v>1825</v>
      </c>
      <c r="G5061" s="757" t="s">
        <v>1794</v>
      </c>
      <c r="H5061" s="751">
        <v>58160000</v>
      </c>
    </row>
    <row r="5062" spans="1:8">
      <c r="A5062" s="753" t="s">
        <v>83</v>
      </c>
      <c r="B5062" s="753" t="s">
        <v>924</v>
      </c>
      <c r="C5062" s="753" t="s">
        <v>223</v>
      </c>
      <c r="D5062" s="753" t="s">
        <v>1766</v>
      </c>
      <c r="E5062" s="753" t="s">
        <v>1796</v>
      </c>
      <c r="F5062" s="753" t="s">
        <v>1798</v>
      </c>
      <c r="G5062" s="757" t="s">
        <v>1793</v>
      </c>
      <c r="H5062" s="751">
        <v>65700000</v>
      </c>
    </row>
    <row r="5063" spans="1:8" ht="26.4">
      <c r="A5063" s="753" t="s">
        <v>83</v>
      </c>
      <c r="B5063" s="753" t="s">
        <v>924</v>
      </c>
      <c r="C5063" s="753" t="s">
        <v>223</v>
      </c>
      <c r="D5063" s="753" t="s">
        <v>1766</v>
      </c>
      <c r="E5063" s="753" t="s">
        <v>130</v>
      </c>
      <c r="F5063" s="753"/>
      <c r="G5063" s="757" t="s">
        <v>131</v>
      </c>
      <c r="H5063" s="751">
        <v>25671000</v>
      </c>
    </row>
    <row r="5064" spans="1:8">
      <c r="A5064" s="753" t="s">
        <v>83</v>
      </c>
      <c r="B5064" s="753" t="s">
        <v>924</v>
      </c>
      <c r="C5064" s="753" t="s">
        <v>223</v>
      </c>
      <c r="D5064" s="753" t="s">
        <v>1766</v>
      </c>
      <c r="E5064" s="753" t="s">
        <v>130</v>
      </c>
      <c r="F5064" s="753" t="s">
        <v>585</v>
      </c>
      <c r="G5064" s="757" t="s">
        <v>1799</v>
      </c>
      <c r="H5064" s="751">
        <v>2848000</v>
      </c>
    </row>
    <row r="5065" spans="1:8">
      <c r="A5065" s="753" t="s">
        <v>83</v>
      </c>
      <c r="B5065" s="753" t="s">
        <v>924</v>
      </c>
      <c r="C5065" s="753" t="s">
        <v>223</v>
      </c>
      <c r="D5065" s="753" t="s">
        <v>1766</v>
      </c>
      <c r="E5065" s="753" t="s">
        <v>130</v>
      </c>
      <c r="F5065" s="753" t="s">
        <v>132</v>
      </c>
      <c r="G5065" s="757" t="s">
        <v>135</v>
      </c>
      <c r="H5065" s="751">
        <v>22823000</v>
      </c>
    </row>
    <row r="5066" spans="1:8">
      <c r="A5066" s="753" t="s">
        <v>83</v>
      </c>
      <c r="B5066" s="753" t="s">
        <v>924</v>
      </c>
      <c r="C5066" s="753" t="s">
        <v>223</v>
      </c>
      <c r="D5066" s="753" t="s">
        <v>1766</v>
      </c>
      <c r="E5066" s="753" t="s">
        <v>134</v>
      </c>
      <c r="F5066" s="753"/>
      <c r="G5066" s="757" t="s">
        <v>135</v>
      </c>
      <c r="H5066" s="751">
        <v>414472865</v>
      </c>
    </row>
    <row r="5067" spans="1:8">
      <c r="A5067" s="753" t="s">
        <v>83</v>
      </c>
      <c r="B5067" s="753" t="s">
        <v>924</v>
      </c>
      <c r="C5067" s="753" t="s">
        <v>223</v>
      </c>
      <c r="D5067" s="753" t="s">
        <v>1766</v>
      </c>
      <c r="E5067" s="753" t="s">
        <v>134</v>
      </c>
      <c r="F5067" s="753" t="s">
        <v>9</v>
      </c>
      <c r="G5067" s="757" t="s">
        <v>1805</v>
      </c>
      <c r="H5067" s="751">
        <v>9676400</v>
      </c>
    </row>
    <row r="5068" spans="1:8">
      <c r="A5068" s="753" t="s">
        <v>83</v>
      </c>
      <c r="B5068" s="753" t="s">
        <v>924</v>
      </c>
      <c r="C5068" s="753" t="s">
        <v>223</v>
      </c>
      <c r="D5068" s="753" t="s">
        <v>1766</v>
      </c>
      <c r="E5068" s="753" t="s">
        <v>134</v>
      </c>
      <c r="F5068" s="753" t="s">
        <v>15</v>
      </c>
      <c r="G5068" s="757" t="s">
        <v>1806</v>
      </c>
      <c r="H5068" s="751">
        <v>17666770</v>
      </c>
    </row>
    <row r="5069" spans="1:8">
      <c r="A5069" s="753" t="s">
        <v>83</v>
      </c>
      <c r="B5069" s="753" t="s">
        <v>924</v>
      </c>
      <c r="C5069" s="753" t="s">
        <v>223</v>
      </c>
      <c r="D5069" s="753" t="s">
        <v>1766</v>
      </c>
      <c r="E5069" s="753" t="s">
        <v>134</v>
      </c>
      <c r="F5069" s="753" t="s">
        <v>137</v>
      </c>
      <c r="G5069" s="757" t="s">
        <v>138</v>
      </c>
      <c r="H5069" s="751">
        <v>295607609</v>
      </c>
    </row>
    <row r="5070" spans="1:8">
      <c r="A5070" s="753" t="s">
        <v>83</v>
      </c>
      <c r="B5070" s="753" t="s">
        <v>924</v>
      </c>
      <c r="C5070" s="753" t="s">
        <v>223</v>
      </c>
      <c r="D5070" s="753" t="s">
        <v>1766</v>
      </c>
      <c r="E5070" s="753" t="s">
        <v>134</v>
      </c>
      <c r="F5070" s="753" t="s">
        <v>139</v>
      </c>
      <c r="G5070" s="757" t="s">
        <v>140</v>
      </c>
      <c r="H5070" s="751">
        <v>91522086</v>
      </c>
    </row>
    <row r="5071" spans="1:8" ht="39.6">
      <c r="A5071" s="753" t="s">
        <v>83</v>
      </c>
      <c r="B5071" s="753" t="s">
        <v>924</v>
      </c>
      <c r="C5071" s="753" t="s">
        <v>223</v>
      </c>
      <c r="D5071" s="753" t="s">
        <v>1766</v>
      </c>
      <c r="E5071" s="753" t="s">
        <v>419</v>
      </c>
      <c r="F5071" s="753"/>
      <c r="G5071" s="757" t="s">
        <v>1807</v>
      </c>
      <c r="H5071" s="751">
        <v>85560180</v>
      </c>
    </row>
    <row r="5072" spans="1:8">
      <c r="A5072" s="753" t="s">
        <v>83</v>
      </c>
      <c r="B5072" s="753" t="s">
        <v>924</v>
      </c>
      <c r="C5072" s="753" t="s">
        <v>223</v>
      </c>
      <c r="D5072" s="753" t="s">
        <v>1766</v>
      </c>
      <c r="E5072" s="753" t="s">
        <v>419</v>
      </c>
      <c r="F5072" s="753" t="s">
        <v>248</v>
      </c>
      <c r="G5072" s="757" t="s">
        <v>249</v>
      </c>
      <c r="H5072" s="751">
        <v>41962180</v>
      </c>
    </row>
    <row r="5073" spans="1:8" ht="52.8">
      <c r="A5073" s="753" t="s">
        <v>83</v>
      </c>
      <c r="B5073" s="753" t="s">
        <v>924</v>
      </c>
      <c r="C5073" s="753" t="s">
        <v>223</v>
      </c>
      <c r="D5073" s="753" t="s">
        <v>1766</v>
      </c>
      <c r="E5073" s="753" t="s">
        <v>419</v>
      </c>
      <c r="F5073" s="753" t="s">
        <v>420</v>
      </c>
      <c r="G5073" s="757" t="s">
        <v>2714</v>
      </c>
      <c r="H5073" s="751">
        <v>33078000</v>
      </c>
    </row>
    <row r="5074" spans="1:8">
      <c r="A5074" s="753" t="s">
        <v>83</v>
      </c>
      <c r="B5074" s="753" t="s">
        <v>924</v>
      </c>
      <c r="C5074" s="753" t="s">
        <v>223</v>
      </c>
      <c r="D5074" s="753" t="s">
        <v>1766</v>
      </c>
      <c r="E5074" s="753" t="s">
        <v>419</v>
      </c>
      <c r="F5074" s="753" t="s">
        <v>252</v>
      </c>
      <c r="G5074" s="757" t="s">
        <v>135</v>
      </c>
      <c r="H5074" s="751">
        <v>10520000</v>
      </c>
    </row>
    <row r="5075" spans="1:8">
      <c r="A5075" s="753" t="s">
        <v>83</v>
      </c>
      <c r="B5075" s="753" t="s">
        <v>924</v>
      </c>
      <c r="C5075" s="753" t="s">
        <v>223</v>
      </c>
      <c r="D5075" s="753" t="s">
        <v>1766</v>
      </c>
      <c r="E5075" s="753" t="s">
        <v>404</v>
      </c>
      <c r="F5075" s="753"/>
      <c r="G5075" s="757" t="s">
        <v>1808</v>
      </c>
      <c r="H5075" s="751">
        <v>44231000</v>
      </c>
    </row>
    <row r="5076" spans="1:8">
      <c r="A5076" s="753" t="s">
        <v>83</v>
      </c>
      <c r="B5076" s="753" t="s">
        <v>924</v>
      </c>
      <c r="C5076" s="753" t="s">
        <v>223</v>
      </c>
      <c r="D5076" s="753" t="s">
        <v>1766</v>
      </c>
      <c r="E5076" s="753" t="s">
        <v>404</v>
      </c>
      <c r="F5076" s="753" t="s">
        <v>1809</v>
      </c>
      <c r="G5076" s="757" t="s">
        <v>26</v>
      </c>
      <c r="H5076" s="751">
        <v>44231000</v>
      </c>
    </row>
    <row r="5077" spans="1:8">
      <c r="A5077" s="753" t="s">
        <v>83</v>
      </c>
      <c r="B5077" s="753" t="s">
        <v>1043</v>
      </c>
      <c r="C5077" s="753"/>
      <c r="D5077" s="753"/>
      <c r="E5077" s="753"/>
      <c r="F5077" s="753"/>
      <c r="G5077" s="757" t="s">
        <v>1961</v>
      </c>
      <c r="H5077" s="751">
        <v>141170154136</v>
      </c>
    </row>
    <row r="5078" spans="1:8">
      <c r="A5078" s="753" t="s">
        <v>83</v>
      </c>
      <c r="B5078" s="753" t="s">
        <v>1043</v>
      </c>
      <c r="C5078" s="753" t="s">
        <v>416</v>
      </c>
      <c r="D5078" s="753"/>
      <c r="E5078" s="753"/>
      <c r="F5078" s="753"/>
      <c r="G5078" s="757" t="s">
        <v>1814</v>
      </c>
      <c r="H5078" s="751">
        <v>11473679904</v>
      </c>
    </row>
    <row r="5079" spans="1:8" ht="39.6">
      <c r="A5079" s="753" t="s">
        <v>83</v>
      </c>
      <c r="B5079" s="753" t="s">
        <v>1043</v>
      </c>
      <c r="C5079" s="753" t="s">
        <v>416</v>
      </c>
      <c r="D5079" s="753" t="s">
        <v>1816</v>
      </c>
      <c r="E5079" s="753"/>
      <c r="F5079" s="753"/>
      <c r="G5079" s="757" t="s">
        <v>1817</v>
      </c>
      <c r="H5079" s="751">
        <v>11473679904</v>
      </c>
    </row>
    <row r="5080" spans="1:8">
      <c r="A5080" s="753" t="s">
        <v>83</v>
      </c>
      <c r="B5080" s="753" t="s">
        <v>1043</v>
      </c>
      <c r="C5080" s="753" t="s">
        <v>416</v>
      </c>
      <c r="D5080" s="753" t="s">
        <v>1816</v>
      </c>
      <c r="E5080" s="753" t="s">
        <v>92</v>
      </c>
      <c r="F5080" s="753"/>
      <c r="G5080" s="757" t="s">
        <v>93</v>
      </c>
      <c r="H5080" s="751">
        <v>3137954900</v>
      </c>
    </row>
    <row r="5081" spans="1:8">
      <c r="A5081" s="753" t="s">
        <v>83</v>
      </c>
      <c r="B5081" s="753" t="s">
        <v>1043</v>
      </c>
      <c r="C5081" s="753" t="s">
        <v>416</v>
      </c>
      <c r="D5081" s="753" t="s">
        <v>1816</v>
      </c>
      <c r="E5081" s="753" t="s">
        <v>92</v>
      </c>
      <c r="F5081" s="753" t="s">
        <v>94</v>
      </c>
      <c r="G5081" s="757" t="s">
        <v>1768</v>
      </c>
      <c r="H5081" s="751">
        <v>3137954900</v>
      </c>
    </row>
    <row r="5082" spans="1:8" ht="26.4">
      <c r="A5082" s="753" t="s">
        <v>83</v>
      </c>
      <c r="B5082" s="753" t="s">
        <v>1043</v>
      </c>
      <c r="C5082" s="753" t="s">
        <v>416</v>
      </c>
      <c r="D5082" s="753" t="s">
        <v>1816</v>
      </c>
      <c r="E5082" s="753" t="s">
        <v>141</v>
      </c>
      <c r="F5082" s="753"/>
      <c r="G5082" s="757" t="s">
        <v>1822</v>
      </c>
      <c r="H5082" s="751">
        <v>143084700</v>
      </c>
    </row>
    <row r="5083" spans="1:8" ht="26.4">
      <c r="A5083" s="753" t="s">
        <v>83</v>
      </c>
      <c r="B5083" s="753" t="s">
        <v>1043</v>
      </c>
      <c r="C5083" s="753" t="s">
        <v>416</v>
      </c>
      <c r="D5083" s="753" t="s">
        <v>1816</v>
      </c>
      <c r="E5083" s="753" t="s">
        <v>141</v>
      </c>
      <c r="F5083" s="753" t="s">
        <v>581</v>
      </c>
      <c r="G5083" s="757" t="s">
        <v>1823</v>
      </c>
      <c r="H5083" s="751">
        <v>143084700</v>
      </c>
    </row>
    <row r="5084" spans="1:8">
      <c r="A5084" s="753" t="s">
        <v>83</v>
      </c>
      <c r="B5084" s="753" t="s">
        <v>1043</v>
      </c>
      <c r="C5084" s="753" t="s">
        <v>416</v>
      </c>
      <c r="D5084" s="753" t="s">
        <v>1816</v>
      </c>
      <c r="E5084" s="753" t="s">
        <v>96</v>
      </c>
      <c r="F5084" s="753"/>
      <c r="G5084" s="757" t="s">
        <v>97</v>
      </c>
      <c r="H5084" s="751">
        <v>1478456330</v>
      </c>
    </row>
    <row r="5085" spans="1:8">
      <c r="A5085" s="753" t="s">
        <v>83</v>
      </c>
      <c r="B5085" s="753" t="s">
        <v>1043</v>
      </c>
      <c r="C5085" s="753" t="s">
        <v>416</v>
      </c>
      <c r="D5085" s="753" t="s">
        <v>1816</v>
      </c>
      <c r="E5085" s="753" t="s">
        <v>96</v>
      </c>
      <c r="F5085" s="753" t="s">
        <v>151</v>
      </c>
      <c r="G5085" s="757" t="s">
        <v>152</v>
      </c>
      <c r="H5085" s="751">
        <v>151980000</v>
      </c>
    </row>
    <row r="5086" spans="1:8">
      <c r="A5086" s="753" t="s">
        <v>83</v>
      </c>
      <c r="B5086" s="753" t="s">
        <v>1043</v>
      </c>
      <c r="C5086" s="753" t="s">
        <v>416</v>
      </c>
      <c r="D5086" s="753" t="s">
        <v>1816</v>
      </c>
      <c r="E5086" s="753" t="s">
        <v>96</v>
      </c>
      <c r="F5086" s="753" t="s">
        <v>864</v>
      </c>
      <c r="G5086" s="757" t="s">
        <v>1770</v>
      </c>
      <c r="H5086" s="751">
        <v>4282692</v>
      </c>
    </row>
    <row r="5087" spans="1:8">
      <c r="A5087" s="753" t="s">
        <v>83</v>
      </c>
      <c r="B5087" s="753" t="s">
        <v>1043</v>
      </c>
      <c r="C5087" s="753" t="s">
        <v>416</v>
      </c>
      <c r="D5087" s="753" t="s">
        <v>1816</v>
      </c>
      <c r="E5087" s="753" t="s">
        <v>96</v>
      </c>
      <c r="F5087" s="753" t="s">
        <v>11</v>
      </c>
      <c r="G5087" s="757" t="s">
        <v>1830</v>
      </c>
      <c r="H5087" s="751">
        <v>3576000</v>
      </c>
    </row>
    <row r="5088" spans="1:8">
      <c r="A5088" s="753" t="s">
        <v>83</v>
      </c>
      <c r="B5088" s="753" t="s">
        <v>1043</v>
      </c>
      <c r="C5088" s="753" t="s">
        <v>416</v>
      </c>
      <c r="D5088" s="753" t="s">
        <v>1816</v>
      </c>
      <c r="E5088" s="753" t="s">
        <v>96</v>
      </c>
      <c r="F5088" s="753" t="s">
        <v>436</v>
      </c>
      <c r="G5088" s="757" t="s">
        <v>437</v>
      </c>
      <c r="H5088" s="751">
        <v>975187177</v>
      </c>
    </row>
    <row r="5089" spans="1:8" ht="26.4">
      <c r="A5089" s="753" t="s">
        <v>83</v>
      </c>
      <c r="B5089" s="753" t="s">
        <v>1043</v>
      </c>
      <c r="C5089" s="753" t="s">
        <v>416</v>
      </c>
      <c r="D5089" s="753" t="s">
        <v>1816</v>
      </c>
      <c r="E5089" s="753" t="s">
        <v>96</v>
      </c>
      <c r="F5089" s="753" t="s">
        <v>98</v>
      </c>
      <c r="G5089" s="757" t="s">
        <v>99</v>
      </c>
      <c r="H5089" s="751">
        <v>6556000</v>
      </c>
    </row>
    <row r="5090" spans="1:8" ht="26.4">
      <c r="A5090" s="753" t="s">
        <v>83</v>
      </c>
      <c r="B5090" s="753" t="s">
        <v>1043</v>
      </c>
      <c r="C5090" s="753" t="s">
        <v>416</v>
      </c>
      <c r="D5090" s="753" t="s">
        <v>1816</v>
      </c>
      <c r="E5090" s="753" t="s">
        <v>96</v>
      </c>
      <c r="F5090" s="753" t="s">
        <v>442</v>
      </c>
      <c r="G5090" s="757" t="s">
        <v>1772</v>
      </c>
      <c r="H5090" s="751">
        <v>307059859</v>
      </c>
    </row>
    <row r="5091" spans="1:8">
      <c r="A5091" s="753" t="s">
        <v>83</v>
      </c>
      <c r="B5091" s="753" t="s">
        <v>1043</v>
      </c>
      <c r="C5091" s="753" t="s">
        <v>416</v>
      </c>
      <c r="D5091" s="753" t="s">
        <v>1816</v>
      </c>
      <c r="E5091" s="753" t="s">
        <v>96</v>
      </c>
      <c r="F5091" s="753" t="s">
        <v>154</v>
      </c>
      <c r="G5091" s="757" t="s">
        <v>1773</v>
      </c>
      <c r="H5091" s="751">
        <v>29814602</v>
      </c>
    </row>
    <row r="5092" spans="1:8" ht="26.4">
      <c r="A5092" s="753" t="s">
        <v>83</v>
      </c>
      <c r="B5092" s="753" t="s">
        <v>1043</v>
      </c>
      <c r="C5092" s="753" t="s">
        <v>416</v>
      </c>
      <c r="D5092" s="753" t="s">
        <v>1816</v>
      </c>
      <c r="E5092" s="753" t="s">
        <v>333</v>
      </c>
      <c r="F5092" s="753"/>
      <c r="G5092" s="757" t="s">
        <v>1907</v>
      </c>
      <c r="H5092" s="751">
        <v>774000000</v>
      </c>
    </row>
    <row r="5093" spans="1:8">
      <c r="A5093" s="753" t="s">
        <v>83</v>
      </c>
      <c r="B5093" s="753" t="s">
        <v>1043</v>
      </c>
      <c r="C5093" s="753" t="s">
        <v>416</v>
      </c>
      <c r="D5093" s="753" t="s">
        <v>1816</v>
      </c>
      <c r="E5093" s="753" t="s">
        <v>333</v>
      </c>
      <c r="F5093" s="753" t="s">
        <v>334</v>
      </c>
      <c r="G5093" s="757" t="s">
        <v>335</v>
      </c>
      <c r="H5093" s="751">
        <v>774000000</v>
      </c>
    </row>
    <row r="5094" spans="1:8">
      <c r="A5094" s="753" t="s">
        <v>83</v>
      </c>
      <c r="B5094" s="753" t="s">
        <v>1043</v>
      </c>
      <c r="C5094" s="753" t="s">
        <v>416</v>
      </c>
      <c r="D5094" s="753" t="s">
        <v>1816</v>
      </c>
      <c r="E5094" s="753" t="s">
        <v>100</v>
      </c>
      <c r="F5094" s="753"/>
      <c r="G5094" s="757" t="s">
        <v>101</v>
      </c>
      <c r="H5094" s="751">
        <v>269109200</v>
      </c>
    </row>
    <row r="5095" spans="1:8">
      <c r="A5095" s="753" t="s">
        <v>83</v>
      </c>
      <c r="B5095" s="753" t="s">
        <v>1043</v>
      </c>
      <c r="C5095" s="753" t="s">
        <v>416</v>
      </c>
      <c r="D5095" s="753" t="s">
        <v>1816</v>
      </c>
      <c r="E5095" s="753" t="s">
        <v>100</v>
      </c>
      <c r="F5095" s="753" t="s">
        <v>443</v>
      </c>
      <c r="G5095" s="757" t="s">
        <v>135</v>
      </c>
      <c r="H5095" s="751">
        <v>269109200</v>
      </c>
    </row>
    <row r="5096" spans="1:8">
      <c r="A5096" s="753" t="s">
        <v>83</v>
      </c>
      <c r="B5096" s="753" t="s">
        <v>1043</v>
      </c>
      <c r="C5096" s="753" t="s">
        <v>416</v>
      </c>
      <c r="D5096" s="753" t="s">
        <v>1816</v>
      </c>
      <c r="E5096" s="753" t="s">
        <v>102</v>
      </c>
      <c r="F5096" s="753"/>
      <c r="G5096" s="757" t="s">
        <v>369</v>
      </c>
      <c r="H5096" s="751">
        <v>885791762</v>
      </c>
    </row>
    <row r="5097" spans="1:8">
      <c r="A5097" s="753" t="s">
        <v>83</v>
      </c>
      <c r="B5097" s="753" t="s">
        <v>1043</v>
      </c>
      <c r="C5097" s="753" t="s">
        <v>416</v>
      </c>
      <c r="D5097" s="753" t="s">
        <v>1816</v>
      </c>
      <c r="E5097" s="753" t="s">
        <v>102</v>
      </c>
      <c r="F5097" s="753" t="s">
        <v>103</v>
      </c>
      <c r="G5097" s="757" t="s">
        <v>104</v>
      </c>
      <c r="H5097" s="751">
        <v>660673441</v>
      </c>
    </row>
    <row r="5098" spans="1:8">
      <c r="A5098" s="753" t="s">
        <v>83</v>
      </c>
      <c r="B5098" s="753" t="s">
        <v>1043</v>
      </c>
      <c r="C5098" s="753" t="s">
        <v>416</v>
      </c>
      <c r="D5098" s="753" t="s">
        <v>1816</v>
      </c>
      <c r="E5098" s="753" t="s">
        <v>102</v>
      </c>
      <c r="F5098" s="753" t="s">
        <v>105</v>
      </c>
      <c r="G5098" s="757" t="s">
        <v>106</v>
      </c>
      <c r="H5098" s="751">
        <v>113258267</v>
      </c>
    </row>
    <row r="5099" spans="1:8">
      <c r="A5099" s="753" t="s">
        <v>83</v>
      </c>
      <c r="B5099" s="753" t="s">
        <v>1043</v>
      </c>
      <c r="C5099" s="753" t="s">
        <v>416</v>
      </c>
      <c r="D5099" s="753" t="s">
        <v>1816</v>
      </c>
      <c r="E5099" s="753" t="s">
        <v>102</v>
      </c>
      <c r="F5099" s="753" t="s">
        <v>107</v>
      </c>
      <c r="G5099" s="757" t="s">
        <v>108</v>
      </c>
      <c r="H5099" s="751">
        <v>75505516</v>
      </c>
    </row>
    <row r="5100" spans="1:8">
      <c r="A5100" s="753" t="s">
        <v>83</v>
      </c>
      <c r="B5100" s="753" t="s">
        <v>1043</v>
      </c>
      <c r="C5100" s="753" t="s">
        <v>416</v>
      </c>
      <c r="D5100" s="753" t="s">
        <v>1816</v>
      </c>
      <c r="E5100" s="753" t="s">
        <v>102</v>
      </c>
      <c r="F5100" s="753" t="s">
        <v>0</v>
      </c>
      <c r="G5100" s="757" t="s">
        <v>1</v>
      </c>
      <c r="H5100" s="751">
        <v>36354538</v>
      </c>
    </row>
    <row r="5101" spans="1:8">
      <c r="A5101" s="753" t="s">
        <v>83</v>
      </c>
      <c r="B5101" s="753" t="s">
        <v>1043</v>
      </c>
      <c r="C5101" s="753" t="s">
        <v>416</v>
      </c>
      <c r="D5101" s="753" t="s">
        <v>1816</v>
      </c>
      <c r="E5101" s="753" t="s">
        <v>112</v>
      </c>
      <c r="F5101" s="753"/>
      <c r="G5101" s="757" t="s">
        <v>113</v>
      </c>
      <c r="H5101" s="751">
        <v>288113007</v>
      </c>
    </row>
    <row r="5102" spans="1:8">
      <c r="A5102" s="753" t="s">
        <v>83</v>
      </c>
      <c r="B5102" s="753" t="s">
        <v>1043</v>
      </c>
      <c r="C5102" s="753" t="s">
        <v>416</v>
      </c>
      <c r="D5102" s="753" t="s">
        <v>1816</v>
      </c>
      <c r="E5102" s="753" t="s">
        <v>112</v>
      </c>
      <c r="F5102" s="753" t="s">
        <v>155</v>
      </c>
      <c r="G5102" s="757" t="s">
        <v>1777</v>
      </c>
      <c r="H5102" s="751">
        <v>157750361</v>
      </c>
    </row>
    <row r="5103" spans="1:8">
      <c r="A5103" s="753" t="s">
        <v>83</v>
      </c>
      <c r="B5103" s="753" t="s">
        <v>1043</v>
      </c>
      <c r="C5103" s="753" t="s">
        <v>416</v>
      </c>
      <c r="D5103" s="753" t="s">
        <v>1816</v>
      </c>
      <c r="E5103" s="753" t="s">
        <v>112</v>
      </c>
      <c r="F5103" s="753" t="s">
        <v>114</v>
      </c>
      <c r="G5103" s="757" t="s">
        <v>1778</v>
      </c>
      <c r="H5103" s="751">
        <v>91939646</v>
      </c>
    </row>
    <row r="5104" spans="1:8">
      <c r="A5104" s="753" t="s">
        <v>83</v>
      </c>
      <c r="B5104" s="753" t="s">
        <v>1043</v>
      </c>
      <c r="C5104" s="753" t="s">
        <v>416</v>
      </c>
      <c r="D5104" s="753" t="s">
        <v>1816</v>
      </c>
      <c r="E5104" s="753" t="s">
        <v>112</v>
      </c>
      <c r="F5104" s="753" t="s">
        <v>156</v>
      </c>
      <c r="G5104" s="757" t="s">
        <v>1779</v>
      </c>
      <c r="H5104" s="751">
        <v>31583000</v>
      </c>
    </row>
    <row r="5105" spans="1:8">
      <c r="A5105" s="753" t="s">
        <v>83</v>
      </c>
      <c r="B5105" s="753" t="s">
        <v>1043</v>
      </c>
      <c r="C5105" s="753" t="s">
        <v>416</v>
      </c>
      <c r="D5105" s="753" t="s">
        <v>1816</v>
      </c>
      <c r="E5105" s="753" t="s">
        <v>112</v>
      </c>
      <c r="F5105" s="753" t="s">
        <v>146</v>
      </c>
      <c r="G5105" s="757" t="s">
        <v>1780</v>
      </c>
      <c r="H5105" s="751">
        <v>3150000</v>
      </c>
    </row>
    <row r="5106" spans="1:8">
      <c r="A5106" s="753" t="s">
        <v>83</v>
      </c>
      <c r="B5106" s="753" t="s">
        <v>1043</v>
      </c>
      <c r="C5106" s="753" t="s">
        <v>416</v>
      </c>
      <c r="D5106" s="753" t="s">
        <v>1816</v>
      </c>
      <c r="E5106" s="753" t="s">
        <v>112</v>
      </c>
      <c r="F5106" s="753" t="s">
        <v>242</v>
      </c>
      <c r="G5106" s="757" t="s">
        <v>1839</v>
      </c>
      <c r="H5106" s="751">
        <v>1080000</v>
      </c>
    </row>
    <row r="5107" spans="1:8">
      <c r="A5107" s="753" t="s">
        <v>83</v>
      </c>
      <c r="B5107" s="753" t="s">
        <v>1043</v>
      </c>
      <c r="C5107" s="753" t="s">
        <v>416</v>
      </c>
      <c r="D5107" s="753" t="s">
        <v>1816</v>
      </c>
      <c r="E5107" s="753" t="s">
        <v>112</v>
      </c>
      <c r="F5107" s="753" t="s">
        <v>157</v>
      </c>
      <c r="G5107" s="757" t="s">
        <v>135</v>
      </c>
      <c r="H5107" s="751">
        <v>2610000</v>
      </c>
    </row>
    <row r="5108" spans="1:8">
      <c r="A5108" s="753" t="s">
        <v>83</v>
      </c>
      <c r="B5108" s="753" t="s">
        <v>1043</v>
      </c>
      <c r="C5108" s="753" t="s">
        <v>416</v>
      </c>
      <c r="D5108" s="753" t="s">
        <v>1816</v>
      </c>
      <c r="E5108" s="753" t="s">
        <v>115</v>
      </c>
      <c r="F5108" s="753"/>
      <c r="G5108" s="757" t="s">
        <v>1781</v>
      </c>
      <c r="H5108" s="751">
        <v>87499000</v>
      </c>
    </row>
    <row r="5109" spans="1:8">
      <c r="A5109" s="753" t="s">
        <v>83</v>
      </c>
      <c r="B5109" s="753" t="s">
        <v>1043</v>
      </c>
      <c r="C5109" s="753" t="s">
        <v>416</v>
      </c>
      <c r="D5109" s="753" t="s">
        <v>1816</v>
      </c>
      <c r="E5109" s="753" t="s">
        <v>115</v>
      </c>
      <c r="F5109" s="753" t="s">
        <v>116</v>
      </c>
      <c r="G5109" s="757" t="s">
        <v>117</v>
      </c>
      <c r="H5109" s="751">
        <v>35289000</v>
      </c>
    </row>
    <row r="5110" spans="1:8">
      <c r="A5110" s="753" t="s">
        <v>83</v>
      </c>
      <c r="B5110" s="753" t="s">
        <v>1043</v>
      </c>
      <c r="C5110" s="753" t="s">
        <v>416</v>
      </c>
      <c r="D5110" s="753" t="s">
        <v>1816</v>
      </c>
      <c r="E5110" s="753" t="s">
        <v>115</v>
      </c>
      <c r="F5110" s="753" t="s">
        <v>147</v>
      </c>
      <c r="G5110" s="757" t="s">
        <v>148</v>
      </c>
      <c r="H5110" s="751">
        <v>8000000</v>
      </c>
    </row>
    <row r="5111" spans="1:8">
      <c r="A5111" s="753" t="s">
        <v>83</v>
      </c>
      <c r="B5111" s="753" t="s">
        <v>1043</v>
      </c>
      <c r="C5111" s="753" t="s">
        <v>416</v>
      </c>
      <c r="D5111" s="753" t="s">
        <v>1816</v>
      </c>
      <c r="E5111" s="753" t="s">
        <v>115</v>
      </c>
      <c r="F5111" s="753" t="s">
        <v>4</v>
      </c>
      <c r="G5111" s="757" t="s">
        <v>1782</v>
      </c>
      <c r="H5111" s="751">
        <v>26270000</v>
      </c>
    </row>
    <row r="5112" spans="1:8">
      <c r="A5112" s="753" t="s">
        <v>83</v>
      </c>
      <c r="B5112" s="753" t="s">
        <v>1043</v>
      </c>
      <c r="C5112" s="753" t="s">
        <v>416</v>
      </c>
      <c r="D5112" s="753" t="s">
        <v>1816</v>
      </c>
      <c r="E5112" s="753" t="s">
        <v>115</v>
      </c>
      <c r="F5112" s="753" t="s">
        <v>118</v>
      </c>
      <c r="G5112" s="757" t="s">
        <v>119</v>
      </c>
      <c r="H5112" s="751">
        <v>17940000</v>
      </c>
    </row>
    <row r="5113" spans="1:8">
      <c r="A5113" s="753" t="s">
        <v>83</v>
      </c>
      <c r="B5113" s="753" t="s">
        <v>1043</v>
      </c>
      <c r="C5113" s="753" t="s">
        <v>416</v>
      </c>
      <c r="D5113" s="753" t="s">
        <v>1816</v>
      </c>
      <c r="E5113" s="753" t="s">
        <v>120</v>
      </c>
      <c r="F5113" s="753"/>
      <c r="G5113" s="757" t="s">
        <v>121</v>
      </c>
      <c r="H5113" s="751">
        <v>107437567</v>
      </c>
    </row>
    <row r="5114" spans="1:8" ht="39.6">
      <c r="A5114" s="753" t="s">
        <v>83</v>
      </c>
      <c r="B5114" s="753" t="s">
        <v>1043</v>
      </c>
      <c r="C5114" s="753" t="s">
        <v>416</v>
      </c>
      <c r="D5114" s="753" t="s">
        <v>1816</v>
      </c>
      <c r="E5114" s="753" t="s">
        <v>120</v>
      </c>
      <c r="F5114" s="753" t="s">
        <v>122</v>
      </c>
      <c r="G5114" s="757" t="s">
        <v>1783</v>
      </c>
      <c r="H5114" s="751">
        <v>1622894</v>
      </c>
    </row>
    <row r="5115" spans="1:8">
      <c r="A5115" s="753" t="s">
        <v>83</v>
      </c>
      <c r="B5115" s="753" t="s">
        <v>1043</v>
      </c>
      <c r="C5115" s="753" t="s">
        <v>416</v>
      </c>
      <c r="D5115" s="753" t="s">
        <v>1816</v>
      </c>
      <c r="E5115" s="753" t="s">
        <v>120</v>
      </c>
      <c r="F5115" s="753" t="s">
        <v>123</v>
      </c>
      <c r="G5115" s="757" t="s">
        <v>124</v>
      </c>
      <c r="H5115" s="751">
        <v>5231293</v>
      </c>
    </row>
    <row r="5116" spans="1:8" ht="39.6">
      <c r="A5116" s="753" t="s">
        <v>83</v>
      </c>
      <c r="B5116" s="753" t="s">
        <v>1043</v>
      </c>
      <c r="C5116" s="753" t="s">
        <v>416</v>
      </c>
      <c r="D5116" s="753" t="s">
        <v>1816</v>
      </c>
      <c r="E5116" s="753" t="s">
        <v>120</v>
      </c>
      <c r="F5116" s="753" t="s">
        <v>994</v>
      </c>
      <c r="G5116" s="757" t="s">
        <v>1824</v>
      </c>
      <c r="H5116" s="751">
        <v>25858280</v>
      </c>
    </row>
    <row r="5117" spans="1:8">
      <c r="A5117" s="753" t="s">
        <v>83</v>
      </c>
      <c r="B5117" s="753" t="s">
        <v>1043</v>
      </c>
      <c r="C5117" s="753" t="s">
        <v>416</v>
      </c>
      <c r="D5117" s="753" t="s">
        <v>1816</v>
      </c>
      <c r="E5117" s="753" t="s">
        <v>120</v>
      </c>
      <c r="F5117" s="753" t="s">
        <v>315</v>
      </c>
      <c r="G5117" s="757" t="s">
        <v>1831</v>
      </c>
      <c r="H5117" s="751">
        <v>43811000</v>
      </c>
    </row>
    <row r="5118" spans="1:8" ht="26.4">
      <c r="A5118" s="753" t="s">
        <v>83</v>
      </c>
      <c r="B5118" s="753" t="s">
        <v>1043</v>
      </c>
      <c r="C5118" s="753" t="s">
        <v>416</v>
      </c>
      <c r="D5118" s="753" t="s">
        <v>1816</v>
      </c>
      <c r="E5118" s="753" t="s">
        <v>120</v>
      </c>
      <c r="F5118" s="753" t="s">
        <v>1001</v>
      </c>
      <c r="G5118" s="757" t="s">
        <v>1784</v>
      </c>
      <c r="H5118" s="751">
        <v>21014100</v>
      </c>
    </row>
    <row r="5119" spans="1:8">
      <c r="A5119" s="753" t="s">
        <v>83</v>
      </c>
      <c r="B5119" s="753" t="s">
        <v>1043</v>
      </c>
      <c r="C5119" s="753" t="s">
        <v>416</v>
      </c>
      <c r="D5119" s="753" t="s">
        <v>1816</v>
      </c>
      <c r="E5119" s="753" t="s">
        <v>120</v>
      </c>
      <c r="F5119" s="753" t="s">
        <v>158</v>
      </c>
      <c r="G5119" s="757" t="s">
        <v>1785</v>
      </c>
      <c r="H5119" s="751">
        <v>9900000</v>
      </c>
    </row>
    <row r="5120" spans="1:8">
      <c r="A5120" s="753" t="s">
        <v>83</v>
      </c>
      <c r="B5120" s="753" t="s">
        <v>1043</v>
      </c>
      <c r="C5120" s="753" t="s">
        <v>416</v>
      </c>
      <c r="D5120" s="753" t="s">
        <v>1816</v>
      </c>
      <c r="E5120" s="753" t="s">
        <v>160</v>
      </c>
      <c r="F5120" s="753"/>
      <c r="G5120" s="757" t="s">
        <v>161</v>
      </c>
      <c r="H5120" s="751">
        <v>17757400</v>
      </c>
    </row>
    <row r="5121" spans="1:8">
      <c r="A5121" s="753" t="s">
        <v>83</v>
      </c>
      <c r="B5121" s="753" t="s">
        <v>1043</v>
      </c>
      <c r="C5121" s="753" t="s">
        <v>416</v>
      </c>
      <c r="D5121" s="753" t="s">
        <v>1816</v>
      </c>
      <c r="E5121" s="753" t="s">
        <v>160</v>
      </c>
      <c r="F5121" s="753" t="s">
        <v>162</v>
      </c>
      <c r="G5121" s="757" t="s">
        <v>163</v>
      </c>
      <c r="H5121" s="751">
        <v>1400000</v>
      </c>
    </row>
    <row r="5122" spans="1:8">
      <c r="A5122" s="753" t="s">
        <v>83</v>
      </c>
      <c r="B5122" s="753" t="s">
        <v>1043</v>
      </c>
      <c r="C5122" s="753" t="s">
        <v>416</v>
      </c>
      <c r="D5122" s="753" t="s">
        <v>1816</v>
      </c>
      <c r="E5122" s="753" t="s">
        <v>160</v>
      </c>
      <c r="F5122" s="753" t="s">
        <v>544</v>
      </c>
      <c r="G5122" s="757" t="s">
        <v>545</v>
      </c>
      <c r="H5122" s="751">
        <v>4500000</v>
      </c>
    </row>
    <row r="5123" spans="1:8">
      <c r="A5123" s="753" t="s">
        <v>83</v>
      </c>
      <c r="B5123" s="753" t="s">
        <v>1043</v>
      </c>
      <c r="C5123" s="753" t="s">
        <v>416</v>
      </c>
      <c r="D5123" s="753" t="s">
        <v>1816</v>
      </c>
      <c r="E5123" s="753" t="s">
        <v>160</v>
      </c>
      <c r="F5123" s="753" t="s">
        <v>551</v>
      </c>
      <c r="G5123" s="757" t="s">
        <v>133</v>
      </c>
      <c r="H5123" s="751">
        <v>11857400</v>
      </c>
    </row>
    <row r="5124" spans="1:8">
      <c r="A5124" s="753" t="s">
        <v>83</v>
      </c>
      <c r="B5124" s="753" t="s">
        <v>1043</v>
      </c>
      <c r="C5124" s="753" t="s">
        <v>416</v>
      </c>
      <c r="D5124" s="753" t="s">
        <v>1816</v>
      </c>
      <c r="E5124" s="753" t="s">
        <v>125</v>
      </c>
      <c r="F5124" s="753"/>
      <c r="G5124" s="757" t="s">
        <v>126</v>
      </c>
      <c r="H5124" s="751">
        <v>148243000</v>
      </c>
    </row>
    <row r="5125" spans="1:8">
      <c r="A5125" s="753" t="s">
        <v>83</v>
      </c>
      <c r="B5125" s="753" t="s">
        <v>1043</v>
      </c>
      <c r="C5125" s="753" t="s">
        <v>416</v>
      </c>
      <c r="D5125" s="753" t="s">
        <v>1816</v>
      </c>
      <c r="E5125" s="753" t="s">
        <v>125</v>
      </c>
      <c r="F5125" s="753" t="s">
        <v>430</v>
      </c>
      <c r="G5125" s="757" t="s">
        <v>431</v>
      </c>
      <c r="H5125" s="751">
        <v>6393000</v>
      </c>
    </row>
    <row r="5126" spans="1:8">
      <c r="A5126" s="753" t="s">
        <v>83</v>
      </c>
      <c r="B5126" s="753" t="s">
        <v>1043</v>
      </c>
      <c r="C5126" s="753" t="s">
        <v>416</v>
      </c>
      <c r="D5126" s="753" t="s">
        <v>1816</v>
      </c>
      <c r="E5126" s="753" t="s">
        <v>125</v>
      </c>
      <c r="F5126" s="753" t="s">
        <v>552</v>
      </c>
      <c r="G5126" s="757" t="s">
        <v>553</v>
      </c>
      <c r="H5126" s="751">
        <v>5850000</v>
      </c>
    </row>
    <row r="5127" spans="1:8">
      <c r="A5127" s="753" t="s">
        <v>83</v>
      </c>
      <c r="B5127" s="753" t="s">
        <v>1043</v>
      </c>
      <c r="C5127" s="753" t="s">
        <v>416</v>
      </c>
      <c r="D5127" s="753" t="s">
        <v>1816</v>
      </c>
      <c r="E5127" s="753" t="s">
        <v>125</v>
      </c>
      <c r="F5127" s="753" t="s">
        <v>127</v>
      </c>
      <c r="G5127" s="757" t="s">
        <v>128</v>
      </c>
      <c r="H5127" s="751">
        <v>8200000</v>
      </c>
    </row>
    <row r="5128" spans="1:8">
      <c r="A5128" s="753" t="s">
        <v>83</v>
      </c>
      <c r="B5128" s="753" t="s">
        <v>1043</v>
      </c>
      <c r="C5128" s="753" t="s">
        <v>416</v>
      </c>
      <c r="D5128" s="753" t="s">
        <v>1816</v>
      </c>
      <c r="E5128" s="753" t="s">
        <v>125</v>
      </c>
      <c r="F5128" s="753" t="s">
        <v>129</v>
      </c>
      <c r="G5128" s="757" t="s">
        <v>1787</v>
      </c>
      <c r="H5128" s="751">
        <v>127800000</v>
      </c>
    </row>
    <row r="5129" spans="1:8">
      <c r="A5129" s="753" t="s">
        <v>83</v>
      </c>
      <c r="B5129" s="753" t="s">
        <v>1043</v>
      </c>
      <c r="C5129" s="753" t="s">
        <v>416</v>
      </c>
      <c r="D5129" s="753" t="s">
        <v>1816</v>
      </c>
      <c r="E5129" s="753" t="s">
        <v>554</v>
      </c>
      <c r="F5129" s="753"/>
      <c r="G5129" s="757" t="s">
        <v>555</v>
      </c>
      <c r="H5129" s="751">
        <v>490719000</v>
      </c>
    </row>
    <row r="5130" spans="1:8">
      <c r="A5130" s="753" t="s">
        <v>83</v>
      </c>
      <c r="B5130" s="753" t="s">
        <v>1043</v>
      </c>
      <c r="C5130" s="753" t="s">
        <v>416</v>
      </c>
      <c r="D5130" s="753" t="s">
        <v>1816</v>
      </c>
      <c r="E5130" s="753" t="s">
        <v>554</v>
      </c>
      <c r="F5130" s="753" t="s">
        <v>206</v>
      </c>
      <c r="G5130" s="757" t="s">
        <v>207</v>
      </c>
      <c r="H5130" s="751">
        <v>490719000</v>
      </c>
    </row>
    <row r="5131" spans="1:8" ht="39.6">
      <c r="A5131" s="753" t="s">
        <v>83</v>
      </c>
      <c r="B5131" s="753" t="s">
        <v>1043</v>
      </c>
      <c r="C5131" s="753" t="s">
        <v>416</v>
      </c>
      <c r="D5131" s="753" t="s">
        <v>1816</v>
      </c>
      <c r="E5131" s="753" t="s">
        <v>560</v>
      </c>
      <c r="F5131" s="753"/>
      <c r="G5131" s="757" t="s">
        <v>1790</v>
      </c>
      <c r="H5131" s="751">
        <v>489291000</v>
      </c>
    </row>
    <row r="5132" spans="1:8">
      <c r="A5132" s="753" t="s">
        <v>83</v>
      </c>
      <c r="B5132" s="753" t="s">
        <v>1043</v>
      </c>
      <c r="C5132" s="753" t="s">
        <v>416</v>
      </c>
      <c r="D5132" s="753" t="s">
        <v>1816</v>
      </c>
      <c r="E5132" s="753" t="s">
        <v>560</v>
      </c>
      <c r="F5132" s="753" t="s">
        <v>856</v>
      </c>
      <c r="G5132" s="757" t="s">
        <v>1832</v>
      </c>
      <c r="H5132" s="751">
        <v>67604000</v>
      </c>
    </row>
    <row r="5133" spans="1:8">
      <c r="A5133" s="753" t="s">
        <v>83</v>
      </c>
      <c r="B5133" s="753" t="s">
        <v>1043</v>
      </c>
      <c r="C5133" s="753" t="s">
        <v>416</v>
      </c>
      <c r="D5133" s="753" t="s">
        <v>1816</v>
      </c>
      <c r="E5133" s="753" t="s">
        <v>560</v>
      </c>
      <c r="F5133" s="753" t="s">
        <v>5</v>
      </c>
      <c r="G5133" s="757" t="s">
        <v>6</v>
      </c>
      <c r="H5133" s="751">
        <v>167618000</v>
      </c>
    </row>
    <row r="5134" spans="1:8">
      <c r="A5134" s="753" t="s">
        <v>83</v>
      </c>
      <c r="B5134" s="753" t="s">
        <v>1043</v>
      </c>
      <c r="C5134" s="753" t="s">
        <v>416</v>
      </c>
      <c r="D5134" s="753" t="s">
        <v>1816</v>
      </c>
      <c r="E5134" s="753" t="s">
        <v>560</v>
      </c>
      <c r="F5134" s="753" t="s">
        <v>418</v>
      </c>
      <c r="G5134" s="757" t="s">
        <v>1793</v>
      </c>
      <c r="H5134" s="751">
        <v>10910000</v>
      </c>
    </row>
    <row r="5135" spans="1:8">
      <c r="A5135" s="753" t="s">
        <v>83</v>
      </c>
      <c r="B5135" s="753" t="s">
        <v>1043</v>
      </c>
      <c r="C5135" s="753" t="s">
        <v>416</v>
      </c>
      <c r="D5135" s="753" t="s">
        <v>1816</v>
      </c>
      <c r="E5135" s="753" t="s">
        <v>560</v>
      </c>
      <c r="F5135" s="753" t="s">
        <v>562</v>
      </c>
      <c r="G5135" s="757" t="s">
        <v>1794</v>
      </c>
      <c r="H5135" s="751">
        <v>36710000</v>
      </c>
    </row>
    <row r="5136" spans="1:8">
      <c r="A5136" s="753" t="s">
        <v>83</v>
      </c>
      <c r="B5136" s="753" t="s">
        <v>1043</v>
      </c>
      <c r="C5136" s="753" t="s">
        <v>416</v>
      </c>
      <c r="D5136" s="753" t="s">
        <v>1816</v>
      </c>
      <c r="E5136" s="753" t="s">
        <v>560</v>
      </c>
      <c r="F5136" s="753" t="s">
        <v>7</v>
      </c>
      <c r="G5136" s="757" t="s">
        <v>1795</v>
      </c>
      <c r="H5136" s="751">
        <v>24401000</v>
      </c>
    </row>
    <row r="5137" spans="1:8" ht="26.4">
      <c r="A5137" s="753" t="s">
        <v>83</v>
      </c>
      <c r="B5137" s="753" t="s">
        <v>1043</v>
      </c>
      <c r="C5137" s="753" t="s">
        <v>416</v>
      </c>
      <c r="D5137" s="753" t="s">
        <v>1816</v>
      </c>
      <c r="E5137" s="753" t="s">
        <v>560</v>
      </c>
      <c r="F5137" s="753" t="s">
        <v>563</v>
      </c>
      <c r="G5137" s="757" t="s">
        <v>13</v>
      </c>
      <c r="H5137" s="751">
        <v>182048000</v>
      </c>
    </row>
    <row r="5138" spans="1:8" ht="26.4">
      <c r="A5138" s="753" t="s">
        <v>83</v>
      </c>
      <c r="B5138" s="753" t="s">
        <v>1043</v>
      </c>
      <c r="C5138" s="753" t="s">
        <v>416</v>
      </c>
      <c r="D5138" s="753" t="s">
        <v>1816</v>
      </c>
      <c r="E5138" s="753" t="s">
        <v>1796</v>
      </c>
      <c r="F5138" s="753"/>
      <c r="G5138" s="757" t="s">
        <v>1797</v>
      </c>
      <c r="H5138" s="751">
        <v>963557100</v>
      </c>
    </row>
    <row r="5139" spans="1:8">
      <c r="A5139" s="753" t="s">
        <v>83</v>
      </c>
      <c r="B5139" s="753" t="s">
        <v>1043</v>
      </c>
      <c r="C5139" s="753" t="s">
        <v>416</v>
      </c>
      <c r="D5139" s="753" t="s">
        <v>1816</v>
      </c>
      <c r="E5139" s="753" t="s">
        <v>1796</v>
      </c>
      <c r="F5139" s="753" t="s">
        <v>1878</v>
      </c>
      <c r="G5139" s="757" t="s">
        <v>1866</v>
      </c>
      <c r="H5139" s="751">
        <v>122600000</v>
      </c>
    </row>
    <row r="5140" spans="1:8">
      <c r="A5140" s="753" t="s">
        <v>83</v>
      </c>
      <c r="B5140" s="753" t="s">
        <v>1043</v>
      </c>
      <c r="C5140" s="753" t="s">
        <v>416</v>
      </c>
      <c r="D5140" s="753" t="s">
        <v>1816</v>
      </c>
      <c r="E5140" s="753" t="s">
        <v>1796</v>
      </c>
      <c r="F5140" s="753" t="s">
        <v>1825</v>
      </c>
      <c r="G5140" s="757" t="s">
        <v>1794</v>
      </c>
      <c r="H5140" s="751">
        <v>289090000</v>
      </c>
    </row>
    <row r="5141" spans="1:8">
      <c r="A5141" s="753" t="s">
        <v>83</v>
      </c>
      <c r="B5141" s="753" t="s">
        <v>1043</v>
      </c>
      <c r="C5141" s="753" t="s">
        <v>416</v>
      </c>
      <c r="D5141" s="753" t="s">
        <v>1816</v>
      </c>
      <c r="E5141" s="753" t="s">
        <v>1796</v>
      </c>
      <c r="F5141" s="753" t="s">
        <v>1798</v>
      </c>
      <c r="G5141" s="757" t="s">
        <v>1793</v>
      </c>
      <c r="H5141" s="751">
        <v>551867100</v>
      </c>
    </row>
    <row r="5142" spans="1:8" ht="26.4">
      <c r="A5142" s="753" t="s">
        <v>83</v>
      </c>
      <c r="B5142" s="753" t="s">
        <v>1043</v>
      </c>
      <c r="C5142" s="753" t="s">
        <v>416</v>
      </c>
      <c r="D5142" s="753" t="s">
        <v>1816</v>
      </c>
      <c r="E5142" s="753" t="s">
        <v>130</v>
      </c>
      <c r="F5142" s="753"/>
      <c r="G5142" s="757" t="s">
        <v>131</v>
      </c>
      <c r="H5142" s="751">
        <v>1816347900</v>
      </c>
    </row>
    <row r="5143" spans="1:8">
      <c r="A5143" s="753" t="s">
        <v>83</v>
      </c>
      <c r="B5143" s="753" t="s">
        <v>1043</v>
      </c>
      <c r="C5143" s="753" t="s">
        <v>416</v>
      </c>
      <c r="D5143" s="753" t="s">
        <v>1816</v>
      </c>
      <c r="E5143" s="753" t="s">
        <v>130</v>
      </c>
      <c r="F5143" s="753" t="s">
        <v>585</v>
      </c>
      <c r="G5143" s="757" t="s">
        <v>1799</v>
      </c>
      <c r="H5143" s="751">
        <v>354135900</v>
      </c>
    </row>
    <row r="5144" spans="1:8">
      <c r="A5144" s="753" t="s">
        <v>83</v>
      </c>
      <c r="B5144" s="753" t="s">
        <v>1043</v>
      </c>
      <c r="C5144" s="753" t="s">
        <v>416</v>
      </c>
      <c r="D5144" s="753" t="s">
        <v>1816</v>
      </c>
      <c r="E5144" s="753" t="s">
        <v>130</v>
      </c>
      <c r="F5144" s="753" t="s">
        <v>8</v>
      </c>
      <c r="G5144" s="757" t="s">
        <v>1835</v>
      </c>
      <c r="H5144" s="751">
        <v>1060000</v>
      </c>
    </row>
    <row r="5145" spans="1:8">
      <c r="A5145" s="753" t="s">
        <v>83</v>
      </c>
      <c r="B5145" s="753" t="s">
        <v>1043</v>
      </c>
      <c r="C5145" s="753" t="s">
        <v>416</v>
      </c>
      <c r="D5145" s="753" t="s">
        <v>1816</v>
      </c>
      <c r="E5145" s="753" t="s">
        <v>130</v>
      </c>
      <c r="F5145" s="753" t="s">
        <v>132</v>
      </c>
      <c r="G5145" s="757" t="s">
        <v>135</v>
      </c>
      <c r="H5145" s="751">
        <v>1461152000</v>
      </c>
    </row>
    <row r="5146" spans="1:8">
      <c r="A5146" s="753" t="s">
        <v>83</v>
      </c>
      <c r="B5146" s="753" t="s">
        <v>1043</v>
      </c>
      <c r="C5146" s="753" t="s">
        <v>416</v>
      </c>
      <c r="D5146" s="753" t="s">
        <v>1816</v>
      </c>
      <c r="E5146" s="753" t="s">
        <v>1801</v>
      </c>
      <c r="F5146" s="753"/>
      <c r="G5146" s="757" t="s">
        <v>1802</v>
      </c>
      <c r="H5146" s="751">
        <v>1800000</v>
      </c>
    </row>
    <row r="5147" spans="1:8">
      <c r="A5147" s="753" t="s">
        <v>83</v>
      </c>
      <c r="B5147" s="753" t="s">
        <v>1043</v>
      </c>
      <c r="C5147" s="753" t="s">
        <v>416</v>
      </c>
      <c r="D5147" s="753" t="s">
        <v>1816</v>
      </c>
      <c r="E5147" s="753" t="s">
        <v>1801</v>
      </c>
      <c r="F5147" s="753" t="s">
        <v>1803</v>
      </c>
      <c r="G5147" s="757" t="s">
        <v>1804</v>
      </c>
      <c r="H5147" s="751">
        <v>1800000</v>
      </c>
    </row>
    <row r="5148" spans="1:8">
      <c r="A5148" s="753" t="s">
        <v>83</v>
      </c>
      <c r="B5148" s="753" t="s">
        <v>1043</v>
      </c>
      <c r="C5148" s="753" t="s">
        <v>416</v>
      </c>
      <c r="D5148" s="753" t="s">
        <v>1816</v>
      </c>
      <c r="E5148" s="753" t="s">
        <v>134</v>
      </c>
      <c r="F5148" s="753"/>
      <c r="G5148" s="757" t="s">
        <v>135</v>
      </c>
      <c r="H5148" s="751">
        <v>307527038</v>
      </c>
    </row>
    <row r="5149" spans="1:8">
      <c r="A5149" s="753" t="s">
        <v>83</v>
      </c>
      <c r="B5149" s="753" t="s">
        <v>1043</v>
      </c>
      <c r="C5149" s="753" t="s">
        <v>416</v>
      </c>
      <c r="D5149" s="753" t="s">
        <v>1816</v>
      </c>
      <c r="E5149" s="753" t="s">
        <v>134</v>
      </c>
      <c r="F5149" s="753" t="s">
        <v>9</v>
      </c>
      <c r="G5149" s="757" t="s">
        <v>1805</v>
      </c>
      <c r="H5149" s="751">
        <v>4666000</v>
      </c>
    </row>
    <row r="5150" spans="1:8">
      <c r="A5150" s="753" t="s">
        <v>83</v>
      </c>
      <c r="B5150" s="753" t="s">
        <v>1043</v>
      </c>
      <c r="C5150" s="753" t="s">
        <v>416</v>
      </c>
      <c r="D5150" s="753" t="s">
        <v>1816</v>
      </c>
      <c r="E5150" s="753" t="s">
        <v>134</v>
      </c>
      <c r="F5150" s="753" t="s">
        <v>15</v>
      </c>
      <c r="G5150" s="757" t="s">
        <v>1806</v>
      </c>
      <c r="H5150" s="751">
        <v>13113738</v>
      </c>
    </row>
    <row r="5151" spans="1:8">
      <c r="A5151" s="753" t="s">
        <v>83</v>
      </c>
      <c r="B5151" s="753" t="s">
        <v>1043</v>
      </c>
      <c r="C5151" s="753" t="s">
        <v>416</v>
      </c>
      <c r="D5151" s="753" t="s">
        <v>1816</v>
      </c>
      <c r="E5151" s="753" t="s">
        <v>134</v>
      </c>
      <c r="F5151" s="753" t="s">
        <v>137</v>
      </c>
      <c r="G5151" s="757" t="s">
        <v>138</v>
      </c>
      <c r="H5151" s="751">
        <v>245717000</v>
      </c>
    </row>
    <row r="5152" spans="1:8">
      <c r="A5152" s="753" t="s">
        <v>83</v>
      </c>
      <c r="B5152" s="753" t="s">
        <v>1043</v>
      </c>
      <c r="C5152" s="753" t="s">
        <v>416</v>
      </c>
      <c r="D5152" s="753" t="s">
        <v>1816</v>
      </c>
      <c r="E5152" s="753" t="s">
        <v>134</v>
      </c>
      <c r="F5152" s="753" t="s">
        <v>139</v>
      </c>
      <c r="G5152" s="757" t="s">
        <v>140</v>
      </c>
      <c r="H5152" s="751">
        <v>44030300</v>
      </c>
    </row>
    <row r="5153" spans="1:8" ht="39.6">
      <c r="A5153" s="753" t="s">
        <v>83</v>
      </c>
      <c r="B5153" s="753" t="s">
        <v>1043</v>
      </c>
      <c r="C5153" s="753" t="s">
        <v>416</v>
      </c>
      <c r="D5153" s="753" t="s">
        <v>1816</v>
      </c>
      <c r="E5153" s="753" t="s">
        <v>419</v>
      </c>
      <c r="F5153" s="753"/>
      <c r="G5153" s="757" t="s">
        <v>1807</v>
      </c>
      <c r="H5153" s="751">
        <v>66746000</v>
      </c>
    </row>
    <row r="5154" spans="1:8">
      <c r="A5154" s="753" t="s">
        <v>83</v>
      </c>
      <c r="B5154" s="753" t="s">
        <v>1043</v>
      </c>
      <c r="C5154" s="753" t="s">
        <v>416</v>
      </c>
      <c r="D5154" s="753" t="s">
        <v>1816</v>
      </c>
      <c r="E5154" s="753" t="s">
        <v>419</v>
      </c>
      <c r="F5154" s="753" t="s">
        <v>248</v>
      </c>
      <c r="G5154" s="757" t="s">
        <v>249</v>
      </c>
      <c r="H5154" s="751">
        <v>27005000</v>
      </c>
    </row>
    <row r="5155" spans="1:8" ht="52.8">
      <c r="A5155" s="753" t="s">
        <v>83</v>
      </c>
      <c r="B5155" s="753" t="s">
        <v>1043</v>
      </c>
      <c r="C5155" s="753" t="s">
        <v>416</v>
      </c>
      <c r="D5155" s="753" t="s">
        <v>1816</v>
      </c>
      <c r="E5155" s="753" t="s">
        <v>419</v>
      </c>
      <c r="F5155" s="753" t="s">
        <v>420</v>
      </c>
      <c r="G5155" s="757" t="s">
        <v>2714</v>
      </c>
      <c r="H5155" s="751">
        <v>39741000</v>
      </c>
    </row>
    <row r="5156" spans="1:8">
      <c r="A5156" s="753" t="s">
        <v>83</v>
      </c>
      <c r="B5156" s="753" t="s">
        <v>1043</v>
      </c>
      <c r="C5156" s="753" t="s">
        <v>416</v>
      </c>
      <c r="D5156" s="753" t="s">
        <v>1816</v>
      </c>
      <c r="E5156" s="753" t="s">
        <v>404</v>
      </c>
      <c r="F5156" s="753"/>
      <c r="G5156" s="757" t="s">
        <v>1808</v>
      </c>
      <c r="H5156" s="751">
        <v>245000</v>
      </c>
    </row>
    <row r="5157" spans="1:8">
      <c r="A5157" s="753" t="s">
        <v>83</v>
      </c>
      <c r="B5157" s="753" t="s">
        <v>1043</v>
      </c>
      <c r="C5157" s="753" t="s">
        <v>416</v>
      </c>
      <c r="D5157" s="753" t="s">
        <v>1816</v>
      </c>
      <c r="E5157" s="753" t="s">
        <v>404</v>
      </c>
      <c r="F5157" s="753" t="s">
        <v>1809</v>
      </c>
      <c r="G5157" s="757" t="s">
        <v>26</v>
      </c>
      <c r="H5157" s="751">
        <v>245000</v>
      </c>
    </row>
    <row r="5158" spans="1:8">
      <c r="A5158" s="753" t="s">
        <v>83</v>
      </c>
      <c r="B5158" s="753" t="s">
        <v>1043</v>
      </c>
      <c r="C5158" s="753" t="s">
        <v>963</v>
      </c>
      <c r="D5158" s="753"/>
      <c r="E5158" s="753"/>
      <c r="F5158" s="753"/>
      <c r="G5158" s="757" t="s">
        <v>1848</v>
      </c>
      <c r="H5158" s="751">
        <v>6050000000</v>
      </c>
    </row>
    <row r="5159" spans="1:8">
      <c r="A5159" s="753" t="s">
        <v>83</v>
      </c>
      <c r="B5159" s="753" t="s">
        <v>1043</v>
      </c>
      <c r="C5159" s="753" t="s">
        <v>963</v>
      </c>
      <c r="D5159" s="753" t="s">
        <v>1933</v>
      </c>
      <c r="E5159" s="753"/>
      <c r="F5159" s="753"/>
      <c r="G5159" s="757" t="s">
        <v>1934</v>
      </c>
      <c r="H5159" s="751">
        <v>6050000000</v>
      </c>
    </row>
    <row r="5160" spans="1:8">
      <c r="A5160" s="753" t="s">
        <v>83</v>
      </c>
      <c r="B5160" s="753" t="s">
        <v>1043</v>
      </c>
      <c r="C5160" s="753" t="s">
        <v>963</v>
      </c>
      <c r="D5160" s="753" t="s">
        <v>1933</v>
      </c>
      <c r="E5160" s="753" t="s">
        <v>92</v>
      </c>
      <c r="F5160" s="753"/>
      <c r="G5160" s="757" t="s">
        <v>93</v>
      </c>
      <c r="H5160" s="751">
        <v>723948826</v>
      </c>
    </row>
    <row r="5161" spans="1:8">
      <c r="A5161" s="753" t="s">
        <v>83</v>
      </c>
      <c r="B5161" s="753" t="s">
        <v>1043</v>
      </c>
      <c r="C5161" s="753" t="s">
        <v>963</v>
      </c>
      <c r="D5161" s="753" t="s">
        <v>1933</v>
      </c>
      <c r="E5161" s="753" t="s">
        <v>92</v>
      </c>
      <c r="F5161" s="753" t="s">
        <v>94</v>
      </c>
      <c r="G5161" s="757" t="s">
        <v>1768</v>
      </c>
      <c r="H5161" s="751">
        <v>723948826</v>
      </c>
    </row>
    <row r="5162" spans="1:8">
      <c r="A5162" s="753" t="s">
        <v>83</v>
      </c>
      <c r="B5162" s="753" t="s">
        <v>1043</v>
      </c>
      <c r="C5162" s="753" t="s">
        <v>963</v>
      </c>
      <c r="D5162" s="753" t="s">
        <v>1933</v>
      </c>
      <c r="E5162" s="753" t="s">
        <v>96</v>
      </c>
      <c r="F5162" s="753"/>
      <c r="G5162" s="757" t="s">
        <v>97</v>
      </c>
      <c r="H5162" s="751">
        <v>1043434802</v>
      </c>
    </row>
    <row r="5163" spans="1:8">
      <c r="A5163" s="753" t="s">
        <v>83</v>
      </c>
      <c r="B5163" s="753" t="s">
        <v>1043</v>
      </c>
      <c r="C5163" s="753" t="s">
        <v>963</v>
      </c>
      <c r="D5163" s="753" t="s">
        <v>1933</v>
      </c>
      <c r="E5163" s="753" t="s">
        <v>96</v>
      </c>
      <c r="F5163" s="753" t="s">
        <v>151</v>
      </c>
      <c r="G5163" s="757" t="s">
        <v>152</v>
      </c>
      <c r="H5163" s="751">
        <v>28155040</v>
      </c>
    </row>
    <row r="5164" spans="1:8">
      <c r="A5164" s="753" t="s">
        <v>83</v>
      </c>
      <c r="B5164" s="753" t="s">
        <v>1043</v>
      </c>
      <c r="C5164" s="753" t="s">
        <v>963</v>
      </c>
      <c r="D5164" s="753" t="s">
        <v>1933</v>
      </c>
      <c r="E5164" s="753" t="s">
        <v>96</v>
      </c>
      <c r="F5164" s="753" t="s">
        <v>864</v>
      </c>
      <c r="G5164" s="757" t="s">
        <v>1770</v>
      </c>
      <c r="H5164" s="751">
        <v>141866773</v>
      </c>
    </row>
    <row r="5165" spans="1:8">
      <c r="A5165" s="753" t="s">
        <v>83</v>
      </c>
      <c r="B5165" s="753" t="s">
        <v>1043</v>
      </c>
      <c r="C5165" s="753" t="s">
        <v>963</v>
      </c>
      <c r="D5165" s="753" t="s">
        <v>1933</v>
      </c>
      <c r="E5165" s="753" t="s">
        <v>96</v>
      </c>
      <c r="F5165" s="753" t="s">
        <v>11</v>
      </c>
      <c r="G5165" s="757" t="s">
        <v>1830</v>
      </c>
      <c r="H5165" s="751">
        <v>23244000</v>
      </c>
    </row>
    <row r="5166" spans="1:8">
      <c r="A5166" s="753" t="s">
        <v>83</v>
      </c>
      <c r="B5166" s="753" t="s">
        <v>1043</v>
      </c>
      <c r="C5166" s="753" t="s">
        <v>963</v>
      </c>
      <c r="D5166" s="753" t="s">
        <v>1933</v>
      </c>
      <c r="E5166" s="753" t="s">
        <v>96</v>
      </c>
      <c r="F5166" s="753" t="s">
        <v>436</v>
      </c>
      <c r="G5166" s="757" t="s">
        <v>437</v>
      </c>
      <c r="H5166" s="751">
        <v>26063080</v>
      </c>
    </row>
    <row r="5167" spans="1:8" ht="26.4">
      <c r="A5167" s="753" t="s">
        <v>83</v>
      </c>
      <c r="B5167" s="753" t="s">
        <v>1043</v>
      </c>
      <c r="C5167" s="753" t="s">
        <v>963</v>
      </c>
      <c r="D5167" s="753" t="s">
        <v>1933</v>
      </c>
      <c r="E5167" s="753" t="s">
        <v>96</v>
      </c>
      <c r="F5167" s="753" t="s">
        <v>98</v>
      </c>
      <c r="G5167" s="757" t="s">
        <v>99</v>
      </c>
      <c r="H5167" s="751">
        <v>64368000</v>
      </c>
    </row>
    <row r="5168" spans="1:8">
      <c r="A5168" s="753" t="s">
        <v>83</v>
      </c>
      <c r="B5168" s="753" t="s">
        <v>1043</v>
      </c>
      <c r="C5168" s="753" t="s">
        <v>963</v>
      </c>
      <c r="D5168" s="753" t="s">
        <v>1933</v>
      </c>
      <c r="E5168" s="753" t="s">
        <v>96</v>
      </c>
      <c r="F5168" s="753" t="s">
        <v>322</v>
      </c>
      <c r="G5168" s="757" t="s">
        <v>323</v>
      </c>
      <c r="H5168" s="751">
        <v>84668675</v>
      </c>
    </row>
    <row r="5169" spans="1:8" ht="26.4">
      <c r="A5169" s="753" t="s">
        <v>83</v>
      </c>
      <c r="B5169" s="753" t="s">
        <v>1043</v>
      </c>
      <c r="C5169" s="753" t="s">
        <v>963</v>
      </c>
      <c r="D5169" s="753" t="s">
        <v>1933</v>
      </c>
      <c r="E5169" s="753" t="s">
        <v>96</v>
      </c>
      <c r="F5169" s="753" t="s">
        <v>457</v>
      </c>
      <c r="G5169" s="757" t="s">
        <v>1875</v>
      </c>
      <c r="H5169" s="751">
        <v>306605495</v>
      </c>
    </row>
    <row r="5170" spans="1:8">
      <c r="A5170" s="753" t="s">
        <v>83</v>
      </c>
      <c r="B5170" s="753" t="s">
        <v>1043</v>
      </c>
      <c r="C5170" s="753" t="s">
        <v>963</v>
      </c>
      <c r="D5170" s="753" t="s">
        <v>1933</v>
      </c>
      <c r="E5170" s="753" t="s">
        <v>96</v>
      </c>
      <c r="F5170" s="753" t="s">
        <v>144</v>
      </c>
      <c r="G5170" s="757" t="s">
        <v>145</v>
      </c>
      <c r="H5170" s="751">
        <v>158522739</v>
      </c>
    </row>
    <row r="5171" spans="1:8">
      <c r="A5171" s="753" t="s">
        <v>83</v>
      </c>
      <c r="B5171" s="753" t="s">
        <v>1043</v>
      </c>
      <c r="C5171" s="753" t="s">
        <v>963</v>
      </c>
      <c r="D5171" s="753" t="s">
        <v>1933</v>
      </c>
      <c r="E5171" s="753" t="s">
        <v>96</v>
      </c>
      <c r="F5171" s="753" t="s">
        <v>154</v>
      </c>
      <c r="G5171" s="757" t="s">
        <v>1773</v>
      </c>
      <c r="H5171" s="751">
        <v>209941000</v>
      </c>
    </row>
    <row r="5172" spans="1:8">
      <c r="A5172" s="753" t="s">
        <v>83</v>
      </c>
      <c r="B5172" s="753" t="s">
        <v>1043</v>
      </c>
      <c r="C5172" s="753" t="s">
        <v>963</v>
      </c>
      <c r="D5172" s="753" t="s">
        <v>1933</v>
      </c>
      <c r="E5172" s="753" t="s">
        <v>100</v>
      </c>
      <c r="F5172" s="753"/>
      <c r="G5172" s="757" t="s">
        <v>101</v>
      </c>
      <c r="H5172" s="751">
        <v>106365000</v>
      </c>
    </row>
    <row r="5173" spans="1:8">
      <c r="A5173" s="753" t="s">
        <v>83</v>
      </c>
      <c r="B5173" s="753" t="s">
        <v>1043</v>
      </c>
      <c r="C5173" s="753" t="s">
        <v>963</v>
      </c>
      <c r="D5173" s="753" t="s">
        <v>1933</v>
      </c>
      <c r="E5173" s="753" t="s">
        <v>100</v>
      </c>
      <c r="F5173" s="753" t="s">
        <v>337</v>
      </c>
      <c r="G5173" s="757" t="s">
        <v>338</v>
      </c>
      <c r="H5173" s="751">
        <v>3495000</v>
      </c>
    </row>
    <row r="5174" spans="1:8">
      <c r="A5174" s="753" t="s">
        <v>83</v>
      </c>
      <c r="B5174" s="753" t="s">
        <v>1043</v>
      </c>
      <c r="C5174" s="753" t="s">
        <v>963</v>
      </c>
      <c r="D5174" s="753" t="s">
        <v>1933</v>
      </c>
      <c r="E5174" s="753" t="s">
        <v>100</v>
      </c>
      <c r="F5174" s="753" t="s">
        <v>443</v>
      </c>
      <c r="G5174" s="757" t="s">
        <v>135</v>
      </c>
      <c r="H5174" s="751">
        <v>102870000</v>
      </c>
    </row>
    <row r="5175" spans="1:8">
      <c r="A5175" s="753" t="s">
        <v>83</v>
      </c>
      <c r="B5175" s="753" t="s">
        <v>1043</v>
      </c>
      <c r="C5175" s="753" t="s">
        <v>963</v>
      </c>
      <c r="D5175" s="753" t="s">
        <v>1933</v>
      </c>
      <c r="E5175" s="753" t="s">
        <v>102</v>
      </c>
      <c r="F5175" s="753"/>
      <c r="G5175" s="757" t="s">
        <v>369</v>
      </c>
      <c r="H5175" s="751">
        <v>142699184</v>
      </c>
    </row>
    <row r="5176" spans="1:8">
      <c r="A5176" s="753" t="s">
        <v>83</v>
      </c>
      <c r="B5176" s="753" t="s">
        <v>1043</v>
      </c>
      <c r="C5176" s="753" t="s">
        <v>963</v>
      </c>
      <c r="D5176" s="753" t="s">
        <v>1933</v>
      </c>
      <c r="E5176" s="753" t="s">
        <v>102</v>
      </c>
      <c r="F5176" s="753" t="s">
        <v>103</v>
      </c>
      <c r="G5176" s="757" t="s">
        <v>104</v>
      </c>
      <c r="H5176" s="751">
        <v>110988259</v>
      </c>
    </row>
    <row r="5177" spans="1:8">
      <c r="A5177" s="753" t="s">
        <v>83</v>
      </c>
      <c r="B5177" s="753" t="s">
        <v>1043</v>
      </c>
      <c r="C5177" s="753" t="s">
        <v>963</v>
      </c>
      <c r="D5177" s="753" t="s">
        <v>1933</v>
      </c>
      <c r="E5177" s="753" t="s">
        <v>102</v>
      </c>
      <c r="F5177" s="753" t="s">
        <v>105</v>
      </c>
      <c r="G5177" s="757" t="s">
        <v>106</v>
      </c>
      <c r="H5177" s="751">
        <v>19026555</v>
      </c>
    </row>
    <row r="5178" spans="1:8">
      <c r="A5178" s="753" t="s">
        <v>83</v>
      </c>
      <c r="B5178" s="753" t="s">
        <v>1043</v>
      </c>
      <c r="C5178" s="753" t="s">
        <v>963</v>
      </c>
      <c r="D5178" s="753" t="s">
        <v>1933</v>
      </c>
      <c r="E5178" s="753" t="s">
        <v>102</v>
      </c>
      <c r="F5178" s="753" t="s">
        <v>107</v>
      </c>
      <c r="G5178" s="757" t="s">
        <v>108</v>
      </c>
      <c r="H5178" s="751">
        <v>12684370</v>
      </c>
    </row>
    <row r="5179" spans="1:8">
      <c r="A5179" s="753" t="s">
        <v>83</v>
      </c>
      <c r="B5179" s="753" t="s">
        <v>1043</v>
      </c>
      <c r="C5179" s="753" t="s">
        <v>963</v>
      </c>
      <c r="D5179" s="753" t="s">
        <v>1933</v>
      </c>
      <c r="E5179" s="753" t="s">
        <v>112</v>
      </c>
      <c r="F5179" s="753"/>
      <c r="G5179" s="757" t="s">
        <v>113</v>
      </c>
      <c r="H5179" s="751">
        <v>32090027</v>
      </c>
    </row>
    <row r="5180" spans="1:8">
      <c r="A5180" s="753" t="s">
        <v>83</v>
      </c>
      <c r="B5180" s="753" t="s">
        <v>1043</v>
      </c>
      <c r="C5180" s="753" t="s">
        <v>963</v>
      </c>
      <c r="D5180" s="753" t="s">
        <v>1933</v>
      </c>
      <c r="E5180" s="753" t="s">
        <v>112</v>
      </c>
      <c r="F5180" s="753" t="s">
        <v>155</v>
      </c>
      <c r="G5180" s="757" t="s">
        <v>1777</v>
      </c>
      <c r="H5180" s="751">
        <v>11394438</v>
      </c>
    </row>
    <row r="5181" spans="1:8">
      <c r="A5181" s="753" t="s">
        <v>83</v>
      </c>
      <c r="B5181" s="753" t="s">
        <v>1043</v>
      </c>
      <c r="C5181" s="753" t="s">
        <v>963</v>
      </c>
      <c r="D5181" s="753" t="s">
        <v>1933</v>
      </c>
      <c r="E5181" s="753" t="s">
        <v>112</v>
      </c>
      <c r="F5181" s="753" t="s">
        <v>114</v>
      </c>
      <c r="G5181" s="757" t="s">
        <v>1778</v>
      </c>
      <c r="H5181" s="751">
        <v>3494107</v>
      </c>
    </row>
    <row r="5182" spans="1:8">
      <c r="A5182" s="753" t="s">
        <v>83</v>
      </c>
      <c r="B5182" s="753" t="s">
        <v>1043</v>
      </c>
      <c r="C5182" s="753" t="s">
        <v>963</v>
      </c>
      <c r="D5182" s="753" t="s">
        <v>1933</v>
      </c>
      <c r="E5182" s="753" t="s">
        <v>112</v>
      </c>
      <c r="F5182" s="753" t="s">
        <v>156</v>
      </c>
      <c r="G5182" s="757" t="s">
        <v>1779</v>
      </c>
      <c r="H5182" s="751">
        <v>14575482</v>
      </c>
    </row>
    <row r="5183" spans="1:8">
      <c r="A5183" s="753" t="s">
        <v>83</v>
      </c>
      <c r="B5183" s="753" t="s">
        <v>1043</v>
      </c>
      <c r="C5183" s="753" t="s">
        <v>963</v>
      </c>
      <c r="D5183" s="753" t="s">
        <v>1933</v>
      </c>
      <c r="E5183" s="753" t="s">
        <v>112</v>
      </c>
      <c r="F5183" s="753" t="s">
        <v>146</v>
      </c>
      <c r="G5183" s="757" t="s">
        <v>1780</v>
      </c>
      <c r="H5183" s="751">
        <v>2136000</v>
      </c>
    </row>
    <row r="5184" spans="1:8">
      <c r="A5184" s="753" t="s">
        <v>83</v>
      </c>
      <c r="B5184" s="753" t="s">
        <v>1043</v>
      </c>
      <c r="C5184" s="753" t="s">
        <v>963</v>
      </c>
      <c r="D5184" s="753" t="s">
        <v>1933</v>
      </c>
      <c r="E5184" s="753" t="s">
        <v>112</v>
      </c>
      <c r="F5184" s="753" t="s">
        <v>157</v>
      </c>
      <c r="G5184" s="757" t="s">
        <v>135</v>
      </c>
      <c r="H5184" s="751">
        <v>490000</v>
      </c>
    </row>
    <row r="5185" spans="1:8">
      <c r="A5185" s="753" t="s">
        <v>83</v>
      </c>
      <c r="B5185" s="753" t="s">
        <v>1043</v>
      </c>
      <c r="C5185" s="753" t="s">
        <v>963</v>
      </c>
      <c r="D5185" s="753" t="s">
        <v>1933</v>
      </c>
      <c r="E5185" s="753" t="s">
        <v>115</v>
      </c>
      <c r="F5185" s="753"/>
      <c r="G5185" s="757" t="s">
        <v>1781</v>
      </c>
      <c r="H5185" s="751">
        <v>71019000</v>
      </c>
    </row>
    <row r="5186" spans="1:8">
      <c r="A5186" s="753" t="s">
        <v>83</v>
      </c>
      <c r="B5186" s="753" t="s">
        <v>1043</v>
      </c>
      <c r="C5186" s="753" t="s">
        <v>963</v>
      </c>
      <c r="D5186" s="753" t="s">
        <v>1933</v>
      </c>
      <c r="E5186" s="753" t="s">
        <v>115</v>
      </c>
      <c r="F5186" s="753" t="s">
        <v>116</v>
      </c>
      <c r="G5186" s="757" t="s">
        <v>117</v>
      </c>
      <c r="H5186" s="751">
        <v>17029000</v>
      </c>
    </row>
    <row r="5187" spans="1:8">
      <c r="A5187" s="753" t="s">
        <v>83</v>
      </c>
      <c r="B5187" s="753" t="s">
        <v>1043</v>
      </c>
      <c r="C5187" s="753" t="s">
        <v>963</v>
      </c>
      <c r="D5187" s="753" t="s">
        <v>1933</v>
      </c>
      <c r="E5187" s="753" t="s">
        <v>115</v>
      </c>
      <c r="F5187" s="753" t="s">
        <v>147</v>
      </c>
      <c r="G5187" s="757" t="s">
        <v>148</v>
      </c>
      <c r="H5187" s="751">
        <v>8590000</v>
      </c>
    </row>
    <row r="5188" spans="1:8">
      <c r="A5188" s="753" t="s">
        <v>83</v>
      </c>
      <c r="B5188" s="753" t="s">
        <v>1043</v>
      </c>
      <c r="C5188" s="753" t="s">
        <v>963</v>
      </c>
      <c r="D5188" s="753" t="s">
        <v>1933</v>
      </c>
      <c r="E5188" s="753" t="s">
        <v>115</v>
      </c>
      <c r="F5188" s="753" t="s">
        <v>4</v>
      </c>
      <c r="G5188" s="757" t="s">
        <v>1782</v>
      </c>
      <c r="H5188" s="751">
        <v>33600000</v>
      </c>
    </row>
    <row r="5189" spans="1:8">
      <c r="A5189" s="753" t="s">
        <v>83</v>
      </c>
      <c r="B5189" s="753" t="s">
        <v>1043</v>
      </c>
      <c r="C5189" s="753" t="s">
        <v>963</v>
      </c>
      <c r="D5189" s="753" t="s">
        <v>1933</v>
      </c>
      <c r="E5189" s="753" t="s">
        <v>115</v>
      </c>
      <c r="F5189" s="753" t="s">
        <v>118</v>
      </c>
      <c r="G5189" s="757" t="s">
        <v>119</v>
      </c>
      <c r="H5189" s="751">
        <v>11800000</v>
      </c>
    </row>
    <row r="5190" spans="1:8">
      <c r="A5190" s="753" t="s">
        <v>83</v>
      </c>
      <c r="B5190" s="753" t="s">
        <v>1043</v>
      </c>
      <c r="C5190" s="753" t="s">
        <v>963</v>
      </c>
      <c r="D5190" s="753" t="s">
        <v>1933</v>
      </c>
      <c r="E5190" s="753" t="s">
        <v>120</v>
      </c>
      <c r="F5190" s="753"/>
      <c r="G5190" s="757" t="s">
        <v>121</v>
      </c>
      <c r="H5190" s="751">
        <v>25320745</v>
      </c>
    </row>
    <row r="5191" spans="1:8" ht="39.6">
      <c r="A5191" s="753" t="s">
        <v>83</v>
      </c>
      <c r="B5191" s="753" t="s">
        <v>1043</v>
      </c>
      <c r="C5191" s="753" t="s">
        <v>963</v>
      </c>
      <c r="D5191" s="753" t="s">
        <v>1933</v>
      </c>
      <c r="E5191" s="753" t="s">
        <v>120</v>
      </c>
      <c r="F5191" s="753" t="s">
        <v>122</v>
      </c>
      <c r="G5191" s="757" t="s">
        <v>1783</v>
      </c>
      <c r="H5191" s="751">
        <v>2422446</v>
      </c>
    </row>
    <row r="5192" spans="1:8">
      <c r="A5192" s="753" t="s">
        <v>83</v>
      </c>
      <c r="B5192" s="753" t="s">
        <v>1043</v>
      </c>
      <c r="C5192" s="753" t="s">
        <v>963</v>
      </c>
      <c r="D5192" s="753" t="s">
        <v>1933</v>
      </c>
      <c r="E5192" s="753" t="s">
        <v>120</v>
      </c>
      <c r="F5192" s="753" t="s">
        <v>123</v>
      </c>
      <c r="G5192" s="757" t="s">
        <v>124</v>
      </c>
      <c r="H5192" s="751">
        <v>11046000</v>
      </c>
    </row>
    <row r="5193" spans="1:8" ht="39.6">
      <c r="A5193" s="753" t="s">
        <v>83</v>
      </c>
      <c r="B5193" s="753" t="s">
        <v>1043</v>
      </c>
      <c r="C5193" s="753" t="s">
        <v>963</v>
      </c>
      <c r="D5193" s="753" t="s">
        <v>1933</v>
      </c>
      <c r="E5193" s="753" t="s">
        <v>120</v>
      </c>
      <c r="F5193" s="753" t="s">
        <v>994</v>
      </c>
      <c r="G5193" s="757" t="s">
        <v>1824</v>
      </c>
      <c r="H5193" s="751">
        <v>5679999</v>
      </c>
    </row>
    <row r="5194" spans="1:8" ht="26.4">
      <c r="A5194" s="753" t="s">
        <v>83</v>
      </c>
      <c r="B5194" s="753" t="s">
        <v>1043</v>
      </c>
      <c r="C5194" s="753" t="s">
        <v>963</v>
      </c>
      <c r="D5194" s="753" t="s">
        <v>1933</v>
      </c>
      <c r="E5194" s="753" t="s">
        <v>120</v>
      </c>
      <c r="F5194" s="753" t="s">
        <v>1001</v>
      </c>
      <c r="G5194" s="757" t="s">
        <v>1784</v>
      </c>
      <c r="H5194" s="751">
        <v>2572300</v>
      </c>
    </row>
    <row r="5195" spans="1:8">
      <c r="A5195" s="753" t="s">
        <v>83</v>
      </c>
      <c r="B5195" s="753" t="s">
        <v>1043</v>
      </c>
      <c r="C5195" s="753" t="s">
        <v>963</v>
      </c>
      <c r="D5195" s="753" t="s">
        <v>1933</v>
      </c>
      <c r="E5195" s="753" t="s">
        <v>120</v>
      </c>
      <c r="F5195" s="753" t="s">
        <v>158</v>
      </c>
      <c r="G5195" s="757" t="s">
        <v>1785</v>
      </c>
      <c r="H5195" s="751">
        <v>3600000</v>
      </c>
    </row>
    <row r="5196" spans="1:8">
      <c r="A5196" s="753" t="s">
        <v>83</v>
      </c>
      <c r="B5196" s="753" t="s">
        <v>1043</v>
      </c>
      <c r="C5196" s="753" t="s">
        <v>963</v>
      </c>
      <c r="D5196" s="753" t="s">
        <v>1933</v>
      </c>
      <c r="E5196" s="753" t="s">
        <v>160</v>
      </c>
      <c r="F5196" s="753"/>
      <c r="G5196" s="757" t="s">
        <v>161</v>
      </c>
      <c r="H5196" s="751">
        <v>36630000</v>
      </c>
    </row>
    <row r="5197" spans="1:8">
      <c r="A5197" s="753" t="s">
        <v>83</v>
      </c>
      <c r="B5197" s="753" t="s">
        <v>1043</v>
      </c>
      <c r="C5197" s="753" t="s">
        <v>963</v>
      </c>
      <c r="D5197" s="753" t="s">
        <v>1933</v>
      </c>
      <c r="E5197" s="753" t="s">
        <v>160</v>
      </c>
      <c r="F5197" s="753" t="s">
        <v>162</v>
      </c>
      <c r="G5197" s="757" t="s">
        <v>163</v>
      </c>
      <c r="H5197" s="751">
        <v>3200000</v>
      </c>
    </row>
    <row r="5198" spans="1:8">
      <c r="A5198" s="753" t="s">
        <v>83</v>
      </c>
      <c r="B5198" s="753" t="s">
        <v>1043</v>
      </c>
      <c r="C5198" s="753" t="s">
        <v>963</v>
      </c>
      <c r="D5198" s="753" t="s">
        <v>1933</v>
      </c>
      <c r="E5198" s="753" t="s">
        <v>160</v>
      </c>
      <c r="F5198" s="753" t="s">
        <v>547</v>
      </c>
      <c r="G5198" s="757" t="s">
        <v>548</v>
      </c>
      <c r="H5198" s="751">
        <v>19600000</v>
      </c>
    </row>
    <row r="5199" spans="1:8">
      <c r="A5199" s="753" t="s">
        <v>83</v>
      </c>
      <c r="B5199" s="753" t="s">
        <v>1043</v>
      </c>
      <c r="C5199" s="753" t="s">
        <v>963</v>
      </c>
      <c r="D5199" s="753" t="s">
        <v>1933</v>
      </c>
      <c r="E5199" s="753" t="s">
        <v>160</v>
      </c>
      <c r="F5199" s="753" t="s">
        <v>551</v>
      </c>
      <c r="G5199" s="757" t="s">
        <v>133</v>
      </c>
      <c r="H5199" s="751">
        <v>13830000</v>
      </c>
    </row>
    <row r="5200" spans="1:8">
      <c r="A5200" s="753" t="s">
        <v>83</v>
      </c>
      <c r="B5200" s="753" t="s">
        <v>1043</v>
      </c>
      <c r="C5200" s="753" t="s">
        <v>963</v>
      </c>
      <c r="D5200" s="753" t="s">
        <v>1933</v>
      </c>
      <c r="E5200" s="753" t="s">
        <v>125</v>
      </c>
      <c r="F5200" s="753"/>
      <c r="G5200" s="757" t="s">
        <v>126</v>
      </c>
      <c r="H5200" s="751">
        <v>107249000</v>
      </c>
    </row>
    <row r="5201" spans="1:8">
      <c r="A5201" s="753" t="s">
        <v>83</v>
      </c>
      <c r="B5201" s="753" t="s">
        <v>1043</v>
      </c>
      <c r="C5201" s="753" t="s">
        <v>963</v>
      </c>
      <c r="D5201" s="753" t="s">
        <v>1933</v>
      </c>
      <c r="E5201" s="753" t="s">
        <v>125</v>
      </c>
      <c r="F5201" s="753" t="s">
        <v>430</v>
      </c>
      <c r="G5201" s="757" t="s">
        <v>431</v>
      </c>
      <c r="H5201" s="751">
        <v>949000</v>
      </c>
    </row>
    <row r="5202" spans="1:8">
      <c r="A5202" s="753" t="s">
        <v>83</v>
      </c>
      <c r="B5202" s="753" t="s">
        <v>1043</v>
      </c>
      <c r="C5202" s="753" t="s">
        <v>963</v>
      </c>
      <c r="D5202" s="753" t="s">
        <v>1933</v>
      </c>
      <c r="E5202" s="753" t="s">
        <v>125</v>
      </c>
      <c r="F5202" s="753" t="s">
        <v>552</v>
      </c>
      <c r="G5202" s="757" t="s">
        <v>553</v>
      </c>
      <c r="H5202" s="751">
        <v>12450000</v>
      </c>
    </row>
    <row r="5203" spans="1:8">
      <c r="A5203" s="753" t="s">
        <v>83</v>
      </c>
      <c r="B5203" s="753" t="s">
        <v>1043</v>
      </c>
      <c r="C5203" s="753" t="s">
        <v>963</v>
      </c>
      <c r="D5203" s="753" t="s">
        <v>1933</v>
      </c>
      <c r="E5203" s="753" t="s">
        <v>125</v>
      </c>
      <c r="F5203" s="753" t="s">
        <v>127</v>
      </c>
      <c r="G5203" s="757" t="s">
        <v>128</v>
      </c>
      <c r="H5203" s="751">
        <v>21850000</v>
      </c>
    </row>
    <row r="5204" spans="1:8">
      <c r="A5204" s="753" t="s">
        <v>83</v>
      </c>
      <c r="B5204" s="753" t="s">
        <v>1043</v>
      </c>
      <c r="C5204" s="753" t="s">
        <v>963</v>
      </c>
      <c r="D5204" s="753" t="s">
        <v>1933</v>
      </c>
      <c r="E5204" s="753" t="s">
        <v>125</v>
      </c>
      <c r="F5204" s="753" t="s">
        <v>129</v>
      </c>
      <c r="G5204" s="757" t="s">
        <v>1787</v>
      </c>
      <c r="H5204" s="751">
        <v>72000000</v>
      </c>
    </row>
    <row r="5205" spans="1:8">
      <c r="A5205" s="753" t="s">
        <v>83</v>
      </c>
      <c r="B5205" s="753" t="s">
        <v>1043</v>
      </c>
      <c r="C5205" s="753" t="s">
        <v>963</v>
      </c>
      <c r="D5205" s="753" t="s">
        <v>1933</v>
      </c>
      <c r="E5205" s="753" t="s">
        <v>554</v>
      </c>
      <c r="F5205" s="753"/>
      <c r="G5205" s="757" t="s">
        <v>555</v>
      </c>
      <c r="H5205" s="751">
        <v>14650000</v>
      </c>
    </row>
    <row r="5206" spans="1:8">
      <c r="A5206" s="753" t="s">
        <v>83</v>
      </c>
      <c r="B5206" s="753" t="s">
        <v>1043</v>
      </c>
      <c r="C5206" s="753" t="s">
        <v>963</v>
      </c>
      <c r="D5206" s="753" t="s">
        <v>1933</v>
      </c>
      <c r="E5206" s="753" t="s">
        <v>554</v>
      </c>
      <c r="F5206" s="753" t="s">
        <v>206</v>
      </c>
      <c r="G5206" s="757" t="s">
        <v>207</v>
      </c>
      <c r="H5206" s="751">
        <v>14650000</v>
      </c>
    </row>
    <row r="5207" spans="1:8" ht="39.6">
      <c r="A5207" s="753" t="s">
        <v>83</v>
      </c>
      <c r="B5207" s="753" t="s">
        <v>1043</v>
      </c>
      <c r="C5207" s="753" t="s">
        <v>963</v>
      </c>
      <c r="D5207" s="753" t="s">
        <v>1933</v>
      </c>
      <c r="E5207" s="753" t="s">
        <v>560</v>
      </c>
      <c r="F5207" s="753"/>
      <c r="G5207" s="757" t="s">
        <v>1790</v>
      </c>
      <c r="H5207" s="751">
        <v>103138000</v>
      </c>
    </row>
    <row r="5208" spans="1:8">
      <c r="A5208" s="753" t="s">
        <v>83</v>
      </c>
      <c r="B5208" s="753" t="s">
        <v>1043</v>
      </c>
      <c r="C5208" s="753" t="s">
        <v>963</v>
      </c>
      <c r="D5208" s="753" t="s">
        <v>1933</v>
      </c>
      <c r="E5208" s="753" t="s">
        <v>560</v>
      </c>
      <c r="F5208" s="753" t="s">
        <v>197</v>
      </c>
      <c r="G5208" s="757" t="s">
        <v>1792</v>
      </c>
      <c r="H5208" s="751">
        <v>18768000</v>
      </c>
    </row>
    <row r="5209" spans="1:8">
      <c r="A5209" s="753" t="s">
        <v>83</v>
      </c>
      <c r="B5209" s="753" t="s">
        <v>1043</v>
      </c>
      <c r="C5209" s="753" t="s">
        <v>963</v>
      </c>
      <c r="D5209" s="753" t="s">
        <v>1933</v>
      </c>
      <c r="E5209" s="753" t="s">
        <v>560</v>
      </c>
      <c r="F5209" s="753" t="s">
        <v>418</v>
      </c>
      <c r="G5209" s="757" t="s">
        <v>1793</v>
      </c>
      <c r="H5209" s="751">
        <v>75170000</v>
      </c>
    </row>
    <row r="5210" spans="1:8">
      <c r="A5210" s="753" t="s">
        <v>83</v>
      </c>
      <c r="B5210" s="753" t="s">
        <v>1043</v>
      </c>
      <c r="C5210" s="753" t="s">
        <v>963</v>
      </c>
      <c r="D5210" s="753" t="s">
        <v>1933</v>
      </c>
      <c r="E5210" s="753" t="s">
        <v>560</v>
      </c>
      <c r="F5210" s="753" t="s">
        <v>562</v>
      </c>
      <c r="G5210" s="757" t="s">
        <v>1794</v>
      </c>
      <c r="H5210" s="751">
        <v>9200000</v>
      </c>
    </row>
    <row r="5211" spans="1:8" ht="26.4">
      <c r="A5211" s="753" t="s">
        <v>83</v>
      </c>
      <c r="B5211" s="753" t="s">
        <v>1043</v>
      </c>
      <c r="C5211" s="753" t="s">
        <v>963</v>
      </c>
      <c r="D5211" s="753" t="s">
        <v>1933</v>
      </c>
      <c r="E5211" s="753" t="s">
        <v>130</v>
      </c>
      <c r="F5211" s="753"/>
      <c r="G5211" s="757" t="s">
        <v>131</v>
      </c>
      <c r="H5211" s="751">
        <v>3496060916</v>
      </c>
    </row>
    <row r="5212" spans="1:8">
      <c r="A5212" s="753" t="s">
        <v>83</v>
      </c>
      <c r="B5212" s="753" t="s">
        <v>1043</v>
      </c>
      <c r="C5212" s="753" t="s">
        <v>963</v>
      </c>
      <c r="D5212" s="753" t="s">
        <v>1933</v>
      </c>
      <c r="E5212" s="753" t="s">
        <v>130</v>
      </c>
      <c r="F5212" s="753" t="s">
        <v>585</v>
      </c>
      <c r="G5212" s="757" t="s">
        <v>1799</v>
      </c>
      <c r="H5212" s="751">
        <v>3112666429</v>
      </c>
    </row>
    <row r="5213" spans="1:8">
      <c r="A5213" s="753" t="s">
        <v>83</v>
      </c>
      <c r="B5213" s="753" t="s">
        <v>1043</v>
      </c>
      <c r="C5213" s="753" t="s">
        <v>963</v>
      </c>
      <c r="D5213" s="753" t="s">
        <v>1933</v>
      </c>
      <c r="E5213" s="753" t="s">
        <v>130</v>
      </c>
      <c r="F5213" s="753" t="s">
        <v>14</v>
      </c>
      <c r="G5213" s="757" t="s">
        <v>1800</v>
      </c>
      <c r="H5213" s="751">
        <v>102512200</v>
      </c>
    </row>
    <row r="5214" spans="1:8">
      <c r="A5214" s="753" t="s">
        <v>83</v>
      </c>
      <c r="B5214" s="753" t="s">
        <v>1043</v>
      </c>
      <c r="C5214" s="753" t="s">
        <v>963</v>
      </c>
      <c r="D5214" s="753" t="s">
        <v>1933</v>
      </c>
      <c r="E5214" s="753" t="s">
        <v>130</v>
      </c>
      <c r="F5214" s="753" t="s">
        <v>132</v>
      </c>
      <c r="G5214" s="757" t="s">
        <v>135</v>
      </c>
      <c r="H5214" s="751">
        <v>280882287</v>
      </c>
    </row>
    <row r="5215" spans="1:8">
      <c r="A5215" s="753" t="s">
        <v>83</v>
      </c>
      <c r="B5215" s="753" t="s">
        <v>1043</v>
      </c>
      <c r="C5215" s="753" t="s">
        <v>963</v>
      </c>
      <c r="D5215" s="753" t="s">
        <v>1933</v>
      </c>
      <c r="E5215" s="753" t="s">
        <v>134</v>
      </c>
      <c r="F5215" s="753"/>
      <c r="G5215" s="757" t="s">
        <v>135</v>
      </c>
      <c r="H5215" s="751">
        <v>121734500</v>
      </c>
    </row>
    <row r="5216" spans="1:8">
      <c r="A5216" s="753" t="s">
        <v>83</v>
      </c>
      <c r="B5216" s="753" t="s">
        <v>1043</v>
      </c>
      <c r="C5216" s="753" t="s">
        <v>963</v>
      </c>
      <c r="D5216" s="753" t="s">
        <v>1933</v>
      </c>
      <c r="E5216" s="753" t="s">
        <v>134</v>
      </c>
      <c r="F5216" s="753" t="s">
        <v>9</v>
      </c>
      <c r="G5216" s="757" t="s">
        <v>1805</v>
      </c>
      <c r="H5216" s="751">
        <v>2344400</v>
      </c>
    </row>
    <row r="5217" spans="1:8">
      <c r="A5217" s="753" t="s">
        <v>83</v>
      </c>
      <c r="B5217" s="753" t="s">
        <v>1043</v>
      </c>
      <c r="C5217" s="753" t="s">
        <v>963</v>
      </c>
      <c r="D5217" s="753" t="s">
        <v>1933</v>
      </c>
      <c r="E5217" s="753" t="s">
        <v>134</v>
      </c>
      <c r="F5217" s="753" t="s">
        <v>15</v>
      </c>
      <c r="G5217" s="757" t="s">
        <v>1806</v>
      </c>
      <c r="H5217" s="751">
        <v>1594100</v>
      </c>
    </row>
    <row r="5218" spans="1:8">
      <c r="A5218" s="753" t="s">
        <v>83</v>
      </c>
      <c r="B5218" s="753" t="s">
        <v>1043</v>
      </c>
      <c r="C5218" s="753" t="s">
        <v>963</v>
      </c>
      <c r="D5218" s="753" t="s">
        <v>1933</v>
      </c>
      <c r="E5218" s="753" t="s">
        <v>134</v>
      </c>
      <c r="F5218" s="753" t="s">
        <v>137</v>
      </c>
      <c r="G5218" s="757" t="s">
        <v>138</v>
      </c>
      <c r="H5218" s="751">
        <v>117796000</v>
      </c>
    </row>
    <row r="5219" spans="1:8">
      <c r="A5219" s="753" t="s">
        <v>83</v>
      </c>
      <c r="B5219" s="753" t="s">
        <v>1043</v>
      </c>
      <c r="C5219" s="753" t="s">
        <v>963</v>
      </c>
      <c r="D5219" s="753" t="s">
        <v>1933</v>
      </c>
      <c r="E5219" s="753" t="s">
        <v>404</v>
      </c>
      <c r="F5219" s="753"/>
      <c r="G5219" s="757" t="s">
        <v>1808</v>
      </c>
      <c r="H5219" s="751">
        <v>25660000</v>
      </c>
    </row>
    <row r="5220" spans="1:8">
      <c r="A5220" s="753" t="s">
        <v>83</v>
      </c>
      <c r="B5220" s="753" t="s">
        <v>1043</v>
      </c>
      <c r="C5220" s="753" t="s">
        <v>963</v>
      </c>
      <c r="D5220" s="753" t="s">
        <v>1933</v>
      </c>
      <c r="E5220" s="753" t="s">
        <v>404</v>
      </c>
      <c r="F5220" s="753" t="s">
        <v>1809</v>
      </c>
      <c r="G5220" s="757" t="s">
        <v>26</v>
      </c>
      <c r="H5220" s="751">
        <v>25660000</v>
      </c>
    </row>
    <row r="5221" spans="1:8">
      <c r="A5221" s="753" t="s">
        <v>83</v>
      </c>
      <c r="B5221" s="753" t="s">
        <v>1043</v>
      </c>
      <c r="C5221" s="753" t="s">
        <v>423</v>
      </c>
      <c r="D5221" s="753"/>
      <c r="E5221" s="753"/>
      <c r="F5221" s="753"/>
      <c r="G5221" s="757" t="s">
        <v>1849</v>
      </c>
      <c r="H5221" s="751">
        <v>19734000000</v>
      </c>
    </row>
    <row r="5222" spans="1:8">
      <c r="A5222" s="753" t="s">
        <v>83</v>
      </c>
      <c r="B5222" s="753" t="s">
        <v>1043</v>
      </c>
      <c r="C5222" s="753" t="s">
        <v>423</v>
      </c>
      <c r="D5222" s="753" t="s">
        <v>1850</v>
      </c>
      <c r="E5222" s="753"/>
      <c r="F5222" s="753"/>
      <c r="G5222" s="757" t="s">
        <v>1851</v>
      </c>
      <c r="H5222" s="751">
        <v>19734000000</v>
      </c>
    </row>
    <row r="5223" spans="1:8">
      <c r="A5223" s="753" t="s">
        <v>83</v>
      </c>
      <c r="B5223" s="753" t="s">
        <v>1043</v>
      </c>
      <c r="C5223" s="753" t="s">
        <v>423</v>
      </c>
      <c r="D5223" s="753" t="s">
        <v>1850</v>
      </c>
      <c r="E5223" s="753" t="s">
        <v>92</v>
      </c>
      <c r="F5223" s="753"/>
      <c r="G5223" s="757" t="s">
        <v>93</v>
      </c>
      <c r="H5223" s="751">
        <v>2428243762</v>
      </c>
    </row>
    <row r="5224" spans="1:8">
      <c r="A5224" s="753" t="s">
        <v>83</v>
      </c>
      <c r="B5224" s="753" t="s">
        <v>1043</v>
      </c>
      <c r="C5224" s="753" t="s">
        <v>423</v>
      </c>
      <c r="D5224" s="753" t="s">
        <v>1850</v>
      </c>
      <c r="E5224" s="753" t="s">
        <v>92</v>
      </c>
      <c r="F5224" s="753" t="s">
        <v>94</v>
      </c>
      <c r="G5224" s="757" t="s">
        <v>1768</v>
      </c>
      <c r="H5224" s="751">
        <v>2428243762</v>
      </c>
    </row>
    <row r="5225" spans="1:8" ht="26.4">
      <c r="A5225" s="753" t="s">
        <v>83</v>
      </c>
      <c r="B5225" s="753" t="s">
        <v>1043</v>
      </c>
      <c r="C5225" s="753" t="s">
        <v>423</v>
      </c>
      <c r="D5225" s="753" t="s">
        <v>1850</v>
      </c>
      <c r="E5225" s="753" t="s">
        <v>141</v>
      </c>
      <c r="F5225" s="753"/>
      <c r="G5225" s="757" t="s">
        <v>1822</v>
      </c>
      <c r="H5225" s="751">
        <v>107758184</v>
      </c>
    </row>
    <row r="5226" spans="1:8" ht="26.4">
      <c r="A5226" s="753" t="s">
        <v>83</v>
      </c>
      <c r="B5226" s="753" t="s">
        <v>1043</v>
      </c>
      <c r="C5226" s="753" t="s">
        <v>423</v>
      </c>
      <c r="D5226" s="753" t="s">
        <v>1850</v>
      </c>
      <c r="E5226" s="753" t="s">
        <v>141</v>
      </c>
      <c r="F5226" s="753" t="s">
        <v>581</v>
      </c>
      <c r="G5226" s="757" t="s">
        <v>1823</v>
      </c>
      <c r="H5226" s="751">
        <v>107758184</v>
      </c>
    </row>
    <row r="5227" spans="1:8">
      <c r="A5227" s="753" t="s">
        <v>83</v>
      </c>
      <c r="B5227" s="753" t="s">
        <v>1043</v>
      </c>
      <c r="C5227" s="753" t="s">
        <v>423</v>
      </c>
      <c r="D5227" s="753" t="s">
        <v>1850</v>
      </c>
      <c r="E5227" s="753" t="s">
        <v>96</v>
      </c>
      <c r="F5227" s="753"/>
      <c r="G5227" s="757" t="s">
        <v>97</v>
      </c>
      <c r="H5227" s="751">
        <v>242429407</v>
      </c>
    </row>
    <row r="5228" spans="1:8">
      <c r="A5228" s="753" t="s">
        <v>83</v>
      </c>
      <c r="B5228" s="753" t="s">
        <v>1043</v>
      </c>
      <c r="C5228" s="753" t="s">
        <v>423</v>
      </c>
      <c r="D5228" s="753" t="s">
        <v>1850</v>
      </c>
      <c r="E5228" s="753" t="s">
        <v>96</v>
      </c>
      <c r="F5228" s="753" t="s">
        <v>151</v>
      </c>
      <c r="G5228" s="757" t="s">
        <v>152</v>
      </c>
      <c r="H5228" s="751">
        <v>132328390</v>
      </c>
    </row>
    <row r="5229" spans="1:8">
      <c r="A5229" s="753" t="s">
        <v>83</v>
      </c>
      <c r="B5229" s="753" t="s">
        <v>1043</v>
      </c>
      <c r="C5229" s="753" t="s">
        <v>423</v>
      </c>
      <c r="D5229" s="753" t="s">
        <v>1850</v>
      </c>
      <c r="E5229" s="753" t="s">
        <v>96</v>
      </c>
      <c r="F5229" s="753" t="s">
        <v>864</v>
      </c>
      <c r="G5229" s="757" t="s">
        <v>1770</v>
      </c>
      <c r="H5229" s="751">
        <v>82902080</v>
      </c>
    </row>
    <row r="5230" spans="1:8" ht="26.4">
      <c r="A5230" s="753" t="s">
        <v>83</v>
      </c>
      <c r="B5230" s="753" t="s">
        <v>1043</v>
      </c>
      <c r="C5230" s="753" t="s">
        <v>423</v>
      </c>
      <c r="D5230" s="753" t="s">
        <v>1850</v>
      </c>
      <c r="E5230" s="753" t="s">
        <v>96</v>
      </c>
      <c r="F5230" s="753" t="s">
        <v>98</v>
      </c>
      <c r="G5230" s="757" t="s">
        <v>99</v>
      </c>
      <c r="H5230" s="751">
        <v>10728000</v>
      </c>
    </row>
    <row r="5231" spans="1:8" ht="26.4">
      <c r="A5231" s="753" t="s">
        <v>83</v>
      </c>
      <c r="B5231" s="753" t="s">
        <v>1043</v>
      </c>
      <c r="C5231" s="753" t="s">
        <v>423</v>
      </c>
      <c r="D5231" s="753" t="s">
        <v>1850</v>
      </c>
      <c r="E5231" s="753" t="s">
        <v>96</v>
      </c>
      <c r="F5231" s="753" t="s">
        <v>442</v>
      </c>
      <c r="G5231" s="757" t="s">
        <v>1772</v>
      </c>
      <c r="H5231" s="751">
        <v>14247857</v>
      </c>
    </row>
    <row r="5232" spans="1:8">
      <c r="A5232" s="753" t="s">
        <v>83</v>
      </c>
      <c r="B5232" s="753" t="s">
        <v>1043</v>
      </c>
      <c r="C5232" s="753" t="s">
        <v>423</v>
      </c>
      <c r="D5232" s="753" t="s">
        <v>1850</v>
      </c>
      <c r="E5232" s="753" t="s">
        <v>96</v>
      </c>
      <c r="F5232" s="753" t="s">
        <v>154</v>
      </c>
      <c r="G5232" s="757" t="s">
        <v>1773</v>
      </c>
      <c r="H5232" s="751">
        <v>2223080</v>
      </c>
    </row>
    <row r="5233" spans="1:8">
      <c r="A5233" s="753" t="s">
        <v>83</v>
      </c>
      <c r="B5233" s="753" t="s">
        <v>1043</v>
      </c>
      <c r="C5233" s="753" t="s">
        <v>423</v>
      </c>
      <c r="D5233" s="753" t="s">
        <v>1850</v>
      </c>
      <c r="E5233" s="753" t="s">
        <v>102</v>
      </c>
      <c r="F5233" s="753"/>
      <c r="G5233" s="757" t="s">
        <v>369</v>
      </c>
      <c r="H5233" s="751">
        <v>589866295</v>
      </c>
    </row>
    <row r="5234" spans="1:8">
      <c r="A5234" s="753" t="s">
        <v>83</v>
      </c>
      <c r="B5234" s="753" t="s">
        <v>1043</v>
      </c>
      <c r="C5234" s="753" t="s">
        <v>423</v>
      </c>
      <c r="D5234" s="753" t="s">
        <v>1850</v>
      </c>
      <c r="E5234" s="753" t="s">
        <v>102</v>
      </c>
      <c r="F5234" s="753" t="s">
        <v>103</v>
      </c>
      <c r="G5234" s="757" t="s">
        <v>104</v>
      </c>
      <c r="H5234" s="751">
        <v>432639532</v>
      </c>
    </row>
    <row r="5235" spans="1:8">
      <c r="A5235" s="753" t="s">
        <v>83</v>
      </c>
      <c r="B5235" s="753" t="s">
        <v>1043</v>
      </c>
      <c r="C5235" s="753" t="s">
        <v>423</v>
      </c>
      <c r="D5235" s="753" t="s">
        <v>1850</v>
      </c>
      <c r="E5235" s="753" t="s">
        <v>102</v>
      </c>
      <c r="F5235" s="753" t="s">
        <v>105</v>
      </c>
      <c r="G5235" s="757" t="s">
        <v>106</v>
      </c>
      <c r="H5235" s="751">
        <v>74166775</v>
      </c>
    </row>
    <row r="5236" spans="1:8">
      <c r="A5236" s="753" t="s">
        <v>83</v>
      </c>
      <c r="B5236" s="753" t="s">
        <v>1043</v>
      </c>
      <c r="C5236" s="753" t="s">
        <v>423</v>
      </c>
      <c r="D5236" s="753" t="s">
        <v>1850</v>
      </c>
      <c r="E5236" s="753" t="s">
        <v>102</v>
      </c>
      <c r="F5236" s="753" t="s">
        <v>107</v>
      </c>
      <c r="G5236" s="757" t="s">
        <v>108</v>
      </c>
      <c r="H5236" s="751">
        <v>59538970</v>
      </c>
    </row>
    <row r="5237" spans="1:8">
      <c r="A5237" s="753" t="s">
        <v>83</v>
      </c>
      <c r="B5237" s="753" t="s">
        <v>1043</v>
      </c>
      <c r="C5237" s="753" t="s">
        <v>423</v>
      </c>
      <c r="D5237" s="753" t="s">
        <v>1850</v>
      </c>
      <c r="E5237" s="753" t="s">
        <v>102</v>
      </c>
      <c r="F5237" s="753" t="s">
        <v>0</v>
      </c>
      <c r="G5237" s="757" t="s">
        <v>1</v>
      </c>
      <c r="H5237" s="751">
        <v>23521018</v>
      </c>
    </row>
    <row r="5238" spans="1:8">
      <c r="A5238" s="753" t="s">
        <v>83</v>
      </c>
      <c r="B5238" s="753" t="s">
        <v>1043</v>
      </c>
      <c r="C5238" s="753" t="s">
        <v>423</v>
      </c>
      <c r="D5238" s="753" t="s">
        <v>1850</v>
      </c>
      <c r="E5238" s="753" t="s">
        <v>112</v>
      </c>
      <c r="F5238" s="753"/>
      <c r="G5238" s="757" t="s">
        <v>113</v>
      </c>
      <c r="H5238" s="751">
        <v>173485473</v>
      </c>
    </row>
    <row r="5239" spans="1:8">
      <c r="A5239" s="753" t="s">
        <v>83</v>
      </c>
      <c r="B5239" s="753" t="s">
        <v>1043</v>
      </c>
      <c r="C5239" s="753" t="s">
        <v>423</v>
      </c>
      <c r="D5239" s="753" t="s">
        <v>1850</v>
      </c>
      <c r="E5239" s="753" t="s">
        <v>112</v>
      </c>
      <c r="F5239" s="753" t="s">
        <v>155</v>
      </c>
      <c r="G5239" s="757" t="s">
        <v>1777</v>
      </c>
      <c r="H5239" s="751">
        <v>108206229</v>
      </c>
    </row>
    <row r="5240" spans="1:8">
      <c r="A5240" s="753" t="s">
        <v>83</v>
      </c>
      <c r="B5240" s="753" t="s">
        <v>1043</v>
      </c>
      <c r="C5240" s="753" t="s">
        <v>423</v>
      </c>
      <c r="D5240" s="753" t="s">
        <v>1850</v>
      </c>
      <c r="E5240" s="753" t="s">
        <v>112</v>
      </c>
      <c r="F5240" s="753" t="s">
        <v>114</v>
      </c>
      <c r="G5240" s="757" t="s">
        <v>1778</v>
      </c>
      <c r="H5240" s="751">
        <v>25334244</v>
      </c>
    </row>
    <row r="5241" spans="1:8">
      <c r="A5241" s="753" t="s">
        <v>83</v>
      </c>
      <c r="B5241" s="753" t="s">
        <v>1043</v>
      </c>
      <c r="C5241" s="753" t="s">
        <v>423</v>
      </c>
      <c r="D5241" s="753" t="s">
        <v>1850</v>
      </c>
      <c r="E5241" s="753" t="s">
        <v>112</v>
      </c>
      <c r="F5241" s="753" t="s">
        <v>156</v>
      </c>
      <c r="G5241" s="757" t="s">
        <v>1779</v>
      </c>
      <c r="H5241" s="751">
        <v>38343000</v>
      </c>
    </row>
    <row r="5242" spans="1:8">
      <c r="A5242" s="753" t="s">
        <v>83</v>
      </c>
      <c r="B5242" s="753" t="s">
        <v>1043</v>
      </c>
      <c r="C5242" s="753" t="s">
        <v>423</v>
      </c>
      <c r="D5242" s="753" t="s">
        <v>1850</v>
      </c>
      <c r="E5242" s="753" t="s">
        <v>112</v>
      </c>
      <c r="F5242" s="753" t="s">
        <v>146</v>
      </c>
      <c r="G5242" s="757" t="s">
        <v>1780</v>
      </c>
      <c r="H5242" s="751">
        <v>1602000</v>
      </c>
    </row>
    <row r="5243" spans="1:8">
      <c r="A5243" s="753" t="s">
        <v>83</v>
      </c>
      <c r="B5243" s="753" t="s">
        <v>1043</v>
      </c>
      <c r="C5243" s="753" t="s">
        <v>423</v>
      </c>
      <c r="D5243" s="753" t="s">
        <v>1850</v>
      </c>
      <c r="E5243" s="753" t="s">
        <v>115</v>
      </c>
      <c r="F5243" s="753"/>
      <c r="G5243" s="757" t="s">
        <v>1781</v>
      </c>
      <c r="H5243" s="751">
        <v>50167000</v>
      </c>
    </row>
    <row r="5244" spans="1:8">
      <c r="A5244" s="753" t="s">
        <v>83</v>
      </c>
      <c r="B5244" s="753" t="s">
        <v>1043</v>
      </c>
      <c r="C5244" s="753" t="s">
        <v>423</v>
      </c>
      <c r="D5244" s="753" t="s">
        <v>1850</v>
      </c>
      <c r="E5244" s="753" t="s">
        <v>115</v>
      </c>
      <c r="F5244" s="753" t="s">
        <v>116</v>
      </c>
      <c r="G5244" s="757" t="s">
        <v>117</v>
      </c>
      <c r="H5244" s="751">
        <v>29082000</v>
      </c>
    </row>
    <row r="5245" spans="1:8">
      <c r="A5245" s="753" t="s">
        <v>83</v>
      </c>
      <c r="B5245" s="753" t="s">
        <v>1043</v>
      </c>
      <c r="C5245" s="753" t="s">
        <v>423</v>
      </c>
      <c r="D5245" s="753" t="s">
        <v>1850</v>
      </c>
      <c r="E5245" s="753" t="s">
        <v>115</v>
      </c>
      <c r="F5245" s="753" t="s">
        <v>147</v>
      </c>
      <c r="G5245" s="757" t="s">
        <v>148</v>
      </c>
      <c r="H5245" s="751">
        <v>4930000</v>
      </c>
    </row>
    <row r="5246" spans="1:8">
      <c r="A5246" s="753" t="s">
        <v>83</v>
      </c>
      <c r="B5246" s="753" t="s">
        <v>1043</v>
      </c>
      <c r="C5246" s="753" t="s">
        <v>423</v>
      </c>
      <c r="D5246" s="753" t="s">
        <v>1850</v>
      </c>
      <c r="E5246" s="753" t="s">
        <v>115</v>
      </c>
      <c r="F5246" s="753" t="s">
        <v>4</v>
      </c>
      <c r="G5246" s="757" t="s">
        <v>1782</v>
      </c>
      <c r="H5246" s="751">
        <v>16155000</v>
      </c>
    </row>
    <row r="5247" spans="1:8">
      <c r="A5247" s="753" t="s">
        <v>83</v>
      </c>
      <c r="B5247" s="753" t="s">
        <v>1043</v>
      </c>
      <c r="C5247" s="753" t="s">
        <v>423</v>
      </c>
      <c r="D5247" s="753" t="s">
        <v>1850</v>
      </c>
      <c r="E5247" s="753" t="s">
        <v>120</v>
      </c>
      <c r="F5247" s="753"/>
      <c r="G5247" s="757" t="s">
        <v>121</v>
      </c>
      <c r="H5247" s="751">
        <v>714301075</v>
      </c>
    </row>
    <row r="5248" spans="1:8" ht="39.6">
      <c r="A5248" s="753" t="s">
        <v>83</v>
      </c>
      <c r="B5248" s="753" t="s">
        <v>1043</v>
      </c>
      <c r="C5248" s="753" t="s">
        <v>423</v>
      </c>
      <c r="D5248" s="753" t="s">
        <v>1850</v>
      </c>
      <c r="E5248" s="753" t="s">
        <v>120</v>
      </c>
      <c r="F5248" s="753" t="s">
        <v>122</v>
      </c>
      <c r="G5248" s="757" t="s">
        <v>1783</v>
      </c>
      <c r="H5248" s="751">
        <v>19407879</v>
      </c>
    </row>
    <row r="5249" spans="1:8">
      <c r="A5249" s="753" t="s">
        <v>83</v>
      </c>
      <c r="B5249" s="753" t="s">
        <v>1043</v>
      </c>
      <c r="C5249" s="753" t="s">
        <v>423</v>
      </c>
      <c r="D5249" s="753" t="s">
        <v>1850</v>
      </c>
      <c r="E5249" s="753" t="s">
        <v>120</v>
      </c>
      <c r="F5249" s="753" t="s">
        <v>123</v>
      </c>
      <c r="G5249" s="757" t="s">
        <v>124</v>
      </c>
      <c r="H5249" s="751">
        <v>694893196</v>
      </c>
    </row>
    <row r="5250" spans="1:8">
      <c r="A5250" s="753" t="s">
        <v>83</v>
      </c>
      <c r="B5250" s="753" t="s">
        <v>1043</v>
      </c>
      <c r="C5250" s="753" t="s">
        <v>423</v>
      </c>
      <c r="D5250" s="753" t="s">
        <v>1850</v>
      </c>
      <c r="E5250" s="753" t="s">
        <v>160</v>
      </c>
      <c r="F5250" s="753"/>
      <c r="G5250" s="757" t="s">
        <v>161</v>
      </c>
      <c r="H5250" s="751">
        <v>1600000</v>
      </c>
    </row>
    <row r="5251" spans="1:8">
      <c r="A5251" s="753" t="s">
        <v>83</v>
      </c>
      <c r="B5251" s="753" t="s">
        <v>1043</v>
      </c>
      <c r="C5251" s="753" t="s">
        <v>423</v>
      </c>
      <c r="D5251" s="753" t="s">
        <v>1850</v>
      </c>
      <c r="E5251" s="753" t="s">
        <v>160</v>
      </c>
      <c r="F5251" s="753" t="s">
        <v>551</v>
      </c>
      <c r="G5251" s="757" t="s">
        <v>133</v>
      </c>
      <c r="H5251" s="751">
        <v>1600000</v>
      </c>
    </row>
    <row r="5252" spans="1:8">
      <c r="A5252" s="753" t="s">
        <v>83</v>
      </c>
      <c r="B5252" s="753" t="s">
        <v>1043</v>
      </c>
      <c r="C5252" s="753" t="s">
        <v>423</v>
      </c>
      <c r="D5252" s="753" t="s">
        <v>1850</v>
      </c>
      <c r="E5252" s="753" t="s">
        <v>125</v>
      </c>
      <c r="F5252" s="753"/>
      <c r="G5252" s="757" t="s">
        <v>126</v>
      </c>
      <c r="H5252" s="751">
        <v>244274000</v>
      </c>
    </row>
    <row r="5253" spans="1:8">
      <c r="A5253" s="753" t="s">
        <v>83</v>
      </c>
      <c r="B5253" s="753" t="s">
        <v>1043</v>
      </c>
      <c r="C5253" s="753" t="s">
        <v>423</v>
      </c>
      <c r="D5253" s="753" t="s">
        <v>1850</v>
      </c>
      <c r="E5253" s="753" t="s">
        <v>125</v>
      </c>
      <c r="F5253" s="753" t="s">
        <v>430</v>
      </c>
      <c r="G5253" s="757" t="s">
        <v>431</v>
      </c>
      <c r="H5253" s="751">
        <v>5574000</v>
      </c>
    </row>
    <row r="5254" spans="1:8">
      <c r="A5254" s="753" t="s">
        <v>83</v>
      </c>
      <c r="B5254" s="753" t="s">
        <v>1043</v>
      </c>
      <c r="C5254" s="753" t="s">
        <v>423</v>
      </c>
      <c r="D5254" s="753" t="s">
        <v>1850</v>
      </c>
      <c r="E5254" s="753" t="s">
        <v>125</v>
      </c>
      <c r="F5254" s="753" t="s">
        <v>552</v>
      </c>
      <c r="G5254" s="757" t="s">
        <v>553</v>
      </c>
      <c r="H5254" s="751">
        <v>132100000</v>
      </c>
    </row>
    <row r="5255" spans="1:8">
      <c r="A5255" s="753" t="s">
        <v>83</v>
      </c>
      <c r="B5255" s="753" t="s">
        <v>1043</v>
      </c>
      <c r="C5255" s="753" t="s">
        <v>423</v>
      </c>
      <c r="D5255" s="753" t="s">
        <v>1850</v>
      </c>
      <c r="E5255" s="753" t="s">
        <v>125</v>
      </c>
      <c r="F5255" s="753" t="s">
        <v>127</v>
      </c>
      <c r="G5255" s="757" t="s">
        <v>128</v>
      </c>
      <c r="H5255" s="751">
        <v>6100000</v>
      </c>
    </row>
    <row r="5256" spans="1:8">
      <c r="A5256" s="753" t="s">
        <v>83</v>
      </c>
      <c r="B5256" s="753" t="s">
        <v>1043</v>
      </c>
      <c r="C5256" s="753" t="s">
        <v>423</v>
      </c>
      <c r="D5256" s="753" t="s">
        <v>1850</v>
      </c>
      <c r="E5256" s="753" t="s">
        <v>125</v>
      </c>
      <c r="F5256" s="753" t="s">
        <v>129</v>
      </c>
      <c r="G5256" s="757" t="s">
        <v>1787</v>
      </c>
      <c r="H5256" s="751">
        <v>100500000</v>
      </c>
    </row>
    <row r="5257" spans="1:8">
      <c r="A5257" s="753" t="s">
        <v>83</v>
      </c>
      <c r="B5257" s="753" t="s">
        <v>1043</v>
      </c>
      <c r="C5257" s="753" t="s">
        <v>423</v>
      </c>
      <c r="D5257" s="753" t="s">
        <v>1850</v>
      </c>
      <c r="E5257" s="753" t="s">
        <v>554</v>
      </c>
      <c r="F5257" s="753"/>
      <c r="G5257" s="757" t="s">
        <v>555</v>
      </c>
      <c r="H5257" s="751">
        <v>118800000</v>
      </c>
    </row>
    <row r="5258" spans="1:8">
      <c r="A5258" s="753" t="s">
        <v>83</v>
      </c>
      <c r="B5258" s="753" t="s">
        <v>1043</v>
      </c>
      <c r="C5258" s="753" t="s">
        <v>423</v>
      </c>
      <c r="D5258" s="753" t="s">
        <v>1850</v>
      </c>
      <c r="E5258" s="753" t="s">
        <v>554</v>
      </c>
      <c r="F5258" s="753" t="s">
        <v>558</v>
      </c>
      <c r="G5258" s="757" t="s">
        <v>559</v>
      </c>
      <c r="H5258" s="751">
        <v>118800000</v>
      </c>
    </row>
    <row r="5259" spans="1:8" ht="39.6">
      <c r="A5259" s="753" t="s">
        <v>83</v>
      </c>
      <c r="B5259" s="753" t="s">
        <v>1043</v>
      </c>
      <c r="C5259" s="753" t="s">
        <v>423</v>
      </c>
      <c r="D5259" s="753" t="s">
        <v>1850</v>
      </c>
      <c r="E5259" s="753" t="s">
        <v>560</v>
      </c>
      <c r="F5259" s="753"/>
      <c r="G5259" s="757" t="s">
        <v>1790</v>
      </c>
      <c r="H5259" s="751">
        <v>79181000</v>
      </c>
    </row>
    <row r="5260" spans="1:8">
      <c r="A5260" s="753" t="s">
        <v>83</v>
      </c>
      <c r="B5260" s="753" t="s">
        <v>1043</v>
      </c>
      <c r="C5260" s="753" t="s">
        <v>423</v>
      </c>
      <c r="D5260" s="753" t="s">
        <v>1850</v>
      </c>
      <c r="E5260" s="753" t="s">
        <v>560</v>
      </c>
      <c r="F5260" s="753" t="s">
        <v>197</v>
      </c>
      <c r="G5260" s="757" t="s">
        <v>1792</v>
      </c>
      <c r="H5260" s="751">
        <v>31430000</v>
      </c>
    </row>
    <row r="5261" spans="1:8">
      <c r="A5261" s="753" t="s">
        <v>83</v>
      </c>
      <c r="B5261" s="753" t="s">
        <v>1043</v>
      </c>
      <c r="C5261" s="753" t="s">
        <v>423</v>
      </c>
      <c r="D5261" s="753" t="s">
        <v>1850</v>
      </c>
      <c r="E5261" s="753" t="s">
        <v>560</v>
      </c>
      <c r="F5261" s="753" t="s">
        <v>5</v>
      </c>
      <c r="G5261" s="757" t="s">
        <v>6</v>
      </c>
      <c r="H5261" s="751">
        <v>8390000</v>
      </c>
    </row>
    <row r="5262" spans="1:8">
      <c r="A5262" s="753" t="s">
        <v>83</v>
      </c>
      <c r="B5262" s="753" t="s">
        <v>1043</v>
      </c>
      <c r="C5262" s="753" t="s">
        <v>423</v>
      </c>
      <c r="D5262" s="753" t="s">
        <v>1850</v>
      </c>
      <c r="E5262" s="753" t="s">
        <v>560</v>
      </c>
      <c r="F5262" s="753" t="s">
        <v>418</v>
      </c>
      <c r="G5262" s="757" t="s">
        <v>1793</v>
      </c>
      <c r="H5262" s="751">
        <v>11450000</v>
      </c>
    </row>
    <row r="5263" spans="1:8">
      <c r="A5263" s="753" t="s">
        <v>83</v>
      </c>
      <c r="B5263" s="753" t="s">
        <v>1043</v>
      </c>
      <c r="C5263" s="753" t="s">
        <v>423</v>
      </c>
      <c r="D5263" s="753" t="s">
        <v>1850</v>
      </c>
      <c r="E5263" s="753" t="s">
        <v>560</v>
      </c>
      <c r="F5263" s="753" t="s">
        <v>562</v>
      </c>
      <c r="G5263" s="757" t="s">
        <v>1794</v>
      </c>
      <c r="H5263" s="751">
        <v>5860000</v>
      </c>
    </row>
    <row r="5264" spans="1:8">
      <c r="A5264" s="753" t="s">
        <v>83</v>
      </c>
      <c r="B5264" s="753" t="s">
        <v>1043</v>
      </c>
      <c r="C5264" s="753" t="s">
        <v>423</v>
      </c>
      <c r="D5264" s="753" t="s">
        <v>1850</v>
      </c>
      <c r="E5264" s="753" t="s">
        <v>560</v>
      </c>
      <c r="F5264" s="753" t="s">
        <v>7</v>
      </c>
      <c r="G5264" s="757" t="s">
        <v>1795</v>
      </c>
      <c r="H5264" s="751">
        <v>22051000</v>
      </c>
    </row>
    <row r="5265" spans="1:8" ht="26.4">
      <c r="A5265" s="753" t="s">
        <v>83</v>
      </c>
      <c r="B5265" s="753" t="s">
        <v>1043</v>
      </c>
      <c r="C5265" s="753" t="s">
        <v>423</v>
      </c>
      <c r="D5265" s="753" t="s">
        <v>1850</v>
      </c>
      <c r="E5265" s="753" t="s">
        <v>1796</v>
      </c>
      <c r="F5265" s="753"/>
      <c r="G5265" s="757" t="s">
        <v>1797</v>
      </c>
      <c r="H5265" s="751">
        <v>8530000</v>
      </c>
    </row>
    <row r="5266" spans="1:8">
      <c r="A5266" s="753" t="s">
        <v>83</v>
      </c>
      <c r="B5266" s="753" t="s">
        <v>1043</v>
      </c>
      <c r="C5266" s="753" t="s">
        <v>423</v>
      </c>
      <c r="D5266" s="753" t="s">
        <v>1850</v>
      </c>
      <c r="E5266" s="753" t="s">
        <v>1796</v>
      </c>
      <c r="F5266" s="753" t="s">
        <v>1825</v>
      </c>
      <c r="G5266" s="757" t="s">
        <v>1794</v>
      </c>
      <c r="H5266" s="751">
        <v>8530000</v>
      </c>
    </row>
    <row r="5267" spans="1:8" ht="26.4">
      <c r="A5267" s="753" t="s">
        <v>83</v>
      </c>
      <c r="B5267" s="753" t="s">
        <v>1043</v>
      </c>
      <c r="C5267" s="753" t="s">
        <v>423</v>
      </c>
      <c r="D5267" s="753" t="s">
        <v>1850</v>
      </c>
      <c r="E5267" s="753" t="s">
        <v>130</v>
      </c>
      <c r="F5267" s="753"/>
      <c r="G5267" s="757" t="s">
        <v>131</v>
      </c>
      <c r="H5267" s="751">
        <v>14697059804</v>
      </c>
    </row>
    <row r="5268" spans="1:8">
      <c r="A5268" s="753" t="s">
        <v>83</v>
      </c>
      <c r="B5268" s="753" t="s">
        <v>1043</v>
      </c>
      <c r="C5268" s="753" t="s">
        <v>423</v>
      </c>
      <c r="D5268" s="753" t="s">
        <v>1850</v>
      </c>
      <c r="E5268" s="753" t="s">
        <v>130</v>
      </c>
      <c r="F5268" s="753" t="s">
        <v>585</v>
      </c>
      <c r="G5268" s="757" t="s">
        <v>1799</v>
      </c>
      <c r="H5268" s="751">
        <v>197971000</v>
      </c>
    </row>
    <row r="5269" spans="1:8">
      <c r="A5269" s="753" t="s">
        <v>83</v>
      </c>
      <c r="B5269" s="753" t="s">
        <v>1043</v>
      </c>
      <c r="C5269" s="753" t="s">
        <v>423</v>
      </c>
      <c r="D5269" s="753" t="s">
        <v>1850</v>
      </c>
      <c r="E5269" s="753" t="s">
        <v>130</v>
      </c>
      <c r="F5269" s="753" t="s">
        <v>14</v>
      </c>
      <c r="G5269" s="757" t="s">
        <v>1800</v>
      </c>
      <c r="H5269" s="751">
        <v>4921635229</v>
      </c>
    </row>
    <row r="5270" spans="1:8">
      <c r="A5270" s="753" t="s">
        <v>83</v>
      </c>
      <c r="B5270" s="753" t="s">
        <v>1043</v>
      </c>
      <c r="C5270" s="753" t="s">
        <v>423</v>
      </c>
      <c r="D5270" s="753" t="s">
        <v>1850</v>
      </c>
      <c r="E5270" s="753" t="s">
        <v>130</v>
      </c>
      <c r="F5270" s="753" t="s">
        <v>132</v>
      </c>
      <c r="G5270" s="757" t="s">
        <v>135</v>
      </c>
      <c r="H5270" s="751">
        <v>9577453575</v>
      </c>
    </row>
    <row r="5271" spans="1:8">
      <c r="A5271" s="753" t="s">
        <v>83</v>
      </c>
      <c r="B5271" s="753" t="s">
        <v>1043</v>
      </c>
      <c r="C5271" s="753" t="s">
        <v>423</v>
      </c>
      <c r="D5271" s="753" t="s">
        <v>1850</v>
      </c>
      <c r="E5271" s="753" t="s">
        <v>1801</v>
      </c>
      <c r="F5271" s="753"/>
      <c r="G5271" s="757" t="s">
        <v>1802</v>
      </c>
      <c r="H5271" s="751">
        <v>93031000</v>
      </c>
    </row>
    <row r="5272" spans="1:8">
      <c r="A5272" s="753" t="s">
        <v>83</v>
      </c>
      <c r="B5272" s="753" t="s">
        <v>1043</v>
      </c>
      <c r="C5272" s="753" t="s">
        <v>423</v>
      </c>
      <c r="D5272" s="753" t="s">
        <v>1850</v>
      </c>
      <c r="E5272" s="753" t="s">
        <v>1801</v>
      </c>
      <c r="F5272" s="753" t="s">
        <v>1803</v>
      </c>
      <c r="G5272" s="757" t="s">
        <v>1804</v>
      </c>
      <c r="H5272" s="751">
        <v>22531000</v>
      </c>
    </row>
    <row r="5273" spans="1:8">
      <c r="A5273" s="753" t="s">
        <v>83</v>
      </c>
      <c r="B5273" s="753" t="s">
        <v>1043</v>
      </c>
      <c r="C5273" s="753" t="s">
        <v>423</v>
      </c>
      <c r="D5273" s="753" t="s">
        <v>1850</v>
      </c>
      <c r="E5273" s="753" t="s">
        <v>1801</v>
      </c>
      <c r="F5273" s="753" t="s">
        <v>1826</v>
      </c>
      <c r="G5273" s="757" t="s">
        <v>1827</v>
      </c>
      <c r="H5273" s="751">
        <v>70500000</v>
      </c>
    </row>
    <row r="5274" spans="1:8">
      <c r="A5274" s="753" t="s">
        <v>83</v>
      </c>
      <c r="B5274" s="753" t="s">
        <v>1043</v>
      </c>
      <c r="C5274" s="753" t="s">
        <v>423</v>
      </c>
      <c r="D5274" s="753" t="s">
        <v>1850</v>
      </c>
      <c r="E5274" s="753" t="s">
        <v>134</v>
      </c>
      <c r="F5274" s="753"/>
      <c r="G5274" s="757" t="s">
        <v>135</v>
      </c>
      <c r="H5274" s="751">
        <v>172269000</v>
      </c>
    </row>
    <row r="5275" spans="1:8">
      <c r="A5275" s="753" t="s">
        <v>83</v>
      </c>
      <c r="B5275" s="753" t="s">
        <v>1043</v>
      </c>
      <c r="C5275" s="753" t="s">
        <v>423</v>
      </c>
      <c r="D5275" s="753" t="s">
        <v>1850</v>
      </c>
      <c r="E5275" s="753" t="s">
        <v>134</v>
      </c>
      <c r="F5275" s="753" t="s">
        <v>9</v>
      </c>
      <c r="G5275" s="757" t="s">
        <v>1805</v>
      </c>
      <c r="H5275" s="751">
        <v>3562000</v>
      </c>
    </row>
    <row r="5276" spans="1:8">
      <c r="A5276" s="753" t="s">
        <v>83</v>
      </c>
      <c r="B5276" s="753" t="s">
        <v>1043</v>
      </c>
      <c r="C5276" s="753" t="s">
        <v>423</v>
      </c>
      <c r="D5276" s="753" t="s">
        <v>1850</v>
      </c>
      <c r="E5276" s="753" t="s">
        <v>134</v>
      </c>
      <c r="F5276" s="753" t="s">
        <v>15</v>
      </c>
      <c r="G5276" s="757" t="s">
        <v>1806</v>
      </c>
      <c r="H5276" s="751">
        <v>1764000</v>
      </c>
    </row>
    <row r="5277" spans="1:8">
      <c r="A5277" s="753" t="s">
        <v>83</v>
      </c>
      <c r="B5277" s="753" t="s">
        <v>1043</v>
      </c>
      <c r="C5277" s="753" t="s">
        <v>423</v>
      </c>
      <c r="D5277" s="753" t="s">
        <v>1850</v>
      </c>
      <c r="E5277" s="753" t="s">
        <v>134</v>
      </c>
      <c r="F5277" s="753" t="s">
        <v>137</v>
      </c>
      <c r="G5277" s="757" t="s">
        <v>138</v>
      </c>
      <c r="H5277" s="751">
        <v>139897000</v>
      </c>
    </row>
    <row r="5278" spans="1:8">
      <c r="A5278" s="753" t="s">
        <v>83</v>
      </c>
      <c r="B5278" s="753" t="s">
        <v>1043</v>
      </c>
      <c r="C5278" s="753" t="s">
        <v>423</v>
      </c>
      <c r="D5278" s="753" t="s">
        <v>1850</v>
      </c>
      <c r="E5278" s="753" t="s">
        <v>134</v>
      </c>
      <c r="F5278" s="753" t="s">
        <v>139</v>
      </c>
      <c r="G5278" s="757" t="s">
        <v>140</v>
      </c>
      <c r="H5278" s="751">
        <v>27046000</v>
      </c>
    </row>
    <row r="5279" spans="1:8" ht="39.6">
      <c r="A5279" s="753" t="s">
        <v>83</v>
      </c>
      <c r="B5279" s="753" t="s">
        <v>1043</v>
      </c>
      <c r="C5279" s="753" t="s">
        <v>423</v>
      </c>
      <c r="D5279" s="753" t="s">
        <v>1850</v>
      </c>
      <c r="E5279" s="753" t="s">
        <v>419</v>
      </c>
      <c r="F5279" s="753"/>
      <c r="G5279" s="757" t="s">
        <v>1807</v>
      </c>
      <c r="H5279" s="751">
        <v>3119000</v>
      </c>
    </row>
    <row r="5280" spans="1:8">
      <c r="A5280" s="753" t="s">
        <v>83</v>
      </c>
      <c r="B5280" s="753" t="s">
        <v>1043</v>
      </c>
      <c r="C5280" s="753" t="s">
        <v>423</v>
      </c>
      <c r="D5280" s="753" t="s">
        <v>1850</v>
      </c>
      <c r="E5280" s="753" t="s">
        <v>419</v>
      </c>
      <c r="F5280" s="753" t="s">
        <v>248</v>
      </c>
      <c r="G5280" s="757" t="s">
        <v>249</v>
      </c>
      <c r="H5280" s="751">
        <v>3119000</v>
      </c>
    </row>
    <row r="5281" spans="1:8">
      <c r="A5281" s="753" t="s">
        <v>83</v>
      </c>
      <c r="B5281" s="753" t="s">
        <v>1043</v>
      </c>
      <c r="C5281" s="753" t="s">
        <v>423</v>
      </c>
      <c r="D5281" s="753" t="s">
        <v>1850</v>
      </c>
      <c r="E5281" s="753" t="s">
        <v>404</v>
      </c>
      <c r="F5281" s="753"/>
      <c r="G5281" s="757" t="s">
        <v>1808</v>
      </c>
      <c r="H5281" s="751">
        <v>9885000</v>
      </c>
    </row>
    <row r="5282" spans="1:8">
      <c r="A5282" s="753" t="s">
        <v>83</v>
      </c>
      <c r="B5282" s="753" t="s">
        <v>1043</v>
      </c>
      <c r="C5282" s="753" t="s">
        <v>423</v>
      </c>
      <c r="D5282" s="753" t="s">
        <v>1850</v>
      </c>
      <c r="E5282" s="753" t="s">
        <v>404</v>
      </c>
      <c r="F5282" s="753" t="s">
        <v>1809</v>
      </c>
      <c r="G5282" s="757" t="s">
        <v>26</v>
      </c>
      <c r="H5282" s="751">
        <v>9885000</v>
      </c>
    </row>
    <row r="5283" spans="1:8" ht="26.4">
      <c r="A5283" s="753" t="s">
        <v>83</v>
      </c>
      <c r="B5283" s="753" t="s">
        <v>1043</v>
      </c>
      <c r="C5283" s="753" t="s">
        <v>223</v>
      </c>
      <c r="D5283" s="753"/>
      <c r="E5283" s="753"/>
      <c r="F5283" s="753"/>
      <c r="G5283" s="757" t="s">
        <v>1765</v>
      </c>
      <c r="H5283" s="751">
        <v>87876860000</v>
      </c>
    </row>
    <row r="5284" spans="1:8">
      <c r="A5284" s="753" t="s">
        <v>83</v>
      </c>
      <c r="B5284" s="753" t="s">
        <v>1043</v>
      </c>
      <c r="C5284" s="753" t="s">
        <v>223</v>
      </c>
      <c r="D5284" s="753" t="s">
        <v>1962</v>
      </c>
      <c r="E5284" s="753"/>
      <c r="F5284" s="753"/>
      <c r="G5284" s="757" t="s">
        <v>213</v>
      </c>
      <c r="H5284" s="751">
        <v>87876860000</v>
      </c>
    </row>
    <row r="5285" spans="1:8">
      <c r="A5285" s="753" t="s">
        <v>83</v>
      </c>
      <c r="B5285" s="753" t="s">
        <v>1043</v>
      </c>
      <c r="C5285" s="753" t="s">
        <v>223</v>
      </c>
      <c r="D5285" s="753" t="s">
        <v>1962</v>
      </c>
      <c r="E5285" s="753" t="s">
        <v>92</v>
      </c>
      <c r="F5285" s="753"/>
      <c r="G5285" s="757" t="s">
        <v>93</v>
      </c>
      <c r="H5285" s="751">
        <v>16442553000</v>
      </c>
    </row>
    <row r="5286" spans="1:8">
      <c r="A5286" s="753" t="s">
        <v>83</v>
      </c>
      <c r="B5286" s="753" t="s">
        <v>1043</v>
      </c>
      <c r="C5286" s="753" t="s">
        <v>223</v>
      </c>
      <c r="D5286" s="753" t="s">
        <v>1962</v>
      </c>
      <c r="E5286" s="753" t="s">
        <v>92</v>
      </c>
      <c r="F5286" s="753" t="s">
        <v>94</v>
      </c>
      <c r="G5286" s="757" t="s">
        <v>1768</v>
      </c>
      <c r="H5286" s="751">
        <v>16430553000</v>
      </c>
    </row>
    <row r="5287" spans="1:8">
      <c r="A5287" s="753" t="s">
        <v>83</v>
      </c>
      <c r="B5287" s="753" t="s">
        <v>1043</v>
      </c>
      <c r="C5287" s="753" t="s">
        <v>223</v>
      </c>
      <c r="D5287" s="753" t="s">
        <v>1962</v>
      </c>
      <c r="E5287" s="753" t="s">
        <v>92</v>
      </c>
      <c r="F5287" s="753" t="s">
        <v>149</v>
      </c>
      <c r="G5287" s="757" t="s">
        <v>150</v>
      </c>
      <c r="H5287" s="751">
        <v>12000000</v>
      </c>
    </row>
    <row r="5288" spans="1:8">
      <c r="A5288" s="753" t="s">
        <v>83</v>
      </c>
      <c r="B5288" s="753" t="s">
        <v>1043</v>
      </c>
      <c r="C5288" s="753" t="s">
        <v>223</v>
      </c>
      <c r="D5288" s="753" t="s">
        <v>1962</v>
      </c>
      <c r="E5288" s="753" t="s">
        <v>96</v>
      </c>
      <c r="F5288" s="753"/>
      <c r="G5288" s="757" t="s">
        <v>97</v>
      </c>
      <c r="H5288" s="751">
        <v>14168198000</v>
      </c>
    </row>
    <row r="5289" spans="1:8">
      <c r="A5289" s="753" t="s">
        <v>83</v>
      </c>
      <c r="B5289" s="753" t="s">
        <v>1043</v>
      </c>
      <c r="C5289" s="753" t="s">
        <v>223</v>
      </c>
      <c r="D5289" s="753" t="s">
        <v>1962</v>
      </c>
      <c r="E5289" s="753" t="s">
        <v>96</v>
      </c>
      <c r="F5289" s="753" t="s">
        <v>151</v>
      </c>
      <c r="G5289" s="757" t="s">
        <v>152</v>
      </c>
      <c r="H5289" s="751">
        <v>1118565000</v>
      </c>
    </row>
    <row r="5290" spans="1:8">
      <c r="A5290" s="753" t="s">
        <v>83</v>
      </c>
      <c r="B5290" s="753" t="s">
        <v>1043</v>
      </c>
      <c r="C5290" s="753" t="s">
        <v>223</v>
      </c>
      <c r="D5290" s="753" t="s">
        <v>1962</v>
      </c>
      <c r="E5290" s="753" t="s">
        <v>96</v>
      </c>
      <c r="F5290" s="753" t="s">
        <v>864</v>
      </c>
      <c r="G5290" s="757" t="s">
        <v>1770</v>
      </c>
      <c r="H5290" s="751">
        <v>1000120000</v>
      </c>
    </row>
    <row r="5291" spans="1:8">
      <c r="A5291" s="753" t="s">
        <v>83</v>
      </c>
      <c r="B5291" s="753" t="s">
        <v>1043</v>
      </c>
      <c r="C5291" s="753" t="s">
        <v>223</v>
      </c>
      <c r="D5291" s="753" t="s">
        <v>1962</v>
      </c>
      <c r="E5291" s="753" t="s">
        <v>96</v>
      </c>
      <c r="F5291" s="753" t="s">
        <v>436</v>
      </c>
      <c r="G5291" s="757" t="s">
        <v>437</v>
      </c>
      <c r="H5291" s="751">
        <v>54000000</v>
      </c>
    </row>
    <row r="5292" spans="1:8" ht="26.4">
      <c r="A5292" s="753" t="s">
        <v>83</v>
      </c>
      <c r="B5292" s="753" t="s">
        <v>1043</v>
      </c>
      <c r="C5292" s="753" t="s">
        <v>223</v>
      </c>
      <c r="D5292" s="753" t="s">
        <v>1962</v>
      </c>
      <c r="E5292" s="753" t="s">
        <v>96</v>
      </c>
      <c r="F5292" s="753" t="s">
        <v>98</v>
      </c>
      <c r="G5292" s="757" t="s">
        <v>99</v>
      </c>
      <c r="H5292" s="751">
        <v>453576000</v>
      </c>
    </row>
    <row r="5293" spans="1:8">
      <c r="A5293" s="753" t="s">
        <v>83</v>
      </c>
      <c r="B5293" s="753" t="s">
        <v>1043</v>
      </c>
      <c r="C5293" s="753" t="s">
        <v>223</v>
      </c>
      <c r="D5293" s="753" t="s">
        <v>1962</v>
      </c>
      <c r="E5293" s="753" t="s">
        <v>96</v>
      </c>
      <c r="F5293" s="753" t="s">
        <v>322</v>
      </c>
      <c r="G5293" s="757" t="s">
        <v>323</v>
      </c>
      <c r="H5293" s="751">
        <v>44000000</v>
      </c>
    </row>
    <row r="5294" spans="1:8" ht="26.4">
      <c r="A5294" s="753" t="s">
        <v>83</v>
      </c>
      <c r="B5294" s="753" t="s">
        <v>1043</v>
      </c>
      <c r="C5294" s="753" t="s">
        <v>223</v>
      </c>
      <c r="D5294" s="753" t="s">
        <v>1962</v>
      </c>
      <c r="E5294" s="753" t="s">
        <v>96</v>
      </c>
      <c r="F5294" s="753" t="s">
        <v>442</v>
      </c>
      <c r="G5294" s="757" t="s">
        <v>1772</v>
      </c>
      <c r="H5294" s="751">
        <v>589200000</v>
      </c>
    </row>
    <row r="5295" spans="1:8">
      <c r="A5295" s="753" t="s">
        <v>83</v>
      </c>
      <c r="B5295" s="753" t="s">
        <v>1043</v>
      </c>
      <c r="C5295" s="753" t="s">
        <v>223</v>
      </c>
      <c r="D5295" s="753" t="s">
        <v>1962</v>
      </c>
      <c r="E5295" s="753" t="s">
        <v>96</v>
      </c>
      <c r="F5295" s="753" t="s">
        <v>330</v>
      </c>
      <c r="G5295" s="757" t="s">
        <v>331</v>
      </c>
      <c r="H5295" s="751">
        <v>356552000</v>
      </c>
    </row>
    <row r="5296" spans="1:8" ht="26.4">
      <c r="A5296" s="753" t="s">
        <v>83</v>
      </c>
      <c r="B5296" s="753" t="s">
        <v>1043</v>
      </c>
      <c r="C5296" s="753" t="s">
        <v>223</v>
      </c>
      <c r="D5296" s="753" t="s">
        <v>1962</v>
      </c>
      <c r="E5296" s="753" t="s">
        <v>96</v>
      </c>
      <c r="F5296" s="753" t="s">
        <v>457</v>
      </c>
      <c r="G5296" s="757" t="s">
        <v>1875</v>
      </c>
      <c r="H5296" s="751">
        <v>4757035000</v>
      </c>
    </row>
    <row r="5297" spans="1:8">
      <c r="A5297" s="753" t="s">
        <v>83</v>
      </c>
      <c r="B5297" s="753" t="s">
        <v>1043</v>
      </c>
      <c r="C5297" s="753" t="s">
        <v>223</v>
      </c>
      <c r="D5297" s="753" t="s">
        <v>1962</v>
      </c>
      <c r="E5297" s="753" t="s">
        <v>96</v>
      </c>
      <c r="F5297" s="753" t="s">
        <v>144</v>
      </c>
      <c r="G5297" s="757" t="s">
        <v>145</v>
      </c>
      <c r="H5297" s="751">
        <v>4247530000</v>
      </c>
    </row>
    <row r="5298" spans="1:8">
      <c r="A5298" s="753" t="s">
        <v>83</v>
      </c>
      <c r="B5298" s="753" t="s">
        <v>1043</v>
      </c>
      <c r="C5298" s="753" t="s">
        <v>223</v>
      </c>
      <c r="D5298" s="753" t="s">
        <v>1962</v>
      </c>
      <c r="E5298" s="753" t="s">
        <v>96</v>
      </c>
      <c r="F5298" s="753" t="s">
        <v>154</v>
      </c>
      <c r="G5298" s="757" t="s">
        <v>1773</v>
      </c>
      <c r="H5298" s="751">
        <v>1547620000</v>
      </c>
    </row>
    <row r="5299" spans="1:8">
      <c r="A5299" s="753" t="s">
        <v>83</v>
      </c>
      <c r="B5299" s="753" t="s">
        <v>1043</v>
      </c>
      <c r="C5299" s="753" t="s">
        <v>223</v>
      </c>
      <c r="D5299" s="753" t="s">
        <v>1962</v>
      </c>
      <c r="E5299" s="753" t="s">
        <v>426</v>
      </c>
      <c r="F5299" s="753"/>
      <c r="G5299" s="757" t="s">
        <v>427</v>
      </c>
      <c r="H5299" s="751">
        <v>495780000</v>
      </c>
    </row>
    <row r="5300" spans="1:8">
      <c r="A5300" s="753" t="s">
        <v>83</v>
      </c>
      <c r="B5300" s="753" t="s">
        <v>1043</v>
      </c>
      <c r="C5300" s="753" t="s">
        <v>223</v>
      </c>
      <c r="D5300" s="753" t="s">
        <v>1962</v>
      </c>
      <c r="E5300" s="753" t="s">
        <v>426</v>
      </c>
      <c r="F5300" s="753" t="s">
        <v>428</v>
      </c>
      <c r="G5300" s="757" t="s">
        <v>1774</v>
      </c>
      <c r="H5300" s="751">
        <v>465780000</v>
      </c>
    </row>
    <row r="5301" spans="1:8">
      <c r="A5301" s="753" t="s">
        <v>83</v>
      </c>
      <c r="B5301" s="753" t="s">
        <v>1043</v>
      </c>
      <c r="C5301" s="753" t="s">
        <v>223</v>
      </c>
      <c r="D5301" s="753" t="s">
        <v>1962</v>
      </c>
      <c r="E5301" s="753" t="s">
        <v>426</v>
      </c>
      <c r="F5301" s="753" t="s">
        <v>429</v>
      </c>
      <c r="G5301" s="757" t="s">
        <v>1775</v>
      </c>
      <c r="H5301" s="751">
        <v>30000000</v>
      </c>
    </row>
    <row r="5302" spans="1:8">
      <c r="A5302" s="753" t="s">
        <v>83</v>
      </c>
      <c r="B5302" s="753" t="s">
        <v>1043</v>
      </c>
      <c r="C5302" s="753" t="s">
        <v>223</v>
      </c>
      <c r="D5302" s="753" t="s">
        <v>1962</v>
      </c>
      <c r="E5302" s="753" t="s">
        <v>100</v>
      </c>
      <c r="F5302" s="753"/>
      <c r="G5302" s="757" t="s">
        <v>101</v>
      </c>
      <c r="H5302" s="751">
        <v>939000000</v>
      </c>
    </row>
    <row r="5303" spans="1:8">
      <c r="A5303" s="753" t="s">
        <v>83</v>
      </c>
      <c r="B5303" s="753" t="s">
        <v>1043</v>
      </c>
      <c r="C5303" s="753" t="s">
        <v>223</v>
      </c>
      <c r="D5303" s="753" t="s">
        <v>1962</v>
      </c>
      <c r="E5303" s="753" t="s">
        <v>100</v>
      </c>
      <c r="F5303" s="753" t="s">
        <v>989</v>
      </c>
      <c r="G5303" s="757" t="s">
        <v>988</v>
      </c>
      <c r="H5303" s="751">
        <v>370000000</v>
      </c>
    </row>
    <row r="5304" spans="1:8">
      <c r="A5304" s="753" t="s">
        <v>83</v>
      </c>
      <c r="B5304" s="753" t="s">
        <v>1043</v>
      </c>
      <c r="C5304" s="753" t="s">
        <v>223</v>
      </c>
      <c r="D5304" s="753" t="s">
        <v>1962</v>
      </c>
      <c r="E5304" s="753" t="s">
        <v>100</v>
      </c>
      <c r="F5304" s="753" t="s">
        <v>337</v>
      </c>
      <c r="G5304" s="757" t="s">
        <v>338</v>
      </c>
      <c r="H5304" s="751">
        <v>170000000</v>
      </c>
    </row>
    <row r="5305" spans="1:8">
      <c r="A5305" s="753" t="s">
        <v>83</v>
      </c>
      <c r="B5305" s="753" t="s">
        <v>1043</v>
      </c>
      <c r="C5305" s="753" t="s">
        <v>223</v>
      </c>
      <c r="D5305" s="753" t="s">
        <v>1962</v>
      </c>
      <c r="E5305" s="753" t="s">
        <v>100</v>
      </c>
      <c r="F5305" s="753" t="s">
        <v>443</v>
      </c>
      <c r="G5305" s="757" t="s">
        <v>135</v>
      </c>
      <c r="H5305" s="751">
        <v>399000000</v>
      </c>
    </row>
    <row r="5306" spans="1:8">
      <c r="A5306" s="753" t="s">
        <v>83</v>
      </c>
      <c r="B5306" s="753" t="s">
        <v>1043</v>
      </c>
      <c r="C5306" s="753" t="s">
        <v>223</v>
      </c>
      <c r="D5306" s="753" t="s">
        <v>1962</v>
      </c>
      <c r="E5306" s="753" t="s">
        <v>102</v>
      </c>
      <c r="F5306" s="753"/>
      <c r="G5306" s="757" t="s">
        <v>369</v>
      </c>
      <c r="H5306" s="751">
        <v>4061742000</v>
      </c>
    </row>
    <row r="5307" spans="1:8">
      <c r="A5307" s="753" t="s">
        <v>83</v>
      </c>
      <c r="B5307" s="753" t="s">
        <v>1043</v>
      </c>
      <c r="C5307" s="753" t="s">
        <v>223</v>
      </c>
      <c r="D5307" s="753" t="s">
        <v>1962</v>
      </c>
      <c r="E5307" s="753" t="s">
        <v>102</v>
      </c>
      <c r="F5307" s="753" t="s">
        <v>103</v>
      </c>
      <c r="G5307" s="757" t="s">
        <v>104</v>
      </c>
      <c r="H5307" s="751">
        <v>3087670000</v>
      </c>
    </row>
    <row r="5308" spans="1:8">
      <c r="A5308" s="753" t="s">
        <v>83</v>
      </c>
      <c r="B5308" s="753" t="s">
        <v>1043</v>
      </c>
      <c r="C5308" s="753" t="s">
        <v>223</v>
      </c>
      <c r="D5308" s="753" t="s">
        <v>1962</v>
      </c>
      <c r="E5308" s="753" t="s">
        <v>102</v>
      </c>
      <c r="F5308" s="753" t="s">
        <v>105</v>
      </c>
      <c r="G5308" s="757" t="s">
        <v>106</v>
      </c>
      <c r="H5308" s="751">
        <v>542540000</v>
      </c>
    </row>
    <row r="5309" spans="1:8">
      <c r="A5309" s="753" t="s">
        <v>83</v>
      </c>
      <c r="B5309" s="753" t="s">
        <v>1043</v>
      </c>
      <c r="C5309" s="753" t="s">
        <v>223</v>
      </c>
      <c r="D5309" s="753" t="s">
        <v>1962</v>
      </c>
      <c r="E5309" s="753" t="s">
        <v>102</v>
      </c>
      <c r="F5309" s="753" t="s">
        <v>107</v>
      </c>
      <c r="G5309" s="757" t="s">
        <v>108</v>
      </c>
      <c r="H5309" s="751">
        <v>388132000</v>
      </c>
    </row>
    <row r="5310" spans="1:8">
      <c r="A5310" s="753" t="s">
        <v>83</v>
      </c>
      <c r="B5310" s="753" t="s">
        <v>1043</v>
      </c>
      <c r="C5310" s="753" t="s">
        <v>223</v>
      </c>
      <c r="D5310" s="753" t="s">
        <v>1962</v>
      </c>
      <c r="E5310" s="753" t="s">
        <v>102</v>
      </c>
      <c r="F5310" s="753" t="s">
        <v>0</v>
      </c>
      <c r="G5310" s="757" t="s">
        <v>1</v>
      </c>
      <c r="H5310" s="751">
        <v>43400000</v>
      </c>
    </row>
    <row r="5311" spans="1:8">
      <c r="A5311" s="753" t="s">
        <v>83</v>
      </c>
      <c r="B5311" s="753" t="s">
        <v>1043</v>
      </c>
      <c r="C5311" s="753" t="s">
        <v>223</v>
      </c>
      <c r="D5311" s="753" t="s">
        <v>1962</v>
      </c>
      <c r="E5311" s="753" t="s">
        <v>112</v>
      </c>
      <c r="F5311" s="753"/>
      <c r="G5311" s="757" t="s">
        <v>113</v>
      </c>
      <c r="H5311" s="751">
        <v>2370000000</v>
      </c>
    </row>
    <row r="5312" spans="1:8">
      <c r="A5312" s="753" t="s">
        <v>83</v>
      </c>
      <c r="B5312" s="753" t="s">
        <v>1043</v>
      </c>
      <c r="C5312" s="753" t="s">
        <v>223</v>
      </c>
      <c r="D5312" s="753" t="s">
        <v>1962</v>
      </c>
      <c r="E5312" s="753" t="s">
        <v>112</v>
      </c>
      <c r="F5312" s="753" t="s">
        <v>155</v>
      </c>
      <c r="G5312" s="757" t="s">
        <v>1777</v>
      </c>
      <c r="H5312" s="751">
        <v>889000000</v>
      </c>
    </row>
    <row r="5313" spans="1:8">
      <c r="A5313" s="753" t="s">
        <v>83</v>
      </c>
      <c r="B5313" s="753" t="s">
        <v>1043</v>
      </c>
      <c r="C5313" s="753" t="s">
        <v>223</v>
      </c>
      <c r="D5313" s="753" t="s">
        <v>1962</v>
      </c>
      <c r="E5313" s="753" t="s">
        <v>112</v>
      </c>
      <c r="F5313" s="753" t="s">
        <v>114</v>
      </c>
      <c r="G5313" s="757" t="s">
        <v>1778</v>
      </c>
      <c r="H5313" s="751">
        <v>69000000</v>
      </c>
    </row>
    <row r="5314" spans="1:8">
      <c r="A5314" s="753" t="s">
        <v>83</v>
      </c>
      <c r="B5314" s="753" t="s">
        <v>1043</v>
      </c>
      <c r="C5314" s="753" t="s">
        <v>223</v>
      </c>
      <c r="D5314" s="753" t="s">
        <v>1962</v>
      </c>
      <c r="E5314" s="753" t="s">
        <v>112</v>
      </c>
      <c r="F5314" s="753" t="s">
        <v>156</v>
      </c>
      <c r="G5314" s="757" t="s">
        <v>1779</v>
      </c>
      <c r="H5314" s="751">
        <v>1160000000</v>
      </c>
    </row>
    <row r="5315" spans="1:8">
      <c r="A5315" s="753" t="s">
        <v>83</v>
      </c>
      <c r="B5315" s="753" t="s">
        <v>1043</v>
      </c>
      <c r="C5315" s="753" t="s">
        <v>223</v>
      </c>
      <c r="D5315" s="753" t="s">
        <v>1962</v>
      </c>
      <c r="E5315" s="753" t="s">
        <v>112</v>
      </c>
      <c r="F5315" s="753" t="s">
        <v>146</v>
      </c>
      <c r="G5315" s="757" t="s">
        <v>1780</v>
      </c>
      <c r="H5315" s="751">
        <v>32000000</v>
      </c>
    </row>
    <row r="5316" spans="1:8">
      <c r="A5316" s="753" t="s">
        <v>83</v>
      </c>
      <c r="B5316" s="753" t="s">
        <v>1043</v>
      </c>
      <c r="C5316" s="753" t="s">
        <v>223</v>
      </c>
      <c r="D5316" s="753" t="s">
        <v>1962</v>
      </c>
      <c r="E5316" s="753" t="s">
        <v>112</v>
      </c>
      <c r="F5316" s="753" t="s">
        <v>157</v>
      </c>
      <c r="G5316" s="757" t="s">
        <v>135</v>
      </c>
      <c r="H5316" s="751">
        <v>220000000</v>
      </c>
    </row>
    <row r="5317" spans="1:8">
      <c r="A5317" s="753" t="s">
        <v>83</v>
      </c>
      <c r="B5317" s="753" t="s">
        <v>1043</v>
      </c>
      <c r="C5317" s="753" t="s">
        <v>223</v>
      </c>
      <c r="D5317" s="753" t="s">
        <v>1962</v>
      </c>
      <c r="E5317" s="753" t="s">
        <v>115</v>
      </c>
      <c r="F5317" s="753"/>
      <c r="G5317" s="757" t="s">
        <v>1781</v>
      </c>
      <c r="H5317" s="751">
        <v>1803600000</v>
      </c>
    </row>
    <row r="5318" spans="1:8">
      <c r="A5318" s="753" t="s">
        <v>83</v>
      </c>
      <c r="B5318" s="753" t="s">
        <v>1043</v>
      </c>
      <c r="C5318" s="753" t="s">
        <v>223</v>
      </c>
      <c r="D5318" s="753" t="s">
        <v>1962</v>
      </c>
      <c r="E5318" s="753" t="s">
        <v>115</v>
      </c>
      <c r="F5318" s="753" t="s">
        <v>116</v>
      </c>
      <c r="G5318" s="757" t="s">
        <v>117</v>
      </c>
      <c r="H5318" s="751">
        <v>1002200000</v>
      </c>
    </row>
    <row r="5319" spans="1:8">
      <c r="A5319" s="753" t="s">
        <v>83</v>
      </c>
      <c r="B5319" s="753" t="s">
        <v>1043</v>
      </c>
      <c r="C5319" s="753" t="s">
        <v>223</v>
      </c>
      <c r="D5319" s="753" t="s">
        <v>1962</v>
      </c>
      <c r="E5319" s="753" t="s">
        <v>115</v>
      </c>
      <c r="F5319" s="753" t="s">
        <v>147</v>
      </c>
      <c r="G5319" s="757" t="s">
        <v>148</v>
      </c>
      <c r="H5319" s="751">
        <v>392000000</v>
      </c>
    </row>
    <row r="5320" spans="1:8">
      <c r="A5320" s="753" t="s">
        <v>83</v>
      </c>
      <c r="B5320" s="753" t="s">
        <v>1043</v>
      </c>
      <c r="C5320" s="753" t="s">
        <v>223</v>
      </c>
      <c r="D5320" s="753" t="s">
        <v>1962</v>
      </c>
      <c r="E5320" s="753" t="s">
        <v>115</v>
      </c>
      <c r="F5320" s="753" t="s">
        <v>4</v>
      </c>
      <c r="G5320" s="757" t="s">
        <v>1782</v>
      </c>
      <c r="H5320" s="751">
        <v>154400000</v>
      </c>
    </row>
    <row r="5321" spans="1:8">
      <c r="A5321" s="753" t="s">
        <v>83</v>
      </c>
      <c r="B5321" s="753" t="s">
        <v>1043</v>
      </c>
      <c r="C5321" s="753" t="s">
        <v>223</v>
      </c>
      <c r="D5321" s="753" t="s">
        <v>1962</v>
      </c>
      <c r="E5321" s="753" t="s">
        <v>115</v>
      </c>
      <c r="F5321" s="753" t="s">
        <v>118</v>
      </c>
      <c r="G5321" s="757" t="s">
        <v>119</v>
      </c>
      <c r="H5321" s="751">
        <v>255000000</v>
      </c>
    </row>
    <row r="5322" spans="1:8">
      <c r="A5322" s="753" t="s">
        <v>83</v>
      </c>
      <c r="B5322" s="753" t="s">
        <v>1043</v>
      </c>
      <c r="C5322" s="753" t="s">
        <v>223</v>
      </c>
      <c r="D5322" s="753" t="s">
        <v>1962</v>
      </c>
      <c r="E5322" s="753" t="s">
        <v>120</v>
      </c>
      <c r="F5322" s="753"/>
      <c r="G5322" s="757" t="s">
        <v>121</v>
      </c>
      <c r="H5322" s="751">
        <v>902000000</v>
      </c>
    </row>
    <row r="5323" spans="1:8" ht="39.6">
      <c r="A5323" s="753" t="s">
        <v>83</v>
      </c>
      <c r="B5323" s="753" t="s">
        <v>1043</v>
      </c>
      <c r="C5323" s="753" t="s">
        <v>223</v>
      </c>
      <c r="D5323" s="753" t="s">
        <v>1962</v>
      </c>
      <c r="E5323" s="753" t="s">
        <v>120</v>
      </c>
      <c r="F5323" s="753" t="s">
        <v>122</v>
      </c>
      <c r="G5323" s="757" t="s">
        <v>1783</v>
      </c>
      <c r="H5323" s="751">
        <v>248000000</v>
      </c>
    </row>
    <row r="5324" spans="1:8">
      <c r="A5324" s="753" t="s">
        <v>83</v>
      </c>
      <c r="B5324" s="753" t="s">
        <v>1043</v>
      </c>
      <c r="C5324" s="753" t="s">
        <v>223</v>
      </c>
      <c r="D5324" s="753" t="s">
        <v>1962</v>
      </c>
      <c r="E5324" s="753" t="s">
        <v>120</v>
      </c>
      <c r="F5324" s="753" t="s">
        <v>123</v>
      </c>
      <c r="G5324" s="757" t="s">
        <v>124</v>
      </c>
      <c r="H5324" s="751">
        <v>220000000</v>
      </c>
    </row>
    <row r="5325" spans="1:8" ht="39.6">
      <c r="A5325" s="753" t="s">
        <v>83</v>
      </c>
      <c r="B5325" s="753" t="s">
        <v>1043</v>
      </c>
      <c r="C5325" s="753" t="s">
        <v>223</v>
      </c>
      <c r="D5325" s="753" t="s">
        <v>1962</v>
      </c>
      <c r="E5325" s="753" t="s">
        <v>120</v>
      </c>
      <c r="F5325" s="753" t="s">
        <v>994</v>
      </c>
      <c r="G5325" s="757" t="s">
        <v>1824</v>
      </c>
      <c r="H5325" s="751">
        <v>67600000</v>
      </c>
    </row>
    <row r="5326" spans="1:8" ht="26.4">
      <c r="A5326" s="753" t="s">
        <v>83</v>
      </c>
      <c r="B5326" s="753" t="s">
        <v>1043</v>
      </c>
      <c r="C5326" s="753" t="s">
        <v>223</v>
      </c>
      <c r="D5326" s="753" t="s">
        <v>1962</v>
      </c>
      <c r="E5326" s="753" t="s">
        <v>120</v>
      </c>
      <c r="F5326" s="753" t="s">
        <v>1001</v>
      </c>
      <c r="G5326" s="757" t="s">
        <v>1784</v>
      </c>
      <c r="H5326" s="751">
        <v>77400000</v>
      </c>
    </row>
    <row r="5327" spans="1:8">
      <c r="A5327" s="753" t="s">
        <v>83</v>
      </c>
      <c r="B5327" s="753" t="s">
        <v>1043</v>
      </c>
      <c r="C5327" s="753" t="s">
        <v>223</v>
      </c>
      <c r="D5327" s="753" t="s">
        <v>1962</v>
      </c>
      <c r="E5327" s="753" t="s">
        <v>120</v>
      </c>
      <c r="F5327" s="753" t="s">
        <v>158</v>
      </c>
      <c r="G5327" s="757" t="s">
        <v>1785</v>
      </c>
      <c r="H5327" s="751">
        <v>225000000</v>
      </c>
    </row>
    <row r="5328" spans="1:8">
      <c r="A5328" s="753" t="s">
        <v>83</v>
      </c>
      <c r="B5328" s="753" t="s">
        <v>1043</v>
      </c>
      <c r="C5328" s="753" t="s">
        <v>223</v>
      </c>
      <c r="D5328" s="753" t="s">
        <v>1962</v>
      </c>
      <c r="E5328" s="753" t="s">
        <v>120</v>
      </c>
      <c r="F5328" s="753" t="s">
        <v>159</v>
      </c>
      <c r="G5328" s="757" t="s">
        <v>143</v>
      </c>
      <c r="H5328" s="751">
        <v>64000000</v>
      </c>
    </row>
    <row r="5329" spans="1:8">
      <c r="A5329" s="753" t="s">
        <v>83</v>
      </c>
      <c r="B5329" s="753" t="s">
        <v>1043</v>
      </c>
      <c r="C5329" s="753" t="s">
        <v>223</v>
      </c>
      <c r="D5329" s="753" t="s">
        <v>1962</v>
      </c>
      <c r="E5329" s="753" t="s">
        <v>160</v>
      </c>
      <c r="F5329" s="753"/>
      <c r="G5329" s="757" t="s">
        <v>161</v>
      </c>
      <c r="H5329" s="751">
        <v>1088220000</v>
      </c>
    </row>
    <row r="5330" spans="1:8">
      <c r="A5330" s="753" t="s">
        <v>83</v>
      </c>
      <c r="B5330" s="753" t="s">
        <v>1043</v>
      </c>
      <c r="C5330" s="753" t="s">
        <v>223</v>
      </c>
      <c r="D5330" s="753" t="s">
        <v>1962</v>
      </c>
      <c r="E5330" s="753" t="s">
        <v>160</v>
      </c>
      <c r="F5330" s="753" t="s">
        <v>162</v>
      </c>
      <c r="G5330" s="757" t="s">
        <v>163</v>
      </c>
      <c r="H5330" s="751">
        <v>40000000</v>
      </c>
    </row>
    <row r="5331" spans="1:8">
      <c r="A5331" s="753" t="s">
        <v>83</v>
      </c>
      <c r="B5331" s="753" t="s">
        <v>1043</v>
      </c>
      <c r="C5331" s="753" t="s">
        <v>223</v>
      </c>
      <c r="D5331" s="753" t="s">
        <v>1962</v>
      </c>
      <c r="E5331" s="753" t="s">
        <v>160</v>
      </c>
      <c r="F5331" s="753" t="s">
        <v>544</v>
      </c>
      <c r="G5331" s="757" t="s">
        <v>545</v>
      </c>
      <c r="H5331" s="751">
        <v>70000000</v>
      </c>
    </row>
    <row r="5332" spans="1:8">
      <c r="A5332" s="753" t="s">
        <v>83</v>
      </c>
      <c r="B5332" s="753" t="s">
        <v>1043</v>
      </c>
      <c r="C5332" s="753" t="s">
        <v>223</v>
      </c>
      <c r="D5332" s="753" t="s">
        <v>1962</v>
      </c>
      <c r="E5332" s="753" t="s">
        <v>160</v>
      </c>
      <c r="F5332" s="753" t="s">
        <v>551</v>
      </c>
      <c r="G5332" s="757" t="s">
        <v>133</v>
      </c>
      <c r="H5332" s="751">
        <v>978220000</v>
      </c>
    </row>
    <row r="5333" spans="1:8">
      <c r="A5333" s="753" t="s">
        <v>83</v>
      </c>
      <c r="B5333" s="753" t="s">
        <v>1043</v>
      </c>
      <c r="C5333" s="753" t="s">
        <v>223</v>
      </c>
      <c r="D5333" s="753" t="s">
        <v>1962</v>
      </c>
      <c r="E5333" s="753" t="s">
        <v>125</v>
      </c>
      <c r="F5333" s="753"/>
      <c r="G5333" s="757" t="s">
        <v>126</v>
      </c>
      <c r="H5333" s="751">
        <v>1263000000</v>
      </c>
    </row>
    <row r="5334" spans="1:8">
      <c r="A5334" s="753" t="s">
        <v>83</v>
      </c>
      <c r="B5334" s="753" t="s">
        <v>1043</v>
      </c>
      <c r="C5334" s="753" t="s">
        <v>223</v>
      </c>
      <c r="D5334" s="753" t="s">
        <v>1962</v>
      </c>
      <c r="E5334" s="753" t="s">
        <v>125</v>
      </c>
      <c r="F5334" s="753" t="s">
        <v>430</v>
      </c>
      <c r="G5334" s="757" t="s">
        <v>431</v>
      </c>
      <c r="H5334" s="751">
        <v>104000000</v>
      </c>
    </row>
    <row r="5335" spans="1:8">
      <c r="A5335" s="753" t="s">
        <v>83</v>
      </c>
      <c r="B5335" s="753" t="s">
        <v>1043</v>
      </c>
      <c r="C5335" s="753" t="s">
        <v>223</v>
      </c>
      <c r="D5335" s="753" t="s">
        <v>1962</v>
      </c>
      <c r="E5335" s="753" t="s">
        <v>125</v>
      </c>
      <c r="F5335" s="753" t="s">
        <v>552</v>
      </c>
      <c r="G5335" s="757" t="s">
        <v>553</v>
      </c>
      <c r="H5335" s="751">
        <v>489000000</v>
      </c>
    </row>
    <row r="5336" spans="1:8">
      <c r="A5336" s="753" t="s">
        <v>83</v>
      </c>
      <c r="B5336" s="753" t="s">
        <v>1043</v>
      </c>
      <c r="C5336" s="753" t="s">
        <v>223</v>
      </c>
      <c r="D5336" s="753" t="s">
        <v>1962</v>
      </c>
      <c r="E5336" s="753" t="s">
        <v>125</v>
      </c>
      <c r="F5336" s="753" t="s">
        <v>127</v>
      </c>
      <c r="G5336" s="757" t="s">
        <v>128</v>
      </c>
      <c r="H5336" s="751">
        <v>57000000</v>
      </c>
    </row>
    <row r="5337" spans="1:8">
      <c r="A5337" s="753" t="s">
        <v>83</v>
      </c>
      <c r="B5337" s="753" t="s">
        <v>1043</v>
      </c>
      <c r="C5337" s="753" t="s">
        <v>223</v>
      </c>
      <c r="D5337" s="753" t="s">
        <v>1962</v>
      </c>
      <c r="E5337" s="753" t="s">
        <v>125</v>
      </c>
      <c r="F5337" s="753" t="s">
        <v>129</v>
      </c>
      <c r="G5337" s="757" t="s">
        <v>1787</v>
      </c>
      <c r="H5337" s="751">
        <v>370000000</v>
      </c>
    </row>
    <row r="5338" spans="1:8">
      <c r="A5338" s="753" t="s">
        <v>83</v>
      </c>
      <c r="B5338" s="753" t="s">
        <v>1043</v>
      </c>
      <c r="C5338" s="753" t="s">
        <v>223</v>
      </c>
      <c r="D5338" s="753" t="s">
        <v>1962</v>
      </c>
      <c r="E5338" s="753" t="s">
        <v>125</v>
      </c>
      <c r="F5338" s="753" t="s">
        <v>584</v>
      </c>
      <c r="G5338" s="757" t="s">
        <v>135</v>
      </c>
      <c r="H5338" s="751">
        <v>243000000</v>
      </c>
    </row>
    <row r="5339" spans="1:8">
      <c r="A5339" s="753" t="s">
        <v>83</v>
      </c>
      <c r="B5339" s="753" t="s">
        <v>1043</v>
      </c>
      <c r="C5339" s="753" t="s">
        <v>223</v>
      </c>
      <c r="D5339" s="753" t="s">
        <v>1962</v>
      </c>
      <c r="E5339" s="753" t="s">
        <v>554</v>
      </c>
      <c r="F5339" s="753"/>
      <c r="G5339" s="757" t="s">
        <v>555</v>
      </c>
      <c r="H5339" s="751">
        <v>478600000</v>
      </c>
    </row>
    <row r="5340" spans="1:8">
      <c r="A5340" s="753" t="s">
        <v>83</v>
      </c>
      <c r="B5340" s="753" t="s">
        <v>1043</v>
      </c>
      <c r="C5340" s="753" t="s">
        <v>223</v>
      </c>
      <c r="D5340" s="753" t="s">
        <v>1962</v>
      </c>
      <c r="E5340" s="753" t="s">
        <v>554</v>
      </c>
      <c r="F5340" s="753" t="s">
        <v>206</v>
      </c>
      <c r="G5340" s="757" t="s">
        <v>207</v>
      </c>
      <c r="H5340" s="751">
        <v>195000000</v>
      </c>
    </row>
    <row r="5341" spans="1:8">
      <c r="A5341" s="753" t="s">
        <v>83</v>
      </c>
      <c r="B5341" s="753" t="s">
        <v>1043</v>
      </c>
      <c r="C5341" s="753" t="s">
        <v>223</v>
      </c>
      <c r="D5341" s="753" t="s">
        <v>1962</v>
      </c>
      <c r="E5341" s="753" t="s">
        <v>554</v>
      </c>
      <c r="F5341" s="753" t="s">
        <v>558</v>
      </c>
      <c r="G5341" s="757" t="s">
        <v>559</v>
      </c>
      <c r="H5341" s="751">
        <v>283600000</v>
      </c>
    </row>
    <row r="5342" spans="1:8" ht="39.6">
      <c r="A5342" s="753" t="s">
        <v>83</v>
      </c>
      <c r="B5342" s="753" t="s">
        <v>1043</v>
      </c>
      <c r="C5342" s="753" t="s">
        <v>223</v>
      </c>
      <c r="D5342" s="753" t="s">
        <v>1962</v>
      </c>
      <c r="E5342" s="753" t="s">
        <v>560</v>
      </c>
      <c r="F5342" s="753"/>
      <c r="G5342" s="757" t="s">
        <v>1790</v>
      </c>
      <c r="H5342" s="751">
        <v>2326000000</v>
      </c>
    </row>
    <row r="5343" spans="1:8">
      <c r="A5343" s="753" t="s">
        <v>83</v>
      </c>
      <c r="B5343" s="753" t="s">
        <v>1043</v>
      </c>
      <c r="C5343" s="753" t="s">
        <v>223</v>
      </c>
      <c r="D5343" s="753" t="s">
        <v>1962</v>
      </c>
      <c r="E5343" s="753" t="s">
        <v>560</v>
      </c>
      <c r="F5343" s="753" t="s">
        <v>856</v>
      </c>
      <c r="G5343" s="757" t="s">
        <v>1832</v>
      </c>
      <c r="H5343" s="751">
        <v>180000000</v>
      </c>
    </row>
    <row r="5344" spans="1:8">
      <c r="A5344" s="753" t="s">
        <v>83</v>
      </c>
      <c r="B5344" s="753" t="s">
        <v>1043</v>
      </c>
      <c r="C5344" s="753" t="s">
        <v>223</v>
      </c>
      <c r="D5344" s="753" t="s">
        <v>1962</v>
      </c>
      <c r="E5344" s="753" t="s">
        <v>560</v>
      </c>
      <c r="F5344" s="753" t="s">
        <v>5</v>
      </c>
      <c r="G5344" s="757" t="s">
        <v>6</v>
      </c>
      <c r="H5344" s="751">
        <v>750000000</v>
      </c>
    </row>
    <row r="5345" spans="1:8">
      <c r="A5345" s="753" t="s">
        <v>83</v>
      </c>
      <c r="B5345" s="753" t="s">
        <v>1043</v>
      </c>
      <c r="C5345" s="753" t="s">
        <v>223</v>
      </c>
      <c r="D5345" s="753" t="s">
        <v>1962</v>
      </c>
      <c r="E5345" s="753" t="s">
        <v>560</v>
      </c>
      <c r="F5345" s="753" t="s">
        <v>418</v>
      </c>
      <c r="G5345" s="757" t="s">
        <v>1793</v>
      </c>
      <c r="H5345" s="751">
        <v>140000000</v>
      </c>
    </row>
    <row r="5346" spans="1:8">
      <c r="A5346" s="753" t="s">
        <v>83</v>
      </c>
      <c r="B5346" s="753" t="s">
        <v>1043</v>
      </c>
      <c r="C5346" s="753" t="s">
        <v>223</v>
      </c>
      <c r="D5346" s="753" t="s">
        <v>1962</v>
      </c>
      <c r="E5346" s="753" t="s">
        <v>560</v>
      </c>
      <c r="F5346" s="753" t="s">
        <v>562</v>
      </c>
      <c r="G5346" s="757" t="s">
        <v>1794</v>
      </c>
      <c r="H5346" s="751">
        <v>50000000</v>
      </c>
    </row>
    <row r="5347" spans="1:8">
      <c r="A5347" s="753" t="s">
        <v>83</v>
      </c>
      <c r="B5347" s="753" t="s">
        <v>1043</v>
      </c>
      <c r="C5347" s="753" t="s">
        <v>223</v>
      </c>
      <c r="D5347" s="753" t="s">
        <v>1962</v>
      </c>
      <c r="E5347" s="753" t="s">
        <v>560</v>
      </c>
      <c r="F5347" s="753" t="s">
        <v>7</v>
      </c>
      <c r="G5347" s="757" t="s">
        <v>1795</v>
      </c>
      <c r="H5347" s="751">
        <v>20000000</v>
      </c>
    </row>
    <row r="5348" spans="1:8" ht="26.4">
      <c r="A5348" s="753" t="s">
        <v>83</v>
      </c>
      <c r="B5348" s="753" t="s">
        <v>1043</v>
      </c>
      <c r="C5348" s="753" t="s">
        <v>223</v>
      </c>
      <c r="D5348" s="753" t="s">
        <v>1962</v>
      </c>
      <c r="E5348" s="753" t="s">
        <v>560</v>
      </c>
      <c r="F5348" s="753" t="s">
        <v>563</v>
      </c>
      <c r="G5348" s="757" t="s">
        <v>13</v>
      </c>
      <c r="H5348" s="751">
        <v>1186000000</v>
      </c>
    </row>
    <row r="5349" spans="1:8" ht="26.4">
      <c r="A5349" s="753" t="s">
        <v>83</v>
      </c>
      <c r="B5349" s="753" t="s">
        <v>1043</v>
      </c>
      <c r="C5349" s="753" t="s">
        <v>223</v>
      </c>
      <c r="D5349" s="753" t="s">
        <v>1962</v>
      </c>
      <c r="E5349" s="753" t="s">
        <v>1796</v>
      </c>
      <c r="F5349" s="753"/>
      <c r="G5349" s="757" t="s">
        <v>1797</v>
      </c>
      <c r="H5349" s="751">
        <v>900000000</v>
      </c>
    </row>
    <row r="5350" spans="1:8">
      <c r="A5350" s="753" t="s">
        <v>83</v>
      </c>
      <c r="B5350" s="753" t="s">
        <v>1043</v>
      </c>
      <c r="C5350" s="753" t="s">
        <v>223</v>
      </c>
      <c r="D5350" s="753" t="s">
        <v>1962</v>
      </c>
      <c r="E5350" s="753" t="s">
        <v>1796</v>
      </c>
      <c r="F5350" s="753" t="s">
        <v>1878</v>
      </c>
      <c r="G5350" s="757" t="s">
        <v>1866</v>
      </c>
      <c r="H5350" s="751">
        <v>140000000</v>
      </c>
    </row>
    <row r="5351" spans="1:8">
      <c r="A5351" s="753" t="s">
        <v>83</v>
      </c>
      <c r="B5351" s="753" t="s">
        <v>1043</v>
      </c>
      <c r="C5351" s="753" t="s">
        <v>223</v>
      </c>
      <c r="D5351" s="753" t="s">
        <v>1962</v>
      </c>
      <c r="E5351" s="753" t="s">
        <v>1796</v>
      </c>
      <c r="F5351" s="753" t="s">
        <v>1825</v>
      </c>
      <c r="G5351" s="757" t="s">
        <v>1794</v>
      </c>
      <c r="H5351" s="751">
        <v>200000000</v>
      </c>
    </row>
    <row r="5352" spans="1:8">
      <c r="A5352" s="753" t="s">
        <v>83</v>
      </c>
      <c r="B5352" s="753" t="s">
        <v>1043</v>
      </c>
      <c r="C5352" s="753" t="s">
        <v>223</v>
      </c>
      <c r="D5352" s="753" t="s">
        <v>1962</v>
      </c>
      <c r="E5352" s="753" t="s">
        <v>1796</v>
      </c>
      <c r="F5352" s="753" t="s">
        <v>1798</v>
      </c>
      <c r="G5352" s="757" t="s">
        <v>1793</v>
      </c>
      <c r="H5352" s="751">
        <v>40000000</v>
      </c>
    </row>
    <row r="5353" spans="1:8">
      <c r="A5353" s="753" t="s">
        <v>83</v>
      </c>
      <c r="B5353" s="753" t="s">
        <v>1043</v>
      </c>
      <c r="C5353" s="753" t="s">
        <v>223</v>
      </c>
      <c r="D5353" s="753" t="s">
        <v>1962</v>
      </c>
      <c r="E5353" s="753" t="s">
        <v>1796</v>
      </c>
      <c r="F5353" s="753" t="s">
        <v>1833</v>
      </c>
      <c r="G5353" s="757" t="s">
        <v>1834</v>
      </c>
      <c r="H5353" s="751">
        <v>520000000</v>
      </c>
    </row>
    <row r="5354" spans="1:8" ht="26.4">
      <c r="A5354" s="753" t="s">
        <v>83</v>
      </c>
      <c r="B5354" s="753" t="s">
        <v>1043</v>
      </c>
      <c r="C5354" s="753" t="s">
        <v>223</v>
      </c>
      <c r="D5354" s="753" t="s">
        <v>1962</v>
      </c>
      <c r="E5354" s="753" t="s">
        <v>130</v>
      </c>
      <c r="F5354" s="753"/>
      <c r="G5354" s="757" t="s">
        <v>131</v>
      </c>
      <c r="H5354" s="751">
        <v>5770000000</v>
      </c>
    </row>
    <row r="5355" spans="1:8">
      <c r="A5355" s="753" t="s">
        <v>83</v>
      </c>
      <c r="B5355" s="753" t="s">
        <v>1043</v>
      </c>
      <c r="C5355" s="753" t="s">
        <v>223</v>
      </c>
      <c r="D5355" s="753" t="s">
        <v>1962</v>
      </c>
      <c r="E5355" s="753" t="s">
        <v>130</v>
      </c>
      <c r="F5355" s="753" t="s">
        <v>585</v>
      </c>
      <c r="G5355" s="757" t="s">
        <v>1799</v>
      </c>
      <c r="H5355" s="751">
        <v>85000000</v>
      </c>
    </row>
    <row r="5356" spans="1:8">
      <c r="A5356" s="753" t="s">
        <v>83</v>
      </c>
      <c r="B5356" s="753" t="s">
        <v>1043</v>
      </c>
      <c r="C5356" s="753" t="s">
        <v>223</v>
      </c>
      <c r="D5356" s="753" t="s">
        <v>1962</v>
      </c>
      <c r="E5356" s="753" t="s">
        <v>130</v>
      </c>
      <c r="F5356" s="753" t="s">
        <v>8</v>
      </c>
      <c r="G5356" s="757" t="s">
        <v>1835</v>
      </c>
      <c r="H5356" s="751">
        <v>102500000</v>
      </c>
    </row>
    <row r="5357" spans="1:8">
      <c r="A5357" s="753" t="s">
        <v>83</v>
      </c>
      <c r="B5357" s="753" t="s">
        <v>1043</v>
      </c>
      <c r="C5357" s="753" t="s">
        <v>223</v>
      </c>
      <c r="D5357" s="753" t="s">
        <v>1962</v>
      </c>
      <c r="E5357" s="753" t="s">
        <v>130</v>
      </c>
      <c r="F5357" s="753" t="s">
        <v>14</v>
      </c>
      <c r="G5357" s="757" t="s">
        <v>1800</v>
      </c>
      <c r="H5357" s="751">
        <v>1514000000</v>
      </c>
    </row>
    <row r="5358" spans="1:8">
      <c r="A5358" s="753" t="s">
        <v>83</v>
      </c>
      <c r="B5358" s="753" t="s">
        <v>1043</v>
      </c>
      <c r="C5358" s="753" t="s">
        <v>223</v>
      </c>
      <c r="D5358" s="753" t="s">
        <v>1962</v>
      </c>
      <c r="E5358" s="753" t="s">
        <v>130</v>
      </c>
      <c r="F5358" s="753" t="s">
        <v>132</v>
      </c>
      <c r="G5358" s="757" t="s">
        <v>135</v>
      </c>
      <c r="H5358" s="751">
        <v>4068500000</v>
      </c>
    </row>
    <row r="5359" spans="1:8" ht="26.4">
      <c r="A5359" s="753" t="s">
        <v>83</v>
      </c>
      <c r="B5359" s="753" t="s">
        <v>1043</v>
      </c>
      <c r="C5359" s="753" t="s">
        <v>223</v>
      </c>
      <c r="D5359" s="753" t="s">
        <v>1962</v>
      </c>
      <c r="E5359" s="753" t="s">
        <v>458</v>
      </c>
      <c r="F5359" s="753"/>
      <c r="G5359" s="757" t="s">
        <v>1812</v>
      </c>
      <c r="H5359" s="751">
        <v>98000000</v>
      </c>
    </row>
    <row r="5360" spans="1:8">
      <c r="A5360" s="753" t="s">
        <v>83</v>
      </c>
      <c r="B5360" s="753" t="s">
        <v>1043</v>
      </c>
      <c r="C5360" s="753" t="s">
        <v>223</v>
      </c>
      <c r="D5360" s="753" t="s">
        <v>1962</v>
      </c>
      <c r="E5360" s="753" t="s">
        <v>458</v>
      </c>
      <c r="F5360" s="753" t="s">
        <v>453</v>
      </c>
      <c r="G5360" s="757" t="s">
        <v>135</v>
      </c>
      <c r="H5360" s="751">
        <v>98000000</v>
      </c>
    </row>
    <row r="5361" spans="1:8">
      <c r="A5361" s="753" t="s">
        <v>83</v>
      </c>
      <c r="B5361" s="753" t="s">
        <v>1043</v>
      </c>
      <c r="C5361" s="753" t="s">
        <v>223</v>
      </c>
      <c r="D5361" s="753" t="s">
        <v>1962</v>
      </c>
      <c r="E5361" s="753" t="s">
        <v>1857</v>
      </c>
      <c r="F5361" s="753"/>
      <c r="G5361" s="757" t="s">
        <v>1858</v>
      </c>
      <c r="H5361" s="751">
        <v>15000000</v>
      </c>
    </row>
    <row r="5362" spans="1:8">
      <c r="A5362" s="753" t="s">
        <v>83</v>
      </c>
      <c r="B5362" s="753" t="s">
        <v>1043</v>
      </c>
      <c r="C5362" s="753" t="s">
        <v>223</v>
      </c>
      <c r="D5362" s="753" t="s">
        <v>1962</v>
      </c>
      <c r="E5362" s="753" t="s">
        <v>1857</v>
      </c>
      <c r="F5362" s="753" t="s">
        <v>1941</v>
      </c>
      <c r="G5362" s="757" t="s">
        <v>135</v>
      </c>
      <c r="H5362" s="751">
        <v>15000000</v>
      </c>
    </row>
    <row r="5363" spans="1:8">
      <c r="A5363" s="753" t="s">
        <v>83</v>
      </c>
      <c r="B5363" s="753" t="s">
        <v>1043</v>
      </c>
      <c r="C5363" s="753" t="s">
        <v>223</v>
      </c>
      <c r="D5363" s="753" t="s">
        <v>1962</v>
      </c>
      <c r="E5363" s="753" t="s">
        <v>134</v>
      </c>
      <c r="F5363" s="753"/>
      <c r="G5363" s="757" t="s">
        <v>135</v>
      </c>
      <c r="H5363" s="751">
        <v>23041160000</v>
      </c>
    </row>
    <row r="5364" spans="1:8">
      <c r="A5364" s="753" t="s">
        <v>83</v>
      </c>
      <c r="B5364" s="753" t="s">
        <v>1043</v>
      </c>
      <c r="C5364" s="753" t="s">
        <v>223</v>
      </c>
      <c r="D5364" s="753" t="s">
        <v>1962</v>
      </c>
      <c r="E5364" s="753" t="s">
        <v>134</v>
      </c>
      <c r="F5364" s="753" t="s">
        <v>9</v>
      </c>
      <c r="G5364" s="757" t="s">
        <v>1805</v>
      </c>
      <c r="H5364" s="751">
        <v>6000000</v>
      </c>
    </row>
    <row r="5365" spans="1:8">
      <c r="A5365" s="753" t="s">
        <v>83</v>
      </c>
      <c r="B5365" s="753" t="s">
        <v>1043</v>
      </c>
      <c r="C5365" s="753" t="s">
        <v>223</v>
      </c>
      <c r="D5365" s="753" t="s">
        <v>1962</v>
      </c>
      <c r="E5365" s="753" t="s">
        <v>134</v>
      </c>
      <c r="F5365" s="753" t="s">
        <v>15</v>
      </c>
      <c r="G5365" s="757" t="s">
        <v>1806</v>
      </c>
      <c r="H5365" s="751">
        <v>100000000</v>
      </c>
    </row>
    <row r="5366" spans="1:8">
      <c r="A5366" s="753" t="s">
        <v>83</v>
      </c>
      <c r="B5366" s="753" t="s">
        <v>1043</v>
      </c>
      <c r="C5366" s="753" t="s">
        <v>223</v>
      </c>
      <c r="D5366" s="753" t="s">
        <v>1962</v>
      </c>
      <c r="E5366" s="753" t="s">
        <v>134</v>
      </c>
      <c r="F5366" s="753" t="s">
        <v>137</v>
      </c>
      <c r="G5366" s="757" t="s">
        <v>138</v>
      </c>
      <c r="H5366" s="751">
        <v>610000000</v>
      </c>
    </row>
    <row r="5367" spans="1:8">
      <c r="A5367" s="753" t="s">
        <v>83</v>
      </c>
      <c r="B5367" s="753" t="s">
        <v>1043</v>
      </c>
      <c r="C5367" s="753" t="s">
        <v>223</v>
      </c>
      <c r="D5367" s="753" t="s">
        <v>1962</v>
      </c>
      <c r="E5367" s="753" t="s">
        <v>134</v>
      </c>
      <c r="F5367" s="753" t="s">
        <v>139</v>
      </c>
      <c r="G5367" s="757" t="s">
        <v>140</v>
      </c>
      <c r="H5367" s="751">
        <v>22325160000</v>
      </c>
    </row>
    <row r="5368" spans="1:8" ht="39.6">
      <c r="A5368" s="753" t="s">
        <v>83</v>
      </c>
      <c r="B5368" s="753" t="s">
        <v>1043</v>
      </c>
      <c r="C5368" s="753" t="s">
        <v>223</v>
      </c>
      <c r="D5368" s="753" t="s">
        <v>1962</v>
      </c>
      <c r="E5368" s="753" t="s">
        <v>419</v>
      </c>
      <c r="F5368" s="753"/>
      <c r="G5368" s="757" t="s">
        <v>1807</v>
      </c>
      <c r="H5368" s="751">
        <v>10016447000</v>
      </c>
    </row>
    <row r="5369" spans="1:8">
      <c r="A5369" s="753" t="s">
        <v>83</v>
      </c>
      <c r="B5369" s="753" t="s">
        <v>1043</v>
      </c>
      <c r="C5369" s="753" t="s">
        <v>223</v>
      </c>
      <c r="D5369" s="753" t="s">
        <v>1962</v>
      </c>
      <c r="E5369" s="753" t="s">
        <v>419</v>
      </c>
      <c r="F5369" s="753" t="s">
        <v>248</v>
      </c>
      <c r="G5369" s="757" t="s">
        <v>249</v>
      </c>
      <c r="H5369" s="751">
        <v>9300000000</v>
      </c>
    </row>
    <row r="5370" spans="1:8" ht="52.8">
      <c r="A5370" s="753" t="s">
        <v>83</v>
      </c>
      <c r="B5370" s="753" t="s">
        <v>1043</v>
      </c>
      <c r="C5370" s="753" t="s">
        <v>223</v>
      </c>
      <c r="D5370" s="753" t="s">
        <v>1962</v>
      </c>
      <c r="E5370" s="753" t="s">
        <v>419</v>
      </c>
      <c r="F5370" s="753" t="s">
        <v>420</v>
      </c>
      <c r="G5370" s="757" t="s">
        <v>2714</v>
      </c>
      <c r="H5370" s="751">
        <v>716447000</v>
      </c>
    </row>
    <row r="5371" spans="1:8">
      <c r="A5371" s="753" t="s">
        <v>83</v>
      </c>
      <c r="B5371" s="753" t="s">
        <v>1043</v>
      </c>
      <c r="C5371" s="753" t="s">
        <v>223</v>
      </c>
      <c r="D5371" s="753" t="s">
        <v>1962</v>
      </c>
      <c r="E5371" s="753" t="s">
        <v>404</v>
      </c>
      <c r="F5371" s="753"/>
      <c r="G5371" s="757" t="s">
        <v>1808</v>
      </c>
      <c r="H5371" s="751">
        <v>350000000</v>
      </c>
    </row>
    <row r="5372" spans="1:8">
      <c r="A5372" s="753" t="s">
        <v>83</v>
      </c>
      <c r="B5372" s="753" t="s">
        <v>1043</v>
      </c>
      <c r="C5372" s="753" t="s">
        <v>223</v>
      </c>
      <c r="D5372" s="753" t="s">
        <v>1962</v>
      </c>
      <c r="E5372" s="753" t="s">
        <v>404</v>
      </c>
      <c r="F5372" s="753" t="s">
        <v>1809</v>
      </c>
      <c r="G5372" s="757" t="s">
        <v>26</v>
      </c>
      <c r="H5372" s="751">
        <v>350000000</v>
      </c>
    </row>
    <row r="5373" spans="1:8">
      <c r="A5373" s="753" t="s">
        <v>83</v>
      </c>
      <c r="B5373" s="753" t="s">
        <v>1043</v>
      </c>
      <c r="C5373" s="753" t="s">
        <v>223</v>
      </c>
      <c r="D5373" s="753" t="s">
        <v>1962</v>
      </c>
      <c r="E5373" s="753" t="s">
        <v>178</v>
      </c>
      <c r="F5373" s="753"/>
      <c r="G5373" s="757" t="s">
        <v>179</v>
      </c>
      <c r="H5373" s="751">
        <v>914034000</v>
      </c>
    </row>
    <row r="5374" spans="1:8" ht="26.4">
      <c r="A5374" s="753" t="s">
        <v>83</v>
      </c>
      <c r="B5374" s="753" t="s">
        <v>1043</v>
      </c>
      <c r="C5374" s="753" t="s">
        <v>223</v>
      </c>
      <c r="D5374" s="753" t="s">
        <v>1962</v>
      </c>
      <c r="E5374" s="753" t="s">
        <v>178</v>
      </c>
      <c r="F5374" s="753" t="s">
        <v>180</v>
      </c>
      <c r="G5374" s="757" t="s">
        <v>1810</v>
      </c>
      <c r="H5374" s="751">
        <v>914034000</v>
      </c>
    </row>
    <row r="5375" spans="1:8">
      <c r="A5375" s="753" t="s">
        <v>83</v>
      </c>
      <c r="B5375" s="753" t="s">
        <v>1043</v>
      </c>
      <c r="C5375" s="753" t="s">
        <v>223</v>
      </c>
      <c r="D5375" s="753" t="s">
        <v>1962</v>
      </c>
      <c r="E5375" s="753" t="s">
        <v>16</v>
      </c>
      <c r="F5375" s="753"/>
      <c r="G5375" s="757" t="s">
        <v>17</v>
      </c>
      <c r="H5375" s="751">
        <v>276305000</v>
      </c>
    </row>
    <row r="5376" spans="1:8">
      <c r="A5376" s="753" t="s">
        <v>83</v>
      </c>
      <c r="B5376" s="753" t="s">
        <v>1043</v>
      </c>
      <c r="C5376" s="753" t="s">
        <v>223</v>
      </c>
      <c r="D5376" s="753" t="s">
        <v>1962</v>
      </c>
      <c r="E5376" s="753" t="s">
        <v>16</v>
      </c>
      <c r="F5376" s="753" t="s">
        <v>18</v>
      </c>
      <c r="G5376" s="757" t="s">
        <v>1887</v>
      </c>
      <c r="H5376" s="751">
        <v>276305000</v>
      </c>
    </row>
    <row r="5377" spans="1:8">
      <c r="A5377" s="753" t="s">
        <v>83</v>
      </c>
      <c r="B5377" s="753" t="s">
        <v>1043</v>
      </c>
      <c r="C5377" s="753" t="s">
        <v>223</v>
      </c>
      <c r="D5377" s="753" t="s">
        <v>1962</v>
      </c>
      <c r="E5377" s="753" t="s">
        <v>19</v>
      </c>
      <c r="F5377" s="753"/>
      <c r="G5377" s="757" t="s">
        <v>133</v>
      </c>
      <c r="H5377" s="751">
        <v>157221000</v>
      </c>
    </row>
    <row r="5378" spans="1:8">
      <c r="A5378" s="753" t="s">
        <v>83</v>
      </c>
      <c r="B5378" s="753" t="s">
        <v>1043</v>
      </c>
      <c r="C5378" s="753" t="s">
        <v>223</v>
      </c>
      <c r="D5378" s="753" t="s">
        <v>1962</v>
      </c>
      <c r="E5378" s="753" t="s">
        <v>19</v>
      </c>
      <c r="F5378" s="753" t="s">
        <v>22</v>
      </c>
      <c r="G5378" s="757" t="s">
        <v>23</v>
      </c>
      <c r="H5378" s="751">
        <v>138695000</v>
      </c>
    </row>
    <row r="5379" spans="1:8">
      <c r="A5379" s="753" t="s">
        <v>83</v>
      </c>
      <c r="B5379" s="753" t="s">
        <v>1043</v>
      </c>
      <c r="C5379" s="753" t="s">
        <v>223</v>
      </c>
      <c r="D5379" s="753" t="s">
        <v>1962</v>
      </c>
      <c r="E5379" s="753" t="s">
        <v>19</v>
      </c>
      <c r="F5379" s="753" t="s">
        <v>245</v>
      </c>
      <c r="G5379" s="757" t="s">
        <v>135</v>
      </c>
      <c r="H5379" s="751">
        <v>18526000</v>
      </c>
    </row>
    <row r="5380" spans="1:8">
      <c r="A5380" s="753" t="s">
        <v>83</v>
      </c>
      <c r="B5380" s="753" t="s">
        <v>1043</v>
      </c>
      <c r="C5380" s="753" t="s">
        <v>1062</v>
      </c>
      <c r="D5380" s="753"/>
      <c r="E5380" s="753"/>
      <c r="F5380" s="753"/>
      <c r="G5380" s="757" t="s">
        <v>1375</v>
      </c>
      <c r="H5380" s="751">
        <v>520000000</v>
      </c>
    </row>
    <row r="5381" spans="1:8" ht="26.4">
      <c r="A5381" s="753" t="s">
        <v>83</v>
      </c>
      <c r="B5381" s="753" t="s">
        <v>1043</v>
      </c>
      <c r="C5381" s="753" t="s">
        <v>1062</v>
      </c>
      <c r="D5381" s="753" t="s">
        <v>1945</v>
      </c>
      <c r="E5381" s="753"/>
      <c r="F5381" s="753"/>
      <c r="G5381" s="757" t="s">
        <v>1946</v>
      </c>
      <c r="H5381" s="751">
        <v>520000000</v>
      </c>
    </row>
    <row r="5382" spans="1:8" ht="26.4">
      <c r="A5382" s="753" t="s">
        <v>83</v>
      </c>
      <c r="B5382" s="753" t="s">
        <v>1043</v>
      </c>
      <c r="C5382" s="753" t="s">
        <v>1062</v>
      </c>
      <c r="D5382" s="753" t="s">
        <v>1945</v>
      </c>
      <c r="E5382" s="753" t="s">
        <v>458</v>
      </c>
      <c r="F5382" s="753"/>
      <c r="G5382" s="757" t="s">
        <v>1812</v>
      </c>
      <c r="H5382" s="751">
        <v>430000000</v>
      </c>
    </row>
    <row r="5383" spans="1:8">
      <c r="A5383" s="753" t="s">
        <v>83</v>
      </c>
      <c r="B5383" s="753" t="s">
        <v>1043</v>
      </c>
      <c r="C5383" s="753" t="s">
        <v>1062</v>
      </c>
      <c r="D5383" s="753" t="s">
        <v>1945</v>
      </c>
      <c r="E5383" s="753" t="s">
        <v>458</v>
      </c>
      <c r="F5383" s="753" t="s">
        <v>453</v>
      </c>
      <c r="G5383" s="757" t="s">
        <v>135</v>
      </c>
      <c r="H5383" s="751">
        <v>430000000</v>
      </c>
    </row>
    <row r="5384" spans="1:8">
      <c r="A5384" s="753" t="s">
        <v>83</v>
      </c>
      <c r="B5384" s="753" t="s">
        <v>1043</v>
      </c>
      <c r="C5384" s="753" t="s">
        <v>1062</v>
      </c>
      <c r="D5384" s="753" t="s">
        <v>1945</v>
      </c>
      <c r="E5384" s="753" t="s">
        <v>1857</v>
      </c>
      <c r="F5384" s="753"/>
      <c r="G5384" s="757" t="s">
        <v>1858</v>
      </c>
      <c r="H5384" s="751">
        <v>30000000</v>
      </c>
    </row>
    <row r="5385" spans="1:8">
      <c r="A5385" s="753" t="s">
        <v>83</v>
      </c>
      <c r="B5385" s="753" t="s">
        <v>1043</v>
      </c>
      <c r="C5385" s="753" t="s">
        <v>1062</v>
      </c>
      <c r="D5385" s="753" t="s">
        <v>1945</v>
      </c>
      <c r="E5385" s="753" t="s">
        <v>1857</v>
      </c>
      <c r="F5385" s="753" t="s">
        <v>1941</v>
      </c>
      <c r="G5385" s="757" t="s">
        <v>135</v>
      </c>
      <c r="H5385" s="751">
        <v>30000000</v>
      </c>
    </row>
    <row r="5386" spans="1:8">
      <c r="A5386" s="753" t="s">
        <v>83</v>
      </c>
      <c r="B5386" s="753" t="s">
        <v>1043</v>
      </c>
      <c r="C5386" s="753" t="s">
        <v>1062</v>
      </c>
      <c r="D5386" s="753" t="s">
        <v>1945</v>
      </c>
      <c r="E5386" s="753" t="s">
        <v>134</v>
      </c>
      <c r="F5386" s="753"/>
      <c r="G5386" s="757" t="s">
        <v>135</v>
      </c>
      <c r="H5386" s="751">
        <v>60000000</v>
      </c>
    </row>
    <row r="5387" spans="1:8">
      <c r="A5387" s="753" t="s">
        <v>83</v>
      </c>
      <c r="B5387" s="753" t="s">
        <v>1043</v>
      </c>
      <c r="C5387" s="753" t="s">
        <v>1062</v>
      </c>
      <c r="D5387" s="753" t="s">
        <v>1945</v>
      </c>
      <c r="E5387" s="753" t="s">
        <v>134</v>
      </c>
      <c r="F5387" s="753" t="s">
        <v>139</v>
      </c>
      <c r="G5387" s="757" t="s">
        <v>140</v>
      </c>
      <c r="H5387" s="751">
        <v>60000000</v>
      </c>
    </row>
    <row r="5388" spans="1:8">
      <c r="A5388" s="753" t="s">
        <v>83</v>
      </c>
      <c r="B5388" s="753" t="s">
        <v>1043</v>
      </c>
      <c r="C5388" s="753" t="s">
        <v>1376</v>
      </c>
      <c r="D5388" s="753"/>
      <c r="E5388" s="753"/>
      <c r="F5388" s="753"/>
      <c r="G5388" s="757" t="s">
        <v>1377</v>
      </c>
      <c r="H5388" s="751">
        <v>15515614232</v>
      </c>
    </row>
    <row r="5389" spans="1:8">
      <c r="A5389" s="753" t="s">
        <v>83</v>
      </c>
      <c r="B5389" s="753" t="s">
        <v>1043</v>
      </c>
      <c r="C5389" s="753" t="s">
        <v>1376</v>
      </c>
      <c r="D5389" s="753" t="s">
        <v>1952</v>
      </c>
      <c r="E5389" s="753"/>
      <c r="F5389" s="753"/>
      <c r="G5389" s="757" t="s">
        <v>1966</v>
      </c>
      <c r="H5389" s="751">
        <v>15515614232</v>
      </c>
    </row>
    <row r="5390" spans="1:8">
      <c r="A5390" s="753" t="s">
        <v>83</v>
      </c>
      <c r="B5390" s="753" t="s">
        <v>1043</v>
      </c>
      <c r="C5390" s="753" t="s">
        <v>1376</v>
      </c>
      <c r="D5390" s="753" t="s">
        <v>1952</v>
      </c>
      <c r="E5390" s="753" t="s">
        <v>426</v>
      </c>
      <c r="F5390" s="753"/>
      <c r="G5390" s="757" t="s">
        <v>427</v>
      </c>
      <c r="H5390" s="751">
        <v>15315614232</v>
      </c>
    </row>
    <row r="5391" spans="1:8">
      <c r="A5391" s="753" t="s">
        <v>83</v>
      </c>
      <c r="B5391" s="753" t="s">
        <v>1043</v>
      </c>
      <c r="C5391" s="753" t="s">
        <v>1376</v>
      </c>
      <c r="D5391" s="753" t="s">
        <v>1952</v>
      </c>
      <c r="E5391" s="753" t="s">
        <v>426</v>
      </c>
      <c r="F5391" s="753" t="s">
        <v>428</v>
      </c>
      <c r="G5391" s="757" t="s">
        <v>1774</v>
      </c>
      <c r="H5391" s="751">
        <v>15300614232</v>
      </c>
    </row>
    <row r="5392" spans="1:8">
      <c r="A5392" s="753" t="s">
        <v>83</v>
      </c>
      <c r="B5392" s="753" t="s">
        <v>1043</v>
      </c>
      <c r="C5392" s="753" t="s">
        <v>1376</v>
      </c>
      <c r="D5392" s="753" t="s">
        <v>1952</v>
      </c>
      <c r="E5392" s="753" t="s">
        <v>426</v>
      </c>
      <c r="F5392" s="753" t="s">
        <v>429</v>
      </c>
      <c r="G5392" s="757" t="s">
        <v>1775</v>
      </c>
      <c r="H5392" s="751">
        <v>15000000</v>
      </c>
    </row>
    <row r="5393" spans="1:8">
      <c r="A5393" s="753" t="s">
        <v>83</v>
      </c>
      <c r="B5393" s="753" t="s">
        <v>1043</v>
      </c>
      <c r="C5393" s="753" t="s">
        <v>1376</v>
      </c>
      <c r="D5393" s="753" t="s">
        <v>1952</v>
      </c>
      <c r="E5393" s="753" t="s">
        <v>134</v>
      </c>
      <c r="F5393" s="753"/>
      <c r="G5393" s="757" t="s">
        <v>135</v>
      </c>
      <c r="H5393" s="751">
        <v>200000000</v>
      </c>
    </row>
    <row r="5394" spans="1:8">
      <c r="A5394" s="753" t="s">
        <v>83</v>
      </c>
      <c r="B5394" s="753" t="s">
        <v>1043</v>
      </c>
      <c r="C5394" s="753" t="s">
        <v>1376</v>
      </c>
      <c r="D5394" s="753" t="s">
        <v>1952</v>
      </c>
      <c r="E5394" s="753" t="s">
        <v>134</v>
      </c>
      <c r="F5394" s="753" t="s">
        <v>139</v>
      </c>
      <c r="G5394" s="757" t="s">
        <v>140</v>
      </c>
      <c r="H5394" s="751">
        <v>200000000</v>
      </c>
    </row>
    <row r="5395" spans="1:8">
      <c r="A5395" s="753" t="s">
        <v>83</v>
      </c>
      <c r="B5395" s="753" t="s">
        <v>1040</v>
      </c>
      <c r="C5395" s="753"/>
      <c r="D5395" s="753"/>
      <c r="E5395" s="753"/>
      <c r="F5395" s="753"/>
      <c r="G5395" s="757" t="s">
        <v>1967</v>
      </c>
      <c r="H5395" s="751">
        <v>75758130000</v>
      </c>
    </row>
    <row r="5396" spans="1:8">
      <c r="A5396" s="753" t="s">
        <v>83</v>
      </c>
      <c r="B5396" s="753" t="s">
        <v>1040</v>
      </c>
      <c r="C5396" s="753" t="s">
        <v>416</v>
      </c>
      <c r="D5396" s="753"/>
      <c r="E5396" s="753"/>
      <c r="F5396" s="753"/>
      <c r="G5396" s="757" t="s">
        <v>1814</v>
      </c>
      <c r="H5396" s="751">
        <v>150000000</v>
      </c>
    </row>
    <row r="5397" spans="1:8" ht="39.6">
      <c r="A5397" s="753" t="s">
        <v>83</v>
      </c>
      <c r="B5397" s="753" t="s">
        <v>1040</v>
      </c>
      <c r="C5397" s="753" t="s">
        <v>416</v>
      </c>
      <c r="D5397" s="753" t="s">
        <v>1816</v>
      </c>
      <c r="E5397" s="753"/>
      <c r="F5397" s="753"/>
      <c r="G5397" s="757" t="s">
        <v>1817</v>
      </c>
      <c r="H5397" s="751">
        <v>150000000</v>
      </c>
    </row>
    <row r="5398" spans="1:8">
      <c r="A5398" s="753" t="s">
        <v>83</v>
      </c>
      <c r="B5398" s="753" t="s">
        <v>1040</v>
      </c>
      <c r="C5398" s="753" t="s">
        <v>416</v>
      </c>
      <c r="D5398" s="753" t="s">
        <v>1816</v>
      </c>
      <c r="E5398" s="753" t="s">
        <v>125</v>
      </c>
      <c r="F5398" s="753"/>
      <c r="G5398" s="757" t="s">
        <v>126</v>
      </c>
      <c r="H5398" s="751">
        <v>7000000</v>
      </c>
    </row>
    <row r="5399" spans="1:8">
      <c r="A5399" s="753" t="s">
        <v>83</v>
      </c>
      <c r="B5399" s="753" t="s">
        <v>1040</v>
      </c>
      <c r="C5399" s="753" t="s">
        <v>416</v>
      </c>
      <c r="D5399" s="753" t="s">
        <v>1816</v>
      </c>
      <c r="E5399" s="753" t="s">
        <v>125</v>
      </c>
      <c r="F5399" s="753" t="s">
        <v>552</v>
      </c>
      <c r="G5399" s="757" t="s">
        <v>553</v>
      </c>
      <c r="H5399" s="751">
        <v>2100000</v>
      </c>
    </row>
    <row r="5400" spans="1:8">
      <c r="A5400" s="753" t="s">
        <v>83</v>
      </c>
      <c r="B5400" s="753" t="s">
        <v>1040</v>
      </c>
      <c r="C5400" s="753" t="s">
        <v>416</v>
      </c>
      <c r="D5400" s="753" t="s">
        <v>1816</v>
      </c>
      <c r="E5400" s="753" t="s">
        <v>125</v>
      </c>
      <c r="F5400" s="753" t="s">
        <v>127</v>
      </c>
      <c r="G5400" s="757" t="s">
        <v>128</v>
      </c>
      <c r="H5400" s="751">
        <v>4900000</v>
      </c>
    </row>
    <row r="5401" spans="1:8">
      <c r="A5401" s="753" t="s">
        <v>83</v>
      </c>
      <c r="B5401" s="753" t="s">
        <v>1040</v>
      </c>
      <c r="C5401" s="753" t="s">
        <v>416</v>
      </c>
      <c r="D5401" s="753" t="s">
        <v>1816</v>
      </c>
      <c r="E5401" s="753" t="s">
        <v>554</v>
      </c>
      <c r="F5401" s="753"/>
      <c r="G5401" s="757" t="s">
        <v>555</v>
      </c>
      <c r="H5401" s="751">
        <v>143000000</v>
      </c>
    </row>
    <row r="5402" spans="1:8">
      <c r="A5402" s="753" t="s">
        <v>83</v>
      </c>
      <c r="B5402" s="753" t="s">
        <v>1040</v>
      </c>
      <c r="C5402" s="753" t="s">
        <v>416</v>
      </c>
      <c r="D5402" s="753" t="s">
        <v>1816</v>
      </c>
      <c r="E5402" s="753" t="s">
        <v>554</v>
      </c>
      <c r="F5402" s="753" t="s">
        <v>206</v>
      </c>
      <c r="G5402" s="757" t="s">
        <v>207</v>
      </c>
      <c r="H5402" s="751">
        <v>143000000</v>
      </c>
    </row>
    <row r="5403" spans="1:8" ht="26.4">
      <c r="A5403" s="753" t="s">
        <v>83</v>
      </c>
      <c r="B5403" s="753" t="s">
        <v>1040</v>
      </c>
      <c r="C5403" s="753" t="s">
        <v>223</v>
      </c>
      <c r="D5403" s="753"/>
      <c r="E5403" s="753"/>
      <c r="F5403" s="753"/>
      <c r="G5403" s="757" t="s">
        <v>1765</v>
      </c>
      <c r="H5403" s="751">
        <v>75608130000</v>
      </c>
    </row>
    <row r="5404" spans="1:8">
      <c r="A5404" s="753" t="s">
        <v>83</v>
      </c>
      <c r="B5404" s="753" t="s">
        <v>1040</v>
      </c>
      <c r="C5404" s="753" t="s">
        <v>223</v>
      </c>
      <c r="D5404" s="753" t="s">
        <v>1888</v>
      </c>
      <c r="E5404" s="753"/>
      <c r="F5404" s="753"/>
      <c r="G5404" s="757" t="s">
        <v>1889</v>
      </c>
      <c r="H5404" s="751">
        <v>75608130000</v>
      </c>
    </row>
    <row r="5405" spans="1:8">
      <c r="A5405" s="753" t="s">
        <v>83</v>
      </c>
      <c r="B5405" s="753" t="s">
        <v>1040</v>
      </c>
      <c r="C5405" s="753" t="s">
        <v>223</v>
      </c>
      <c r="D5405" s="753" t="s">
        <v>1888</v>
      </c>
      <c r="E5405" s="753" t="s">
        <v>92</v>
      </c>
      <c r="F5405" s="753"/>
      <c r="G5405" s="757" t="s">
        <v>93</v>
      </c>
      <c r="H5405" s="751">
        <v>1931890353</v>
      </c>
    </row>
    <row r="5406" spans="1:8">
      <c r="A5406" s="753" t="s">
        <v>83</v>
      </c>
      <c r="B5406" s="753" t="s">
        <v>1040</v>
      </c>
      <c r="C5406" s="753" t="s">
        <v>223</v>
      </c>
      <c r="D5406" s="753" t="s">
        <v>1888</v>
      </c>
      <c r="E5406" s="753" t="s">
        <v>92</v>
      </c>
      <c r="F5406" s="753" t="s">
        <v>94</v>
      </c>
      <c r="G5406" s="757" t="s">
        <v>1768</v>
      </c>
      <c r="H5406" s="751">
        <v>1772847753</v>
      </c>
    </row>
    <row r="5407" spans="1:8">
      <c r="A5407" s="753" t="s">
        <v>83</v>
      </c>
      <c r="B5407" s="753" t="s">
        <v>1040</v>
      </c>
      <c r="C5407" s="753" t="s">
        <v>223</v>
      </c>
      <c r="D5407" s="753" t="s">
        <v>1888</v>
      </c>
      <c r="E5407" s="753" t="s">
        <v>92</v>
      </c>
      <c r="F5407" s="753" t="s">
        <v>95</v>
      </c>
      <c r="G5407" s="757" t="s">
        <v>1769</v>
      </c>
      <c r="H5407" s="751">
        <v>159042600</v>
      </c>
    </row>
    <row r="5408" spans="1:8">
      <c r="A5408" s="753" t="s">
        <v>83</v>
      </c>
      <c r="B5408" s="753" t="s">
        <v>1040</v>
      </c>
      <c r="C5408" s="753" t="s">
        <v>223</v>
      </c>
      <c r="D5408" s="753" t="s">
        <v>1888</v>
      </c>
      <c r="E5408" s="753" t="s">
        <v>96</v>
      </c>
      <c r="F5408" s="753"/>
      <c r="G5408" s="757" t="s">
        <v>97</v>
      </c>
      <c r="H5408" s="751">
        <v>1493578858</v>
      </c>
    </row>
    <row r="5409" spans="1:8">
      <c r="A5409" s="753" t="s">
        <v>83</v>
      </c>
      <c r="B5409" s="753" t="s">
        <v>1040</v>
      </c>
      <c r="C5409" s="753" t="s">
        <v>223</v>
      </c>
      <c r="D5409" s="753" t="s">
        <v>1888</v>
      </c>
      <c r="E5409" s="753" t="s">
        <v>96</v>
      </c>
      <c r="F5409" s="753" t="s">
        <v>151</v>
      </c>
      <c r="G5409" s="757" t="s">
        <v>152</v>
      </c>
      <c r="H5409" s="751">
        <v>154662000</v>
      </c>
    </row>
    <row r="5410" spans="1:8" ht="26.4">
      <c r="A5410" s="753" t="s">
        <v>83</v>
      </c>
      <c r="B5410" s="753" t="s">
        <v>1040</v>
      </c>
      <c r="C5410" s="753" t="s">
        <v>223</v>
      </c>
      <c r="D5410" s="753" t="s">
        <v>1888</v>
      </c>
      <c r="E5410" s="753" t="s">
        <v>96</v>
      </c>
      <c r="F5410" s="753" t="s">
        <v>98</v>
      </c>
      <c r="G5410" s="757" t="s">
        <v>99</v>
      </c>
      <c r="H5410" s="751">
        <v>3576000</v>
      </c>
    </row>
    <row r="5411" spans="1:8" ht="26.4">
      <c r="A5411" s="753" t="s">
        <v>83</v>
      </c>
      <c r="B5411" s="753" t="s">
        <v>1040</v>
      </c>
      <c r="C5411" s="753" t="s">
        <v>223</v>
      </c>
      <c r="D5411" s="753" t="s">
        <v>1888</v>
      </c>
      <c r="E5411" s="753" t="s">
        <v>96</v>
      </c>
      <c r="F5411" s="753" t="s">
        <v>442</v>
      </c>
      <c r="G5411" s="757" t="s">
        <v>1772</v>
      </c>
      <c r="H5411" s="751">
        <v>23376602</v>
      </c>
    </row>
    <row r="5412" spans="1:8" ht="26.4">
      <c r="A5412" s="753" t="s">
        <v>83</v>
      </c>
      <c r="B5412" s="753" t="s">
        <v>1040</v>
      </c>
      <c r="C5412" s="753" t="s">
        <v>223</v>
      </c>
      <c r="D5412" s="753" t="s">
        <v>1888</v>
      </c>
      <c r="E5412" s="753" t="s">
        <v>96</v>
      </c>
      <c r="F5412" s="753" t="s">
        <v>457</v>
      </c>
      <c r="G5412" s="757" t="s">
        <v>1875</v>
      </c>
      <c r="H5412" s="751">
        <v>632898900</v>
      </c>
    </row>
    <row r="5413" spans="1:8">
      <c r="A5413" s="753" t="s">
        <v>83</v>
      </c>
      <c r="B5413" s="753" t="s">
        <v>1040</v>
      </c>
      <c r="C5413" s="753" t="s">
        <v>223</v>
      </c>
      <c r="D5413" s="753" t="s">
        <v>1888</v>
      </c>
      <c r="E5413" s="753" t="s">
        <v>96</v>
      </c>
      <c r="F5413" s="753" t="s">
        <v>144</v>
      </c>
      <c r="G5413" s="757" t="s">
        <v>145</v>
      </c>
      <c r="H5413" s="751">
        <v>527415756</v>
      </c>
    </row>
    <row r="5414" spans="1:8">
      <c r="A5414" s="753" t="s">
        <v>83</v>
      </c>
      <c r="B5414" s="753" t="s">
        <v>1040</v>
      </c>
      <c r="C5414" s="753" t="s">
        <v>223</v>
      </c>
      <c r="D5414" s="753" t="s">
        <v>1888</v>
      </c>
      <c r="E5414" s="753" t="s">
        <v>96</v>
      </c>
      <c r="F5414" s="753" t="s">
        <v>154</v>
      </c>
      <c r="G5414" s="757" t="s">
        <v>1773</v>
      </c>
      <c r="H5414" s="751">
        <v>151649600</v>
      </c>
    </row>
    <row r="5415" spans="1:8">
      <c r="A5415" s="753" t="s">
        <v>83</v>
      </c>
      <c r="B5415" s="753" t="s">
        <v>1040</v>
      </c>
      <c r="C5415" s="753" t="s">
        <v>223</v>
      </c>
      <c r="D5415" s="753" t="s">
        <v>1888</v>
      </c>
      <c r="E5415" s="753" t="s">
        <v>426</v>
      </c>
      <c r="F5415" s="753"/>
      <c r="G5415" s="757" t="s">
        <v>427</v>
      </c>
      <c r="H5415" s="751">
        <v>148625000</v>
      </c>
    </row>
    <row r="5416" spans="1:8">
      <c r="A5416" s="753" t="s">
        <v>83</v>
      </c>
      <c r="B5416" s="753" t="s">
        <v>1040</v>
      </c>
      <c r="C5416" s="753" t="s">
        <v>223</v>
      </c>
      <c r="D5416" s="753" t="s">
        <v>1888</v>
      </c>
      <c r="E5416" s="753" t="s">
        <v>426</v>
      </c>
      <c r="F5416" s="753" t="s">
        <v>428</v>
      </c>
      <c r="G5416" s="757" t="s">
        <v>1774</v>
      </c>
      <c r="H5416" s="751">
        <v>131395000</v>
      </c>
    </row>
    <row r="5417" spans="1:8">
      <c r="A5417" s="753" t="s">
        <v>83</v>
      </c>
      <c r="B5417" s="753" t="s">
        <v>1040</v>
      </c>
      <c r="C5417" s="753" t="s">
        <v>223</v>
      </c>
      <c r="D5417" s="753" t="s">
        <v>1888</v>
      </c>
      <c r="E5417" s="753" t="s">
        <v>426</v>
      </c>
      <c r="F5417" s="753" t="s">
        <v>429</v>
      </c>
      <c r="G5417" s="757" t="s">
        <v>1775</v>
      </c>
      <c r="H5417" s="751">
        <v>17230000</v>
      </c>
    </row>
    <row r="5418" spans="1:8">
      <c r="A5418" s="753" t="s">
        <v>83</v>
      </c>
      <c r="B5418" s="753" t="s">
        <v>1040</v>
      </c>
      <c r="C5418" s="753" t="s">
        <v>223</v>
      </c>
      <c r="D5418" s="753" t="s">
        <v>1888</v>
      </c>
      <c r="E5418" s="753" t="s">
        <v>100</v>
      </c>
      <c r="F5418" s="753"/>
      <c r="G5418" s="757" t="s">
        <v>101</v>
      </c>
      <c r="H5418" s="751">
        <v>339108000</v>
      </c>
    </row>
    <row r="5419" spans="1:8">
      <c r="A5419" s="753" t="s">
        <v>83</v>
      </c>
      <c r="B5419" s="753" t="s">
        <v>1040</v>
      </c>
      <c r="C5419" s="753" t="s">
        <v>223</v>
      </c>
      <c r="D5419" s="753" t="s">
        <v>1888</v>
      </c>
      <c r="E5419" s="753" t="s">
        <v>100</v>
      </c>
      <c r="F5419" s="753" t="s">
        <v>443</v>
      </c>
      <c r="G5419" s="757" t="s">
        <v>135</v>
      </c>
      <c r="H5419" s="751">
        <v>339108000</v>
      </c>
    </row>
    <row r="5420" spans="1:8">
      <c r="A5420" s="753" t="s">
        <v>83</v>
      </c>
      <c r="B5420" s="753" t="s">
        <v>1040</v>
      </c>
      <c r="C5420" s="753" t="s">
        <v>223</v>
      </c>
      <c r="D5420" s="753" t="s">
        <v>1888</v>
      </c>
      <c r="E5420" s="753" t="s">
        <v>102</v>
      </c>
      <c r="F5420" s="753"/>
      <c r="G5420" s="757" t="s">
        <v>369</v>
      </c>
      <c r="H5420" s="751">
        <v>472060396</v>
      </c>
    </row>
    <row r="5421" spans="1:8">
      <c r="A5421" s="753" t="s">
        <v>83</v>
      </c>
      <c r="B5421" s="753" t="s">
        <v>1040</v>
      </c>
      <c r="C5421" s="753" t="s">
        <v>223</v>
      </c>
      <c r="D5421" s="753" t="s">
        <v>1888</v>
      </c>
      <c r="E5421" s="753" t="s">
        <v>102</v>
      </c>
      <c r="F5421" s="753" t="s">
        <v>103</v>
      </c>
      <c r="G5421" s="757" t="s">
        <v>104</v>
      </c>
      <c r="H5421" s="751">
        <v>365016736</v>
      </c>
    </row>
    <row r="5422" spans="1:8">
      <c r="A5422" s="753" t="s">
        <v>83</v>
      </c>
      <c r="B5422" s="753" t="s">
        <v>1040</v>
      </c>
      <c r="C5422" s="753" t="s">
        <v>223</v>
      </c>
      <c r="D5422" s="753" t="s">
        <v>1888</v>
      </c>
      <c r="E5422" s="753" t="s">
        <v>102</v>
      </c>
      <c r="F5422" s="753" t="s">
        <v>105</v>
      </c>
      <c r="G5422" s="757" t="s">
        <v>106</v>
      </c>
      <c r="H5422" s="751">
        <v>63259985</v>
      </c>
    </row>
    <row r="5423" spans="1:8">
      <c r="A5423" s="753" t="s">
        <v>83</v>
      </c>
      <c r="B5423" s="753" t="s">
        <v>1040</v>
      </c>
      <c r="C5423" s="753" t="s">
        <v>223</v>
      </c>
      <c r="D5423" s="753" t="s">
        <v>1888</v>
      </c>
      <c r="E5423" s="753" t="s">
        <v>102</v>
      </c>
      <c r="F5423" s="753" t="s">
        <v>107</v>
      </c>
      <c r="G5423" s="757" t="s">
        <v>108</v>
      </c>
      <c r="H5423" s="751">
        <v>42193249</v>
      </c>
    </row>
    <row r="5424" spans="1:8">
      <c r="A5424" s="753" t="s">
        <v>83</v>
      </c>
      <c r="B5424" s="753" t="s">
        <v>1040</v>
      </c>
      <c r="C5424" s="753" t="s">
        <v>223</v>
      </c>
      <c r="D5424" s="753" t="s">
        <v>1888</v>
      </c>
      <c r="E5424" s="753" t="s">
        <v>102</v>
      </c>
      <c r="F5424" s="753" t="s">
        <v>0</v>
      </c>
      <c r="G5424" s="757" t="s">
        <v>1</v>
      </c>
      <c r="H5424" s="751">
        <v>1590426</v>
      </c>
    </row>
    <row r="5425" spans="1:8">
      <c r="A5425" s="753" t="s">
        <v>83</v>
      </c>
      <c r="B5425" s="753" t="s">
        <v>1040</v>
      </c>
      <c r="C5425" s="753" t="s">
        <v>223</v>
      </c>
      <c r="D5425" s="753" t="s">
        <v>1888</v>
      </c>
      <c r="E5425" s="753" t="s">
        <v>112</v>
      </c>
      <c r="F5425" s="753"/>
      <c r="G5425" s="757" t="s">
        <v>113</v>
      </c>
      <c r="H5425" s="751">
        <v>281444715</v>
      </c>
    </row>
    <row r="5426" spans="1:8">
      <c r="A5426" s="753" t="s">
        <v>83</v>
      </c>
      <c r="B5426" s="753" t="s">
        <v>1040</v>
      </c>
      <c r="C5426" s="753" t="s">
        <v>223</v>
      </c>
      <c r="D5426" s="753" t="s">
        <v>1888</v>
      </c>
      <c r="E5426" s="753" t="s">
        <v>112</v>
      </c>
      <c r="F5426" s="753" t="s">
        <v>155</v>
      </c>
      <c r="G5426" s="757" t="s">
        <v>1777</v>
      </c>
      <c r="H5426" s="751">
        <v>21482719</v>
      </c>
    </row>
    <row r="5427" spans="1:8">
      <c r="A5427" s="753" t="s">
        <v>83</v>
      </c>
      <c r="B5427" s="753" t="s">
        <v>1040</v>
      </c>
      <c r="C5427" s="753" t="s">
        <v>223</v>
      </c>
      <c r="D5427" s="753" t="s">
        <v>1888</v>
      </c>
      <c r="E5427" s="753" t="s">
        <v>112</v>
      </c>
      <c r="F5427" s="753" t="s">
        <v>114</v>
      </c>
      <c r="G5427" s="757" t="s">
        <v>1778</v>
      </c>
      <c r="H5427" s="751">
        <v>10258396</v>
      </c>
    </row>
    <row r="5428" spans="1:8">
      <c r="A5428" s="753" t="s">
        <v>83</v>
      </c>
      <c r="B5428" s="753" t="s">
        <v>1040</v>
      </c>
      <c r="C5428" s="753" t="s">
        <v>223</v>
      </c>
      <c r="D5428" s="753" t="s">
        <v>1888</v>
      </c>
      <c r="E5428" s="753" t="s">
        <v>112</v>
      </c>
      <c r="F5428" s="753" t="s">
        <v>156</v>
      </c>
      <c r="G5428" s="757" t="s">
        <v>1779</v>
      </c>
      <c r="H5428" s="751">
        <v>241187600</v>
      </c>
    </row>
    <row r="5429" spans="1:8">
      <c r="A5429" s="753" t="s">
        <v>83</v>
      </c>
      <c r="B5429" s="753" t="s">
        <v>1040</v>
      </c>
      <c r="C5429" s="753" t="s">
        <v>223</v>
      </c>
      <c r="D5429" s="753" t="s">
        <v>1888</v>
      </c>
      <c r="E5429" s="753" t="s">
        <v>112</v>
      </c>
      <c r="F5429" s="753" t="s">
        <v>146</v>
      </c>
      <c r="G5429" s="757" t="s">
        <v>1780</v>
      </c>
      <c r="H5429" s="751">
        <v>2136000</v>
      </c>
    </row>
    <row r="5430" spans="1:8">
      <c r="A5430" s="753" t="s">
        <v>83</v>
      </c>
      <c r="B5430" s="753" t="s">
        <v>1040</v>
      </c>
      <c r="C5430" s="753" t="s">
        <v>223</v>
      </c>
      <c r="D5430" s="753" t="s">
        <v>1888</v>
      </c>
      <c r="E5430" s="753" t="s">
        <v>112</v>
      </c>
      <c r="F5430" s="753" t="s">
        <v>157</v>
      </c>
      <c r="G5430" s="757" t="s">
        <v>135</v>
      </c>
      <c r="H5430" s="751">
        <v>6380000</v>
      </c>
    </row>
    <row r="5431" spans="1:8">
      <c r="A5431" s="753" t="s">
        <v>83</v>
      </c>
      <c r="B5431" s="753" t="s">
        <v>1040</v>
      </c>
      <c r="C5431" s="753" t="s">
        <v>223</v>
      </c>
      <c r="D5431" s="753" t="s">
        <v>1888</v>
      </c>
      <c r="E5431" s="753" t="s">
        <v>115</v>
      </c>
      <c r="F5431" s="753"/>
      <c r="G5431" s="757" t="s">
        <v>1781</v>
      </c>
      <c r="H5431" s="751">
        <v>360471200</v>
      </c>
    </row>
    <row r="5432" spans="1:8">
      <c r="A5432" s="753" t="s">
        <v>83</v>
      </c>
      <c r="B5432" s="753" t="s">
        <v>1040</v>
      </c>
      <c r="C5432" s="753" t="s">
        <v>223</v>
      </c>
      <c r="D5432" s="753" t="s">
        <v>1888</v>
      </c>
      <c r="E5432" s="753" t="s">
        <v>115</v>
      </c>
      <c r="F5432" s="753" t="s">
        <v>116</v>
      </c>
      <c r="G5432" s="757" t="s">
        <v>117</v>
      </c>
      <c r="H5432" s="751">
        <v>262134000</v>
      </c>
    </row>
    <row r="5433" spans="1:8">
      <c r="A5433" s="753" t="s">
        <v>83</v>
      </c>
      <c r="B5433" s="753" t="s">
        <v>1040</v>
      </c>
      <c r="C5433" s="753" t="s">
        <v>223</v>
      </c>
      <c r="D5433" s="753" t="s">
        <v>1888</v>
      </c>
      <c r="E5433" s="753" t="s">
        <v>115</v>
      </c>
      <c r="F5433" s="753" t="s">
        <v>147</v>
      </c>
      <c r="G5433" s="757" t="s">
        <v>148</v>
      </c>
      <c r="H5433" s="751">
        <v>18300000</v>
      </c>
    </row>
    <row r="5434" spans="1:8">
      <c r="A5434" s="753" t="s">
        <v>83</v>
      </c>
      <c r="B5434" s="753" t="s">
        <v>1040</v>
      </c>
      <c r="C5434" s="753" t="s">
        <v>223</v>
      </c>
      <c r="D5434" s="753" t="s">
        <v>1888</v>
      </c>
      <c r="E5434" s="753" t="s">
        <v>115</v>
      </c>
      <c r="F5434" s="753" t="s">
        <v>4</v>
      </c>
      <c r="G5434" s="757" t="s">
        <v>1782</v>
      </c>
      <c r="H5434" s="751">
        <v>30381200</v>
      </c>
    </row>
    <row r="5435" spans="1:8">
      <c r="A5435" s="753" t="s">
        <v>83</v>
      </c>
      <c r="B5435" s="753" t="s">
        <v>1040</v>
      </c>
      <c r="C5435" s="753" t="s">
        <v>223</v>
      </c>
      <c r="D5435" s="753" t="s">
        <v>1888</v>
      </c>
      <c r="E5435" s="753" t="s">
        <v>115</v>
      </c>
      <c r="F5435" s="753" t="s">
        <v>118</v>
      </c>
      <c r="G5435" s="757" t="s">
        <v>119</v>
      </c>
      <c r="H5435" s="751">
        <v>49656000</v>
      </c>
    </row>
    <row r="5436" spans="1:8">
      <c r="A5436" s="753" t="s">
        <v>83</v>
      </c>
      <c r="B5436" s="753" t="s">
        <v>1040</v>
      </c>
      <c r="C5436" s="753" t="s">
        <v>223</v>
      </c>
      <c r="D5436" s="753" t="s">
        <v>1888</v>
      </c>
      <c r="E5436" s="753" t="s">
        <v>120</v>
      </c>
      <c r="F5436" s="753"/>
      <c r="G5436" s="757" t="s">
        <v>121</v>
      </c>
      <c r="H5436" s="751">
        <v>312596636</v>
      </c>
    </row>
    <row r="5437" spans="1:8" ht="39.6">
      <c r="A5437" s="753" t="s">
        <v>83</v>
      </c>
      <c r="B5437" s="753" t="s">
        <v>1040</v>
      </c>
      <c r="C5437" s="753" t="s">
        <v>223</v>
      </c>
      <c r="D5437" s="753" t="s">
        <v>1888</v>
      </c>
      <c r="E5437" s="753" t="s">
        <v>120</v>
      </c>
      <c r="F5437" s="753" t="s">
        <v>122</v>
      </c>
      <c r="G5437" s="757" t="s">
        <v>1783</v>
      </c>
      <c r="H5437" s="751">
        <v>6875770</v>
      </c>
    </row>
    <row r="5438" spans="1:8">
      <c r="A5438" s="753" t="s">
        <v>83</v>
      </c>
      <c r="B5438" s="753" t="s">
        <v>1040</v>
      </c>
      <c r="C5438" s="753" t="s">
        <v>223</v>
      </c>
      <c r="D5438" s="753" t="s">
        <v>1888</v>
      </c>
      <c r="E5438" s="753" t="s">
        <v>120</v>
      </c>
      <c r="F5438" s="753" t="s">
        <v>123</v>
      </c>
      <c r="G5438" s="757" t="s">
        <v>124</v>
      </c>
      <c r="H5438" s="751">
        <v>38219066</v>
      </c>
    </row>
    <row r="5439" spans="1:8" ht="39.6">
      <c r="A5439" s="753" t="s">
        <v>83</v>
      </c>
      <c r="B5439" s="753" t="s">
        <v>1040</v>
      </c>
      <c r="C5439" s="753" t="s">
        <v>223</v>
      </c>
      <c r="D5439" s="753" t="s">
        <v>1888</v>
      </c>
      <c r="E5439" s="753" t="s">
        <v>120</v>
      </c>
      <c r="F5439" s="753" t="s">
        <v>994</v>
      </c>
      <c r="G5439" s="757" t="s">
        <v>1824</v>
      </c>
      <c r="H5439" s="751">
        <v>13176000</v>
      </c>
    </row>
    <row r="5440" spans="1:8">
      <c r="A5440" s="753" t="s">
        <v>83</v>
      </c>
      <c r="B5440" s="753" t="s">
        <v>1040</v>
      </c>
      <c r="C5440" s="753" t="s">
        <v>223</v>
      </c>
      <c r="D5440" s="753" t="s">
        <v>1888</v>
      </c>
      <c r="E5440" s="753" t="s">
        <v>120</v>
      </c>
      <c r="F5440" s="753" t="s">
        <v>315</v>
      </c>
      <c r="G5440" s="757" t="s">
        <v>1831</v>
      </c>
      <c r="H5440" s="751">
        <v>223968000</v>
      </c>
    </row>
    <row r="5441" spans="1:8" ht="26.4">
      <c r="A5441" s="753" t="s">
        <v>83</v>
      </c>
      <c r="B5441" s="753" t="s">
        <v>1040</v>
      </c>
      <c r="C5441" s="753" t="s">
        <v>223</v>
      </c>
      <c r="D5441" s="753" t="s">
        <v>1888</v>
      </c>
      <c r="E5441" s="753" t="s">
        <v>120</v>
      </c>
      <c r="F5441" s="753" t="s">
        <v>1001</v>
      </c>
      <c r="G5441" s="757" t="s">
        <v>1784</v>
      </c>
      <c r="H5441" s="751">
        <v>17157800</v>
      </c>
    </row>
    <row r="5442" spans="1:8">
      <c r="A5442" s="753" t="s">
        <v>83</v>
      </c>
      <c r="B5442" s="753" t="s">
        <v>1040</v>
      </c>
      <c r="C5442" s="753" t="s">
        <v>223</v>
      </c>
      <c r="D5442" s="753" t="s">
        <v>1888</v>
      </c>
      <c r="E5442" s="753" t="s">
        <v>120</v>
      </c>
      <c r="F5442" s="753" t="s">
        <v>158</v>
      </c>
      <c r="G5442" s="757" t="s">
        <v>1785</v>
      </c>
      <c r="H5442" s="751">
        <v>13200000</v>
      </c>
    </row>
    <row r="5443" spans="1:8">
      <c r="A5443" s="753" t="s">
        <v>83</v>
      </c>
      <c r="B5443" s="753" t="s">
        <v>1040</v>
      </c>
      <c r="C5443" s="753" t="s">
        <v>223</v>
      </c>
      <c r="D5443" s="753" t="s">
        <v>1888</v>
      </c>
      <c r="E5443" s="753" t="s">
        <v>160</v>
      </c>
      <c r="F5443" s="753"/>
      <c r="G5443" s="757" t="s">
        <v>161</v>
      </c>
      <c r="H5443" s="751">
        <v>1122714800</v>
      </c>
    </row>
    <row r="5444" spans="1:8">
      <c r="A5444" s="753" t="s">
        <v>83</v>
      </c>
      <c r="B5444" s="753" t="s">
        <v>1040</v>
      </c>
      <c r="C5444" s="753" t="s">
        <v>223</v>
      </c>
      <c r="D5444" s="753" t="s">
        <v>1888</v>
      </c>
      <c r="E5444" s="753" t="s">
        <v>160</v>
      </c>
      <c r="F5444" s="753" t="s">
        <v>162</v>
      </c>
      <c r="G5444" s="757" t="s">
        <v>163</v>
      </c>
      <c r="H5444" s="751">
        <v>181583800</v>
      </c>
    </row>
    <row r="5445" spans="1:8">
      <c r="A5445" s="753" t="s">
        <v>83</v>
      </c>
      <c r="B5445" s="753" t="s">
        <v>1040</v>
      </c>
      <c r="C5445" s="753" t="s">
        <v>223</v>
      </c>
      <c r="D5445" s="753" t="s">
        <v>1888</v>
      </c>
      <c r="E5445" s="753" t="s">
        <v>160</v>
      </c>
      <c r="F5445" s="753" t="s">
        <v>975</v>
      </c>
      <c r="G5445" s="757" t="s">
        <v>974</v>
      </c>
      <c r="H5445" s="751">
        <v>27600000</v>
      </c>
    </row>
    <row r="5446" spans="1:8">
      <c r="A5446" s="753" t="s">
        <v>83</v>
      </c>
      <c r="B5446" s="753" t="s">
        <v>1040</v>
      </c>
      <c r="C5446" s="753" t="s">
        <v>223</v>
      </c>
      <c r="D5446" s="753" t="s">
        <v>1888</v>
      </c>
      <c r="E5446" s="753" t="s">
        <v>160</v>
      </c>
      <c r="F5446" s="753" t="s">
        <v>546</v>
      </c>
      <c r="G5446" s="757" t="s">
        <v>128</v>
      </c>
      <c r="H5446" s="751">
        <v>103000000</v>
      </c>
    </row>
    <row r="5447" spans="1:8">
      <c r="A5447" s="753" t="s">
        <v>83</v>
      </c>
      <c r="B5447" s="753" t="s">
        <v>1040</v>
      </c>
      <c r="C5447" s="753" t="s">
        <v>223</v>
      </c>
      <c r="D5447" s="753" t="s">
        <v>1888</v>
      </c>
      <c r="E5447" s="753" t="s">
        <v>160</v>
      </c>
      <c r="F5447" s="753" t="s">
        <v>547</v>
      </c>
      <c r="G5447" s="757" t="s">
        <v>548</v>
      </c>
      <c r="H5447" s="751">
        <v>30200000</v>
      </c>
    </row>
    <row r="5448" spans="1:8">
      <c r="A5448" s="753" t="s">
        <v>83</v>
      </c>
      <c r="B5448" s="753" t="s">
        <v>1040</v>
      </c>
      <c r="C5448" s="753" t="s">
        <v>223</v>
      </c>
      <c r="D5448" s="753" t="s">
        <v>1888</v>
      </c>
      <c r="E5448" s="753" t="s">
        <v>160</v>
      </c>
      <c r="F5448" s="753" t="s">
        <v>438</v>
      </c>
      <c r="G5448" s="757" t="s">
        <v>1786</v>
      </c>
      <c r="H5448" s="751">
        <v>19500000</v>
      </c>
    </row>
    <row r="5449" spans="1:8">
      <c r="A5449" s="753" t="s">
        <v>83</v>
      </c>
      <c r="B5449" s="753" t="s">
        <v>1040</v>
      </c>
      <c r="C5449" s="753" t="s">
        <v>223</v>
      </c>
      <c r="D5449" s="753" t="s">
        <v>1888</v>
      </c>
      <c r="E5449" s="753" t="s">
        <v>160</v>
      </c>
      <c r="F5449" s="753" t="s">
        <v>549</v>
      </c>
      <c r="G5449" s="757" t="s">
        <v>550</v>
      </c>
      <c r="H5449" s="751">
        <v>307598000</v>
      </c>
    </row>
    <row r="5450" spans="1:8">
      <c r="A5450" s="753" t="s">
        <v>83</v>
      </c>
      <c r="B5450" s="753" t="s">
        <v>1040</v>
      </c>
      <c r="C5450" s="753" t="s">
        <v>223</v>
      </c>
      <c r="D5450" s="753" t="s">
        <v>1888</v>
      </c>
      <c r="E5450" s="753" t="s">
        <v>160</v>
      </c>
      <c r="F5450" s="753" t="s">
        <v>551</v>
      </c>
      <c r="G5450" s="757" t="s">
        <v>133</v>
      </c>
      <c r="H5450" s="751">
        <v>453233000</v>
      </c>
    </row>
    <row r="5451" spans="1:8">
      <c r="A5451" s="753" t="s">
        <v>83</v>
      </c>
      <c r="B5451" s="753" t="s">
        <v>1040</v>
      </c>
      <c r="C5451" s="753" t="s">
        <v>223</v>
      </c>
      <c r="D5451" s="753" t="s">
        <v>1888</v>
      </c>
      <c r="E5451" s="753" t="s">
        <v>125</v>
      </c>
      <c r="F5451" s="753"/>
      <c r="G5451" s="757" t="s">
        <v>126</v>
      </c>
      <c r="H5451" s="751">
        <v>212812000</v>
      </c>
    </row>
    <row r="5452" spans="1:8">
      <c r="A5452" s="753" t="s">
        <v>83</v>
      </c>
      <c r="B5452" s="753" t="s">
        <v>1040</v>
      </c>
      <c r="C5452" s="753" t="s">
        <v>223</v>
      </c>
      <c r="D5452" s="753" t="s">
        <v>1888</v>
      </c>
      <c r="E5452" s="753" t="s">
        <v>125</v>
      </c>
      <c r="F5452" s="753" t="s">
        <v>430</v>
      </c>
      <c r="G5452" s="757" t="s">
        <v>431</v>
      </c>
      <c r="H5452" s="751">
        <v>31082000</v>
      </c>
    </row>
    <row r="5453" spans="1:8">
      <c r="A5453" s="753" t="s">
        <v>83</v>
      </c>
      <c r="B5453" s="753" t="s">
        <v>1040</v>
      </c>
      <c r="C5453" s="753" t="s">
        <v>223</v>
      </c>
      <c r="D5453" s="753" t="s">
        <v>1888</v>
      </c>
      <c r="E5453" s="753" t="s">
        <v>125</v>
      </c>
      <c r="F5453" s="753" t="s">
        <v>552</v>
      </c>
      <c r="G5453" s="757" t="s">
        <v>553</v>
      </c>
      <c r="H5453" s="751">
        <v>36200000</v>
      </c>
    </row>
    <row r="5454" spans="1:8">
      <c r="A5454" s="753" t="s">
        <v>83</v>
      </c>
      <c r="B5454" s="753" t="s">
        <v>1040</v>
      </c>
      <c r="C5454" s="753" t="s">
        <v>223</v>
      </c>
      <c r="D5454" s="753" t="s">
        <v>1888</v>
      </c>
      <c r="E5454" s="753" t="s">
        <v>125</v>
      </c>
      <c r="F5454" s="753" t="s">
        <v>127</v>
      </c>
      <c r="G5454" s="757" t="s">
        <v>128</v>
      </c>
      <c r="H5454" s="751">
        <v>61530000</v>
      </c>
    </row>
    <row r="5455" spans="1:8">
      <c r="A5455" s="753" t="s">
        <v>83</v>
      </c>
      <c r="B5455" s="753" t="s">
        <v>1040</v>
      </c>
      <c r="C5455" s="753" t="s">
        <v>223</v>
      </c>
      <c r="D5455" s="753" t="s">
        <v>1888</v>
      </c>
      <c r="E5455" s="753" t="s">
        <v>125</v>
      </c>
      <c r="F5455" s="753" t="s">
        <v>129</v>
      </c>
      <c r="G5455" s="757" t="s">
        <v>1787</v>
      </c>
      <c r="H5455" s="751">
        <v>84000000</v>
      </c>
    </row>
    <row r="5456" spans="1:8">
      <c r="A5456" s="753" t="s">
        <v>83</v>
      </c>
      <c r="B5456" s="753" t="s">
        <v>1040</v>
      </c>
      <c r="C5456" s="753" t="s">
        <v>223</v>
      </c>
      <c r="D5456" s="753" t="s">
        <v>1888</v>
      </c>
      <c r="E5456" s="753" t="s">
        <v>554</v>
      </c>
      <c r="F5456" s="753"/>
      <c r="G5456" s="757" t="s">
        <v>555</v>
      </c>
      <c r="H5456" s="751">
        <v>560678000</v>
      </c>
    </row>
    <row r="5457" spans="1:8">
      <c r="A5457" s="753" t="s">
        <v>83</v>
      </c>
      <c r="B5457" s="753" t="s">
        <v>1040</v>
      </c>
      <c r="C5457" s="753" t="s">
        <v>223</v>
      </c>
      <c r="D5457" s="753" t="s">
        <v>1888</v>
      </c>
      <c r="E5457" s="753" t="s">
        <v>554</v>
      </c>
      <c r="F5457" s="753" t="s">
        <v>556</v>
      </c>
      <c r="G5457" s="757" t="s">
        <v>557</v>
      </c>
      <c r="H5457" s="751">
        <v>466640000</v>
      </c>
    </row>
    <row r="5458" spans="1:8">
      <c r="A5458" s="753" t="s">
        <v>83</v>
      </c>
      <c r="B5458" s="753" t="s">
        <v>1040</v>
      </c>
      <c r="C5458" s="753" t="s">
        <v>223</v>
      </c>
      <c r="D5458" s="753" t="s">
        <v>1888</v>
      </c>
      <c r="E5458" s="753" t="s">
        <v>554</v>
      </c>
      <c r="F5458" s="753" t="s">
        <v>206</v>
      </c>
      <c r="G5458" s="757" t="s">
        <v>207</v>
      </c>
      <c r="H5458" s="751">
        <v>3538000</v>
      </c>
    </row>
    <row r="5459" spans="1:8">
      <c r="A5459" s="753" t="s">
        <v>83</v>
      </c>
      <c r="B5459" s="753" t="s">
        <v>1040</v>
      </c>
      <c r="C5459" s="753" t="s">
        <v>223</v>
      </c>
      <c r="D5459" s="753" t="s">
        <v>1888</v>
      </c>
      <c r="E5459" s="753" t="s">
        <v>554</v>
      </c>
      <c r="F5459" s="753" t="s">
        <v>558</v>
      </c>
      <c r="G5459" s="757" t="s">
        <v>559</v>
      </c>
      <c r="H5459" s="751">
        <v>90500000</v>
      </c>
    </row>
    <row r="5460" spans="1:8" ht="39.6">
      <c r="A5460" s="753" t="s">
        <v>83</v>
      </c>
      <c r="B5460" s="753" t="s">
        <v>1040</v>
      </c>
      <c r="C5460" s="753" t="s">
        <v>223</v>
      </c>
      <c r="D5460" s="753" t="s">
        <v>1888</v>
      </c>
      <c r="E5460" s="753" t="s">
        <v>560</v>
      </c>
      <c r="F5460" s="753"/>
      <c r="G5460" s="757" t="s">
        <v>1790</v>
      </c>
      <c r="H5460" s="751">
        <v>385746442</v>
      </c>
    </row>
    <row r="5461" spans="1:8">
      <c r="A5461" s="753" t="s">
        <v>83</v>
      </c>
      <c r="B5461" s="753" t="s">
        <v>1040</v>
      </c>
      <c r="C5461" s="753" t="s">
        <v>223</v>
      </c>
      <c r="D5461" s="753" t="s">
        <v>1888</v>
      </c>
      <c r="E5461" s="753" t="s">
        <v>560</v>
      </c>
      <c r="F5461" s="753" t="s">
        <v>856</v>
      </c>
      <c r="G5461" s="757" t="s">
        <v>1832</v>
      </c>
      <c r="H5461" s="751">
        <v>279460800</v>
      </c>
    </row>
    <row r="5462" spans="1:8">
      <c r="A5462" s="753" t="s">
        <v>83</v>
      </c>
      <c r="B5462" s="753" t="s">
        <v>1040</v>
      </c>
      <c r="C5462" s="753" t="s">
        <v>223</v>
      </c>
      <c r="D5462" s="753" t="s">
        <v>1888</v>
      </c>
      <c r="E5462" s="753" t="s">
        <v>560</v>
      </c>
      <c r="F5462" s="753" t="s">
        <v>418</v>
      </c>
      <c r="G5462" s="757" t="s">
        <v>1793</v>
      </c>
      <c r="H5462" s="751">
        <v>60550000</v>
      </c>
    </row>
    <row r="5463" spans="1:8">
      <c r="A5463" s="753" t="s">
        <v>83</v>
      </c>
      <c r="B5463" s="753" t="s">
        <v>1040</v>
      </c>
      <c r="C5463" s="753" t="s">
        <v>223</v>
      </c>
      <c r="D5463" s="753" t="s">
        <v>1888</v>
      </c>
      <c r="E5463" s="753" t="s">
        <v>560</v>
      </c>
      <c r="F5463" s="753" t="s">
        <v>562</v>
      </c>
      <c r="G5463" s="757" t="s">
        <v>1794</v>
      </c>
      <c r="H5463" s="751">
        <v>35010642</v>
      </c>
    </row>
    <row r="5464" spans="1:8">
      <c r="A5464" s="753" t="s">
        <v>83</v>
      </c>
      <c r="B5464" s="753" t="s">
        <v>1040</v>
      </c>
      <c r="C5464" s="753" t="s">
        <v>223</v>
      </c>
      <c r="D5464" s="753" t="s">
        <v>1888</v>
      </c>
      <c r="E5464" s="753" t="s">
        <v>560</v>
      </c>
      <c r="F5464" s="753" t="s">
        <v>7</v>
      </c>
      <c r="G5464" s="757" t="s">
        <v>1795</v>
      </c>
      <c r="H5464" s="751">
        <v>10725000</v>
      </c>
    </row>
    <row r="5465" spans="1:8" ht="26.4">
      <c r="A5465" s="753" t="s">
        <v>83</v>
      </c>
      <c r="B5465" s="753" t="s">
        <v>1040</v>
      </c>
      <c r="C5465" s="753" t="s">
        <v>223</v>
      </c>
      <c r="D5465" s="753" t="s">
        <v>1888</v>
      </c>
      <c r="E5465" s="753" t="s">
        <v>1796</v>
      </c>
      <c r="F5465" s="753"/>
      <c r="G5465" s="757" t="s">
        <v>1797</v>
      </c>
      <c r="H5465" s="751">
        <v>117000000</v>
      </c>
    </row>
    <row r="5466" spans="1:8">
      <c r="A5466" s="753" t="s">
        <v>83</v>
      </c>
      <c r="B5466" s="753" t="s">
        <v>1040</v>
      </c>
      <c r="C5466" s="753" t="s">
        <v>223</v>
      </c>
      <c r="D5466" s="753" t="s">
        <v>1888</v>
      </c>
      <c r="E5466" s="753" t="s">
        <v>1796</v>
      </c>
      <c r="F5466" s="753" t="s">
        <v>1798</v>
      </c>
      <c r="G5466" s="757" t="s">
        <v>1793</v>
      </c>
      <c r="H5466" s="751">
        <v>117000000</v>
      </c>
    </row>
    <row r="5467" spans="1:8" ht="26.4">
      <c r="A5467" s="753" t="s">
        <v>83</v>
      </c>
      <c r="B5467" s="753" t="s">
        <v>1040</v>
      </c>
      <c r="C5467" s="753" t="s">
        <v>223</v>
      </c>
      <c r="D5467" s="753" t="s">
        <v>1888</v>
      </c>
      <c r="E5467" s="753" t="s">
        <v>130</v>
      </c>
      <c r="F5467" s="753"/>
      <c r="G5467" s="757" t="s">
        <v>131</v>
      </c>
      <c r="H5467" s="751">
        <v>1053880800</v>
      </c>
    </row>
    <row r="5468" spans="1:8">
      <c r="A5468" s="753" t="s">
        <v>83</v>
      </c>
      <c r="B5468" s="753" t="s">
        <v>1040</v>
      </c>
      <c r="C5468" s="753" t="s">
        <v>223</v>
      </c>
      <c r="D5468" s="753" t="s">
        <v>1888</v>
      </c>
      <c r="E5468" s="753" t="s">
        <v>130</v>
      </c>
      <c r="F5468" s="753" t="s">
        <v>585</v>
      </c>
      <c r="G5468" s="757" t="s">
        <v>1799</v>
      </c>
      <c r="H5468" s="751">
        <v>243629000</v>
      </c>
    </row>
    <row r="5469" spans="1:8">
      <c r="A5469" s="753" t="s">
        <v>83</v>
      </c>
      <c r="B5469" s="753" t="s">
        <v>1040</v>
      </c>
      <c r="C5469" s="753" t="s">
        <v>223</v>
      </c>
      <c r="D5469" s="753" t="s">
        <v>1888</v>
      </c>
      <c r="E5469" s="753" t="s">
        <v>130</v>
      </c>
      <c r="F5469" s="753" t="s">
        <v>14</v>
      </c>
      <c r="G5469" s="757" t="s">
        <v>1800</v>
      </c>
      <c r="H5469" s="751">
        <v>46330800</v>
      </c>
    </row>
    <row r="5470" spans="1:8">
      <c r="A5470" s="753" t="s">
        <v>83</v>
      </c>
      <c r="B5470" s="753" t="s">
        <v>1040</v>
      </c>
      <c r="C5470" s="753" t="s">
        <v>223</v>
      </c>
      <c r="D5470" s="753" t="s">
        <v>1888</v>
      </c>
      <c r="E5470" s="753" t="s">
        <v>130</v>
      </c>
      <c r="F5470" s="753" t="s">
        <v>132</v>
      </c>
      <c r="G5470" s="757" t="s">
        <v>135</v>
      </c>
      <c r="H5470" s="751">
        <v>763921000</v>
      </c>
    </row>
    <row r="5471" spans="1:8">
      <c r="A5471" s="753" t="s">
        <v>83</v>
      </c>
      <c r="B5471" s="753" t="s">
        <v>1040</v>
      </c>
      <c r="C5471" s="753" t="s">
        <v>223</v>
      </c>
      <c r="D5471" s="753" t="s">
        <v>1888</v>
      </c>
      <c r="E5471" s="753" t="s">
        <v>31</v>
      </c>
      <c r="F5471" s="753"/>
      <c r="G5471" s="757" t="s">
        <v>32</v>
      </c>
      <c r="H5471" s="751">
        <v>65724130000</v>
      </c>
    </row>
    <row r="5472" spans="1:8">
      <c r="A5472" s="753" t="s">
        <v>83</v>
      </c>
      <c r="B5472" s="753" t="s">
        <v>1040</v>
      </c>
      <c r="C5472" s="753" t="s">
        <v>223</v>
      </c>
      <c r="D5472" s="753" t="s">
        <v>1888</v>
      </c>
      <c r="E5472" s="753" t="s">
        <v>31</v>
      </c>
      <c r="F5472" s="753" t="s">
        <v>938</v>
      </c>
      <c r="G5472" s="757" t="s">
        <v>937</v>
      </c>
      <c r="H5472" s="751">
        <v>65724130000</v>
      </c>
    </row>
    <row r="5473" spans="1:8">
      <c r="A5473" s="753" t="s">
        <v>83</v>
      </c>
      <c r="B5473" s="753" t="s">
        <v>1040</v>
      </c>
      <c r="C5473" s="753" t="s">
        <v>223</v>
      </c>
      <c r="D5473" s="753" t="s">
        <v>1888</v>
      </c>
      <c r="E5473" s="753" t="s">
        <v>134</v>
      </c>
      <c r="F5473" s="753"/>
      <c r="G5473" s="757" t="s">
        <v>135</v>
      </c>
      <c r="H5473" s="751">
        <v>950783800</v>
      </c>
    </row>
    <row r="5474" spans="1:8">
      <c r="A5474" s="753" t="s">
        <v>83</v>
      </c>
      <c r="B5474" s="753" t="s">
        <v>1040</v>
      </c>
      <c r="C5474" s="753" t="s">
        <v>223</v>
      </c>
      <c r="D5474" s="753" t="s">
        <v>1888</v>
      </c>
      <c r="E5474" s="753" t="s">
        <v>134</v>
      </c>
      <c r="F5474" s="753" t="s">
        <v>9</v>
      </c>
      <c r="G5474" s="757" t="s">
        <v>1805</v>
      </c>
      <c r="H5474" s="751">
        <v>5066000</v>
      </c>
    </row>
    <row r="5475" spans="1:8">
      <c r="A5475" s="753" t="s">
        <v>83</v>
      </c>
      <c r="B5475" s="753" t="s">
        <v>1040</v>
      </c>
      <c r="C5475" s="753" t="s">
        <v>223</v>
      </c>
      <c r="D5475" s="753" t="s">
        <v>1888</v>
      </c>
      <c r="E5475" s="753" t="s">
        <v>134</v>
      </c>
      <c r="F5475" s="753" t="s">
        <v>15</v>
      </c>
      <c r="G5475" s="757" t="s">
        <v>1806</v>
      </c>
      <c r="H5475" s="751">
        <v>2014800</v>
      </c>
    </row>
    <row r="5476" spans="1:8">
      <c r="A5476" s="753" t="s">
        <v>83</v>
      </c>
      <c r="B5476" s="753" t="s">
        <v>1040</v>
      </c>
      <c r="C5476" s="753" t="s">
        <v>223</v>
      </c>
      <c r="D5476" s="753" t="s">
        <v>1888</v>
      </c>
      <c r="E5476" s="753" t="s">
        <v>134</v>
      </c>
      <c r="F5476" s="753" t="s">
        <v>137</v>
      </c>
      <c r="G5476" s="757" t="s">
        <v>138</v>
      </c>
      <c r="H5476" s="751">
        <v>753825000</v>
      </c>
    </row>
    <row r="5477" spans="1:8">
      <c r="A5477" s="753" t="s">
        <v>83</v>
      </c>
      <c r="B5477" s="753" t="s">
        <v>1040</v>
      </c>
      <c r="C5477" s="753" t="s">
        <v>223</v>
      </c>
      <c r="D5477" s="753" t="s">
        <v>1888</v>
      </c>
      <c r="E5477" s="753" t="s">
        <v>134</v>
      </c>
      <c r="F5477" s="753" t="s">
        <v>139</v>
      </c>
      <c r="G5477" s="757" t="s">
        <v>140</v>
      </c>
      <c r="H5477" s="751">
        <v>189878000</v>
      </c>
    </row>
    <row r="5478" spans="1:8" ht="39.6">
      <c r="A5478" s="753" t="s">
        <v>83</v>
      </c>
      <c r="B5478" s="753" t="s">
        <v>1040</v>
      </c>
      <c r="C5478" s="753" t="s">
        <v>223</v>
      </c>
      <c r="D5478" s="753" t="s">
        <v>1888</v>
      </c>
      <c r="E5478" s="753" t="s">
        <v>419</v>
      </c>
      <c r="F5478" s="753"/>
      <c r="G5478" s="757" t="s">
        <v>1807</v>
      </c>
      <c r="H5478" s="751">
        <v>35591000</v>
      </c>
    </row>
    <row r="5479" spans="1:8">
      <c r="A5479" s="753" t="s">
        <v>83</v>
      </c>
      <c r="B5479" s="753" t="s">
        <v>1040</v>
      </c>
      <c r="C5479" s="753" t="s">
        <v>223</v>
      </c>
      <c r="D5479" s="753" t="s">
        <v>1888</v>
      </c>
      <c r="E5479" s="753" t="s">
        <v>419</v>
      </c>
      <c r="F5479" s="753" t="s">
        <v>248</v>
      </c>
      <c r="G5479" s="757" t="s">
        <v>249</v>
      </c>
      <c r="H5479" s="751">
        <v>19499000</v>
      </c>
    </row>
    <row r="5480" spans="1:8" ht="52.8">
      <c r="A5480" s="753" t="s">
        <v>83</v>
      </c>
      <c r="B5480" s="753" t="s">
        <v>1040</v>
      </c>
      <c r="C5480" s="753" t="s">
        <v>223</v>
      </c>
      <c r="D5480" s="753" t="s">
        <v>1888</v>
      </c>
      <c r="E5480" s="753" t="s">
        <v>419</v>
      </c>
      <c r="F5480" s="753" t="s">
        <v>420</v>
      </c>
      <c r="G5480" s="757" t="s">
        <v>2714</v>
      </c>
      <c r="H5480" s="751">
        <v>16092000</v>
      </c>
    </row>
    <row r="5481" spans="1:8">
      <c r="A5481" s="753" t="s">
        <v>83</v>
      </c>
      <c r="B5481" s="753" t="s">
        <v>1040</v>
      </c>
      <c r="C5481" s="753" t="s">
        <v>223</v>
      </c>
      <c r="D5481" s="753" t="s">
        <v>1888</v>
      </c>
      <c r="E5481" s="753" t="s">
        <v>404</v>
      </c>
      <c r="F5481" s="753"/>
      <c r="G5481" s="757" t="s">
        <v>1808</v>
      </c>
      <c r="H5481" s="751">
        <v>105018000</v>
      </c>
    </row>
    <row r="5482" spans="1:8">
      <c r="A5482" s="753" t="s">
        <v>83</v>
      </c>
      <c r="B5482" s="753" t="s">
        <v>1040</v>
      </c>
      <c r="C5482" s="753" t="s">
        <v>223</v>
      </c>
      <c r="D5482" s="753" t="s">
        <v>1888</v>
      </c>
      <c r="E5482" s="753" t="s">
        <v>404</v>
      </c>
      <c r="F5482" s="753" t="s">
        <v>1809</v>
      </c>
      <c r="G5482" s="757" t="s">
        <v>26</v>
      </c>
      <c r="H5482" s="751">
        <v>105018000</v>
      </c>
    </row>
    <row r="5483" spans="1:8" ht="26.4">
      <c r="A5483" s="753" t="s">
        <v>83</v>
      </c>
      <c r="B5483" s="753" t="s">
        <v>1039</v>
      </c>
      <c r="C5483" s="753"/>
      <c r="D5483" s="753"/>
      <c r="E5483" s="753"/>
      <c r="F5483" s="753"/>
      <c r="G5483" s="757" t="s">
        <v>1968</v>
      </c>
      <c r="H5483" s="751">
        <v>26149198403</v>
      </c>
    </row>
    <row r="5484" spans="1:8">
      <c r="A5484" s="753" t="s">
        <v>83</v>
      </c>
      <c r="B5484" s="753" t="s">
        <v>1039</v>
      </c>
      <c r="C5484" s="753" t="s">
        <v>416</v>
      </c>
      <c r="D5484" s="753"/>
      <c r="E5484" s="753"/>
      <c r="F5484" s="753"/>
      <c r="G5484" s="757" t="s">
        <v>1814</v>
      </c>
      <c r="H5484" s="751">
        <v>4016501600</v>
      </c>
    </row>
    <row r="5485" spans="1:8" ht="39.6">
      <c r="A5485" s="753" t="s">
        <v>83</v>
      </c>
      <c r="B5485" s="753" t="s">
        <v>1039</v>
      </c>
      <c r="C5485" s="753" t="s">
        <v>416</v>
      </c>
      <c r="D5485" s="753" t="s">
        <v>1816</v>
      </c>
      <c r="E5485" s="753"/>
      <c r="F5485" s="753"/>
      <c r="G5485" s="757" t="s">
        <v>1817</v>
      </c>
      <c r="H5485" s="751">
        <v>75000000</v>
      </c>
    </row>
    <row r="5486" spans="1:8">
      <c r="A5486" s="753" t="s">
        <v>83</v>
      </c>
      <c r="B5486" s="753" t="s">
        <v>1039</v>
      </c>
      <c r="C5486" s="753" t="s">
        <v>416</v>
      </c>
      <c r="D5486" s="753" t="s">
        <v>1816</v>
      </c>
      <c r="E5486" s="753" t="s">
        <v>160</v>
      </c>
      <c r="F5486" s="753"/>
      <c r="G5486" s="757" t="s">
        <v>161</v>
      </c>
      <c r="H5486" s="751">
        <v>75000000</v>
      </c>
    </row>
    <row r="5487" spans="1:8">
      <c r="A5487" s="753" t="s">
        <v>83</v>
      </c>
      <c r="B5487" s="753" t="s">
        <v>1039</v>
      </c>
      <c r="C5487" s="753" t="s">
        <v>416</v>
      </c>
      <c r="D5487" s="753" t="s">
        <v>1816</v>
      </c>
      <c r="E5487" s="753" t="s">
        <v>160</v>
      </c>
      <c r="F5487" s="753" t="s">
        <v>162</v>
      </c>
      <c r="G5487" s="757" t="s">
        <v>163</v>
      </c>
      <c r="H5487" s="751">
        <v>3500000</v>
      </c>
    </row>
    <row r="5488" spans="1:8">
      <c r="A5488" s="753" t="s">
        <v>83</v>
      </c>
      <c r="B5488" s="753" t="s">
        <v>1039</v>
      </c>
      <c r="C5488" s="753" t="s">
        <v>416</v>
      </c>
      <c r="D5488" s="753" t="s">
        <v>1816</v>
      </c>
      <c r="E5488" s="753" t="s">
        <v>160</v>
      </c>
      <c r="F5488" s="753" t="s">
        <v>544</v>
      </c>
      <c r="G5488" s="757" t="s">
        <v>545</v>
      </c>
      <c r="H5488" s="751">
        <v>8000000</v>
      </c>
    </row>
    <row r="5489" spans="1:8">
      <c r="A5489" s="753" t="s">
        <v>83</v>
      </c>
      <c r="B5489" s="753" t="s">
        <v>1039</v>
      </c>
      <c r="C5489" s="753" t="s">
        <v>416</v>
      </c>
      <c r="D5489" s="753" t="s">
        <v>1816</v>
      </c>
      <c r="E5489" s="753" t="s">
        <v>160</v>
      </c>
      <c r="F5489" s="753" t="s">
        <v>975</v>
      </c>
      <c r="G5489" s="757" t="s">
        <v>974</v>
      </c>
      <c r="H5489" s="751">
        <v>3408000</v>
      </c>
    </row>
    <row r="5490" spans="1:8">
      <c r="A5490" s="753" t="s">
        <v>83</v>
      </c>
      <c r="B5490" s="753" t="s">
        <v>1039</v>
      </c>
      <c r="C5490" s="753" t="s">
        <v>416</v>
      </c>
      <c r="D5490" s="753" t="s">
        <v>1816</v>
      </c>
      <c r="E5490" s="753" t="s">
        <v>160</v>
      </c>
      <c r="F5490" s="753" t="s">
        <v>546</v>
      </c>
      <c r="G5490" s="757" t="s">
        <v>128</v>
      </c>
      <c r="H5490" s="751">
        <v>2000000</v>
      </c>
    </row>
    <row r="5491" spans="1:8">
      <c r="A5491" s="753" t="s">
        <v>83</v>
      </c>
      <c r="B5491" s="753" t="s">
        <v>1039</v>
      </c>
      <c r="C5491" s="753" t="s">
        <v>416</v>
      </c>
      <c r="D5491" s="753" t="s">
        <v>1816</v>
      </c>
      <c r="E5491" s="753" t="s">
        <v>160</v>
      </c>
      <c r="F5491" s="753" t="s">
        <v>547</v>
      </c>
      <c r="G5491" s="757" t="s">
        <v>548</v>
      </c>
      <c r="H5491" s="751">
        <v>17500000</v>
      </c>
    </row>
    <row r="5492" spans="1:8">
      <c r="A5492" s="753" t="s">
        <v>83</v>
      </c>
      <c r="B5492" s="753" t="s">
        <v>1039</v>
      </c>
      <c r="C5492" s="753" t="s">
        <v>416</v>
      </c>
      <c r="D5492" s="753" t="s">
        <v>1816</v>
      </c>
      <c r="E5492" s="753" t="s">
        <v>160</v>
      </c>
      <c r="F5492" s="753" t="s">
        <v>438</v>
      </c>
      <c r="G5492" s="757" t="s">
        <v>1786</v>
      </c>
      <c r="H5492" s="751">
        <v>2500000</v>
      </c>
    </row>
    <row r="5493" spans="1:8">
      <c r="A5493" s="753" t="s">
        <v>83</v>
      </c>
      <c r="B5493" s="753" t="s">
        <v>1039</v>
      </c>
      <c r="C5493" s="753" t="s">
        <v>416</v>
      </c>
      <c r="D5493" s="753" t="s">
        <v>1816</v>
      </c>
      <c r="E5493" s="753" t="s">
        <v>160</v>
      </c>
      <c r="F5493" s="753" t="s">
        <v>551</v>
      </c>
      <c r="G5493" s="757" t="s">
        <v>133</v>
      </c>
      <c r="H5493" s="751">
        <v>38092000</v>
      </c>
    </row>
    <row r="5494" spans="1:8" ht="26.4">
      <c r="A5494" s="753" t="s">
        <v>83</v>
      </c>
      <c r="B5494" s="753" t="s">
        <v>1039</v>
      </c>
      <c r="C5494" s="753" t="s">
        <v>416</v>
      </c>
      <c r="D5494" s="753" t="s">
        <v>1844</v>
      </c>
      <c r="E5494" s="753"/>
      <c r="F5494" s="753"/>
      <c r="G5494" s="757" t="s">
        <v>1845</v>
      </c>
      <c r="H5494" s="751">
        <v>3941501600</v>
      </c>
    </row>
    <row r="5495" spans="1:8">
      <c r="A5495" s="753" t="s">
        <v>83</v>
      </c>
      <c r="B5495" s="753" t="s">
        <v>1039</v>
      </c>
      <c r="C5495" s="753" t="s">
        <v>416</v>
      </c>
      <c r="D5495" s="753" t="s">
        <v>1844</v>
      </c>
      <c r="E5495" s="753" t="s">
        <v>178</v>
      </c>
      <c r="F5495" s="753"/>
      <c r="G5495" s="757" t="s">
        <v>179</v>
      </c>
      <c r="H5495" s="751">
        <v>3511068000</v>
      </c>
    </row>
    <row r="5496" spans="1:8" ht="26.4">
      <c r="A5496" s="753" t="s">
        <v>83</v>
      </c>
      <c r="B5496" s="753" t="s">
        <v>1039</v>
      </c>
      <c r="C5496" s="753" t="s">
        <v>416</v>
      </c>
      <c r="D5496" s="753" t="s">
        <v>1844</v>
      </c>
      <c r="E5496" s="753" t="s">
        <v>178</v>
      </c>
      <c r="F5496" s="753" t="s">
        <v>180</v>
      </c>
      <c r="G5496" s="757" t="s">
        <v>1810</v>
      </c>
      <c r="H5496" s="751">
        <v>3511068000</v>
      </c>
    </row>
    <row r="5497" spans="1:8">
      <c r="A5497" s="753" t="s">
        <v>83</v>
      </c>
      <c r="B5497" s="753" t="s">
        <v>1039</v>
      </c>
      <c r="C5497" s="753" t="s">
        <v>416</v>
      </c>
      <c r="D5497" s="753" t="s">
        <v>1844</v>
      </c>
      <c r="E5497" s="753" t="s">
        <v>19</v>
      </c>
      <c r="F5497" s="753"/>
      <c r="G5497" s="757" t="s">
        <v>133</v>
      </c>
      <c r="H5497" s="751">
        <v>430433600</v>
      </c>
    </row>
    <row r="5498" spans="1:8">
      <c r="A5498" s="753" t="s">
        <v>83</v>
      </c>
      <c r="B5498" s="753" t="s">
        <v>1039</v>
      </c>
      <c r="C5498" s="753" t="s">
        <v>416</v>
      </c>
      <c r="D5498" s="753" t="s">
        <v>1844</v>
      </c>
      <c r="E5498" s="753" t="s">
        <v>19</v>
      </c>
      <c r="F5498" s="753" t="s">
        <v>22</v>
      </c>
      <c r="G5498" s="757" t="s">
        <v>23</v>
      </c>
      <c r="H5498" s="751">
        <v>426974700</v>
      </c>
    </row>
    <row r="5499" spans="1:8">
      <c r="A5499" s="753" t="s">
        <v>83</v>
      </c>
      <c r="B5499" s="753" t="s">
        <v>1039</v>
      </c>
      <c r="C5499" s="753" t="s">
        <v>416</v>
      </c>
      <c r="D5499" s="753" t="s">
        <v>1844</v>
      </c>
      <c r="E5499" s="753" t="s">
        <v>19</v>
      </c>
      <c r="F5499" s="753" t="s">
        <v>245</v>
      </c>
      <c r="G5499" s="757" t="s">
        <v>135</v>
      </c>
      <c r="H5499" s="751">
        <v>3458900</v>
      </c>
    </row>
    <row r="5500" spans="1:8">
      <c r="A5500" s="753" t="s">
        <v>83</v>
      </c>
      <c r="B5500" s="753" t="s">
        <v>1039</v>
      </c>
      <c r="C5500" s="753" t="s">
        <v>188</v>
      </c>
      <c r="D5500" s="753"/>
      <c r="E5500" s="753"/>
      <c r="F5500" s="753"/>
      <c r="G5500" s="757" t="s">
        <v>1374</v>
      </c>
      <c r="H5500" s="751">
        <v>10815316000</v>
      </c>
    </row>
    <row r="5501" spans="1:8">
      <c r="A5501" s="753" t="s">
        <v>83</v>
      </c>
      <c r="B5501" s="753" t="s">
        <v>1039</v>
      </c>
      <c r="C5501" s="753" t="s">
        <v>188</v>
      </c>
      <c r="D5501" s="753" t="s">
        <v>1939</v>
      </c>
      <c r="E5501" s="753"/>
      <c r="F5501" s="753"/>
      <c r="G5501" s="757" t="s">
        <v>1940</v>
      </c>
      <c r="H5501" s="751">
        <v>7264590000</v>
      </c>
    </row>
    <row r="5502" spans="1:8">
      <c r="A5502" s="753" t="s">
        <v>83</v>
      </c>
      <c r="B5502" s="753" t="s">
        <v>1039</v>
      </c>
      <c r="C5502" s="753" t="s">
        <v>188</v>
      </c>
      <c r="D5502" s="753" t="s">
        <v>1939</v>
      </c>
      <c r="E5502" s="753" t="s">
        <v>92</v>
      </c>
      <c r="F5502" s="753"/>
      <c r="G5502" s="757" t="s">
        <v>93</v>
      </c>
      <c r="H5502" s="751">
        <v>1750066902</v>
      </c>
    </row>
    <row r="5503" spans="1:8">
      <c r="A5503" s="753" t="s">
        <v>83</v>
      </c>
      <c r="B5503" s="753" t="s">
        <v>1039</v>
      </c>
      <c r="C5503" s="753" t="s">
        <v>188</v>
      </c>
      <c r="D5503" s="753" t="s">
        <v>1939</v>
      </c>
      <c r="E5503" s="753" t="s">
        <v>92</v>
      </c>
      <c r="F5503" s="753" t="s">
        <v>94</v>
      </c>
      <c r="G5503" s="757" t="s">
        <v>1768</v>
      </c>
      <c r="H5503" s="751">
        <v>1750066902</v>
      </c>
    </row>
    <row r="5504" spans="1:8">
      <c r="A5504" s="753" t="s">
        <v>83</v>
      </c>
      <c r="B5504" s="753" t="s">
        <v>1039</v>
      </c>
      <c r="C5504" s="753" t="s">
        <v>188</v>
      </c>
      <c r="D5504" s="753" t="s">
        <v>1939</v>
      </c>
      <c r="E5504" s="753" t="s">
        <v>96</v>
      </c>
      <c r="F5504" s="753"/>
      <c r="G5504" s="757" t="s">
        <v>97</v>
      </c>
      <c r="H5504" s="751">
        <v>105045000</v>
      </c>
    </row>
    <row r="5505" spans="1:8">
      <c r="A5505" s="753" t="s">
        <v>83</v>
      </c>
      <c r="B5505" s="753" t="s">
        <v>1039</v>
      </c>
      <c r="C5505" s="753" t="s">
        <v>188</v>
      </c>
      <c r="D5505" s="753" t="s">
        <v>1939</v>
      </c>
      <c r="E5505" s="753" t="s">
        <v>96</v>
      </c>
      <c r="F5505" s="753" t="s">
        <v>151</v>
      </c>
      <c r="G5505" s="757" t="s">
        <v>152</v>
      </c>
      <c r="H5505" s="751">
        <v>93870000</v>
      </c>
    </row>
    <row r="5506" spans="1:8" ht="26.4">
      <c r="A5506" s="753" t="s">
        <v>83</v>
      </c>
      <c r="B5506" s="753" t="s">
        <v>1039</v>
      </c>
      <c r="C5506" s="753" t="s">
        <v>188</v>
      </c>
      <c r="D5506" s="753" t="s">
        <v>1939</v>
      </c>
      <c r="E5506" s="753" t="s">
        <v>96</v>
      </c>
      <c r="F5506" s="753" t="s">
        <v>98</v>
      </c>
      <c r="G5506" s="757" t="s">
        <v>99</v>
      </c>
      <c r="H5506" s="751">
        <v>7599000</v>
      </c>
    </row>
    <row r="5507" spans="1:8" ht="26.4">
      <c r="A5507" s="753" t="s">
        <v>83</v>
      </c>
      <c r="B5507" s="753" t="s">
        <v>1039</v>
      </c>
      <c r="C5507" s="753" t="s">
        <v>188</v>
      </c>
      <c r="D5507" s="753" t="s">
        <v>1939</v>
      </c>
      <c r="E5507" s="753" t="s">
        <v>96</v>
      </c>
      <c r="F5507" s="753" t="s">
        <v>457</v>
      </c>
      <c r="G5507" s="757" t="s">
        <v>1875</v>
      </c>
      <c r="H5507" s="751">
        <v>3576000</v>
      </c>
    </row>
    <row r="5508" spans="1:8">
      <c r="A5508" s="753" t="s">
        <v>83</v>
      </c>
      <c r="B5508" s="753" t="s">
        <v>1039</v>
      </c>
      <c r="C5508" s="753" t="s">
        <v>188</v>
      </c>
      <c r="D5508" s="753" t="s">
        <v>1939</v>
      </c>
      <c r="E5508" s="753" t="s">
        <v>100</v>
      </c>
      <c r="F5508" s="753"/>
      <c r="G5508" s="757" t="s">
        <v>101</v>
      </c>
      <c r="H5508" s="751">
        <v>34200000</v>
      </c>
    </row>
    <row r="5509" spans="1:8">
      <c r="A5509" s="753" t="s">
        <v>83</v>
      </c>
      <c r="B5509" s="753" t="s">
        <v>1039</v>
      </c>
      <c r="C5509" s="753" t="s">
        <v>188</v>
      </c>
      <c r="D5509" s="753" t="s">
        <v>1939</v>
      </c>
      <c r="E5509" s="753" t="s">
        <v>100</v>
      </c>
      <c r="F5509" s="753" t="s">
        <v>443</v>
      </c>
      <c r="G5509" s="757" t="s">
        <v>135</v>
      </c>
      <c r="H5509" s="751">
        <v>34200000</v>
      </c>
    </row>
    <row r="5510" spans="1:8">
      <c r="A5510" s="753" t="s">
        <v>83</v>
      </c>
      <c r="B5510" s="753" t="s">
        <v>1039</v>
      </c>
      <c r="C5510" s="753" t="s">
        <v>188</v>
      </c>
      <c r="D5510" s="753" t="s">
        <v>1939</v>
      </c>
      <c r="E5510" s="753" t="s">
        <v>102</v>
      </c>
      <c r="F5510" s="753"/>
      <c r="G5510" s="757" t="s">
        <v>369</v>
      </c>
      <c r="H5510" s="751">
        <v>427062279</v>
      </c>
    </row>
    <row r="5511" spans="1:8">
      <c r="A5511" s="753" t="s">
        <v>83</v>
      </c>
      <c r="B5511" s="753" t="s">
        <v>1039</v>
      </c>
      <c r="C5511" s="753" t="s">
        <v>188</v>
      </c>
      <c r="D5511" s="753" t="s">
        <v>1939</v>
      </c>
      <c r="E5511" s="753" t="s">
        <v>102</v>
      </c>
      <c r="F5511" s="753" t="s">
        <v>103</v>
      </c>
      <c r="G5511" s="757" t="s">
        <v>104</v>
      </c>
      <c r="H5511" s="751">
        <v>323090068</v>
      </c>
    </row>
    <row r="5512" spans="1:8">
      <c r="A5512" s="753" t="s">
        <v>83</v>
      </c>
      <c r="B5512" s="753" t="s">
        <v>1039</v>
      </c>
      <c r="C5512" s="753" t="s">
        <v>188</v>
      </c>
      <c r="D5512" s="753" t="s">
        <v>1939</v>
      </c>
      <c r="E5512" s="753" t="s">
        <v>102</v>
      </c>
      <c r="F5512" s="753" t="s">
        <v>105</v>
      </c>
      <c r="G5512" s="757" t="s">
        <v>106</v>
      </c>
      <c r="H5512" s="751">
        <v>55329866</v>
      </c>
    </row>
    <row r="5513" spans="1:8">
      <c r="A5513" s="753" t="s">
        <v>83</v>
      </c>
      <c r="B5513" s="753" t="s">
        <v>1039</v>
      </c>
      <c r="C5513" s="753" t="s">
        <v>188</v>
      </c>
      <c r="D5513" s="753" t="s">
        <v>1939</v>
      </c>
      <c r="E5513" s="753" t="s">
        <v>102</v>
      </c>
      <c r="F5513" s="753" t="s">
        <v>107</v>
      </c>
      <c r="G5513" s="757" t="s">
        <v>108</v>
      </c>
      <c r="H5513" s="751">
        <v>36738433</v>
      </c>
    </row>
    <row r="5514" spans="1:8">
      <c r="A5514" s="753" t="s">
        <v>83</v>
      </c>
      <c r="B5514" s="753" t="s">
        <v>1039</v>
      </c>
      <c r="C5514" s="753" t="s">
        <v>188</v>
      </c>
      <c r="D5514" s="753" t="s">
        <v>1939</v>
      </c>
      <c r="E5514" s="753" t="s">
        <v>102</v>
      </c>
      <c r="F5514" s="753" t="s">
        <v>0</v>
      </c>
      <c r="G5514" s="757" t="s">
        <v>1</v>
      </c>
      <c r="H5514" s="751">
        <v>11903912</v>
      </c>
    </row>
    <row r="5515" spans="1:8">
      <c r="A5515" s="753" t="s">
        <v>83</v>
      </c>
      <c r="B5515" s="753" t="s">
        <v>1039</v>
      </c>
      <c r="C5515" s="753" t="s">
        <v>188</v>
      </c>
      <c r="D5515" s="753" t="s">
        <v>1939</v>
      </c>
      <c r="E5515" s="753" t="s">
        <v>112</v>
      </c>
      <c r="F5515" s="753"/>
      <c r="G5515" s="757" t="s">
        <v>113</v>
      </c>
      <c r="H5515" s="751">
        <v>233008052</v>
      </c>
    </row>
    <row r="5516" spans="1:8">
      <c r="A5516" s="753" t="s">
        <v>83</v>
      </c>
      <c r="B5516" s="753" t="s">
        <v>1039</v>
      </c>
      <c r="C5516" s="753" t="s">
        <v>188</v>
      </c>
      <c r="D5516" s="753" t="s">
        <v>1939</v>
      </c>
      <c r="E5516" s="753" t="s">
        <v>112</v>
      </c>
      <c r="F5516" s="753" t="s">
        <v>155</v>
      </c>
      <c r="G5516" s="757" t="s">
        <v>1777</v>
      </c>
      <c r="H5516" s="751">
        <v>183141152</v>
      </c>
    </row>
    <row r="5517" spans="1:8">
      <c r="A5517" s="753" t="s">
        <v>83</v>
      </c>
      <c r="B5517" s="753" t="s">
        <v>1039</v>
      </c>
      <c r="C5517" s="753" t="s">
        <v>188</v>
      </c>
      <c r="D5517" s="753" t="s">
        <v>1939</v>
      </c>
      <c r="E5517" s="753" t="s">
        <v>112</v>
      </c>
      <c r="F5517" s="753" t="s">
        <v>114</v>
      </c>
      <c r="G5517" s="757" t="s">
        <v>1778</v>
      </c>
      <c r="H5517" s="751">
        <v>45996900</v>
      </c>
    </row>
    <row r="5518" spans="1:8">
      <c r="A5518" s="753" t="s">
        <v>83</v>
      </c>
      <c r="B5518" s="753" t="s">
        <v>1039</v>
      </c>
      <c r="C5518" s="753" t="s">
        <v>188</v>
      </c>
      <c r="D5518" s="753" t="s">
        <v>1939</v>
      </c>
      <c r="E5518" s="753" t="s">
        <v>112</v>
      </c>
      <c r="F5518" s="753" t="s">
        <v>146</v>
      </c>
      <c r="G5518" s="757" t="s">
        <v>1780</v>
      </c>
      <c r="H5518" s="751">
        <v>2670000</v>
      </c>
    </row>
    <row r="5519" spans="1:8">
      <c r="A5519" s="753" t="s">
        <v>83</v>
      </c>
      <c r="B5519" s="753" t="s">
        <v>1039</v>
      </c>
      <c r="C5519" s="753" t="s">
        <v>188</v>
      </c>
      <c r="D5519" s="753" t="s">
        <v>1939</v>
      </c>
      <c r="E5519" s="753" t="s">
        <v>112</v>
      </c>
      <c r="F5519" s="753" t="s">
        <v>242</v>
      </c>
      <c r="G5519" s="757" t="s">
        <v>1839</v>
      </c>
      <c r="H5519" s="751">
        <v>1200000</v>
      </c>
    </row>
    <row r="5520" spans="1:8">
      <c r="A5520" s="753" t="s">
        <v>83</v>
      </c>
      <c r="B5520" s="753" t="s">
        <v>1039</v>
      </c>
      <c r="C5520" s="753" t="s">
        <v>188</v>
      </c>
      <c r="D5520" s="753" t="s">
        <v>1939</v>
      </c>
      <c r="E5520" s="753" t="s">
        <v>115</v>
      </c>
      <c r="F5520" s="753"/>
      <c r="G5520" s="757" t="s">
        <v>1781</v>
      </c>
      <c r="H5520" s="751">
        <v>70291367</v>
      </c>
    </row>
    <row r="5521" spans="1:8">
      <c r="A5521" s="753" t="s">
        <v>83</v>
      </c>
      <c r="B5521" s="753" t="s">
        <v>1039</v>
      </c>
      <c r="C5521" s="753" t="s">
        <v>188</v>
      </c>
      <c r="D5521" s="753" t="s">
        <v>1939</v>
      </c>
      <c r="E5521" s="753" t="s">
        <v>115</v>
      </c>
      <c r="F5521" s="753" t="s">
        <v>116</v>
      </c>
      <c r="G5521" s="757" t="s">
        <v>117</v>
      </c>
      <c r="H5521" s="751">
        <v>15726300</v>
      </c>
    </row>
    <row r="5522" spans="1:8">
      <c r="A5522" s="753" t="s">
        <v>83</v>
      </c>
      <c r="B5522" s="753" t="s">
        <v>1039</v>
      </c>
      <c r="C5522" s="753" t="s">
        <v>188</v>
      </c>
      <c r="D5522" s="753" t="s">
        <v>1939</v>
      </c>
      <c r="E5522" s="753" t="s">
        <v>115</v>
      </c>
      <c r="F5522" s="753" t="s">
        <v>147</v>
      </c>
      <c r="G5522" s="757" t="s">
        <v>148</v>
      </c>
      <c r="H5522" s="751">
        <v>46565067</v>
      </c>
    </row>
    <row r="5523" spans="1:8">
      <c r="A5523" s="753" t="s">
        <v>83</v>
      </c>
      <c r="B5523" s="753" t="s">
        <v>1039</v>
      </c>
      <c r="C5523" s="753" t="s">
        <v>188</v>
      </c>
      <c r="D5523" s="753" t="s">
        <v>1939</v>
      </c>
      <c r="E5523" s="753" t="s">
        <v>115</v>
      </c>
      <c r="F5523" s="753" t="s">
        <v>4</v>
      </c>
      <c r="G5523" s="757" t="s">
        <v>1782</v>
      </c>
      <c r="H5523" s="751">
        <v>7200000</v>
      </c>
    </row>
    <row r="5524" spans="1:8">
      <c r="A5524" s="753" t="s">
        <v>83</v>
      </c>
      <c r="B5524" s="753" t="s">
        <v>1039</v>
      </c>
      <c r="C5524" s="753" t="s">
        <v>188</v>
      </c>
      <c r="D5524" s="753" t="s">
        <v>1939</v>
      </c>
      <c r="E5524" s="753" t="s">
        <v>115</v>
      </c>
      <c r="F5524" s="753" t="s">
        <v>118</v>
      </c>
      <c r="G5524" s="757" t="s">
        <v>119</v>
      </c>
      <c r="H5524" s="751">
        <v>800000</v>
      </c>
    </row>
    <row r="5525" spans="1:8">
      <c r="A5525" s="753" t="s">
        <v>83</v>
      </c>
      <c r="B5525" s="753" t="s">
        <v>1039</v>
      </c>
      <c r="C5525" s="753" t="s">
        <v>188</v>
      </c>
      <c r="D5525" s="753" t="s">
        <v>1939</v>
      </c>
      <c r="E5525" s="753" t="s">
        <v>120</v>
      </c>
      <c r="F5525" s="753"/>
      <c r="G5525" s="757" t="s">
        <v>121</v>
      </c>
      <c r="H5525" s="751">
        <v>71083400</v>
      </c>
    </row>
    <row r="5526" spans="1:8" ht="39.6">
      <c r="A5526" s="753" t="s">
        <v>83</v>
      </c>
      <c r="B5526" s="753" t="s">
        <v>1039</v>
      </c>
      <c r="C5526" s="753" t="s">
        <v>188</v>
      </c>
      <c r="D5526" s="753" t="s">
        <v>1939</v>
      </c>
      <c r="E5526" s="753" t="s">
        <v>120</v>
      </c>
      <c r="F5526" s="753" t="s">
        <v>122</v>
      </c>
      <c r="G5526" s="757" t="s">
        <v>1783</v>
      </c>
      <c r="H5526" s="751">
        <v>4652400</v>
      </c>
    </row>
    <row r="5527" spans="1:8" ht="39.6">
      <c r="A5527" s="753" t="s">
        <v>83</v>
      </c>
      <c r="B5527" s="753" t="s">
        <v>1039</v>
      </c>
      <c r="C5527" s="753" t="s">
        <v>188</v>
      </c>
      <c r="D5527" s="753" t="s">
        <v>1939</v>
      </c>
      <c r="E5527" s="753" t="s">
        <v>120</v>
      </c>
      <c r="F5527" s="753" t="s">
        <v>994</v>
      </c>
      <c r="G5527" s="757" t="s">
        <v>1824</v>
      </c>
      <c r="H5527" s="751">
        <v>22192000</v>
      </c>
    </row>
    <row r="5528" spans="1:8">
      <c r="A5528" s="753" t="s">
        <v>83</v>
      </c>
      <c r="B5528" s="753" t="s">
        <v>1039</v>
      </c>
      <c r="C5528" s="753" t="s">
        <v>188</v>
      </c>
      <c r="D5528" s="753" t="s">
        <v>1939</v>
      </c>
      <c r="E5528" s="753" t="s">
        <v>120</v>
      </c>
      <c r="F5528" s="753" t="s">
        <v>315</v>
      </c>
      <c r="G5528" s="757" t="s">
        <v>1831</v>
      </c>
      <c r="H5528" s="751">
        <v>19730000</v>
      </c>
    </row>
    <row r="5529" spans="1:8">
      <c r="A5529" s="753" t="s">
        <v>83</v>
      </c>
      <c r="B5529" s="753" t="s">
        <v>1039</v>
      </c>
      <c r="C5529" s="753" t="s">
        <v>188</v>
      </c>
      <c r="D5529" s="753" t="s">
        <v>1939</v>
      </c>
      <c r="E5529" s="753" t="s">
        <v>120</v>
      </c>
      <c r="F5529" s="753" t="s">
        <v>158</v>
      </c>
      <c r="G5529" s="757" t="s">
        <v>1785</v>
      </c>
      <c r="H5529" s="751">
        <v>21600000</v>
      </c>
    </row>
    <row r="5530" spans="1:8">
      <c r="A5530" s="753" t="s">
        <v>83</v>
      </c>
      <c r="B5530" s="753" t="s">
        <v>1039</v>
      </c>
      <c r="C5530" s="753" t="s">
        <v>188</v>
      </c>
      <c r="D5530" s="753" t="s">
        <v>1939</v>
      </c>
      <c r="E5530" s="753" t="s">
        <v>120</v>
      </c>
      <c r="F5530" s="753" t="s">
        <v>159</v>
      </c>
      <c r="G5530" s="757" t="s">
        <v>143</v>
      </c>
      <c r="H5530" s="751">
        <v>2909000</v>
      </c>
    </row>
    <row r="5531" spans="1:8">
      <c r="A5531" s="753" t="s">
        <v>83</v>
      </c>
      <c r="B5531" s="753" t="s">
        <v>1039</v>
      </c>
      <c r="C5531" s="753" t="s">
        <v>188</v>
      </c>
      <c r="D5531" s="753" t="s">
        <v>1939</v>
      </c>
      <c r="E5531" s="753" t="s">
        <v>160</v>
      </c>
      <c r="F5531" s="753"/>
      <c r="G5531" s="757" t="s">
        <v>161</v>
      </c>
      <c r="H5531" s="751">
        <v>318140000</v>
      </c>
    </row>
    <row r="5532" spans="1:8">
      <c r="A5532" s="753" t="s">
        <v>83</v>
      </c>
      <c r="B5532" s="753" t="s">
        <v>1039</v>
      </c>
      <c r="C5532" s="753" t="s">
        <v>188</v>
      </c>
      <c r="D5532" s="753" t="s">
        <v>1939</v>
      </c>
      <c r="E5532" s="753" t="s">
        <v>160</v>
      </c>
      <c r="F5532" s="753" t="s">
        <v>162</v>
      </c>
      <c r="G5532" s="757" t="s">
        <v>163</v>
      </c>
      <c r="H5532" s="751">
        <v>68750000</v>
      </c>
    </row>
    <row r="5533" spans="1:8">
      <c r="A5533" s="753" t="s">
        <v>83</v>
      </c>
      <c r="B5533" s="753" t="s">
        <v>1039</v>
      </c>
      <c r="C5533" s="753" t="s">
        <v>188</v>
      </c>
      <c r="D5533" s="753" t="s">
        <v>1939</v>
      </c>
      <c r="E5533" s="753" t="s">
        <v>160</v>
      </c>
      <c r="F5533" s="753" t="s">
        <v>544</v>
      </c>
      <c r="G5533" s="757" t="s">
        <v>545</v>
      </c>
      <c r="H5533" s="751">
        <v>54000000</v>
      </c>
    </row>
    <row r="5534" spans="1:8">
      <c r="A5534" s="753" t="s">
        <v>83</v>
      </c>
      <c r="B5534" s="753" t="s">
        <v>1039</v>
      </c>
      <c r="C5534" s="753" t="s">
        <v>188</v>
      </c>
      <c r="D5534" s="753" t="s">
        <v>1939</v>
      </c>
      <c r="E5534" s="753" t="s">
        <v>160</v>
      </c>
      <c r="F5534" s="753" t="s">
        <v>975</v>
      </c>
      <c r="G5534" s="757" t="s">
        <v>974</v>
      </c>
      <c r="H5534" s="751">
        <v>13500000</v>
      </c>
    </row>
    <row r="5535" spans="1:8">
      <c r="A5535" s="753" t="s">
        <v>83</v>
      </c>
      <c r="B5535" s="753" t="s">
        <v>1039</v>
      </c>
      <c r="C5535" s="753" t="s">
        <v>188</v>
      </c>
      <c r="D5535" s="753" t="s">
        <v>1939</v>
      </c>
      <c r="E5535" s="753" t="s">
        <v>160</v>
      </c>
      <c r="F5535" s="753" t="s">
        <v>547</v>
      </c>
      <c r="G5535" s="757" t="s">
        <v>548</v>
      </c>
      <c r="H5535" s="751">
        <v>27000000</v>
      </c>
    </row>
    <row r="5536" spans="1:8">
      <c r="A5536" s="753" t="s">
        <v>83</v>
      </c>
      <c r="B5536" s="753" t="s">
        <v>1039</v>
      </c>
      <c r="C5536" s="753" t="s">
        <v>188</v>
      </c>
      <c r="D5536" s="753" t="s">
        <v>1939</v>
      </c>
      <c r="E5536" s="753" t="s">
        <v>160</v>
      </c>
      <c r="F5536" s="753" t="s">
        <v>438</v>
      </c>
      <c r="G5536" s="757" t="s">
        <v>1786</v>
      </c>
      <c r="H5536" s="751">
        <v>90000000</v>
      </c>
    </row>
    <row r="5537" spans="1:8">
      <c r="A5537" s="753" t="s">
        <v>83</v>
      </c>
      <c r="B5537" s="753" t="s">
        <v>1039</v>
      </c>
      <c r="C5537" s="753" t="s">
        <v>188</v>
      </c>
      <c r="D5537" s="753" t="s">
        <v>1939</v>
      </c>
      <c r="E5537" s="753" t="s">
        <v>160</v>
      </c>
      <c r="F5537" s="753" t="s">
        <v>551</v>
      </c>
      <c r="G5537" s="757" t="s">
        <v>133</v>
      </c>
      <c r="H5537" s="751">
        <v>64890000</v>
      </c>
    </row>
    <row r="5538" spans="1:8">
      <c r="A5538" s="753" t="s">
        <v>83</v>
      </c>
      <c r="B5538" s="753" t="s">
        <v>1039</v>
      </c>
      <c r="C5538" s="753" t="s">
        <v>188</v>
      </c>
      <c r="D5538" s="753" t="s">
        <v>1939</v>
      </c>
      <c r="E5538" s="753" t="s">
        <v>125</v>
      </c>
      <c r="F5538" s="753"/>
      <c r="G5538" s="757" t="s">
        <v>126</v>
      </c>
      <c r="H5538" s="751">
        <v>60956000</v>
      </c>
    </row>
    <row r="5539" spans="1:8">
      <c r="A5539" s="753" t="s">
        <v>83</v>
      </c>
      <c r="B5539" s="753" t="s">
        <v>1039</v>
      </c>
      <c r="C5539" s="753" t="s">
        <v>188</v>
      </c>
      <c r="D5539" s="753" t="s">
        <v>1939</v>
      </c>
      <c r="E5539" s="753" t="s">
        <v>125</v>
      </c>
      <c r="F5539" s="753" t="s">
        <v>430</v>
      </c>
      <c r="G5539" s="757" t="s">
        <v>431</v>
      </c>
      <c r="H5539" s="751">
        <v>8656000</v>
      </c>
    </row>
    <row r="5540" spans="1:8">
      <c r="A5540" s="753" t="s">
        <v>83</v>
      </c>
      <c r="B5540" s="753" t="s">
        <v>1039</v>
      </c>
      <c r="C5540" s="753" t="s">
        <v>188</v>
      </c>
      <c r="D5540" s="753" t="s">
        <v>1939</v>
      </c>
      <c r="E5540" s="753" t="s">
        <v>125</v>
      </c>
      <c r="F5540" s="753" t="s">
        <v>552</v>
      </c>
      <c r="G5540" s="757" t="s">
        <v>553</v>
      </c>
      <c r="H5540" s="751">
        <v>3400000</v>
      </c>
    </row>
    <row r="5541" spans="1:8">
      <c r="A5541" s="753" t="s">
        <v>83</v>
      </c>
      <c r="B5541" s="753" t="s">
        <v>1039</v>
      </c>
      <c r="C5541" s="753" t="s">
        <v>188</v>
      </c>
      <c r="D5541" s="753" t="s">
        <v>1939</v>
      </c>
      <c r="E5541" s="753" t="s">
        <v>125</v>
      </c>
      <c r="F5541" s="753" t="s">
        <v>127</v>
      </c>
      <c r="G5541" s="757" t="s">
        <v>128</v>
      </c>
      <c r="H5541" s="751">
        <v>4700000</v>
      </c>
    </row>
    <row r="5542" spans="1:8">
      <c r="A5542" s="753" t="s">
        <v>83</v>
      </c>
      <c r="B5542" s="753" t="s">
        <v>1039</v>
      </c>
      <c r="C5542" s="753" t="s">
        <v>188</v>
      </c>
      <c r="D5542" s="753" t="s">
        <v>1939</v>
      </c>
      <c r="E5542" s="753" t="s">
        <v>125</v>
      </c>
      <c r="F5542" s="753" t="s">
        <v>129</v>
      </c>
      <c r="G5542" s="757" t="s">
        <v>1787</v>
      </c>
      <c r="H5542" s="751">
        <v>43600000</v>
      </c>
    </row>
    <row r="5543" spans="1:8">
      <c r="A5543" s="753" t="s">
        <v>83</v>
      </c>
      <c r="B5543" s="753" t="s">
        <v>1039</v>
      </c>
      <c r="C5543" s="753" t="s">
        <v>188</v>
      </c>
      <c r="D5543" s="753" t="s">
        <v>1939</v>
      </c>
      <c r="E5543" s="753" t="s">
        <v>125</v>
      </c>
      <c r="F5543" s="753" t="s">
        <v>584</v>
      </c>
      <c r="G5543" s="757" t="s">
        <v>135</v>
      </c>
      <c r="H5543" s="751">
        <v>600000</v>
      </c>
    </row>
    <row r="5544" spans="1:8">
      <c r="A5544" s="753" t="s">
        <v>83</v>
      </c>
      <c r="B5544" s="753" t="s">
        <v>1039</v>
      </c>
      <c r="C5544" s="753" t="s">
        <v>188</v>
      </c>
      <c r="D5544" s="753" t="s">
        <v>1939</v>
      </c>
      <c r="E5544" s="753" t="s">
        <v>554</v>
      </c>
      <c r="F5544" s="753"/>
      <c r="G5544" s="757" t="s">
        <v>555</v>
      </c>
      <c r="H5544" s="751">
        <v>161000000</v>
      </c>
    </row>
    <row r="5545" spans="1:8">
      <c r="A5545" s="753" t="s">
        <v>83</v>
      </c>
      <c r="B5545" s="753" t="s">
        <v>1039</v>
      </c>
      <c r="C5545" s="753" t="s">
        <v>188</v>
      </c>
      <c r="D5545" s="753" t="s">
        <v>1939</v>
      </c>
      <c r="E5545" s="753" t="s">
        <v>554</v>
      </c>
      <c r="F5545" s="753" t="s">
        <v>556</v>
      </c>
      <c r="G5545" s="757" t="s">
        <v>557</v>
      </c>
      <c r="H5545" s="751">
        <v>52500000</v>
      </c>
    </row>
    <row r="5546" spans="1:8">
      <c r="A5546" s="753" t="s">
        <v>83</v>
      </c>
      <c r="B5546" s="753" t="s">
        <v>1039</v>
      </c>
      <c r="C5546" s="753" t="s">
        <v>188</v>
      </c>
      <c r="D5546" s="753" t="s">
        <v>1939</v>
      </c>
      <c r="E5546" s="753" t="s">
        <v>554</v>
      </c>
      <c r="F5546" s="753" t="s">
        <v>243</v>
      </c>
      <c r="G5546" s="757" t="s">
        <v>244</v>
      </c>
      <c r="H5546" s="751">
        <v>108500000</v>
      </c>
    </row>
    <row r="5547" spans="1:8" ht="39.6">
      <c r="A5547" s="753" t="s">
        <v>83</v>
      </c>
      <c r="B5547" s="753" t="s">
        <v>1039</v>
      </c>
      <c r="C5547" s="753" t="s">
        <v>188</v>
      </c>
      <c r="D5547" s="753" t="s">
        <v>1939</v>
      </c>
      <c r="E5547" s="753" t="s">
        <v>560</v>
      </c>
      <c r="F5547" s="753"/>
      <c r="G5547" s="757" t="s">
        <v>1790</v>
      </c>
      <c r="H5547" s="751">
        <v>1944507000</v>
      </c>
    </row>
    <row r="5548" spans="1:8">
      <c r="A5548" s="753" t="s">
        <v>83</v>
      </c>
      <c r="B5548" s="753" t="s">
        <v>1039</v>
      </c>
      <c r="C5548" s="753" t="s">
        <v>188</v>
      </c>
      <c r="D5548" s="753" t="s">
        <v>1939</v>
      </c>
      <c r="E5548" s="753" t="s">
        <v>560</v>
      </c>
      <c r="F5548" s="753" t="s">
        <v>5</v>
      </c>
      <c r="G5548" s="757" t="s">
        <v>6</v>
      </c>
      <c r="H5548" s="751">
        <v>1195440000</v>
      </c>
    </row>
    <row r="5549" spans="1:8">
      <c r="A5549" s="753" t="s">
        <v>83</v>
      </c>
      <c r="B5549" s="753" t="s">
        <v>1039</v>
      </c>
      <c r="C5549" s="753" t="s">
        <v>188</v>
      </c>
      <c r="D5549" s="753" t="s">
        <v>1939</v>
      </c>
      <c r="E5549" s="753" t="s">
        <v>560</v>
      </c>
      <c r="F5549" s="753" t="s">
        <v>418</v>
      </c>
      <c r="G5549" s="757" t="s">
        <v>1793</v>
      </c>
      <c r="H5549" s="751">
        <v>10800000</v>
      </c>
    </row>
    <row r="5550" spans="1:8">
      <c r="A5550" s="753" t="s">
        <v>83</v>
      </c>
      <c r="B5550" s="753" t="s">
        <v>1039</v>
      </c>
      <c r="C5550" s="753" t="s">
        <v>188</v>
      </c>
      <c r="D5550" s="753" t="s">
        <v>1939</v>
      </c>
      <c r="E5550" s="753" t="s">
        <v>560</v>
      </c>
      <c r="F5550" s="753" t="s">
        <v>562</v>
      </c>
      <c r="G5550" s="757" t="s">
        <v>1794</v>
      </c>
      <c r="H5550" s="751">
        <v>75150000</v>
      </c>
    </row>
    <row r="5551" spans="1:8">
      <c r="A5551" s="753" t="s">
        <v>83</v>
      </c>
      <c r="B5551" s="753" t="s">
        <v>1039</v>
      </c>
      <c r="C5551" s="753" t="s">
        <v>188</v>
      </c>
      <c r="D5551" s="753" t="s">
        <v>1939</v>
      </c>
      <c r="E5551" s="753" t="s">
        <v>560</v>
      </c>
      <c r="F5551" s="753" t="s">
        <v>7</v>
      </c>
      <c r="G5551" s="757" t="s">
        <v>1795</v>
      </c>
      <c r="H5551" s="751">
        <v>48207000</v>
      </c>
    </row>
    <row r="5552" spans="1:8" ht="26.4">
      <c r="A5552" s="753" t="s">
        <v>83</v>
      </c>
      <c r="B5552" s="753" t="s">
        <v>1039</v>
      </c>
      <c r="C5552" s="753" t="s">
        <v>188</v>
      </c>
      <c r="D5552" s="753" t="s">
        <v>1939</v>
      </c>
      <c r="E5552" s="753" t="s">
        <v>560</v>
      </c>
      <c r="F5552" s="753" t="s">
        <v>563</v>
      </c>
      <c r="G5552" s="757" t="s">
        <v>13</v>
      </c>
      <c r="H5552" s="751">
        <v>614910000</v>
      </c>
    </row>
    <row r="5553" spans="1:8" ht="26.4">
      <c r="A5553" s="753" t="s">
        <v>83</v>
      </c>
      <c r="B5553" s="753" t="s">
        <v>1039</v>
      </c>
      <c r="C5553" s="753" t="s">
        <v>188</v>
      </c>
      <c r="D5553" s="753" t="s">
        <v>1939</v>
      </c>
      <c r="E5553" s="753" t="s">
        <v>1796</v>
      </c>
      <c r="F5553" s="753"/>
      <c r="G5553" s="757" t="s">
        <v>1797</v>
      </c>
      <c r="H5553" s="751">
        <v>365593000</v>
      </c>
    </row>
    <row r="5554" spans="1:8">
      <c r="A5554" s="753" t="s">
        <v>83</v>
      </c>
      <c r="B5554" s="753" t="s">
        <v>1039</v>
      </c>
      <c r="C5554" s="753" t="s">
        <v>188</v>
      </c>
      <c r="D5554" s="753" t="s">
        <v>1939</v>
      </c>
      <c r="E5554" s="753" t="s">
        <v>1796</v>
      </c>
      <c r="F5554" s="753" t="s">
        <v>1878</v>
      </c>
      <c r="G5554" s="757" t="s">
        <v>1866</v>
      </c>
      <c r="H5554" s="751">
        <v>9350000</v>
      </c>
    </row>
    <row r="5555" spans="1:8">
      <c r="A5555" s="753" t="s">
        <v>83</v>
      </c>
      <c r="B5555" s="753" t="s">
        <v>1039</v>
      </c>
      <c r="C5555" s="753" t="s">
        <v>188</v>
      </c>
      <c r="D5555" s="753" t="s">
        <v>1939</v>
      </c>
      <c r="E5555" s="753" t="s">
        <v>1796</v>
      </c>
      <c r="F5555" s="753" t="s">
        <v>1825</v>
      </c>
      <c r="G5555" s="757" t="s">
        <v>1794</v>
      </c>
      <c r="H5555" s="751">
        <v>17600000</v>
      </c>
    </row>
    <row r="5556" spans="1:8">
      <c r="A5556" s="753" t="s">
        <v>83</v>
      </c>
      <c r="B5556" s="753" t="s">
        <v>1039</v>
      </c>
      <c r="C5556" s="753" t="s">
        <v>188</v>
      </c>
      <c r="D5556" s="753" t="s">
        <v>1939</v>
      </c>
      <c r="E5556" s="753" t="s">
        <v>1796</v>
      </c>
      <c r="F5556" s="753" t="s">
        <v>1798</v>
      </c>
      <c r="G5556" s="757" t="s">
        <v>1793</v>
      </c>
      <c r="H5556" s="751">
        <v>186690000</v>
      </c>
    </row>
    <row r="5557" spans="1:8">
      <c r="A5557" s="753" t="s">
        <v>83</v>
      </c>
      <c r="B5557" s="753" t="s">
        <v>1039</v>
      </c>
      <c r="C5557" s="753" t="s">
        <v>188</v>
      </c>
      <c r="D5557" s="753" t="s">
        <v>1939</v>
      </c>
      <c r="E5557" s="753" t="s">
        <v>1796</v>
      </c>
      <c r="F5557" s="753" t="s">
        <v>1833</v>
      </c>
      <c r="G5557" s="757" t="s">
        <v>1834</v>
      </c>
      <c r="H5557" s="751">
        <v>151953000</v>
      </c>
    </row>
    <row r="5558" spans="1:8" ht="26.4">
      <c r="A5558" s="753" t="s">
        <v>83</v>
      </c>
      <c r="B5558" s="753" t="s">
        <v>1039</v>
      </c>
      <c r="C5558" s="753" t="s">
        <v>188</v>
      </c>
      <c r="D5558" s="753" t="s">
        <v>1939</v>
      </c>
      <c r="E5558" s="753" t="s">
        <v>130</v>
      </c>
      <c r="F5558" s="753"/>
      <c r="G5558" s="757" t="s">
        <v>131</v>
      </c>
      <c r="H5558" s="751">
        <v>1614749000</v>
      </c>
    </row>
    <row r="5559" spans="1:8">
      <c r="A5559" s="753" t="s">
        <v>83</v>
      </c>
      <c r="B5559" s="753" t="s">
        <v>1039</v>
      </c>
      <c r="C5559" s="753" t="s">
        <v>188</v>
      </c>
      <c r="D5559" s="753" t="s">
        <v>1939</v>
      </c>
      <c r="E5559" s="753" t="s">
        <v>130</v>
      </c>
      <c r="F5559" s="753" t="s">
        <v>585</v>
      </c>
      <c r="G5559" s="757" t="s">
        <v>1799</v>
      </c>
      <c r="H5559" s="751">
        <v>235347000</v>
      </c>
    </row>
    <row r="5560" spans="1:8">
      <c r="A5560" s="753" t="s">
        <v>83</v>
      </c>
      <c r="B5560" s="753" t="s">
        <v>1039</v>
      </c>
      <c r="C5560" s="753" t="s">
        <v>188</v>
      </c>
      <c r="D5560" s="753" t="s">
        <v>1939</v>
      </c>
      <c r="E5560" s="753" t="s">
        <v>130</v>
      </c>
      <c r="F5560" s="753" t="s">
        <v>14</v>
      </c>
      <c r="G5560" s="757" t="s">
        <v>1800</v>
      </c>
      <c r="H5560" s="751">
        <v>4490000</v>
      </c>
    </row>
    <row r="5561" spans="1:8">
      <c r="A5561" s="753" t="s">
        <v>83</v>
      </c>
      <c r="B5561" s="753" t="s">
        <v>1039</v>
      </c>
      <c r="C5561" s="753" t="s">
        <v>188</v>
      </c>
      <c r="D5561" s="753" t="s">
        <v>1939</v>
      </c>
      <c r="E5561" s="753" t="s">
        <v>130</v>
      </c>
      <c r="F5561" s="753" t="s">
        <v>132</v>
      </c>
      <c r="G5561" s="757" t="s">
        <v>135</v>
      </c>
      <c r="H5561" s="751">
        <v>1374912000</v>
      </c>
    </row>
    <row r="5562" spans="1:8">
      <c r="A5562" s="753" t="s">
        <v>83</v>
      </c>
      <c r="B5562" s="753" t="s">
        <v>1039</v>
      </c>
      <c r="C5562" s="753" t="s">
        <v>188</v>
      </c>
      <c r="D5562" s="753" t="s">
        <v>1939</v>
      </c>
      <c r="E5562" s="753" t="s">
        <v>1801</v>
      </c>
      <c r="F5562" s="753"/>
      <c r="G5562" s="757" t="s">
        <v>1802</v>
      </c>
      <c r="H5562" s="751">
        <v>2191000</v>
      </c>
    </row>
    <row r="5563" spans="1:8">
      <c r="A5563" s="753" t="s">
        <v>83</v>
      </c>
      <c r="B5563" s="753" t="s">
        <v>1039</v>
      </c>
      <c r="C5563" s="753" t="s">
        <v>188</v>
      </c>
      <c r="D5563" s="753" t="s">
        <v>1939</v>
      </c>
      <c r="E5563" s="753" t="s">
        <v>1801</v>
      </c>
      <c r="F5563" s="753" t="s">
        <v>1803</v>
      </c>
      <c r="G5563" s="757" t="s">
        <v>1804</v>
      </c>
      <c r="H5563" s="751">
        <v>2191000</v>
      </c>
    </row>
    <row r="5564" spans="1:8">
      <c r="A5564" s="753" t="s">
        <v>83</v>
      </c>
      <c r="B5564" s="753" t="s">
        <v>1039</v>
      </c>
      <c r="C5564" s="753" t="s">
        <v>188</v>
      </c>
      <c r="D5564" s="753" t="s">
        <v>1939</v>
      </c>
      <c r="E5564" s="753" t="s">
        <v>134</v>
      </c>
      <c r="F5564" s="753"/>
      <c r="G5564" s="757" t="s">
        <v>135</v>
      </c>
      <c r="H5564" s="751">
        <v>90978000</v>
      </c>
    </row>
    <row r="5565" spans="1:8">
      <c r="A5565" s="753" t="s">
        <v>83</v>
      </c>
      <c r="B5565" s="753" t="s">
        <v>1039</v>
      </c>
      <c r="C5565" s="753" t="s">
        <v>188</v>
      </c>
      <c r="D5565" s="753" t="s">
        <v>1939</v>
      </c>
      <c r="E5565" s="753" t="s">
        <v>134</v>
      </c>
      <c r="F5565" s="753" t="s">
        <v>137</v>
      </c>
      <c r="G5565" s="757" t="s">
        <v>138</v>
      </c>
      <c r="H5565" s="751">
        <v>75184000</v>
      </c>
    </row>
    <row r="5566" spans="1:8">
      <c r="A5566" s="753" t="s">
        <v>83</v>
      </c>
      <c r="B5566" s="753" t="s">
        <v>1039</v>
      </c>
      <c r="C5566" s="753" t="s">
        <v>188</v>
      </c>
      <c r="D5566" s="753" t="s">
        <v>1939</v>
      </c>
      <c r="E5566" s="753" t="s">
        <v>134</v>
      </c>
      <c r="F5566" s="753" t="s">
        <v>139</v>
      </c>
      <c r="G5566" s="757" t="s">
        <v>140</v>
      </c>
      <c r="H5566" s="751">
        <v>15794000</v>
      </c>
    </row>
    <row r="5567" spans="1:8" ht="39.6">
      <c r="A5567" s="753" t="s">
        <v>83</v>
      </c>
      <c r="B5567" s="753" t="s">
        <v>1039</v>
      </c>
      <c r="C5567" s="753" t="s">
        <v>188</v>
      </c>
      <c r="D5567" s="753" t="s">
        <v>1939</v>
      </c>
      <c r="E5567" s="753" t="s">
        <v>419</v>
      </c>
      <c r="F5567" s="753"/>
      <c r="G5567" s="757" t="s">
        <v>1807</v>
      </c>
      <c r="H5567" s="751">
        <v>13269000</v>
      </c>
    </row>
    <row r="5568" spans="1:8">
      <c r="A5568" s="753" t="s">
        <v>83</v>
      </c>
      <c r="B5568" s="753" t="s">
        <v>1039</v>
      </c>
      <c r="C5568" s="753" t="s">
        <v>188</v>
      </c>
      <c r="D5568" s="753" t="s">
        <v>1939</v>
      </c>
      <c r="E5568" s="753" t="s">
        <v>419</v>
      </c>
      <c r="F5568" s="753" t="s">
        <v>248</v>
      </c>
      <c r="G5568" s="757" t="s">
        <v>249</v>
      </c>
      <c r="H5568" s="751">
        <v>1200000</v>
      </c>
    </row>
    <row r="5569" spans="1:8" ht="52.8">
      <c r="A5569" s="753" t="s">
        <v>83</v>
      </c>
      <c r="B5569" s="753" t="s">
        <v>1039</v>
      </c>
      <c r="C5569" s="753" t="s">
        <v>188</v>
      </c>
      <c r="D5569" s="753" t="s">
        <v>1939</v>
      </c>
      <c r="E5569" s="753" t="s">
        <v>419</v>
      </c>
      <c r="F5569" s="753" t="s">
        <v>420</v>
      </c>
      <c r="G5569" s="757" t="s">
        <v>2714</v>
      </c>
      <c r="H5569" s="751">
        <v>12069000</v>
      </c>
    </row>
    <row r="5570" spans="1:8">
      <c r="A5570" s="753" t="s">
        <v>83</v>
      </c>
      <c r="B5570" s="753" t="s">
        <v>1039</v>
      </c>
      <c r="C5570" s="753" t="s">
        <v>188</v>
      </c>
      <c r="D5570" s="753" t="s">
        <v>1939</v>
      </c>
      <c r="E5570" s="753" t="s">
        <v>404</v>
      </c>
      <c r="F5570" s="753"/>
      <c r="G5570" s="757" t="s">
        <v>1808</v>
      </c>
      <c r="H5570" s="751">
        <v>2450000</v>
      </c>
    </row>
    <row r="5571" spans="1:8">
      <c r="A5571" s="753" t="s">
        <v>83</v>
      </c>
      <c r="B5571" s="753" t="s">
        <v>1039</v>
      </c>
      <c r="C5571" s="753" t="s">
        <v>188</v>
      </c>
      <c r="D5571" s="753" t="s">
        <v>1939</v>
      </c>
      <c r="E5571" s="753" t="s">
        <v>404</v>
      </c>
      <c r="F5571" s="753" t="s">
        <v>1809</v>
      </c>
      <c r="G5571" s="757" t="s">
        <v>26</v>
      </c>
      <c r="H5571" s="751">
        <v>2450000</v>
      </c>
    </row>
    <row r="5572" spans="1:8">
      <c r="A5572" s="753" t="s">
        <v>83</v>
      </c>
      <c r="B5572" s="753" t="s">
        <v>1039</v>
      </c>
      <c r="C5572" s="753" t="s">
        <v>188</v>
      </c>
      <c r="D5572" s="753" t="s">
        <v>1828</v>
      </c>
      <c r="E5572" s="753"/>
      <c r="F5572" s="753"/>
      <c r="G5572" s="757" t="s">
        <v>1829</v>
      </c>
      <c r="H5572" s="751">
        <v>3550726000</v>
      </c>
    </row>
    <row r="5573" spans="1:8">
      <c r="A5573" s="753" t="s">
        <v>83</v>
      </c>
      <c r="B5573" s="753" t="s">
        <v>1039</v>
      </c>
      <c r="C5573" s="753" t="s">
        <v>188</v>
      </c>
      <c r="D5573" s="753" t="s">
        <v>1828</v>
      </c>
      <c r="E5573" s="753" t="s">
        <v>92</v>
      </c>
      <c r="F5573" s="753"/>
      <c r="G5573" s="757" t="s">
        <v>93</v>
      </c>
      <c r="H5573" s="751">
        <v>639598000</v>
      </c>
    </row>
    <row r="5574" spans="1:8">
      <c r="A5574" s="753" t="s">
        <v>83</v>
      </c>
      <c r="B5574" s="753" t="s">
        <v>1039</v>
      </c>
      <c r="C5574" s="753" t="s">
        <v>188</v>
      </c>
      <c r="D5574" s="753" t="s">
        <v>1828</v>
      </c>
      <c r="E5574" s="753" t="s">
        <v>92</v>
      </c>
      <c r="F5574" s="753" t="s">
        <v>94</v>
      </c>
      <c r="G5574" s="757" t="s">
        <v>1768</v>
      </c>
      <c r="H5574" s="751">
        <v>639598000</v>
      </c>
    </row>
    <row r="5575" spans="1:8" ht="26.4">
      <c r="A5575" s="753" t="s">
        <v>83</v>
      </c>
      <c r="B5575" s="753" t="s">
        <v>1039</v>
      </c>
      <c r="C5575" s="753" t="s">
        <v>188</v>
      </c>
      <c r="D5575" s="753" t="s">
        <v>1828</v>
      </c>
      <c r="E5575" s="753" t="s">
        <v>141</v>
      </c>
      <c r="F5575" s="753"/>
      <c r="G5575" s="757" t="s">
        <v>1822</v>
      </c>
      <c r="H5575" s="751">
        <v>172187000</v>
      </c>
    </row>
    <row r="5576" spans="1:8" ht="26.4">
      <c r="A5576" s="753" t="s">
        <v>83</v>
      </c>
      <c r="B5576" s="753" t="s">
        <v>1039</v>
      </c>
      <c r="C5576" s="753" t="s">
        <v>188</v>
      </c>
      <c r="D5576" s="753" t="s">
        <v>1828</v>
      </c>
      <c r="E5576" s="753" t="s">
        <v>141</v>
      </c>
      <c r="F5576" s="753" t="s">
        <v>581</v>
      </c>
      <c r="G5576" s="757" t="s">
        <v>1823</v>
      </c>
      <c r="H5576" s="751">
        <v>172187000</v>
      </c>
    </row>
    <row r="5577" spans="1:8">
      <c r="A5577" s="753" t="s">
        <v>83</v>
      </c>
      <c r="B5577" s="753" t="s">
        <v>1039</v>
      </c>
      <c r="C5577" s="753" t="s">
        <v>188</v>
      </c>
      <c r="D5577" s="753" t="s">
        <v>1828</v>
      </c>
      <c r="E5577" s="753" t="s">
        <v>96</v>
      </c>
      <c r="F5577" s="753"/>
      <c r="G5577" s="757" t="s">
        <v>97</v>
      </c>
      <c r="H5577" s="751">
        <v>178468000</v>
      </c>
    </row>
    <row r="5578" spans="1:8">
      <c r="A5578" s="753" t="s">
        <v>83</v>
      </c>
      <c r="B5578" s="753" t="s">
        <v>1039</v>
      </c>
      <c r="C5578" s="753" t="s">
        <v>188</v>
      </c>
      <c r="D5578" s="753" t="s">
        <v>1828</v>
      </c>
      <c r="E5578" s="753" t="s">
        <v>96</v>
      </c>
      <c r="F5578" s="753" t="s">
        <v>151</v>
      </c>
      <c r="G5578" s="757" t="s">
        <v>152</v>
      </c>
      <c r="H5578" s="751">
        <v>39485000</v>
      </c>
    </row>
    <row r="5579" spans="1:8">
      <c r="A5579" s="753" t="s">
        <v>83</v>
      </c>
      <c r="B5579" s="753" t="s">
        <v>1039</v>
      </c>
      <c r="C5579" s="753" t="s">
        <v>188</v>
      </c>
      <c r="D5579" s="753" t="s">
        <v>1828</v>
      </c>
      <c r="E5579" s="753" t="s">
        <v>96</v>
      </c>
      <c r="F5579" s="753" t="s">
        <v>440</v>
      </c>
      <c r="G5579" s="757" t="s">
        <v>441</v>
      </c>
      <c r="H5579" s="751">
        <v>37250000</v>
      </c>
    </row>
    <row r="5580" spans="1:8">
      <c r="A5580" s="753" t="s">
        <v>83</v>
      </c>
      <c r="B5580" s="753" t="s">
        <v>1039</v>
      </c>
      <c r="C5580" s="753" t="s">
        <v>188</v>
      </c>
      <c r="D5580" s="753" t="s">
        <v>1828</v>
      </c>
      <c r="E5580" s="753" t="s">
        <v>96</v>
      </c>
      <c r="F5580" s="753" t="s">
        <v>434</v>
      </c>
      <c r="G5580" s="757" t="s">
        <v>435</v>
      </c>
      <c r="H5580" s="751">
        <v>80277000</v>
      </c>
    </row>
    <row r="5581" spans="1:8" ht="26.4">
      <c r="A5581" s="753" t="s">
        <v>83</v>
      </c>
      <c r="B5581" s="753" t="s">
        <v>1039</v>
      </c>
      <c r="C5581" s="753" t="s">
        <v>188</v>
      </c>
      <c r="D5581" s="753" t="s">
        <v>1828</v>
      </c>
      <c r="E5581" s="753" t="s">
        <v>96</v>
      </c>
      <c r="F5581" s="753" t="s">
        <v>98</v>
      </c>
      <c r="G5581" s="757" t="s">
        <v>99</v>
      </c>
      <c r="H5581" s="751">
        <v>3576000</v>
      </c>
    </row>
    <row r="5582" spans="1:8" ht="26.4">
      <c r="A5582" s="753" t="s">
        <v>83</v>
      </c>
      <c r="B5582" s="753" t="s">
        <v>1039</v>
      </c>
      <c r="C5582" s="753" t="s">
        <v>188</v>
      </c>
      <c r="D5582" s="753" t="s">
        <v>1828</v>
      </c>
      <c r="E5582" s="753" t="s">
        <v>96</v>
      </c>
      <c r="F5582" s="753" t="s">
        <v>332</v>
      </c>
      <c r="G5582" s="757" t="s">
        <v>1874</v>
      </c>
      <c r="H5582" s="751">
        <v>17880000</v>
      </c>
    </row>
    <row r="5583" spans="1:8">
      <c r="A5583" s="753" t="s">
        <v>83</v>
      </c>
      <c r="B5583" s="753" t="s">
        <v>1039</v>
      </c>
      <c r="C5583" s="753" t="s">
        <v>188</v>
      </c>
      <c r="D5583" s="753" t="s">
        <v>1828</v>
      </c>
      <c r="E5583" s="753" t="s">
        <v>426</v>
      </c>
      <c r="F5583" s="753"/>
      <c r="G5583" s="757" t="s">
        <v>427</v>
      </c>
      <c r="H5583" s="751">
        <v>16539000</v>
      </c>
    </row>
    <row r="5584" spans="1:8">
      <c r="A5584" s="753" t="s">
        <v>83</v>
      </c>
      <c r="B5584" s="753" t="s">
        <v>1039</v>
      </c>
      <c r="C5584" s="753" t="s">
        <v>188</v>
      </c>
      <c r="D5584" s="753" t="s">
        <v>1828</v>
      </c>
      <c r="E5584" s="753" t="s">
        <v>426</v>
      </c>
      <c r="F5584" s="753" t="s">
        <v>428</v>
      </c>
      <c r="G5584" s="757" t="s">
        <v>1774</v>
      </c>
      <c r="H5584" s="751">
        <v>16539000</v>
      </c>
    </row>
    <row r="5585" spans="1:8">
      <c r="A5585" s="753" t="s">
        <v>83</v>
      </c>
      <c r="B5585" s="753" t="s">
        <v>1039</v>
      </c>
      <c r="C5585" s="753" t="s">
        <v>188</v>
      </c>
      <c r="D5585" s="753" t="s">
        <v>1828</v>
      </c>
      <c r="E5585" s="753" t="s">
        <v>100</v>
      </c>
      <c r="F5585" s="753"/>
      <c r="G5585" s="757" t="s">
        <v>101</v>
      </c>
      <c r="H5585" s="751">
        <v>111035000</v>
      </c>
    </row>
    <row r="5586" spans="1:8">
      <c r="A5586" s="753" t="s">
        <v>83</v>
      </c>
      <c r="B5586" s="753" t="s">
        <v>1039</v>
      </c>
      <c r="C5586" s="753" t="s">
        <v>188</v>
      </c>
      <c r="D5586" s="753" t="s">
        <v>1828</v>
      </c>
      <c r="E5586" s="753" t="s">
        <v>100</v>
      </c>
      <c r="F5586" s="753" t="s">
        <v>443</v>
      </c>
      <c r="G5586" s="757" t="s">
        <v>135</v>
      </c>
      <c r="H5586" s="751">
        <v>111035000</v>
      </c>
    </row>
    <row r="5587" spans="1:8">
      <c r="A5587" s="753" t="s">
        <v>83</v>
      </c>
      <c r="B5587" s="753" t="s">
        <v>1039</v>
      </c>
      <c r="C5587" s="753" t="s">
        <v>188</v>
      </c>
      <c r="D5587" s="753" t="s">
        <v>1828</v>
      </c>
      <c r="E5587" s="753" t="s">
        <v>102</v>
      </c>
      <c r="F5587" s="753"/>
      <c r="G5587" s="757" t="s">
        <v>369</v>
      </c>
      <c r="H5587" s="751">
        <v>200506000</v>
      </c>
    </row>
    <row r="5588" spans="1:8">
      <c r="A5588" s="753" t="s">
        <v>83</v>
      </c>
      <c r="B5588" s="753" t="s">
        <v>1039</v>
      </c>
      <c r="C5588" s="753" t="s">
        <v>188</v>
      </c>
      <c r="D5588" s="753" t="s">
        <v>1828</v>
      </c>
      <c r="E5588" s="753" t="s">
        <v>102</v>
      </c>
      <c r="F5588" s="753" t="s">
        <v>103</v>
      </c>
      <c r="G5588" s="757" t="s">
        <v>104</v>
      </c>
      <c r="H5588" s="751">
        <v>149781000</v>
      </c>
    </row>
    <row r="5589" spans="1:8">
      <c r="A5589" s="753" t="s">
        <v>83</v>
      </c>
      <c r="B5589" s="753" t="s">
        <v>1039</v>
      </c>
      <c r="C5589" s="753" t="s">
        <v>188</v>
      </c>
      <c r="D5589" s="753" t="s">
        <v>1828</v>
      </c>
      <c r="E5589" s="753" t="s">
        <v>102</v>
      </c>
      <c r="F5589" s="753" t="s">
        <v>105</v>
      </c>
      <c r="G5589" s="757" t="s">
        <v>106</v>
      </c>
      <c r="H5589" s="751">
        <v>26271000</v>
      </c>
    </row>
    <row r="5590" spans="1:8">
      <c r="A5590" s="753" t="s">
        <v>83</v>
      </c>
      <c r="B5590" s="753" t="s">
        <v>1039</v>
      </c>
      <c r="C5590" s="753" t="s">
        <v>188</v>
      </c>
      <c r="D5590" s="753" t="s">
        <v>1828</v>
      </c>
      <c r="E5590" s="753" t="s">
        <v>102</v>
      </c>
      <c r="F5590" s="753" t="s">
        <v>107</v>
      </c>
      <c r="G5590" s="757" t="s">
        <v>108</v>
      </c>
      <c r="H5590" s="751">
        <v>16917000</v>
      </c>
    </row>
    <row r="5591" spans="1:8">
      <c r="A5591" s="753" t="s">
        <v>83</v>
      </c>
      <c r="B5591" s="753" t="s">
        <v>1039</v>
      </c>
      <c r="C5591" s="753" t="s">
        <v>188</v>
      </c>
      <c r="D5591" s="753" t="s">
        <v>1828</v>
      </c>
      <c r="E5591" s="753" t="s">
        <v>102</v>
      </c>
      <c r="F5591" s="753" t="s">
        <v>0</v>
      </c>
      <c r="G5591" s="757" t="s">
        <v>1</v>
      </c>
      <c r="H5591" s="751">
        <v>7537000</v>
      </c>
    </row>
    <row r="5592" spans="1:8">
      <c r="A5592" s="753" t="s">
        <v>83</v>
      </c>
      <c r="B5592" s="753" t="s">
        <v>1039</v>
      </c>
      <c r="C5592" s="753" t="s">
        <v>188</v>
      </c>
      <c r="D5592" s="753" t="s">
        <v>1828</v>
      </c>
      <c r="E5592" s="753" t="s">
        <v>109</v>
      </c>
      <c r="F5592" s="753"/>
      <c r="G5592" s="757" t="s">
        <v>110</v>
      </c>
      <c r="H5592" s="751">
        <v>58290000</v>
      </c>
    </row>
    <row r="5593" spans="1:8" ht="26.4">
      <c r="A5593" s="753" t="s">
        <v>83</v>
      </c>
      <c r="B5593" s="753" t="s">
        <v>1039</v>
      </c>
      <c r="C5593" s="753" t="s">
        <v>188</v>
      </c>
      <c r="D5593" s="753" t="s">
        <v>1828</v>
      </c>
      <c r="E5593" s="753" t="s">
        <v>109</v>
      </c>
      <c r="F5593" s="753" t="s">
        <v>855</v>
      </c>
      <c r="G5593" s="757" t="s">
        <v>1776</v>
      </c>
      <c r="H5593" s="751">
        <v>58290000</v>
      </c>
    </row>
    <row r="5594" spans="1:8">
      <c r="A5594" s="753" t="s">
        <v>83</v>
      </c>
      <c r="B5594" s="753" t="s">
        <v>1039</v>
      </c>
      <c r="C5594" s="753" t="s">
        <v>188</v>
      </c>
      <c r="D5594" s="753" t="s">
        <v>1828</v>
      </c>
      <c r="E5594" s="753" t="s">
        <v>112</v>
      </c>
      <c r="F5594" s="753"/>
      <c r="G5594" s="757" t="s">
        <v>113</v>
      </c>
      <c r="H5594" s="751">
        <v>74875000</v>
      </c>
    </row>
    <row r="5595" spans="1:8">
      <c r="A5595" s="753" t="s">
        <v>83</v>
      </c>
      <c r="B5595" s="753" t="s">
        <v>1039</v>
      </c>
      <c r="C5595" s="753" t="s">
        <v>188</v>
      </c>
      <c r="D5595" s="753" t="s">
        <v>1828</v>
      </c>
      <c r="E5595" s="753" t="s">
        <v>112</v>
      </c>
      <c r="F5595" s="753" t="s">
        <v>155</v>
      </c>
      <c r="G5595" s="757" t="s">
        <v>1777</v>
      </c>
      <c r="H5595" s="751">
        <v>43714500</v>
      </c>
    </row>
    <row r="5596" spans="1:8">
      <c r="A5596" s="753" t="s">
        <v>83</v>
      </c>
      <c r="B5596" s="753" t="s">
        <v>1039</v>
      </c>
      <c r="C5596" s="753" t="s">
        <v>188</v>
      </c>
      <c r="D5596" s="753" t="s">
        <v>1828</v>
      </c>
      <c r="E5596" s="753" t="s">
        <v>112</v>
      </c>
      <c r="F5596" s="753" t="s">
        <v>114</v>
      </c>
      <c r="G5596" s="757" t="s">
        <v>1778</v>
      </c>
      <c r="H5596" s="751">
        <v>12233500</v>
      </c>
    </row>
    <row r="5597" spans="1:8">
      <c r="A5597" s="753" t="s">
        <v>83</v>
      </c>
      <c r="B5597" s="753" t="s">
        <v>1039</v>
      </c>
      <c r="C5597" s="753" t="s">
        <v>188</v>
      </c>
      <c r="D5597" s="753" t="s">
        <v>1828</v>
      </c>
      <c r="E5597" s="753" t="s">
        <v>112</v>
      </c>
      <c r="F5597" s="753" t="s">
        <v>156</v>
      </c>
      <c r="G5597" s="757" t="s">
        <v>1779</v>
      </c>
      <c r="H5597" s="751">
        <v>17127000</v>
      </c>
    </row>
    <row r="5598" spans="1:8">
      <c r="A5598" s="753" t="s">
        <v>83</v>
      </c>
      <c r="B5598" s="753" t="s">
        <v>1039</v>
      </c>
      <c r="C5598" s="753" t="s">
        <v>188</v>
      </c>
      <c r="D5598" s="753" t="s">
        <v>1828</v>
      </c>
      <c r="E5598" s="753" t="s">
        <v>112</v>
      </c>
      <c r="F5598" s="753" t="s">
        <v>157</v>
      </c>
      <c r="G5598" s="757" t="s">
        <v>135</v>
      </c>
      <c r="H5598" s="751">
        <v>1800000</v>
      </c>
    </row>
    <row r="5599" spans="1:8">
      <c r="A5599" s="753" t="s">
        <v>83</v>
      </c>
      <c r="B5599" s="753" t="s">
        <v>1039</v>
      </c>
      <c r="C5599" s="753" t="s">
        <v>188</v>
      </c>
      <c r="D5599" s="753" t="s">
        <v>1828</v>
      </c>
      <c r="E5599" s="753" t="s">
        <v>115</v>
      </c>
      <c r="F5599" s="753"/>
      <c r="G5599" s="757" t="s">
        <v>1781</v>
      </c>
      <c r="H5599" s="751">
        <v>30937000</v>
      </c>
    </row>
    <row r="5600" spans="1:8">
      <c r="A5600" s="753" t="s">
        <v>83</v>
      </c>
      <c r="B5600" s="753" t="s">
        <v>1039</v>
      </c>
      <c r="C5600" s="753" t="s">
        <v>188</v>
      </c>
      <c r="D5600" s="753" t="s">
        <v>1828</v>
      </c>
      <c r="E5600" s="753" t="s">
        <v>115</v>
      </c>
      <c r="F5600" s="753" t="s">
        <v>116</v>
      </c>
      <c r="G5600" s="757" t="s">
        <v>117</v>
      </c>
      <c r="H5600" s="751">
        <v>15019000</v>
      </c>
    </row>
    <row r="5601" spans="1:8">
      <c r="A5601" s="753" t="s">
        <v>83</v>
      </c>
      <c r="B5601" s="753" t="s">
        <v>1039</v>
      </c>
      <c r="C5601" s="753" t="s">
        <v>188</v>
      </c>
      <c r="D5601" s="753" t="s">
        <v>1828</v>
      </c>
      <c r="E5601" s="753" t="s">
        <v>115</v>
      </c>
      <c r="F5601" s="753" t="s">
        <v>147</v>
      </c>
      <c r="G5601" s="757" t="s">
        <v>148</v>
      </c>
      <c r="H5601" s="751">
        <v>12750000</v>
      </c>
    </row>
    <row r="5602" spans="1:8">
      <c r="A5602" s="753" t="s">
        <v>83</v>
      </c>
      <c r="B5602" s="753" t="s">
        <v>1039</v>
      </c>
      <c r="C5602" s="753" t="s">
        <v>188</v>
      </c>
      <c r="D5602" s="753" t="s">
        <v>1828</v>
      </c>
      <c r="E5602" s="753" t="s">
        <v>115</v>
      </c>
      <c r="F5602" s="753" t="s">
        <v>4</v>
      </c>
      <c r="G5602" s="757" t="s">
        <v>1782</v>
      </c>
      <c r="H5602" s="751">
        <v>1200000</v>
      </c>
    </row>
    <row r="5603" spans="1:8">
      <c r="A5603" s="753" t="s">
        <v>83</v>
      </c>
      <c r="B5603" s="753" t="s">
        <v>1039</v>
      </c>
      <c r="C5603" s="753" t="s">
        <v>188</v>
      </c>
      <c r="D5603" s="753" t="s">
        <v>1828</v>
      </c>
      <c r="E5603" s="753" t="s">
        <v>115</v>
      </c>
      <c r="F5603" s="753" t="s">
        <v>118</v>
      </c>
      <c r="G5603" s="757" t="s">
        <v>119</v>
      </c>
      <c r="H5603" s="751">
        <v>1968000</v>
      </c>
    </row>
    <row r="5604" spans="1:8">
      <c r="A5604" s="753" t="s">
        <v>83</v>
      </c>
      <c r="B5604" s="753" t="s">
        <v>1039</v>
      </c>
      <c r="C5604" s="753" t="s">
        <v>188</v>
      </c>
      <c r="D5604" s="753" t="s">
        <v>1828</v>
      </c>
      <c r="E5604" s="753" t="s">
        <v>120</v>
      </c>
      <c r="F5604" s="753"/>
      <c r="G5604" s="757" t="s">
        <v>121</v>
      </c>
      <c r="H5604" s="751">
        <v>24760000</v>
      </c>
    </row>
    <row r="5605" spans="1:8" ht="39.6">
      <c r="A5605" s="753" t="s">
        <v>83</v>
      </c>
      <c r="B5605" s="753" t="s">
        <v>1039</v>
      </c>
      <c r="C5605" s="753" t="s">
        <v>188</v>
      </c>
      <c r="D5605" s="753" t="s">
        <v>1828</v>
      </c>
      <c r="E5605" s="753" t="s">
        <v>120</v>
      </c>
      <c r="F5605" s="753" t="s">
        <v>122</v>
      </c>
      <c r="G5605" s="757" t="s">
        <v>1783</v>
      </c>
      <c r="H5605" s="751">
        <v>296000</v>
      </c>
    </row>
    <row r="5606" spans="1:8" ht="39.6">
      <c r="A5606" s="753" t="s">
        <v>83</v>
      </c>
      <c r="B5606" s="753" t="s">
        <v>1039</v>
      </c>
      <c r="C5606" s="753" t="s">
        <v>188</v>
      </c>
      <c r="D5606" s="753" t="s">
        <v>1828</v>
      </c>
      <c r="E5606" s="753" t="s">
        <v>120</v>
      </c>
      <c r="F5606" s="753" t="s">
        <v>994</v>
      </c>
      <c r="G5606" s="757" t="s">
        <v>1824</v>
      </c>
      <c r="H5606" s="751">
        <v>10975000</v>
      </c>
    </row>
    <row r="5607" spans="1:8">
      <c r="A5607" s="753" t="s">
        <v>83</v>
      </c>
      <c r="B5607" s="753" t="s">
        <v>1039</v>
      </c>
      <c r="C5607" s="753" t="s">
        <v>188</v>
      </c>
      <c r="D5607" s="753" t="s">
        <v>1828</v>
      </c>
      <c r="E5607" s="753" t="s">
        <v>120</v>
      </c>
      <c r="F5607" s="753" t="s">
        <v>315</v>
      </c>
      <c r="G5607" s="757" t="s">
        <v>1831</v>
      </c>
      <c r="H5607" s="751">
        <v>6509000</v>
      </c>
    </row>
    <row r="5608" spans="1:8" ht="26.4">
      <c r="A5608" s="753" t="s">
        <v>83</v>
      </c>
      <c r="B5608" s="753" t="s">
        <v>1039</v>
      </c>
      <c r="C5608" s="753" t="s">
        <v>188</v>
      </c>
      <c r="D5608" s="753" t="s">
        <v>1828</v>
      </c>
      <c r="E5608" s="753" t="s">
        <v>120</v>
      </c>
      <c r="F5608" s="753" t="s">
        <v>1001</v>
      </c>
      <c r="G5608" s="757" t="s">
        <v>1784</v>
      </c>
      <c r="H5608" s="751">
        <v>168000</v>
      </c>
    </row>
    <row r="5609" spans="1:8">
      <c r="A5609" s="753" t="s">
        <v>83</v>
      </c>
      <c r="B5609" s="753" t="s">
        <v>1039</v>
      </c>
      <c r="C5609" s="753" t="s">
        <v>188</v>
      </c>
      <c r="D5609" s="753" t="s">
        <v>1828</v>
      </c>
      <c r="E5609" s="753" t="s">
        <v>120</v>
      </c>
      <c r="F5609" s="753" t="s">
        <v>158</v>
      </c>
      <c r="G5609" s="757" t="s">
        <v>1785</v>
      </c>
      <c r="H5609" s="751">
        <v>3900000</v>
      </c>
    </row>
    <row r="5610" spans="1:8">
      <c r="A5610" s="753" t="s">
        <v>83</v>
      </c>
      <c r="B5610" s="753" t="s">
        <v>1039</v>
      </c>
      <c r="C5610" s="753" t="s">
        <v>188</v>
      </c>
      <c r="D5610" s="753" t="s">
        <v>1828</v>
      </c>
      <c r="E5610" s="753" t="s">
        <v>120</v>
      </c>
      <c r="F5610" s="753" t="s">
        <v>159</v>
      </c>
      <c r="G5610" s="757" t="s">
        <v>143</v>
      </c>
      <c r="H5610" s="751">
        <v>2912000</v>
      </c>
    </row>
    <row r="5611" spans="1:8">
      <c r="A5611" s="753" t="s">
        <v>83</v>
      </c>
      <c r="B5611" s="753" t="s">
        <v>1039</v>
      </c>
      <c r="C5611" s="753" t="s">
        <v>188</v>
      </c>
      <c r="D5611" s="753" t="s">
        <v>1828</v>
      </c>
      <c r="E5611" s="753" t="s">
        <v>160</v>
      </c>
      <c r="F5611" s="753"/>
      <c r="G5611" s="757" t="s">
        <v>161</v>
      </c>
      <c r="H5611" s="751">
        <v>300000</v>
      </c>
    </row>
    <row r="5612" spans="1:8">
      <c r="A5612" s="753" t="s">
        <v>83</v>
      </c>
      <c r="B5612" s="753" t="s">
        <v>1039</v>
      </c>
      <c r="C5612" s="753" t="s">
        <v>188</v>
      </c>
      <c r="D5612" s="753" t="s">
        <v>1828</v>
      </c>
      <c r="E5612" s="753" t="s">
        <v>160</v>
      </c>
      <c r="F5612" s="753" t="s">
        <v>551</v>
      </c>
      <c r="G5612" s="757" t="s">
        <v>133</v>
      </c>
      <c r="H5612" s="751">
        <v>300000</v>
      </c>
    </row>
    <row r="5613" spans="1:8">
      <c r="A5613" s="753" t="s">
        <v>83</v>
      </c>
      <c r="B5613" s="753" t="s">
        <v>1039</v>
      </c>
      <c r="C5613" s="753" t="s">
        <v>188</v>
      </c>
      <c r="D5613" s="753" t="s">
        <v>1828</v>
      </c>
      <c r="E5613" s="753" t="s">
        <v>125</v>
      </c>
      <c r="F5613" s="753"/>
      <c r="G5613" s="757" t="s">
        <v>126</v>
      </c>
      <c r="H5613" s="751">
        <v>32989000</v>
      </c>
    </row>
    <row r="5614" spans="1:8">
      <c r="A5614" s="753" t="s">
        <v>83</v>
      </c>
      <c r="B5614" s="753" t="s">
        <v>1039</v>
      </c>
      <c r="C5614" s="753" t="s">
        <v>188</v>
      </c>
      <c r="D5614" s="753" t="s">
        <v>1828</v>
      </c>
      <c r="E5614" s="753" t="s">
        <v>125</v>
      </c>
      <c r="F5614" s="753" t="s">
        <v>430</v>
      </c>
      <c r="G5614" s="757" t="s">
        <v>431</v>
      </c>
      <c r="H5614" s="751">
        <v>13639000</v>
      </c>
    </row>
    <row r="5615" spans="1:8">
      <c r="A5615" s="753" t="s">
        <v>83</v>
      </c>
      <c r="B5615" s="753" t="s">
        <v>1039</v>
      </c>
      <c r="C5615" s="753" t="s">
        <v>188</v>
      </c>
      <c r="D5615" s="753" t="s">
        <v>1828</v>
      </c>
      <c r="E5615" s="753" t="s">
        <v>125</v>
      </c>
      <c r="F5615" s="753" t="s">
        <v>552</v>
      </c>
      <c r="G5615" s="757" t="s">
        <v>553</v>
      </c>
      <c r="H5615" s="751">
        <v>2200000</v>
      </c>
    </row>
    <row r="5616" spans="1:8">
      <c r="A5616" s="753" t="s">
        <v>83</v>
      </c>
      <c r="B5616" s="753" t="s">
        <v>1039</v>
      </c>
      <c r="C5616" s="753" t="s">
        <v>188</v>
      </c>
      <c r="D5616" s="753" t="s">
        <v>1828</v>
      </c>
      <c r="E5616" s="753" t="s">
        <v>125</v>
      </c>
      <c r="F5616" s="753" t="s">
        <v>127</v>
      </c>
      <c r="G5616" s="757" t="s">
        <v>128</v>
      </c>
      <c r="H5616" s="751">
        <v>5350000</v>
      </c>
    </row>
    <row r="5617" spans="1:8">
      <c r="A5617" s="753" t="s">
        <v>83</v>
      </c>
      <c r="B5617" s="753" t="s">
        <v>1039</v>
      </c>
      <c r="C5617" s="753" t="s">
        <v>188</v>
      </c>
      <c r="D5617" s="753" t="s">
        <v>1828</v>
      </c>
      <c r="E5617" s="753" t="s">
        <v>125</v>
      </c>
      <c r="F5617" s="753" t="s">
        <v>129</v>
      </c>
      <c r="G5617" s="757" t="s">
        <v>1787</v>
      </c>
      <c r="H5617" s="751">
        <v>11800000</v>
      </c>
    </row>
    <row r="5618" spans="1:8">
      <c r="A5618" s="753" t="s">
        <v>83</v>
      </c>
      <c r="B5618" s="753" t="s">
        <v>1039</v>
      </c>
      <c r="C5618" s="753" t="s">
        <v>188</v>
      </c>
      <c r="D5618" s="753" t="s">
        <v>1828</v>
      </c>
      <c r="E5618" s="753" t="s">
        <v>554</v>
      </c>
      <c r="F5618" s="753"/>
      <c r="G5618" s="757" t="s">
        <v>555</v>
      </c>
      <c r="H5618" s="751">
        <v>155200000</v>
      </c>
    </row>
    <row r="5619" spans="1:8">
      <c r="A5619" s="753" t="s">
        <v>83</v>
      </c>
      <c r="B5619" s="753" t="s">
        <v>1039</v>
      </c>
      <c r="C5619" s="753" t="s">
        <v>188</v>
      </c>
      <c r="D5619" s="753" t="s">
        <v>1828</v>
      </c>
      <c r="E5619" s="753" t="s">
        <v>554</v>
      </c>
      <c r="F5619" s="753" t="s">
        <v>558</v>
      </c>
      <c r="G5619" s="757" t="s">
        <v>559</v>
      </c>
      <c r="H5619" s="751">
        <v>155200000</v>
      </c>
    </row>
    <row r="5620" spans="1:8" ht="39.6">
      <c r="A5620" s="753" t="s">
        <v>83</v>
      </c>
      <c r="B5620" s="753" t="s">
        <v>1039</v>
      </c>
      <c r="C5620" s="753" t="s">
        <v>188</v>
      </c>
      <c r="D5620" s="753" t="s">
        <v>1828</v>
      </c>
      <c r="E5620" s="753" t="s">
        <v>560</v>
      </c>
      <c r="F5620" s="753"/>
      <c r="G5620" s="757" t="s">
        <v>1790</v>
      </c>
      <c r="H5620" s="751">
        <v>1276672000</v>
      </c>
    </row>
    <row r="5621" spans="1:8">
      <c r="A5621" s="753" t="s">
        <v>83</v>
      </c>
      <c r="B5621" s="753" t="s">
        <v>1039</v>
      </c>
      <c r="C5621" s="753" t="s">
        <v>188</v>
      </c>
      <c r="D5621" s="753" t="s">
        <v>1828</v>
      </c>
      <c r="E5621" s="753" t="s">
        <v>560</v>
      </c>
      <c r="F5621" s="753" t="s">
        <v>856</v>
      </c>
      <c r="G5621" s="757" t="s">
        <v>1832</v>
      </c>
      <c r="H5621" s="751">
        <v>3000000</v>
      </c>
    </row>
    <row r="5622" spans="1:8">
      <c r="A5622" s="753" t="s">
        <v>83</v>
      </c>
      <c r="B5622" s="753" t="s">
        <v>1039</v>
      </c>
      <c r="C5622" s="753" t="s">
        <v>188</v>
      </c>
      <c r="D5622" s="753" t="s">
        <v>1828</v>
      </c>
      <c r="E5622" s="753" t="s">
        <v>560</v>
      </c>
      <c r="F5622" s="753" t="s">
        <v>561</v>
      </c>
      <c r="G5622" s="757" t="s">
        <v>1791</v>
      </c>
      <c r="H5622" s="751">
        <v>3840000</v>
      </c>
    </row>
    <row r="5623" spans="1:8">
      <c r="A5623" s="753" t="s">
        <v>83</v>
      </c>
      <c r="B5623" s="753" t="s">
        <v>1039</v>
      </c>
      <c r="C5623" s="753" t="s">
        <v>188</v>
      </c>
      <c r="D5623" s="753" t="s">
        <v>1828</v>
      </c>
      <c r="E5623" s="753" t="s">
        <v>560</v>
      </c>
      <c r="F5623" s="753" t="s">
        <v>197</v>
      </c>
      <c r="G5623" s="757" t="s">
        <v>1792</v>
      </c>
      <c r="H5623" s="751">
        <v>59980000</v>
      </c>
    </row>
    <row r="5624" spans="1:8">
      <c r="A5624" s="753" t="s">
        <v>83</v>
      </c>
      <c r="B5624" s="753" t="s">
        <v>1039</v>
      </c>
      <c r="C5624" s="753" t="s">
        <v>188</v>
      </c>
      <c r="D5624" s="753" t="s">
        <v>1828</v>
      </c>
      <c r="E5624" s="753" t="s">
        <v>560</v>
      </c>
      <c r="F5624" s="753" t="s">
        <v>316</v>
      </c>
      <c r="G5624" s="757" t="s">
        <v>1866</v>
      </c>
      <c r="H5624" s="751">
        <v>25000000</v>
      </c>
    </row>
    <row r="5625" spans="1:8">
      <c r="A5625" s="753" t="s">
        <v>83</v>
      </c>
      <c r="B5625" s="753" t="s">
        <v>1039</v>
      </c>
      <c r="C5625" s="753" t="s">
        <v>188</v>
      </c>
      <c r="D5625" s="753" t="s">
        <v>1828</v>
      </c>
      <c r="E5625" s="753" t="s">
        <v>560</v>
      </c>
      <c r="F5625" s="753" t="s">
        <v>5</v>
      </c>
      <c r="G5625" s="757" t="s">
        <v>6</v>
      </c>
      <c r="H5625" s="751">
        <v>23970000</v>
      </c>
    </row>
    <row r="5626" spans="1:8">
      <c r="A5626" s="753" t="s">
        <v>83</v>
      </c>
      <c r="B5626" s="753" t="s">
        <v>1039</v>
      </c>
      <c r="C5626" s="753" t="s">
        <v>188</v>
      </c>
      <c r="D5626" s="753" t="s">
        <v>1828</v>
      </c>
      <c r="E5626" s="753" t="s">
        <v>560</v>
      </c>
      <c r="F5626" s="753" t="s">
        <v>562</v>
      </c>
      <c r="G5626" s="757" t="s">
        <v>1794</v>
      </c>
      <c r="H5626" s="751">
        <v>11774000</v>
      </c>
    </row>
    <row r="5627" spans="1:8">
      <c r="A5627" s="753" t="s">
        <v>83</v>
      </c>
      <c r="B5627" s="753" t="s">
        <v>1039</v>
      </c>
      <c r="C5627" s="753" t="s">
        <v>188</v>
      </c>
      <c r="D5627" s="753" t="s">
        <v>1828</v>
      </c>
      <c r="E5627" s="753" t="s">
        <v>560</v>
      </c>
      <c r="F5627" s="753" t="s">
        <v>7</v>
      </c>
      <c r="G5627" s="757" t="s">
        <v>1795</v>
      </c>
      <c r="H5627" s="751">
        <v>1836000</v>
      </c>
    </row>
    <row r="5628" spans="1:8" ht="26.4">
      <c r="A5628" s="753" t="s">
        <v>83</v>
      </c>
      <c r="B5628" s="753" t="s">
        <v>1039</v>
      </c>
      <c r="C5628" s="753" t="s">
        <v>188</v>
      </c>
      <c r="D5628" s="753" t="s">
        <v>1828</v>
      </c>
      <c r="E5628" s="753" t="s">
        <v>560</v>
      </c>
      <c r="F5628" s="753" t="s">
        <v>563</v>
      </c>
      <c r="G5628" s="757" t="s">
        <v>13</v>
      </c>
      <c r="H5628" s="751">
        <v>1147272000</v>
      </c>
    </row>
    <row r="5629" spans="1:8" ht="26.4">
      <c r="A5629" s="753" t="s">
        <v>83</v>
      </c>
      <c r="B5629" s="753" t="s">
        <v>1039</v>
      </c>
      <c r="C5629" s="753" t="s">
        <v>188</v>
      </c>
      <c r="D5629" s="753" t="s">
        <v>1828</v>
      </c>
      <c r="E5629" s="753" t="s">
        <v>1796</v>
      </c>
      <c r="F5629" s="753"/>
      <c r="G5629" s="757" t="s">
        <v>1797</v>
      </c>
      <c r="H5629" s="751">
        <v>14900000</v>
      </c>
    </row>
    <row r="5630" spans="1:8">
      <c r="A5630" s="753" t="s">
        <v>83</v>
      </c>
      <c r="B5630" s="753" t="s">
        <v>1039</v>
      </c>
      <c r="C5630" s="753" t="s">
        <v>188</v>
      </c>
      <c r="D5630" s="753" t="s">
        <v>1828</v>
      </c>
      <c r="E5630" s="753" t="s">
        <v>1796</v>
      </c>
      <c r="F5630" s="753" t="s">
        <v>1825</v>
      </c>
      <c r="G5630" s="757" t="s">
        <v>1794</v>
      </c>
      <c r="H5630" s="751">
        <v>14900000</v>
      </c>
    </row>
    <row r="5631" spans="1:8" ht="26.4">
      <c r="A5631" s="753" t="s">
        <v>83</v>
      </c>
      <c r="B5631" s="753" t="s">
        <v>1039</v>
      </c>
      <c r="C5631" s="753" t="s">
        <v>188</v>
      </c>
      <c r="D5631" s="753" t="s">
        <v>1828</v>
      </c>
      <c r="E5631" s="753" t="s">
        <v>130</v>
      </c>
      <c r="F5631" s="753"/>
      <c r="G5631" s="757" t="s">
        <v>131</v>
      </c>
      <c r="H5631" s="751">
        <v>58287000</v>
      </c>
    </row>
    <row r="5632" spans="1:8">
      <c r="A5632" s="753" t="s">
        <v>83</v>
      </c>
      <c r="B5632" s="753" t="s">
        <v>1039</v>
      </c>
      <c r="C5632" s="753" t="s">
        <v>188</v>
      </c>
      <c r="D5632" s="753" t="s">
        <v>1828</v>
      </c>
      <c r="E5632" s="753" t="s">
        <v>130</v>
      </c>
      <c r="F5632" s="753" t="s">
        <v>585</v>
      </c>
      <c r="G5632" s="757" t="s">
        <v>1799</v>
      </c>
      <c r="H5632" s="751">
        <v>7580000</v>
      </c>
    </row>
    <row r="5633" spans="1:8">
      <c r="A5633" s="753" t="s">
        <v>83</v>
      </c>
      <c r="B5633" s="753" t="s">
        <v>1039</v>
      </c>
      <c r="C5633" s="753" t="s">
        <v>188</v>
      </c>
      <c r="D5633" s="753" t="s">
        <v>1828</v>
      </c>
      <c r="E5633" s="753" t="s">
        <v>130</v>
      </c>
      <c r="F5633" s="753" t="s">
        <v>8</v>
      </c>
      <c r="G5633" s="757" t="s">
        <v>1835</v>
      </c>
      <c r="H5633" s="751">
        <v>43260000</v>
      </c>
    </row>
    <row r="5634" spans="1:8">
      <c r="A5634" s="753" t="s">
        <v>83</v>
      </c>
      <c r="B5634" s="753" t="s">
        <v>1039</v>
      </c>
      <c r="C5634" s="753" t="s">
        <v>188</v>
      </c>
      <c r="D5634" s="753" t="s">
        <v>1828</v>
      </c>
      <c r="E5634" s="753" t="s">
        <v>130</v>
      </c>
      <c r="F5634" s="753" t="s">
        <v>132</v>
      </c>
      <c r="G5634" s="757" t="s">
        <v>135</v>
      </c>
      <c r="H5634" s="751">
        <v>7447000</v>
      </c>
    </row>
    <row r="5635" spans="1:8">
      <c r="A5635" s="753" t="s">
        <v>83</v>
      </c>
      <c r="B5635" s="753" t="s">
        <v>1039</v>
      </c>
      <c r="C5635" s="753" t="s">
        <v>188</v>
      </c>
      <c r="D5635" s="753" t="s">
        <v>1828</v>
      </c>
      <c r="E5635" s="753" t="s">
        <v>134</v>
      </c>
      <c r="F5635" s="753"/>
      <c r="G5635" s="757" t="s">
        <v>135</v>
      </c>
      <c r="H5635" s="751">
        <v>84103000</v>
      </c>
    </row>
    <row r="5636" spans="1:8">
      <c r="A5636" s="753" t="s">
        <v>83</v>
      </c>
      <c r="B5636" s="753" t="s">
        <v>1039</v>
      </c>
      <c r="C5636" s="753" t="s">
        <v>188</v>
      </c>
      <c r="D5636" s="753" t="s">
        <v>1828</v>
      </c>
      <c r="E5636" s="753" t="s">
        <v>134</v>
      </c>
      <c r="F5636" s="753" t="s">
        <v>9</v>
      </c>
      <c r="G5636" s="757" t="s">
        <v>1805</v>
      </c>
      <c r="H5636" s="751">
        <v>13783000</v>
      </c>
    </row>
    <row r="5637" spans="1:8">
      <c r="A5637" s="753" t="s">
        <v>83</v>
      </c>
      <c r="B5637" s="753" t="s">
        <v>1039</v>
      </c>
      <c r="C5637" s="753" t="s">
        <v>188</v>
      </c>
      <c r="D5637" s="753" t="s">
        <v>1828</v>
      </c>
      <c r="E5637" s="753" t="s">
        <v>134</v>
      </c>
      <c r="F5637" s="753" t="s">
        <v>15</v>
      </c>
      <c r="G5637" s="757" t="s">
        <v>1806</v>
      </c>
      <c r="H5637" s="751">
        <v>3697000</v>
      </c>
    </row>
    <row r="5638" spans="1:8">
      <c r="A5638" s="753" t="s">
        <v>83</v>
      </c>
      <c r="B5638" s="753" t="s">
        <v>1039</v>
      </c>
      <c r="C5638" s="753" t="s">
        <v>188</v>
      </c>
      <c r="D5638" s="753" t="s">
        <v>1828</v>
      </c>
      <c r="E5638" s="753" t="s">
        <v>134</v>
      </c>
      <c r="F5638" s="753" t="s">
        <v>137</v>
      </c>
      <c r="G5638" s="757" t="s">
        <v>138</v>
      </c>
      <c r="H5638" s="751">
        <v>54923000</v>
      </c>
    </row>
    <row r="5639" spans="1:8">
      <c r="A5639" s="753" t="s">
        <v>83</v>
      </c>
      <c r="B5639" s="753" t="s">
        <v>1039</v>
      </c>
      <c r="C5639" s="753" t="s">
        <v>188</v>
      </c>
      <c r="D5639" s="753" t="s">
        <v>1828</v>
      </c>
      <c r="E5639" s="753" t="s">
        <v>134</v>
      </c>
      <c r="F5639" s="753" t="s">
        <v>139</v>
      </c>
      <c r="G5639" s="757" t="s">
        <v>140</v>
      </c>
      <c r="H5639" s="751">
        <v>11700000</v>
      </c>
    </row>
    <row r="5640" spans="1:8" ht="39.6">
      <c r="A5640" s="753" t="s">
        <v>83</v>
      </c>
      <c r="B5640" s="753" t="s">
        <v>1039</v>
      </c>
      <c r="C5640" s="753" t="s">
        <v>188</v>
      </c>
      <c r="D5640" s="753" t="s">
        <v>1828</v>
      </c>
      <c r="E5640" s="753" t="s">
        <v>419</v>
      </c>
      <c r="F5640" s="753"/>
      <c r="G5640" s="757" t="s">
        <v>1807</v>
      </c>
      <c r="H5640" s="751">
        <v>3342000</v>
      </c>
    </row>
    <row r="5641" spans="1:8" ht="52.8">
      <c r="A5641" s="753" t="s">
        <v>83</v>
      </c>
      <c r="B5641" s="753" t="s">
        <v>1039</v>
      </c>
      <c r="C5641" s="753" t="s">
        <v>188</v>
      </c>
      <c r="D5641" s="753" t="s">
        <v>1828</v>
      </c>
      <c r="E5641" s="753" t="s">
        <v>419</v>
      </c>
      <c r="F5641" s="753" t="s">
        <v>420</v>
      </c>
      <c r="G5641" s="757" t="s">
        <v>2714</v>
      </c>
      <c r="H5641" s="751">
        <v>3342000</v>
      </c>
    </row>
    <row r="5642" spans="1:8">
      <c r="A5642" s="753" t="s">
        <v>83</v>
      </c>
      <c r="B5642" s="753" t="s">
        <v>1039</v>
      </c>
      <c r="C5642" s="753" t="s">
        <v>188</v>
      </c>
      <c r="D5642" s="753" t="s">
        <v>1828</v>
      </c>
      <c r="E5642" s="753" t="s">
        <v>404</v>
      </c>
      <c r="F5642" s="753"/>
      <c r="G5642" s="757" t="s">
        <v>1808</v>
      </c>
      <c r="H5642" s="751">
        <v>17738000</v>
      </c>
    </row>
    <row r="5643" spans="1:8">
      <c r="A5643" s="753" t="s">
        <v>83</v>
      </c>
      <c r="B5643" s="753" t="s">
        <v>1039</v>
      </c>
      <c r="C5643" s="753" t="s">
        <v>188</v>
      </c>
      <c r="D5643" s="753" t="s">
        <v>1828</v>
      </c>
      <c r="E5643" s="753" t="s">
        <v>404</v>
      </c>
      <c r="F5643" s="753" t="s">
        <v>1809</v>
      </c>
      <c r="G5643" s="757" t="s">
        <v>26</v>
      </c>
      <c r="H5643" s="751">
        <v>17738000</v>
      </c>
    </row>
    <row r="5644" spans="1:8">
      <c r="A5644" s="753" t="s">
        <v>83</v>
      </c>
      <c r="B5644" s="753" t="s">
        <v>1039</v>
      </c>
      <c r="C5644" s="753" t="s">
        <v>188</v>
      </c>
      <c r="D5644" s="753" t="s">
        <v>1828</v>
      </c>
      <c r="E5644" s="753" t="s">
        <v>19</v>
      </c>
      <c r="F5644" s="753"/>
      <c r="G5644" s="757" t="s">
        <v>133</v>
      </c>
      <c r="H5644" s="751">
        <v>400000000</v>
      </c>
    </row>
    <row r="5645" spans="1:8">
      <c r="A5645" s="753" t="s">
        <v>83</v>
      </c>
      <c r="B5645" s="753" t="s">
        <v>1039</v>
      </c>
      <c r="C5645" s="753" t="s">
        <v>188</v>
      </c>
      <c r="D5645" s="753" t="s">
        <v>1828</v>
      </c>
      <c r="E5645" s="753" t="s">
        <v>19</v>
      </c>
      <c r="F5645" s="753" t="s">
        <v>245</v>
      </c>
      <c r="G5645" s="757" t="s">
        <v>135</v>
      </c>
      <c r="H5645" s="751">
        <v>400000000</v>
      </c>
    </row>
    <row r="5646" spans="1:8" ht="26.4">
      <c r="A5646" s="753" t="s">
        <v>83</v>
      </c>
      <c r="B5646" s="753" t="s">
        <v>1039</v>
      </c>
      <c r="C5646" s="753" t="s">
        <v>223</v>
      </c>
      <c r="D5646" s="753"/>
      <c r="E5646" s="753"/>
      <c r="F5646" s="753"/>
      <c r="G5646" s="757" t="s">
        <v>1765</v>
      </c>
      <c r="H5646" s="751">
        <v>11317380803</v>
      </c>
    </row>
    <row r="5647" spans="1:8">
      <c r="A5647" s="753" t="s">
        <v>83</v>
      </c>
      <c r="B5647" s="753" t="s">
        <v>1039</v>
      </c>
      <c r="C5647" s="753" t="s">
        <v>223</v>
      </c>
      <c r="D5647" s="753" t="s">
        <v>1766</v>
      </c>
      <c r="E5647" s="753"/>
      <c r="F5647" s="753"/>
      <c r="G5647" s="757" t="s">
        <v>1767</v>
      </c>
      <c r="H5647" s="751">
        <v>9288812803</v>
      </c>
    </row>
    <row r="5648" spans="1:8">
      <c r="A5648" s="753" t="s">
        <v>83</v>
      </c>
      <c r="B5648" s="753" t="s">
        <v>1039</v>
      </c>
      <c r="C5648" s="753" t="s">
        <v>223</v>
      </c>
      <c r="D5648" s="753" t="s">
        <v>1766</v>
      </c>
      <c r="E5648" s="753" t="s">
        <v>92</v>
      </c>
      <c r="F5648" s="753"/>
      <c r="G5648" s="757" t="s">
        <v>93</v>
      </c>
      <c r="H5648" s="751">
        <v>1270762890</v>
      </c>
    </row>
    <row r="5649" spans="1:8">
      <c r="A5649" s="753" t="s">
        <v>83</v>
      </c>
      <c r="B5649" s="753" t="s">
        <v>1039</v>
      </c>
      <c r="C5649" s="753" t="s">
        <v>223</v>
      </c>
      <c r="D5649" s="753" t="s">
        <v>1766</v>
      </c>
      <c r="E5649" s="753" t="s">
        <v>92</v>
      </c>
      <c r="F5649" s="753" t="s">
        <v>94</v>
      </c>
      <c r="G5649" s="757" t="s">
        <v>1768</v>
      </c>
      <c r="H5649" s="751">
        <v>1270762890</v>
      </c>
    </row>
    <row r="5650" spans="1:8" ht="26.4">
      <c r="A5650" s="753" t="s">
        <v>83</v>
      </c>
      <c r="B5650" s="753" t="s">
        <v>1039</v>
      </c>
      <c r="C5650" s="753" t="s">
        <v>223</v>
      </c>
      <c r="D5650" s="753" t="s">
        <v>1766</v>
      </c>
      <c r="E5650" s="753" t="s">
        <v>141</v>
      </c>
      <c r="F5650" s="753"/>
      <c r="G5650" s="757" t="s">
        <v>1822</v>
      </c>
      <c r="H5650" s="751">
        <v>127129035</v>
      </c>
    </row>
    <row r="5651" spans="1:8" ht="26.4">
      <c r="A5651" s="753" t="s">
        <v>83</v>
      </c>
      <c r="B5651" s="753" t="s">
        <v>1039</v>
      </c>
      <c r="C5651" s="753" t="s">
        <v>223</v>
      </c>
      <c r="D5651" s="753" t="s">
        <v>1766</v>
      </c>
      <c r="E5651" s="753" t="s">
        <v>141</v>
      </c>
      <c r="F5651" s="753" t="s">
        <v>581</v>
      </c>
      <c r="G5651" s="757" t="s">
        <v>1823</v>
      </c>
      <c r="H5651" s="751">
        <v>127129035</v>
      </c>
    </row>
    <row r="5652" spans="1:8">
      <c r="A5652" s="753" t="s">
        <v>83</v>
      </c>
      <c r="B5652" s="753" t="s">
        <v>1039</v>
      </c>
      <c r="C5652" s="753" t="s">
        <v>223</v>
      </c>
      <c r="D5652" s="753" t="s">
        <v>1766</v>
      </c>
      <c r="E5652" s="753" t="s">
        <v>96</v>
      </c>
      <c r="F5652" s="753"/>
      <c r="G5652" s="757" t="s">
        <v>97</v>
      </c>
      <c r="H5652" s="751">
        <v>1039096498</v>
      </c>
    </row>
    <row r="5653" spans="1:8">
      <c r="A5653" s="753" t="s">
        <v>83</v>
      </c>
      <c r="B5653" s="753" t="s">
        <v>1039</v>
      </c>
      <c r="C5653" s="753" t="s">
        <v>223</v>
      </c>
      <c r="D5653" s="753" t="s">
        <v>1766</v>
      </c>
      <c r="E5653" s="753" t="s">
        <v>96</v>
      </c>
      <c r="F5653" s="753" t="s">
        <v>151</v>
      </c>
      <c r="G5653" s="757" t="s">
        <v>152</v>
      </c>
      <c r="H5653" s="751">
        <v>107727000</v>
      </c>
    </row>
    <row r="5654" spans="1:8">
      <c r="A5654" s="753" t="s">
        <v>83</v>
      </c>
      <c r="B5654" s="753" t="s">
        <v>1039</v>
      </c>
      <c r="C5654" s="753" t="s">
        <v>223</v>
      </c>
      <c r="D5654" s="753" t="s">
        <v>1766</v>
      </c>
      <c r="E5654" s="753" t="s">
        <v>96</v>
      </c>
      <c r="F5654" s="753" t="s">
        <v>864</v>
      </c>
      <c r="G5654" s="757" t="s">
        <v>1770</v>
      </c>
      <c r="H5654" s="751">
        <v>891765</v>
      </c>
    </row>
    <row r="5655" spans="1:8" ht="26.4">
      <c r="A5655" s="753" t="s">
        <v>83</v>
      </c>
      <c r="B5655" s="753" t="s">
        <v>1039</v>
      </c>
      <c r="C5655" s="753" t="s">
        <v>223</v>
      </c>
      <c r="D5655" s="753" t="s">
        <v>1766</v>
      </c>
      <c r="E5655" s="753" t="s">
        <v>96</v>
      </c>
      <c r="F5655" s="753" t="s">
        <v>98</v>
      </c>
      <c r="G5655" s="757" t="s">
        <v>99</v>
      </c>
      <c r="H5655" s="751">
        <v>19221000</v>
      </c>
    </row>
    <row r="5656" spans="1:8" ht="26.4">
      <c r="A5656" s="753" t="s">
        <v>83</v>
      </c>
      <c r="B5656" s="753" t="s">
        <v>1039</v>
      </c>
      <c r="C5656" s="753" t="s">
        <v>223</v>
      </c>
      <c r="D5656" s="753" t="s">
        <v>1766</v>
      </c>
      <c r="E5656" s="753" t="s">
        <v>96</v>
      </c>
      <c r="F5656" s="753" t="s">
        <v>457</v>
      </c>
      <c r="G5656" s="757" t="s">
        <v>1875</v>
      </c>
      <c r="H5656" s="751">
        <v>467612958</v>
      </c>
    </row>
    <row r="5657" spans="1:8">
      <c r="A5657" s="753" t="s">
        <v>83</v>
      </c>
      <c r="B5657" s="753" t="s">
        <v>1039</v>
      </c>
      <c r="C5657" s="753" t="s">
        <v>223</v>
      </c>
      <c r="D5657" s="753" t="s">
        <v>1766</v>
      </c>
      <c r="E5657" s="753" t="s">
        <v>96</v>
      </c>
      <c r="F5657" s="753" t="s">
        <v>144</v>
      </c>
      <c r="G5657" s="757" t="s">
        <v>145</v>
      </c>
      <c r="H5657" s="751">
        <v>343485975</v>
      </c>
    </row>
    <row r="5658" spans="1:8">
      <c r="A5658" s="753" t="s">
        <v>83</v>
      </c>
      <c r="B5658" s="753" t="s">
        <v>1039</v>
      </c>
      <c r="C5658" s="753" t="s">
        <v>223</v>
      </c>
      <c r="D5658" s="753" t="s">
        <v>1766</v>
      </c>
      <c r="E5658" s="753" t="s">
        <v>96</v>
      </c>
      <c r="F5658" s="753" t="s">
        <v>154</v>
      </c>
      <c r="G5658" s="757" t="s">
        <v>1773</v>
      </c>
      <c r="H5658" s="751">
        <v>100157800</v>
      </c>
    </row>
    <row r="5659" spans="1:8">
      <c r="A5659" s="753" t="s">
        <v>83</v>
      </c>
      <c r="B5659" s="753" t="s">
        <v>1039</v>
      </c>
      <c r="C5659" s="753" t="s">
        <v>223</v>
      </c>
      <c r="D5659" s="753" t="s">
        <v>1766</v>
      </c>
      <c r="E5659" s="753" t="s">
        <v>426</v>
      </c>
      <c r="F5659" s="753"/>
      <c r="G5659" s="757" t="s">
        <v>427</v>
      </c>
      <c r="H5659" s="751">
        <v>60985000</v>
      </c>
    </row>
    <row r="5660" spans="1:8">
      <c r="A5660" s="753" t="s">
        <v>83</v>
      </c>
      <c r="B5660" s="753" t="s">
        <v>1039</v>
      </c>
      <c r="C5660" s="753" t="s">
        <v>223</v>
      </c>
      <c r="D5660" s="753" t="s">
        <v>1766</v>
      </c>
      <c r="E5660" s="753" t="s">
        <v>426</v>
      </c>
      <c r="F5660" s="753" t="s">
        <v>336</v>
      </c>
      <c r="G5660" s="757" t="s">
        <v>1876</v>
      </c>
      <c r="H5660" s="751">
        <v>44534000</v>
      </c>
    </row>
    <row r="5661" spans="1:8">
      <c r="A5661" s="753" t="s">
        <v>83</v>
      </c>
      <c r="B5661" s="753" t="s">
        <v>1039</v>
      </c>
      <c r="C5661" s="753" t="s">
        <v>223</v>
      </c>
      <c r="D5661" s="753" t="s">
        <v>1766</v>
      </c>
      <c r="E5661" s="753" t="s">
        <v>426</v>
      </c>
      <c r="F5661" s="753" t="s">
        <v>429</v>
      </c>
      <c r="G5661" s="757" t="s">
        <v>1775</v>
      </c>
      <c r="H5661" s="751">
        <v>16451000</v>
      </c>
    </row>
    <row r="5662" spans="1:8">
      <c r="A5662" s="753" t="s">
        <v>83</v>
      </c>
      <c r="B5662" s="753" t="s">
        <v>1039</v>
      </c>
      <c r="C5662" s="753" t="s">
        <v>223</v>
      </c>
      <c r="D5662" s="753" t="s">
        <v>1766</v>
      </c>
      <c r="E5662" s="753" t="s">
        <v>100</v>
      </c>
      <c r="F5662" s="753"/>
      <c r="G5662" s="757" t="s">
        <v>101</v>
      </c>
      <c r="H5662" s="751">
        <v>557849400</v>
      </c>
    </row>
    <row r="5663" spans="1:8">
      <c r="A5663" s="753" t="s">
        <v>83</v>
      </c>
      <c r="B5663" s="753" t="s">
        <v>1039</v>
      </c>
      <c r="C5663" s="753" t="s">
        <v>223</v>
      </c>
      <c r="D5663" s="753" t="s">
        <v>1766</v>
      </c>
      <c r="E5663" s="753" t="s">
        <v>100</v>
      </c>
      <c r="F5663" s="753" t="s">
        <v>443</v>
      </c>
      <c r="G5663" s="757" t="s">
        <v>135</v>
      </c>
      <c r="H5663" s="751">
        <v>557849400</v>
      </c>
    </row>
    <row r="5664" spans="1:8">
      <c r="A5664" s="753" t="s">
        <v>83</v>
      </c>
      <c r="B5664" s="753" t="s">
        <v>1039</v>
      </c>
      <c r="C5664" s="753" t="s">
        <v>223</v>
      </c>
      <c r="D5664" s="753" t="s">
        <v>1766</v>
      </c>
      <c r="E5664" s="753" t="s">
        <v>102</v>
      </c>
      <c r="F5664" s="753"/>
      <c r="G5664" s="757" t="s">
        <v>369</v>
      </c>
      <c r="H5664" s="751">
        <v>337018983</v>
      </c>
    </row>
    <row r="5665" spans="1:8">
      <c r="A5665" s="753" t="s">
        <v>83</v>
      </c>
      <c r="B5665" s="753" t="s">
        <v>1039</v>
      </c>
      <c r="C5665" s="753" t="s">
        <v>223</v>
      </c>
      <c r="D5665" s="753" t="s">
        <v>1766</v>
      </c>
      <c r="E5665" s="753" t="s">
        <v>102</v>
      </c>
      <c r="F5665" s="753" t="s">
        <v>103</v>
      </c>
      <c r="G5665" s="757" t="s">
        <v>104</v>
      </c>
      <c r="H5665" s="751">
        <v>258663822</v>
      </c>
    </row>
    <row r="5666" spans="1:8">
      <c r="A5666" s="753" t="s">
        <v>83</v>
      </c>
      <c r="B5666" s="753" t="s">
        <v>1039</v>
      </c>
      <c r="C5666" s="753" t="s">
        <v>223</v>
      </c>
      <c r="D5666" s="753" t="s">
        <v>1766</v>
      </c>
      <c r="E5666" s="753" t="s">
        <v>102</v>
      </c>
      <c r="F5666" s="753" t="s">
        <v>105</v>
      </c>
      <c r="G5666" s="757" t="s">
        <v>106</v>
      </c>
      <c r="H5666" s="751">
        <v>45195318</v>
      </c>
    </row>
    <row r="5667" spans="1:8">
      <c r="A5667" s="753" t="s">
        <v>83</v>
      </c>
      <c r="B5667" s="753" t="s">
        <v>1039</v>
      </c>
      <c r="C5667" s="753" t="s">
        <v>223</v>
      </c>
      <c r="D5667" s="753" t="s">
        <v>1766</v>
      </c>
      <c r="E5667" s="753" t="s">
        <v>102</v>
      </c>
      <c r="F5667" s="753" t="s">
        <v>107</v>
      </c>
      <c r="G5667" s="757" t="s">
        <v>108</v>
      </c>
      <c r="H5667" s="751">
        <v>30130212</v>
      </c>
    </row>
    <row r="5668" spans="1:8">
      <c r="A5668" s="753" t="s">
        <v>83</v>
      </c>
      <c r="B5668" s="753" t="s">
        <v>1039</v>
      </c>
      <c r="C5668" s="753" t="s">
        <v>223</v>
      </c>
      <c r="D5668" s="753" t="s">
        <v>1766</v>
      </c>
      <c r="E5668" s="753" t="s">
        <v>102</v>
      </c>
      <c r="F5668" s="753" t="s">
        <v>0</v>
      </c>
      <c r="G5668" s="757" t="s">
        <v>1</v>
      </c>
      <c r="H5668" s="751">
        <v>3029631</v>
      </c>
    </row>
    <row r="5669" spans="1:8">
      <c r="A5669" s="753" t="s">
        <v>83</v>
      </c>
      <c r="B5669" s="753" t="s">
        <v>1039</v>
      </c>
      <c r="C5669" s="753" t="s">
        <v>223</v>
      </c>
      <c r="D5669" s="753" t="s">
        <v>1766</v>
      </c>
      <c r="E5669" s="753" t="s">
        <v>112</v>
      </c>
      <c r="F5669" s="753"/>
      <c r="G5669" s="757" t="s">
        <v>113</v>
      </c>
      <c r="H5669" s="751">
        <v>157456900</v>
      </c>
    </row>
    <row r="5670" spans="1:8">
      <c r="A5670" s="753" t="s">
        <v>83</v>
      </c>
      <c r="B5670" s="753" t="s">
        <v>1039</v>
      </c>
      <c r="C5670" s="753" t="s">
        <v>223</v>
      </c>
      <c r="D5670" s="753" t="s">
        <v>1766</v>
      </c>
      <c r="E5670" s="753" t="s">
        <v>112</v>
      </c>
      <c r="F5670" s="753" t="s">
        <v>155</v>
      </c>
      <c r="G5670" s="757" t="s">
        <v>1777</v>
      </c>
      <c r="H5670" s="751">
        <v>32451400</v>
      </c>
    </row>
    <row r="5671" spans="1:8">
      <c r="A5671" s="753" t="s">
        <v>83</v>
      </c>
      <c r="B5671" s="753" t="s">
        <v>1039</v>
      </c>
      <c r="C5671" s="753" t="s">
        <v>223</v>
      </c>
      <c r="D5671" s="753" t="s">
        <v>1766</v>
      </c>
      <c r="E5671" s="753" t="s">
        <v>112</v>
      </c>
      <c r="F5671" s="753" t="s">
        <v>114</v>
      </c>
      <c r="G5671" s="757" t="s">
        <v>1778</v>
      </c>
      <c r="H5671" s="751">
        <v>9699400</v>
      </c>
    </row>
    <row r="5672" spans="1:8">
      <c r="A5672" s="753" t="s">
        <v>83</v>
      </c>
      <c r="B5672" s="753" t="s">
        <v>1039</v>
      </c>
      <c r="C5672" s="753" t="s">
        <v>223</v>
      </c>
      <c r="D5672" s="753" t="s">
        <v>1766</v>
      </c>
      <c r="E5672" s="753" t="s">
        <v>112</v>
      </c>
      <c r="F5672" s="753" t="s">
        <v>156</v>
      </c>
      <c r="G5672" s="757" t="s">
        <v>1779</v>
      </c>
      <c r="H5672" s="751">
        <v>95102100</v>
      </c>
    </row>
    <row r="5673" spans="1:8">
      <c r="A5673" s="753" t="s">
        <v>83</v>
      </c>
      <c r="B5673" s="753" t="s">
        <v>1039</v>
      </c>
      <c r="C5673" s="753" t="s">
        <v>223</v>
      </c>
      <c r="D5673" s="753" t="s">
        <v>1766</v>
      </c>
      <c r="E5673" s="753" t="s">
        <v>112</v>
      </c>
      <c r="F5673" s="753" t="s">
        <v>146</v>
      </c>
      <c r="G5673" s="757" t="s">
        <v>1780</v>
      </c>
      <c r="H5673" s="751">
        <v>2136000</v>
      </c>
    </row>
    <row r="5674" spans="1:8">
      <c r="A5674" s="753" t="s">
        <v>83</v>
      </c>
      <c r="B5674" s="753" t="s">
        <v>1039</v>
      </c>
      <c r="C5674" s="753" t="s">
        <v>223</v>
      </c>
      <c r="D5674" s="753" t="s">
        <v>1766</v>
      </c>
      <c r="E5674" s="753" t="s">
        <v>112</v>
      </c>
      <c r="F5674" s="753" t="s">
        <v>157</v>
      </c>
      <c r="G5674" s="757" t="s">
        <v>135</v>
      </c>
      <c r="H5674" s="751">
        <v>18068000</v>
      </c>
    </row>
    <row r="5675" spans="1:8">
      <c r="A5675" s="753" t="s">
        <v>83</v>
      </c>
      <c r="B5675" s="753" t="s">
        <v>1039</v>
      </c>
      <c r="C5675" s="753" t="s">
        <v>223</v>
      </c>
      <c r="D5675" s="753" t="s">
        <v>1766</v>
      </c>
      <c r="E5675" s="753" t="s">
        <v>115</v>
      </c>
      <c r="F5675" s="753"/>
      <c r="G5675" s="757" t="s">
        <v>1781</v>
      </c>
      <c r="H5675" s="751">
        <v>141792000</v>
      </c>
    </row>
    <row r="5676" spans="1:8">
      <c r="A5676" s="753" t="s">
        <v>83</v>
      </c>
      <c r="B5676" s="753" t="s">
        <v>1039</v>
      </c>
      <c r="C5676" s="753" t="s">
        <v>223</v>
      </c>
      <c r="D5676" s="753" t="s">
        <v>1766</v>
      </c>
      <c r="E5676" s="753" t="s">
        <v>115</v>
      </c>
      <c r="F5676" s="753" t="s">
        <v>116</v>
      </c>
      <c r="G5676" s="757" t="s">
        <v>117</v>
      </c>
      <c r="H5676" s="751">
        <v>51022000</v>
      </c>
    </row>
    <row r="5677" spans="1:8">
      <c r="A5677" s="753" t="s">
        <v>83</v>
      </c>
      <c r="B5677" s="753" t="s">
        <v>1039</v>
      </c>
      <c r="C5677" s="753" t="s">
        <v>223</v>
      </c>
      <c r="D5677" s="753" t="s">
        <v>1766</v>
      </c>
      <c r="E5677" s="753" t="s">
        <v>115</v>
      </c>
      <c r="F5677" s="753" t="s">
        <v>147</v>
      </c>
      <c r="G5677" s="757" t="s">
        <v>148</v>
      </c>
      <c r="H5677" s="751">
        <v>29240000</v>
      </c>
    </row>
    <row r="5678" spans="1:8">
      <c r="A5678" s="753" t="s">
        <v>83</v>
      </c>
      <c r="B5678" s="753" t="s">
        <v>1039</v>
      </c>
      <c r="C5678" s="753" t="s">
        <v>223</v>
      </c>
      <c r="D5678" s="753" t="s">
        <v>1766</v>
      </c>
      <c r="E5678" s="753" t="s">
        <v>115</v>
      </c>
      <c r="F5678" s="753" t="s">
        <v>4</v>
      </c>
      <c r="G5678" s="757" t="s">
        <v>1782</v>
      </c>
      <c r="H5678" s="751">
        <v>20200000</v>
      </c>
    </row>
    <row r="5679" spans="1:8">
      <c r="A5679" s="753" t="s">
        <v>83</v>
      </c>
      <c r="B5679" s="753" t="s">
        <v>1039</v>
      </c>
      <c r="C5679" s="753" t="s">
        <v>223</v>
      </c>
      <c r="D5679" s="753" t="s">
        <v>1766</v>
      </c>
      <c r="E5679" s="753" t="s">
        <v>115</v>
      </c>
      <c r="F5679" s="753" t="s">
        <v>118</v>
      </c>
      <c r="G5679" s="757" t="s">
        <v>119</v>
      </c>
      <c r="H5679" s="751">
        <v>41330000</v>
      </c>
    </row>
    <row r="5680" spans="1:8">
      <c r="A5680" s="753" t="s">
        <v>83</v>
      </c>
      <c r="B5680" s="753" t="s">
        <v>1039</v>
      </c>
      <c r="C5680" s="753" t="s">
        <v>223</v>
      </c>
      <c r="D5680" s="753" t="s">
        <v>1766</v>
      </c>
      <c r="E5680" s="753" t="s">
        <v>120</v>
      </c>
      <c r="F5680" s="753"/>
      <c r="G5680" s="757" t="s">
        <v>121</v>
      </c>
      <c r="H5680" s="751">
        <v>153204697</v>
      </c>
    </row>
    <row r="5681" spans="1:8" ht="39.6">
      <c r="A5681" s="753" t="s">
        <v>83</v>
      </c>
      <c r="B5681" s="753" t="s">
        <v>1039</v>
      </c>
      <c r="C5681" s="753" t="s">
        <v>223</v>
      </c>
      <c r="D5681" s="753" t="s">
        <v>1766</v>
      </c>
      <c r="E5681" s="753" t="s">
        <v>120</v>
      </c>
      <c r="F5681" s="753" t="s">
        <v>122</v>
      </c>
      <c r="G5681" s="757" t="s">
        <v>1783</v>
      </c>
      <c r="H5681" s="751">
        <v>4514213</v>
      </c>
    </row>
    <row r="5682" spans="1:8">
      <c r="A5682" s="753" t="s">
        <v>83</v>
      </c>
      <c r="B5682" s="753" t="s">
        <v>1039</v>
      </c>
      <c r="C5682" s="753" t="s">
        <v>223</v>
      </c>
      <c r="D5682" s="753" t="s">
        <v>1766</v>
      </c>
      <c r="E5682" s="753" t="s">
        <v>120</v>
      </c>
      <c r="F5682" s="753" t="s">
        <v>123</v>
      </c>
      <c r="G5682" s="757" t="s">
        <v>124</v>
      </c>
      <c r="H5682" s="751">
        <v>17450884</v>
      </c>
    </row>
    <row r="5683" spans="1:8" ht="39.6">
      <c r="A5683" s="753" t="s">
        <v>83</v>
      </c>
      <c r="B5683" s="753" t="s">
        <v>1039</v>
      </c>
      <c r="C5683" s="753" t="s">
        <v>223</v>
      </c>
      <c r="D5683" s="753" t="s">
        <v>1766</v>
      </c>
      <c r="E5683" s="753" t="s">
        <v>120</v>
      </c>
      <c r="F5683" s="753" t="s">
        <v>994</v>
      </c>
      <c r="G5683" s="757" t="s">
        <v>1824</v>
      </c>
      <c r="H5683" s="751">
        <v>17852800</v>
      </c>
    </row>
    <row r="5684" spans="1:8">
      <c r="A5684" s="753" t="s">
        <v>83</v>
      </c>
      <c r="B5684" s="753" t="s">
        <v>1039</v>
      </c>
      <c r="C5684" s="753" t="s">
        <v>223</v>
      </c>
      <c r="D5684" s="753" t="s">
        <v>1766</v>
      </c>
      <c r="E5684" s="753" t="s">
        <v>120</v>
      </c>
      <c r="F5684" s="753" t="s">
        <v>315</v>
      </c>
      <c r="G5684" s="757" t="s">
        <v>1831</v>
      </c>
      <c r="H5684" s="751">
        <v>88674000</v>
      </c>
    </row>
    <row r="5685" spans="1:8" ht="26.4">
      <c r="A5685" s="753" t="s">
        <v>83</v>
      </c>
      <c r="B5685" s="753" t="s">
        <v>1039</v>
      </c>
      <c r="C5685" s="753" t="s">
        <v>223</v>
      </c>
      <c r="D5685" s="753" t="s">
        <v>1766</v>
      </c>
      <c r="E5685" s="753" t="s">
        <v>120</v>
      </c>
      <c r="F5685" s="753" t="s">
        <v>1001</v>
      </c>
      <c r="G5685" s="757" t="s">
        <v>1784</v>
      </c>
      <c r="H5685" s="751">
        <v>4917800</v>
      </c>
    </row>
    <row r="5686" spans="1:8">
      <c r="A5686" s="753" t="s">
        <v>83</v>
      </c>
      <c r="B5686" s="753" t="s">
        <v>1039</v>
      </c>
      <c r="C5686" s="753" t="s">
        <v>223</v>
      </c>
      <c r="D5686" s="753" t="s">
        <v>1766</v>
      </c>
      <c r="E5686" s="753" t="s">
        <v>120</v>
      </c>
      <c r="F5686" s="753" t="s">
        <v>158</v>
      </c>
      <c r="G5686" s="757" t="s">
        <v>1785</v>
      </c>
      <c r="H5686" s="751">
        <v>18750000</v>
      </c>
    </row>
    <row r="5687" spans="1:8">
      <c r="A5687" s="753" t="s">
        <v>83</v>
      </c>
      <c r="B5687" s="753" t="s">
        <v>1039</v>
      </c>
      <c r="C5687" s="753" t="s">
        <v>223</v>
      </c>
      <c r="D5687" s="753" t="s">
        <v>1766</v>
      </c>
      <c r="E5687" s="753" t="s">
        <v>120</v>
      </c>
      <c r="F5687" s="753" t="s">
        <v>159</v>
      </c>
      <c r="G5687" s="757" t="s">
        <v>143</v>
      </c>
      <c r="H5687" s="751">
        <v>1045000</v>
      </c>
    </row>
    <row r="5688" spans="1:8">
      <c r="A5688" s="753" t="s">
        <v>83</v>
      </c>
      <c r="B5688" s="753" t="s">
        <v>1039</v>
      </c>
      <c r="C5688" s="753" t="s">
        <v>223</v>
      </c>
      <c r="D5688" s="753" t="s">
        <v>1766</v>
      </c>
      <c r="E5688" s="753" t="s">
        <v>160</v>
      </c>
      <c r="F5688" s="753"/>
      <c r="G5688" s="757" t="s">
        <v>161</v>
      </c>
      <c r="H5688" s="751">
        <v>394291000</v>
      </c>
    </row>
    <row r="5689" spans="1:8">
      <c r="A5689" s="753" t="s">
        <v>83</v>
      </c>
      <c r="B5689" s="753" t="s">
        <v>1039</v>
      </c>
      <c r="C5689" s="753" t="s">
        <v>223</v>
      </c>
      <c r="D5689" s="753" t="s">
        <v>1766</v>
      </c>
      <c r="E5689" s="753" t="s">
        <v>160</v>
      </c>
      <c r="F5689" s="753" t="s">
        <v>162</v>
      </c>
      <c r="G5689" s="757" t="s">
        <v>163</v>
      </c>
      <c r="H5689" s="751">
        <v>9465000</v>
      </c>
    </row>
    <row r="5690" spans="1:8">
      <c r="A5690" s="753" t="s">
        <v>83</v>
      </c>
      <c r="B5690" s="753" t="s">
        <v>1039</v>
      </c>
      <c r="C5690" s="753" t="s">
        <v>223</v>
      </c>
      <c r="D5690" s="753" t="s">
        <v>1766</v>
      </c>
      <c r="E5690" s="753" t="s">
        <v>160</v>
      </c>
      <c r="F5690" s="753" t="s">
        <v>975</v>
      </c>
      <c r="G5690" s="757" t="s">
        <v>974</v>
      </c>
      <c r="H5690" s="751">
        <v>7158000</v>
      </c>
    </row>
    <row r="5691" spans="1:8">
      <c r="A5691" s="753" t="s">
        <v>83</v>
      </c>
      <c r="B5691" s="753" t="s">
        <v>1039</v>
      </c>
      <c r="C5691" s="753" t="s">
        <v>223</v>
      </c>
      <c r="D5691" s="753" t="s">
        <v>1766</v>
      </c>
      <c r="E5691" s="753" t="s">
        <v>160</v>
      </c>
      <c r="F5691" s="753" t="s">
        <v>546</v>
      </c>
      <c r="G5691" s="757" t="s">
        <v>128</v>
      </c>
      <c r="H5691" s="751">
        <v>12450000</v>
      </c>
    </row>
    <row r="5692" spans="1:8">
      <c r="A5692" s="753" t="s">
        <v>83</v>
      </c>
      <c r="B5692" s="753" t="s">
        <v>1039</v>
      </c>
      <c r="C5692" s="753" t="s">
        <v>223</v>
      </c>
      <c r="D5692" s="753" t="s">
        <v>1766</v>
      </c>
      <c r="E5692" s="753" t="s">
        <v>160</v>
      </c>
      <c r="F5692" s="753" t="s">
        <v>547</v>
      </c>
      <c r="G5692" s="757" t="s">
        <v>548</v>
      </c>
      <c r="H5692" s="751">
        <v>69472000</v>
      </c>
    </row>
    <row r="5693" spans="1:8">
      <c r="A5693" s="753" t="s">
        <v>83</v>
      </c>
      <c r="B5693" s="753" t="s">
        <v>1039</v>
      </c>
      <c r="C5693" s="753" t="s">
        <v>223</v>
      </c>
      <c r="D5693" s="753" t="s">
        <v>1766</v>
      </c>
      <c r="E5693" s="753" t="s">
        <v>160</v>
      </c>
      <c r="F5693" s="753" t="s">
        <v>438</v>
      </c>
      <c r="G5693" s="757" t="s">
        <v>1786</v>
      </c>
      <c r="H5693" s="751">
        <v>8130000</v>
      </c>
    </row>
    <row r="5694" spans="1:8">
      <c r="A5694" s="753" t="s">
        <v>83</v>
      </c>
      <c r="B5694" s="753" t="s">
        <v>1039</v>
      </c>
      <c r="C5694" s="753" t="s">
        <v>223</v>
      </c>
      <c r="D5694" s="753" t="s">
        <v>1766</v>
      </c>
      <c r="E5694" s="753" t="s">
        <v>160</v>
      </c>
      <c r="F5694" s="753" t="s">
        <v>549</v>
      </c>
      <c r="G5694" s="757" t="s">
        <v>550</v>
      </c>
      <c r="H5694" s="751">
        <v>80186000</v>
      </c>
    </row>
    <row r="5695" spans="1:8">
      <c r="A5695" s="753" t="s">
        <v>83</v>
      </c>
      <c r="B5695" s="753" t="s">
        <v>1039</v>
      </c>
      <c r="C5695" s="753" t="s">
        <v>223</v>
      </c>
      <c r="D5695" s="753" t="s">
        <v>1766</v>
      </c>
      <c r="E5695" s="753" t="s">
        <v>160</v>
      </c>
      <c r="F5695" s="753" t="s">
        <v>551</v>
      </c>
      <c r="G5695" s="757" t="s">
        <v>133</v>
      </c>
      <c r="H5695" s="751">
        <v>207430000</v>
      </c>
    </row>
    <row r="5696" spans="1:8">
      <c r="A5696" s="753" t="s">
        <v>83</v>
      </c>
      <c r="B5696" s="753" t="s">
        <v>1039</v>
      </c>
      <c r="C5696" s="753" t="s">
        <v>223</v>
      </c>
      <c r="D5696" s="753" t="s">
        <v>1766</v>
      </c>
      <c r="E5696" s="753" t="s">
        <v>125</v>
      </c>
      <c r="F5696" s="753"/>
      <c r="G5696" s="757" t="s">
        <v>126</v>
      </c>
      <c r="H5696" s="751">
        <v>115244000</v>
      </c>
    </row>
    <row r="5697" spans="1:8">
      <c r="A5697" s="753" t="s">
        <v>83</v>
      </c>
      <c r="B5697" s="753" t="s">
        <v>1039</v>
      </c>
      <c r="C5697" s="753" t="s">
        <v>223</v>
      </c>
      <c r="D5697" s="753" t="s">
        <v>1766</v>
      </c>
      <c r="E5697" s="753" t="s">
        <v>125</v>
      </c>
      <c r="F5697" s="753" t="s">
        <v>430</v>
      </c>
      <c r="G5697" s="757" t="s">
        <v>431</v>
      </c>
      <c r="H5697" s="751">
        <v>8869000</v>
      </c>
    </row>
    <row r="5698" spans="1:8">
      <c r="A5698" s="753" t="s">
        <v>83</v>
      </c>
      <c r="B5698" s="753" t="s">
        <v>1039</v>
      </c>
      <c r="C5698" s="753" t="s">
        <v>223</v>
      </c>
      <c r="D5698" s="753" t="s">
        <v>1766</v>
      </c>
      <c r="E5698" s="753" t="s">
        <v>125</v>
      </c>
      <c r="F5698" s="753" t="s">
        <v>552</v>
      </c>
      <c r="G5698" s="757" t="s">
        <v>553</v>
      </c>
      <c r="H5698" s="751">
        <v>14590000</v>
      </c>
    </row>
    <row r="5699" spans="1:8">
      <c r="A5699" s="753" t="s">
        <v>83</v>
      </c>
      <c r="B5699" s="753" t="s">
        <v>1039</v>
      </c>
      <c r="C5699" s="753" t="s">
        <v>223</v>
      </c>
      <c r="D5699" s="753" t="s">
        <v>1766</v>
      </c>
      <c r="E5699" s="753" t="s">
        <v>125</v>
      </c>
      <c r="F5699" s="753" t="s">
        <v>127</v>
      </c>
      <c r="G5699" s="757" t="s">
        <v>128</v>
      </c>
      <c r="H5699" s="751">
        <v>6285000</v>
      </c>
    </row>
    <row r="5700" spans="1:8">
      <c r="A5700" s="753" t="s">
        <v>83</v>
      </c>
      <c r="B5700" s="753" t="s">
        <v>1039</v>
      </c>
      <c r="C5700" s="753" t="s">
        <v>223</v>
      </c>
      <c r="D5700" s="753" t="s">
        <v>1766</v>
      </c>
      <c r="E5700" s="753" t="s">
        <v>125</v>
      </c>
      <c r="F5700" s="753" t="s">
        <v>129</v>
      </c>
      <c r="G5700" s="757" t="s">
        <v>1787</v>
      </c>
      <c r="H5700" s="751">
        <v>85500000</v>
      </c>
    </row>
    <row r="5701" spans="1:8">
      <c r="A5701" s="753" t="s">
        <v>83</v>
      </c>
      <c r="B5701" s="753" t="s">
        <v>1039</v>
      </c>
      <c r="C5701" s="753" t="s">
        <v>223</v>
      </c>
      <c r="D5701" s="753" t="s">
        <v>1766</v>
      </c>
      <c r="E5701" s="753" t="s">
        <v>554</v>
      </c>
      <c r="F5701" s="753"/>
      <c r="G5701" s="757" t="s">
        <v>555</v>
      </c>
      <c r="H5701" s="751">
        <v>138900000</v>
      </c>
    </row>
    <row r="5702" spans="1:8">
      <c r="A5702" s="753" t="s">
        <v>83</v>
      </c>
      <c r="B5702" s="753" t="s">
        <v>1039</v>
      </c>
      <c r="C5702" s="753" t="s">
        <v>223</v>
      </c>
      <c r="D5702" s="753" t="s">
        <v>1766</v>
      </c>
      <c r="E5702" s="753" t="s">
        <v>554</v>
      </c>
      <c r="F5702" s="753" t="s">
        <v>556</v>
      </c>
      <c r="G5702" s="757" t="s">
        <v>557</v>
      </c>
      <c r="H5702" s="751">
        <v>91150000</v>
      </c>
    </row>
    <row r="5703" spans="1:8">
      <c r="A5703" s="753" t="s">
        <v>83</v>
      </c>
      <c r="B5703" s="753" t="s">
        <v>1039</v>
      </c>
      <c r="C5703" s="753" t="s">
        <v>223</v>
      </c>
      <c r="D5703" s="753" t="s">
        <v>1766</v>
      </c>
      <c r="E5703" s="753" t="s">
        <v>554</v>
      </c>
      <c r="F5703" s="753" t="s">
        <v>971</v>
      </c>
      <c r="G5703" s="757" t="s">
        <v>970</v>
      </c>
      <c r="H5703" s="751">
        <v>8000000</v>
      </c>
    </row>
    <row r="5704" spans="1:8">
      <c r="A5704" s="753" t="s">
        <v>83</v>
      </c>
      <c r="B5704" s="753" t="s">
        <v>1039</v>
      </c>
      <c r="C5704" s="753" t="s">
        <v>223</v>
      </c>
      <c r="D5704" s="753" t="s">
        <v>1766</v>
      </c>
      <c r="E5704" s="753" t="s">
        <v>554</v>
      </c>
      <c r="F5704" s="753" t="s">
        <v>243</v>
      </c>
      <c r="G5704" s="757" t="s">
        <v>244</v>
      </c>
      <c r="H5704" s="751">
        <v>30000000</v>
      </c>
    </row>
    <row r="5705" spans="1:8">
      <c r="A5705" s="753" t="s">
        <v>83</v>
      </c>
      <c r="B5705" s="753" t="s">
        <v>1039</v>
      </c>
      <c r="C5705" s="753" t="s">
        <v>223</v>
      </c>
      <c r="D5705" s="753" t="s">
        <v>1766</v>
      </c>
      <c r="E5705" s="753" t="s">
        <v>554</v>
      </c>
      <c r="F5705" s="753" t="s">
        <v>206</v>
      </c>
      <c r="G5705" s="757" t="s">
        <v>207</v>
      </c>
      <c r="H5705" s="751">
        <v>9750000</v>
      </c>
    </row>
    <row r="5706" spans="1:8">
      <c r="A5706" s="753" t="s">
        <v>83</v>
      </c>
      <c r="B5706" s="753" t="s">
        <v>1039</v>
      </c>
      <c r="C5706" s="753" t="s">
        <v>223</v>
      </c>
      <c r="D5706" s="753" t="s">
        <v>1766</v>
      </c>
      <c r="E5706" s="753" t="s">
        <v>1010</v>
      </c>
      <c r="F5706" s="753"/>
      <c r="G5706" s="757" t="s">
        <v>1013</v>
      </c>
      <c r="H5706" s="751">
        <v>200000000</v>
      </c>
    </row>
    <row r="5707" spans="1:8">
      <c r="A5707" s="753" t="s">
        <v>83</v>
      </c>
      <c r="B5707" s="753" t="s">
        <v>1039</v>
      </c>
      <c r="C5707" s="753" t="s">
        <v>223</v>
      </c>
      <c r="D5707" s="753" t="s">
        <v>1766</v>
      </c>
      <c r="E5707" s="753" t="s">
        <v>1010</v>
      </c>
      <c r="F5707" s="753" t="s">
        <v>1009</v>
      </c>
      <c r="G5707" s="757" t="s">
        <v>135</v>
      </c>
      <c r="H5707" s="751">
        <v>200000000</v>
      </c>
    </row>
    <row r="5708" spans="1:8" ht="39.6">
      <c r="A5708" s="753" t="s">
        <v>83</v>
      </c>
      <c r="B5708" s="753" t="s">
        <v>1039</v>
      </c>
      <c r="C5708" s="753" t="s">
        <v>223</v>
      </c>
      <c r="D5708" s="753" t="s">
        <v>1766</v>
      </c>
      <c r="E5708" s="753" t="s">
        <v>560</v>
      </c>
      <c r="F5708" s="753"/>
      <c r="G5708" s="757" t="s">
        <v>1790</v>
      </c>
      <c r="H5708" s="751">
        <v>891963600</v>
      </c>
    </row>
    <row r="5709" spans="1:8">
      <c r="A5709" s="753" t="s">
        <v>83</v>
      </c>
      <c r="B5709" s="753" t="s">
        <v>1039</v>
      </c>
      <c r="C5709" s="753" t="s">
        <v>223</v>
      </c>
      <c r="D5709" s="753" t="s">
        <v>1766</v>
      </c>
      <c r="E5709" s="753" t="s">
        <v>560</v>
      </c>
      <c r="F5709" s="753" t="s">
        <v>856</v>
      </c>
      <c r="G5709" s="757" t="s">
        <v>1832</v>
      </c>
      <c r="H5709" s="751">
        <v>46895600</v>
      </c>
    </row>
    <row r="5710" spans="1:8">
      <c r="A5710" s="753" t="s">
        <v>83</v>
      </c>
      <c r="B5710" s="753" t="s">
        <v>1039</v>
      </c>
      <c r="C5710" s="753" t="s">
        <v>223</v>
      </c>
      <c r="D5710" s="753" t="s">
        <v>1766</v>
      </c>
      <c r="E5710" s="753" t="s">
        <v>560</v>
      </c>
      <c r="F5710" s="753" t="s">
        <v>418</v>
      </c>
      <c r="G5710" s="757" t="s">
        <v>1793</v>
      </c>
      <c r="H5710" s="751">
        <v>9460000</v>
      </c>
    </row>
    <row r="5711" spans="1:8">
      <c r="A5711" s="753" t="s">
        <v>83</v>
      </c>
      <c r="B5711" s="753" t="s">
        <v>1039</v>
      </c>
      <c r="C5711" s="753" t="s">
        <v>223</v>
      </c>
      <c r="D5711" s="753" t="s">
        <v>1766</v>
      </c>
      <c r="E5711" s="753" t="s">
        <v>560</v>
      </c>
      <c r="F5711" s="753" t="s">
        <v>562</v>
      </c>
      <c r="G5711" s="757" t="s">
        <v>1794</v>
      </c>
      <c r="H5711" s="751">
        <v>4100000</v>
      </c>
    </row>
    <row r="5712" spans="1:8">
      <c r="A5712" s="753" t="s">
        <v>83</v>
      </c>
      <c r="B5712" s="753" t="s">
        <v>1039</v>
      </c>
      <c r="C5712" s="753" t="s">
        <v>223</v>
      </c>
      <c r="D5712" s="753" t="s">
        <v>1766</v>
      </c>
      <c r="E5712" s="753" t="s">
        <v>560</v>
      </c>
      <c r="F5712" s="753" t="s">
        <v>7</v>
      </c>
      <c r="G5712" s="757" t="s">
        <v>1795</v>
      </c>
      <c r="H5712" s="751">
        <v>11500000</v>
      </c>
    </row>
    <row r="5713" spans="1:8" ht="26.4">
      <c r="A5713" s="753" t="s">
        <v>83</v>
      </c>
      <c r="B5713" s="753" t="s">
        <v>1039</v>
      </c>
      <c r="C5713" s="753" t="s">
        <v>223</v>
      </c>
      <c r="D5713" s="753" t="s">
        <v>1766</v>
      </c>
      <c r="E5713" s="753" t="s">
        <v>560</v>
      </c>
      <c r="F5713" s="753" t="s">
        <v>563</v>
      </c>
      <c r="G5713" s="757" t="s">
        <v>13</v>
      </c>
      <c r="H5713" s="751">
        <v>820008000</v>
      </c>
    </row>
    <row r="5714" spans="1:8" ht="26.4">
      <c r="A5714" s="753" t="s">
        <v>83</v>
      </c>
      <c r="B5714" s="753" t="s">
        <v>1039</v>
      </c>
      <c r="C5714" s="753" t="s">
        <v>223</v>
      </c>
      <c r="D5714" s="753" t="s">
        <v>1766</v>
      </c>
      <c r="E5714" s="753" t="s">
        <v>1796</v>
      </c>
      <c r="F5714" s="753"/>
      <c r="G5714" s="757" t="s">
        <v>1797</v>
      </c>
      <c r="H5714" s="751">
        <v>114900000</v>
      </c>
    </row>
    <row r="5715" spans="1:8">
      <c r="A5715" s="753" t="s">
        <v>83</v>
      </c>
      <c r="B5715" s="753" t="s">
        <v>1039</v>
      </c>
      <c r="C5715" s="753" t="s">
        <v>223</v>
      </c>
      <c r="D5715" s="753" t="s">
        <v>1766</v>
      </c>
      <c r="E5715" s="753" t="s">
        <v>1796</v>
      </c>
      <c r="F5715" s="753" t="s">
        <v>1798</v>
      </c>
      <c r="G5715" s="757" t="s">
        <v>1793</v>
      </c>
      <c r="H5715" s="751">
        <v>114900000</v>
      </c>
    </row>
    <row r="5716" spans="1:8" ht="26.4">
      <c r="A5716" s="753" t="s">
        <v>83</v>
      </c>
      <c r="B5716" s="753" t="s">
        <v>1039</v>
      </c>
      <c r="C5716" s="753" t="s">
        <v>223</v>
      </c>
      <c r="D5716" s="753" t="s">
        <v>1766</v>
      </c>
      <c r="E5716" s="753" t="s">
        <v>130</v>
      </c>
      <c r="F5716" s="753"/>
      <c r="G5716" s="757" t="s">
        <v>131</v>
      </c>
      <c r="H5716" s="751">
        <v>2458244600</v>
      </c>
    </row>
    <row r="5717" spans="1:8">
      <c r="A5717" s="753" t="s">
        <v>83</v>
      </c>
      <c r="B5717" s="753" t="s">
        <v>1039</v>
      </c>
      <c r="C5717" s="753" t="s">
        <v>223</v>
      </c>
      <c r="D5717" s="753" t="s">
        <v>1766</v>
      </c>
      <c r="E5717" s="753" t="s">
        <v>130</v>
      </c>
      <c r="F5717" s="753" t="s">
        <v>585</v>
      </c>
      <c r="G5717" s="757" t="s">
        <v>1799</v>
      </c>
      <c r="H5717" s="751">
        <v>95370000</v>
      </c>
    </row>
    <row r="5718" spans="1:8">
      <c r="A5718" s="753" t="s">
        <v>83</v>
      </c>
      <c r="B5718" s="753" t="s">
        <v>1039</v>
      </c>
      <c r="C5718" s="753" t="s">
        <v>223</v>
      </c>
      <c r="D5718" s="753" t="s">
        <v>1766</v>
      </c>
      <c r="E5718" s="753" t="s">
        <v>130</v>
      </c>
      <c r="F5718" s="753" t="s">
        <v>14</v>
      </c>
      <c r="G5718" s="757" t="s">
        <v>1800</v>
      </c>
      <c r="H5718" s="751">
        <v>273132000</v>
      </c>
    </row>
    <row r="5719" spans="1:8">
      <c r="A5719" s="753" t="s">
        <v>83</v>
      </c>
      <c r="B5719" s="753" t="s">
        <v>1039</v>
      </c>
      <c r="C5719" s="753" t="s">
        <v>223</v>
      </c>
      <c r="D5719" s="753" t="s">
        <v>1766</v>
      </c>
      <c r="E5719" s="753" t="s">
        <v>130</v>
      </c>
      <c r="F5719" s="753" t="s">
        <v>132</v>
      </c>
      <c r="G5719" s="757" t="s">
        <v>135</v>
      </c>
      <c r="H5719" s="751">
        <v>2089742600</v>
      </c>
    </row>
    <row r="5720" spans="1:8">
      <c r="A5720" s="753" t="s">
        <v>83</v>
      </c>
      <c r="B5720" s="753" t="s">
        <v>1039</v>
      </c>
      <c r="C5720" s="753" t="s">
        <v>223</v>
      </c>
      <c r="D5720" s="753" t="s">
        <v>1766</v>
      </c>
      <c r="E5720" s="753" t="s">
        <v>1801</v>
      </c>
      <c r="F5720" s="753"/>
      <c r="G5720" s="757" t="s">
        <v>1802</v>
      </c>
      <c r="H5720" s="751">
        <v>998531000</v>
      </c>
    </row>
    <row r="5721" spans="1:8">
      <c r="A5721" s="753" t="s">
        <v>83</v>
      </c>
      <c r="B5721" s="753" t="s">
        <v>1039</v>
      </c>
      <c r="C5721" s="753" t="s">
        <v>223</v>
      </c>
      <c r="D5721" s="753" t="s">
        <v>1766</v>
      </c>
      <c r="E5721" s="753" t="s">
        <v>1801</v>
      </c>
      <c r="F5721" s="753" t="s">
        <v>1803</v>
      </c>
      <c r="G5721" s="757" t="s">
        <v>1804</v>
      </c>
      <c r="H5721" s="751">
        <v>998531000</v>
      </c>
    </row>
    <row r="5722" spans="1:8">
      <c r="A5722" s="753" t="s">
        <v>83</v>
      </c>
      <c r="B5722" s="753" t="s">
        <v>1039</v>
      </c>
      <c r="C5722" s="753" t="s">
        <v>223</v>
      </c>
      <c r="D5722" s="753" t="s">
        <v>1766</v>
      </c>
      <c r="E5722" s="753" t="s">
        <v>134</v>
      </c>
      <c r="F5722" s="753"/>
      <c r="G5722" s="757" t="s">
        <v>135</v>
      </c>
      <c r="H5722" s="751">
        <v>82976200</v>
      </c>
    </row>
    <row r="5723" spans="1:8">
      <c r="A5723" s="753" t="s">
        <v>83</v>
      </c>
      <c r="B5723" s="753" t="s">
        <v>1039</v>
      </c>
      <c r="C5723" s="753" t="s">
        <v>223</v>
      </c>
      <c r="D5723" s="753" t="s">
        <v>1766</v>
      </c>
      <c r="E5723" s="753" t="s">
        <v>134</v>
      </c>
      <c r="F5723" s="753" t="s">
        <v>9</v>
      </c>
      <c r="G5723" s="757" t="s">
        <v>1805</v>
      </c>
      <c r="H5723" s="751">
        <v>2602000</v>
      </c>
    </row>
    <row r="5724" spans="1:8">
      <c r="A5724" s="753" t="s">
        <v>83</v>
      </c>
      <c r="B5724" s="753" t="s">
        <v>1039</v>
      </c>
      <c r="C5724" s="753" t="s">
        <v>223</v>
      </c>
      <c r="D5724" s="753" t="s">
        <v>1766</v>
      </c>
      <c r="E5724" s="753" t="s">
        <v>134</v>
      </c>
      <c r="F5724" s="753" t="s">
        <v>15</v>
      </c>
      <c r="G5724" s="757" t="s">
        <v>1806</v>
      </c>
      <c r="H5724" s="751">
        <v>1353400</v>
      </c>
    </row>
    <row r="5725" spans="1:8">
      <c r="A5725" s="753" t="s">
        <v>83</v>
      </c>
      <c r="B5725" s="753" t="s">
        <v>1039</v>
      </c>
      <c r="C5725" s="753" t="s">
        <v>223</v>
      </c>
      <c r="D5725" s="753" t="s">
        <v>1766</v>
      </c>
      <c r="E5725" s="753" t="s">
        <v>134</v>
      </c>
      <c r="F5725" s="753" t="s">
        <v>137</v>
      </c>
      <c r="G5725" s="757" t="s">
        <v>138</v>
      </c>
      <c r="H5725" s="751">
        <v>49726700</v>
      </c>
    </row>
    <row r="5726" spans="1:8">
      <c r="A5726" s="753" t="s">
        <v>83</v>
      </c>
      <c r="B5726" s="753" t="s">
        <v>1039</v>
      </c>
      <c r="C5726" s="753" t="s">
        <v>223</v>
      </c>
      <c r="D5726" s="753" t="s">
        <v>1766</v>
      </c>
      <c r="E5726" s="753" t="s">
        <v>134</v>
      </c>
      <c r="F5726" s="753" t="s">
        <v>139</v>
      </c>
      <c r="G5726" s="757" t="s">
        <v>140</v>
      </c>
      <c r="H5726" s="751">
        <v>29294100</v>
      </c>
    </row>
    <row r="5727" spans="1:8" ht="39.6">
      <c r="A5727" s="753" t="s">
        <v>83</v>
      </c>
      <c r="B5727" s="753" t="s">
        <v>1039</v>
      </c>
      <c r="C5727" s="753" t="s">
        <v>223</v>
      </c>
      <c r="D5727" s="753" t="s">
        <v>1766</v>
      </c>
      <c r="E5727" s="753" t="s">
        <v>419</v>
      </c>
      <c r="F5727" s="753"/>
      <c r="G5727" s="757" t="s">
        <v>1807</v>
      </c>
      <c r="H5727" s="751">
        <v>37467000</v>
      </c>
    </row>
    <row r="5728" spans="1:8" ht="52.8">
      <c r="A5728" s="753" t="s">
        <v>83</v>
      </c>
      <c r="B5728" s="753" t="s">
        <v>1039</v>
      </c>
      <c r="C5728" s="753" t="s">
        <v>223</v>
      </c>
      <c r="D5728" s="753" t="s">
        <v>1766</v>
      </c>
      <c r="E5728" s="753" t="s">
        <v>419</v>
      </c>
      <c r="F5728" s="753" t="s">
        <v>420</v>
      </c>
      <c r="G5728" s="757" t="s">
        <v>2714</v>
      </c>
      <c r="H5728" s="751">
        <v>5811000</v>
      </c>
    </row>
    <row r="5729" spans="1:8">
      <c r="A5729" s="753" t="s">
        <v>83</v>
      </c>
      <c r="B5729" s="753" t="s">
        <v>1039</v>
      </c>
      <c r="C5729" s="753" t="s">
        <v>223</v>
      </c>
      <c r="D5729" s="753" t="s">
        <v>1766</v>
      </c>
      <c r="E5729" s="753" t="s">
        <v>419</v>
      </c>
      <c r="F5729" s="753" t="s">
        <v>252</v>
      </c>
      <c r="G5729" s="757" t="s">
        <v>135</v>
      </c>
      <c r="H5729" s="751">
        <v>31656000</v>
      </c>
    </row>
    <row r="5730" spans="1:8">
      <c r="A5730" s="753" t="s">
        <v>83</v>
      </c>
      <c r="B5730" s="753" t="s">
        <v>1039</v>
      </c>
      <c r="C5730" s="753" t="s">
        <v>223</v>
      </c>
      <c r="D5730" s="753" t="s">
        <v>1766</v>
      </c>
      <c r="E5730" s="753" t="s">
        <v>404</v>
      </c>
      <c r="F5730" s="753"/>
      <c r="G5730" s="757" t="s">
        <v>1808</v>
      </c>
      <c r="H5730" s="751">
        <v>11000000</v>
      </c>
    </row>
    <row r="5731" spans="1:8">
      <c r="A5731" s="753" t="s">
        <v>83</v>
      </c>
      <c r="B5731" s="753" t="s">
        <v>1039</v>
      </c>
      <c r="C5731" s="753" t="s">
        <v>223</v>
      </c>
      <c r="D5731" s="753" t="s">
        <v>1766</v>
      </c>
      <c r="E5731" s="753" t="s">
        <v>404</v>
      </c>
      <c r="F5731" s="753" t="s">
        <v>1809</v>
      </c>
      <c r="G5731" s="757" t="s">
        <v>26</v>
      </c>
      <c r="H5731" s="751">
        <v>11000000</v>
      </c>
    </row>
    <row r="5732" spans="1:8">
      <c r="A5732" s="753" t="s">
        <v>83</v>
      </c>
      <c r="B5732" s="753" t="s">
        <v>1039</v>
      </c>
      <c r="C5732" s="753" t="s">
        <v>223</v>
      </c>
      <c r="D5732" s="753" t="s">
        <v>1888</v>
      </c>
      <c r="E5732" s="753"/>
      <c r="F5732" s="753"/>
      <c r="G5732" s="757" t="s">
        <v>1889</v>
      </c>
      <c r="H5732" s="751">
        <v>2028568000</v>
      </c>
    </row>
    <row r="5733" spans="1:8">
      <c r="A5733" s="753" t="s">
        <v>83</v>
      </c>
      <c r="B5733" s="753" t="s">
        <v>1039</v>
      </c>
      <c r="C5733" s="753" t="s">
        <v>223</v>
      </c>
      <c r="D5733" s="753" t="s">
        <v>1888</v>
      </c>
      <c r="E5733" s="753" t="s">
        <v>92</v>
      </c>
      <c r="F5733" s="753"/>
      <c r="G5733" s="757" t="s">
        <v>93</v>
      </c>
      <c r="H5733" s="751">
        <v>239995940</v>
      </c>
    </row>
    <row r="5734" spans="1:8">
      <c r="A5734" s="753" t="s">
        <v>83</v>
      </c>
      <c r="B5734" s="753" t="s">
        <v>1039</v>
      </c>
      <c r="C5734" s="753" t="s">
        <v>223</v>
      </c>
      <c r="D5734" s="753" t="s">
        <v>1888</v>
      </c>
      <c r="E5734" s="753" t="s">
        <v>92</v>
      </c>
      <c r="F5734" s="753" t="s">
        <v>94</v>
      </c>
      <c r="G5734" s="757" t="s">
        <v>1768</v>
      </c>
      <c r="H5734" s="751">
        <v>239995940</v>
      </c>
    </row>
    <row r="5735" spans="1:8">
      <c r="A5735" s="753" t="s">
        <v>83</v>
      </c>
      <c r="B5735" s="753" t="s">
        <v>1039</v>
      </c>
      <c r="C5735" s="753" t="s">
        <v>223</v>
      </c>
      <c r="D5735" s="753" t="s">
        <v>1888</v>
      </c>
      <c r="E5735" s="753" t="s">
        <v>96</v>
      </c>
      <c r="F5735" s="753"/>
      <c r="G5735" s="757" t="s">
        <v>97</v>
      </c>
      <c r="H5735" s="751">
        <v>174953468</v>
      </c>
    </row>
    <row r="5736" spans="1:8">
      <c r="A5736" s="753" t="s">
        <v>83</v>
      </c>
      <c r="B5736" s="753" t="s">
        <v>1039</v>
      </c>
      <c r="C5736" s="753" t="s">
        <v>223</v>
      </c>
      <c r="D5736" s="753" t="s">
        <v>1888</v>
      </c>
      <c r="E5736" s="753" t="s">
        <v>96</v>
      </c>
      <c r="F5736" s="753" t="s">
        <v>151</v>
      </c>
      <c r="G5736" s="757" t="s">
        <v>152</v>
      </c>
      <c r="H5736" s="751">
        <v>26614000</v>
      </c>
    </row>
    <row r="5737" spans="1:8">
      <c r="A5737" s="753" t="s">
        <v>83</v>
      </c>
      <c r="B5737" s="753" t="s">
        <v>1039</v>
      </c>
      <c r="C5737" s="753" t="s">
        <v>223</v>
      </c>
      <c r="D5737" s="753" t="s">
        <v>1888</v>
      </c>
      <c r="E5737" s="753" t="s">
        <v>96</v>
      </c>
      <c r="F5737" s="753" t="s">
        <v>864</v>
      </c>
      <c r="G5737" s="757" t="s">
        <v>1770</v>
      </c>
      <c r="H5737" s="751">
        <v>19818341</v>
      </c>
    </row>
    <row r="5738" spans="1:8" ht="26.4">
      <c r="A5738" s="753" t="s">
        <v>83</v>
      </c>
      <c r="B5738" s="753" t="s">
        <v>1039</v>
      </c>
      <c r="C5738" s="753" t="s">
        <v>223</v>
      </c>
      <c r="D5738" s="753" t="s">
        <v>1888</v>
      </c>
      <c r="E5738" s="753" t="s">
        <v>96</v>
      </c>
      <c r="F5738" s="753" t="s">
        <v>98</v>
      </c>
      <c r="G5738" s="757" t="s">
        <v>99</v>
      </c>
      <c r="H5738" s="751">
        <v>1490000</v>
      </c>
    </row>
    <row r="5739" spans="1:8" ht="26.4">
      <c r="A5739" s="753" t="s">
        <v>83</v>
      </c>
      <c r="B5739" s="753" t="s">
        <v>1039</v>
      </c>
      <c r="C5739" s="753" t="s">
        <v>223</v>
      </c>
      <c r="D5739" s="753" t="s">
        <v>1888</v>
      </c>
      <c r="E5739" s="753" t="s">
        <v>96</v>
      </c>
      <c r="F5739" s="753" t="s">
        <v>457</v>
      </c>
      <c r="G5739" s="757" t="s">
        <v>1875</v>
      </c>
      <c r="H5739" s="751">
        <v>79605942</v>
      </c>
    </row>
    <row r="5740" spans="1:8">
      <c r="A5740" s="753" t="s">
        <v>83</v>
      </c>
      <c r="B5740" s="753" t="s">
        <v>1039</v>
      </c>
      <c r="C5740" s="753" t="s">
        <v>223</v>
      </c>
      <c r="D5740" s="753" t="s">
        <v>1888</v>
      </c>
      <c r="E5740" s="753" t="s">
        <v>96</v>
      </c>
      <c r="F5740" s="753" t="s">
        <v>144</v>
      </c>
      <c r="G5740" s="757" t="s">
        <v>145</v>
      </c>
      <c r="H5740" s="751">
        <v>47425185</v>
      </c>
    </row>
    <row r="5741" spans="1:8">
      <c r="A5741" s="753" t="s">
        <v>83</v>
      </c>
      <c r="B5741" s="753" t="s">
        <v>1039</v>
      </c>
      <c r="C5741" s="753" t="s">
        <v>223</v>
      </c>
      <c r="D5741" s="753" t="s">
        <v>1888</v>
      </c>
      <c r="E5741" s="753" t="s">
        <v>426</v>
      </c>
      <c r="F5741" s="753"/>
      <c r="G5741" s="757" t="s">
        <v>427</v>
      </c>
      <c r="H5741" s="751">
        <v>26330000</v>
      </c>
    </row>
    <row r="5742" spans="1:8">
      <c r="A5742" s="753" t="s">
        <v>83</v>
      </c>
      <c r="B5742" s="753" t="s">
        <v>1039</v>
      </c>
      <c r="C5742" s="753" t="s">
        <v>223</v>
      </c>
      <c r="D5742" s="753" t="s">
        <v>1888</v>
      </c>
      <c r="E5742" s="753" t="s">
        <v>426</v>
      </c>
      <c r="F5742" s="753" t="s">
        <v>428</v>
      </c>
      <c r="G5742" s="757" t="s">
        <v>1774</v>
      </c>
      <c r="H5742" s="751">
        <v>10136000</v>
      </c>
    </row>
    <row r="5743" spans="1:8">
      <c r="A5743" s="753" t="s">
        <v>83</v>
      </c>
      <c r="B5743" s="753" t="s">
        <v>1039</v>
      </c>
      <c r="C5743" s="753" t="s">
        <v>223</v>
      </c>
      <c r="D5743" s="753" t="s">
        <v>1888</v>
      </c>
      <c r="E5743" s="753" t="s">
        <v>426</v>
      </c>
      <c r="F5743" s="753" t="s">
        <v>336</v>
      </c>
      <c r="G5743" s="757" t="s">
        <v>1876</v>
      </c>
      <c r="H5743" s="751">
        <v>894000</v>
      </c>
    </row>
    <row r="5744" spans="1:8">
      <c r="A5744" s="753" t="s">
        <v>83</v>
      </c>
      <c r="B5744" s="753" t="s">
        <v>1039</v>
      </c>
      <c r="C5744" s="753" t="s">
        <v>223</v>
      </c>
      <c r="D5744" s="753" t="s">
        <v>1888</v>
      </c>
      <c r="E5744" s="753" t="s">
        <v>426</v>
      </c>
      <c r="F5744" s="753" t="s">
        <v>429</v>
      </c>
      <c r="G5744" s="757" t="s">
        <v>1775</v>
      </c>
      <c r="H5744" s="751">
        <v>15300000</v>
      </c>
    </row>
    <row r="5745" spans="1:8">
      <c r="A5745" s="753" t="s">
        <v>83</v>
      </c>
      <c r="B5745" s="753" t="s">
        <v>1039</v>
      </c>
      <c r="C5745" s="753" t="s">
        <v>223</v>
      </c>
      <c r="D5745" s="753" t="s">
        <v>1888</v>
      </c>
      <c r="E5745" s="753" t="s">
        <v>100</v>
      </c>
      <c r="F5745" s="753"/>
      <c r="G5745" s="757" t="s">
        <v>101</v>
      </c>
      <c r="H5745" s="751">
        <v>87558000</v>
      </c>
    </row>
    <row r="5746" spans="1:8">
      <c r="A5746" s="753" t="s">
        <v>83</v>
      </c>
      <c r="B5746" s="753" t="s">
        <v>1039</v>
      </c>
      <c r="C5746" s="753" t="s">
        <v>223</v>
      </c>
      <c r="D5746" s="753" t="s">
        <v>1888</v>
      </c>
      <c r="E5746" s="753" t="s">
        <v>100</v>
      </c>
      <c r="F5746" s="753" t="s">
        <v>443</v>
      </c>
      <c r="G5746" s="757" t="s">
        <v>135</v>
      </c>
      <c r="H5746" s="751">
        <v>87558000</v>
      </c>
    </row>
    <row r="5747" spans="1:8">
      <c r="A5747" s="753" t="s">
        <v>83</v>
      </c>
      <c r="B5747" s="753" t="s">
        <v>1039</v>
      </c>
      <c r="C5747" s="753" t="s">
        <v>223</v>
      </c>
      <c r="D5747" s="753" t="s">
        <v>1888</v>
      </c>
      <c r="E5747" s="753" t="s">
        <v>102</v>
      </c>
      <c r="F5747" s="753"/>
      <c r="G5747" s="757" t="s">
        <v>369</v>
      </c>
      <c r="H5747" s="751">
        <v>68555792</v>
      </c>
    </row>
    <row r="5748" spans="1:8">
      <c r="A5748" s="753" t="s">
        <v>83</v>
      </c>
      <c r="B5748" s="753" t="s">
        <v>1039</v>
      </c>
      <c r="C5748" s="753" t="s">
        <v>223</v>
      </c>
      <c r="D5748" s="753" t="s">
        <v>1888</v>
      </c>
      <c r="E5748" s="753" t="s">
        <v>102</v>
      </c>
      <c r="F5748" s="753" t="s">
        <v>103</v>
      </c>
      <c r="G5748" s="757" t="s">
        <v>104</v>
      </c>
      <c r="H5748" s="751">
        <v>56310276</v>
      </c>
    </row>
    <row r="5749" spans="1:8">
      <c r="A5749" s="753" t="s">
        <v>83</v>
      </c>
      <c r="B5749" s="753" t="s">
        <v>1039</v>
      </c>
      <c r="C5749" s="753" t="s">
        <v>223</v>
      </c>
      <c r="D5749" s="753" t="s">
        <v>1888</v>
      </c>
      <c r="E5749" s="753" t="s">
        <v>102</v>
      </c>
      <c r="F5749" s="753" t="s">
        <v>105</v>
      </c>
      <c r="G5749" s="757" t="s">
        <v>106</v>
      </c>
      <c r="H5749" s="751">
        <v>6348066</v>
      </c>
    </row>
    <row r="5750" spans="1:8">
      <c r="A5750" s="753" t="s">
        <v>83</v>
      </c>
      <c r="B5750" s="753" t="s">
        <v>1039</v>
      </c>
      <c r="C5750" s="753" t="s">
        <v>223</v>
      </c>
      <c r="D5750" s="753" t="s">
        <v>1888</v>
      </c>
      <c r="E5750" s="753" t="s">
        <v>102</v>
      </c>
      <c r="F5750" s="753" t="s">
        <v>107</v>
      </c>
      <c r="G5750" s="757" t="s">
        <v>108</v>
      </c>
      <c r="H5750" s="751">
        <v>5141126</v>
      </c>
    </row>
    <row r="5751" spans="1:8">
      <c r="A5751" s="753" t="s">
        <v>83</v>
      </c>
      <c r="B5751" s="753" t="s">
        <v>1039</v>
      </c>
      <c r="C5751" s="753" t="s">
        <v>223</v>
      </c>
      <c r="D5751" s="753" t="s">
        <v>1888</v>
      </c>
      <c r="E5751" s="753" t="s">
        <v>102</v>
      </c>
      <c r="F5751" s="753" t="s">
        <v>0</v>
      </c>
      <c r="G5751" s="757" t="s">
        <v>1</v>
      </c>
      <c r="H5751" s="751">
        <v>756324</v>
      </c>
    </row>
    <row r="5752" spans="1:8">
      <c r="A5752" s="753" t="s">
        <v>83</v>
      </c>
      <c r="B5752" s="753" t="s">
        <v>1039</v>
      </c>
      <c r="C5752" s="753" t="s">
        <v>223</v>
      </c>
      <c r="D5752" s="753" t="s">
        <v>1888</v>
      </c>
      <c r="E5752" s="753" t="s">
        <v>112</v>
      </c>
      <c r="F5752" s="753"/>
      <c r="G5752" s="757" t="s">
        <v>113</v>
      </c>
      <c r="H5752" s="751">
        <v>6908500</v>
      </c>
    </row>
    <row r="5753" spans="1:8">
      <c r="A5753" s="753" t="s">
        <v>83</v>
      </c>
      <c r="B5753" s="753" t="s">
        <v>1039</v>
      </c>
      <c r="C5753" s="753" t="s">
        <v>223</v>
      </c>
      <c r="D5753" s="753" t="s">
        <v>1888</v>
      </c>
      <c r="E5753" s="753" t="s">
        <v>112</v>
      </c>
      <c r="F5753" s="753" t="s">
        <v>156</v>
      </c>
      <c r="G5753" s="757" t="s">
        <v>1779</v>
      </c>
      <c r="H5753" s="751">
        <v>6908500</v>
      </c>
    </row>
    <row r="5754" spans="1:8">
      <c r="A5754" s="753" t="s">
        <v>83</v>
      </c>
      <c r="B5754" s="753" t="s">
        <v>1039</v>
      </c>
      <c r="C5754" s="753" t="s">
        <v>223</v>
      </c>
      <c r="D5754" s="753" t="s">
        <v>1888</v>
      </c>
      <c r="E5754" s="753" t="s">
        <v>115</v>
      </c>
      <c r="F5754" s="753"/>
      <c r="G5754" s="757" t="s">
        <v>1781</v>
      </c>
      <c r="H5754" s="751">
        <v>43530600</v>
      </c>
    </row>
    <row r="5755" spans="1:8">
      <c r="A5755" s="753" t="s">
        <v>83</v>
      </c>
      <c r="B5755" s="753" t="s">
        <v>1039</v>
      </c>
      <c r="C5755" s="753" t="s">
        <v>223</v>
      </c>
      <c r="D5755" s="753" t="s">
        <v>1888</v>
      </c>
      <c r="E5755" s="753" t="s">
        <v>115</v>
      </c>
      <c r="F5755" s="753" t="s">
        <v>116</v>
      </c>
      <c r="G5755" s="757" t="s">
        <v>117</v>
      </c>
      <c r="H5755" s="751">
        <v>35880600</v>
      </c>
    </row>
    <row r="5756" spans="1:8">
      <c r="A5756" s="753" t="s">
        <v>83</v>
      </c>
      <c r="B5756" s="753" t="s">
        <v>1039</v>
      </c>
      <c r="C5756" s="753" t="s">
        <v>223</v>
      </c>
      <c r="D5756" s="753" t="s">
        <v>1888</v>
      </c>
      <c r="E5756" s="753" t="s">
        <v>115</v>
      </c>
      <c r="F5756" s="753" t="s">
        <v>147</v>
      </c>
      <c r="G5756" s="757" t="s">
        <v>148</v>
      </c>
      <c r="H5756" s="751">
        <v>4650000</v>
      </c>
    </row>
    <row r="5757" spans="1:8">
      <c r="A5757" s="753" t="s">
        <v>83</v>
      </c>
      <c r="B5757" s="753" t="s">
        <v>1039</v>
      </c>
      <c r="C5757" s="753" t="s">
        <v>223</v>
      </c>
      <c r="D5757" s="753" t="s">
        <v>1888</v>
      </c>
      <c r="E5757" s="753" t="s">
        <v>115</v>
      </c>
      <c r="F5757" s="753" t="s">
        <v>118</v>
      </c>
      <c r="G5757" s="757" t="s">
        <v>119</v>
      </c>
      <c r="H5757" s="751">
        <v>3000000</v>
      </c>
    </row>
    <row r="5758" spans="1:8">
      <c r="A5758" s="753" t="s">
        <v>83</v>
      </c>
      <c r="B5758" s="753" t="s">
        <v>1039</v>
      </c>
      <c r="C5758" s="753" t="s">
        <v>223</v>
      </c>
      <c r="D5758" s="753" t="s">
        <v>1888</v>
      </c>
      <c r="E5758" s="753" t="s">
        <v>120</v>
      </c>
      <c r="F5758" s="753"/>
      <c r="G5758" s="757" t="s">
        <v>121</v>
      </c>
      <c r="H5758" s="751">
        <v>41505200</v>
      </c>
    </row>
    <row r="5759" spans="1:8" ht="39.6">
      <c r="A5759" s="753" t="s">
        <v>83</v>
      </c>
      <c r="B5759" s="753" t="s">
        <v>1039</v>
      </c>
      <c r="C5759" s="753" t="s">
        <v>223</v>
      </c>
      <c r="D5759" s="753" t="s">
        <v>1888</v>
      </c>
      <c r="E5759" s="753" t="s">
        <v>120</v>
      </c>
      <c r="F5759" s="753" t="s">
        <v>122</v>
      </c>
      <c r="G5759" s="757" t="s">
        <v>1783</v>
      </c>
      <c r="H5759" s="751">
        <v>4640000</v>
      </c>
    </row>
    <row r="5760" spans="1:8">
      <c r="A5760" s="753" t="s">
        <v>83</v>
      </c>
      <c r="B5760" s="753" t="s">
        <v>1039</v>
      </c>
      <c r="C5760" s="753" t="s">
        <v>223</v>
      </c>
      <c r="D5760" s="753" t="s">
        <v>1888</v>
      </c>
      <c r="E5760" s="753" t="s">
        <v>120</v>
      </c>
      <c r="F5760" s="753" t="s">
        <v>123</v>
      </c>
      <c r="G5760" s="757" t="s">
        <v>124</v>
      </c>
      <c r="H5760" s="751">
        <v>5904700</v>
      </c>
    </row>
    <row r="5761" spans="1:8" ht="39.6">
      <c r="A5761" s="753" t="s">
        <v>83</v>
      </c>
      <c r="B5761" s="753" t="s">
        <v>1039</v>
      </c>
      <c r="C5761" s="753" t="s">
        <v>223</v>
      </c>
      <c r="D5761" s="753" t="s">
        <v>1888</v>
      </c>
      <c r="E5761" s="753" t="s">
        <v>120</v>
      </c>
      <c r="F5761" s="753" t="s">
        <v>994</v>
      </c>
      <c r="G5761" s="757" t="s">
        <v>1824</v>
      </c>
      <c r="H5761" s="751">
        <v>3293200</v>
      </c>
    </row>
    <row r="5762" spans="1:8">
      <c r="A5762" s="753" t="s">
        <v>83</v>
      </c>
      <c r="B5762" s="753" t="s">
        <v>1039</v>
      </c>
      <c r="C5762" s="753" t="s">
        <v>223</v>
      </c>
      <c r="D5762" s="753" t="s">
        <v>1888</v>
      </c>
      <c r="E5762" s="753" t="s">
        <v>120</v>
      </c>
      <c r="F5762" s="753" t="s">
        <v>315</v>
      </c>
      <c r="G5762" s="757" t="s">
        <v>1831</v>
      </c>
      <c r="H5762" s="751">
        <v>12229000</v>
      </c>
    </row>
    <row r="5763" spans="1:8" ht="26.4">
      <c r="A5763" s="753" t="s">
        <v>83</v>
      </c>
      <c r="B5763" s="753" t="s">
        <v>1039</v>
      </c>
      <c r="C5763" s="753" t="s">
        <v>223</v>
      </c>
      <c r="D5763" s="753" t="s">
        <v>1888</v>
      </c>
      <c r="E5763" s="753" t="s">
        <v>120</v>
      </c>
      <c r="F5763" s="753" t="s">
        <v>1001</v>
      </c>
      <c r="G5763" s="757" t="s">
        <v>1784</v>
      </c>
      <c r="H5763" s="751">
        <v>3153300</v>
      </c>
    </row>
    <row r="5764" spans="1:8">
      <c r="A5764" s="753" t="s">
        <v>83</v>
      </c>
      <c r="B5764" s="753" t="s">
        <v>1039</v>
      </c>
      <c r="C5764" s="753" t="s">
        <v>223</v>
      </c>
      <c r="D5764" s="753" t="s">
        <v>1888</v>
      </c>
      <c r="E5764" s="753" t="s">
        <v>120</v>
      </c>
      <c r="F5764" s="753" t="s">
        <v>158</v>
      </c>
      <c r="G5764" s="757" t="s">
        <v>1785</v>
      </c>
      <c r="H5764" s="751">
        <v>8600000</v>
      </c>
    </row>
    <row r="5765" spans="1:8">
      <c r="A5765" s="753" t="s">
        <v>83</v>
      </c>
      <c r="B5765" s="753" t="s">
        <v>1039</v>
      </c>
      <c r="C5765" s="753" t="s">
        <v>223</v>
      </c>
      <c r="D5765" s="753" t="s">
        <v>1888</v>
      </c>
      <c r="E5765" s="753" t="s">
        <v>120</v>
      </c>
      <c r="F5765" s="753" t="s">
        <v>159</v>
      </c>
      <c r="G5765" s="757" t="s">
        <v>143</v>
      </c>
      <c r="H5765" s="751">
        <v>3685000</v>
      </c>
    </row>
    <row r="5766" spans="1:8">
      <c r="A5766" s="753" t="s">
        <v>83</v>
      </c>
      <c r="B5766" s="753" t="s">
        <v>1039</v>
      </c>
      <c r="C5766" s="753" t="s">
        <v>223</v>
      </c>
      <c r="D5766" s="753" t="s">
        <v>1888</v>
      </c>
      <c r="E5766" s="753" t="s">
        <v>160</v>
      </c>
      <c r="F5766" s="753"/>
      <c r="G5766" s="757" t="s">
        <v>161</v>
      </c>
      <c r="H5766" s="751">
        <v>90209500</v>
      </c>
    </row>
    <row r="5767" spans="1:8">
      <c r="A5767" s="753" t="s">
        <v>83</v>
      </c>
      <c r="B5767" s="753" t="s">
        <v>1039</v>
      </c>
      <c r="C5767" s="753" t="s">
        <v>223</v>
      </c>
      <c r="D5767" s="753" t="s">
        <v>1888</v>
      </c>
      <c r="E5767" s="753" t="s">
        <v>160</v>
      </c>
      <c r="F5767" s="753" t="s">
        <v>162</v>
      </c>
      <c r="G5767" s="757" t="s">
        <v>163</v>
      </c>
      <c r="H5767" s="751">
        <v>7250000</v>
      </c>
    </row>
    <row r="5768" spans="1:8">
      <c r="A5768" s="753" t="s">
        <v>83</v>
      </c>
      <c r="B5768" s="753" t="s">
        <v>1039</v>
      </c>
      <c r="C5768" s="753" t="s">
        <v>223</v>
      </c>
      <c r="D5768" s="753" t="s">
        <v>1888</v>
      </c>
      <c r="E5768" s="753" t="s">
        <v>160</v>
      </c>
      <c r="F5768" s="753" t="s">
        <v>544</v>
      </c>
      <c r="G5768" s="757" t="s">
        <v>545</v>
      </c>
      <c r="H5768" s="751">
        <v>2600000</v>
      </c>
    </row>
    <row r="5769" spans="1:8">
      <c r="A5769" s="753" t="s">
        <v>83</v>
      </c>
      <c r="B5769" s="753" t="s">
        <v>1039</v>
      </c>
      <c r="C5769" s="753" t="s">
        <v>223</v>
      </c>
      <c r="D5769" s="753" t="s">
        <v>1888</v>
      </c>
      <c r="E5769" s="753" t="s">
        <v>160</v>
      </c>
      <c r="F5769" s="753" t="s">
        <v>975</v>
      </c>
      <c r="G5769" s="757" t="s">
        <v>974</v>
      </c>
      <c r="H5769" s="751">
        <v>1336000</v>
      </c>
    </row>
    <row r="5770" spans="1:8">
      <c r="A5770" s="753" t="s">
        <v>83</v>
      </c>
      <c r="B5770" s="753" t="s">
        <v>1039</v>
      </c>
      <c r="C5770" s="753" t="s">
        <v>223</v>
      </c>
      <c r="D5770" s="753" t="s">
        <v>1888</v>
      </c>
      <c r="E5770" s="753" t="s">
        <v>160</v>
      </c>
      <c r="F5770" s="753" t="s">
        <v>547</v>
      </c>
      <c r="G5770" s="757" t="s">
        <v>548</v>
      </c>
      <c r="H5770" s="751">
        <v>19000000</v>
      </c>
    </row>
    <row r="5771" spans="1:8">
      <c r="A5771" s="753" t="s">
        <v>83</v>
      </c>
      <c r="B5771" s="753" t="s">
        <v>1039</v>
      </c>
      <c r="C5771" s="753" t="s">
        <v>223</v>
      </c>
      <c r="D5771" s="753" t="s">
        <v>1888</v>
      </c>
      <c r="E5771" s="753" t="s">
        <v>160</v>
      </c>
      <c r="F5771" s="753" t="s">
        <v>438</v>
      </c>
      <c r="G5771" s="757" t="s">
        <v>1786</v>
      </c>
      <c r="H5771" s="751">
        <v>2000000</v>
      </c>
    </row>
    <row r="5772" spans="1:8">
      <c r="A5772" s="753" t="s">
        <v>83</v>
      </c>
      <c r="B5772" s="753" t="s">
        <v>1039</v>
      </c>
      <c r="C5772" s="753" t="s">
        <v>223</v>
      </c>
      <c r="D5772" s="753" t="s">
        <v>1888</v>
      </c>
      <c r="E5772" s="753" t="s">
        <v>160</v>
      </c>
      <c r="F5772" s="753" t="s">
        <v>549</v>
      </c>
      <c r="G5772" s="757" t="s">
        <v>550</v>
      </c>
      <c r="H5772" s="751">
        <v>16600000</v>
      </c>
    </row>
    <row r="5773" spans="1:8">
      <c r="A5773" s="753" t="s">
        <v>83</v>
      </c>
      <c r="B5773" s="753" t="s">
        <v>1039</v>
      </c>
      <c r="C5773" s="753" t="s">
        <v>223</v>
      </c>
      <c r="D5773" s="753" t="s">
        <v>1888</v>
      </c>
      <c r="E5773" s="753" t="s">
        <v>160</v>
      </c>
      <c r="F5773" s="753" t="s">
        <v>551</v>
      </c>
      <c r="G5773" s="757" t="s">
        <v>133</v>
      </c>
      <c r="H5773" s="751">
        <v>41423500</v>
      </c>
    </row>
    <row r="5774" spans="1:8">
      <c r="A5774" s="753" t="s">
        <v>83</v>
      </c>
      <c r="B5774" s="753" t="s">
        <v>1039</v>
      </c>
      <c r="C5774" s="753" t="s">
        <v>223</v>
      </c>
      <c r="D5774" s="753" t="s">
        <v>1888</v>
      </c>
      <c r="E5774" s="753" t="s">
        <v>125</v>
      </c>
      <c r="F5774" s="753"/>
      <c r="G5774" s="757" t="s">
        <v>126</v>
      </c>
      <c r="H5774" s="751">
        <v>24555000</v>
      </c>
    </row>
    <row r="5775" spans="1:8">
      <c r="A5775" s="753" t="s">
        <v>83</v>
      </c>
      <c r="B5775" s="753" t="s">
        <v>1039</v>
      </c>
      <c r="C5775" s="753" t="s">
        <v>223</v>
      </c>
      <c r="D5775" s="753" t="s">
        <v>1888</v>
      </c>
      <c r="E5775" s="753" t="s">
        <v>125</v>
      </c>
      <c r="F5775" s="753" t="s">
        <v>430</v>
      </c>
      <c r="G5775" s="757" t="s">
        <v>431</v>
      </c>
      <c r="H5775" s="751">
        <v>800000</v>
      </c>
    </row>
    <row r="5776" spans="1:8">
      <c r="A5776" s="753" t="s">
        <v>83</v>
      </c>
      <c r="B5776" s="753" t="s">
        <v>1039</v>
      </c>
      <c r="C5776" s="753" t="s">
        <v>223</v>
      </c>
      <c r="D5776" s="753" t="s">
        <v>1888</v>
      </c>
      <c r="E5776" s="753" t="s">
        <v>125</v>
      </c>
      <c r="F5776" s="753" t="s">
        <v>552</v>
      </c>
      <c r="G5776" s="757" t="s">
        <v>553</v>
      </c>
      <c r="H5776" s="751">
        <v>730000</v>
      </c>
    </row>
    <row r="5777" spans="1:8">
      <c r="A5777" s="753" t="s">
        <v>83</v>
      </c>
      <c r="B5777" s="753" t="s">
        <v>1039</v>
      </c>
      <c r="C5777" s="753" t="s">
        <v>223</v>
      </c>
      <c r="D5777" s="753" t="s">
        <v>1888</v>
      </c>
      <c r="E5777" s="753" t="s">
        <v>125</v>
      </c>
      <c r="F5777" s="753" t="s">
        <v>127</v>
      </c>
      <c r="G5777" s="757" t="s">
        <v>128</v>
      </c>
      <c r="H5777" s="751">
        <v>825000</v>
      </c>
    </row>
    <row r="5778" spans="1:8">
      <c r="A5778" s="753" t="s">
        <v>83</v>
      </c>
      <c r="B5778" s="753" t="s">
        <v>1039</v>
      </c>
      <c r="C5778" s="753" t="s">
        <v>223</v>
      </c>
      <c r="D5778" s="753" t="s">
        <v>1888</v>
      </c>
      <c r="E5778" s="753" t="s">
        <v>125</v>
      </c>
      <c r="F5778" s="753" t="s">
        <v>129</v>
      </c>
      <c r="G5778" s="757" t="s">
        <v>1787</v>
      </c>
      <c r="H5778" s="751">
        <v>22200000</v>
      </c>
    </row>
    <row r="5779" spans="1:8">
      <c r="A5779" s="753" t="s">
        <v>83</v>
      </c>
      <c r="B5779" s="753" t="s">
        <v>1039</v>
      </c>
      <c r="C5779" s="753" t="s">
        <v>223</v>
      </c>
      <c r="D5779" s="753" t="s">
        <v>1888</v>
      </c>
      <c r="E5779" s="753" t="s">
        <v>554</v>
      </c>
      <c r="F5779" s="753"/>
      <c r="G5779" s="757" t="s">
        <v>555</v>
      </c>
      <c r="H5779" s="751">
        <v>76080000</v>
      </c>
    </row>
    <row r="5780" spans="1:8">
      <c r="A5780" s="753" t="s">
        <v>83</v>
      </c>
      <c r="B5780" s="753" t="s">
        <v>1039</v>
      </c>
      <c r="C5780" s="753" t="s">
        <v>223</v>
      </c>
      <c r="D5780" s="753" t="s">
        <v>1888</v>
      </c>
      <c r="E5780" s="753" t="s">
        <v>554</v>
      </c>
      <c r="F5780" s="753" t="s">
        <v>556</v>
      </c>
      <c r="G5780" s="757" t="s">
        <v>557</v>
      </c>
      <c r="H5780" s="751">
        <v>32260000</v>
      </c>
    </row>
    <row r="5781" spans="1:8">
      <c r="A5781" s="753" t="s">
        <v>83</v>
      </c>
      <c r="B5781" s="753" t="s">
        <v>1039</v>
      </c>
      <c r="C5781" s="753" t="s">
        <v>223</v>
      </c>
      <c r="D5781" s="753" t="s">
        <v>1888</v>
      </c>
      <c r="E5781" s="753" t="s">
        <v>554</v>
      </c>
      <c r="F5781" s="753" t="s">
        <v>243</v>
      </c>
      <c r="G5781" s="757" t="s">
        <v>244</v>
      </c>
      <c r="H5781" s="751">
        <v>30000000</v>
      </c>
    </row>
    <row r="5782" spans="1:8">
      <c r="A5782" s="753" t="s">
        <v>83</v>
      </c>
      <c r="B5782" s="753" t="s">
        <v>1039</v>
      </c>
      <c r="C5782" s="753" t="s">
        <v>223</v>
      </c>
      <c r="D5782" s="753" t="s">
        <v>1888</v>
      </c>
      <c r="E5782" s="753" t="s">
        <v>554</v>
      </c>
      <c r="F5782" s="753" t="s">
        <v>206</v>
      </c>
      <c r="G5782" s="757" t="s">
        <v>207</v>
      </c>
      <c r="H5782" s="751">
        <v>13820000</v>
      </c>
    </row>
    <row r="5783" spans="1:8" ht="39.6">
      <c r="A5783" s="753" t="s">
        <v>83</v>
      </c>
      <c r="B5783" s="753" t="s">
        <v>1039</v>
      </c>
      <c r="C5783" s="753" t="s">
        <v>223</v>
      </c>
      <c r="D5783" s="753" t="s">
        <v>1888</v>
      </c>
      <c r="E5783" s="753" t="s">
        <v>560</v>
      </c>
      <c r="F5783" s="753"/>
      <c r="G5783" s="757" t="s">
        <v>1790</v>
      </c>
      <c r="H5783" s="751">
        <v>8730000</v>
      </c>
    </row>
    <row r="5784" spans="1:8">
      <c r="A5784" s="753" t="s">
        <v>83</v>
      </c>
      <c r="B5784" s="753" t="s">
        <v>1039</v>
      </c>
      <c r="C5784" s="753" t="s">
        <v>223</v>
      </c>
      <c r="D5784" s="753" t="s">
        <v>1888</v>
      </c>
      <c r="E5784" s="753" t="s">
        <v>560</v>
      </c>
      <c r="F5784" s="753" t="s">
        <v>418</v>
      </c>
      <c r="G5784" s="757" t="s">
        <v>1793</v>
      </c>
      <c r="H5784" s="751">
        <v>8730000</v>
      </c>
    </row>
    <row r="5785" spans="1:8" ht="26.4">
      <c r="A5785" s="753" t="s">
        <v>83</v>
      </c>
      <c r="B5785" s="753" t="s">
        <v>1039</v>
      </c>
      <c r="C5785" s="753" t="s">
        <v>223</v>
      </c>
      <c r="D5785" s="753" t="s">
        <v>1888</v>
      </c>
      <c r="E5785" s="753" t="s">
        <v>1796</v>
      </c>
      <c r="F5785" s="753"/>
      <c r="G5785" s="757" t="s">
        <v>1797</v>
      </c>
      <c r="H5785" s="751">
        <v>20400000</v>
      </c>
    </row>
    <row r="5786" spans="1:8">
      <c r="A5786" s="753" t="s">
        <v>83</v>
      </c>
      <c r="B5786" s="753" t="s">
        <v>1039</v>
      </c>
      <c r="C5786" s="753" t="s">
        <v>223</v>
      </c>
      <c r="D5786" s="753" t="s">
        <v>1888</v>
      </c>
      <c r="E5786" s="753" t="s">
        <v>1796</v>
      </c>
      <c r="F5786" s="753" t="s">
        <v>1798</v>
      </c>
      <c r="G5786" s="757" t="s">
        <v>1793</v>
      </c>
      <c r="H5786" s="751">
        <v>20400000</v>
      </c>
    </row>
    <row r="5787" spans="1:8" ht="26.4">
      <c r="A5787" s="753" t="s">
        <v>83</v>
      </c>
      <c r="B5787" s="753" t="s">
        <v>1039</v>
      </c>
      <c r="C5787" s="753" t="s">
        <v>223</v>
      </c>
      <c r="D5787" s="753" t="s">
        <v>1888</v>
      </c>
      <c r="E5787" s="753" t="s">
        <v>130</v>
      </c>
      <c r="F5787" s="753"/>
      <c r="G5787" s="757" t="s">
        <v>131</v>
      </c>
      <c r="H5787" s="751">
        <v>426022000</v>
      </c>
    </row>
    <row r="5788" spans="1:8">
      <c r="A5788" s="753" t="s">
        <v>83</v>
      </c>
      <c r="B5788" s="753" t="s">
        <v>1039</v>
      </c>
      <c r="C5788" s="753" t="s">
        <v>223</v>
      </c>
      <c r="D5788" s="753" t="s">
        <v>1888</v>
      </c>
      <c r="E5788" s="753" t="s">
        <v>130</v>
      </c>
      <c r="F5788" s="753" t="s">
        <v>14</v>
      </c>
      <c r="G5788" s="757" t="s">
        <v>1800</v>
      </c>
      <c r="H5788" s="751">
        <v>63768000</v>
      </c>
    </row>
    <row r="5789" spans="1:8">
      <c r="A5789" s="753" t="s">
        <v>83</v>
      </c>
      <c r="B5789" s="753" t="s">
        <v>1039</v>
      </c>
      <c r="C5789" s="753" t="s">
        <v>223</v>
      </c>
      <c r="D5789" s="753" t="s">
        <v>1888</v>
      </c>
      <c r="E5789" s="753" t="s">
        <v>130</v>
      </c>
      <c r="F5789" s="753" t="s">
        <v>132</v>
      </c>
      <c r="G5789" s="757" t="s">
        <v>135</v>
      </c>
      <c r="H5789" s="751">
        <v>362254000</v>
      </c>
    </row>
    <row r="5790" spans="1:8">
      <c r="A5790" s="753" t="s">
        <v>83</v>
      </c>
      <c r="B5790" s="753" t="s">
        <v>1039</v>
      </c>
      <c r="C5790" s="753" t="s">
        <v>223</v>
      </c>
      <c r="D5790" s="753" t="s">
        <v>1888</v>
      </c>
      <c r="E5790" s="753" t="s">
        <v>134</v>
      </c>
      <c r="F5790" s="753"/>
      <c r="G5790" s="757" t="s">
        <v>135</v>
      </c>
      <c r="H5790" s="751">
        <v>88666000</v>
      </c>
    </row>
    <row r="5791" spans="1:8">
      <c r="A5791" s="753" t="s">
        <v>83</v>
      </c>
      <c r="B5791" s="753" t="s">
        <v>1039</v>
      </c>
      <c r="C5791" s="753" t="s">
        <v>223</v>
      </c>
      <c r="D5791" s="753" t="s">
        <v>1888</v>
      </c>
      <c r="E5791" s="753" t="s">
        <v>134</v>
      </c>
      <c r="F5791" s="753" t="s">
        <v>9</v>
      </c>
      <c r="G5791" s="757" t="s">
        <v>1805</v>
      </c>
      <c r="H5791" s="751">
        <v>1155000</v>
      </c>
    </row>
    <row r="5792" spans="1:8">
      <c r="A5792" s="753" t="s">
        <v>83</v>
      </c>
      <c r="B5792" s="753" t="s">
        <v>1039</v>
      </c>
      <c r="C5792" s="753" t="s">
        <v>223</v>
      </c>
      <c r="D5792" s="753" t="s">
        <v>1888</v>
      </c>
      <c r="E5792" s="753" t="s">
        <v>134</v>
      </c>
      <c r="F5792" s="753" t="s">
        <v>137</v>
      </c>
      <c r="G5792" s="757" t="s">
        <v>138</v>
      </c>
      <c r="H5792" s="751">
        <v>72511000</v>
      </c>
    </row>
    <row r="5793" spans="1:8">
      <c r="A5793" s="753" t="s">
        <v>83</v>
      </c>
      <c r="B5793" s="753" t="s">
        <v>1039</v>
      </c>
      <c r="C5793" s="753" t="s">
        <v>223</v>
      </c>
      <c r="D5793" s="753" t="s">
        <v>1888</v>
      </c>
      <c r="E5793" s="753" t="s">
        <v>134</v>
      </c>
      <c r="F5793" s="753" t="s">
        <v>139</v>
      </c>
      <c r="G5793" s="757" t="s">
        <v>140</v>
      </c>
      <c r="H5793" s="751">
        <v>15000000</v>
      </c>
    </row>
    <row r="5794" spans="1:8">
      <c r="A5794" s="753" t="s">
        <v>83</v>
      </c>
      <c r="B5794" s="753" t="s">
        <v>1039</v>
      </c>
      <c r="C5794" s="753" t="s">
        <v>223</v>
      </c>
      <c r="D5794" s="753" t="s">
        <v>1888</v>
      </c>
      <c r="E5794" s="753" t="s">
        <v>178</v>
      </c>
      <c r="F5794" s="753"/>
      <c r="G5794" s="757" t="s">
        <v>179</v>
      </c>
      <c r="H5794" s="751">
        <v>387000000</v>
      </c>
    </row>
    <row r="5795" spans="1:8" ht="26.4">
      <c r="A5795" s="753" t="s">
        <v>83</v>
      </c>
      <c r="B5795" s="753" t="s">
        <v>1039</v>
      </c>
      <c r="C5795" s="753" t="s">
        <v>223</v>
      </c>
      <c r="D5795" s="753" t="s">
        <v>1888</v>
      </c>
      <c r="E5795" s="753" t="s">
        <v>178</v>
      </c>
      <c r="F5795" s="753" t="s">
        <v>180</v>
      </c>
      <c r="G5795" s="757" t="s">
        <v>1810</v>
      </c>
      <c r="H5795" s="751">
        <v>387000000</v>
      </c>
    </row>
    <row r="5796" spans="1:8">
      <c r="A5796" s="753" t="s">
        <v>83</v>
      </c>
      <c r="B5796" s="753" t="s">
        <v>1039</v>
      </c>
      <c r="C5796" s="753" t="s">
        <v>223</v>
      </c>
      <c r="D5796" s="753" t="s">
        <v>1888</v>
      </c>
      <c r="E5796" s="753" t="s">
        <v>19</v>
      </c>
      <c r="F5796" s="753"/>
      <c r="G5796" s="757" t="s">
        <v>133</v>
      </c>
      <c r="H5796" s="751">
        <v>217568000</v>
      </c>
    </row>
    <row r="5797" spans="1:8">
      <c r="A5797" s="753" t="s">
        <v>83</v>
      </c>
      <c r="B5797" s="753" t="s">
        <v>1039</v>
      </c>
      <c r="C5797" s="753" t="s">
        <v>223</v>
      </c>
      <c r="D5797" s="753" t="s">
        <v>1888</v>
      </c>
      <c r="E5797" s="753" t="s">
        <v>19</v>
      </c>
      <c r="F5797" s="753" t="s">
        <v>245</v>
      </c>
      <c r="G5797" s="757" t="s">
        <v>135</v>
      </c>
      <c r="H5797" s="751">
        <v>217568000</v>
      </c>
    </row>
    <row r="5798" spans="1:8">
      <c r="A5798" s="753" t="s">
        <v>83</v>
      </c>
      <c r="B5798" s="753" t="s">
        <v>1038</v>
      </c>
      <c r="C5798" s="753"/>
      <c r="D5798" s="753"/>
      <c r="E5798" s="753"/>
      <c r="F5798" s="753"/>
      <c r="G5798" s="757" t="s">
        <v>1969</v>
      </c>
      <c r="H5798" s="751">
        <v>6279000000</v>
      </c>
    </row>
    <row r="5799" spans="1:8">
      <c r="A5799" s="753" t="s">
        <v>83</v>
      </c>
      <c r="B5799" s="753" t="s">
        <v>1038</v>
      </c>
      <c r="C5799" s="753" t="s">
        <v>416</v>
      </c>
      <c r="D5799" s="753"/>
      <c r="E5799" s="753"/>
      <c r="F5799" s="753"/>
      <c r="G5799" s="757" t="s">
        <v>1814</v>
      </c>
      <c r="H5799" s="751">
        <v>156000000</v>
      </c>
    </row>
    <row r="5800" spans="1:8" ht="39.6">
      <c r="A5800" s="753" t="s">
        <v>83</v>
      </c>
      <c r="B5800" s="753" t="s">
        <v>1038</v>
      </c>
      <c r="C5800" s="753" t="s">
        <v>416</v>
      </c>
      <c r="D5800" s="753" t="s">
        <v>1816</v>
      </c>
      <c r="E5800" s="753"/>
      <c r="F5800" s="753"/>
      <c r="G5800" s="757" t="s">
        <v>1817</v>
      </c>
      <c r="H5800" s="751">
        <v>156000000</v>
      </c>
    </row>
    <row r="5801" spans="1:8">
      <c r="A5801" s="753" t="s">
        <v>83</v>
      </c>
      <c r="B5801" s="753" t="s">
        <v>1038</v>
      </c>
      <c r="C5801" s="753" t="s">
        <v>416</v>
      </c>
      <c r="D5801" s="753" t="s">
        <v>1816</v>
      </c>
      <c r="E5801" s="753" t="s">
        <v>554</v>
      </c>
      <c r="F5801" s="753"/>
      <c r="G5801" s="757" t="s">
        <v>555</v>
      </c>
      <c r="H5801" s="751">
        <v>156000000</v>
      </c>
    </row>
    <row r="5802" spans="1:8">
      <c r="A5802" s="753" t="s">
        <v>83</v>
      </c>
      <c r="B5802" s="753" t="s">
        <v>1038</v>
      </c>
      <c r="C5802" s="753" t="s">
        <v>416</v>
      </c>
      <c r="D5802" s="753" t="s">
        <v>1816</v>
      </c>
      <c r="E5802" s="753" t="s">
        <v>554</v>
      </c>
      <c r="F5802" s="753" t="s">
        <v>206</v>
      </c>
      <c r="G5802" s="757" t="s">
        <v>207</v>
      </c>
      <c r="H5802" s="751">
        <v>156000000</v>
      </c>
    </row>
    <row r="5803" spans="1:8" ht="26.4">
      <c r="A5803" s="753" t="s">
        <v>83</v>
      </c>
      <c r="B5803" s="753" t="s">
        <v>1038</v>
      </c>
      <c r="C5803" s="753" t="s">
        <v>223</v>
      </c>
      <c r="D5803" s="753"/>
      <c r="E5803" s="753"/>
      <c r="F5803" s="753"/>
      <c r="G5803" s="757" t="s">
        <v>1765</v>
      </c>
      <c r="H5803" s="751">
        <v>6123000000</v>
      </c>
    </row>
    <row r="5804" spans="1:8">
      <c r="A5804" s="753" t="s">
        <v>83</v>
      </c>
      <c r="B5804" s="753" t="s">
        <v>1038</v>
      </c>
      <c r="C5804" s="753" t="s">
        <v>223</v>
      </c>
      <c r="D5804" s="753" t="s">
        <v>1888</v>
      </c>
      <c r="E5804" s="753"/>
      <c r="F5804" s="753"/>
      <c r="G5804" s="757" t="s">
        <v>1889</v>
      </c>
      <c r="H5804" s="751">
        <v>6123000000</v>
      </c>
    </row>
    <row r="5805" spans="1:8">
      <c r="A5805" s="753" t="s">
        <v>83</v>
      </c>
      <c r="B5805" s="753" t="s">
        <v>1038</v>
      </c>
      <c r="C5805" s="753" t="s">
        <v>223</v>
      </c>
      <c r="D5805" s="753" t="s">
        <v>1888</v>
      </c>
      <c r="E5805" s="753" t="s">
        <v>92</v>
      </c>
      <c r="F5805" s="753"/>
      <c r="G5805" s="757" t="s">
        <v>93</v>
      </c>
      <c r="H5805" s="751">
        <v>1795583500</v>
      </c>
    </row>
    <row r="5806" spans="1:8">
      <c r="A5806" s="753" t="s">
        <v>83</v>
      </c>
      <c r="B5806" s="753" t="s">
        <v>1038</v>
      </c>
      <c r="C5806" s="753" t="s">
        <v>223</v>
      </c>
      <c r="D5806" s="753" t="s">
        <v>1888</v>
      </c>
      <c r="E5806" s="753" t="s">
        <v>92</v>
      </c>
      <c r="F5806" s="753" t="s">
        <v>94</v>
      </c>
      <c r="G5806" s="757" t="s">
        <v>1768</v>
      </c>
      <c r="H5806" s="751">
        <v>1795583500</v>
      </c>
    </row>
    <row r="5807" spans="1:8">
      <c r="A5807" s="753" t="s">
        <v>83</v>
      </c>
      <c r="B5807" s="753" t="s">
        <v>1038</v>
      </c>
      <c r="C5807" s="753" t="s">
        <v>223</v>
      </c>
      <c r="D5807" s="753" t="s">
        <v>1888</v>
      </c>
      <c r="E5807" s="753" t="s">
        <v>96</v>
      </c>
      <c r="F5807" s="753"/>
      <c r="G5807" s="757" t="s">
        <v>97</v>
      </c>
      <c r="H5807" s="751">
        <v>1216636900</v>
      </c>
    </row>
    <row r="5808" spans="1:8">
      <c r="A5808" s="753" t="s">
        <v>83</v>
      </c>
      <c r="B5808" s="753" t="s">
        <v>1038</v>
      </c>
      <c r="C5808" s="753" t="s">
        <v>223</v>
      </c>
      <c r="D5808" s="753" t="s">
        <v>1888</v>
      </c>
      <c r="E5808" s="753" t="s">
        <v>96</v>
      </c>
      <c r="F5808" s="753" t="s">
        <v>151</v>
      </c>
      <c r="G5808" s="757" t="s">
        <v>152</v>
      </c>
      <c r="H5808" s="751">
        <v>134104100</v>
      </c>
    </row>
    <row r="5809" spans="1:8" ht="26.4">
      <c r="A5809" s="753" t="s">
        <v>83</v>
      </c>
      <c r="B5809" s="753" t="s">
        <v>1038</v>
      </c>
      <c r="C5809" s="753" t="s">
        <v>223</v>
      </c>
      <c r="D5809" s="753" t="s">
        <v>1888</v>
      </c>
      <c r="E5809" s="753" t="s">
        <v>96</v>
      </c>
      <c r="F5809" s="753" t="s">
        <v>98</v>
      </c>
      <c r="G5809" s="757" t="s">
        <v>99</v>
      </c>
      <c r="H5809" s="751">
        <v>5364000</v>
      </c>
    </row>
    <row r="5810" spans="1:8" ht="26.4">
      <c r="A5810" s="753" t="s">
        <v>83</v>
      </c>
      <c r="B5810" s="753" t="s">
        <v>1038</v>
      </c>
      <c r="C5810" s="753" t="s">
        <v>223</v>
      </c>
      <c r="D5810" s="753" t="s">
        <v>1888</v>
      </c>
      <c r="E5810" s="753" t="s">
        <v>96</v>
      </c>
      <c r="F5810" s="753" t="s">
        <v>442</v>
      </c>
      <c r="G5810" s="757" t="s">
        <v>1772</v>
      </c>
      <c r="H5810" s="751">
        <v>7271600</v>
      </c>
    </row>
    <row r="5811" spans="1:8" ht="26.4">
      <c r="A5811" s="753" t="s">
        <v>83</v>
      </c>
      <c r="B5811" s="753" t="s">
        <v>1038</v>
      </c>
      <c r="C5811" s="753" t="s">
        <v>223</v>
      </c>
      <c r="D5811" s="753" t="s">
        <v>1888</v>
      </c>
      <c r="E5811" s="753" t="s">
        <v>96</v>
      </c>
      <c r="F5811" s="753" t="s">
        <v>457</v>
      </c>
      <c r="G5811" s="757" t="s">
        <v>1875</v>
      </c>
      <c r="H5811" s="751">
        <v>586421900</v>
      </c>
    </row>
    <row r="5812" spans="1:8">
      <c r="A5812" s="753" t="s">
        <v>83</v>
      </c>
      <c r="B5812" s="753" t="s">
        <v>1038</v>
      </c>
      <c r="C5812" s="753" t="s">
        <v>223</v>
      </c>
      <c r="D5812" s="753" t="s">
        <v>1888</v>
      </c>
      <c r="E5812" s="753" t="s">
        <v>96</v>
      </c>
      <c r="F5812" s="753" t="s">
        <v>144</v>
      </c>
      <c r="G5812" s="757" t="s">
        <v>145</v>
      </c>
      <c r="H5812" s="751">
        <v>483475300</v>
      </c>
    </row>
    <row r="5813" spans="1:8">
      <c r="A5813" s="753" t="s">
        <v>83</v>
      </c>
      <c r="B5813" s="753" t="s">
        <v>1038</v>
      </c>
      <c r="C5813" s="753" t="s">
        <v>223</v>
      </c>
      <c r="D5813" s="753" t="s">
        <v>1888</v>
      </c>
      <c r="E5813" s="753" t="s">
        <v>426</v>
      </c>
      <c r="F5813" s="753"/>
      <c r="G5813" s="757" t="s">
        <v>427</v>
      </c>
      <c r="H5813" s="751">
        <v>53916000</v>
      </c>
    </row>
    <row r="5814" spans="1:8">
      <c r="A5814" s="753" t="s">
        <v>83</v>
      </c>
      <c r="B5814" s="753" t="s">
        <v>1038</v>
      </c>
      <c r="C5814" s="753" t="s">
        <v>223</v>
      </c>
      <c r="D5814" s="753" t="s">
        <v>1888</v>
      </c>
      <c r="E5814" s="753" t="s">
        <v>426</v>
      </c>
      <c r="F5814" s="753" t="s">
        <v>428</v>
      </c>
      <c r="G5814" s="757" t="s">
        <v>1774</v>
      </c>
      <c r="H5814" s="751">
        <v>35416000</v>
      </c>
    </row>
    <row r="5815" spans="1:8">
      <c r="A5815" s="753" t="s">
        <v>83</v>
      </c>
      <c r="B5815" s="753" t="s">
        <v>1038</v>
      </c>
      <c r="C5815" s="753" t="s">
        <v>223</v>
      </c>
      <c r="D5815" s="753" t="s">
        <v>1888</v>
      </c>
      <c r="E5815" s="753" t="s">
        <v>426</v>
      </c>
      <c r="F5815" s="753" t="s">
        <v>336</v>
      </c>
      <c r="G5815" s="757" t="s">
        <v>1876</v>
      </c>
      <c r="H5815" s="751">
        <v>18500000</v>
      </c>
    </row>
    <row r="5816" spans="1:8">
      <c r="A5816" s="753" t="s">
        <v>83</v>
      </c>
      <c r="B5816" s="753" t="s">
        <v>1038</v>
      </c>
      <c r="C5816" s="753" t="s">
        <v>223</v>
      </c>
      <c r="D5816" s="753" t="s">
        <v>1888</v>
      </c>
      <c r="E5816" s="753" t="s">
        <v>100</v>
      </c>
      <c r="F5816" s="753"/>
      <c r="G5816" s="757" t="s">
        <v>101</v>
      </c>
      <c r="H5816" s="751">
        <v>336900000</v>
      </c>
    </row>
    <row r="5817" spans="1:8">
      <c r="A5817" s="753" t="s">
        <v>83</v>
      </c>
      <c r="B5817" s="753" t="s">
        <v>1038</v>
      </c>
      <c r="C5817" s="753" t="s">
        <v>223</v>
      </c>
      <c r="D5817" s="753" t="s">
        <v>1888</v>
      </c>
      <c r="E5817" s="753" t="s">
        <v>100</v>
      </c>
      <c r="F5817" s="753" t="s">
        <v>443</v>
      </c>
      <c r="G5817" s="757" t="s">
        <v>135</v>
      </c>
      <c r="H5817" s="751">
        <v>336900000</v>
      </c>
    </row>
    <row r="5818" spans="1:8">
      <c r="A5818" s="753" t="s">
        <v>83</v>
      </c>
      <c r="B5818" s="753" t="s">
        <v>1038</v>
      </c>
      <c r="C5818" s="753" t="s">
        <v>223</v>
      </c>
      <c r="D5818" s="753" t="s">
        <v>1888</v>
      </c>
      <c r="E5818" s="753" t="s">
        <v>102</v>
      </c>
      <c r="F5818" s="753"/>
      <c r="G5818" s="757" t="s">
        <v>369</v>
      </c>
      <c r="H5818" s="751">
        <v>434972100</v>
      </c>
    </row>
    <row r="5819" spans="1:8">
      <c r="A5819" s="753" t="s">
        <v>83</v>
      </c>
      <c r="B5819" s="753" t="s">
        <v>1038</v>
      </c>
      <c r="C5819" s="753" t="s">
        <v>223</v>
      </c>
      <c r="D5819" s="753" t="s">
        <v>1888</v>
      </c>
      <c r="E5819" s="753" t="s">
        <v>102</v>
      </c>
      <c r="F5819" s="753" t="s">
        <v>103</v>
      </c>
      <c r="G5819" s="757" t="s">
        <v>104</v>
      </c>
      <c r="H5819" s="751">
        <v>337431700</v>
      </c>
    </row>
    <row r="5820" spans="1:8">
      <c r="A5820" s="753" t="s">
        <v>83</v>
      </c>
      <c r="B5820" s="753" t="s">
        <v>1038</v>
      </c>
      <c r="C5820" s="753" t="s">
        <v>223</v>
      </c>
      <c r="D5820" s="753" t="s">
        <v>1888</v>
      </c>
      <c r="E5820" s="753" t="s">
        <v>102</v>
      </c>
      <c r="F5820" s="753" t="s">
        <v>105</v>
      </c>
      <c r="G5820" s="757" t="s">
        <v>106</v>
      </c>
      <c r="H5820" s="751">
        <v>57847600</v>
      </c>
    </row>
    <row r="5821" spans="1:8">
      <c r="A5821" s="753" t="s">
        <v>83</v>
      </c>
      <c r="B5821" s="753" t="s">
        <v>1038</v>
      </c>
      <c r="C5821" s="753" t="s">
        <v>223</v>
      </c>
      <c r="D5821" s="753" t="s">
        <v>1888</v>
      </c>
      <c r="E5821" s="753" t="s">
        <v>102</v>
      </c>
      <c r="F5821" s="753" t="s">
        <v>107</v>
      </c>
      <c r="G5821" s="757" t="s">
        <v>108</v>
      </c>
      <c r="H5821" s="751">
        <v>38565800</v>
      </c>
    </row>
    <row r="5822" spans="1:8">
      <c r="A5822" s="753" t="s">
        <v>83</v>
      </c>
      <c r="B5822" s="753" t="s">
        <v>1038</v>
      </c>
      <c r="C5822" s="753" t="s">
        <v>223</v>
      </c>
      <c r="D5822" s="753" t="s">
        <v>1888</v>
      </c>
      <c r="E5822" s="753" t="s">
        <v>102</v>
      </c>
      <c r="F5822" s="753" t="s">
        <v>0</v>
      </c>
      <c r="G5822" s="757" t="s">
        <v>1</v>
      </c>
      <c r="H5822" s="751">
        <v>1127000</v>
      </c>
    </row>
    <row r="5823" spans="1:8">
      <c r="A5823" s="753" t="s">
        <v>83</v>
      </c>
      <c r="B5823" s="753" t="s">
        <v>1038</v>
      </c>
      <c r="C5823" s="753" t="s">
        <v>223</v>
      </c>
      <c r="D5823" s="753" t="s">
        <v>1888</v>
      </c>
      <c r="E5823" s="753" t="s">
        <v>112</v>
      </c>
      <c r="F5823" s="753"/>
      <c r="G5823" s="757" t="s">
        <v>113</v>
      </c>
      <c r="H5823" s="751">
        <v>117294092</v>
      </c>
    </row>
    <row r="5824" spans="1:8">
      <c r="A5824" s="753" t="s">
        <v>83</v>
      </c>
      <c r="B5824" s="753" t="s">
        <v>1038</v>
      </c>
      <c r="C5824" s="753" t="s">
        <v>223</v>
      </c>
      <c r="D5824" s="753" t="s">
        <v>1888</v>
      </c>
      <c r="E5824" s="753" t="s">
        <v>112</v>
      </c>
      <c r="F5824" s="753" t="s">
        <v>155</v>
      </c>
      <c r="G5824" s="757" t="s">
        <v>1777</v>
      </c>
      <c r="H5824" s="751">
        <v>59035607</v>
      </c>
    </row>
    <row r="5825" spans="1:8">
      <c r="A5825" s="753" t="s">
        <v>83</v>
      </c>
      <c r="B5825" s="753" t="s">
        <v>1038</v>
      </c>
      <c r="C5825" s="753" t="s">
        <v>223</v>
      </c>
      <c r="D5825" s="753" t="s">
        <v>1888</v>
      </c>
      <c r="E5825" s="753" t="s">
        <v>112</v>
      </c>
      <c r="F5825" s="753" t="s">
        <v>114</v>
      </c>
      <c r="G5825" s="757" t="s">
        <v>1778</v>
      </c>
      <c r="H5825" s="751">
        <v>21378485</v>
      </c>
    </row>
    <row r="5826" spans="1:8">
      <c r="A5826" s="753" t="s">
        <v>83</v>
      </c>
      <c r="B5826" s="753" t="s">
        <v>1038</v>
      </c>
      <c r="C5826" s="753" t="s">
        <v>223</v>
      </c>
      <c r="D5826" s="753" t="s">
        <v>1888</v>
      </c>
      <c r="E5826" s="753" t="s">
        <v>112</v>
      </c>
      <c r="F5826" s="753" t="s">
        <v>156</v>
      </c>
      <c r="G5826" s="757" t="s">
        <v>1779</v>
      </c>
      <c r="H5826" s="751">
        <v>33092000</v>
      </c>
    </row>
    <row r="5827" spans="1:8">
      <c r="A5827" s="753" t="s">
        <v>83</v>
      </c>
      <c r="B5827" s="753" t="s">
        <v>1038</v>
      </c>
      <c r="C5827" s="753" t="s">
        <v>223</v>
      </c>
      <c r="D5827" s="753" t="s">
        <v>1888</v>
      </c>
      <c r="E5827" s="753" t="s">
        <v>112</v>
      </c>
      <c r="F5827" s="753" t="s">
        <v>146</v>
      </c>
      <c r="G5827" s="757" t="s">
        <v>1780</v>
      </c>
      <c r="H5827" s="751">
        <v>1068000</v>
      </c>
    </row>
    <row r="5828" spans="1:8">
      <c r="A5828" s="753" t="s">
        <v>83</v>
      </c>
      <c r="B5828" s="753" t="s">
        <v>1038</v>
      </c>
      <c r="C5828" s="753" t="s">
        <v>223</v>
      </c>
      <c r="D5828" s="753" t="s">
        <v>1888</v>
      </c>
      <c r="E5828" s="753" t="s">
        <v>112</v>
      </c>
      <c r="F5828" s="753" t="s">
        <v>242</v>
      </c>
      <c r="G5828" s="757" t="s">
        <v>1839</v>
      </c>
      <c r="H5828" s="751">
        <v>420000</v>
      </c>
    </row>
    <row r="5829" spans="1:8">
      <c r="A5829" s="753" t="s">
        <v>83</v>
      </c>
      <c r="B5829" s="753" t="s">
        <v>1038</v>
      </c>
      <c r="C5829" s="753" t="s">
        <v>223</v>
      </c>
      <c r="D5829" s="753" t="s">
        <v>1888</v>
      </c>
      <c r="E5829" s="753" t="s">
        <v>112</v>
      </c>
      <c r="F5829" s="753" t="s">
        <v>157</v>
      </c>
      <c r="G5829" s="757" t="s">
        <v>135</v>
      </c>
      <c r="H5829" s="751">
        <v>2300000</v>
      </c>
    </row>
    <row r="5830" spans="1:8">
      <c r="A5830" s="753" t="s">
        <v>83</v>
      </c>
      <c r="B5830" s="753" t="s">
        <v>1038</v>
      </c>
      <c r="C5830" s="753" t="s">
        <v>223</v>
      </c>
      <c r="D5830" s="753" t="s">
        <v>1888</v>
      </c>
      <c r="E5830" s="753" t="s">
        <v>115</v>
      </c>
      <c r="F5830" s="753"/>
      <c r="G5830" s="757" t="s">
        <v>1781</v>
      </c>
      <c r="H5830" s="751">
        <v>69336000</v>
      </c>
    </row>
    <row r="5831" spans="1:8">
      <c r="A5831" s="753" t="s">
        <v>83</v>
      </c>
      <c r="B5831" s="753" t="s">
        <v>1038</v>
      </c>
      <c r="C5831" s="753" t="s">
        <v>223</v>
      </c>
      <c r="D5831" s="753" t="s">
        <v>1888</v>
      </c>
      <c r="E5831" s="753" t="s">
        <v>115</v>
      </c>
      <c r="F5831" s="753" t="s">
        <v>116</v>
      </c>
      <c r="G5831" s="757" t="s">
        <v>117</v>
      </c>
      <c r="H5831" s="751">
        <v>20986000</v>
      </c>
    </row>
    <row r="5832" spans="1:8">
      <c r="A5832" s="753" t="s">
        <v>83</v>
      </c>
      <c r="B5832" s="753" t="s">
        <v>1038</v>
      </c>
      <c r="C5832" s="753" t="s">
        <v>223</v>
      </c>
      <c r="D5832" s="753" t="s">
        <v>1888</v>
      </c>
      <c r="E5832" s="753" t="s">
        <v>115</v>
      </c>
      <c r="F5832" s="753" t="s">
        <v>147</v>
      </c>
      <c r="G5832" s="757" t="s">
        <v>148</v>
      </c>
      <c r="H5832" s="751">
        <v>34460000</v>
      </c>
    </row>
    <row r="5833" spans="1:8">
      <c r="A5833" s="753" t="s">
        <v>83</v>
      </c>
      <c r="B5833" s="753" t="s">
        <v>1038</v>
      </c>
      <c r="C5833" s="753" t="s">
        <v>223</v>
      </c>
      <c r="D5833" s="753" t="s">
        <v>1888</v>
      </c>
      <c r="E5833" s="753" t="s">
        <v>115</v>
      </c>
      <c r="F5833" s="753" t="s">
        <v>4</v>
      </c>
      <c r="G5833" s="757" t="s">
        <v>1782</v>
      </c>
      <c r="H5833" s="751">
        <v>13890000</v>
      </c>
    </row>
    <row r="5834" spans="1:8">
      <c r="A5834" s="753" t="s">
        <v>83</v>
      </c>
      <c r="B5834" s="753" t="s">
        <v>1038</v>
      </c>
      <c r="C5834" s="753" t="s">
        <v>223</v>
      </c>
      <c r="D5834" s="753" t="s">
        <v>1888</v>
      </c>
      <c r="E5834" s="753" t="s">
        <v>120</v>
      </c>
      <c r="F5834" s="753"/>
      <c r="G5834" s="757" t="s">
        <v>121</v>
      </c>
      <c r="H5834" s="751">
        <v>55895397</v>
      </c>
    </row>
    <row r="5835" spans="1:8" ht="39.6">
      <c r="A5835" s="753" t="s">
        <v>83</v>
      </c>
      <c r="B5835" s="753" t="s">
        <v>1038</v>
      </c>
      <c r="C5835" s="753" t="s">
        <v>223</v>
      </c>
      <c r="D5835" s="753" t="s">
        <v>1888</v>
      </c>
      <c r="E5835" s="753" t="s">
        <v>120</v>
      </c>
      <c r="F5835" s="753" t="s">
        <v>122</v>
      </c>
      <c r="G5835" s="757" t="s">
        <v>1783</v>
      </c>
      <c r="H5835" s="751">
        <v>203943</v>
      </c>
    </row>
    <row r="5836" spans="1:8">
      <c r="A5836" s="753" t="s">
        <v>83</v>
      </c>
      <c r="B5836" s="753" t="s">
        <v>1038</v>
      </c>
      <c r="C5836" s="753" t="s">
        <v>223</v>
      </c>
      <c r="D5836" s="753" t="s">
        <v>1888</v>
      </c>
      <c r="E5836" s="753" t="s">
        <v>120</v>
      </c>
      <c r="F5836" s="753" t="s">
        <v>123</v>
      </c>
      <c r="G5836" s="757" t="s">
        <v>124</v>
      </c>
      <c r="H5836" s="751">
        <v>12377969</v>
      </c>
    </row>
    <row r="5837" spans="1:8" ht="39.6">
      <c r="A5837" s="753" t="s">
        <v>83</v>
      </c>
      <c r="B5837" s="753" t="s">
        <v>1038</v>
      </c>
      <c r="C5837" s="753" t="s">
        <v>223</v>
      </c>
      <c r="D5837" s="753" t="s">
        <v>1888</v>
      </c>
      <c r="E5837" s="753" t="s">
        <v>120</v>
      </c>
      <c r="F5837" s="753" t="s">
        <v>994</v>
      </c>
      <c r="G5837" s="757" t="s">
        <v>1824</v>
      </c>
      <c r="H5837" s="751">
        <v>5568185</v>
      </c>
    </row>
    <row r="5838" spans="1:8" ht="26.4">
      <c r="A5838" s="753" t="s">
        <v>83</v>
      </c>
      <c r="B5838" s="753" t="s">
        <v>1038</v>
      </c>
      <c r="C5838" s="753" t="s">
        <v>223</v>
      </c>
      <c r="D5838" s="753" t="s">
        <v>1888</v>
      </c>
      <c r="E5838" s="753" t="s">
        <v>120</v>
      </c>
      <c r="F5838" s="753" t="s">
        <v>1001</v>
      </c>
      <c r="G5838" s="757" t="s">
        <v>1784</v>
      </c>
      <c r="H5838" s="751">
        <v>10286300</v>
      </c>
    </row>
    <row r="5839" spans="1:8">
      <c r="A5839" s="753" t="s">
        <v>83</v>
      </c>
      <c r="B5839" s="753" t="s">
        <v>1038</v>
      </c>
      <c r="C5839" s="753" t="s">
        <v>223</v>
      </c>
      <c r="D5839" s="753" t="s">
        <v>1888</v>
      </c>
      <c r="E5839" s="753" t="s">
        <v>120</v>
      </c>
      <c r="F5839" s="753" t="s">
        <v>158</v>
      </c>
      <c r="G5839" s="757" t="s">
        <v>1785</v>
      </c>
      <c r="H5839" s="751">
        <v>23550000</v>
      </c>
    </row>
    <row r="5840" spans="1:8">
      <c r="A5840" s="753" t="s">
        <v>83</v>
      </c>
      <c r="B5840" s="753" t="s">
        <v>1038</v>
      </c>
      <c r="C5840" s="753" t="s">
        <v>223</v>
      </c>
      <c r="D5840" s="753" t="s">
        <v>1888</v>
      </c>
      <c r="E5840" s="753" t="s">
        <v>120</v>
      </c>
      <c r="F5840" s="753" t="s">
        <v>159</v>
      </c>
      <c r="G5840" s="757" t="s">
        <v>143</v>
      </c>
      <c r="H5840" s="751">
        <v>3909000</v>
      </c>
    </row>
    <row r="5841" spans="1:8">
      <c r="A5841" s="753" t="s">
        <v>83</v>
      </c>
      <c r="B5841" s="753" t="s">
        <v>1038</v>
      </c>
      <c r="C5841" s="753" t="s">
        <v>223</v>
      </c>
      <c r="D5841" s="753" t="s">
        <v>1888</v>
      </c>
      <c r="E5841" s="753" t="s">
        <v>160</v>
      </c>
      <c r="F5841" s="753"/>
      <c r="G5841" s="757" t="s">
        <v>161</v>
      </c>
      <c r="H5841" s="751">
        <v>530198000</v>
      </c>
    </row>
    <row r="5842" spans="1:8">
      <c r="A5842" s="753" t="s">
        <v>83</v>
      </c>
      <c r="B5842" s="753" t="s">
        <v>1038</v>
      </c>
      <c r="C5842" s="753" t="s">
        <v>223</v>
      </c>
      <c r="D5842" s="753" t="s">
        <v>1888</v>
      </c>
      <c r="E5842" s="753" t="s">
        <v>160</v>
      </c>
      <c r="F5842" s="753" t="s">
        <v>162</v>
      </c>
      <c r="G5842" s="757" t="s">
        <v>163</v>
      </c>
      <c r="H5842" s="751">
        <v>26837000</v>
      </c>
    </row>
    <row r="5843" spans="1:8">
      <c r="A5843" s="753" t="s">
        <v>83</v>
      </c>
      <c r="B5843" s="753" t="s">
        <v>1038</v>
      </c>
      <c r="C5843" s="753" t="s">
        <v>223</v>
      </c>
      <c r="D5843" s="753" t="s">
        <v>1888</v>
      </c>
      <c r="E5843" s="753" t="s">
        <v>160</v>
      </c>
      <c r="F5843" s="753" t="s">
        <v>544</v>
      </c>
      <c r="G5843" s="757" t="s">
        <v>545</v>
      </c>
      <c r="H5843" s="751">
        <v>30600000</v>
      </c>
    </row>
    <row r="5844" spans="1:8">
      <c r="A5844" s="753" t="s">
        <v>83</v>
      </c>
      <c r="B5844" s="753" t="s">
        <v>1038</v>
      </c>
      <c r="C5844" s="753" t="s">
        <v>223</v>
      </c>
      <c r="D5844" s="753" t="s">
        <v>1888</v>
      </c>
      <c r="E5844" s="753" t="s">
        <v>160</v>
      </c>
      <c r="F5844" s="753" t="s">
        <v>975</v>
      </c>
      <c r="G5844" s="757" t="s">
        <v>974</v>
      </c>
      <c r="H5844" s="751">
        <v>57250000</v>
      </c>
    </row>
    <row r="5845" spans="1:8">
      <c r="A5845" s="753" t="s">
        <v>83</v>
      </c>
      <c r="B5845" s="753" t="s">
        <v>1038</v>
      </c>
      <c r="C5845" s="753" t="s">
        <v>223</v>
      </c>
      <c r="D5845" s="753" t="s">
        <v>1888</v>
      </c>
      <c r="E5845" s="753" t="s">
        <v>160</v>
      </c>
      <c r="F5845" s="753" t="s">
        <v>546</v>
      </c>
      <c r="G5845" s="757" t="s">
        <v>128</v>
      </c>
      <c r="H5845" s="751">
        <v>37250000</v>
      </c>
    </row>
    <row r="5846" spans="1:8">
      <c r="A5846" s="753" t="s">
        <v>83</v>
      </c>
      <c r="B5846" s="753" t="s">
        <v>1038</v>
      </c>
      <c r="C5846" s="753" t="s">
        <v>223</v>
      </c>
      <c r="D5846" s="753" t="s">
        <v>1888</v>
      </c>
      <c r="E5846" s="753" t="s">
        <v>160</v>
      </c>
      <c r="F5846" s="753" t="s">
        <v>547</v>
      </c>
      <c r="G5846" s="757" t="s">
        <v>548</v>
      </c>
      <c r="H5846" s="751">
        <v>16500000</v>
      </c>
    </row>
    <row r="5847" spans="1:8">
      <c r="A5847" s="753" t="s">
        <v>83</v>
      </c>
      <c r="B5847" s="753" t="s">
        <v>1038</v>
      </c>
      <c r="C5847" s="753" t="s">
        <v>223</v>
      </c>
      <c r="D5847" s="753" t="s">
        <v>1888</v>
      </c>
      <c r="E5847" s="753" t="s">
        <v>160</v>
      </c>
      <c r="F5847" s="753" t="s">
        <v>438</v>
      </c>
      <c r="G5847" s="757" t="s">
        <v>1786</v>
      </c>
      <c r="H5847" s="751">
        <v>3700000</v>
      </c>
    </row>
    <row r="5848" spans="1:8">
      <c r="A5848" s="753" t="s">
        <v>83</v>
      </c>
      <c r="B5848" s="753" t="s">
        <v>1038</v>
      </c>
      <c r="C5848" s="753" t="s">
        <v>223</v>
      </c>
      <c r="D5848" s="753" t="s">
        <v>1888</v>
      </c>
      <c r="E5848" s="753" t="s">
        <v>160</v>
      </c>
      <c r="F5848" s="753" t="s">
        <v>549</v>
      </c>
      <c r="G5848" s="757" t="s">
        <v>550</v>
      </c>
      <c r="H5848" s="751">
        <v>186320000</v>
      </c>
    </row>
    <row r="5849" spans="1:8">
      <c r="A5849" s="753" t="s">
        <v>83</v>
      </c>
      <c r="B5849" s="753" t="s">
        <v>1038</v>
      </c>
      <c r="C5849" s="753" t="s">
        <v>223</v>
      </c>
      <c r="D5849" s="753" t="s">
        <v>1888</v>
      </c>
      <c r="E5849" s="753" t="s">
        <v>160</v>
      </c>
      <c r="F5849" s="753" t="s">
        <v>551</v>
      </c>
      <c r="G5849" s="757" t="s">
        <v>133</v>
      </c>
      <c r="H5849" s="751">
        <v>171741000</v>
      </c>
    </row>
    <row r="5850" spans="1:8">
      <c r="A5850" s="753" t="s">
        <v>83</v>
      </c>
      <c r="B5850" s="753" t="s">
        <v>1038</v>
      </c>
      <c r="C5850" s="753" t="s">
        <v>223</v>
      </c>
      <c r="D5850" s="753" t="s">
        <v>1888</v>
      </c>
      <c r="E5850" s="753" t="s">
        <v>125</v>
      </c>
      <c r="F5850" s="753"/>
      <c r="G5850" s="757" t="s">
        <v>126</v>
      </c>
      <c r="H5850" s="751">
        <v>164513000</v>
      </c>
    </row>
    <row r="5851" spans="1:8">
      <c r="A5851" s="753" t="s">
        <v>83</v>
      </c>
      <c r="B5851" s="753" t="s">
        <v>1038</v>
      </c>
      <c r="C5851" s="753" t="s">
        <v>223</v>
      </c>
      <c r="D5851" s="753" t="s">
        <v>1888</v>
      </c>
      <c r="E5851" s="753" t="s">
        <v>125</v>
      </c>
      <c r="F5851" s="753" t="s">
        <v>430</v>
      </c>
      <c r="G5851" s="757" t="s">
        <v>431</v>
      </c>
      <c r="H5851" s="751">
        <v>24043000</v>
      </c>
    </row>
    <row r="5852" spans="1:8">
      <c r="A5852" s="753" t="s">
        <v>83</v>
      </c>
      <c r="B5852" s="753" t="s">
        <v>1038</v>
      </c>
      <c r="C5852" s="753" t="s">
        <v>223</v>
      </c>
      <c r="D5852" s="753" t="s">
        <v>1888</v>
      </c>
      <c r="E5852" s="753" t="s">
        <v>125</v>
      </c>
      <c r="F5852" s="753" t="s">
        <v>552</v>
      </c>
      <c r="G5852" s="757" t="s">
        <v>553</v>
      </c>
      <c r="H5852" s="751">
        <v>18960000</v>
      </c>
    </row>
    <row r="5853" spans="1:8">
      <c r="A5853" s="753" t="s">
        <v>83</v>
      </c>
      <c r="B5853" s="753" t="s">
        <v>1038</v>
      </c>
      <c r="C5853" s="753" t="s">
        <v>223</v>
      </c>
      <c r="D5853" s="753" t="s">
        <v>1888</v>
      </c>
      <c r="E5853" s="753" t="s">
        <v>125</v>
      </c>
      <c r="F5853" s="753" t="s">
        <v>127</v>
      </c>
      <c r="G5853" s="757" t="s">
        <v>128</v>
      </c>
      <c r="H5853" s="751">
        <v>23760000</v>
      </c>
    </row>
    <row r="5854" spans="1:8">
      <c r="A5854" s="753" t="s">
        <v>83</v>
      </c>
      <c r="B5854" s="753" t="s">
        <v>1038</v>
      </c>
      <c r="C5854" s="753" t="s">
        <v>223</v>
      </c>
      <c r="D5854" s="753" t="s">
        <v>1888</v>
      </c>
      <c r="E5854" s="753" t="s">
        <v>125</v>
      </c>
      <c r="F5854" s="753" t="s">
        <v>129</v>
      </c>
      <c r="G5854" s="757" t="s">
        <v>1787</v>
      </c>
      <c r="H5854" s="751">
        <v>97750000</v>
      </c>
    </row>
    <row r="5855" spans="1:8">
      <c r="A5855" s="753" t="s">
        <v>83</v>
      </c>
      <c r="B5855" s="753" t="s">
        <v>1038</v>
      </c>
      <c r="C5855" s="753" t="s">
        <v>223</v>
      </c>
      <c r="D5855" s="753" t="s">
        <v>1888</v>
      </c>
      <c r="E5855" s="753" t="s">
        <v>554</v>
      </c>
      <c r="F5855" s="753"/>
      <c r="G5855" s="757" t="s">
        <v>555</v>
      </c>
      <c r="H5855" s="751">
        <v>47906000</v>
      </c>
    </row>
    <row r="5856" spans="1:8">
      <c r="A5856" s="753" t="s">
        <v>83</v>
      </c>
      <c r="B5856" s="753" t="s">
        <v>1038</v>
      </c>
      <c r="C5856" s="753" t="s">
        <v>223</v>
      </c>
      <c r="D5856" s="753" t="s">
        <v>1888</v>
      </c>
      <c r="E5856" s="753" t="s">
        <v>554</v>
      </c>
      <c r="F5856" s="753" t="s">
        <v>556</v>
      </c>
      <c r="G5856" s="757" t="s">
        <v>557</v>
      </c>
      <c r="H5856" s="751">
        <v>15500000</v>
      </c>
    </row>
    <row r="5857" spans="1:8">
      <c r="A5857" s="753" t="s">
        <v>83</v>
      </c>
      <c r="B5857" s="753" t="s">
        <v>1038</v>
      </c>
      <c r="C5857" s="753" t="s">
        <v>223</v>
      </c>
      <c r="D5857" s="753" t="s">
        <v>1888</v>
      </c>
      <c r="E5857" s="753" t="s">
        <v>554</v>
      </c>
      <c r="F5857" s="753" t="s">
        <v>206</v>
      </c>
      <c r="G5857" s="757" t="s">
        <v>207</v>
      </c>
      <c r="H5857" s="751">
        <v>26806000</v>
      </c>
    </row>
    <row r="5858" spans="1:8">
      <c r="A5858" s="753" t="s">
        <v>83</v>
      </c>
      <c r="B5858" s="753" t="s">
        <v>1038</v>
      </c>
      <c r="C5858" s="753" t="s">
        <v>223</v>
      </c>
      <c r="D5858" s="753" t="s">
        <v>1888</v>
      </c>
      <c r="E5858" s="753" t="s">
        <v>554</v>
      </c>
      <c r="F5858" s="753" t="s">
        <v>558</v>
      </c>
      <c r="G5858" s="757" t="s">
        <v>559</v>
      </c>
      <c r="H5858" s="751">
        <v>5600000</v>
      </c>
    </row>
    <row r="5859" spans="1:8" ht="39.6">
      <c r="A5859" s="753" t="s">
        <v>83</v>
      </c>
      <c r="B5859" s="753" t="s">
        <v>1038</v>
      </c>
      <c r="C5859" s="753" t="s">
        <v>223</v>
      </c>
      <c r="D5859" s="753" t="s">
        <v>1888</v>
      </c>
      <c r="E5859" s="753" t="s">
        <v>560</v>
      </c>
      <c r="F5859" s="753"/>
      <c r="G5859" s="757" t="s">
        <v>1790</v>
      </c>
      <c r="H5859" s="751">
        <v>36578000</v>
      </c>
    </row>
    <row r="5860" spans="1:8">
      <c r="A5860" s="753" t="s">
        <v>83</v>
      </c>
      <c r="B5860" s="753" t="s">
        <v>1038</v>
      </c>
      <c r="C5860" s="753" t="s">
        <v>223</v>
      </c>
      <c r="D5860" s="753" t="s">
        <v>1888</v>
      </c>
      <c r="E5860" s="753" t="s">
        <v>560</v>
      </c>
      <c r="F5860" s="753" t="s">
        <v>856</v>
      </c>
      <c r="G5860" s="757" t="s">
        <v>1832</v>
      </c>
      <c r="H5860" s="751">
        <v>11370000</v>
      </c>
    </row>
    <row r="5861" spans="1:8">
      <c r="A5861" s="753" t="s">
        <v>83</v>
      </c>
      <c r="B5861" s="753" t="s">
        <v>1038</v>
      </c>
      <c r="C5861" s="753" t="s">
        <v>223</v>
      </c>
      <c r="D5861" s="753" t="s">
        <v>1888</v>
      </c>
      <c r="E5861" s="753" t="s">
        <v>560</v>
      </c>
      <c r="F5861" s="753" t="s">
        <v>418</v>
      </c>
      <c r="G5861" s="757" t="s">
        <v>1793</v>
      </c>
      <c r="H5861" s="751">
        <v>3190000</v>
      </c>
    </row>
    <row r="5862" spans="1:8">
      <c r="A5862" s="753" t="s">
        <v>83</v>
      </c>
      <c r="B5862" s="753" t="s">
        <v>1038</v>
      </c>
      <c r="C5862" s="753" t="s">
        <v>223</v>
      </c>
      <c r="D5862" s="753" t="s">
        <v>1888</v>
      </c>
      <c r="E5862" s="753" t="s">
        <v>560</v>
      </c>
      <c r="F5862" s="753" t="s">
        <v>562</v>
      </c>
      <c r="G5862" s="757" t="s">
        <v>1794</v>
      </c>
      <c r="H5862" s="751">
        <v>16400000</v>
      </c>
    </row>
    <row r="5863" spans="1:8">
      <c r="A5863" s="753" t="s">
        <v>83</v>
      </c>
      <c r="B5863" s="753" t="s">
        <v>1038</v>
      </c>
      <c r="C5863" s="753" t="s">
        <v>223</v>
      </c>
      <c r="D5863" s="753" t="s">
        <v>1888</v>
      </c>
      <c r="E5863" s="753" t="s">
        <v>560</v>
      </c>
      <c r="F5863" s="753" t="s">
        <v>7</v>
      </c>
      <c r="G5863" s="757" t="s">
        <v>1795</v>
      </c>
      <c r="H5863" s="751">
        <v>2010000</v>
      </c>
    </row>
    <row r="5864" spans="1:8" ht="26.4">
      <c r="A5864" s="753" t="s">
        <v>83</v>
      </c>
      <c r="B5864" s="753" t="s">
        <v>1038</v>
      </c>
      <c r="C5864" s="753" t="s">
        <v>223</v>
      </c>
      <c r="D5864" s="753" t="s">
        <v>1888</v>
      </c>
      <c r="E5864" s="753" t="s">
        <v>560</v>
      </c>
      <c r="F5864" s="753" t="s">
        <v>563</v>
      </c>
      <c r="G5864" s="757" t="s">
        <v>13</v>
      </c>
      <c r="H5864" s="751">
        <v>3608000</v>
      </c>
    </row>
    <row r="5865" spans="1:8" ht="26.4">
      <c r="A5865" s="753" t="s">
        <v>83</v>
      </c>
      <c r="B5865" s="753" t="s">
        <v>1038</v>
      </c>
      <c r="C5865" s="753" t="s">
        <v>223</v>
      </c>
      <c r="D5865" s="753" t="s">
        <v>1888</v>
      </c>
      <c r="E5865" s="753" t="s">
        <v>1796</v>
      </c>
      <c r="F5865" s="753"/>
      <c r="G5865" s="757" t="s">
        <v>1797</v>
      </c>
      <c r="H5865" s="751">
        <v>134237000</v>
      </c>
    </row>
    <row r="5866" spans="1:8">
      <c r="A5866" s="753" t="s">
        <v>83</v>
      </c>
      <c r="B5866" s="753" t="s">
        <v>1038</v>
      </c>
      <c r="C5866" s="753" t="s">
        <v>223</v>
      </c>
      <c r="D5866" s="753" t="s">
        <v>1888</v>
      </c>
      <c r="E5866" s="753" t="s">
        <v>1796</v>
      </c>
      <c r="F5866" s="753" t="s">
        <v>1798</v>
      </c>
      <c r="G5866" s="757" t="s">
        <v>1793</v>
      </c>
      <c r="H5866" s="751">
        <v>65000000</v>
      </c>
    </row>
    <row r="5867" spans="1:8">
      <c r="A5867" s="753" t="s">
        <v>83</v>
      </c>
      <c r="B5867" s="753" t="s">
        <v>1038</v>
      </c>
      <c r="C5867" s="753" t="s">
        <v>223</v>
      </c>
      <c r="D5867" s="753" t="s">
        <v>1888</v>
      </c>
      <c r="E5867" s="753" t="s">
        <v>1796</v>
      </c>
      <c r="F5867" s="753" t="s">
        <v>1833</v>
      </c>
      <c r="G5867" s="757" t="s">
        <v>1834</v>
      </c>
      <c r="H5867" s="751">
        <v>69237000</v>
      </c>
    </row>
    <row r="5868" spans="1:8" ht="26.4">
      <c r="A5868" s="753" t="s">
        <v>83</v>
      </c>
      <c r="B5868" s="753" t="s">
        <v>1038</v>
      </c>
      <c r="C5868" s="753" t="s">
        <v>223</v>
      </c>
      <c r="D5868" s="753" t="s">
        <v>1888</v>
      </c>
      <c r="E5868" s="753" t="s">
        <v>130</v>
      </c>
      <c r="F5868" s="753"/>
      <c r="G5868" s="757" t="s">
        <v>131</v>
      </c>
      <c r="H5868" s="751">
        <v>975691611</v>
      </c>
    </row>
    <row r="5869" spans="1:8">
      <c r="A5869" s="753" t="s">
        <v>83</v>
      </c>
      <c r="B5869" s="753" t="s">
        <v>1038</v>
      </c>
      <c r="C5869" s="753" t="s">
        <v>223</v>
      </c>
      <c r="D5869" s="753" t="s">
        <v>1888</v>
      </c>
      <c r="E5869" s="753" t="s">
        <v>130</v>
      </c>
      <c r="F5869" s="753" t="s">
        <v>585</v>
      </c>
      <c r="G5869" s="757" t="s">
        <v>1799</v>
      </c>
      <c r="H5869" s="751">
        <v>151810000</v>
      </c>
    </row>
    <row r="5870" spans="1:8">
      <c r="A5870" s="753" t="s">
        <v>83</v>
      </c>
      <c r="B5870" s="753" t="s">
        <v>1038</v>
      </c>
      <c r="C5870" s="753" t="s">
        <v>223</v>
      </c>
      <c r="D5870" s="753" t="s">
        <v>1888</v>
      </c>
      <c r="E5870" s="753" t="s">
        <v>130</v>
      </c>
      <c r="F5870" s="753" t="s">
        <v>14</v>
      </c>
      <c r="G5870" s="757" t="s">
        <v>1800</v>
      </c>
      <c r="H5870" s="751">
        <v>57017000</v>
      </c>
    </row>
    <row r="5871" spans="1:8">
      <c r="A5871" s="753" t="s">
        <v>83</v>
      </c>
      <c r="B5871" s="753" t="s">
        <v>1038</v>
      </c>
      <c r="C5871" s="753" t="s">
        <v>223</v>
      </c>
      <c r="D5871" s="753" t="s">
        <v>1888</v>
      </c>
      <c r="E5871" s="753" t="s">
        <v>130</v>
      </c>
      <c r="F5871" s="753" t="s">
        <v>132</v>
      </c>
      <c r="G5871" s="757" t="s">
        <v>135</v>
      </c>
      <c r="H5871" s="751">
        <v>766864611</v>
      </c>
    </row>
    <row r="5872" spans="1:8">
      <c r="A5872" s="753" t="s">
        <v>83</v>
      </c>
      <c r="B5872" s="753" t="s">
        <v>1038</v>
      </c>
      <c r="C5872" s="753" t="s">
        <v>223</v>
      </c>
      <c r="D5872" s="753" t="s">
        <v>1888</v>
      </c>
      <c r="E5872" s="753" t="s">
        <v>1801</v>
      </c>
      <c r="F5872" s="753"/>
      <c r="G5872" s="757" t="s">
        <v>1802</v>
      </c>
      <c r="H5872" s="751">
        <v>6000000</v>
      </c>
    </row>
    <row r="5873" spans="1:8">
      <c r="A5873" s="753" t="s">
        <v>83</v>
      </c>
      <c r="B5873" s="753" t="s">
        <v>1038</v>
      </c>
      <c r="C5873" s="753" t="s">
        <v>223</v>
      </c>
      <c r="D5873" s="753" t="s">
        <v>1888</v>
      </c>
      <c r="E5873" s="753" t="s">
        <v>1801</v>
      </c>
      <c r="F5873" s="753" t="s">
        <v>1803</v>
      </c>
      <c r="G5873" s="757" t="s">
        <v>1804</v>
      </c>
      <c r="H5873" s="751">
        <v>6000000</v>
      </c>
    </row>
    <row r="5874" spans="1:8">
      <c r="A5874" s="753" t="s">
        <v>83</v>
      </c>
      <c r="B5874" s="753" t="s">
        <v>1038</v>
      </c>
      <c r="C5874" s="753" t="s">
        <v>223</v>
      </c>
      <c r="D5874" s="753" t="s">
        <v>1888</v>
      </c>
      <c r="E5874" s="753" t="s">
        <v>134</v>
      </c>
      <c r="F5874" s="753"/>
      <c r="G5874" s="757" t="s">
        <v>135</v>
      </c>
      <c r="H5874" s="751">
        <v>90684400</v>
      </c>
    </row>
    <row r="5875" spans="1:8">
      <c r="A5875" s="753" t="s">
        <v>83</v>
      </c>
      <c r="B5875" s="753" t="s">
        <v>1038</v>
      </c>
      <c r="C5875" s="753" t="s">
        <v>223</v>
      </c>
      <c r="D5875" s="753" t="s">
        <v>1888</v>
      </c>
      <c r="E5875" s="753" t="s">
        <v>134</v>
      </c>
      <c r="F5875" s="753" t="s">
        <v>9</v>
      </c>
      <c r="G5875" s="757" t="s">
        <v>1805</v>
      </c>
      <c r="H5875" s="751">
        <v>3510000</v>
      </c>
    </row>
    <row r="5876" spans="1:8">
      <c r="A5876" s="753" t="s">
        <v>83</v>
      </c>
      <c r="B5876" s="753" t="s">
        <v>1038</v>
      </c>
      <c r="C5876" s="753" t="s">
        <v>223</v>
      </c>
      <c r="D5876" s="753" t="s">
        <v>1888</v>
      </c>
      <c r="E5876" s="753" t="s">
        <v>134</v>
      </c>
      <c r="F5876" s="753" t="s">
        <v>15</v>
      </c>
      <c r="G5876" s="757" t="s">
        <v>1806</v>
      </c>
      <c r="H5876" s="751">
        <v>961400</v>
      </c>
    </row>
    <row r="5877" spans="1:8">
      <c r="A5877" s="753" t="s">
        <v>83</v>
      </c>
      <c r="B5877" s="753" t="s">
        <v>1038</v>
      </c>
      <c r="C5877" s="753" t="s">
        <v>223</v>
      </c>
      <c r="D5877" s="753" t="s">
        <v>1888</v>
      </c>
      <c r="E5877" s="753" t="s">
        <v>134</v>
      </c>
      <c r="F5877" s="753" t="s">
        <v>137</v>
      </c>
      <c r="G5877" s="757" t="s">
        <v>138</v>
      </c>
      <c r="H5877" s="751">
        <v>20478000</v>
      </c>
    </row>
    <row r="5878" spans="1:8">
      <c r="A5878" s="753" t="s">
        <v>83</v>
      </c>
      <c r="B5878" s="753" t="s">
        <v>1038</v>
      </c>
      <c r="C5878" s="753" t="s">
        <v>223</v>
      </c>
      <c r="D5878" s="753" t="s">
        <v>1888</v>
      </c>
      <c r="E5878" s="753" t="s">
        <v>134</v>
      </c>
      <c r="F5878" s="753" t="s">
        <v>139</v>
      </c>
      <c r="G5878" s="757" t="s">
        <v>140</v>
      </c>
      <c r="H5878" s="751">
        <v>65735000</v>
      </c>
    </row>
    <row r="5879" spans="1:8" ht="39.6">
      <c r="A5879" s="753" t="s">
        <v>83</v>
      </c>
      <c r="B5879" s="753" t="s">
        <v>1038</v>
      </c>
      <c r="C5879" s="753" t="s">
        <v>223</v>
      </c>
      <c r="D5879" s="753" t="s">
        <v>1888</v>
      </c>
      <c r="E5879" s="753" t="s">
        <v>419</v>
      </c>
      <c r="F5879" s="753"/>
      <c r="G5879" s="757" t="s">
        <v>1807</v>
      </c>
      <c r="H5879" s="751">
        <v>16092000</v>
      </c>
    </row>
    <row r="5880" spans="1:8" ht="52.8">
      <c r="A5880" s="753" t="s">
        <v>83</v>
      </c>
      <c r="B5880" s="753" t="s">
        <v>1038</v>
      </c>
      <c r="C5880" s="753" t="s">
        <v>223</v>
      </c>
      <c r="D5880" s="753" t="s">
        <v>1888</v>
      </c>
      <c r="E5880" s="753" t="s">
        <v>419</v>
      </c>
      <c r="F5880" s="753" t="s">
        <v>420</v>
      </c>
      <c r="G5880" s="757" t="s">
        <v>2714</v>
      </c>
      <c r="H5880" s="751">
        <v>16092000</v>
      </c>
    </row>
    <row r="5881" spans="1:8">
      <c r="A5881" s="753" t="s">
        <v>83</v>
      </c>
      <c r="B5881" s="753" t="s">
        <v>1038</v>
      </c>
      <c r="C5881" s="753" t="s">
        <v>223</v>
      </c>
      <c r="D5881" s="753" t="s">
        <v>1888</v>
      </c>
      <c r="E5881" s="753" t="s">
        <v>404</v>
      </c>
      <c r="F5881" s="753"/>
      <c r="G5881" s="757" t="s">
        <v>1808</v>
      </c>
      <c r="H5881" s="751">
        <v>40566000</v>
      </c>
    </row>
    <row r="5882" spans="1:8">
      <c r="A5882" s="753" t="s">
        <v>83</v>
      </c>
      <c r="B5882" s="753" t="s">
        <v>1038</v>
      </c>
      <c r="C5882" s="753" t="s">
        <v>223</v>
      </c>
      <c r="D5882" s="753" t="s">
        <v>1888</v>
      </c>
      <c r="E5882" s="753" t="s">
        <v>404</v>
      </c>
      <c r="F5882" s="753" t="s">
        <v>1809</v>
      </c>
      <c r="G5882" s="757" t="s">
        <v>26</v>
      </c>
      <c r="H5882" s="751">
        <v>40566000</v>
      </c>
    </row>
    <row r="5883" spans="1:8">
      <c r="A5883" s="753" t="s">
        <v>83</v>
      </c>
      <c r="B5883" s="753" t="s">
        <v>1037</v>
      </c>
      <c r="C5883" s="753"/>
      <c r="D5883" s="753"/>
      <c r="E5883" s="753"/>
      <c r="F5883" s="753"/>
      <c r="G5883" s="757" t="s">
        <v>1970</v>
      </c>
      <c r="H5883" s="751">
        <v>18881478028</v>
      </c>
    </row>
    <row r="5884" spans="1:8">
      <c r="A5884" s="753" t="s">
        <v>83</v>
      </c>
      <c r="B5884" s="753" t="s">
        <v>1037</v>
      </c>
      <c r="C5884" s="753" t="s">
        <v>416</v>
      </c>
      <c r="D5884" s="753"/>
      <c r="E5884" s="753"/>
      <c r="F5884" s="753"/>
      <c r="G5884" s="757" t="s">
        <v>1814</v>
      </c>
      <c r="H5884" s="751">
        <v>4007718028</v>
      </c>
    </row>
    <row r="5885" spans="1:8" ht="39.6">
      <c r="A5885" s="753" t="s">
        <v>83</v>
      </c>
      <c r="B5885" s="753" t="s">
        <v>1037</v>
      </c>
      <c r="C5885" s="753" t="s">
        <v>416</v>
      </c>
      <c r="D5885" s="753" t="s">
        <v>1816</v>
      </c>
      <c r="E5885" s="753"/>
      <c r="F5885" s="753"/>
      <c r="G5885" s="757" t="s">
        <v>1817</v>
      </c>
      <c r="H5885" s="751">
        <v>1375000000</v>
      </c>
    </row>
    <row r="5886" spans="1:8">
      <c r="A5886" s="753" t="s">
        <v>83</v>
      </c>
      <c r="B5886" s="753" t="s">
        <v>1037</v>
      </c>
      <c r="C5886" s="753" t="s">
        <v>416</v>
      </c>
      <c r="D5886" s="753" t="s">
        <v>1816</v>
      </c>
      <c r="E5886" s="753" t="s">
        <v>96</v>
      </c>
      <c r="F5886" s="753"/>
      <c r="G5886" s="757" t="s">
        <v>97</v>
      </c>
      <c r="H5886" s="751">
        <v>4910000</v>
      </c>
    </row>
    <row r="5887" spans="1:8">
      <c r="A5887" s="753" t="s">
        <v>83</v>
      </c>
      <c r="B5887" s="753" t="s">
        <v>1037</v>
      </c>
      <c r="C5887" s="753" t="s">
        <v>416</v>
      </c>
      <c r="D5887" s="753" t="s">
        <v>1816</v>
      </c>
      <c r="E5887" s="753" t="s">
        <v>96</v>
      </c>
      <c r="F5887" s="753" t="s">
        <v>864</v>
      </c>
      <c r="G5887" s="757" t="s">
        <v>1770</v>
      </c>
      <c r="H5887" s="751">
        <v>4910000</v>
      </c>
    </row>
    <row r="5888" spans="1:8">
      <c r="A5888" s="753" t="s">
        <v>83</v>
      </c>
      <c r="B5888" s="753" t="s">
        <v>1037</v>
      </c>
      <c r="C5888" s="753" t="s">
        <v>416</v>
      </c>
      <c r="D5888" s="753" t="s">
        <v>1816</v>
      </c>
      <c r="E5888" s="753" t="s">
        <v>160</v>
      </c>
      <c r="F5888" s="753"/>
      <c r="G5888" s="757" t="s">
        <v>161</v>
      </c>
      <c r="H5888" s="751">
        <v>1104990000</v>
      </c>
    </row>
    <row r="5889" spans="1:8">
      <c r="A5889" s="753" t="s">
        <v>83</v>
      </c>
      <c r="B5889" s="753" t="s">
        <v>1037</v>
      </c>
      <c r="C5889" s="753" t="s">
        <v>416</v>
      </c>
      <c r="D5889" s="753" t="s">
        <v>1816</v>
      </c>
      <c r="E5889" s="753" t="s">
        <v>160</v>
      </c>
      <c r="F5889" s="753" t="s">
        <v>162</v>
      </c>
      <c r="G5889" s="757" t="s">
        <v>163</v>
      </c>
      <c r="H5889" s="751">
        <v>62835000</v>
      </c>
    </row>
    <row r="5890" spans="1:8">
      <c r="A5890" s="753" t="s">
        <v>83</v>
      </c>
      <c r="B5890" s="753" t="s">
        <v>1037</v>
      </c>
      <c r="C5890" s="753" t="s">
        <v>416</v>
      </c>
      <c r="D5890" s="753" t="s">
        <v>1816</v>
      </c>
      <c r="E5890" s="753" t="s">
        <v>160</v>
      </c>
      <c r="F5890" s="753" t="s">
        <v>544</v>
      </c>
      <c r="G5890" s="757" t="s">
        <v>545</v>
      </c>
      <c r="H5890" s="751">
        <v>74900000</v>
      </c>
    </row>
    <row r="5891" spans="1:8">
      <c r="A5891" s="753" t="s">
        <v>83</v>
      </c>
      <c r="B5891" s="753" t="s">
        <v>1037</v>
      </c>
      <c r="C5891" s="753" t="s">
        <v>416</v>
      </c>
      <c r="D5891" s="753" t="s">
        <v>1816</v>
      </c>
      <c r="E5891" s="753" t="s">
        <v>160</v>
      </c>
      <c r="F5891" s="753" t="s">
        <v>547</v>
      </c>
      <c r="G5891" s="757" t="s">
        <v>548</v>
      </c>
      <c r="H5891" s="751">
        <v>95000000</v>
      </c>
    </row>
    <row r="5892" spans="1:8">
      <c r="A5892" s="753" t="s">
        <v>83</v>
      </c>
      <c r="B5892" s="753" t="s">
        <v>1037</v>
      </c>
      <c r="C5892" s="753" t="s">
        <v>416</v>
      </c>
      <c r="D5892" s="753" t="s">
        <v>1816</v>
      </c>
      <c r="E5892" s="753" t="s">
        <v>160</v>
      </c>
      <c r="F5892" s="753" t="s">
        <v>549</v>
      </c>
      <c r="G5892" s="757" t="s">
        <v>550</v>
      </c>
      <c r="H5892" s="751">
        <v>641600000</v>
      </c>
    </row>
    <row r="5893" spans="1:8">
      <c r="A5893" s="753" t="s">
        <v>83</v>
      </c>
      <c r="B5893" s="753" t="s">
        <v>1037</v>
      </c>
      <c r="C5893" s="753" t="s">
        <v>416</v>
      </c>
      <c r="D5893" s="753" t="s">
        <v>1816</v>
      </c>
      <c r="E5893" s="753" t="s">
        <v>160</v>
      </c>
      <c r="F5893" s="753" t="s">
        <v>551</v>
      </c>
      <c r="G5893" s="757" t="s">
        <v>133</v>
      </c>
      <c r="H5893" s="751">
        <v>230655000</v>
      </c>
    </row>
    <row r="5894" spans="1:8">
      <c r="A5894" s="753" t="s">
        <v>83</v>
      </c>
      <c r="B5894" s="753" t="s">
        <v>1037</v>
      </c>
      <c r="C5894" s="753" t="s">
        <v>416</v>
      </c>
      <c r="D5894" s="753" t="s">
        <v>1816</v>
      </c>
      <c r="E5894" s="753" t="s">
        <v>554</v>
      </c>
      <c r="F5894" s="753"/>
      <c r="G5894" s="757" t="s">
        <v>555</v>
      </c>
      <c r="H5894" s="751">
        <v>155490000</v>
      </c>
    </row>
    <row r="5895" spans="1:8">
      <c r="A5895" s="753" t="s">
        <v>83</v>
      </c>
      <c r="B5895" s="753" t="s">
        <v>1037</v>
      </c>
      <c r="C5895" s="753" t="s">
        <v>416</v>
      </c>
      <c r="D5895" s="753" t="s">
        <v>1816</v>
      </c>
      <c r="E5895" s="753" t="s">
        <v>554</v>
      </c>
      <c r="F5895" s="753" t="s">
        <v>556</v>
      </c>
      <c r="G5895" s="757" t="s">
        <v>557</v>
      </c>
      <c r="H5895" s="751">
        <v>5400000</v>
      </c>
    </row>
    <row r="5896" spans="1:8">
      <c r="A5896" s="753" t="s">
        <v>83</v>
      </c>
      <c r="B5896" s="753" t="s">
        <v>1037</v>
      </c>
      <c r="C5896" s="753" t="s">
        <v>416</v>
      </c>
      <c r="D5896" s="753" t="s">
        <v>1816</v>
      </c>
      <c r="E5896" s="753" t="s">
        <v>554</v>
      </c>
      <c r="F5896" s="753" t="s">
        <v>206</v>
      </c>
      <c r="G5896" s="757" t="s">
        <v>207</v>
      </c>
      <c r="H5896" s="751">
        <v>150090000</v>
      </c>
    </row>
    <row r="5897" spans="1:8" ht="26.4">
      <c r="A5897" s="753" t="s">
        <v>83</v>
      </c>
      <c r="B5897" s="753" t="s">
        <v>1037</v>
      </c>
      <c r="C5897" s="753" t="s">
        <v>416</v>
      </c>
      <c r="D5897" s="753" t="s">
        <v>1816</v>
      </c>
      <c r="E5897" s="753" t="s">
        <v>130</v>
      </c>
      <c r="F5897" s="753"/>
      <c r="G5897" s="757" t="s">
        <v>131</v>
      </c>
      <c r="H5897" s="751">
        <v>109610000</v>
      </c>
    </row>
    <row r="5898" spans="1:8">
      <c r="A5898" s="753" t="s">
        <v>83</v>
      </c>
      <c r="B5898" s="753" t="s">
        <v>1037</v>
      </c>
      <c r="C5898" s="753" t="s">
        <v>416</v>
      </c>
      <c r="D5898" s="753" t="s">
        <v>1816</v>
      </c>
      <c r="E5898" s="753" t="s">
        <v>130</v>
      </c>
      <c r="F5898" s="753" t="s">
        <v>585</v>
      </c>
      <c r="G5898" s="757" t="s">
        <v>1799</v>
      </c>
      <c r="H5898" s="751">
        <v>96000000</v>
      </c>
    </row>
    <row r="5899" spans="1:8">
      <c r="A5899" s="753" t="s">
        <v>83</v>
      </c>
      <c r="B5899" s="753" t="s">
        <v>1037</v>
      </c>
      <c r="C5899" s="753" t="s">
        <v>416</v>
      </c>
      <c r="D5899" s="753" t="s">
        <v>1816</v>
      </c>
      <c r="E5899" s="753" t="s">
        <v>130</v>
      </c>
      <c r="F5899" s="753" t="s">
        <v>132</v>
      </c>
      <c r="G5899" s="757" t="s">
        <v>135</v>
      </c>
      <c r="H5899" s="751">
        <v>13610000</v>
      </c>
    </row>
    <row r="5900" spans="1:8">
      <c r="A5900" s="753" t="s">
        <v>83</v>
      </c>
      <c r="B5900" s="753" t="s">
        <v>1037</v>
      </c>
      <c r="C5900" s="753" t="s">
        <v>416</v>
      </c>
      <c r="D5900" s="753" t="s">
        <v>1842</v>
      </c>
      <c r="E5900" s="753"/>
      <c r="F5900" s="753"/>
      <c r="G5900" s="757" t="s">
        <v>1843</v>
      </c>
      <c r="H5900" s="751">
        <v>34282028</v>
      </c>
    </row>
    <row r="5901" spans="1:8">
      <c r="A5901" s="753" t="s">
        <v>83</v>
      </c>
      <c r="B5901" s="753" t="s">
        <v>1037</v>
      </c>
      <c r="C5901" s="753" t="s">
        <v>416</v>
      </c>
      <c r="D5901" s="753" t="s">
        <v>1842</v>
      </c>
      <c r="E5901" s="753" t="s">
        <v>92</v>
      </c>
      <c r="F5901" s="753"/>
      <c r="G5901" s="757" t="s">
        <v>93</v>
      </c>
      <c r="H5901" s="751">
        <v>26861100</v>
      </c>
    </row>
    <row r="5902" spans="1:8">
      <c r="A5902" s="753" t="s">
        <v>83</v>
      </c>
      <c r="B5902" s="753" t="s">
        <v>1037</v>
      </c>
      <c r="C5902" s="753" t="s">
        <v>416</v>
      </c>
      <c r="D5902" s="753" t="s">
        <v>1842</v>
      </c>
      <c r="E5902" s="753" t="s">
        <v>92</v>
      </c>
      <c r="F5902" s="753" t="s">
        <v>94</v>
      </c>
      <c r="G5902" s="757" t="s">
        <v>1768</v>
      </c>
      <c r="H5902" s="751">
        <v>26861100</v>
      </c>
    </row>
    <row r="5903" spans="1:8">
      <c r="A5903" s="753" t="s">
        <v>83</v>
      </c>
      <c r="B5903" s="753" t="s">
        <v>1037</v>
      </c>
      <c r="C5903" s="753" t="s">
        <v>416</v>
      </c>
      <c r="D5903" s="753" t="s">
        <v>1842</v>
      </c>
      <c r="E5903" s="753" t="s">
        <v>102</v>
      </c>
      <c r="F5903" s="753"/>
      <c r="G5903" s="757" t="s">
        <v>369</v>
      </c>
      <c r="H5903" s="751">
        <v>5869928</v>
      </c>
    </row>
    <row r="5904" spans="1:8">
      <c r="A5904" s="753" t="s">
        <v>83</v>
      </c>
      <c r="B5904" s="753" t="s">
        <v>1037</v>
      </c>
      <c r="C5904" s="753" t="s">
        <v>416</v>
      </c>
      <c r="D5904" s="753" t="s">
        <v>1842</v>
      </c>
      <c r="E5904" s="753" t="s">
        <v>102</v>
      </c>
      <c r="F5904" s="753" t="s">
        <v>103</v>
      </c>
      <c r="G5904" s="757" t="s">
        <v>104</v>
      </c>
      <c r="H5904" s="751">
        <v>4205928</v>
      </c>
    </row>
    <row r="5905" spans="1:8">
      <c r="A5905" s="753" t="s">
        <v>83</v>
      </c>
      <c r="B5905" s="753" t="s">
        <v>1037</v>
      </c>
      <c r="C5905" s="753" t="s">
        <v>416</v>
      </c>
      <c r="D5905" s="753" t="s">
        <v>1842</v>
      </c>
      <c r="E5905" s="753" t="s">
        <v>102</v>
      </c>
      <c r="F5905" s="753" t="s">
        <v>107</v>
      </c>
      <c r="G5905" s="757" t="s">
        <v>108</v>
      </c>
      <c r="H5905" s="751">
        <v>1664000</v>
      </c>
    </row>
    <row r="5906" spans="1:8">
      <c r="A5906" s="753" t="s">
        <v>83</v>
      </c>
      <c r="B5906" s="753" t="s">
        <v>1037</v>
      </c>
      <c r="C5906" s="753" t="s">
        <v>416</v>
      </c>
      <c r="D5906" s="753" t="s">
        <v>1842</v>
      </c>
      <c r="E5906" s="753" t="s">
        <v>112</v>
      </c>
      <c r="F5906" s="753"/>
      <c r="G5906" s="757" t="s">
        <v>113</v>
      </c>
      <c r="H5906" s="751">
        <v>534000</v>
      </c>
    </row>
    <row r="5907" spans="1:8">
      <c r="A5907" s="753" t="s">
        <v>83</v>
      </c>
      <c r="B5907" s="753" t="s">
        <v>1037</v>
      </c>
      <c r="C5907" s="753" t="s">
        <v>416</v>
      </c>
      <c r="D5907" s="753" t="s">
        <v>1842</v>
      </c>
      <c r="E5907" s="753" t="s">
        <v>112</v>
      </c>
      <c r="F5907" s="753" t="s">
        <v>146</v>
      </c>
      <c r="G5907" s="757" t="s">
        <v>1780</v>
      </c>
      <c r="H5907" s="751">
        <v>534000</v>
      </c>
    </row>
    <row r="5908" spans="1:8">
      <c r="A5908" s="753" t="s">
        <v>83</v>
      </c>
      <c r="B5908" s="753" t="s">
        <v>1037</v>
      </c>
      <c r="C5908" s="753" t="s">
        <v>416</v>
      </c>
      <c r="D5908" s="753" t="s">
        <v>1842</v>
      </c>
      <c r="E5908" s="753" t="s">
        <v>120</v>
      </c>
      <c r="F5908" s="753"/>
      <c r="G5908" s="757" t="s">
        <v>121</v>
      </c>
      <c r="H5908" s="751">
        <v>1017000</v>
      </c>
    </row>
    <row r="5909" spans="1:8" ht="39.6">
      <c r="A5909" s="753" t="s">
        <v>83</v>
      </c>
      <c r="B5909" s="753" t="s">
        <v>1037</v>
      </c>
      <c r="C5909" s="753" t="s">
        <v>416</v>
      </c>
      <c r="D5909" s="753" t="s">
        <v>1842</v>
      </c>
      <c r="E5909" s="753" t="s">
        <v>120</v>
      </c>
      <c r="F5909" s="753" t="s">
        <v>122</v>
      </c>
      <c r="G5909" s="757" t="s">
        <v>1783</v>
      </c>
      <c r="H5909" s="751">
        <v>401000</v>
      </c>
    </row>
    <row r="5910" spans="1:8" ht="39.6">
      <c r="A5910" s="753" t="s">
        <v>83</v>
      </c>
      <c r="B5910" s="753" t="s">
        <v>1037</v>
      </c>
      <c r="C5910" s="753" t="s">
        <v>416</v>
      </c>
      <c r="D5910" s="753" t="s">
        <v>1842</v>
      </c>
      <c r="E5910" s="753" t="s">
        <v>120</v>
      </c>
      <c r="F5910" s="753" t="s">
        <v>994</v>
      </c>
      <c r="G5910" s="757" t="s">
        <v>1824</v>
      </c>
      <c r="H5910" s="751">
        <v>616000</v>
      </c>
    </row>
    <row r="5911" spans="1:8" ht="26.4">
      <c r="A5911" s="753" t="s">
        <v>83</v>
      </c>
      <c r="B5911" s="753" t="s">
        <v>1037</v>
      </c>
      <c r="C5911" s="753" t="s">
        <v>416</v>
      </c>
      <c r="D5911" s="753" t="s">
        <v>1844</v>
      </c>
      <c r="E5911" s="753"/>
      <c r="F5911" s="753"/>
      <c r="G5911" s="757" t="s">
        <v>1845</v>
      </c>
      <c r="H5911" s="751">
        <v>2598436000</v>
      </c>
    </row>
    <row r="5912" spans="1:8">
      <c r="A5912" s="753" t="s">
        <v>83</v>
      </c>
      <c r="B5912" s="753" t="s">
        <v>1037</v>
      </c>
      <c r="C5912" s="753" t="s">
        <v>416</v>
      </c>
      <c r="D5912" s="753" t="s">
        <v>1844</v>
      </c>
      <c r="E5912" s="753" t="s">
        <v>92</v>
      </c>
      <c r="F5912" s="753"/>
      <c r="G5912" s="757" t="s">
        <v>93</v>
      </c>
      <c r="H5912" s="751">
        <v>748853100</v>
      </c>
    </row>
    <row r="5913" spans="1:8">
      <c r="A5913" s="753" t="s">
        <v>83</v>
      </c>
      <c r="B5913" s="753" t="s">
        <v>1037</v>
      </c>
      <c r="C5913" s="753" t="s">
        <v>416</v>
      </c>
      <c r="D5913" s="753" t="s">
        <v>1844</v>
      </c>
      <c r="E5913" s="753" t="s">
        <v>92</v>
      </c>
      <c r="F5913" s="753" t="s">
        <v>94</v>
      </c>
      <c r="G5913" s="757" t="s">
        <v>1768</v>
      </c>
      <c r="H5913" s="751">
        <v>748853100</v>
      </c>
    </row>
    <row r="5914" spans="1:8" ht="26.4">
      <c r="A5914" s="753" t="s">
        <v>83</v>
      </c>
      <c r="B5914" s="753" t="s">
        <v>1037</v>
      </c>
      <c r="C5914" s="753" t="s">
        <v>416</v>
      </c>
      <c r="D5914" s="753" t="s">
        <v>1844</v>
      </c>
      <c r="E5914" s="753" t="s">
        <v>141</v>
      </c>
      <c r="F5914" s="753"/>
      <c r="G5914" s="757" t="s">
        <v>1822</v>
      </c>
      <c r="H5914" s="751">
        <v>60116000</v>
      </c>
    </row>
    <row r="5915" spans="1:8" ht="26.4">
      <c r="A5915" s="753" t="s">
        <v>83</v>
      </c>
      <c r="B5915" s="753" t="s">
        <v>1037</v>
      </c>
      <c r="C5915" s="753" t="s">
        <v>416</v>
      </c>
      <c r="D5915" s="753" t="s">
        <v>1844</v>
      </c>
      <c r="E5915" s="753" t="s">
        <v>141</v>
      </c>
      <c r="F5915" s="753" t="s">
        <v>581</v>
      </c>
      <c r="G5915" s="757" t="s">
        <v>1823</v>
      </c>
      <c r="H5915" s="751">
        <v>60116000</v>
      </c>
    </row>
    <row r="5916" spans="1:8">
      <c r="A5916" s="753" t="s">
        <v>83</v>
      </c>
      <c r="B5916" s="753" t="s">
        <v>1037</v>
      </c>
      <c r="C5916" s="753" t="s">
        <v>416</v>
      </c>
      <c r="D5916" s="753" t="s">
        <v>1844</v>
      </c>
      <c r="E5916" s="753" t="s">
        <v>96</v>
      </c>
      <c r="F5916" s="753"/>
      <c r="G5916" s="757" t="s">
        <v>97</v>
      </c>
      <c r="H5916" s="751">
        <v>259749800</v>
      </c>
    </row>
    <row r="5917" spans="1:8">
      <c r="A5917" s="753" t="s">
        <v>83</v>
      </c>
      <c r="B5917" s="753" t="s">
        <v>1037</v>
      </c>
      <c r="C5917" s="753" t="s">
        <v>416</v>
      </c>
      <c r="D5917" s="753" t="s">
        <v>1844</v>
      </c>
      <c r="E5917" s="753" t="s">
        <v>96</v>
      </c>
      <c r="F5917" s="753" t="s">
        <v>151</v>
      </c>
      <c r="G5917" s="757" t="s">
        <v>152</v>
      </c>
      <c r="H5917" s="751">
        <v>42101400</v>
      </c>
    </row>
    <row r="5918" spans="1:8">
      <c r="A5918" s="753" t="s">
        <v>83</v>
      </c>
      <c r="B5918" s="753" t="s">
        <v>1037</v>
      </c>
      <c r="C5918" s="753" t="s">
        <v>416</v>
      </c>
      <c r="D5918" s="753" t="s">
        <v>1844</v>
      </c>
      <c r="E5918" s="753" t="s">
        <v>96</v>
      </c>
      <c r="F5918" s="753" t="s">
        <v>436</v>
      </c>
      <c r="G5918" s="757" t="s">
        <v>437</v>
      </c>
      <c r="H5918" s="751">
        <v>193541600</v>
      </c>
    </row>
    <row r="5919" spans="1:8" ht="26.4">
      <c r="A5919" s="753" t="s">
        <v>83</v>
      </c>
      <c r="B5919" s="753" t="s">
        <v>1037</v>
      </c>
      <c r="C5919" s="753" t="s">
        <v>416</v>
      </c>
      <c r="D5919" s="753" t="s">
        <v>1844</v>
      </c>
      <c r="E5919" s="753" t="s">
        <v>96</v>
      </c>
      <c r="F5919" s="753" t="s">
        <v>98</v>
      </c>
      <c r="G5919" s="757" t="s">
        <v>99</v>
      </c>
      <c r="H5919" s="751">
        <v>3576000</v>
      </c>
    </row>
    <row r="5920" spans="1:8" ht="26.4">
      <c r="A5920" s="753" t="s">
        <v>83</v>
      </c>
      <c r="B5920" s="753" t="s">
        <v>1037</v>
      </c>
      <c r="C5920" s="753" t="s">
        <v>416</v>
      </c>
      <c r="D5920" s="753" t="s">
        <v>1844</v>
      </c>
      <c r="E5920" s="753" t="s">
        <v>96</v>
      </c>
      <c r="F5920" s="753" t="s">
        <v>442</v>
      </c>
      <c r="G5920" s="757" t="s">
        <v>1772</v>
      </c>
      <c r="H5920" s="751">
        <v>20530800</v>
      </c>
    </row>
    <row r="5921" spans="1:8">
      <c r="A5921" s="753" t="s">
        <v>83</v>
      </c>
      <c r="B5921" s="753" t="s">
        <v>1037</v>
      </c>
      <c r="C5921" s="753" t="s">
        <v>416</v>
      </c>
      <c r="D5921" s="753" t="s">
        <v>1844</v>
      </c>
      <c r="E5921" s="753" t="s">
        <v>100</v>
      </c>
      <c r="F5921" s="753"/>
      <c r="G5921" s="757" t="s">
        <v>101</v>
      </c>
      <c r="H5921" s="751">
        <v>47292500</v>
      </c>
    </row>
    <row r="5922" spans="1:8">
      <c r="A5922" s="753" t="s">
        <v>83</v>
      </c>
      <c r="B5922" s="753" t="s">
        <v>1037</v>
      </c>
      <c r="C5922" s="753" t="s">
        <v>416</v>
      </c>
      <c r="D5922" s="753" t="s">
        <v>1844</v>
      </c>
      <c r="E5922" s="753" t="s">
        <v>100</v>
      </c>
      <c r="F5922" s="753" t="s">
        <v>443</v>
      </c>
      <c r="G5922" s="757" t="s">
        <v>135</v>
      </c>
      <c r="H5922" s="751">
        <v>47292500</v>
      </c>
    </row>
    <row r="5923" spans="1:8">
      <c r="A5923" s="753" t="s">
        <v>83</v>
      </c>
      <c r="B5923" s="753" t="s">
        <v>1037</v>
      </c>
      <c r="C5923" s="753" t="s">
        <v>416</v>
      </c>
      <c r="D5923" s="753" t="s">
        <v>1844</v>
      </c>
      <c r="E5923" s="753" t="s">
        <v>102</v>
      </c>
      <c r="F5923" s="753"/>
      <c r="G5923" s="757" t="s">
        <v>369</v>
      </c>
      <c r="H5923" s="751">
        <v>299856800</v>
      </c>
    </row>
    <row r="5924" spans="1:8">
      <c r="A5924" s="753" t="s">
        <v>83</v>
      </c>
      <c r="B5924" s="753" t="s">
        <v>1037</v>
      </c>
      <c r="C5924" s="753" t="s">
        <v>416</v>
      </c>
      <c r="D5924" s="753" t="s">
        <v>1844</v>
      </c>
      <c r="E5924" s="753" t="s">
        <v>102</v>
      </c>
      <c r="F5924" s="753" t="s">
        <v>103</v>
      </c>
      <c r="G5924" s="757" t="s">
        <v>104</v>
      </c>
      <c r="H5924" s="751">
        <v>227320700</v>
      </c>
    </row>
    <row r="5925" spans="1:8">
      <c r="A5925" s="753" t="s">
        <v>83</v>
      </c>
      <c r="B5925" s="753" t="s">
        <v>1037</v>
      </c>
      <c r="C5925" s="753" t="s">
        <v>416</v>
      </c>
      <c r="D5925" s="753" t="s">
        <v>1844</v>
      </c>
      <c r="E5925" s="753" t="s">
        <v>102</v>
      </c>
      <c r="F5925" s="753" t="s">
        <v>105</v>
      </c>
      <c r="G5925" s="757" t="s">
        <v>106</v>
      </c>
      <c r="H5925" s="751">
        <v>40379500</v>
      </c>
    </row>
    <row r="5926" spans="1:8">
      <c r="A5926" s="753" t="s">
        <v>83</v>
      </c>
      <c r="B5926" s="753" t="s">
        <v>1037</v>
      </c>
      <c r="C5926" s="753" t="s">
        <v>416</v>
      </c>
      <c r="D5926" s="753" t="s">
        <v>1844</v>
      </c>
      <c r="E5926" s="753" t="s">
        <v>102</v>
      </c>
      <c r="F5926" s="753" t="s">
        <v>107</v>
      </c>
      <c r="G5926" s="757" t="s">
        <v>108</v>
      </c>
      <c r="H5926" s="751">
        <v>15982400</v>
      </c>
    </row>
    <row r="5927" spans="1:8">
      <c r="A5927" s="753" t="s">
        <v>83</v>
      </c>
      <c r="B5927" s="753" t="s">
        <v>1037</v>
      </c>
      <c r="C5927" s="753" t="s">
        <v>416</v>
      </c>
      <c r="D5927" s="753" t="s">
        <v>1844</v>
      </c>
      <c r="E5927" s="753" t="s">
        <v>102</v>
      </c>
      <c r="F5927" s="753" t="s">
        <v>0</v>
      </c>
      <c r="G5927" s="757" t="s">
        <v>1</v>
      </c>
      <c r="H5927" s="751">
        <v>16174200</v>
      </c>
    </row>
    <row r="5928" spans="1:8">
      <c r="A5928" s="753" t="s">
        <v>83</v>
      </c>
      <c r="B5928" s="753" t="s">
        <v>1037</v>
      </c>
      <c r="C5928" s="753" t="s">
        <v>416</v>
      </c>
      <c r="D5928" s="753" t="s">
        <v>1844</v>
      </c>
      <c r="E5928" s="753" t="s">
        <v>112</v>
      </c>
      <c r="F5928" s="753"/>
      <c r="G5928" s="757" t="s">
        <v>113</v>
      </c>
      <c r="H5928" s="751">
        <v>32751400</v>
      </c>
    </row>
    <row r="5929" spans="1:8">
      <c r="A5929" s="753" t="s">
        <v>83</v>
      </c>
      <c r="B5929" s="753" t="s">
        <v>1037</v>
      </c>
      <c r="C5929" s="753" t="s">
        <v>416</v>
      </c>
      <c r="D5929" s="753" t="s">
        <v>1844</v>
      </c>
      <c r="E5929" s="753" t="s">
        <v>112</v>
      </c>
      <c r="F5929" s="753" t="s">
        <v>155</v>
      </c>
      <c r="G5929" s="757" t="s">
        <v>1777</v>
      </c>
      <c r="H5929" s="751">
        <v>16579100</v>
      </c>
    </row>
    <row r="5930" spans="1:8">
      <c r="A5930" s="753" t="s">
        <v>83</v>
      </c>
      <c r="B5930" s="753" t="s">
        <v>1037</v>
      </c>
      <c r="C5930" s="753" t="s">
        <v>416</v>
      </c>
      <c r="D5930" s="753" t="s">
        <v>1844</v>
      </c>
      <c r="E5930" s="753" t="s">
        <v>112</v>
      </c>
      <c r="F5930" s="753" t="s">
        <v>156</v>
      </c>
      <c r="G5930" s="757" t="s">
        <v>1779</v>
      </c>
      <c r="H5930" s="751">
        <v>13889300</v>
      </c>
    </row>
    <row r="5931" spans="1:8">
      <c r="A5931" s="753" t="s">
        <v>83</v>
      </c>
      <c r="B5931" s="753" t="s">
        <v>1037</v>
      </c>
      <c r="C5931" s="753" t="s">
        <v>416</v>
      </c>
      <c r="D5931" s="753" t="s">
        <v>1844</v>
      </c>
      <c r="E5931" s="753" t="s">
        <v>112</v>
      </c>
      <c r="F5931" s="753" t="s">
        <v>146</v>
      </c>
      <c r="G5931" s="757" t="s">
        <v>1780</v>
      </c>
      <c r="H5931" s="751">
        <v>1068000</v>
      </c>
    </row>
    <row r="5932" spans="1:8">
      <c r="A5932" s="753" t="s">
        <v>83</v>
      </c>
      <c r="B5932" s="753" t="s">
        <v>1037</v>
      </c>
      <c r="C5932" s="753" t="s">
        <v>416</v>
      </c>
      <c r="D5932" s="753" t="s">
        <v>1844</v>
      </c>
      <c r="E5932" s="753" t="s">
        <v>112</v>
      </c>
      <c r="F5932" s="753" t="s">
        <v>157</v>
      </c>
      <c r="G5932" s="757" t="s">
        <v>135</v>
      </c>
      <c r="H5932" s="751">
        <v>1215000</v>
      </c>
    </row>
    <row r="5933" spans="1:8">
      <c r="A5933" s="753" t="s">
        <v>83</v>
      </c>
      <c r="B5933" s="753" t="s">
        <v>1037</v>
      </c>
      <c r="C5933" s="753" t="s">
        <v>416</v>
      </c>
      <c r="D5933" s="753" t="s">
        <v>1844</v>
      </c>
      <c r="E5933" s="753" t="s">
        <v>115</v>
      </c>
      <c r="F5933" s="753"/>
      <c r="G5933" s="757" t="s">
        <v>1781</v>
      </c>
      <c r="H5933" s="751">
        <v>46381000</v>
      </c>
    </row>
    <row r="5934" spans="1:8">
      <c r="A5934" s="753" t="s">
        <v>83</v>
      </c>
      <c r="B5934" s="753" t="s">
        <v>1037</v>
      </c>
      <c r="C5934" s="753" t="s">
        <v>416</v>
      </c>
      <c r="D5934" s="753" t="s">
        <v>1844</v>
      </c>
      <c r="E5934" s="753" t="s">
        <v>115</v>
      </c>
      <c r="F5934" s="753" t="s">
        <v>116</v>
      </c>
      <c r="G5934" s="757" t="s">
        <v>117</v>
      </c>
      <c r="H5934" s="751">
        <v>25643000</v>
      </c>
    </row>
    <row r="5935" spans="1:8">
      <c r="A5935" s="753" t="s">
        <v>83</v>
      </c>
      <c r="B5935" s="753" t="s">
        <v>1037</v>
      </c>
      <c r="C5935" s="753" t="s">
        <v>416</v>
      </c>
      <c r="D5935" s="753" t="s">
        <v>1844</v>
      </c>
      <c r="E5935" s="753" t="s">
        <v>115</v>
      </c>
      <c r="F5935" s="753" t="s">
        <v>147</v>
      </c>
      <c r="G5935" s="757" t="s">
        <v>148</v>
      </c>
      <c r="H5935" s="751">
        <v>9068000</v>
      </c>
    </row>
    <row r="5936" spans="1:8">
      <c r="A5936" s="753" t="s">
        <v>83</v>
      </c>
      <c r="B5936" s="753" t="s">
        <v>1037</v>
      </c>
      <c r="C5936" s="753" t="s">
        <v>416</v>
      </c>
      <c r="D5936" s="753" t="s">
        <v>1844</v>
      </c>
      <c r="E5936" s="753" t="s">
        <v>115</v>
      </c>
      <c r="F5936" s="753" t="s">
        <v>4</v>
      </c>
      <c r="G5936" s="757" t="s">
        <v>1782</v>
      </c>
      <c r="H5936" s="751">
        <v>11670000</v>
      </c>
    </row>
    <row r="5937" spans="1:8">
      <c r="A5937" s="753" t="s">
        <v>83</v>
      </c>
      <c r="B5937" s="753" t="s">
        <v>1037</v>
      </c>
      <c r="C5937" s="753" t="s">
        <v>416</v>
      </c>
      <c r="D5937" s="753" t="s">
        <v>1844</v>
      </c>
      <c r="E5937" s="753" t="s">
        <v>120</v>
      </c>
      <c r="F5937" s="753"/>
      <c r="G5937" s="757" t="s">
        <v>121</v>
      </c>
      <c r="H5937" s="751">
        <v>15888900</v>
      </c>
    </row>
    <row r="5938" spans="1:8" ht="39.6">
      <c r="A5938" s="753" t="s">
        <v>83</v>
      </c>
      <c r="B5938" s="753" t="s">
        <v>1037</v>
      </c>
      <c r="C5938" s="753" t="s">
        <v>416</v>
      </c>
      <c r="D5938" s="753" t="s">
        <v>1844</v>
      </c>
      <c r="E5938" s="753" t="s">
        <v>120</v>
      </c>
      <c r="F5938" s="753" t="s">
        <v>122</v>
      </c>
      <c r="G5938" s="757" t="s">
        <v>1783</v>
      </c>
      <c r="H5938" s="751">
        <v>1960800</v>
      </c>
    </row>
    <row r="5939" spans="1:8">
      <c r="A5939" s="753" t="s">
        <v>83</v>
      </c>
      <c r="B5939" s="753" t="s">
        <v>1037</v>
      </c>
      <c r="C5939" s="753" t="s">
        <v>416</v>
      </c>
      <c r="D5939" s="753" t="s">
        <v>1844</v>
      </c>
      <c r="E5939" s="753" t="s">
        <v>120</v>
      </c>
      <c r="F5939" s="753" t="s">
        <v>123</v>
      </c>
      <c r="G5939" s="757" t="s">
        <v>124</v>
      </c>
      <c r="H5939" s="751">
        <v>1395000</v>
      </c>
    </row>
    <row r="5940" spans="1:8" ht="39.6">
      <c r="A5940" s="753" t="s">
        <v>83</v>
      </c>
      <c r="B5940" s="753" t="s">
        <v>1037</v>
      </c>
      <c r="C5940" s="753" t="s">
        <v>416</v>
      </c>
      <c r="D5940" s="753" t="s">
        <v>1844</v>
      </c>
      <c r="E5940" s="753" t="s">
        <v>120</v>
      </c>
      <c r="F5940" s="753" t="s">
        <v>994</v>
      </c>
      <c r="G5940" s="757" t="s">
        <v>1824</v>
      </c>
      <c r="H5940" s="751">
        <v>4067500</v>
      </c>
    </row>
    <row r="5941" spans="1:8">
      <c r="A5941" s="753" t="s">
        <v>83</v>
      </c>
      <c r="B5941" s="753" t="s">
        <v>1037</v>
      </c>
      <c r="C5941" s="753" t="s">
        <v>416</v>
      </c>
      <c r="D5941" s="753" t="s">
        <v>1844</v>
      </c>
      <c r="E5941" s="753" t="s">
        <v>120</v>
      </c>
      <c r="F5941" s="753" t="s">
        <v>158</v>
      </c>
      <c r="G5941" s="757" t="s">
        <v>1785</v>
      </c>
      <c r="H5941" s="751">
        <v>3300000</v>
      </c>
    </row>
    <row r="5942" spans="1:8">
      <c r="A5942" s="753" t="s">
        <v>83</v>
      </c>
      <c r="B5942" s="753" t="s">
        <v>1037</v>
      </c>
      <c r="C5942" s="753" t="s">
        <v>416</v>
      </c>
      <c r="D5942" s="753" t="s">
        <v>1844</v>
      </c>
      <c r="E5942" s="753" t="s">
        <v>120</v>
      </c>
      <c r="F5942" s="753" t="s">
        <v>159</v>
      </c>
      <c r="G5942" s="757" t="s">
        <v>143</v>
      </c>
      <c r="H5942" s="751">
        <v>5165600</v>
      </c>
    </row>
    <row r="5943" spans="1:8">
      <c r="A5943" s="753" t="s">
        <v>83</v>
      </c>
      <c r="B5943" s="753" t="s">
        <v>1037</v>
      </c>
      <c r="C5943" s="753" t="s">
        <v>416</v>
      </c>
      <c r="D5943" s="753" t="s">
        <v>1844</v>
      </c>
      <c r="E5943" s="753" t="s">
        <v>160</v>
      </c>
      <c r="F5943" s="753"/>
      <c r="G5943" s="757" t="s">
        <v>161</v>
      </c>
      <c r="H5943" s="751">
        <v>74490000</v>
      </c>
    </row>
    <row r="5944" spans="1:8">
      <c r="A5944" s="753" t="s">
        <v>83</v>
      </c>
      <c r="B5944" s="753" t="s">
        <v>1037</v>
      </c>
      <c r="C5944" s="753" t="s">
        <v>416</v>
      </c>
      <c r="D5944" s="753" t="s">
        <v>1844</v>
      </c>
      <c r="E5944" s="753" t="s">
        <v>160</v>
      </c>
      <c r="F5944" s="753" t="s">
        <v>162</v>
      </c>
      <c r="G5944" s="757" t="s">
        <v>163</v>
      </c>
      <c r="H5944" s="751">
        <v>11040000</v>
      </c>
    </row>
    <row r="5945" spans="1:8">
      <c r="A5945" s="753" t="s">
        <v>83</v>
      </c>
      <c r="B5945" s="753" t="s">
        <v>1037</v>
      </c>
      <c r="C5945" s="753" t="s">
        <v>416</v>
      </c>
      <c r="D5945" s="753" t="s">
        <v>1844</v>
      </c>
      <c r="E5945" s="753" t="s">
        <v>160</v>
      </c>
      <c r="F5945" s="753" t="s">
        <v>544</v>
      </c>
      <c r="G5945" s="757" t="s">
        <v>545</v>
      </c>
      <c r="H5945" s="751">
        <v>16800000</v>
      </c>
    </row>
    <row r="5946" spans="1:8">
      <c r="A5946" s="753" t="s">
        <v>83</v>
      </c>
      <c r="B5946" s="753" t="s">
        <v>1037</v>
      </c>
      <c r="C5946" s="753" t="s">
        <v>416</v>
      </c>
      <c r="D5946" s="753" t="s">
        <v>1844</v>
      </c>
      <c r="E5946" s="753" t="s">
        <v>160</v>
      </c>
      <c r="F5946" s="753" t="s">
        <v>547</v>
      </c>
      <c r="G5946" s="757" t="s">
        <v>548</v>
      </c>
      <c r="H5946" s="751">
        <v>6000000</v>
      </c>
    </row>
    <row r="5947" spans="1:8">
      <c r="A5947" s="753" t="s">
        <v>83</v>
      </c>
      <c r="B5947" s="753" t="s">
        <v>1037</v>
      </c>
      <c r="C5947" s="753" t="s">
        <v>416</v>
      </c>
      <c r="D5947" s="753" t="s">
        <v>1844</v>
      </c>
      <c r="E5947" s="753" t="s">
        <v>160</v>
      </c>
      <c r="F5947" s="753" t="s">
        <v>549</v>
      </c>
      <c r="G5947" s="757" t="s">
        <v>550</v>
      </c>
      <c r="H5947" s="751">
        <v>27250000</v>
      </c>
    </row>
    <row r="5948" spans="1:8">
      <c r="A5948" s="753" t="s">
        <v>83</v>
      </c>
      <c r="B5948" s="753" t="s">
        <v>1037</v>
      </c>
      <c r="C5948" s="753" t="s">
        <v>416</v>
      </c>
      <c r="D5948" s="753" t="s">
        <v>1844</v>
      </c>
      <c r="E5948" s="753" t="s">
        <v>160</v>
      </c>
      <c r="F5948" s="753" t="s">
        <v>551</v>
      </c>
      <c r="G5948" s="757" t="s">
        <v>133</v>
      </c>
      <c r="H5948" s="751">
        <v>13400000</v>
      </c>
    </row>
    <row r="5949" spans="1:8">
      <c r="A5949" s="753" t="s">
        <v>83</v>
      </c>
      <c r="B5949" s="753" t="s">
        <v>1037</v>
      </c>
      <c r="C5949" s="753" t="s">
        <v>416</v>
      </c>
      <c r="D5949" s="753" t="s">
        <v>1844</v>
      </c>
      <c r="E5949" s="753" t="s">
        <v>125</v>
      </c>
      <c r="F5949" s="753"/>
      <c r="G5949" s="757" t="s">
        <v>126</v>
      </c>
      <c r="H5949" s="751">
        <v>38360000</v>
      </c>
    </row>
    <row r="5950" spans="1:8">
      <c r="A5950" s="753" t="s">
        <v>83</v>
      </c>
      <c r="B5950" s="753" t="s">
        <v>1037</v>
      </c>
      <c r="C5950" s="753" t="s">
        <v>416</v>
      </c>
      <c r="D5950" s="753" t="s">
        <v>1844</v>
      </c>
      <c r="E5950" s="753" t="s">
        <v>125</v>
      </c>
      <c r="F5950" s="753" t="s">
        <v>552</v>
      </c>
      <c r="G5950" s="757" t="s">
        <v>553</v>
      </c>
      <c r="H5950" s="751">
        <v>4260000</v>
      </c>
    </row>
    <row r="5951" spans="1:8">
      <c r="A5951" s="753" t="s">
        <v>83</v>
      </c>
      <c r="B5951" s="753" t="s">
        <v>1037</v>
      </c>
      <c r="C5951" s="753" t="s">
        <v>416</v>
      </c>
      <c r="D5951" s="753" t="s">
        <v>1844</v>
      </c>
      <c r="E5951" s="753" t="s">
        <v>125</v>
      </c>
      <c r="F5951" s="753" t="s">
        <v>127</v>
      </c>
      <c r="G5951" s="757" t="s">
        <v>128</v>
      </c>
      <c r="H5951" s="751">
        <v>1100000</v>
      </c>
    </row>
    <row r="5952" spans="1:8">
      <c r="A5952" s="753" t="s">
        <v>83</v>
      </c>
      <c r="B5952" s="753" t="s">
        <v>1037</v>
      </c>
      <c r="C5952" s="753" t="s">
        <v>416</v>
      </c>
      <c r="D5952" s="753" t="s">
        <v>1844</v>
      </c>
      <c r="E5952" s="753" t="s">
        <v>125</v>
      </c>
      <c r="F5952" s="753" t="s">
        <v>129</v>
      </c>
      <c r="G5952" s="757" t="s">
        <v>1787</v>
      </c>
      <c r="H5952" s="751">
        <v>33000000</v>
      </c>
    </row>
    <row r="5953" spans="1:8">
      <c r="A5953" s="753" t="s">
        <v>83</v>
      </c>
      <c r="B5953" s="753" t="s">
        <v>1037</v>
      </c>
      <c r="C5953" s="753" t="s">
        <v>416</v>
      </c>
      <c r="D5953" s="753" t="s">
        <v>1844</v>
      </c>
      <c r="E5953" s="753" t="s">
        <v>554</v>
      </c>
      <c r="F5953" s="753"/>
      <c r="G5953" s="757" t="s">
        <v>555</v>
      </c>
      <c r="H5953" s="751">
        <v>46090000</v>
      </c>
    </row>
    <row r="5954" spans="1:8">
      <c r="A5954" s="753" t="s">
        <v>83</v>
      </c>
      <c r="B5954" s="753" t="s">
        <v>1037</v>
      </c>
      <c r="C5954" s="753" t="s">
        <v>416</v>
      </c>
      <c r="D5954" s="753" t="s">
        <v>1844</v>
      </c>
      <c r="E5954" s="753" t="s">
        <v>554</v>
      </c>
      <c r="F5954" s="753" t="s">
        <v>556</v>
      </c>
      <c r="G5954" s="757" t="s">
        <v>557</v>
      </c>
      <c r="H5954" s="751">
        <v>7700000</v>
      </c>
    </row>
    <row r="5955" spans="1:8">
      <c r="A5955" s="753" t="s">
        <v>83</v>
      </c>
      <c r="B5955" s="753" t="s">
        <v>1037</v>
      </c>
      <c r="C5955" s="753" t="s">
        <v>416</v>
      </c>
      <c r="D5955" s="753" t="s">
        <v>1844</v>
      </c>
      <c r="E5955" s="753" t="s">
        <v>554</v>
      </c>
      <c r="F5955" s="753" t="s">
        <v>243</v>
      </c>
      <c r="G5955" s="757" t="s">
        <v>244</v>
      </c>
      <c r="H5955" s="751">
        <v>31300000</v>
      </c>
    </row>
    <row r="5956" spans="1:8">
      <c r="A5956" s="753" t="s">
        <v>83</v>
      </c>
      <c r="B5956" s="753" t="s">
        <v>1037</v>
      </c>
      <c r="C5956" s="753" t="s">
        <v>416</v>
      </c>
      <c r="D5956" s="753" t="s">
        <v>1844</v>
      </c>
      <c r="E5956" s="753" t="s">
        <v>554</v>
      </c>
      <c r="F5956" s="753" t="s">
        <v>206</v>
      </c>
      <c r="G5956" s="757" t="s">
        <v>207</v>
      </c>
      <c r="H5956" s="751">
        <v>7090000</v>
      </c>
    </row>
    <row r="5957" spans="1:8" ht="39.6">
      <c r="A5957" s="753" t="s">
        <v>83</v>
      </c>
      <c r="B5957" s="753" t="s">
        <v>1037</v>
      </c>
      <c r="C5957" s="753" t="s">
        <v>416</v>
      </c>
      <c r="D5957" s="753" t="s">
        <v>1844</v>
      </c>
      <c r="E5957" s="753" t="s">
        <v>560</v>
      </c>
      <c r="F5957" s="753"/>
      <c r="G5957" s="757" t="s">
        <v>1790</v>
      </c>
      <c r="H5957" s="751">
        <v>815114800</v>
      </c>
    </row>
    <row r="5958" spans="1:8">
      <c r="A5958" s="753" t="s">
        <v>83</v>
      </c>
      <c r="B5958" s="753" t="s">
        <v>1037</v>
      </c>
      <c r="C5958" s="753" t="s">
        <v>416</v>
      </c>
      <c r="D5958" s="753" t="s">
        <v>1844</v>
      </c>
      <c r="E5958" s="753" t="s">
        <v>560</v>
      </c>
      <c r="F5958" s="753" t="s">
        <v>856</v>
      </c>
      <c r="G5958" s="757" t="s">
        <v>1832</v>
      </c>
      <c r="H5958" s="751">
        <v>37500000</v>
      </c>
    </row>
    <row r="5959" spans="1:8">
      <c r="A5959" s="753" t="s">
        <v>83</v>
      </c>
      <c r="B5959" s="753" t="s">
        <v>1037</v>
      </c>
      <c r="C5959" s="753" t="s">
        <v>416</v>
      </c>
      <c r="D5959" s="753" t="s">
        <v>1844</v>
      </c>
      <c r="E5959" s="753" t="s">
        <v>560</v>
      </c>
      <c r="F5959" s="753" t="s">
        <v>5</v>
      </c>
      <c r="G5959" s="757" t="s">
        <v>6</v>
      </c>
      <c r="H5959" s="751">
        <v>22844800</v>
      </c>
    </row>
    <row r="5960" spans="1:8">
      <c r="A5960" s="753" t="s">
        <v>83</v>
      </c>
      <c r="B5960" s="753" t="s">
        <v>1037</v>
      </c>
      <c r="C5960" s="753" t="s">
        <v>416</v>
      </c>
      <c r="D5960" s="753" t="s">
        <v>1844</v>
      </c>
      <c r="E5960" s="753" t="s">
        <v>560</v>
      </c>
      <c r="F5960" s="753" t="s">
        <v>418</v>
      </c>
      <c r="G5960" s="757" t="s">
        <v>1793</v>
      </c>
      <c r="H5960" s="751">
        <v>11800000</v>
      </c>
    </row>
    <row r="5961" spans="1:8">
      <c r="A5961" s="753" t="s">
        <v>83</v>
      </c>
      <c r="B5961" s="753" t="s">
        <v>1037</v>
      </c>
      <c r="C5961" s="753" t="s">
        <v>416</v>
      </c>
      <c r="D5961" s="753" t="s">
        <v>1844</v>
      </c>
      <c r="E5961" s="753" t="s">
        <v>560</v>
      </c>
      <c r="F5961" s="753" t="s">
        <v>562</v>
      </c>
      <c r="G5961" s="757" t="s">
        <v>1794</v>
      </c>
      <c r="H5961" s="751">
        <v>19150000</v>
      </c>
    </row>
    <row r="5962" spans="1:8">
      <c r="A5962" s="753" t="s">
        <v>83</v>
      </c>
      <c r="B5962" s="753" t="s">
        <v>1037</v>
      </c>
      <c r="C5962" s="753" t="s">
        <v>416</v>
      </c>
      <c r="D5962" s="753" t="s">
        <v>1844</v>
      </c>
      <c r="E5962" s="753" t="s">
        <v>560</v>
      </c>
      <c r="F5962" s="753" t="s">
        <v>7</v>
      </c>
      <c r="G5962" s="757" t="s">
        <v>1795</v>
      </c>
      <c r="H5962" s="751">
        <v>23820000</v>
      </c>
    </row>
    <row r="5963" spans="1:8" ht="26.4">
      <c r="A5963" s="753" t="s">
        <v>83</v>
      </c>
      <c r="B5963" s="753" t="s">
        <v>1037</v>
      </c>
      <c r="C5963" s="753" t="s">
        <v>416</v>
      </c>
      <c r="D5963" s="753" t="s">
        <v>1844</v>
      </c>
      <c r="E5963" s="753" t="s">
        <v>560</v>
      </c>
      <c r="F5963" s="753" t="s">
        <v>563</v>
      </c>
      <c r="G5963" s="757" t="s">
        <v>13</v>
      </c>
      <c r="H5963" s="751">
        <v>700000000</v>
      </c>
    </row>
    <row r="5964" spans="1:8" ht="26.4">
      <c r="A5964" s="753" t="s">
        <v>83</v>
      </c>
      <c r="B5964" s="753" t="s">
        <v>1037</v>
      </c>
      <c r="C5964" s="753" t="s">
        <v>416</v>
      </c>
      <c r="D5964" s="753" t="s">
        <v>1844</v>
      </c>
      <c r="E5964" s="753" t="s">
        <v>1796</v>
      </c>
      <c r="F5964" s="753"/>
      <c r="G5964" s="757" t="s">
        <v>1797</v>
      </c>
      <c r="H5964" s="751">
        <v>40600000</v>
      </c>
    </row>
    <row r="5965" spans="1:8">
      <c r="A5965" s="753" t="s">
        <v>83</v>
      </c>
      <c r="B5965" s="753" t="s">
        <v>1037</v>
      </c>
      <c r="C5965" s="753" t="s">
        <v>416</v>
      </c>
      <c r="D5965" s="753" t="s">
        <v>1844</v>
      </c>
      <c r="E5965" s="753" t="s">
        <v>1796</v>
      </c>
      <c r="F5965" s="753" t="s">
        <v>1825</v>
      </c>
      <c r="G5965" s="757" t="s">
        <v>1794</v>
      </c>
      <c r="H5965" s="751">
        <v>8100000</v>
      </c>
    </row>
    <row r="5966" spans="1:8">
      <c r="A5966" s="753" t="s">
        <v>83</v>
      </c>
      <c r="B5966" s="753" t="s">
        <v>1037</v>
      </c>
      <c r="C5966" s="753" t="s">
        <v>416</v>
      </c>
      <c r="D5966" s="753" t="s">
        <v>1844</v>
      </c>
      <c r="E5966" s="753" t="s">
        <v>1796</v>
      </c>
      <c r="F5966" s="753" t="s">
        <v>1833</v>
      </c>
      <c r="G5966" s="757" t="s">
        <v>1834</v>
      </c>
      <c r="H5966" s="751">
        <v>32500000</v>
      </c>
    </row>
    <row r="5967" spans="1:8" ht="26.4">
      <c r="A5967" s="753" t="s">
        <v>83</v>
      </c>
      <c r="B5967" s="753" t="s">
        <v>1037</v>
      </c>
      <c r="C5967" s="753" t="s">
        <v>416</v>
      </c>
      <c r="D5967" s="753" t="s">
        <v>1844</v>
      </c>
      <c r="E5967" s="753" t="s">
        <v>130</v>
      </c>
      <c r="F5967" s="753"/>
      <c r="G5967" s="757" t="s">
        <v>131</v>
      </c>
      <c r="H5967" s="751">
        <v>11740000</v>
      </c>
    </row>
    <row r="5968" spans="1:8">
      <c r="A5968" s="753" t="s">
        <v>83</v>
      </c>
      <c r="B5968" s="753" t="s">
        <v>1037</v>
      </c>
      <c r="C5968" s="753" t="s">
        <v>416</v>
      </c>
      <c r="D5968" s="753" t="s">
        <v>1844</v>
      </c>
      <c r="E5968" s="753" t="s">
        <v>130</v>
      </c>
      <c r="F5968" s="753" t="s">
        <v>8</v>
      </c>
      <c r="G5968" s="757" t="s">
        <v>1835</v>
      </c>
      <c r="H5968" s="751">
        <v>11740000</v>
      </c>
    </row>
    <row r="5969" spans="1:8">
      <c r="A5969" s="753" t="s">
        <v>83</v>
      </c>
      <c r="B5969" s="753" t="s">
        <v>1037</v>
      </c>
      <c r="C5969" s="753" t="s">
        <v>416</v>
      </c>
      <c r="D5969" s="753" t="s">
        <v>1844</v>
      </c>
      <c r="E5969" s="753" t="s">
        <v>1801</v>
      </c>
      <c r="F5969" s="753"/>
      <c r="G5969" s="757" t="s">
        <v>1802</v>
      </c>
      <c r="H5969" s="751">
        <v>250000</v>
      </c>
    </row>
    <row r="5970" spans="1:8">
      <c r="A5970" s="753" t="s">
        <v>83</v>
      </c>
      <c r="B5970" s="753" t="s">
        <v>1037</v>
      </c>
      <c r="C5970" s="753" t="s">
        <v>416</v>
      </c>
      <c r="D5970" s="753" t="s">
        <v>1844</v>
      </c>
      <c r="E5970" s="753" t="s">
        <v>1801</v>
      </c>
      <c r="F5970" s="753" t="s">
        <v>1803</v>
      </c>
      <c r="G5970" s="757" t="s">
        <v>1804</v>
      </c>
      <c r="H5970" s="751">
        <v>250000</v>
      </c>
    </row>
    <row r="5971" spans="1:8">
      <c r="A5971" s="753" t="s">
        <v>83</v>
      </c>
      <c r="B5971" s="753" t="s">
        <v>1037</v>
      </c>
      <c r="C5971" s="753" t="s">
        <v>416</v>
      </c>
      <c r="D5971" s="753" t="s">
        <v>1844</v>
      </c>
      <c r="E5971" s="753" t="s">
        <v>134</v>
      </c>
      <c r="F5971" s="753"/>
      <c r="G5971" s="757" t="s">
        <v>135</v>
      </c>
      <c r="H5971" s="751">
        <v>37734700</v>
      </c>
    </row>
    <row r="5972" spans="1:8">
      <c r="A5972" s="753" t="s">
        <v>83</v>
      </c>
      <c r="B5972" s="753" t="s">
        <v>1037</v>
      </c>
      <c r="C5972" s="753" t="s">
        <v>416</v>
      </c>
      <c r="D5972" s="753" t="s">
        <v>1844</v>
      </c>
      <c r="E5972" s="753" t="s">
        <v>134</v>
      </c>
      <c r="F5972" s="753" t="s">
        <v>9</v>
      </c>
      <c r="G5972" s="757" t="s">
        <v>1805</v>
      </c>
      <c r="H5972" s="751">
        <v>11665000</v>
      </c>
    </row>
    <row r="5973" spans="1:8">
      <c r="A5973" s="753" t="s">
        <v>83</v>
      </c>
      <c r="B5973" s="753" t="s">
        <v>1037</v>
      </c>
      <c r="C5973" s="753" t="s">
        <v>416</v>
      </c>
      <c r="D5973" s="753" t="s">
        <v>1844</v>
      </c>
      <c r="E5973" s="753" t="s">
        <v>134</v>
      </c>
      <c r="F5973" s="753" t="s">
        <v>15</v>
      </c>
      <c r="G5973" s="757" t="s">
        <v>1806</v>
      </c>
      <c r="H5973" s="751">
        <v>2297700</v>
      </c>
    </row>
    <row r="5974" spans="1:8">
      <c r="A5974" s="753" t="s">
        <v>83</v>
      </c>
      <c r="B5974" s="753" t="s">
        <v>1037</v>
      </c>
      <c r="C5974" s="753" t="s">
        <v>416</v>
      </c>
      <c r="D5974" s="753" t="s">
        <v>1844</v>
      </c>
      <c r="E5974" s="753" t="s">
        <v>134</v>
      </c>
      <c r="F5974" s="753" t="s">
        <v>137</v>
      </c>
      <c r="G5974" s="757" t="s">
        <v>138</v>
      </c>
      <c r="H5974" s="751">
        <v>16835000</v>
      </c>
    </row>
    <row r="5975" spans="1:8">
      <c r="A5975" s="753" t="s">
        <v>83</v>
      </c>
      <c r="B5975" s="753" t="s">
        <v>1037</v>
      </c>
      <c r="C5975" s="753" t="s">
        <v>416</v>
      </c>
      <c r="D5975" s="753" t="s">
        <v>1844</v>
      </c>
      <c r="E5975" s="753" t="s">
        <v>134</v>
      </c>
      <c r="F5975" s="753" t="s">
        <v>139</v>
      </c>
      <c r="G5975" s="757" t="s">
        <v>140</v>
      </c>
      <c r="H5975" s="751">
        <v>6937000</v>
      </c>
    </row>
    <row r="5976" spans="1:8" ht="39.6">
      <c r="A5976" s="753" t="s">
        <v>83</v>
      </c>
      <c r="B5976" s="753" t="s">
        <v>1037</v>
      </c>
      <c r="C5976" s="753" t="s">
        <v>416</v>
      </c>
      <c r="D5976" s="753" t="s">
        <v>1844</v>
      </c>
      <c r="E5976" s="753" t="s">
        <v>419</v>
      </c>
      <c r="F5976" s="753"/>
      <c r="G5976" s="757" t="s">
        <v>1807</v>
      </c>
      <c r="H5976" s="751">
        <v>447000</v>
      </c>
    </row>
    <row r="5977" spans="1:8" ht="52.8">
      <c r="A5977" s="753" t="s">
        <v>83</v>
      </c>
      <c r="B5977" s="753" t="s">
        <v>1037</v>
      </c>
      <c r="C5977" s="753" t="s">
        <v>416</v>
      </c>
      <c r="D5977" s="753" t="s">
        <v>1844</v>
      </c>
      <c r="E5977" s="753" t="s">
        <v>419</v>
      </c>
      <c r="F5977" s="753" t="s">
        <v>420</v>
      </c>
      <c r="G5977" s="757" t="s">
        <v>2714</v>
      </c>
      <c r="H5977" s="751">
        <v>447000</v>
      </c>
    </row>
    <row r="5978" spans="1:8">
      <c r="A5978" s="753" t="s">
        <v>83</v>
      </c>
      <c r="B5978" s="753" t="s">
        <v>1037</v>
      </c>
      <c r="C5978" s="753" t="s">
        <v>416</v>
      </c>
      <c r="D5978" s="753" t="s">
        <v>1844</v>
      </c>
      <c r="E5978" s="753" t="s">
        <v>404</v>
      </c>
      <c r="F5978" s="753"/>
      <c r="G5978" s="757" t="s">
        <v>1808</v>
      </c>
      <c r="H5978" s="751">
        <v>22720000</v>
      </c>
    </row>
    <row r="5979" spans="1:8">
      <c r="A5979" s="753" t="s">
        <v>83</v>
      </c>
      <c r="B5979" s="753" t="s">
        <v>1037</v>
      </c>
      <c r="C5979" s="753" t="s">
        <v>416</v>
      </c>
      <c r="D5979" s="753" t="s">
        <v>1844</v>
      </c>
      <c r="E5979" s="753" t="s">
        <v>404</v>
      </c>
      <c r="F5979" s="753" t="s">
        <v>1809</v>
      </c>
      <c r="G5979" s="757" t="s">
        <v>26</v>
      </c>
      <c r="H5979" s="751">
        <v>22720000</v>
      </c>
    </row>
    <row r="5980" spans="1:8" ht="26.4">
      <c r="A5980" s="753" t="s">
        <v>83</v>
      </c>
      <c r="B5980" s="753" t="s">
        <v>1037</v>
      </c>
      <c r="C5980" s="753" t="s">
        <v>223</v>
      </c>
      <c r="D5980" s="753"/>
      <c r="E5980" s="753"/>
      <c r="F5980" s="753"/>
      <c r="G5980" s="757" t="s">
        <v>1765</v>
      </c>
      <c r="H5980" s="751">
        <v>14873760000</v>
      </c>
    </row>
    <row r="5981" spans="1:8">
      <c r="A5981" s="753" t="s">
        <v>83</v>
      </c>
      <c r="B5981" s="753" t="s">
        <v>1037</v>
      </c>
      <c r="C5981" s="753" t="s">
        <v>223</v>
      </c>
      <c r="D5981" s="753" t="s">
        <v>1888</v>
      </c>
      <c r="E5981" s="753"/>
      <c r="F5981" s="753"/>
      <c r="G5981" s="757" t="s">
        <v>1889</v>
      </c>
      <c r="H5981" s="751">
        <v>9873760000</v>
      </c>
    </row>
    <row r="5982" spans="1:8">
      <c r="A5982" s="753" t="s">
        <v>83</v>
      </c>
      <c r="B5982" s="753" t="s">
        <v>1037</v>
      </c>
      <c r="C5982" s="753" t="s">
        <v>223</v>
      </c>
      <c r="D5982" s="753" t="s">
        <v>1888</v>
      </c>
      <c r="E5982" s="753" t="s">
        <v>92</v>
      </c>
      <c r="F5982" s="753"/>
      <c r="G5982" s="757" t="s">
        <v>93</v>
      </c>
      <c r="H5982" s="751">
        <v>1527735000</v>
      </c>
    </row>
    <row r="5983" spans="1:8">
      <c r="A5983" s="753" t="s">
        <v>83</v>
      </c>
      <c r="B5983" s="753" t="s">
        <v>1037</v>
      </c>
      <c r="C5983" s="753" t="s">
        <v>223</v>
      </c>
      <c r="D5983" s="753" t="s">
        <v>1888</v>
      </c>
      <c r="E5983" s="753" t="s">
        <v>92</v>
      </c>
      <c r="F5983" s="753" t="s">
        <v>94</v>
      </c>
      <c r="G5983" s="757" t="s">
        <v>1768</v>
      </c>
      <c r="H5983" s="751">
        <v>1527735000</v>
      </c>
    </row>
    <row r="5984" spans="1:8">
      <c r="A5984" s="753" t="s">
        <v>83</v>
      </c>
      <c r="B5984" s="753" t="s">
        <v>1037</v>
      </c>
      <c r="C5984" s="753" t="s">
        <v>223</v>
      </c>
      <c r="D5984" s="753" t="s">
        <v>1888</v>
      </c>
      <c r="E5984" s="753" t="s">
        <v>96</v>
      </c>
      <c r="F5984" s="753"/>
      <c r="G5984" s="757" t="s">
        <v>97</v>
      </c>
      <c r="H5984" s="751">
        <v>1001487000</v>
      </c>
    </row>
    <row r="5985" spans="1:8">
      <c r="A5985" s="753" t="s">
        <v>83</v>
      </c>
      <c r="B5985" s="753" t="s">
        <v>1037</v>
      </c>
      <c r="C5985" s="753" t="s">
        <v>223</v>
      </c>
      <c r="D5985" s="753" t="s">
        <v>1888</v>
      </c>
      <c r="E5985" s="753" t="s">
        <v>96</v>
      </c>
      <c r="F5985" s="753" t="s">
        <v>151</v>
      </c>
      <c r="G5985" s="757" t="s">
        <v>152</v>
      </c>
      <c r="H5985" s="751">
        <v>94484000</v>
      </c>
    </row>
    <row r="5986" spans="1:8">
      <c r="A5986" s="753" t="s">
        <v>83</v>
      </c>
      <c r="B5986" s="753" t="s">
        <v>1037</v>
      </c>
      <c r="C5986" s="753" t="s">
        <v>223</v>
      </c>
      <c r="D5986" s="753" t="s">
        <v>1888</v>
      </c>
      <c r="E5986" s="753" t="s">
        <v>96</v>
      </c>
      <c r="F5986" s="753" t="s">
        <v>864</v>
      </c>
      <c r="G5986" s="757" t="s">
        <v>1770</v>
      </c>
      <c r="H5986" s="751">
        <v>14220000</v>
      </c>
    </row>
    <row r="5987" spans="1:8" ht="26.4">
      <c r="A5987" s="753" t="s">
        <v>83</v>
      </c>
      <c r="B5987" s="753" t="s">
        <v>1037</v>
      </c>
      <c r="C5987" s="753" t="s">
        <v>223</v>
      </c>
      <c r="D5987" s="753" t="s">
        <v>1888</v>
      </c>
      <c r="E5987" s="753" t="s">
        <v>96</v>
      </c>
      <c r="F5987" s="753" t="s">
        <v>98</v>
      </c>
      <c r="G5987" s="757" t="s">
        <v>99</v>
      </c>
      <c r="H5987" s="751">
        <v>5364000</v>
      </c>
    </row>
    <row r="5988" spans="1:8" ht="26.4">
      <c r="A5988" s="753" t="s">
        <v>83</v>
      </c>
      <c r="B5988" s="753" t="s">
        <v>1037</v>
      </c>
      <c r="C5988" s="753" t="s">
        <v>223</v>
      </c>
      <c r="D5988" s="753" t="s">
        <v>1888</v>
      </c>
      <c r="E5988" s="753" t="s">
        <v>96</v>
      </c>
      <c r="F5988" s="753" t="s">
        <v>442</v>
      </c>
      <c r="G5988" s="757" t="s">
        <v>1772</v>
      </c>
      <c r="H5988" s="751">
        <v>2640000</v>
      </c>
    </row>
    <row r="5989" spans="1:8" ht="26.4">
      <c r="A5989" s="753" t="s">
        <v>83</v>
      </c>
      <c r="B5989" s="753" t="s">
        <v>1037</v>
      </c>
      <c r="C5989" s="753" t="s">
        <v>223</v>
      </c>
      <c r="D5989" s="753" t="s">
        <v>1888</v>
      </c>
      <c r="E5989" s="753" t="s">
        <v>96</v>
      </c>
      <c r="F5989" s="753" t="s">
        <v>457</v>
      </c>
      <c r="G5989" s="757" t="s">
        <v>1875</v>
      </c>
      <c r="H5989" s="751">
        <v>487482000</v>
      </c>
    </row>
    <row r="5990" spans="1:8">
      <c r="A5990" s="753" t="s">
        <v>83</v>
      </c>
      <c r="B5990" s="753" t="s">
        <v>1037</v>
      </c>
      <c r="C5990" s="753" t="s">
        <v>223</v>
      </c>
      <c r="D5990" s="753" t="s">
        <v>1888</v>
      </c>
      <c r="E5990" s="753" t="s">
        <v>96</v>
      </c>
      <c r="F5990" s="753" t="s">
        <v>144</v>
      </c>
      <c r="G5990" s="757" t="s">
        <v>145</v>
      </c>
      <c r="H5990" s="751">
        <v>397297000</v>
      </c>
    </row>
    <row r="5991" spans="1:8">
      <c r="A5991" s="753" t="s">
        <v>83</v>
      </c>
      <c r="B5991" s="753" t="s">
        <v>1037</v>
      </c>
      <c r="C5991" s="753" t="s">
        <v>223</v>
      </c>
      <c r="D5991" s="753" t="s">
        <v>1888</v>
      </c>
      <c r="E5991" s="753" t="s">
        <v>426</v>
      </c>
      <c r="F5991" s="753"/>
      <c r="G5991" s="757" t="s">
        <v>427</v>
      </c>
      <c r="H5991" s="751">
        <v>47482000</v>
      </c>
    </row>
    <row r="5992" spans="1:8">
      <c r="A5992" s="753" t="s">
        <v>83</v>
      </c>
      <c r="B5992" s="753" t="s">
        <v>1037</v>
      </c>
      <c r="C5992" s="753" t="s">
        <v>223</v>
      </c>
      <c r="D5992" s="753" t="s">
        <v>1888</v>
      </c>
      <c r="E5992" s="753" t="s">
        <v>426</v>
      </c>
      <c r="F5992" s="753" t="s">
        <v>428</v>
      </c>
      <c r="G5992" s="757" t="s">
        <v>1774</v>
      </c>
      <c r="H5992" s="751">
        <v>19000000</v>
      </c>
    </row>
    <row r="5993" spans="1:8">
      <c r="A5993" s="753" t="s">
        <v>83</v>
      </c>
      <c r="B5993" s="753" t="s">
        <v>1037</v>
      </c>
      <c r="C5993" s="753" t="s">
        <v>223</v>
      </c>
      <c r="D5993" s="753" t="s">
        <v>1888</v>
      </c>
      <c r="E5993" s="753" t="s">
        <v>426</v>
      </c>
      <c r="F5993" s="753" t="s">
        <v>429</v>
      </c>
      <c r="G5993" s="757" t="s">
        <v>1775</v>
      </c>
      <c r="H5993" s="751">
        <v>28482000</v>
      </c>
    </row>
    <row r="5994" spans="1:8">
      <c r="A5994" s="753" t="s">
        <v>83</v>
      </c>
      <c r="B5994" s="753" t="s">
        <v>1037</v>
      </c>
      <c r="C5994" s="753" t="s">
        <v>223</v>
      </c>
      <c r="D5994" s="753" t="s">
        <v>1888</v>
      </c>
      <c r="E5994" s="753" t="s">
        <v>100</v>
      </c>
      <c r="F5994" s="753"/>
      <c r="G5994" s="757" t="s">
        <v>101</v>
      </c>
      <c r="H5994" s="751">
        <v>461620000</v>
      </c>
    </row>
    <row r="5995" spans="1:8">
      <c r="A5995" s="753" t="s">
        <v>83</v>
      </c>
      <c r="B5995" s="753" t="s">
        <v>1037</v>
      </c>
      <c r="C5995" s="753" t="s">
        <v>223</v>
      </c>
      <c r="D5995" s="753" t="s">
        <v>1888</v>
      </c>
      <c r="E5995" s="753" t="s">
        <v>100</v>
      </c>
      <c r="F5995" s="753" t="s">
        <v>443</v>
      </c>
      <c r="G5995" s="757" t="s">
        <v>135</v>
      </c>
      <c r="H5995" s="751">
        <v>461620000</v>
      </c>
    </row>
    <row r="5996" spans="1:8">
      <c r="A5996" s="753" t="s">
        <v>83</v>
      </c>
      <c r="B5996" s="753" t="s">
        <v>1037</v>
      </c>
      <c r="C5996" s="753" t="s">
        <v>223</v>
      </c>
      <c r="D5996" s="753" t="s">
        <v>1888</v>
      </c>
      <c r="E5996" s="753" t="s">
        <v>102</v>
      </c>
      <c r="F5996" s="753"/>
      <c r="G5996" s="757" t="s">
        <v>369</v>
      </c>
      <c r="H5996" s="751">
        <v>371128000</v>
      </c>
    </row>
    <row r="5997" spans="1:8">
      <c r="A5997" s="753" t="s">
        <v>83</v>
      </c>
      <c r="B5997" s="753" t="s">
        <v>1037</v>
      </c>
      <c r="C5997" s="753" t="s">
        <v>223</v>
      </c>
      <c r="D5997" s="753" t="s">
        <v>1888</v>
      </c>
      <c r="E5997" s="753" t="s">
        <v>102</v>
      </c>
      <c r="F5997" s="753" t="s">
        <v>103</v>
      </c>
      <c r="G5997" s="757" t="s">
        <v>104</v>
      </c>
      <c r="H5997" s="751">
        <v>288381000</v>
      </c>
    </row>
    <row r="5998" spans="1:8">
      <c r="A5998" s="753" t="s">
        <v>83</v>
      </c>
      <c r="B5998" s="753" t="s">
        <v>1037</v>
      </c>
      <c r="C5998" s="753" t="s">
        <v>223</v>
      </c>
      <c r="D5998" s="753" t="s">
        <v>1888</v>
      </c>
      <c r="E5998" s="753" t="s">
        <v>102</v>
      </c>
      <c r="F5998" s="753" t="s">
        <v>105</v>
      </c>
      <c r="G5998" s="757" t="s">
        <v>106</v>
      </c>
      <c r="H5998" s="751">
        <v>48726000</v>
      </c>
    </row>
    <row r="5999" spans="1:8">
      <c r="A5999" s="753" t="s">
        <v>83</v>
      </c>
      <c r="B5999" s="753" t="s">
        <v>1037</v>
      </c>
      <c r="C5999" s="753" t="s">
        <v>223</v>
      </c>
      <c r="D5999" s="753" t="s">
        <v>1888</v>
      </c>
      <c r="E5999" s="753" t="s">
        <v>102</v>
      </c>
      <c r="F5999" s="753" t="s">
        <v>107</v>
      </c>
      <c r="G5999" s="757" t="s">
        <v>108</v>
      </c>
      <c r="H5999" s="751">
        <v>32501000</v>
      </c>
    </row>
    <row r="6000" spans="1:8">
      <c r="A6000" s="753" t="s">
        <v>83</v>
      </c>
      <c r="B6000" s="753" t="s">
        <v>1037</v>
      </c>
      <c r="C6000" s="753" t="s">
        <v>223</v>
      </c>
      <c r="D6000" s="753" t="s">
        <v>1888</v>
      </c>
      <c r="E6000" s="753" t="s">
        <v>102</v>
      </c>
      <c r="F6000" s="753" t="s">
        <v>0</v>
      </c>
      <c r="G6000" s="757" t="s">
        <v>1</v>
      </c>
      <c r="H6000" s="751">
        <v>1520000</v>
      </c>
    </row>
    <row r="6001" spans="1:8">
      <c r="A6001" s="753" t="s">
        <v>83</v>
      </c>
      <c r="B6001" s="753" t="s">
        <v>1037</v>
      </c>
      <c r="C6001" s="753" t="s">
        <v>223</v>
      </c>
      <c r="D6001" s="753" t="s">
        <v>1888</v>
      </c>
      <c r="E6001" s="753" t="s">
        <v>112</v>
      </c>
      <c r="F6001" s="753"/>
      <c r="G6001" s="757" t="s">
        <v>113</v>
      </c>
      <c r="H6001" s="751">
        <v>74392000</v>
      </c>
    </row>
    <row r="6002" spans="1:8">
      <c r="A6002" s="753" t="s">
        <v>83</v>
      </c>
      <c r="B6002" s="753" t="s">
        <v>1037</v>
      </c>
      <c r="C6002" s="753" t="s">
        <v>223</v>
      </c>
      <c r="D6002" s="753" t="s">
        <v>1888</v>
      </c>
      <c r="E6002" s="753" t="s">
        <v>112</v>
      </c>
      <c r="F6002" s="753" t="s">
        <v>155</v>
      </c>
      <c r="G6002" s="757" t="s">
        <v>1777</v>
      </c>
      <c r="H6002" s="751">
        <v>33323000</v>
      </c>
    </row>
    <row r="6003" spans="1:8">
      <c r="A6003" s="753" t="s">
        <v>83</v>
      </c>
      <c r="B6003" s="753" t="s">
        <v>1037</v>
      </c>
      <c r="C6003" s="753" t="s">
        <v>223</v>
      </c>
      <c r="D6003" s="753" t="s">
        <v>1888</v>
      </c>
      <c r="E6003" s="753" t="s">
        <v>112</v>
      </c>
      <c r="F6003" s="753" t="s">
        <v>114</v>
      </c>
      <c r="G6003" s="757" t="s">
        <v>1778</v>
      </c>
      <c r="H6003" s="751">
        <v>8855000</v>
      </c>
    </row>
    <row r="6004" spans="1:8">
      <c r="A6004" s="753" t="s">
        <v>83</v>
      </c>
      <c r="B6004" s="753" t="s">
        <v>1037</v>
      </c>
      <c r="C6004" s="753" t="s">
        <v>223</v>
      </c>
      <c r="D6004" s="753" t="s">
        <v>1888</v>
      </c>
      <c r="E6004" s="753" t="s">
        <v>112</v>
      </c>
      <c r="F6004" s="753" t="s">
        <v>156</v>
      </c>
      <c r="G6004" s="757" t="s">
        <v>1779</v>
      </c>
      <c r="H6004" s="751">
        <v>29378000</v>
      </c>
    </row>
    <row r="6005" spans="1:8">
      <c r="A6005" s="753" t="s">
        <v>83</v>
      </c>
      <c r="B6005" s="753" t="s">
        <v>1037</v>
      </c>
      <c r="C6005" s="753" t="s">
        <v>223</v>
      </c>
      <c r="D6005" s="753" t="s">
        <v>1888</v>
      </c>
      <c r="E6005" s="753" t="s">
        <v>112</v>
      </c>
      <c r="F6005" s="753" t="s">
        <v>146</v>
      </c>
      <c r="G6005" s="757" t="s">
        <v>1780</v>
      </c>
      <c r="H6005" s="751">
        <v>2136000</v>
      </c>
    </row>
    <row r="6006" spans="1:8">
      <c r="A6006" s="753" t="s">
        <v>83</v>
      </c>
      <c r="B6006" s="753" t="s">
        <v>1037</v>
      </c>
      <c r="C6006" s="753" t="s">
        <v>223</v>
      </c>
      <c r="D6006" s="753" t="s">
        <v>1888</v>
      </c>
      <c r="E6006" s="753" t="s">
        <v>112</v>
      </c>
      <c r="F6006" s="753" t="s">
        <v>157</v>
      </c>
      <c r="G6006" s="757" t="s">
        <v>135</v>
      </c>
      <c r="H6006" s="751">
        <v>700000</v>
      </c>
    </row>
    <row r="6007" spans="1:8">
      <c r="A6007" s="753" t="s">
        <v>83</v>
      </c>
      <c r="B6007" s="753" t="s">
        <v>1037</v>
      </c>
      <c r="C6007" s="753" t="s">
        <v>223</v>
      </c>
      <c r="D6007" s="753" t="s">
        <v>1888</v>
      </c>
      <c r="E6007" s="753" t="s">
        <v>115</v>
      </c>
      <c r="F6007" s="753"/>
      <c r="G6007" s="757" t="s">
        <v>1781</v>
      </c>
      <c r="H6007" s="751">
        <v>141498000</v>
      </c>
    </row>
    <row r="6008" spans="1:8">
      <c r="A6008" s="753" t="s">
        <v>83</v>
      </c>
      <c r="B6008" s="753" t="s">
        <v>1037</v>
      </c>
      <c r="C6008" s="753" t="s">
        <v>223</v>
      </c>
      <c r="D6008" s="753" t="s">
        <v>1888</v>
      </c>
      <c r="E6008" s="753" t="s">
        <v>115</v>
      </c>
      <c r="F6008" s="753" t="s">
        <v>116</v>
      </c>
      <c r="G6008" s="757" t="s">
        <v>117</v>
      </c>
      <c r="H6008" s="751">
        <v>30333000</v>
      </c>
    </row>
    <row r="6009" spans="1:8">
      <c r="A6009" s="753" t="s">
        <v>83</v>
      </c>
      <c r="B6009" s="753" t="s">
        <v>1037</v>
      </c>
      <c r="C6009" s="753" t="s">
        <v>223</v>
      </c>
      <c r="D6009" s="753" t="s">
        <v>1888</v>
      </c>
      <c r="E6009" s="753" t="s">
        <v>115</v>
      </c>
      <c r="F6009" s="753" t="s">
        <v>147</v>
      </c>
      <c r="G6009" s="757" t="s">
        <v>148</v>
      </c>
      <c r="H6009" s="751">
        <v>28900000</v>
      </c>
    </row>
    <row r="6010" spans="1:8">
      <c r="A6010" s="753" t="s">
        <v>83</v>
      </c>
      <c r="B6010" s="753" t="s">
        <v>1037</v>
      </c>
      <c r="C6010" s="753" t="s">
        <v>223</v>
      </c>
      <c r="D6010" s="753" t="s">
        <v>1888</v>
      </c>
      <c r="E6010" s="753" t="s">
        <v>115</v>
      </c>
      <c r="F6010" s="753" t="s">
        <v>4</v>
      </c>
      <c r="G6010" s="757" t="s">
        <v>1782</v>
      </c>
      <c r="H6010" s="751">
        <v>77350000</v>
      </c>
    </row>
    <row r="6011" spans="1:8">
      <c r="A6011" s="753" t="s">
        <v>83</v>
      </c>
      <c r="B6011" s="753" t="s">
        <v>1037</v>
      </c>
      <c r="C6011" s="753" t="s">
        <v>223</v>
      </c>
      <c r="D6011" s="753" t="s">
        <v>1888</v>
      </c>
      <c r="E6011" s="753" t="s">
        <v>115</v>
      </c>
      <c r="F6011" s="753" t="s">
        <v>118</v>
      </c>
      <c r="G6011" s="757" t="s">
        <v>119</v>
      </c>
      <c r="H6011" s="751">
        <v>4915000</v>
      </c>
    </row>
    <row r="6012" spans="1:8">
      <c r="A6012" s="753" t="s">
        <v>83</v>
      </c>
      <c r="B6012" s="753" t="s">
        <v>1037</v>
      </c>
      <c r="C6012" s="753" t="s">
        <v>223</v>
      </c>
      <c r="D6012" s="753" t="s">
        <v>1888</v>
      </c>
      <c r="E6012" s="753" t="s">
        <v>120</v>
      </c>
      <c r="F6012" s="753"/>
      <c r="G6012" s="757" t="s">
        <v>121</v>
      </c>
      <c r="H6012" s="751">
        <v>143948000</v>
      </c>
    </row>
    <row r="6013" spans="1:8">
      <c r="A6013" s="753" t="s">
        <v>83</v>
      </c>
      <c r="B6013" s="753" t="s">
        <v>1037</v>
      </c>
      <c r="C6013" s="753" t="s">
        <v>223</v>
      </c>
      <c r="D6013" s="753" t="s">
        <v>1888</v>
      </c>
      <c r="E6013" s="753" t="s">
        <v>120</v>
      </c>
      <c r="F6013" s="753" t="s">
        <v>123</v>
      </c>
      <c r="G6013" s="757" t="s">
        <v>124</v>
      </c>
      <c r="H6013" s="751">
        <v>12511000</v>
      </c>
    </row>
    <row r="6014" spans="1:8" ht="39.6">
      <c r="A6014" s="753" t="s">
        <v>83</v>
      </c>
      <c r="B6014" s="753" t="s">
        <v>1037</v>
      </c>
      <c r="C6014" s="753" t="s">
        <v>223</v>
      </c>
      <c r="D6014" s="753" t="s">
        <v>1888</v>
      </c>
      <c r="E6014" s="753" t="s">
        <v>120</v>
      </c>
      <c r="F6014" s="753" t="s">
        <v>994</v>
      </c>
      <c r="G6014" s="757" t="s">
        <v>1824</v>
      </c>
      <c r="H6014" s="751">
        <v>12078000</v>
      </c>
    </row>
    <row r="6015" spans="1:8">
      <c r="A6015" s="753" t="s">
        <v>83</v>
      </c>
      <c r="B6015" s="753" t="s">
        <v>1037</v>
      </c>
      <c r="C6015" s="753" t="s">
        <v>223</v>
      </c>
      <c r="D6015" s="753" t="s">
        <v>1888</v>
      </c>
      <c r="E6015" s="753" t="s">
        <v>120</v>
      </c>
      <c r="F6015" s="753" t="s">
        <v>315</v>
      </c>
      <c r="G6015" s="757" t="s">
        <v>1831</v>
      </c>
      <c r="H6015" s="751">
        <v>67500000</v>
      </c>
    </row>
    <row r="6016" spans="1:8" ht="26.4">
      <c r="A6016" s="753" t="s">
        <v>83</v>
      </c>
      <c r="B6016" s="753" t="s">
        <v>1037</v>
      </c>
      <c r="C6016" s="753" t="s">
        <v>223</v>
      </c>
      <c r="D6016" s="753" t="s">
        <v>1888</v>
      </c>
      <c r="E6016" s="753" t="s">
        <v>120</v>
      </c>
      <c r="F6016" s="753" t="s">
        <v>1001</v>
      </c>
      <c r="G6016" s="757" t="s">
        <v>1784</v>
      </c>
      <c r="H6016" s="751">
        <v>6705000</v>
      </c>
    </row>
    <row r="6017" spans="1:8">
      <c r="A6017" s="753" t="s">
        <v>83</v>
      </c>
      <c r="B6017" s="753" t="s">
        <v>1037</v>
      </c>
      <c r="C6017" s="753" t="s">
        <v>223</v>
      </c>
      <c r="D6017" s="753" t="s">
        <v>1888</v>
      </c>
      <c r="E6017" s="753" t="s">
        <v>120</v>
      </c>
      <c r="F6017" s="753" t="s">
        <v>158</v>
      </c>
      <c r="G6017" s="757" t="s">
        <v>1785</v>
      </c>
      <c r="H6017" s="751">
        <v>40100000</v>
      </c>
    </row>
    <row r="6018" spans="1:8">
      <c r="A6018" s="753" t="s">
        <v>83</v>
      </c>
      <c r="B6018" s="753" t="s">
        <v>1037</v>
      </c>
      <c r="C6018" s="753" t="s">
        <v>223</v>
      </c>
      <c r="D6018" s="753" t="s">
        <v>1888</v>
      </c>
      <c r="E6018" s="753" t="s">
        <v>120</v>
      </c>
      <c r="F6018" s="753" t="s">
        <v>159</v>
      </c>
      <c r="G6018" s="757" t="s">
        <v>143</v>
      </c>
      <c r="H6018" s="751">
        <v>5054000</v>
      </c>
    </row>
    <row r="6019" spans="1:8">
      <c r="A6019" s="753" t="s">
        <v>83</v>
      </c>
      <c r="B6019" s="753" t="s">
        <v>1037</v>
      </c>
      <c r="C6019" s="753" t="s">
        <v>223</v>
      </c>
      <c r="D6019" s="753" t="s">
        <v>1888</v>
      </c>
      <c r="E6019" s="753" t="s">
        <v>160</v>
      </c>
      <c r="F6019" s="753"/>
      <c r="G6019" s="757" t="s">
        <v>161</v>
      </c>
      <c r="H6019" s="751">
        <v>1177594000</v>
      </c>
    </row>
    <row r="6020" spans="1:8">
      <c r="A6020" s="753" t="s">
        <v>83</v>
      </c>
      <c r="B6020" s="753" t="s">
        <v>1037</v>
      </c>
      <c r="C6020" s="753" t="s">
        <v>223</v>
      </c>
      <c r="D6020" s="753" t="s">
        <v>1888</v>
      </c>
      <c r="E6020" s="753" t="s">
        <v>160</v>
      </c>
      <c r="F6020" s="753" t="s">
        <v>162</v>
      </c>
      <c r="G6020" s="757" t="s">
        <v>163</v>
      </c>
      <c r="H6020" s="751">
        <v>76515000</v>
      </c>
    </row>
    <row r="6021" spans="1:8">
      <c r="A6021" s="753" t="s">
        <v>83</v>
      </c>
      <c r="B6021" s="753" t="s">
        <v>1037</v>
      </c>
      <c r="C6021" s="753" t="s">
        <v>223</v>
      </c>
      <c r="D6021" s="753" t="s">
        <v>1888</v>
      </c>
      <c r="E6021" s="753" t="s">
        <v>160</v>
      </c>
      <c r="F6021" s="753" t="s">
        <v>544</v>
      </c>
      <c r="G6021" s="757" t="s">
        <v>545</v>
      </c>
      <c r="H6021" s="751">
        <v>54700000</v>
      </c>
    </row>
    <row r="6022" spans="1:8">
      <c r="A6022" s="753" t="s">
        <v>83</v>
      </c>
      <c r="B6022" s="753" t="s">
        <v>1037</v>
      </c>
      <c r="C6022" s="753" t="s">
        <v>223</v>
      </c>
      <c r="D6022" s="753" t="s">
        <v>1888</v>
      </c>
      <c r="E6022" s="753" t="s">
        <v>160</v>
      </c>
      <c r="F6022" s="753" t="s">
        <v>975</v>
      </c>
      <c r="G6022" s="757" t="s">
        <v>974</v>
      </c>
      <c r="H6022" s="751">
        <v>45800000</v>
      </c>
    </row>
    <row r="6023" spans="1:8">
      <c r="A6023" s="753" t="s">
        <v>83</v>
      </c>
      <c r="B6023" s="753" t="s">
        <v>1037</v>
      </c>
      <c r="C6023" s="753" t="s">
        <v>223</v>
      </c>
      <c r="D6023" s="753" t="s">
        <v>1888</v>
      </c>
      <c r="E6023" s="753" t="s">
        <v>160</v>
      </c>
      <c r="F6023" s="753" t="s">
        <v>546</v>
      </c>
      <c r="G6023" s="757" t="s">
        <v>128</v>
      </c>
      <c r="H6023" s="751">
        <v>71000000</v>
      </c>
    </row>
    <row r="6024" spans="1:8">
      <c r="A6024" s="753" t="s">
        <v>83</v>
      </c>
      <c r="B6024" s="753" t="s">
        <v>1037</v>
      </c>
      <c r="C6024" s="753" t="s">
        <v>223</v>
      </c>
      <c r="D6024" s="753" t="s">
        <v>1888</v>
      </c>
      <c r="E6024" s="753" t="s">
        <v>160</v>
      </c>
      <c r="F6024" s="753" t="s">
        <v>547</v>
      </c>
      <c r="G6024" s="757" t="s">
        <v>548</v>
      </c>
      <c r="H6024" s="751">
        <v>86400000</v>
      </c>
    </row>
    <row r="6025" spans="1:8">
      <c r="A6025" s="753" t="s">
        <v>83</v>
      </c>
      <c r="B6025" s="753" t="s">
        <v>1037</v>
      </c>
      <c r="C6025" s="753" t="s">
        <v>223</v>
      </c>
      <c r="D6025" s="753" t="s">
        <v>1888</v>
      </c>
      <c r="E6025" s="753" t="s">
        <v>160</v>
      </c>
      <c r="F6025" s="753" t="s">
        <v>438</v>
      </c>
      <c r="G6025" s="757" t="s">
        <v>1786</v>
      </c>
      <c r="H6025" s="751">
        <v>30000000</v>
      </c>
    </row>
    <row r="6026" spans="1:8">
      <c r="A6026" s="753" t="s">
        <v>83</v>
      </c>
      <c r="B6026" s="753" t="s">
        <v>1037</v>
      </c>
      <c r="C6026" s="753" t="s">
        <v>223</v>
      </c>
      <c r="D6026" s="753" t="s">
        <v>1888</v>
      </c>
      <c r="E6026" s="753" t="s">
        <v>160</v>
      </c>
      <c r="F6026" s="753" t="s">
        <v>549</v>
      </c>
      <c r="G6026" s="757" t="s">
        <v>550</v>
      </c>
      <c r="H6026" s="751">
        <v>399430000</v>
      </c>
    </row>
    <row r="6027" spans="1:8">
      <c r="A6027" s="753" t="s">
        <v>83</v>
      </c>
      <c r="B6027" s="753" t="s">
        <v>1037</v>
      </c>
      <c r="C6027" s="753" t="s">
        <v>223</v>
      </c>
      <c r="D6027" s="753" t="s">
        <v>1888</v>
      </c>
      <c r="E6027" s="753" t="s">
        <v>160</v>
      </c>
      <c r="F6027" s="753" t="s">
        <v>551</v>
      </c>
      <c r="G6027" s="757" t="s">
        <v>133</v>
      </c>
      <c r="H6027" s="751">
        <v>413749000</v>
      </c>
    </row>
    <row r="6028" spans="1:8">
      <c r="A6028" s="753" t="s">
        <v>83</v>
      </c>
      <c r="B6028" s="753" t="s">
        <v>1037</v>
      </c>
      <c r="C6028" s="753" t="s">
        <v>223</v>
      </c>
      <c r="D6028" s="753" t="s">
        <v>1888</v>
      </c>
      <c r="E6028" s="753" t="s">
        <v>125</v>
      </c>
      <c r="F6028" s="753"/>
      <c r="G6028" s="757" t="s">
        <v>126</v>
      </c>
      <c r="H6028" s="751">
        <v>168800000</v>
      </c>
    </row>
    <row r="6029" spans="1:8">
      <c r="A6029" s="753" t="s">
        <v>83</v>
      </c>
      <c r="B6029" s="753" t="s">
        <v>1037</v>
      </c>
      <c r="C6029" s="753" t="s">
        <v>223</v>
      </c>
      <c r="D6029" s="753" t="s">
        <v>1888</v>
      </c>
      <c r="E6029" s="753" t="s">
        <v>125</v>
      </c>
      <c r="F6029" s="753" t="s">
        <v>552</v>
      </c>
      <c r="G6029" s="757" t="s">
        <v>553</v>
      </c>
      <c r="H6029" s="751">
        <v>14400000</v>
      </c>
    </row>
    <row r="6030" spans="1:8">
      <c r="A6030" s="753" t="s">
        <v>83</v>
      </c>
      <c r="B6030" s="753" t="s">
        <v>1037</v>
      </c>
      <c r="C6030" s="753" t="s">
        <v>223</v>
      </c>
      <c r="D6030" s="753" t="s">
        <v>1888</v>
      </c>
      <c r="E6030" s="753" t="s">
        <v>125</v>
      </c>
      <c r="F6030" s="753" t="s">
        <v>127</v>
      </c>
      <c r="G6030" s="757" t="s">
        <v>128</v>
      </c>
      <c r="H6030" s="751">
        <v>24200000</v>
      </c>
    </row>
    <row r="6031" spans="1:8">
      <c r="A6031" s="753" t="s">
        <v>83</v>
      </c>
      <c r="B6031" s="753" t="s">
        <v>1037</v>
      </c>
      <c r="C6031" s="753" t="s">
        <v>223</v>
      </c>
      <c r="D6031" s="753" t="s">
        <v>1888</v>
      </c>
      <c r="E6031" s="753" t="s">
        <v>125</v>
      </c>
      <c r="F6031" s="753" t="s">
        <v>129</v>
      </c>
      <c r="G6031" s="757" t="s">
        <v>1787</v>
      </c>
      <c r="H6031" s="751">
        <v>130200000</v>
      </c>
    </row>
    <row r="6032" spans="1:8">
      <c r="A6032" s="753" t="s">
        <v>83</v>
      </c>
      <c r="B6032" s="753" t="s">
        <v>1037</v>
      </c>
      <c r="C6032" s="753" t="s">
        <v>223</v>
      </c>
      <c r="D6032" s="753" t="s">
        <v>1888</v>
      </c>
      <c r="E6032" s="753" t="s">
        <v>554</v>
      </c>
      <c r="F6032" s="753"/>
      <c r="G6032" s="757" t="s">
        <v>555</v>
      </c>
      <c r="H6032" s="751">
        <v>92525000</v>
      </c>
    </row>
    <row r="6033" spans="1:8">
      <c r="A6033" s="753" t="s">
        <v>83</v>
      </c>
      <c r="B6033" s="753" t="s">
        <v>1037</v>
      </c>
      <c r="C6033" s="753" t="s">
        <v>223</v>
      </c>
      <c r="D6033" s="753" t="s">
        <v>1888</v>
      </c>
      <c r="E6033" s="753" t="s">
        <v>554</v>
      </c>
      <c r="F6033" s="753" t="s">
        <v>556</v>
      </c>
      <c r="G6033" s="757" t="s">
        <v>557</v>
      </c>
      <c r="H6033" s="751">
        <v>63500000</v>
      </c>
    </row>
    <row r="6034" spans="1:8">
      <c r="A6034" s="753" t="s">
        <v>83</v>
      </c>
      <c r="B6034" s="753" t="s">
        <v>1037</v>
      </c>
      <c r="C6034" s="753" t="s">
        <v>223</v>
      </c>
      <c r="D6034" s="753" t="s">
        <v>1888</v>
      </c>
      <c r="E6034" s="753" t="s">
        <v>554</v>
      </c>
      <c r="F6034" s="753" t="s">
        <v>206</v>
      </c>
      <c r="G6034" s="757" t="s">
        <v>207</v>
      </c>
      <c r="H6034" s="751">
        <v>6125000</v>
      </c>
    </row>
    <row r="6035" spans="1:8">
      <c r="A6035" s="753" t="s">
        <v>83</v>
      </c>
      <c r="B6035" s="753" t="s">
        <v>1037</v>
      </c>
      <c r="C6035" s="753" t="s">
        <v>223</v>
      </c>
      <c r="D6035" s="753" t="s">
        <v>1888</v>
      </c>
      <c r="E6035" s="753" t="s">
        <v>554</v>
      </c>
      <c r="F6035" s="753" t="s">
        <v>558</v>
      </c>
      <c r="G6035" s="757" t="s">
        <v>559</v>
      </c>
      <c r="H6035" s="751">
        <v>22900000</v>
      </c>
    </row>
    <row r="6036" spans="1:8" ht="39.6">
      <c r="A6036" s="753" t="s">
        <v>83</v>
      </c>
      <c r="B6036" s="753" t="s">
        <v>1037</v>
      </c>
      <c r="C6036" s="753" t="s">
        <v>223</v>
      </c>
      <c r="D6036" s="753" t="s">
        <v>1888</v>
      </c>
      <c r="E6036" s="753" t="s">
        <v>560</v>
      </c>
      <c r="F6036" s="753"/>
      <c r="G6036" s="757" t="s">
        <v>1790</v>
      </c>
      <c r="H6036" s="751">
        <v>300512000</v>
      </c>
    </row>
    <row r="6037" spans="1:8">
      <c r="A6037" s="753" t="s">
        <v>83</v>
      </c>
      <c r="B6037" s="753" t="s">
        <v>1037</v>
      </c>
      <c r="C6037" s="753" t="s">
        <v>223</v>
      </c>
      <c r="D6037" s="753" t="s">
        <v>1888</v>
      </c>
      <c r="E6037" s="753" t="s">
        <v>560</v>
      </c>
      <c r="F6037" s="753" t="s">
        <v>856</v>
      </c>
      <c r="G6037" s="757" t="s">
        <v>1832</v>
      </c>
      <c r="H6037" s="751">
        <v>214572000</v>
      </c>
    </row>
    <row r="6038" spans="1:8">
      <c r="A6038" s="753" t="s">
        <v>83</v>
      </c>
      <c r="B6038" s="753" t="s">
        <v>1037</v>
      </c>
      <c r="C6038" s="753" t="s">
        <v>223</v>
      </c>
      <c r="D6038" s="753" t="s">
        <v>1888</v>
      </c>
      <c r="E6038" s="753" t="s">
        <v>560</v>
      </c>
      <c r="F6038" s="753" t="s">
        <v>418</v>
      </c>
      <c r="G6038" s="757" t="s">
        <v>1793</v>
      </c>
      <c r="H6038" s="751">
        <v>62010000</v>
      </c>
    </row>
    <row r="6039" spans="1:8">
      <c r="A6039" s="753" t="s">
        <v>83</v>
      </c>
      <c r="B6039" s="753" t="s">
        <v>1037</v>
      </c>
      <c r="C6039" s="753" t="s">
        <v>223</v>
      </c>
      <c r="D6039" s="753" t="s">
        <v>1888</v>
      </c>
      <c r="E6039" s="753" t="s">
        <v>560</v>
      </c>
      <c r="F6039" s="753" t="s">
        <v>562</v>
      </c>
      <c r="G6039" s="757" t="s">
        <v>1794</v>
      </c>
      <c r="H6039" s="751">
        <v>18890000</v>
      </c>
    </row>
    <row r="6040" spans="1:8">
      <c r="A6040" s="753" t="s">
        <v>83</v>
      </c>
      <c r="B6040" s="753" t="s">
        <v>1037</v>
      </c>
      <c r="C6040" s="753" t="s">
        <v>223</v>
      </c>
      <c r="D6040" s="753" t="s">
        <v>1888</v>
      </c>
      <c r="E6040" s="753" t="s">
        <v>560</v>
      </c>
      <c r="F6040" s="753" t="s">
        <v>7</v>
      </c>
      <c r="G6040" s="757" t="s">
        <v>1795</v>
      </c>
      <c r="H6040" s="751">
        <v>5040000</v>
      </c>
    </row>
    <row r="6041" spans="1:8" ht="26.4">
      <c r="A6041" s="753" t="s">
        <v>83</v>
      </c>
      <c r="B6041" s="753" t="s">
        <v>1037</v>
      </c>
      <c r="C6041" s="753" t="s">
        <v>223</v>
      </c>
      <c r="D6041" s="753" t="s">
        <v>1888</v>
      </c>
      <c r="E6041" s="753" t="s">
        <v>130</v>
      </c>
      <c r="F6041" s="753"/>
      <c r="G6041" s="757" t="s">
        <v>131</v>
      </c>
      <c r="H6041" s="751">
        <v>3766750000</v>
      </c>
    </row>
    <row r="6042" spans="1:8">
      <c r="A6042" s="753" t="s">
        <v>83</v>
      </c>
      <c r="B6042" s="753" t="s">
        <v>1037</v>
      </c>
      <c r="C6042" s="753" t="s">
        <v>223</v>
      </c>
      <c r="D6042" s="753" t="s">
        <v>1888</v>
      </c>
      <c r="E6042" s="753" t="s">
        <v>130</v>
      </c>
      <c r="F6042" s="753" t="s">
        <v>585</v>
      </c>
      <c r="G6042" s="757" t="s">
        <v>1799</v>
      </c>
      <c r="H6042" s="751">
        <v>3373200000</v>
      </c>
    </row>
    <row r="6043" spans="1:8">
      <c r="A6043" s="753" t="s">
        <v>83</v>
      </c>
      <c r="B6043" s="753" t="s">
        <v>1037</v>
      </c>
      <c r="C6043" s="753" t="s">
        <v>223</v>
      </c>
      <c r="D6043" s="753" t="s">
        <v>1888</v>
      </c>
      <c r="E6043" s="753" t="s">
        <v>130</v>
      </c>
      <c r="F6043" s="753" t="s">
        <v>132</v>
      </c>
      <c r="G6043" s="757" t="s">
        <v>135</v>
      </c>
      <c r="H6043" s="751">
        <v>393550000</v>
      </c>
    </row>
    <row r="6044" spans="1:8">
      <c r="A6044" s="753" t="s">
        <v>83</v>
      </c>
      <c r="B6044" s="753" t="s">
        <v>1037</v>
      </c>
      <c r="C6044" s="753" t="s">
        <v>223</v>
      </c>
      <c r="D6044" s="753" t="s">
        <v>1888</v>
      </c>
      <c r="E6044" s="753" t="s">
        <v>1801</v>
      </c>
      <c r="F6044" s="753"/>
      <c r="G6044" s="757" t="s">
        <v>1802</v>
      </c>
      <c r="H6044" s="751">
        <v>3600000</v>
      </c>
    </row>
    <row r="6045" spans="1:8">
      <c r="A6045" s="753" t="s">
        <v>83</v>
      </c>
      <c r="B6045" s="753" t="s">
        <v>1037</v>
      </c>
      <c r="C6045" s="753" t="s">
        <v>223</v>
      </c>
      <c r="D6045" s="753" t="s">
        <v>1888</v>
      </c>
      <c r="E6045" s="753" t="s">
        <v>1801</v>
      </c>
      <c r="F6045" s="753" t="s">
        <v>1803</v>
      </c>
      <c r="G6045" s="757" t="s">
        <v>1804</v>
      </c>
      <c r="H6045" s="751">
        <v>3600000</v>
      </c>
    </row>
    <row r="6046" spans="1:8">
      <c r="A6046" s="753" t="s">
        <v>83</v>
      </c>
      <c r="B6046" s="753" t="s">
        <v>1037</v>
      </c>
      <c r="C6046" s="753" t="s">
        <v>223</v>
      </c>
      <c r="D6046" s="753" t="s">
        <v>1888</v>
      </c>
      <c r="E6046" s="753" t="s">
        <v>134</v>
      </c>
      <c r="F6046" s="753"/>
      <c r="G6046" s="757" t="s">
        <v>135</v>
      </c>
      <c r="H6046" s="751">
        <v>456883000</v>
      </c>
    </row>
    <row r="6047" spans="1:8">
      <c r="A6047" s="753" t="s">
        <v>83</v>
      </c>
      <c r="B6047" s="753" t="s">
        <v>1037</v>
      </c>
      <c r="C6047" s="753" t="s">
        <v>223</v>
      </c>
      <c r="D6047" s="753" t="s">
        <v>1888</v>
      </c>
      <c r="E6047" s="753" t="s">
        <v>134</v>
      </c>
      <c r="F6047" s="753" t="s">
        <v>9</v>
      </c>
      <c r="G6047" s="757" t="s">
        <v>1805</v>
      </c>
      <c r="H6047" s="751">
        <v>60315000</v>
      </c>
    </row>
    <row r="6048" spans="1:8">
      <c r="A6048" s="753" t="s">
        <v>83</v>
      </c>
      <c r="B6048" s="753" t="s">
        <v>1037</v>
      </c>
      <c r="C6048" s="753" t="s">
        <v>223</v>
      </c>
      <c r="D6048" s="753" t="s">
        <v>1888</v>
      </c>
      <c r="E6048" s="753" t="s">
        <v>134</v>
      </c>
      <c r="F6048" s="753" t="s">
        <v>15</v>
      </c>
      <c r="G6048" s="757" t="s">
        <v>1806</v>
      </c>
      <c r="H6048" s="751">
        <v>580000</v>
      </c>
    </row>
    <row r="6049" spans="1:8">
      <c r="A6049" s="753" t="s">
        <v>83</v>
      </c>
      <c r="B6049" s="753" t="s">
        <v>1037</v>
      </c>
      <c r="C6049" s="753" t="s">
        <v>223</v>
      </c>
      <c r="D6049" s="753" t="s">
        <v>1888</v>
      </c>
      <c r="E6049" s="753" t="s">
        <v>134</v>
      </c>
      <c r="F6049" s="753" t="s">
        <v>137</v>
      </c>
      <c r="G6049" s="757" t="s">
        <v>138</v>
      </c>
      <c r="H6049" s="751">
        <v>116108000</v>
      </c>
    </row>
    <row r="6050" spans="1:8">
      <c r="A6050" s="753" t="s">
        <v>83</v>
      </c>
      <c r="B6050" s="753" t="s">
        <v>1037</v>
      </c>
      <c r="C6050" s="753" t="s">
        <v>223</v>
      </c>
      <c r="D6050" s="753" t="s">
        <v>1888</v>
      </c>
      <c r="E6050" s="753" t="s">
        <v>134</v>
      </c>
      <c r="F6050" s="753" t="s">
        <v>139</v>
      </c>
      <c r="G6050" s="757" t="s">
        <v>140</v>
      </c>
      <c r="H6050" s="751">
        <v>279880000</v>
      </c>
    </row>
    <row r="6051" spans="1:8" ht="39.6">
      <c r="A6051" s="753" t="s">
        <v>83</v>
      </c>
      <c r="B6051" s="753" t="s">
        <v>1037</v>
      </c>
      <c r="C6051" s="753" t="s">
        <v>223</v>
      </c>
      <c r="D6051" s="753" t="s">
        <v>1888</v>
      </c>
      <c r="E6051" s="753" t="s">
        <v>419</v>
      </c>
      <c r="F6051" s="753"/>
      <c r="G6051" s="757" t="s">
        <v>1807</v>
      </c>
      <c r="H6051" s="751">
        <v>30120000</v>
      </c>
    </row>
    <row r="6052" spans="1:8" ht="52.8">
      <c r="A6052" s="753" t="s">
        <v>83</v>
      </c>
      <c r="B6052" s="753" t="s">
        <v>1037</v>
      </c>
      <c r="C6052" s="753" t="s">
        <v>223</v>
      </c>
      <c r="D6052" s="753" t="s">
        <v>1888</v>
      </c>
      <c r="E6052" s="753" t="s">
        <v>419</v>
      </c>
      <c r="F6052" s="753" t="s">
        <v>420</v>
      </c>
      <c r="G6052" s="757" t="s">
        <v>2714</v>
      </c>
      <c r="H6052" s="751">
        <v>30120000</v>
      </c>
    </row>
    <row r="6053" spans="1:8">
      <c r="A6053" s="753" t="s">
        <v>83</v>
      </c>
      <c r="B6053" s="753" t="s">
        <v>1037</v>
      </c>
      <c r="C6053" s="753" t="s">
        <v>223</v>
      </c>
      <c r="D6053" s="753" t="s">
        <v>1888</v>
      </c>
      <c r="E6053" s="753" t="s">
        <v>404</v>
      </c>
      <c r="F6053" s="753"/>
      <c r="G6053" s="757" t="s">
        <v>1808</v>
      </c>
      <c r="H6053" s="751">
        <v>18490000</v>
      </c>
    </row>
    <row r="6054" spans="1:8">
      <c r="A6054" s="753" t="s">
        <v>83</v>
      </c>
      <c r="B6054" s="753" t="s">
        <v>1037</v>
      </c>
      <c r="C6054" s="753" t="s">
        <v>223</v>
      </c>
      <c r="D6054" s="753" t="s">
        <v>1888</v>
      </c>
      <c r="E6054" s="753" t="s">
        <v>404</v>
      </c>
      <c r="F6054" s="753" t="s">
        <v>1809</v>
      </c>
      <c r="G6054" s="757" t="s">
        <v>26</v>
      </c>
      <c r="H6054" s="751">
        <v>18490000</v>
      </c>
    </row>
    <row r="6055" spans="1:8">
      <c r="A6055" s="753" t="s">
        <v>83</v>
      </c>
      <c r="B6055" s="753" t="s">
        <v>1037</v>
      </c>
      <c r="C6055" s="753" t="s">
        <v>223</v>
      </c>
      <c r="D6055" s="753" t="s">
        <v>1888</v>
      </c>
      <c r="E6055" s="753" t="s">
        <v>353</v>
      </c>
      <c r="F6055" s="753"/>
      <c r="G6055" s="757" t="s">
        <v>354</v>
      </c>
      <c r="H6055" s="751">
        <v>89196000</v>
      </c>
    </row>
    <row r="6056" spans="1:8">
      <c r="A6056" s="753" t="s">
        <v>83</v>
      </c>
      <c r="B6056" s="753" t="s">
        <v>1037</v>
      </c>
      <c r="C6056" s="753" t="s">
        <v>223</v>
      </c>
      <c r="D6056" s="753" t="s">
        <v>1888</v>
      </c>
      <c r="E6056" s="753" t="s">
        <v>353</v>
      </c>
      <c r="F6056" s="753" t="s">
        <v>405</v>
      </c>
      <c r="G6056" s="757" t="s">
        <v>1920</v>
      </c>
      <c r="H6056" s="751">
        <v>89196000</v>
      </c>
    </row>
    <row r="6057" spans="1:8" ht="39.6">
      <c r="A6057" s="753" t="s">
        <v>83</v>
      </c>
      <c r="B6057" s="753" t="s">
        <v>1037</v>
      </c>
      <c r="C6057" s="753" t="s">
        <v>223</v>
      </c>
      <c r="D6057" s="753" t="s">
        <v>1956</v>
      </c>
      <c r="E6057" s="753"/>
      <c r="F6057" s="753"/>
      <c r="G6057" s="757" t="s">
        <v>1957</v>
      </c>
      <c r="H6057" s="751">
        <v>5000000000</v>
      </c>
    </row>
    <row r="6058" spans="1:8">
      <c r="A6058" s="753" t="s">
        <v>83</v>
      </c>
      <c r="B6058" s="753" t="s">
        <v>1037</v>
      </c>
      <c r="C6058" s="753" t="s">
        <v>223</v>
      </c>
      <c r="D6058" s="753" t="s">
        <v>1956</v>
      </c>
      <c r="E6058" s="753" t="s">
        <v>134</v>
      </c>
      <c r="F6058" s="753"/>
      <c r="G6058" s="757" t="s">
        <v>135</v>
      </c>
      <c r="H6058" s="751">
        <v>5000000000</v>
      </c>
    </row>
    <row r="6059" spans="1:8">
      <c r="A6059" s="753" t="s">
        <v>83</v>
      </c>
      <c r="B6059" s="753" t="s">
        <v>1037</v>
      </c>
      <c r="C6059" s="753" t="s">
        <v>223</v>
      </c>
      <c r="D6059" s="753" t="s">
        <v>1956</v>
      </c>
      <c r="E6059" s="753" t="s">
        <v>134</v>
      </c>
      <c r="F6059" s="753" t="s">
        <v>139</v>
      </c>
      <c r="G6059" s="757" t="s">
        <v>140</v>
      </c>
      <c r="H6059" s="751">
        <v>5000000000</v>
      </c>
    </row>
    <row r="6060" spans="1:8">
      <c r="A6060" s="753" t="s">
        <v>83</v>
      </c>
      <c r="B6060" s="753" t="s">
        <v>1036</v>
      </c>
      <c r="C6060" s="753"/>
      <c r="D6060" s="753"/>
      <c r="E6060" s="753"/>
      <c r="F6060" s="753"/>
      <c r="G6060" s="757" t="s">
        <v>1971</v>
      </c>
      <c r="H6060" s="751">
        <v>2840813000</v>
      </c>
    </row>
    <row r="6061" spans="1:8" ht="26.4">
      <c r="A6061" s="753" t="s">
        <v>83</v>
      </c>
      <c r="B6061" s="753" t="s">
        <v>1036</v>
      </c>
      <c r="C6061" s="753" t="s">
        <v>223</v>
      </c>
      <c r="D6061" s="753"/>
      <c r="E6061" s="753"/>
      <c r="F6061" s="753"/>
      <c r="G6061" s="757" t="s">
        <v>1765</v>
      </c>
      <c r="H6061" s="751">
        <v>2840813000</v>
      </c>
    </row>
    <row r="6062" spans="1:8">
      <c r="A6062" s="753" t="s">
        <v>83</v>
      </c>
      <c r="B6062" s="753" t="s">
        <v>1036</v>
      </c>
      <c r="C6062" s="753" t="s">
        <v>223</v>
      </c>
      <c r="D6062" s="753" t="s">
        <v>1888</v>
      </c>
      <c r="E6062" s="753"/>
      <c r="F6062" s="753"/>
      <c r="G6062" s="757" t="s">
        <v>1889</v>
      </c>
      <c r="H6062" s="751">
        <v>2840813000</v>
      </c>
    </row>
    <row r="6063" spans="1:8">
      <c r="A6063" s="753" t="s">
        <v>83</v>
      </c>
      <c r="B6063" s="753" t="s">
        <v>1036</v>
      </c>
      <c r="C6063" s="753" t="s">
        <v>223</v>
      </c>
      <c r="D6063" s="753" t="s">
        <v>1888</v>
      </c>
      <c r="E6063" s="753" t="s">
        <v>92</v>
      </c>
      <c r="F6063" s="753"/>
      <c r="G6063" s="757" t="s">
        <v>93</v>
      </c>
      <c r="H6063" s="751">
        <v>803243688</v>
      </c>
    </row>
    <row r="6064" spans="1:8">
      <c r="A6064" s="753" t="s">
        <v>83</v>
      </c>
      <c r="B6064" s="753" t="s">
        <v>1036</v>
      </c>
      <c r="C6064" s="753" t="s">
        <v>223</v>
      </c>
      <c r="D6064" s="753" t="s">
        <v>1888</v>
      </c>
      <c r="E6064" s="753" t="s">
        <v>92</v>
      </c>
      <c r="F6064" s="753" t="s">
        <v>94</v>
      </c>
      <c r="G6064" s="757" t="s">
        <v>1768</v>
      </c>
      <c r="H6064" s="751">
        <v>100126768</v>
      </c>
    </row>
    <row r="6065" spans="1:8">
      <c r="A6065" s="753" t="s">
        <v>83</v>
      </c>
      <c r="B6065" s="753" t="s">
        <v>1036</v>
      </c>
      <c r="C6065" s="753" t="s">
        <v>223</v>
      </c>
      <c r="D6065" s="753" t="s">
        <v>1888</v>
      </c>
      <c r="E6065" s="753" t="s">
        <v>92</v>
      </c>
      <c r="F6065" s="753" t="s">
        <v>149</v>
      </c>
      <c r="G6065" s="757" t="s">
        <v>150</v>
      </c>
      <c r="H6065" s="751">
        <v>703116920</v>
      </c>
    </row>
    <row r="6066" spans="1:8" ht="26.4">
      <c r="A6066" s="753" t="s">
        <v>83</v>
      </c>
      <c r="B6066" s="753" t="s">
        <v>1036</v>
      </c>
      <c r="C6066" s="753" t="s">
        <v>223</v>
      </c>
      <c r="D6066" s="753" t="s">
        <v>1888</v>
      </c>
      <c r="E6066" s="753" t="s">
        <v>141</v>
      </c>
      <c r="F6066" s="753"/>
      <c r="G6066" s="757" t="s">
        <v>1822</v>
      </c>
      <c r="H6066" s="751">
        <v>87513030</v>
      </c>
    </row>
    <row r="6067" spans="1:8" ht="26.4">
      <c r="A6067" s="753" t="s">
        <v>83</v>
      </c>
      <c r="B6067" s="753" t="s">
        <v>1036</v>
      </c>
      <c r="C6067" s="753" t="s">
        <v>223</v>
      </c>
      <c r="D6067" s="753" t="s">
        <v>1888</v>
      </c>
      <c r="E6067" s="753" t="s">
        <v>141</v>
      </c>
      <c r="F6067" s="753" t="s">
        <v>581</v>
      </c>
      <c r="G6067" s="757" t="s">
        <v>1823</v>
      </c>
      <c r="H6067" s="751">
        <v>87513030</v>
      </c>
    </row>
    <row r="6068" spans="1:8">
      <c r="A6068" s="753" t="s">
        <v>83</v>
      </c>
      <c r="B6068" s="753" t="s">
        <v>1036</v>
      </c>
      <c r="C6068" s="753" t="s">
        <v>223</v>
      </c>
      <c r="D6068" s="753" t="s">
        <v>1888</v>
      </c>
      <c r="E6068" s="753" t="s">
        <v>96</v>
      </c>
      <c r="F6068" s="753"/>
      <c r="G6068" s="757" t="s">
        <v>97</v>
      </c>
      <c r="H6068" s="751">
        <v>521857390</v>
      </c>
    </row>
    <row r="6069" spans="1:8" ht="26.4">
      <c r="A6069" s="753" t="s">
        <v>83</v>
      </c>
      <c r="B6069" s="753" t="s">
        <v>1036</v>
      </c>
      <c r="C6069" s="753" t="s">
        <v>223</v>
      </c>
      <c r="D6069" s="753" t="s">
        <v>1888</v>
      </c>
      <c r="E6069" s="753" t="s">
        <v>96</v>
      </c>
      <c r="F6069" s="753" t="s">
        <v>98</v>
      </c>
      <c r="G6069" s="757" t="s">
        <v>99</v>
      </c>
      <c r="H6069" s="751">
        <v>2682000</v>
      </c>
    </row>
    <row r="6070" spans="1:8" ht="26.4">
      <c r="A6070" s="753" t="s">
        <v>83</v>
      </c>
      <c r="B6070" s="753" t="s">
        <v>1036</v>
      </c>
      <c r="C6070" s="753" t="s">
        <v>223</v>
      </c>
      <c r="D6070" s="753" t="s">
        <v>1888</v>
      </c>
      <c r="E6070" s="753" t="s">
        <v>96</v>
      </c>
      <c r="F6070" s="753" t="s">
        <v>457</v>
      </c>
      <c r="G6070" s="757" t="s">
        <v>1875</v>
      </c>
      <c r="H6070" s="751">
        <v>266689190</v>
      </c>
    </row>
    <row r="6071" spans="1:8">
      <c r="A6071" s="753" t="s">
        <v>83</v>
      </c>
      <c r="B6071" s="753" t="s">
        <v>1036</v>
      </c>
      <c r="C6071" s="753" t="s">
        <v>223</v>
      </c>
      <c r="D6071" s="753" t="s">
        <v>1888</v>
      </c>
      <c r="E6071" s="753" t="s">
        <v>96</v>
      </c>
      <c r="F6071" s="753" t="s">
        <v>144</v>
      </c>
      <c r="G6071" s="757" t="s">
        <v>145</v>
      </c>
      <c r="H6071" s="751">
        <v>219810500</v>
      </c>
    </row>
    <row r="6072" spans="1:8">
      <c r="A6072" s="753" t="s">
        <v>83</v>
      </c>
      <c r="B6072" s="753" t="s">
        <v>1036</v>
      </c>
      <c r="C6072" s="753" t="s">
        <v>223</v>
      </c>
      <c r="D6072" s="753" t="s">
        <v>1888</v>
      </c>
      <c r="E6072" s="753" t="s">
        <v>96</v>
      </c>
      <c r="F6072" s="753" t="s">
        <v>154</v>
      </c>
      <c r="G6072" s="757" t="s">
        <v>1773</v>
      </c>
      <c r="H6072" s="751">
        <v>32675700</v>
      </c>
    </row>
    <row r="6073" spans="1:8">
      <c r="A6073" s="753" t="s">
        <v>83</v>
      </c>
      <c r="B6073" s="753" t="s">
        <v>1036</v>
      </c>
      <c r="C6073" s="753" t="s">
        <v>223</v>
      </c>
      <c r="D6073" s="753" t="s">
        <v>1888</v>
      </c>
      <c r="E6073" s="753" t="s">
        <v>426</v>
      </c>
      <c r="F6073" s="753"/>
      <c r="G6073" s="757" t="s">
        <v>427</v>
      </c>
      <c r="H6073" s="751">
        <v>10195000</v>
      </c>
    </row>
    <row r="6074" spans="1:8">
      <c r="A6074" s="753" t="s">
        <v>83</v>
      </c>
      <c r="B6074" s="753" t="s">
        <v>1036</v>
      </c>
      <c r="C6074" s="753" t="s">
        <v>223</v>
      </c>
      <c r="D6074" s="753" t="s">
        <v>1888</v>
      </c>
      <c r="E6074" s="753" t="s">
        <v>426</v>
      </c>
      <c r="F6074" s="753" t="s">
        <v>428</v>
      </c>
      <c r="G6074" s="757" t="s">
        <v>1774</v>
      </c>
      <c r="H6074" s="751">
        <v>8800000</v>
      </c>
    </row>
    <row r="6075" spans="1:8">
      <c r="A6075" s="753" t="s">
        <v>83</v>
      </c>
      <c r="B6075" s="753" t="s">
        <v>1036</v>
      </c>
      <c r="C6075" s="753" t="s">
        <v>223</v>
      </c>
      <c r="D6075" s="753" t="s">
        <v>1888</v>
      </c>
      <c r="E6075" s="753" t="s">
        <v>426</v>
      </c>
      <c r="F6075" s="753" t="s">
        <v>429</v>
      </c>
      <c r="G6075" s="757" t="s">
        <v>1775</v>
      </c>
      <c r="H6075" s="751">
        <v>1395000</v>
      </c>
    </row>
    <row r="6076" spans="1:8">
      <c r="A6076" s="753" t="s">
        <v>83</v>
      </c>
      <c r="B6076" s="753" t="s">
        <v>1036</v>
      </c>
      <c r="C6076" s="753" t="s">
        <v>223</v>
      </c>
      <c r="D6076" s="753" t="s">
        <v>1888</v>
      </c>
      <c r="E6076" s="753" t="s">
        <v>100</v>
      </c>
      <c r="F6076" s="753"/>
      <c r="G6076" s="757" t="s">
        <v>101</v>
      </c>
      <c r="H6076" s="751">
        <v>233386000</v>
      </c>
    </row>
    <row r="6077" spans="1:8">
      <c r="A6077" s="753" t="s">
        <v>83</v>
      </c>
      <c r="B6077" s="753" t="s">
        <v>1036</v>
      </c>
      <c r="C6077" s="753" t="s">
        <v>223</v>
      </c>
      <c r="D6077" s="753" t="s">
        <v>1888</v>
      </c>
      <c r="E6077" s="753" t="s">
        <v>100</v>
      </c>
      <c r="F6077" s="753" t="s">
        <v>443</v>
      </c>
      <c r="G6077" s="757" t="s">
        <v>135</v>
      </c>
      <c r="H6077" s="751">
        <v>233386000</v>
      </c>
    </row>
    <row r="6078" spans="1:8">
      <c r="A6078" s="753" t="s">
        <v>83</v>
      </c>
      <c r="B6078" s="753" t="s">
        <v>1036</v>
      </c>
      <c r="C6078" s="753" t="s">
        <v>223</v>
      </c>
      <c r="D6078" s="753" t="s">
        <v>1888</v>
      </c>
      <c r="E6078" s="753" t="s">
        <v>102</v>
      </c>
      <c r="F6078" s="753"/>
      <c r="G6078" s="757" t="s">
        <v>369</v>
      </c>
      <c r="H6078" s="751">
        <v>44443000</v>
      </c>
    </row>
    <row r="6079" spans="1:8">
      <c r="A6079" s="753" t="s">
        <v>83</v>
      </c>
      <c r="B6079" s="753" t="s">
        <v>1036</v>
      </c>
      <c r="C6079" s="753" t="s">
        <v>223</v>
      </c>
      <c r="D6079" s="753" t="s">
        <v>1888</v>
      </c>
      <c r="E6079" s="753" t="s">
        <v>102</v>
      </c>
      <c r="F6079" s="753" t="s">
        <v>103</v>
      </c>
      <c r="G6079" s="757" t="s">
        <v>104</v>
      </c>
      <c r="H6079" s="751">
        <v>32516800</v>
      </c>
    </row>
    <row r="6080" spans="1:8">
      <c r="A6080" s="753" t="s">
        <v>83</v>
      </c>
      <c r="B6080" s="753" t="s">
        <v>1036</v>
      </c>
      <c r="C6080" s="753" t="s">
        <v>223</v>
      </c>
      <c r="D6080" s="753" t="s">
        <v>1888</v>
      </c>
      <c r="E6080" s="753" t="s">
        <v>102</v>
      </c>
      <c r="F6080" s="753" t="s">
        <v>105</v>
      </c>
      <c r="G6080" s="757" t="s">
        <v>106</v>
      </c>
      <c r="H6080" s="751">
        <v>6230200</v>
      </c>
    </row>
    <row r="6081" spans="1:8">
      <c r="A6081" s="753" t="s">
        <v>83</v>
      </c>
      <c r="B6081" s="753" t="s">
        <v>1036</v>
      </c>
      <c r="C6081" s="753" t="s">
        <v>223</v>
      </c>
      <c r="D6081" s="753" t="s">
        <v>1888</v>
      </c>
      <c r="E6081" s="753" t="s">
        <v>102</v>
      </c>
      <c r="F6081" s="753" t="s">
        <v>107</v>
      </c>
      <c r="G6081" s="757" t="s">
        <v>108</v>
      </c>
      <c r="H6081" s="751">
        <v>3678000</v>
      </c>
    </row>
    <row r="6082" spans="1:8">
      <c r="A6082" s="753" t="s">
        <v>83</v>
      </c>
      <c r="B6082" s="753" t="s">
        <v>1036</v>
      </c>
      <c r="C6082" s="753" t="s">
        <v>223</v>
      </c>
      <c r="D6082" s="753" t="s">
        <v>1888</v>
      </c>
      <c r="E6082" s="753" t="s">
        <v>102</v>
      </c>
      <c r="F6082" s="753" t="s">
        <v>0</v>
      </c>
      <c r="G6082" s="757" t="s">
        <v>1</v>
      </c>
      <c r="H6082" s="751">
        <v>2018000</v>
      </c>
    </row>
    <row r="6083" spans="1:8">
      <c r="A6083" s="753" t="s">
        <v>83</v>
      </c>
      <c r="B6083" s="753" t="s">
        <v>1036</v>
      </c>
      <c r="C6083" s="753" t="s">
        <v>223</v>
      </c>
      <c r="D6083" s="753" t="s">
        <v>1888</v>
      </c>
      <c r="E6083" s="753" t="s">
        <v>112</v>
      </c>
      <c r="F6083" s="753"/>
      <c r="G6083" s="757" t="s">
        <v>113</v>
      </c>
      <c r="H6083" s="751">
        <v>54666078</v>
      </c>
    </row>
    <row r="6084" spans="1:8">
      <c r="A6084" s="753" t="s">
        <v>83</v>
      </c>
      <c r="B6084" s="753" t="s">
        <v>1036</v>
      </c>
      <c r="C6084" s="753" t="s">
        <v>223</v>
      </c>
      <c r="D6084" s="753" t="s">
        <v>1888</v>
      </c>
      <c r="E6084" s="753" t="s">
        <v>112</v>
      </c>
      <c r="F6084" s="753" t="s">
        <v>155</v>
      </c>
      <c r="G6084" s="757" t="s">
        <v>1777</v>
      </c>
      <c r="H6084" s="751">
        <v>20183478</v>
      </c>
    </row>
    <row r="6085" spans="1:8">
      <c r="A6085" s="753" t="s">
        <v>83</v>
      </c>
      <c r="B6085" s="753" t="s">
        <v>1036</v>
      </c>
      <c r="C6085" s="753" t="s">
        <v>223</v>
      </c>
      <c r="D6085" s="753" t="s">
        <v>1888</v>
      </c>
      <c r="E6085" s="753" t="s">
        <v>112</v>
      </c>
      <c r="F6085" s="753" t="s">
        <v>114</v>
      </c>
      <c r="G6085" s="757" t="s">
        <v>1778</v>
      </c>
      <c r="H6085" s="751">
        <v>3724600</v>
      </c>
    </row>
    <row r="6086" spans="1:8">
      <c r="A6086" s="753" t="s">
        <v>83</v>
      </c>
      <c r="B6086" s="753" t="s">
        <v>1036</v>
      </c>
      <c r="C6086" s="753" t="s">
        <v>223</v>
      </c>
      <c r="D6086" s="753" t="s">
        <v>1888</v>
      </c>
      <c r="E6086" s="753" t="s">
        <v>112</v>
      </c>
      <c r="F6086" s="753" t="s">
        <v>156</v>
      </c>
      <c r="G6086" s="757" t="s">
        <v>1779</v>
      </c>
      <c r="H6086" s="751">
        <v>26022000</v>
      </c>
    </row>
    <row r="6087" spans="1:8">
      <c r="A6087" s="753" t="s">
        <v>83</v>
      </c>
      <c r="B6087" s="753" t="s">
        <v>1036</v>
      </c>
      <c r="C6087" s="753" t="s">
        <v>223</v>
      </c>
      <c r="D6087" s="753" t="s">
        <v>1888</v>
      </c>
      <c r="E6087" s="753" t="s">
        <v>112</v>
      </c>
      <c r="F6087" s="753" t="s">
        <v>146</v>
      </c>
      <c r="G6087" s="757" t="s">
        <v>1780</v>
      </c>
      <c r="H6087" s="751">
        <v>2136000</v>
      </c>
    </row>
    <row r="6088" spans="1:8">
      <c r="A6088" s="753" t="s">
        <v>83</v>
      </c>
      <c r="B6088" s="753" t="s">
        <v>1036</v>
      </c>
      <c r="C6088" s="753" t="s">
        <v>223</v>
      </c>
      <c r="D6088" s="753" t="s">
        <v>1888</v>
      </c>
      <c r="E6088" s="753" t="s">
        <v>112</v>
      </c>
      <c r="F6088" s="753" t="s">
        <v>157</v>
      </c>
      <c r="G6088" s="757" t="s">
        <v>135</v>
      </c>
      <c r="H6088" s="751">
        <v>2600000</v>
      </c>
    </row>
    <row r="6089" spans="1:8">
      <c r="A6089" s="753" t="s">
        <v>83</v>
      </c>
      <c r="B6089" s="753" t="s">
        <v>1036</v>
      </c>
      <c r="C6089" s="753" t="s">
        <v>223</v>
      </c>
      <c r="D6089" s="753" t="s">
        <v>1888</v>
      </c>
      <c r="E6089" s="753" t="s">
        <v>115</v>
      </c>
      <c r="F6089" s="753"/>
      <c r="G6089" s="757" t="s">
        <v>1781</v>
      </c>
      <c r="H6089" s="751">
        <v>84407000</v>
      </c>
    </row>
    <row r="6090" spans="1:8">
      <c r="A6090" s="753" t="s">
        <v>83</v>
      </c>
      <c r="B6090" s="753" t="s">
        <v>1036</v>
      </c>
      <c r="C6090" s="753" t="s">
        <v>223</v>
      </c>
      <c r="D6090" s="753" t="s">
        <v>1888</v>
      </c>
      <c r="E6090" s="753" t="s">
        <v>115</v>
      </c>
      <c r="F6090" s="753" t="s">
        <v>116</v>
      </c>
      <c r="G6090" s="757" t="s">
        <v>117</v>
      </c>
      <c r="H6090" s="751">
        <v>32325000</v>
      </c>
    </row>
    <row r="6091" spans="1:8">
      <c r="A6091" s="753" t="s">
        <v>83</v>
      </c>
      <c r="B6091" s="753" t="s">
        <v>1036</v>
      </c>
      <c r="C6091" s="753" t="s">
        <v>223</v>
      </c>
      <c r="D6091" s="753" t="s">
        <v>1888</v>
      </c>
      <c r="E6091" s="753" t="s">
        <v>115</v>
      </c>
      <c r="F6091" s="753" t="s">
        <v>147</v>
      </c>
      <c r="G6091" s="757" t="s">
        <v>148</v>
      </c>
      <c r="H6091" s="751">
        <v>43682000</v>
      </c>
    </row>
    <row r="6092" spans="1:8">
      <c r="A6092" s="753" t="s">
        <v>83</v>
      </c>
      <c r="B6092" s="753" t="s">
        <v>1036</v>
      </c>
      <c r="C6092" s="753" t="s">
        <v>223</v>
      </c>
      <c r="D6092" s="753" t="s">
        <v>1888</v>
      </c>
      <c r="E6092" s="753" t="s">
        <v>115</v>
      </c>
      <c r="F6092" s="753" t="s">
        <v>4</v>
      </c>
      <c r="G6092" s="757" t="s">
        <v>1782</v>
      </c>
      <c r="H6092" s="751">
        <v>8400000</v>
      </c>
    </row>
    <row r="6093" spans="1:8">
      <c r="A6093" s="753" t="s">
        <v>83</v>
      </c>
      <c r="B6093" s="753" t="s">
        <v>1036</v>
      </c>
      <c r="C6093" s="753" t="s">
        <v>223</v>
      </c>
      <c r="D6093" s="753" t="s">
        <v>1888</v>
      </c>
      <c r="E6093" s="753" t="s">
        <v>120</v>
      </c>
      <c r="F6093" s="753"/>
      <c r="G6093" s="757" t="s">
        <v>121</v>
      </c>
      <c r="H6093" s="751">
        <v>158525650</v>
      </c>
    </row>
    <row r="6094" spans="1:8" ht="39.6">
      <c r="A6094" s="753" t="s">
        <v>83</v>
      </c>
      <c r="B6094" s="753" t="s">
        <v>1036</v>
      </c>
      <c r="C6094" s="753" t="s">
        <v>223</v>
      </c>
      <c r="D6094" s="753" t="s">
        <v>1888</v>
      </c>
      <c r="E6094" s="753" t="s">
        <v>120</v>
      </c>
      <c r="F6094" s="753" t="s">
        <v>122</v>
      </c>
      <c r="G6094" s="757" t="s">
        <v>1783</v>
      </c>
      <c r="H6094" s="751">
        <v>4435277</v>
      </c>
    </row>
    <row r="6095" spans="1:8">
      <c r="A6095" s="753" t="s">
        <v>83</v>
      </c>
      <c r="B6095" s="753" t="s">
        <v>1036</v>
      </c>
      <c r="C6095" s="753" t="s">
        <v>223</v>
      </c>
      <c r="D6095" s="753" t="s">
        <v>1888</v>
      </c>
      <c r="E6095" s="753" t="s">
        <v>120</v>
      </c>
      <c r="F6095" s="753" t="s">
        <v>123</v>
      </c>
      <c r="G6095" s="757" t="s">
        <v>124</v>
      </c>
      <c r="H6095" s="751">
        <v>4249673</v>
      </c>
    </row>
    <row r="6096" spans="1:8" ht="39.6">
      <c r="A6096" s="753" t="s">
        <v>83</v>
      </c>
      <c r="B6096" s="753" t="s">
        <v>1036</v>
      </c>
      <c r="C6096" s="753" t="s">
        <v>223</v>
      </c>
      <c r="D6096" s="753" t="s">
        <v>1888</v>
      </c>
      <c r="E6096" s="753" t="s">
        <v>120</v>
      </c>
      <c r="F6096" s="753" t="s">
        <v>994</v>
      </c>
      <c r="G6096" s="757" t="s">
        <v>1824</v>
      </c>
      <c r="H6096" s="751">
        <v>4020000</v>
      </c>
    </row>
    <row r="6097" spans="1:8">
      <c r="A6097" s="753" t="s">
        <v>83</v>
      </c>
      <c r="B6097" s="753" t="s">
        <v>1036</v>
      </c>
      <c r="C6097" s="753" t="s">
        <v>223</v>
      </c>
      <c r="D6097" s="753" t="s">
        <v>1888</v>
      </c>
      <c r="E6097" s="753" t="s">
        <v>120</v>
      </c>
      <c r="F6097" s="753" t="s">
        <v>315</v>
      </c>
      <c r="G6097" s="757" t="s">
        <v>1831</v>
      </c>
      <c r="H6097" s="751">
        <v>30350000</v>
      </c>
    </row>
    <row r="6098" spans="1:8" ht="26.4">
      <c r="A6098" s="753" t="s">
        <v>83</v>
      </c>
      <c r="B6098" s="753" t="s">
        <v>1036</v>
      </c>
      <c r="C6098" s="753" t="s">
        <v>223</v>
      </c>
      <c r="D6098" s="753" t="s">
        <v>1888</v>
      </c>
      <c r="E6098" s="753" t="s">
        <v>120</v>
      </c>
      <c r="F6098" s="753" t="s">
        <v>1001</v>
      </c>
      <c r="G6098" s="757" t="s">
        <v>1784</v>
      </c>
      <c r="H6098" s="751">
        <v>102250100</v>
      </c>
    </row>
    <row r="6099" spans="1:8">
      <c r="A6099" s="753" t="s">
        <v>83</v>
      </c>
      <c r="B6099" s="753" t="s">
        <v>1036</v>
      </c>
      <c r="C6099" s="753" t="s">
        <v>223</v>
      </c>
      <c r="D6099" s="753" t="s">
        <v>1888</v>
      </c>
      <c r="E6099" s="753" t="s">
        <v>120</v>
      </c>
      <c r="F6099" s="753" t="s">
        <v>158</v>
      </c>
      <c r="G6099" s="757" t="s">
        <v>1785</v>
      </c>
      <c r="H6099" s="751">
        <v>10200000</v>
      </c>
    </row>
    <row r="6100" spans="1:8">
      <c r="A6100" s="753" t="s">
        <v>83</v>
      </c>
      <c r="B6100" s="753" t="s">
        <v>1036</v>
      </c>
      <c r="C6100" s="753" t="s">
        <v>223</v>
      </c>
      <c r="D6100" s="753" t="s">
        <v>1888</v>
      </c>
      <c r="E6100" s="753" t="s">
        <v>120</v>
      </c>
      <c r="F6100" s="753" t="s">
        <v>159</v>
      </c>
      <c r="G6100" s="757" t="s">
        <v>143</v>
      </c>
      <c r="H6100" s="751">
        <v>3020600</v>
      </c>
    </row>
    <row r="6101" spans="1:8">
      <c r="A6101" s="753" t="s">
        <v>83</v>
      </c>
      <c r="B6101" s="753" t="s">
        <v>1036</v>
      </c>
      <c r="C6101" s="753" t="s">
        <v>223</v>
      </c>
      <c r="D6101" s="753" t="s">
        <v>1888</v>
      </c>
      <c r="E6101" s="753" t="s">
        <v>160</v>
      </c>
      <c r="F6101" s="753"/>
      <c r="G6101" s="757" t="s">
        <v>161</v>
      </c>
      <c r="H6101" s="751">
        <v>318735000</v>
      </c>
    </row>
    <row r="6102" spans="1:8">
      <c r="A6102" s="753" t="s">
        <v>83</v>
      </c>
      <c r="B6102" s="753" t="s">
        <v>1036</v>
      </c>
      <c r="C6102" s="753" t="s">
        <v>223</v>
      </c>
      <c r="D6102" s="753" t="s">
        <v>1888</v>
      </c>
      <c r="E6102" s="753" t="s">
        <v>160</v>
      </c>
      <c r="F6102" s="753" t="s">
        <v>162</v>
      </c>
      <c r="G6102" s="757" t="s">
        <v>163</v>
      </c>
      <c r="H6102" s="751">
        <v>37610000</v>
      </c>
    </row>
    <row r="6103" spans="1:8">
      <c r="A6103" s="753" t="s">
        <v>83</v>
      </c>
      <c r="B6103" s="753" t="s">
        <v>1036</v>
      </c>
      <c r="C6103" s="753" t="s">
        <v>223</v>
      </c>
      <c r="D6103" s="753" t="s">
        <v>1888</v>
      </c>
      <c r="E6103" s="753" t="s">
        <v>160</v>
      </c>
      <c r="F6103" s="753" t="s">
        <v>975</v>
      </c>
      <c r="G6103" s="757" t="s">
        <v>974</v>
      </c>
      <c r="H6103" s="751">
        <v>40500000</v>
      </c>
    </row>
    <row r="6104" spans="1:8">
      <c r="A6104" s="753" t="s">
        <v>83</v>
      </c>
      <c r="B6104" s="753" t="s">
        <v>1036</v>
      </c>
      <c r="C6104" s="753" t="s">
        <v>223</v>
      </c>
      <c r="D6104" s="753" t="s">
        <v>1888</v>
      </c>
      <c r="E6104" s="753" t="s">
        <v>160</v>
      </c>
      <c r="F6104" s="753" t="s">
        <v>546</v>
      </c>
      <c r="G6104" s="757" t="s">
        <v>128</v>
      </c>
      <c r="H6104" s="751">
        <v>7350000</v>
      </c>
    </row>
    <row r="6105" spans="1:8">
      <c r="A6105" s="753" t="s">
        <v>83</v>
      </c>
      <c r="B6105" s="753" t="s">
        <v>1036</v>
      </c>
      <c r="C6105" s="753" t="s">
        <v>223</v>
      </c>
      <c r="D6105" s="753" t="s">
        <v>1888</v>
      </c>
      <c r="E6105" s="753" t="s">
        <v>160</v>
      </c>
      <c r="F6105" s="753" t="s">
        <v>547</v>
      </c>
      <c r="G6105" s="757" t="s">
        <v>548</v>
      </c>
      <c r="H6105" s="751">
        <v>2000000</v>
      </c>
    </row>
    <row r="6106" spans="1:8">
      <c r="A6106" s="753" t="s">
        <v>83</v>
      </c>
      <c r="B6106" s="753" t="s">
        <v>1036</v>
      </c>
      <c r="C6106" s="753" t="s">
        <v>223</v>
      </c>
      <c r="D6106" s="753" t="s">
        <v>1888</v>
      </c>
      <c r="E6106" s="753" t="s">
        <v>160</v>
      </c>
      <c r="F6106" s="753" t="s">
        <v>549</v>
      </c>
      <c r="G6106" s="757" t="s">
        <v>550</v>
      </c>
      <c r="H6106" s="751">
        <v>154000000</v>
      </c>
    </row>
    <row r="6107" spans="1:8">
      <c r="A6107" s="753" t="s">
        <v>83</v>
      </c>
      <c r="B6107" s="753" t="s">
        <v>1036</v>
      </c>
      <c r="C6107" s="753" t="s">
        <v>223</v>
      </c>
      <c r="D6107" s="753" t="s">
        <v>1888</v>
      </c>
      <c r="E6107" s="753" t="s">
        <v>160</v>
      </c>
      <c r="F6107" s="753" t="s">
        <v>551</v>
      </c>
      <c r="G6107" s="757" t="s">
        <v>133</v>
      </c>
      <c r="H6107" s="751">
        <v>77275000</v>
      </c>
    </row>
    <row r="6108" spans="1:8">
      <c r="A6108" s="753" t="s">
        <v>83</v>
      </c>
      <c r="B6108" s="753" t="s">
        <v>1036</v>
      </c>
      <c r="C6108" s="753" t="s">
        <v>223</v>
      </c>
      <c r="D6108" s="753" t="s">
        <v>1888</v>
      </c>
      <c r="E6108" s="753" t="s">
        <v>125</v>
      </c>
      <c r="F6108" s="753"/>
      <c r="G6108" s="757" t="s">
        <v>126</v>
      </c>
      <c r="H6108" s="751">
        <v>80700000</v>
      </c>
    </row>
    <row r="6109" spans="1:8">
      <c r="A6109" s="753" t="s">
        <v>83</v>
      </c>
      <c r="B6109" s="753" t="s">
        <v>1036</v>
      </c>
      <c r="C6109" s="753" t="s">
        <v>223</v>
      </c>
      <c r="D6109" s="753" t="s">
        <v>1888</v>
      </c>
      <c r="E6109" s="753" t="s">
        <v>125</v>
      </c>
      <c r="F6109" s="753" t="s">
        <v>430</v>
      </c>
      <c r="G6109" s="757" t="s">
        <v>431</v>
      </c>
      <c r="H6109" s="751">
        <v>26700000</v>
      </c>
    </row>
    <row r="6110" spans="1:8">
      <c r="A6110" s="753" t="s">
        <v>83</v>
      </c>
      <c r="B6110" s="753" t="s">
        <v>1036</v>
      </c>
      <c r="C6110" s="753" t="s">
        <v>223</v>
      </c>
      <c r="D6110" s="753" t="s">
        <v>1888</v>
      </c>
      <c r="E6110" s="753" t="s">
        <v>125</v>
      </c>
      <c r="F6110" s="753" t="s">
        <v>552</v>
      </c>
      <c r="G6110" s="757" t="s">
        <v>553</v>
      </c>
      <c r="H6110" s="751">
        <v>5400000</v>
      </c>
    </row>
    <row r="6111" spans="1:8">
      <c r="A6111" s="753" t="s">
        <v>83</v>
      </c>
      <c r="B6111" s="753" t="s">
        <v>1036</v>
      </c>
      <c r="C6111" s="753" t="s">
        <v>223</v>
      </c>
      <c r="D6111" s="753" t="s">
        <v>1888</v>
      </c>
      <c r="E6111" s="753" t="s">
        <v>125</v>
      </c>
      <c r="F6111" s="753" t="s">
        <v>129</v>
      </c>
      <c r="G6111" s="757" t="s">
        <v>1787</v>
      </c>
      <c r="H6111" s="751">
        <v>48600000</v>
      </c>
    </row>
    <row r="6112" spans="1:8">
      <c r="A6112" s="753" t="s">
        <v>83</v>
      </c>
      <c r="B6112" s="753" t="s">
        <v>1036</v>
      </c>
      <c r="C6112" s="753" t="s">
        <v>223</v>
      </c>
      <c r="D6112" s="753" t="s">
        <v>1888</v>
      </c>
      <c r="E6112" s="753" t="s">
        <v>554</v>
      </c>
      <c r="F6112" s="753"/>
      <c r="G6112" s="757" t="s">
        <v>555</v>
      </c>
      <c r="H6112" s="751">
        <v>5350000</v>
      </c>
    </row>
    <row r="6113" spans="1:8">
      <c r="A6113" s="753" t="s">
        <v>83</v>
      </c>
      <c r="B6113" s="753" t="s">
        <v>1036</v>
      </c>
      <c r="C6113" s="753" t="s">
        <v>223</v>
      </c>
      <c r="D6113" s="753" t="s">
        <v>1888</v>
      </c>
      <c r="E6113" s="753" t="s">
        <v>554</v>
      </c>
      <c r="F6113" s="753" t="s">
        <v>556</v>
      </c>
      <c r="G6113" s="757" t="s">
        <v>557</v>
      </c>
      <c r="H6113" s="751">
        <v>5050000</v>
      </c>
    </row>
    <row r="6114" spans="1:8">
      <c r="A6114" s="753" t="s">
        <v>83</v>
      </c>
      <c r="B6114" s="753" t="s">
        <v>1036</v>
      </c>
      <c r="C6114" s="753" t="s">
        <v>223</v>
      </c>
      <c r="D6114" s="753" t="s">
        <v>1888</v>
      </c>
      <c r="E6114" s="753" t="s">
        <v>554</v>
      </c>
      <c r="F6114" s="753" t="s">
        <v>558</v>
      </c>
      <c r="G6114" s="757" t="s">
        <v>559</v>
      </c>
      <c r="H6114" s="751">
        <v>300000</v>
      </c>
    </row>
    <row r="6115" spans="1:8" ht="39.6">
      <c r="A6115" s="753" t="s">
        <v>83</v>
      </c>
      <c r="B6115" s="753" t="s">
        <v>1036</v>
      </c>
      <c r="C6115" s="753" t="s">
        <v>223</v>
      </c>
      <c r="D6115" s="753" t="s">
        <v>1888</v>
      </c>
      <c r="E6115" s="753" t="s">
        <v>560</v>
      </c>
      <c r="F6115" s="753"/>
      <c r="G6115" s="757" t="s">
        <v>1790</v>
      </c>
      <c r="H6115" s="751">
        <v>18631000</v>
      </c>
    </row>
    <row r="6116" spans="1:8">
      <c r="A6116" s="753" t="s">
        <v>83</v>
      </c>
      <c r="B6116" s="753" t="s">
        <v>1036</v>
      </c>
      <c r="C6116" s="753" t="s">
        <v>223</v>
      </c>
      <c r="D6116" s="753" t="s">
        <v>1888</v>
      </c>
      <c r="E6116" s="753" t="s">
        <v>560</v>
      </c>
      <c r="F6116" s="753" t="s">
        <v>856</v>
      </c>
      <c r="G6116" s="757" t="s">
        <v>1832</v>
      </c>
      <c r="H6116" s="751">
        <v>2050000</v>
      </c>
    </row>
    <row r="6117" spans="1:8">
      <c r="A6117" s="753" t="s">
        <v>83</v>
      </c>
      <c r="B6117" s="753" t="s">
        <v>1036</v>
      </c>
      <c r="C6117" s="753" t="s">
        <v>223</v>
      </c>
      <c r="D6117" s="753" t="s">
        <v>1888</v>
      </c>
      <c r="E6117" s="753" t="s">
        <v>560</v>
      </c>
      <c r="F6117" s="753" t="s">
        <v>5</v>
      </c>
      <c r="G6117" s="757" t="s">
        <v>6</v>
      </c>
      <c r="H6117" s="751">
        <v>300000</v>
      </c>
    </row>
    <row r="6118" spans="1:8">
      <c r="A6118" s="753" t="s">
        <v>83</v>
      </c>
      <c r="B6118" s="753" t="s">
        <v>1036</v>
      </c>
      <c r="C6118" s="753" t="s">
        <v>223</v>
      </c>
      <c r="D6118" s="753" t="s">
        <v>1888</v>
      </c>
      <c r="E6118" s="753" t="s">
        <v>560</v>
      </c>
      <c r="F6118" s="753" t="s">
        <v>418</v>
      </c>
      <c r="G6118" s="757" t="s">
        <v>1793</v>
      </c>
      <c r="H6118" s="751">
        <v>12330000</v>
      </c>
    </row>
    <row r="6119" spans="1:8">
      <c r="A6119" s="753" t="s">
        <v>83</v>
      </c>
      <c r="B6119" s="753" t="s">
        <v>1036</v>
      </c>
      <c r="C6119" s="753" t="s">
        <v>223</v>
      </c>
      <c r="D6119" s="753" t="s">
        <v>1888</v>
      </c>
      <c r="E6119" s="753" t="s">
        <v>560</v>
      </c>
      <c r="F6119" s="753" t="s">
        <v>562</v>
      </c>
      <c r="G6119" s="757" t="s">
        <v>1794</v>
      </c>
      <c r="H6119" s="751">
        <v>2886000</v>
      </c>
    </row>
    <row r="6120" spans="1:8">
      <c r="A6120" s="753" t="s">
        <v>83</v>
      </c>
      <c r="B6120" s="753" t="s">
        <v>1036</v>
      </c>
      <c r="C6120" s="753" t="s">
        <v>223</v>
      </c>
      <c r="D6120" s="753" t="s">
        <v>1888</v>
      </c>
      <c r="E6120" s="753" t="s">
        <v>560</v>
      </c>
      <c r="F6120" s="753" t="s">
        <v>7</v>
      </c>
      <c r="G6120" s="757" t="s">
        <v>1795</v>
      </c>
      <c r="H6120" s="751">
        <v>1065000</v>
      </c>
    </row>
    <row r="6121" spans="1:8" ht="26.4">
      <c r="A6121" s="753" t="s">
        <v>83</v>
      </c>
      <c r="B6121" s="753" t="s">
        <v>1036</v>
      </c>
      <c r="C6121" s="753" t="s">
        <v>223</v>
      </c>
      <c r="D6121" s="753" t="s">
        <v>1888</v>
      </c>
      <c r="E6121" s="753" t="s">
        <v>1796</v>
      </c>
      <c r="F6121" s="753"/>
      <c r="G6121" s="757" t="s">
        <v>1797</v>
      </c>
      <c r="H6121" s="751">
        <v>22340000</v>
      </c>
    </row>
    <row r="6122" spans="1:8">
      <c r="A6122" s="753" t="s">
        <v>83</v>
      </c>
      <c r="B6122" s="753" t="s">
        <v>1036</v>
      </c>
      <c r="C6122" s="753" t="s">
        <v>223</v>
      </c>
      <c r="D6122" s="753" t="s">
        <v>1888</v>
      </c>
      <c r="E6122" s="753" t="s">
        <v>1796</v>
      </c>
      <c r="F6122" s="753" t="s">
        <v>1798</v>
      </c>
      <c r="G6122" s="757" t="s">
        <v>1793</v>
      </c>
      <c r="H6122" s="751">
        <v>7950000</v>
      </c>
    </row>
    <row r="6123" spans="1:8">
      <c r="A6123" s="753" t="s">
        <v>83</v>
      </c>
      <c r="B6123" s="753" t="s">
        <v>1036</v>
      </c>
      <c r="C6123" s="753" t="s">
        <v>223</v>
      </c>
      <c r="D6123" s="753" t="s">
        <v>1888</v>
      </c>
      <c r="E6123" s="753" t="s">
        <v>1796</v>
      </c>
      <c r="F6123" s="753" t="s">
        <v>1833</v>
      </c>
      <c r="G6123" s="757" t="s">
        <v>1834</v>
      </c>
      <c r="H6123" s="751">
        <v>14390000</v>
      </c>
    </row>
    <row r="6124" spans="1:8" ht="26.4">
      <c r="A6124" s="753" t="s">
        <v>83</v>
      </c>
      <c r="B6124" s="753" t="s">
        <v>1036</v>
      </c>
      <c r="C6124" s="753" t="s">
        <v>223</v>
      </c>
      <c r="D6124" s="753" t="s">
        <v>1888</v>
      </c>
      <c r="E6124" s="753" t="s">
        <v>130</v>
      </c>
      <c r="F6124" s="753"/>
      <c r="G6124" s="757" t="s">
        <v>131</v>
      </c>
      <c r="H6124" s="751">
        <v>137150000</v>
      </c>
    </row>
    <row r="6125" spans="1:8">
      <c r="A6125" s="753" t="s">
        <v>83</v>
      </c>
      <c r="B6125" s="753" t="s">
        <v>1036</v>
      </c>
      <c r="C6125" s="753" t="s">
        <v>223</v>
      </c>
      <c r="D6125" s="753" t="s">
        <v>1888</v>
      </c>
      <c r="E6125" s="753" t="s">
        <v>130</v>
      </c>
      <c r="F6125" s="753" t="s">
        <v>14</v>
      </c>
      <c r="G6125" s="757" t="s">
        <v>1800</v>
      </c>
      <c r="H6125" s="751">
        <v>43550000</v>
      </c>
    </row>
    <row r="6126" spans="1:8">
      <c r="A6126" s="753" t="s">
        <v>83</v>
      </c>
      <c r="B6126" s="753" t="s">
        <v>1036</v>
      </c>
      <c r="C6126" s="753" t="s">
        <v>223</v>
      </c>
      <c r="D6126" s="753" t="s">
        <v>1888</v>
      </c>
      <c r="E6126" s="753" t="s">
        <v>130</v>
      </c>
      <c r="F6126" s="753" t="s">
        <v>132</v>
      </c>
      <c r="G6126" s="757" t="s">
        <v>135</v>
      </c>
      <c r="H6126" s="751">
        <v>93600000</v>
      </c>
    </row>
    <row r="6127" spans="1:8">
      <c r="A6127" s="753" t="s">
        <v>83</v>
      </c>
      <c r="B6127" s="753" t="s">
        <v>1036</v>
      </c>
      <c r="C6127" s="753" t="s">
        <v>223</v>
      </c>
      <c r="D6127" s="753" t="s">
        <v>1888</v>
      </c>
      <c r="E6127" s="753" t="s">
        <v>1801</v>
      </c>
      <c r="F6127" s="753"/>
      <c r="G6127" s="757" t="s">
        <v>1802</v>
      </c>
      <c r="H6127" s="751">
        <v>200000</v>
      </c>
    </row>
    <row r="6128" spans="1:8">
      <c r="A6128" s="753" t="s">
        <v>83</v>
      </c>
      <c r="B6128" s="753" t="s">
        <v>1036</v>
      </c>
      <c r="C6128" s="753" t="s">
        <v>223</v>
      </c>
      <c r="D6128" s="753" t="s">
        <v>1888</v>
      </c>
      <c r="E6128" s="753" t="s">
        <v>1801</v>
      </c>
      <c r="F6128" s="753" t="s">
        <v>1803</v>
      </c>
      <c r="G6128" s="757" t="s">
        <v>1804</v>
      </c>
      <c r="H6128" s="751">
        <v>200000</v>
      </c>
    </row>
    <row r="6129" spans="1:8">
      <c r="A6129" s="753" t="s">
        <v>83</v>
      </c>
      <c r="B6129" s="753" t="s">
        <v>1036</v>
      </c>
      <c r="C6129" s="753" t="s">
        <v>223</v>
      </c>
      <c r="D6129" s="753" t="s">
        <v>1888</v>
      </c>
      <c r="E6129" s="753" t="s">
        <v>134</v>
      </c>
      <c r="F6129" s="753"/>
      <c r="G6129" s="757" t="s">
        <v>135</v>
      </c>
      <c r="H6129" s="751">
        <v>216187164</v>
      </c>
    </row>
    <row r="6130" spans="1:8">
      <c r="A6130" s="753" t="s">
        <v>83</v>
      </c>
      <c r="B6130" s="753" t="s">
        <v>1036</v>
      </c>
      <c r="C6130" s="753" t="s">
        <v>223</v>
      </c>
      <c r="D6130" s="753" t="s">
        <v>1888</v>
      </c>
      <c r="E6130" s="753" t="s">
        <v>134</v>
      </c>
      <c r="F6130" s="753" t="s">
        <v>9</v>
      </c>
      <c r="G6130" s="757" t="s">
        <v>1805</v>
      </c>
      <c r="H6130" s="751">
        <v>1180700</v>
      </c>
    </row>
    <row r="6131" spans="1:8">
      <c r="A6131" s="753" t="s">
        <v>83</v>
      </c>
      <c r="B6131" s="753" t="s">
        <v>1036</v>
      </c>
      <c r="C6131" s="753" t="s">
        <v>223</v>
      </c>
      <c r="D6131" s="753" t="s">
        <v>1888</v>
      </c>
      <c r="E6131" s="753" t="s">
        <v>134</v>
      </c>
      <c r="F6131" s="753" t="s">
        <v>137</v>
      </c>
      <c r="G6131" s="757" t="s">
        <v>138</v>
      </c>
      <c r="H6131" s="751">
        <v>79762000</v>
      </c>
    </row>
    <row r="6132" spans="1:8">
      <c r="A6132" s="753" t="s">
        <v>83</v>
      </c>
      <c r="B6132" s="753" t="s">
        <v>1036</v>
      </c>
      <c r="C6132" s="753" t="s">
        <v>223</v>
      </c>
      <c r="D6132" s="753" t="s">
        <v>1888</v>
      </c>
      <c r="E6132" s="753" t="s">
        <v>134</v>
      </c>
      <c r="F6132" s="753" t="s">
        <v>139</v>
      </c>
      <c r="G6132" s="757" t="s">
        <v>140</v>
      </c>
      <c r="H6132" s="751">
        <v>135244464</v>
      </c>
    </row>
    <row r="6133" spans="1:8">
      <c r="A6133" s="753" t="s">
        <v>83</v>
      </c>
      <c r="B6133" s="753" t="s">
        <v>1036</v>
      </c>
      <c r="C6133" s="753" t="s">
        <v>223</v>
      </c>
      <c r="D6133" s="753" t="s">
        <v>1888</v>
      </c>
      <c r="E6133" s="753" t="s">
        <v>404</v>
      </c>
      <c r="F6133" s="753"/>
      <c r="G6133" s="757" t="s">
        <v>1808</v>
      </c>
      <c r="H6133" s="751">
        <v>10470000</v>
      </c>
    </row>
    <row r="6134" spans="1:8">
      <c r="A6134" s="753" t="s">
        <v>83</v>
      </c>
      <c r="B6134" s="753" t="s">
        <v>1036</v>
      </c>
      <c r="C6134" s="753" t="s">
        <v>223</v>
      </c>
      <c r="D6134" s="753" t="s">
        <v>1888</v>
      </c>
      <c r="E6134" s="753" t="s">
        <v>404</v>
      </c>
      <c r="F6134" s="753" t="s">
        <v>1809</v>
      </c>
      <c r="G6134" s="757" t="s">
        <v>26</v>
      </c>
      <c r="H6134" s="751">
        <v>10470000</v>
      </c>
    </row>
    <row r="6135" spans="1:8">
      <c r="A6135" s="753" t="s">
        <v>83</v>
      </c>
      <c r="B6135" s="753" t="s">
        <v>1036</v>
      </c>
      <c r="C6135" s="753" t="s">
        <v>223</v>
      </c>
      <c r="D6135" s="753" t="s">
        <v>1888</v>
      </c>
      <c r="E6135" s="753" t="s">
        <v>353</v>
      </c>
      <c r="F6135" s="753"/>
      <c r="G6135" s="757" t="s">
        <v>354</v>
      </c>
      <c r="H6135" s="751">
        <v>32813000</v>
      </c>
    </row>
    <row r="6136" spans="1:8">
      <c r="A6136" s="753" t="s">
        <v>83</v>
      </c>
      <c r="B6136" s="753" t="s">
        <v>1036</v>
      </c>
      <c r="C6136" s="753" t="s">
        <v>223</v>
      </c>
      <c r="D6136" s="753" t="s">
        <v>1888</v>
      </c>
      <c r="E6136" s="753" t="s">
        <v>353</v>
      </c>
      <c r="F6136" s="753" t="s">
        <v>1003</v>
      </c>
      <c r="G6136" s="757" t="s">
        <v>136</v>
      </c>
      <c r="H6136" s="751">
        <v>32813000</v>
      </c>
    </row>
    <row r="6137" spans="1:8">
      <c r="A6137" s="753" t="s">
        <v>83</v>
      </c>
      <c r="B6137" s="753" t="s">
        <v>1035</v>
      </c>
      <c r="C6137" s="753"/>
      <c r="D6137" s="753"/>
      <c r="E6137" s="753"/>
      <c r="F6137" s="753"/>
      <c r="G6137" s="757" t="s">
        <v>1972</v>
      </c>
      <c r="H6137" s="751">
        <v>4668000000</v>
      </c>
    </row>
    <row r="6138" spans="1:8">
      <c r="A6138" s="753" t="s">
        <v>83</v>
      </c>
      <c r="B6138" s="753" t="s">
        <v>1035</v>
      </c>
      <c r="C6138" s="753" t="s">
        <v>416</v>
      </c>
      <c r="D6138" s="753"/>
      <c r="E6138" s="753"/>
      <c r="F6138" s="753"/>
      <c r="G6138" s="757" t="s">
        <v>1814</v>
      </c>
      <c r="H6138" s="751">
        <v>2568000000</v>
      </c>
    </row>
    <row r="6139" spans="1:8">
      <c r="A6139" s="753" t="s">
        <v>83</v>
      </c>
      <c r="B6139" s="753" t="s">
        <v>1035</v>
      </c>
      <c r="C6139" s="753" t="s">
        <v>416</v>
      </c>
      <c r="D6139" s="753" t="s">
        <v>1976</v>
      </c>
      <c r="E6139" s="753"/>
      <c r="F6139" s="753"/>
      <c r="G6139" s="757" t="s">
        <v>439</v>
      </c>
      <c r="H6139" s="751">
        <v>2568000000</v>
      </c>
    </row>
    <row r="6140" spans="1:8">
      <c r="A6140" s="753" t="s">
        <v>83</v>
      </c>
      <c r="B6140" s="753" t="s">
        <v>1035</v>
      </c>
      <c r="C6140" s="753" t="s">
        <v>416</v>
      </c>
      <c r="D6140" s="753" t="s">
        <v>1976</v>
      </c>
      <c r="E6140" s="753" t="s">
        <v>178</v>
      </c>
      <c r="F6140" s="753"/>
      <c r="G6140" s="757" t="s">
        <v>179</v>
      </c>
      <c r="H6140" s="751">
        <v>2350000000</v>
      </c>
    </row>
    <row r="6141" spans="1:8" ht="26.4">
      <c r="A6141" s="753" t="s">
        <v>83</v>
      </c>
      <c r="B6141" s="753" t="s">
        <v>1035</v>
      </c>
      <c r="C6141" s="753" t="s">
        <v>416</v>
      </c>
      <c r="D6141" s="753" t="s">
        <v>1976</v>
      </c>
      <c r="E6141" s="753" t="s">
        <v>178</v>
      </c>
      <c r="F6141" s="753" t="s">
        <v>180</v>
      </c>
      <c r="G6141" s="757" t="s">
        <v>1810</v>
      </c>
      <c r="H6141" s="751">
        <v>2350000000</v>
      </c>
    </row>
    <row r="6142" spans="1:8">
      <c r="A6142" s="753" t="s">
        <v>83</v>
      </c>
      <c r="B6142" s="753" t="s">
        <v>1035</v>
      </c>
      <c r="C6142" s="753" t="s">
        <v>416</v>
      </c>
      <c r="D6142" s="753" t="s">
        <v>1976</v>
      </c>
      <c r="E6142" s="753" t="s">
        <v>19</v>
      </c>
      <c r="F6142" s="753"/>
      <c r="G6142" s="757" t="s">
        <v>133</v>
      </c>
      <c r="H6142" s="751">
        <v>218000000</v>
      </c>
    </row>
    <row r="6143" spans="1:8">
      <c r="A6143" s="753" t="s">
        <v>83</v>
      </c>
      <c r="B6143" s="753" t="s">
        <v>1035</v>
      </c>
      <c r="C6143" s="753" t="s">
        <v>416</v>
      </c>
      <c r="D6143" s="753" t="s">
        <v>1976</v>
      </c>
      <c r="E6143" s="753" t="s">
        <v>19</v>
      </c>
      <c r="F6143" s="753" t="s">
        <v>20</v>
      </c>
      <c r="G6143" s="757" t="s">
        <v>21</v>
      </c>
      <c r="H6143" s="751">
        <v>99229067</v>
      </c>
    </row>
    <row r="6144" spans="1:8">
      <c r="A6144" s="753" t="s">
        <v>83</v>
      </c>
      <c r="B6144" s="753" t="s">
        <v>1035</v>
      </c>
      <c r="C6144" s="753" t="s">
        <v>416</v>
      </c>
      <c r="D6144" s="753" t="s">
        <v>1976</v>
      </c>
      <c r="E6144" s="753" t="s">
        <v>19</v>
      </c>
      <c r="F6144" s="753" t="s">
        <v>22</v>
      </c>
      <c r="G6144" s="757" t="s">
        <v>23</v>
      </c>
      <c r="H6144" s="751">
        <v>118770933</v>
      </c>
    </row>
    <row r="6145" spans="1:8" ht="26.4">
      <c r="A6145" s="753" t="s">
        <v>83</v>
      </c>
      <c r="B6145" s="753" t="s">
        <v>1035</v>
      </c>
      <c r="C6145" s="753" t="s">
        <v>223</v>
      </c>
      <c r="D6145" s="753"/>
      <c r="E6145" s="753"/>
      <c r="F6145" s="753"/>
      <c r="G6145" s="757" t="s">
        <v>1765</v>
      </c>
      <c r="H6145" s="751">
        <v>1850000000</v>
      </c>
    </row>
    <row r="6146" spans="1:8" ht="39.6">
      <c r="A6146" s="753" t="s">
        <v>83</v>
      </c>
      <c r="B6146" s="753" t="s">
        <v>1035</v>
      </c>
      <c r="C6146" s="753" t="s">
        <v>223</v>
      </c>
      <c r="D6146" s="753" t="s">
        <v>1956</v>
      </c>
      <c r="E6146" s="753"/>
      <c r="F6146" s="753"/>
      <c r="G6146" s="757" t="s">
        <v>1957</v>
      </c>
      <c r="H6146" s="751">
        <v>1850000000</v>
      </c>
    </row>
    <row r="6147" spans="1:8">
      <c r="A6147" s="753" t="s">
        <v>83</v>
      </c>
      <c r="B6147" s="753" t="s">
        <v>1035</v>
      </c>
      <c r="C6147" s="753" t="s">
        <v>223</v>
      </c>
      <c r="D6147" s="753" t="s">
        <v>1956</v>
      </c>
      <c r="E6147" s="753" t="s">
        <v>134</v>
      </c>
      <c r="F6147" s="753"/>
      <c r="G6147" s="757" t="s">
        <v>135</v>
      </c>
      <c r="H6147" s="751">
        <v>1850000000</v>
      </c>
    </row>
    <row r="6148" spans="1:8">
      <c r="A6148" s="753" t="s">
        <v>83</v>
      </c>
      <c r="B6148" s="753" t="s">
        <v>1035</v>
      </c>
      <c r="C6148" s="753" t="s">
        <v>223</v>
      </c>
      <c r="D6148" s="753" t="s">
        <v>1956</v>
      </c>
      <c r="E6148" s="753" t="s">
        <v>134</v>
      </c>
      <c r="F6148" s="753" t="s">
        <v>139</v>
      </c>
      <c r="G6148" s="757" t="s">
        <v>140</v>
      </c>
      <c r="H6148" s="751">
        <v>1850000000</v>
      </c>
    </row>
    <row r="6149" spans="1:8">
      <c r="A6149" s="753" t="s">
        <v>83</v>
      </c>
      <c r="B6149" s="753" t="s">
        <v>1035</v>
      </c>
      <c r="C6149" s="753" t="s">
        <v>1376</v>
      </c>
      <c r="D6149" s="753"/>
      <c r="E6149" s="753"/>
      <c r="F6149" s="753"/>
      <c r="G6149" s="757" t="s">
        <v>1377</v>
      </c>
      <c r="H6149" s="751">
        <v>250000000</v>
      </c>
    </row>
    <row r="6150" spans="1:8">
      <c r="A6150" s="753" t="s">
        <v>83</v>
      </c>
      <c r="B6150" s="753" t="s">
        <v>1035</v>
      </c>
      <c r="C6150" s="753" t="s">
        <v>1376</v>
      </c>
      <c r="D6150" s="753" t="s">
        <v>1952</v>
      </c>
      <c r="E6150" s="753"/>
      <c r="F6150" s="753"/>
      <c r="G6150" s="757" t="s">
        <v>1966</v>
      </c>
      <c r="H6150" s="751">
        <v>250000000</v>
      </c>
    </row>
    <row r="6151" spans="1:8">
      <c r="A6151" s="753" t="s">
        <v>83</v>
      </c>
      <c r="B6151" s="753" t="s">
        <v>1035</v>
      </c>
      <c r="C6151" s="753" t="s">
        <v>1376</v>
      </c>
      <c r="D6151" s="753" t="s">
        <v>1952</v>
      </c>
      <c r="E6151" s="753" t="s">
        <v>134</v>
      </c>
      <c r="F6151" s="753"/>
      <c r="G6151" s="757" t="s">
        <v>135</v>
      </c>
      <c r="H6151" s="751">
        <v>250000000</v>
      </c>
    </row>
    <row r="6152" spans="1:8">
      <c r="A6152" s="753" t="s">
        <v>83</v>
      </c>
      <c r="B6152" s="753" t="s">
        <v>1035</v>
      </c>
      <c r="C6152" s="753" t="s">
        <v>1376</v>
      </c>
      <c r="D6152" s="753" t="s">
        <v>1952</v>
      </c>
      <c r="E6152" s="753" t="s">
        <v>134</v>
      </c>
      <c r="F6152" s="753" t="s">
        <v>139</v>
      </c>
      <c r="G6152" s="757" t="s">
        <v>140</v>
      </c>
      <c r="H6152" s="751">
        <v>250000000</v>
      </c>
    </row>
    <row r="6153" spans="1:8">
      <c r="A6153" s="753" t="s">
        <v>83</v>
      </c>
      <c r="B6153" s="753" t="s">
        <v>1033</v>
      </c>
      <c r="C6153" s="753"/>
      <c r="D6153" s="753"/>
      <c r="E6153" s="753"/>
      <c r="F6153" s="753"/>
      <c r="G6153" s="757" t="s">
        <v>1034</v>
      </c>
      <c r="H6153" s="751">
        <v>437000000</v>
      </c>
    </row>
    <row r="6154" spans="1:8" ht="26.4">
      <c r="A6154" s="753" t="s">
        <v>83</v>
      </c>
      <c r="B6154" s="753" t="s">
        <v>1033</v>
      </c>
      <c r="C6154" s="753" t="s">
        <v>223</v>
      </c>
      <c r="D6154" s="753"/>
      <c r="E6154" s="753"/>
      <c r="F6154" s="753"/>
      <c r="G6154" s="757" t="s">
        <v>1765</v>
      </c>
      <c r="H6154" s="751">
        <v>437000000</v>
      </c>
    </row>
    <row r="6155" spans="1:8">
      <c r="A6155" s="753" t="s">
        <v>83</v>
      </c>
      <c r="B6155" s="753" t="s">
        <v>1033</v>
      </c>
      <c r="C6155" s="753" t="s">
        <v>223</v>
      </c>
      <c r="D6155" s="753" t="s">
        <v>1888</v>
      </c>
      <c r="E6155" s="753"/>
      <c r="F6155" s="753"/>
      <c r="G6155" s="757" t="s">
        <v>1889</v>
      </c>
      <c r="H6155" s="751">
        <v>437000000</v>
      </c>
    </row>
    <row r="6156" spans="1:8">
      <c r="A6156" s="753" t="s">
        <v>83</v>
      </c>
      <c r="B6156" s="753" t="s">
        <v>1033</v>
      </c>
      <c r="C6156" s="753" t="s">
        <v>223</v>
      </c>
      <c r="D6156" s="753" t="s">
        <v>1888</v>
      </c>
      <c r="E6156" s="753" t="s">
        <v>92</v>
      </c>
      <c r="F6156" s="753"/>
      <c r="G6156" s="757" t="s">
        <v>93</v>
      </c>
      <c r="H6156" s="751">
        <v>190553600</v>
      </c>
    </row>
    <row r="6157" spans="1:8">
      <c r="A6157" s="753" t="s">
        <v>83</v>
      </c>
      <c r="B6157" s="753" t="s">
        <v>1033</v>
      </c>
      <c r="C6157" s="753" t="s">
        <v>223</v>
      </c>
      <c r="D6157" s="753" t="s">
        <v>1888</v>
      </c>
      <c r="E6157" s="753" t="s">
        <v>92</v>
      </c>
      <c r="F6157" s="753" t="s">
        <v>94</v>
      </c>
      <c r="G6157" s="757" t="s">
        <v>1768</v>
      </c>
      <c r="H6157" s="751">
        <v>190553600</v>
      </c>
    </row>
    <row r="6158" spans="1:8">
      <c r="A6158" s="753" t="s">
        <v>83</v>
      </c>
      <c r="B6158" s="753" t="s">
        <v>1033</v>
      </c>
      <c r="C6158" s="753" t="s">
        <v>223</v>
      </c>
      <c r="D6158" s="753" t="s">
        <v>1888</v>
      </c>
      <c r="E6158" s="753" t="s">
        <v>96</v>
      </c>
      <c r="F6158" s="753"/>
      <c r="G6158" s="757" t="s">
        <v>97</v>
      </c>
      <c r="H6158" s="751">
        <v>18196000</v>
      </c>
    </row>
    <row r="6159" spans="1:8">
      <c r="A6159" s="753" t="s">
        <v>83</v>
      </c>
      <c r="B6159" s="753" t="s">
        <v>1033</v>
      </c>
      <c r="C6159" s="753" t="s">
        <v>223</v>
      </c>
      <c r="D6159" s="753" t="s">
        <v>1888</v>
      </c>
      <c r="E6159" s="753" t="s">
        <v>96</v>
      </c>
      <c r="F6159" s="753" t="s">
        <v>151</v>
      </c>
      <c r="G6159" s="757" t="s">
        <v>152</v>
      </c>
      <c r="H6159" s="751">
        <v>8940000</v>
      </c>
    </row>
    <row r="6160" spans="1:8">
      <c r="A6160" s="753" t="s">
        <v>83</v>
      </c>
      <c r="B6160" s="753" t="s">
        <v>1033</v>
      </c>
      <c r="C6160" s="753" t="s">
        <v>223</v>
      </c>
      <c r="D6160" s="753" t="s">
        <v>1888</v>
      </c>
      <c r="E6160" s="753" t="s">
        <v>96</v>
      </c>
      <c r="F6160" s="753" t="s">
        <v>864</v>
      </c>
      <c r="G6160" s="757" t="s">
        <v>1770</v>
      </c>
      <c r="H6160" s="751">
        <v>5680000</v>
      </c>
    </row>
    <row r="6161" spans="1:8" ht="26.4">
      <c r="A6161" s="753" t="s">
        <v>83</v>
      </c>
      <c r="B6161" s="753" t="s">
        <v>1033</v>
      </c>
      <c r="C6161" s="753" t="s">
        <v>223</v>
      </c>
      <c r="D6161" s="753" t="s">
        <v>1888</v>
      </c>
      <c r="E6161" s="753" t="s">
        <v>96</v>
      </c>
      <c r="F6161" s="753" t="s">
        <v>98</v>
      </c>
      <c r="G6161" s="757" t="s">
        <v>99</v>
      </c>
      <c r="H6161" s="751">
        <v>3576000</v>
      </c>
    </row>
    <row r="6162" spans="1:8">
      <c r="A6162" s="753" t="s">
        <v>83</v>
      </c>
      <c r="B6162" s="753" t="s">
        <v>1033</v>
      </c>
      <c r="C6162" s="753" t="s">
        <v>223</v>
      </c>
      <c r="D6162" s="753" t="s">
        <v>1888</v>
      </c>
      <c r="E6162" s="753" t="s">
        <v>426</v>
      </c>
      <c r="F6162" s="753"/>
      <c r="G6162" s="757" t="s">
        <v>427</v>
      </c>
      <c r="H6162" s="751">
        <v>1000000</v>
      </c>
    </row>
    <row r="6163" spans="1:8">
      <c r="A6163" s="753" t="s">
        <v>83</v>
      </c>
      <c r="B6163" s="753" t="s">
        <v>1033</v>
      </c>
      <c r="C6163" s="753" t="s">
        <v>223</v>
      </c>
      <c r="D6163" s="753" t="s">
        <v>1888</v>
      </c>
      <c r="E6163" s="753" t="s">
        <v>426</v>
      </c>
      <c r="F6163" s="753" t="s">
        <v>429</v>
      </c>
      <c r="G6163" s="757" t="s">
        <v>1775</v>
      </c>
      <c r="H6163" s="751">
        <v>1000000</v>
      </c>
    </row>
    <row r="6164" spans="1:8">
      <c r="A6164" s="753" t="s">
        <v>83</v>
      </c>
      <c r="B6164" s="753" t="s">
        <v>1033</v>
      </c>
      <c r="C6164" s="753" t="s">
        <v>223</v>
      </c>
      <c r="D6164" s="753" t="s">
        <v>1888</v>
      </c>
      <c r="E6164" s="753" t="s">
        <v>100</v>
      </c>
      <c r="F6164" s="753"/>
      <c r="G6164" s="757" t="s">
        <v>101</v>
      </c>
      <c r="H6164" s="751">
        <v>43890000</v>
      </c>
    </row>
    <row r="6165" spans="1:8">
      <c r="A6165" s="753" t="s">
        <v>83</v>
      </c>
      <c r="B6165" s="753" t="s">
        <v>1033</v>
      </c>
      <c r="C6165" s="753" t="s">
        <v>223</v>
      </c>
      <c r="D6165" s="753" t="s">
        <v>1888</v>
      </c>
      <c r="E6165" s="753" t="s">
        <v>100</v>
      </c>
      <c r="F6165" s="753" t="s">
        <v>443</v>
      </c>
      <c r="G6165" s="757" t="s">
        <v>135</v>
      </c>
      <c r="H6165" s="751">
        <v>43890000</v>
      </c>
    </row>
    <row r="6166" spans="1:8">
      <c r="A6166" s="753" t="s">
        <v>83</v>
      </c>
      <c r="B6166" s="753" t="s">
        <v>1033</v>
      </c>
      <c r="C6166" s="753" t="s">
        <v>223</v>
      </c>
      <c r="D6166" s="753" t="s">
        <v>1888</v>
      </c>
      <c r="E6166" s="753" t="s">
        <v>102</v>
      </c>
      <c r="F6166" s="753"/>
      <c r="G6166" s="757" t="s">
        <v>369</v>
      </c>
      <c r="H6166" s="751">
        <v>31423981</v>
      </c>
    </row>
    <row r="6167" spans="1:8">
      <c r="A6167" s="753" t="s">
        <v>83</v>
      </c>
      <c r="B6167" s="753" t="s">
        <v>1033</v>
      </c>
      <c r="C6167" s="753" t="s">
        <v>223</v>
      </c>
      <c r="D6167" s="753" t="s">
        <v>1888</v>
      </c>
      <c r="E6167" s="753" t="s">
        <v>102</v>
      </c>
      <c r="F6167" s="753" t="s">
        <v>103</v>
      </c>
      <c r="G6167" s="757" t="s">
        <v>104</v>
      </c>
      <c r="H6167" s="751">
        <v>25431117</v>
      </c>
    </row>
    <row r="6168" spans="1:8">
      <c r="A6168" s="753" t="s">
        <v>83</v>
      </c>
      <c r="B6168" s="753" t="s">
        <v>1033</v>
      </c>
      <c r="C6168" s="753" t="s">
        <v>223</v>
      </c>
      <c r="D6168" s="753" t="s">
        <v>1888</v>
      </c>
      <c r="E6168" s="753" t="s">
        <v>102</v>
      </c>
      <c r="F6168" s="753" t="s">
        <v>105</v>
      </c>
      <c r="G6168" s="757" t="s">
        <v>106</v>
      </c>
      <c r="H6168" s="751">
        <v>4594648</v>
      </c>
    </row>
    <row r="6169" spans="1:8">
      <c r="A6169" s="753" t="s">
        <v>83</v>
      </c>
      <c r="B6169" s="753" t="s">
        <v>1033</v>
      </c>
      <c r="C6169" s="753" t="s">
        <v>223</v>
      </c>
      <c r="D6169" s="753" t="s">
        <v>1888</v>
      </c>
      <c r="E6169" s="753" t="s">
        <v>102</v>
      </c>
      <c r="F6169" s="753" t="s">
        <v>0</v>
      </c>
      <c r="G6169" s="757" t="s">
        <v>1</v>
      </c>
      <c r="H6169" s="751">
        <v>1398216</v>
      </c>
    </row>
    <row r="6170" spans="1:8">
      <c r="A6170" s="753" t="s">
        <v>83</v>
      </c>
      <c r="B6170" s="753" t="s">
        <v>1033</v>
      </c>
      <c r="C6170" s="753" t="s">
        <v>223</v>
      </c>
      <c r="D6170" s="753" t="s">
        <v>1888</v>
      </c>
      <c r="E6170" s="753" t="s">
        <v>112</v>
      </c>
      <c r="F6170" s="753"/>
      <c r="G6170" s="757" t="s">
        <v>113</v>
      </c>
      <c r="H6170" s="751">
        <v>4690587</v>
      </c>
    </row>
    <row r="6171" spans="1:8">
      <c r="A6171" s="753" t="s">
        <v>83</v>
      </c>
      <c r="B6171" s="753" t="s">
        <v>1033</v>
      </c>
      <c r="C6171" s="753" t="s">
        <v>223</v>
      </c>
      <c r="D6171" s="753" t="s">
        <v>1888</v>
      </c>
      <c r="E6171" s="753" t="s">
        <v>112</v>
      </c>
      <c r="F6171" s="753" t="s">
        <v>155</v>
      </c>
      <c r="G6171" s="757" t="s">
        <v>1777</v>
      </c>
      <c r="H6171" s="751">
        <v>3088087</v>
      </c>
    </row>
    <row r="6172" spans="1:8">
      <c r="A6172" s="753" t="s">
        <v>83</v>
      </c>
      <c r="B6172" s="753" t="s">
        <v>1033</v>
      </c>
      <c r="C6172" s="753" t="s">
        <v>223</v>
      </c>
      <c r="D6172" s="753" t="s">
        <v>1888</v>
      </c>
      <c r="E6172" s="753" t="s">
        <v>112</v>
      </c>
      <c r="F6172" s="753" t="s">
        <v>114</v>
      </c>
      <c r="G6172" s="757" t="s">
        <v>1778</v>
      </c>
      <c r="H6172" s="751">
        <v>402500</v>
      </c>
    </row>
    <row r="6173" spans="1:8">
      <c r="A6173" s="753" t="s">
        <v>83</v>
      </c>
      <c r="B6173" s="753" t="s">
        <v>1033</v>
      </c>
      <c r="C6173" s="753" t="s">
        <v>223</v>
      </c>
      <c r="D6173" s="753" t="s">
        <v>1888</v>
      </c>
      <c r="E6173" s="753" t="s">
        <v>112</v>
      </c>
      <c r="F6173" s="753" t="s">
        <v>156</v>
      </c>
      <c r="G6173" s="757" t="s">
        <v>1779</v>
      </c>
      <c r="H6173" s="751">
        <v>1200000</v>
      </c>
    </row>
    <row r="6174" spans="1:8">
      <c r="A6174" s="753" t="s">
        <v>83</v>
      </c>
      <c r="B6174" s="753" t="s">
        <v>1033</v>
      </c>
      <c r="C6174" s="753" t="s">
        <v>223</v>
      </c>
      <c r="D6174" s="753" t="s">
        <v>1888</v>
      </c>
      <c r="E6174" s="753" t="s">
        <v>115</v>
      </c>
      <c r="F6174" s="753"/>
      <c r="G6174" s="757" t="s">
        <v>1781</v>
      </c>
      <c r="H6174" s="751">
        <v>8193000</v>
      </c>
    </row>
    <row r="6175" spans="1:8">
      <c r="A6175" s="753" t="s">
        <v>83</v>
      </c>
      <c r="B6175" s="753" t="s">
        <v>1033</v>
      </c>
      <c r="C6175" s="753" t="s">
        <v>223</v>
      </c>
      <c r="D6175" s="753" t="s">
        <v>1888</v>
      </c>
      <c r="E6175" s="753" t="s">
        <v>115</v>
      </c>
      <c r="F6175" s="753" t="s">
        <v>116</v>
      </c>
      <c r="G6175" s="757" t="s">
        <v>117</v>
      </c>
      <c r="H6175" s="751">
        <v>5918000</v>
      </c>
    </row>
    <row r="6176" spans="1:8">
      <c r="A6176" s="753" t="s">
        <v>83</v>
      </c>
      <c r="B6176" s="753" t="s">
        <v>1033</v>
      </c>
      <c r="C6176" s="753" t="s">
        <v>223</v>
      </c>
      <c r="D6176" s="753" t="s">
        <v>1888</v>
      </c>
      <c r="E6176" s="753" t="s">
        <v>115</v>
      </c>
      <c r="F6176" s="753" t="s">
        <v>147</v>
      </c>
      <c r="G6176" s="757" t="s">
        <v>148</v>
      </c>
      <c r="H6176" s="751">
        <v>2275000</v>
      </c>
    </row>
    <row r="6177" spans="1:8">
      <c r="A6177" s="753" t="s">
        <v>83</v>
      </c>
      <c r="B6177" s="753" t="s">
        <v>1033</v>
      </c>
      <c r="C6177" s="753" t="s">
        <v>223</v>
      </c>
      <c r="D6177" s="753" t="s">
        <v>1888</v>
      </c>
      <c r="E6177" s="753" t="s">
        <v>120</v>
      </c>
      <c r="F6177" s="753"/>
      <c r="G6177" s="757" t="s">
        <v>121</v>
      </c>
      <c r="H6177" s="751">
        <v>9798696</v>
      </c>
    </row>
    <row r="6178" spans="1:8" ht="39.6">
      <c r="A6178" s="753" t="s">
        <v>83</v>
      </c>
      <c r="B6178" s="753" t="s">
        <v>1033</v>
      </c>
      <c r="C6178" s="753" t="s">
        <v>223</v>
      </c>
      <c r="D6178" s="753" t="s">
        <v>1888</v>
      </c>
      <c r="E6178" s="753" t="s">
        <v>120</v>
      </c>
      <c r="F6178" s="753" t="s">
        <v>122</v>
      </c>
      <c r="G6178" s="757" t="s">
        <v>1783</v>
      </c>
      <c r="H6178" s="751">
        <v>563696</v>
      </c>
    </row>
    <row r="6179" spans="1:8">
      <c r="A6179" s="753" t="s">
        <v>83</v>
      </c>
      <c r="B6179" s="753" t="s">
        <v>1033</v>
      </c>
      <c r="C6179" s="753" t="s">
        <v>223</v>
      </c>
      <c r="D6179" s="753" t="s">
        <v>1888</v>
      </c>
      <c r="E6179" s="753" t="s">
        <v>120</v>
      </c>
      <c r="F6179" s="753" t="s">
        <v>123</v>
      </c>
      <c r="G6179" s="757" t="s">
        <v>124</v>
      </c>
      <c r="H6179" s="751">
        <v>685000</v>
      </c>
    </row>
    <row r="6180" spans="1:8" ht="39.6">
      <c r="A6180" s="753" t="s">
        <v>83</v>
      </c>
      <c r="B6180" s="753" t="s">
        <v>1033</v>
      </c>
      <c r="C6180" s="753" t="s">
        <v>223</v>
      </c>
      <c r="D6180" s="753" t="s">
        <v>1888</v>
      </c>
      <c r="E6180" s="753" t="s">
        <v>120</v>
      </c>
      <c r="F6180" s="753" t="s">
        <v>994</v>
      </c>
      <c r="G6180" s="757" t="s">
        <v>1824</v>
      </c>
      <c r="H6180" s="751">
        <v>3560000</v>
      </c>
    </row>
    <row r="6181" spans="1:8">
      <c r="A6181" s="753" t="s">
        <v>83</v>
      </c>
      <c r="B6181" s="753" t="s">
        <v>1033</v>
      </c>
      <c r="C6181" s="753" t="s">
        <v>223</v>
      </c>
      <c r="D6181" s="753" t="s">
        <v>1888</v>
      </c>
      <c r="E6181" s="753" t="s">
        <v>120</v>
      </c>
      <c r="F6181" s="753" t="s">
        <v>158</v>
      </c>
      <c r="G6181" s="757" t="s">
        <v>1785</v>
      </c>
      <c r="H6181" s="751">
        <v>1800000</v>
      </c>
    </row>
    <row r="6182" spans="1:8">
      <c r="A6182" s="753" t="s">
        <v>83</v>
      </c>
      <c r="B6182" s="753" t="s">
        <v>1033</v>
      </c>
      <c r="C6182" s="753" t="s">
        <v>223</v>
      </c>
      <c r="D6182" s="753" t="s">
        <v>1888</v>
      </c>
      <c r="E6182" s="753" t="s">
        <v>120</v>
      </c>
      <c r="F6182" s="753" t="s">
        <v>159</v>
      </c>
      <c r="G6182" s="757" t="s">
        <v>143</v>
      </c>
      <c r="H6182" s="751">
        <v>3190000</v>
      </c>
    </row>
    <row r="6183" spans="1:8">
      <c r="A6183" s="753" t="s">
        <v>83</v>
      </c>
      <c r="B6183" s="753" t="s">
        <v>1033</v>
      </c>
      <c r="C6183" s="753" t="s">
        <v>223</v>
      </c>
      <c r="D6183" s="753" t="s">
        <v>1888</v>
      </c>
      <c r="E6183" s="753" t="s">
        <v>160</v>
      </c>
      <c r="F6183" s="753"/>
      <c r="G6183" s="757" t="s">
        <v>161</v>
      </c>
      <c r="H6183" s="751">
        <v>14310000</v>
      </c>
    </row>
    <row r="6184" spans="1:8">
      <c r="A6184" s="753" t="s">
        <v>83</v>
      </c>
      <c r="B6184" s="753" t="s">
        <v>1033</v>
      </c>
      <c r="C6184" s="753" t="s">
        <v>223</v>
      </c>
      <c r="D6184" s="753" t="s">
        <v>1888</v>
      </c>
      <c r="E6184" s="753" t="s">
        <v>160</v>
      </c>
      <c r="F6184" s="753" t="s">
        <v>549</v>
      </c>
      <c r="G6184" s="757" t="s">
        <v>550</v>
      </c>
      <c r="H6184" s="751">
        <v>14310000</v>
      </c>
    </row>
    <row r="6185" spans="1:8">
      <c r="A6185" s="753" t="s">
        <v>83</v>
      </c>
      <c r="B6185" s="753" t="s">
        <v>1033</v>
      </c>
      <c r="C6185" s="753" t="s">
        <v>223</v>
      </c>
      <c r="D6185" s="753" t="s">
        <v>1888</v>
      </c>
      <c r="E6185" s="753" t="s">
        <v>125</v>
      </c>
      <c r="F6185" s="753"/>
      <c r="G6185" s="757" t="s">
        <v>126</v>
      </c>
      <c r="H6185" s="751">
        <v>21040000</v>
      </c>
    </row>
    <row r="6186" spans="1:8">
      <c r="A6186" s="753" t="s">
        <v>83</v>
      </c>
      <c r="B6186" s="753" t="s">
        <v>1033</v>
      </c>
      <c r="C6186" s="753" t="s">
        <v>223</v>
      </c>
      <c r="D6186" s="753" t="s">
        <v>1888</v>
      </c>
      <c r="E6186" s="753" t="s">
        <v>125</v>
      </c>
      <c r="F6186" s="753" t="s">
        <v>430</v>
      </c>
      <c r="G6186" s="757" t="s">
        <v>431</v>
      </c>
      <c r="H6186" s="751">
        <v>2040000</v>
      </c>
    </row>
    <row r="6187" spans="1:8">
      <c r="A6187" s="753" t="s">
        <v>83</v>
      </c>
      <c r="B6187" s="753" t="s">
        <v>1033</v>
      </c>
      <c r="C6187" s="753" t="s">
        <v>223</v>
      </c>
      <c r="D6187" s="753" t="s">
        <v>1888</v>
      </c>
      <c r="E6187" s="753" t="s">
        <v>125</v>
      </c>
      <c r="F6187" s="753" t="s">
        <v>552</v>
      </c>
      <c r="G6187" s="757" t="s">
        <v>553</v>
      </c>
      <c r="H6187" s="751">
        <v>3000000</v>
      </c>
    </row>
    <row r="6188" spans="1:8">
      <c r="A6188" s="753" t="s">
        <v>83</v>
      </c>
      <c r="B6188" s="753" t="s">
        <v>1033</v>
      </c>
      <c r="C6188" s="753" t="s">
        <v>223</v>
      </c>
      <c r="D6188" s="753" t="s">
        <v>1888</v>
      </c>
      <c r="E6188" s="753" t="s">
        <v>125</v>
      </c>
      <c r="F6188" s="753" t="s">
        <v>127</v>
      </c>
      <c r="G6188" s="757" t="s">
        <v>128</v>
      </c>
      <c r="H6188" s="751">
        <v>4000000</v>
      </c>
    </row>
    <row r="6189" spans="1:8">
      <c r="A6189" s="753" t="s">
        <v>83</v>
      </c>
      <c r="B6189" s="753" t="s">
        <v>1033</v>
      </c>
      <c r="C6189" s="753" t="s">
        <v>223</v>
      </c>
      <c r="D6189" s="753" t="s">
        <v>1888</v>
      </c>
      <c r="E6189" s="753" t="s">
        <v>125</v>
      </c>
      <c r="F6189" s="753" t="s">
        <v>129</v>
      </c>
      <c r="G6189" s="757" t="s">
        <v>1787</v>
      </c>
      <c r="H6189" s="751">
        <v>12000000</v>
      </c>
    </row>
    <row r="6190" spans="1:8">
      <c r="A6190" s="753" t="s">
        <v>83</v>
      </c>
      <c r="B6190" s="753" t="s">
        <v>1033</v>
      </c>
      <c r="C6190" s="753" t="s">
        <v>223</v>
      </c>
      <c r="D6190" s="753" t="s">
        <v>1888</v>
      </c>
      <c r="E6190" s="753" t="s">
        <v>554</v>
      </c>
      <c r="F6190" s="753"/>
      <c r="G6190" s="757" t="s">
        <v>555</v>
      </c>
      <c r="H6190" s="751">
        <v>45614800</v>
      </c>
    </row>
    <row r="6191" spans="1:8">
      <c r="A6191" s="753" t="s">
        <v>83</v>
      </c>
      <c r="B6191" s="753" t="s">
        <v>1033</v>
      </c>
      <c r="C6191" s="753" t="s">
        <v>223</v>
      </c>
      <c r="D6191" s="753" t="s">
        <v>1888</v>
      </c>
      <c r="E6191" s="753" t="s">
        <v>554</v>
      </c>
      <c r="F6191" s="753" t="s">
        <v>243</v>
      </c>
      <c r="G6191" s="757" t="s">
        <v>244</v>
      </c>
      <c r="H6191" s="751">
        <v>45614800</v>
      </c>
    </row>
    <row r="6192" spans="1:8" ht="39.6">
      <c r="A6192" s="753" t="s">
        <v>83</v>
      </c>
      <c r="B6192" s="753" t="s">
        <v>1033</v>
      </c>
      <c r="C6192" s="753" t="s">
        <v>223</v>
      </c>
      <c r="D6192" s="753" t="s">
        <v>1888</v>
      </c>
      <c r="E6192" s="753" t="s">
        <v>560</v>
      </c>
      <c r="F6192" s="753"/>
      <c r="G6192" s="757" t="s">
        <v>1790</v>
      </c>
      <c r="H6192" s="751">
        <v>9650000</v>
      </c>
    </row>
    <row r="6193" spans="1:8">
      <c r="A6193" s="753" t="s">
        <v>83</v>
      </c>
      <c r="B6193" s="753" t="s">
        <v>1033</v>
      </c>
      <c r="C6193" s="753" t="s">
        <v>223</v>
      </c>
      <c r="D6193" s="753" t="s">
        <v>1888</v>
      </c>
      <c r="E6193" s="753" t="s">
        <v>560</v>
      </c>
      <c r="F6193" s="753" t="s">
        <v>418</v>
      </c>
      <c r="G6193" s="757" t="s">
        <v>1793</v>
      </c>
      <c r="H6193" s="751">
        <v>9650000</v>
      </c>
    </row>
    <row r="6194" spans="1:8" ht="26.4">
      <c r="A6194" s="753" t="s">
        <v>83</v>
      </c>
      <c r="B6194" s="753" t="s">
        <v>1033</v>
      </c>
      <c r="C6194" s="753" t="s">
        <v>223</v>
      </c>
      <c r="D6194" s="753" t="s">
        <v>1888</v>
      </c>
      <c r="E6194" s="753" t="s">
        <v>1796</v>
      </c>
      <c r="F6194" s="753"/>
      <c r="G6194" s="757" t="s">
        <v>1797</v>
      </c>
      <c r="H6194" s="751">
        <v>10950000</v>
      </c>
    </row>
    <row r="6195" spans="1:8">
      <c r="A6195" s="753" t="s">
        <v>83</v>
      </c>
      <c r="B6195" s="753" t="s">
        <v>1033</v>
      </c>
      <c r="C6195" s="753" t="s">
        <v>223</v>
      </c>
      <c r="D6195" s="753" t="s">
        <v>1888</v>
      </c>
      <c r="E6195" s="753" t="s">
        <v>1796</v>
      </c>
      <c r="F6195" s="753" t="s">
        <v>1798</v>
      </c>
      <c r="G6195" s="757" t="s">
        <v>1793</v>
      </c>
      <c r="H6195" s="751">
        <v>10950000</v>
      </c>
    </row>
    <row r="6196" spans="1:8" ht="26.4">
      <c r="A6196" s="753" t="s">
        <v>83</v>
      </c>
      <c r="B6196" s="753" t="s">
        <v>1033</v>
      </c>
      <c r="C6196" s="753" t="s">
        <v>223</v>
      </c>
      <c r="D6196" s="753" t="s">
        <v>1888</v>
      </c>
      <c r="E6196" s="753" t="s">
        <v>130</v>
      </c>
      <c r="F6196" s="753"/>
      <c r="G6196" s="757" t="s">
        <v>131</v>
      </c>
      <c r="H6196" s="751">
        <v>934000</v>
      </c>
    </row>
    <row r="6197" spans="1:8">
      <c r="A6197" s="753" t="s">
        <v>83</v>
      </c>
      <c r="B6197" s="753" t="s">
        <v>1033</v>
      </c>
      <c r="C6197" s="753" t="s">
        <v>223</v>
      </c>
      <c r="D6197" s="753" t="s">
        <v>1888</v>
      </c>
      <c r="E6197" s="753" t="s">
        <v>130</v>
      </c>
      <c r="F6197" s="753" t="s">
        <v>14</v>
      </c>
      <c r="G6197" s="757" t="s">
        <v>1800</v>
      </c>
      <c r="H6197" s="751">
        <v>934000</v>
      </c>
    </row>
    <row r="6198" spans="1:8">
      <c r="A6198" s="753" t="s">
        <v>83</v>
      </c>
      <c r="B6198" s="753" t="s">
        <v>1033</v>
      </c>
      <c r="C6198" s="753" t="s">
        <v>223</v>
      </c>
      <c r="D6198" s="753" t="s">
        <v>1888</v>
      </c>
      <c r="E6198" s="753" t="s">
        <v>134</v>
      </c>
      <c r="F6198" s="753"/>
      <c r="G6198" s="757" t="s">
        <v>135</v>
      </c>
      <c r="H6198" s="751">
        <v>17112000</v>
      </c>
    </row>
    <row r="6199" spans="1:8">
      <c r="A6199" s="753" t="s">
        <v>83</v>
      </c>
      <c r="B6199" s="753" t="s">
        <v>1033</v>
      </c>
      <c r="C6199" s="753" t="s">
        <v>223</v>
      </c>
      <c r="D6199" s="753" t="s">
        <v>1888</v>
      </c>
      <c r="E6199" s="753" t="s">
        <v>134</v>
      </c>
      <c r="F6199" s="753" t="s">
        <v>137</v>
      </c>
      <c r="G6199" s="757" t="s">
        <v>138</v>
      </c>
      <c r="H6199" s="751">
        <v>13583000</v>
      </c>
    </row>
    <row r="6200" spans="1:8">
      <c r="A6200" s="753" t="s">
        <v>83</v>
      </c>
      <c r="B6200" s="753" t="s">
        <v>1033</v>
      </c>
      <c r="C6200" s="753" t="s">
        <v>223</v>
      </c>
      <c r="D6200" s="753" t="s">
        <v>1888</v>
      </c>
      <c r="E6200" s="753" t="s">
        <v>134</v>
      </c>
      <c r="F6200" s="753" t="s">
        <v>139</v>
      </c>
      <c r="G6200" s="757" t="s">
        <v>140</v>
      </c>
      <c r="H6200" s="751">
        <v>3529000</v>
      </c>
    </row>
    <row r="6201" spans="1:8">
      <c r="A6201" s="753" t="s">
        <v>83</v>
      </c>
      <c r="B6201" s="753" t="s">
        <v>1033</v>
      </c>
      <c r="C6201" s="753" t="s">
        <v>223</v>
      </c>
      <c r="D6201" s="753" t="s">
        <v>1888</v>
      </c>
      <c r="E6201" s="753" t="s">
        <v>404</v>
      </c>
      <c r="F6201" s="753"/>
      <c r="G6201" s="757" t="s">
        <v>1808</v>
      </c>
      <c r="H6201" s="751">
        <v>9643336</v>
      </c>
    </row>
    <row r="6202" spans="1:8">
      <c r="A6202" s="753" t="s">
        <v>83</v>
      </c>
      <c r="B6202" s="753" t="s">
        <v>1033</v>
      </c>
      <c r="C6202" s="753" t="s">
        <v>223</v>
      </c>
      <c r="D6202" s="753" t="s">
        <v>1888</v>
      </c>
      <c r="E6202" s="753" t="s">
        <v>404</v>
      </c>
      <c r="F6202" s="753" t="s">
        <v>1809</v>
      </c>
      <c r="G6202" s="757" t="s">
        <v>26</v>
      </c>
      <c r="H6202" s="751">
        <v>9643336</v>
      </c>
    </row>
    <row r="6203" spans="1:8">
      <c r="A6203" s="753" t="s">
        <v>83</v>
      </c>
      <c r="B6203" s="753" t="s">
        <v>1031</v>
      </c>
      <c r="C6203" s="753"/>
      <c r="D6203" s="753"/>
      <c r="E6203" s="753"/>
      <c r="F6203" s="753"/>
      <c r="G6203" s="757" t="s">
        <v>1032</v>
      </c>
      <c r="H6203" s="751">
        <v>1016000000</v>
      </c>
    </row>
    <row r="6204" spans="1:8" ht="26.4">
      <c r="A6204" s="753" t="s">
        <v>83</v>
      </c>
      <c r="B6204" s="753" t="s">
        <v>1031</v>
      </c>
      <c r="C6204" s="753" t="s">
        <v>223</v>
      </c>
      <c r="D6204" s="753"/>
      <c r="E6204" s="753"/>
      <c r="F6204" s="753"/>
      <c r="G6204" s="757" t="s">
        <v>1765</v>
      </c>
      <c r="H6204" s="751">
        <v>1016000000</v>
      </c>
    </row>
    <row r="6205" spans="1:8">
      <c r="A6205" s="753" t="s">
        <v>83</v>
      </c>
      <c r="B6205" s="753" t="s">
        <v>1031</v>
      </c>
      <c r="C6205" s="753" t="s">
        <v>223</v>
      </c>
      <c r="D6205" s="753" t="s">
        <v>1888</v>
      </c>
      <c r="E6205" s="753"/>
      <c r="F6205" s="753"/>
      <c r="G6205" s="757" t="s">
        <v>1889</v>
      </c>
      <c r="H6205" s="751">
        <v>1016000000</v>
      </c>
    </row>
    <row r="6206" spans="1:8">
      <c r="A6206" s="753" t="s">
        <v>83</v>
      </c>
      <c r="B6206" s="753" t="s">
        <v>1031</v>
      </c>
      <c r="C6206" s="753" t="s">
        <v>223</v>
      </c>
      <c r="D6206" s="753" t="s">
        <v>1888</v>
      </c>
      <c r="E6206" s="753" t="s">
        <v>92</v>
      </c>
      <c r="F6206" s="753"/>
      <c r="G6206" s="757" t="s">
        <v>93</v>
      </c>
      <c r="H6206" s="751">
        <v>81935100</v>
      </c>
    </row>
    <row r="6207" spans="1:8">
      <c r="A6207" s="753" t="s">
        <v>83</v>
      </c>
      <c r="B6207" s="753" t="s">
        <v>1031</v>
      </c>
      <c r="C6207" s="753" t="s">
        <v>223</v>
      </c>
      <c r="D6207" s="753" t="s">
        <v>1888</v>
      </c>
      <c r="E6207" s="753" t="s">
        <v>92</v>
      </c>
      <c r="F6207" s="753" t="s">
        <v>94</v>
      </c>
      <c r="G6207" s="757" t="s">
        <v>1768</v>
      </c>
      <c r="H6207" s="751">
        <v>81935100</v>
      </c>
    </row>
    <row r="6208" spans="1:8">
      <c r="A6208" s="753" t="s">
        <v>83</v>
      </c>
      <c r="B6208" s="753" t="s">
        <v>1031</v>
      </c>
      <c r="C6208" s="753" t="s">
        <v>223</v>
      </c>
      <c r="D6208" s="753" t="s">
        <v>1888</v>
      </c>
      <c r="E6208" s="753" t="s">
        <v>96</v>
      </c>
      <c r="F6208" s="753"/>
      <c r="G6208" s="757" t="s">
        <v>97</v>
      </c>
      <c r="H6208" s="751">
        <v>505990800</v>
      </c>
    </row>
    <row r="6209" spans="1:8">
      <c r="A6209" s="753" t="s">
        <v>83</v>
      </c>
      <c r="B6209" s="753" t="s">
        <v>1031</v>
      </c>
      <c r="C6209" s="753" t="s">
        <v>223</v>
      </c>
      <c r="D6209" s="753" t="s">
        <v>1888</v>
      </c>
      <c r="E6209" s="753" t="s">
        <v>96</v>
      </c>
      <c r="F6209" s="753" t="s">
        <v>151</v>
      </c>
      <c r="G6209" s="757" t="s">
        <v>152</v>
      </c>
      <c r="H6209" s="751">
        <v>11622000</v>
      </c>
    </row>
    <row r="6210" spans="1:8" ht="26.4">
      <c r="A6210" s="753" t="s">
        <v>83</v>
      </c>
      <c r="B6210" s="753" t="s">
        <v>1031</v>
      </c>
      <c r="C6210" s="753" t="s">
        <v>223</v>
      </c>
      <c r="D6210" s="753" t="s">
        <v>1888</v>
      </c>
      <c r="E6210" s="753" t="s">
        <v>96</v>
      </c>
      <c r="F6210" s="753" t="s">
        <v>98</v>
      </c>
      <c r="G6210" s="757" t="s">
        <v>99</v>
      </c>
      <c r="H6210" s="751">
        <v>1788000</v>
      </c>
    </row>
    <row r="6211" spans="1:8">
      <c r="A6211" s="753" t="s">
        <v>83</v>
      </c>
      <c r="B6211" s="753" t="s">
        <v>1031</v>
      </c>
      <c r="C6211" s="753" t="s">
        <v>223</v>
      </c>
      <c r="D6211" s="753" t="s">
        <v>1888</v>
      </c>
      <c r="E6211" s="753" t="s">
        <v>96</v>
      </c>
      <c r="F6211" s="753" t="s">
        <v>154</v>
      </c>
      <c r="G6211" s="757" t="s">
        <v>1773</v>
      </c>
      <c r="H6211" s="751">
        <v>492580800</v>
      </c>
    </row>
    <row r="6212" spans="1:8">
      <c r="A6212" s="753" t="s">
        <v>83</v>
      </c>
      <c r="B6212" s="753" t="s">
        <v>1031</v>
      </c>
      <c r="C6212" s="753" t="s">
        <v>223</v>
      </c>
      <c r="D6212" s="753" t="s">
        <v>1888</v>
      </c>
      <c r="E6212" s="753" t="s">
        <v>426</v>
      </c>
      <c r="F6212" s="753"/>
      <c r="G6212" s="757" t="s">
        <v>427</v>
      </c>
      <c r="H6212" s="751">
        <v>994000</v>
      </c>
    </row>
    <row r="6213" spans="1:8">
      <c r="A6213" s="753" t="s">
        <v>83</v>
      </c>
      <c r="B6213" s="753" t="s">
        <v>1031</v>
      </c>
      <c r="C6213" s="753" t="s">
        <v>223</v>
      </c>
      <c r="D6213" s="753" t="s">
        <v>1888</v>
      </c>
      <c r="E6213" s="753" t="s">
        <v>426</v>
      </c>
      <c r="F6213" s="753" t="s">
        <v>428</v>
      </c>
      <c r="G6213" s="757" t="s">
        <v>1774</v>
      </c>
      <c r="H6213" s="751">
        <v>894000</v>
      </c>
    </row>
    <row r="6214" spans="1:8">
      <c r="A6214" s="753" t="s">
        <v>83</v>
      </c>
      <c r="B6214" s="753" t="s">
        <v>1031</v>
      </c>
      <c r="C6214" s="753" t="s">
        <v>223</v>
      </c>
      <c r="D6214" s="753" t="s">
        <v>1888</v>
      </c>
      <c r="E6214" s="753" t="s">
        <v>426</v>
      </c>
      <c r="F6214" s="753" t="s">
        <v>429</v>
      </c>
      <c r="G6214" s="757" t="s">
        <v>1775</v>
      </c>
      <c r="H6214" s="751">
        <v>100000</v>
      </c>
    </row>
    <row r="6215" spans="1:8">
      <c r="A6215" s="753" t="s">
        <v>83</v>
      </c>
      <c r="B6215" s="753" t="s">
        <v>1031</v>
      </c>
      <c r="C6215" s="753" t="s">
        <v>223</v>
      </c>
      <c r="D6215" s="753" t="s">
        <v>1888</v>
      </c>
      <c r="E6215" s="753" t="s">
        <v>100</v>
      </c>
      <c r="F6215" s="753"/>
      <c r="G6215" s="757" t="s">
        <v>101</v>
      </c>
      <c r="H6215" s="751">
        <v>25030000</v>
      </c>
    </row>
    <row r="6216" spans="1:8">
      <c r="A6216" s="753" t="s">
        <v>83</v>
      </c>
      <c r="B6216" s="753" t="s">
        <v>1031</v>
      </c>
      <c r="C6216" s="753" t="s">
        <v>223</v>
      </c>
      <c r="D6216" s="753" t="s">
        <v>1888</v>
      </c>
      <c r="E6216" s="753" t="s">
        <v>100</v>
      </c>
      <c r="F6216" s="753" t="s">
        <v>443</v>
      </c>
      <c r="G6216" s="757" t="s">
        <v>135</v>
      </c>
      <c r="H6216" s="751">
        <v>25030000</v>
      </c>
    </row>
    <row r="6217" spans="1:8">
      <c r="A6217" s="753" t="s">
        <v>83</v>
      </c>
      <c r="B6217" s="753" t="s">
        <v>1031</v>
      </c>
      <c r="C6217" s="753" t="s">
        <v>223</v>
      </c>
      <c r="D6217" s="753" t="s">
        <v>1888</v>
      </c>
      <c r="E6217" s="753" t="s">
        <v>102</v>
      </c>
      <c r="F6217" s="753"/>
      <c r="G6217" s="757" t="s">
        <v>369</v>
      </c>
      <c r="H6217" s="751">
        <v>21050349</v>
      </c>
    </row>
    <row r="6218" spans="1:8">
      <c r="A6218" s="753" t="s">
        <v>83</v>
      </c>
      <c r="B6218" s="753" t="s">
        <v>1031</v>
      </c>
      <c r="C6218" s="753" t="s">
        <v>223</v>
      </c>
      <c r="D6218" s="753" t="s">
        <v>1888</v>
      </c>
      <c r="E6218" s="753" t="s">
        <v>102</v>
      </c>
      <c r="F6218" s="753" t="s">
        <v>103</v>
      </c>
      <c r="G6218" s="757" t="s">
        <v>104</v>
      </c>
      <c r="H6218" s="751">
        <v>16372494</v>
      </c>
    </row>
    <row r="6219" spans="1:8">
      <c r="A6219" s="753" t="s">
        <v>83</v>
      </c>
      <c r="B6219" s="753" t="s">
        <v>1031</v>
      </c>
      <c r="C6219" s="753" t="s">
        <v>223</v>
      </c>
      <c r="D6219" s="753" t="s">
        <v>1888</v>
      </c>
      <c r="E6219" s="753" t="s">
        <v>102</v>
      </c>
      <c r="F6219" s="753" t="s">
        <v>105</v>
      </c>
      <c r="G6219" s="757" t="s">
        <v>106</v>
      </c>
      <c r="H6219" s="751">
        <v>2806713</v>
      </c>
    </row>
    <row r="6220" spans="1:8">
      <c r="A6220" s="753" t="s">
        <v>83</v>
      </c>
      <c r="B6220" s="753" t="s">
        <v>1031</v>
      </c>
      <c r="C6220" s="753" t="s">
        <v>223</v>
      </c>
      <c r="D6220" s="753" t="s">
        <v>1888</v>
      </c>
      <c r="E6220" s="753" t="s">
        <v>102</v>
      </c>
      <c r="F6220" s="753" t="s">
        <v>107</v>
      </c>
      <c r="G6220" s="757" t="s">
        <v>108</v>
      </c>
      <c r="H6220" s="751">
        <v>1871142</v>
      </c>
    </row>
    <row r="6221" spans="1:8">
      <c r="A6221" s="753" t="s">
        <v>83</v>
      </c>
      <c r="B6221" s="753" t="s">
        <v>1031</v>
      </c>
      <c r="C6221" s="753" t="s">
        <v>223</v>
      </c>
      <c r="D6221" s="753" t="s">
        <v>1888</v>
      </c>
      <c r="E6221" s="753" t="s">
        <v>112</v>
      </c>
      <c r="F6221" s="753"/>
      <c r="G6221" s="757" t="s">
        <v>113</v>
      </c>
      <c r="H6221" s="751">
        <v>6629966</v>
      </c>
    </row>
    <row r="6222" spans="1:8">
      <c r="A6222" s="753" t="s">
        <v>83</v>
      </c>
      <c r="B6222" s="753" t="s">
        <v>1031</v>
      </c>
      <c r="C6222" s="753" t="s">
        <v>223</v>
      </c>
      <c r="D6222" s="753" t="s">
        <v>1888</v>
      </c>
      <c r="E6222" s="753" t="s">
        <v>112</v>
      </c>
      <c r="F6222" s="753" t="s">
        <v>155</v>
      </c>
      <c r="G6222" s="757" t="s">
        <v>1777</v>
      </c>
      <c r="H6222" s="751">
        <v>4676066</v>
      </c>
    </row>
    <row r="6223" spans="1:8">
      <c r="A6223" s="753" t="s">
        <v>83</v>
      </c>
      <c r="B6223" s="753" t="s">
        <v>1031</v>
      </c>
      <c r="C6223" s="753" t="s">
        <v>223</v>
      </c>
      <c r="D6223" s="753" t="s">
        <v>1888</v>
      </c>
      <c r="E6223" s="753" t="s">
        <v>112</v>
      </c>
      <c r="F6223" s="753" t="s">
        <v>114</v>
      </c>
      <c r="G6223" s="757" t="s">
        <v>1778</v>
      </c>
      <c r="H6223" s="751">
        <v>976900</v>
      </c>
    </row>
    <row r="6224" spans="1:8">
      <c r="A6224" s="753" t="s">
        <v>83</v>
      </c>
      <c r="B6224" s="753" t="s">
        <v>1031</v>
      </c>
      <c r="C6224" s="753" t="s">
        <v>223</v>
      </c>
      <c r="D6224" s="753" t="s">
        <v>1888</v>
      </c>
      <c r="E6224" s="753" t="s">
        <v>112</v>
      </c>
      <c r="F6224" s="753" t="s">
        <v>242</v>
      </c>
      <c r="G6224" s="757" t="s">
        <v>1839</v>
      </c>
      <c r="H6224" s="751">
        <v>977000</v>
      </c>
    </row>
    <row r="6225" spans="1:8">
      <c r="A6225" s="753" t="s">
        <v>83</v>
      </c>
      <c r="B6225" s="753" t="s">
        <v>1031</v>
      </c>
      <c r="C6225" s="753" t="s">
        <v>223</v>
      </c>
      <c r="D6225" s="753" t="s">
        <v>1888</v>
      </c>
      <c r="E6225" s="753" t="s">
        <v>115</v>
      </c>
      <c r="F6225" s="753"/>
      <c r="G6225" s="757" t="s">
        <v>1781</v>
      </c>
      <c r="H6225" s="751">
        <v>61799398</v>
      </c>
    </row>
    <row r="6226" spans="1:8">
      <c r="A6226" s="753" t="s">
        <v>83</v>
      </c>
      <c r="B6226" s="753" t="s">
        <v>1031</v>
      </c>
      <c r="C6226" s="753" t="s">
        <v>223</v>
      </c>
      <c r="D6226" s="753" t="s">
        <v>1888</v>
      </c>
      <c r="E6226" s="753" t="s">
        <v>115</v>
      </c>
      <c r="F6226" s="753" t="s">
        <v>116</v>
      </c>
      <c r="G6226" s="757" t="s">
        <v>117</v>
      </c>
      <c r="H6226" s="751">
        <v>18739398</v>
      </c>
    </row>
    <row r="6227" spans="1:8">
      <c r="A6227" s="753" t="s">
        <v>83</v>
      </c>
      <c r="B6227" s="753" t="s">
        <v>1031</v>
      </c>
      <c r="C6227" s="753" t="s">
        <v>223</v>
      </c>
      <c r="D6227" s="753" t="s">
        <v>1888</v>
      </c>
      <c r="E6227" s="753" t="s">
        <v>115</v>
      </c>
      <c r="F6227" s="753" t="s">
        <v>147</v>
      </c>
      <c r="G6227" s="757" t="s">
        <v>148</v>
      </c>
      <c r="H6227" s="751">
        <v>38900000</v>
      </c>
    </row>
    <row r="6228" spans="1:8">
      <c r="A6228" s="753" t="s">
        <v>83</v>
      </c>
      <c r="B6228" s="753" t="s">
        <v>1031</v>
      </c>
      <c r="C6228" s="753" t="s">
        <v>223</v>
      </c>
      <c r="D6228" s="753" t="s">
        <v>1888</v>
      </c>
      <c r="E6228" s="753" t="s">
        <v>115</v>
      </c>
      <c r="F6228" s="753" t="s">
        <v>4</v>
      </c>
      <c r="G6228" s="757" t="s">
        <v>1782</v>
      </c>
      <c r="H6228" s="751">
        <v>600000</v>
      </c>
    </row>
    <row r="6229" spans="1:8">
      <c r="A6229" s="753" t="s">
        <v>83</v>
      </c>
      <c r="B6229" s="753" t="s">
        <v>1031</v>
      </c>
      <c r="C6229" s="753" t="s">
        <v>223</v>
      </c>
      <c r="D6229" s="753" t="s">
        <v>1888</v>
      </c>
      <c r="E6229" s="753" t="s">
        <v>115</v>
      </c>
      <c r="F6229" s="753" t="s">
        <v>118</v>
      </c>
      <c r="G6229" s="757" t="s">
        <v>119</v>
      </c>
      <c r="H6229" s="751">
        <v>3560000</v>
      </c>
    </row>
    <row r="6230" spans="1:8">
      <c r="A6230" s="753" t="s">
        <v>83</v>
      </c>
      <c r="B6230" s="753" t="s">
        <v>1031</v>
      </c>
      <c r="C6230" s="753" t="s">
        <v>223</v>
      </c>
      <c r="D6230" s="753" t="s">
        <v>1888</v>
      </c>
      <c r="E6230" s="753" t="s">
        <v>120</v>
      </c>
      <c r="F6230" s="753"/>
      <c r="G6230" s="757" t="s">
        <v>121</v>
      </c>
      <c r="H6230" s="751">
        <v>5901387</v>
      </c>
    </row>
    <row r="6231" spans="1:8" ht="39.6">
      <c r="A6231" s="753" t="s">
        <v>83</v>
      </c>
      <c r="B6231" s="753" t="s">
        <v>1031</v>
      </c>
      <c r="C6231" s="753" t="s">
        <v>223</v>
      </c>
      <c r="D6231" s="753" t="s">
        <v>1888</v>
      </c>
      <c r="E6231" s="753" t="s">
        <v>120</v>
      </c>
      <c r="F6231" s="753" t="s">
        <v>122</v>
      </c>
      <c r="G6231" s="757" t="s">
        <v>1783</v>
      </c>
      <c r="H6231" s="751">
        <v>993387</v>
      </c>
    </row>
    <row r="6232" spans="1:8">
      <c r="A6232" s="753" t="s">
        <v>83</v>
      </c>
      <c r="B6232" s="753" t="s">
        <v>1031</v>
      </c>
      <c r="C6232" s="753" t="s">
        <v>223</v>
      </c>
      <c r="D6232" s="753" t="s">
        <v>1888</v>
      </c>
      <c r="E6232" s="753" t="s">
        <v>120</v>
      </c>
      <c r="F6232" s="753" t="s">
        <v>123</v>
      </c>
      <c r="G6232" s="757" t="s">
        <v>124</v>
      </c>
      <c r="H6232" s="751">
        <v>768000</v>
      </c>
    </row>
    <row r="6233" spans="1:8" ht="39.6">
      <c r="A6233" s="753" t="s">
        <v>83</v>
      </c>
      <c r="B6233" s="753" t="s">
        <v>1031</v>
      </c>
      <c r="C6233" s="753" t="s">
        <v>223</v>
      </c>
      <c r="D6233" s="753" t="s">
        <v>1888</v>
      </c>
      <c r="E6233" s="753" t="s">
        <v>120</v>
      </c>
      <c r="F6233" s="753" t="s">
        <v>994</v>
      </c>
      <c r="G6233" s="757" t="s">
        <v>1824</v>
      </c>
      <c r="H6233" s="751">
        <v>2640000</v>
      </c>
    </row>
    <row r="6234" spans="1:8">
      <c r="A6234" s="753" t="s">
        <v>83</v>
      </c>
      <c r="B6234" s="753" t="s">
        <v>1031</v>
      </c>
      <c r="C6234" s="753" t="s">
        <v>223</v>
      </c>
      <c r="D6234" s="753" t="s">
        <v>1888</v>
      </c>
      <c r="E6234" s="753" t="s">
        <v>120</v>
      </c>
      <c r="F6234" s="753" t="s">
        <v>158</v>
      </c>
      <c r="G6234" s="757" t="s">
        <v>1785</v>
      </c>
      <c r="H6234" s="751">
        <v>1500000</v>
      </c>
    </row>
    <row r="6235" spans="1:8">
      <c r="A6235" s="753" t="s">
        <v>83</v>
      </c>
      <c r="B6235" s="753" t="s">
        <v>1031</v>
      </c>
      <c r="C6235" s="753" t="s">
        <v>223</v>
      </c>
      <c r="D6235" s="753" t="s">
        <v>1888</v>
      </c>
      <c r="E6235" s="753" t="s">
        <v>160</v>
      </c>
      <c r="F6235" s="753"/>
      <c r="G6235" s="757" t="s">
        <v>161</v>
      </c>
      <c r="H6235" s="751">
        <v>78191000</v>
      </c>
    </row>
    <row r="6236" spans="1:8">
      <c r="A6236" s="753" t="s">
        <v>83</v>
      </c>
      <c r="B6236" s="753" t="s">
        <v>1031</v>
      </c>
      <c r="C6236" s="753" t="s">
        <v>223</v>
      </c>
      <c r="D6236" s="753" t="s">
        <v>1888</v>
      </c>
      <c r="E6236" s="753" t="s">
        <v>160</v>
      </c>
      <c r="F6236" s="753" t="s">
        <v>162</v>
      </c>
      <c r="G6236" s="757" t="s">
        <v>163</v>
      </c>
      <c r="H6236" s="751">
        <v>7300000</v>
      </c>
    </row>
    <row r="6237" spans="1:8">
      <c r="A6237" s="753" t="s">
        <v>83</v>
      </c>
      <c r="B6237" s="753" t="s">
        <v>1031</v>
      </c>
      <c r="C6237" s="753" t="s">
        <v>223</v>
      </c>
      <c r="D6237" s="753" t="s">
        <v>1888</v>
      </c>
      <c r="E6237" s="753" t="s">
        <v>160</v>
      </c>
      <c r="F6237" s="753" t="s">
        <v>544</v>
      </c>
      <c r="G6237" s="757" t="s">
        <v>545</v>
      </c>
      <c r="H6237" s="751">
        <v>4200000</v>
      </c>
    </row>
    <row r="6238" spans="1:8">
      <c r="A6238" s="753" t="s">
        <v>83</v>
      </c>
      <c r="B6238" s="753" t="s">
        <v>1031</v>
      </c>
      <c r="C6238" s="753" t="s">
        <v>223</v>
      </c>
      <c r="D6238" s="753" t="s">
        <v>1888</v>
      </c>
      <c r="E6238" s="753" t="s">
        <v>160</v>
      </c>
      <c r="F6238" s="753" t="s">
        <v>546</v>
      </c>
      <c r="G6238" s="757" t="s">
        <v>128</v>
      </c>
      <c r="H6238" s="751">
        <v>1600000</v>
      </c>
    </row>
    <row r="6239" spans="1:8">
      <c r="A6239" s="753" t="s">
        <v>83</v>
      </c>
      <c r="B6239" s="753" t="s">
        <v>1031</v>
      </c>
      <c r="C6239" s="753" t="s">
        <v>223</v>
      </c>
      <c r="D6239" s="753" t="s">
        <v>1888</v>
      </c>
      <c r="E6239" s="753" t="s">
        <v>160</v>
      </c>
      <c r="F6239" s="753" t="s">
        <v>547</v>
      </c>
      <c r="G6239" s="757" t="s">
        <v>548</v>
      </c>
      <c r="H6239" s="751">
        <v>11500000</v>
      </c>
    </row>
    <row r="6240" spans="1:8">
      <c r="A6240" s="753" t="s">
        <v>83</v>
      </c>
      <c r="B6240" s="753" t="s">
        <v>1031</v>
      </c>
      <c r="C6240" s="753" t="s">
        <v>223</v>
      </c>
      <c r="D6240" s="753" t="s">
        <v>1888</v>
      </c>
      <c r="E6240" s="753" t="s">
        <v>160</v>
      </c>
      <c r="F6240" s="753" t="s">
        <v>972</v>
      </c>
      <c r="G6240" s="757" t="s">
        <v>1016</v>
      </c>
      <c r="H6240" s="751">
        <v>1500000</v>
      </c>
    </row>
    <row r="6241" spans="1:8">
      <c r="A6241" s="753" t="s">
        <v>83</v>
      </c>
      <c r="B6241" s="753" t="s">
        <v>1031</v>
      </c>
      <c r="C6241" s="753" t="s">
        <v>223</v>
      </c>
      <c r="D6241" s="753" t="s">
        <v>1888</v>
      </c>
      <c r="E6241" s="753" t="s">
        <v>160</v>
      </c>
      <c r="F6241" s="753" t="s">
        <v>438</v>
      </c>
      <c r="G6241" s="757" t="s">
        <v>1786</v>
      </c>
      <c r="H6241" s="751">
        <v>4000000</v>
      </c>
    </row>
    <row r="6242" spans="1:8">
      <c r="A6242" s="753" t="s">
        <v>83</v>
      </c>
      <c r="B6242" s="753" t="s">
        <v>1031</v>
      </c>
      <c r="C6242" s="753" t="s">
        <v>223</v>
      </c>
      <c r="D6242" s="753" t="s">
        <v>1888</v>
      </c>
      <c r="E6242" s="753" t="s">
        <v>160</v>
      </c>
      <c r="F6242" s="753" t="s">
        <v>549</v>
      </c>
      <c r="G6242" s="757" t="s">
        <v>550</v>
      </c>
      <c r="H6242" s="751">
        <v>28348000</v>
      </c>
    </row>
    <row r="6243" spans="1:8">
      <c r="A6243" s="753" t="s">
        <v>83</v>
      </c>
      <c r="B6243" s="753" t="s">
        <v>1031</v>
      </c>
      <c r="C6243" s="753" t="s">
        <v>223</v>
      </c>
      <c r="D6243" s="753" t="s">
        <v>1888</v>
      </c>
      <c r="E6243" s="753" t="s">
        <v>160</v>
      </c>
      <c r="F6243" s="753" t="s">
        <v>551</v>
      </c>
      <c r="G6243" s="757" t="s">
        <v>133</v>
      </c>
      <c r="H6243" s="751">
        <v>19743000</v>
      </c>
    </row>
    <row r="6244" spans="1:8">
      <c r="A6244" s="753" t="s">
        <v>83</v>
      </c>
      <c r="B6244" s="753" t="s">
        <v>1031</v>
      </c>
      <c r="C6244" s="753" t="s">
        <v>223</v>
      </c>
      <c r="D6244" s="753" t="s">
        <v>1888</v>
      </c>
      <c r="E6244" s="753" t="s">
        <v>125</v>
      </c>
      <c r="F6244" s="753"/>
      <c r="G6244" s="757" t="s">
        <v>126</v>
      </c>
      <c r="H6244" s="751">
        <v>99051000</v>
      </c>
    </row>
    <row r="6245" spans="1:8">
      <c r="A6245" s="753" t="s">
        <v>83</v>
      </c>
      <c r="B6245" s="753" t="s">
        <v>1031</v>
      </c>
      <c r="C6245" s="753" t="s">
        <v>223</v>
      </c>
      <c r="D6245" s="753" t="s">
        <v>1888</v>
      </c>
      <c r="E6245" s="753" t="s">
        <v>125</v>
      </c>
      <c r="F6245" s="753" t="s">
        <v>430</v>
      </c>
      <c r="G6245" s="757" t="s">
        <v>431</v>
      </c>
      <c r="H6245" s="751">
        <v>36861000</v>
      </c>
    </row>
    <row r="6246" spans="1:8">
      <c r="A6246" s="753" t="s">
        <v>83</v>
      </c>
      <c r="B6246" s="753" t="s">
        <v>1031</v>
      </c>
      <c r="C6246" s="753" t="s">
        <v>223</v>
      </c>
      <c r="D6246" s="753" t="s">
        <v>1888</v>
      </c>
      <c r="E6246" s="753" t="s">
        <v>125</v>
      </c>
      <c r="F6246" s="753" t="s">
        <v>552</v>
      </c>
      <c r="G6246" s="757" t="s">
        <v>553</v>
      </c>
      <c r="H6246" s="751">
        <v>16330000</v>
      </c>
    </row>
    <row r="6247" spans="1:8">
      <c r="A6247" s="753" t="s">
        <v>83</v>
      </c>
      <c r="B6247" s="753" t="s">
        <v>1031</v>
      </c>
      <c r="C6247" s="753" t="s">
        <v>223</v>
      </c>
      <c r="D6247" s="753" t="s">
        <v>1888</v>
      </c>
      <c r="E6247" s="753" t="s">
        <v>125</v>
      </c>
      <c r="F6247" s="753" t="s">
        <v>127</v>
      </c>
      <c r="G6247" s="757" t="s">
        <v>128</v>
      </c>
      <c r="H6247" s="751">
        <v>20160000</v>
      </c>
    </row>
    <row r="6248" spans="1:8">
      <c r="A6248" s="753" t="s">
        <v>83</v>
      </c>
      <c r="B6248" s="753" t="s">
        <v>1031</v>
      </c>
      <c r="C6248" s="753" t="s">
        <v>223</v>
      </c>
      <c r="D6248" s="753" t="s">
        <v>1888</v>
      </c>
      <c r="E6248" s="753" t="s">
        <v>125</v>
      </c>
      <c r="F6248" s="753" t="s">
        <v>129</v>
      </c>
      <c r="G6248" s="757" t="s">
        <v>1787</v>
      </c>
      <c r="H6248" s="751">
        <v>25700000</v>
      </c>
    </row>
    <row r="6249" spans="1:8">
      <c r="A6249" s="753" t="s">
        <v>83</v>
      </c>
      <c r="B6249" s="753" t="s">
        <v>1031</v>
      </c>
      <c r="C6249" s="753" t="s">
        <v>223</v>
      </c>
      <c r="D6249" s="753" t="s">
        <v>1888</v>
      </c>
      <c r="E6249" s="753" t="s">
        <v>554</v>
      </c>
      <c r="F6249" s="753"/>
      <c r="G6249" s="757" t="s">
        <v>555</v>
      </c>
      <c r="H6249" s="751">
        <v>10000000</v>
      </c>
    </row>
    <row r="6250" spans="1:8">
      <c r="A6250" s="753" t="s">
        <v>83</v>
      </c>
      <c r="B6250" s="753" t="s">
        <v>1031</v>
      </c>
      <c r="C6250" s="753" t="s">
        <v>223</v>
      </c>
      <c r="D6250" s="753" t="s">
        <v>1888</v>
      </c>
      <c r="E6250" s="753" t="s">
        <v>554</v>
      </c>
      <c r="F6250" s="753" t="s">
        <v>556</v>
      </c>
      <c r="G6250" s="757" t="s">
        <v>557</v>
      </c>
      <c r="H6250" s="751">
        <v>10000000</v>
      </c>
    </row>
    <row r="6251" spans="1:8" ht="39.6">
      <c r="A6251" s="753" t="s">
        <v>83</v>
      </c>
      <c r="B6251" s="753" t="s">
        <v>1031</v>
      </c>
      <c r="C6251" s="753" t="s">
        <v>223</v>
      </c>
      <c r="D6251" s="753" t="s">
        <v>1888</v>
      </c>
      <c r="E6251" s="753" t="s">
        <v>560</v>
      </c>
      <c r="F6251" s="753"/>
      <c r="G6251" s="757" t="s">
        <v>1790</v>
      </c>
      <c r="H6251" s="751">
        <v>29873000</v>
      </c>
    </row>
    <row r="6252" spans="1:8">
      <c r="A6252" s="753" t="s">
        <v>83</v>
      </c>
      <c r="B6252" s="753" t="s">
        <v>1031</v>
      </c>
      <c r="C6252" s="753" t="s">
        <v>223</v>
      </c>
      <c r="D6252" s="753" t="s">
        <v>1888</v>
      </c>
      <c r="E6252" s="753" t="s">
        <v>560</v>
      </c>
      <c r="F6252" s="753" t="s">
        <v>418</v>
      </c>
      <c r="G6252" s="757" t="s">
        <v>1793</v>
      </c>
      <c r="H6252" s="751">
        <v>5950000</v>
      </c>
    </row>
    <row r="6253" spans="1:8">
      <c r="A6253" s="753" t="s">
        <v>83</v>
      </c>
      <c r="B6253" s="753" t="s">
        <v>1031</v>
      </c>
      <c r="C6253" s="753" t="s">
        <v>223</v>
      </c>
      <c r="D6253" s="753" t="s">
        <v>1888</v>
      </c>
      <c r="E6253" s="753" t="s">
        <v>560</v>
      </c>
      <c r="F6253" s="753" t="s">
        <v>562</v>
      </c>
      <c r="G6253" s="757" t="s">
        <v>1794</v>
      </c>
      <c r="H6253" s="751">
        <v>180000</v>
      </c>
    </row>
    <row r="6254" spans="1:8" ht="26.4">
      <c r="A6254" s="753" t="s">
        <v>83</v>
      </c>
      <c r="B6254" s="753" t="s">
        <v>1031</v>
      </c>
      <c r="C6254" s="753" t="s">
        <v>223</v>
      </c>
      <c r="D6254" s="753" t="s">
        <v>1888</v>
      </c>
      <c r="E6254" s="753" t="s">
        <v>560</v>
      </c>
      <c r="F6254" s="753" t="s">
        <v>563</v>
      </c>
      <c r="G6254" s="757" t="s">
        <v>13</v>
      </c>
      <c r="H6254" s="751">
        <v>23743000</v>
      </c>
    </row>
    <row r="6255" spans="1:8" ht="26.4">
      <c r="A6255" s="753" t="s">
        <v>83</v>
      </c>
      <c r="B6255" s="753" t="s">
        <v>1031</v>
      </c>
      <c r="C6255" s="753" t="s">
        <v>223</v>
      </c>
      <c r="D6255" s="753" t="s">
        <v>1888</v>
      </c>
      <c r="E6255" s="753" t="s">
        <v>1796</v>
      </c>
      <c r="F6255" s="753"/>
      <c r="G6255" s="757" t="s">
        <v>1797</v>
      </c>
      <c r="H6255" s="751">
        <v>50657000</v>
      </c>
    </row>
    <row r="6256" spans="1:8">
      <c r="A6256" s="753" t="s">
        <v>83</v>
      </c>
      <c r="B6256" s="753" t="s">
        <v>1031</v>
      </c>
      <c r="C6256" s="753" t="s">
        <v>223</v>
      </c>
      <c r="D6256" s="753" t="s">
        <v>1888</v>
      </c>
      <c r="E6256" s="753" t="s">
        <v>1796</v>
      </c>
      <c r="F6256" s="753" t="s">
        <v>1825</v>
      </c>
      <c r="G6256" s="757" t="s">
        <v>1794</v>
      </c>
      <c r="H6256" s="751">
        <v>50657000</v>
      </c>
    </row>
    <row r="6257" spans="1:8" ht="26.4">
      <c r="A6257" s="753" t="s">
        <v>83</v>
      </c>
      <c r="B6257" s="753" t="s">
        <v>1031</v>
      </c>
      <c r="C6257" s="753" t="s">
        <v>223</v>
      </c>
      <c r="D6257" s="753" t="s">
        <v>1888</v>
      </c>
      <c r="E6257" s="753" t="s">
        <v>130</v>
      </c>
      <c r="F6257" s="753"/>
      <c r="G6257" s="757" t="s">
        <v>131</v>
      </c>
      <c r="H6257" s="751">
        <v>2000000</v>
      </c>
    </row>
    <row r="6258" spans="1:8">
      <c r="A6258" s="753" t="s">
        <v>83</v>
      </c>
      <c r="B6258" s="753" t="s">
        <v>1031</v>
      </c>
      <c r="C6258" s="753" t="s">
        <v>223</v>
      </c>
      <c r="D6258" s="753" t="s">
        <v>1888</v>
      </c>
      <c r="E6258" s="753" t="s">
        <v>130</v>
      </c>
      <c r="F6258" s="753" t="s">
        <v>132</v>
      </c>
      <c r="G6258" s="757" t="s">
        <v>135</v>
      </c>
      <c r="H6258" s="751">
        <v>2000000</v>
      </c>
    </row>
    <row r="6259" spans="1:8">
      <c r="A6259" s="753" t="s">
        <v>83</v>
      </c>
      <c r="B6259" s="753" t="s">
        <v>1031</v>
      </c>
      <c r="C6259" s="753" t="s">
        <v>223</v>
      </c>
      <c r="D6259" s="753" t="s">
        <v>1888</v>
      </c>
      <c r="E6259" s="753" t="s">
        <v>1801</v>
      </c>
      <c r="F6259" s="753"/>
      <c r="G6259" s="757" t="s">
        <v>1802</v>
      </c>
      <c r="H6259" s="751">
        <v>1884000</v>
      </c>
    </row>
    <row r="6260" spans="1:8">
      <c r="A6260" s="753" t="s">
        <v>83</v>
      </c>
      <c r="B6260" s="753" t="s">
        <v>1031</v>
      </c>
      <c r="C6260" s="753" t="s">
        <v>223</v>
      </c>
      <c r="D6260" s="753" t="s">
        <v>1888</v>
      </c>
      <c r="E6260" s="753" t="s">
        <v>1801</v>
      </c>
      <c r="F6260" s="753" t="s">
        <v>1803</v>
      </c>
      <c r="G6260" s="757" t="s">
        <v>1804</v>
      </c>
      <c r="H6260" s="751">
        <v>1884000</v>
      </c>
    </row>
    <row r="6261" spans="1:8">
      <c r="A6261" s="753" t="s">
        <v>83</v>
      </c>
      <c r="B6261" s="753" t="s">
        <v>1031</v>
      </c>
      <c r="C6261" s="753" t="s">
        <v>223</v>
      </c>
      <c r="D6261" s="753" t="s">
        <v>1888</v>
      </c>
      <c r="E6261" s="753" t="s">
        <v>134</v>
      </c>
      <c r="F6261" s="753"/>
      <c r="G6261" s="757" t="s">
        <v>135</v>
      </c>
      <c r="H6261" s="751">
        <v>33063000</v>
      </c>
    </row>
    <row r="6262" spans="1:8">
      <c r="A6262" s="753" t="s">
        <v>83</v>
      </c>
      <c r="B6262" s="753" t="s">
        <v>1031</v>
      </c>
      <c r="C6262" s="753" t="s">
        <v>223</v>
      </c>
      <c r="D6262" s="753" t="s">
        <v>1888</v>
      </c>
      <c r="E6262" s="753" t="s">
        <v>134</v>
      </c>
      <c r="F6262" s="753" t="s">
        <v>137</v>
      </c>
      <c r="G6262" s="757" t="s">
        <v>138</v>
      </c>
      <c r="H6262" s="751">
        <v>30723000</v>
      </c>
    </row>
    <row r="6263" spans="1:8">
      <c r="A6263" s="753" t="s">
        <v>83</v>
      </c>
      <c r="B6263" s="753" t="s">
        <v>1031</v>
      </c>
      <c r="C6263" s="753" t="s">
        <v>223</v>
      </c>
      <c r="D6263" s="753" t="s">
        <v>1888</v>
      </c>
      <c r="E6263" s="753" t="s">
        <v>134</v>
      </c>
      <c r="F6263" s="753" t="s">
        <v>139</v>
      </c>
      <c r="G6263" s="757" t="s">
        <v>140</v>
      </c>
      <c r="H6263" s="751">
        <v>2340000</v>
      </c>
    </row>
    <row r="6264" spans="1:8">
      <c r="A6264" s="753" t="s">
        <v>83</v>
      </c>
      <c r="B6264" s="753" t="s">
        <v>1031</v>
      </c>
      <c r="C6264" s="753" t="s">
        <v>223</v>
      </c>
      <c r="D6264" s="753" t="s">
        <v>1888</v>
      </c>
      <c r="E6264" s="753" t="s">
        <v>404</v>
      </c>
      <c r="F6264" s="753"/>
      <c r="G6264" s="757" t="s">
        <v>1808</v>
      </c>
      <c r="H6264" s="751">
        <v>1950000</v>
      </c>
    </row>
    <row r="6265" spans="1:8">
      <c r="A6265" s="753" t="s">
        <v>83</v>
      </c>
      <c r="B6265" s="753" t="s">
        <v>1031</v>
      </c>
      <c r="C6265" s="753" t="s">
        <v>223</v>
      </c>
      <c r="D6265" s="753" t="s">
        <v>1888</v>
      </c>
      <c r="E6265" s="753" t="s">
        <v>404</v>
      </c>
      <c r="F6265" s="753" t="s">
        <v>1809</v>
      </c>
      <c r="G6265" s="757" t="s">
        <v>26</v>
      </c>
      <c r="H6265" s="751">
        <v>1950000</v>
      </c>
    </row>
    <row r="6266" spans="1:8">
      <c r="A6266" s="753" t="s">
        <v>83</v>
      </c>
      <c r="B6266" s="753" t="s">
        <v>1029</v>
      </c>
      <c r="C6266" s="753"/>
      <c r="D6266" s="753"/>
      <c r="E6266" s="753"/>
      <c r="F6266" s="753"/>
      <c r="G6266" s="757" t="s">
        <v>1030</v>
      </c>
      <c r="H6266" s="751">
        <v>2555000000</v>
      </c>
    </row>
    <row r="6267" spans="1:8" ht="26.4">
      <c r="A6267" s="753" t="s">
        <v>83</v>
      </c>
      <c r="B6267" s="753" t="s">
        <v>1029</v>
      </c>
      <c r="C6267" s="753" t="s">
        <v>223</v>
      </c>
      <c r="D6267" s="753"/>
      <c r="E6267" s="753"/>
      <c r="F6267" s="753"/>
      <c r="G6267" s="757" t="s">
        <v>1765</v>
      </c>
      <c r="H6267" s="751">
        <v>2555000000</v>
      </c>
    </row>
    <row r="6268" spans="1:8">
      <c r="A6268" s="753" t="s">
        <v>83</v>
      </c>
      <c r="B6268" s="753" t="s">
        <v>1029</v>
      </c>
      <c r="C6268" s="753" t="s">
        <v>223</v>
      </c>
      <c r="D6268" s="753" t="s">
        <v>1888</v>
      </c>
      <c r="E6268" s="753"/>
      <c r="F6268" s="753"/>
      <c r="G6268" s="757" t="s">
        <v>1889</v>
      </c>
      <c r="H6268" s="751">
        <v>2130000000</v>
      </c>
    </row>
    <row r="6269" spans="1:8">
      <c r="A6269" s="753" t="s">
        <v>83</v>
      </c>
      <c r="B6269" s="753" t="s">
        <v>1029</v>
      </c>
      <c r="C6269" s="753" t="s">
        <v>223</v>
      </c>
      <c r="D6269" s="753" t="s">
        <v>1888</v>
      </c>
      <c r="E6269" s="753" t="s">
        <v>92</v>
      </c>
      <c r="F6269" s="753"/>
      <c r="G6269" s="757" t="s">
        <v>93</v>
      </c>
      <c r="H6269" s="751">
        <v>413593092</v>
      </c>
    </row>
    <row r="6270" spans="1:8">
      <c r="A6270" s="753" t="s">
        <v>83</v>
      </c>
      <c r="B6270" s="753" t="s">
        <v>1029</v>
      </c>
      <c r="C6270" s="753" t="s">
        <v>223</v>
      </c>
      <c r="D6270" s="753" t="s">
        <v>1888</v>
      </c>
      <c r="E6270" s="753" t="s">
        <v>92</v>
      </c>
      <c r="F6270" s="753" t="s">
        <v>94</v>
      </c>
      <c r="G6270" s="757" t="s">
        <v>1768</v>
      </c>
      <c r="H6270" s="751">
        <v>413593092</v>
      </c>
    </row>
    <row r="6271" spans="1:8" ht="26.4">
      <c r="A6271" s="753" t="s">
        <v>83</v>
      </c>
      <c r="B6271" s="753" t="s">
        <v>1029</v>
      </c>
      <c r="C6271" s="753" t="s">
        <v>223</v>
      </c>
      <c r="D6271" s="753" t="s">
        <v>1888</v>
      </c>
      <c r="E6271" s="753" t="s">
        <v>141</v>
      </c>
      <c r="F6271" s="753"/>
      <c r="G6271" s="757" t="s">
        <v>1822</v>
      </c>
      <c r="H6271" s="751">
        <v>64010400</v>
      </c>
    </row>
    <row r="6272" spans="1:8" ht="26.4">
      <c r="A6272" s="753" t="s">
        <v>83</v>
      </c>
      <c r="B6272" s="753" t="s">
        <v>1029</v>
      </c>
      <c r="C6272" s="753" t="s">
        <v>223</v>
      </c>
      <c r="D6272" s="753" t="s">
        <v>1888</v>
      </c>
      <c r="E6272" s="753" t="s">
        <v>141</v>
      </c>
      <c r="F6272" s="753" t="s">
        <v>581</v>
      </c>
      <c r="G6272" s="757" t="s">
        <v>1823</v>
      </c>
      <c r="H6272" s="751">
        <v>64010400</v>
      </c>
    </row>
    <row r="6273" spans="1:8">
      <c r="A6273" s="753" t="s">
        <v>83</v>
      </c>
      <c r="B6273" s="753" t="s">
        <v>1029</v>
      </c>
      <c r="C6273" s="753" t="s">
        <v>223</v>
      </c>
      <c r="D6273" s="753" t="s">
        <v>1888</v>
      </c>
      <c r="E6273" s="753" t="s">
        <v>96</v>
      </c>
      <c r="F6273" s="753"/>
      <c r="G6273" s="757" t="s">
        <v>97</v>
      </c>
      <c r="H6273" s="751">
        <v>51644592</v>
      </c>
    </row>
    <row r="6274" spans="1:8">
      <c r="A6274" s="753" t="s">
        <v>83</v>
      </c>
      <c r="B6274" s="753" t="s">
        <v>1029</v>
      </c>
      <c r="C6274" s="753" t="s">
        <v>223</v>
      </c>
      <c r="D6274" s="753" t="s">
        <v>1888</v>
      </c>
      <c r="E6274" s="753" t="s">
        <v>96</v>
      </c>
      <c r="F6274" s="753" t="s">
        <v>151</v>
      </c>
      <c r="G6274" s="757" t="s">
        <v>152</v>
      </c>
      <c r="H6274" s="751">
        <v>33972000</v>
      </c>
    </row>
    <row r="6275" spans="1:8" ht="26.4">
      <c r="A6275" s="753" t="s">
        <v>83</v>
      </c>
      <c r="B6275" s="753" t="s">
        <v>1029</v>
      </c>
      <c r="C6275" s="753" t="s">
        <v>223</v>
      </c>
      <c r="D6275" s="753" t="s">
        <v>1888</v>
      </c>
      <c r="E6275" s="753" t="s">
        <v>96</v>
      </c>
      <c r="F6275" s="753" t="s">
        <v>98</v>
      </c>
      <c r="G6275" s="757" t="s">
        <v>99</v>
      </c>
      <c r="H6275" s="751">
        <v>3129000</v>
      </c>
    </row>
    <row r="6276" spans="1:8" ht="26.4">
      <c r="A6276" s="753" t="s">
        <v>83</v>
      </c>
      <c r="B6276" s="753" t="s">
        <v>1029</v>
      </c>
      <c r="C6276" s="753" t="s">
        <v>223</v>
      </c>
      <c r="D6276" s="753" t="s">
        <v>1888</v>
      </c>
      <c r="E6276" s="753" t="s">
        <v>96</v>
      </c>
      <c r="F6276" s="753" t="s">
        <v>442</v>
      </c>
      <c r="G6276" s="757" t="s">
        <v>1772</v>
      </c>
      <c r="H6276" s="751">
        <v>14543592</v>
      </c>
    </row>
    <row r="6277" spans="1:8">
      <c r="A6277" s="753" t="s">
        <v>83</v>
      </c>
      <c r="B6277" s="753" t="s">
        <v>1029</v>
      </c>
      <c r="C6277" s="753" t="s">
        <v>223</v>
      </c>
      <c r="D6277" s="753" t="s">
        <v>1888</v>
      </c>
      <c r="E6277" s="753" t="s">
        <v>426</v>
      </c>
      <c r="F6277" s="753"/>
      <c r="G6277" s="757" t="s">
        <v>427</v>
      </c>
      <c r="H6277" s="751">
        <v>12507000</v>
      </c>
    </row>
    <row r="6278" spans="1:8">
      <c r="A6278" s="753" t="s">
        <v>83</v>
      </c>
      <c r="B6278" s="753" t="s">
        <v>1029</v>
      </c>
      <c r="C6278" s="753" t="s">
        <v>223</v>
      </c>
      <c r="D6278" s="753" t="s">
        <v>1888</v>
      </c>
      <c r="E6278" s="753" t="s">
        <v>426</v>
      </c>
      <c r="F6278" s="753" t="s">
        <v>428</v>
      </c>
      <c r="G6278" s="757" t="s">
        <v>1774</v>
      </c>
      <c r="H6278" s="751">
        <v>12507000</v>
      </c>
    </row>
    <row r="6279" spans="1:8">
      <c r="A6279" s="753" t="s">
        <v>83</v>
      </c>
      <c r="B6279" s="753" t="s">
        <v>1029</v>
      </c>
      <c r="C6279" s="753" t="s">
        <v>223</v>
      </c>
      <c r="D6279" s="753" t="s">
        <v>1888</v>
      </c>
      <c r="E6279" s="753" t="s">
        <v>100</v>
      </c>
      <c r="F6279" s="753"/>
      <c r="G6279" s="757" t="s">
        <v>101</v>
      </c>
      <c r="H6279" s="751">
        <v>95800000</v>
      </c>
    </row>
    <row r="6280" spans="1:8">
      <c r="A6280" s="753" t="s">
        <v>83</v>
      </c>
      <c r="B6280" s="753" t="s">
        <v>1029</v>
      </c>
      <c r="C6280" s="753" t="s">
        <v>223</v>
      </c>
      <c r="D6280" s="753" t="s">
        <v>1888</v>
      </c>
      <c r="E6280" s="753" t="s">
        <v>100</v>
      </c>
      <c r="F6280" s="753" t="s">
        <v>443</v>
      </c>
      <c r="G6280" s="757" t="s">
        <v>135</v>
      </c>
      <c r="H6280" s="751">
        <v>95800000</v>
      </c>
    </row>
    <row r="6281" spans="1:8">
      <c r="A6281" s="753" t="s">
        <v>83</v>
      </c>
      <c r="B6281" s="753" t="s">
        <v>1029</v>
      </c>
      <c r="C6281" s="753" t="s">
        <v>223</v>
      </c>
      <c r="D6281" s="753" t="s">
        <v>1888</v>
      </c>
      <c r="E6281" s="753" t="s">
        <v>102</v>
      </c>
      <c r="F6281" s="753"/>
      <c r="G6281" s="757" t="s">
        <v>369</v>
      </c>
      <c r="H6281" s="751">
        <v>123579188</v>
      </c>
    </row>
    <row r="6282" spans="1:8">
      <c r="A6282" s="753" t="s">
        <v>83</v>
      </c>
      <c r="B6282" s="753" t="s">
        <v>1029</v>
      </c>
      <c r="C6282" s="753" t="s">
        <v>223</v>
      </c>
      <c r="D6282" s="753" t="s">
        <v>1888</v>
      </c>
      <c r="E6282" s="753" t="s">
        <v>102</v>
      </c>
      <c r="F6282" s="753" t="s">
        <v>103</v>
      </c>
      <c r="G6282" s="757" t="s">
        <v>104</v>
      </c>
      <c r="H6282" s="751">
        <v>92098246</v>
      </c>
    </row>
    <row r="6283" spans="1:8">
      <c r="A6283" s="753" t="s">
        <v>83</v>
      </c>
      <c r="B6283" s="753" t="s">
        <v>1029</v>
      </c>
      <c r="C6283" s="753" t="s">
        <v>223</v>
      </c>
      <c r="D6283" s="753" t="s">
        <v>1888</v>
      </c>
      <c r="E6283" s="753" t="s">
        <v>102</v>
      </c>
      <c r="F6283" s="753" t="s">
        <v>105</v>
      </c>
      <c r="G6283" s="757" t="s">
        <v>106</v>
      </c>
      <c r="H6283" s="751">
        <v>15784396</v>
      </c>
    </row>
    <row r="6284" spans="1:8">
      <c r="A6284" s="753" t="s">
        <v>83</v>
      </c>
      <c r="B6284" s="753" t="s">
        <v>1029</v>
      </c>
      <c r="C6284" s="753" t="s">
        <v>223</v>
      </c>
      <c r="D6284" s="753" t="s">
        <v>1888</v>
      </c>
      <c r="E6284" s="753" t="s">
        <v>102</v>
      </c>
      <c r="F6284" s="753" t="s">
        <v>107</v>
      </c>
      <c r="G6284" s="757" t="s">
        <v>108</v>
      </c>
      <c r="H6284" s="751">
        <v>10435082</v>
      </c>
    </row>
    <row r="6285" spans="1:8">
      <c r="A6285" s="753" t="s">
        <v>83</v>
      </c>
      <c r="B6285" s="753" t="s">
        <v>1029</v>
      </c>
      <c r="C6285" s="753" t="s">
        <v>223</v>
      </c>
      <c r="D6285" s="753" t="s">
        <v>1888</v>
      </c>
      <c r="E6285" s="753" t="s">
        <v>102</v>
      </c>
      <c r="F6285" s="753" t="s">
        <v>0</v>
      </c>
      <c r="G6285" s="757" t="s">
        <v>1</v>
      </c>
      <c r="H6285" s="751">
        <v>5261464</v>
      </c>
    </row>
    <row r="6286" spans="1:8">
      <c r="A6286" s="753" t="s">
        <v>83</v>
      </c>
      <c r="B6286" s="753" t="s">
        <v>1029</v>
      </c>
      <c r="C6286" s="753" t="s">
        <v>223</v>
      </c>
      <c r="D6286" s="753" t="s">
        <v>1888</v>
      </c>
      <c r="E6286" s="753" t="s">
        <v>112</v>
      </c>
      <c r="F6286" s="753"/>
      <c r="G6286" s="757" t="s">
        <v>113</v>
      </c>
      <c r="H6286" s="751">
        <v>17851403</v>
      </c>
    </row>
    <row r="6287" spans="1:8">
      <c r="A6287" s="753" t="s">
        <v>83</v>
      </c>
      <c r="B6287" s="753" t="s">
        <v>1029</v>
      </c>
      <c r="C6287" s="753" t="s">
        <v>223</v>
      </c>
      <c r="D6287" s="753" t="s">
        <v>1888</v>
      </c>
      <c r="E6287" s="753" t="s">
        <v>112</v>
      </c>
      <c r="F6287" s="753" t="s">
        <v>155</v>
      </c>
      <c r="G6287" s="757" t="s">
        <v>1777</v>
      </c>
      <c r="H6287" s="751">
        <v>5623833</v>
      </c>
    </row>
    <row r="6288" spans="1:8">
      <c r="A6288" s="753" t="s">
        <v>83</v>
      </c>
      <c r="B6288" s="753" t="s">
        <v>1029</v>
      </c>
      <c r="C6288" s="753" t="s">
        <v>223</v>
      </c>
      <c r="D6288" s="753" t="s">
        <v>1888</v>
      </c>
      <c r="E6288" s="753" t="s">
        <v>112</v>
      </c>
      <c r="F6288" s="753" t="s">
        <v>114</v>
      </c>
      <c r="G6288" s="757" t="s">
        <v>1778</v>
      </c>
      <c r="H6288" s="751">
        <v>1276570</v>
      </c>
    </row>
    <row r="6289" spans="1:8">
      <c r="A6289" s="753" t="s">
        <v>83</v>
      </c>
      <c r="B6289" s="753" t="s">
        <v>1029</v>
      </c>
      <c r="C6289" s="753" t="s">
        <v>223</v>
      </c>
      <c r="D6289" s="753" t="s">
        <v>1888</v>
      </c>
      <c r="E6289" s="753" t="s">
        <v>112</v>
      </c>
      <c r="F6289" s="753" t="s">
        <v>156</v>
      </c>
      <c r="G6289" s="757" t="s">
        <v>1779</v>
      </c>
      <c r="H6289" s="751">
        <v>8365000</v>
      </c>
    </row>
    <row r="6290" spans="1:8">
      <c r="A6290" s="753" t="s">
        <v>83</v>
      </c>
      <c r="B6290" s="753" t="s">
        <v>1029</v>
      </c>
      <c r="C6290" s="753" t="s">
        <v>223</v>
      </c>
      <c r="D6290" s="753" t="s">
        <v>1888</v>
      </c>
      <c r="E6290" s="753" t="s">
        <v>112</v>
      </c>
      <c r="F6290" s="753" t="s">
        <v>146</v>
      </c>
      <c r="G6290" s="757" t="s">
        <v>1780</v>
      </c>
      <c r="H6290" s="751">
        <v>2136000</v>
      </c>
    </row>
    <row r="6291" spans="1:8">
      <c r="A6291" s="753" t="s">
        <v>83</v>
      </c>
      <c r="B6291" s="753" t="s">
        <v>1029</v>
      </c>
      <c r="C6291" s="753" t="s">
        <v>223</v>
      </c>
      <c r="D6291" s="753" t="s">
        <v>1888</v>
      </c>
      <c r="E6291" s="753" t="s">
        <v>112</v>
      </c>
      <c r="F6291" s="753" t="s">
        <v>157</v>
      </c>
      <c r="G6291" s="757" t="s">
        <v>135</v>
      </c>
      <c r="H6291" s="751">
        <v>450000</v>
      </c>
    </row>
    <row r="6292" spans="1:8">
      <c r="A6292" s="753" t="s">
        <v>83</v>
      </c>
      <c r="B6292" s="753" t="s">
        <v>1029</v>
      </c>
      <c r="C6292" s="753" t="s">
        <v>223</v>
      </c>
      <c r="D6292" s="753" t="s">
        <v>1888</v>
      </c>
      <c r="E6292" s="753" t="s">
        <v>115</v>
      </c>
      <c r="F6292" s="753"/>
      <c r="G6292" s="757" t="s">
        <v>1781</v>
      </c>
      <c r="H6292" s="751">
        <v>45274600</v>
      </c>
    </row>
    <row r="6293" spans="1:8">
      <c r="A6293" s="753" t="s">
        <v>83</v>
      </c>
      <c r="B6293" s="753" t="s">
        <v>1029</v>
      </c>
      <c r="C6293" s="753" t="s">
        <v>223</v>
      </c>
      <c r="D6293" s="753" t="s">
        <v>1888</v>
      </c>
      <c r="E6293" s="753" t="s">
        <v>115</v>
      </c>
      <c r="F6293" s="753" t="s">
        <v>116</v>
      </c>
      <c r="G6293" s="757" t="s">
        <v>117</v>
      </c>
      <c r="H6293" s="751">
        <v>22699100</v>
      </c>
    </row>
    <row r="6294" spans="1:8">
      <c r="A6294" s="753" t="s">
        <v>83</v>
      </c>
      <c r="B6294" s="753" t="s">
        <v>1029</v>
      </c>
      <c r="C6294" s="753" t="s">
        <v>223</v>
      </c>
      <c r="D6294" s="753" t="s">
        <v>1888</v>
      </c>
      <c r="E6294" s="753" t="s">
        <v>115</v>
      </c>
      <c r="F6294" s="753" t="s">
        <v>147</v>
      </c>
      <c r="G6294" s="757" t="s">
        <v>148</v>
      </c>
      <c r="H6294" s="751">
        <v>13240000</v>
      </c>
    </row>
    <row r="6295" spans="1:8">
      <c r="A6295" s="753" t="s">
        <v>83</v>
      </c>
      <c r="B6295" s="753" t="s">
        <v>1029</v>
      </c>
      <c r="C6295" s="753" t="s">
        <v>223</v>
      </c>
      <c r="D6295" s="753" t="s">
        <v>1888</v>
      </c>
      <c r="E6295" s="753" t="s">
        <v>115</v>
      </c>
      <c r="F6295" s="753" t="s">
        <v>118</v>
      </c>
      <c r="G6295" s="757" t="s">
        <v>119</v>
      </c>
      <c r="H6295" s="751">
        <v>9335500</v>
      </c>
    </row>
    <row r="6296" spans="1:8">
      <c r="A6296" s="753" t="s">
        <v>83</v>
      </c>
      <c r="B6296" s="753" t="s">
        <v>1029</v>
      </c>
      <c r="C6296" s="753" t="s">
        <v>223</v>
      </c>
      <c r="D6296" s="753" t="s">
        <v>1888</v>
      </c>
      <c r="E6296" s="753" t="s">
        <v>120</v>
      </c>
      <c r="F6296" s="753"/>
      <c r="G6296" s="757" t="s">
        <v>121</v>
      </c>
      <c r="H6296" s="751">
        <v>50125021</v>
      </c>
    </row>
    <row r="6297" spans="1:8" ht="39.6">
      <c r="A6297" s="753" t="s">
        <v>83</v>
      </c>
      <c r="B6297" s="753" t="s">
        <v>1029</v>
      </c>
      <c r="C6297" s="753" t="s">
        <v>223</v>
      </c>
      <c r="D6297" s="753" t="s">
        <v>1888</v>
      </c>
      <c r="E6297" s="753" t="s">
        <v>120</v>
      </c>
      <c r="F6297" s="753" t="s">
        <v>122</v>
      </c>
      <c r="G6297" s="757" t="s">
        <v>1783</v>
      </c>
      <c r="H6297" s="751">
        <v>1847821</v>
      </c>
    </row>
    <row r="6298" spans="1:8">
      <c r="A6298" s="753" t="s">
        <v>83</v>
      </c>
      <c r="B6298" s="753" t="s">
        <v>1029</v>
      </c>
      <c r="C6298" s="753" t="s">
        <v>223</v>
      </c>
      <c r="D6298" s="753" t="s">
        <v>1888</v>
      </c>
      <c r="E6298" s="753" t="s">
        <v>120</v>
      </c>
      <c r="F6298" s="753" t="s">
        <v>123</v>
      </c>
      <c r="G6298" s="757" t="s">
        <v>124</v>
      </c>
      <c r="H6298" s="751">
        <v>3754000</v>
      </c>
    </row>
    <row r="6299" spans="1:8" ht="39.6">
      <c r="A6299" s="753" t="s">
        <v>83</v>
      </c>
      <c r="B6299" s="753" t="s">
        <v>1029</v>
      </c>
      <c r="C6299" s="753" t="s">
        <v>223</v>
      </c>
      <c r="D6299" s="753" t="s">
        <v>1888</v>
      </c>
      <c r="E6299" s="753" t="s">
        <v>120</v>
      </c>
      <c r="F6299" s="753" t="s">
        <v>994</v>
      </c>
      <c r="G6299" s="757" t="s">
        <v>1824</v>
      </c>
      <c r="H6299" s="751">
        <v>2820000</v>
      </c>
    </row>
    <row r="6300" spans="1:8">
      <c r="A6300" s="753" t="s">
        <v>83</v>
      </c>
      <c r="B6300" s="753" t="s">
        <v>1029</v>
      </c>
      <c r="C6300" s="753" t="s">
        <v>223</v>
      </c>
      <c r="D6300" s="753" t="s">
        <v>1888</v>
      </c>
      <c r="E6300" s="753" t="s">
        <v>120</v>
      </c>
      <c r="F6300" s="753" t="s">
        <v>315</v>
      </c>
      <c r="G6300" s="757" t="s">
        <v>1831</v>
      </c>
      <c r="H6300" s="751">
        <v>24000000</v>
      </c>
    </row>
    <row r="6301" spans="1:8" ht="26.4">
      <c r="A6301" s="753" t="s">
        <v>83</v>
      </c>
      <c r="B6301" s="753" t="s">
        <v>1029</v>
      </c>
      <c r="C6301" s="753" t="s">
        <v>223</v>
      </c>
      <c r="D6301" s="753" t="s">
        <v>1888</v>
      </c>
      <c r="E6301" s="753" t="s">
        <v>120</v>
      </c>
      <c r="F6301" s="753" t="s">
        <v>1001</v>
      </c>
      <c r="G6301" s="757" t="s">
        <v>1784</v>
      </c>
      <c r="H6301" s="751">
        <v>15253200</v>
      </c>
    </row>
    <row r="6302" spans="1:8">
      <c r="A6302" s="753" t="s">
        <v>83</v>
      </c>
      <c r="B6302" s="753" t="s">
        <v>1029</v>
      </c>
      <c r="C6302" s="753" t="s">
        <v>223</v>
      </c>
      <c r="D6302" s="753" t="s">
        <v>1888</v>
      </c>
      <c r="E6302" s="753" t="s">
        <v>120</v>
      </c>
      <c r="F6302" s="753" t="s">
        <v>158</v>
      </c>
      <c r="G6302" s="757" t="s">
        <v>1785</v>
      </c>
      <c r="H6302" s="751">
        <v>2450000</v>
      </c>
    </row>
    <row r="6303" spans="1:8">
      <c r="A6303" s="753" t="s">
        <v>83</v>
      </c>
      <c r="B6303" s="753" t="s">
        <v>1029</v>
      </c>
      <c r="C6303" s="753" t="s">
        <v>223</v>
      </c>
      <c r="D6303" s="753" t="s">
        <v>1888</v>
      </c>
      <c r="E6303" s="753" t="s">
        <v>160</v>
      </c>
      <c r="F6303" s="753"/>
      <c r="G6303" s="757" t="s">
        <v>161</v>
      </c>
      <c r="H6303" s="751">
        <v>550782000</v>
      </c>
    </row>
    <row r="6304" spans="1:8">
      <c r="A6304" s="753" t="s">
        <v>83</v>
      </c>
      <c r="B6304" s="753" t="s">
        <v>1029</v>
      </c>
      <c r="C6304" s="753" t="s">
        <v>223</v>
      </c>
      <c r="D6304" s="753" t="s">
        <v>1888</v>
      </c>
      <c r="E6304" s="753" t="s">
        <v>160</v>
      </c>
      <c r="F6304" s="753" t="s">
        <v>162</v>
      </c>
      <c r="G6304" s="757" t="s">
        <v>163</v>
      </c>
      <c r="H6304" s="751">
        <v>32159000</v>
      </c>
    </row>
    <row r="6305" spans="1:8">
      <c r="A6305" s="753" t="s">
        <v>83</v>
      </c>
      <c r="B6305" s="753" t="s">
        <v>1029</v>
      </c>
      <c r="C6305" s="753" t="s">
        <v>223</v>
      </c>
      <c r="D6305" s="753" t="s">
        <v>1888</v>
      </c>
      <c r="E6305" s="753" t="s">
        <v>160</v>
      </c>
      <c r="F6305" s="753" t="s">
        <v>544</v>
      </c>
      <c r="G6305" s="757" t="s">
        <v>545</v>
      </c>
      <c r="H6305" s="751">
        <v>2500000</v>
      </c>
    </row>
    <row r="6306" spans="1:8">
      <c r="A6306" s="753" t="s">
        <v>83</v>
      </c>
      <c r="B6306" s="753" t="s">
        <v>1029</v>
      </c>
      <c r="C6306" s="753" t="s">
        <v>223</v>
      </c>
      <c r="D6306" s="753" t="s">
        <v>1888</v>
      </c>
      <c r="E6306" s="753" t="s">
        <v>160</v>
      </c>
      <c r="F6306" s="753" t="s">
        <v>975</v>
      </c>
      <c r="G6306" s="757" t="s">
        <v>974</v>
      </c>
      <c r="H6306" s="751">
        <v>24540000</v>
      </c>
    </row>
    <row r="6307" spans="1:8">
      <c r="A6307" s="753" t="s">
        <v>83</v>
      </c>
      <c r="B6307" s="753" t="s">
        <v>1029</v>
      </c>
      <c r="C6307" s="753" t="s">
        <v>223</v>
      </c>
      <c r="D6307" s="753" t="s">
        <v>1888</v>
      </c>
      <c r="E6307" s="753" t="s">
        <v>160</v>
      </c>
      <c r="F6307" s="753" t="s">
        <v>546</v>
      </c>
      <c r="G6307" s="757" t="s">
        <v>128</v>
      </c>
      <c r="H6307" s="751">
        <v>42000000</v>
      </c>
    </row>
    <row r="6308" spans="1:8">
      <c r="A6308" s="753" t="s">
        <v>83</v>
      </c>
      <c r="B6308" s="753" t="s">
        <v>1029</v>
      </c>
      <c r="C6308" s="753" t="s">
        <v>223</v>
      </c>
      <c r="D6308" s="753" t="s">
        <v>1888</v>
      </c>
      <c r="E6308" s="753" t="s">
        <v>160</v>
      </c>
      <c r="F6308" s="753" t="s">
        <v>547</v>
      </c>
      <c r="G6308" s="757" t="s">
        <v>548</v>
      </c>
      <c r="H6308" s="751">
        <v>29800000</v>
      </c>
    </row>
    <row r="6309" spans="1:8">
      <c r="A6309" s="753" t="s">
        <v>83</v>
      </c>
      <c r="B6309" s="753" t="s">
        <v>1029</v>
      </c>
      <c r="C6309" s="753" t="s">
        <v>223</v>
      </c>
      <c r="D6309" s="753" t="s">
        <v>1888</v>
      </c>
      <c r="E6309" s="753" t="s">
        <v>160</v>
      </c>
      <c r="F6309" s="753" t="s">
        <v>438</v>
      </c>
      <c r="G6309" s="757" t="s">
        <v>1786</v>
      </c>
      <c r="H6309" s="751">
        <v>3500000</v>
      </c>
    </row>
    <row r="6310" spans="1:8">
      <c r="A6310" s="753" t="s">
        <v>83</v>
      </c>
      <c r="B6310" s="753" t="s">
        <v>1029</v>
      </c>
      <c r="C6310" s="753" t="s">
        <v>223</v>
      </c>
      <c r="D6310" s="753" t="s">
        <v>1888</v>
      </c>
      <c r="E6310" s="753" t="s">
        <v>160</v>
      </c>
      <c r="F6310" s="753" t="s">
        <v>549</v>
      </c>
      <c r="G6310" s="757" t="s">
        <v>550</v>
      </c>
      <c r="H6310" s="751">
        <v>198425000</v>
      </c>
    </row>
    <row r="6311" spans="1:8">
      <c r="A6311" s="753" t="s">
        <v>83</v>
      </c>
      <c r="B6311" s="753" t="s">
        <v>1029</v>
      </c>
      <c r="C6311" s="753" t="s">
        <v>223</v>
      </c>
      <c r="D6311" s="753" t="s">
        <v>1888</v>
      </c>
      <c r="E6311" s="753" t="s">
        <v>160</v>
      </c>
      <c r="F6311" s="753" t="s">
        <v>551</v>
      </c>
      <c r="G6311" s="757" t="s">
        <v>133</v>
      </c>
      <c r="H6311" s="751">
        <v>217858000</v>
      </c>
    </row>
    <row r="6312" spans="1:8">
      <c r="A6312" s="753" t="s">
        <v>83</v>
      </c>
      <c r="B6312" s="753" t="s">
        <v>1029</v>
      </c>
      <c r="C6312" s="753" t="s">
        <v>223</v>
      </c>
      <c r="D6312" s="753" t="s">
        <v>1888</v>
      </c>
      <c r="E6312" s="753" t="s">
        <v>125</v>
      </c>
      <c r="F6312" s="753"/>
      <c r="G6312" s="757" t="s">
        <v>126</v>
      </c>
      <c r="H6312" s="751">
        <v>137897000</v>
      </c>
    </row>
    <row r="6313" spans="1:8">
      <c r="A6313" s="753" t="s">
        <v>83</v>
      </c>
      <c r="B6313" s="753" t="s">
        <v>1029</v>
      </c>
      <c r="C6313" s="753" t="s">
        <v>223</v>
      </c>
      <c r="D6313" s="753" t="s">
        <v>1888</v>
      </c>
      <c r="E6313" s="753" t="s">
        <v>125</v>
      </c>
      <c r="F6313" s="753" t="s">
        <v>430</v>
      </c>
      <c r="G6313" s="757" t="s">
        <v>431</v>
      </c>
      <c r="H6313" s="751">
        <v>19197000</v>
      </c>
    </row>
    <row r="6314" spans="1:8">
      <c r="A6314" s="753" t="s">
        <v>83</v>
      </c>
      <c r="B6314" s="753" t="s">
        <v>1029</v>
      </c>
      <c r="C6314" s="753" t="s">
        <v>223</v>
      </c>
      <c r="D6314" s="753" t="s">
        <v>1888</v>
      </c>
      <c r="E6314" s="753" t="s">
        <v>125</v>
      </c>
      <c r="F6314" s="753" t="s">
        <v>552</v>
      </c>
      <c r="G6314" s="757" t="s">
        <v>553</v>
      </c>
      <c r="H6314" s="751">
        <v>44000000</v>
      </c>
    </row>
    <row r="6315" spans="1:8">
      <c r="A6315" s="753" t="s">
        <v>83</v>
      </c>
      <c r="B6315" s="753" t="s">
        <v>1029</v>
      </c>
      <c r="C6315" s="753" t="s">
        <v>223</v>
      </c>
      <c r="D6315" s="753" t="s">
        <v>1888</v>
      </c>
      <c r="E6315" s="753" t="s">
        <v>125</v>
      </c>
      <c r="F6315" s="753" t="s">
        <v>127</v>
      </c>
      <c r="G6315" s="757" t="s">
        <v>128</v>
      </c>
      <c r="H6315" s="751">
        <v>27400000</v>
      </c>
    </row>
    <row r="6316" spans="1:8">
      <c r="A6316" s="753" t="s">
        <v>83</v>
      </c>
      <c r="B6316" s="753" t="s">
        <v>1029</v>
      </c>
      <c r="C6316" s="753" t="s">
        <v>223</v>
      </c>
      <c r="D6316" s="753" t="s">
        <v>1888</v>
      </c>
      <c r="E6316" s="753" t="s">
        <v>125</v>
      </c>
      <c r="F6316" s="753" t="s">
        <v>129</v>
      </c>
      <c r="G6316" s="757" t="s">
        <v>1787</v>
      </c>
      <c r="H6316" s="751">
        <v>47300000</v>
      </c>
    </row>
    <row r="6317" spans="1:8">
      <c r="A6317" s="753" t="s">
        <v>83</v>
      </c>
      <c r="B6317" s="753" t="s">
        <v>1029</v>
      </c>
      <c r="C6317" s="753" t="s">
        <v>223</v>
      </c>
      <c r="D6317" s="753" t="s">
        <v>1888</v>
      </c>
      <c r="E6317" s="753" t="s">
        <v>554</v>
      </c>
      <c r="F6317" s="753"/>
      <c r="G6317" s="757" t="s">
        <v>555</v>
      </c>
      <c r="H6317" s="751">
        <v>74100000</v>
      </c>
    </row>
    <row r="6318" spans="1:8">
      <c r="A6318" s="753" t="s">
        <v>83</v>
      </c>
      <c r="B6318" s="753" t="s">
        <v>1029</v>
      </c>
      <c r="C6318" s="753" t="s">
        <v>223</v>
      </c>
      <c r="D6318" s="753" t="s">
        <v>1888</v>
      </c>
      <c r="E6318" s="753" t="s">
        <v>554</v>
      </c>
      <c r="F6318" s="753" t="s">
        <v>556</v>
      </c>
      <c r="G6318" s="757" t="s">
        <v>557</v>
      </c>
      <c r="H6318" s="751">
        <v>74100000</v>
      </c>
    </row>
    <row r="6319" spans="1:8" ht="39.6">
      <c r="A6319" s="753" t="s">
        <v>83</v>
      </c>
      <c r="B6319" s="753" t="s">
        <v>1029</v>
      </c>
      <c r="C6319" s="753" t="s">
        <v>223</v>
      </c>
      <c r="D6319" s="753" t="s">
        <v>1888</v>
      </c>
      <c r="E6319" s="753" t="s">
        <v>560</v>
      </c>
      <c r="F6319" s="753"/>
      <c r="G6319" s="757" t="s">
        <v>1790</v>
      </c>
      <c r="H6319" s="751">
        <v>93417004</v>
      </c>
    </row>
    <row r="6320" spans="1:8">
      <c r="A6320" s="753" t="s">
        <v>83</v>
      </c>
      <c r="B6320" s="753" t="s">
        <v>1029</v>
      </c>
      <c r="C6320" s="753" t="s">
        <v>223</v>
      </c>
      <c r="D6320" s="753" t="s">
        <v>1888</v>
      </c>
      <c r="E6320" s="753" t="s">
        <v>560</v>
      </c>
      <c r="F6320" s="753" t="s">
        <v>856</v>
      </c>
      <c r="G6320" s="757" t="s">
        <v>1832</v>
      </c>
      <c r="H6320" s="751">
        <v>80000000</v>
      </c>
    </row>
    <row r="6321" spans="1:8">
      <c r="A6321" s="753" t="s">
        <v>83</v>
      </c>
      <c r="B6321" s="753" t="s">
        <v>1029</v>
      </c>
      <c r="C6321" s="753" t="s">
        <v>223</v>
      </c>
      <c r="D6321" s="753" t="s">
        <v>1888</v>
      </c>
      <c r="E6321" s="753" t="s">
        <v>560</v>
      </c>
      <c r="F6321" s="753" t="s">
        <v>418</v>
      </c>
      <c r="G6321" s="757" t="s">
        <v>1793</v>
      </c>
      <c r="H6321" s="751">
        <v>9917000</v>
      </c>
    </row>
    <row r="6322" spans="1:8">
      <c r="A6322" s="753" t="s">
        <v>83</v>
      </c>
      <c r="B6322" s="753" t="s">
        <v>1029</v>
      </c>
      <c r="C6322" s="753" t="s">
        <v>223</v>
      </c>
      <c r="D6322" s="753" t="s">
        <v>1888</v>
      </c>
      <c r="E6322" s="753" t="s">
        <v>560</v>
      </c>
      <c r="F6322" s="753" t="s">
        <v>562</v>
      </c>
      <c r="G6322" s="757" t="s">
        <v>1794</v>
      </c>
      <c r="H6322" s="751">
        <v>3500004</v>
      </c>
    </row>
    <row r="6323" spans="1:8" ht="26.4">
      <c r="A6323" s="753" t="s">
        <v>83</v>
      </c>
      <c r="B6323" s="753" t="s">
        <v>1029</v>
      </c>
      <c r="C6323" s="753" t="s">
        <v>223</v>
      </c>
      <c r="D6323" s="753" t="s">
        <v>1888</v>
      </c>
      <c r="E6323" s="753" t="s">
        <v>1796</v>
      </c>
      <c r="F6323" s="753"/>
      <c r="G6323" s="757" t="s">
        <v>1797</v>
      </c>
      <c r="H6323" s="751">
        <v>16100000</v>
      </c>
    </row>
    <row r="6324" spans="1:8">
      <c r="A6324" s="753" t="s">
        <v>83</v>
      </c>
      <c r="B6324" s="753" t="s">
        <v>1029</v>
      </c>
      <c r="C6324" s="753" t="s">
        <v>223</v>
      </c>
      <c r="D6324" s="753" t="s">
        <v>1888</v>
      </c>
      <c r="E6324" s="753" t="s">
        <v>1796</v>
      </c>
      <c r="F6324" s="753" t="s">
        <v>1825</v>
      </c>
      <c r="G6324" s="757" t="s">
        <v>1794</v>
      </c>
      <c r="H6324" s="751">
        <v>16100000</v>
      </c>
    </row>
    <row r="6325" spans="1:8" ht="26.4">
      <c r="A6325" s="753" t="s">
        <v>83</v>
      </c>
      <c r="B6325" s="753" t="s">
        <v>1029</v>
      </c>
      <c r="C6325" s="753" t="s">
        <v>223</v>
      </c>
      <c r="D6325" s="753" t="s">
        <v>1888</v>
      </c>
      <c r="E6325" s="753" t="s">
        <v>130</v>
      </c>
      <c r="F6325" s="753"/>
      <c r="G6325" s="757" t="s">
        <v>131</v>
      </c>
      <c r="H6325" s="751">
        <v>193549000</v>
      </c>
    </row>
    <row r="6326" spans="1:8">
      <c r="A6326" s="753" t="s">
        <v>83</v>
      </c>
      <c r="B6326" s="753" t="s">
        <v>1029</v>
      </c>
      <c r="C6326" s="753" t="s">
        <v>223</v>
      </c>
      <c r="D6326" s="753" t="s">
        <v>1888</v>
      </c>
      <c r="E6326" s="753" t="s">
        <v>130</v>
      </c>
      <c r="F6326" s="753" t="s">
        <v>8</v>
      </c>
      <c r="G6326" s="757" t="s">
        <v>1835</v>
      </c>
      <c r="H6326" s="751">
        <v>7000000</v>
      </c>
    </row>
    <row r="6327" spans="1:8">
      <c r="A6327" s="753" t="s">
        <v>83</v>
      </c>
      <c r="B6327" s="753" t="s">
        <v>1029</v>
      </c>
      <c r="C6327" s="753" t="s">
        <v>223</v>
      </c>
      <c r="D6327" s="753" t="s">
        <v>1888</v>
      </c>
      <c r="E6327" s="753" t="s">
        <v>130</v>
      </c>
      <c r="F6327" s="753" t="s">
        <v>132</v>
      </c>
      <c r="G6327" s="757" t="s">
        <v>135</v>
      </c>
      <c r="H6327" s="751">
        <v>186549000</v>
      </c>
    </row>
    <row r="6328" spans="1:8">
      <c r="A6328" s="753" t="s">
        <v>83</v>
      </c>
      <c r="B6328" s="753" t="s">
        <v>1029</v>
      </c>
      <c r="C6328" s="753" t="s">
        <v>223</v>
      </c>
      <c r="D6328" s="753" t="s">
        <v>1888</v>
      </c>
      <c r="E6328" s="753" t="s">
        <v>134</v>
      </c>
      <c r="F6328" s="753"/>
      <c r="G6328" s="757" t="s">
        <v>135</v>
      </c>
      <c r="H6328" s="751">
        <v>178047700</v>
      </c>
    </row>
    <row r="6329" spans="1:8">
      <c r="A6329" s="753" t="s">
        <v>83</v>
      </c>
      <c r="B6329" s="753" t="s">
        <v>1029</v>
      </c>
      <c r="C6329" s="753" t="s">
        <v>223</v>
      </c>
      <c r="D6329" s="753" t="s">
        <v>1888</v>
      </c>
      <c r="E6329" s="753" t="s">
        <v>134</v>
      </c>
      <c r="F6329" s="753" t="s">
        <v>9</v>
      </c>
      <c r="G6329" s="757" t="s">
        <v>1805</v>
      </c>
      <c r="H6329" s="751">
        <v>3816000</v>
      </c>
    </row>
    <row r="6330" spans="1:8">
      <c r="A6330" s="753" t="s">
        <v>83</v>
      </c>
      <c r="B6330" s="753" t="s">
        <v>1029</v>
      </c>
      <c r="C6330" s="753" t="s">
        <v>223</v>
      </c>
      <c r="D6330" s="753" t="s">
        <v>1888</v>
      </c>
      <c r="E6330" s="753" t="s">
        <v>134</v>
      </c>
      <c r="F6330" s="753" t="s">
        <v>15</v>
      </c>
      <c r="G6330" s="757" t="s">
        <v>1806</v>
      </c>
      <c r="H6330" s="751">
        <v>530700</v>
      </c>
    </row>
    <row r="6331" spans="1:8">
      <c r="A6331" s="753" t="s">
        <v>83</v>
      </c>
      <c r="B6331" s="753" t="s">
        <v>1029</v>
      </c>
      <c r="C6331" s="753" t="s">
        <v>223</v>
      </c>
      <c r="D6331" s="753" t="s">
        <v>1888</v>
      </c>
      <c r="E6331" s="753" t="s">
        <v>134</v>
      </c>
      <c r="F6331" s="753" t="s">
        <v>137</v>
      </c>
      <c r="G6331" s="757" t="s">
        <v>138</v>
      </c>
      <c r="H6331" s="751">
        <v>14701000</v>
      </c>
    </row>
    <row r="6332" spans="1:8">
      <c r="A6332" s="753" t="s">
        <v>83</v>
      </c>
      <c r="B6332" s="753" t="s">
        <v>1029</v>
      </c>
      <c r="C6332" s="753" t="s">
        <v>223</v>
      </c>
      <c r="D6332" s="753" t="s">
        <v>1888</v>
      </c>
      <c r="E6332" s="753" t="s">
        <v>134</v>
      </c>
      <c r="F6332" s="753" t="s">
        <v>139</v>
      </c>
      <c r="G6332" s="757" t="s">
        <v>140</v>
      </c>
      <c r="H6332" s="751">
        <v>159000000</v>
      </c>
    </row>
    <row r="6333" spans="1:8" ht="39.6">
      <c r="A6333" s="753" t="s">
        <v>83</v>
      </c>
      <c r="B6333" s="753" t="s">
        <v>1029</v>
      </c>
      <c r="C6333" s="753" t="s">
        <v>223</v>
      </c>
      <c r="D6333" s="753" t="s">
        <v>1888</v>
      </c>
      <c r="E6333" s="753" t="s">
        <v>419</v>
      </c>
      <c r="F6333" s="753"/>
      <c r="G6333" s="757" t="s">
        <v>1807</v>
      </c>
      <c r="H6333" s="751">
        <v>7599000</v>
      </c>
    </row>
    <row r="6334" spans="1:8" ht="52.8">
      <c r="A6334" s="753" t="s">
        <v>83</v>
      </c>
      <c r="B6334" s="753" t="s">
        <v>1029</v>
      </c>
      <c r="C6334" s="753" t="s">
        <v>223</v>
      </c>
      <c r="D6334" s="753" t="s">
        <v>1888</v>
      </c>
      <c r="E6334" s="753" t="s">
        <v>419</v>
      </c>
      <c r="F6334" s="753" t="s">
        <v>420</v>
      </c>
      <c r="G6334" s="757" t="s">
        <v>2714</v>
      </c>
      <c r="H6334" s="751">
        <v>7599000</v>
      </c>
    </row>
    <row r="6335" spans="1:8">
      <c r="A6335" s="753" t="s">
        <v>83</v>
      </c>
      <c r="B6335" s="753" t="s">
        <v>1029</v>
      </c>
      <c r="C6335" s="753" t="s">
        <v>223</v>
      </c>
      <c r="D6335" s="753" t="s">
        <v>1888</v>
      </c>
      <c r="E6335" s="753" t="s">
        <v>404</v>
      </c>
      <c r="F6335" s="753"/>
      <c r="G6335" s="757" t="s">
        <v>1808</v>
      </c>
      <c r="H6335" s="751">
        <v>4123000</v>
      </c>
    </row>
    <row r="6336" spans="1:8">
      <c r="A6336" s="753" t="s">
        <v>83</v>
      </c>
      <c r="B6336" s="753" t="s">
        <v>1029</v>
      </c>
      <c r="C6336" s="753" t="s">
        <v>223</v>
      </c>
      <c r="D6336" s="753" t="s">
        <v>1888</v>
      </c>
      <c r="E6336" s="753" t="s">
        <v>404</v>
      </c>
      <c r="F6336" s="753" t="s">
        <v>1809</v>
      </c>
      <c r="G6336" s="757" t="s">
        <v>26</v>
      </c>
      <c r="H6336" s="751">
        <v>4123000</v>
      </c>
    </row>
    <row r="6337" spans="1:8" ht="39.6">
      <c r="A6337" s="753" t="s">
        <v>83</v>
      </c>
      <c r="B6337" s="753" t="s">
        <v>1029</v>
      </c>
      <c r="C6337" s="753" t="s">
        <v>223</v>
      </c>
      <c r="D6337" s="753" t="s">
        <v>1956</v>
      </c>
      <c r="E6337" s="753"/>
      <c r="F6337" s="753"/>
      <c r="G6337" s="757" t="s">
        <v>1957</v>
      </c>
      <c r="H6337" s="751">
        <v>425000000</v>
      </c>
    </row>
    <row r="6338" spans="1:8">
      <c r="A6338" s="753" t="s">
        <v>83</v>
      </c>
      <c r="B6338" s="753" t="s">
        <v>1029</v>
      </c>
      <c r="C6338" s="753" t="s">
        <v>223</v>
      </c>
      <c r="D6338" s="753" t="s">
        <v>1956</v>
      </c>
      <c r="E6338" s="753" t="s">
        <v>178</v>
      </c>
      <c r="F6338" s="753"/>
      <c r="G6338" s="757" t="s">
        <v>179</v>
      </c>
      <c r="H6338" s="751">
        <v>409412000</v>
      </c>
    </row>
    <row r="6339" spans="1:8" ht="26.4">
      <c r="A6339" s="753" t="s">
        <v>83</v>
      </c>
      <c r="B6339" s="753" t="s">
        <v>1029</v>
      </c>
      <c r="C6339" s="753" t="s">
        <v>223</v>
      </c>
      <c r="D6339" s="753" t="s">
        <v>1956</v>
      </c>
      <c r="E6339" s="753" t="s">
        <v>178</v>
      </c>
      <c r="F6339" s="753" t="s">
        <v>180</v>
      </c>
      <c r="G6339" s="757" t="s">
        <v>1810</v>
      </c>
      <c r="H6339" s="751">
        <v>409412000</v>
      </c>
    </row>
    <row r="6340" spans="1:8">
      <c r="A6340" s="753" t="s">
        <v>83</v>
      </c>
      <c r="B6340" s="753" t="s">
        <v>1029</v>
      </c>
      <c r="C6340" s="753" t="s">
        <v>223</v>
      </c>
      <c r="D6340" s="753" t="s">
        <v>1956</v>
      </c>
      <c r="E6340" s="753" t="s">
        <v>19</v>
      </c>
      <c r="F6340" s="753"/>
      <c r="G6340" s="757" t="s">
        <v>133</v>
      </c>
      <c r="H6340" s="751">
        <v>15588000</v>
      </c>
    </row>
    <row r="6341" spans="1:8">
      <c r="A6341" s="753" t="s">
        <v>83</v>
      </c>
      <c r="B6341" s="753" t="s">
        <v>1029</v>
      </c>
      <c r="C6341" s="753" t="s">
        <v>223</v>
      </c>
      <c r="D6341" s="753" t="s">
        <v>1956</v>
      </c>
      <c r="E6341" s="753" t="s">
        <v>19</v>
      </c>
      <c r="F6341" s="753" t="s">
        <v>22</v>
      </c>
      <c r="G6341" s="757" t="s">
        <v>23</v>
      </c>
      <c r="H6341" s="751">
        <v>15588000</v>
      </c>
    </row>
    <row r="6342" spans="1:8">
      <c r="A6342" s="753" t="s">
        <v>83</v>
      </c>
      <c r="B6342" s="753" t="s">
        <v>24</v>
      </c>
      <c r="C6342" s="753"/>
      <c r="D6342" s="753"/>
      <c r="E6342" s="753"/>
      <c r="F6342" s="753"/>
      <c r="G6342" s="757" t="s">
        <v>1028</v>
      </c>
      <c r="H6342" s="751">
        <v>1261680000</v>
      </c>
    </row>
    <row r="6343" spans="1:8" ht="26.4">
      <c r="A6343" s="753" t="s">
        <v>83</v>
      </c>
      <c r="B6343" s="753" t="s">
        <v>24</v>
      </c>
      <c r="C6343" s="753" t="s">
        <v>223</v>
      </c>
      <c r="D6343" s="753"/>
      <c r="E6343" s="753"/>
      <c r="F6343" s="753"/>
      <c r="G6343" s="757" t="s">
        <v>1765</v>
      </c>
      <c r="H6343" s="751">
        <v>1261680000</v>
      </c>
    </row>
    <row r="6344" spans="1:8" ht="39.6">
      <c r="A6344" s="753" t="s">
        <v>83</v>
      </c>
      <c r="B6344" s="753" t="s">
        <v>24</v>
      </c>
      <c r="C6344" s="753" t="s">
        <v>223</v>
      </c>
      <c r="D6344" s="753" t="s">
        <v>1956</v>
      </c>
      <c r="E6344" s="753"/>
      <c r="F6344" s="753"/>
      <c r="G6344" s="757" t="s">
        <v>1957</v>
      </c>
      <c r="H6344" s="751">
        <v>1261680000</v>
      </c>
    </row>
    <row r="6345" spans="1:8">
      <c r="A6345" s="753" t="s">
        <v>83</v>
      </c>
      <c r="B6345" s="753" t="s">
        <v>24</v>
      </c>
      <c r="C6345" s="753" t="s">
        <v>223</v>
      </c>
      <c r="D6345" s="753" t="s">
        <v>1956</v>
      </c>
      <c r="E6345" s="753" t="s">
        <v>92</v>
      </c>
      <c r="F6345" s="753"/>
      <c r="G6345" s="757" t="s">
        <v>93</v>
      </c>
      <c r="H6345" s="751">
        <v>320995612</v>
      </c>
    </row>
    <row r="6346" spans="1:8">
      <c r="A6346" s="753" t="s">
        <v>83</v>
      </c>
      <c r="B6346" s="753" t="s">
        <v>24</v>
      </c>
      <c r="C6346" s="753" t="s">
        <v>223</v>
      </c>
      <c r="D6346" s="753" t="s">
        <v>1956</v>
      </c>
      <c r="E6346" s="753" t="s">
        <v>92</v>
      </c>
      <c r="F6346" s="753" t="s">
        <v>94</v>
      </c>
      <c r="G6346" s="757" t="s">
        <v>1768</v>
      </c>
      <c r="H6346" s="751">
        <v>315035612</v>
      </c>
    </row>
    <row r="6347" spans="1:8">
      <c r="A6347" s="753" t="s">
        <v>83</v>
      </c>
      <c r="B6347" s="753" t="s">
        <v>24</v>
      </c>
      <c r="C6347" s="753" t="s">
        <v>223</v>
      </c>
      <c r="D6347" s="753" t="s">
        <v>1956</v>
      </c>
      <c r="E6347" s="753" t="s">
        <v>92</v>
      </c>
      <c r="F6347" s="753" t="s">
        <v>149</v>
      </c>
      <c r="G6347" s="757" t="s">
        <v>150</v>
      </c>
      <c r="H6347" s="751">
        <v>5960000</v>
      </c>
    </row>
    <row r="6348" spans="1:8">
      <c r="A6348" s="753" t="s">
        <v>83</v>
      </c>
      <c r="B6348" s="753" t="s">
        <v>24</v>
      </c>
      <c r="C6348" s="753" t="s">
        <v>223</v>
      </c>
      <c r="D6348" s="753" t="s">
        <v>1956</v>
      </c>
      <c r="E6348" s="753" t="s">
        <v>96</v>
      </c>
      <c r="F6348" s="753"/>
      <c r="G6348" s="757" t="s">
        <v>97</v>
      </c>
      <c r="H6348" s="751">
        <v>73857091</v>
      </c>
    </row>
    <row r="6349" spans="1:8">
      <c r="A6349" s="753" t="s">
        <v>83</v>
      </c>
      <c r="B6349" s="753" t="s">
        <v>24</v>
      </c>
      <c r="C6349" s="753" t="s">
        <v>223</v>
      </c>
      <c r="D6349" s="753" t="s">
        <v>1956</v>
      </c>
      <c r="E6349" s="753" t="s">
        <v>96</v>
      </c>
      <c r="F6349" s="753" t="s">
        <v>151</v>
      </c>
      <c r="G6349" s="757" t="s">
        <v>152</v>
      </c>
      <c r="H6349" s="751">
        <v>16578783</v>
      </c>
    </row>
    <row r="6350" spans="1:8">
      <c r="A6350" s="753" t="s">
        <v>83</v>
      </c>
      <c r="B6350" s="753" t="s">
        <v>24</v>
      </c>
      <c r="C6350" s="753" t="s">
        <v>223</v>
      </c>
      <c r="D6350" s="753" t="s">
        <v>1956</v>
      </c>
      <c r="E6350" s="753" t="s">
        <v>96</v>
      </c>
      <c r="F6350" s="753" t="s">
        <v>864</v>
      </c>
      <c r="G6350" s="757" t="s">
        <v>1770</v>
      </c>
      <c r="H6350" s="751">
        <v>10641308</v>
      </c>
    </row>
    <row r="6351" spans="1:8">
      <c r="A6351" s="753" t="s">
        <v>83</v>
      </c>
      <c r="B6351" s="753" t="s">
        <v>24</v>
      </c>
      <c r="C6351" s="753" t="s">
        <v>223</v>
      </c>
      <c r="D6351" s="753" t="s">
        <v>1956</v>
      </c>
      <c r="E6351" s="753" t="s">
        <v>96</v>
      </c>
      <c r="F6351" s="753" t="s">
        <v>11</v>
      </c>
      <c r="G6351" s="757" t="s">
        <v>1830</v>
      </c>
      <c r="H6351" s="751">
        <v>1788000</v>
      </c>
    </row>
    <row r="6352" spans="1:8" ht="26.4">
      <c r="A6352" s="753" t="s">
        <v>83</v>
      </c>
      <c r="B6352" s="753" t="s">
        <v>24</v>
      </c>
      <c r="C6352" s="753" t="s">
        <v>223</v>
      </c>
      <c r="D6352" s="753" t="s">
        <v>1956</v>
      </c>
      <c r="E6352" s="753" t="s">
        <v>96</v>
      </c>
      <c r="F6352" s="753" t="s">
        <v>98</v>
      </c>
      <c r="G6352" s="757" t="s">
        <v>99</v>
      </c>
      <c r="H6352" s="751">
        <v>3129000</v>
      </c>
    </row>
    <row r="6353" spans="1:8">
      <c r="A6353" s="753" t="s">
        <v>83</v>
      </c>
      <c r="B6353" s="753" t="s">
        <v>24</v>
      </c>
      <c r="C6353" s="753" t="s">
        <v>223</v>
      </c>
      <c r="D6353" s="753" t="s">
        <v>1956</v>
      </c>
      <c r="E6353" s="753" t="s">
        <v>96</v>
      </c>
      <c r="F6353" s="753" t="s">
        <v>154</v>
      </c>
      <c r="G6353" s="757" t="s">
        <v>1773</v>
      </c>
      <c r="H6353" s="751">
        <v>41720000</v>
      </c>
    </row>
    <row r="6354" spans="1:8">
      <c r="A6354" s="753" t="s">
        <v>83</v>
      </c>
      <c r="B6354" s="753" t="s">
        <v>24</v>
      </c>
      <c r="C6354" s="753" t="s">
        <v>223</v>
      </c>
      <c r="D6354" s="753" t="s">
        <v>1956</v>
      </c>
      <c r="E6354" s="753" t="s">
        <v>426</v>
      </c>
      <c r="F6354" s="753"/>
      <c r="G6354" s="757" t="s">
        <v>427</v>
      </c>
      <c r="H6354" s="751">
        <v>128000000</v>
      </c>
    </row>
    <row r="6355" spans="1:8">
      <c r="A6355" s="753" t="s">
        <v>83</v>
      </c>
      <c r="B6355" s="753" t="s">
        <v>24</v>
      </c>
      <c r="C6355" s="753" t="s">
        <v>223</v>
      </c>
      <c r="D6355" s="753" t="s">
        <v>1956</v>
      </c>
      <c r="E6355" s="753" t="s">
        <v>426</v>
      </c>
      <c r="F6355" s="753" t="s">
        <v>336</v>
      </c>
      <c r="G6355" s="757" t="s">
        <v>1876</v>
      </c>
      <c r="H6355" s="751">
        <v>128000000</v>
      </c>
    </row>
    <row r="6356" spans="1:8">
      <c r="A6356" s="753" t="s">
        <v>83</v>
      </c>
      <c r="B6356" s="753" t="s">
        <v>24</v>
      </c>
      <c r="C6356" s="753" t="s">
        <v>223</v>
      </c>
      <c r="D6356" s="753" t="s">
        <v>1956</v>
      </c>
      <c r="E6356" s="753" t="s">
        <v>100</v>
      </c>
      <c r="F6356" s="753"/>
      <c r="G6356" s="757" t="s">
        <v>101</v>
      </c>
      <c r="H6356" s="751">
        <v>11255000</v>
      </c>
    </row>
    <row r="6357" spans="1:8">
      <c r="A6357" s="753" t="s">
        <v>83</v>
      </c>
      <c r="B6357" s="753" t="s">
        <v>24</v>
      </c>
      <c r="C6357" s="753" t="s">
        <v>223</v>
      </c>
      <c r="D6357" s="753" t="s">
        <v>1956</v>
      </c>
      <c r="E6357" s="753" t="s">
        <v>100</v>
      </c>
      <c r="F6357" s="753" t="s">
        <v>443</v>
      </c>
      <c r="G6357" s="757" t="s">
        <v>135</v>
      </c>
      <c r="H6357" s="751">
        <v>11255000</v>
      </c>
    </row>
    <row r="6358" spans="1:8">
      <c r="A6358" s="753" t="s">
        <v>83</v>
      </c>
      <c r="B6358" s="753" t="s">
        <v>24</v>
      </c>
      <c r="C6358" s="753" t="s">
        <v>223</v>
      </c>
      <c r="D6358" s="753" t="s">
        <v>1956</v>
      </c>
      <c r="E6358" s="753" t="s">
        <v>102</v>
      </c>
      <c r="F6358" s="753"/>
      <c r="G6358" s="757" t="s">
        <v>369</v>
      </c>
      <c r="H6358" s="751">
        <v>75085734</v>
      </c>
    </row>
    <row r="6359" spans="1:8">
      <c r="A6359" s="753" t="s">
        <v>83</v>
      </c>
      <c r="B6359" s="753" t="s">
        <v>24</v>
      </c>
      <c r="C6359" s="753" t="s">
        <v>223</v>
      </c>
      <c r="D6359" s="753" t="s">
        <v>1956</v>
      </c>
      <c r="E6359" s="753" t="s">
        <v>102</v>
      </c>
      <c r="F6359" s="753" t="s">
        <v>103</v>
      </c>
      <c r="G6359" s="757" t="s">
        <v>104</v>
      </c>
      <c r="H6359" s="751">
        <v>58032535</v>
      </c>
    </row>
    <row r="6360" spans="1:8">
      <c r="A6360" s="753" t="s">
        <v>83</v>
      </c>
      <c r="B6360" s="753" t="s">
        <v>24</v>
      </c>
      <c r="C6360" s="753" t="s">
        <v>223</v>
      </c>
      <c r="D6360" s="753" t="s">
        <v>1956</v>
      </c>
      <c r="E6360" s="753" t="s">
        <v>102</v>
      </c>
      <c r="F6360" s="753" t="s">
        <v>105</v>
      </c>
      <c r="G6360" s="757" t="s">
        <v>106</v>
      </c>
      <c r="H6360" s="751">
        <v>9948432</v>
      </c>
    </row>
    <row r="6361" spans="1:8">
      <c r="A6361" s="753" t="s">
        <v>83</v>
      </c>
      <c r="B6361" s="753" t="s">
        <v>24</v>
      </c>
      <c r="C6361" s="753" t="s">
        <v>223</v>
      </c>
      <c r="D6361" s="753" t="s">
        <v>1956</v>
      </c>
      <c r="E6361" s="753" t="s">
        <v>102</v>
      </c>
      <c r="F6361" s="753" t="s">
        <v>107</v>
      </c>
      <c r="G6361" s="757" t="s">
        <v>108</v>
      </c>
      <c r="H6361" s="751">
        <v>6632288</v>
      </c>
    </row>
    <row r="6362" spans="1:8">
      <c r="A6362" s="753" t="s">
        <v>83</v>
      </c>
      <c r="B6362" s="753" t="s">
        <v>24</v>
      </c>
      <c r="C6362" s="753" t="s">
        <v>223</v>
      </c>
      <c r="D6362" s="753" t="s">
        <v>1956</v>
      </c>
      <c r="E6362" s="753" t="s">
        <v>102</v>
      </c>
      <c r="F6362" s="753" t="s">
        <v>0</v>
      </c>
      <c r="G6362" s="757" t="s">
        <v>1</v>
      </c>
      <c r="H6362" s="751">
        <v>472479</v>
      </c>
    </row>
    <row r="6363" spans="1:8">
      <c r="A6363" s="753" t="s">
        <v>83</v>
      </c>
      <c r="B6363" s="753" t="s">
        <v>24</v>
      </c>
      <c r="C6363" s="753" t="s">
        <v>223</v>
      </c>
      <c r="D6363" s="753" t="s">
        <v>1956</v>
      </c>
      <c r="E6363" s="753" t="s">
        <v>112</v>
      </c>
      <c r="F6363" s="753"/>
      <c r="G6363" s="757" t="s">
        <v>113</v>
      </c>
      <c r="H6363" s="751">
        <v>7547728</v>
      </c>
    </row>
    <row r="6364" spans="1:8">
      <c r="A6364" s="753" t="s">
        <v>83</v>
      </c>
      <c r="B6364" s="753" t="s">
        <v>24</v>
      </c>
      <c r="C6364" s="753" t="s">
        <v>223</v>
      </c>
      <c r="D6364" s="753" t="s">
        <v>1956</v>
      </c>
      <c r="E6364" s="753" t="s">
        <v>112</v>
      </c>
      <c r="F6364" s="753" t="s">
        <v>155</v>
      </c>
      <c r="G6364" s="757" t="s">
        <v>1777</v>
      </c>
      <c r="H6364" s="751">
        <v>5923018</v>
      </c>
    </row>
    <row r="6365" spans="1:8">
      <c r="A6365" s="753" t="s">
        <v>83</v>
      </c>
      <c r="B6365" s="753" t="s">
        <v>24</v>
      </c>
      <c r="C6365" s="753" t="s">
        <v>223</v>
      </c>
      <c r="D6365" s="753" t="s">
        <v>1956</v>
      </c>
      <c r="E6365" s="753" t="s">
        <v>112</v>
      </c>
      <c r="F6365" s="753" t="s">
        <v>114</v>
      </c>
      <c r="G6365" s="757" t="s">
        <v>1778</v>
      </c>
      <c r="H6365" s="751">
        <v>1624710</v>
      </c>
    </row>
    <row r="6366" spans="1:8">
      <c r="A6366" s="753" t="s">
        <v>83</v>
      </c>
      <c r="B6366" s="753" t="s">
        <v>24</v>
      </c>
      <c r="C6366" s="753" t="s">
        <v>223</v>
      </c>
      <c r="D6366" s="753" t="s">
        <v>1956</v>
      </c>
      <c r="E6366" s="753" t="s">
        <v>115</v>
      </c>
      <c r="F6366" s="753"/>
      <c r="G6366" s="757" t="s">
        <v>1781</v>
      </c>
      <c r="H6366" s="751">
        <v>52970187</v>
      </c>
    </row>
    <row r="6367" spans="1:8">
      <c r="A6367" s="753" t="s">
        <v>83</v>
      </c>
      <c r="B6367" s="753" t="s">
        <v>24</v>
      </c>
      <c r="C6367" s="753" t="s">
        <v>223</v>
      </c>
      <c r="D6367" s="753" t="s">
        <v>1956</v>
      </c>
      <c r="E6367" s="753" t="s">
        <v>115</v>
      </c>
      <c r="F6367" s="753" t="s">
        <v>116</v>
      </c>
      <c r="G6367" s="757" t="s">
        <v>117</v>
      </c>
      <c r="H6367" s="751">
        <v>19480287</v>
      </c>
    </row>
    <row r="6368" spans="1:8">
      <c r="A6368" s="753" t="s">
        <v>83</v>
      </c>
      <c r="B6368" s="753" t="s">
        <v>24</v>
      </c>
      <c r="C6368" s="753" t="s">
        <v>223</v>
      </c>
      <c r="D6368" s="753" t="s">
        <v>1956</v>
      </c>
      <c r="E6368" s="753" t="s">
        <v>115</v>
      </c>
      <c r="F6368" s="753" t="s">
        <v>147</v>
      </c>
      <c r="G6368" s="757" t="s">
        <v>148</v>
      </c>
      <c r="H6368" s="751">
        <v>16500000</v>
      </c>
    </row>
    <row r="6369" spans="1:8">
      <c r="A6369" s="753" t="s">
        <v>83</v>
      </c>
      <c r="B6369" s="753" t="s">
        <v>24</v>
      </c>
      <c r="C6369" s="753" t="s">
        <v>223</v>
      </c>
      <c r="D6369" s="753" t="s">
        <v>1956</v>
      </c>
      <c r="E6369" s="753" t="s">
        <v>115</v>
      </c>
      <c r="F6369" s="753" t="s">
        <v>118</v>
      </c>
      <c r="G6369" s="757" t="s">
        <v>119</v>
      </c>
      <c r="H6369" s="751">
        <v>16989900</v>
      </c>
    </row>
    <row r="6370" spans="1:8">
      <c r="A6370" s="753" t="s">
        <v>83</v>
      </c>
      <c r="B6370" s="753" t="s">
        <v>24</v>
      </c>
      <c r="C6370" s="753" t="s">
        <v>223</v>
      </c>
      <c r="D6370" s="753" t="s">
        <v>1956</v>
      </c>
      <c r="E6370" s="753" t="s">
        <v>120</v>
      </c>
      <c r="F6370" s="753"/>
      <c r="G6370" s="757" t="s">
        <v>121</v>
      </c>
      <c r="H6370" s="751">
        <v>8471956</v>
      </c>
    </row>
    <row r="6371" spans="1:8" ht="39.6">
      <c r="A6371" s="753" t="s">
        <v>83</v>
      </c>
      <c r="B6371" s="753" t="s">
        <v>24</v>
      </c>
      <c r="C6371" s="753" t="s">
        <v>223</v>
      </c>
      <c r="D6371" s="753" t="s">
        <v>1956</v>
      </c>
      <c r="E6371" s="753" t="s">
        <v>120</v>
      </c>
      <c r="F6371" s="753" t="s">
        <v>122</v>
      </c>
      <c r="G6371" s="757" t="s">
        <v>1783</v>
      </c>
      <c r="H6371" s="751">
        <v>1410956</v>
      </c>
    </row>
    <row r="6372" spans="1:8">
      <c r="A6372" s="753" t="s">
        <v>83</v>
      </c>
      <c r="B6372" s="753" t="s">
        <v>24</v>
      </c>
      <c r="C6372" s="753" t="s">
        <v>223</v>
      </c>
      <c r="D6372" s="753" t="s">
        <v>1956</v>
      </c>
      <c r="E6372" s="753" t="s">
        <v>120</v>
      </c>
      <c r="F6372" s="753" t="s">
        <v>123</v>
      </c>
      <c r="G6372" s="757" t="s">
        <v>124</v>
      </c>
      <c r="H6372" s="751">
        <v>2411000</v>
      </c>
    </row>
    <row r="6373" spans="1:8" ht="39.6">
      <c r="A6373" s="753" t="s">
        <v>83</v>
      </c>
      <c r="B6373" s="753" t="s">
        <v>24</v>
      </c>
      <c r="C6373" s="753" t="s">
        <v>223</v>
      </c>
      <c r="D6373" s="753" t="s">
        <v>1956</v>
      </c>
      <c r="E6373" s="753" t="s">
        <v>120</v>
      </c>
      <c r="F6373" s="753" t="s">
        <v>994</v>
      </c>
      <c r="G6373" s="757" t="s">
        <v>1824</v>
      </c>
      <c r="H6373" s="751">
        <v>2820000</v>
      </c>
    </row>
    <row r="6374" spans="1:8">
      <c r="A6374" s="753" t="s">
        <v>83</v>
      </c>
      <c r="B6374" s="753" t="s">
        <v>24</v>
      </c>
      <c r="C6374" s="753" t="s">
        <v>223</v>
      </c>
      <c r="D6374" s="753" t="s">
        <v>1956</v>
      </c>
      <c r="E6374" s="753" t="s">
        <v>120</v>
      </c>
      <c r="F6374" s="753" t="s">
        <v>159</v>
      </c>
      <c r="G6374" s="757" t="s">
        <v>143</v>
      </c>
      <c r="H6374" s="751">
        <v>1830000</v>
      </c>
    </row>
    <row r="6375" spans="1:8">
      <c r="A6375" s="753" t="s">
        <v>83</v>
      </c>
      <c r="B6375" s="753" t="s">
        <v>24</v>
      </c>
      <c r="C6375" s="753" t="s">
        <v>223</v>
      </c>
      <c r="D6375" s="753" t="s">
        <v>1956</v>
      </c>
      <c r="E6375" s="753" t="s">
        <v>160</v>
      </c>
      <c r="F6375" s="753"/>
      <c r="G6375" s="757" t="s">
        <v>161</v>
      </c>
      <c r="H6375" s="751">
        <v>132831619</v>
      </c>
    </row>
    <row r="6376" spans="1:8">
      <c r="A6376" s="753" t="s">
        <v>83</v>
      </c>
      <c r="B6376" s="753" t="s">
        <v>24</v>
      </c>
      <c r="C6376" s="753" t="s">
        <v>223</v>
      </c>
      <c r="D6376" s="753" t="s">
        <v>1956</v>
      </c>
      <c r="E6376" s="753" t="s">
        <v>160</v>
      </c>
      <c r="F6376" s="753" t="s">
        <v>162</v>
      </c>
      <c r="G6376" s="757" t="s">
        <v>163</v>
      </c>
      <c r="H6376" s="751">
        <v>13940000</v>
      </c>
    </row>
    <row r="6377" spans="1:8">
      <c r="A6377" s="753" t="s">
        <v>83</v>
      </c>
      <c r="B6377" s="753" t="s">
        <v>24</v>
      </c>
      <c r="C6377" s="753" t="s">
        <v>223</v>
      </c>
      <c r="D6377" s="753" t="s">
        <v>1956</v>
      </c>
      <c r="E6377" s="753" t="s">
        <v>160</v>
      </c>
      <c r="F6377" s="753" t="s">
        <v>544</v>
      </c>
      <c r="G6377" s="757" t="s">
        <v>545</v>
      </c>
      <c r="H6377" s="751">
        <v>3000000</v>
      </c>
    </row>
    <row r="6378" spans="1:8">
      <c r="A6378" s="753" t="s">
        <v>83</v>
      </c>
      <c r="B6378" s="753" t="s">
        <v>24</v>
      </c>
      <c r="C6378" s="753" t="s">
        <v>223</v>
      </c>
      <c r="D6378" s="753" t="s">
        <v>1956</v>
      </c>
      <c r="E6378" s="753" t="s">
        <v>160</v>
      </c>
      <c r="F6378" s="753" t="s">
        <v>547</v>
      </c>
      <c r="G6378" s="757" t="s">
        <v>548</v>
      </c>
      <c r="H6378" s="751">
        <v>36000000</v>
      </c>
    </row>
    <row r="6379" spans="1:8">
      <c r="A6379" s="753" t="s">
        <v>83</v>
      </c>
      <c r="B6379" s="753" t="s">
        <v>24</v>
      </c>
      <c r="C6379" s="753" t="s">
        <v>223</v>
      </c>
      <c r="D6379" s="753" t="s">
        <v>1956</v>
      </c>
      <c r="E6379" s="753" t="s">
        <v>160</v>
      </c>
      <c r="F6379" s="753" t="s">
        <v>549</v>
      </c>
      <c r="G6379" s="757" t="s">
        <v>550</v>
      </c>
      <c r="H6379" s="751">
        <v>45744999</v>
      </c>
    </row>
    <row r="6380" spans="1:8">
      <c r="A6380" s="753" t="s">
        <v>83</v>
      </c>
      <c r="B6380" s="753" t="s">
        <v>24</v>
      </c>
      <c r="C6380" s="753" t="s">
        <v>223</v>
      </c>
      <c r="D6380" s="753" t="s">
        <v>1956</v>
      </c>
      <c r="E6380" s="753" t="s">
        <v>160</v>
      </c>
      <c r="F6380" s="753" t="s">
        <v>551</v>
      </c>
      <c r="G6380" s="757" t="s">
        <v>133</v>
      </c>
      <c r="H6380" s="751">
        <v>34146620</v>
      </c>
    </row>
    <row r="6381" spans="1:8">
      <c r="A6381" s="753" t="s">
        <v>83</v>
      </c>
      <c r="B6381" s="753" t="s">
        <v>24</v>
      </c>
      <c r="C6381" s="753" t="s">
        <v>223</v>
      </c>
      <c r="D6381" s="753" t="s">
        <v>1956</v>
      </c>
      <c r="E6381" s="753" t="s">
        <v>125</v>
      </c>
      <c r="F6381" s="753"/>
      <c r="G6381" s="757" t="s">
        <v>126</v>
      </c>
      <c r="H6381" s="751">
        <v>33374000</v>
      </c>
    </row>
    <row r="6382" spans="1:8">
      <c r="A6382" s="753" t="s">
        <v>83</v>
      </c>
      <c r="B6382" s="753" t="s">
        <v>24</v>
      </c>
      <c r="C6382" s="753" t="s">
        <v>223</v>
      </c>
      <c r="D6382" s="753" t="s">
        <v>1956</v>
      </c>
      <c r="E6382" s="753" t="s">
        <v>125</v>
      </c>
      <c r="F6382" s="753" t="s">
        <v>430</v>
      </c>
      <c r="G6382" s="757" t="s">
        <v>431</v>
      </c>
      <c r="H6382" s="751">
        <v>1024000</v>
      </c>
    </row>
    <row r="6383" spans="1:8">
      <c r="A6383" s="753" t="s">
        <v>83</v>
      </c>
      <c r="B6383" s="753" t="s">
        <v>24</v>
      </c>
      <c r="C6383" s="753" t="s">
        <v>223</v>
      </c>
      <c r="D6383" s="753" t="s">
        <v>1956</v>
      </c>
      <c r="E6383" s="753" t="s">
        <v>125</v>
      </c>
      <c r="F6383" s="753" t="s">
        <v>552</v>
      </c>
      <c r="G6383" s="757" t="s">
        <v>553</v>
      </c>
      <c r="H6383" s="751">
        <v>3850000</v>
      </c>
    </row>
    <row r="6384" spans="1:8">
      <c r="A6384" s="753" t="s">
        <v>83</v>
      </c>
      <c r="B6384" s="753" t="s">
        <v>24</v>
      </c>
      <c r="C6384" s="753" t="s">
        <v>223</v>
      </c>
      <c r="D6384" s="753" t="s">
        <v>1956</v>
      </c>
      <c r="E6384" s="753" t="s">
        <v>125</v>
      </c>
      <c r="F6384" s="753" t="s">
        <v>129</v>
      </c>
      <c r="G6384" s="757" t="s">
        <v>1787</v>
      </c>
      <c r="H6384" s="751">
        <v>28500000</v>
      </c>
    </row>
    <row r="6385" spans="1:8" ht="39.6">
      <c r="A6385" s="753" t="s">
        <v>83</v>
      </c>
      <c r="B6385" s="753" t="s">
        <v>24</v>
      </c>
      <c r="C6385" s="753" t="s">
        <v>223</v>
      </c>
      <c r="D6385" s="753" t="s">
        <v>1956</v>
      </c>
      <c r="E6385" s="753" t="s">
        <v>560</v>
      </c>
      <c r="F6385" s="753"/>
      <c r="G6385" s="757" t="s">
        <v>1790</v>
      </c>
      <c r="H6385" s="751">
        <v>12646000</v>
      </c>
    </row>
    <row r="6386" spans="1:8">
      <c r="A6386" s="753" t="s">
        <v>83</v>
      </c>
      <c r="B6386" s="753" t="s">
        <v>24</v>
      </c>
      <c r="C6386" s="753" t="s">
        <v>223</v>
      </c>
      <c r="D6386" s="753" t="s">
        <v>1956</v>
      </c>
      <c r="E6386" s="753" t="s">
        <v>560</v>
      </c>
      <c r="F6386" s="753" t="s">
        <v>418</v>
      </c>
      <c r="G6386" s="757" t="s">
        <v>1793</v>
      </c>
      <c r="H6386" s="751">
        <v>4296000</v>
      </c>
    </row>
    <row r="6387" spans="1:8">
      <c r="A6387" s="753" t="s">
        <v>83</v>
      </c>
      <c r="B6387" s="753" t="s">
        <v>24</v>
      </c>
      <c r="C6387" s="753" t="s">
        <v>223</v>
      </c>
      <c r="D6387" s="753" t="s">
        <v>1956</v>
      </c>
      <c r="E6387" s="753" t="s">
        <v>560</v>
      </c>
      <c r="F6387" s="753" t="s">
        <v>562</v>
      </c>
      <c r="G6387" s="757" t="s">
        <v>1794</v>
      </c>
      <c r="H6387" s="751">
        <v>8350000</v>
      </c>
    </row>
    <row r="6388" spans="1:8" ht="26.4">
      <c r="A6388" s="753" t="s">
        <v>83</v>
      </c>
      <c r="B6388" s="753" t="s">
        <v>24</v>
      </c>
      <c r="C6388" s="753" t="s">
        <v>223</v>
      </c>
      <c r="D6388" s="753" t="s">
        <v>1956</v>
      </c>
      <c r="E6388" s="753" t="s">
        <v>130</v>
      </c>
      <c r="F6388" s="753"/>
      <c r="G6388" s="757" t="s">
        <v>131</v>
      </c>
      <c r="H6388" s="751">
        <v>329991073</v>
      </c>
    </row>
    <row r="6389" spans="1:8">
      <c r="A6389" s="753" t="s">
        <v>83</v>
      </c>
      <c r="B6389" s="753" t="s">
        <v>24</v>
      </c>
      <c r="C6389" s="753" t="s">
        <v>223</v>
      </c>
      <c r="D6389" s="753" t="s">
        <v>1956</v>
      </c>
      <c r="E6389" s="753" t="s">
        <v>130</v>
      </c>
      <c r="F6389" s="753" t="s">
        <v>585</v>
      </c>
      <c r="G6389" s="757" t="s">
        <v>1799</v>
      </c>
      <c r="H6389" s="751">
        <v>19830000</v>
      </c>
    </row>
    <row r="6390" spans="1:8">
      <c r="A6390" s="753" t="s">
        <v>83</v>
      </c>
      <c r="B6390" s="753" t="s">
        <v>24</v>
      </c>
      <c r="C6390" s="753" t="s">
        <v>223</v>
      </c>
      <c r="D6390" s="753" t="s">
        <v>1956</v>
      </c>
      <c r="E6390" s="753" t="s">
        <v>130</v>
      </c>
      <c r="F6390" s="753" t="s">
        <v>14</v>
      </c>
      <c r="G6390" s="757" t="s">
        <v>1800</v>
      </c>
      <c r="H6390" s="751">
        <v>30600000</v>
      </c>
    </row>
    <row r="6391" spans="1:8">
      <c r="A6391" s="753" t="s">
        <v>83</v>
      </c>
      <c r="B6391" s="753" t="s">
        <v>24</v>
      </c>
      <c r="C6391" s="753" t="s">
        <v>223</v>
      </c>
      <c r="D6391" s="753" t="s">
        <v>1956</v>
      </c>
      <c r="E6391" s="753" t="s">
        <v>130</v>
      </c>
      <c r="F6391" s="753" t="s">
        <v>132</v>
      </c>
      <c r="G6391" s="757" t="s">
        <v>135</v>
      </c>
      <c r="H6391" s="751">
        <v>279561073</v>
      </c>
    </row>
    <row r="6392" spans="1:8">
      <c r="A6392" s="753" t="s">
        <v>83</v>
      </c>
      <c r="B6392" s="753" t="s">
        <v>24</v>
      </c>
      <c r="C6392" s="753" t="s">
        <v>223</v>
      </c>
      <c r="D6392" s="753" t="s">
        <v>1956</v>
      </c>
      <c r="E6392" s="753" t="s">
        <v>1801</v>
      </c>
      <c r="F6392" s="753"/>
      <c r="G6392" s="757" t="s">
        <v>1802</v>
      </c>
      <c r="H6392" s="751">
        <v>299000</v>
      </c>
    </row>
    <row r="6393" spans="1:8">
      <c r="A6393" s="753" t="s">
        <v>83</v>
      </c>
      <c r="B6393" s="753" t="s">
        <v>24</v>
      </c>
      <c r="C6393" s="753" t="s">
        <v>223</v>
      </c>
      <c r="D6393" s="753" t="s">
        <v>1956</v>
      </c>
      <c r="E6393" s="753" t="s">
        <v>1801</v>
      </c>
      <c r="F6393" s="753" t="s">
        <v>1803</v>
      </c>
      <c r="G6393" s="757" t="s">
        <v>1804</v>
      </c>
      <c r="H6393" s="751">
        <v>299000</v>
      </c>
    </row>
    <row r="6394" spans="1:8">
      <c r="A6394" s="753" t="s">
        <v>83</v>
      </c>
      <c r="B6394" s="753" t="s">
        <v>24</v>
      </c>
      <c r="C6394" s="753" t="s">
        <v>223</v>
      </c>
      <c r="D6394" s="753" t="s">
        <v>1956</v>
      </c>
      <c r="E6394" s="753" t="s">
        <v>134</v>
      </c>
      <c r="F6394" s="753"/>
      <c r="G6394" s="757" t="s">
        <v>135</v>
      </c>
      <c r="H6394" s="751">
        <v>67745000</v>
      </c>
    </row>
    <row r="6395" spans="1:8">
      <c r="A6395" s="753" t="s">
        <v>83</v>
      </c>
      <c r="B6395" s="753" t="s">
        <v>24</v>
      </c>
      <c r="C6395" s="753" t="s">
        <v>223</v>
      </c>
      <c r="D6395" s="753" t="s">
        <v>1956</v>
      </c>
      <c r="E6395" s="753" t="s">
        <v>134</v>
      </c>
      <c r="F6395" s="753" t="s">
        <v>9</v>
      </c>
      <c r="G6395" s="757" t="s">
        <v>1805</v>
      </c>
      <c r="H6395" s="751">
        <v>1346000</v>
      </c>
    </row>
    <row r="6396" spans="1:8">
      <c r="A6396" s="753" t="s">
        <v>83</v>
      </c>
      <c r="B6396" s="753" t="s">
        <v>24</v>
      </c>
      <c r="C6396" s="753" t="s">
        <v>223</v>
      </c>
      <c r="D6396" s="753" t="s">
        <v>1956</v>
      </c>
      <c r="E6396" s="753" t="s">
        <v>134</v>
      </c>
      <c r="F6396" s="753" t="s">
        <v>137</v>
      </c>
      <c r="G6396" s="757" t="s">
        <v>138</v>
      </c>
      <c r="H6396" s="751">
        <v>26399000</v>
      </c>
    </row>
    <row r="6397" spans="1:8">
      <c r="A6397" s="753" t="s">
        <v>83</v>
      </c>
      <c r="B6397" s="753" t="s">
        <v>24</v>
      </c>
      <c r="C6397" s="753" t="s">
        <v>223</v>
      </c>
      <c r="D6397" s="753" t="s">
        <v>1956</v>
      </c>
      <c r="E6397" s="753" t="s">
        <v>134</v>
      </c>
      <c r="F6397" s="753" t="s">
        <v>139</v>
      </c>
      <c r="G6397" s="757" t="s">
        <v>140</v>
      </c>
      <c r="H6397" s="751">
        <v>40000000</v>
      </c>
    </row>
    <row r="6398" spans="1:8">
      <c r="A6398" s="753" t="s">
        <v>83</v>
      </c>
      <c r="B6398" s="753" t="s">
        <v>24</v>
      </c>
      <c r="C6398" s="753" t="s">
        <v>223</v>
      </c>
      <c r="D6398" s="753" t="s">
        <v>1956</v>
      </c>
      <c r="E6398" s="753" t="s">
        <v>404</v>
      </c>
      <c r="F6398" s="753"/>
      <c r="G6398" s="757" t="s">
        <v>1808</v>
      </c>
      <c r="H6398" s="751">
        <v>6610000</v>
      </c>
    </row>
    <row r="6399" spans="1:8">
      <c r="A6399" s="753" t="s">
        <v>83</v>
      </c>
      <c r="B6399" s="753" t="s">
        <v>24</v>
      </c>
      <c r="C6399" s="753" t="s">
        <v>223</v>
      </c>
      <c r="D6399" s="753" t="s">
        <v>1956</v>
      </c>
      <c r="E6399" s="753" t="s">
        <v>404</v>
      </c>
      <c r="F6399" s="753" t="s">
        <v>1809</v>
      </c>
      <c r="G6399" s="757" t="s">
        <v>26</v>
      </c>
      <c r="H6399" s="751">
        <v>6610000</v>
      </c>
    </row>
    <row r="6400" spans="1:8">
      <c r="A6400" s="753" t="s">
        <v>83</v>
      </c>
      <c r="B6400" s="753" t="s">
        <v>321</v>
      </c>
      <c r="C6400" s="753"/>
      <c r="D6400" s="753"/>
      <c r="E6400" s="753"/>
      <c r="F6400" s="753"/>
      <c r="G6400" s="757" t="s">
        <v>1027</v>
      </c>
      <c r="H6400" s="751">
        <v>703000000</v>
      </c>
    </row>
    <row r="6401" spans="1:8" ht="26.4">
      <c r="A6401" s="753" t="s">
        <v>83</v>
      </c>
      <c r="B6401" s="753" t="s">
        <v>321</v>
      </c>
      <c r="C6401" s="753" t="s">
        <v>223</v>
      </c>
      <c r="D6401" s="753"/>
      <c r="E6401" s="753"/>
      <c r="F6401" s="753"/>
      <c r="G6401" s="757" t="s">
        <v>1765</v>
      </c>
      <c r="H6401" s="751">
        <v>703000000</v>
      </c>
    </row>
    <row r="6402" spans="1:8">
      <c r="A6402" s="753" t="s">
        <v>83</v>
      </c>
      <c r="B6402" s="753" t="s">
        <v>321</v>
      </c>
      <c r="C6402" s="753" t="s">
        <v>223</v>
      </c>
      <c r="D6402" s="753" t="s">
        <v>1888</v>
      </c>
      <c r="E6402" s="753"/>
      <c r="F6402" s="753"/>
      <c r="G6402" s="757" t="s">
        <v>1889</v>
      </c>
      <c r="H6402" s="751">
        <v>703000000</v>
      </c>
    </row>
    <row r="6403" spans="1:8">
      <c r="A6403" s="753" t="s">
        <v>83</v>
      </c>
      <c r="B6403" s="753" t="s">
        <v>321</v>
      </c>
      <c r="C6403" s="753" t="s">
        <v>223</v>
      </c>
      <c r="D6403" s="753" t="s">
        <v>1888</v>
      </c>
      <c r="E6403" s="753" t="s">
        <v>92</v>
      </c>
      <c r="F6403" s="753"/>
      <c r="G6403" s="757" t="s">
        <v>93</v>
      </c>
      <c r="H6403" s="751">
        <v>114395000</v>
      </c>
    </row>
    <row r="6404" spans="1:8">
      <c r="A6404" s="753" t="s">
        <v>83</v>
      </c>
      <c r="B6404" s="753" t="s">
        <v>321</v>
      </c>
      <c r="C6404" s="753" t="s">
        <v>223</v>
      </c>
      <c r="D6404" s="753" t="s">
        <v>1888</v>
      </c>
      <c r="E6404" s="753" t="s">
        <v>92</v>
      </c>
      <c r="F6404" s="753" t="s">
        <v>94</v>
      </c>
      <c r="G6404" s="757" t="s">
        <v>1768</v>
      </c>
      <c r="H6404" s="751">
        <v>114395000</v>
      </c>
    </row>
    <row r="6405" spans="1:8">
      <c r="A6405" s="753" t="s">
        <v>83</v>
      </c>
      <c r="B6405" s="753" t="s">
        <v>321</v>
      </c>
      <c r="C6405" s="753" t="s">
        <v>223</v>
      </c>
      <c r="D6405" s="753" t="s">
        <v>1888</v>
      </c>
      <c r="E6405" s="753" t="s">
        <v>96</v>
      </c>
      <c r="F6405" s="753"/>
      <c r="G6405" s="757" t="s">
        <v>97</v>
      </c>
      <c r="H6405" s="751">
        <v>208451000</v>
      </c>
    </row>
    <row r="6406" spans="1:8">
      <c r="A6406" s="753" t="s">
        <v>83</v>
      </c>
      <c r="B6406" s="753" t="s">
        <v>321</v>
      </c>
      <c r="C6406" s="753" t="s">
        <v>223</v>
      </c>
      <c r="D6406" s="753" t="s">
        <v>1888</v>
      </c>
      <c r="E6406" s="753" t="s">
        <v>96</v>
      </c>
      <c r="F6406" s="753" t="s">
        <v>151</v>
      </c>
      <c r="G6406" s="757" t="s">
        <v>152</v>
      </c>
      <c r="H6406" s="751">
        <v>18923000</v>
      </c>
    </row>
    <row r="6407" spans="1:8" ht="26.4">
      <c r="A6407" s="753" t="s">
        <v>83</v>
      </c>
      <c r="B6407" s="753" t="s">
        <v>321</v>
      </c>
      <c r="C6407" s="753" t="s">
        <v>223</v>
      </c>
      <c r="D6407" s="753" t="s">
        <v>1888</v>
      </c>
      <c r="E6407" s="753" t="s">
        <v>96</v>
      </c>
      <c r="F6407" s="753" t="s">
        <v>98</v>
      </c>
      <c r="G6407" s="757" t="s">
        <v>99</v>
      </c>
      <c r="H6407" s="751">
        <v>3576000</v>
      </c>
    </row>
    <row r="6408" spans="1:8">
      <c r="A6408" s="753" t="s">
        <v>83</v>
      </c>
      <c r="B6408" s="753" t="s">
        <v>321</v>
      </c>
      <c r="C6408" s="753" t="s">
        <v>223</v>
      </c>
      <c r="D6408" s="753" t="s">
        <v>1888</v>
      </c>
      <c r="E6408" s="753" t="s">
        <v>96</v>
      </c>
      <c r="F6408" s="753" t="s">
        <v>154</v>
      </c>
      <c r="G6408" s="757" t="s">
        <v>1773</v>
      </c>
      <c r="H6408" s="751">
        <v>185952000</v>
      </c>
    </row>
    <row r="6409" spans="1:8">
      <c r="A6409" s="753" t="s">
        <v>83</v>
      </c>
      <c r="B6409" s="753" t="s">
        <v>321</v>
      </c>
      <c r="C6409" s="753" t="s">
        <v>223</v>
      </c>
      <c r="D6409" s="753" t="s">
        <v>1888</v>
      </c>
      <c r="E6409" s="753" t="s">
        <v>426</v>
      </c>
      <c r="F6409" s="753"/>
      <c r="G6409" s="757" t="s">
        <v>427</v>
      </c>
      <c r="H6409" s="751">
        <v>18200000</v>
      </c>
    </row>
    <row r="6410" spans="1:8">
      <c r="A6410" s="753" t="s">
        <v>83</v>
      </c>
      <c r="B6410" s="753" t="s">
        <v>321</v>
      </c>
      <c r="C6410" s="753" t="s">
        <v>223</v>
      </c>
      <c r="D6410" s="753" t="s">
        <v>1888</v>
      </c>
      <c r="E6410" s="753" t="s">
        <v>426</v>
      </c>
      <c r="F6410" s="753" t="s">
        <v>429</v>
      </c>
      <c r="G6410" s="757" t="s">
        <v>1775</v>
      </c>
      <c r="H6410" s="751">
        <v>18200000</v>
      </c>
    </row>
    <row r="6411" spans="1:8">
      <c r="A6411" s="753" t="s">
        <v>83</v>
      </c>
      <c r="B6411" s="753" t="s">
        <v>321</v>
      </c>
      <c r="C6411" s="753" t="s">
        <v>223</v>
      </c>
      <c r="D6411" s="753" t="s">
        <v>1888</v>
      </c>
      <c r="E6411" s="753" t="s">
        <v>100</v>
      </c>
      <c r="F6411" s="753"/>
      <c r="G6411" s="757" t="s">
        <v>101</v>
      </c>
      <c r="H6411" s="751">
        <v>8700000</v>
      </c>
    </row>
    <row r="6412" spans="1:8">
      <c r="A6412" s="753" t="s">
        <v>83</v>
      </c>
      <c r="B6412" s="753" t="s">
        <v>321</v>
      </c>
      <c r="C6412" s="753" t="s">
        <v>223</v>
      </c>
      <c r="D6412" s="753" t="s">
        <v>1888</v>
      </c>
      <c r="E6412" s="753" t="s">
        <v>100</v>
      </c>
      <c r="F6412" s="753" t="s">
        <v>443</v>
      </c>
      <c r="G6412" s="757" t="s">
        <v>135</v>
      </c>
      <c r="H6412" s="751">
        <v>8700000</v>
      </c>
    </row>
    <row r="6413" spans="1:8">
      <c r="A6413" s="753" t="s">
        <v>83</v>
      </c>
      <c r="B6413" s="753" t="s">
        <v>321</v>
      </c>
      <c r="C6413" s="753" t="s">
        <v>223</v>
      </c>
      <c r="D6413" s="753" t="s">
        <v>1888</v>
      </c>
      <c r="E6413" s="753" t="s">
        <v>102</v>
      </c>
      <c r="F6413" s="753"/>
      <c r="G6413" s="757" t="s">
        <v>369</v>
      </c>
      <c r="H6413" s="751">
        <v>34363000</v>
      </c>
    </row>
    <row r="6414" spans="1:8">
      <c r="A6414" s="753" t="s">
        <v>83</v>
      </c>
      <c r="B6414" s="753" t="s">
        <v>321</v>
      </c>
      <c r="C6414" s="753" t="s">
        <v>223</v>
      </c>
      <c r="D6414" s="753" t="s">
        <v>1888</v>
      </c>
      <c r="E6414" s="753" t="s">
        <v>102</v>
      </c>
      <c r="F6414" s="753" t="s">
        <v>103</v>
      </c>
      <c r="G6414" s="757" t="s">
        <v>104</v>
      </c>
      <c r="H6414" s="751">
        <v>26656000</v>
      </c>
    </row>
    <row r="6415" spans="1:8">
      <c r="A6415" s="753" t="s">
        <v>83</v>
      </c>
      <c r="B6415" s="753" t="s">
        <v>321</v>
      </c>
      <c r="C6415" s="753" t="s">
        <v>223</v>
      </c>
      <c r="D6415" s="753" t="s">
        <v>1888</v>
      </c>
      <c r="E6415" s="753" t="s">
        <v>102</v>
      </c>
      <c r="F6415" s="753" t="s">
        <v>105</v>
      </c>
      <c r="G6415" s="757" t="s">
        <v>106</v>
      </c>
      <c r="H6415" s="751">
        <v>4426000</v>
      </c>
    </row>
    <row r="6416" spans="1:8">
      <c r="A6416" s="753" t="s">
        <v>83</v>
      </c>
      <c r="B6416" s="753" t="s">
        <v>321</v>
      </c>
      <c r="C6416" s="753" t="s">
        <v>223</v>
      </c>
      <c r="D6416" s="753" t="s">
        <v>1888</v>
      </c>
      <c r="E6416" s="753" t="s">
        <v>102</v>
      </c>
      <c r="F6416" s="753" t="s">
        <v>107</v>
      </c>
      <c r="G6416" s="757" t="s">
        <v>108</v>
      </c>
      <c r="H6416" s="751">
        <v>1798000</v>
      </c>
    </row>
    <row r="6417" spans="1:8">
      <c r="A6417" s="753" t="s">
        <v>83</v>
      </c>
      <c r="B6417" s="753" t="s">
        <v>321</v>
      </c>
      <c r="C6417" s="753" t="s">
        <v>223</v>
      </c>
      <c r="D6417" s="753" t="s">
        <v>1888</v>
      </c>
      <c r="E6417" s="753" t="s">
        <v>102</v>
      </c>
      <c r="F6417" s="753" t="s">
        <v>0</v>
      </c>
      <c r="G6417" s="757" t="s">
        <v>1</v>
      </c>
      <c r="H6417" s="751">
        <v>1483000</v>
      </c>
    </row>
    <row r="6418" spans="1:8">
      <c r="A6418" s="753" t="s">
        <v>83</v>
      </c>
      <c r="B6418" s="753" t="s">
        <v>321</v>
      </c>
      <c r="C6418" s="753" t="s">
        <v>223</v>
      </c>
      <c r="D6418" s="753" t="s">
        <v>1888</v>
      </c>
      <c r="E6418" s="753" t="s">
        <v>115</v>
      </c>
      <c r="F6418" s="753"/>
      <c r="G6418" s="757" t="s">
        <v>1781</v>
      </c>
      <c r="H6418" s="751">
        <v>14847000</v>
      </c>
    </row>
    <row r="6419" spans="1:8">
      <c r="A6419" s="753" t="s">
        <v>83</v>
      </c>
      <c r="B6419" s="753" t="s">
        <v>321</v>
      </c>
      <c r="C6419" s="753" t="s">
        <v>223</v>
      </c>
      <c r="D6419" s="753" t="s">
        <v>1888</v>
      </c>
      <c r="E6419" s="753" t="s">
        <v>115</v>
      </c>
      <c r="F6419" s="753" t="s">
        <v>116</v>
      </c>
      <c r="G6419" s="757" t="s">
        <v>117</v>
      </c>
      <c r="H6419" s="751">
        <v>14847000</v>
      </c>
    </row>
    <row r="6420" spans="1:8">
      <c r="A6420" s="753" t="s">
        <v>83</v>
      </c>
      <c r="B6420" s="753" t="s">
        <v>321</v>
      </c>
      <c r="C6420" s="753" t="s">
        <v>223</v>
      </c>
      <c r="D6420" s="753" t="s">
        <v>1888</v>
      </c>
      <c r="E6420" s="753" t="s">
        <v>120</v>
      </c>
      <c r="F6420" s="753"/>
      <c r="G6420" s="757" t="s">
        <v>121</v>
      </c>
      <c r="H6420" s="751">
        <v>33433000</v>
      </c>
    </row>
    <row r="6421" spans="1:8" ht="39.6">
      <c r="A6421" s="753" t="s">
        <v>83</v>
      </c>
      <c r="B6421" s="753" t="s">
        <v>321</v>
      </c>
      <c r="C6421" s="753" t="s">
        <v>223</v>
      </c>
      <c r="D6421" s="753" t="s">
        <v>1888</v>
      </c>
      <c r="E6421" s="753" t="s">
        <v>120</v>
      </c>
      <c r="F6421" s="753" t="s">
        <v>122</v>
      </c>
      <c r="G6421" s="757" t="s">
        <v>1783</v>
      </c>
      <c r="H6421" s="751">
        <v>545000</v>
      </c>
    </row>
    <row r="6422" spans="1:8">
      <c r="A6422" s="753" t="s">
        <v>83</v>
      </c>
      <c r="B6422" s="753" t="s">
        <v>321</v>
      </c>
      <c r="C6422" s="753" t="s">
        <v>223</v>
      </c>
      <c r="D6422" s="753" t="s">
        <v>1888</v>
      </c>
      <c r="E6422" s="753" t="s">
        <v>120</v>
      </c>
      <c r="F6422" s="753" t="s">
        <v>315</v>
      </c>
      <c r="G6422" s="757" t="s">
        <v>1831</v>
      </c>
      <c r="H6422" s="751">
        <v>30000000</v>
      </c>
    </row>
    <row r="6423" spans="1:8" ht="26.4">
      <c r="A6423" s="753" t="s">
        <v>83</v>
      </c>
      <c r="B6423" s="753" t="s">
        <v>321</v>
      </c>
      <c r="C6423" s="753" t="s">
        <v>223</v>
      </c>
      <c r="D6423" s="753" t="s">
        <v>1888</v>
      </c>
      <c r="E6423" s="753" t="s">
        <v>120</v>
      </c>
      <c r="F6423" s="753" t="s">
        <v>1001</v>
      </c>
      <c r="G6423" s="757" t="s">
        <v>1784</v>
      </c>
      <c r="H6423" s="751">
        <v>788000</v>
      </c>
    </row>
    <row r="6424" spans="1:8">
      <c r="A6424" s="753" t="s">
        <v>83</v>
      </c>
      <c r="B6424" s="753" t="s">
        <v>321</v>
      </c>
      <c r="C6424" s="753" t="s">
        <v>223</v>
      </c>
      <c r="D6424" s="753" t="s">
        <v>1888</v>
      </c>
      <c r="E6424" s="753" t="s">
        <v>120</v>
      </c>
      <c r="F6424" s="753" t="s">
        <v>158</v>
      </c>
      <c r="G6424" s="757" t="s">
        <v>1785</v>
      </c>
      <c r="H6424" s="751">
        <v>2100000</v>
      </c>
    </row>
    <row r="6425" spans="1:8">
      <c r="A6425" s="753" t="s">
        <v>83</v>
      </c>
      <c r="B6425" s="753" t="s">
        <v>321</v>
      </c>
      <c r="C6425" s="753" t="s">
        <v>223</v>
      </c>
      <c r="D6425" s="753" t="s">
        <v>1888</v>
      </c>
      <c r="E6425" s="753" t="s">
        <v>160</v>
      </c>
      <c r="F6425" s="753"/>
      <c r="G6425" s="757" t="s">
        <v>161</v>
      </c>
      <c r="H6425" s="751">
        <v>76695000</v>
      </c>
    </row>
    <row r="6426" spans="1:8">
      <c r="A6426" s="753" t="s">
        <v>83</v>
      </c>
      <c r="B6426" s="753" t="s">
        <v>321</v>
      </c>
      <c r="C6426" s="753" t="s">
        <v>223</v>
      </c>
      <c r="D6426" s="753" t="s">
        <v>1888</v>
      </c>
      <c r="E6426" s="753" t="s">
        <v>160</v>
      </c>
      <c r="F6426" s="753" t="s">
        <v>162</v>
      </c>
      <c r="G6426" s="757" t="s">
        <v>163</v>
      </c>
      <c r="H6426" s="751">
        <v>900000</v>
      </c>
    </row>
    <row r="6427" spans="1:8">
      <c r="A6427" s="753" t="s">
        <v>83</v>
      </c>
      <c r="B6427" s="753" t="s">
        <v>321</v>
      </c>
      <c r="C6427" s="753" t="s">
        <v>223</v>
      </c>
      <c r="D6427" s="753" t="s">
        <v>1888</v>
      </c>
      <c r="E6427" s="753" t="s">
        <v>160</v>
      </c>
      <c r="F6427" s="753" t="s">
        <v>544</v>
      </c>
      <c r="G6427" s="757" t="s">
        <v>545</v>
      </c>
      <c r="H6427" s="751">
        <v>5227000</v>
      </c>
    </row>
    <row r="6428" spans="1:8">
      <c r="A6428" s="753" t="s">
        <v>83</v>
      </c>
      <c r="B6428" s="753" t="s">
        <v>321</v>
      </c>
      <c r="C6428" s="753" t="s">
        <v>223</v>
      </c>
      <c r="D6428" s="753" t="s">
        <v>1888</v>
      </c>
      <c r="E6428" s="753" t="s">
        <v>160</v>
      </c>
      <c r="F6428" s="753" t="s">
        <v>549</v>
      </c>
      <c r="G6428" s="757" t="s">
        <v>550</v>
      </c>
      <c r="H6428" s="751">
        <v>23450000</v>
      </c>
    </row>
    <row r="6429" spans="1:8">
      <c r="A6429" s="753" t="s">
        <v>83</v>
      </c>
      <c r="B6429" s="753" t="s">
        <v>321</v>
      </c>
      <c r="C6429" s="753" t="s">
        <v>223</v>
      </c>
      <c r="D6429" s="753" t="s">
        <v>1888</v>
      </c>
      <c r="E6429" s="753" t="s">
        <v>160</v>
      </c>
      <c r="F6429" s="753" t="s">
        <v>551</v>
      </c>
      <c r="G6429" s="757" t="s">
        <v>133</v>
      </c>
      <c r="H6429" s="751">
        <v>47118000</v>
      </c>
    </row>
    <row r="6430" spans="1:8">
      <c r="A6430" s="753" t="s">
        <v>83</v>
      </c>
      <c r="B6430" s="753" t="s">
        <v>321</v>
      </c>
      <c r="C6430" s="753" t="s">
        <v>223</v>
      </c>
      <c r="D6430" s="753" t="s">
        <v>1888</v>
      </c>
      <c r="E6430" s="753" t="s">
        <v>125</v>
      </c>
      <c r="F6430" s="753"/>
      <c r="G6430" s="757" t="s">
        <v>126</v>
      </c>
      <c r="H6430" s="751">
        <v>19250000</v>
      </c>
    </row>
    <row r="6431" spans="1:8">
      <c r="A6431" s="753" t="s">
        <v>83</v>
      </c>
      <c r="B6431" s="753" t="s">
        <v>321</v>
      </c>
      <c r="C6431" s="753" t="s">
        <v>223</v>
      </c>
      <c r="D6431" s="753" t="s">
        <v>1888</v>
      </c>
      <c r="E6431" s="753" t="s">
        <v>125</v>
      </c>
      <c r="F6431" s="753" t="s">
        <v>430</v>
      </c>
      <c r="G6431" s="757" t="s">
        <v>431</v>
      </c>
      <c r="H6431" s="751">
        <v>11150000</v>
      </c>
    </row>
    <row r="6432" spans="1:8">
      <c r="A6432" s="753" t="s">
        <v>83</v>
      </c>
      <c r="B6432" s="753" t="s">
        <v>321</v>
      </c>
      <c r="C6432" s="753" t="s">
        <v>223</v>
      </c>
      <c r="D6432" s="753" t="s">
        <v>1888</v>
      </c>
      <c r="E6432" s="753" t="s">
        <v>125</v>
      </c>
      <c r="F6432" s="753" t="s">
        <v>552</v>
      </c>
      <c r="G6432" s="757" t="s">
        <v>553</v>
      </c>
      <c r="H6432" s="751">
        <v>900000</v>
      </c>
    </row>
    <row r="6433" spans="1:8">
      <c r="A6433" s="753" t="s">
        <v>83</v>
      </c>
      <c r="B6433" s="753" t="s">
        <v>321</v>
      </c>
      <c r="C6433" s="753" t="s">
        <v>223</v>
      </c>
      <c r="D6433" s="753" t="s">
        <v>1888</v>
      </c>
      <c r="E6433" s="753" t="s">
        <v>125</v>
      </c>
      <c r="F6433" s="753" t="s">
        <v>129</v>
      </c>
      <c r="G6433" s="757" t="s">
        <v>1787</v>
      </c>
      <c r="H6433" s="751">
        <v>7200000</v>
      </c>
    </row>
    <row r="6434" spans="1:8" ht="26.4">
      <c r="A6434" s="753" t="s">
        <v>83</v>
      </c>
      <c r="B6434" s="753" t="s">
        <v>321</v>
      </c>
      <c r="C6434" s="753" t="s">
        <v>223</v>
      </c>
      <c r="D6434" s="753" t="s">
        <v>1888</v>
      </c>
      <c r="E6434" s="753" t="s">
        <v>1796</v>
      </c>
      <c r="F6434" s="753"/>
      <c r="G6434" s="757" t="s">
        <v>1797</v>
      </c>
      <c r="H6434" s="751">
        <v>107000000</v>
      </c>
    </row>
    <row r="6435" spans="1:8">
      <c r="A6435" s="753" t="s">
        <v>83</v>
      </c>
      <c r="B6435" s="753" t="s">
        <v>321</v>
      </c>
      <c r="C6435" s="753" t="s">
        <v>223</v>
      </c>
      <c r="D6435" s="753" t="s">
        <v>1888</v>
      </c>
      <c r="E6435" s="753" t="s">
        <v>1796</v>
      </c>
      <c r="F6435" s="753" t="s">
        <v>1825</v>
      </c>
      <c r="G6435" s="757" t="s">
        <v>1794</v>
      </c>
      <c r="H6435" s="751">
        <v>49000000</v>
      </c>
    </row>
    <row r="6436" spans="1:8">
      <c r="A6436" s="753" t="s">
        <v>83</v>
      </c>
      <c r="B6436" s="753" t="s">
        <v>321</v>
      </c>
      <c r="C6436" s="753" t="s">
        <v>223</v>
      </c>
      <c r="D6436" s="753" t="s">
        <v>1888</v>
      </c>
      <c r="E6436" s="753" t="s">
        <v>1796</v>
      </c>
      <c r="F6436" s="753" t="s">
        <v>1798</v>
      </c>
      <c r="G6436" s="757" t="s">
        <v>1793</v>
      </c>
      <c r="H6436" s="751">
        <v>58000000</v>
      </c>
    </row>
    <row r="6437" spans="1:8" ht="26.4">
      <c r="A6437" s="753" t="s">
        <v>83</v>
      </c>
      <c r="B6437" s="753" t="s">
        <v>321</v>
      </c>
      <c r="C6437" s="753" t="s">
        <v>223</v>
      </c>
      <c r="D6437" s="753" t="s">
        <v>1888</v>
      </c>
      <c r="E6437" s="753" t="s">
        <v>130</v>
      </c>
      <c r="F6437" s="753"/>
      <c r="G6437" s="757" t="s">
        <v>131</v>
      </c>
      <c r="H6437" s="751">
        <v>550000</v>
      </c>
    </row>
    <row r="6438" spans="1:8">
      <c r="A6438" s="753" t="s">
        <v>83</v>
      </c>
      <c r="B6438" s="753" t="s">
        <v>321</v>
      </c>
      <c r="C6438" s="753" t="s">
        <v>223</v>
      </c>
      <c r="D6438" s="753" t="s">
        <v>1888</v>
      </c>
      <c r="E6438" s="753" t="s">
        <v>130</v>
      </c>
      <c r="F6438" s="753" t="s">
        <v>14</v>
      </c>
      <c r="G6438" s="757" t="s">
        <v>1800</v>
      </c>
      <c r="H6438" s="751">
        <v>550000</v>
      </c>
    </row>
    <row r="6439" spans="1:8">
      <c r="A6439" s="753" t="s">
        <v>83</v>
      </c>
      <c r="B6439" s="753" t="s">
        <v>321</v>
      </c>
      <c r="C6439" s="753" t="s">
        <v>223</v>
      </c>
      <c r="D6439" s="753" t="s">
        <v>1888</v>
      </c>
      <c r="E6439" s="753" t="s">
        <v>1801</v>
      </c>
      <c r="F6439" s="753"/>
      <c r="G6439" s="757" t="s">
        <v>1802</v>
      </c>
      <c r="H6439" s="751">
        <v>60000000</v>
      </c>
    </row>
    <row r="6440" spans="1:8">
      <c r="A6440" s="753" t="s">
        <v>83</v>
      </c>
      <c r="B6440" s="753" t="s">
        <v>321</v>
      </c>
      <c r="C6440" s="753" t="s">
        <v>223</v>
      </c>
      <c r="D6440" s="753" t="s">
        <v>1888</v>
      </c>
      <c r="E6440" s="753" t="s">
        <v>1801</v>
      </c>
      <c r="F6440" s="753" t="s">
        <v>1826</v>
      </c>
      <c r="G6440" s="757" t="s">
        <v>1827</v>
      </c>
      <c r="H6440" s="751">
        <v>60000000</v>
      </c>
    </row>
    <row r="6441" spans="1:8">
      <c r="A6441" s="753" t="s">
        <v>83</v>
      </c>
      <c r="B6441" s="753" t="s">
        <v>321</v>
      </c>
      <c r="C6441" s="753" t="s">
        <v>223</v>
      </c>
      <c r="D6441" s="753" t="s">
        <v>1888</v>
      </c>
      <c r="E6441" s="753" t="s">
        <v>134</v>
      </c>
      <c r="F6441" s="753"/>
      <c r="G6441" s="757" t="s">
        <v>135</v>
      </c>
      <c r="H6441" s="751">
        <v>7116000</v>
      </c>
    </row>
    <row r="6442" spans="1:8">
      <c r="A6442" s="753" t="s">
        <v>83</v>
      </c>
      <c r="B6442" s="753" t="s">
        <v>321</v>
      </c>
      <c r="C6442" s="753" t="s">
        <v>223</v>
      </c>
      <c r="D6442" s="753" t="s">
        <v>1888</v>
      </c>
      <c r="E6442" s="753" t="s">
        <v>134</v>
      </c>
      <c r="F6442" s="753" t="s">
        <v>137</v>
      </c>
      <c r="G6442" s="757" t="s">
        <v>138</v>
      </c>
      <c r="H6442" s="751">
        <v>7116000</v>
      </c>
    </row>
    <row r="6443" spans="1:8">
      <c r="A6443" s="753" t="s">
        <v>83</v>
      </c>
      <c r="B6443" s="753" t="s">
        <v>1026</v>
      </c>
      <c r="C6443" s="753"/>
      <c r="D6443" s="753"/>
      <c r="E6443" s="753"/>
      <c r="F6443" s="753"/>
      <c r="G6443" s="757" t="s">
        <v>987</v>
      </c>
      <c r="H6443" s="751">
        <v>3794433118</v>
      </c>
    </row>
    <row r="6444" spans="1:8">
      <c r="A6444" s="753" t="s">
        <v>83</v>
      </c>
      <c r="B6444" s="753" t="s">
        <v>1026</v>
      </c>
      <c r="C6444" s="753" t="s">
        <v>416</v>
      </c>
      <c r="D6444" s="753"/>
      <c r="E6444" s="753"/>
      <c r="F6444" s="753"/>
      <c r="G6444" s="757" t="s">
        <v>1814</v>
      </c>
      <c r="H6444" s="751">
        <v>60000000</v>
      </c>
    </row>
    <row r="6445" spans="1:8" ht="39.6">
      <c r="A6445" s="753" t="s">
        <v>83</v>
      </c>
      <c r="B6445" s="753" t="s">
        <v>1026</v>
      </c>
      <c r="C6445" s="753" t="s">
        <v>416</v>
      </c>
      <c r="D6445" s="753" t="s">
        <v>1816</v>
      </c>
      <c r="E6445" s="753"/>
      <c r="F6445" s="753"/>
      <c r="G6445" s="757" t="s">
        <v>1817</v>
      </c>
      <c r="H6445" s="751">
        <v>60000000</v>
      </c>
    </row>
    <row r="6446" spans="1:8">
      <c r="A6446" s="753" t="s">
        <v>83</v>
      </c>
      <c r="B6446" s="753" t="s">
        <v>1026</v>
      </c>
      <c r="C6446" s="753" t="s">
        <v>416</v>
      </c>
      <c r="D6446" s="753" t="s">
        <v>1816</v>
      </c>
      <c r="E6446" s="753" t="s">
        <v>160</v>
      </c>
      <c r="F6446" s="753"/>
      <c r="G6446" s="757" t="s">
        <v>161</v>
      </c>
      <c r="H6446" s="751">
        <v>60000000</v>
      </c>
    </row>
    <row r="6447" spans="1:8">
      <c r="A6447" s="753" t="s">
        <v>83</v>
      </c>
      <c r="B6447" s="753" t="s">
        <v>1026</v>
      </c>
      <c r="C6447" s="753" t="s">
        <v>416</v>
      </c>
      <c r="D6447" s="753" t="s">
        <v>1816</v>
      </c>
      <c r="E6447" s="753" t="s">
        <v>160</v>
      </c>
      <c r="F6447" s="753" t="s">
        <v>162</v>
      </c>
      <c r="G6447" s="757" t="s">
        <v>163</v>
      </c>
      <c r="H6447" s="751">
        <v>7400000</v>
      </c>
    </row>
    <row r="6448" spans="1:8">
      <c r="A6448" s="753" t="s">
        <v>83</v>
      </c>
      <c r="B6448" s="753" t="s">
        <v>1026</v>
      </c>
      <c r="C6448" s="753" t="s">
        <v>416</v>
      </c>
      <c r="D6448" s="753" t="s">
        <v>1816</v>
      </c>
      <c r="E6448" s="753" t="s">
        <v>160</v>
      </c>
      <c r="F6448" s="753" t="s">
        <v>544</v>
      </c>
      <c r="G6448" s="757" t="s">
        <v>545</v>
      </c>
      <c r="H6448" s="751">
        <v>10000000</v>
      </c>
    </row>
    <row r="6449" spans="1:8">
      <c r="A6449" s="753" t="s">
        <v>83</v>
      </c>
      <c r="B6449" s="753" t="s">
        <v>1026</v>
      </c>
      <c r="C6449" s="753" t="s">
        <v>416</v>
      </c>
      <c r="D6449" s="753" t="s">
        <v>1816</v>
      </c>
      <c r="E6449" s="753" t="s">
        <v>160</v>
      </c>
      <c r="F6449" s="753" t="s">
        <v>546</v>
      </c>
      <c r="G6449" s="757" t="s">
        <v>128</v>
      </c>
      <c r="H6449" s="751">
        <v>1750000</v>
      </c>
    </row>
    <row r="6450" spans="1:8">
      <c r="A6450" s="753" t="s">
        <v>83</v>
      </c>
      <c r="B6450" s="753" t="s">
        <v>1026</v>
      </c>
      <c r="C6450" s="753" t="s">
        <v>416</v>
      </c>
      <c r="D6450" s="753" t="s">
        <v>1816</v>
      </c>
      <c r="E6450" s="753" t="s">
        <v>160</v>
      </c>
      <c r="F6450" s="753" t="s">
        <v>547</v>
      </c>
      <c r="G6450" s="757" t="s">
        <v>548</v>
      </c>
      <c r="H6450" s="751">
        <v>21800000</v>
      </c>
    </row>
    <row r="6451" spans="1:8">
      <c r="A6451" s="753" t="s">
        <v>83</v>
      </c>
      <c r="B6451" s="753" t="s">
        <v>1026</v>
      </c>
      <c r="C6451" s="753" t="s">
        <v>416</v>
      </c>
      <c r="D6451" s="753" t="s">
        <v>1816</v>
      </c>
      <c r="E6451" s="753" t="s">
        <v>160</v>
      </c>
      <c r="F6451" s="753" t="s">
        <v>551</v>
      </c>
      <c r="G6451" s="757" t="s">
        <v>133</v>
      </c>
      <c r="H6451" s="751">
        <v>19050000</v>
      </c>
    </row>
    <row r="6452" spans="1:8" ht="26.4">
      <c r="A6452" s="753" t="s">
        <v>83</v>
      </c>
      <c r="B6452" s="753" t="s">
        <v>1026</v>
      </c>
      <c r="C6452" s="753" t="s">
        <v>223</v>
      </c>
      <c r="D6452" s="753"/>
      <c r="E6452" s="753"/>
      <c r="F6452" s="753"/>
      <c r="G6452" s="757" t="s">
        <v>1765</v>
      </c>
      <c r="H6452" s="751">
        <v>3734433118</v>
      </c>
    </row>
    <row r="6453" spans="1:8" ht="39.6">
      <c r="A6453" s="753" t="s">
        <v>83</v>
      </c>
      <c r="B6453" s="753" t="s">
        <v>1026</v>
      </c>
      <c r="C6453" s="753" t="s">
        <v>223</v>
      </c>
      <c r="D6453" s="753" t="s">
        <v>1956</v>
      </c>
      <c r="E6453" s="753"/>
      <c r="F6453" s="753"/>
      <c r="G6453" s="757" t="s">
        <v>1957</v>
      </c>
      <c r="H6453" s="751">
        <v>3734433118</v>
      </c>
    </row>
    <row r="6454" spans="1:8">
      <c r="A6454" s="753" t="s">
        <v>83</v>
      </c>
      <c r="B6454" s="753" t="s">
        <v>1026</v>
      </c>
      <c r="C6454" s="753" t="s">
        <v>223</v>
      </c>
      <c r="D6454" s="753" t="s">
        <v>1956</v>
      </c>
      <c r="E6454" s="753" t="s">
        <v>92</v>
      </c>
      <c r="F6454" s="753"/>
      <c r="G6454" s="757" t="s">
        <v>93</v>
      </c>
      <c r="H6454" s="751">
        <v>901612410</v>
      </c>
    </row>
    <row r="6455" spans="1:8">
      <c r="A6455" s="753" t="s">
        <v>83</v>
      </c>
      <c r="B6455" s="753" t="s">
        <v>1026</v>
      </c>
      <c r="C6455" s="753" t="s">
        <v>223</v>
      </c>
      <c r="D6455" s="753" t="s">
        <v>1956</v>
      </c>
      <c r="E6455" s="753" t="s">
        <v>92</v>
      </c>
      <c r="F6455" s="753" t="s">
        <v>94</v>
      </c>
      <c r="G6455" s="757" t="s">
        <v>1768</v>
      </c>
      <c r="H6455" s="751">
        <v>901612410</v>
      </c>
    </row>
    <row r="6456" spans="1:8" ht="26.4">
      <c r="A6456" s="753" t="s">
        <v>83</v>
      </c>
      <c r="B6456" s="753" t="s">
        <v>1026</v>
      </c>
      <c r="C6456" s="753" t="s">
        <v>223</v>
      </c>
      <c r="D6456" s="753" t="s">
        <v>1956</v>
      </c>
      <c r="E6456" s="753" t="s">
        <v>141</v>
      </c>
      <c r="F6456" s="753"/>
      <c r="G6456" s="757" t="s">
        <v>1822</v>
      </c>
      <c r="H6456" s="751">
        <v>139106400</v>
      </c>
    </row>
    <row r="6457" spans="1:8" ht="26.4">
      <c r="A6457" s="753" t="s">
        <v>83</v>
      </c>
      <c r="B6457" s="753" t="s">
        <v>1026</v>
      </c>
      <c r="C6457" s="753" t="s">
        <v>223</v>
      </c>
      <c r="D6457" s="753" t="s">
        <v>1956</v>
      </c>
      <c r="E6457" s="753" t="s">
        <v>141</v>
      </c>
      <c r="F6457" s="753" t="s">
        <v>581</v>
      </c>
      <c r="G6457" s="757" t="s">
        <v>1823</v>
      </c>
      <c r="H6457" s="751">
        <v>139106400</v>
      </c>
    </row>
    <row r="6458" spans="1:8">
      <c r="A6458" s="753" t="s">
        <v>83</v>
      </c>
      <c r="B6458" s="753" t="s">
        <v>1026</v>
      </c>
      <c r="C6458" s="753" t="s">
        <v>223</v>
      </c>
      <c r="D6458" s="753" t="s">
        <v>1956</v>
      </c>
      <c r="E6458" s="753" t="s">
        <v>96</v>
      </c>
      <c r="F6458" s="753"/>
      <c r="G6458" s="757" t="s">
        <v>97</v>
      </c>
      <c r="H6458" s="751">
        <v>220794217</v>
      </c>
    </row>
    <row r="6459" spans="1:8">
      <c r="A6459" s="753" t="s">
        <v>83</v>
      </c>
      <c r="B6459" s="753" t="s">
        <v>1026</v>
      </c>
      <c r="C6459" s="753" t="s">
        <v>223</v>
      </c>
      <c r="D6459" s="753" t="s">
        <v>1956</v>
      </c>
      <c r="E6459" s="753" t="s">
        <v>96</v>
      </c>
      <c r="F6459" s="753" t="s">
        <v>151</v>
      </c>
      <c r="G6459" s="757" t="s">
        <v>152</v>
      </c>
      <c r="H6459" s="751">
        <v>63474000</v>
      </c>
    </row>
    <row r="6460" spans="1:8">
      <c r="A6460" s="753" t="s">
        <v>83</v>
      </c>
      <c r="B6460" s="753" t="s">
        <v>1026</v>
      </c>
      <c r="C6460" s="753" t="s">
        <v>223</v>
      </c>
      <c r="D6460" s="753" t="s">
        <v>1956</v>
      </c>
      <c r="E6460" s="753" t="s">
        <v>96</v>
      </c>
      <c r="F6460" s="753" t="s">
        <v>864</v>
      </c>
      <c r="G6460" s="757" t="s">
        <v>1770</v>
      </c>
      <c r="H6460" s="751">
        <v>85647118</v>
      </c>
    </row>
    <row r="6461" spans="1:8" ht="26.4">
      <c r="A6461" s="753" t="s">
        <v>83</v>
      </c>
      <c r="B6461" s="753" t="s">
        <v>1026</v>
      </c>
      <c r="C6461" s="753" t="s">
        <v>223</v>
      </c>
      <c r="D6461" s="753" t="s">
        <v>1956</v>
      </c>
      <c r="E6461" s="753" t="s">
        <v>96</v>
      </c>
      <c r="F6461" s="753" t="s">
        <v>98</v>
      </c>
      <c r="G6461" s="757" t="s">
        <v>99</v>
      </c>
      <c r="H6461" s="751">
        <v>3576000</v>
      </c>
    </row>
    <row r="6462" spans="1:8" ht="26.4">
      <c r="A6462" s="753" t="s">
        <v>83</v>
      </c>
      <c r="B6462" s="753" t="s">
        <v>1026</v>
      </c>
      <c r="C6462" s="753" t="s">
        <v>223</v>
      </c>
      <c r="D6462" s="753" t="s">
        <v>1956</v>
      </c>
      <c r="E6462" s="753" t="s">
        <v>96</v>
      </c>
      <c r="F6462" s="753" t="s">
        <v>442</v>
      </c>
      <c r="G6462" s="757" t="s">
        <v>1772</v>
      </c>
      <c r="H6462" s="751">
        <v>7015218</v>
      </c>
    </row>
    <row r="6463" spans="1:8">
      <c r="A6463" s="753" t="s">
        <v>83</v>
      </c>
      <c r="B6463" s="753" t="s">
        <v>1026</v>
      </c>
      <c r="C6463" s="753" t="s">
        <v>223</v>
      </c>
      <c r="D6463" s="753" t="s">
        <v>1956</v>
      </c>
      <c r="E6463" s="753" t="s">
        <v>96</v>
      </c>
      <c r="F6463" s="753" t="s">
        <v>144</v>
      </c>
      <c r="G6463" s="757" t="s">
        <v>145</v>
      </c>
      <c r="H6463" s="751">
        <v>61081881</v>
      </c>
    </row>
    <row r="6464" spans="1:8">
      <c r="A6464" s="753" t="s">
        <v>83</v>
      </c>
      <c r="B6464" s="753" t="s">
        <v>1026</v>
      </c>
      <c r="C6464" s="753" t="s">
        <v>223</v>
      </c>
      <c r="D6464" s="753" t="s">
        <v>1956</v>
      </c>
      <c r="E6464" s="753" t="s">
        <v>426</v>
      </c>
      <c r="F6464" s="753"/>
      <c r="G6464" s="757" t="s">
        <v>427</v>
      </c>
      <c r="H6464" s="751">
        <v>16256000</v>
      </c>
    </row>
    <row r="6465" spans="1:8">
      <c r="A6465" s="753" t="s">
        <v>83</v>
      </c>
      <c r="B6465" s="753" t="s">
        <v>1026</v>
      </c>
      <c r="C6465" s="753" t="s">
        <v>223</v>
      </c>
      <c r="D6465" s="753" t="s">
        <v>1956</v>
      </c>
      <c r="E6465" s="753" t="s">
        <v>426</v>
      </c>
      <c r="F6465" s="753" t="s">
        <v>428</v>
      </c>
      <c r="G6465" s="757" t="s">
        <v>1774</v>
      </c>
      <c r="H6465" s="751">
        <v>14006000</v>
      </c>
    </row>
    <row r="6466" spans="1:8">
      <c r="A6466" s="753" t="s">
        <v>83</v>
      </c>
      <c r="B6466" s="753" t="s">
        <v>1026</v>
      </c>
      <c r="C6466" s="753" t="s">
        <v>223</v>
      </c>
      <c r="D6466" s="753" t="s">
        <v>1956</v>
      </c>
      <c r="E6466" s="753" t="s">
        <v>426</v>
      </c>
      <c r="F6466" s="753" t="s">
        <v>429</v>
      </c>
      <c r="G6466" s="757" t="s">
        <v>1775</v>
      </c>
      <c r="H6466" s="751">
        <v>2250000</v>
      </c>
    </row>
    <row r="6467" spans="1:8">
      <c r="A6467" s="753" t="s">
        <v>83</v>
      </c>
      <c r="B6467" s="753" t="s">
        <v>1026</v>
      </c>
      <c r="C6467" s="753" t="s">
        <v>223</v>
      </c>
      <c r="D6467" s="753" t="s">
        <v>1956</v>
      </c>
      <c r="E6467" s="753" t="s">
        <v>100</v>
      </c>
      <c r="F6467" s="753"/>
      <c r="G6467" s="757" t="s">
        <v>101</v>
      </c>
      <c r="H6467" s="751">
        <v>79745000</v>
      </c>
    </row>
    <row r="6468" spans="1:8">
      <c r="A6468" s="753" t="s">
        <v>83</v>
      </c>
      <c r="B6468" s="753" t="s">
        <v>1026</v>
      </c>
      <c r="C6468" s="753" t="s">
        <v>223</v>
      </c>
      <c r="D6468" s="753" t="s">
        <v>1956</v>
      </c>
      <c r="E6468" s="753" t="s">
        <v>100</v>
      </c>
      <c r="F6468" s="753" t="s">
        <v>443</v>
      </c>
      <c r="G6468" s="757" t="s">
        <v>135</v>
      </c>
      <c r="H6468" s="751">
        <v>79745000</v>
      </c>
    </row>
    <row r="6469" spans="1:8">
      <c r="A6469" s="753" t="s">
        <v>83</v>
      </c>
      <c r="B6469" s="753" t="s">
        <v>1026</v>
      </c>
      <c r="C6469" s="753" t="s">
        <v>223</v>
      </c>
      <c r="D6469" s="753" t="s">
        <v>1956</v>
      </c>
      <c r="E6469" s="753" t="s">
        <v>102</v>
      </c>
      <c r="F6469" s="753"/>
      <c r="G6469" s="757" t="s">
        <v>369</v>
      </c>
      <c r="H6469" s="751">
        <v>257778768</v>
      </c>
    </row>
    <row r="6470" spans="1:8">
      <c r="A6470" s="753" t="s">
        <v>83</v>
      </c>
      <c r="B6470" s="753" t="s">
        <v>1026</v>
      </c>
      <c r="C6470" s="753" t="s">
        <v>223</v>
      </c>
      <c r="D6470" s="753" t="s">
        <v>1956</v>
      </c>
      <c r="E6470" s="753" t="s">
        <v>102</v>
      </c>
      <c r="F6470" s="753" t="s">
        <v>103</v>
      </c>
      <c r="G6470" s="757" t="s">
        <v>104</v>
      </c>
      <c r="H6470" s="751">
        <v>194461446</v>
      </c>
    </row>
    <row r="6471" spans="1:8">
      <c r="A6471" s="753" t="s">
        <v>83</v>
      </c>
      <c r="B6471" s="753" t="s">
        <v>1026</v>
      </c>
      <c r="C6471" s="753" t="s">
        <v>223</v>
      </c>
      <c r="D6471" s="753" t="s">
        <v>1956</v>
      </c>
      <c r="E6471" s="753" t="s">
        <v>102</v>
      </c>
      <c r="F6471" s="753" t="s">
        <v>105</v>
      </c>
      <c r="G6471" s="757" t="s">
        <v>106</v>
      </c>
      <c r="H6471" s="751">
        <v>33336237</v>
      </c>
    </row>
    <row r="6472" spans="1:8">
      <c r="A6472" s="753" t="s">
        <v>83</v>
      </c>
      <c r="B6472" s="753" t="s">
        <v>1026</v>
      </c>
      <c r="C6472" s="753" t="s">
        <v>223</v>
      </c>
      <c r="D6472" s="753" t="s">
        <v>1956</v>
      </c>
      <c r="E6472" s="753" t="s">
        <v>102</v>
      </c>
      <c r="F6472" s="753" t="s">
        <v>107</v>
      </c>
      <c r="G6472" s="757" t="s">
        <v>108</v>
      </c>
      <c r="H6472" s="751">
        <v>22224161</v>
      </c>
    </row>
    <row r="6473" spans="1:8">
      <c r="A6473" s="753" t="s">
        <v>83</v>
      </c>
      <c r="B6473" s="753" t="s">
        <v>1026</v>
      </c>
      <c r="C6473" s="753" t="s">
        <v>223</v>
      </c>
      <c r="D6473" s="753" t="s">
        <v>1956</v>
      </c>
      <c r="E6473" s="753" t="s">
        <v>102</v>
      </c>
      <c r="F6473" s="753" t="s">
        <v>0</v>
      </c>
      <c r="G6473" s="757" t="s">
        <v>1</v>
      </c>
      <c r="H6473" s="751">
        <v>7756924</v>
      </c>
    </row>
    <row r="6474" spans="1:8">
      <c r="A6474" s="753" t="s">
        <v>83</v>
      </c>
      <c r="B6474" s="753" t="s">
        <v>1026</v>
      </c>
      <c r="C6474" s="753" t="s">
        <v>223</v>
      </c>
      <c r="D6474" s="753" t="s">
        <v>1956</v>
      </c>
      <c r="E6474" s="753" t="s">
        <v>109</v>
      </c>
      <c r="F6474" s="753"/>
      <c r="G6474" s="757" t="s">
        <v>110</v>
      </c>
      <c r="H6474" s="751">
        <v>38000000</v>
      </c>
    </row>
    <row r="6475" spans="1:8" ht="26.4">
      <c r="A6475" s="753" t="s">
        <v>83</v>
      </c>
      <c r="B6475" s="753" t="s">
        <v>1026</v>
      </c>
      <c r="C6475" s="753" t="s">
        <v>223</v>
      </c>
      <c r="D6475" s="753" t="s">
        <v>1956</v>
      </c>
      <c r="E6475" s="753" t="s">
        <v>109</v>
      </c>
      <c r="F6475" s="753" t="s">
        <v>855</v>
      </c>
      <c r="G6475" s="757" t="s">
        <v>1776</v>
      </c>
      <c r="H6475" s="751">
        <v>38000000</v>
      </c>
    </row>
    <row r="6476" spans="1:8">
      <c r="A6476" s="753" t="s">
        <v>83</v>
      </c>
      <c r="B6476" s="753" t="s">
        <v>1026</v>
      </c>
      <c r="C6476" s="753" t="s">
        <v>223</v>
      </c>
      <c r="D6476" s="753" t="s">
        <v>1956</v>
      </c>
      <c r="E6476" s="753" t="s">
        <v>112</v>
      </c>
      <c r="F6476" s="753"/>
      <c r="G6476" s="757" t="s">
        <v>113</v>
      </c>
      <c r="H6476" s="751">
        <v>101454032</v>
      </c>
    </row>
    <row r="6477" spans="1:8">
      <c r="A6477" s="753" t="s">
        <v>83</v>
      </c>
      <c r="B6477" s="753" t="s">
        <v>1026</v>
      </c>
      <c r="C6477" s="753" t="s">
        <v>223</v>
      </c>
      <c r="D6477" s="753" t="s">
        <v>1956</v>
      </c>
      <c r="E6477" s="753" t="s">
        <v>112</v>
      </c>
      <c r="F6477" s="753" t="s">
        <v>155</v>
      </c>
      <c r="G6477" s="757" t="s">
        <v>1777</v>
      </c>
      <c r="H6477" s="751">
        <v>25627354</v>
      </c>
    </row>
    <row r="6478" spans="1:8">
      <c r="A6478" s="753" t="s">
        <v>83</v>
      </c>
      <c r="B6478" s="753" t="s">
        <v>1026</v>
      </c>
      <c r="C6478" s="753" t="s">
        <v>223</v>
      </c>
      <c r="D6478" s="753" t="s">
        <v>1956</v>
      </c>
      <c r="E6478" s="753" t="s">
        <v>112</v>
      </c>
      <c r="F6478" s="753" t="s">
        <v>114</v>
      </c>
      <c r="G6478" s="757" t="s">
        <v>1778</v>
      </c>
      <c r="H6478" s="751">
        <v>9943238</v>
      </c>
    </row>
    <row r="6479" spans="1:8">
      <c r="A6479" s="753" t="s">
        <v>83</v>
      </c>
      <c r="B6479" s="753" t="s">
        <v>1026</v>
      </c>
      <c r="C6479" s="753" t="s">
        <v>223</v>
      </c>
      <c r="D6479" s="753" t="s">
        <v>1956</v>
      </c>
      <c r="E6479" s="753" t="s">
        <v>112</v>
      </c>
      <c r="F6479" s="753" t="s">
        <v>156</v>
      </c>
      <c r="G6479" s="757" t="s">
        <v>1779</v>
      </c>
      <c r="H6479" s="751">
        <v>61449890</v>
      </c>
    </row>
    <row r="6480" spans="1:8">
      <c r="A6480" s="753" t="s">
        <v>83</v>
      </c>
      <c r="B6480" s="753" t="s">
        <v>1026</v>
      </c>
      <c r="C6480" s="753" t="s">
        <v>223</v>
      </c>
      <c r="D6480" s="753" t="s">
        <v>1956</v>
      </c>
      <c r="E6480" s="753" t="s">
        <v>112</v>
      </c>
      <c r="F6480" s="753" t="s">
        <v>146</v>
      </c>
      <c r="G6480" s="757" t="s">
        <v>1780</v>
      </c>
      <c r="H6480" s="751">
        <v>2136000</v>
      </c>
    </row>
    <row r="6481" spans="1:8">
      <c r="A6481" s="753" t="s">
        <v>83</v>
      </c>
      <c r="B6481" s="753" t="s">
        <v>1026</v>
      </c>
      <c r="C6481" s="753" t="s">
        <v>223</v>
      </c>
      <c r="D6481" s="753" t="s">
        <v>1956</v>
      </c>
      <c r="E6481" s="753" t="s">
        <v>112</v>
      </c>
      <c r="F6481" s="753" t="s">
        <v>242</v>
      </c>
      <c r="G6481" s="757" t="s">
        <v>1839</v>
      </c>
      <c r="H6481" s="751">
        <v>180000</v>
      </c>
    </row>
    <row r="6482" spans="1:8">
      <c r="A6482" s="753" t="s">
        <v>83</v>
      </c>
      <c r="B6482" s="753" t="s">
        <v>1026</v>
      </c>
      <c r="C6482" s="753" t="s">
        <v>223</v>
      </c>
      <c r="D6482" s="753" t="s">
        <v>1956</v>
      </c>
      <c r="E6482" s="753" t="s">
        <v>112</v>
      </c>
      <c r="F6482" s="753" t="s">
        <v>157</v>
      </c>
      <c r="G6482" s="757" t="s">
        <v>135</v>
      </c>
      <c r="H6482" s="751">
        <v>2117550</v>
      </c>
    </row>
    <row r="6483" spans="1:8">
      <c r="A6483" s="753" t="s">
        <v>83</v>
      </c>
      <c r="B6483" s="753" t="s">
        <v>1026</v>
      </c>
      <c r="C6483" s="753" t="s">
        <v>223</v>
      </c>
      <c r="D6483" s="753" t="s">
        <v>1956</v>
      </c>
      <c r="E6483" s="753" t="s">
        <v>115</v>
      </c>
      <c r="F6483" s="753"/>
      <c r="G6483" s="757" t="s">
        <v>1781</v>
      </c>
      <c r="H6483" s="751">
        <v>35943624</v>
      </c>
    </row>
    <row r="6484" spans="1:8">
      <c r="A6484" s="753" t="s">
        <v>83</v>
      </c>
      <c r="B6484" s="753" t="s">
        <v>1026</v>
      </c>
      <c r="C6484" s="753" t="s">
        <v>223</v>
      </c>
      <c r="D6484" s="753" t="s">
        <v>1956</v>
      </c>
      <c r="E6484" s="753" t="s">
        <v>115</v>
      </c>
      <c r="F6484" s="753" t="s">
        <v>116</v>
      </c>
      <c r="G6484" s="757" t="s">
        <v>117</v>
      </c>
      <c r="H6484" s="751">
        <v>28943624</v>
      </c>
    </row>
    <row r="6485" spans="1:8">
      <c r="A6485" s="753" t="s">
        <v>83</v>
      </c>
      <c r="B6485" s="753" t="s">
        <v>1026</v>
      </c>
      <c r="C6485" s="753" t="s">
        <v>223</v>
      </c>
      <c r="D6485" s="753" t="s">
        <v>1956</v>
      </c>
      <c r="E6485" s="753" t="s">
        <v>115</v>
      </c>
      <c r="F6485" s="753" t="s">
        <v>118</v>
      </c>
      <c r="G6485" s="757" t="s">
        <v>119</v>
      </c>
      <c r="H6485" s="751">
        <v>7000000</v>
      </c>
    </row>
    <row r="6486" spans="1:8">
      <c r="A6486" s="753" t="s">
        <v>83</v>
      </c>
      <c r="B6486" s="753" t="s">
        <v>1026</v>
      </c>
      <c r="C6486" s="753" t="s">
        <v>223</v>
      </c>
      <c r="D6486" s="753" t="s">
        <v>1956</v>
      </c>
      <c r="E6486" s="753" t="s">
        <v>120</v>
      </c>
      <c r="F6486" s="753"/>
      <c r="G6486" s="757" t="s">
        <v>121</v>
      </c>
      <c r="H6486" s="751">
        <v>62592793</v>
      </c>
    </row>
    <row r="6487" spans="1:8" ht="39.6">
      <c r="A6487" s="753" t="s">
        <v>83</v>
      </c>
      <c r="B6487" s="753" t="s">
        <v>1026</v>
      </c>
      <c r="C6487" s="753" t="s">
        <v>223</v>
      </c>
      <c r="D6487" s="753" t="s">
        <v>1956</v>
      </c>
      <c r="E6487" s="753" t="s">
        <v>120</v>
      </c>
      <c r="F6487" s="753" t="s">
        <v>122</v>
      </c>
      <c r="G6487" s="757" t="s">
        <v>1783</v>
      </c>
      <c r="H6487" s="751">
        <v>8874670</v>
      </c>
    </row>
    <row r="6488" spans="1:8">
      <c r="A6488" s="753" t="s">
        <v>83</v>
      </c>
      <c r="B6488" s="753" t="s">
        <v>1026</v>
      </c>
      <c r="C6488" s="753" t="s">
        <v>223</v>
      </c>
      <c r="D6488" s="753" t="s">
        <v>1956</v>
      </c>
      <c r="E6488" s="753" t="s">
        <v>120</v>
      </c>
      <c r="F6488" s="753" t="s">
        <v>123</v>
      </c>
      <c r="G6488" s="757" t="s">
        <v>124</v>
      </c>
      <c r="H6488" s="751">
        <v>10215723</v>
      </c>
    </row>
    <row r="6489" spans="1:8">
      <c r="A6489" s="753" t="s">
        <v>83</v>
      </c>
      <c r="B6489" s="753" t="s">
        <v>1026</v>
      </c>
      <c r="C6489" s="753" t="s">
        <v>223</v>
      </c>
      <c r="D6489" s="753" t="s">
        <v>1956</v>
      </c>
      <c r="E6489" s="753" t="s">
        <v>120</v>
      </c>
      <c r="F6489" s="753" t="s">
        <v>315</v>
      </c>
      <c r="G6489" s="757" t="s">
        <v>1831</v>
      </c>
      <c r="H6489" s="751">
        <v>30959600</v>
      </c>
    </row>
    <row r="6490" spans="1:8" ht="26.4">
      <c r="A6490" s="753" t="s">
        <v>83</v>
      </c>
      <c r="B6490" s="753" t="s">
        <v>1026</v>
      </c>
      <c r="C6490" s="753" t="s">
        <v>223</v>
      </c>
      <c r="D6490" s="753" t="s">
        <v>1956</v>
      </c>
      <c r="E6490" s="753" t="s">
        <v>120</v>
      </c>
      <c r="F6490" s="753" t="s">
        <v>1001</v>
      </c>
      <c r="G6490" s="757" t="s">
        <v>1784</v>
      </c>
      <c r="H6490" s="751">
        <v>3783800</v>
      </c>
    </row>
    <row r="6491" spans="1:8">
      <c r="A6491" s="753" t="s">
        <v>83</v>
      </c>
      <c r="B6491" s="753" t="s">
        <v>1026</v>
      </c>
      <c r="C6491" s="753" t="s">
        <v>223</v>
      </c>
      <c r="D6491" s="753" t="s">
        <v>1956</v>
      </c>
      <c r="E6491" s="753" t="s">
        <v>120</v>
      </c>
      <c r="F6491" s="753" t="s">
        <v>158</v>
      </c>
      <c r="G6491" s="757" t="s">
        <v>1785</v>
      </c>
      <c r="H6491" s="751">
        <v>4550000</v>
      </c>
    </row>
    <row r="6492" spans="1:8">
      <c r="A6492" s="753" t="s">
        <v>83</v>
      </c>
      <c r="B6492" s="753" t="s">
        <v>1026</v>
      </c>
      <c r="C6492" s="753" t="s">
        <v>223</v>
      </c>
      <c r="D6492" s="753" t="s">
        <v>1956</v>
      </c>
      <c r="E6492" s="753" t="s">
        <v>120</v>
      </c>
      <c r="F6492" s="753" t="s">
        <v>159</v>
      </c>
      <c r="G6492" s="757" t="s">
        <v>143</v>
      </c>
      <c r="H6492" s="751">
        <v>4209000</v>
      </c>
    </row>
    <row r="6493" spans="1:8">
      <c r="A6493" s="753" t="s">
        <v>83</v>
      </c>
      <c r="B6493" s="753" t="s">
        <v>1026</v>
      </c>
      <c r="C6493" s="753" t="s">
        <v>223</v>
      </c>
      <c r="D6493" s="753" t="s">
        <v>1956</v>
      </c>
      <c r="E6493" s="753" t="s">
        <v>160</v>
      </c>
      <c r="F6493" s="753"/>
      <c r="G6493" s="757" t="s">
        <v>161</v>
      </c>
      <c r="H6493" s="751">
        <v>79287000</v>
      </c>
    </row>
    <row r="6494" spans="1:8">
      <c r="A6494" s="753" t="s">
        <v>83</v>
      </c>
      <c r="B6494" s="753" t="s">
        <v>1026</v>
      </c>
      <c r="C6494" s="753" t="s">
        <v>223</v>
      </c>
      <c r="D6494" s="753" t="s">
        <v>1956</v>
      </c>
      <c r="E6494" s="753" t="s">
        <v>160</v>
      </c>
      <c r="F6494" s="753" t="s">
        <v>162</v>
      </c>
      <c r="G6494" s="757" t="s">
        <v>163</v>
      </c>
      <c r="H6494" s="751">
        <v>7894000</v>
      </c>
    </row>
    <row r="6495" spans="1:8">
      <c r="A6495" s="753" t="s">
        <v>83</v>
      </c>
      <c r="B6495" s="753" t="s">
        <v>1026</v>
      </c>
      <c r="C6495" s="753" t="s">
        <v>223</v>
      </c>
      <c r="D6495" s="753" t="s">
        <v>1956</v>
      </c>
      <c r="E6495" s="753" t="s">
        <v>160</v>
      </c>
      <c r="F6495" s="753" t="s">
        <v>544</v>
      </c>
      <c r="G6495" s="757" t="s">
        <v>545</v>
      </c>
      <c r="H6495" s="751">
        <v>2000000</v>
      </c>
    </row>
    <row r="6496" spans="1:8">
      <c r="A6496" s="753" t="s">
        <v>83</v>
      </c>
      <c r="B6496" s="753" t="s">
        <v>1026</v>
      </c>
      <c r="C6496" s="753" t="s">
        <v>223</v>
      </c>
      <c r="D6496" s="753" t="s">
        <v>1956</v>
      </c>
      <c r="E6496" s="753" t="s">
        <v>160</v>
      </c>
      <c r="F6496" s="753" t="s">
        <v>547</v>
      </c>
      <c r="G6496" s="757" t="s">
        <v>548</v>
      </c>
      <c r="H6496" s="751">
        <v>18200000</v>
      </c>
    </row>
    <row r="6497" spans="1:8">
      <c r="A6497" s="753" t="s">
        <v>83</v>
      </c>
      <c r="B6497" s="753" t="s">
        <v>1026</v>
      </c>
      <c r="C6497" s="753" t="s">
        <v>223</v>
      </c>
      <c r="D6497" s="753" t="s">
        <v>1956</v>
      </c>
      <c r="E6497" s="753" t="s">
        <v>160</v>
      </c>
      <c r="F6497" s="753" t="s">
        <v>549</v>
      </c>
      <c r="G6497" s="757" t="s">
        <v>550</v>
      </c>
      <c r="H6497" s="751">
        <v>3250000</v>
      </c>
    </row>
    <row r="6498" spans="1:8">
      <c r="A6498" s="753" t="s">
        <v>83</v>
      </c>
      <c r="B6498" s="753" t="s">
        <v>1026</v>
      </c>
      <c r="C6498" s="753" t="s">
        <v>223</v>
      </c>
      <c r="D6498" s="753" t="s">
        <v>1956</v>
      </c>
      <c r="E6498" s="753" t="s">
        <v>160</v>
      </c>
      <c r="F6498" s="753" t="s">
        <v>551</v>
      </c>
      <c r="G6498" s="757" t="s">
        <v>133</v>
      </c>
      <c r="H6498" s="751">
        <v>47943000</v>
      </c>
    </row>
    <row r="6499" spans="1:8">
      <c r="A6499" s="753" t="s">
        <v>83</v>
      </c>
      <c r="B6499" s="753" t="s">
        <v>1026</v>
      </c>
      <c r="C6499" s="753" t="s">
        <v>223</v>
      </c>
      <c r="D6499" s="753" t="s">
        <v>1956</v>
      </c>
      <c r="E6499" s="753" t="s">
        <v>125</v>
      </c>
      <c r="F6499" s="753"/>
      <c r="G6499" s="757" t="s">
        <v>126</v>
      </c>
      <c r="H6499" s="751">
        <v>94053000</v>
      </c>
    </row>
    <row r="6500" spans="1:8">
      <c r="A6500" s="753" t="s">
        <v>83</v>
      </c>
      <c r="B6500" s="753" t="s">
        <v>1026</v>
      </c>
      <c r="C6500" s="753" t="s">
        <v>223</v>
      </c>
      <c r="D6500" s="753" t="s">
        <v>1956</v>
      </c>
      <c r="E6500" s="753" t="s">
        <v>125</v>
      </c>
      <c r="F6500" s="753" t="s">
        <v>430</v>
      </c>
      <c r="G6500" s="757" t="s">
        <v>431</v>
      </c>
      <c r="H6500" s="751">
        <v>5758000</v>
      </c>
    </row>
    <row r="6501" spans="1:8">
      <c r="A6501" s="753" t="s">
        <v>83</v>
      </c>
      <c r="B6501" s="753" t="s">
        <v>1026</v>
      </c>
      <c r="C6501" s="753" t="s">
        <v>223</v>
      </c>
      <c r="D6501" s="753" t="s">
        <v>1956</v>
      </c>
      <c r="E6501" s="753" t="s">
        <v>125</v>
      </c>
      <c r="F6501" s="753" t="s">
        <v>552</v>
      </c>
      <c r="G6501" s="757" t="s">
        <v>553</v>
      </c>
      <c r="H6501" s="751">
        <v>52820000</v>
      </c>
    </row>
    <row r="6502" spans="1:8">
      <c r="A6502" s="753" t="s">
        <v>83</v>
      </c>
      <c r="B6502" s="753" t="s">
        <v>1026</v>
      </c>
      <c r="C6502" s="753" t="s">
        <v>223</v>
      </c>
      <c r="D6502" s="753" t="s">
        <v>1956</v>
      </c>
      <c r="E6502" s="753" t="s">
        <v>125</v>
      </c>
      <c r="F6502" s="753" t="s">
        <v>127</v>
      </c>
      <c r="G6502" s="757" t="s">
        <v>128</v>
      </c>
      <c r="H6502" s="751">
        <v>11485000</v>
      </c>
    </row>
    <row r="6503" spans="1:8">
      <c r="A6503" s="753" t="s">
        <v>83</v>
      </c>
      <c r="B6503" s="753" t="s">
        <v>1026</v>
      </c>
      <c r="C6503" s="753" t="s">
        <v>223</v>
      </c>
      <c r="D6503" s="753" t="s">
        <v>1956</v>
      </c>
      <c r="E6503" s="753" t="s">
        <v>125</v>
      </c>
      <c r="F6503" s="753" t="s">
        <v>129</v>
      </c>
      <c r="G6503" s="757" t="s">
        <v>1787</v>
      </c>
      <c r="H6503" s="751">
        <v>23400000</v>
      </c>
    </row>
    <row r="6504" spans="1:8">
      <c r="A6504" s="753" t="s">
        <v>83</v>
      </c>
      <c r="B6504" s="753" t="s">
        <v>1026</v>
      </c>
      <c r="C6504" s="753" t="s">
        <v>223</v>
      </c>
      <c r="D6504" s="753" t="s">
        <v>1956</v>
      </c>
      <c r="E6504" s="753" t="s">
        <v>125</v>
      </c>
      <c r="F6504" s="753" t="s">
        <v>584</v>
      </c>
      <c r="G6504" s="757" t="s">
        <v>135</v>
      </c>
      <c r="H6504" s="751">
        <v>590000</v>
      </c>
    </row>
    <row r="6505" spans="1:8">
      <c r="A6505" s="753" t="s">
        <v>83</v>
      </c>
      <c r="B6505" s="753" t="s">
        <v>1026</v>
      </c>
      <c r="C6505" s="753" t="s">
        <v>223</v>
      </c>
      <c r="D6505" s="753" t="s">
        <v>1956</v>
      </c>
      <c r="E6505" s="753" t="s">
        <v>554</v>
      </c>
      <c r="F6505" s="753"/>
      <c r="G6505" s="757" t="s">
        <v>555</v>
      </c>
      <c r="H6505" s="751">
        <v>208000000</v>
      </c>
    </row>
    <row r="6506" spans="1:8">
      <c r="A6506" s="753" t="s">
        <v>83</v>
      </c>
      <c r="B6506" s="753" t="s">
        <v>1026</v>
      </c>
      <c r="C6506" s="753" t="s">
        <v>223</v>
      </c>
      <c r="D6506" s="753" t="s">
        <v>1956</v>
      </c>
      <c r="E6506" s="753" t="s">
        <v>554</v>
      </c>
      <c r="F6506" s="753" t="s">
        <v>556</v>
      </c>
      <c r="G6506" s="757" t="s">
        <v>557</v>
      </c>
      <c r="H6506" s="751">
        <v>200000000</v>
      </c>
    </row>
    <row r="6507" spans="1:8">
      <c r="A6507" s="753" t="s">
        <v>83</v>
      </c>
      <c r="B6507" s="753" t="s">
        <v>1026</v>
      </c>
      <c r="C6507" s="753" t="s">
        <v>223</v>
      </c>
      <c r="D6507" s="753" t="s">
        <v>1956</v>
      </c>
      <c r="E6507" s="753" t="s">
        <v>554</v>
      </c>
      <c r="F6507" s="753" t="s">
        <v>206</v>
      </c>
      <c r="G6507" s="757" t="s">
        <v>207</v>
      </c>
      <c r="H6507" s="751">
        <v>500000</v>
      </c>
    </row>
    <row r="6508" spans="1:8">
      <c r="A6508" s="753" t="s">
        <v>83</v>
      </c>
      <c r="B6508" s="753" t="s">
        <v>1026</v>
      </c>
      <c r="C6508" s="753" t="s">
        <v>223</v>
      </c>
      <c r="D6508" s="753" t="s">
        <v>1956</v>
      </c>
      <c r="E6508" s="753" t="s">
        <v>554</v>
      </c>
      <c r="F6508" s="753" t="s">
        <v>558</v>
      </c>
      <c r="G6508" s="757" t="s">
        <v>559</v>
      </c>
      <c r="H6508" s="751">
        <v>7500000</v>
      </c>
    </row>
    <row r="6509" spans="1:8" ht="39.6">
      <c r="A6509" s="753" t="s">
        <v>83</v>
      </c>
      <c r="B6509" s="753" t="s">
        <v>1026</v>
      </c>
      <c r="C6509" s="753" t="s">
        <v>223</v>
      </c>
      <c r="D6509" s="753" t="s">
        <v>1956</v>
      </c>
      <c r="E6509" s="753" t="s">
        <v>560</v>
      </c>
      <c r="F6509" s="753"/>
      <c r="G6509" s="757" t="s">
        <v>1790</v>
      </c>
      <c r="H6509" s="751">
        <v>1042882693</v>
      </c>
    </row>
    <row r="6510" spans="1:8">
      <c r="A6510" s="753" t="s">
        <v>83</v>
      </c>
      <c r="B6510" s="753" t="s">
        <v>1026</v>
      </c>
      <c r="C6510" s="753" t="s">
        <v>223</v>
      </c>
      <c r="D6510" s="753" t="s">
        <v>1956</v>
      </c>
      <c r="E6510" s="753" t="s">
        <v>560</v>
      </c>
      <c r="F6510" s="753" t="s">
        <v>856</v>
      </c>
      <c r="G6510" s="757" t="s">
        <v>1832</v>
      </c>
      <c r="H6510" s="751">
        <v>47259575</v>
      </c>
    </row>
    <row r="6511" spans="1:8">
      <c r="A6511" s="753" t="s">
        <v>83</v>
      </c>
      <c r="B6511" s="753" t="s">
        <v>1026</v>
      </c>
      <c r="C6511" s="753" t="s">
        <v>223</v>
      </c>
      <c r="D6511" s="753" t="s">
        <v>1956</v>
      </c>
      <c r="E6511" s="753" t="s">
        <v>560</v>
      </c>
      <c r="F6511" s="753" t="s">
        <v>418</v>
      </c>
      <c r="G6511" s="757" t="s">
        <v>1793</v>
      </c>
      <c r="H6511" s="751">
        <v>15270000</v>
      </c>
    </row>
    <row r="6512" spans="1:8">
      <c r="A6512" s="753" t="s">
        <v>83</v>
      </c>
      <c r="B6512" s="753" t="s">
        <v>1026</v>
      </c>
      <c r="C6512" s="753" t="s">
        <v>223</v>
      </c>
      <c r="D6512" s="753" t="s">
        <v>1956</v>
      </c>
      <c r="E6512" s="753" t="s">
        <v>560</v>
      </c>
      <c r="F6512" s="753" t="s">
        <v>562</v>
      </c>
      <c r="G6512" s="757" t="s">
        <v>1794</v>
      </c>
      <c r="H6512" s="751">
        <v>5250000</v>
      </c>
    </row>
    <row r="6513" spans="1:8">
      <c r="A6513" s="753" t="s">
        <v>83</v>
      </c>
      <c r="B6513" s="753" t="s">
        <v>1026</v>
      </c>
      <c r="C6513" s="753" t="s">
        <v>223</v>
      </c>
      <c r="D6513" s="753" t="s">
        <v>1956</v>
      </c>
      <c r="E6513" s="753" t="s">
        <v>560</v>
      </c>
      <c r="F6513" s="753" t="s">
        <v>7</v>
      </c>
      <c r="G6513" s="757" t="s">
        <v>1795</v>
      </c>
      <c r="H6513" s="751">
        <v>1670000</v>
      </c>
    </row>
    <row r="6514" spans="1:8" ht="26.4">
      <c r="A6514" s="753" t="s">
        <v>83</v>
      </c>
      <c r="B6514" s="753" t="s">
        <v>1026</v>
      </c>
      <c r="C6514" s="753" t="s">
        <v>223</v>
      </c>
      <c r="D6514" s="753" t="s">
        <v>1956</v>
      </c>
      <c r="E6514" s="753" t="s">
        <v>560</v>
      </c>
      <c r="F6514" s="753" t="s">
        <v>563</v>
      </c>
      <c r="G6514" s="757" t="s">
        <v>13</v>
      </c>
      <c r="H6514" s="751">
        <v>973433118</v>
      </c>
    </row>
    <row r="6515" spans="1:8" ht="26.4">
      <c r="A6515" s="753" t="s">
        <v>83</v>
      </c>
      <c r="B6515" s="753" t="s">
        <v>1026</v>
      </c>
      <c r="C6515" s="753" t="s">
        <v>223</v>
      </c>
      <c r="D6515" s="753" t="s">
        <v>1956</v>
      </c>
      <c r="E6515" s="753" t="s">
        <v>1796</v>
      </c>
      <c r="F6515" s="753"/>
      <c r="G6515" s="757" t="s">
        <v>1797</v>
      </c>
      <c r="H6515" s="751">
        <v>53603500</v>
      </c>
    </row>
    <row r="6516" spans="1:8">
      <c r="A6516" s="753" t="s">
        <v>83</v>
      </c>
      <c r="B6516" s="753" t="s">
        <v>1026</v>
      </c>
      <c r="C6516" s="753" t="s">
        <v>223</v>
      </c>
      <c r="D6516" s="753" t="s">
        <v>1956</v>
      </c>
      <c r="E6516" s="753" t="s">
        <v>1796</v>
      </c>
      <c r="F6516" s="753" t="s">
        <v>1798</v>
      </c>
      <c r="G6516" s="757" t="s">
        <v>1793</v>
      </c>
      <c r="H6516" s="751">
        <v>40750000</v>
      </c>
    </row>
    <row r="6517" spans="1:8">
      <c r="A6517" s="753" t="s">
        <v>83</v>
      </c>
      <c r="B6517" s="753" t="s">
        <v>1026</v>
      </c>
      <c r="C6517" s="753" t="s">
        <v>223</v>
      </c>
      <c r="D6517" s="753" t="s">
        <v>1956</v>
      </c>
      <c r="E6517" s="753" t="s">
        <v>1796</v>
      </c>
      <c r="F6517" s="753" t="s">
        <v>1833</v>
      </c>
      <c r="G6517" s="757" t="s">
        <v>1834</v>
      </c>
      <c r="H6517" s="751">
        <v>12853500</v>
      </c>
    </row>
    <row r="6518" spans="1:8" ht="26.4">
      <c r="A6518" s="753" t="s">
        <v>83</v>
      </c>
      <c r="B6518" s="753" t="s">
        <v>1026</v>
      </c>
      <c r="C6518" s="753" t="s">
        <v>223</v>
      </c>
      <c r="D6518" s="753" t="s">
        <v>1956</v>
      </c>
      <c r="E6518" s="753" t="s">
        <v>130</v>
      </c>
      <c r="F6518" s="753"/>
      <c r="G6518" s="757" t="s">
        <v>131</v>
      </c>
      <c r="H6518" s="751">
        <v>114922600</v>
      </c>
    </row>
    <row r="6519" spans="1:8">
      <c r="A6519" s="753" t="s">
        <v>83</v>
      </c>
      <c r="B6519" s="753" t="s">
        <v>1026</v>
      </c>
      <c r="C6519" s="753" t="s">
        <v>223</v>
      </c>
      <c r="D6519" s="753" t="s">
        <v>1956</v>
      </c>
      <c r="E6519" s="753" t="s">
        <v>130</v>
      </c>
      <c r="F6519" s="753" t="s">
        <v>8</v>
      </c>
      <c r="G6519" s="757" t="s">
        <v>1835</v>
      </c>
      <c r="H6519" s="751">
        <v>19720000</v>
      </c>
    </row>
    <row r="6520" spans="1:8">
      <c r="A6520" s="753" t="s">
        <v>83</v>
      </c>
      <c r="B6520" s="753" t="s">
        <v>1026</v>
      </c>
      <c r="C6520" s="753" t="s">
        <v>223</v>
      </c>
      <c r="D6520" s="753" t="s">
        <v>1956</v>
      </c>
      <c r="E6520" s="753" t="s">
        <v>130</v>
      </c>
      <c r="F6520" s="753" t="s">
        <v>14</v>
      </c>
      <c r="G6520" s="757" t="s">
        <v>1800</v>
      </c>
      <c r="H6520" s="751">
        <v>11100000</v>
      </c>
    </row>
    <row r="6521" spans="1:8">
      <c r="A6521" s="753" t="s">
        <v>83</v>
      </c>
      <c r="B6521" s="753" t="s">
        <v>1026</v>
      </c>
      <c r="C6521" s="753" t="s">
        <v>223</v>
      </c>
      <c r="D6521" s="753" t="s">
        <v>1956</v>
      </c>
      <c r="E6521" s="753" t="s">
        <v>130</v>
      </c>
      <c r="F6521" s="753" t="s">
        <v>132</v>
      </c>
      <c r="G6521" s="757" t="s">
        <v>135</v>
      </c>
      <c r="H6521" s="751">
        <v>84102600</v>
      </c>
    </row>
    <row r="6522" spans="1:8">
      <c r="A6522" s="753" t="s">
        <v>83</v>
      </c>
      <c r="B6522" s="753" t="s">
        <v>1026</v>
      </c>
      <c r="C6522" s="753" t="s">
        <v>223</v>
      </c>
      <c r="D6522" s="753" t="s">
        <v>1956</v>
      </c>
      <c r="E6522" s="753" t="s">
        <v>1801</v>
      </c>
      <c r="F6522" s="753"/>
      <c r="G6522" s="757" t="s">
        <v>1802</v>
      </c>
      <c r="H6522" s="751">
        <v>850000</v>
      </c>
    </row>
    <row r="6523" spans="1:8">
      <c r="A6523" s="753" t="s">
        <v>83</v>
      </c>
      <c r="B6523" s="753" t="s">
        <v>1026</v>
      </c>
      <c r="C6523" s="753" t="s">
        <v>223</v>
      </c>
      <c r="D6523" s="753" t="s">
        <v>1956</v>
      </c>
      <c r="E6523" s="753" t="s">
        <v>1801</v>
      </c>
      <c r="F6523" s="753" t="s">
        <v>1803</v>
      </c>
      <c r="G6523" s="757" t="s">
        <v>1804</v>
      </c>
      <c r="H6523" s="751">
        <v>850000</v>
      </c>
    </row>
    <row r="6524" spans="1:8">
      <c r="A6524" s="753" t="s">
        <v>83</v>
      </c>
      <c r="B6524" s="753" t="s">
        <v>1026</v>
      </c>
      <c r="C6524" s="753" t="s">
        <v>223</v>
      </c>
      <c r="D6524" s="753" t="s">
        <v>1956</v>
      </c>
      <c r="E6524" s="753" t="s">
        <v>134</v>
      </c>
      <c r="F6524" s="753"/>
      <c r="G6524" s="757" t="s">
        <v>135</v>
      </c>
      <c r="H6524" s="751">
        <v>269571081</v>
      </c>
    </row>
    <row r="6525" spans="1:8">
      <c r="A6525" s="753" t="s">
        <v>83</v>
      </c>
      <c r="B6525" s="753" t="s">
        <v>1026</v>
      </c>
      <c r="C6525" s="753" t="s">
        <v>223</v>
      </c>
      <c r="D6525" s="753" t="s">
        <v>1956</v>
      </c>
      <c r="E6525" s="753" t="s">
        <v>134</v>
      </c>
      <c r="F6525" s="753" t="s">
        <v>9</v>
      </c>
      <c r="G6525" s="757" t="s">
        <v>1805</v>
      </c>
      <c r="H6525" s="751">
        <v>7742000</v>
      </c>
    </row>
    <row r="6526" spans="1:8">
      <c r="A6526" s="753" t="s">
        <v>83</v>
      </c>
      <c r="B6526" s="753" t="s">
        <v>1026</v>
      </c>
      <c r="C6526" s="753" t="s">
        <v>223</v>
      </c>
      <c r="D6526" s="753" t="s">
        <v>1956</v>
      </c>
      <c r="E6526" s="753" t="s">
        <v>134</v>
      </c>
      <c r="F6526" s="753" t="s">
        <v>15</v>
      </c>
      <c r="G6526" s="757" t="s">
        <v>1806</v>
      </c>
      <c r="H6526" s="751">
        <v>1026000</v>
      </c>
    </row>
    <row r="6527" spans="1:8">
      <c r="A6527" s="753" t="s">
        <v>83</v>
      </c>
      <c r="B6527" s="753" t="s">
        <v>1026</v>
      </c>
      <c r="C6527" s="753" t="s">
        <v>223</v>
      </c>
      <c r="D6527" s="753" t="s">
        <v>1956</v>
      </c>
      <c r="E6527" s="753" t="s">
        <v>134</v>
      </c>
      <c r="F6527" s="753" t="s">
        <v>137</v>
      </c>
      <c r="G6527" s="757" t="s">
        <v>138</v>
      </c>
      <c r="H6527" s="751">
        <v>250200545</v>
      </c>
    </row>
    <row r="6528" spans="1:8">
      <c r="A6528" s="753" t="s">
        <v>83</v>
      </c>
      <c r="B6528" s="753" t="s">
        <v>1026</v>
      </c>
      <c r="C6528" s="753" t="s">
        <v>223</v>
      </c>
      <c r="D6528" s="753" t="s">
        <v>1956</v>
      </c>
      <c r="E6528" s="753" t="s">
        <v>134</v>
      </c>
      <c r="F6528" s="753" t="s">
        <v>139</v>
      </c>
      <c r="G6528" s="757" t="s">
        <v>140</v>
      </c>
      <c r="H6528" s="751">
        <v>10602536</v>
      </c>
    </row>
    <row r="6529" spans="1:8" ht="39.6">
      <c r="A6529" s="753" t="s">
        <v>83</v>
      </c>
      <c r="B6529" s="753" t="s">
        <v>1026</v>
      </c>
      <c r="C6529" s="753" t="s">
        <v>223</v>
      </c>
      <c r="D6529" s="753" t="s">
        <v>1956</v>
      </c>
      <c r="E6529" s="753" t="s">
        <v>419</v>
      </c>
      <c r="F6529" s="753"/>
      <c r="G6529" s="757" t="s">
        <v>1807</v>
      </c>
      <c r="H6529" s="751">
        <v>13410000</v>
      </c>
    </row>
    <row r="6530" spans="1:8" ht="52.8">
      <c r="A6530" s="753" t="s">
        <v>83</v>
      </c>
      <c r="B6530" s="753" t="s">
        <v>1026</v>
      </c>
      <c r="C6530" s="753" t="s">
        <v>223</v>
      </c>
      <c r="D6530" s="753" t="s">
        <v>1956</v>
      </c>
      <c r="E6530" s="753" t="s">
        <v>419</v>
      </c>
      <c r="F6530" s="753" t="s">
        <v>420</v>
      </c>
      <c r="G6530" s="757" t="s">
        <v>2714</v>
      </c>
      <c r="H6530" s="751">
        <v>13410000</v>
      </c>
    </row>
    <row r="6531" spans="1:8">
      <c r="A6531" s="753" t="s">
        <v>83</v>
      </c>
      <c r="B6531" s="753" t="s">
        <v>1026</v>
      </c>
      <c r="C6531" s="753" t="s">
        <v>223</v>
      </c>
      <c r="D6531" s="753" t="s">
        <v>1956</v>
      </c>
      <c r="E6531" s="753" t="s">
        <v>404</v>
      </c>
      <c r="F6531" s="753"/>
      <c r="G6531" s="757" t="s">
        <v>1808</v>
      </c>
      <c r="H6531" s="751">
        <v>4570000</v>
      </c>
    </row>
    <row r="6532" spans="1:8">
      <c r="A6532" s="753" t="s">
        <v>83</v>
      </c>
      <c r="B6532" s="753" t="s">
        <v>1026</v>
      </c>
      <c r="C6532" s="753" t="s">
        <v>223</v>
      </c>
      <c r="D6532" s="753" t="s">
        <v>1956</v>
      </c>
      <c r="E6532" s="753" t="s">
        <v>404</v>
      </c>
      <c r="F6532" s="753" t="s">
        <v>1809</v>
      </c>
      <c r="G6532" s="757" t="s">
        <v>26</v>
      </c>
      <c r="H6532" s="751">
        <v>4570000</v>
      </c>
    </row>
    <row r="6533" spans="1:8">
      <c r="A6533" s="753" t="s">
        <v>83</v>
      </c>
      <c r="B6533" s="753" t="s">
        <v>868</v>
      </c>
      <c r="C6533" s="753"/>
      <c r="D6533" s="753"/>
      <c r="E6533" s="753"/>
      <c r="F6533" s="753"/>
      <c r="G6533" s="757" t="s">
        <v>225</v>
      </c>
      <c r="H6533" s="751">
        <v>621000000</v>
      </c>
    </row>
    <row r="6534" spans="1:8" ht="26.4">
      <c r="A6534" s="753" t="s">
        <v>83</v>
      </c>
      <c r="B6534" s="753" t="s">
        <v>868</v>
      </c>
      <c r="C6534" s="753" t="s">
        <v>223</v>
      </c>
      <c r="D6534" s="753"/>
      <c r="E6534" s="753"/>
      <c r="F6534" s="753"/>
      <c r="G6534" s="757" t="s">
        <v>1765</v>
      </c>
      <c r="H6534" s="751">
        <v>621000000</v>
      </c>
    </row>
    <row r="6535" spans="1:8" ht="39.6">
      <c r="A6535" s="753" t="s">
        <v>83</v>
      </c>
      <c r="B6535" s="753" t="s">
        <v>868</v>
      </c>
      <c r="C6535" s="753" t="s">
        <v>223</v>
      </c>
      <c r="D6535" s="753" t="s">
        <v>1956</v>
      </c>
      <c r="E6535" s="753"/>
      <c r="F6535" s="753"/>
      <c r="G6535" s="757" t="s">
        <v>1957</v>
      </c>
      <c r="H6535" s="751">
        <v>621000000</v>
      </c>
    </row>
    <row r="6536" spans="1:8">
      <c r="A6536" s="753" t="s">
        <v>83</v>
      </c>
      <c r="B6536" s="753" t="s">
        <v>868</v>
      </c>
      <c r="C6536" s="753" t="s">
        <v>223</v>
      </c>
      <c r="D6536" s="753" t="s">
        <v>1956</v>
      </c>
      <c r="E6536" s="753" t="s">
        <v>92</v>
      </c>
      <c r="F6536" s="753"/>
      <c r="G6536" s="757" t="s">
        <v>93</v>
      </c>
      <c r="H6536" s="751">
        <v>91327315</v>
      </c>
    </row>
    <row r="6537" spans="1:8">
      <c r="A6537" s="753" t="s">
        <v>83</v>
      </c>
      <c r="B6537" s="753" t="s">
        <v>868</v>
      </c>
      <c r="C6537" s="753" t="s">
        <v>223</v>
      </c>
      <c r="D6537" s="753" t="s">
        <v>1956</v>
      </c>
      <c r="E6537" s="753" t="s">
        <v>92</v>
      </c>
      <c r="F6537" s="753" t="s">
        <v>94</v>
      </c>
      <c r="G6537" s="757" t="s">
        <v>1768</v>
      </c>
      <c r="H6537" s="751">
        <v>91327315</v>
      </c>
    </row>
    <row r="6538" spans="1:8">
      <c r="A6538" s="753" t="s">
        <v>83</v>
      </c>
      <c r="B6538" s="753" t="s">
        <v>868</v>
      </c>
      <c r="C6538" s="753" t="s">
        <v>223</v>
      </c>
      <c r="D6538" s="753" t="s">
        <v>1956</v>
      </c>
      <c r="E6538" s="753" t="s">
        <v>96</v>
      </c>
      <c r="F6538" s="753"/>
      <c r="G6538" s="757" t="s">
        <v>97</v>
      </c>
      <c r="H6538" s="751">
        <v>190318716</v>
      </c>
    </row>
    <row r="6539" spans="1:8">
      <c r="A6539" s="753" t="s">
        <v>83</v>
      </c>
      <c r="B6539" s="753" t="s">
        <v>868</v>
      </c>
      <c r="C6539" s="753" t="s">
        <v>223</v>
      </c>
      <c r="D6539" s="753" t="s">
        <v>1956</v>
      </c>
      <c r="E6539" s="753" t="s">
        <v>96</v>
      </c>
      <c r="F6539" s="753" t="s">
        <v>864</v>
      </c>
      <c r="G6539" s="757" t="s">
        <v>1770</v>
      </c>
      <c r="H6539" s="751">
        <v>939716</v>
      </c>
    </row>
    <row r="6540" spans="1:8" ht="26.4">
      <c r="A6540" s="753" t="s">
        <v>83</v>
      </c>
      <c r="B6540" s="753" t="s">
        <v>868</v>
      </c>
      <c r="C6540" s="753" t="s">
        <v>223</v>
      </c>
      <c r="D6540" s="753" t="s">
        <v>1956</v>
      </c>
      <c r="E6540" s="753" t="s">
        <v>96</v>
      </c>
      <c r="F6540" s="753" t="s">
        <v>98</v>
      </c>
      <c r="G6540" s="757" t="s">
        <v>99</v>
      </c>
      <c r="H6540" s="751">
        <v>3427000</v>
      </c>
    </row>
    <row r="6541" spans="1:8">
      <c r="A6541" s="753" t="s">
        <v>83</v>
      </c>
      <c r="B6541" s="753" t="s">
        <v>868</v>
      </c>
      <c r="C6541" s="753" t="s">
        <v>223</v>
      </c>
      <c r="D6541" s="753" t="s">
        <v>1956</v>
      </c>
      <c r="E6541" s="753" t="s">
        <v>96</v>
      </c>
      <c r="F6541" s="753" t="s">
        <v>154</v>
      </c>
      <c r="G6541" s="757" t="s">
        <v>1773</v>
      </c>
      <c r="H6541" s="751">
        <v>185952000</v>
      </c>
    </row>
    <row r="6542" spans="1:8">
      <c r="A6542" s="753" t="s">
        <v>83</v>
      </c>
      <c r="B6542" s="753" t="s">
        <v>868</v>
      </c>
      <c r="C6542" s="753" t="s">
        <v>223</v>
      </c>
      <c r="D6542" s="753" t="s">
        <v>1956</v>
      </c>
      <c r="E6542" s="753" t="s">
        <v>426</v>
      </c>
      <c r="F6542" s="753"/>
      <c r="G6542" s="757" t="s">
        <v>427</v>
      </c>
      <c r="H6542" s="751">
        <v>6407000</v>
      </c>
    </row>
    <row r="6543" spans="1:8">
      <c r="A6543" s="753" t="s">
        <v>83</v>
      </c>
      <c r="B6543" s="753" t="s">
        <v>868</v>
      </c>
      <c r="C6543" s="753" t="s">
        <v>223</v>
      </c>
      <c r="D6543" s="753" t="s">
        <v>1956</v>
      </c>
      <c r="E6543" s="753" t="s">
        <v>426</v>
      </c>
      <c r="F6543" s="753" t="s">
        <v>428</v>
      </c>
      <c r="G6543" s="757" t="s">
        <v>1774</v>
      </c>
      <c r="H6543" s="751">
        <v>6407000</v>
      </c>
    </row>
    <row r="6544" spans="1:8">
      <c r="A6544" s="753" t="s">
        <v>83</v>
      </c>
      <c r="B6544" s="753" t="s">
        <v>868</v>
      </c>
      <c r="C6544" s="753" t="s">
        <v>223</v>
      </c>
      <c r="D6544" s="753" t="s">
        <v>1956</v>
      </c>
      <c r="E6544" s="753" t="s">
        <v>100</v>
      </c>
      <c r="F6544" s="753"/>
      <c r="G6544" s="757" t="s">
        <v>101</v>
      </c>
      <c r="H6544" s="751">
        <v>10800000</v>
      </c>
    </row>
    <row r="6545" spans="1:8">
      <c r="A6545" s="753" t="s">
        <v>83</v>
      </c>
      <c r="B6545" s="753" t="s">
        <v>868</v>
      </c>
      <c r="C6545" s="753" t="s">
        <v>223</v>
      </c>
      <c r="D6545" s="753" t="s">
        <v>1956</v>
      </c>
      <c r="E6545" s="753" t="s">
        <v>100</v>
      </c>
      <c r="F6545" s="753" t="s">
        <v>443</v>
      </c>
      <c r="G6545" s="757" t="s">
        <v>135</v>
      </c>
      <c r="H6545" s="751">
        <v>10800000</v>
      </c>
    </row>
    <row r="6546" spans="1:8">
      <c r="A6546" s="753" t="s">
        <v>83</v>
      </c>
      <c r="B6546" s="753" t="s">
        <v>868</v>
      </c>
      <c r="C6546" s="753" t="s">
        <v>223</v>
      </c>
      <c r="D6546" s="753" t="s">
        <v>1956</v>
      </c>
      <c r="E6546" s="753" t="s">
        <v>102</v>
      </c>
      <c r="F6546" s="753"/>
      <c r="G6546" s="757" t="s">
        <v>369</v>
      </c>
      <c r="H6546" s="751">
        <v>21681288</v>
      </c>
    </row>
    <row r="6547" spans="1:8">
      <c r="A6547" s="753" t="s">
        <v>83</v>
      </c>
      <c r="B6547" s="753" t="s">
        <v>868</v>
      </c>
      <c r="C6547" s="753" t="s">
        <v>223</v>
      </c>
      <c r="D6547" s="753" t="s">
        <v>1956</v>
      </c>
      <c r="E6547" s="753" t="s">
        <v>102</v>
      </c>
      <c r="F6547" s="753" t="s">
        <v>103</v>
      </c>
      <c r="G6547" s="757" t="s">
        <v>104</v>
      </c>
      <c r="H6547" s="751">
        <v>16145640</v>
      </c>
    </row>
    <row r="6548" spans="1:8">
      <c r="A6548" s="753" t="s">
        <v>83</v>
      </c>
      <c r="B6548" s="753" t="s">
        <v>868</v>
      </c>
      <c r="C6548" s="753" t="s">
        <v>223</v>
      </c>
      <c r="D6548" s="753" t="s">
        <v>1956</v>
      </c>
      <c r="E6548" s="753" t="s">
        <v>102</v>
      </c>
      <c r="F6548" s="753" t="s">
        <v>105</v>
      </c>
      <c r="G6548" s="757" t="s">
        <v>106</v>
      </c>
      <c r="H6548" s="751">
        <v>2767824</v>
      </c>
    </row>
    <row r="6549" spans="1:8">
      <c r="A6549" s="753" t="s">
        <v>83</v>
      </c>
      <c r="B6549" s="753" t="s">
        <v>868</v>
      </c>
      <c r="C6549" s="753" t="s">
        <v>223</v>
      </c>
      <c r="D6549" s="753" t="s">
        <v>1956</v>
      </c>
      <c r="E6549" s="753" t="s">
        <v>102</v>
      </c>
      <c r="F6549" s="753" t="s">
        <v>107</v>
      </c>
      <c r="G6549" s="757" t="s">
        <v>108</v>
      </c>
      <c r="H6549" s="751">
        <v>1845216</v>
      </c>
    </row>
    <row r="6550" spans="1:8">
      <c r="A6550" s="753" t="s">
        <v>83</v>
      </c>
      <c r="B6550" s="753" t="s">
        <v>868</v>
      </c>
      <c r="C6550" s="753" t="s">
        <v>223</v>
      </c>
      <c r="D6550" s="753" t="s">
        <v>1956</v>
      </c>
      <c r="E6550" s="753" t="s">
        <v>102</v>
      </c>
      <c r="F6550" s="753" t="s">
        <v>0</v>
      </c>
      <c r="G6550" s="757" t="s">
        <v>1</v>
      </c>
      <c r="H6550" s="751">
        <v>922608</v>
      </c>
    </row>
    <row r="6551" spans="1:8">
      <c r="A6551" s="753" t="s">
        <v>83</v>
      </c>
      <c r="B6551" s="753" t="s">
        <v>868</v>
      </c>
      <c r="C6551" s="753" t="s">
        <v>223</v>
      </c>
      <c r="D6551" s="753" t="s">
        <v>1956</v>
      </c>
      <c r="E6551" s="753" t="s">
        <v>112</v>
      </c>
      <c r="F6551" s="753"/>
      <c r="G6551" s="757" t="s">
        <v>113</v>
      </c>
      <c r="H6551" s="751">
        <v>5456458</v>
      </c>
    </row>
    <row r="6552" spans="1:8">
      <c r="A6552" s="753" t="s">
        <v>83</v>
      </c>
      <c r="B6552" s="753" t="s">
        <v>868</v>
      </c>
      <c r="C6552" s="753" t="s">
        <v>223</v>
      </c>
      <c r="D6552" s="753" t="s">
        <v>1956</v>
      </c>
      <c r="E6552" s="753" t="s">
        <v>112</v>
      </c>
      <c r="F6552" s="753" t="s">
        <v>155</v>
      </c>
      <c r="G6552" s="757" t="s">
        <v>1777</v>
      </c>
      <c r="H6552" s="751">
        <v>5456458</v>
      </c>
    </row>
    <row r="6553" spans="1:8">
      <c r="A6553" s="753" t="s">
        <v>83</v>
      </c>
      <c r="B6553" s="753" t="s">
        <v>868</v>
      </c>
      <c r="C6553" s="753" t="s">
        <v>223</v>
      </c>
      <c r="D6553" s="753" t="s">
        <v>1956</v>
      </c>
      <c r="E6553" s="753" t="s">
        <v>115</v>
      </c>
      <c r="F6553" s="753"/>
      <c r="G6553" s="757" t="s">
        <v>1781</v>
      </c>
      <c r="H6553" s="751">
        <v>21905482</v>
      </c>
    </row>
    <row r="6554" spans="1:8">
      <c r="A6554" s="753" t="s">
        <v>83</v>
      </c>
      <c r="B6554" s="753" t="s">
        <v>868</v>
      </c>
      <c r="C6554" s="753" t="s">
        <v>223</v>
      </c>
      <c r="D6554" s="753" t="s">
        <v>1956</v>
      </c>
      <c r="E6554" s="753" t="s">
        <v>115</v>
      </c>
      <c r="F6554" s="753" t="s">
        <v>116</v>
      </c>
      <c r="G6554" s="757" t="s">
        <v>117</v>
      </c>
      <c r="H6554" s="751">
        <v>10685482</v>
      </c>
    </row>
    <row r="6555" spans="1:8">
      <c r="A6555" s="753" t="s">
        <v>83</v>
      </c>
      <c r="B6555" s="753" t="s">
        <v>868</v>
      </c>
      <c r="C6555" s="753" t="s">
        <v>223</v>
      </c>
      <c r="D6555" s="753" t="s">
        <v>1956</v>
      </c>
      <c r="E6555" s="753" t="s">
        <v>115</v>
      </c>
      <c r="F6555" s="753" t="s">
        <v>118</v>
      </c>
      <c r="G6555" s="757" t="s">
        <v>119</v>
      </c>
      <c r="H6555" s="751">
        <v>11220000</v>
      </c>
    </row>
    <row r="6556" spans="1:8">
      <c r="A6556" s="753" t="s">
        <v>83</v>
      </c>
      <c r="B6556" s="753" t="s">
        <v>868</v>
      </c>
      <c r="C6556" s="753" t="s">
        <v>223</v>
      </c>
      <c r="D6556" s="753" t="s">
        <v>1956</v>
      </c>
      <c r="E6556" s="753" t="s">
        <v>120</v>
      </c>
      <c r="F6556" s="753"/>
      <c r="G6556" s="757" t="s">
        <v>121</v>
      </c>
      <c r="H6556" s="751">
        <v>7060741</v>
      </c>
    </row>
    <row r="6557" spans="1:8" ht="39.6">
      <c r="A6557" s="753" t="s">
        <v>83</v>
      </c>
      <c r="B6557" s="753" t="s">
        <v>868</v>
      </c>
      <c r="C6557" s="753" t="s">
        <v>223</v>
      </c>
      <c r="D6557" s="753" t="s">
        <v>1956</v>
      </c>
      <c r="E6557" s="753" t="s">
        <v>120</v>
      </c>
      <c r="F6557" s="753" t="s">
        <v>122</v>
      </c>
      <c r="G6557" s="757" t="s">
        <v>1783</v>
      </c>
      <c r="H6557" s="751">
        <v>657105</v>
      </c>
    </row>
    <row r="6558" spans="1:8">
      <c r="A6558" s="753" t="s">
        <v>83</v>
      </c>
      <c r="B6558" s="753" t="s">
        <v>868</v>
      </c>
      <c r="C6558" s="753" t="s">
        <v>223</v>
      </c>
      <c r="D6558" s="753" t="s">
        <v>1956</v>
      </c>
      <c r="E6558" s="753" t="s">
        <v>120</v>
      </c>
      <c r="F6558" s="753" t="s">
        <v>123</v>
      </c>
      <c r="G6558" s="757" t="s">
        <v>124</v>
      </c>
      <c r="H6558" s="751">
        <v>2508836</v>
      </c>
    </row>
    <row r="6559" spans="1:8" ht="39.6">
      <c r="A6559" s="753" t="s">
        <v>83</v>
      </c>
      <c r="B6559" s="753" t="s">
        <v>868</v>
      </c>
      <c r="C6559" s="753" t="s">
        <v>223</v>
      </c>
      <c r="D6559" s="753" t="s">
        <v>1956</v>
      </c>
      <c r="E6559" s="753" t="s">
        <v>120</v>
      </c>
      <c r="F6559" s="753" t="s">
        <v>994</v>
      </c>
      <c r="G6559" s="757" t="s">
        <v>1824</v>
      </c>
      <c r="H6559" s="751">
        <v>2280000</v>
      </c>
    </row>
    <row r="6560" spans="1:8" ht="26.4">
      <c r="A6560" s="753" t="s">
        <v>83</v>
      </c>
      <c r="B6560" s="753" t="s">
        <v>868</v>
      </c>
      <c r="C6560" s="753" t="s">
        <v>223</v>
      </c>
      <c r="D6560" s="753" t="s">
        <v>1956</v>
      </c>
      <c r="E6560" s="753" t="s">
        <v>120</v>
      </c>
      <c r="F6560" s="753" t="s">
        <v>1001</v>
      </c>
      <c r="G6560" s="757" t="s">
        <v>1784</v>
      </c>
      <c r="H6560" s="751">
        <v>1614800</v>
      </c>
    </row>
    <row r="6561" spans="1:8">
      <c r="A6561" s="753" t="s">
        <v>83</v>
      </c>
      <c r="B6561" s="753" t="s">
        <v>868</v>
      </c>
      <c r="C6561" s="753" t="s">
        <v>223</v>
      </c>
      <c r="D6561" s="753" t="s">
        <v>1956</v>
      </c>
      <c r="E6561" s="753" t="s">
        <v>160</v>
      </c>
      <c r="F6561" s="753"/>
      <c r="G6561" s="757" t="s">
        <v>161</v>
      </c>
      <c r="H6561" s="751">
        <v>123588928</v>
      </c>
    </row>
    <row r="6562" spans="1:8">
      <c r="A6562" s="753" t="s">
        <v>83</v>
      </c>
      <c r="B6562" s="753" t="s">
        <v>868</v>
      </c>
      <c r="C6562" s="753" t="s">
        <v>223</v>
      </c>
      <c r="D6562" s="753" t="s">
        <v>1956</v>
      </c>
      <c r="E6562" s="753" t="s">
        <v>160</v>
      </c>
      <c r="F6562" s="753" t="s">
        <v>162</v>
      </c>
      <c r="G6562" s="757" t="s">
        <v>163</v>
      </c>
      <c r="H6562" s="751">
        <v>21400000</v>
      </c>
    </row>
    <row r="6563" spans="1:8">
      <c r="A6563" s="753" t="s">
        <v>83</v>
      </c>
      <c r="B6563" s="753" t="s">
        <v>868</v>
      </c>
      <c r="C6563" s="753" t="s">
        <v>223</v>
      </c>
      <c r="D6563" s="753" t="s">
        <v>1956</v>
      </c>
      <c r="E6563" s="753" t="s">
        <v>160</v>
      </c>
      <c r="F6563" s="753" t="s">
        <v>544</v>
      </c>
      <c r="G6563" s="757" t="s">
        <v>545</v>
      </c>
      <c r="H6563" s="751">
        <v>2500000</v>
      </c>
    </row>
    <row r="6564" spans="1:8">
      <c r="A6564" s="753" t="s">
        <v>83</v>
      </c>
      <c r="B6564" s="753" t="s">
        <v>868</v>
      </c>
      <c r="C6564" s="753" t="s">
        <v>223</v>
      </c>
      <c r="D6564" s="753" t="s">
        <v>1956</v>
      </c>
      <c r="E6564" s="753" t="s">
        <v>160</v>
      </c>
      <c r="F6564" s="753" t="s">
        <v>975</v>
      </c>
      <c r="G6564" s="757" t="s">
        <v>974</v>
      </c>
      <c r="H6564" s="751">
        <v>20450000</v>
      </c>
    </row>
    <row r="6565" spans="1:8">
      <c r="A6565" s="753" t="s">
        <v>83</v>
      </c>
      <c r="B6565" s="753" t="s">
        <v>868</v>
      </c>
      <c r="C6565" s="753" t="s">
        <v>223</v>
      </c>
      <c r="D6565" s="753" t="s">
        <v>1956</v>
      </c>
      <c r="E6565" s="753" t="s">
        <v>160</v>
      </c>
      <c r="F6565" s="753" t="s">
        <v>547</v>
      </c>
      <c r="G6565" s="757" t="s">
        <v>548</v>
      </c>
      <c r="H6565" s="751">
        <v>14500000</v>
      </c>
    </row>
    <row r="6566" spans="1:8">
      <c r="A6566" s="753" t="s">
        <v>83</v>
      </c>
      <c r="B6566" s="753" t="s">
        <v>868</v>
      </c>
      <c r="C6566" s="753" t="s">
        <v>223</v>
      </c>
      <c r="D6566" s="753" t="s">
        <v>1956</v>
      </c>
      <c r="E6566" s="753" t="s">
        <v>160</v>
      </c>
      <c r="F6566" s="753" t="s">
        <v>549</v>
      </c>
      <c r="G6566" s="757" t="s">
        <v>550</v>
      </c>
      <c r="H6566" s="751">
        <v>22500000</v>
      </c>
    </row>
    <row r="6567" spans="1:8">
      <c r="A6567" s="753" t="s">
        <v>83</v>
      </c>
      <c r="B6567" s="753" t="s">
        <v>868</v>
      </c>
      <c r="C6567" s="753" t="s">
        <v>223</v>
      </c>
      <c r="D6567" s="753" t="s">
        <v>1956</v>
      </c>
      <c r="E6567" s="753" t="s">
        <v>160</v>
      </c>
      <c r="F6567" s="753" t="s">
        <v>551</v>
      </c>
      <c r="G6567" s="757" t="s">
        <v>133</v>
      </c>
      <c r="H6567" s="751">
        <v>42238928</v>
      </c>
    </row>
    <row r="6568" spans="1:8">
      <c r="A6568" s="753" t="s">
        <v>83</v>
      </c>
      <c r="B6568" s="753" t="s">
        <v>868</v>
      </c>
      <c r="C6568" s="753" t="s">
        <v>223</v>
      </c>
      <c r="D6568" s="753" t="s">
        <v>1956</v>
      </c>
      <c r="E6568" s="753" t="s">
        <v>125</v>
      </c>
      <c r="F6568" s="753"/>
      <c r="G6568" s="757" t="s">
        <v>126</v>
      </c>
      <c r="H6568" s="751">
        <v>22041000</v>
      </c>
    </row>
    <row r="6569" spans="1:8">
      <c r="A6569" s="753" t="s">
        <v>83</v>
      </c>
      <c r="B6569" s="753" t="s">
        <v>868</v>
      </c>
      <c r="C6569" s="753" t="s">
        <v>223</v>
      </c>
      <c r="D6569" s="753" t="s">
        <v>1956</v>
      </c>
      <c r="E6569" s="753" t="s">
        <v>125</v>
      </c>
      <c r="F6569" s="753" t="s">
        <v>430</v>
      </c>
      <c r="G6569" s="757" t="s">
        <v>431</v>
      </c>
      <c r="H6569" s="751">
        <v>7741000</v>
      </c>
    </row>
    <row r="6570" spans="1:8">
      <c r="A6570" s="753" t="s">
        <v>83</v>
      </c>
      <c r="B6570" s="753" t="s">
        <v>868</v>
      </c>
      <c r="C6570" s="753" t="s">
        <v>223</v>
      </c>
      <c r="D6570" s="753" t="s">
        <v>1956</v>
      </c>
      <c r="E6570" s="753" t="s">
        <v>125</v>
      </c>
      <c r="F6570" s="753" t="s">
        <v>552</v>
      </c>
      <c r="G6570" s="757" t="s">
        <v>553</v>
      </c>
      <c r="H6570" s="751">
        <v>800000</v>
      </c>
    </row>
    <row r="6571" spans="1:8">
      <c r="A6571" s="753" t="s">
        <v>83</v>
      </c>
      <c r="B6571" s="753" t="s">
        <v>868</v>
      </c>
      <c r="C6571" s="753" t="s">
        <v>223</v>
      </c>
      <c r="D6571" s="753" t="s">
        <v>1956</v>
      </c>
      <c r="E6571" s="753" t="s">
        <v>125</v>
      </c>
      <c r="F6571" s="753" t="s">
        <v>129</v>
      </c>
      <c r="G6571" s="757" t="s">
        <v>1787</v>
      </c>
      <c r="H6571" s="751">
        <v>13500000</v>
      </c>
    </row>
    <row r="6572" spans="1:8">
      <c r="A6572" s="753" t="s">
        <v>83</v>
      </c>
      <c r="B6572" s="753" t="s">
        <v>868</v>
      </c>
      <c r="C6572" s="753" t="s">
        <v>223</v>
      </c>
      <c r="D6572" s="753" t="s">
        <v>1956</v>
      </c>
      <c r="E6572" s="753" t="s">
        <v>554</v>
      </c>
      <c r="F6572" s="753"/>
      <c r="G6572" s="757" t="s">
        <v>555</v>
      </c>
      <c r="H6572" s="751">
        <v>59700000</v>
      </c>
    </row>
    <row r="6573" spans="1:8">
      <c r="A6573" s="753" t="s">
        <v>83</v>
      </c>
      <c r="B6573" s="753" t="s">
        <v>868</v>
      </c>
      <c r="C6573" s="753" t="s">
        <v>223</v>
      </c>
      <c r="D6573" s="753" t="s">
        <v>1956</v>
      </c>
      <c r="E6573" s="753" t="s">
        <v>554</v>
      </c>
      <c r="F6573" s="753" t="s">
        <v>556</v>
      </c>
      <c r="G6573" s="757" t="s">
        <v>557</v>
      </c>
      <c r="H6573" s="751">
        <v>19800000</v>
      </c>
    </row>
    <row r="6574" spans="1:8">
      <c r="A6574" s="753" t="s">
        <v>83</v>
      </c>
      <c r="B6574" s="753" t="s">
        <v>868</v>
      </c>
      <c r="C6574" s="753" t="s">
        <v>223</v>
      </c>
      <c r="D6574" s="753" t="s">
        <v>1956</v>
      </c>
      <c r="E6574" s="753" t="s">
        <v>554</v>
      </c>
      <c r="F6574" s="753" t="s">
        <v>558</v>
      </c>
      <c r="G6574" s="757" t="s">
        <v>559</v>
      </c>
      <c r="H6574" s="751">
        <v>39900000</v>
      </c>
    </row>
    <row r="6575" spans="1:8" ht="39.6">
      <c r="A6575" s="753" t="s">
        <v>83</v>
      </c>
      <c r="B6575" s="753" t="s">
        <v>868</v>
      </c>
      <c r="C6575" s="753" t="s">
        <v>223</v>
      </c>
      <c r="D6575" s="753" t="s">
        <v>1956</v>
      </c>
      <c r="E6575" s="753" t="s">
        <v>560</v>
      </c>
      <c r="F6575" s="753"/>
      <c r="G6575" s="757" t="s">
        <v>1790</v>
      </c>
      <c r="H6575" s="751">
        <v>19515072</v>
      </c>
    </row>
    <row r="6576" spans="1:8">
      <c r="A6576" s="753" t="s">
        <v>83</v>
      </c>
      <c r="B6576" s="753" t="s">
        <v>868</v>
      </c>
      <c r="C6576" s="753" t="s">
        <v>223</v>
      </c>
      <c r="D6576" s="753" t="s">
        <v>1956</v>
      </c>
      <c r="E6576" s="753" t="s">
        <v>560</v>
      </c>
      <c r="F6576" s="753" t="s">
        <v>5</v>
      </c>
      <c r="G6576" s="757" t="s">
        <v>6</v>
      </c>
      <c r="H6576" s="751">
        <v>2635072</v>
      </c>
    </row>
    <row r="6577" spans="1:8">
      <c r="A6577" s="753" t="s">
        <v>83</v>
      </c>
      <c r="B6577" s="753" t="s">
        <v>868</v>
      </c>
      <c r="C6577" s="753" t="s">
        <v>223</v>
      </c>
      <c r="D6577" s="753" t="s">
        <v>1956</v>
      </c>
      <c r="E6577" s="753" t="s">
        <v>560</v>
      </c>
      <c r="F6577" s="753" t="s">
        <v>418</v>
      </c>
      <c r="G6577" s="757" t="s">
        <v>1793</v>
      </c>
      <c r="H6577" s="751">
        <v>380000</v>
      </c>
    </row>
    <row r="6578" spans="1:8">
      <c r="A6578" s="753" t="s">
        <v>83</v>
      </c>
      <c r="B6578" s="753" t="s">
        <v>868</v>
      </c>
      <c r="C6578" s="753" t="s">
        <v>223</v>
      </c>
      <c r="D6578" s="753" t="s">
        <v>1956</v>
      </c>
      <c r="E6578" s="753" t="s">
        <v>560</v>
      </c>
      <c r="F6578" s="753" t="s">
        <v>7</v>
      </c>
      <c r="G6578" s="757" t="s">
        <v>1795</v>
      </c>
      <c r="H6578" s="751">
        <v>16500000</v>
      </c>
    </row>
    <row r="6579" spans="1:8" ht="26.4">
      <c r="A6579" s="753" t="s">
        <v>83</v>
      </c>
      <c r="B6579" s="753" t="s">
        <v>868</v>
      </c>
      <c r="C6579" s="753" t="s">
        <v>223</v>
      </c>
      <c r="D6579" s="753" t="s">
        <v>1956</v>
      </c>
      <c r="E6579" s="753" t="s">
        <v>1796</v>
      </c>
      <c r="F6579" s="753"/>
      <c r="G6579" s="757" t="s">
        <v>1797</v>
      </c>
      <c r="H6579" s="751">
        <v>19500000</v>
      </c>
    </row>
    <row r="6580" spans="1:8">
      <c r="A6580" s="753" t="s">
        <v>83</v>
      </c>
      <c r="B6580" s="753" t="s">
        <v>868</v>
      </c>
      <c r="C6580" s="753" t="s">
        <v>223</v>
      </c>
      <c r="D6580" s="753" t="s">
        <v>1956</v>
      </c>
      <c r="E6580" s="753" t="s">
        <v>1796</v>
      </c>
      <c r="F6580" s="753" t="s">
        <v>1825</v>
      </c>
      <c r="G6580" s="757" t="s">
        <v>1794</v>
      </c>
      <c r="H6580" s="751">
        <v>19500000</v>
      </c>
    </row>
    <row r="6581" spans="1:8" ht="26.4">
      <c r="A6581" s="753" t="s">
        <v>83</v>
      </c>
      <c r="B6581" s="753" t="s">
        <v>868</v>
      </c>
      <c r="C6581" s="753" t="s">
        <v>223</v>
      </c>
      <c r="D6581" s="753" t="s">
        <v>1956</v>
      </c>
      <c r="E6581" s="753" t="s">
        <v>130</v>
      </c>
      <c r="F6581" s="753"/>
      <c r="G6581" s="757" t="s">
        <v>131</v>
      </c>
      <c r="H6581" s="751">
        <v>13910000</v>
      </c>
    </row>
    <row r="6582" spans="1:8">
      <c r="A6582" s="753" t="s">
        <v>83</v>
      </c>
      <c r="B6582" s="753" t="s">
        <v>868</v>
      </c>
      <c r="C6582" s="753" t="s">
        <v>223</v>
      </c>
      <c r="D6582" s="753" t="s">
        <v>1956</v>
      </c>
      <c r="E6582" s="753" t="s">
        <v>130</v>
      </c>
      <c r="F6582" s="753" t="s">
        <v>14</v>
      </c>
      <c r="G6582" s="757" t="s">
        <v>1800</v>
      </c>
      <c r="H6582" s="751">
        <v>3360000</v>
      </c>
    </row>
    <row r="6583" spans="1:8">
      <c r="A6583" s="753" t="s">
        <v>83</v>
      </c>
      <c r="B6583" s="753" t="s">
        <v>868</v>
      </c>
      <c r="C6583" s="753" t="s">
        <v>223</v>
      </c>
      <c r="D6583" s="753" t="s">
        <v>1956</v>
      </c>
      <c r="E6583" s="753" t="s">
        <v>130</v>
      </c>
      <c r="F6583" s="753" t="s">
        <v>132</v>
      </c>
      <c r="G6583" s="757" t="s">
        <v>135</v>
      </c>
      <c r="H6583" s="751">
        <v>10550000</v>
      </c>
    </row>
    <row r="6584" spans="1:8">
      <c r="A6584" s="753" t="s">
        <v>83</v>
      </c>
      <c r="B6584" s="753" t="s">
        <v>868</v>
      </c>
      <c r="C6584" s="753" t="s">
        <v>223</v>
      </c>
      <c r="D6584" s="753" t="s">
        <v>1956</v>
      </c>
      <c r="E6584" s="753" t="s">
        <v>1801</v>
      </c>
      <c r="F6584" s="753"/>
      <c r="G6584" s="757" t="s">
        <v>1802</v>
      </c>
      <c r="H6584" s="751">
        <v>250000</v>
      </c>
    </row>
    <row r="6585" spans="1:8">
      <c r="A6585" s="753" t="s">
        <v>83</v>
      </c>
      <c r="B6585" s="753" t="s">
        <v>868</v>
      </c>
      <c r="C6585" s="753" t="s">
        <v>223</v>
      </c>
      <c r="D6585" s="753" t="s">
        <v>1956</v>
      </c>
      <c r="E6585" s="753" t="s">
        <v>1801</v>
      </c>
      <c r="F6585" s="753" t="s">
        <v>1803</v>
      </c>
      <c r="G6585" s="757" t="s">
        <v>1804</v>
      </c>
      <c r="H6585" s="751">
        <v>250000</v>
      </c>
    </row>
    <row r="6586" spans="1:8">
      <c r="A6586" s="753" t="s">
        <v>83</v>
      </c>
      <c r="B6586" s="753" t="s">
        <v>868</v>
      </c>
      <c r="C6586" s="753" t="s">
        <v>223</v>
      </c>
      <c r="D6586" s="753" t="s">
        <v>1956</v>
      </c>
      <c r="E6586" s="753" t="s">
        <v>134</v>
      </c>
      <c r="F6586" s="753"/>
      <c r="G6586" s="757" t="s">
        <v>135</v>
      </c>
      <c r="H6586" s="751">
        <v>6644000</v>
      </c>
    </row>
    <row r="6587" spans="1:8">
      <c r="A6587" s="753" t="s">
        <v>83</v>
      </c>
      <c r="B6587" s="753" t="s">
        <v>868</v>
      </c>
      <c r="C6587" s="753" t="s">
        <v>223</v>
      </c>
      <c r="D6587" s="753" t="s">
        <v>1956</v>
      </c>
      <c r="E6587" s="753" t="s">
        <v>134</v>
      </c>
      <c r="F6587" s="753" t="s">
        <v>137</v>
      </c>
      <c r="G6587" s="757" t="s">
        <v>138</v>
      </c>
      <c r="H6587" s="751">
        <v>6644000</v>
      </c>
    </row>
    <row r="6588" spans="1:8" ht="39.6">
      <c r="A6588" s="753" t="s">
        <v>83</v>
      </c>
      <c r="B6588" s="753" t="s">
        <v>868</v>
      </c>
      <c r="C6588" s="753" t="s">
        <v>223</v>
      </c>
      <c r="D6588" s="753" t="s">
        <v>1956</v>
      </c>
      <c r="E6588" s="753" t="s">
        <v>419</v>
      </c>
      <c r="F6588" s="753"/>
      <c r="G6588" s="757" t="s">
        <v>1807</v>
      </c>
      <c r="H6588" s="751">
        <v>894000</v>
      </c>
    </row>
    <row r="6589" spans="1:8" ht="52.8">
      <c r="A6589" s="753" t="s">
        <v>83</v>
      </c>
      <c r="B6589" s="753" t="s">
        <v>868</v>
      </c>
      <c r="C6589" s="753" t="s">
        <v>223</v>
      </c>
      <c r="D6589" s="753" t="s">
        <v>1956</v>
      </c>
      <c r="E6589" s="753" t="s">
        <v>419</v>
      </c>
      <c r="F6589" s="753" t="s">
        <v>420</v>
      </c>
      <c r="G6589" s="757" t="s">
        <v>2714</v>
      </c>
      <c r="H6589" s="751">
        <v>894000</v>
      </c>
    </row>
    <row r="6590" spans="1:8">
      <c r="A6590" s="753" t="s">
        <v>83</v>
      </c>
      <c r="B6590" s="753" t="s">
        <v>352</v>
      </c>
      <c r="C6590" s="753"/>
      <c r="D6590" s="753"/>
      <c r="E6590" s="753"/>
      <c r="F6590" s="753"/>
      <c r="G6590" s="757" t="s">
        <v>985</v>
      </c>
      <c r="H6590" s="751">
        <v>1101000000</v>
      </c>
    </row>
    <row r="6591" spans="1:8">
      <c r="A6591" s="753" t="s">
        <v>83</v>
      </c>
      <c r="B6591" s="753" t="s">
        <v>352</v>
      </c>
      <c r="C6591" s="753" t="s">
        <v>416</v>
      </c>
      <c r="D6591" s="753"/>
      <c r="E6591" s="753"/>
      <c r="F6591" s="753"/>
      <c r="G6591" s="757" t="s">
        <v>1814</v>
      </c>
      <c r="H6591" s="751">
        <v>140000000</v>
      </c>
    </row>
    <row r="6592" spans="1:8" ht="39.6">
      <c r="A6592" s="753" t="s">
        <v>83</v>
      </c>
      <c r="B6592" s="753" t="s">
        <v>352</v>
      </c>
      <c r="C6592" s="753" t="s">
        <v>416</v>
      </c>
      <c r="D6592" s="753" t="s">
        <v>1816</v>
      </c>
      <c r="E6592" s="753"/>
      <c r="F6592" s="753"/>
      <c r="G6592" s="757" t="s">
        <v>1817</v>
      </c>
      <c r="H6592" s="751">
        <v>140000000</v>
      </c>
    </row>
    <row r="6593" spans="1:8">
      <c r="A6593" s="753" t="s">
        <v>83</v>
      </c>
      <c r="B6593" s="753" t="s">
        <v>352</v>
      </c>
      <c r="C6593" s="753" t="s">
        <v>416</v>
      </c>
      <c r="D6593" s="753" t="s">
        <v>1816</v>
      </c>
      <c r="E6593" s="753" t="s">
        <v>160</v>
      </c>
      <c r="F6593" s="753"/>
      <c r="G6593" s="757" t="s">
        <v>161</v>
      </c>
      <c r="H6593" s="751">
        <v>83000000</v>
      </c>
    </row>
    <row r="6594" spans="1:8">
      <c r="A6594" s="753" t="s">
        <v>83</v>
      </c>
      <c r="B6594" s="753" t="s">
        <v>352</v>
      </c>
      <c r="C6594" s="753" t="s">
        <v>416</v>
      </c>
      <c r="D6594" s="753" t="s">
        <v>1816</v>
      </c>
      <c r="E6594" s="753" t="s">
        <v>160</v>
      </c>
      <c r="F6594" s="753" t="s">
        <v>975</v>
      </c>
      <c r="G6594" s="757" t="s">
        <v>974</v>
      </c>
      <c r="H6594" s="751">
        <v>6000000</v>
      </c>
    </row>
    <row r="6595" spans="1:8">
      <c r="A6595" s="753" t="s">
        <v>83</v>
      </c>
      <c r="B6595" s="753" t="s">
        <v>352</v>
      </c>
      <c r="C6595" s="753" t="s">
        <v>416</v>
      </c>
      <c r="D6595" s="753" t="s">
        <v>1816</v>
      </c>
      <c r="E6595" s="753" t="s">
        <v>160</v>
      </c>
      <c r="F6595" s="753" t="s">
        <v>549</v>
      </c>
      <c r="G6595" s="757" t="s">
        <v>550</v>
      </c>
      <c r="H6595" s="751">
        <v>73600000</v>
      </c>
    </row>
    <row r="6596" spans="1:8">
      <c r="A6596" s="753" t="s">
        <v>83</v>
      </c>
      <c r="B6596" s="753" t="s">
        <v>352</v>
      </c>
      <c r="C6596" s="753" t="s">
        <v>416</v>
      </c>
      <c r="D6596" s="753" t="s">
        <v>1816</v>
      </c>
      <c r="E6596" s="753" t="s">
        <v>160</v>
      </c>
      <c r="F6596" s="753" t="s">
        <v>551</v>
      </c>
      <c r="G6596" s="757" t="s">
        <v>133</v>
      </c>
      <c r="H6596" s="751">
        <v>3400000</v>
      </c>
    </row>
    <row r="6597" spans="1:8" ht="26.4">
      <c r="A6597" s="753" t="s">
        <v>83</v>
      </c>
      <c r="B6597" s="753" t="s">
        <v>352</v>
      </c>
      <c r="C6597" s="753" t="s">
        <v>416</v>
      </c>
      <c r="D6597" s="753" t="s">
        <v>1816</v>
      </c>
      <c r="E6597" s="753" t="s">
        <v>130</v>
      </c>
      <c r="F6597" s="753"/>
      <c r="G6597" s="757" t="s">
        <v>131</v>
      </c>
      <c r="H6597" s="751">
        <v>57000000</v>
      </c>
    </row>
    <row r="6598" spans="1:8">
      <c r="A6598" s="753" t="s">
        <v>83</v>
      </c>
      <c r="B6598" s="753" t="s">
        <v>352</v>
      </c>
      <c r="C6598" s="753" t="s">
        <v>416</v>
      </c>
      <c r="D6598" s="753" t="s">
        <v>1816</v>
      </c>
      <c r="E6598" s="753" t="s">
        <v>130</v>
      </c>
      <c r="F6598" s="753" t="s">
        <v>585</v>
      </c>
      <c r="G6598" s="757" t="s">
        <v>1799</v>
      </c>
      <c r="H6598" s="751">
        <v>33000000</v>
      </c>
    </row>
    <row r="6599" spans="1:8">
      <c r="A6599" s="753" t="s">
        <v>83</v>
      </c>
      <c r="B6599" s="753" t="s">
        <v>352</v>
      </c>
      <c r="C6599" s="753" t="s">
        <v>416</v>
      </c>
      <c r="D6599" s="753" t="s">
        <v>1816</v>
      </c>
      <c r="E6599" s="753" t="s">
        <v>130</v>
      </c>
      <c r="F6599" s="753" t="s">
        <v>14</v>
      </c>
      <c r="G6599" s="757" t="s">
        <v>1800</v>
      </c>
      <c r="H6599" s="751">
        <v>24000000</v>
      </c>
    </row>
    <row r="6600" spans="1:8" ht="26.4">
      <c r="A6600" s="753" t="s">
        <v>83</v>
      </c>
      <c r="B6600" s="753" t="s">
        <v>352</v>
      </c>
      <c r="C6600" s="753" t="s">
        <v>223</v>
      </c>
      <c r="D6600" s="753"/>
      <c r="E6600" s="753"/>
      <c r="F6600" s="753"/>
      <c r="G6600" s="757" t="s">
        <v>1765</v>
      </c>
      <c r="H6600" s="751">
        <v>961000000</v>
      </c>
    </row>
    <row r="6601" spans="1:8" ht="39.6">
      <c r="A6601" s="753" t="s">
        <v>83</v>
      </c>
      <c r="B6601" s="753" t="s">
        <v>352</v>
      </c>
      <c r="C6601" s="753" t="s">
        <v>223</v>
      </c>
      <c r="D6601" s="753" t="s">
        <v>1956</v>
      </c>
      <c r="E6601" s="753"/>
      <c r="F6601" s="753"/>
      <c r="G6601" s="757" t="s">
        <v>1957</v>
      </c>
      <c r="H6601" s="751">
        <v>961000000</v>
      </c>
    </row>
    <row r="6602" spans="1:8">
      <c r="A6602" s="753" t="s">
        <v>83</v>
      </c>
      <c r="B6602" s="753" t="s">
        <v>352</v>
      </c>
      <c r="C6602" s="753" t="s">
        <v>223</v>
      </c>
      <c r="D6602" s="753" t="s">
        <v>1956</v>
      </c>
      <c r="E6602" s="753" t="s">
        <v>92</v>
      </c>
      <c r="F6602" s="753"/>
      <c r="G6602" s="757" t="s">
        <v>93</v>
      </c>
      <c r="H6602" s="751">
        <v>195339000</v>
      </c>
    </row>
    <row r="6603" spans="1:8">
      <c r="A6603" s="753" t="s">
        <v>83</v>
      </c>
      <c r="B6603" s="753" t="s">
        <v>352</v>
      </c>
      <c r="C6603" s="753" t="s">
        <v>223</v>
      </c>
      <c r="D6603" s="753" t="s">
        <v>1956</v>
      </c>
      <c r="E6603" s="753" t="s">
        <v>92</v>
      </c>
      <c r="F6603" s="753" t="s">
        <v>94</v>
      </c>
      <c r="G6603" s="757" t="s">
        <v>1768</v>
      </c>
      <c r="H6603" s="751">
        <v>195339000</v>
      </c>
    </row>
    <row r="6604" spans="1:8">
      <c r="A6604" s="753" t="s">
        <v>83</v>
      </c>
      <c r="B6604" s="753" t="s">
        <v>352</v>
      </c>
      <c r="C6604" s="753" t="s">
        <v>223</v>
      </c>
      <c r="D6604" s="753" t="s">
        <v>1956</v>
      </c>
      <c r="E6604" s="753" t="s">
        <v>96</v>
      </c>
      <c r="F6604" s="753"/>
      <c r="G6604" s="757" t="s">
        <v>97</v>
      </c>
      <c r="H6604" s="751">
        <v>210090000</v>
      </c>
    </row>
    <row r="6605" spans="1:8">
      <c r="A6605" s="753" t="s">
        <v>83</v>
      </c>
      <c r="B6605" s="753" t="s">
        <v>352</v>
      </c>
      <c r="C6605" s="753" t="s">
        <v>223</v>
      </c>
      <c r="D6605" s="753" t="s">
        <v>1956</v>
      </c>
      <c r="E6605" s="753" t="s">
        <v>96</v>
      </c>
      <c r="F6605" s="753" t="s">
        <v>151</v>
      </c>
      <c r="G6605" s="757" t="s">
        <v>152</v>
      </c>
      <c r="H6605" s="751">
        <v>26820000</v>
      </c>
    </row>
    <row r="6606" spans="1:8" ht="26.4">
      <c r="A6606" s="753" t="s">
        <v>83</v>
      </c>
      <c r="B6606" s="753" t="s">
        <v>352</v>
      </c>
      <c r="C6606" s="753" t="s">
        <v>223</v>
      </c>
      <c r="D6606" s="753" t="s">
        <v>1956</v>
      </c>
      <c r="E6606" s="753" t="s">
        <v>96</v>
      </c>
      <c r="F6606" s="753" t="s">
        <v>98</v>
      </c>
      <c r="G6606" s="757" t="s">
        <v>99</v>
      </c>
      <c r="H6606" s="751">
        <v>2682000</v>
      </c>
    </row>
    <row r="6607" spans="1:8" ht="26.4">
      <c r="A6607" s="753" t="s">
        <v>83</v>
      </c>
      <c r="B6607" s="753" t="s">
        <v>352</v>
      </c>
      <c r="C6607" s="753" t="s">
        <v>223</v>
      </c>
      <c r="D6607" s="753" t="s">
        <v>1956</v>
      </c>
      <c r="E6607" s="753" t="s">
        <v>96</v>
      </c>
      <c r="F6607" s="753" t="s">
        <v>457</v>
      </c>
      <c r="G6607" s="757" t="s">
        <v>1875</v>
      </c>
      <c r="H6607" s="751">
        <v>1788000</v>
      </c>
    </row>
    <row r="6608" spans="1:8">
      <c r="A6608" s="753" t="s">
        <v>83</v>
      </c>
      <c r="B6608" s="753" t="s">
        <v>352</v>
      </c>
      <c r="C6608" s="753" t="s">
        <v>223</v>
      </c>
      <c r="D6608" s="753" t="s">
        <v>1956</v>
      </c>
      <c r="E6608" s="753" t="s">
        <v>96</v>
      </c>
      <c r="F6608" s="753" t="s">
        <v>154</v>
      </c>
      <c r="G6608" s="757" t="s">
        <v>1773</v>
      </c>
      <c r="H6608" s="751">
        <v>178800000</v>
      </c>
    </row>
    <row r="6609" spans="1:8">
      <c r="A6609" s="753" t="s">
        <v>83</v>
      </c>
      <c r="B6609" s="753" t="s">
        <v>352</v>
      </c>
      <c r="C6609" s="753" t="s">
        <v>223</v>
      </c>
      <c r="D6609" s="753" t="s">
        <v>1956</v>
      </c>
      <c r="E6609" s="753" t="s">
        <v>426</v>
      </c>
      <c r="F6609" s="753"/>
      <c r="G6609" s="757" t="s">
        <v>427</v>
      </c>
      <c r="H6609" s="751">
        <v>9400000</v>
      </c>
    </row>
    <row r="6610" spans="1:8">
      <c r="A6610" s="753" t="s">
        <v>83</v>
      </c>
      <c r="B6610" s="753" t="s">
        <v>352</v>
      </c>
      <c r="C6610" s="753" t="s">
        <v>223</v>
      </c>
      <c r="D6610" s="753" t="s">
        <v>1956</v>
      </c>
      <c r="E6610" s="753" t="s">
        <v>426</v>
      </c>
      <c r="F6610" s="753" t="s">
        <v>428</v>
      </c>
      <c r="G6610" s="757" t="s">
        <v>1774</v>
      </c>
      <c r="H6610" s="751">
        <v>3400000</v>
      </c>
    </row>
    <row r="6611" spans="1:8">
      <c r="A6611" s="753" t="s">
        <v>83</v>
      </c>
      <c r="B6611" s="753" t="s">
        <v>352</v>
      </c>
      <c r="C6611" s="753" t="s">
        <v>223</v>
      </c>
      <c r="D6611" s="753" t="s">
        <v>1956</v>
      </c>
      <c r="E6611" s="753" t="s">
        <v>426</v>
      </c>
      <c r="F6611" s="753" t="s">
        <v>429</v>
      </c>
      <c r="G6611" s="757" t="s">
        <v>1775</v>
      </c>
      <c r="H6611" s="751">
        <v>6000000</v>
      </c>
    </row>
    <row r="6612" spans="1:8">
      <c r="A6612" s="753" t="s">
        <v>83</v>
      </c>
      <c r="B6612" s="753" t="s">
        <v>352</v>
      </c>
      <c r="C6612" s="753" t="s">
        <v>223</v>
      </c>
      <c r="D6612" s="753" t="s">
        <v>1956</v>
      </c>
      <c r="E6612" s="753" t="s">
        <v>100</v>
      </c>
      <c r="F6612" s="753"/>
      <c r="G6612" s="757" t="s">
        <v>101</v>
      </c>
      <c r="H6612" s="751">
        <v>30300034</v>
      </c>
    </row>
    <row r="6613" spans="1:8">
      <c r="A6613" s="753" t="s">
        <v>83</v>
      </c>
      <c r="B6613" s="753" t="s">
        <v>352</v>
      </c>
      <c r="C6613" s="753" t="s">
        <v>223</v>
      </c>
      <c r="D6613" s="753" t="s">
        <v>1956</v>
      </c>
      <c r="E6613" s="753" t="s">
        <v>100</v>
      </c>
      <c r="F6613" s="753" t="s">
        <v>443</v>
      </c>
      <c r="G6613" s="757" t="s">
        <v>135</v>
      </c>
      <c r="H6613" s="751">
        <v>30300034</v>
      </c>
    </row>
    <row r="6614" spans="1:8">
      <c r="A6614" s="753" t="s">
        <v>83</v>
      </c>
      <c r="B6614" s="753" t="s">
        <v>352</v>
      </c>
      <c r="C6614" s="753" t="s">
        <v>223</v>
      </c>
      <c r="D6614" s="753" t="s">
        <v>1956</v>
      </c>
      <c r="E6614" s="753" t="s">
        <v>102</v>
      </c>
      <c r="F6614" s="753"/>
      <c r="G6614" s="757" t="s">
        <v>369</v>
      </c>
      <c r="H6614" s="751">
        <v>94883120</v>
      </c>
    </row>
    <row r="6615" spans="1:8">
      <c r="A6615" s="753" t="s">
        <v>83</v>
      </c>
      <c r="B6615" s="753" t="s">
        <v>352</v>
      </c>
      <c r="C6615" s="753" t="s">
        <v>223</v>
      </c>
      <c r="D6615" s="753" t="s">
        <v>1956</v>
      </c>
      <c r="E6615" s="753" t="s">
        <v>102</v>
      </c>
      <c r="F6615" s="753" t="s">
        <v>103</v>
      </c>
      <c r="G6615" s="757" t="s">
        <v>104</v>
      </c>
      <c r="H6615" s="751">
        <v>70026620</v>
      </c>
    </row>
    <row r="6616" spans="1:8">
      <c r="A6616" s="753" t="s">
        <v>83</v>
      </c>
      <c r="B6616" s="753" t="s">
        <v>352</v>
      </c>
      <c r="C6616" s="753" t="s">
        <v>223</v>
      </c>
      <c r="D6616" s="753" t="s">
        <v>1956</v>
      </c>
      <c r="E6616" s="753" t="s">
        <v>102</v>
      </c>
      <c r="F6616" s="753" t="s">
        <v>105</v>
      </c>
      <c r="G6616" s="757" t="s">
        <v>106</v>
      </c>
      <c r="H6616" s="751">
        <v>12428250</v>
      </c>
    </row>
    <row r="6617" spans="1:8">
      <c r="A6617" s="753" t="s">
        <v>83</v>
      </c>
      <c r="B6617" s="753" t="s">
        <v>352</v>
      </c>
      <c r="C6617" s="753" t="s">
        <v>223</v>
      </c>
      <c r="D6617" s="753" t="s">
        <v>1956</v>
      </c>
      <c r="E6617" s="753" t="s">
        <v>102</v>
      </c>
      <c r="F6617" s="753" t="s">
        <v>107</v>
      </c>
      <c r="G6617" s="757" t="s">
        <v>108</v>
      </c>
      <c r="H6617" s="751">
        <v>8285500</v>
      </c>
    </row>
    <row r="6618" spans="1:8">
      <c r="A6618" s="753" t="s">
        <v>83</v>
      </c>
      <c r="B6618" s="753" t="s">
        <v>352</v>
      </c>
      <c r="C6618" s="753" t="s">
        <v>223</v>
      </c>
      <c r="D6618" s="753" t="s">
        <v>1956</v>
      </c>
      <c r="E6618" s="753" t="s">
        <v>102</v>
      </c>
      <c r="F6618" s="753" t="s">
        <v>0</v>
      </c>
      <c r="G6618" s="757" t="s">
        <v>1</v>
      </c>
      <c r="H6618" s="751">
        <v>4142750</v>
      </c>
    </row>
    <row r="6619" spans="1:8">
      <c r="A6619" s="753" t="s">
        <v>83</v>
      </c>
      <c r="B6619" s="753" t="s">
        <v>352</v>
      </c>
      <c r="C6619" s="753" t="s">
        <v>223</v>
      </c>
      <c r="D6619" s="753" t="s">
        <v>1956</v>
      </c>
      <c r="E6619" s="753" t="s">
        <v>112</v>
      </c>
      <c r="F6619" s="753"/>
      <c r="G6619" s="757" t="s">
        <v>113</v>
      </c>
      <c r="H6619" s="751">
        <v>17802562</v>
      </c>
    </row>
    <row r="6620" spans="1:8">
      <c r="A6620" s="753" t="s">
        <v>83</v>
      </c>
      <c r="B6620" s="753" t="s">
        <v>352</v>
      </c>
      <c r="C6620" s="753" t="s">
        <v>223</v>
      </c>
      <c r="D6620" s="753" t="s">
        <v>1956</v>
      </c>
      <c r="E6620" s="753" t="s">
        <v>112</v>
      </c>
      <c r="F6620" s="753" t="s">
        <v>155</v>
      </c>
      <c r="G6620" s="757" t="s">
        <v>1777</v>
      </c>
      <c r="H6620" s="751">
        <v>11318802</v>
      </c>
    </row>
    <row r="6621" spans="1:8">
      <c r="A6621" s="753" t="s">
        <v>83</v>
      </c>
      <c r="B6621" s="753" t="s">
        <v>352</v>
      </c>
      <c r="C6621" s="753" t="s">
        <v>223</v>
      </c>
      <c r="D6621" s="753" t="s">
        <v>1956</v>
      </c>
      <c r="E6621" s="753" t="s">
        <v>112</v>
      </c>
      <c r="F6621" s="753" t="s">
        <v>114</v>
      </c>
      <c r="G6621" s="757" t="s">
        <v>1778</v>
      </c>
      <c r="H6621" s="751">
        <v>3183760</v>
      </c>
    </row>
    <row r="6622" spans="1:8">
      <c r="A6622" s="753" t="s">
        <v>83</v>
      </c>
      <c r="B6622" s="753" t="s">
        <v>352</v>
      </c>
      <c r="C6622" s="753" t="s">
        <v>223</v>
      </c>
      <c r="D6622" s="753" t="s">
        <v>1956</v>
      </c>
      <c r="E6622" s="753" t="s">
        <v>112</v>
      </c>
      <c r="F6622" s="753" t="s">
        <v>242</v>
      </c>
      <c r="G6622" s="757" t="s">
        <v>1839</v>
      </c>
      <c r="H6622" s="751">
        <v>3300000</v>
      </c>
    </row>
    <row r="6623" spans="1:8">
      <c r="A6623" s="753" t="s">
        <v>83</v>
      </c>
      <c r="B6623" s="753" t="s">
        <v>352</v>
      </c>
      <c r="C6623" s="753" t="s">
        <v>223</v>
      </c>
      <c r="D6623" s="753" t="s">
        <v>1956</v>
      </c>
      <c r="E6623" s="753" t="s">
        <v>115</v>
      </c>
      <c r="F6623" s="753"/>
      <c r="G6623" s="757" t="s">
        <v>1781</v>
      </c>
      <c r="H6623" s="751">
        <v>16000000</v>
      </c>
    </row>
    <row r="6624" spans="1:8">
      <c r="A6624" s="753" t="s">
        <v>83</v>
      </c>
      <c r="B6624" s="753" t="s">
        <v>352</v>
      </c>
      <c r="C6624" s="753" t="s">
        <v>223</v>
      </c>
      <c r="D6624" s="753" t="s">
        <v>1956</v>
      </c>
      <c r="E6624" s="753" t="s">
        <v>115</v>
      </c>
      <c r="F6624" s="753" t="s">
        <v>116</v>
      </c>
      <c r="G6624" s="757" t="s">
        <v>117</v>
      </c>
      <c r="H6624" s="751">
        <v>10300000</v>
      </c>
    </row>
    <row r="6625" spans="1:8">
      <c r="A6625" s="753" t="s">
        <v>83</v>
      </c>
      <c r="B6625" s="753" t="s">
        <v>352</v>
      </c>
      <c r="C6625" s="753" t="s">
        <v>223</v>
      </c>
      <c r="D6625" s="753" t="s">
        <v>1956</v>
      </c>
      <c r="E6625" s="753" t="s">
        <v>115</v>
      </c>
      <c r="F6625" s="753" t="s">
        <v>147</v>
      </c>
      <c r="G6625" s="757" t="s">
        <v>148</v>
      </c>
      <c r="H6625" s="751">
        <v>5700000</v>
      </c>
    </row>
    <row r="6626" spans="1:8">
      <c r="A6626" s="753" t="s">
        <v>83</v>
      </c>
      <c r="B6626" s="753" t="s">
        <v>352</v>
      </c>
      <c r="C6626" s="753" t="s">
        <v>223</v>
      </c>
      <c r="D6626" s="753" t="s">
        <v>1956</v>
      </c>
      <c r="E6626" s="753" t="s">
        <v>120</v>
      </c>
      <c r="F6626" s="753"/>
      <c r="G6626" s="757" t="s">
        <v>121</v>
      </c>
      <c r="H6626" s="751">
        <v>7984901</v>
      </c>
    </row>
    <row r="6627" spans="1:8" ht="39.6">
      <c r="A6627" s="753" t="s">
        <v>83</v>
      </c>
      <c r="B6627" s="753" t="s">
        <v>352</v>
      </c>
      <c r="C6627" s="753" t="s">
        <v>223</v>
      </c>
      <c r="D6627" s="753" t="s">
        <v>1956</v>
      </c>
      <c r="E6627" s="753" t="s">
        <v>120</v>
      </c>
      <c r="F6627" s="753" t="s">
        <v>122</v>
      </c>
      <c r="G6627" s="757" t="s">
        <v>1783</v>
      </c>
      <c r="H6627" s="751">
        <v>475601</v>
      </c>
    </row>
    <row r="6628" spans="1:8" ht="39.6">
      <c r="A6628" s="753" t="s">
        <v>83</v>
      </c>
      <c r="B6628" s="753" t="s">
        <v>352</v>
      </c>
      <c r="C6628" s="753" t="s">
        <v>223</v>
      </c>
      <c r="D6628" s="753" t="s">
        <v>1956</v>
      </c>
      <c r="E6628" s="753" t="s">
        <v>120</v>
      </c>
      <c r="F6628" s="753" t="s">
        <v>994</v>
      </c>
      <c r="G6628" s="757" t="s">
        <v>1824</v>
      </c>
      <c r="H6628" s="751">
        <v>2337500</v>
      </c>
    </row>
    <row r="6629" spans="1:8" ht="26.4">
      <c r="A6629" s="753" t="s">
        <v>83</v>
      </c>
      <c r="B6629" s="753" t="s">
        <v>352</v>
      </c>
      <c r="C6629" s="753" t="s">
        <v>223</v>
      </c>
      <c r="D6629" s="753" t="s">
        <v>1956</v>
      </c>
      <c r="E6629" s="753" t="s">
        <v>120</v>
      </c>
      <c r="F6629" s="753" t="s">
        <v>1001</v>
      </c>
      <c r="G6629" s="757" t="s">
        <v>1784</v>
      </c>
      <c r="H6629" s="751">
        <v>1571800</v>
      </c>
    </row>
    <row r="6630" spans="1:8">
      <c r="A6630" s="753" t="s">
        <v>83</v>
      </c>
      <c r="B6630" s="753" t="s">
        <v>352</v>
      </c>
      <c r="C6630" s="753" t="s">
        <v>223</v>
      </c>
      <c r="D6630" s="753" t="s">
        <v>1956</v>
      </c>
      <c r="E6630" s="753" t="s">
        <v>120</v>
      </c>
      <c r="F6630" s="753" t="s">
        <v>158</v>
      </c>
      <c r="G6630" s="757" t="s">
        <v>1785</v>
      </c>
      <c r="H6630" s="751">
        <v>1400000</v>
      </c>
    </row>
    <row r="6631" spans="1:8">
      <c r="A6631" s="753" t="s">
        <v>83</v>
      </c>
      <c r="B6631" s="753" t="s">
        <v>352</v>
      </c>
      <c r="C6631" s="753" t="s">
        <v>223</v>
      </c>
      <c r="D6631" s="753" t="s">
        <v>1956</v>
      </c>
      <c r="E6631" s="753" t="s">
        <v>120</v>
      </c>
      <c r="F6631" s="753" t="s">
        <v>159</v>
      </c>
      <c r="G6631" s="757" t="s">
        <v>143</v>
      </c>
      <c r="H6631" s="751">
        <v>2200000</v>
      </c>
    </row>
    <row r="6632" spans="1:8">
      <c r="A6632" s="753" t="s">
        <v>83</v>
      </c>
      <c r="B6632" s="753" t="s">
        <v>352</v>
      </c>
      <c r="C6632" s="753" t="s">
        <v>223</v>
      </c>
      <c r="D6632" s="753" t="s">
        <v>1956</v>
      </c>
      <c r="E6632" s="753" t="s">
        <v>160</v>
      </c>
      <c r="F6632" s="753"/>
      <c r="G6632" s="757" t="s">
        <v>161</v>
      </c>
      <c r="H6632" s="751">
        <v>94349063</v>
      </c>
    </row>
    <row r="6633" spans="1:8">
      <c r="A6633" s="753" t="s">
        <v>83</v>
      </c>
      <c r="B6633" s="753" t="s">
        <v>352</v>
      </c>
      <c r="C6633" s="753" t="s">
        <v>223</v>
      </c>
      <c r="D6633" s="753" t="s">
        <v>1956</v>
      </c>
      <c r="E6633" s="753" t="s">
        <v>160</v>
      </c>
      <c r="F6633" s="753" t="s">
        <v>162</v>
      </c>
      <c r="G6633" s="757" t="s">
        <v>163</v>
      </c>
      <c r="H6633" s="751">
        <v>5640000</v>
      </c>
    </row>
    <row r="6634" spans="1:8">
      <c r="A6634" s="753" t="s">
        <v>83</v>
      </c>
      <c r="B6634" s="753" t="s">
        <v>352</v>
      </c>
      <c r="C6634" s="753" t="s">
        <v>223</v>
      </c>
      <c r="D6634" s="753" t="s">
        <v>1956</v>
      </c>
      <c r="E6634" s="753" t="s">
        <v>160</v>
      </c>
      <c r="F6634" s="753" t="s">
        <v>546</v>
      </c>
      <c r="G6634" s="757" t="s">
        <v>128</v>
      </c>
      <c r="H6634" s="751">
        <v>16000000</v>
      </c>
    </row>
    <row r="6635" spans="1:8">
      <c r="A6635" s="753" t="s">
        <v>83</v>
      </c>
      <c r="B6635" s="753" t="s">
        <v>352</v>
      </c>
      <c r="C6635" s="753" t="s">
        <v>223</v>
      </c>
      <c r="D6635" s="753" t="s">
        <v>1956</v>
      </c>
      <c r="E6635" s="753" t="s">
        <v>160</v>
      </c>
      <c r="F6635" s="753" t="s">
        <v>547</v>
      </c>
      <c r="G6635" s="757" t="s">
        <v>548</v>
      </c>
      <c r="H6635" s="751">
        <v>5000000</v>
      </c>
    </row>
    <row r="6636" spans="1:8">
      <c r="A6636" s="753" t="s">
        <v>83</v>
      </c>
      <c r="B6636" s="753" t="s">
        <v>352</v>
      </c>
      <c r="C6636" s="753" t="s">
        <v>223</v>
      </c>
      <c r="D6636" s="753" t="s">
        <v>1956</v>
      </c>
      <c r="E6636" s="753" t="s">
        <v>160</v>
      </c>
      <c r="F6636" s="753" t="s">
        <v>549</v>
      </c>
      <c r="G6636" s="757" t="s">
        <v>550</v>
      </c>
      <c r="H6636" s="751">
        <v>48232063</v>
      </c>
    </row>
    <row r="6637" spans="1:8">
      <c r="A6637" s="753" t="s">
        <v>83</v>
      </c>
      <c r="B6637" s="753" t="s">
        <v>352</v>
      </c>
      <c r="C6637" s="753" t="s">
        <v>223</v>
      </c>
      <c r="D6637" s="753" t="s">
        <v>1956</v>
      </c>
      <c r="E6637" s="753" t="s">
        <v>160</v>
      </c>
      <c r="F6637" s="753" t="s">
        <v>551</v>
      </c>
      <c r="G6637" s="757" t="s">
        <v>133</v>
      </c>
      <c r="H6637" s="751">
        <v>19477000</v>
      </c>
    </row>
    <row r="6638" spans="1:8">
      <c r="A6638" s="753" t="s">
        <v>83</v>
      </c>
      <c r="B6638" s="753" t="s">
        <v>352</v>
      </c>
      <c r="C6638" s="753" t="s">
        <v>223</v>
      </c>
      <c r="D6638" s="753" t="s">
        <v>1956</v>
      </c>
      <c r="E6638" s="753" t="s">
        <v>125</v>
      </c>
      <c r="F6638" s="753"/>
      <c r="G6638" s="757" t="s">
        <v>126</v>
      </c>
      <c r="H6638" s="751">
        <v>47220000</v>
      </c>
    </row>
    <row r="6639" spans="1:8">
      <c r="A6639" s="753" t="s">
        <v>83</v>
      </c>
      <c r="B6639" s="753" t="s">
        <v>352</v>
      </c>
      <c r="C6639" s="753" t="s">
        <v>223</v>
      </c>
      <c r="D6639" s="753" t="s">
        <v>1956</v>
      </c>
      <c r="E6639" s="753" t="s">
        <v>125</v>
      </c>
      <c r="F6639" s="753" t="s">
        <v>430</v>
      </c>
      <c r="G6639" s="757" t="s">
        <v>431</v>
      </c>
      <c r="H6639" s="751">
        <v>3220000</v>
      </c>
    </row>
    <row r="6640" spans="1:8">
      <c r="A6640" s="753" t="s">
        <v>83</v>
      </c>
      <c r="B6640" s="753" t="s">
        <v>352</v>
      </c>
      <c r="C6640" s="753" t="s">
        <v>223</v>
      </c>
      <c r="D6640" s="753" t="s">
        <v>1956</v>
      </c>
      <c r="E6640" s="753" t="s">
        <v>125</v>
      </c>
      <c r="F6640" s="753" t="s">
        <v>552</v>
      </c>
      <c r="G6640" s="757" t="s">
        <v>553</v>
      </c>
      <c r="H6640" s="751">
        <v>9200000</v>
      </c>
    </row>
    <row r="6641" spans="1:8">
      <c r="A6641" s="753" t="s">
        <v>83</v>
      </c>
      <c r="B6641" s="753" t="s">
        <v>352</v>
      </c>
      <c r="C6641" s="753" t="s">
        <v>223</v>
      </c>
      <c r="D6641" s="753" t="s">
        <v>1956</v>
      </c>
      <c r="E6641" s="753" t="s">
        <v>125</v>
      </c>
      <c r="F6641" s="753" t="s">
        <v>127</v>
      </c>
      <c r="G6641" s="757" t="s">
        <v>128</v>
      </c>
      <c r="H6641" s="751">
        <v>600000</v>
      </c>
    </row>
    <row r="6642" spans="1:8">
      <c r="A6642" s="753" t="s">
        <v>83</v>
      </c>
      <c r="B6642" s="753" t="s">
        <v>352</v>
      </c>
      <c r="C6642" s="753" t="s">
        <v>223</v>
      </c>
      <c r="D6642" s="753" t="s">
        <v>1956</v>
      </c>
      <c r="E6642" s="753" t="s">
        <v>125</v>
      </c>
      <c r="F6642" s="753" t="s">
        <v>129</v>
      </c>
      <c r="G6642" s="757" t="s">
        <v>1787</v>
      </c>
      <c r="H6642" s="751">
        <v>34200000</v>
      </c>
    </row>
    <row r="6643" spans="1:8">
      <c r="A6643" s="753" t="s">
        <v>83</v>
      </c>
      <c r="B6643" s="753" t="s">
        <v>352</v>
      </c>
      <c r="C6643" s="753" t="s">
        <v>223</v>
      </c>
      <c r="D6643" s="753" t="s">
        <v>1956</v>
      </c>
      <c r="E6643" s="753" t="s">
        <v>554</v>
      </c>
      <c r="F6643" s="753"/>
      <c r="G6643" s="757" t="s">
        <v>555</v>
      </c>
      <c r="H6643" s="751">
        <v>95083320</v>
      </c>
    </row>
    <row r="6644" spans="1:8">
      <c r="A6644" s="753" t="s">
        <v>83</v>
      </c>
      <c r="B6644" s="753" t="s">
        <v>352</v>
      </c>
      <c r="C6644" s="753" t="s">
        <v>223</v>
      </c>
      <c r="D6644" s="753" t="s">
        <v>1956</v>
      </c>
      <c r="E6644" s="753" t="s">
        <v>554</v>
      </c>
      <c r="F6644" s="753" t="s">
        <v>556</v>
      </c>
      <c r="G6644" s="757" t="s">
        <v>557</v>
      </c>
      <c r="H6644" s="751">
        <v>15300000</v>
      </c>
    </row>
    <row r="6645" spans="1:8">
      <c r="A6645" s="753" t="s">
        <v>83</v>
      </c>
      <c r="B6645" s="753" t="s">
        <v>352</v>
      </c>
      <c r="C6645" s="753" t="s">
        <v>223</v>
      </c>
      <c r="D6645" s="753" t="s">
        <v>1956</v>
      </c>
      <c r="E6645" s="753" t="s">
        <v>554</v>
      </c>
      <c r="F6645" s="753" t="s">
        <v>243</v>
      </c>
      <c r="G6645" s="757" t="s">
        <v>244</v>
      </c>
      <c r="H6645" s="751">
        <v>79783320</v>
      </c>
    </row>
    <row r="6646" spans="1:8" ht="39.6">
      <c r="A6646" s="753" t="s">
        <v>83</v>
      </c>
      <c r="B6646" s="753" t="s">
        <v>352</v>
      </c>
      <c r="C6646" s="753" t="s">
        <v>223</v>
      </c>
      <c r="D6646" s="753" t="s">
        <v>1956</v>
      </c>
      <c r="E6646" s="753" t="s">
        <v>560</v>
      </c>
      <c r="F6646" s="753"/>
      <c r="G6646" s="757" t="s">
        <v>1790</v>
      </c>
      <c r="H6646" s="751">
        <v>81901000</v>
      </c>
    </row>
    <row r="6647" spans="1:8">
      <c r="A6647" s="753" t="s">
        <v>83</v>
      </c>
      <c r="B6647" s="753" t="s">
        <v>352</v>
      </c>
      <c r="C6647" s="753" t="s">
        <v>223</v>
      </c>
      <c r="D6647" s="753" t="s">
        <v>1956</v>
      </c>
      <c r="E6647" s="753" t="s">
        <v>560</v>
      </c>
      <c r="F6647" s="753" t="s">
        <v>5</v>
      </c>
      <c r="G6647" s="757" t="s">
        <v>6</v>
      </c>
      <c r="H6647" s="751">
        <v>60400000</v>
      </c>
    </row>
    <row r="6648" spans="1:8">
      <c r="A6648" s="753" t="s">
        <v>83</v>
      </c>
      <c r="B6648" s="753" t="s">
        <v>352</v>
      </c>
      <c r="C6648" s="753" t="s">
        <v>223</v>
      </c>
      <c r="D6648" s="753" t="s">
        <v>1956</v>
      </c>
      <c r="E6648" s="753" t="s">
        <v>560</v>
      </c>
      <c r="F6648" s="753" t="s">
        <v>418</v>
      </c>
      <c r="G6648" s="757" t="s">
        <v>1793</v>
      </c>
      <c r="H6648" s="751">
        <v>12750000</v>
      </c>
    </row>
    <row r="6649" spans="1:8">
      <c r="A6649" s="753" t="s">
        <v>83</v>
      </c>
      <c r="B6649" s="753" t="s">
        <v>352</v>
      </c>
      <c r="C6649" s="753" t="s">
        <v>223</v>
      </c>
      <c r="D6649" s="753" t="s">
        <v>1956</v>
      </c>
      <c r="E6649" s="753" t="s">
        <v>560</v>
      </c>
      <c r="F6649" s="753" t="s">
        <v>562</v>
      </c>
      <c r="G6649" s="757" t="s">
        <v>1794</v>
      </c>
      <c r="H6649" s="751">
        <v>7500000</v>
      </c>
    </row>
    <row r="6650" spans="1:8">
      <c r="A6650" s="753" t="s">
        <v>83</v>
      </c>
      <c r="B6650" s="753" t="s">
        <v>352</v>
      </c>
      <c r="C6650" s="753" t="s">
        <v>223</v>
      </c>
      <c r="D6650" s="753" t="s">
        <v>1956</v>
      </c>
      <c r="E6650" s="753" t="s">
        <v>560</v>
      </c>
      <c r="F6650" s="753" t="s">
        <v>7</v>
      </c>
      <c r="G6650" s="757" t="s">
        <v>1795</v>
      </c>
      <c r="H6650" s="751">
        <v>1251000</v>
      </c>
    </row>
    <row r="6651" spans="1:8" ht="26.4">
      <c r="A6651" s="753" t="s">
        <v>83</v>
      </c>
      <c r="B6651" s="753" t="s">
        <v>352</v>
      </c>
      <c r="C6651" s="753" t="s">
        <v>223</v>
      </c>
      <c r="D6651" s="753" t="s">
        <v>1956</v>
      </c>
      <c r="E6651" s="753" t="s">
        <v>1796</v>
      </c>
      <c r="F6651" s="753"/>
      <c r="G6651" s="757" t="s">
        <v>1797</v>
      </c>
      <c r="H6651" s="751">
        <v>16000000</v>
      </c>
    </row>
    <row r="6652" spans="1:8">
      <c r="A6652" s="753" t="s">
        <v>83</v>
      </c>
      <c r="B6652" s="753" t="s">
        <v>352</v>
      </c>
      <c r="C6652" s="753" t="s">
        <v>223</v>
      </c>
      <c r="D6652" s="753" t="s">
        <v>1956</v>
      </c>
      <c r="E6652" s="753" t="s">
        <v>1796</v>
      </c>
      <c r="F6652" s="753" t="s">
        <v>1825</v>
      </c>
      <c r="G6652" s="757" t="s">
        <v>1794</v>
      </c>
      <c r="H6652" s="751">
        <v>16000000</v>
      </c>
    </row>
    <row r="6653" spans="1:8">
      <c r="A6653" s="753" t="s">
        <v>83</v>
      </c>
      <c r="B6653" s="753" t="s">
        <v>352</v>
      </c>
      <c r="C6653" s="753" t="s">
        <v>223</v>
      </c>
      <c r="D6653" s="753" t="s">
        <v>1956</v>
      </c>
      <c r="E6653" s="753" t="s">
        <v>1801</v>
      </c>
      <c r="F6653" s="753"/>
      <c r="G6653" s="757" t="s">
        <v>1802</v>
      </c>
      <c r="H6653" s="751">
        <v>3150000</v>
      </c>
    </row>
    <row r="6654" spans="1:8">
      <c r="A6654" s="753" t="s">
        <v>83</v>
      </c>
      <c r="B6654" s="753" t="s">
        <v>352</v>
      </c>
      <c r="C6654" s="753" t="s">
        <v>223</v>
      </c>
      <c r="D6654" s="753" t="s">
        <v>1956</v>
      </c>
      <c r="E6654" s="753" t="s">
        <v>1801</v>
      </c>
      <c r="F6654" s="753" t="s">
        <v>1803</v>
      </c>
      <c r="G6654" s="757" t="s">
        <v>1804</v>
      </c>
      <c r="H6654" s="751">
        <v>3150000</v>
      </c>
    </row>
    <row r="6655" spans="1:8">
      <c r="A6655" s="753" t="s">
        <v>83</v>
      </c>
      <c r="B6655" s="753" t="s">
        <v>352</v>
      </c>
      <c r="C6655" s="753" t="s">
        <v>223</v>
      </c>
      <c r="D6655" s="753" t="s">
        <v>1956</v>
      </c>
      <c r="E6655" s="753" t="s">
        <v>134</v>
      </c>
      <c r="F6655" s="753"/>
      <c r="G6655" s="757" t="s">
        <v>135</v>
      </c>
      <c r="H6655" s="751">
        <v>14547000</v>
      </c>
    </row>
    <row r="6656" spans="1:8">
      <c r="A6656" s="753" t="s">
        <v>83</v>
      </c>
      <c r="B6656" s="753" t="s">
        <v>352</v>
      </c>
      <c r="C6656" s="753" t="s">
        <v>223</v>
      </c>
      <c r="D6656" s="753" t="s">
        <v>1956</v>
      </c>
      <c r="E6656" s="753" t="s">
        <v>134</v>
      </c>
      <c r="F6656" s="753" t="s">
        <v>9</v>
      </c>
      <c r="G6656" s="757" t="s">
        <v>1805</v>
      </c>
      <c r="H6656" s="751">
        <v>2097000</v>
      </c>
    </row>
    <row r="6657" spans="1:8">
      <c r="A6657" s="753" t="s">
        <v>83</v>
      </c>
      <c r="B6657" s="753" t="s">
        <v>352</v>
      </c>
      <c r="C6657" s="753" t="s">
        <v>223</v>
      </c>
      <c r="D6657" s="753" t="s">
        <v>1956</v>
      </c>
      <c r="E6657" s="753" t="s">
        <v>134</v>
      </c>
      <c r="F6657" s="753" t="s">
        <v>137</v>
      </c>
      <c r="G6657" s="757" t="s">
        <v>138</v>
      </c>
      <c r="H6657" s="751">
        <v>12450000</v>
      </c>
    </row>
    <row r="6658" spans="1:8">
      <c r="A6658" s="753" t="s">
        <v>83</v>
      </c>
      <c r="B6658" s="753" t="s">
        <v>352</v>
      </c>
      <c r="C6658" s="753" t="s">
        <v>223</v>
      </c>
      <c r="D6658" s="753" t="s">
        <v>1956</v>
      </c>
      <c r="E6658" s="753" t="s">
        <v>404</v>
      </c>
      <c r="F6658" s="753"/>
      <c r="G6658" s="757" t="s">
        <v>1808</v>
      </c>
      <c r="H6658" s="751">
        <v>26950000</v>
      </c>
    </row>
    <row r="6659" spans="1:8">
      <c r="A6659" s="753" t="s">
        <v>83</v>
      </c>
      <c r="B6659" s="753" t="s">
        <v>352</v>
      </c>
      <c r="C6659" s="753" t="s">
        <v>223</v>
      </c>
      <c r="D6659" s="753" t="s">
        <v>1956</v>
      </c>
      <c r="E6659" s="753" t="s">
        <v>404</v>
      </c>
      <c r="F6659" s="753" t="s">
        <v>1809</v>
      </c>
      <c r="G6659" s="757" t="s">
        <v>26</v>
      </c>
      <c r="H6659" s="751">
        <v>26950000</v>
      </c>
    </row>
    <row r="6660" spans="1:8">
      <c r="A6660" s="753" t="s">
        <v>83</v>
      </c>
      <c r="B6660" s="753" t="s">
        <v>1025</v>
      </c>
      <c r="C6660" s="753"/>
      <c r="D6660" s="753"/>
      <c r="E6660" s="753"/>
      <c r="F6660" s="753"/>
      <c r="G6660" s="757" t="s">
        <v>1974</v>
      </c>
      <c r="H6660" s="751">
        <v>753896000</v>
      </c>
    </row>
    <row r="6661" spans="1:8" ht="26.4">
      <c r="A6661" s="753" t="s">
        <v>83</v>
      </c>
      <c r="B6661" s="753" t="s">
        <v>1025</v>
      </c>
      <c r="C6661" s="753" t="s">
        <v>223</v>
      </c>
      <c r="D6661" s="753"/>
      <c r="E6661" s="753"/>
      <c r="F6661" s="753"/>
      <c r="G6661" s="757" t="s">
        <v>1765</v>
      </c>
      <c r="H6661" s="751">
        <v>753896000</v>
      </c>
    </row>
    <row r="6662" spans="1:8" ht="39.6">
      <c r="A6662" s="753" t="s">
        <v>83</v>
      </c>
      <c r="B6662" s="753" t="s">
        <v>1025</v>
      </c>
      <c r="C6662" s="753" t="s">
        <v>223</v>
      </c>
      <c r="D6662" s="753" t="s">
        <v>1956</v>
      </c>
      <c r="E6662" s="753"/>
      <c r="F6662" s="753"/>
      <c r="G6662" s="757" t="s">
        <v>1957</v>
      </c>
      <c r="H6662" s="751">
        <v>753896000</v>
      </c>
    </row>
    <row r="6663" spans="1:8">
      <c r="A6663" s="753" t="s">
        <v>83</v>
      </c>
      <c r="B6663" s="753" t="s">
        <v>1025</v>
      </c>
      <c r="C6663" s="753" t="s">
        <v>223</v>
      </c>
      <c r="D6663" s="753" t="s">
        <v>1956</v>
      </c>
      <c r="E6663" s="753" t="s">
        <v>92</v>
      </c>
      <c r="F6663" s="753"/>
      <c r="G6663" s="757" t="s">
        <v>93</v>
      </c>
      <c r="H6663" s="751">
        <v>200463400</v>
      </c>
    </row>
    <row r="6664" spans="1:8">
      <c r="A6664" s="753" t="s">
        <v>83</v>
      </c>
      <c r="B6664" s="753" t="s">
        <v>1025</v>
      </c>
      <c r="C6664" s="753" t="s">
        <v>223</v>
      </c>
      <c r="D6664" s="753" t="s">
        <v>1956</v>
      </c>
      <c r="E6664" s="753" t="s">
        <v>92</v>
      </c>
      <c r="F6664" s="753" t="s">
        <v>94</v>
      </c>
      <c r="G6664" s="757" t="s">
        <v>1768</v>
      </c>
      <c r="H6664" s="751">
        <v>200463400</v>
      </c>
    </row>
    <row r="6665" spans="1:8">
      <c r="A6665" s="753" t="s">
        <v>83</v>
      </c>
      <c r="B6665" s="753" t="s">
        <v>1025</v>
      </c>
      <c r="C6665" s="753" t="s">
        <v>223</v>
      </c>
      <c r="D6665" s="753" t="s">
        <v>1956</v>
      </c>
      <c r="E6665" s="753" t="s">
        <v>96</v>
      </c>
      <c r="F6665" s="753"/>
      <c r="G6665" s="757" t="s">
        <v>97</v>
      </c>
      <c r="H6665" s="751">
        <v>52001000</v>
      </c>
    </row>
    <row r="6666" spans="1:8">
      <c r="A6666" s="753" t="s">
        <v>83</v>
      </c>
      <c r="B6666" s="753" t="s">
        <v>1025</v>
      </c>
      <c r="C6666" s="753" t="s">
        <v>223</v>
      </c>
      <c r="D6666" s="753" t="s">
        <v>1956</v>
      </c>
      <c r="E6666" s="753" t="s">
        <v>96</v>
      </c>
      <c r="F6666" s="753" t="s">
        <v>151</v>
      </c>
      <c r="G6666" s="757" t="s">
        <v>152</v>
      </c>
      <c r="H6666" s="751">
        <v>9536000</v>
      </c>
    </row>
    <row r="6667" spans="1:8" ht="26.4">
      <c r="A6667" s="753" t="s">
        <v>83</v>
      </c>
      <c r="B6667" s="753" t="s">
        <v>1025</v>
      </c>
      <c r="C6667" s="753" t="s">
        <v>223</v>
      </c>
      <c r="D6667" s="753" t="s">
        <v>1956</v>
      </c>
      <c r="E6667" s="753" t="s">
        <v>96</v>
      </c>
      <c r="F6667" s="753" t="s">
        <v>98</v>
      </c>
      <c r="G6667" s="757" t="s">
        <v>99</v>
      </c>
      <c r="H6667" s="751">
        <v>1788000</v>
      </c>
    </row>
    <row r="6668" spans="1:8">
      <c r="A6668" s="753" t="s">
        <v>83</v>
      </c>
      <c r="B6668" s="753" t="s">
        <v>1025</v>
      </c>
      <c r="C6668" s="753" t="s">
        <v>223</v>
      </c>
      <c r="D6668" s="753" t="s">
        <v>1956</v>
      </c>
      <c r="E6668" s="753" t="s">
        <v>96</v>
      </c>
      <c r="F6668" s="753" t="s">
        <v>154</v>
      </c>
      <c r="G6668" s="757" t="s">
        <v>1773</v>
      </c>
      <c r="H6668" s="751">
        <v>40677000</v>
      </c>
    </row>
    <row r="6669" spans="1:8">
      <c r="A6669" s="753" t="s">
        <v>83</v>
      </c>
      <c r="B6669" s="753" t="s">
        <v>1025</v>
      </c>
      <c r="C6669" s="753" t="s">
        <v>223</v>
      </c>
      <c r="D6669" s="753" t="s">
        <v>1956</v>
      </c>
      <c r="E6669" s="753" t="s">
        <v>426</v>
      </c>
      <c r="F6669" s="753"/>
      <c r="G6669" s="757" t="s">
        <v>427</v>
      </c>
      <c r="H6669" s="751">
        <v>16400000</v>
      </c>
    </row>
    <row r="6670" spans="1:8">
      <c r="A6670" s="753" t="s">
        <v>83</v>
      </c>
      <c r="B6670" s="753" t="s">
        <v>1025</v>
      </c>
      <c r="C6670" s="753" t="s">
        <v>223</v>
      </c>
      <c r="D6670" s="753" t="s">
        <v>1956</v>
      </c>
      <c r="E6670" s="753" t="s">
        <v>426</v>
      </c>
      <c r="F6670" s="753" t="s">
        <v>428</v>
      </c>
      <c r="G6670" s="757" t="s">
        <v>1774</v>
      </c>
      <c r="H6670" s="751">
        <v>4470000</v>
      </c>
    </row>
    <row r="6671" spans="1:8">
      <c r="A6671" s="753" t="s">
        <v>83</v>
      </c>
      <c r="B6671" s="753" t="s">
        <v>1025</v>
      </c>
      <c r="C6671" s="753" t="s">
        <v>223</v>
      </c>
      <c r="D6671" s="753" t="s">
        <v>1956</v>
      </c>
      <c r="E6671" s="753" t="s">
        <v>426</v>
      </c>
      <c r="F6671" s="753" t="s">
        <v>336</v>
      </c>
      <c r="G6671" s="757" t="s">
        <v>1876</v>
      </c>
      <c r="H6671" s="751">
        <v>10430000</v>
      </c>
    </row>
    <row r="6672" spans="1:8">
      <c r="A6672" s="753" t="s">
        <v>83</v>
      </c>
      <c r="B6672" s="753" t="s">
        <v>1025</v>
      </c>
      <c r="C6672" s="753" t="s">
        <v>223</v>
      </c>
      <c r="D6672" s="753" t="s">
        <v>1956</v>
      </c>
      <c r="E6672" s="753" t="s">
        <v>426</v>
      </c>
      <c r="F6672" s="753" t="s">
        <v>429</v>
      </c>
      <c r="G6672" s="757" t="s">
        <v>1775</v>
      </c>
      <c r="H6672" s="751">
        <v>1500000</v>
      </c>
    </row>
    <row r="6673" spans="1:8">
      <c r="A6673" s="753" t="s">
        <v>83</v>
      </c>
      <c r="B6673" s="753" t="s">
        <v>1025</v>
      </c>
      <c r="C6673" s="753" t="s">
        <v>223</v>
      </c>
      <c r="D6673" s="753" t="s">
        <v>1956</v>
      </c>
      <c r="E6673" s="753" t="s">
        <v>100</v>
      </c>
      <c r="F6673" s="753"/>
      <c r="G6673" s="757" t="s">
        <v>101</v>
      </c>
      <c r="H6673" s="751">
        <v>35393000</v>
      </c>
    </row>
    <row r="6674" spans="1:8">
      <c r="A6674" s="753" t="s">
        <v>83</v>
      </c>
      <c r="B6674" s="753" t="s">
        <v>1025</v>
      </c>
      <c r="C6674" s="753" t="s">
        <v>223</v>
      </c>
      <c r="D6674" s="753" t="s">
        <v>1956</v>
      </c>
      <c r="E6674" s="753" t="s">
        <v>100</v>
      </c>
      <c r="F6674" s="753" t="s">
        <v>443</v>
      </c>
      <c r="G6674" s="757" t="s">
        <v>135</v>
      </c>
      <c r="H6674" s="751">
        <v>35393000</v>
      </c>
    </row>
    <row r="6675" spans="1:8">
      <c r="A6675" s="753" t="s">
        <v>83</v>
      </c>
      <c r="B6675" s="753" t="s">
        <v>1025</v>
      </c>
      <c r="C6675" s="753" t="s">
        <v>223</v>
      </c>
      <c r="D6675" s="753" t="s">
        <v>1956</v>
      </c>
      <c r="E6675" s="753" t="s">
        <v>102</v>
      </c>
      <c r="F6675" s="753"/>
      <c r="G6675" s="757" t="s">
        <v>369</v>
      </c>
      <c r="H6675" s="751">
        <v>34525364</v>
      </c>
    </row>
    <row r="6676" spans="1:8">
      <c r="A6676" s="753" t="s">
        <v>83</v>
      </c>
      <c r="B6676" s="753" t="s">
        <v>1025</v>
      </c>
      <c r="C6676" s="753" t="s">
        <v>223</v>
      </c>
      <c r="D6676" s="753" t="s">
        <v>1956</v>
      </c>
      <c r="E6676" s="753" t="s">
        <v>102</v>
      </c>
      <c r="F6676" s="753" t="s">
        <v>103</v>
      </c>
      <c r="G6676" s="757" t="s">
        <v>104</v>
      </c>
      <c r="H6676" s="751">
        <v>25964420</v>
      </c>
    </row>
    <row r="6677" spans="1:8">
      <c r="A6677" s="753" t="s">
        <v>83</v>
      </c>
      <c r="B6677" s="753" t="s">
        <v>1025</v>
      </c>
      <c r="C6677" s="753" t="s">
        <v>223</v>
      </c>
      <c r="D6677" s="753" t="s">
        <v>1956</v>
      </c>
      <c r="E6677" s="753" t="s">
        <v>102</v>
      </c>
      <c r="F6677" s="753" t="s">
        <v>105</v>
      </c>
      <c r="G6677" s="757" t="s">
        <v>106</v>
      </c>
      <c r="H6677" s="751">
        <v>4280472</v>
      </c>
    </row>
    <row r="6678" spans="1:8">
      <c r="A6678" s="753" t="s">
        <v>83</v>
      </c>
      <c r="B6678" s="753" t="s">
        <v>1025</v>
      </c>
      <c r="C6678" s="753" t="s">
        <v>223</v>
      </c>
      <c r="D6678" s="753" t="s">
        <v>1956</v>
      </c>
      <c r="E6678" s="753" t="s">
        <v>102</v>
      </c>
      <c r="F6678" s="753" t="s">
        <v>107</v>
      </c>
      <c r="G6678" s="757" t="s">
        <v>108</v>
      </c>
      <c r="H6678" s="751">
        <v>2853648</v>
      </c>
    </row>
    <row r="6679" spans="1:8">
      <c r="A6679" s="753" t="s">
        <v>83</v>
      </c>
      <c r="B6679" s="753" t="s">
        <v>1025</v>
      </c>
      <c r="C6679" s="753" t="s">
        <v>223</v>
      </c>
      <c r="D6679" s="753" t="s">
        <v>1956</v>
      </c>
      <c r="E6679" s="753" t="s">
        <v>102</v>
      </c>
      <c r="F6679" s="753" t="s">
        <v>0</v>
      </c>
      <c r="G6679" s="757" t="s">
        <v>1</v>
      </c>
      <c r="H6679" s="751">
        <v>1426824</v>
      </c>
    </row>
    <row r="6680" spans="1:8">
      <c r="A6680" s="753" t="s">
        <v>83</v>
      </c>
      <c r="B6680" s="753" t="s">
        <v>1025</v>
      </c>
      <c r="C6680" s="753" t="s">
        <v>223</v>
      </c>
      <c r="D6680" s="753" t="s">
        <v>1956</v>
      </c>
      <c r="E6680" s="753" t="s">
        <v>112</v>
      </c>
      <c r="F6680" s="753"/>
      <c r="G6680" s="757" t="s">
        <v>113</v>
      </c>
      <c r="H6680" s="751">
        <v>8878000</v>
      </c>
    </row>
    <row r="6681" spans="1:8">
      <c r="A6681" s="753" t="s">
        <v>83</v>
      </c>
      <c r="B6681" s="753" t="s">
        <v>1025</v>
      </c>
      <c r="C6681" s="753" t="s">
        <v>223</v>
      </c>
      <c r="D6681" s="753" t="s">
        <v>1956</v>
      </c>
      <c r="E6681" s="753" t="s">
        <v>112</v>
      </c>
      <c r="F6681" s="753" t="s">
        <v>155</v>
      </c>
      <c r="G6681" s="757" t="s">
        <v>1777</v>
      </c>
      <c r="H6681" s="751">
        <v>2978000</v>
      </c>
    </row>
    <row r="6682" spans="1:8">
      <c r="A6682" s="753" t="s">
        <v>83</v>
      </c>
      <c r="B6682" s="753" t="s">
        <v>1025</v>
      </c>
      <c r="C6682" s="753" t="s">
        <v>223</v>
      </c>
      <c r="D6682" s="753" t="s">
        <v>1956</v>
      </c>
      <c r="E6682" s="753" t="s">
        <v>112</v>
      </c>
      <c r="F6682" s="753" t="s">
        <v>156</v>
      </c>
      <c r="G6682" s="757" t="s">
        <v>1779</v>
      </c>
      <c r="H6682" s="751">
        <v>5900000</v>
      </c>
    </row>
    <row r="6683" spans="1:8">
      <c r="A6683" s="753" t="s">
        <v>83</v>
      </c>
      <c r="B6683" s="753" t="s">
        <v>1025</v>
      </c>
      <c r="C6683" s="753" t="s">
        <v>223</v>
      </c>
      <c r="D6683" s="753" t="s">
        <v>1956</v>
      </c>
      <c r="E6683" s="753" t="s">
        <v>115</v>
      </c>
      <c r="F6683" s="753"/>
      <c r="G6683" s="757" t="s">
        <v>1781</v>
      </c>
      <c r="H6683" s="751">
        <v>15010736</v>
      </c>
    </row>
    <row r="6684" spans="1:8">
      <c r="A6684" s="753" t="s">
        <v>83</v>
      </c>
      <c r="B6684" s="753" t="s">
        <v>1025</v>
      </c>
      <c r="C6684" s="753" t="s">
        <v>223</v>
      </c>
      <c r="D6684" s="753" t="s">
        <v>1956</v>
      </c>
      <c r="E6684" s="753" t="s">
        <v>115</v>
      </c>
      <c r="F6684" s="753" t="s">
        <v>116</v>
      </c>
      <c r="G6684" s="757" t="s">
        <v>117</v>
      </c>
      <c r="H6684" s="751">
        <v>12090736</v>
      </c>
    </row>
    <row r="6685" spans="1:8">
      <c r="A6685" s="753" t="s">
        <v>83</v>
      </c>
      <c r="B6685" s="753" t="s">
        <v>1025</v>
      </c>
      <c r="C6685" s="753" t="s">
        <v>223</v>
      </c>
      <c r="D6685" s="753" t="s">
        <v>1956</v>
      </c>
      <c r="E6685" s="753" t="s">
        <v>115</v>
      </c>
      <c r="F6685" s="753" t="s">
        <v>147</v>
      </c>
      <c r="G6685" s="757" t="s">
        <v>148</v>
      </c>
      <c r="H6685" s="751">
        <v>2920000</v>
      </c>
    </row>
    <row r="6686" spans="1:8">
      <c r="A6686" s="753" t="s">
        <v>83</v>
      </c>
      <c r="B6686" s="753" t="s">
        <v>1025</v>
      </c>
      <c r="C6686" s="753" t="s">
        <v>223</v>
      </c>
      <c r="D6686" s="753" t="s">
        <v>1956</v>
      </c>
      <c r="E6686" s="753" t="s">
        <v>120</v>
      </c>
      <c r="F6686" s="753"/>
      <c r="G6686" s="757" t="s">
        <v>121</v>
      </c>
      <c r="H6686" s="751">
        <v>10761500</v>
      </c>
    </row>
    <row r="6687" spans="1:8" ht="39.6">
      <c r="A6687" s="753" t="s">
        <v>83</v>
      </c>
      <c r="B6687" s="753" t="s">
        <v>1025</v>
      </c>
      <c r="C6687" s="753" t="s">
        <v>223</v>
      </c>
      <c r="D6687" s="753" t="s">
        <v>1956</v>
      </c>
      <c r="E6687" s="753" t="s">
        <v>120</v>
      </c>
      <c r="F6687" s="753" t="s">
        <v>122</v>
      </c>
      <c r="G6687" s="757" t="s">
        <v>1783</v>
      </c>
      <c r="H6687" s="751">
        <v>2438000</v>
      </c>
    </row>
    <row r="6688" spans="1:8">
      <c r="A6688" s="753" t="s">
        <v>83</v>
      </c>
      <c r="B6688" s="753" t="s">
        <v>1025</v>
      </c>
      <c r="C6688" s="753" t="s">
        <v>223</v>
      </c>
      <c r="D6688" s="753" t="s">
        <v>1956</v>
      </c>
      <c r="E6688" s="753" t="s">
        <v>120</v>
      </c>
      <c r="F6688" s="753" t="s">
        <v>123</v>
      </c>
      <c r="G6688" s="757" t="s">
        <v>124</v>
      </c>
      <c r="H6688" s="751">
        <v>1782000</v>
      </c>
    </row>
    <row r="6689" spans="1:8" ht="26.4">
      <c r="A6689" s="753" t="s">
        <v>83</v>
      </c>
      <c r="B6689" s="753" t="s">
        <v>1025</v>
      </c>
      <c r="C6689" s="753" t="s">
        <v>223</v>
      </c>
      <c r="D6689" s="753" t="s">
        <v>1956</v>
      </c>
      <c r="E6689" s="753" t="s">
        <v>120</v>
      </c>
      <c r="F6689" s="753" t="s">
        <v>1001</v>
      </c>
      <c r="G6689" s="757" t="s">
        <v>1784</v>
      </c>
      <c r="H6689" s="751">
        <v>2141500</v>
      </c>
    </row>
    <row r="6690" spans="1:8">
      <c r="A6690" s="753" t="s">
        <v>83</v>
      </c>
      <c r="B6690" s="753" t="s">
        <v>1025</v>
      </c>
      <c r="C6690" s="753" t="s">
        <v>223</v>
      </c>
      <c r="D6690" s="753" t="s">
        <v>1956</v>
      </c>
      <c r="E6690" s="753" t="s">
        <v>120</v>
      </c>
      <c r="F6690" s="753" t="s">
        <v>158</v>
      </c>
      <c r="G6690" s="757" t="s">
        <v>1785</v>
      </c>
      <c r="H6690" s="751">
        <v>4400000</v>
      </c>
    </row>
    <row r="6691" spans="1:8">
      <c r="A6691" s="753" t="s">
        <v>83</v>
      </c>
      <c r="B6691" s="753" t="s">
        <v>1025</v>
      </c>
      <c r="C6691" s="753" t="s">
        <v>223</v>
      </c>
      <c r="D6691" s="753" t="s">
        <v>1956</v>
      </c>
      <c r="E6691" s="753" t="s">
        <v>160</v>
      </c>
      <c r="F6691" s="753"/>
      <c r="G6691" s="757" t="s">
        <v>161</v>
      </c>
      <c r="H6691" s="751">
        <v>91834000</v>
      </c>
    </row>
    <row r="6692" spans="1:8">
      <c r="A6692" s="753" t="s">
        <v>83</v>
      </c>
      <c r="B6692" s="753" t="s">
        <v>1025</v>
      </c>
      <c r="C6692" s="753" t="s">
        <v>223</v>
      </c>
      <c r="D6692" s="753" t="s">
        <v>1956</v>
      </c>
      <c r="E6692" s="753" t="s">
        <v>160</v>
      </c>
      <c r="F6692" s="753" t="s">
        <v>162</v>
      </c>
      <c r="G6692" s="757" t="s">
        <v>163</v>
      </c>
      <c r="H6692" s="751">
        <v>7858000</v>
      </c>
    </row>
    <row r="6693" spans="1:8">
      <c r="A6693" s="753" t="s">
        <v>83</v>
      </c>
      <c r="B6693" s="753" t="s">
        <v>1025</v>
      </c>
      <c r="C6693" s="753" t="s">
        <v>223</v>
      </c>
      <c r="D6693" s="753" t="s">
        <v>1956</v>
      </c>
      <c r="E6693" s="753" t="s">
        <v>160</v>
      </c>
      <c r="F6693" s="753" t="s">
        <v>547</v>
      </c>
      <c r="G6693" s="757" t="s">
        <v>548</v>
      </c>
      <c r="H6693" s="751">
        <v>3000000</v>
      </c>
    </row>
    <row r="6694" spans="1:8">
      <c r="A6694" s="753" t="s">
        <v>83</v>
      </c>
      <c r="B6694" s="753" t="s">
        <v>1025</v>
      </c>
      <c r="C6694" s="753" t="s">
        <v>223</v>
      </c>
      <c r="D6694" s="753" t="s">
        <v>1956</v>
      </c>
      <c r="E6694" s="753" t="s">
        <v>160</v>
      </c>
      <c r="F6694" s="753" t="s">
        <v>549</v>
      </c>
      <c r="G6694" s="757" t="s">
        <v>550</v>
      </c>
      <c r="H6694" s="751">
        <v>69576000</v>
      </c>
    </row>
    <row r="6695" spans="1:8">
      <c r="A6695" s="753" t="s">
        <v>83</v>
      </c>
      <c r="B6695" s="753" t="s">
        <v>1025</v>
      </c>
      <c r="C6695" s="753" t="s">
        <v>223</v>
      </c>
      <c r="D6695" s="753" t="s">
        <v>1956</v>
      </c>
      <c r="E6695" s="753" t="s">
        <v>160</v>
      </c>
      <c r="F6695" s="753" t="s">
        <v>551</v>
      </c>
      <c r="G6695" s="757" t="s">
        <v>133</v>
      </c>
      <c r="H6695" s="751">
        <v>11400000</v>
      </c>
    </row>
    <row r="6696" spans="1:8">
      <c r="A6696" s="753" t="s">
        <v>83</v>
      </c>
      <c r="B6696" s="753" t="s">
        <v>1025</v>
      </c>
      <c r="C6696" s="753" t="s">
        <v>223</v>
      </c>
      <c r="D6696" s="753" t="s">
        <v>1956</v>
      </c>
      <c r="E6696" s="753" t="s">
        <v>125</v>
      </c>
      <c r="F6696" s="753"/>
      <c r="G6696" s="757" t="s">
        <v>126</v>
      </c>
      <c r="H6696" s="751">
        <v>48204000</v>
      </c>
    </row>
    <row r="6697" spans="1:8">
      <c r="A6697" s="753" t="s">
        <v>83</v>
      </c>
      <c r="B6697" s="753" t="s">
        <v>1025</v>
      </c>
      <c r="C6697" s="753" t="s">
        <v>223</v>
      </c>
      <c r="D6697" s="753" t="s">
        <v>1956</v>
      </c>
      <c r="E6697" s="753" t="s">
        <v>125</v>
      </c>
      <c r="F6697" s="753" t="s">
        <v>430</v>
      </c>
      <c r="G6697" s="757" t="s">
        <v>431</v>
      </c>
      <c r="H6697" s="751">
        <v>8862000</v>
      </c>
    </row>
    <row r="6698" spans="1:8">
      <c r="A6698" s="753" t="s">
        <v>83</v>
      </c>
      <c r="B6698" s="753" t="s">
        <v>1025</v>
      </c>
      <c r="C6698" s="753" t="s">
        <v>223</v>
      </c>
      <c r="D6698" s="753" t="s">
        <v>1956</v>
      </c>
      <c r="E6698" s="753" t="s">
        <v>125</v>
      </c>
      <c r="F6698" s="753" t="s">
        <v>552</v>
      </c>
      <c r="G6698" s="757" t="s">
        <v>553</v>
      </c>
      <c r="H6698" s="751">
        <v>11450000</v>
      </c>
    </row>
    <row r="6699" spans="1:8">
      <c r="A6699" s="753" t="s">
        <v>83</v>
      </c>
      <c r="B6699" s="753" t="s">
        <v>1025</v>
      </c>
      <c r="C6699" s="753" t="s">
        <v>223</v>
      </c>
      <c r="D6699" s="753" t="s">
        <v>1956</v>
      </c>
      <c r="E6699" s="753" t="s">
        <v>125</v>
      </c>
      <c r="F6699" s="753" t="s">
        <v>127</v>
      </c>
      <c r="G6699" s="757" t="s">
        <v>128</v>
      </c>
      <c r="H6699" s="751">
        <v>16192000</v>
      </c>
    </row>
    <row r="6700" spans="1:8">
      <c r="A6700" s="753" t="s">
        <v>83</v>
      </c>
      <c r="B6700" s="753" t="s">
        <v>1025</v>
      </c>
      <c r="C6700" s="753" t="s">
        <v>223</v>
      </c>
      <c r="D6700" s="753" t="s">
        <v>1956</v>
      </c>
      <c r="E6700" s="753" t="s">
        <v>125</v>
      </c>
      <c r="F6700" s="753" t="s">
        <v>129</v>
      </c>
      <c r="G6700" s="757" t="s">
        <v>1787</v>
      </c>
      <c r="H6700" s="751">
        <v>11700000</v>
      </c>
    </row>
    <row r="6701" spans="1:8">
      <c r="A6701" s="753" t="s">
        <v>83</v>
      </c>
      <c r="B6701" s="753" t="s">
        <v>1025</v>
      </c>
      <c r="C6701" s="753" t="s">
        <v>223</v>
      </c>
      <c r="D6701" s="753" t="s">
        <v>1956</v>
      </c>
      <c r="E6701" s="753" t="s">
        <v>554</v>
      </c>
      <c r="F6701" s="753"/>
      <c r="G6701" s="757" t="s">
        <v>555</v>
      </c>
      <c r="H6701" s="751">
        <v>48800000</v>
      </c>
    </row>
    <row r="6702" spans="1:8">
      <c r="A6702" s="753" t="s">
        <v>83</v>
      </c>
      <c r="B6702" s="753" t="s">
        <v>1025</v>
      </c>
      <c r="C6702" s="753" t="s">
        <v>223</v>
      </c>
      <c r="D6702" s="753" t="s">
        <v>1956</v>
      </c>
      <c r="E6702" s="753" t="s">
        <v>554</v>
      </c>
      <c r="F6702" s="753" t="s">
        <v>556</v>
      </c>
      <c r="G6702" s="757" t="s">
        <v>557</v>
      </c>
      <c r="H6702" s="751">
        <v>5100000</v>
      </c>
    </row>
    <row r="6703" spans="1:8">
      <c r="A6703" s="753" t="s">
        <v>83</v>
      </c>
      <c r="B6703" s="753" t="s">
        <v>1025</v>
      </c>
      <c r="C6703" s="753" t="s">
        <v>223</v>
      </c>
      <c r="D6703" s="753" t="s">
        <v>1956</v>
      </c>
      <c r="E6703" s="753" t="s">
        <v>554</v>
      </c>
      <c r="F6703" s="753" t="s">
        <v>243</v>
      </c>
      <c r="G6703" s="757" t="s">
        <v>244</v>
      </c>
      <c r="H6703" s="751">
        <v>37700000</v>
      </c>
    </row>
    <row r="6704" spans="1:8">
      <c r="A6704" s="753" t="s">
        <v>83</v>
      </c>
      <c r="B6704" s="753" t="s">
        <v>1025</v>
      </c>
      <c r="C6704" s="753" t="s">
        <v>223</v>
      </c>
      <c r="D6704" s="753" t="s">
        <v>1956</v>
      </c>
      <c r="E6704" s="753" t="s">
        <v>554</v>
      </c>
      <c r="F6704" s="753" t="s">
        <v>206</v>
      </c>
      <c r="G6704" s="757" t="s">
        <v>207</v>
      </c>
      <c r="H6704" s="751">
        <v>6000000</v>
      </c>
    </row>
    <row r="6705" spans="1:8" ht="39.6">
      <c r="A6705" s="753" t="s">
        <v>83</v>
      </c>
      <c r="B6705" s="753" t="s">
        <v>1025</v>
      </c>
      <c r="C6705" s="753" t="s">
        <v>223</v>
      </c>
      <c r="D6705" s="753" t="s">
        <v>1956</v>
      </c>
      <c r="E6705" s="753" t="s">
        <v>560</v>
      </c>
      <c r="F6705" s="753"/>
      <c r="G6705" s="757" t="s">
        <v>1790</v>
      </c>
      <c r="H6705" s="751">
        <v>15370000</v>
      </c>
    </row>
    <row r="6706" spans="1:8">
      <c r="A6706" s="753" t="s">
        <v>83</v>
      </c>
      <c r="B6706" s="753" t="s">
        <v>1025</v>
      </c>
      <c r="C6706" s="753" t="s">
        <v>223</v>
      </c>
      <c r="D6706" s="753" t="s">
        <v>1956</v>
      </c>
      <c r="E6706" s="753" t="s">
        <v>560</v>
      </c>
      <c r="F6706" s="753" t="s">
        <v>5</v>
      </c>
      <c r="G6706" s="757" t="s">
        <v>6</v>
      </c>
      <c r="H6706" s="751">
        <v>11530000</v>
      </c>
    </row>
    <row r="6707" spans="1:8">
      <c r="A6707" s="753" t="s">
        <v>83</v>
      </c>
      <c r="B6707" s="753" t="s">
        <v>1025</v>
      </c>
      <c r="C6707" s="753" t="s">
        <v>223</v>
      </c>
      <c r="D6707" s="753" t="s">
        <v>1956</v>
      </c>
      <c r="E6707" s="753" t="s">
        <v>560</v>
      </c>
      <c r="F6707" s="753" t="s">
        <v>418</v>
      </c>
      <c r="G6707" s="757" t="s">
        <v>1793</v>
      </c>
      <c r="H6707" s="751">
        <v>3840000</v>
      </c>
    </row>
    <row r="6708" spans="1:8" ht="26.4">
      <c r="A6708" s="753" t="s">
        <v>83</v>
      </c>
      <c r="B6708" s="753" t="s">
        <v>1025</v>
      </c>
      <c r="C6708" s="753" t="s">
        <v>223</v>
      </c>
      <c r="D6708" s="753" t="s">
        <v>1956</v>
      </c>
      <c r="E6708" s="753" t="s">
        <v>1796</v>
      </c>
      <c r="F6708" s="753"/>
      <c r="G6708" s="757" t="s">
        <v>1797</v>
      </c>
      <c r="H6708" s="751">
        <v>12850000</v>
      </c>
    </row>
    <row r="6709" spans="1:8">
      <c r="A6709" s="753" t="s">
        <v>83</v>
      </c>
      <c r="B6709" s="753" t="s">
        <v>1025</v>
      </c>
      <c r="C6709" s="753" t="s">
        <v>223</v>
      </c>
      <c r="D6709" s="753" t="s">
        <v>1956</v>
      </c>
      <c r="E6709" s="753" t="s">
        <v>1796</v>
      </c>
      <c r="F6709" s="753" t="s">
        <v>1825</v>
      </c>
      <c r="G6709" s="757" t="s">
        <v>1794</v>
      </c>
      <c r="H6709" s="751">
        <v>12850000</v>
      </c>
    </row>
    <row r="6710" spans="1:8" ht="26.4">
      <c r="A6710" s="753" t="s">
        <v>83</v>
      </c>
      <c r="B6710" s="753" t="s">
        <v>1025</v>
      </c>
      <c r="C6710" s="753" t="s">
        <v>223</v>
      </c>
      <c r="D6710" s="753" t="s">
        <v>1956</v>
      </c>
      <c r="E6710" s="753" t="s">
        <v>130</v>
      </c>
      <c r="F6710" s="753"/>
      <c r="G6710" s="757" t="s">
        <v>131</v>
      </c>
      <c r="H6710" s="751">
        <v>100000000</v>
      </c>
    </row>
    <row r="6711" spans="1:8">
      <c r="A6711" s="753" t="s">
        <v>83</v>
      </c>
      <c r="B6711" s="753" t="s">
        <v>1025</v>
      </c>
      <c r="C6711" s="753" t="s">
        <v>223</v>
      </c>
      <c r="D6711" s="753" t="s">
        <v>1956</v>
      </c>
      <c r="E6711" s="753" t="s">
        <v>130</v>
      </c>
      <c r="F6711" s="753" t="s">
        <v>585</v>
      </c>
      <c r="G6711" s="757" t="s">
        <v>1799</v>
      </c>
      <c r="H6711" s="751">
        <v>100000000</v>
      </c>
    </row>
    <row r="6712" spans="1:8">
      <c r="A6712" s="753" t="s">
        <v>83</v>
      </c>
      <c r="B6712" s="753" t="s">
        <v>1025</v>
      </c>
      <c r="C6712" s="753" t="s">
        <v>223</v>
      </c>
      <c r="D6712" s="753" t="s">
        <v>1956</v>
      </c>
      <c r="E6712" s="753" t="s">
        <v>134</v>
      </c>
      <c r="F6712" s="753"/>
      <c r="G6712" s="757" t="s">
        <v>135</v>
      </c>
      <c r="H6712" s="751">
        <v>45571000</v>
      </c>
    </row>
    <row r="6713" spans="1:8">
      <c r="A6713" s="753" t="s">
        <v>83</v>
      </c>
      <c r="B6713" s="753" t="s">
        <v>1025</v>
      </c>
      <c r="C6713" s="753" t="s">
        <v>223</v>
      </c>
      <c r="D6713" s="753" t="s">
        <v>1956</v>
      </c>
      <c r="E6713" s="753" t="s">
        <v>134</v>
      </c>
      <c r="F6713" s="753" t="s">
        <v>137</v>
      </c>
      <c r="G6713" s="757" t="s">
        <v>138</v>
      </c>
      <c r="H6713" s="751">
        <v>45571000</v>
      </c>
    </row>
    <row r="6714" spans="1:8" ht="39.6">
      <c r="A6714" s="753" t="s">
        <v>83</v>
      </c>
      <c r="B6714" s="753" t="s">
        <v>1025</v>
      </c>
      <c r="C6714" s="753" t="s">
        <v>223</v>
      </c>
      <c r="D6714" s="753" t="s">
        <v>1956</v>
      </c>
      <c r="E6714" s="753" t="s">
        <v>419</v>
      </c>
      <c r="F6714" s="753"/>
      <c r="G6714" s="757" t="s">
        <v>1807</v>
      </c>
      <c r="H6714" s="751">
        <v>5364000</v>
      </c>
    </row>
    <row r="6715" spans="1:8" ht="52.8">
      <c r="A6715" s="753" t="s">
        <v>83</v>
      </c>
      <c r="B6715" s="753" t="s">
        <v>1025</v>
      </c>
      <c r="C6715" s="753" t="s">
        <v>223</v>
      </c>
      <c r="D6715" s="753" t="s">
        <v>1956</v>
      </c>
      <c r="E6715" s="753" t="s">
        <v>419</v>
      </c>
      <c r="F6715" s="753" t="s">
        <v>420</v>
      </c>
      <c r="G6715" s="757" t="s">
        <v>2714</v>
      </c>
      <c r="H6715" s="751">
        <v>5364000</v>
      </c>
    </row>
    <row r="6716" spans="1:8">
      <c r="A6716" s="753" t="s">
        <v>83</v>
      </c>
      <c r="B6716" s="753" t="s">
        <v>1025</v>
      </c>
      <c r="C6716" s="753" t="s">
        <v>223</v>
      </c>
      <c r="D6716" s="753" t="s">
        <v>1956</v>
      </c>
      <c r="E6716" s="753" t="s">
        <v>404</v>
      </c>
      <c r="F6716" s="753"/>
      <c r="G6716" s="757" t="s">
        <v>1808</v>
      </c>
      <c r="H6716" s="751">
        <v>12470000</v>
      </c>
    </row>
    <row r="6717" spans="1:8">
      <c r="A6717" s="753" t="s">
        <v>83</v>
      </c>
      <c r="B6717" s="753" t="s">
        <v>1025</v>
      </c>
      <c r="C6717" s="753" t="s">
        <v>223</v>
      </c>
      <c r="D6717" s="753" t="s">
        <v>1956</v>
      </c>
      <c r="E6717" s="753" t="s">
        <v>404</v>
      </c>
      <c r="F6717" s="753" t="s">
        <v>1809</v>
      </c>
      <c r="G6717" s="757" t="s">
        <v>26</v>
      </c>
      <c r="H6717" s="751">
        <v>12470000</v>
      </c>
    </row>
    <row r="6718" spans="1:8">
      <c r="A6718" s="753" t="s">
        <v>83</v>
      </c>
      <c r="B6718" s="753" t="s">
        <v>1024</v>
      </c>
      <c r="C6718" s="753"/>
      <c r="D6718" s="753"/>
      <c r="E6718" s="753"/>
      <c r="F6718" s="753"/>
      <c r="G6718" s="757" t="s">
        <v>228</v>
      </c>
      <c r="H6718" s="751">
        <v>506000000</v>
      </c>
    </row>
    <row r="6719" spans="1:8">
      <c r="A6719" s="753" t="s">
        <v>83</v>
      </c>
      <c r="B6719" s="753" t="s">
        <v>1024</v>
      </c>
      <c r="C6719" s="753" t="s">
        <v>416</v>
      </c>
      <c r="D6719" s="753"/>
      <c r="E6719" s="753"/>
      <c r="F6719" s="753"/>
      <c r="G6719" s="757" t="s">
        <v>1814</v>
      </c>
      <c r="H6719" s="751">
        <v>72000000</v>
      </c>
    </row>
    <row r="6720" spans="1:8" ht="39.6">
      <c r="A6720" s="753" t="s">
        <v>83</v>
      </c>
      <c r="B6720" s="753" t="s">
        <v>1024</v>
      </c>
      <c r="C6720" s="753" t="s">
        <v>416</v>
      </c>
      <c r="D6720" s="753" t="s">
        <v>1816</v>
      </c>
      <c r="E6720" s="753"/>
      <c r="F6720" s="753"/>
      <c r="G6720" s="757" t="s">
        <v>1817</v>
      </c>
      <c r="H6720" s="751">
        <v>72000000</v>
      </c>
    </row>
    <row r="6721" spans="1:8">
      <c r="A6721" s="753" t="s">
        <v>83</v>
      </c>
      <c r="B6721" s="753" t="s">
        <v>1024</v>
      </c>
      <c r="C6721" s="753" t="s">
        <v>416</v>
      </c>
      <c r="D6721" s="753" t="s">
        <v>1816</v>
      </c>
      <c r="E6721" s="753" t="s">
        <v>160</v>
      </c>
      <c r="F6721" s="753"/>
      <c r="G6721" s="757" t="s">
        <v>161</v>
      </c>
      <c r="H6721" s="751">
        <v>72000000</v>
      </c>
    </row>
    <row r="6722" spans="1:8">
      <c r="A6722" s="753" t="s">
        <v>83</v>
      </c>
      <c r="B6722" s="753" t="s">
        <v>1024</v>
      </c>
      <c r="C6722" s="753" t="s">
        <v>416</v>
      </c>
      <c r="D6722" s="753" t="s">
        <v>1816</v>
      </c>
      <c r="E6722" s="753" t="s">
        <v>160</v>
      </c>
      <c r="F6722" s="753" t="s">
        <v>162</v>
      </c>
      <c r="G6722" s="757" t="s">
        <v>163</v>
      </c>
      <c r="H6722" s="751">
        <v>10800000</v>
      </c>
    </row>
    <row r="6723" spans="1:8">
      <c r="A6723" s="753" t="s">
        <v>83</v>
      </c>
      <c r="B6723" s="753" t="s">
        <v>1024</v>
      </c>
      <c r="C6723" s="753" t="s">
        <v>416</v>
      </c>
      <c r="D6723" s="753" t="s">
        <v>1816</v>
      </c>
      <c r="E6723" s="753" t="s">
        <v>160</v>
      </c>
      <c r="F6723" s="753" t="s">
        <v>544</v>
      </c>
      <c r="G6723" s="757" t="s">
        <v>545</v>
      </c>
      <c r="H6723" s="751">
        <v>6000000</v>
      </c>
    </row>
    <row r="6724" spans="1:8">
      <c r="A6724" s="753" t="s">
        <v>83</v>
      </c>
      <c r="B6724" s="753" t="s">
        <v>1024</v>
      </c>
      <c r="C6724" s="753" t="s">
        <v>416</v>
      </c>
      <c r="D6724" s="753" t="s">
        <v>1816</v>
      </c>
      <c r="E6724" s="753" t="s">
        <v>160</v>
      </c>
      <c r="F6724" s="753" t="s">
        <v>975</v>
      </c>
      <c r="G6724" s="757" t="s">
        <v>974</v>
      </c>
      <c r="H6724" s="751">
        <v>5000000</v>
      </c>
    </row>
    <row r="6725" spans="1:8">
      <c r="A6725" s="753" t="s">
        <v>83</v>
      </c>
      <c r="B6725" s="753" t="s">
        <v>1024</v>
      </c>
      <c r="C6725" s="753" t="s">
        <v>416</v>
      </c>
      <c r="D6725" s="753" t="s">
        <v>1816</v>
      </c>
      <c r="E6725" s="753" t="s">
        <v>160</v>
      </c>
      <c r="F6725" s="753" t="s">
        <v>546</v>
      </c>
      <c r="G6725" s="757" t="s">
        <v>128</v>
      </c>
      <c r="H6725" s="751">
        <v>1500000</v>
      </c>
    </row>
    <row r="6726" spans="1:8">
      <c r="A6726" s="753" t="s">
        <v>83</v>
      </c>
      <c r="B6726" s="753" t="s">
        <v>1024</v>
      </c>
      <c r="C6726" s="753" t="s">
        <v>416</v>
      </c>
      <c r="D6726" s="753" t="s">
        <v>1816</v>
      </c>
      <c r="E6726" s="753" t="s">
        <v>160</v>
      </c>
      <c r="F6726" s="753" t="s">
        <v>547</v>
      </c>
      <c r="G6726" s="757" t="s">
        <v>548</v>
      </c>
      <c r="H6726" s="751">
        <v>11000000</v>
      </c>
    </row>
    <row r="6727" spans="1:8">
      <c r="A6727" s="753" t="s">
        <v>83</v>
      </c>
      <c r="B6727" s="753" t="s">
        <v>1024</v>
      </c>
      <c r="C6727" s="753" t="s">
        <v>416</v>
      </c>
      <c r="D6727" s="753" t="s">
        <v>1816</v>
      </c>
      <c r="E6727" s="753" t="s">
        <v>160</v>
      </c>
      <c r="F6727" s="753" t="s">
        <v>549</v>
      </c>
      <c r="G6727" s="757" t="s">
        <v>550</v>
      </c>
      <c r="H6727" s="751">
        <v>8300000</v>
      </c>
    </row>
    <row r="6728" spans="1:8">
      <c r="A6728" s="753" t="s">
        <v>83</v>
      </c>
      <c r="B6728" s="753" t="s">
        <v>1024</v>
      </c>
      <c r="C6728" s="753" t="s">
        <v>416</v>
      </c>
      <c r="D6728" s="753" t="s">
        <v>1816</v>
      </c>
      <c r="E6728" s="753" t="s">
        <v>160</v>
      </c>
      <c r="F6728" s="753" t="s">
        <v>551</v>
      </c>
      <c r="G6728" s="757" t="s">
        <v>133</v>
      </c>
      <c r="H6728" s="751">
        <v>29400000</v>
      </c>
    </row>
    <row r="6729" spans="1:8" ht="26.4">
      <c r="A6729" s="753" t="s">
        <v>83</v>
      </c>
      <c r="B6729" s="753" t="s">
        <v>1024</v>
      </c>
      <c r="C6729" s="753" t="s">
        <v>223</v>
      </c>
      <c r="D6729" s="753"/>
      <c r="E6729" s="753"/>
      <c r="F6729" s="753"/>
      <c r="G6729" s="757" t="s">
        <v>1765</v>
      </c>
      <c r="H6729" s="751">
        <v>434000000</v>
      </c>
    </row>
    <row r="6730" spans="1:8" ht="39.6">
      <c r="A6730" s="753" t="s">
        <v>83</v>
      </c>
      <c r="B6730" s="753" t="s">
        <v>1024</v>
      </c>
      <c r="C6730" s="753" t="s">
        <v>223</v>
      </c>
      <c r="D6730" s="753" t="s">
        <v>1956</v>
      </c>
      <c r="E6730" s="753"/>
      <c r="F6730" s="753"/>
      <c r="G6730" s="757" t="s">
        <v>1957</v>
      </c>
      <c r="H6730" s="751">
        <v>434000000</v>
      </c>
    </row>
    <row r="6731" spans="1:8">
      <c r="A6731" s="753" t="s">
        <v>83</v>
      </c>
      <c r="B6731" s="753" t="s">
        <v>1024</v>
      </c>
      <c r="C6731" s="753" t="s">
        <v>223</v>
      </c>
      <c r="D6731" s="753" t="s">
        <v>1956</v>
      </c>
      <c r="E6731" s="753" t="s">
        <v>92</v>
      </c>
      <c r="F6731" s="753"/>
      <c r="G6731" s="757" t="s">
        <v>93</v>
      </c>
      <c r="H6731" s="751">
        <v>105313200</v>
      </c>
    </row>
    <row r="6732" spans="1:8">
      <c r="A6732" s="753" t="s">
        <v>83</v>
      </c>
      <c r="B6732" s="753" t="s">
        <v>1024</v>
      </c>
      <c r="C6732" s="753" t="s">
        <v>223</v>
      </c>
      <c r="D6732" s="753" t="s">
        <v>1956</v>
      </c>
      <c r="E6732" s="753" t="s">
        <v>92</v>
      </c>
      <c r="F6732" s="753" t="s">
        <v>94</v>
      </c>
      <c r="G6732" s="757" t="s">
        <v>1768</v>
      </c>
      <c r="H6732" s="751">
        <v>105313200</v>
      </c>
    </row>
    <row r="6733" spans="1:8">
      <c r="A6733" s="753" t="s">
        <v>83</v>
      </c>
      <c r="B6733" s="753" t="s">
        <v>1024</v>
      </c>
      <c r="C6733" s="753" t="s">
        <v>223</v>
      </c>
      <c r="D6733" s="753" t="s">
        <v>1956</v>
      </c>
      <c r="E6733" s="753" t="s">
        <v>96</v>
      </c>
      <c r="F6733" s="753"/>
      <c r="G6733" s="757" t="s">
        <v>97</v>
      </c>
      <c r="H6733" s="751">
        <v>134100000</v>
      </c>
    </row>
    <row r="6734" spans="1:8" ht="26.4">
      <c r="A6734" s="753" t="s">
        <v>83</v>
      </c>
      <c r="B6734" s="753" t="s">
        <v>1024</v>
      </c>
      <c r="C6734" s="753" t="s">
        <v>223</v>
      </c>
      <c r="D6734" s="753" t="s">
        <v>1956</v>
      </c>
      <c r="E6734" s="753" t="s">
        <v>96</v>
      </c>
      <c r="F6734" s="753" t="s">
        <v>98</v>
      </c>
      <c r="G6734" s="757" t="s">
        <v>99</v>
      </c>
      <c r="H6734" s="751">
        <v>4470000</v>
      </c>
    </row>
    <row r="6735" spans="1:8" ht="26.4">
      <c r="A6735" s="753" t="s">
        <v>83</v>
      </c>
      <c r="B6735" s="753" t="s">
        <v>1024</v>
      </c>
      <c r="C6735" s="753" t="s">
        <v>223</v>
      </c>
      <c r="D6735" s="753" t="s">
        <v>1956</v>
      </c>
      <c r="E6735" s="753" t="s">
        <v>96</v>
      </c>
      <c r="F6735" s="753" t="s">
        <v>457</v>
      </c>
      <c r="G6735" s="757" t="s">
        <v>1875</v>
      </c>
      <c r="H6735" s="751">
        <v>894000</v>
      </c>
    </row>
    <row r="6736" spans="1:8">
      <c r="A6736" s="753" t="s">
        <v>83</v>
      </c>
      <c r="B6736" s="753" t="s">
        <v>1024</v>
      </c>
      <c r="C6736" s="753" t="s">
        <v>223</v>
      </c>
      <c r="D6736" s="753" t="s">
        <v>1956</v>
      </c>
      <c r="E6736" s="753" t="s">
        <v>96</v>
      </c>
      <c r="F6736" s="753" t="s">
        <v>154</v>
      </c>
      <c r="G6736" s="757" t="s">
        <v>1773</v>
      </c>
      <c r="H6736" s="751">
        <v>128736000</v>
      </c>
    </row>
    <row r="6737" spans="1:8">
      <c r="A6737" s="753" t="s">
        <v>83</v>
      </c>
      <c r="B6737" s="753" t="s">
        <v>1024</v>
      </c>
      <c r="C6737" s="753" t="s">
        <v>223</v>
      </c>
      <c r="D6737" s="753" t="s">
        <v>1956</v>
      </c>
      <c r="E6737" s="753" t="s">
        <v>100</v>
      </c>
      <c r="F6737" s="753"/>
      <c r="G6737" s="757" t="s">
        <v>101</v>
      </c>
      <c r="H6737" s="751">
        <v>17840000</v>
      </c>
    </row>
    <row r="6738" spans="1:8">
      <c r="A6738" s="753" t="s">
        <v>83</v>
      </c>
      <c r="B6738" s="753" t="s">
        <v>1024</v>
      </c>
      <c r="C6738" s="753" t="s">
        <v>223</v>
      </c>
      <c r="D6738" s="753" t="s">
        <v>1956</v>
      </c>
      <c r="E6738" s="753" t="s">
        <v>100</v>
      </c>
      <c r="F6738" s="753" t="s">
        <v>443</v>
      </c>
      <c r="G6738" s="757" t="s">
        <v>135</v>
      </c>
      <c r="H6738" s="751">
        <v>17840000</v>
      </c>
    </row>
    <row r="6739" spans="1:8">
      <c r="A6739" s="753" t="s">
        <v>83</v>
      </c>
      <c r="B6739" s="753" t="s">
        <v>1024</v>
      </c>
      <c r="C6739" s="753" t="s">
        <v>223</v>
      </c>
      <c r="D6739" s="753" t="s">
        <v>1956</v>
      </c>
      <c r="E6739" s="753" t="s">
        <v>102</v>
      </c>
      <c r="F6739" s="753"/>
      <c r="G6739" s="757" t="s">
        <v>369</v>
      </c>
      <c r="H6739" s="751">
        <v>24748612</v>
      </c>
    </row>
    <row r="6740" spans="1:8">
      <c r="A6740" s="753" t="s">
        <v>83</v>
      </c>
      <c r="B6740" s="753" t="s">
        <v>1024</v>
      </c>
      <c r="C6740" s="753" t="s">
        <v>223</v>
      </c>
      <c r="D6740" s="753" t="s">
        <v>1956</v>
      </c>
      <c r="E6740" s="753" t="s">
        <v>102</v>
      </c>
      <c r="F6740" s="753" t="s">
        <v>103</v>
      </c>
      <c r="G6740" s="757" t="s">
        <v>104</v>
      </c>
      <c r="H6740" s="751">
        <v>18429820</v>
      </c>
    </row>
    <row r="6741" spans="1:8">
      <c r="A6741" s="753" t="s">
        <v>83</v>
      </c>
      <c r="B6741" s="753" t="s">
        <v>1024</v>
      </c>
      <c r="C6741" s="753" t="s">
        <v>223</v>
      </c>
      <c r="D6741" s="753" t="s">
        <v>1956</v>
      </c>
      <c r="E6741" s="753" t="s">
        <v>102</v>
      </c>
      <c r="F6741" s="753" t="s">
        <v>105</v>
      </c>
      <c r="G6741" s="757" t="s">
        <v>106</v>
      </c>
      <c r="H6741" s="751">
        <v>3159396</v>
      </c>
    </row>
    <row r="6742" spans="1:8">
      <c r="A6742" s="753" t="s">
        <v>83</v>
      </c>
      <c r="B6742" s="753" t="s">
        <v>1024</v>
      </c>
      <c r="C6742" s="753" t="s">
        <v>223</v>
      </c>
      <c r="D6742" s="753" t="s">
        <v>1956</v>
      </c>
      <c r="E6742" s="753" t="s">
        <v>102</v>
      </c>
      <c r="F6742" s="753" t="s">
        <v>107</v>
      </c>
      <c r="G6742" s="757" t="s">
        <v>108</v>
      </c>
      <c r="H6742" s="751">
        <v>2106264</v>
      </c>
    </row>
    <row r="6743" spans="1:8">
      <c r="A6743" s="753" t="s">
        <v>83</v>
      </c>
      <c r="B6743" s="753" t="s">
        <v>1024</v>
      </c>
      <c r="C6743" s="753" t="s">
        <v>223</v>
      </c>
      <c r="D6743" s="753" t="s">
        <v>1956</v>
      </c>
      <c r="E6743" s="753" t="s">
        <v>102</v>
      </c>
      <c r="F6743" s="753" t="s">
        <v>0</v>
      </c>
      <c r="G6743" s="757" t="s">
        <v>1</v>
      </c>
      <c r="H6743" s="751">
        <v>1053132</v>
      </c>
    </row>
    <row r="6744" spans="1:8">
      <c r="A6744" s="753" t="s">
        <v>83</v>
      </c>
      <c r="B6744" s="753" t="s">
        <v>1024</v>
      </c>
      <c r="C6744" s="753" t="s">
        <v>223</v>
      </c>
      <c r="D6744" s="753" t="s">
        <v>1956</v>
      </c>
      <c r="E6744" s="753" t="s">
        <v>112</v>
      </c>
      <c r="F6744" s="753"/>
      <c r="G6744" s="757" t="s">
        <v>113</v>
      </c>
      <c r="H6744" s="751">
        <v>1797200</v>
      </c>
    </row>
    <row r="6745" spans="1:8">
      <c r="A6745" s="753" t="s">
        <v>83</v>
      </c>
      <c r="B6745" s="753" t="s">
        <v>1024</v>
      </c>
      <c r="C6745" s="753" t="s">
        <v>223</v>
      </c>
      <c r="D6745" s="753" t="s">
        <v>1956</v>
      </c>
      <c r="E6745" s="753" t="s">
        <v>112</v>
      </c>
      <c r="F6745" s="753" t="s">
        <v>155</v>
      </c>
      <c r="G6745" s="757" t="s">
        <v>1777</v>
      </c>
      <c r="H6745" s="751">
        <v>1797200</v>
      </c>
    </row>
    <row r="6746" spans="1:8">
      <c r="A6746" s="753" t="s">
        <v>83</v>
      </c>
      <c r="B6746" s="753" t="s">
        <v>1024</v>
      </c>
      <c r="C6746" s="753" t="s">
        <v>223</v>
      </c>
      <c r="D6746" s="753" t="s">
        <v>1956</v>
      </c>
      <c r="E6746" s="753" t="s">
        <v>115</v>
      </c>
      <c r="F6746" s="753"/>
      <c r="G6746" s="757" t="s">
        <v>1781</v>
      </c>
      <c r="H6746" s="751">
        <v>17103164</v>
      </c>
    </row>
    <row r="6747" spans="1:8">
      <c r="A6747" s="753" t="s">
        <v>83</v>
      </c>
      <c r="B6747" s="753" t="s">
        <v>1024</v>
      </c>
      <c r="C6747" s="753" t="s">
        <v>223</v>
      </c>
      <c r="D6747" s="753" t="s">
        <v>1956</v>
      </c>
      <c r="E6747" s="753" t="s">
        <v>115</v>
      </c>
      <c r="F6747" s="753" t="s">
        <v>116</v>
      </c>
      <c r="G6747" s="757" t="s">
        <v>117</v>
      </c>
      <c r="H6747" s="751">
        <v>17103164</v>
      </c>
    </row>
    <row r="6748" spans="1:8">
      <c r="A6748" s="753" t="s">
        <v>83</v>
      </c>
      <c r="B6748" s="753" t="s">
        <v>1024</v>
      </c>
      <c r="C6748" s="753" t="s">
        <v>223</v>
      </c>
      <c r="D6748" s="753" t="s">
        <v>1956</v>
      </c>
      <c r="E6748" s="753" t="s">
        <v>120</v>
      </c>
      <c r="F6748" s="753"/>
      <c r="G6748" s="757" t="s">
        <v>121</v>
      </c>
      <c r="H6748" s="751">
        <v>7174824</v>
      </c>
    </row>
    <row r="6749" spans="1:8" ht="39.6">
      <c r="A6749" s="753" t="s">
        <v>83</v>
      </c>
      <c r="B6749" s="753" t="s">
        <v>1024</v>
      </c>
      <c r="C6749" s="753" t="s">
        <v>223</v>
      </c>
      <c r="D6749" s="753" t="s">
        <v>1956</v>
      </c>
      <c r="E6749" s="753" t="s">
        <v>120</v>
      </c>
      <c r="F6749" s="753" t="s">
        <v>122</v>
      </c>
      <c r="G6749" s="757" t="s">
        <v>1783</v>
      </c>
      <c r="H6749" s="751">
        <v>1050824</v>
      </c>
    </row>
    <row r="6750" spans="1:8" ht="39.6">
      <c r="A6750" s="753" t="s">
        <v>83</v>
      </c>
      <c r="B6750" s="753" t="s">
        <v>1024</v>
      </c>
      <c r="C6750" s="753" t="s">
        <v>223</v>
      </c>
      <c r="D6750" s="753" t="s">
        <v>1956</v>
      </c>
      <c r="E6750" s="753" t="s">
        <v>120</v>
      </c>
      <c r="F6750" s="753" t="s">
        <v>994</v>
      </c>
      <c r="G6750" s="757" t="s">
        <v>1824</v>
      </c>
      <c r="H6750" s="751">
        <v>1815000</v>
      </c>
    </row>
    <row r="6751" spans="1:8">
      <c r="A6751" s="753" t="s">
        <v>83</v>
      </c>
      <c r="B6751" s="753" t="s">
        <v>1024</v>
      </c>
      <c r="C6751" s="753" t="s">
        <v>223</v>
      </c>
      <c r="D6751" s="753" t="s">
        <v>1956</v>
      </c>
      <c r="E6751" s="753" t="s">
        <v>120</v>
      </c>
      <c r="F6751" s="753" t="s">
        <v>158</v>
      </c>
      <c r="G6751" s="757" t="s">
        <v>1785</v>
      </c>
      <c r="H6751" s="751">
        <v>1400000</v>
      </c>
    </row>
    <row r="6752" spans="1:8">
      <c r="A6752" s="753" t="s">
        <v>83</v>
      </c>
      <c r="B6752" s="753" t="s">
        <v>1024</v>
      </c>
      <c r="C6752" s="753" t="s">
        <v>223</v>
      </c>
      <c r="D6752" s="753" t="s">
        <v>1956</v>
      </c>
      <c r="E6752" s="753" t="s">
        <v>120</v>
      </c>
      <c r="F6752" s="753" t="s">
        <v>159</v>
      </c>
      <c r="G6752" s="757" t="s">
        <v>143</v>
      </c>
      <c r="H6752" s="751">
        <v>2909000</v>
      </c>
    </row>
    <row r="6753" spans="1:8">
      <c r="A6753" s="753" t="s">
        <v>83</v>
      </c>
      <c r="B6753" s="753" t="s">
        <v>1024</v>
      </c>
      <c r="C6753" s="753" t="s">
        <v>223</v>
      </c>
      <c r="D6753" s="753" t="s">
        <v>1956</v>
      </c>
      <c r="E6753" s="753" t="s">
        <v>160</v>
      </c>
      <c r="F6753" s="753"/>
      <c r="G6753" s="757" t="s">
        <v>161</v>
      </c>
      <c r="H6753" s="751">
        <v>5300000</v>
      </c>
    </row>
    <row r="6754" spans="1:8">
      <c r="A6754" s="753" t="s">
        <v>83</v>
      </c>
      <c r="B6754" s="753" t="s">
        <v>1024</v>
      </c>
      <c r="C6754" s="753" t="s">
        <v>223</v>
      </c>
      <c r="D6754" s="753" t="s">
        <v>1956</v>
      </c>
      <c r="E6754" s="753" t="s">
        <v>160</v>
      </c>
      <c r="F6754" s="753" t="s">
        <v>162</v>
      </c>
      <c r="G6754" s="757" t="s">
        <v>163</v>
      </c>
      <c r="H6754" s="751">
        <v>4800000</v>
      </c>
    </row>
    <row r="6755" spans="1:8">
      <c r="A6755" s="753" t="s">
        <v>83</v>
      </c>
      <c r="B6755" s="753" t="s">
        <v>1024</v>
      </c>
      <c r="C6755" s="753" t="s">
        <v>223</v>
      </c>
      <c r="D6755" s="753" t="s">
        <v>1956</v>
      </c>
      <c r="E6755" s="753" t="s">
        <v>160</v>
      </c>
      <c r="F6755" s="753" t="s">
        <v>551</v>
      </c>
      <c r="G6755" s="757" t="s">
        <v>133</v>
      </c>
      <c r="H6755" s="751">
        <v>500000</v>
      </c>
    </row>
    <row r="6756" spans="1:8">
      <c r="A6756" s="753" t="s">
        <v>83</v>
      </c>
      <c r="B6756" s="753" t="s">
        <v>1024</v>
      </c>
      <c r="C6756" s="753" t="s">
        <v>223</v>
      </c>
      <c r="D6756" s="753" t="s">
        <v>1956</v>
      </c>
      <c r="E6756" s="753" t="s">
        <v>125</v>
      </c>
      <c r="F6756" s="753"/>
      <c r="G6756" s="757" t="s">
        <v>126</v>
      </c>
      <c r="H6756" s="751">
        <v>28503000</v>
      </c>
    </row>
    <row r="6757" spans="1:8">
      <c r="A6757" s="753" t="s">
        <v>83</v>
      </c>
      <c r="B6757" s="753" t="s">
        <v>1024</v>
      </c>
      <c r="C6757" s="753" t="s">
        <v>223</v>
      </c>
      <c r="D6757" s="753" t="s">
        <v>1956</v>
      </c>
      <c r="E6757" s="753" t="s">
        <v>125</v>
      </c>
      <c r="F6757" s="753" t="s">
        <v>430</v>
      </c>
      <c r="G6757" s="757" t="s">
        <v>431</v>
      </c>
      <c r="H6757" s="751">
        <v>3303000</v>
      </c>
    </row>
    <row r="6758" spans="1:8">
      <c r="A6758" s="753" t="s">
        <v>83</v>
      </c>
      <c r="B6758" s="753" t="s">
        <v>1024</v>
      </c>
      <c r="C6758" s="753" t="s">
        <v>223</v>
      </c>
      <c r="D6758" s="753" t="s">
        <v>1956</v>
      </c>
      <c r="E6758" s="753" t="s">
        <v>125</v>
      </c>
      <c r="F6758" s="753" t="s">
        <v>552</v>
      </c>
      <c r="G6758" s="757" t="s">
        <v>553</v>
      </c>
      <c r="H6758" s="751">
        <v>1200000</v>
      </c>
    </row>
    <row r="6759" spans="1:8">
      <c r="A6759" s="753" t="s">
        <v>83</v>
      </c>
      <c r="B6759" s="753" t="s">
        <v>1024</v>
      </c>
      <c r="C6759" s="753" t="s">
        <v>223</v>
      </c>
      <c r="D6759" s="753" t="s">
        <v>1956</v>
      </c>
      <c r="E6759" s="753" t="s">
        <v>125</v>
      </c>
      <c r="F6759" s="753" t="s">
        <v>129</v>
      </c>
      <c r="G6759" s="757" t="s">
        <v>1787</v>
      </c>
      <c r="H6759" s="751">
        <v>24000000</v>
      </c>
    </row>
    <row r="6760" spans="1:8" ht="39.6">
      <c r="A6760" s="753" t="s">
        <v>83</v>
      </c>
      <c r="B6760" s="753" t="s">
        <v>1024</v>
      </c>
      <c r="C6760" s="753" t="s">
        <v>223</v>
      </c>
      <c r="D6760" s="753" t="s">
        <v>1956</v>
      </c>
      <c r="E6760" s="753" t="s">
        <v>560</v>
      </c>
      <c r="F6760" s="753"/>
      <c r="G6760" s="757" t="s">
        <v>1790</v>
      </c>
      <c r="H6760" s="751">
        <v>12650000</v>
      </c>
    </row>
    <row r="6761" spans="1:8">
      <c r="A6761" s="753" t="s">
        <v>83</v>
      </c>
      <c r="B6761" s="753" t="s">
        <v>1024</v>
      </c>
      <c r="C6761" s="753" t="s">
        <v>223</v>
      </c>
      <c r="D6761" s="753" t="s">
        <v>1956</v>
      </c>
      <c r="E6761" s="753" t="s">
        <v>560</v>
      </c>
      <c r="F6761" s="753" t="s">
        <v>418</v>
      </c>
      <c r="G6761" s="757" t="s">
        <v>1793</v>
      </c>
      <c r="H6761" s="751">
        <v>6150000</v>
      </c>
    </row>
    <row r="6762" spans="1:8">
      <c r="A6762" s="753" t="s">
        <v>83</v>
      </c>
      <c r="B6762" s="753" t="s">
        <v>1024</v>
      </c>
      <c r="C6762" s="753" t="s">
        <v>223</v>
      </c>
      <c r="D6762" s="753" t="s">
        <v>1956</v>
      </c>
      <c r="E6762" s="753" t="s">
        <v>560</v>
      </c>
      <c r="F6762" s="753" t="s">
        <v>562</v>
      </c>
      <c r="G6762" s="757" t="s">
        <v>1794</v>
      </c>
      <c r="H6762" s="751">
        <v>6500000</v>
      </c>
    </row>
    <row r="6763" spans="1:8" ht="26.4">
      <c r="A6763" s="753" t="s">
        <v>83</v>
      </c>
      <c r="B6763" s="753" t="s">
        <v>1024</v>
      </c>
      <c r="C6763" s="753" t="s">
        <v>223</v>
      </c>
      <c r="D6763" s="753" t="s">
        <v>1956</v>
      </c>
      <c r="E6763" s="753" t="s">
        <v>1796</v>
      </c>
      <c r="F6763" s="753"/>
      <c r="G6763" s="757" t="s">
        <v>1797</v>
      </c>
      <c r="H6763" s="751">
        <v>15000000</v>
      </c>
    </row>
    <row r="6764" spans="1:8">
      <c r="A6764" s="753" t="s">
        <v>83</v>
      </c>
      <c r="B6764" s="753" t="s">
        <v>1024</v>
      </c>
      <c r="C6764" s="753" t="s">
        <v>223</v>
      </c>
      <c r="D6764" s="753" t="s">
        <v>1956</v>
      </c>
      <c r="E6764" s="753" t="s">
        <v>1796</v>
      </c>
      <c r="F6764" s="753" t="s">
        <v>1798</v>
      </c>
      <c r="G6764" s="757" t="s">
        <v>1793</v>
      </c>
      <c r="H6764" s="751">
        <v>15000000</v>
      </c>
    </row>
    <row r="6765" spans="1:8" ht="26.4">
      <c r="A6765" s="753" t="s">
        <v>83</v>
      </c>
      <c r="B6765" s="753" t="s">
        <v>1024</v>
      </c>
      <c r="C6765" s="753" t="s">
        <v>223</v>
      </c>
      <c r="D6765" s="753" t="s">
        <v>1956</v>
      </c>
      <c r="E6765" s="753" t="s">
        <v>458</v>
      </c>
      <c r="F6765" s="753"/>
      <c r="G6765" s="757" t="s">
        <v>1812</v>
      </c>
      <c r="H6765" s="751">
        <v>50000000</v>
      </c>
    </row>
    <row r="6766" spans="1:8">
      <c r="A6766" s="753" t="s">
        <v>83</v>
      </c>
      <c r="B6766" s="753" t="s">
        <v>1024</v>
      </c>
      <c r="C6766" s="753" t="s">
        <v>223</v>
      </c>
      <c r="D6766" s="753" t="s">
        <v>1956</v>
      </c>
      <c r="E6766" s="753" t="s">
        <v>458</v>
      </c>
      <c r="F6766" s="753" t="s">
        <v>978</v>
      </c>
      <c r="G6766" s="757" t="s">
        <v>1963</v>
      </c>
      <c r="H6766" s="751">
        <v>50000000</v>
      </c>
    </row>
    <row r="6767" spans="1:8">
      <c r="A6767" s="753" t="s">
        <v>83</v>
      </c>
      <c r="B6767" s="753" t="s">
        <v>1024</v>
      </c>
      <c r="C6767" s="753" t="s">
        <v>223</v>
      </c>
      <c r="D6767" s="753" t="s">
        <v>1956</v>
      </c>
      <c r="E6767" s="753" t="s">
        <v>134</v>
      </c>
      <c r="F6767" s="753"/>
      <c r="G6767" s="757" t="s">
        <v>135</v>
      </c>
      <c r="H6767" s="751">
        <v>10000000</v>
      </c>
    </row>
    <row r="6768" spans="1:8">
      <c r="A6768" s="753" t="s">
        <v>83</v>
      </c>
      <c r="B6768" s="753" t="s">
        <v>1024</v>
      </c>
      <c r="C6768" s="753" t="s">
        <v>223</v>
      </c>
      <c r="D6768" s="753" t="s">
        <v>1956</v>
      </c>
      <c r="E6768" s="753" t="s">
        <v>134</v>
      </c>
      <c r="F6768" s="753" t="s">
        <v>137</v>
      </c>
      <c r="G6768" s="757" t="s">
        <v>138</v>
      </c>
      <c r="H6768" s="751">
        <v>10000000</v>
      </c>
    </row>
    <row r="6769" spans="1:8" ht="39.6">
      <c r="A6769" s="753" t="s">
        <v>83</v>
      </c>
      <c r="B6769" s="753" t="s">
        <v>1024</v>
      </c>
      <c r="C6769" s="753" t="s">
        <v>223</v>
      </c>
      <c r="D6769" s="753" t="s">
        <v>1956</v>
      </c>
      <c r="E6769" s="753" t="s">
        <v>419</v>
      </c>
      <c r="F6769" s="753"/>
      <c r="G6769" s="757" t="s">
        <v>1807</v>
      </c>
      <c r="H6769" s="751">
        <v>4470000</v>
      </c>
    </row>
    <row r="6770" spans="1:8" ht="52.8">
      <c r="A6770" s="753" t="s">
        <v>83</v>
      </c>
      <c r="B6770" s="753" t="s">
        <v>1024</v>
      </c>
      <c r="C6770" s="753" t="s">
        <v>223</v>
      </c>
      <c r="D6770" s="753" t="s">
        <v>1956</v>
      </c>
      <c r="E6770" s="753" t="s">
        <v>419</v>
      </c>
      <c r="F6770" s="753" t="s">
        <v>420</v>
      </c>
      <c r="G6770" s="757" t="s">
        <v>2714</v>
      </c>
      <c r="H6770" s="751">
        <v>4470000</v>
      </c>
    </row>
    <row r="6771" spans="1:8">
      <c r="A6771" s="753" t="s">
        <v>83</v>
      </c>
      <c r="B6771" s="753" t="s">
        <v>1023</v>
      </c>
      <c r="C6771" s="753"/>
      <c r="D6771" s="753"/>
      <c r="E6771" s="753"/>
      <c r="F6771" s="753"/>
      <c r="G6771" s="757" t="s">
        <v>983</v>
      </c>
      <c r="H6771" s="751">
        <v>395000000</v>
      </c>
    </row>
    <row r="6772" spans="1:8" ht="26.4">
      <c r="A6772" s="753" t="s">
        <v>83</v>
      </c>
      <c r="B6772" s="753" t="s">
        <v>1023</v>
      </c>
      <c r="C6772" s="753" t="s">
        <v>223</v>
      </c>
      <c r="D6772" s="753"/>
      <c r="E6772" s="753"/>
      <c r="F6772" s="753"/>
      <c r="G6772" s="757" t="s">
        <v>1765</v>
      </c>
      <c r="H6772" s="751">
        <v>395000000</v>
      </c>
    </row>
    <row r="6773" spans="1:8" ht="39.6">
      <c r="A6773" s="753" t="s">
        <v>83</v>
      </c>
      <c r="B6773" s="753" t="s">
        <v>1023</v>
      </c>
      <c r="C6773" s="753" t="s">
        <v>223</v>
      </c>
      <c r="D6773" s="753" t="s">
        <v>1956</v>
      </c>
      <c r="E6773" s="753"/>
      <c r="F6773" s="753"/>
      <c r="G6773" s="757" t="s">
        <v>1957</v>
      </c>
      <c r="H6773" s="751">
        <v>395000000</v>
      </c>
    </row>
    <row r="6774" spans="1:8">
      <c r="A6774" s="753" t="s">
        <v>83</v>
      </c>
      <c r="B6774" s="753" t="s">
        <v>1023</v>
      </c>
      <c r="C6774" s="753" t="s">
        <v>223</v>
      </c>
      <c r="D6774" s="753" t="s">
        <v>1956</v>
      </c>
      <c r="E6774" s="753" t="s">
        <v>92</v>
      </c>
      <c r="F6774" s="753"/>
      <c r="G6774" s="757" t="s">
        <v>93</v>
      </c>
      <c r="H6774" s="751">
        <v>102273600</v>
      </c>
    </row>
    <row r="6775" spans="1:8">
      <c r="A6775" s="753" t="s">
        <v>83</v>
      </c>
      <c r="B6775" s="753" t="s">
        <v>1023</v>
      </c>
      <c r="C6775" s="753" t="s">
        <v>223</v>
      </c>
      <c r="D6775" s="753" t="s">
        <v>1956</v>
      </c>
      <c r="E6775" s="753" t="s">
        <v>92</v>
      </c>
      <c r="F6775" s="753" t="s">
        <v>94</v>
      </c>
      <c r="G6775" s="757" t="s">
        <v>1768</v>
      </c>
      <c r="H6775" s="751">
        <v>102273600</v>
      </c>
    </row>
    <row r="6776" spans="1:8">
      <c r="A6776" s="753" t="s">
        <v>83</v>
      </c>
      <c r="B6776" s="753" t="s">
        <v>1023</v>
      </c>
      <c r="C6776" s="753" t="s">
        <v>223</v>
      </c>
      <c r="D6776" s="753" t="s">
        <v>1956</v>
      </c>
      <c r="E6776" s="753" t="s">
        <v>96</v>
      </c>
      <c r="F6776" s="753"/>
      <c r="G6776" s="757" t="s">
        <v>97</v>
      </c>
      <c r="H6776" s="751">
        <v>135387360</v>
      </c>
    </row>
    <row r="6777" spans="1:8">
      <c r="A6777" s="753" t="s">
        <v>83</v>
      </c>
      <c r="B6777" s="753" t="s">
        <v>1023</v>
      </c>
      <c r="C6777" s="753" t="s">
        <v>223</v>
      </c>
      <c r="D6777" s="753" t="s">
        <v>1956</v>
      </c>
      <c r="E6777" s="753" t="s">
        <v>96</v>
      </c>
      <c r="F6777" s="753" t="s">
        <v>151</v>
      </c>
      <c r="G6777" s="757" t="s">
        <v>152</v>
      </c>
      <c r="H6777" s="751">
        <v>5364000</v>
      </c>
    </row>
    <row r="6778" spans="1:8" ht="26.4">
      <c r="A6778" s="753" t="s">
        <v>83</v>
      </c>
      <c r="B6778" s="753" t="s">
        <v>1023</v>
      </c>
      <c r="C6778" s="753" t="s">
        <v>223</v>
      </c>
      <c r="D6778" s="753" t="s">
        <v>1956</v>
      </c>
      <c r="E6778" s="753" t="s">
        <v>96</v>
      </c>
      <c r="F6778" s="753" t="s">
        <v>98</v>
      </c>
      <c r="G6778" s="757" t="s">
        <v>99</v>
      </c>
      <c r="H6778" s="751">
        <v>4863360</v>
      </c>
    </row>
    <row r="6779" spans="1:8">
      <c r="A6779" s="753" t="s">
        <v>83</v>
      </c>
      <c r="B6779" s="753" t="s">
        <v>1023</v>
      </c>
      <c r="C6779" s="753" t="s">
        <v>223</v>
      </c>
      <c r="D6779" s="753" t="s">
        <v>1956</v>
      </c>
      <c r="E6779" s="753" t="s">
        <v>96</v>
      </c>
      <c r="F6779" s="753" t="s">
        <v>154</v>
      </c>
      <c r="G6779" s="757" t="s">
        <v>1773</v>
      </c>
      <c r="H6779" s="751">
        <v>125160000</v>
      </c>
    </row>
    <row r="6780" spans="1:8">
      <c r="A6780" s="753" t="s">
        <v>83</v>
      </c>
      <c r="B6780" s="753" t="s">
        <v>1023</v>
      </c>
      <c r="C6780" s="753" t="s">
        <v>223</v>
      </c>
      <c r="D6780" s="753" t="s">
        <v>1956</v>
      </c>
      <c r="E6780" s="753" t="s">
        <v>100</v>
      </c>
      <c r="F6780" s="753"/>
      <c r="G6780" s="757" t="s">
        <v>101</v>
      </c>
      <c r="H6780" s="751">
        <v>2000000</v>
      </c>
    </row>
    <row r="6781" spans="1:8">
      <c r="A6781" s="753" t="s">
        <v>83</v>
      </c>
      <c r="B6781" s="753" t="s">
        <v>1023</v>
      </c>
      <c r="C6781" s="753" t="s">
        <v>223</v>
      </c>
      <c r="D6781" s="753" t="s">
        <v>1956</v>
      </c>
      <c r="E6781" s="753" t="s">
        <v>100</v>
      </c>
      <c r="F6781" s="753" t="s">
        <v>443</v>
      </c>
      <c r="G6781" s="757" t="s">
        <v>135</v>
      </c>
      <c r="H6781" s="751">
        <v>2000000</v>
      </c>
    </row>
    <row r="6782" spans="1:8">
      <c r="A6782" s="753" t="s">
        <v>83</v>
      </c>
      <c r="B6782" s="753" t="s">
        <v>1023</v>
      </c>
      <c r="C6782" s="753" t="s">
        <v>223</v>
      </c>
      <c r="D6782" s="753" t="s">
        <v>1956</v>
      </c>
      <c r="E6782" s="753" t="s">
        <v>102</v>
      </c>
      <c r="F6782" s="753"/>
      <c r="G6782" s="757" t="s">
        <v>369</v>
      </c>
      <c r="H6782" s="751">
        <v>25294836</v>
      </c>
    </row>
    <row r="6783" spans="1:8">
      <c r="A6783" s="753" t="s">
        <v>83</v>
      </c>
      <c r="B6783" s="753" t="s">
        <v>1023</v>
      </c>
      <c r="C6783" s="753" t="s">
        <v>223</v>
      </c>
      <c r="D6783" s="753" t="s">
        <v>1956</v>
      </c>
      <c r="E6783" s="753" t="s">
        <v>102</v>
      </c>
      <c r="F6783" s="753" t="s">
        <v>103</v>
      </c>
      <c r="G6783" s="757" t="s">
        <v>104</v>
      </c>
      <c r="H6783" s="751">
        <v>18836580</v>
      </c>
    </row>
    <row r="6784" spans="1:8">
      <c r="A6784" s="753" t="s">
        <v>83</v>
      </c>
      <c r="B6784" s="753" t="s">
        <v>1023</v>
      </c>
      <c r="C6784" s="753" t="s">
        <v>223</v>
      </c>
      <c r="D6784" s="753" t="s">
        <v>1956</v>
      </c>
      <c r="E6784" s="753" t="s">
        <v>102</v>
      </c>
      <c r="F6784" s="753" t="s">
        <v>105</v>
      </c>
      <c r="G6784" s="757" t="s">
        <v>106</v>
      </c>
      <c r="H6784" s="751">
        <v>3229128</v>
      </c>
    </row>
    <row r="6785" spans="1:8">
      <c r="A6785" s="753" t="s">
        <v>83</v>
      </c>
      <c r="B6785" s="753" t="s">
        <v>1023</v>
      </c>
      <c r="C6785" s="753" t="s">
        <v>223</v>
      </c>
      <c r="D6785" s="753" t="s">
        <v>1956</v>
      </c>
      <c r="E6785" s="753" t="s">
        <v>102</v>
      </c>
      <c r="F6785" s="753" t="s">
        <v>107</v>
      </c>
      <c r="G6785" s="757" t="s">
        <v>108</v>
      </c>
      <c r="H6785" s="751">
        <v>2152752</v>
      </c>
    </row>
    <row r="6786" spans="1:8">
      <c r="A6786" s="753" t="s">
        <v>83</v>
      </c>
      <c r="B6786" s="753" t="s">
        <v>1023</v>
      </c>
      <c r="C6786" s="753" t="s">
        <v>223</v>
      </c>
      <c r="D6786" s="753" t="s">
        <v>1956</v>
      </c>
      <c r="E6786" s="753" t="s">
        <v>102</v>
      </c>
      <c r="F6786" s="753" t="s">
        <v>0</v>
      </c>
      <c r="G6786" s="757" t="s">
        <v>1</v>
      </c>
      <c r="H6786" s="751">
        <v>1076376</v>
      </c>
    </row>
    <row r="6787" spans="1:8">
      <c r="A6787" s="753" t="s">
        <v>83</v>
      </c>
      <c r="B6787" s="753" t="s">
        <v>1023</v>
      </c>
      <c r="C6787" s="753" t="s">
        <v>223</v>
      </c>
      <c r="D6787" s="753" t="s">
        <v>1956</v>
      </c>
      <c r="E6787" s="753" t="s">
        <v>112</v>
      </c>
      <c r="F6787" s="753"/>
      <c r="G6787" s="757" t="s">
        <v>113</v>
      </c>
      <c r="H6787" s="751">
        <v>19700000</v>
      </c>
    </row>
    <row r="6788" spans="1:8">
      <c r="A6788" s="753" t="s">
        <v>83</v>
      </c>
      <c r="B6788" s="753" t="s">
        <v>1023</v>
      </c>
      <c r="C6788" s="753" t="s">
        <v>223</v>
      </c>
      <c r="D6788" s="753" t="s">
        <v>1956</v>
      </c>
      <c r="E6788" s="753" t="s">
        <v>112</v>
      </c>
      <c r="F6788" s="753" t="s">
        <v>155</v>
      </c>
      <c r="G6788" s="757" t="s">
        <v>1777</v>
      </c>
      <c r="H6788" s="751">
        <v>3600000</v>
      </c>
    </row>
    <row r="6789" spans="1:8">
      <c r="A6789" s="753" t="s">
        <v>83</v>
      </c>
      <c r="B6789" s="753" t="s">
        <v>1023</v>
      </c>
      <c r="C6789" s="753" t="s">
        <v>223</v>
      </c>
      <c r="D6789" s="753" t="s">
        <v>1956</v>
      </c>
      <c r="E6789" s="753" t="s">
        <v>112</v>
      </c>
      <c r="F6789" s="753" t="s">
        <v>114</v>
      </c>
      <c r="G6789" s="757" t="s">
        <v>1778</v>
      </c>
      <c r="H6789" s="751">
        <v>2400000</v>
      </c>
    </row>
    <row r="6790" spans="1:8">
      <c r="A6790" s="753" t="s">
        <v>83</v>
      </c>
      <c r="B6790" s="753" t="s">
        <v>1023</v>
      </c>
      <c r="C6790" s="753" t="s">
        <v>223</v>
      </c>
      <c r="D6790" s="753" t="s">
        <v>1956</v>
      </c>
      <c r="E6790" s="753" t="s">
        <v>112</v>
      </c>
      <c r="F6790" s="753" t="s">
        <v>156</v>
      </c>
      <c r="G6790" s="757" t="s">
        <v>1779</v>
      </c>
      <c r="H6790" s="751">
        <v>13700000</v>
      </c>
    </row>
    <row r="6791" spans="1:8">
      <c r="A6791" s="753" t="s">
        <v>83</v>
      </c>
      <c r="B6791" s="753" t="s">
        <v>1023</v>
      </c>
      <c r="C6791" s="753" t="s">
        <v>223</v>
      </c>
      <c r="D6791" s="753" t="s">
        <v>1956</v>
      </c>
      <c r="E6791" s="753" t="s">
        <v>115</v>
      </c>
      <c r="F6791" s="753"/>
      <c r="G6791" s="757" t="s">
        <v>1781</v>
      </c>
      <c r="H6791" s="751">
        <v>3720313</v>
      </c>
    </row>
    <row r="6792" spans="1:8">
      <c r="A6792" s="753" t="s">
        <v>83</v>
      </c>
      <c r="B6792" s="753" t="s">
        <v>1023</v>
      </c>
      <c r="C6792" s="753" t="s">
        <v>223</v>
      </c>
      <c r="D6792" s="753" t="s">
        <v>1956</v>
      </c>
      <c r="E6792" s="753" t="s">
        <v>115</v>
      </c>
      <c r="F6792" s="753" t="s">
        <v>116</v>
      </c>
      <c r="G6792" s="757" t="s">
        <v>117</v>
      </c>
      <c r="H6792" s="751">
        <v>3720313</v>
      </c>
    </row>
    <row r="6793" spans="1:8">
      <c r="A6793" s="753" t="s">
        <v>83</v>
      </c>
      <c r="B6793" s="753" t="s">
        <v>1023</v>
      </c>
      <c r="C6793" s="753" t="s">
        <v>223</v>
      </c>
      <c r="D6793" s="753" t="s">
        <v>1956</v>
      </c>
      <c r="E6793" s="753" t="s">
        <v>120</v>
      </c>
      <c r="F6793" s="753"/>
      <c r="G6793" s="757" t="s">
        <v>121</v>
      </c>
      <c r="H6793" s="751">
        <v>5923891</v>
      </c>
    </row>
    <row r="6794" spans="1:8" ht="39.6">
      <c r="A6794" s="753" t="s">
        <v>83</v>
      </c>
      <c r="B6794" s="753" t="s">
        <v>1023</v>
      </c>
      <c r="C6794" s="753" t="s">
        <v>223</v>
      </c>
      <c r="D6794" s="753" t="s">
        <v>1956</v>
      </c>
      <c r="E6794" s="753" t="s">
        <v>120</v>
      </c>
      <c r="F6794" s="753" t="s">
        <v>122</v>
      </c>
      <c r="G6794" s="757" t="s">
        <v>1783</v>
      </c>
      <c r="H6794" s="751">
        <v>486695</v>
      </c>
    </row>
    <row r="6795" spans="1:8">
      <c r="A6795" s="753" t="s">
        <v>83</v>
      </c>
      <c r="B6795" s="753" t="s">
        <v>1023</v>
      </c>
      <c r="C6795" s="753" t="s">
        <v>223</v>
      </c>
      <c r="D6795" s="753" t="s">
        <v>1956</v>
      </c>
      <c r="E6795" s="753" t="s">
        <v>120</v>
      </c>
      <c r="F6795" s="753" t="s">
        <v>123</v>
      </c>
      <c r="G6795" s="757" t="s">
        <v>124</v>
      </c>
      <c r="H6795" s="751">
        <v>3457196</v>
      </c>
    </row>
    <row r="6796" spans="1:8" ht="39.6">
      <c r="A6796" s="753" t="s">
        <v>83</v>
      </c>
      <c r="B6796" s="753" t="s">
        <v>1023</v>
      </c>
      <c r="C6796" s="753" t="s">
        <v>223</v>
      </c>
      <c r="D6796" s="753" t="s">
        <v>1956</v>
      </c>
      <c r="E6796" s="753" t="s">
        <v>120</v>
      </c>
      <c r="F6796" s="753" t="s">
        <v>994</v>
      </c>
      <c r="G6796" s="757" t="s">
        <v>1824</v>
      </c>
      <c r="H6796" s="751">
        <v>1980000</v>
      </c>
    </row>
    <row r="6797" spans="1:8">
      <c r="A6797" s="753" t="s">
        <v>83</v>
      </c>
      <c r="B6797" s="753" t="s">
        <v>1023</v>
      </c>
      <c r="C6797" s="753" t="s">
        <v>223</v>
      </c>
      <c r="D6797" s="753" t="s">
        <v>1956</v>
      </c>
      <c r="E6797" s="753" t="s">
        <v>160</v>
      </c>
      <c r="F6797" s="753"/>
      <c r="G6797" s="757" t="s">
        <v>161</v>
      </c>
      <c r="H6797" s="751">
        <v>50300000</v>
      </c>
    </row>
    <row r="6798" spans="1:8">
      <c r="A6798" s="753" t="s">
        <v>83</v>
      </c>
      <c r="B6798" s="753" t="s">
        <v>1023</v>
      </c>
      <c r="C6798" s="753" t="s">
        <v>223</v>
      </c>
      <c r="D6798" s="753" t="s">
        <v>1956</v>
      </c>
      <c r="E6798" s="753" t="s">
        <v>160</v>
      </c>
      <c r="F6798" s="753" t="s">
        <v>162</v>
      </c>
      <c r="G6798" s="757" t="s">
        <v>163</v>
      </c>
      <c r="H6798" s="751">
        <v>9450000</v>
      </c>
    </row>
    <row r="6799" spans="1:8">
      <c r="A6799" s="753" t="s">
        <v>83</v>
      </c>
      <c r="B6799" s="753" t="s">
        <v>1023</v>
      </c>
      <c r="C6799" s="753" t="s">
        <v>223</v>
      </c>
      <c r="D6799" s="753" t="s">
        <v>1956</v>
      </c>
      <c r="E6799" s="753" t="s">
        <v>160</v>
      </c>
      <c r="F6799" s="753" t="s">
        <v>544</v>
      </c>
      <c r="G6799" s="757" t="s">
        <v>545</v>
      </c>
      <c r="H6799" s="751">
        <v>3000000</v>
      </c>
    </row>
    <row r="6800" spans="1:8">
      <c r="A6800" s="753" t="s">
        <v>83</v>
      </c>
      <c r="B6800" s="753" t="s">
        <v>1023</v>
      </c>
      <c r="C6800" s="753" t="s">
        <v>223</v>
      </c>
      <c r="D6800" s="753" t="s">
        <v>1956</v>
      </c>
      <c r="E6800" s="753" t="s">
        <v>160</v>
      </c>
      <c r="F6800" s="753" t="s">
        <v>549</v>
      </c>
      <c r="G6800" s="757" t="s">
        <v>550</v>
      </c>
      <c r="H6800" s="751">
        <v>32070000</v>
      </c>
    </row>
    <row r="6801" spans="1:8">
      <c r="A6801" s="753" t="s">
        <v>83</v>
      </c>
      <c r="B6801" s="753" t="s">
        <v>1023</v>
      </c>
      <c r="C6801" s="753" t="s">
        <v>223</v>
      </c>
      <c r="D6801" s="753" t="s">
        <v>1956</v>
      </c>
      <c r="E6801" s="753" t="s">
        <v>160</v>
      </c>
      <c r="F6801" s="753" t="s">
        <v>551</v>
      </c>
      <c r="G6801" s="757" t="s">
        <v>133</v>
      </c>
      <c r="H6801" s="751">
        <v>5780000</v>
      </c>
    </row>
    <row r="6802" spans="1:8">
      <c r="A6802" s="753" t="s">
        <v>83</v>
      </c>
      <c r="B6802" s="753" t="s">
        <v>1023</v>
      </c>
      <c r="C6802" s="753" t="s">
        <v>223</v>
      </c>
      <c r="D6802" s="753" t="s">
        <v>1956</v>
      </c>
      <c r="E6802" s="753" t="s">
        <v>125</v>
      </c>
      <c r="F6802" s="753"/>
      <c r="G6802" s="757" t="s">
        <v>126</v>
      </c>
      <c r="H6802" s="751">
        <v>14400000</v>
      </c>
    </row>
    <row r="6803" spans="1:8">
      <c r="A6803" s="753" t="s">
        <v>83</v>
      </c>
      <c r="B6803" s="753" t="s">
        <v>1023</v>
      </c>
      <c r="C6803" s="753" t="s">
        <v>223</v>
      </c>
      <c r="D6803" s="753" t="s">
        <v>1956</v>
      </c>
      <c r="E6803" s="753" t="s">
        <v>125</v>
      </c>
      <c r="F6803" s="753" t="s">
        <v>129</v>
      </c>
      <c r="G6803" s="757" t="s">
        <v>1787</v>
      </c>
      <c r="H6803" s="751">
        <v>14400000</v>
      </c>
    </row>
    <row r="6804" spans="1:8" ht="39.6">
      <c r="A6804" s="753" t="s">
        <v>83</v>
      </c>
      <c r="B6804" s="753" t="s">
        <v>1023</v>
      </c>
      <c r="C6804" s="753" t="s">
        <v>223</v>
      </c>
      <c r="D6804" s="753" t="s">
        <v>1956</v>
      </c>
      <c r="E6804" s="753" t="s">
        <v>560</v>
      </c>
      <c r="F6804" s="753"/>
      <c r="G6804" s="757" t="s">
        <v>1790</v>
      </c>
      <c r="H6804" s="751">
        <v>10000000</v>
      </c>
    </row>
    <row r="6805" spans="1:8">
      <c r="A6805" s="753" t="s">
        <v>83</v>
      </c>
      <c r="B6805" s="753" t="s">
        <v>1023</v>
      </c>
      <c r="C6805" s="753" t="s">
        <v>223</v>
      </c>
      <c r="D6805" s="753" t="s">
        <v>1956</v>
      </c>
      <c r="E6805" s="753" t="s">
        <v>560</v>
      </c>
      <c r="F6805" s="753" t="s">
        <v>418</v>
      </c>
      <c r="G6805" s="757" t="s">
        <v>1793</v>
      </c>
      <c r="H6805" s="751">
        <v>10000000</v>
      </c>
    </row>
    <row r="6806" spans="1:8">
      <c r="A6806" s="753" t="s">
        <v>83</v>
      </c>
      <c r="B6806" s="753" t="s">
        <v>1023</v>
      </c>
      <c r="C6806" s="753" t="s">
        <v>223</v>
      </c>
      <c r="D6806" s="753" t="s">
        <v>1956</v>
      </c>
      <c r="E6806" s="753" t="s">
        <v>134</v>
      </c>
      <c r="F6806" s="753"/>
      <c r="G6806" s="757" t="s">
        <v>135</v>
      </c>
      <c r="H6806" s="751">
        <v>26000000</v>
      </c>
    </row>
    <row r="6807" spans="1:8">
      <c r="A6807" s="753" t="s">
        <v>83</v>
      </c>
      <c r="B6807" s="753" t="s">
        <v>1023</v>
      </c>
      <c r="C6807" s="753" t="s">
        <v>223</v>
      </c>
      <c r="D6807" s="753" t="s">
        <v>1956</v>
      </c>
      <c r="E6807" s="753" t="s">
        <v>134</v>
      </c>
      <c r="F6807" s="753" t="s">
        <v>139</v>
      </c>
      <c r="G6807" s="757" t="s">
        <v>140</v>
      </c>
      <c r="H6807" s="751">
        <v>26000000</v>
      </c>
    </row>
    <row r="6808" spans="1:8">
      <c r="A6808" s="753" t="s">
        <v>83</v>
      </c>
      <c r="B6808" s="753" t="s">
        <v>1022</v>
      </c>
      <c r="C6808" s="753"/>
      <c r="D6808" s="753"/>
      <c r="E6808" s="753"/>
      <c r="F6808" s="753"/>
      <c r="G6808" s="757" t="s">
        <v>981</v>
      </c>
      <c r="H6808" s="751">
        <v>1740681801</v>
      </c>
    </row>
    <row r="6809" spans="1:8" ht="26.4">
      <c r="A6809" s="753" t="s">
        <v>83</v>
      </c>
      <c r="B6809" s="753" t="s">
        <v>1022</v>
      </c>
      <c r="C6809" s="753" t="s">
        <v>223</v>
      </c>
      <c r="D6809" s="753"/>
      <c r="E6809" s="753"/>
      <c r="F6809" s="753"/>
      <c r="G6809" s="757" t="s">
        <v>1765</v>
      </c>
      <c r="H6809" s="751">
        <v>542703013</v>
      </c>
    </row>
    <row r="6810" spans="1:8" ht="39.6">
      <c r="A6810" s="753" t="s">
        <v>83</v>
      </c>
      <c r="B6810" s="753" t="s">
        <v>1022</v>
      </c>
      <c r="C6810" s="753" t="s">
        <v>223</v>
      </c>
      <c r="D6810" s="753" t="s">
        <v>1956</v>
      </c>
      <c r="E6810" s="753"/>
      <c r="F6810" s="753"/>
      <c r="G6810" s="757" t="s">
        <v>1957</v>
      </c>
      <c r="H6810" s="751">
        <v>542703013</v>
      </c>
    </row>
    <row r="6811" spans="1:8">
      <c r="A6811" s="753" t="s">
        <v>83</v>
      </c>
      <c r="B6811" s="753" t="s">
        <v>1022</v>
      </c>
      <c r="C6811" s="753" t="s">
        <v>223</v>
      </c>
      <c r="D6811" s="753" t="s">
        <v>1956</v>
      </c>
      <c r="E6811" s="753" t="s">
        <v>92</v>
      </c>
      <c r="F6811" s="753"/>
      <c r="G6811" s="757" t="s">
        <v>93</v>
      </c>
      <c r="H6811" s="751">
        <v>101379600</v>
      </c>
    </row>
    <row r="6812" spans="1:8">
      <c r="A6812" s="753" t="s">
        <v>83</v>
      </c>
      <c r="B6812" s="753" t="s">
        <v>1022</v>
      </c>
      <c r="C6812" s="753" t="s">
        <v>223</v>
      </c>
      <c r="D6812" s="753" t="s">
        <v>1956</v>
      </c>
      <c r="E6812" s="753" t="s">
        <v>92</v>
      </c>
      <c r="F6812" s="753" t="s">
        <v>94</v>
      </c>
      <c r="G6812" s="757" t="s">
        <v>1768</v>
      </c>
      <c r="H6812" s="751">
        <v>101379600</v>
      </c>
    </row>
    <row r="6813" spans="1:8">
      <c r="A6813" s="753" t="s">
        <v>83</v>
      </c>
      <c r="B6813" s="753" t="s">
        <v>1022</v>
      </c>
      <c r="C6813" s="753" t="s">
        <v>223</v>
      </c>
      <c r="D6813" s="753" t="s">
        <v>1956</v>
      </c>
      <c r="E6813" s="753" t="s">
        <v>96</v>
      </c>
      <c r="F6813" s="753"/>
      <c r="G6813" s="757" t="s">
        <v>97</v>
      </c>
      <c r="H6813" s="751">
        <v>143676000</v>
      </c>
    </row>
    <row r="6814" spans="1:8">
      <c r="A6814" s="753" t="s">
        <v>83</v>
      </c>
      <c r="B6814" s="753" t="s">
        <v>1022</v>
      </c>
      <c r="C6814" s="753" t="s">
        <v>223</v>
      </c>
      <c r="D6814" s="753" t="s">
        <v>1956</v>
      </c>
      <c r="E6814" s="753" t="s">
        <v>96</v>
      </c>
      <c r="F6814" s="753" t="s">
        <v>151</v>
      </c>
      <c r="G6814" s="757" t="s">
        <v>152</v>
      </c>
      <c r="H6814" s="751">
        <v>5364000</v>
      </c>
    </row>
    <row r="6815" spans="1:8" ht="26.4">
      <c r="A6815" s="753" t="s">
        <v>83</v>
      </c>
      <c r="B6815" s="753" t="s">
        <v>1022</v>
      </c>
      <c r="C6815" s="753" t="s">
        <v>223</v>
      </c>
      <c r="D6815" s="753" t="s">
        <v>1956</v>
      </c>
      <c r="E6815" s="753" t="s">
        <v>96</v>
      </c>
      <c r="F6815" s="753" t="s">
        <v>98</v>
      </c>
      <c r="G6815" s="757" t="s">
        <v>99</v>
      </c>
      <c r="H6815" s="751">
        <v>3576000</v>
      </c>
    </row>
    <row r="6816" spans="1:8">
      <c r="A6816" s="753" t="s">
        <v>83</v>
      </c>
      <c r="B6816" s="753" t="s">
        <v>1022</v>
      </c>
      <c r="C6816" s="753" t="s">
        <v>223</v>
      </c>
      <c r="D6816" s="753" t="s">
        <v>1956</v>
      </c>
      <c r="E6816" s="753" t="s">
        <v>96</v>
      </c>
      <c r="F6816" s="753" t="s">
        <v>154</v>
      </c>
      <c r="G6816" s="757" t="s">
        <v>1773</v>
      </c>
      <c r="H6816" s="751">
        <v>134736000</v>
      </c>
    </row>
    <row r="6817" spans="1:8">
      <c r="A6817" s="753" t="s">
        <v>83</v>
      </c>
      <c r="B6817" s="753" t="s">
        <v>1022</v>
      </c>
      <c r="C6817" s="753" t="s">
        <v>223</v>
      </c>
      <c r="D6817" s="753" t="s">
        <v>1956</v>
      </c>
      <c r="E6817" s="753" t="s">
        <v>100</v>
      </c>
      <c r="F6817" s="753"/>
      <c r="G6817" s="757" t="s">
        <v>101</v>
      </c>
      <c r="H6817" s="751">
        <v>26650000</v>
      </c>
    </row>
    <row r="6818" spans="1:8">
      <c r="A6818" s="753" t="s">
        <v>83</v>
      </c>
      <c r="B6818" s="753" t="s">
        <v>1022</v>
      </c>
      <c r="C6818" s="753" t="s">
        <v>223</v>
      </c>
      <c r="D6818" s="753" t="s">
        <v>1956</v>
      </c>
      <c r="E6818" s="753" t="s">
        <v>100</v>
      </c>
      <c r="F6818" s="753" t="s">
        <v>443</v>
      </c>
      <c r="G6818" s="757" t="s">
        <v>135</v>
      </c>
      <c r="H6818" s="751">
        <v>26650000</v>
      </c>
    </row>
    <row r="6819" spans="1:8">
      <c r="A6819" s="753" t="s">
        <v>83</v>
      </c>
      <c r="B6819" s="753" t="s">
        <v>1022</v>
      </c>
      <c r="C6819" s="753" t="s">
        <v>223</v>
      </c>
      <c r="D6819" s="753" t="s">
        <v>1956</v>
      </c>
      <c r="E6819" s="753" t="s">
        <v>102</v>
      </c>
      <c r="F6819" s="753"/>
      <c r="G6819" s="757" t="s">
        <v>369</v>
      </c>
      <c r="H6819" s="751">
        <v>36303600</v>
      </c>
    </row>
    <row r="6820" spans="1:8">
      <c r="A6820" s="753" t="s">
        <v>83</v>
      </c>
      <c r="B6820" s="753" t="s">
        <v>1022</v>
      </c>
      <c r="C6820" s="753" t="s">
        <v>223</v>
      </c>
      <c r="D6820" s="753" t="s">
        <v>1956</v>
      </c>
      <c r="E6820" s="753" t="s">
        <v>102</v>
      </c>
      <c r="F6820" s="753" t="s">
        <v>103</v>
      </c>
      <c r="G6820" s="757" t="s">
        <v>104</v>
      </c>
      <c r="H6820" s="751">
        <v>27034800</v>
      </c>
    </row>
    <row r="6821" spans="1:8">
      <c r="A6821" s="753" t="s">
        <v>83</v>
      </c>
      <c r="B6821" s="753" t="s">
        <v>1022</v>
      </c>
      <c r="C6821" s="753" t="s">
        <v>223</v>
      </c>
      <c r="D6821" s="753" t="s">
        <v>1956</v>
      </c>
      <c r="E6821" s="753" t="s">
        <v>102</v>
      </c>
      <c r="F6821" s="753" t="s">
        <v>105</v>
      </c>
      <c r="G6821" s="757" t="s">
        <v>106</v>
      </c>
      <c r="H6821" s="751">
        <v>4633200</v>
      </c>
    </row>
    <row r="6822" spans="1:8">
      <c r="A6822" s="753" t="s">
        <v>83</v>
      </c>
      <c r="B6822" s="753" t="s">
        <v>1022</v>
      </c>
      <c r="C6822" s="753" t="s">
        <v>223</v>
      </c>
      <c r="D6822" s="753" t="s">
        <v>1956</v>
      </c>
      <c r="E6822" s="753" t="s">
        <v>102</v>
      </c>
      <c r="F6822" s="753" t="s">
        <v>107</v>
      </c>
      <c r="G6822" s="757" t="s">
        <v>108</v>
      </c>
      <c r="H6822" s="751">
        <v>3090000</v>
      </c>
    </row>
    <row r="6823" spans="1:8">
      <c r="A6823" s="753" t="s">
        <v>83</v>
      </c>
      <c r="B6823" s="753" t="s">
        <v>1022</v>
      </c>
      <c r="C6823" s="753" t="s">
        <v>223</v>
      </c>
      <c r="D6823" s="753" t="s">
        <v>1956</v>
      </c>
      <c r="E6823" s="753" t="s">
        <v>102</v>
      </c>
      <c r="F6823" s="753" t="s">
        <v>0</v>
      </c>
      <c r="G6823" s="757" t="s">
        <v>1</v>
      </c>
      <c r="H6823" s="751">
        <v>1545600</v>
      </c>
    </row>
    <row r="6824" spans="1:8">
      <c r="A6824" s="753" t="s">
        <v>83</v>
      </c>
      <c r="B6824" s="753" t="s">
        <v>1022</v>
      </c>
      <c r="C6824" s="753" t="s">
        <v>223</v>
      </c>
      <c r="D6824" s="753" t="s">
        <v>1956</v>
      </c>
      <c r="E6824" s="753" t="s">
        <v>109</v>
      </c>
      <c r="F6824" s="753"/>
      <c r="G6824" s="757" t="s">
        <v>110</v>
      </c>
      <c r="H6824" s="751">
        <v>25000000</v>
      </c>
    </row>
    <row r="6825" spans="1:8" ht="26.4">
      <c r="A6825" s="753" t="s">
        <v>83</v>
      </c>
      <c r="B6825" s="753" t="s">
        <v>1022</v>
      </c>
      <c r="C6825" s="753" t="s">
        <v>223</v>
      </c>
      <c r="D6825" s="753" t="s">
        <v>1956</v>
      </c>
      <c r="E6825" s="753" t="s">
        <v>109</v>
      </c>
      <c r="F6825" s="753" t="s">
        <v>855</v>
      </c>
      <c r="G6825" s="757" t="s">
        <v>1776</v>
      </c>
      <c r="H6825" s="751">
        <v>25000000</v>
      </c>
    </row>
    <row r="6826" spans="1:8">
      <c r="A6826" s="753" t="s">
        <v>83</v>
      </c>
      <c r="B6826" s="753" t="s">
        <v>1022</v>
      </c>
      <c r="C6826" s="753" t="s">
        <v>223</v>
      </c>
      <c r="D6826" s="753" t="s">
        <v>1956</v>
      </c>
      <c r="E6826" s="753" t="s">
        <v>112</v>
      </c>
      <c r="F6826" s="753"/>
      <c r="G6826" s="757" t="s">
        <v>113</v>
      </c>
      <c r="H6826" s="751">
        <v>13948047</v>
      </c>
    </row>
    <row r="6827" spans="1:8">
      <c r="A6827" s="753" t="s">
        <v>83</v>
      </c>
      <c r="B6827" s="753" t="s">
        <v>1022</v>
      </c>
      <c r="C6827" s="753" t="s">
        <v>223</v>
      </c>
      <c r="D6827" s="753" t="s">
        <v>1956</v>
      </c>
      <c r="E6827" s="753" t="s">
        <v>112</v>
      </c>
      <c r="F6827" s="753" t="s">
        <v>155</v>
      </c>
      <c r="G6827" s="757" t="s">
        <v>1777</v>
      </c>
      <c r="H6827" s="751">
        <v>2259577</v>
      </c>
    </row>
    <row r="6828" spans="1:8">
      <c r="A6828" s="753" t="s">
        <v>83</v>
      </c>
      <c r="B6828" s="753" t="s">
        <v>1022</v>
      </c>
      <c r="C6828" s="753" t="s">
        <v>223</v>
      </c>
      <c r="D6828" s="753" t="s">
        <v>1956</v>
      </c>
      <c r="E6828" s="753" t="s">
        <v>112</v>
      </c>
      <c r="F6828" s="753" t="s">
        <v>114</v>
      </c>
      <c r="G6828" s="757" t="s">
        <v>1778</v>
      </c>
      <c r="H6828" s="751">
        <v>175000</v>
      </c>
    </row>
    <row r="6829" spans="1:8">
      <c r="A6829" s="753" t="s">
        <v>83</v>
      </c>
      <c r="B6829" s="753" t="s">
        <v>1022</v>
      </c>
      <c r="C6829" s="753" t="s">
        <v>223</v>
      </c>
      <c r="D6829" s="753" t="s">
        <v>1956</v>
      </c>
      <c r="E6829" s="753" t="s">
        <v>112</v>
      </c>
      <c r="F6829" s="753" t="s">
        <v>156</v>
      </c>
      <c r="G6829" s="757" t="s">
        <v>1779</v>
      </c>
      <c r="H6829" s="751">
        <v>11093470</v>
      </c>
    </row>
    <row r="6830" spans="1:8">
      <c r="A6830" s="753" t="s">
        <v>83</v>
      </c>
      <c r="B6830" s="753" t="s">
        <v>1022</v>
      </c>
      <c r="C6830" s="753" t="s">
        <v>223</v>
      </c>
      <c r="D6830" s="753" t="s">
        <v>1956</v>
      </c>
      <c r="E6830" s="753" t="s">
        <v>112</v>
      </c>
      <c r="F6830" s="753" t="s">
        <v>146</v>
      </c>
      <c r="G6830" s="757" t="s">
        <v>1780</v>
      </c>
      <c r="H6830" s="751">
        <v>420000</v>
      </c>
    </row>
    <row r="6831" spans="1:8">
      <c r="A6831" s="753" t="s">
        <v>83</v>
      </c>
      <c r="B6831" s="753" t="s">
        <v>1022</v>
      </c>
      <c r="C6831" s="753" t="s">
        <v>223</v>
      </c>
      <c r="D6831" s="753" t="s">
        <v>1956</v>
      </c>
      <c r="E6831" s="753" t="s">
        <v>115</v>
      </c>
      <c r="F6831" s="753"/>
      <c r="G6831" s="757" t="s">
        <v>1781</v>
      </c>
      <c r="H6831" s="751">
        <v>7265000</v>
      </c>
    </row>
    <row r="6832" spans="1:8">
      <c r="A6832" s="753" t="s">
        <v>83</v>
      </c>
      <c r="B6832" s="753" t="s">
        <v>1022</v>
      </c>
      <c r="C6832" s="753" t="s">
        <v>223</v>
      </c>
      <c r="D6832" s="753" t="s">
        <v>1956</v>
      </c>
      <c r="E6832" s="753" t="s">
        <v>115</v>
      </c>
      <c r="F6832" s="753" t="s">
        <v>116</v>
      </c>
      <c r="G6832" s="757" t="s">
        <v>117</v>
      </c>
      <c r="H6832" s="751">
        <v>3785000</v>
      </c>
    </row>
    <row r="6833" spans="1:8">
      <c r="A6833" s="753" t="s">
        <v>83</v>
      </c>
      <c r="B6833" s="753" t="s">
        <v>1022</v>
      </c>
      <c r="C6833" s="753" t="s">
        <v>223</v>
      </c>
      <c r="D6833" s="753" t="s">
        <v>1956</v>
      </c>
      <c r="E6833" s="753" t="s">
        <v>115</v>
      </c>
      <c r="F6833" s="753" t="s">
        <v>147</v>
      </c>
      <c r="G6833" s="757" t="s">
        <v>148</v>
      </c>
      <c r="H6833" s="751">
        <v>1480000</v>
      </c>
    </row>
    <row r="6834" spans="1:8">
      <c r="A6834" s="753" t="s">
        <v>83</v>
      </c>
      <c r="B6834" s="753" t="s">
        <v>1022</v>
      </c>
      <c r="C6834" s="753" t="s">
        <v>223</v>
      </c>
      <c r="D6834" s="753" t="s">
        <v>1956</v>
      </c>
      <c r="E6834" s="753" t="s">
        <v>115</v>
      </c>
      <c r="F6834" s="753" t="s">
        <v>4</v>
      </c>
      <c r="G6834" s="757" t="s">
        <v>1782</v>
      </c>
      <c r="H6834" s="751">
        <v>2000000</v>
      </c>
    </row>
    <row r="6835" spans="1:8">
      <c r="A6835" s="753" t="s">
        <v>83</v>
      </c>
      <c r="B6835" s="753" t="s">
        <v>1022</v>
      </c>
      <c r="C6835" s="753" t="s">
        <v>223</v>
      </c>
      <c r="D6835" s="753" t="s">
        <v>1956</v>
      </c>
      <c r="E6835" s="753" t="s">
        <v>120</v>
      </c>
      <c r="F6835" s="753"/>
      <c r="G6835" s="757" t="s">
        <v>121</v>
      </c>
      <c r="H6835" s="751">
        <v>6864132</v>
      </c>
    </row>
    <row r="6836" spans="1:8" ht="39.6">
      <c r="A6836" s="753" t="s">
        <v>83</v>
      </c>
      <c r="B6836" s="753" t="s">
        <v>1022</v>
      </c>
      <c r="C6836" s="753" t="s">
        <v>223</v>
      </c>
      <c r="D6836" s="753" t="s">
        <v>1956</v>
      </c>
      <c r="E6836" s="753" t="s">
        <v>120</v>
      </c>
      <c r="F6836" s="753" t="s">
        <v>122</v>
      </c>
      <c r="G6836" s="757" t="s">
        <v>1783</v>
      </c>
      <c r="H6836" s="751">
        <v>692872</v>
      </c>
    </row>
    <row r="6837" spans="1:8">
      <c r="A6837" s="753" t="s">
        <v>83</v>
      </c>
      <c r="B6837" s="753" t="s">
        <v>1022</v>
      </c>
      <c r="C6837" s="753" t="s">
        <v>223</v>
      </c>
      <c r="D6837" s="753" t="s">
        <v>1956</v>
      </c>
      <c r="E6837" s="753" t="s">
        <v>120</v>
      </c>
      <c r="F6837" s="753" t="s">
        <v>123</v>
      </c>
      <c r="G6837" s="757" t="s">
        <v>124</v>
      </c>
      <c r="H6837" s="751">
        <v>1736460</v>
      </c>
    </row>
    <row r="6838" spans="1:8" ht="39.6">
      <c r="A6838" s="753" t="s">
        <v>83</v>
      </c>
      <c r="B6838" s="753" t="s">
        <v>1022</v>
      </c>
      <c r="C6838" s="753" t="s">
        <v>223</v>
      </c>
      <c r="D6838" s="753" t="s">
        <v>1956</v>
      </c>
      <c r="E6838" s="753" t="s">
        <v>120</v>
      </c>
      <c r="F6838" s="753" t="s">
        <v>994</v>
      </c>
      <c r="G6838" s="757" t="s">
        <v>1824</v>
      </c>
      <c r="H6838" s="751">
        <v>1980000</v>
      </c>
    </row>
    <row r="6839" spans="1:8" ht="26.4">
      <c r="A6839" s="753" t="s">
        <v>83</v>
      </c>
      <c r="B6839" s="753" t="s">
        <v>1022</v>
      </c>
      <c r="C6839" s="753" t="s">
        <v>223</v>
      </c>
      <c r="D6839" s="753" t="s">
        <v>1956</v>
      </c>
      <c r="E6839" s="753" t="s">
        <v>120</v>
      </c>
      <c r="F6839" s="753" t="s">
        <v>1001</v>
      </c>
      <c r="G6839" s="757" t="s">
        <v>1784</v>
      </c>
      <c r="H6839" s="751">
        <v>1054800</v>
      </c>
    </row>
    <row r="6840" spans="1:8">
      <c r="A6840" s="753" t="s">
        <v>83</v>
      </c>
      <c r="B6840" s="753" t="s">
        <v>1022</v>
      </c>
      <c r="C6840" s="753" t="s">
        <v>223</v>
      </c>
      <c r="D6840" s="753" t="s">
        <v>1956</v>
      </c>
      <c r="E6840" s="753" t="s">
        <v>120</v>
      </c>
      <c r="F6840" s="753" t="s">
        <v>158</v>
      </c>
      <c r="G6840" s="757" t="s">
        <v>1785</v>
      </c>
      <c r="H6840" s="751">
        <v>1400000</v>
      </c>
    </row>
    <row r="6841" spans="1:8">
      <c r="A6841" s="753" t="s">
        <v>83</v>
      </c>
      <c r="B6841" s="753" t="s">
        <v>1022</v>
      </c>
      <c r="C6841" s="753" t="s">
        <v>223</v>
      </c>
      <c r="D6841" s="753" t="s">
        <v>1956</v>
      </c>
      <c r="E6841" s="753" t="s">
        <v>160</v>
      </c>
      <c r="F6841" s="753"/>
      <c r="G6841" s="757" t="s">
        <v>161</v>
      </c>
      <c r="H6841" s="751">
        <v>7080000</v>
      </c>
    </row>
    <row r="6842" spans="1:8">
      <c r="A6842" s="753" t="s">
        <v>83</v>
      </c>
      <c r="B6842" s="753" t="s">
        <v>1022</v>
      </c>
      <c r="C6842" s="753" t="s">
        <v>223</v>
      </c>
      <c r="D6842" s="753" t="s">
        <v>1956</v>
      </c>
      <c r="E6842" s="753" t="s">
        <v>160</v>
      </c>
      <c r="F6842" s="753" t="s">
        <v>162</v>
      </c>
      <c r="G6842" s="757" t="s">
        <v>163</v>
      </c>
      <c r="H6842" s="751">
        <v>980000</v>
      </c>
    </row>
    <row r="6843" spans="1:8">
      <c r="A6843" s="753" t="s">
        <v>83</v>
      </c>
      <c r="B6843" s="753" t="s">
        <v>1022</v>
      </c>
      <c r="C6843" s="753" t="s">
        <v>223</v>
      </c>
      <c r="D6843" s="753" t="s">
        <v>1956</v>
      </c>
      <c r="E6843" s="753" t="s">
        <v>160</v>
      </c>
      <c r="F6843" s="753" t="s">
        <v>549</v>
      </c>
      <c r="G6843" s="757" t="s">
        <v>550</v>
      </c>
      <c r="H6843" s="751">
        <v>5900000</v>
      </c>
    </row>
    <row r="6844" spans="1:8">
      <c r="A6844" s="753" t="s">
        <v>83</v>
      </c>
      <c r="B6844" s="753" t="s">
        <v>1022</v>
      </c>
      <c r="C6844" s="753" t="s">
        <v>223</v>
      </c>
      <c r="D6844" s="753" t="s">
        <v>1956</v>
      </c>
      <c r="E6844" s="753" t="s">
        <v>160</v>
      </c>
      <c r="F6844" s="753" t="s">
        <v>551</v>
      </c>
      <c r="G6844" s="757" t="s">
        <v>133</v>
      </c>
      <c r="H6844" s="751">
        <v>200000</v>
      </c>
    </row>
    <row r="6845" spans="1:8">
      <c r="A6845" s="753" t="s">
        <v>83</v>
      </c>
      <c r="B6845" s="753" t="s">
        <v>1022</v>
      </c>
      <c r="C6845" s="753" t="s">
        <v>223</v>
      </c>
      <c r="D6845" s="753" t="s">
        <v>1956</v>
      </c>
      <c r="E6845" s="753" t="s">
        <v>125</v>
      </c>
      <c r="F6845" s="753"/>
      <c r="G6845" s="757" t="s">
        <v>126</v>
      </c>
      <c r="H6845" s="751">
        <v>31660000</v>
      </c>
    </row>
    <row r="6846" spans="1:8">
      <c r="A6846" s="753" t="s">
        <v>83</v>
      </c>
      <c r="B6846" s="753" t="s">
        <v>1022</v>
      </c>
      <c r="C6846" s="753" t="s">
        <v>223</v>
      </c>
      <c r="D6846" s="753" t="s">
        <v>1956</v>
      </c>
      <c r="E6846" s="753" t="s">
        <v>125</v>
      </c>
      <c r="F6846" s="753" t="s">
        <v>430</v>
      </c>
      <c r="G6846" s="757" t="s">
        <v>431</v>
      </c>
      <c r="H6846" s="751">
        <v>6010000</v>
      </c>
    </row>
    <row r="6847" spans="1:8">
      <c r="A6847" s="753" t="s">
        <v>83</v>
      </c>
      <c r="B6847" s="753" t="s">
        <v>1022</v>
      </c>
      <c r="C6847" s="753" t="s">
        <v>223</v>
      </c>
      <c r="D6847" s="753" t="s">
        <v>1956</v>
      </c>
      <c r="E6847" s="753" t="s">
        <v>125</v>
      </c>
      <c r="F6847" s="753" t="s">
        <v>552</v>
      </c>
      <c r="G6847" s="757" t="s">
        <v>553</v>
      </c>
      <c r="H6847" s="751">
        <v>5850000</v>
      </c>
    </row>
    <row r="6848" spans="1:8">
      <c r="A6848" s="753" t="s">
        <v>83</v>
      </c>
      <c r="B6848" s="753" t="s">
        <v>1022</v>
      </c>
      <c r="C6848" s="753" t="s">
        <v>223</v>
      </c>
      <c r="D6848" s="753" t="s">
        <v>1956</v>
      </c>
      <c r="E6848" s="753" t="s">
        <v>125</v>
      </c>
      <c r="F6848" s="753" t="s">
        <v>127</v>
      </c>
      <c r="G6848" s="757" t="s">
        <v>128</v>
      </c>
      <c r="H6848" s="751">
        <v>1800000</v>
      </c>
    </row>
    <row r="6849" spans="1:8">
      <c r="A6849" s="753" t="s">
        <v>83</v>
      </c>
      <c r="B6849" s="753" t="s">
        <v>1022</v>
      </c>
      <c r="C6849" s="753" t="s">
        <v>223</v>
      </c>
      <c r="D6849" s="753" t="s">
        <v>1956</v>
      </c>
      <c r="E6849" s="753" t="s">
        <v>125</v>
      </c>
      <c r="F6849" s="753" t="s">
        <v>129</v>
      </c>
      <c r="G6849" s="757" t="s">
        <v>1787</v>
      </c>
      <c r="H6849" s="751">
        <v>18000000</v>
      </c>
    </row>
    <row r="6850" spans="1:8">
      <c r="A6850" s="753" t="s">
        <v>83</v>
      </c>
      <c r="B6850" s="753" t="s">
        <v>1022</v>
      </c>
      <c r="C6850" s="753" t="s">
        <v>223</v>
      </c>
      <c r="D6850" s="753" t="s">
        <v>1956</v>
      </c>
      <c r="E6850" s="753" t="s">
        <v>554</v>
      </c>
      <c r="F6850" s="753"/>
      <c r="G6850" s="757" t="s">
        <v>555</v>
      </c>
      <c r="H6850" s="751">
        <v>92142613</v>
      </c>
    </row>
    <row r="6851" spans="1:8">
      <c r="A6851" s="753" t="s">
        <v>83</v>
      </c>
      <c r="B6851" s="753" t="s">
        <v>1022</v>
      </c>
      <c r="C6851" s="753" t="s">
        <v>223</v>
      </c>
      <c r="D6851" s="753" t="s">
        <v>1956</v>
      </c>
      <c r="E6851" s="753" t="s">
        <v>554</v>
      </c>
      <c r="F6851" s="753" t="s">
        <v>556</v>
      </c>
      <c r="G6851" s="757" t="s">
        <v>557</v>
      </c>
      <c r="H6851" s="751">
        <v>36300000</v>
      </c>
    </row>
    <row r="6852" spans="1:8">
      <c r="A6852" s="753" t="s">
        <v>83</v>
      </c>
      <c r="B6852" s="753" t="s">
        <v>1022</v>
      </c>
      <c r="C6852" s="753" t="s">
        <v>223</v>
      </c>
      <c r="D6852" s="753" t="s">
        <v>1956</v>
      </c>
      <c r="E6852" s="753" t="s">
        <v>554</v>
      </c>
      <c r="F6852" s="753" t="s">
        <v>243</v>
      </c>
      <c r="G6852" s="757" t="s">
        <v>244</v>
      </c>
      <c r="H6852" s="751">
        <v>55842613</v>
      </c>
    </row>
    <row r="6853" spans="1:8" ht="39.6">
      <c r="A6853" s="753" t="s">
        <v>83</v>
      </c>
      <c r="B6853" s="753" t="s">
        <v>1022</v>
      </c>
      <c r="C6853" s="753" t="s">
        <v>223</v>
      </c>
      <c r="D6853" s="753" t="s">
        <v>1956</v>
      </c>
      <c r="E6853" s="753" t="s">
        <v>560</v>
      </c>
      <c r="F6853" s="753"/>
      <c r="G6853" s="757" t="s">
        <v>1790</v>
      </c>
      <c r="H6853" s="751">
        <v>1680000</v>
      </c>
    </row>
    <row r="6854" spans="1:8">
      <c r="A6854" s="753" t="s">
        <v>83</v>
      </c>
      <c r="B6854" s="753" t="s">
        <v>1022</v>
      </c>
      <c r="C6854" s="753" t="s">
        <v>223</v>
      </c>
      <c r="D6854" s="753" t="s">
        <v>1956</v>
      </c>
      <c r="E6854" s="753" t="s">
        <v>560</v>
      </c>
      <c r="F6854" s="753" t="s">
        <v>418</v>
      </c>
      <c r="G6854" s="757" t="s">
        <v>1793</v>
      </c>
      <c r="H6854" s="751">
        <v>1680000</v>
      </c>
    </row>
    <row r="6855" spans="1:8" ht="26.4">
      <c r="A6855" s="753" t="s">
        <v>83</v>
      </c>
      <c r="B6855" s="753" t="s">
        <v>1022</v>
      </c>
      <c r="C6855" s="753" t="s">
        <v>223</v>
      </c>
      <c r="D6855" s="753" t="s">
        <v>1956</v>
      </c>
      <c r="E6855" s="753" t="s">
        <v>130</v>
      </c>
      <c r="F6855" s="753"/>
      <c r="G6855" s="757" t="s">
        <v>131</v>
      </c>
      <c r="H6855" s="751">
        <v>4577000</v>
      </c>
    </row>
    <row r="6856" spans="1:8">
      <c r="A6856" s="753" t="s">
        <v>83</v>
      </c>
      <c r="B6856" s="753" t="s">
        <v>1022</v>
      </c>
      <c r="C6856" s="753" t="s">
        <v>223</v>
      </c>
      <c r="D6856" s="753" t="s">
        <v>1956</v>
      </c>
      <c r="E6856" s="753" t="s">
        <v>130</v>
      </c>
      <c r="F6856" s="753" t="s">
        <v>132</v>
      </c>
      <c r="G6856" s="757" t="s">
        <v>135</v>
      </c>
      <c r="H6856" s="751">
        <v>4577000</v>
      </c>
    </row>
    <row r="6857" spans="1:8">
      <c r="A6857" s="753" t="s">
        <v>83</v>
      </c>
      <c r="B6857" s="753" t="s">
        <v>1022</v>
      </c>
      <c r="C6857" s="753" t="s">
        <v>223</v>
      </c>
      <c r="D6857" s="753" t="s">
        <v>1956</v>
      </c>
      <c r="E6857" s="753" t="s">
        <v>134</v>
      </c>
      <c r="F6857" s="753"/>
      <c r="G6857" s="757" t="s">
        <v>135</v>
      </c>
      <c r="H6857" s="751">
        <v>43477021</v>
      </c>
    </row>
    <row r="6858" spans="1:8">
      <c r="A6858" s="753" t="s">
        <v>83</v>
      </c>
      <c r="B6858" s="753" t="s">
        <v>1022</v>
      </c>
      <c r="C6858" s="753" t="s">
        <v>223</v>
      </c>
      <c r="D6858" s="753" t="s">
        <v>1956</v>
      </c>
      <c r="E6858" s="753" t="s">
        <v>134</v>
      </c>
      <c r="F6858" s="753" t="s">
        <v>137</v>
      </c>
      <c r="G6858" s="757" t="s">
        <v>138</v>
      </c>
      <c r="H6858" s="751">
        <v>43212021</v>
      </c>
    </row>
    <row r="6859" spans="1:8">
      <c r="A6859" s="753" t="s">
        <v>83</v>
      </c>
      <c r="B6859" s="753" t="s">
        <v>1022</v>
      </c>
      <c r="C6859" s="753" t="s">
        <v>223</v>
      </c>
      <c r="D6859" s="753" t="s">
        <v>1956</v>
      </c>
      <c r="E6859" s="753" t="s">
        <v>134</v>
      </c>
      <c r="F6859" s="753" t="s">
        <v>139</v>
      </c>
      <c r="G6859" s="757" t="s">
        <v>140</v>
      </c>
      <c r="H6859" s="751">
        <v>265000</v>
      </c>
    </row>
    <row r="6860" spans="1:8">
      <c r="A6860" s="753" t="s">
        <v>83</v>
      </c>
      <c r="B6860" s="753" t="s">
        <v>1022</v>
      </c>
      <c r="C6860" s="753" t="s">
        <v>223</v>
      </c>
      <c r="D6860" s="753" t="s">
        <v>1956</v>
      </c>
      <c r="E6860" s="753" t="s">
        <v>404</v>
      </c>
      <c r="F6860" s="753"/>
      <c r="G6860" s="757" t="s">
        <v>1808</v>
      </c>
      <c r="H6860" s="751">
        <v>1000000</v>
      </c>
    </row>
    <row r="6861" spans="1:8">
      <c r="A6861" s="753" t="s">
        <v>83</v>
      </c>
      <c r="B6861" s="753" t="s">
        <v>1022</v>
      </c>
      <c r="C6861" s="753" t="s">
        <v>223</v>
      </c>
      <c r="D6861" s="753" t="s">
        <v>1956</v>
      </c>
      <c r="E6861" s="753" t="s">
        <v>404</v>
      </c>
      <c r="F6861" s="753" t="s">
        <v>1809</v>
      </c>
      <c r="G6861" s="757" t="s">
        <v>26</v>
      </c>
      <c r="H6861" s="751">
        <v>1000000</v>
      </c>
    </row>
    <row r="6862" spans="1:8">
      <c r="A6862" s="753" t="s">
        <v>83</v>
      </c>
      <c r="B6862" s="753" t="s">
        <v>1022</v>
      </c>
      <c r="C6862" s="753" t="s">
        <v>1376</v>
      </c>
      <c r="D6862" s="753"/>
      <c r="E6862" s="753"/>
      <c r="F6862" s="753"/>
      <c r="G6862" s="757" t="s">
        <v>1377</v>
      </c>
      <c r="H6862" s="751">
        <v>1197978788</v>
      </c>
    </row>
    <row r="6863" spans="1:8">
      <c r="A6863" s="753" t="s">
        <v>83</v>
      </c>
      <c r="B6863" s="753" t="s">
        <v>1022</v>
      </c>
      <c r="C6863" s="753" t="s">
        <v>1376</v>
      </c>
      <c r="D6863" s="753" t="s">
        <v>1085</v>
      </c>
      <c r="E6863" s="753"/>
      <c r="F6863" s="753"/>
      <c r="G6863" s="757" t="s">
        <v>2722</v>
      </c>
      <c r="H6863" s="751">
        <v>1197978788</v>
      </c>
    </row>
    <row r="6864" spans="1:8" ht="26.4">
      <c r="A6864" s="753" t="s">
        <v>83</v>
      </c>
      <c r="B6864" s="753" t="s">
        <v>1022</v>
      </c>
      <c r="C6864" s="753" t="s">
        <v>1376</v>
      </c>
      <c r="D6864" s="753" t="s">
        <v>1085</v>
      </c>
      <c r="E6864" s="753" t="s">
        <v>130</v>
      </c>
      <c r="F6864" s="753"/>
      <c r="G6864" s="757" t="s">
        <v>131</v>
      </c>
      <c r="H6864" s="751">
        <v>1197978788</v>
      </c>
    </row>
    <row r="6865" spans="1:8">
      <c r="A6865" s="753" t="s">
        <v>83</v>
      </c>
      <c r="B6865" s="753" t="s">
        <v>1022</v>
      </c>
      <c r="C6865" s="753" t="s">
        <v>1376</v>
      </c>
      <c r="D6865" s="753" t="s">
        <v>1085</v>
      </c>
      <c r="E6865" s="753" t="s">
        <v>130</v>
      </c>
      <c r="F6865" s="753" t="s">
        <v>585</v>
      </c>
      <c r="G6865" s="757" t="s">
        <v>1799</v>
      </c>
      <c r="H6865" s="751">
        <v>1197978788</v>
      </c>
    </row>
    <row r="6866" spans="1:8">
      <c r="A6866" s="753" t="s">
        <v>83</v>
      </c>
      <c r="B6866" s="753" t="s">
        <v>1021</v>
      </c>
      <c r="C6866" s="753"/>
      <c r="D6866" s="753"/>
      <c r="E6866" s="753"/>
      <c r="F6866" s="753"/>
      <c r="G6866" s="757" t="s">
        <v>230</v>
      </c>
      <c r="H6866" s="751">
        <v>1027000000</v>
      </c>
    </row>
    <row r="6867" spans="1:8" ht="26.4">
      <c r="A6867" s="753" t="s">
        <v>83</v>
      </c>
      <c r="B6867" s="753" t="s">
        <v>1021</v>
      </c>
      <c r="C6867" s="753" t="s">
        <v>223</v>
      </c>
      <c r="D6867" s="753"/>
      <c r="E6867" s="753"/>
      <c r="F6867" s="753"/>
      <c r="G6867" s="757" t="s">
        <v>1765</v>
      </c>
      <c r="H6867" s="751">
        <v>1027000000</v>
      </c>
    </row>
    <row r="6868" spans="1:8">
      <c r="A6868" s="753" t="s">
        <v>83</v>
      </c>
      <c r="B6868" s="753" t="s">
        <v>1021</v>
      </c>
      <c r="C6868" s="753" t="s">
        <v>223</v>
      </c>
      <c r="D6868" s="753" t="s">
        <v>1888</v>
      </c>
      <c r="E6868" s="753"/>
      <c r="F6868" s="753"/>
      <c r="G6868" s="757" t="s">
        <v>1889</v>
      </c>
      <c r="H6868" s="751">
        <v>1027000000</v>
      </c>
    </row>
    <row r="6869" spans="1:8">
      <c r="A6869" s="753" t="s">
        <v>83</v>
      </c>
      <c r="B6869" s="753" t="s">
        <v>1021</v>
      </c>
      <c r="C6869" s="753" t="s">
        <v>223</v>
      </c>
      <c r="D6869" s="753" t="s">
        <v>1888</v>
      </c>
      <c r="E6869" s="753" t="s">
        <v>92</v>
      </c>
      <c r="F6869" s="753"/>
      <c r="G6869" s="757" t="s">
        <v>93</v>
      </c>
      <c r="H6869" s="751">
        <v>172465810</v>
      </c>
    </row>
    <row r="6870" spans="1:8">
      <c r="A6870" s="753" t="s">
        <v>83</v>
      </c>
      <c r="B6870" s="753" t="s">
        <v>1021</v>
      </c>
      <c r="C6870" s="753" t="s">
        <v>223</v>
      </c>
      <c r="D6870" s="753" t="s">
        <v>1888</v>
      </c>
      <c r="E6870" s="753" t="s">
        <v>92</v>
      </c>
      <c r="F6870" s="753" t="s">
        <v>94</v>
      </c>
      <c r="G6870" s="757" t="s">
        <v>1768</v>
      </c>
      <c r="H6870" s="751">
        <v>172465810</v>
      </c>
    </row>
    <row r="6871" spans="1:8">
      <c r="A6871" s="753" t="s">
        <v>83</v>
      </c>
      <c r="B6871" s="753" t="s">
        <v>1021</v>
      </c>
      <c r="C6871" s="753" t="s">
        <v>223</v>
      </c>
      <c r="D6871" s="753" t="s">
        <v>1888</v>
      </c>
      <c r="E6871" s="753" t="s">
        <v>96</v>
      </c>
      <c r="F6871" s="753"/>
      <c r="G6871" s="757" t="s">
        <v>97</v>
      </c>
      <c r="H6871" s="751">
        <v>114464000</v>
      </c>
    </row>
    <row r="6872" spans="1:8">
      <c r="A6872" s="753" t="s">
        <v>83</v>
      </c>
      <c r="B6872" s="753" t="s">
        <v>1021</v>
      </c>
      <c r="C6872" s="753" t="s">
        <v>223</v>
      </c>
      <c r="D6872" s="753" t="s">
        <v>1888</v>
      </c>
      <c r="E6872" s="753" t="s">
        <v>96</v>
      </c>
      <c r="F6872" s="753" t="s">
        <v>154</v>
      </c>
      <c r="G6872" s="757" t="s">
        <v>1773</v>
      </c>
      <c r="H6872" s="751">
        <v>114464000</v>
      </c>
    </row>
    <row r="6873" spans="1:8">
      <c r="A6873" s="753" t="s">
        <v>83</v>
      </c>
      <c r="B6873" s="753" t="s">
        <v>1021</v>
      </c>
      <c r="C6873" s="753" t="s">
        <v>223</v>
      </c>
      <c r="D6873" s="753" t="s">
        <v>1888</v>
      </c>
      <c r="E6873" s="753" t="s">
        <v>426</v>
      </c>
      <c r="F6873" s="753"/>
      <c r="G6873" s="757" t="s">
        <v>427</v>
      </c>
      <c r="H6873" s="751">
        <v>7300000</v>
      </c>
    </row>
    <row r="6874" spans="1:8">
      <c r="A6874" s="753" t="s">
        <v>83</v>
      </c>
      <c r="B6874" s="753" t="s">
        <v>1021</v>
      </c>
      <c r="C6874" s="753" t="s">
        <v>223</v>
      </c>
      <c r="D6874" s="753" t="s">
        <v>1888</v>
      </c>
      <c r="E6874" s="753" t="s">
        <v>426</v>
      </c>
      <c r="F6874" s="753" t="s">
        <v>429</v>
      </c>
      <c r="G6874" s="757" t="s">
        <v>1775</v>
      </c>
      <c r="H6874" s="751">
        <v>7300000</v>
      </c>
    </row>
    <row r="6875" spans="1:8">
      <c r="A6875" s="753" t="s">
        <v>83</v>
      </c>
      <c r="B6875" s="753" t="s">
        <v>1021</v>
      </c>
      <c r="C6875" s="753" t="s">
        <v>223</v>
      </c>
      <c r="D6875" s="753" t="s">
        <v>1888</v>
      </c>
      <c r="E6875" s="753" t="s">
        <v>100</v>
      </c>
      <c r="F6875" s="753"/>
      <c r="G6875" s="757" t="s">
        <v>101</v>
      </c>
      <c r="H6875" s="751">
        <v>39520000</v>
      </c>
    </row>
    <row r="6876" spans="1:8">
      <c r="A6876" s="753" t="s">
        <v>83</v>
      </c>
      <c r="B6876" s="753" t="s">
        <v>1021</v>
      </c>
      <c r="C6876" s="753" t="s">
        <v>223</v>
      </c>
      <c r="D6876" s="753" t="s">
        <v>1888</v>
      </c>
      <c r="E6876" s="753" t="s">
        <v>100</v>
      </c>
      <c r="F6876" s="753" t="s">
        <v>443</v>
      </c>
      <c r="G6876" s="757" t="s">
        <v>135</v>
      </c>
      <c r="H6876" s="751">
        <v>39520000</v>
      </c>
    </row>
    <row r="6877" spans="1:8">
      <c r="A6877" s="753" t="s">
        <v>83</v>
      </c>
      <c r="B6877" s="753" t="s">
        <v>1021</v>
      </c>
      <c r="C6877" s="753" t="s">
        <v>223</v>
      </c>
      <c r="D6877" s="753" t="s">
        <v>1888</v>
      </c>
      <c r="E6877" s="753" t="s">
        <v>102</v>
      </c>
      <c r="F6877" s="753"/>
      <c r="G6877" s="757" t="s">
        <v>369</v>
      </c>
      <c r="H6877" s="751">
        <v>35324851</v>
      </c>
    </row>
    <row r="6878" spans="1:8">
      <c r="A6878" s="753" t="s">
        <v>83</v>
      </c>
      <c r="B6878" s="753" t="s">
        <v>1021</v>
      </c>
      <c r="C6878" s="753" t="s">
        <v>223</v>
      </c>
      <c r="D6878" s="753" t="s">
        <v>1888</v>
      </c>
      <c r="E6878" s="753" t="s">
        <v>102</v>
      </c>
      <c r="F6878" s="753" t="s">
        <v>103</v>
      </c>
      <c r="G6878" s="757" t="s">
        <v>104</v>
      </c>
      <c r="H6878" s="751">
        <v>27621253</v>
      </c>
    </row>
    <row r="6879" spans="1:8">
      <c r="A6879" s="753" t="s">
        <v>83</v>
      </c>
      <c r="B6879" s="753" t="s">
        <v>1021</v>
      </c>
      <c r="C6879" s="753" t="s">
        <v>223</v>
      </c>
      <c r="D6879" s="753" t="s">
        <v>1888</v>
      </c>
      <c r="E6879" s="753" t="s">
        <v>102</v>
      </c>
      <c r="F6879" s="753" t="s">
        <v>105</v>
      </c>
      <c r="G6879" s="757" t="s">
        <v>106</v>
      </c>
      <c r="H6879" s="751">
        <v>4735071</v>
      </c>
    </row>
    <row r="6880" spans="1:8">
      <c r="A6880" s="753" t="s">
        <v>83</v>
      </c>
      <c r="B6880" s="753" t="s">
        <v>1021</v>
      </c>
      <c r="C6880" s="753" t="s">
        <v>223</v>
      </c>
      <c r="D6880" s="753" t="s">
        <v>1888</v>
      </c>
      <c r="E6880" s="753" t="s">
        <v>102</v>
      </c>
      <c r="F6880" s="753" t="s">
        <v>107</v>
      </c>
      <c r="G6880" s="757" t="s">
        <v>108</v>
      </c>
      <c r="H6880" s="751">
        <v>1390170</v>
      </c>
    </row>
    <row r="6881" spans="1:8">
      <c r="A6881" s="753" t="s">
        <v>83</v>
      </c>
      <c r="B6881" s="753" t="s">
        <v>1021</v>
      </c>
      <c r="C6881" s="753" t="s">
        <v>223</v>
      </c>
      <c r="D6881" s="753" t="s">
        <v>1888</v>
      </c>
      <c r="E6881" s="753" t="s">
        <v>102</v>
      </c>
      <c r="F6881" s="753" t="s">
        <v>0</v>
      </c>
      <c r="G6881" s="757" t="s">
        <v>1</v>
      </c>
      <c r="H6881" s="751">
        <v>1578357</v>
      </c>
    </row>
    <row r="6882" spans="1:8">
      <c r="A6882" s="753" t="s">
        <v>83</v>
      </c>
      <c r="B6882" s="753" t="s">
        <v>1021</v>
      </c>
      <c r="C6882" s="753" t="s">
        <v>223</v>
      </c>
      <c r="D6882" s="753" t="s">
        <v>1888</v>
      </c>
      <c r="E6882" s="753" t="s">
        <v>109</v>
      </c>
      <c r="F6882" s="753"/>
      <c r="G6882" s="757" t="s">
        <v>110</v>
      </c>
      <c r="H6882" s="751">
        <v>31883000</v>
      </c>
    </row>
    <row r="6883" spans="1:8" ht="26.4">
      <c r="A6883" s="753" t="s">
        <v>83</v>
      </c>
      <c r="B6883" s="753" t="s">
        <v>1021</v>
      </c>
      <c r="C6883" s="753" t="s">
        <v>223</v>
      </c>
      <c r="D6883" s="753" t="s">
        <v>1888</v>
      </c>
      <c r="E6883" s="753" t="s">
        <v>109</v>
      </c>
      <c r="F6883" s="753" t="s">
        <v>855</v>
      </c>
      <c r="G6883" s="757" t="s">
        <v>1776</v>
      </c>
      <c r="H6883" s="751">
        <v>31883000</v>
      </c>
    </row>
    <row r="6884" spans="1:8">
      <c r="A6884" s="753" t="s">
        <v>83</v>
      </c>
      <c r="B6884" s="753" t="s">
        <v>1021</v>
      </c>
      <c r="C6884" s="753" t="s">
        <v>223</v>
      </c>
      <c r="D6884" s="753" t="s">
        <v>1888</v>
      </c>
      <c r="E6884" s="753" t="s">
        <v>112</v>
      </c>
      <c r="F6884" s="753"/>
      <c r="G6884" s="757" t="s">
        <v>113</v>
      </c>
      <c r="H6884" s="751">
        <v>41338251</v>
      </c>
    </row>
    <row r="6885" spans="1:8">
      <c r="A6885" s="753" t="s">
        <v>83</v>
      </c>
      <c r="B6885" s="753" t="s">
        <v>1021</v>
      </c>
      <c r="C6885" s="753" t="s">
        <v>223</v>
      </c>
      <c r="D6885" s="753" t="s">
        <v>1888</v>
      </c>
      <c r="E6885" s="753" t="s">
        <v>112</v>
      </c>
      <c r="F6885" s="753" t="s">
        <v>155</v>
      </c>
      <c r="G6885" s="757" t="s">
        <v>1777</v>
      </c>
      <c r="H6885" s="751">
        <v>4100712</v>
      </c>
    </row>
    <row r="6886" spans="1:8">
      <c r="A6886" s="753" t="s">
        <v>83</v>
      </c>
      <c r="B6886" s="753" t="s">
        <v>1021</v>
      </c>
      <c r="C6886" s="753" t="s">
        <v>223</v>
      </c>
      <c r="D6886" s="753" t="s">
        <v>1888</v>
      </c>
      <c r="E6886" s="753" t="s">
        <v>112</v>
      </c>
      <c r="F6886" s="753" t="s">
        <v>114</v>
      </c>
      <c r="G6886" s="757" t="s">
        <v>1778</v>
      </c>
      <c r="H6886" s="751">
        <v>139690</v>
      </c>
    </row>
    <row r="6887" spans="1:8">
      <c r="A6887" s="753" t="s">
        <v>83</v>
      </c>
      <c r="B6887" s="753" t="s">
        <v>1021</v>
      </c>
      <c r="C6887" s="753" t="s">
        <v>223</v>
      </c>
      <c r="D6887" s="753" t="s">
        <v>1888</v>
      </c>
      <c r="E6887" s="753" t="s">
        <v>112</v>
      </c>
      <c r="F6887" s="753" t="s">
        <v>156</v>
      </c>
      <c r="G6887" s="757" t="s">
        <v>1779</v>
      </c>
      <c r="H6887" s="751">
        <v>36661849</v>
      </c>
    </row>
    <row r="6888" spans="1:8">
      <c r="A6888" s="753" t="s">
        <v>83</v>
      </c>
      <c r="B6888" s="753" t="s">
        <v>1021</v>
      </c>
      <c r="C6888" s="753" t="s">
        <v>223</v>
      </c>
      <c r="D6888" s="753" t="s">
        <v>1888</v>
      </c>
      <c r="E6888" s="753" t="s">
        <v>112</v>
      </c>
      <c r="F6888" s="753" t="s">
        <v>146</v>
      </c>
      <c r="G6888" s="757" t="s">
        <v>1780</v>
      </c>
      <c r="H6888" s="751">
        <v>156000</v>
      </c>
    </row>
    <row r="6889" spans="1:8">
      <c r="A6889" s="753" t="s">
        <v>83</v>
      </c>
      <c r="B6889" s="753" t="s">
        <v>1021</v>
      </c>
      <c r="C6889" s="753" t="s">
        <v>223</v>
      </c>
      <c r="D6889" s="753" t="s">
        <v>1888</v>
      </c>
      <c r="E6889" s="753" t="s">
        <v>112</v>
      </c>
      <c r="F6889" s="753" t="s">
        <v>157</v>
      </c>
      <c r="G6889" s="757" t="s">
        <v>135</v>
      </c>
      <c r="H6889" s="751">
        <v>280000</v>
      </c>
    </row>
    <row r="6890" spans="1:8">
      <c r="A6890" s="753" t="s">
        <v>83</v>
      </c>
      <c r="B6890" s="753" t="s">
        <v>1021</v>
      </c>
      <c r="C6890" s="753" t="s">
        <v>223</v>
      </c>
      <c r="D6890" s="753" t="s">
        <v>1888</v>
      </c>
      <c r="E6890" s="753" t="s">
        <v>115</v>
      </c>
      <c r="F6890" s="753"/>
      <c r="G6890" s="757" t="s">
        <v>1781</v>
      </c>
      <c r="H6890" s="751">
        <v>66209000</v>
      </c>
    </row>
    <row r="6891" spans="1:8">
      <c r="A6891" s="753" t="s">
        <v>83</v>
      </c>
      <c r="B6891" s="753" t="s">
        <v>1021</v>
      </c>
      <c r="C6891" s="753" t="s">
        <v>223</v>
      </c>
      <c r="D6891" s="753" t="s">
        <v>1888</v>
      </c>
      <c r="E6891" s="753" t="s">
        <v>115</v>
      </c>
      <c r="F6891" s="753" t="s">
        <v>116</v>
      </c>
      <c r="G6891" s="757" t="s">
        <v>117</v>
      </c>
      <c r="H6891" s="751">
        <v>48745000</v>
      </c>
    </row>
    <row r="6892" spans="1:8">
      <c r="A6892" s="753" t="s">
        <v>83</v>
      </c>
      <c r="B6892" s="753" t="s">
        <v>1021</v>
      </c>
      <c r="C6892" s="753" t="s">
        <v>223</v>
      </c>
      <c r="D6892" s="753" t="s">
        <v>1888</v>
      </c>
      <c r="E6892" s="753" t="s">
        <v>115</v>
      </c>
      <c r="F6892" s="753" t="s">
        <v>147</v>
      </c>
      <c r="G6892" s="757" t="s">
        <v>148</v>
      </c>
      <c r="H6892" s="751">
        <v>9199000</v>
      </c>
    </row>
    <row r="6893" spans="1:8">
      <c r="A6893" s="753" t="s">
        <v>83</v>
      </c>
      <c r="B6893" s="753" t="s">
        <v>1021</v>
      </c>
      <c r="C6893" s="753" t="s">
        <v>223</v>
      </c>
      <c r="D6893" s="753" t="s">
        <v>1888</v>
      </c>
      <c r="E6893" s="753" t="s">
        <v>115</v>
      </c>
      <c r="F6893" s="753" t="s">
        <v>4</v>
      </c>
      <c r="G6893" s="757" t="s">
        <v>1782</v>
      </c>
      <c r="H6893" s="751">
        <v>2000000</v>
      </c>
    </row>
    <row r="6894" spans="1:8">
      <c r="A6894" s="753" t="s">
        <v>83</v>
      </c>
      <c r="B6894" s="753" t="s">
        <v>1021</v>
      </c>
      <c r="C6894" s="753" t="s">
        <v>223</v>
      </c>
      <c r="D6894" s="753" t="s">
        <v>1888</v>
      </c>
      <c r="E6894" s="753" t="s">
        <v>115</v>
      </c>
      <c r="F6894" s="753" t="s">
        <v>118</v>
      </c>
      <c r="G6894" s="757" t="s">
        <v>119</v>
      </c>
      <c r="H6894" s="751">
        <v>6265000</v>
      </c>
    </row>
    <row r="6895" spans="1:8">
      <c r="A6895" s="753" t="s">
        <v>83</v>
      </c>
      <c r="B6895" s="753" t="s">
        <v>1021</v>
      </c>
      <c r="C6895" s="753" t="s">
        <v>223</v>
      </c>
      <c r="D6895" s="753" t="s">
        <v>1888</v>
      </c>
      <c r="E6895" s="753" t="s">
        <v>120</v>
      </c>
      <c r="F6895" s="753"/>
      <c r="G6895" s="757" t="s">
        <v>121</v>
      </c>
      <c r="H6895" s="751">
        <v>11214738</v>
      </c>
    </row>
    <row r="6896" spans="1:8" ht="39.6">
      <c r="A6896" s="753" t="s">
        <v>83</v>
      </c>
      <c r="B6896" s="753" t="s">
        <v>1021</v>
      </c>
      <c r="C6896" s="753" t="s">
        <v>223</v>
      </c>
      <c r="D6896" s="753" t="s">
        <v>1888</v>
      </c>
      <c r="E6896" s="753" t="s">
        <v>120</v>
      </c>
      <c r="F6896" s="753" t="s">
        <v>122</v>
      </c>
      <c r="G6896" s="757" t="s">
        <v>1783</v>
      </c>
      <c r="H6896" s="751">
        <v>934369</v>
      </c>
    </row>
    <row r="6897" spans="1:8">
      <c r="A6897" s="753" t="s">
        <v>83</v>
      </c>
      <c r="B6897" s="753" t="s">
        <v>1021</v>
      </c>
      <c r="C6897" s="753" t="s">
        <v>223</v>
      </c>
      <c r="D6897" s="753" t="s">
        <v>1888</v>
      </c>
      <c r="E6897" s="753" t="s">
        <v>120</v>
      </c>
      <c r="F6897" s="753" t="s">
        <v>123</v>
      </c>
      <c r="G6897" s="757" t="s">
        <v>124</v>
      </c>
      <c r="H6897" s="751">
        <v>5480369</v>
      </c>
    </row>
    <row r="6898" spans="1:8" ht="39.6">
      <c r="A6898" s="753" t="s">
        <v>83</v>
      </c>
      <c r="B6898" s="753" t="s">
        <v>1021</v>
      </c>
      <c r="C6898" s="753" t="s">
        <v>223</v>
      </c>
      <c r="D6898" s="753" t="s">
        <v>1888</v>
      </c>
      <c r="E6898" s="753" t="s">
        <v>120</v>
      </c>
      <c r="F6898" s="753" t="s">
        <v>994</v>
      </c>
      <c r="G6898" s="757" t="s">
        <v>1824</v>
      </c>
      <c r="H6898" s="751">
        <v>4800000</v>
      </c>
    </row>
    <row r="6899" spans="1:8">
      <c r="A6899" s="753" t="s">
        <v>83</v>
      </c>
      <c r="B6899" s="753" t="s">
        <v>1021</v>
      </c>
      <c r="C6899" s="753" t="s">
        <v>223</v>
      </c>
      <c r="D6899" s="753" t="s">
        <v>1888</v>
      </c>
      <c r="E6899" s="753" t="s">
        <v>160</v>
      </c>
      <c r="F6899" s="753"/>
      <c r="G6899" s="757" t="s">
        <v>161</v>
      </c>
      <c r="H6899" s="751">
        <v>144856000</v>
      </c>
    </row>
    <row r="6900" spans="1:8">
      <c r="A6900" s="753" t="s">
        <v>83</v>
      </c>
      <c r="B6900" s="753" t="s">
        <v>1021</v>
      </c>
      <c r="C6900" s="753" t="s">
        <v>223</v>
      </c>
      <c r="D6900" s="753" t="s">
        <v>1888</v>
      </c>
      <c r="E6900" s="753" t="s">
        <v>160</v>
      </c>
      <c r="F6900" s="753" t="s">
        <v>162</v>
      </c>
      <c r="G6900" s="757" t="s">
        <v>163</v>
      </c>
      <c r="H6900" s="751">
        <v>14800000</v>
      </c>
    </row>
    <row r="6901" spans="1:8">
      <c r="A6901" s="753" t="s">
        <v>83</v>
      </c>
      <c r="B6901" s="753" t="s">
        <v>1021</v>
      </c>
      <c r="C6901" s="753" t="s">
        <v>223</v>
      </c>
      <c r="D6901" s="753" t="s">
        <v>1888</v>
      </c>
      <c r="E6901" s="753" t="s">
        <v>160</v>
      </c>
      <c r="F6901" s="753" t="s">
        <v>975</v>
      </c>
      <c r="G6901" s="757" t="s">
        <v>974</v>
      </c>
      <c r="H6901" s="751">
        <v>7900000</v>
      </c>
    </row>
    <row r="6902" spans="1:8">
      <c r="A6902" s="753" t="s">
        <v>83</v>
      </c>
      <c r="B6902" s="753" t="s">
        <v>1021</v>
      </c>
      <c r="C6902" s="753" t="s">
        <v>223</v>
      </c>
      <c r="D6902" s="753" t="s">
        <v>1888</v>
      </c>
      <c r="E6902" s="753" t="s">
        <v>160</v>
      </c>
      <c r="F6902" s="753" t="s">
        <v>546</v>
      </c>
      <c r="G6902" s="757" t="s">
        <v>128</v>
      </c>
      <c r="H6902" s="751">
        <v>29050000</v>
      </c>
    </row>
    <row r="6903" spans="1:8">
      <c r="A6903" s="753" t="s">
        <v>83</v>
      </c>
      <c r="B6903" s="753" t="s">
        <v>1021</v>
      </c>
      <c r="C6903" s="753" t="s">
        <v>223</v>
      </c>
      <c r="D6903" s="753" t="s">
        <v>1888</v>
      </c>
      <c r="E6903" s="753" t="s">
        <v>160</v>
      </c>
      <c r="F6903" s="753" t="s">
        <v>547</v>
      </c>
      <c r="G6903" s="757" t="s">
        <v>548</v>
      </c>
      <c r="H6903" s="751">
        <v>3000000</v>
      </c>
    </row>
    <row r="6904" spans="1:8">
      <c r="A6904" s="753" t="s">
        <v>83</v>
      </c>
      <c r="B6904" s="753" t="s">
        <v>1021</v>
      </c>
      <c r="C6904" s="753" t="s">
        <v>223</v>
      </c>
      <c r="D6904" s="753" t="s">
        <v>1888</v>
      </c>
      <c r="E6904" s="753" t="s">
        <v>160</v>
      </c>
      <c r="F6904" s="753" t="s">
        <v>549</v>
      </c>
      <c r="G6904" s="757" t="s">
        <v>550</v>
      </c>
      <c r="H6904" s="751">
        <v>71900000</v>
      </c>
    </row>
    <row r="6905" spans="1:8">
      <c r="A6905" s="753" t="s">
        <v>83</v>
      </c>
      <c r="B6905" s="753" t="s">
        <v>1021</v>
      </c>
      <c r="C6905" s="753" t="s">
        <v>223</v>
      </c>
      <c r="D6905" s="753" t="s">
        <v>1888</v>
      </c>
      <c r="E6905" s="753" t="s">
        <v>160</v>
      </c>
      <c r="F6905" s="753" t="s">
        <v>551</v>
      </c>
      <c r="G6905" s="757" t="s">
        <v>133</v>
      </c>
      <c r="H6905" s="751">
        <v>18206000</v>
      </c>
    </row>
    <row r="6906" spans="1:8">
      <c r="A6906" s="753" t="s">
        <v>83</v>
      </c>
      <c r="B6906" s="753" t="s">
        <v>1021</v>
      </c>
      <c r="C6906" s="753" t="s">
        <v>223</v>
      </c>
      <c r="D6906" s="753" t="s">
        <v>1888</v>
      </c>
      <c r="E6906" s="753" t="s">
        <v>125</v>
      </c>
      <c r="F6906" s="753"/>
      <c r="G6906" s="757" t="s">
        <v>126</v>
      </c>
      <c r="H6906" s="751">
        <v>95436350</v>
      </c>
    </row>
    <row r="6907" spans="1:8">
      <c r="A6907" s="753" t="s">
        <v>83</v>
      </c>
      <c r="B6907" s="753" t="s">
        <v>1021</v>
      </c>
      <c r="C6907" s="753" t="s">
        <v>223</v>
      </c>
      <c r="D6907" s="753" t="s">
        <v>1888</v>
      </c>
      <c r="E6907" s="753" t="s">
        <v>125</v>
      </c>
      <c r="F6907" s="753" t="s">
        <v>430</v>
      </c>
      <c r="G6907" s="757" t="s">
        <v>431</v>
      </c>
      <c r="H6907" s="751">
        <v>25486350</v>
      </c>
    </row>
    <row r="6908" spans="1:8">
      <c r="A6908" s="753" t="s">
        <v>83</v>
      </c>
      <c r="B6908" s="753" t="s">
        <v>1021</v>
      </c>
      <c r="C6908" s="753" t="s">
        <v>223</v>
      </c>
      <c r="D6908" s="753" t="s">
        <v>1888</v>
      </c>
      <c r="E6908" s="753" t="s">
        <v>125</v>
      </c>
      <c r="F6908" s="753" t="s">
        <v>552</v>
      </c>
      <c r="G6908" s="757" t="s">
        <v>553</v>
      </c>
      <c r="H6908" s="751">
        <v>21600000</v>
      </c>
    </row>
    <row r="6909" spans="1:8">
      <c r="A6909" s="753" t="s">
        <v>83</v>
      </c>
      <c r="B6909" s="753" t="s">
        <v>1021</v>
      </c>
      <c r="C6909" s="753" t="s">
        <v>223</v>
      </c>
      <c r="D6909" s="753" t="s">
        <v>1888</v>
      </c>
      <c r="E6909" s="753" t="s">
        <v>125</v>
      </c>
      <c r="F6909" s="753" t="s">
        <v>127</v>
      </c>
      <c r="G6909" s="757" t="s">
        <v>128</v>
      </c>
      <c r="H6909" s="751">
        <v>15650000</v>
      </c>
    </row>
    <row r="6910" spans="1:8">
      <c r="A6910" s="753" t="s">
        <v>83</v>
      </c>
      <c r="B6910" s="753" t="s">
        <v>1021</v>
      </c>
      <c r="C6910" s="753" t="s">
        <v>223</v>
      </c>
      <c r="D6910" s="753" t="s">
        <v>1888</v>
      </c>
      <c r="E6910" s="753" t="s">
        <v>125</v>
      </c>
      <c r="F6910" s="753" t="s">
        <v>129</v>
      </c>
      <c r="G6910" s="757" t="s">
        <v>1787</v>
      </c>
      <c r="H6910" s="751">
        <v>32700000</v>
      </c>
    </row>
    <row r="6911" spans="1:8">
      <c r="A6911" s="753" t="s">
        <v>83</v>
      </c>
      <c r="B6911" s="753" t="s">
        <v>1021</v>
      </c>
      <c r="C6911" s="753" t="s">
        <v>223</v>
      </c>
      <c r="D6911" s="753" t="s">
        <v>1888</v>
      </c>
      <c r="E6911" s="753" t="s">
        <v>554</v>
      </c>
      <c r="F6911" s="753"/>
      <c r="G6911" s="757" t="s">
        <v>555</v>
      </c>
      <c r="H6911" s="751">
        <v>69172000</v>
      </c>
    </row>
    <row r="6912" spans="1:8">
      <c r="A6912" s="753" t="s">
        <v>83</v>
      </c>
      <c r="B6912" s="753" t="s">
        <v>1021</v>
      </c>
      <c r="C6912" s="753" t="s">
        <v>223</v>
      </c>
      <c r="D6912" s="753" t="s">
        <v>1888</v>
      </c>
      <c r="E6912" s="753" t="s">
        <v>554</v>
      </c>
      <c r="F6912" s="753" t="s">
        <v>556</v>
      </c>
      <c r="G6912" s="757" t="s">
        <v>557</v>
      </c>
      <c r="H6912" s="751">
        <v>49350000</v>
      </c>
    </row>
    <row r="6913" spans="1:8">
      <c r="A6913" s="753" t="s">
        <v>83</v>
      </c>
      <c r="B6913" s="753" t="s">
        <v>1021</v>
      </c>
      <c r="C6913" s="753" t="s">
        <v>223</v>
      </c>
      <c r="D6913" s="753" t="s">
        <v>1888</v>
      </c>
      <c r="E6913" s="753" t="s">
        <v>554</v>
      </c>
      <c r="F6913" s="753" t="s">
        <v>243</v>
      </c>
      <c r="G6913" s="757" t="s">
        <v>244</v>
      </c>
      <c r="H6913" s="751">
        <v>19822000</v>
      </c>
    </row>
    <row r="6914" spans="1:8" ht="39.6">
      <c r="A6914" s="753" t="s">
        <v>83</v>
      </c>
      <c r="B6914" s="753" t="s">
        <v>1021</v>
      </c>
      <c r="C6914" s="753" t="s">
        <v>223</v>
      </c>
      <c r="D6914" s="753" t="s">
        <v>1888</v>
      </c>
      <c r="E6914" s="753" t="s">
        <v>560</v>
      </c>
      <c r="F6914" s="753"/>
      <c r="G6914" s="757" t="s">
        <v>1790</v>
      </c>
      <c r="H6914" s="751">
        <v>45686000</v>
      </c>
    </row>
    <row r="6915" spans="1:8">
      <c r="A6915" s="753" t="s">
        <v>83</v>
      </c>
      <c r="B6915" s="753" t="s">
        <v>1021</v>
      </c>
      <c r="C6915" s="753" t="s">
        <v>223</v>
      </c>
      <c r="D6915" s="753" t="s">
        <v>1888</v>
      </c>
      <c r="E6915" s="753" t="s">
        <v>560</v>
      </c>
      <c r="F6915" s="753" t="s">
        <v>856</v>
      </c>
      <c r="G6915" s="757" t="s">
        <v>1832</v>
      </c>
      <c r="H6915" s="751">
        <v>9911000</v>
      </c>
    </row>
    <row r="6916" spans="1:8">
      <c r="A6916" s="753" t="s">
        <v>83</v>
      </c>
      <c r="B6916" s="753" t="s">
        <v>1021</v>
      </c>
      <c r="C6916" s="753" t="s">
        <v>223</v>
      </c>
      <c r="D6916" s="753" t="s">
        <v>1888</v>
      </c>
      <c r="E6916" s="753" t="s">
        <v>560</v>
      </c>
      <c r="F6916" s="753" t="s">
        <v>5</v>
      </c>
      <c r="G6916" s="757" t="s">
        <v>6</v>
      </c>
      <c r="H6916" s="751">
        <v>22050000</v>
      </c>
    </row>
    <row r="6917" spans="1:8">
      <c r="A6917" s="753" t="s">
        <v>83</v>
      </c>
      <c r="B6917" s="753" t="s">
        <v>1021</v>
      </c>
      <c r="C6917" s="753" t="s">
        <v>223</v>
      </c>
      <c r="D6917" s="753" t="s">
        <v>1888</v>
      </c>
      <c r="E6917" s="753" t="s">
        <v>560</v>
      </c>
      <c r="F6917" s="753" t="s">
        <v>418</v>
      </c>
      <c r="G6917" s="757" t="s">
        <v>1793</v>
      </c>
      <c r="H6917" s="751">
        <v>3610000</v>
      </c>
    </row>
    <row r="6918" spans="1:8">
      <c r="A6918" s="753" t="s">
        <v>83</v>
      </c>
      <c r="B6918" s="753" t="s">
        <v>1021</v>
      </c>
      <c r="C6918" s="753" t="s">
        <v>223</v>
      </c>
      <c r="D6918" s="753" t="s">
        <v>1888</v>
      </c>
      <c r="E6918" s="753" t="s">
        <v>560</v>
      </c>
      <c r="F6918" s="753" t="s">
        <v>7</v>
      </c>
      <c r="G6918" s="757" t="s">
        <v>1795</v>
      </c>
      <c r="H6918" s="751">
        <v>10115000</v>
      </c>
    </row>
    <row r="6919" spans="1:8" ht="26.4">
      <c r="A6919" s="753" t="s">
        <v>83</v>
      </c>
      <c r="B6919" s="753" t="s">
        <v>1021</v>
      </c>
      <c r="C6919" s="753" t="s">
        <v>223</v>
      </c>
      <c r="D6919" s="753" t="s">
        <v>1888</v>
      </c>
      <c r="E6919" s="753" t="s">
        <v>130</v>
      </c>
      <c r="F6919" s="753"/>
      <c r="G6919" s="757" t="s">
        <v>131</v>
      </c>
      <c r="H6919" s="751">
        <v>75890000</v>
      </c>
    </row>
    <row r="6920" spans="1:8">
      <c r="A6920" s="753" t="s">
        <v>83</v>
      </c>
      <c r="B6920" s="753" t="s">
        <v>1021</v>
      </c>
      <c r="C6920" s="753" t="s">
        <v>223</v>
      </c>
      <c r="D6920" s="753" t="s">
        <v>1888</v>
      </c>
      <c r="E6920" s="753" t="s">
        <v>130</v>
      </c>
      <c r="F6920" s="753" t="s">
        <v>132</v>
      </c>
      <c r="G6920" s="757" t="s">
        <v>135</v>
      </c>
      <c r="H6920" s="751">
        <v>75890000</v>
      </c>
    </row>
    <row r="6921" spans="1:8">
      <c r="A6921" s="753" t="s">
        <v>83</v>
      </c>
      <c r="B6921" s="753" t="s">
        <v>1021</v>
      </c>
      <c r="C6921" s="753" t="s">
        <v>223</v>
      </c>
      <c r="D6921" s="753" t="s">
        <v>1888</v>
      </c>
      <c r="E6921" s="753" t="s">
        <v>134</v>
      </c>
      <c r="F6921" s="753"/>
      <c r="G6921" s="757" t="s">
        <v>135</v>
      </c>
      <c r="H6921" s="751">
        <v>76240000</v>
      </c>
    </row>
    <row r="6922" spans="1:8">
      <c r="A6922" s="753" t="s">
        <v>83</v>
      </c>
      <c r="B6922" s="753" t="s">
        <v>1021</v>
      </c>
      <c r="C6922" s="753" t="s">
        <v>223</v>
      </c>
      <c r="D6922" s="753" t="s">
        <v>1888</v>
      </c>
      <c r="E6922" s="753" t="s">
        <v>134</v>
      </c>
      <c r="F6922" s="753" t="s">
        <v>9</v>
      </c>
      <c r="G6922" s="757" t="s">
        <v>1805</v>
      </c>
      <c r="H6922" s="751">
        <v>2834000</v>
      </c>
    </row>
    <row r="6923" spans="1:8">
      <c r="A6923" s="753" t="s">
        <v>83</v>
      </c>
      <c r="B6923" s="753" t="s">
        <v>1021</v>
      </c>
      <c r="C6923" s="753" t="s">
        <v>223</v>
      </c>
      <c r="D6923" s="753" t="s">
        <v>1888</v>
      </c>
      <c r="E6923" s="753" t="s">
        <v>134</v>
      </c>
      <c r="F6923" s="753" t="s">
        <v>137</v>
      </c>
      <c r="G6923" s="757" t="s">
        <v>138</v>
      </c>
      <c r="H6923" s="751">
        <v>61146000</v>
      </c>
    </row>
    <row r="6924" spans="1:8">
      <c r="A6924" s="753" t="s">
        <v>83</v>
      </c>
      <c r="B6924" s="753" t="s">
        <v>1021</v>
      </c>
      <c r="C6924" s="753" t="s">
        <v>223</v>
      </c>
      <c r="D6924" s="753" t="s">
        <v>1888</v>
      </c>
      <c r="E6924" s="753" t="s">
        <v>134</v>
      </c>
      <c r="F6924" s="753" t="s">
        <v>139</v>
      </c>
      <c r="G6924" s="757" t="s">
        <v>140</v>
      </c>
      <c r="H6924" s="751">
        <v>12260000</v>
      </c>
    </row>
    <row r="6925" spans="1:8">
      <c r="A6925" s="753" t="s">
        <v>83</v>
      </c>
      <c r="B6925" s="753" t="s">
        <v>1053</v>
      </c>
      <c r="C6925" s="753"/>
      <c r="D6925" s="753"/>
      <c r="E6925" s="753"/>
      <c r="F6925" s="753"/>
      <c r="G6925" s="757" t="s">
        <v>2164</v>
      </c>
      <c r="H6925" s="751">
        <v>110274000</v>
      </c>
    </row>
    <row r="6926" spans="1:8">
      <c r="A6926" s="753" t="s">
        <v>83</v>
      </c>
      <c r="B6926" s="753" t="s">
        <v>1053</v>
      </c>
      <c r="C6926" s="753" t="s">
        <v>188</v>
      </c>
      <c r="D6926" s="753"/>
      <c r="E6926" s="753"/>
      <c r="F6926" s="753"/>
      <c r="G6926" s="757" t="s">
        <v>1374</v>
      </c>
      <c r="H6926" s="751">
        <v>110274000</v>
      </c>
    </row>
    <row r="6927" spans="1:8">
      <c r="A6927" s="753" t="s">
        <v>83</v>
      </c>
      <c r="B6927" s="753" t="s">
        <v>1053</v>
      </c>
      <c r="C6927" s="753" t="s">
        <v>188</v>
      </c>
      <c r="D6927" s="753" t="s">
        <v>2719</v>
      </c>
      <c r="E6927" s="753"/>
      <c r="F6927" s="753"/>
      <c r="G6927" s="757" t="s">
        <v>2720</v>
      </c>
      <c r="H6927" s="751">
        <v>110274000</v>
      </c>
    </row>
    <row r="6928" spans="1:8">
      <c r="A6928" s="753" t="s">
        <v>83</v>
      </c>
      <c r="B6928" s="753" t="s">
        <v>1053</v>
      </c>
      <c r="C6928" s="753" t="s">
        <v>188</v>
      </c>
      <c r="D6928" s="753" t="s">
        <v>2719</v>
      </c>
      <c r="E6928" s="753" t="s">
        <v>120</v>
      </c>
      <c r="F6928" s="753"/>
      <c r="G6928" s="757" t="s">
        <v>121</v>
      </c>
      <c r="H6928" s="751">
        <v>110274000</v>
      </c>
    </row>
    <row r="6929" spans="1:8">
      <c r="A6929" s="753" t="s">
        <v>83</v>
      </c>
      <c r="B6929" s="753" t="s">
        <v>1053</v>
      </c>
      <c r="C6929" s="753" t="s">
        <v>188</v>
      </c>
      <c r="D6929" s="753" t="s">
        <v>2719</v>
      </c>
      <c r="E6929" s="753" t="s">
        <v>120</v>
      </c>
      <c r="F6929" s="753" t="s">
        <v>159</v>
      </c>
      <c r="G6929" s="757" t="s">
        <v>143</v>
      </c>
      <c r="H6929" s="751">
        <v>110274000</v>
      </c>
    </row>
    <row r="6930" spans="1:8">
      <c r="A6930" s="753" t="s">
        <v>83</v>
      </c>
      <c r="B6930" s="753" t="s">
        <v>500</v>
      </c>
      <c r="C6930" s="753"/>
      <c r="D6930" s="753"/>
      <c r="E6930" s="753"/>
      <c r="F6930" s="753"/>
      <c r="G6930" s="757" t="s">
        <v>232</v>
      </c>
      <c r="H6930" s="751">
        <v>9517418117144</v>
      </c>
    </row>
    <row r="6931" spans="1:8">
      <c r="A6931" s="753" t="s">
        <v>83</v>
      </c>
      <c r="B6931" s="753" t="s">
        <v>500</v>
      </c>
      <c r="C6931" s="753" t="s">
        <v>29</v>
      </c>
      <c r="D6931" s="753"/>
      <c r="E6931" s="753"/>
      <c r="F6931" s="753"/>
      <c r="G6931" s="757" t="s">
        <v>1366</v>
      </c>
      <c r="H6931" s="751">
        <v>153626200060</v>
      </c>
    </row>
    <row r="6932" spans="1:8">
      <c r="A6932" s="753" t="s">
        <v>83</v>
      </c>
      <c r="B6932" s="753" t="s">
        <v>500</v>
      </c>
      <c r="C6932" s="753" t="s">
        <v>29</v>
      </c>
      <c r="D6932" s="753" t="s">
        <v>30</v>
      </c>
      <c r="E6932" s="753"/>
      <c r="F6932" s="753"/>
      <c r="G6932" s="757" t="s">
        <v>1366</v>
      </c>
      <c r="H6932" s="751">
        <v>135770200060</v>
      </c>
    </row>
    <row r="6933" spans="1:8">
      <c r="A6933" s="753" t="s">
        <v>83</v>
      </c>
      <c r="B6933" s="753" t="s">
        <v>500</v>
      </c>
      <c r="C6933" s="753" t="s">
        <v>29</v>
      </c>
      <c r="D6933" s="753" t="s">
        <v>30</v>
      </c>
      <c r="E6933" s="753" t="s">
        <v>426</v>
      </c>
      <c r="F6933" s="753"/>
      <c r="G6933" s="757" t="s">
        <v>427</v>
      </c>
      <c r="H6933" s="751">
        <v>200000000</v>
      </c>
    </row>
    <row r="6934" spans="1:8">
      <c r="A6934" s="753" t="s">
        <v>83</v>
      </c>
      <c r="B6934" s="753" t="s">
        <v>500</v>
      </c>
      <c r="C6934" s="753" t="s">
        <v>29</v>
      </c>
      <c r="D6934" s="753" t="s">
        <v>30</v>
      </c>
      <c r="E6934" s="753" t="s">
        <v>426</v>
      </c>
      <c r="F6934" s="753" t="s">
        <v>336</v>
      </c>
      <c r="G6934" s="757" t="s">
        <v>1876</v>
      </c>
      <c r="H6934" s="751">
        <v>200000000</v>
      </c>
    </row>
    <row r="6935" spans="1:8">
      <c r="A6935" s="753" t="s">
        <v>83</v>
      </c>
      <c r="B6935" s="753" t="s">
        <v>500</v>
      </c>
      <c r="C6935" s="753" t="s">
        <v>29</v>
      </c>
      <c r="D6935" s="753" t="s">
        <v>30</v>
      </c>
      <c r="E6935" s="753" t="s">
        <v>112</v>
      </c>
      <c r="F6935" s="753"/>
      <c r="G6935" s="757" t="s">
        <v>113</v>
      </c>
      <c r="H6935" s="751">
        <v>700000000</v>
      </c>
    </row>
    <row r="6936" spans="1:8">
      <c r="A6936" s="753" t="s">
        <v>83</v>
      </c>
      <c r="B6936" s="753" t="s">
        <v>500</v>
      </c>
      <c r="C6936" s="753" t="s">
        <v>29</v>
      </c>
      <c r="D6936" s="753" t="s">
        <v>30</v>
      </c>
      <c r="E6936" s="753" t="s">
        <v>112</v>
      </c>
      <c r="F6936" s="753" t="s">
        <v>156</v>
      </c>
      <c r="G6936" s="757" t="s">
        <v>1779</v>
      </c>
      <c r="H6936" s="751">
        <v>700000000</v>
      </c>
    </row>
    <row r="6937" spans="1:8">
      <c r="A6937" s="753" t="s">
        <v>83</v>
      </c>
      <c r="B6937" s="753" t="s">
        <v>500</v>
      </c>
      <c r="C6937" s="753" t="s">
        <v>29</v>
      </c>
      <c r="D6937" s="753" t="s">
        <v>30</v>
      </c>
      <c r="E6937" s="753" t="s">
        <v>120</v>
      </c>
      <c r="F6937" s="753"/>
      <c r="G6937" s="757" t="s">
        <v>121</v>
      </c>
      <c r="H6937" s="751">
        <v>490000000</v>
      </c>
    </row>
    <row r="6938" spans="1:8">
      <c r="A6938" s="753" t="s">
        <v>83</v>
      </c>
      <c r="B6938" s="753" t="s">
        <v>500</v>
      </c>
      <c r="C6938" s="753" t="s">
        <v>29</v>
      </c>
      <c r="D6938" s="753" t="s">
        <v>30</v>
      </c>
      <c r="E6938" s="753" t="s">
        <v>120</v>
      </c>
      <c r="F6938" s="753" t="s">
        <v>159</v>
      </c>
      <c r="G6938" s="757" t="s">
        <v>143</v>
      </c>
      <c r="H6938" s="751">
        <v>490000000</v>
      </c>
    </row>
    <row r="6939" spans="1:8">
      <c r="A6939" s="753" t="s">
        <v>83</v>
      </c>
      <c r="B6939" s="753" t="s">
        <v>500</v>
      </c>
      <c r="C6939" s="753" t="s">
        <v>29</v>
      </c>
      <c r="D6939" s="753" t="s">
        <v>30</v>
      </c>
      <c r="E6939" s="753" t="s">
        <v>160</v>
      </c>
      <c r="F6939" s="753"/>
      <c r="G6939" s="757" t="s">
        <v>161</v>
      </c>
      <c r="H6939" s="751">
        <v>860000000</v>
      </c>
    </row>
    <row r="6940" spans="1:8">
      <c r="A6940" s="753" t="s">
        <v>83</v>
      </c>
      <c r="B6940" s="753" t="s">
        <v>500</v>
      </c>
      <c r="C6940" s="753" t="s">
        <v>29</v>
      </c>
      <c r="D6940" s="753" t="s">
        <v>30</v>
      </c>
      <c r="E6940" s="753" t="s">
        <v>160</v>
      </c>
      <c r="F6940" s="753" t="s">
        <v>551</v>
      </c>
      <c r="G6940" s="757" t="s">
        <v>133</v>
      </c>
      <c r="H6940" s="751">
        <v>860000000</v>
      </c>
    </row>
    <row r="6941" spans="1:8">
      <c r="A6941" s="753" t="s">
        <v>83</v>
      </c>
      <c r="B6941" s="753" t="s">
        <v>500</v>
      </c>
      <c r="C6941" s="753" t="s">
        <v>29</v>
      </c>
      <c r="D6941" s="753" t="s">
        <v>30</v>
      </c>
      <c r="E6941" s="753" t="s">
        <v>125</v>
      </c>
      <c r="F6941" s="753"/>
      <c r="G6941" s="757" t="s">
        <v>126</v>
      </c>
      <c r="H6941" s="751">
        <v>350000000</v>
      </c>
    </row>
    <row r="6942" spans="1:8">
      <c r="A6942" s="753" t="s">
        <v>83</v>
      </c>
      <c r="B6942" s="753" t="s">
        <v>500</v>
      </c>
      <c r="C6942" s="753" t="s">
        <v>29</v>
      </c>
      <c r="D6942" s="753" t="s">
        <v>30</v>
      </c>
      <c r="E6942" s="753" t="s">
        <v>125</v>
      </c>
      <c r="F6942" s="753" t="s">
        <v>129</v>
      </c>
      <c r="G6942" s="757" t="s">
        <v>1787</v>
      </c>
      <c r="H6942" s="751">
        <v>350000000</v>
      </c>
    </row>
    <row r="6943" spans="1:8">
      <c r="A6943" s="753" t="s">
        <v>83</v>
      </c>
      <c r="B6943" s="753" t="s">
        <v>500</v>
      </c>
      <c r="C6943" s="753" t="s">
        <v>29</v>
      </c>
      <c r="D6943" s="753" t="s">
        <v>30</v>
      </c>
      <c r="E6943" s="753" t="s">
        <v>407</v>
      </c>
      <c r="F6943" s="753"/>
      <c r="G6943" s="757" t="s">
        <v>408</v>
      </c>
      <c r="H6943" s="751">
        <v>200000000</v>
      </c>
    </row>
    <row r="6944" spans="1:8">
      <c r="A6944" s="753" t="s">
        <v>83</v>
      </c>
      <c r="B6944" s="753" t="s">
        <v>500</v>
      </c>
      <c r="C6944" s="753" t="s">
        <v>29</v>
      </c>
      <c r="D6944" s="753" t="s">
        <v>30</v>
      </c>
      <c r="E6944" s="753" t="s">
        <v>407</v>
      </c>
      <c r="F6944" s="753" t="s">
        <v>409</v>
      </c>
      <c r="G6944" s="757" t="s">
        <v>1789</v>
      </c>
      <c r="H6944" s="751">
        <v>200000000</v>
      </c>
    </row>
    <row r="6945" spans="1:8">
      <c r="A6945" s="753" t="s">
        <v>83</v>
      </c>
      <c r="B6945" s="753" t="s">
        <v>500</v>
      </c>
      <c r="C6945" s="753" t="s">
        <v>29</v>
      </c>
      <c r="D6945" s="753" t="s">
        <v>30</v>
      </c>
      <c r="E6945" s="753" t="s">
        <v>1010</v>
      </c>
      <c r="F6945" s="753"/>
      <c r="G6945" s="757" t="s">
        <v>1013</v>
      </c>
      <c r="H6945" s="751">
        <v>400000000</v>
      </c>
    </row>
    <row r="6946" spans="1:8">
      <c r="A6946" s="753" t="s">
        <v>83</v>
      </c>
      <c r="B6946" s="753" t="s">
        <v>500</v>
      </c>
      <c r="C6946" s="753" t="s">
        <v>29</v>
      </c>
      <c r="D6946" s="753" t="s">
        <v>30</v>
      </c>
      <c r="E6946" s="753" t="s">
        <v>1010</v>
      </c>
      <c r="F6946" s="753" t="s">
        <v>1012</v>
      </c>
      <c r="G6946" s="757" t="s">
        <v>1789</v>
      </c>
      <c r="H6946" s="751">
        <v>400000000</v>
      </c>
    </row>
    <row r="6947" spans="1:8" ht="39.6">
      <c r="A6947" s="753" t="s">
        <v>83</v>
      </c>
      <c r="B6947" s="753" t="s">
        <v>500</v>
      </c>
      <c r="C6947" s="753" t="s">
        <v>29</v>
      </c>
      <c r="D6947" s="753" t="s">
        <v>30</v>
      </c>
      <c r="E6947" s="753" t="s">
        <v>560</v>
      </c>
      <c r="F6947" s="753"/>
      <c r="G6947" s="757" t="s">
        <v>1790</v>
      </c>
      <c r="H6947" s="751">
        <v>3100000000</v>
      </c>
    </row>
    <row r="6948" spans="1:8">
      <c r="A6948" s="753" t="s">
        <v>83</v>
      </c>
      <c r="B6948" s="753" t="s">
        <v>500</v>
      </c>
      <c r="C6948" s="753" t="s">
        <v>29</v>
      </c>
      <c r="D6948" s="753" t="s">
        <v>30</v>
      </c>
      <c r="E6948" s="753" t="s">
        <v>560</v>
      </c>
      <c r="F6948" s="753" t="s">
        <v>316</v>
      </c>
      <c r="G6948" s="757" t="s">
        <v>1866</v>
      </c>
      <c r="H6948" s="751">
        <v>950000000</v>
      </c>
    </row>
    <row r="6949" spans="1:8">
      <c r="A6949" s="753" t="s">
        <v>83</v>
      </c>
      <c r="B6949" s="753" t="s">
        <v>500</v>
      </c>
      <c r="C6949" s="753" t="s">
        <v>29</v>
      </c>
      <c r="D6949" s="753" t="s">
        <v>30</v>
      </c>
      <c r="E6949" s="753" t="s">
        <v>560</v>
      </c>
      <c r="F6949" s="753" t="s">
        <v>5</v>
      </c>
      <c r="G6949" s="757" t="s">
        <v>6</v>
      </c>
      <c r="H6949" s="751">
        <v>550000000</v>
      </c>
    </row>
    <row r="6950" spans="1:8" ht="26.4">
      <c r="A6950" s="753" t="s">
        <v>83</v>
      </c>
      <c r="B6950" s="753" t="s">
        <v>500</v>
      </c>
      <c r="C6950" s="753" t="s">
        <v>29</v>
      </c>
      <c r="D6950" s="753" t="s">
        <v>30</v>
      </c>
      <c r="E6950" s="753" t="s">
        <v>560</v>
      </c>
      <c r="F6950" s="753" t="s">
        <v>563</v>
      </c>
      <c r="G6950" s="757" t="s">
        <v>13</v>
      </c>
      <c r="H6950" s="751">
        <v>1600000000</v>
      </c>
    </row>
    <row r="6951" spans="1:8" ht="26.4">
      <c r="A6951" s="753" t="s">
        <v>83</v>
      </c>
      <c r="B6951" s="753" t="s">
        <v>500</v>
      </c>
      <c r="C6951" s="753" t="s">
        <v>29</v>
      </c>
      <c r="D6951" s="753" t="s">
        <v>30</v>
      </c>
      <c r="E6951" s="753" t="s">
        <v>1796</v>
      </c>
      <c r="F6951" s="753"/>
      <c r="G6951" s="757" t="s">
        <v>1797</v>
      </c>
      <c r="H6951" s="751">
        <v>4600000000</v>
      </c>
    </row>
    <row r="6952" spans="1:8">
      <c r="A6952" s="753" t="s">
        <v>83</v>
      </c>
      <c r="B6952" s="753" t="s">
        <v>500</v>
      </c>
      <c r="C6952" s="753" t="s">
        <v>29</v>
      </c>
      <c r="D6952" s="753" t="s">
        <v>30</v>
      </c>
      <c r="E6952" s="753" t="s">
        <v>1796</v>
      </c>
      <c r="F6952" s="753" t="s">
        <v>1878</v>
      </c>
      <c r="G6952" s="757" t="s">
        <v>1866</v>
      </c>
      <c r="H6952" s="751">
        <v>300000000</v>
      </c>
    </row>
    <row r="6953" spans="1:8">
      <c r="A6953" s="753" t="s">
        <v>83</v>
      </c>
      <c r="B6953" s="753" t="s">
        <v>500</v>
      </c>
      <c r="C6953" s="753" t="s">
        <v>29</v>
      </c>
      <c r="D6953" s="753" t="s">
        <v>30</v>
      </c>
      <c r="E6953" s="753" t="s">
        <v>1796</v>
      </c>
      <c r="F6953" s="753" t="s">
        <v>1825</v>
      </c>
      <c r="G6953" s="757" t="s">
        <v>1794</v>
      </c>
      <c r="H6953" s="751">
        <v>300000000</v>
      </c>
    </row>
    <row r="6954" spans="1:8">
      <c r="A6954" s="753" t="s">
        <v>83</v>
      </c>
      <c r="B6954" s="753" t="s">
        <v>500</v>
      </c>
      <c r="C6954" s="753" t="s">
        <v>29</v>
      </c>
      <c r="D6954" s="753" t="s">
        <v>30</v>
      </c>
      <c r="E6954" s="753" t="s">
        <v>1796</v>
      </c>
      <c r="F6954" s="753" t="s">
        <v>1833</v>
      </c>
      <c r="G6954" s="757" t="s">
        <v>1834</v>
      </c>
      <c r="H6954" s="751">
        <v>4000000000</v>
      </c>
    </row>
    <row r="6955" spans="1:8" ht="26.4">
      <c r="A6955" s="753" t="s">
        <v>83</v>
      </c>
      <c r="B6955" s="753" t="s">
        <v>500</v>
      </c>
      <c r="C6955" s="753" t="s">
        <v>29</v>
      </c>
      <c r="D6955" s="753" t="s">
        <v>30</v>
      </c>
      <c r="E6955" s="753" t="s">
        <v>130</v>
      </c>
      <c r="F6955" s="753"/>
      <c r="G6955" s="757" t="s">
        <v>131</v>
      </c>
      <c r="H6955" s="751">
        <v>47413000000</v>
      </c>
    </row>
    <row r="6956" spans="1:8">
      <c r="A6956" s="753" t="s">
        <v>83</v>
      </c>
      <c r="B6956" s="753" t="s">
        <v>500</v>
      </c>
      <c r="C6956" s="753" t="s">
        <v>29</v>
      </c>
      <c r="D6956" s="753" t="s">
        <v>30</v>
      </c>
      <c r="E6956" s="753" t="s">
        <v>130</v>
      </c>
      <c r="F6956" s="753" t="s">
        <v>585</v>
      </c>
      <c r="G6956" s="757" t="s">
        <v>1799</v>
      </c>
      <c r="H6956" s="751">
        <v>17500000000</v>
      </c>
    </row>
    <row r="6957" spans="1:8">
      <c r="A6957" s="753" t="s">
        <v>83</v>
      </c>
      <c r="B6957" s="753" t="s">
        <v>500</v>
      </c>
      <c r="C6957" s="753" t="s">
        <v>29</v>
      </c>
      <c r="D6957" s="753" t="s">
        <v>30</v>
      </c>
      <c r="E6957" s="753" t="s">
        <v>130</v>
      </c>
      <c r="F6957" s="753" t="s">
        <v>8</v>
      </c>
      <c r="G6957" s="757" t="s">
        <v>1835</v>
      </c>
      <c r="H6957" s="751">
        <v>9290000000</v>
      </c>
    </row>
    <row r="6958" spans="1:8">
      <c r="A6958" s="753" t="s">
        <v>83</v>
      </c>
      <c r="B6958" s="753" t="s">
        <v>500</v>
      </c>
      <c r="C6958" s="753" t="s">
        <v>29</v>
      </c>
      <c r="D6958" s="753" t="s">
        <v>30</v>
      </c>
      <c r="E6958" s="753" t="s">
        <v>130</v>
      </c>
      <c r="F6958" s="753" t="s">
        <v>1066</v>
      </c>
      <c r="G6958" s="757" t="s">
        <v>1065</v>
      </c>
      <c r="H6958" s="751">
        <v>100000000</v>
      </c>
    </row>
    <row r="6959" spans="1:8">
      <c r="A6959" s="753" t="s">
        <v>83</v>
      </c>
      <c r="B6959" s="753" t="s">
        <v>500</v>
      </c>
      <c r="C6959" s="753" t="s">
        <v>29</v>
      </c>
      <c r="D6959" s="753" t="s">
        <v>30</v>
      </c>
      <c r="E6959" s="753" t="s">
        <v>130</v>
      </c>
      <c r="F6959" s="753" t="s">
        <v>14</v>
      </c>
      <c r="G6959" s="757" t="s">
        <v>1800</v>
      </c>
      <c r="H6959" s="751">
        <v>4200000000</v>
      </c>
    </row>
    <row r="6960" spans="1:8">
      <c r="A6960" s="753" t="s">
        <v>83</v>
      </c>
      <c r="B6960" s="753" t="s">
        <v>500</v>
      </c>
      <c r="C6960" s="753" t="s">
        <v>29</v>
      </c>
      <c r="D6960" s="753" t="s">
        <v>30</v>
      </c>
      <c r="E6960" s="753" t="s">
        <v>130</v>
      </c>
      <c r="F6960" s="753" t="s">
        <v>132</v>
      </c>
      <c r="G6960" s="757" t="s">
        <v>135</v>
      </c>
      <c r="H6960" s="751">
        <v>16323000000</v>
      </c>
    </row>
    <row r="6961" spans="1:8">
      <c r="A6961" s="753" t="s">
        <v>83</v>
      </c>
      <c r="B6961" s="753" t="s">
        <v>500</v>
      </c>
      <c r="C6961" s="753" t="s">
        <v>29</v>
      </c>
      <c r="D6961" s="753" t="s">
        <v>30</v>
      </c>
      <c r="E6961" s="753" t="s">
        <v>1857</v>
      </c>
      <c r="F6961" s="753"/>
      <c r="G6961" s="757" t="s">
        <v>1858</v>
      </c>
      <c r="H6961" s="751">
        <v>300000000</v>
      </c>
    </row>
    <row r="6962" spans="1:8">
      <c r="A6962" s="753" t="s">
        <v>83</v>
      </c>
      <c r="B6962" s="753" t="s">
        <v>500</v>
      </c>
      <c r="C6962" s="753" t="s">
        <v>29</v>
      </c>
      <c r="D6962" s="753" t="s">
        <v>30</v>
      </c>
      <c r="E6962" s="753" t="s">
        <v>1857</v>
      </c>
      <c r="F6962" s="753" t="s">
        <v>1941</v>
      </c>
      <c r="G6962" s="757" t="s">
        <v>135</v>
      </c>
      <c r="H6962" s="751">
        <v>300000000</v>
      </c>
    </row>
    <row r="6963" spans="1:8">
      <c r="A6963" s="753" t="s">
        <v>83</v>
      </c>
      <c r="B6963" s="753" t="s">
        <v>500</v>
      </c>
      <c r="C6963" s="753" t="s">
        <v>29</v>
      </c>
      <c r="D6963" s="753" t="s">
        <v>30</v>
      </c>
      <c r="E6963" s="753" t="s">
        <v>134</v>
      </c>
      <c r="F6963" s="753"/>
      <c r="G6963" s="757" t="s">
        <v>135</v>
      </c>
      <c r="H6963" s="751">
        <v>75782672560</v>
      </c>
    </row>
    <row r="6964" spans="1:8">
      <c r="A6964" s="753" t="s">
        <v>83</v>
      </c>
      <c r="B6964" s="753" t="s">
        <v>500</v>
      </c>
      <c r="C6964" s="753" t="s">
        <v>29</v>
      </c>
      <c r="D6964" s="753" t="s">
        <v>30</v>
      </c>
      <c r="E6964" s="753" t="s">
        <v>134</v>
      </c>
      <c r="F6964" s="753" t="s">
        <v>139</v>
      </c>
      <c r="G6964" s="757" t="s">
        <v>140</v>
      </c>
      <c r="H6964" s="751">
        <v>75782672560</v>
      </c>
    </row>
    <row r="6965" spans="1:8">
      <c r="A6965" s="753" t="s">
        <v>83</v>
      </c>
      <c r="B6965" s="753" t="s">
        <v>500</v>
      </c>
      <c r="C6965" s="753" t="s">
        <v>29</v>
      </c>
      <c r="D6965" s="753" t="s">
        <v>30</v>
      </c>
      <c r="E6965" s="753" t="s">
        <v>404</v>
      </c>
      <c r="F6965" s="753"/>
      <c r="G6965" s="757" t="s">
        <v>1808</v>
      </c>
      <c r="H6965" s="751">
        <v>500000000</v>
      </c>
    </row>
    <row r="6966" spans="1:8">
      <c r="A6966" s="753" t="s">
        <v>83</v>
      </c>
      <c r="B6966" s="753" t="s">
        <v>500</v>
      </c>
      <c r="C6966" s="753" t="s">
        <v>29</v>
      </c>
      <c r="D6966" s="753" t="s">
        <v>30</v>
      </c>
      <c r="E6966" s="753" t="s">
        <v>404</v>
      </c>
      <c r="F6966" s="753" t="s">
        <v>1809</v>
      </c>
      <c r="G6966" s="757" t="s">
        <v>26</v>
      </c>
      <c r="H6966" s="751">
        <v>500000000</v>
      </c>
    </row>
    <row r="6967" spans="1:8">
      <c r="A6967" s="753" t="s">
        <v>83</v>
      </c>
      <c r="B6967" s="753" t="s">
        <v>500</v>
      </c>
      <c r="C6967" s="753" t="s">
        <v>29</v>
      </c>
      <c r="D6967" s="753" t="s">
        <v>30</v>
      </c>
      <c r="E6967" s="753" t="s">
        <v>19</v>
      </c>
      <c r="F6967" s="753"/>
      <c r="G6967" s="757" t="s">
        <v>133</v>
      </c>
      <c r="H6967" s="751">
        <v>874527500</v>
      </c>
    </row>
    <row r="6968" spans="1:8">
      <c r="A6968" s="753" t="s">
        <v>83</v>
      </c>
      <c r="B6968" s="753" t="s">
        <v>500</v>
      </c>
      <c r="C6968" s="753" t="s">
        <v>29</v>
      </c>
      <c r="D6968" s="753" t="s">
        <v>30</v>
      </c>
      <c r="E6968" s="753" t="s">
        <v>19</v>
      </c>
      <c r="F6968" s="753" t="s">
        <v>22</v>
      </c>
      <c r="G6968" s="757" t="s">
        <v>23</v>
      </c>
      <c r="H6968" s="751">
        <v>874527500</v>
      </c>
    </row>
    <row r="6969" spans="1:8">
      <c r="A6969" s="753" t="s">
        <v>83</v>
      </c>
      <c r="B6969" s="753" t="s">
        <v>500</v>
      </c>
      <c r="C6969" s="753" t="s">
        <v>29</v>
      </c>
      <c r="D6969" s="753" t="s">
        <v>34</v>
      </c>
      <c r="E6969" s="753"/>
      <c r="F6969" s="753"/>
      <c r="G6969" s="757" t="s">
        <v>2721</v>
      </c>
      <c r="H6969" s="751">
        <v>17856000000</v>
      </c>
    </row>
    <row r="6970" spans="1:8" ht="26.4">
      <c r="A6970" s="753" t="s">
        <v>83</v>
      </c>
      <c r="B6970" s="753" t="s">
        <v>500</v>
      </c>
      <c r="C6970" s="753" t="s">
        <v>29</v>
      </c>
      <c r="D6970" s="753" t="s">
        <v>34</v>
      </c>
      <c r="E6970" s="753" t="s">
        <v>130</v>
      </c>
      <c r="F6970" s="753"/>
      <c r="G6970" s="757" t="s">
        <v>131</v>
      </c>
      <c r="H6970" s="751">
        <v>17856000000</v>
      </c>
    </row>
    <row r="6971" spans="1:8">
      <c r="A6971" s="753" t="s">
        <v>83</v>
      </c>
      <c r="B6971" s="753" t="s">
        <v>500</v>
      </c>
      <c r="C6971" s="753" t="s">
        <v>29</v>
      </c>
      <c r="D6971" s="753" t="s">
        <v>34</v>
      </c>
      <c r="E6971" s="753" t="s">
        <v>130</v>
      </c>
      <c r="F6971" s="753" t="s">
        <v>132</v>
      </c>
      <c r="G6971" s="757" t="s">
        <v>135</v>
      </c>
      <c r="H6971" s="751">
        <v>17856000000</v>
      </c>
    </row>
    <row r="6972" spans="1:8">
      <c r="A6972" s="753" t="s">
        <v>83</v>
      </c>
      <c r="B6972" s="753" t="s">
        <v>500</v>
      </c>
      <c r="C6972" s="753" t="s">
        <v>1367</v>
      </c>
      <c r="D6972" s="753"/>
      <c r="E6972" s="753"/>
      <c r="F6972" s="753"/>
      <c r="G6972" s="757" t="s">
        <v>1368</v>
      </c>
      <c r="H6972" s="751">
        <v>44558278000</v>
      </c>
    </row>
    <row r="6973" spans="1:8">
      <c r="A6973" s="753" t="s">
        <v>83</v>
      </c>
      <c r="B6973" s="753" t="s">
        <v>500</v>
      </c>
      <c r="C6973" s="753" t="s">
        <v>1367</v>
      </c>
      <c r="D6973" s="753" t="s">
        <v>1975</v>
      </c>
      <c r="E6973" s="753"/>
      <c r="F6973" s="753"/>
      <c r="G6973" s="757" t="s">
        <v>1368</v>
      </c>
      <c r="H6973" s="751">
        <v>44558278000</v>
      </c>
    </row>
    <row r="6974" spans="1:8">
      <c r="A6974" s="753" t="s">
        <v>83</v>
      </c>
      <c r="B6974" s="753" t="s">
        <v>500</v>
      </c>
      <c r="C6974" s="753" t="s">
        <v>1367</v>
      </c>
      <c r="D6974" s="753" t="s">
        <v>1975</v>
      </c>
      <c r="E6974" s="753" t="s">
        <v>96</v>
      </c>
      <c r="F6974" s="753"/>
      <c r="G6974" s="757" t="s">
        <v>97</v>
      </c>
      <c r="H6974" s="751">
        <v>5287000000</v>
      </c>
    </row>
    <row r="6975" spans="1:8">
      <c r="A6975" s="753" t="s">
        <v>83</v>
      </c>
      <c r="B6975" s="753" t="s">
        <v>500</v>
      </c>
      <c r="C6975" s="753" t="s">
        <v>1367</v>
      </c>
      <c r="D6975" s="753" t="s">
        <v>1975</v>
      </c>
      <c r="E6975" s="753" t="s">
        <v>96</v>
      </c>
      <c r="F6975" s="753" t="s">
        <v>154</v>
      </c>
      <c r="G6975" s="757" t="s">
        <v>1773</v>
      </c>
      <c r="H6975" s="751">
        <v>5287000000</v>
      </c>
    </row>
    <row r="6976" spans="1:8">
      <c r="A6976" s="753" t="s">
        <v>83</v>
      </c>
      <c r="B6976" s="753" t="s">
        <v>500</v>
      </c>
      <c r="C6976" s="753" t="s">
        <v>1367</v>
      </c>
      <c r="D6976" s="753" t="s">
        <v>1975</v>
      </c>
      <c r="E6976" s="753" t="s">
        <v>112</v>
      </c>
      <c r="F6976" s="753"/>
      <c r="G6976" s="757" t="s">
        <v>113</v>
      </c>
      <c r="H6976" s="751">
        <v>300000000</v>
      </c>
    </row>
    <row r="6977" spans="1:8">
      <c r="A6977" s="753" t="s">
        <v>83</v>
      </c>
      <c r="B6977" s="753" t="s">
        <v>500</v>
      </c>
      <c r="C6977" s="753" t="s">
        <v>1367</v>
      </c>
      <c r="D6977" s="753" t="s">
        <v>1975</v>
      </c>
      <c r="E6977" s="753" t="s">
        <v>112</v>
      </c>
      <c r="F6977" s="753" t="s">
        <v>157</v>
      </c>
      <c r="G6977" s="757" t="s">
        <v>135</v>
      </c>
      <c r="H6977" s="751">
        <v>300000000</v>
      </c>
    </row>
    <row r="6978" spans="1:8">
      <c r="A6978" s="753" t="s">
        <v>83</v>
      </c>
      <c r="B6978" s="753" t="s">
        <v>500</v>
      </c>
      <c r="C6978" s="753" t="s">
        <v>1367</v>
      </c>
      <c r="D6978" s="753" t="s">
        <v>1975</v>
      </c>
      <c r="E6978" s="753" t="s">
        <v>115</v>
      </c>
      <c r="F6978" s="753"/>
      <c r="G6978" s="757" t="s">
        <v>1781</v>
      </c>
      <c r="H6978" s="751">
        <v>2400000000</v>
      </c>
    </row>
    <row r="6979" spans="1:8">
      <c r="A6979" s="753" t="s">
        <v>83</v>
      </c>
      <c r="B6979" s="753" t="s">
        <v>500</v>
      </c>
      <c r="C6979" s="753" t="s">
        <v>1367</v>
      </c>
      <c r="D6979" s="753" t="s">
        <v>1975</v>
      </c>
      <c r="E6979" s="753" t="s">
        <v>115</v>
      </c>
      <c r="F6979" s="753" t="s">
        <v>118</v>
      </c>
      <c r="G6979" s="757" t="s">
        <v>119</v>
      </c>
      <c r="H6979" s="751">
        <v>2400000000</v>
      </c>
    </row>
    <row r="6980" spans="1:8">
      <c r="A6980" s="753" t="s">
        <v>83</v>
      </c>
      <c r="B6980" s="753" t="s">
        <v>500</v>
      </c>
      <c r="C6980" s="753" t="s">
        <v>1367</v>
      </c>
      <c r="D6980" s="753" t="s">
        <v>1975</v>
      </c>
      <c r="E6980" s="753" t="s">
        <v>120</v>
      </c>
      <c r="F6980" s="753"/>
      <c r="G6980" s="757" t="s">
        <v>121</v>
      </c>
      <c r="H6980" s="751">
        <v>1575000000</v>
      </c>
    </row>
    <row r="6981" spans="1:8">
      <c r="A6981" s="753" t="s">
        <v>83</v>
      </c>
      <c r="B6981" s="753" t="s">
        <v>500</v>
      </c>
      <c r="C6981" s="753" t="s">
        <v>1367</v>
      </c>
      <c r="D6981" s="753" t="s">
        <v>1975</v>
      </c>
      <c r="E6981" s="753" t="s">
        <v>120</v>
      </c>
      <c r="F6981" s="753" t="s">
        <v>159</v>
      </c>
      <c r="G6981" s="757" t="s">
        <v>143</v>
      </c>
      <c r="H6981" s="751">
        <v>1575000000</v>
      </c>
    </row>
    <row r="6982" spans="1:8">
      <c r="A6982" s="753" t="s">
        <v>83</v>
      </c>
      <c r="B6982" s="753" t="s">
        <v>500</v>
      </c>
      <c r="C6982" s="753" t="s">
        <v>1367</v>
      </c>
      <c r="D6982" s="753" t="s">
        <v>1975</v>
      </c>
      <c r="E6982" s="753" t="s">
        <v>160</v>
      </c>
      <c r="F6982" s="753"/>
      <c r="G6982" s="757" t="s">
        <v>161</v>
      </c>
      <c r="H6982" s="751">
        <v>1900000000</v>
      </c>
    </row>
    <row r="6983" spans="1:8">
      <c r="A6983" s="753" t="s">
        <v>83</v>
      </c>
      <c r="B6983" s="753" t="s">
        <v>500</v>
      </c>
      <c r="C6983" s="753" t="s">
        <v>1367</v>
      </c>
      <c r="D6983" s="753" t="s">
        <v>1975</v>
      </c>
      <c r="E6983" s="753" t="s">
        <v>160</v>
      </c>
      <c r="F6983" s="753" t="s">
        <v>551</v>
      </c>
      <c r="G6983" s="757" t="s">
        <v>133</v>
      </c>
      <c r="H6983" s="751">
        <v>1900000000</v>
      </c>
    </row>
    <row r="6984" spans="1:8">
      <c r="A6984" s="753" t="s">
        <v>83</v>
      </c>
      <c r="B6984" s="753" t="s">
        <v>500</v>
      </c>
      <c r="C6984" s="753" t="s">
        <v>1367</v>
      </c>
      <c r="D6984" s="753" t="s">
        <v>1975</v>
      </c>
      <c r="E6984" s="753" t="s">
        <v>125</v>
      </c>
      <c r="F6984" s="753"/>
      <c r="G6984" s="757" t="s">
        <v>126</v>
      </c>
      <c r="H6984" s="751">
        <v>1900000000</v>
      </c>
    </row>
    <row r="6985" spans="1:8">
      <c r="A6985" s="753" t="s">
        <v>83</v>
      </c>
      <c r="B6985" s="753" t="s">
        <v>500</v>
      </c>
      <c r="C6985" s="753" t="s">
        <v>1367</v>
      </c>
      <c r="D6985" s="753" t="s">
        <v>1975</v>
      </c>
      <c r="E6985" s="753" t="s">
        <v>125</v>
      </c>
      <c r="F6985" s="753" t="s">
        <v>584</v>
      </c>
      <c r="G6985" s="757" t="s">
        <v>135</v>
      </c>
      <c r="H6985" s="751">
        <v>1900000000</v>
      </c>
    </row>
    <row r="6986" spans="1:8">
      <c r="A6986" s="753" t="s">
        <v>83</v>
      </c>
      <c r="B6986" s="753" t="s">
        <v>500</v>
      </c>
      <c r="C6986" s="753" t="s">
        <v>1367</v>
      </c>
      <c r="D6986" s="753" t="s">
        <v>1975</v>
      </c>
      <c r="E6986" s="753" t="s">
        <v>407</v>
      </c>
      <c r="F6986" s="753"/>
      <c r="G6986" s="757" t="s">
        <v>408</v>
      </c>
      <c r="H6986" s="751">
        <v>200000000</v>
      </c>
    </row>
    <row r="6987" spans="1:8">
      <c r="A6987" s="753" t="s">
        <v>83</v>
      </c>
      <c r="B6987" s="753" t="s">
        <v>500</v>
      </c>
      <c r="C6987" s="753" t="s">
        <v>1367</v>
      </c>
      <c r="D6987" s="753" t="s">
        <v>1975</v>
      </c>
      <c r="E6987" s="753" t="s">
        <v>407</v>
      </c>
      <c r="F6987" s="753" t="s">
        <v>979</v>
      </c>
      <c r="G6987" s="757" t="s">
        <v>135</v>
      </c>
      <c r="H6987" s="751">
        <v>200000000</v>
      </c>
    </row>
    <row r="6988" spans="1:8" ht="39.6">
      <c r="A6988" s="753" t="s">
        <v>83</v>
      </c>
      <c r="B6988" s="753" t="s">
        <v>500</v>
      </c>
      <c r="C6988" s="753" t="s">
        <v>1367</v>
      </c>
      <c r="D6988" s="753" t="s">
        <v>1975</v>
      </c>
      <c r="E6988" s="753" t="s">
        <v>560</v>
      </c>
      <c r="F6988" s="753"/>
      <c r="G6988" s="757" t="s">
        <v>1790</v>
      </c>
      <c r="H6988" s="751">
        <v>4419000000</v>
      </c>
    </row>
    <row r="6989" spans="1:8" ht="26.4">
      <c r="A6989" s="753" t="s">
        <v>83</v>
      </c>
      <c r="B6989" s="753" t="s">
        <v>500</v>
      </c>
      <c r="C6989" s="753" t="s">
        <v>1367</v>
      </c>
      <c r="D6989" s="753" t="s">
        <v>1975</v>
      </c>
      <c r="E6989" s="753" t="s">
        <v>560</v>
      </c>
      <c r="F6989" s="753" t="s">
        <v>563</v>
      </c>
      <c r="G6989" s="757" t="s">
        <v>13</v>
      </c>
      <c r="H6989" s="751">
        <v>4419000000</v>
      </c>
    </row>
    <row r="6990" spans="1:8" ht="26.4">
      <c r="A6990" s="753" t="s">
        <v>83</v>
      </c>
      <c r="B6990" s="753" t="s">
        <v>500</v>
      </c>
      <c r="C6990" s="753" t="s">
        <v>1367</v>
      </c>
      <c r="D6990" s="753" t="s">
        <v>1975</v>
      </c>
      <c r="E6990" s="753" t="s">
        <v>130</v>
      </c>
      <c r="F6990" s="753"/>
      <c r="G6990" s="757" t="s">
        <v>131</v>
      </c>
      <c r="H6990" s="751">
        <v>8559000000</v>
      </c>
    </row>
    <row r="6991" spans="1:8">
      <c r="A6991" s="753" t="s">
        <v>83</v>
      </c>
      <c r="B6991" s="753" t="s">
        <v>500</v>
      </c>
      <c r="C6991" s="753" t="s">
        <v>1367</v>
      </c>
      <c r="D6991" s="753" t="s">
        <v>1975</v>
      </c>
      <c r="E6991" s="753" t="s">
        <v>130</v>
      </c>
      <c r="F6991" s="753" t="s">
        <v>8</v>
      </c>
      <c r="G6991" s="757" t="s">
        <v>1835</v>
      </c>
      <c r="H6991" s="751">
        <v>1200000000</v>
      </c>
    </row>
    <row r="6992" spans="1:8">
      <c r="A6992" s="753" t="s">
        <v>83</v>
      </c>
      <c r="B6992" s="753" t="s">
        <v>500</v>
      </c>
      <c r="C6992" s="753" t="s">
        <v>1367</v>
      </c>
      <c r="D6992" s="753" t="s">
        <v>1975</v>
      </c>
      <c r="E6992" s="753" t="s">
        <v>130</v>
      </c>
      <c r="F6992" s="753" t="s">
        <v>132</v>
      </c>
      <c r="G6992" s="757" t="s">
        <v>135</v>
      </c>
      <c r="H6992" s="751">
        <v>7359000000</v>
      </c>
    </row>
    <row r="6993" spans="1:8">
      <c r="A6993" s="753" t="s">
        <v>83</v>
      </c>
      <c r="B6993" s="753" t="s">
        <v>500</v>
      </c>
      <c r="C6993" s="753" t="s">
        <v>1367</v>
      </c>
      <c r="D6993" s="753" t="s">
        <v>1975</v>
      </c>
      <c r="E6993" s="753" t="s">
        <v>134</v>
      </c>
      <c r="F6993" s="753"/>
      <c r="G6993" s="757" t="s">
        <v>135</v>
      </c>
      <c r="H6993" s="751">
        <v>14445885000</v>
      </c>
    </row>
    <row r="6994" spans="1:8">
      <c r="A6994" s="753" t="s">
        <v>83</v>
      </c>
      <c r="B6994" s="753" t="s">
        <v>500</v>
      </c>
      <c r="C6994" s="753" t="s">
        <v>1367</v>
      </c>
      <c r="D6994" s="753" t="s">
        <v>1975</v>
      </c>
      <c r="E6994" s="753" t="s">
        <v>134</v>
      </c>
      <c r="F6994" s="753" t="s">
        <v>139</v>
      </c>
      <c r="G6994" s="757" t="s">
        <v>140</v>
      </c>
      <c r="H6994" s="751">
        <v>14445885000</v>
      </c>
    </row>
    <row r="6995" spans="1:8">
      <c r="A6995" s="753" t="s">
        <v>83</v>
      </c>
      <c r="B6995" s="753" t="s">
        <v>500</v>
      </c>
      <c r="C6995" s="753" t="s">
        <v>1367</v>
      </c>
      <c r="D6995" s="753" t="s">
        <v>1975</v>
      </c>
      <c r="E6995" s="753" t="s">
        <v>178</v>
      </c>
      <c r="F6995" s="753"/>
      <c r="G6995" s="757" t="s">
        <v>179</v>
      </c>
      <c r="H6995" s="751">
        <v>2710639000</v>
      </c>
    </row>
    <row r="6996" spans="1:8" ht="26.4">
      <c r="A6996" s="753" t="s">
        <v>83</v>
      </c>
      <c r="B6996" s="753" t="s">
        <v>500</v>
      </c>
      <c r="C6996" s="753" t="s">
        <v>1367</v>
      </c>
      <c r="D6996" s="753" t="s">
        <v>1975</v>
      </c>
      <c r="E6996" s="753" t="s">
        <v>178</v>
      </c>
      <c r="F6996" s="753" t="s">
        <v>180</v>
      </c>
      <c r="G6996" s="757" t="s">
        <v>1810</v>
      </c>
      <c r="H6996" s="751">
        <v>2710639000</v>
      </c>
    </row>
    <row r="6997" spans="1:8">
      <c r="A6997" s="753" t="s">
        <v>83</v>
      </c>
      <c r="B6997" s="753" t="s">
        <v>500</v>
      </c>
      <c r="C6997" s="753" t="s">
        <v>1367</v>
      </c>
      <c r="D6997" s="753" t="s">
        <v>1975</v>
      </c>
      <c r="E6997" s="753" t="s">
        <v>19</v>
      </c>
      <c r="F6997" s="753"/>
      <c r="G6997" s="757" t="s">
        <v>133</v>
      </c>
      <c r="H6997" s="751">
        <v>861754000</v>
      </c>
    </row>
    <row r="6998" spans="1:8">
      <c r="A6998" s="753" t="s">
        <v>83</v>
      </c>
      <c r="B6998" s="753" t="s">
        <v>500</v>
      </c>
      <c r="C6998" s="753" t="s">
        <v>1367</v>
      </c>
      <c r="D6998" s="753" t="s">
        <v>1975</v>
      </c>
      <c r="E6998" s="753" t="s">
        <v>19</v>
      </c>
      <c r="F6998" s="753" t="s">
        <v>22</v>
      </c>
      <c r="G6998" s="757" t="s">
        <v>23</v>
      </c>
      <c r="H6998" s="751">
        <v>861754000</v>
      </c>
    </row>
    <row r="6999" spans="1:8">
      <c r="A6999" s="753" t="s">
        <v>83</v>
      </c>
      <c r="B6999" s="753" t="s">
        <v>500</v>
      </c>
      <c r="C6999" s="753" t="s">
        <v>416</v>
      </c>
      <c r="D6999" s="753"/>
      <c r="E6999" s="753"/>
      <c r="F6999" s="753"/>
      <c r="G6999" s="757" t="s">
        <v>1814</v>
      </c>
      <c r="H6999" s="751">
        <v>11722000000</v>
      </c>
    </row>
    <row r="7000" spans="1:8">
      <c r="A7000" s="753" t="s">
        <v>83</v>
      </c>
      <c r="B7000" s="753" t="s">
        <v>500</v>
      </c>
      <c r="C7000" s="753" t="s">
        <v>416</v>
      </c>
      <c r="D7000" s="753" t="s">
        <v>1976</v>
      </c>
      <c r="E7000" s="753"/>
      <c r="F7000" s="753"/>
      <c r="G7000" s="757" t="s">
        <v>439</v>
      </c>
      <c r="H7000" s="751">
        <v>22000000</v>
      </c>
    </row>
    <row r="7001" spans="1:8">
      <c r="A7001" s="753" t="s">
        <v>83</v>
      </c>
      <c r="B7001" s="753" t="s">
        <v>500</v>
      </c>
      <c r="C7001" s="753" t="s">
        <v>416</v>
      </c>
      <c r="D7001" s="753" t="s">
        <v>1976</v>
      </c>
      <c r="E7001" s="753" t="s">
        <v>19</v>
      </c>
      <c r="F7001" s="753"/>
      <c r="G7001" s="757" t="s">
        <v>133</v>
      </c>
      <c r="H7001" s="751">
        <v>22000000</v>
      </c>
    </row>
    <row r="7002" spans="1:8">
      <c r="A7002" s="753" t="s">
        <v>83</v>
      </c>
      <c r="B7002" s="753" t="s">
        <v>500</v>
      </c>
      <c r="C7002" s="753" t="s">
        <v>416</v>
      </c>
      <c r="D7002" s="753" t="s">
        <v>1976</v>
      </c>
      <c r="E7002" s="753" t="s">
        <v>19</v>
      </c>
      <c r="F7002" s="753" t="s">
        <v>22</v>
      </c>
      <c r="G7002" s="757" t="s">
        <v>23</v>
      </c>
      <c r="H7002" s="751">
        <v>22000000</v>
      </c>
    </row>
    <row r="7003" spans="1:8">
      <c r="A7003" s="753" t="s">
        <v>83</v>
      </c>
      <c r="B7003" s="753" t="s">
        <v>500</v>
      </c>
      <c r="C7003" s="753" t="s">
        <v>416</v>
      </c>
      <c r="D7003" s="753" t="s">
        <v>1815</v>
      </c>
      <c r="E7003" s="753"/>
      <c r="F7003" s="753"/>
      <c r="G7003" s="757" t="s">
        <v>925</v>
      </c>
      <c r="H7003" s="751">
        <v>4000000000</v>
      </c>
    </row>
    <row r="7004" spans="1:8" ht="26.4">
      <c r="A7004" s="753" t="s">
        <v>83</v>
      </c>
      <c r="B7004" s="753" t="s">
        <v>500</v>
      </c>
      <c r="C7004" s="753" t="s">
        <v>416</v>
      </c>
      <c r="D7004" s="753" t="s">
        <v>1815</v>
      </c>
      <c r="E7004" s="753" t="s">
        <v>130</v>
      </c>
      <c r="F7004" s="753"/>
      <c r="G7004" s="757" t="s">
        <v>131</v>
      </c>
      <c r="H7004" s="751">
        <v>4000000000</v>
      </c>
    </row>
    <row r="7005" spans="1:8">
      <c r="A7005" s="753" t="s">
        <v>83</v>
      </c>
      <c r="B7005" s="753" t="s">
        <v>500</v>
      </c>
      <c r="C7005" s="753" t="s">
        <v>416</v>
      </c>
      <c r="D7005" s="753" t="s">
        <v>1815</v>
      </c>
      <c r="E7005" s="753" t="s">
        <v>130</v>
      </c>
      <c r="F7005" s="753" t="s">
        <v>132</v>
      </c>
      <c r="G7005" s="757" t="s">
        <v>135</v>
      </c>
      <c r="H7005" s="751">
        <v>4000000000</v>
      </c>
    </row>
    <row r="7006" spans="1:8" ht="26.4">
      <c r="A7006" s="753" t="s">
        <v>83</v>
      </c>
      <c r="B7006" s="753" t="s">
        <v>500</v>
      </c>
      <c r="C7006" s="753" t="s">
        <v>416</v>
      </c>
      <c r="D7006" s="753" t="s">
        <v>1844</v>
      </c>
      <c r="E7006" s="753"/>
      <c r="F7006" s="753"/>
      <c r="G7006" s="757" t="s">
        <v>1845</v>
      </c>
      <c r="H7006" s="751">
        <v>7700000000</v>
      </c>
    </row>
    <row r="7007" spans="1:8" ht="26.4">
      <c r="A7007" s="753" t="s">
        <v>83</v>
      </c>
      <c r="B7007" s="753" t="s">
        <v>500</v>
      </c>
      <c r="C7007" s="753" t="s">
        <v>416</v>
      </c>
      <c r="D7007" s="753" t="s">
        <v>1844</v>
      </c>
      <c r="E7007" s="753" t="s">
        <v>130</v>
      </c>
      <c r="F7007" s="753"/>
      <c r="G7007" s="757" t="s">
        <v>131</v>
      </c>
      <c r="H7007" s="751">
        <v>7700000000</v>
      </c>
    </row>
    <row r="7008" spans="1:8">
      <c r="A7008" s="753" t="s">
        <v>83</v>
      </c>
      <c r="B7008" s="753" t="s">
        <v>500</v>
      </c>
      <c r="C7008" s="753" t="s">
        <v>416</v>
      </c>
      <c r="D7008" s="753" t="s">
        <v>1844</v>
      </c>
      <c r="E7008" s="753" t="s">
        <v>130</v>
      </c>
      <c r="F7008" s="753" t="s">
        <v>132</v>
      </c>
      <c r="G7008" s="757" t="s">
        <v>135</v>
      </c>
      <c r="H7008" s="751">
        <v>7700000000</v>
      </c>
    </row>
    <row r="7009" spans="1:8">
      <c r="A7009" s="753" t="s">
        <v>83</v>
      </c>
      <c r="B7009" s="753" t="s">
        <v>500</v>
      </c>
      <c r="C7009" s="753" t="s">
        <v>963</v>
      </c>
      <c r="D7009" s="753"/>
      <c r="E7009" s="753"/>
      <c r="F7009" s="753"/>
      <c r="G7009" s="757" t="s">
        <v>1848</v>
      </c>
      <c r="H7009" s="751">
        <v>37000000000</v>
      </c>
    </row>
    <row r="7010" spans="1:8">
      <c r="A7010" s="753" t="s">
        <v>83</v>
      </c>
      <c r="B7010" s="753" t="s">
        <v>500</v>
      </c>
      <c r="C7010" s="753" t="s">
        <v>963</v>
      </c>
      <c r="D7010" s="753" t="s">
        <v>1933</v>
      </c>
      <c r="E7010" s="753"/>
      <c r="F7010" s="753"/>
      <c r="G7010" s="757" t="s">
        <v>1934</v>
      </c>
      <c r="H7010" s="751">
        <v>2000000000</v>
      </c>
    </row>
    <row r="7011" spans="1:8" ht="26.4">
      <c r="A7011" s="753" t="s">
        <v>83</v>
      </c>
      <c r="B7011" s="753" t="s">
        <v>500</v>
      </c>
      <c r="C7011" s="753" t="s">
        <v>963</v>
      </c>
      <c r="D7011" s="753" t="s">
        <v>1933</v>
      </c>
      <c r="E7011" s="753" t="s">
        <v>130</v>
      </c>
      <c r="F7011" s="753"/>
      <c r="G7011" s="757" t="s">
        <v>131</v>
      </c>
      <c r="H7011" s="751">
        <v>2000000000</v>
      </c>
    </row>
    <row r="7012" spans="1:8">
      <c r="A7012" s="753" t="s">
        <v>83</v>
      </c>
      <c r="B7012" s="753" t="s">
        <v>500</v>
      </c>
      <c r="C7012" s="753" t="s">
        <v>963</v>
      </c>
      <c r="D7012" s="753" t="s">
        <v>1933</v>
      </c>
      <c r="E7012" s="753" t="s">
        <v>130</v>
      </c>
      <c r="F7012" s="753" t="s">
        <v>585</v>
      </c>
      <c r="G7012" s="757" t="s">
        <v>1799</v>
      </c>
      <c r="H7012" s="751">
        <v>2000000000</v>
      </c>
    </row>
    <row r="7013" spans="1:8" ht="26.4">
      <c r="A7013" s="753" t="s">
        <v>83</v>
      </c>
      <c r="B7013" s="753" t="s">
        <v>500</v>
      </c>
      <c r="C7013" s="753" t="s">
        <v>963</v>
      </c>
      <c r="D7013" s="753" t="s">
        <v>1978</v>
      </c>
      <c r="E7013" s="753"/>
      <c r="F7013" s="753"/>
      <c r="G7013" s="757" t="s">
        <v>1979</v>
      </c>
      <c r="H7013" s="751">
        <v>35000000000</v>
      </c>
    </row>
    <row r="7014" spans="1:8">
      <c r="A7014" s="753" t="s">
        <v>83</v>
      </c>
      <c r="B7014" s="753" t="s">
        <v>500</v>
      </c>
      <c r="C7014" s="753" t="s">
        <v>963</v>
      </c>
      <c r="D7014" s="753" t="s">
        <v>1978</v>
      </c>
      <c r="E7014" s="753" t="s">
        <v>134</v>
      </c>
      <c r="F7014" s="753"/>
      <c r="G7014" s="757" t="s">
        <v>135</v>
      </c>
      <c r="H7014" s="751">
        <v>35000000000</v>
      </c>
    </row>
    <row r="7015" spans="1:8">
      <c r="A7015" s="753" t="s">
        <v>83</v>
      </c>
      <c r="B7015" s="753" t="s">
        <v>500</v>
      </c>
      <c r="C7015" s="753" t="s">
        <v>963</v>
      </c>
      <c r="D7015" s="753" t="s">
        <v>1978</v>
      </c>
      <c r="E7015" s="753" t="s">
        <v>134</v>
      </c>
      <c r="F7015" s="753" t="s">
        <v>139</v>
      </c>
      <c r="G7015" s="757" t="s">
        <v>140</v>
      </c>
      <c r="H7015" s="751">
        <v>35000000000</v>
      </c>
    </row>
    <row r="7016" spans="1:8">
      <c r="A7016" s="753" t="s">
        <v>83</v>
      </c>
      <c r="B7016" s="753" t="s">
        <v>500</v>
      </c>
      <c r="C7016" s="753" t="s">
        <v>211</v>
      </c>
      <c r="D7016" s="753"/>
      <c r="E7016" s="753"/>
      <c r="F7016" s="753"/>
      <c r="G7016" s="757" t="s">
        <v>1373</v>
      </c>
      <c r="H7016" s="751">
        <v>500000000</v>
      </c>
    </row>
    <row r="7017" spans="1:8">
      <c r="A7017" s="753" t="s">
        <v>83</v>
      </c>
      <c r="B7017" s="753" t="s">
        <v>500</v>
      </c>
      <c r="C7017" s="753" t="s">
        <v>211</v>
      </c>
      <c r="D7017" s="753" t="s">
        <v>1984</v>
      </c>
      <c r="E7017" s="753"/>
      <c r="F7017" s="753"/>
      <c r="G7017" s="757" t="s">
        <v>1985</v>
      </c>
      <c r="H7017" s="751">
        <v>500000000</v>
      </c>
    </row>
    <row r="7018" spans="1:8" ht="39.6">
      <c r="A7018" s="753" t="s">
        <v>83</v>
      </c>
      <c r="B7018" s="753" t="s">
        <v>500</v>
      </c>
      <c r="C7018" s="753" t="s">
        <v>211</v>
      </c>
      <c r="D7018" s="753" t="s">
        <v>1984</v>
      </c>
      <c r="E7018" s="753" t="s">
        <v>560</v>
      </c>
      <c r="F7018" s="753"/>
      <c r="G7018" s="757" t="s">
        <v>1790</v>
      </c>
      <c r="H7018" s="751">
        <v>140000000</v>
      </c>
    </row>
    <row r="7019" spans="1:8" ht="26.4">
      <c r="A7019" s="753" t="s">
        <v>83</v>
      </c>
      <c r="B7019" s="753" t="s">
        <v>500</v>
      </c>
      <c r="C7019" s="753" t="s">
        <v>211</v>
      </c>
      <c r="D7019" s="753" t="s">
        <v>1984</v>
      </c>
      <c r="E7019" s="753" t="s">
        <v>560</v>
      </c>
      <c r="F7019" s="753" t="s">
        <v>563</v>
      </c>
      <c r="G7019" s="757" t="s">
        <v>13</v>
      </c>
      <c r="H7019" s="751">
        <v>140000000</v>
      </c>
    </row>
    <row r="7020" spans="1:8" ht="26.4">
      <c r="A7020" s="753" t="s">
        <v>83</v>
      </c>
      <c r="B7020" s="753" t="s">
        <v>500</v>
      </c>
      <c r="C7020" s="753" t="s">
        <v>211</v>
      </c>
      <c r="D7020" s="753" t="s">
        <v>1984</v>
      </c>
      <c r="E7020" s="753" t="s">
        <v>130</v>
      </c>
      <c r="F7020" s="753"/>
      <c r="G7020" s="757" t="s">
        <v>131</v>
      </c>
      <c r="H7020" s="751">
        <v>360000000</v>
      </c>
    </row>
    <row r="7021" spans="1:8">
      <c r="A7021" s="753" t="s">
        <v>83</v>
      </c>
      <c r="B7021" s="753" t="s">
        <v>500</v>
      </c>
      <c r="C7021" s="753" t="s">
        <v>211</v>
      </c>
      <c r="D7021" s="753" t="s">
        <v>1984</v>
      </c>
      <c r="E7021" s="753" t="s">
        <v>130</v>
      </c>
      <c r="F7021" s="753" t="s">
        <v>132</v>
      </c>
      <c r="G7021" s="757" t="s">
        <v>135</v>
      </c>
      <c r="H7021" s="751">
        <v>360000000</v>
      </c>
    </row>
    <row r="7022" spans="1:8">
      <c r="A7022" s="753" t="s">
        <v>83</v>
      </c>
      <c r="B7022" s="753" t="s">
        <v>500</v>
      </c>
      <c r="C7022" s="753" t="s">
        <v>188</v>
      </c>
      <c r="D7022" s="753"/>
      <c r="E7022" s="753"/>
      <c r="F7022" s="753"/>
      <c r="G7022" s="757" t="s">
        <v>1374</v>
      </c>
      <c r="H7022" s="751">
        <v>227414750108</v>
      </c>
    </row>
    <row r="7023" spans="1:8">
      <c r="A7023" s="753" t="s">
        <v>83</v>
      </c>
      <c r="B7023" s="753" t="s">
        <v>500</v>
      </c>
      <c r="C7023" s="753" t="s">
        <v>188</v>
      </c>
      <c r="D7023" s="753" t="s">
        <v>415</v>
      </c>
      <c r="E7023" s="753"/>
      <c r="F7023" s="753"/>
      <c r="G7023" s="757" t="s">
        <v>1865</v>
      </c>
      <c r="H7023" s="751">
        <v>13978884000</v>
      </c>
    </row>
    <row r="7024" spans="1:8">
      <c r="A7024" s="753" t="s">
        <v>83</v>
      </c>
      <c r="B7024" s="753" t="s">
        <v>500</v>
      </c>
      <c r="C7024" s="753" t="s">
        <v>188</v>
      </c>
      <c r="D7024" s="753" t="s">
        <v>415</v>
      </c>
      <c r="E7024" s="753" t="s">
        <v>134</v>
      </c>
      <c r="F7024" s="753"/>
      <c r="G7024" s="757" t="s">
        <v>135</v>
      </c>
      <c r="H7024" s="751">
        <v>13978884000</v>
      </c>
    </row>
    <row r="7025" spans="1:8">
      <c r="A7025" s="753" t="s">
        <v>83</v>
      </c>
      <c r="B7025" s="753" t="s">
        <v>500</v>
      </c>
      <c r="C7025" s="753" t="s">
        <v>188</v>
      </c>
      <c r="D7025" s="753" t="s">
        <v>415</v>
      </c>
      <c r="E7025" s="753" t="s">
        <v>134</v>
      </c>
      <c r="F7025" s="753" t="s">
        <v>139</v>
      </c>
      <c r="G7025" s="757" t="s">
        <v>140</v>
      </c>
      <c r="H7025" s="751">
        <v>13978884000</v>
      </c>
    </row>
    <row r="7026" spans="1:8">
      <c r="A7026" s="753" t="s">
        <v>83</v>
      </c>
      <c r="B7026" s="753" t="s">
        <v>500</v>
      </c>
      <c r="C7026" s="753" t="s">
        <v>188</v>
      </c>
      <c r="D7026" s="753" t="s">
        <v>1870</v>
      </c>
      <c r="E7026" s="753"/>
      <c r="F7026" s="753"/>
      <c r="G7026" s="757" t="s">
        <v>1871</v>
      </c>
      <c r="H7026" s="751">
        <v>43926678845</v>
      </c>
    </row>
    <row r="7027" spans="1:8" ht="26.4">
      <c r="A7027" s="753" t="s">
        <v>83</v>
      </c>
      <c r="B7027" s="753" t="s">
        <v>500</v>
      </c>
      <c r="C7027" s="753" t="s">
        <v>188</v>
      </c>
      <c r="D7027" s="753" t="s">
        <v>1870</v>
      </c>
      <c r="E7027" s="753" t="s">
        <v>183</v>
      </c>
      <c r="F7027" s="753"/>
      <c r="G7027" s="757" t="s">
        <v>1863</v>
      </c>
      <c r="H7027" s="751">
        <v>8673893053</v>
      </c>
    </row>
    <row r="7028" spans="1:8" ht="26.4">
      <c r="A7028" s="753" t="s">
        <v>83</v>
      </c>
      <c r="B7028" s="753" t="s">
        <v>500</v>
      </c>
      <c r="C7028" s="753" t="s">
        <v>188</v>
      </c>
      <c r="D7028" s="753" t="s">
        <v>1870</v>
      </c>
      <c r="E7028" s="753" t="s">
        <v>183</v>
      </c>
      <c r="F7028" s="753" t="s">
        <v>184</v>
      </c>
      <c r="G7028" s="757" t="s">
        <v>1864</v>
      </c>
      <c r="H7028" s="751">
        <v>8673893053</v>
      </c>
    </row>
    <row r="7029" spans="1:8">
      <c r="A7029" s="753" t="s">
        <v>83</v>
      </c>
      <c r="B7029" s="753" t="s">
        <v>500</v>
      </c>
      <c r="C7029" s="753" t="s">
        <v>188</v>
      </c>
      <c r="D7029" s="753" t="s">
        <v>1870</v>
      </c>
      <c r="E7029" s="753" t="s">
        <v>178</v>
      </c>
      <c r="F7029" s="753"/>
      <c r="G7029" s="757" t="s">
        <v>179</v>
      </c>
      <c r="H7029" s="751">
        <v>32122070792</v>
      </c>
    </row>
    <row r="7030" spans="1:8" ht="26.4">
      <c r="A7030" s="753" t="s">
        <v>83</v>
      </c>
      <c r="B7030" s="753" t="s">
        <v>500</v>
      </c>
      <c r="C7030" s="753" t="s">
        <v>188</v>
      </c>
      <c r="D7030" s="753" t="s">
        <v>1870</v>
      </c>
      <c r="E7030" s="753" t="s">
        <v>178</v>
      </c>
      <c r="F7030" s="753" t="s">
        <v>180</v>
      </c>
      <c r="G7030" s="757" t="s">
        <v>1810</v>
      </c>
      <c r="H7030" s="751">
        <v>32122070792</v>
      </c>
    </row>
    <row r="7031" spans="1:8">
      <c r="A7031" s="753" t="s">
        <v>83</v>
      </c>
      <c r="B7031" s="753" t="s">
        <v>500</v>
      </c>
      <c r="C7031" s="753" t="s">
        <v>188</v>
      </c>
      <c r="D7031" s="753" t="s">
        <v>1870</v>
      </c>
      <c r="E7031" s="753" t="s">
        <v>19</v>
      </c>
      <c r="F7031" s="753"/>
      <c r="G7031" s="757" t="s">
        <v>133</v>
      </c>
      <c r="H7031" s="751">
        <v>3130715000</v>
      </c>
    </row>
    <row r="7032" spans="1:8">
      <c r="A7032" s="753" t="s">
        <v>83</v>
      </c>
      <c r="B7032" s="753" t="s">
        <v>500</v>
      </c>
      <c r="C7032" s="753" t="s">
        <v>188</v>
      </c>
      <c r="D7032" s="753" t="s">
        <v>1870</v>
      </c>
      <c r="E7032" s="753" t="s">
        <v>19</v>
      </c>
      <c r="F7032" s="753" t="s">
        <v>20</v>
      </c>
      <c r="G7032" s="757" t="s">
        <v>21</v>
      </c>
      <c r="H7032" s="751">
        <v>530000000</v>
      </c>
    </row>
    <row r="7033" spans="1:8">
      <c r="A7033" s="753" t="s">
        <v>83</v>
      </c>
      <c r="B7033" s="753" t="s">
        <v>500</v>
      </c>
      <c r="C7033" s="753" t="s">
        <v>188</v>
      </c>
      <c r="D7033" s="753" t="s">
        <v>1870</v>
      </c>
      <c r="E7033" s="753" t="s">
        <v>19</v>
      </c>
      <c r="F7033" s="753" t="s">
        <v>22</v>
      </c>
      <c r="G7033" s="757" t="s">
        <v>23</v>
      </c>
      <c r="H7033" s="751">
        <v>2600715000</v>
      </c>
    </row>
    <row r="7034" spans="1:8">
      <c r="A7034" s="753" t="s">
        <v>83</v>
      </c>
      <c r="B7034" s="753" t="s">
        <v>500</v>
      </c>
      <c r="C7034" s="753" t="s">
        <v>188</v>
      </c>
      <c r="D7034" s="753" t="s">
        <v>2719</v>
      </c>
      <c r="E7034" s="753"/>
      <c r="F7034" s="753"/>
      <c r="G7034" s="757" t="s">
        <v>2720</v>
      </c>
      <c r="H7034" s="751">
        <v>138800000</v>
      </c>
    </row>
    <row r="7035" spans="1:8">
      <c r="A7035" s="753" t="s">
        <v>83</v>
      </c>
      <c r="B7035" s="753" t="s">
        <v>500</v>
      </c>
      <c r="C7035" s="753" t="s">
        <v>188</v>
      </c>
      <c r="D7035" s="753" t="s">
        <v>2719</v>
      </c>
      <c r="E7035" s="753" t="s">
        <v>134</v>
      </c>
      <c r="F7035" s="753"/>
      <c r="G7035" s="757" t="s">
        <v>135</v>
      </c>
      <c r="H7035" s="751">
        <v>138800000</v>
      </c>
    </row>
    <row r="7036" spans="1:8">
      <c r="A7036" s="753" t="s">
        <v>83</v>
      </c>
      <c r="B7036" s="753" t="s">
        <v>500</v>
      </c>
      <c r="C7036" s="753" t="s">
        <v>188</v>
      </c>
      <c r="D7036" s="753" t="s">
        <v>2719</v>
      </c>
      <c r="E7036" s="753" t="s">
        <v>134</v>
      </c>
      <c r="F7036" s="753" t="s">
        <v>139</v>
      </c>
      <c r="G7036" s="757" t="s">
        <v>140</v>
      </c>
      <c r="H7036" s="751">
        <v>138800000</v>
      </c>
    </row>
    <row r="7037" spans="1:8">
      <c r="A7037" s="753" t="s">
        <v>83</v>
      </c>
      <c r="B7037" s="753" t="s">
        <v>500</v>
      </c>
      <c r="C7037" s="753" t="s">
        <v>188</v>
      </c>
      <c r="D7037" s="753" t="s">
        <v>189</v>
      </c>
      <c r="E7037" s="753"/>
      <c r="F7037" s="753"/>
      <c r="G7037" s="757" t="s">
        <v>1872</v>
      </c>
      <c r="H7037" s="751">
        <v>168370387263</v>
      </c>
    </row>
    <row r="7038" spans="1:8">
      <c r="A7038" s="753" t="s">
        <v>83</v>
      </c>
      <c r="B7038" s="753" t="s">
        <v>500</v>
      </c>
      <c r="C7038" s="753" t="s">
        <v>188</v>
      </c>
      <c r="D7038" s="753" t="s">
        <v>189</v>
      </c>
      <c r="E7038" s="753" t="s">
        <v>918</v>
      </c>
      <c r="F7038" s="753"/>
      <c r="G7038" s="757" t="s">
        <v>1862</v>
      </c>
      <c r="H7038" s="751">
        <v>10546689487</v>
      </c>
    </row>
    <row r="7039" spans="1:8">
      <c r="A7039" s="753" t="s">
        <v>83</v>
      </c>
      <c r="B7039" s="753" t="s">
        <v>500</v>
      </c>
      <c r="C7039" s="753" t="s">
        <v>188</v>
      </c>
      <c r="D7039" s="753" t="s">
        <v>189</v>
      </c>
      <c r="E7039" s="753" t="s">
        <v>918</v>
      </c>
      <c r="F7039" s="753" t="s">
        <v>917</v>
      </c>
      <c r="G7039" s="757" t="s">
        <v>916</v>
      </c>
      <c r="H7039" s="751">
        <v>236177205</v>
      </c>
    </row>
    <row r="7040" spans="1:8">
      <c r="A7040" s="753" t="s">
        <v>83</v>
      </c>
      <c r="B7040" s="753" t="s">
        <v>500</v>
      </c>
      <c r="C7040" s="753" t="s">
        <v>188</v>
      </c>
      <c r="D7040" s="753" t="s">
        <v>189</v>
      </c>
      <c r="E7040" s="753" t="s">
        <v>918</v>
      </c>
      <c r="F7040" s="753" t="s">
        <v>921</v>
      </c>
      <c r="G7040" s="757" t="s">
        <v>920</v>
      </c>
      <c r="H7040" s="751">
        <v>313536142</v>
      </c>
    </row>
    <row r="7041" spans="1:8">
      <c r="A7041" s="753" t="s">
        <v>83</v>
      </c>
      <c r="B7041" s="753" t="s">
        <v>500</v>
      </c>
      <c r="C7041" s="753" t="s">
        <v>188</v>
      </c>
      <c r="D7041" s="753" t="s">
        <v>189</v>
      </c>
      <c r="E7041" s="753" t="s">
        <v>918</v>
      </c>
      <c r="F7041" s="753" t="s">
        <v>930</v>
      </c>
      <c r="G7041" s="757" t="s">
        <v>135</v>
      </c>
      <c r="H7041" s="751">
        <v>9996976140</v>
      </c>
    </row>
    <row r="7042" spans="1:8" ht="26.4">
      <c r="A7042" s="753" t="s">
        <v>83</v>
      </c>
      <c r="B7042" s="753" t="s">
        <v>500</v>
      </c>
      <c r="C7042" s="753" t="s">
        <v>188</v>
      </c>
      <c r="D7042" s="753" t="s">
        <v>189</v>
      </c>
      <c r="E7042" s="753" t="s">
        <v>183</v>
      </c>
      <c r="F7042" s="753"/>
      <c r="G7042" s="757" t="s">
        <v>1863</v>
      </c>
      <c r="H7042" s="751">
        <v>75852690864</v>
      </c>
    </row>
    <row r="7043" spans="1:8" ht="26.4">
      <c r="A7043" s="753" t="s">
        <v>83</v>
      </c>
      <c r="B7043" s="753" t="s">
        <v>500</v>
      </c>
      <c r="C7043" s="753" t="s">
        <v>188</v>
      </c>
      <c r="D7043" s="753" t="s">
        <v>189</v>
      </c>
      <c r="E7043" s="753" t="s">
        <v>183</v>
      </c>
      <c r="F7043" s="753" t="s">
        <v>184</v>
      </c>
      <c r="G7043" s="757" t="s">
        <v>1864</v>
      </c>
      <c r="H7043" s="751">
        <v>67455938948</v>
      </c>
    </row>
    <row r="7044" spans="1:8">
      <c r="A7044" s="753" t="s">
        <v>83</v>
      </c>
      <c r="B7044" s="753" t="s">
        <v>500</v>
      </c>
      <c r="C7044" s="753" t="s">
        <v>188</v>
      </c>
      <c r="D7044" s="753" t="s">
        <v>189</v>
      </c>
      <c r="E7044" s="753" t="s">
        <v>183</v>
      </c>
      <c r="F7044" s="753" t="s">
        <v>466</v>
      </c>
      <c r="G7044" s="757" t="s">
        <v>135</v>
      </c>
      <c r="H7044" s="751">
        <v>8396751916</v>
      </c>
    </row>
    <row r="7045" spans="1:8">
      <c r="A7045" s="753" t="s">
        <v>83</v>
      </c>
      <c r="B7045" s="753" t="s">
        <v>500</v>
      </c>
      <c r="C7045" s="753" t="s">
        <v>188</v>
      </c>
      <c r="D7045" s="753" t="s">
        <v>189</v>
      </c>
      <c r="E7045" s="753" t="s">
        <v>178</v>
      </c>
      <c r="F7045" s="753"/>
      <c r="G7045" s="757" t="s">
        <v>179</v>
      </c>
      <c r="H7045" s="751">
        <v>69529423989</v>
      </c>
    </row>
    <row r="7046" spans="1:8" ht="26.4">
      <c r="A7046" s="753" t="s">
        <v>83</v>
      </c>
      <c r="B7046" s="753" t="s">
        <v>500</v>
      </c>
      <c r="C7046" s="753" t="s">
        <v>188</v>
      </c>
      <c r="D7046" s="753" t="s">
        <v>189</v>
      </c>
      <c r="E7046" s="753" t="s">
        <v>178</v>
      </c>
      <c r="F7046" s="753" t="s">
        <v>180</v>
      </c>
      <c r="G7046" s="757" t="s">
        <v>1810</v>
      </c>
      <c r="H7046" s="751">
        <v>68973598868</v>
      </c>
    </row>
    <row r="7047" spans="1:8">
      <c r="A7047" s="753" t="s">
        <v>83</v>
      </c>
      <c r="B7047" s="753" t="s">
        <v>500</v>
      </c>
      <c r="C7047" s="753" t="s">
        <v>188</v>
      </c>
      <c r="D7047" s="753" t="s">
        <v>189</v>
      </c>
      <c r="E7047" s="753" t="s">
        <v>178</v>
      </c>
      <c r="F7047" s="753" t="s">
        <v>936</v>
      </c>
      <c r="G7047" s="757" t="s">
        <v>935</v>
      </c>
      <c r="H7047" s="751">
        <v>555825121</v>
      </c>
    </row>
    <row r="7048" spans="1:8">
      <c r="A7048" s="753" t="s">
        <v>83</v>
      </c>
      <c r="B7048" s="753" t="s">
        <v>500</v>
      </c>
      <c r="C7048" s="753" t="s">
        <v>188</v>
      </c>
      <c r="D7048" s="753" t="s">
        <v>189</v>
      </c>
      <c r="E7048" s="753" t="s">
        <v>19</v>
      </c>
      <c r="F7048" s="753"/>
      <c r="G7048" s="757" t="s">
        <v>133</v>
      </c>
      <c r="H7048" s="751">
        <v>12441582923</v>
      </c>
    </row>
    <row r="7049" spans="1:8">
      <c r="A7049" s="753" t="s">
        <v>83</v>
      </c>
      <c r="B7049" s="753" t="s">
        <v>500</v>
      </c>
      <c r="C7049" s="753" t="s">
        <v>188</v>
      </c>
      <c r="D7049" s="753" t="s">
        <v>189</v>
      </c>
      <c r="E7049" s="753" t="s">
        <v>19</v>
      </c>
      <c r="F7049" s="753" t="s">
        <v>20</v>
      </c>
      <c r="G7049" s="757" t="s">
        <v>21</v>
      </c>
      <c r="H7049" s="751">
        <v>197696760</v>
      </c>
    </row>
    <row r="7050" spans="1:8">
      <c r="A7050" s="753" t="s">
        <v>83</v>
      </c>
      <c r="B7050" s="753" t="s">
        <v>500</v>
      </c>
      <c r="C7050" s="753" t="s">
        <v>188</v>
      </c>
      <c r="D7050" s="753" t="s">
        <v>189</v>
      </c>
      <c r="E7050" s="753" t="s">
        <v>19</v>
      </c>
      <c r="F7050" s="753" t="s">
        <v>22</v>
      </c>
      <c r="G7050" s="757" t="s">
        <v>23</v>
      </c>
      <c r="H7050" s="751">
        <v>377330000</v>
      </c>
    </row>
    <row r="7051" spans="1:8">
      <c r="A7051" s="753" t="s">
        <v>83</v>
      </c>
      <c r="B7051" s="753" t="s">
        <v>500</v>
      </c>
      <c r="C7051" s="753" t="s">
        <v>188</v>
      </c>
      <c r="D7051" s="753" t="s">
        <v>189</v>
      </c>
      <c r="E7051" s="753" t="s">
        <v>19</v>
      </c>
      <c r="F7051" s="753" t="s">
        <v>245</v>
      </c>
      <c r="G7051" s="757" t="s">
        <v>135</v>
      </c>
      <c r="H7051" s="751">
        <v>11866556163</v>
      </c>
    </row>
    <row r="7052" spans="1:8">
      <c r="A7052" s="753" t="s">
        <v>83</v>
      </c>
      <c r="B7052" s="753" t="s">
        <v>500</v>
      </c>
      <c r="C7052" s="753" t="s">
        <v>188</v>
      </c>
      <c r="D7052" s="753" t="s">
        <v>1903</v>
      </c>
      <c r="E7052" s="753"/>
      <c r="F7052" s="753"/>
      <c r="G7052" s="757" t="s">
        <v>186</v>
      </c>
      <c r="H7052" s="751">
        <v>1000000000</v>
      </c>
    </row>
    <row r="7053" spans="1:8">
      <c r="A7053" s="753" t="s">
        <v>83</v>
      </c>
      <c r="B7053" s="753" t="s">
        <v>500</v>
      </c>
      <c r="C7053" s="753" t="s">
        <v>188</v>
      </c>
      <c r="D7053" s="753" t="s">
        <v>1903</v>
      </c>
      <c r="E7053" s="753" t="s">
        <v>134</v>
      </c>
      <c r="F7053" s="753"/>
      <c r="G7053" s="757" t="s">
        <v>135</v>
      </c>
      <c r="H7053" s="751">
        <v>1000000000</v>
      </c>
    </row>
    <row r="7054" spans="1:8">
      <c r="A7054" s="753" t="s">
        <v>83</v>
      </c>
      <c r="B7054" s="753" t="s">
        <v>500</v>
      </c>
      <c r="C7054" s="753" t="s">
        <v>188</v>
      </c>
      <c r="D7054" s="753" t="s">
        <v>1903</v>
      </c>
      <c r="E7054" s="753" t="s">
        <v>134</v>
      </c>
      <c r="F7054" s="753" t="s">
        <v>139</v>
      </c>
      <c r="G7054" s="757" t="s">
        <v>140</v>
      </c>
      <c r="H7054" s="751">
        <v>1000000000</v>
      </c>
    </row>
    <row r="7055" spans="1:8">
      <c r="A7055" s="753" t="s">
        <v>83</v>
      </c>
      <c r="B7055" s="753" t="s">
        <v>500</v>
      </c>
      <c r="C7055" s="753" t="s">
        <v>1062</v>
      </c>
      <c r="D7055" s="753"/>
      <c r="E7055" s="753"/>
      <c r="F7055" s="753"/>
      <c r="G7055" s="757" t="s">
        <v>1375</v>
      </c>
      <c r="H7055" s="751">
        <v>862730000</v>
      </c>
    </row>
    <row r="7056" spans="1:8" ht="26.4">
      <c r="A7056" s="753" t="s">
        <v>83</v>
      </c>
      <c r="B7056" s="753" t="s">
        <v>500</v>
      </c>
      <c r="C7056" s="753" t="s">
        <v>1062</v>
      </c>
      <c r="D7056" s="753" t="s">
        <v>1073</v>
      </c>
      <c r="E7056" s="753"/>
      <c r="F7056" s="753"/>
      <c r="G7056" s="757" t="s">
        <v>1811</v>
      </c>
      <c r="H7056" s="751">
        <v>500000000</v>
      </c>
    </row>
    <row r="7057" spans="1:8" ht="26.4">
      <c r="A7057" s="753" t="s">
        <v>83</v>
      </c>
      <c r="B7057" s="753" t="s">
        <v>500</v>
      </c>
      <c r="C7057" s="753" t="s">
        <v>1062</v>
      </c>
      <c r="D7057" s="753" t="s">
        <v>1073</v>
      </c>
      <c r="E7057" s="753" t="s">
        <v>458</v>
      </c>
      <c r="F7057" s="753"/>
      <c r="G7057" s="757" t="s">
        <v>1812</v>
      </c>
      <c r="H7057" s="751">
        <v>500000000</v>
      </c>
    </row>
    <row r="7058" spans="1:8">
      <c r="A7058" s="753" t="s">
        <v>83</v>
      </c>
      <c r="B7058" s="753" t="s">
        <v>500</v>
      </c>
      <c r="C7058" s="753" t="s">
        <v>1062</v>
      </c>
      <c r="D7058" s="753" t="s">
        <v>1073</v>
      </c>
      <c r="E7058" s="753" t="s">
        <v>458</v>
      </c>
      <c r="F7058" s="753" t="s">
        <v>453</v>
      </c>
      <c r="G7058" s="757" t="s">
        <v>135</v>
      </c>
      <c r="H7058" s="751">
        <v>500000000</v>
      </c>
    </row>
    <row r="7059" spans="1:8">
      <c r="A7059" s="753" t="s">
        <v>83</v>
      </c>
      <c r="B7059" s="753" t="s">
        <v>500</v>
      </c>
      <c r="C7059" s="753" t="s">
        <v>1062</v>
      </c>
      <c r="D7059" s="753" t="s">
        <v>1061</v>
      </c>
      <c r="E7059" s="753"/>
      <c r="F7059" s="753"/>
      <c r="G7059" s="757" t="s">
        <v>1944</v>
      </c>
      <c r="H7059" s="751">
        <v>362730000</v>
      </c>
    </row>
    <row r="7060" spans="1:8">
      <c r="A7060" s="753" t="s">
        <v>83</v>
      </c>
      <c r="B7060" s="753" t="s">
        <v>500</v>
      </c>
      <c r="C7060" s="753" t="s">
        <v>1062</v>
      </c>
      <c r="D7060" s="753" t="s">
        <v>1061</v>
      </c>
      <c r="E7060" s="753" t="s">
        <v>134</v>
      </c>
      <c r="F7060" s="753"/>
      <c r="G7060" s="757" t="s">
        <v>135</v>
      </c>
      <c r="H7060" s="751">
        <v>362730000</v>
      </c>
    </row>
    <row r="7061" spans="1:8">
      <c r="A7061" s="753" t="s">
        <v>83</v>
      </c>
      <c r="B7061" s="753" t="s">
        <v>500</v>
      </c>
      <c r="C7061" s="753" t="s">
        <v>1062</v>
      </c>
      <c r="D7061" s="753" t="s">
        <v>1061</v>
      </c>
      <c r="E7061" s="753" t="s">
        <v>134</v>
      </c>
      <c r="F7061" s="753" t="s">
        <v>139</v>
      </c>
      <c r="G7061" s="757" t="s">
        <v>140</v>
      </c>
      <c r="H7061" s="751">
        <v>362730000</v>
      </c>
    </row>
    <row r="7062" spans="1:8">
      <c r="A7062" s="753" t="s">
        <v>83</v>
      </c>
      <c r="B7062" s="753" t="s">
        <v>500</v>
      </c>
      <c r="C7062" s="753" t="s">
        <v>1376</v>
      </c>
      <c r="D7062" s="753"/>
      <c r="E7062" s="753"/>
      <c r="F7062" s="753"/>
      <c r="G7062" s="757" t="s">
        <v>1377</v>
      </c>
      <c r="H7062" s="751">
        <v>83550482268</v>
      </c>
    </row>
    <row r="7063" spans="1:8" ht="26.4">
      <c r="A7063" s="753" t="s">
        <v>83</v>
      </c>
      <c r="B7063" s="753" t="s">
        <v>500</v>
      </c>
      <c r="C7063" s="753" t="s">
        <v>1376</v>
      </c>
      <c r="D7063" s="753" t="s">
        <v>1084</v>
      </c>
      <c r="E7063" s="753"/>
      <c r="F7063" s="753"/>
      <c r="G7063" s="757" t="s">
        <v>2726</v>
      </c>
      <c r="H7063" s="751">
        <v>900000000</v>
      </c>
    </row>
    <row r="7064" spans="1:8">
      <c r="A7064" s="753" t="s">
        <v>83</v>
      </c>
      <c r="B7064" s="753" t="s">
        <v>500</v>
      </c>
      <c r="C7064" s="753" t="s">
        <v>1376</v>
      </c>
      <c r="D7064" s="753" t="s">
        <v>1084</v>
      </c>
      <c r="E7064" s="753" t="s">
        <v>2730</v>
      </c>
      <c r="F7064" s="753"/>
      <c r="G7064" s="757" t="s">
        <v>2731</v>
      </c>
      <c r="H7064" s="751">
        <v>300000000</v>
      </c>
    </row>
    <row r="7065" spans="1:8">
      <c r="A7065" s="753" t="s">
        <v>83</v>
      </c>
      <c r="B7065" s="753" t="s">
        <v>500</v>
      </c>
      <c r="C7065" s="753" t="s">
        <v>1376</v>
      </c>
      <c r="D7065" s="753" t="s">
        <v>1084</v>
      </c>
      <c r="E7065" s="753" t="s">
        <v>2730</v>
      </c>
      <c r="F7065" s="753" t="s">
        <v>2732</v>
      </c>
      <c r="G7065" s="757" t="s">
        <v>2733</v>
      </c>
      <c r="H7065" s="751">
        <v>300000000</v>
      </c>
    </row>
    <row r="7066" spans="1:8">
      <c r="A7066" s="753" t="s">
        <v>83</v>
      </c>
      <c r="B7066" s="753" t="s">
        <v>500</v>
      </c>
      <c r="C7066" s="753" t="s">
        <v>1376</v>
      </c>
      <c r="D7066" s="753" t="s">
        <v>1084</v>
      </c>
      <c r="E7066" s="753" t="s">
        <v>178</v>
      </c>
      <c r="F7066" s="753"/>
      <c r="G7066" s="757" t="s">
        <v>179</v>
      </c>
      <c r="H7066" s="751">
        <v>600000000</v>
      </c>
    </row>
    <row r="7067" spans="1:8">
      <c r="A7067" s="753" t="s">
        <v>83</v>
      </c>
      <c r="B7067" s="753" t="s">
        <v>500</v>
      </c>
      <c r="C7067" s="753" t="s">
        <v>1376</v>
      </c>
      <c r="D7067" s="753" t="s">
        <v>1084</v>
      </c>
      <c r="E7067" s="753" t="s">
        <v>178</v>
      </c>
      <c r="F7067" s="753" t="s">
        <v>934</v>
      </c>
      <c r="G7067" s="757" t="s">
        <v>135</v>
      </c>
      <c r="H7067" s="751">
        <v>600000000</v>
      </c>
    </row>
    <row r="7068" spans="1:8" ht="26.4">
      <c r="A7068" s="753" t="s">
        <v>83</v>
      </c>
      <c r="B7068" s="753" t="s">
        <v>500</v>
      </c>
      <c r="C7068" s="753" t="s">
        <v>1376</v>
      </c>
      <c r="D7068" s="753" t="s">
        <v>2717</v>
      </c>
      <c r="E7068" s="753"/>
      <c r="F7068" s="753"/>
      <c r="G7068" s="757" t="s">
        <v>2718</v>
      </c>
      <c r="H7068" s="751">
        <v>15267552988</v>
      </c>
    </row>
    <row r="7069" spans="1:8">
      <c r="A7069" s="753" t="s">
        <v>83</v>
      </c>
      <c r="B7069" s="753" t="s">
        <v>500</v>
      </c>
      <c r="C7069" s="753" t="s">
        <v>1376</v>
      </c>
      <c r="D7069" s="753" t="s">
        <v>2717</v>
      </c>
      <c r="E7069" s="753" t="s">
        <v>178</v>
      </c>
      <c r="F7069" s="753"/>
      <c r="G7069" s="757" t="s">
        <v>179</v>
      </c>
      <c r="H7069" s="751">
        <v>15167552988</v>
      </c>
    </row>
    <row r="7070" spans="1:8" ht="26.4">
      <c r="A7070" s="753" t="s">
        <v>83</v>
      </c>
      <c r="B7070" s="753" t="s">
        <v>500</v>
      </c>
      <c r="C7070" s="753" t="s">
        <v>1376</v>
      </c>
      <c r="D7070" s="753" t="s">
        <v>2717</v>
      </c>
      <c r="E7070" s="753" t="s">
        <v>178</v>
      </c>
      <c r="F7070" s="753" t="s">
        <v>180</v>
      </c>
      <c r="G7070" s="757" t="s">
        <v>1810</v>
      </c>
      <c r="H7070" s="751">
        <v>15167552988</v>
      </c>
    </row>
    <row r="7071" spans="1:8">
      <c r="A7071" s="753" t="s">
        <v>83</v>
      </c>
      <c r="B7071" s="753" t="s">
        <v>500</v>
      </c>
      <c r="C7071" s="753" t="s">
        <v>1376</v>
      </c>
      <c r="D7071" s="753" t="s">
        <v>2717</v>
      </c>
      <c r="E7071" s="753" t="s">
        <v>19</v>
      </c>
      <c r="F7071" s="753"/>
      <c r="G7071" s="757" t="s">
        <v>133</v>
      </c>
      <c r="H7071" s="751">
        <v>100000000</v>
      </c>
    </row>
    <row r="7072" spans="1:8">
      <c r="A7072" s="753" t="s">
        <v>83</v>
      </c>
      <c r="B7072" s="753" t="s">
        <v>500</v>
      </c>
      <c r="C7072" s="753" t="s">
        <v>1376</v>
      </c>
      <c r="D7072" s="753" t="s">
        <v>2717</v>
      </c>
      <c r="E7072" s="753" t="s">
        <v>19</v>
      </c>
      <c r="F7072" s="753" t="s">
        <v>245</v>
      </c>
      <c r="G7072" s="757" t="s">
        <v>135</v>
      </c>
      <c r="H7072" s="751">
        <v>100000000</v>
      </c>
    </row>
    <row r="7073" spans="1:8">
      <c r="A7073" s="753" t="s">
        <v>83</v>
      </c>
      <c r="B7073" s="753" t="s">
        <v>500</v>
      </c>
      <c r="C7073" s="753" t="s">
        <v>1376</v>
      </c>
      <c r="D7073" s="753" t="s">
        <v>1986</v>
      </c>
      <c r="E7073" s="753"/>
      <c r="F7073" s="753"/>
      <c r="G7073" s="757" t="s">
        <v>1987</v>
      </c>
      <c r="H7073" s="751">
        <v>43000000000</v>
      </c>
    </row>
    <row r="7074" spans="1:8" ht="26.4">
      <c r="A7074" s="753" t="s">
        <v>83</v>
      </c>
      <c r="B7074" s="753" t="s">
        <v>500</v>
      </c>
      <c r="C7074" s="753" t="s">
        <v>1376</v>
      </c>
      <c r="D7074" s="753" t="s">
        <v>1986</v>
      </c>
      <c r="E7074" s="753" t="s">
        <v>1263</v>
      </c>
      <c r="F7074" s="753"/>
      <c r="G7074" s="757" t="s">
        <v>1988</v>
      </c>
      <c r="H7074" s="751">
        <v>43000000000</v>
      </c>
    </row>
    <row r="7075" spans="1:8">
      <c r="A7075" s="753" t="s">
        <v>83</v>
      </c>
      <c r="B7075" s="753" t="s">
        <v>500</v>
      </c>
      <c r="C7075" s="753" t="s">
        <v>1376</v>
      </c>
      <c r="D7075" s="753" t="s">
        <v>1986</v>
      </c>
      <c r="E7075" s="753" t="s">
        <v>1263</v>
      </c>
      <c r="F7075" s="753" t="s">
        <v>1989</v>
      </c>
      <c r="G7075" s="757" t="s">
        <v>1990</v>
      </c>
      <c r="H7075" s="751">
        <v>43000000000</v>
      </c>
    </row>
    <row r="7076" spans="1:8">
      <c r="A7076" s="753" t="s">
        <v>83</v>
      </c>
      <c r="B7076" s="753" t="s">
        <v>500</v>
      </c>
      <c r="C7076" s="753" t="s">
        <v>1376</v>
      </c>
      <c r="D7076" s="753" t="s">
        <v>1991</v>
      </c>
      <c r="E7076" s="753"/>
      <c r="F7076" s="753"/>
      <c r="G7076" s="757" t="s">
        <v>1992</v>
      </c>
      <c r="H7076" s="751">
        <v>1000000000</v>
      </c>
    </row>
    <row r="7077" spans="1:8">
      <c r="A7077" s="753" t="s">
        <v>83</v>
      </c>
      <c r="B7077" s="753" t="s">
        <v>500</v>
      </c>
      <c r="C7077" s="753" t="s">
        <v>1376</v>
      </c>
      <c r="D7077" s="753" t="s">
        <v>1991</v>
      </c>
      <c r="E7077" s="753" t="s">
        <v>1993</v>
      </c>
      <c r="F7077" s="753"/>
      <c r="G7077" s="757" t="s">
        <v>1994</v>
      </c>
      <c r="H7077" s="751">
        <v>1000000000</v>
      </c>
    </row>
    <row r="7078" spans="1:8">
      <c r="A7078" s="753" t="s">
        <v>83</v>
      </c>
      <c r="B7078" s="753" t="s">
        <v>500</v>
      </c>
      <c r="C7078" s="753" t="s">
        <v>1376</v>
      </c>
      <c r="D7078" s="753" t="s">
        <v>1991</v>
      </c>
      <c r="E7078" s="753" t="s">
        <v>1993</v>
      </c>
      <c r="F7078" s="753" t="s">
        <v>1995</v>
      </c>
      <c r="G7078" s="757" t="s">
        <v>1994</v>
      </c>
      <c r="H7078" s="751">
        <v>1000000000</v>
      </c>
    </row>
    <row r="7079" spans="1:8" ht="26.4">
      <c r="A7079" s="753" t="s">
        <v>83</v>
      </c>
      <c r="B7079" s="753" t="s">
        <v>500</v>
      </c>
      <c r="C7079" s="753" t="s">
        <v>1376</v>
      </c>
      <c r="D7079" s="753" t="s">
        <v>1082</v>
      </c>
      <c r="E7079" s="753"/>
      <c r="F7079" s="753"/>
      <c r="G7079" s="757" t="s">
        <v>1973</v>
      </c>
      <c r="H7079" s="751">
        <v>12500000000</v>
      </c>
    </row>
    <row r="7080" spans="1:8">
      <c r="A7080" s="753" t="s">
        <v>83</v>
      </c>
      <c r="B7080" s="753" t="s">
        <v>500</v>
      </c>
      <c r="C7080" s="753" t="s">
        <v>1376</v>
      </c>
      <c r="D7080" s="753" t="s">
        <v>1082</v>
      </c>
      <c r="E7080" s="753" t="s">
        <v>134</v>
      </c>
      <c r="F7080" s="753"/>
      <c r="G7080" s="757" t="s">
        <v>135</v>
      </c>
      <c r="H7080" s="751">
        <v>12500000000</v>
      </c>
    </row>
    <row r="7081" spans="1:8">
      <c r="A7081" s="753" t="s">
        <v>83</v>
      </c>
      <c r="B7081" s="753" t="s">
        <v>500</v>
      </c>
      <c r="C7081" s="753" t="s">
        <v>1376</v>
      </c>
      <c r="D7081" s="753" t="s">
        <v>1082</v>
      </c>
      <c r="E7081" s="753" t="s">
        <v>134</v>
      </c>
      <c r="F7081" s="753" t="s">
        <v>139</v>
      </c>
      <c r="G7081" s="757" t="s">
        <v>140</v>
      </c>
      <c r="H7081" s="751">
        <v>12500000000</v>
      </c>
    </row>
    <row r="7082" spans="1:8">
      <c r="A7082" s="753" t="s">
        <v>83</v>
      </c>
      <c r="B7082" s="753" t="s">
        <v>500</v>
      </c>
      <c r="C7082" s="753" t="s">
        <v>1376</v>
      </c>
      <c r="D7082" s="753" t="s">
        <v>1952</v>
      </c>
      <c r="E7082" s="753"/>
      <c r="F7082" s="753"/>
      <c r="G7082" s="757" t="s">
        <v>1966</v>
      </c>
      <c r="H7082" s="751">
        <v>10182929280</v>
      </c>
    </row>
    <row r="7083" spans="1:8" ht="26.4">
      <c r="A7083" s="753" t="s">
        <v>83</v>
      </c>
      <c r="B7083" s="753" t="s">
        <v>500</v>
      </c>
      <c r="C7083" s="753" t="s">
        <v>1376</v>
      </c>
      <c r="D7083" s="753" t="s">
        <v>1952</v>
      </c>
      <c r="E7083" s="753" t="s">
        <v>858</v>
      </c>
      <c r="F7083" s="753"/>
      <c r="G7083" s="757" t="s">
        <v>1964</v>
      </c>
      <c r="H7083" s="751">
        <v>188535280</v>
      </c>
    </row>
    <row r="7084" spans="1:8">
      <c r="A7084" s="753" t="s">
        <v>83</v>
      </c>
      <c r="B7084" s="753" t="s">
        <v>500</v>
      </c>
      <c r="C7084" s="753" t="s">
        <v>1376</v>
      </c>
      <c r="D7084" s="753" t="s">
        <v>1952</v>
      </c>
      <c r="E7084" s="753" t="s">
        <v>858</v>
      </c>
      <c r="F7084" s="753" t="s">
        <v>859</v>
      </c>
      <c r="G7084" s="757" t="s">
        <v>860</v>
      </c>
      <c r="H7084" s="751">
        <v>188535280</v>
      </c>
    </row>
    <row r="7085" spans="1:8">
      <c r="A7085" s="753" t="s">
        <v>83</v>
      </c>
      <c r="B7085" s="753" t="s">
        <v>500</v>
      </c>
      <c r="C7085" s="753" t="s">
        <v>1376</v>
      </c>
      <c r="D7085" s="753" t="s">
        <v>1952</v>
      </c>
      <c r="E7085" s="753" t="s">
        <v>134</v>
      </c>
      <c r="F7085" s="753"/>
      <c r="G7085" s="757" t="s">
        <v>135</v>
      </c>
      <c r="H7085" s="751">
        <v>9994394000</v>
      </c>
    </row>
    <row r="7086" spans="1:8">
      <c r="A7086" s="753" t="s">
        <v>83</v>
      </c>
      <c r="B7086" s="753" t="s">
        <v>500</v>
      </c>
      <c r="C7086" s="753" t="s">
        <v>1376</v>
      </c>
      <c r="D7086" s="753" t="s">
        <v>1952</v>
      </c>
      <c r="E7086" s="753" t="s">
        <v>134</v>
      </c>
      <c r="F7086" s="753" t="s">
        <v>139</v>
      </c>
      <c r="G7086" s="757" t="s">
        <v>140</v>
      </c>
      <c r="H7086" s="751">
        <v>9994394000</v>
      </c>
    </row>
    <row r="7087" spans="1:8">
      <c r="A7087" s="753" t="s">
        <v>83</v>
      </c>
      <c r="B7087" s="753" t="s">
        <v>500</v>
      </c>
      <c r="C7087" s="753" t="s">
        <v>1376</v>
      </c>
      <c r="D7087" s="753" t="s">
        <v>1840</v>
      </c>
      <c r="E7087" s="753"/>
      <c r="F7087" s="753"/>
      <c r="G7087" s="757" t="s">
        <v>1841</v>
      </c>
      <c r="H7087" s="751">
        <f>700000000+4000000000</f>
        <v>4700000000</v>
      </c>
    </row>
    <row r="7088" spans="1:8">
      <c r="A7088" s="753" t="s">
        <v>83</v>
      </c>
      <c r="B7088" s="753" t="s">
        <v>500</v>
      </c>
      <c r="C7088" s="753" t="s">
        <v>1376</v>
      </c>
      <c r="D7088" s="753" t="s">
        <v>1840</v>
      </c>
      <c r="E7088" s="753" t="s">
        <v>134</v>
      </c>
      <c r="F7088" s="753"/>
      <c r="G7088" s="757" t="s">
        <v>135</v>
      </c>
      <c r="H7088" s="751">
        <f>700000000+4000000000</f>
        <v>4700000000</v>
      </c>
    </row>
    <row r="7089" spans="1:8">
      <c r="A7089" s="753" t="s">
        <v>83</v>
      </c>
      <c r="B7089" s="753" t="s">
        <v>500</v>
      </c>
      <c r="C7089" s="753" t="s">
        <v>1376</v>
      </c>
      <c r="D7089" s="753" t="s">
        <v>1840</v>
      </c>
      <c r="E7089" s="753" t="s">
        <v>134</v>
      </c>
      <c r="F7089" s="753" t="s">
        <v>139</v>
      </c>
      <c r="G7089" s="757" t="s">
        <v>140</v>
      </c>
      <c r="H7089" s="751">
        <f>700000000+4000000000</f>
        <v>4700000000</v>
      </c>
    </row>
    <row r="7090" spans="1:8">
      <c r="A7090" s="753" t="s">
        <v>83</v>
      </c>
      <c r="B7090" s="753" t="s">
        <v>500</v>
      </c>
      <c r="C7090" s="753" t="s">
        <v>90</v>
      </c>
      <c r="D7090" s="753"/>
      <c r="E7090" s="753"/>
      <c r="F7090" s="753"/>
      <c r="G7090" s="757" t="s">
        <v>1996</v>
      </c>
      <c r="H7090" s="751">
        <f>8958183676708-10000000000</f>
        <v>8948183676708</v>
      </c>
    </row>
    <row r="7091" spans="1:8">
      <c r="A7091" s="753" t="s">
        <v>83</v>
      </c>
      <c r="B7091" s="753" t="s">
        <v>500</v>
      </c>
      <c r="C7091" s="753" t="s">
        <v>90</v>
      </c>
      <c r="D7091" s="753" t="s">
        <v>91</v>
      </c>
      <c r="E7091" s="753"/>
      <c r="F7091" s="753"/>
      <c r="G7091" s="757" t="s">
        <v>1997</v>
      </c>
      <c r="H7091" s="751">
        <v>3170787153755</v>
      </c>
    </row>
    <row r="7092" spans="1:8">
      <c r="A7092" s="753" t="s">
        <v>83</v>
      </c>
      <c r="B7092" s="753" t="s">
        <v>500</v>
      </c>
      <c r="C7092" s="753" t="s">
        <v>90</v>
      </c>
      <c r="D7092" s="753" t="s">
        <v>91</v>
      </c>
      <c r="E7092" s="753" t="s">
        <v>233</v>
      </c>
      <c r="F7092" s="753"/>
      <c r="G7092" s="757" t="s">
        <v>70</v>
      </c>
      <c r="H7092" s="751">
        <v>3170787153755</v>
      </c>
    </row>
    <row r="7093" spans="1:8">
      <c r="A7093" s="753" t="s">
        <v>83</v>
      </c>
      <c r="B7093" s="753" t="s">
        <v>500</v>
      </c>
      <c r="C7093" s="753" t="s">
        <v>90</v>
      </c>
      <c r="D7093" s="753" t="s">
        <v>91</v>
      </c>
      <c r="E7093" s="753" t="s">
        <v>233</v>
      </c>
      <c r="F7093" s="753" t="s">
        <v>236</v>
      </c>
      <c r="G7093" s="757" t="s">
        <v>237</v>
      </c>
      <c r="H7093" s="751">
        <v>3170787153755</v>
      </c>
    </row>
    <row r="7094" spans="1:8" ht="26.4">
      <c r="A7094" s="753" t="s">
        <v>83</v>
      </c>
      <c r="B7094" s="753" t="s">
        <v>500</v>
      </c>
      <c r="C7094" s="753" t="s">
        <v>90</v>
      </c>
      <c r="D7094" s="753" t="s">
        <v>200</v>
      </c>
      <c r="E7094" s="753"/>
      <c r="F7094" s="753"/>
      <c r="G7094" s="757" t="s">
        <v>1998</v>
      </c>
      <c r="H7094" s="751">
        <v>2635443257851</v>
      </c>
    </row>
    <row r="7095" spans="1:8">
      <c r="A7095" s="753" t="s">
        <v>83</v>
      </c>
      <c r="B7095" s="753" t="s">
        <v>500</v>
      </c>
      <c r="C7095" s="753" t="s">
        <v>90</v>
      </c>
      <c r="D7095" s="753" t="s">
        <v>200</v>
      </c>
      <c r="E7095" s="753" t="s">
        <v>233</v>
      </c>
      <c r="F7095" s="753"/>
      <c r="G7095" s="757" t="s">
        <v>70</v>
      </c>
      <c r="H7095" s="751">
        <v>2635443257851</v>
      </c>
    </row>
    <row r="7096" spans="1:8" ht="26.4">
      <c r="A7096" s="753" t="s">
        <v>83</v>
      </c>
      <c r="B7096" s="753" t="s">
        <v>500</v>
      </c>
      <c r="C7096" s="753" t="s">
        <v>90</v>
      </c>
      <c r="D7096" s="753" t="s">
        <v>200</v>
      </c>
      <c r="E7096" s="753" t="s">
        <v>233</v>
      </c>
      <c r="F7096" s="753" t="s">
        <v>234</v>
      </c>
      <c r="G7096" s="757" t="s">
        <v>1999</v>
      </c>
      <c r="H7096" s="751">
        <v>2635443257851</v>
      </c>
    </row>
    <row r="7097" spans="1:8">
      <c r="A7097" s="753" t="s">
        <v>83</v>
      </c>
      <c r="B7097" s="753" t="s">
        <v>500</v>
      </c>
      <c r="C7097" s="753" t="s">
        <v>90</v>
      </c>
      <c r="D7097" s="753" t="s">
        <v>2004</v>
      </c>
      <c r="E7097" s="753"/>
      <c r="F7097" s="753"/>
      <c r="G7097" s="757" t="s">
        <v>2005</v>
      </c>
      <c r="H7097" s="751">
        <f>3151953265102-10000000000</f>
        <v>3141953265102</v>
      </c>
    </row>
    <row r="7098" spans="1:8" ht="26.4">
      <c r="A7098" s="753" t="s">
        <v>83</v>
      </c>
      <c r="B7098" s="753" t="s">
        <v>500</v>
      </c>
      <c r="C7098" s="753" t="s">
        <v>90</v>
      </c>
      <c r="D7098" s="753" t="s">
        <v>2004</v>
      </c>
      <c r="E7098" s="753" t="s">
        <v>238</v>
      </c>
      <c r="F7098" s="753"/>
      <c r="G7098" s="757" t="s">
        <v>2006</v>
      </c>
      <c r="H7098" s="751">
        <f>3151953265102-10000000000</f>
        <v>3141953265102</v>
      </c>
    </row>
    <row r="7099" spans="1:8" ht="39.6">
      <c r="A7099" s="753" t="s">
        <v>83</v>
      </c>
      <c r="B7099" s="753" t="s">
        <v>500</v>
      </c>
      <c r="C7099" s="753" t="s">
        <v>90</v>
      </c>
      <c r="D7099" s="753" t="s">
        <v>2004</v>
      </c>
      <c r="E7099" s="753" t="s">
        <v>238</v>
      </c>
      <c r="F7099" s="753" t="s">
        <v>954</v>
      </c>
      <c r="G7099" s="757" t="s">
        <v>953</v>
      </c>
      <c r="H7099" s="751">
        <v>1140307163866</v>
      </c>
    </row>
    <row r="7100" spans="1:8" ht="52.8">
      <c r="A7100" s="753" t="s">
        <v>83</v>
      </c>
      <c r="B7100" s="753" t="s">
        <v>500</v>
      </c>
      <c r="C7100" s="753" t="s">
        <v>90</v>
      </c>
      <c r="D7100" s="753" t="s">
        <v>2004</v>
      </c>
      <c r="E7100" s="753" t="s">
        <v>238</v>
      </c>
      <c r="F7100" s="753" t="s">
        <v>950</v>
      </c>
      <c r="G7100" s="757" t="s">
        <v>2734</v>
      </c>
      <c r="H7100" s="751">
        <v>3913297642</v>
      </c>
    </row>
    <row r="7101" spans="1:8" ht="52.8">
      <c r="A7101" s="753" t="s">
        <v>83</v>
      </c>
      <c r="B7101" s="753" t="s">
        <v>500</v>
      </c>
      <c r="C7101" s="753" t="s">
        <v>90</v>
      </c>
      <c r="D7101" s="753" t="s">
        <v>2004</v>
      </c>
      <c r="E7101" s="753" t="s">
        <v>238</v>
      </c>
      <c r="F7101" s="753" t="s">
        <v>949</v>
      </c>
      <c r="G7101" s="757" t="s">
        <v>2697</v>
      </c>
      <c r="H7101" s="751">
        <v>32657326935</v>
      </c>
    </row>
    <row r="7102" spans="1:8" ht="52.8">
      <c r="A7102" s="753" t="s">
        <v>83</v>
      </c>
      <c r="B7102" s="753" t="s">
        <v>500</v>
      </c>
      <c r="C7102" s="753" t="s">
        <v>90</v>
      </c>
      <c r="D7102" s="753" t="s">
        <v>2004</v>
      </c>
      <c r="E7102" s="753" t="s">
        <v>238</v>
      </c>
      <c r="F7102" s="753" t="s">
        <v>2897</v>
      </c>
      <c r="G7102" s="757" t="s">
        <v>1020</v>
      </c>
      <c r="H7102" s="751">
        <v>7998252189</v>
      </c>
    </row>
    <row r="7103" spans="1:8" ht="39.6">
      <c r="A7103" s="753" t="s">
        <v>83</v>
      </c>
      <c r="B7103" s="753" t="s">
        <v>500</v>
      </c>
      <c r="C7103" s="753" t="s">
        <v>90</v>
      </c>
      <c r="D7103" s="753" t="s">
        <v>2004</v>
      </c>
      <c r="E7103" s="753" t="s">
        <v>238</v>
      </c>
      <c r="F7103" s="753" t="s">
        <v>948</v>
      </c>
      <c r="G7103" s="757" t="s">
        <v>947</v>
      </c>
      <c r="H7103" s="751">
        <v>488683478090</v>
      </c>
    </row>
    <row r="7104" spans="1:8">
      <c r="A7104" s="753" t="s">
        <v>83</v>
      </c>
      <c r="B7104" s="753" t="s">
        <v>500</v>
      </c>
      <c r="C7104" s="753" t="s">
        <v>90</v>
      </c>
      <c r="D7104" s="753" t="s">
        <v>2004</v>
      </c>
      <c r="E7104" s="753" t="s">
        <v>238</v>
      </c>
      <c r="F7104" s="753" t="s">
        <v>946</v>
      </c>
      <c r="G7104" s="757" t="s">
        <v>945</v>
      </c>
      <c r="H7104" s="751">
        <f>1478393746380-10000000000</f>
        <v>1468393746380</v>
      </c>
    </row>
    <row r="7105" spans="1:8" ht="39.6">
      <c r="A7105" s="753" t="s">
        <v>83</v>
      </c>
      <c r="B7105" s="753" t="s">
        <v>501</v>
      </c>
      <c r="C7105" s="753"/>
      <c r="D7105" s="753"/>
      <c r="E7105" s="753"/>
      <c r="F7105" s="753"/>
      <c r="G7105" s="757" t="s">
        <v>2007</v>
      </c>
      <c r="H7105" s="751">
        <v>62642711330</v>
      </c>
    </row>
    <row r="7106" spans="1:8">
      <c r="A7106" s="753" t="s">
        <v>83</v>
      </c>
      <c r="B7106" s="753" t="s">
        <v>501</v>
      </c>
      <c r="C7106" s="753" t="s">
        <v>188</v>
      </c>
      <c r="D7106" s="753"/>
      <c r="E7106" s="753"/>
      <c r="F7106" s="753"/>
      <c r="G7106" s="757" t="s">
        <v>1374</v>
      </c>
      <c r="H7106" s="751">
        <v>58642711330</v>
      </c>
    </row>
    <row r="7107" spans="1:8">
      <c r="A7107" s="753" t="s">
        <v>83</v>
      </c>
      <c r="B7107" s="753" t="s">
        <v>501</v>
      </c>
      <c r="C7107" s="753" t="s">
        <v>188</v>
      </c>
      <c r="D7107" s="753" t="s">
        <v>415</v>
      </c>
      <c r="E7107" s="753"/>
      <c r="F7107" s="753"/>
      <c r="G7107" s="757" t="s">
        <v>1865</v>
      </c>
      <c r="H7107" s="751">
        <v>4360428330</v>
      </c>
    </row>
    <row r="7108" spans="1:8">
      <c r="A7108" s="753" t="s">
        <v>83</v>
      </c>
      <c r="B7108" s="753" t="s">
        <v>501</v>
      </c>
      <c r="C7108" s="753" t="s">
        <v>188</v>
      </c>
      <c r="D7108" s="753" t="s">
        <v>415</v>
      </c>
      <c r="E7108" s="753" t="s">
        <v>178</v>
      </c>
      <c r="F7108" s="753"/>
      <c r="G7108" s="757" t="s">
        <v>179</v>
      </c>
      <c r="H7108" s="751">
        <v>3553445155</v>
      </c>
    </row>
    <row r="7109" spans="1:8" ht="26.4">
      <c r="A7109" s="753" t="s">
        <v>83</v>
      </c>
      <c r="B7109" s="753" t="s">
        <v>501</v>
      </c>
      <c r="C7109" s="753" t="s">
        <v>188</v>
      </c>
      <c r="D7109" s="753" t="s">
        <v>415</v>
      </c>
      <c r="E7109" s="753" t="s">
        <v>178</v>
      </c>
      <c r="F7109" s="753" t="s">
        <v>180</v>
      </c>
      <c r="G7109" s="757" t="s">
        <v>1810</v>
      </c>
      <c r="H7109" s="751">
        <v>3553445155</v>
      </c>
    </row>
    <row r="7110" spans="1:8">
      <c r="A7110" s="753" t="s">
        <v>83</v>
      </c>
      <c r="B7110" s="753" t="s">
        <v>501</v>
      </c>
      <c r="C7110" s="753" t="s">
        <v>188</v>
      </c>
      <c r="D7110" s="753" t="s">
        <v>415</v>
      </c>
      <c r="E7110" s="753" t="s">
        <v>19</v>
      </c>
      <c r="F7110" s="753"/>
      <c r="G7110" s="757" t="s">
        <v>133</v>
      </c>
      <c r="H7110" s="751">
        <v>806983175</v>
      </c>
    </row>
    <row r="7111" spans="1:8">
      <c r="A7111" s="753" t="s">
        <v>83</v>
      </c>
      <c r="B7111" s="753" t="s">
        <v>501</v>
      </c>
      <c r="C7111" s="753" t="s">
        <v>188</v>
      </c>
      <c r="D7111" s="753" t="s">
        <v>415</v>
      </c>
      <c r="E7111" s="753" t="s">
        <v>19</v>
      </c>
      <c r="F7111" s="753" t="s">
        <v>20</v>
      </c>
      <c r="G7111" s="757" t="s">
        <v>21</v>
      </c>
      <c r="H7111" s="751">
        <v>343646000</v>
      </c>
    </row>
    <row r="7112" spans="1:8">
      <c r="A7112" s="753" t="s">
        <v>83</v>
      </c>
      <c r="B7112" s="753" t="s">
        <v>501</v>
      </c>
      <c r="C7112" s="753" t="s">
        <v>188</v>
      </c>
      <c r="D7112" s="753" t="s">
        <v>415</v>
      </c>
      <c r="E7112" s="753" t="s">
        <v>19</v>
      </c>
      <c r="F7112" s="753" t="s">
        <v>22</v>
      </c>
      <c r="G7112" s="757" t="s">
        <v>23</v>
      </c>
      <c r="H7112" s="751">
        <v>463337175</v>
      </c>
    </row>
    <row r="7113" spans="1:8">
      <c r="A7113" s="753" t="s">
        <v>83</v>
      </c>
      <c r="B7113" s="753" t="s">
        <v>501</v>
      </c>
      <c r="C7113" s="753" t="s">
        <v>188</v>
      </c>
      <c r="D7113" s="753" t="s">
        <v>956</v>
      </c>
      <c r="E7113" s="753"/>
      <c r="F7113" s="753"/>
      <c r="G7113" s="757" t="s">
        <v>1867</v>
      </c>
      <c r="H7113" s="751">
        <v>31176000000</v>
      </c>
    </row>
    <row r="7114" spans="1:8" ht="39.6">
      <c r="A7114" s="753" t="s">
        <v>83</v>
      </c>
      <c r="B7114" s="753" t="s">
        <v>501</v>
      </c>
      <c r="C7114" s="753" t="s">
        <v>188</v>
      </c>
      <c r="D7114" s="753" t="s">
        <v>956</v>
      </c>
      <c r="E7114" s="753" t="s">
        <v>560</v>
      </c>
      <c r="F7114" s="753"/>
      <c r="G7114" s="757" t="s">
        <v>1790</v>
      </c>
      <c r="H7114" s="751">
        <v>3400000000</v>
      </c>
    </row>
    <row r="7115" spans="1:8" ht="26.4">
      <c r="A7115" s="753" t="s">
        <v>83</v>
      </c>
      <c r="B7115" s="753" t="s">
        <v>501</v>
      </c>
      <c r="C7115" s="753" t="s">
        <v>188</v>
      </c>
      <c r="D7115" s="753" t="s">
        <v>956</v>
      </c>
      <c r="E7115" s="753" t="s">
        <v>560</v>
      </c>
      <c r="F7115" s="753" t="s">
        <v>563</v>
      </c>
      <c r="G7115" s="757" t="s">
        <v>13</v>
      </c>
      <c r="H7115" s="751">
        <v>3400000000</v>
      </c>
    </row>
    <row r="7116" spans="1:8">
      <c r="A7116" s="753" t="s">
        <v>83</v>
      </c>
      <c r="B7116" s="753" t="s">
        <v>501</v>
      </c>
      <c r="C7116" s="753" t="s">
        <v>188</v>
      </c>
      <c r="D7116" s="753" t="s">
        <v>956</v>
      </c>
      <c r="E7116" s="753" t="s">
        <v>134</v>
      </c>
      <c r="F7116" s="753"/>
      <c r="G7116" s="757" t="s">
        <v>135</v>
      </c>
      <c r="H7116" s="751">
        <v>27776000000</v>
      </c>
    </row>
    <row r="7117" spans="1:8">
      <c r="A7117" s="753" t="s">
        <v>83</v>
      </c>
      <c r="B7117" s="753" t="s">
        <v>501</v>
      </c>
      <c r="C7117" s="753" t="s">
        <v>188</v>
      </c>
      <c r="D7117" s="753" t="s">
        <v>956</v>
      </c>
      <c r="E7117" s="753" t="s">
        <v>134</v>
      </c>
      <c r="F7117" s="753" t="s">
        <v>139</v>
      </c>
      <c r="G7117" s="757" t="s">
        <v>140</v>
      </c>
      <c r="H7117" s="751">
        <v>27776000000</v>
      </c>
    </row>
    <row r="7118" spans="1:8">
      <c r="A7118" s="753" t="s">
        <v>83</v>
      </c>
      <c r="B7118" s="753" t="s">
        <v>501</v>
      </c>
      <c r="C7118" s="753" t="s">
        <v>188</v>
      </c>
      <c r="D7118" s="753" t="s">
        <v>1870</v>
      </c>
      <c r="E7118" s="753"/>
      <c r="F7118" s="753"/>
      <c r="G7118" s="757" t="s">
        <v>1871</v>
      </c>
      <c r="H7118" s="751">
        <v>802283000</v>
      </c>
    </row>
    <row r="7119" spans="1:8">
      <c r="A7119" s="753" t="s">
        <v>83</v>
      </c>
      <c r="B7119" s="753" t="s">
        <v>501</v>
      </c>
      <c r="C7119" s="753" t="s">
        <v>188</v>
      </c>
      <c r="D7119" s="753" t="s">
        <v>1870</v>
      </c>
      <c r="E7119" s="753" t="s">
        <v>178</v>
      </c>
      <c r="F7119" s="753"/>
      <c r="G7119" s="757" t="s">
        <v>179</v>
      </c>
      <c r="H7119" s="751">
        <v>674855000</v>
      </c>
    </row>
    <row r="7120" spans="1:8" ht="26.4">
      <c r="A7120" s="753" t="s">
        <v>83</v>
      </c>
      <c r="B7120" s="753" t="s">
        <v>501</v>
      </c>
      <c r="C7120" s="753" t="s">
        <v>188</v>
      </c>
      <c r="D7120" s="753" t="s">
        <v>1870</v>
      </c>
      <c r="E7120" s="753" t="s">
        <v>178</v>
      </c>
      <c r="F7120" s="753" t="s">
        <v>180</v>
      </c>
      <c r="G7120" s="757" t="s">
        <v>1810</v>
      </c>
      <c r="H7120" s="751">
        <v>674855000</v>
      </c>
    </row>
    <row r="7121" spans="1:8">
      <c r="A7121" s="753" t="s">
        <v>83</v>
      </c>
      <c r="B7121" s="753" t="s">
        <v>501</v>
      </c>
      <c r="C7121" s="753" t="s">
        <v>188</v>
      </c>
      <c r="D7121" s="753" t="s">
        <v>1870</v>
      </c>
      <c r="E7121" s="753" t="s">
        <v>19</v>
      </c>
      <c r="F7121" s="753"/>
      <c r="G7121" s="757" t="s">
        <v>133</v>
      </c>
      <c r="H7121" s="751">
        <v>127428000</v>
      </c>
    </row>
    <row r="7122" spans="1:8">
      <c r="A7122" s="753" t="s">
        <v>83</v>
      </c>
      <c r="B7122" s="753" t="s">
        <v>501</v>
      </c>
      <c r="C7122" s="753" t="s">
        <v>188</v>
      </c>
      <c r="D7122" s="753" t="s">
        <v>1870</v>
      </c>
      <c r="E7122" s="753" t="s">
        <v>19</v>
      </c>
      <c r="F7122" s="753" t="s">
        <v>22</v>
      </c>
      <c r="G7122" s="757" t="s">
        <v>23</v>
      </c>
      <c r="H7122" s="751">
        <v>127428000</v>
      </c>
    </row>
    <row r="7123" spans="1:8" ht="39.6">
      <c r="A7123" s="753" t="s">
        <v>83</v>
      </c>
      <c r="B7123" s="753" t="s">
        <v>501</v>
      </c>
      <c r="C7123" s="753" t="s">
        <v>188</v>
      </c>
      <c r="D7123" s="753" t="s">
        <v>1837</v>
      </c>
      <c r="E7123" s="753"/>
      <c r="F7123" s="753"/>
      <c r="G7123" s="757" t="s">
        <v>1838</v>
      </c>
      <c r="H7123" s="751">
        <v>22304000000</v>
      </c>
    </row>
    <row r="7124" spans="1:8" ht="26.4">
      <c r="A7124" s="753" t="s">
        <v>83</v>
      </c>
      <c r="B7124" s="753" t="s">
        <v>501</v>
      </c>
      <c r="C7124" s="753" t="s">
        <v>188</v>
      </c>
      <c r="D7124" s="753" t="s">
        <v>1837</v>
      </c>
      <c r="E7124" s="753" t="s">
        <v>183</v>
      </c>
      <c r="F7124" s="753"/>
      <c r="G7124" s="757" t="s">
        <v>1863</v>
      </c>
      <c r="H7124" s="751">
        <v>22304000000</v>
      </c>
    </row>
    <row r="7125" spans="1:8" ht="26.4">
      <c r="A7125" s="753" t="s">
        <v>83</v>
      </c>
      <c r="B7125" s="753" t="s">
        <v>501</v>
      </c>
      <c r="C7125" s="753" t="s">
        <v>188</v>
      </c>
      <c r="D7125" s="753" t="s">
        <v>1837</v>
      </c>
      <c r="E7125" s="753" t="s">
        <v>183</v>
      </c>
      <c r="F7125" s="753" t="s">
        <v>184</v>
      </c>
      <c r="G7125" s="757" t="s">
        <v>1864</v>
      </c>
      <c r="H7125" s="751">
        <v>22304000000</v>
      </c>
    </row>
    <row r="7126" spans="1:8">
      <c r="A7126" s="753" t="s">
        <v>83</v>
      </c>
      <c r="B7126" s="753" t="s">
        <v>501</v>
      </c>
      <c r="C7126" s="753" t="s">
        <v>1376</v>
      </c>
      <c r="D7126" s="753"/>
      <c r="E7126" s="753"/>
      <c r="F7126" s="753"/>
      <c r="G7126" s="757" t="s">
        <v>1377</v>
      </c>
      <c r="H7126" s="751">
        <v>4000000000</v>
      </c>
    </row>
    <row r="7127" spans="1:8" ht="26.4">
      <c r="A7127" s="753" t="s">
        <v>83</v>
      </c>
      <c r="B7127" s="753" t="s">
        <v>501</v>
      </c>
      <c r="C7127" s="753" t="s">
        <v>1376</v>
      </c>
      <c r="D7127" s="753" t="s">
        <v>1084</v>
      </c>
      <c r="E7127" s="753"/>
      <c r="F7127" s="753"/>
      <c r="G7127" s="757" t="s">
        <v>2726</v>
      </c>
      <c r="H7127" s="751">
        <v>4000000000</v>
      </c>
    </row>
    <row r="7128" spans="1:8">
      <c r="A7128" s="753" t="s">
        <v>83</v>
      </c>
      <c r="B7128" s="753" t="s">
        <v>501</v>
      </c>
      <c r="C7128" s="753" t="s">
        <v>1376</v>
      </c>
      <c r="D7128" s="753" t="s">
        <v>1084</v>
      </c>
      <c r="E7128" s="753" t="s">
        <v>178</v>
      </c>
      <c r="F7128" s="753"/>
      <c r="G7128" s="757" t="s">
        <v>179</v>
      </c>
      <c r="H7128" s="751">
        <v>4000000000</v>
      </c>
    </row>
    <row r="7129" spans="1:8">
      <c r="A7129" s="753" t="s">
        <v>83</v>
      </c>
      <c r="B7129" s="753" t="s">
        <v>501</v>
      </c>
      <c r="C7129" s="753" t="s">
        <v>1376</v>
      </c>
      <c r="D7129" s="753" t="s">
        <v>1084</v>
      </c>
      <c r="E7129" s="753" t="s">
        <v>178</v>
      </c>
      <c r="F7129" s="753" t="s">
        <v>934</v>
      </c>
      <c r="G7129" s="757" t="s">
        <v>135</v>
      </c>
      <c r="H7129" s="751">
        <v>4000000000</v>
      </c>
    </row>
    <row r="7130" spans="1:8">
      <c r="A7130" s="753" t="s">
        <v>83</v>
      </c>
      <c r="B7130" s="753" t="s">
        <v>1015</v>
      </c>
      <c r="C7130" s="753"/>
      <c r="D7130" s="753"/>
      <c r="E7130" s="753"/>
      <c r="F7130" s="753"/>
      <c r="G7130" s="757" t="s">
        <v>177</v>
      </c>
      <c r="H7130" s="751">
        <v>1262750478860</v>
      </c>
    </row>
    <row r="7131" spans="1:8">
      <c r="A7131" s="753" t="s">
        <v>83</v>
      </c>
      <c r="B7131" s="753" t="s">
        <v>1015</v>
      </c>
      <c r="C7131" s="753" t="s">
        <v>416</v>
      </c>
      <c r="D7131" s="753"/>
      <c r="E7131" s="753"/>
      <c r="F7131" s="753"/>
      <c r="G7131" s="757" t="s">
        <v>1814</v>
      </c>
      <c r="H7131" s="751">
        <v>171982470582</v>
      </c>
    </row>
    <row r="7132" spans="1:8">
      <c r="A7132" s="753" t="s">
        <v>83</v>
      </c>
      <c r="B7132" s="753" t="s">
        <v>1015</v>
      </c>
      <c r="C7132" s="753" t="s">
        <v>416</v>
      </c>
      <c r="D7132" s="753" t="s">
        <v>1976</v>
      </c>
      <c r="E7132" s="753"/>
      <c r="F7132" s="753"/>
      <c r="G7132" s="757" t="s">
        <v>439</v>
      </c>
      <c r="H7132" s="751">
        <v>45095499850</v>
      </c>
    </row>
    <row r="7133" spans="1:8">
      <c r="A7133" s="753" t="s">
        <v>83</v>
      </c>
      <c r="B7133" s="753" t="s">
        <v>1015</v>
      </c>
      <c r="C7133" s="753" t="s">
        <v>416</v>
      </c>
      <c r="D7133" s="753" t="s">
        <v>1976</v>
      </c>
      <c r="E7133" s="753" t="s">
        <v>918</v>
      </c>
      <c r="F7133" s="753"/>
      <c r="G7133" s="757" t="s">
        <v>1862</v>
      </c>
      <c r="H7133" s="751">
        <v>513914000</v>
      </c>
    </row>
    <row r="7134" spans="1:8">
      <c r="A7134" s="753" t="s">
        <v>83</v>
      </c>
      <c r="B7134" s="753" t="s">
        <v>1015</v>
      </c>
      <c r="C7134" s="753" t="s">
        <v>416</v>
      </c>
      <c r="D7134" s="753" t="s">
        <v>1976</v>
      </c>
      <c r="E7134" s="753" t="s">
        <v>918</v>
      </c>
      <c r="F7134" s="753" t="s">
        <v>917</v>
      </c>
      <c r="G7134" s="757" t="s">
        <v>916</v>
      </c>
      <c r="H7134" s="751">
        <v>502914000</v>
      </c>
    </row>
    <row r="7135" spans="1:8">
      <c r="A7135" s="753" t="s">
        <v>83</v>
      </c>
      <c r="B7135" s="753" t="s">
        <v>1015</v>
      </c>
      <c r="C7135" s="753" t="s">
        <v>416</v>
      </c>
      <c r="D7135" s="753" t="s">
        <v>1976</v>
      </c>
      <c r="E7135" s="753" t="s">
        <v>918</v>
      </c>
      <c r="F7135" s="753" t="s">
        <v>927</v>
      </c>
      <c r="G7135" s="757" t="s">
        <v>926</v>
      </c>
      <c r="H7135" s="751">
        <v>11000000</v>
      </c>
    </row>
    <row r="7136" spans="1:8">
      <c r="A7136" s="753" t="s">
        <v>83</v>
      </c>
      <c r="B7136" s="753" t="s">
        <v>1015</v>
      </c>
      <c r="C7136" s="753" t="s">
        <v>416</v>
      </c>
      <c r="D7136" s="753" t="s">
        <v>1976</v>
      </c>
      <c r="E7136" s="753" t="s">
        <v>178</v>
      </c>
      <c r="F7136" s="753"/>
      <c r="G7136" s="757" t="s">
        <v>179</v>
      </c>
      <c r="H7136" s="751">
        <v>39968543468</v>
      </c>
    </row>
    <row r="7137" spans="1:8" ht="26.4">
      <c r="A7137" s="753" t="s">
        <v>83</v>
      </c>
      <c r="B7137" s="753" t="s">
        <v>1015</v>
      </c>
      <c r="C7137" s="753" t="s">
        <v>416</v>
      </c>
      <c r="D7137" s="753" t="s">
        <v>1976</v>
      </c>
      <c r="E7137" s="753" t="s">
        <v>178</v>
      </c>
      <c r="F7137" s="753" t="s">
        <v>180</v>
      </c>
      <c r="G7137" s="757" t="s">
        <v>1810</v>
      </c>
      <c r="H7137" s="751">
        <v>39968543468</v>
      </c>
    </row>
    <row r="7138" spans="1:8">
      <c r="A7138" s="753" t="s">
        <v>83</v>
      </c>
      <c r="B7138" s="753" t="s">
        <v>1015</v>
      </c>
      <c r="C7138" s="753" t="s">
        <v>416</v>
      </c>
      <c r="D7138" s="753" t="s">
        <v>1976</v>
      </c>
      <c r="E7138" s="753" t="s">
        <v>19</v>
      </c>
      <c r="F7138" s="753"/>
      <c r="G7138" s="757" t="s">
        <v>133</v>
      </c>
      <c r="H7138" s="751">
        <v>4613042382</v>
      </c>
    </row>
    <row r="7139" spans="1:8">
      <c r="A7139" s="753" t="s">
        <v>83</v>
      </c>
      <c r="B7139" s="753" t="s">
        <v>1015</v>
      </c>
      <c r="C7139" s="753" t="s">
        <v>416</v>
      </c>
      <c r="D7139" s="753" t="s">
        <v>1976</v>
      </c>
      <c r="E7139" s="753" t="s">
        <v>19</v>
      </c>
      <c r="F7139" s="753" t="s">
        <v>20</v>
      </c>
      <c r="G7139" s="757" t="s">
        <v>21</v>
      </c>
      <c r="H7139" s="751">
        <v>490387251</v>
      </c>
    </row>
    <row r="7140" spans="1:8">
      <c r="A7140" s="753" t="s">
        <v>83</v>
      </c>
      <c r="B7140" s="753" t="s">
        <v>1015</v>
      </c>
      <c r="C7140" s="753" t="s">
        <v>416</v>
      </c>
      <c r="D7140" s="753" t="s">
        <v>1976</v>
      </c>
      <c r="E7140" s="753" t="s">
        <v>19</v>
      </c>
      <c r="F7140" s="753" t="s">
        <v>22</v>
      </c>
      <c r="G7140" s="757" t="s">
        <v>23</v>
      </c>
      <c r="H7140" s="751">
        <v>3705883382</v>
      </c>
    </row>
    <row r="7141" spans="1:8">
      <c r="A7141" s="753" t="s">
        <v>83</v>
      </c>
      <c r="B7141" s="753" t="s">
        <v>1015</v>
      </c>
      <c r="C7141" s="753" t="s">
        <v>416</v>
      </c>
      <c r="D7141" s="753" t="s">
        <v>1976</v>
      </c>
      <c r="E7141" s="753" t="s">
        <v>19</v>
      </c>
      <c r="F7141" s="753" t="s">
        <v>245</v>
      </c>
      <c r="G7141" s="757" t="s">
        <v>135</v>
      </c>
      <c r="H7141" s="751">
        <v>416771749</v>
      </c>
    </row>
    <row r="7142" spans="1:8">
      <c r="A7142" s="753" t="s">
        <v>83</v>
      </c>
      <c r="B7142" s="753" t="s">
        <v>1015</v>
      </c>
      <c r="C7142" s="753" t="s">
        <v>416</v>
      </c>
      <c r="D7142" s="753" t="s">
        <v>1977</v>
      </c>
      <c r="E7142" s="753"/>
      <c r="F7142" s="753"/>
      <c r="G7142" s="757" t="s">
        <v>10</v>
      </c>
      <c r="H7142" s="751">
        <v>58727443695</v>
      </c>
    </row>
    <row r="7143" spans="1:8">
      <c r="A7143" s="753" t="s">
        <v>83</v>
      </c>
      <c r="B7143" s="753" t="s">
        <v>1015</v>
      </c>
      <c r="C7143" s="753" t="s">
        <v>416</v>
      </c>
      <c r="D7143" s="753" t="s">
        <v>1977</v>
      </c>
      <c r="E7143" s="753" t="s">
        <v>918</v>
      </c>
      <c r="F7143" s="753"/>
      <c r="G7143" s="757" t="s">
        <v>1862</v>
      </c>
      <c r="H7143" s="751">
        <v>2000000</v>
      </c>
    </row>
    <row r="7144" spans="1:8">
      <c r="A7144" s="753" t="s">
        <v>83</v>
      </c>
      <c r="B7144" s="753" t="s">
        <v>1015</v>
      </c>
      <c r="C7144" s="753" t="s">
        <v>416</v>
      </c>
      <c r="D7144" s="753" t="s">
        <v>1977</v>
      </c>
      <c r="E7144" s="753" t="s">
        <v>918</v>
      </c>
      <c r="F7144" s="753" t="s">
        <v>921</v>
      </c>
      <c r="G7144" s="757" t="s">
        <v>920</v>
      </c>
      <c r="H7144" s="751">
        <v>2000000</v>
      </c>
    </row>
    <row r="7145" spans="1:8">
      <c r="A7145" s="753" t="s">
        <v>83</v>
      </c>
      <c r="B7145" s="753" t="s">
        <v>1015</v>
      </c>
      <c r="C7145" s="753" t="s">
        <v>416</v>
      </c>
      <c r="D7145" s="753" t="s">
        <v>1977</v>
      </c>
      <c r="E7145" s="753" t="s">
        <v>178</v>
      </c>
      <c r="F7145" s="753"/>
      <c r="G7145" s="757" t="s">
        <v>179</v>
      </c>
      <c r="H7145" s="751">
        <v>51003703108</v>
      </c>
    </row>
    <row r="7146" spans="1:8" ht="26.4">
      <c r="A7146" s="753" t="s">
        <v>83</v>
      </c>
      <c r="B7146" s="753" t="s">
        <v>1015</v>
      </c>
      <c r="C7146" s="753" t="s">
        <v>416</v>
      </c>
      <c r="D7146" s="753" t="s">
        <v>1977</v>
      </c>
      <c r="E7146" s="753" t="s">
        <v>178</v>
      </c>
      <c r="F7146" s="753" t="s">
        <v>180</v>
      </c>
      <c r="G7146" s="757" t="s">
        <v>1810</v>
      </c>
      <c r="H7146" s="751">
        <v>51003703108</v>
      </c>
    </row>
    <row r="7147" spans="1:8">
      <c r="A7147" s="753" t="s">
        <v>83</v>
      </c>
      <c r="B7147" s="753" t="s">
        <v>1015</v>
      </c>
      <c r="C7147" s="753" t="s">
        <v>416</v>
      </c>
      <c r="D7147" s="753" t="s">
        <v>1977</v>
      </c>
      <c r="E7147" s="753" t="s">
        <v>16</v>
      </c>
      <c r="F7147" s="753"/>
      <c r="G7147" s="757" t="s">
        <v>17</v>
      </c>
      <c r="H7147" s="751">
        <v>200204000</v>
      </c>
    </row>
    <row r="7148" spans="1:8">
      <c r="A7148" s="753" t="s">
        <v>83</v>
      </c>
      <c r="B7148" s="753" t="s">
        <v>1015</v>
      </c>
      <c r="C7148" s="753" t="s">
        <v>416</v>
      </c>
      <c r="D7148" s="753" t="s">
        <v>1977</v>
      </c>
      <c r="E7148" s="753" t="s">
        <v>16</v>
      </c>
      <c r="F7148" s="753" t="s">
        <v>18</v>
      </c>
      <c r="G7148" s="757" t="s">
        <v>1887</v>
      </c>
      <c r="H7148" s="751">
        <v>200204000</v>
      </c>
    </row>
    <row r="7149" spans="1:8">
      <c r="A7149" s="753" t="s">
        <v>83</v>
      </c>
      <c r="B7149" s="753" t="s">
        <v>1015</v>
      </c>
      <c r="C7149" s="753" t="s">
        <v>416</v>
      </c>
      <c r="D7149" s="753" t="s">
        <v>1977</v>
      </c>
      <c r="E7149" s="753" t="s">
        <v>19</v>
      </c>
      <c r="F7149" s="753"/>
      <c r="G7149" s="757" t="s">
        <v>133</v>
      </c>
      <c r="H7149" s="751">
        <v>7521536587</v>
      </c>
    </row>
    <row r="7150" spans="1:8">
      <c r="A7150" s="753" t="s">
        <v>83</v>
      </c>
      <c r="B7150" s="753" t="s">
        <v>1015</v>
      </c>
      <c r="C7150" s="753" t="s">
        <v>416</v>
      </c>
      <c r="D7150" s="753" t="s">
        <v>1977</v>
      </c>
      <c r="E7150" s="753" t="s">
        <v>19</v>
      </c>
      <c r="F7150" s="753" t="s">
        <v>20</v>
      </c>
      <c r="G7150" s="757" t="s">
        <v>21</v>
      </c>
      <c r="H7150" s="751">
        <v>1272869349</v>
      </c>
    </row>
    <row r="7151" spans="1:8">
      <c r="A7151" s="753" t="s">
        <v>83</v>
      </c>
      <c r="B7151" s="753" t="s">
        <v>1015</v>
      </c>
      <c r="C7151" s="753" t="s">
        <v>416</v>
      </c>
      <c r="D7151" s="753" t="s">
        <v>1977</v>
      </c>
      <c r="E7151" s="753" t="s">
        <v>19</v>
      </c>
      <c r="F7151" s="753" t="s">
        <v>22</v>
      </c>
      <c r="G7151" s="757" t="s">
        <v>23</v>
      </c>
      <c r="H7151" s="751">
        <v>5548759238</v>
      </c>
    </row>
    <row r="7152" spans="1:8">
      <c r="A7152" s="753" t="s">
        <v>83</v>
      </c>
      <c r="B7152" s="753" t="s">
        <v>1015</v>
      </c>
      <c r="C7152" s="753" t="s">
        <v>416</v>
      </c>
      <c r="D7152" s="753" t="s">
        <v>1977</v>
      </c>
      <c r="E7152" s="753" t="s">
        <v>19</v>
      </c>
      <c r="F7152" s="753" t="s">
        <v>245</v>
      </c>
      <c r="G7152" s="757" t="s">
        <v>135</v>
      </c>
      <c r="H7152" s="751">
        <v>699908000</v>
      </c>
    </row>
    <row r="7153" spans="1:8">
      <c r="A7153" s="753" t="s">
        <v>83</v>
      </c>
      <c r="B7153" s="753" t="s">
        <v>1015</v>
      </c>
      <c r="C7153" s="753" t="s">
        <v>416</v>
      </c>
      <c r="D7153" s="753" t="s">
        <v>1904</v>
      </c>
      <c r="E7153" s="753"/>
      <c r="F7153" s="753"/>
      <c r="G7153" s="757" t="s">
        <v>1905</v>
      </c>
      <c r="H7153" s="751">
        <v>34117154870</v>
      </c>
    </row>
    <row r="7154" spans="1:8">
      <c r="A7154" s="753" t="s">
        <v>83</v>
      </c>
      <c r="B7154" s="753" t="s">
        <v>1015</v>
      </c>
      <c r="C7154" s="753" t="s">
        <v>416</v>
      </c>
      <c r="D7154" s="753" t="s">
        <v>1904</v>
      </c>
      <c r="E7154" s="753" t="s">
        <v>918</v>
      </c>
      <c r="F7154" s="753"/>
      <c r="G7154" s="757" t="s">
        <v>1862</v>
      </c>
      <c r="H7154" s="751">
        <v>122739000</v>
      </c>
    </row>
    <row r="7155" spans="1:8">
      <c r="A7155" s="753" t="s">
        <v>83</v>
      </c>
      <c r="B7155" s="753" t="s">
        <v>1015</v>
      </c>
      <c r="C7155" s="753" t="s">
        <v>416</v>
      </c>
      <c r="D7155" s="753" t="s">
        <v>1904</v>
      </c>
      <c r="E7155" s="753" t="s">
        <v>918</v>
      </c>
      <c r="F7155" s="753" t="s">
        <v>917</v>
      </c>
      <c r="G7155" s="757" t="s">
        <v>916</v>
      </c>
      <c r="H7155" s="751">
        <v>100000000</v>
      </c>
    </row>
    <row r="7156" spans="1:8">
      <c r="A7156" s="753" t="s">
        <v>83</v>
      </c>
      <c r="B7156" s="753" t="s">
        <v>1015</v>
      </c>
      <c r="C7156" s="753" t="s">
        <v>416</v>
      </c>
      <c r="D7156" s="753" t="s">
        <v>1904</v>
      </c>
      <c r="E7156" s="753" t="s">
        <v>918</v>
      </c>
      <c r="F7156" s="753" t="s">
        <v>921</v>
      </c>
      <c r="G7156" s="757" t="s">
        <v>920</v>
      </c>
      <c r="H7156" s="751">
        <v>2810000</v>
      </c>
    </row>
    <row r="7157" spans="1:8">
      <c r="A7157" s="753" t="s">
        <v>83</v>
      </c>
      <c r="B7157" s="753" t="s">
        <v>1015</v>
      </c>
      <c r="C7157" s="753" t="s">
        <v>416</v>
      </c>
      <c r="D7157" s="753" t="s">
        <v>1904</v>
      </c>
      <c r="E7157" s="753" t="s">
        <v>918</v>
      </c>
      <c r="F7157" s="753" t="s">
        <v>927</v>
      </c>
      <c r="G7157" s="757" t="s">
        <v>926</v>
      </c>
      <c r="H7157" s="751">
        <v>19929000</v>
      </c>
    </row>
    <row r="7158" spans="1:8">
      <c r="A7158" s="753" t="s">
        <v>83</v>
      </c>
      <c r="B7158" s="753" t="s">
        <v>1015</v>
      </c>
      <c r="C7158" s="753" t="s">
        <v>416</v>
      </c>
      <c r="D7158" s="753" t="s">
        <v>1904</v>
      </c>
      <c r="E7158" s="753" t="s">
        <v>178</v>
      </c>
      <c r="F7158" s="753"/>
      <c r="G7158" s="757" t="s">
        <v>179</v>
      </c>
      <c r="H7158" s="751">
        <v>29253694070</v>
      </c>
    </row>
    <row r="7159" spans="1:8" ht="26.4">
      <c r="A7159" s="753" t="s">
        <v>83</v>
      </c>
      <c r="B7159" s="753" t="s">
        <v>1015</v>
      </c>
      <c r="C7159" s="753" t="s">
        <v>416</v>
      </c>
      <c r="D7159" s="753" t="s">
        <v>1904</v>
      </c>
      <c r="E7159" s="753" t="s">
        <v>178</v>
      </c>
      <c r="F7159" s="753" t="s">
        <v>180</v>
      </c>
      <c r="G7159" s="757" t="s">
        <v>1810</v>
      </c>
      <c r="H7159" s="751">
        <v>29253694070</v>
      </c>
    </row>
    <row r="7160" spans="1:8">
      <c r="A7160" s="753" t="s">
        <v>83</v>
      </c>
      <c r="B7160" s="753" t="s">
        <v>1015</v>
      </c>
      <c r="C7160" s="753" t="s">
        <v>416</v>
      </c>
      <c r="D7160" s="753" t="s">
        <v>1904</v>
      </c>
      <c r="E7160" s="753" t="s">
        <v>19</v>
      </c>
      <c r="F7160" s="753"/>
      <c r="G7160" s="757" t="s">
        <v>133</v>
      </c>
      <c r="H7160" s="751">
        <v>4740721800</v>
      </c>
    </row>
    <row r="7161" spans="1:8">
      <c r="A7161" s="753" t="s">
        <v>83</v>
      </c>
      <c r="B7161" s="753" t="s">
        <v>1015</v>
      </c>
      <c r="C7161" s="753" t="s">
        <v>416</v>
      </c>
      <c r="D7161" s="753" t="s">
        <v>1904</v>
      </c>
      <c r="E7161" s="753" t="s">
        <v>19</v>
      </c>
      <c r="F7161" s="753" t="s">
        <v>20</v>
      </c>
      <c r="G7161" s="757" t="s">
        <v>21</v>
      </c>
      <c r="H7161" s="751">
        <v>997372800</v>
      </c>
    </row>
    <row r="7162" spans="1:8">
      <c r="A7162" s="753" t="s">
        <v>83</v>
      </c>
      <c r="B7162" s="753" t="s">
        <v>1015</v>
      </c>
      <c r="C7162" s="753" t="s">
        <v>416</v>
      </c>
      <c r="D7162" s="753" t="s">
        <v>1904</v>
      </c>
      <c r="E7162" s="753" t="s">
        <v>19</v>
      </c>
      <c r="F7162" s="753" t="s">
        <v>22</v>
      </c>
      <c r="G7162" s="757" t="s">
        <v>23</v>
      </c>
      <c r="H7162" s="751">
        <v>3262729000</v>
      </c>
    </row>
    <row r="7163" spans="1:8">
      <c r="A7163" s="753" t="s">
        <v>83</v>
      </c>
      <c r="B7163" s="753" t="s">
        <v>1015</v>
      </c>
      <c r="C7163" s="753" t="s">
        <v>416</v>
      </c>
      <c r="D7163" s="753" t="s">
        <v>1904</v>
      </c>
      <c r="E7163" s="753" t="s">
        <v>19</v>
      </c>
      <c r="F7163" s="753" t="s">
        <v>245</v>
      </c>
      <c r="G7163" s="757" t="s">
        <v>135</v>
      </c>
      <c r="H7163" s="751">
        <v>480620000</v>
      </c>
    </row>
    <row r="7164" spans="1:8" ht="26.4">
      <c r="A7164" s="753" t="s">
        <v>83</v>
      </c>
      <c r="B7164" s="753" t="s">
        <v>1015</v>
      </c>
      <c r="C7164" s="753" t="s">
        <v>416</v>
      </c>
      <c r="D7164" s="753" t="s">
        <v>1921</v>
      </c>
      <c r="E7164" s="753"/>
      <c r="F7164" s="753"/>
      <c r="G7164" s="757" t="s">
        <v>1922</v>
      </c>
      <c r="H7164" s="751">
        <v>1947407000</v>
      </c>
    </row>
    <row r="7165" spans="1:8">
      <c r="A7165" s="753" t="s">
        <v>83</v>
      </c>
      <c r="B7165" s="753" t="s">
        <v>1015</v>
      </c>
      <c r="C7165" s="753" t="s">
        <v>416</v>
      </c>
      <c r="D7165" s="753" t="s">
        <v>1921</v>
      </c>
      <c r="E7165" s="753" t="s">
        <v>178</v>
      </c>
      <c r="F7165" s="753"/>
      <c r="G7165" s="757" t="s">
        <v>179</v>
      </c>
      <c r="H7165" s="751">
        <v>1678433000</v>
      </c>
    </row>
    <row r="7166" spans="1:8" ht="26.4">
      <c r="A7166" s="753" t="s">
        <v>83</v>
      </c>
      <c r="B7166" s="753" t="s">
        <v>1015</v>
      </c>
      <c r="C7166" s="753" t="s">
        <v>416</v>
      </c>
      <c r="D7166" s="753" t="s">
        <v>1921</v>
      </c>
      <c r="E7166" s="753" t="s">
        <v>178</v>
      </c>
      <c r="F7166" s="753" t="s">
        <v>180</v>
      </c>
      <c r="G7166" s="757" t="s">
        <v>1810</v>
      </c>
      <c r="H7166" s="751">
        <v>1678433000</v>
      </c>
    </row>
    <row r="7167" spans="1:8">
      <c r="A7167" s="753" t="s">
        <v>83</v>
      </c>
      <c r="B7167" s="753" t="s">
        <v>1015</v>
      </c>
      <c r="C7167" s="753" t="s">
        <v>416</v>
      </c>
      <c r="D7167" s="753" t="s">
        <v>1921</v>
      </c>
      <c r="E7167" s="753" t="s">
        <v>19</v>
      </c>
      <c r="F7167" s="753"/>
      <c r="G7167" s="757" t="s">
        <v>133</v>
      </c>
      <c r="H7167" s="751">
        <v>268974000</v>
      </c>
    </row>
    <row r="7168" spans="1:8">
      <c r="A7168" s="753" t="s">
        <v>83</v>
      </c>
      <c r="B7168" s="753" t="s">
        <v>1015</v>
      </c>
      <c r="C7168" s="753" t="s">
        <v>416</v>
      </c>
      <c r="D7168" s="753" t="s">
        <v>1921</v>
      </c>
      <c r="E7168" s="753" t="s">
        <v>19</v>
      </c>
      <c r="F7168" s="753" t="s">
        <v>22</v>
      </c>
      <c r="G7168" s="757" t="s">
        <v>23</v>
      </c>
      <c r="H7168" s="751">
        <v>267673000</v>
      </c>
    </row>
    <row r="7169" spans="1:8">
      <c r="A7169" s="753" t="s">
        <v>83</v>
      </c>
      <c r="B7169" s="753" t="s">
        <v>1015</v>
      </c>
      <c r="C7169" s="753" t="s">
        <v>416</v>
      </c>
      <c r="D7169" s="753" t="s">
        <v>1921</v>
      </c>
      <c r="E7169" s="753" t="s">
        <v>19</v>
      </c>
      <c r="F7169" s="753" t="s">
        <v>245</v>
      </c>
      <c r="G7169" s="757" t="s">
        <v>135</v>
      </c>
      <c r="H7169" s="751">
        <v>1301000</v>
      </c>
    </row>
    <row r="7170" spans="1:8">
      <c r="A7170" s="753" t="s">
        <v>83</v>
      </c>
      <c r="B7170" s="753" t="s">
        <v>1015</v>
      </c>
      <c r="C7170" s="753" t="s">
        <v>416</v>
      </c>
      <c r="D7170" s="753" t="s">
        <v>1923</v>
      </c>
      <c r="E7170" s="753"/>
      <c r="F7170" s="753"/>
      <c r="G7170" s="757" t="s">
        <v>1924</v>
      </c>
      <c r="H7170" s="751">
        <v>27504965167</v>
      </c>
    </row>
    <row r="7171" spans="1:8">
      <c r="A7171" s="753" t="s">
        <v>83</v>
      </c>
      <c r="B7171" s="753" t="s">
        <v>1015</v>
      </c>
      <c r="C7171" s="753" t="s">
        <v>416</v>
      </c>
      <c r="D7171" s="753" t="s">
        <v>1923</v>
      </c>
      <c r="E7171" s="753" t="s">
        <v>178</v>
      </c>
      <c r="F7171" s="753"/>
      <c r="G7171" s="757" t="s">
        <v>179</v>
      </c>
      <c r="H7171" s="751">
        <v>18653395036</v>
      </c>
    </row>
    <row r="7172" spans="1:8" ht="26.4">
      <c r="A7172" s="753" t="s">
        <v>83</v>
      </c>
      <c r="B7172" s="753" t="s">
        <v>1015</v>
      </c>
      <c r="C7172" s="753" t="s">
        <v>416</v>
      </c>
      <c r="D7172" s="753" t="s">
        <v>1923</v>
      </c>
      <c r="E7172" s="753" t="s">
        <v>178</v>
      </c>
      <c r="F7172" s="753" t="s">
        <v>180</v>
      </c>
      <c r="G7172" s="757" t="s">
        <v>1810</v>
      </c>
      <c r="H7172" s="751">
        <v>18653395036</v>
      </c>
    </row>
    <row r="7173" spans="1:8">
      <c r="A7173" s="753" t="s">
        <v>83</v>
      </c>
      <c r="B7173" s="753" t="s">
        <v>1015</v>
      </c>
      <c r="C7173" s="753" t="s">
        <v>416</v>
      </c>
      <c r="D7173" s="753" t="s">
        <v>1923</v>
      </c>
      <c r="E7173" s="753" t="s">
        <v>16</v>
      </c>
      <c r="F7173" s="753"/>
      <c r="G7173" s="757" t="s">
        <v>17</v>
      </c>
      <c r="H7173" s="751">
        <v>8094804331</v>
      </c>
    </row>
    <row r="7174" spans="1:8">
      <c r="A7174" s="753" t="s">
        <v>83</v>
      </c>
      <c r="B7174" s="753" t="s">
        <v>1015</v>
      </c>
      <c r="C7174" s="753" t="s">
        <v>416</v>
      </c>
      <c r="D7174" s="753" t="s">
        <v>1923</v>
      </c>
      <c r="E7174" s="753" t="s">
        <v>16</v>
      </c>
      <c r="F7174" s="753" t="s">
        <v>18</v>
      </c>
      <c r="G7174" s="757" t="s">
        <v>1887</v>
      </c>
      <c r="H7174" s="751">
        <v>8094804331</v>
      </c>
    </row>
    <row r="7175" spans="1:8">
      <c r="A7175" s="753" t="s">
        <v>83</v>
      </c>
      <c r="B7175" s="753" t="s">
        <v>1015</v>
      </c>
      <c r="C7175" s="753" t="s">
        <v>416</v>
      </c>
      <c r="D7175" s="753" t="s">
        <v>1923</v>
      </c>
      <c r="E7175" s="753" t="s">
        <v>19</v>
      </c>
      <c r="F7175" s="753"/>
      <c r="G7175" s="757" t="s">
        <v>133</v>
      </c>
      <c r="H7175" s="751">
        <v>756765800</v>
      </c>
    </row>
    <row r="7176" spans="1:8">
      <c r="A7176" s="753" t="s">
        <v>83</v>
      </c>
      <c r="B7176" s="753" t="s">
        <v>1015</v>
      </c>
      <c r="C7176" s="753" t="s">
        <v>416</v>
      </c>
      <c r="D7176" s="753" t="s">
        <v>1923</v>
      </c>
      <c r="E7176" s="753" t="s">
        <v>19</v>
      </c>
      <c r="F7176" s="753" t="s">
        <v>20</v>
      </c>
      <c r="G7176" s="757" t="s">
        <v>21</v>
      </c>
      <c r="H7176" s="751">
        <v>250000000</v>
      </c>
    </row>
    <row r="7177" spans="1:8">
      <c r="A7177" s="753" t="s">
        <v>83</v>
      </c>
      <c r="B7177" s="753" t="s">
        <v>1015</v>
      </c>
      <c r="C7177" s="753" t="s">
        <v>416</v>
      </c>
      <c r="D7177" s="753" t="s">
        <v>1923</v>
      </c>
      <c r="E7177" s="753" t="s">
        <v>19</v>
      </c>
      <c r="F7177" s="753" t="s">
        <v>22</v>
      </c>
      <c r="G7177" s="757" t="s">
        <v>23</v>
      </c>
      <c r="H7177" s="751">
        <v>506765800</v>
      </c>
    </row>
    <row r="7178" spans="1:8" ht="39.6">
      <c r="A7178" s="753" t="s">
        <v>83</v>
      </c>
      <c r="B7178" s="753" t="s">
        <v>1015</v>
      </c>
      <c r="C7178" s="753" t="s">
        <v>416</v>
      </c>
      <c r="D7178" s="753" t="s">
        <v>1816</v>
      </c>
      <c r="E7178" s="753"/>
      <c r="F7178" s="753"/>
      <c r="G7178" s="757" t="s">
        <v>1817</v>
      </c>
      <c r="H7178" s="751">
        <v>600000000</v>
      </c>
    </row>
    <row r="7179" spans="1:8">
      <c r="A7179" s="753" t="s">
        <v>83</v>
      </c>
      <c r="B7179" s="753" t="s">
        <v>1015</v>
      </c>
      <c r="C7179" s="753" t="s">
        <v>416</v>
      </c>
      <c r="D7179" s="753" t="s">
        <v>1816</v>
      </c>
      <c r="E7179" s="753" t="s">
        <v>160</v>
      </c>
      <c r="F7179" s="753"/>
      <c r="G7179" s="757" t="s">
        <v>161</v>
      </c>
      <c r="H7179" s="751">
        <v>600000000</v>
      </c>
    </row>
    <row r="7180" spans="1:8">
      <c r="A7180" s="753" t="s">
        <v>83</v>
      </c>
      <c r="B7180" s="753" t="s">
        <v>1015</v>
      </c>
      <c r="C7180" s="753" t="s">
        <v>416</v>
      </c>
      <c r="D7180" s="753" t="s">
        <v>1816</v>
      </c>
      <c r="E7180" s="753" t="s">
        <v>160</v>
      </c>
      <c r="F7180" s="753" t="s">
        <v>162</v>
      </c>
      <c r="G7180" s="757" t="s">
        <v>163</v>
      </c>
      <c r="H7180" s="751">
        <v>71771000</v>
      </c>
    </row>
    <row r="7181" spans="1:8">
      <c r="A7181" s="753" t="s">
        <v>83</v>
      </c>
      <c r="B7181" s="753" t="s">
        <v>1015</v>
      </c>
      <c r="C7181" s="753" t="s">
        <v>416</v>
      </c>
      <c r="D7181" s="753" t="s">
        <v>1816</v>
      </c>
      <c r="E7181" s="753" t="s">
        <v>160</v>
      </c>
      <c r="F7181" s="753" t="s">
        <v>544</v>
      </c>
      <c r="G7181" s="757" t="s">
        <v>545</v>
      </c>
      <c r="H7181" s="751">
        <v>76500000</v>
      </c>
    </row>
    <row r="7182" spans="1:8">
      <c r="A7182" s="753" t="s">
        <v>83</v>
      </c>
      <c r="B7182" s="753" t="s">
        <v>1015</v>
      </c>
      <c r="C7182" s="753" t="s">
        <v>416</v>
      </c>
      <c r="D7182" s="753" t="s">
        <v>1816</v>
      </c>
      <c r="E7182" s="753" t="s">
        <v>160</v>
      </c>
      <c r="F7182" s="753" t="s">
        <v>546</v>
      </c>
      <c r="G7182" s="757" t="s">
        <v>128</v>
      </c>
      <c r="H7182" s="751">
        <v>4275000</v>
      </c>
    </row>
    <row r="7183" spans="1:8">
      <c r="A7183" s="753" t="s">
        <v>83</v>
      </c>
      <c r="B7183" s="753" t="s">
        <v>1015</v>
      </c>
      <c r="C7183" s="753" t="s">
        <v>416</v>
      </c>
      <c r="D7183" s="753" t="s">
        <v>1816</v>
      </c>
      <c r="E7183" s="753" t="s">
        <v>160</v>
      </c>
      <c r="F7183" s="753" t="s">
        <v>547</v>
      </c>
      <c r="G7183" s="757" t="s">
        <v>548</v>
      </c>
      <c r="H7183" s="751">
        <v>218500000</v>
      </c>
    </row>
    <row r="7184" spans="1:8">
      <c r="A7184" s="753" t="s">
        <v>83</v>
      </c>
      <c r="B7184" s="753" t="s">
        <v>1015</v>
      </c>
      <c r="C7184" s="753" t="s">
        <v>416</v>
      </c>
      <c r="D7184" s="753" t="s">
        <v>1816</v>
      </c>
      <c r="E7184" s="753" t="s">
        <v>160</v>
      </c>
      <c r="F7184" s="753" t="s">
        <v>438</v>
      </c>
      <c r="G7184" s="757" t="s">
        <v>1786</v>
      </c>
      <c r="H7184" s="751">
        <v>10200000</v>
      </c>
    </row>
    <row r="7185" spans="1:8">
      <c r="A7185" s="753" t="s">
        <v>83</v>
      </c>
      <c r="B7185" s="753" t="s">
        <v>1015</v>
      </c>
      <c r="C7185" s="753" t="s">
        <v>416</v>
      </c>
      <c r="D7185" s="753" t="s">
        <v>1816</v>
      </c>
      <c r="E7185" s="753" t="s">
        <v>160</v>
      </c>
      <c r="F7185" s="753" t="s">
        <v>551</v>
      </c>
      <c r="G7185" s="757" t="s">
        <v>133</v>
      </c>
      <c r="H7185" s="751">
        <v>218754000</v>
      </c>
    </row>
    <row r="7186" spans="1:8">
      <c r="A7186" s="753" t="s">
        <v>83</v>
      </c>
      <c r="B7186" s="753" t="s">
        <v>1015</v>
      </c>
      <c r="C7186" s="753" t="s">
        <v>416</v>
      </c>
      <c r="D7186" s="753" t="s">
        <v>1937</v>
      </c>
      <c r="E7186" s="753"/>
      <c r="F7186" s="753"/>
      <c r="G7186" s="757" t="s">
        <v>1938</v>
      </c>
      <c r="H7186" s="751">
        <v>3990000000</v>
      </c>
    </row>
    <row r="7187" spans="1:8">
      <c r="A7187" s="753" t="s">
        <v>83</v>
      </c>
      <c r="B7187" s="753" t="s">
        <v>1015</v>
      </c>
      <c r="C7187" s="753" t="s">
        <v>416</v>
      </c>
      <c r="D7187" s="753" t="s">
        <v>1937</v>
      </c>
      <c r="E7187" s="753" t="s">
        <v>178</v>
      </c>
      <c r="F7187" s="753"/>
      <c r="G7187" s="757" t="s">
        <v>179</v>
      </c>
      <c r="H7187" s="751">
        <v>3707044000</v>
      </c>
    </row>
    <row r="7188" spans="1:8" ht="26.4">
      <c r="A7188" s="753" t="s">
        <v>83</v>
      </c>
      <c r="B7188" s="753" t="s">
        <v>1015</v>
      </c>
      <c r="C7188" s="753" t="s">
        <v>416</v>
      </c>
      <c r="D7188" s="753" t="s">
        <v>1937</v>
      </c>
      <c r="E7188" s="753" t="s">
        <v>178</v>
      </c>
      <c r="F7188" s="753" t="s">
        <v>180</v>
      </c>
      <c r="G7188" s="757" t="s">
        <v>1810</v>
      </c>
      <c r="H7188" s="751">
        <v>3707044000</v>
      </c>
    </row>
    <row r="7189" spans="1:8">
      <c r="A7189" s="753" t="s">
        <v>83</v>
      </c>
      <c r="B7189" s="753" t="s">
        <v>1015</v>
      </c>
      <c r="C7189" s="753" t="s">
        <v>416</v>
      </c>
      <c r="D7189" s="753" t="s">
        <v>1937</v>
      </c>
      <c r="E7189" s="753" t="s">
        <v>19</v>
      </c>
      <c r="F7189" s="753"/>
      <c r="G7189" s="757" t="s">
        <v>133</v>
      </c>
      <c r="H7189" s="751">
        <v>282956000</v>
      </c>
    </row>
    <row r="7190" spans="1:8">
      <c r="A7190" s="753" t="s">
        <v>83</v>
      </c>
      <c r="B7190" s="753" t="s">
        <v>1015</v>
      </c>
      <c r="C7190" s="753" t="s">
        <v>416</v>
      </c>
      <c r="D7190" s="753" t="s">
        <v>1937</v>
      </c>
      <c r="E7190" s="753" t="s">
        <v>19</v>
      </c>
      <c r="F7190" s="753" t="s">
        <v>20</v>
      </c>
      <c r="G7190" s="757" t="s">
        <v>21</v>
      </c>
      <c r="H7190" s="751">
        <v>135357000</v>
      </c>
    </row>
    <row r="7191" spans="1:8">
      <c r="A7191" s="753" t="s">
        <v>83</v>
      </c>
      <c r="B7191" s="753" t="s">
        <v>1015</v>
      </c>
      <c r="C7191" s="753" t="s">
        <v>416</v>
      </c>
      <c r="D7191" s="753" t="s">
        <v>1937</v>
      </c>
      <c r="E7191" s="753" t="s">
        <v>19</v>
      </c>
      <c r="F7191" s="753" t="s">
        <v>22</v>
      </c>
      <c r="G7191" s="757" t="s">
        <v>23</v>
      </c>
      <c r="H7191" s="751">
        <v>147599000</v>
      </c>
    </row>
    <row r="7192" spans="1:8">
      <c r="A7192" s="753" t="s">
        <v>83</v>
      </c>
      <c r="B7192" s="753" t="s">
        <v>1015</v>
      </c>
      <c r="C7192" s="753" t="s">
        <v>963</v>
      </c>
      <c r="D7192" s="753"/>
      <c r="E7192" s="753"/>
      <c r="F7192" s="753"/>
      <c r="G7192" s="757" t="s">
        <v>1848</v>
      </c>
      <c r="H7192" s="751">
        <v>9490255905</v>
      </c>
    </row>
    <row r="7193" spans="1:8">
      <c r="A7193" s="753" t="s">
        <v>83</v>
      </c>
      <c r="B7193" s="753" t="s">
        <v>1015</v>
      </c>
      <c r="C7193" s="753" t="s">
        <v>963</v>
      </c>
      <c r="D7193" s="753" t="s">
        <v>964</v>
      </c>
      <c r="E7193" s="753"/>
      <c r="F7193" s="753"/>
      <c r="G7193" s="757" t="s">
        <v>1931</v>
      </c>
      <c r="H7193" s="751">
        <v>1828440000</v>
      </c>
    </row>
    <row r="7194" spans="1:8">
      <c r="A7194" s="753" t="s">
        <v>83</v>
      </c>
      <c r="B7194" s="753" t="s">
        <v>1015</v>
      </c>
      <c r="C7194" s="753" t="s">
        <v>963</v>
      </c>
      <c r="D7194" s="753" t="s">
        <v>964</v>
      </c>
      <c r="E7194" s="753" t="s">
        <v>918</v>
      </c>
      <c r="F7194" s="753"/>
      <c r="G7194" s="757" t="s">
        <v>1862</v>
      </c>
      <c r="H7194" s="751">
        <v>15000000</v>
      </c>
    </row>
    <row r="7195" spans="1:8">
      <c r="A7195" s="753" t="s">
        <v>83</v>
      </c>
      <c r="B7195" s="753" t="s">
        <v>1015</v>
      </c>
      <c r="C7195" s="753" t="s">
        <v>963</v>
      </c>
      <c r="D7195" s="753" t="s">
        <v>964</v>
      </c>
      <c r="E7195" s="753" t="s">
        <v>918</v>
      </c>
      <c r="F7195" s="753" t="s">
        <v>921</v>
      </c>
      <c r="G7195" s="757" t="s">
        <v>920</v>
      </c>
      <c r="H7195" s="751">
        <v>15000000</v>
      </c>
    </row>
    <row r="7196" spans="1:8" ht="26.4">
      <c r="A7196" s="753" t="s">
        <v>83</v>
      </c>
      <c r="B7196" s="753" t="s">
        <v>1015</v>
      </c>
      <c r="C7196" s="753" t="s">
        <v>963</v>
      </c>
      <c r="D7196" s="753" t="s">
        <v>964</v>
      </c>
      <c r="E7196" s="753" t="s">
        <v>183</v>
      </c>
      <c r="F7196" s="753"/>
      <c r="G7196" s="757" t="s">
        <v>1863</v>
      </c>
      <c r="H7196" s="751">
        <v>10440000</v>
      </c>
    </row>
    <row r="7197" spans="1:8" ht="26.4">
      <c r="A7197" s="753" t="s">
        <v>83</v>
      </c>
      <c r="B7197" s="753" t="s">
        <v>1015</v>
      </c>
      <c r="C7197" s="753" t="s">
        <v>963</v>
      </c>
      <c r="D7197" s="753" t="s">
        <v>964</v>
      </c>
      <c r="E7197" s="753" t="s">
        <v>183</v>
      </c>
      <c r="F7197" s="753" t="s">
        <v>184</v>
      </c>
      <c r="G7197" s="757" t="s">
        <v>1864</v>
      </c>
      <c r="H7197" s="751">
        <v>9491000</v>
      </c>
    </row>
    <row r="7198" spans="1:8" ht="26.4">
      <c r="A7198" s="753" t="s">
        <v>83</v>
      </c>
      <c r="B7198" s="753" t="s">
        <v>1015</v>
      </c>
      <c r="C7198" s="753" t="s">
        <v>963</v>
      </c>
      <c r="D7198" s="753" t="s">
        <v>964</v>
      </c>
      <c r="E7198" s="753" t="s">
        <v>183</v>
      </c>
      <c r="F7198" s="753" t="s">
        <v>929</v>
      </c>
      <c r="G7198" s="757" t="s">
        <v>1892</v>
      </c>
      <c r="H7198" s="751">
        <v>949000</v>
      </c>
    </row>
    <row r="7199" spans="1:8">
      <c r="A7199" s="753" t="s">
        <v>83</v>
      </c>
      <c r="B7199" s="753" t="s">
        <v>1015</v>
      </c>
      <c r="C7199" s="753" t="s">
        <v>963</v>
      </c>
      <c r="D7199" s="753" t="s">
        <v>964</v>
      </c>
      <c r="E7199" s="753" t="s">
        <v>178</v>
      </c>
      <c r="F7199" s="753"/>
      <c r="G7199" s="757" t="s">
        <v>179</v>
      </c>
      <c r="H7199" s="751">
        <v>1790000000</v>
      </c>
    </row>
    <row r="7200" spans="1:8" ht="26.4">
      <c r="A7200" s="753" t="s">
        <v>83</v>
      </c>
      <c r="B7200" s="753" t="s">
        <v>1015</v>
      </c>
      <c r="C7200" s="753" t="s">
        <v>963</v>
      </c>
      <c r="D7200" s="753" t="s">
        <v>964</v>
      </c>
      <c r="E7200" s="753" t="s">
        <v>178</v>
      </c>
      <c r="F7200" s="753" t="s">
        <v>180</v>
      </c>
      <c r="G7200" s="757" t="s">
        <v>1810</v>
      </c>
      <c r="H7200" s="751">
        <v>1790000000</v>
      </c>
    </row>
    <row r="7201" spans="1:8">
      <c r="A7201" s="753" t="s">
        <v>83</v>
      </c>
      <c r="B7201" s="753" t="s">
        <v>1015</v>
      </c>
      <c r="C7201" s="753" t="s">
        <v>963</v>
      </c>
      <c r="D7201" s="753" t="s">
        <v>964</v>
      </c>
      <c r="E7201" s="753" t="s">
        <v>19</v>
      </c>
      <c r="F7201" s="753"/>
      <c r="G7201" s="757" t="s">
        <v>133</v>
      </c>
      <c r="H7201" s="751">
        <v>13000000</v>
      </c>
    </row>
    <row r="7202" spans="1:8">
      <c r="A7202" s="753" t="s">
        <v>83</v>
      </c>
      <c r="B7202" s="753" t="s">
        <v>1015</v>
      </c>
      <c r="C7202" s="753" t="s">
        <v>963</v>
      </c>
      <c r="D7202" s="753" t="s">
        <v>964</v>
      </c>
      <c r="E7202" s="753" t="s">
        <v>19</v>
      </c>
      <c r="F7202" s="753" t="s">
        <v>22</v>
      </c>
      <c r="G7202" s="757" t="s">
        <v>23</v>
      </c>
      <c r="H7202" s="751">
        <v>13000000</v>
      </c>
    </row>
    <row r="7203" spans="1:8">
      <c r="A7203" s="753" t="s">
        <v>83</v>
      </c>
      <c r="B7203" s="753" t="s">
        <v>1015</v>
      </c>
      <c r="C7203" s="753" t="s">
        <v>963</v>
      </c>
      <c r="D7203" s="753" t="s">
        <v>1933</v>
      </c>
      <c r="E7203" s="753"/>
      <c r="F7203" s="753"/>
      <c r="G7203" s="757" t="s">
        <v>1934</v>
      </c>
      <c r="H7203" s="751">
        <v>7661815905</v>
      </c>
    </row>
    <row r="7204" spans="1:8">
      <c r="A7204" s="753" t="s">
        <v>83</v>
      </c>
      <c r="B7204" s="753" t="s">
        <v>1015</v>
      </c>
      <c r="C7204" s="753" t="s">
        <v>963</v>
      </c>
      <c r="D7204" s="753" t="s">
        <v>1933</v>
      </c>
      <c r="E7204" s="753" t="s">
        <v>178</v>
      </c>
      <c r="F7204" s="753"/>
      <c r="G7204" s="757" t="s">
        <v>179</v>
      </c>
      <c r="H7204" s="751">
        <v>6674308000</v>
      </c>
    </row>
    <row r="7205" spans="1:8" ht="26.4">
      <c r="A7205" s="753" t="s">
        <v>83</v>
      </c>
      <c r="B7205" s="753" t="s">
        <v>1015</v>
      </c>
      <c r="C7205" s="753" t="s">
        <v>963</v>
      </c>
      <c r="D7205" s="753" t="s">
        <v>1933</v>
      </c>
      <c r="E7205" s="753" t="s">
        <v>178</v>
      </c>
      <c r="F7205" s="753" t="s">
        <v>180</v>
      </c>
      <c r="G7205" s="757" t="s">
        <v>1810</v>
      </c>
      <c r="H7205" s="751">
        <v>6674308000</v>
      </c>
    </row>
    <row r="7206" spans="1:8">
      <c r="A7206" s="753" t="s">
        <v>83</v>
      </c>
      <c r="B7206" s="753" t="s">
        <v>1015</v>
      </c>
      <c r="C7206" s="753" t="s">
        <v>963</v>
      </c>
      <c r="D7206" s="753" t="s">
        <v>1933</v>
      </c>
      <c r="E7206" s="753" t="s">
        <v>19</v>
      </c>
      <c r="F7206" s="753"/>
      <c r="G7206" s="757" t="s">
        <v>133</v>
      </c>
      <c r="H7206" s="751">
        <v>987507905</v>
      </c>
    </row>
    <row r="7207" spans="1:8">
      <c r="A7207" s="753" t="s">
        <v>83</v>
      </c>
      <c r="B7207" s="753" t="s">
        <v>1015</v>
      </c>
      <c r="C7207" s="753" t="s">
        <v>963</v>
      </c>
      <c r="D7207" s="753" t="s">
        <v>1933</v>
      </c>
      <c r="E7207" s="753" t="s">
        <v>19</v>
      </c>
      <c r="F7207" s="753" t="s">
        <v>22</v>
      </c>
      <c r="G7207" s="757" t="s">
        <v>23</v>
      </c>
      <c r="H7207" s="751">
        <v>985913905</v>
      </c>
    </row>
    <row r="7208" spans="1:8">
      <c r="A7208" s="753" t="s">
        <v>83</v>
      </c>
      <c r="B7208" s="753" t="s">
        <v>1015</v>
      </c>
      <c r="C7208" s="753" t="s">
        <v>963</v>
      </c>
      <c r="D7208" s="753" t="s">
        <v>1933</v>
      </c>
      <c r="E7208" s="753" t="s">
        <v>19</v>
      </c>
      <c r="F7208" s="753" t="s">
        <v>245</v>
      </c>
      <c r="G7208" s="757" t="s">
        <v>135</v>
      </c>
      <c r="H7208" s="751">
        <v>1594000</v>
      </c>
    </row>
    <row r="7209" spans="1:8">
      <c r="A7209" s="753" t="s">
        <v>83</v>
      </c>
      <c r="B7209" s="753" t="s">
        <v>1015</v>
      </c>
      <c r="C7209" s="753" t="s">
        <v>423</v>
      </c>
      <c r="D7209" s="753"/>
      <c r="E7209" s="753"/>
      <c r="F7209" s="753"/>
      <c r="G7209" s="757" t="s">
        <v>1849</v>
      </c>
      <c r="H7209" s="751">
        <v>128453717454</v>
      </c>
    </row>
    <row r="7210" spans="1:8">
      <c r="A7210" s="753" t="s">
        <v>83</v>
      </c>
      <c r="B7210" s="753" t="s">
        <v>1015</v>
      </c>
      <c r="C7210" s="753" t="s">
        <v>423</v>
      </c>
      <c r="D7210" s="753" t="s">
        <v>181</v>
      </c>
      <c r="E7210" s="753"/>
      <c r="F7210" s="753"/>
      <c r="G7210" s="757" t="s">
        <v>1948</v>
      </c>
      <c r="H7210" s="751">
        <v>126987676454</v>
      </c>
    </row>
    <row r="7211" spans="1:8" ht="26.4">
      <c r="A7211" s="753" t="s">
        <v>83</v>
      </c>
      <c r="B7211" s="753" t="s">
        <v>1015</v>
      </c>
      <c r="C7211" s="753" t="s">
        <v>423</v>
      </c>
      <c r="D7211" s="753" t="s">
        <v>181</v>
      </c>
      <c r="E7211" s="753" t="s">
        <v>183</v>
      </c>
      <c r="F7211" s="753"/>
      <c r="G7211" s="757" t="s">
        <v>1863</v>
      </c>
      <c r="H7211" s="751">
        <v>204245418</v>
      </c>
    </row>
    <row r="7212" spans="1:8" ht="26.4">
      <c r="A7212" s="753" t="s">
        <v>83</v>
      </c>
      <c r="B7212" s="753" t="s">
        <v>1015</v>
      </c>
      <c r="C7212" s="753" t="s">
        <v>423</v>
      </c>
      <c r="D7212" s="753" t="s">
        <v>181</v>
      </c>
      <c r="E7212" s="753" t="s">
        <v>183</v>
      </c>
      <c r="F7212" s="753" t="s">
        <v>184</v>
      </c>
      <c r="G7212" s="757" t="s">
        <v>1864</v>
      </c>
      <c r="H7212" s="751">
        <v>204245418</v>
      </c>
    </row>
    <row r="7213" spans="1:8">
      <c r="A7213" s="753" t="s">
        <v>83</v>
      </c>
      <c r="B7213" s="753" t="s">
        <v>1015</v>
      </c>
      <c r="C7213" s="753" t="s">
        <v>423</v>
      </c>
      <c r="D7213" s="753" t="s">
        <v>181</v>
      </c>
      <c r="E7213" s="753" t="s">
        <v>178</v>
      </c>
      <c r="F7213" s="753"/>
      <c r="G7213" s="757" t="s">
        <v>179</v>
      </c>
      <c r="H7213" s="751">
        <v>120829583199</v>
      </c>
    </row>
    <row r="7214" spans="1:8" ht="26.4">
      <c r="A7214" s="753" t="s">
        <v>83</v>
      </c>
      <c r="B7214" s="753" t="s">
        <v>1015</v>
      </c>
      <c r="C7214" s="753" t="s">
        <v>423</v>
      </c>
      <c r="D7214" s="753" t="s">
        <v>181</v>
      </c>
      <c r="E7214" s="753" t="s">
        <v>178</v>
      </c>
      <c r="F7214" s="753" t="s">
        <v>180</v>
      </c>
      <c r="G7214" s="757" t="s">
        <v>1810</v>
      </c>
      <c r="H7214" s="751">
        <v>120788444699</v>
      </c>
    </row>
    <row r="7215" spans="1:8">
      <c r="A7215" s="753" t="s">
        <v>83</v>
      </c>
      <c r="B7215" s="753" t="s">
        <v>1015</v>
      </c>
      <c r="C7215" s="753" t="s">
        <v>423</v>
      </c>
      <c r="D7215" s="753" t="s">
        <v>181</v>
      </c>
      <c r="E7215" s="753" t="s">
        <v>178</v>
      </c>
      <c r="F7215" s="753" t="s">
        <v>861</v>
      </c>
      <c r="G7215" s="757" t="s">
        <v>862</v>
      </c>
      <c r="H7215" s="751">
        <v>41138500</v>
      </c>
    </row>
    <row r="7216" spans="1:8">
      <c r="A7216" s="753" t="s">
        <v>83</v>
      </c>
      <c r="B7216" s="753" t="s">
        <v>1015</v>
      </c>
      <c r="C7216" s="753" t="s">
        <v>423</v>
      </c>
      <c r="D7216" s="753" t="s">
        <v>181</v>
      </c>
      <c r="E7216" s="753" t="s">
        <v>19</v>
      </c>
      <c r="F7216" s="753"/>
      <c r="G7216" s="757" t="s">
        <v>133</v>
      </c>
      <c r="H7216" s="751">
        <v>5953847837</v>
      </c>
    </row>
    <row r="7217" spans="1:8">
      <c r="A7217" s="753" t="s">
        <v>83</v>
      </c>
      <c r="B7217" s="753" t="s">
        <v>1015</v>
      </c>
      <c r="C7217" s="753" t="s">
        <v>423</v>
      </c>
      <c r="D7217" s="753" t="s">
        <v>181</v>
      </c>
      <c r="E7217" s="753" t="s">
        <v>19</v>
      </c>
      <c r="F7217" s="753" t="s">
        <v>20</v>
      </c>
      <c r="G7217" s="757" t="s">
        <v>21</v>
      </c>
      <c r="H7217" s="751">
        <v>1552940000</v>
      </c>
    </row>
    <row r="7218" spans="1:8">
      <c r="A7218" s="753" t="s">
        <v>83</v>
      </c>
      <c r="B7218" s="753" t="s">
        <v>1015</v>
      </c>
      <c r="C7218" s="753" t="s">
        <v>423</v>
      </c>
      <c r="D7218" s="753" t="s">
        <v>181</v>
      </c>
      <c r="E7218" s="753" t="s">
        <v>19</v>
      </c>
      <c r="F7218" s="753" t="s">
        <v>22</v>
      </c>
      <c r="G7218" s="757" t="s">
        <v>23</v>
      </c>
      <c r="H7218" s="751">
        <v>4356810837</v>
      </c>
    </row>
    <row r="7219" spans="1:8">
      <c r="A7219" s="753" t="s">
        <v>83</v>
      </c>
      <c r="B7219" s="753" t="s">
        <v>1015</v>
      </c>
      <c r="C7219" s="753" t="s">
        <v>423</v>
      </c>
      <c r="D7219" s="753" t="s">
        <v>181</v>
      </c>
      <c r="E7219" s="753" t="s">
        <v>19</v>
      </c>
      <c r="F7219" s="753" t="s">
        <v>245</v>
      </c>
      <c r="G7219" s="757" t="s">
        <v>135</v>
      </c>
      <c r="H7219" s="751">
        <v>44097000</v>
      </c>
    </row>
    <row r="7220" spans="1:8">
      <c r="A7220" s="753" t="s">
        <v>83</v>
      </c>
      <c r="B7220" s="753" t="s">
        <v>1015</v>
      </c>
      <c r="C7220" s="753" t="s">
        <v>423</v>
      </c>
      <c r="D7220" s="753" t="s">
        <v>1850</v>
      </c>
      <c r="E7220" s="753"/>
      <c r="F7220" s="753"/>
      <c r="G7220" s="757" t="s">
        <v>1851</v>
      </c>
      <c r="H7220" s="751">
        <v>1466041000</v>
      </c>
    </row>
    <row r="7221" spans="1:8">
      <c r="A7221" s="753" t="s">
        <v>83</v>
      </c>
      <c r="B7221" s="753" t="s">
        <v>1015</v>
      </c>
      <c r="C7221" s="753" t="s">
        <v>423</v>
      </c>
      <c r="D7221" s="753" t="s">
        <v>1850</v>
      </c>
      <c r="E7221" s="753" t="s">
        <v>178</v>
      </c>
      <c r="F7221" s="753"/>
      <c r="G7221" s="757" t="s">
        <v>179</v>
      </c>
      <c r="H7221" s="751">
        <v>736041000</v>
      </c>
    </row>
    <row r="7222" spans="1:8" ht="26.4">
      <c r="A7222" s="753" t="s">
        <v>83</v>
      </c>
      <c r="B7222" s="753" t="s">
        <v>1015</v>
      </c>
      <c r="C7222" s="753" t="s">
        <v>423</v>
      </c>
      <c r="D7222" s="753" t="s">
        <v>1850</v>
      </c>
      <c r="E7222" s="753" t="s">
        <v>178</v>
      </c>
      <c r="F7222" s="753" t="s">
        <v>180</v>
      </c>
      <c r="G7222" s="757" t="s">
        <v>1810</v>
      </c>
      <c r="H7222" s="751">
        <v>736041000</v>
      </c>
    </row>
    <row r="7223" spans="1:8">
      <c r="A7223" s="753" t="s">
        <v>83</v>
      </c>
      <c r="B7223" s="753" t="s">
        <v>1015</v>
      </c>
      <c r="C7223" s="753" t="s">
        <v>423</v>
      </c>
      <c r="D7223" s="753" t="s">
        <v>1850</v>
      </c>
      <c r="E7223" s="753" t="s">
        <v>16</v>
      </c>
      <c r="F7223" s="753"/>
      <c r="G7223" s="757" t="s">
        <v>17</v>
      </c>
      <c r="H7223" s="751">
        <v>730000000</v>
      </c>
    </row>
    <row r="7224" spans="1:8">
      <c r="A7224" s="753" t="s">
        <v>83</v>
      </c>
      <c r="B7224" s="753" t="s">
        <v>1015</v>
      </c>
      <c r="C7224" s="753" t="s">
        <v>423</v>
      </c>
      <c r="D7224" s="753" t="s">
        <v>1850</v>
      </c>
      <c r="E7224" s="753" t="s">
        <v>16</v>
      </c>
      <c r="F7224" s="753" t="s">
        <v>18</v>
      </c>
      <c r="G7224" s="757" t="s">
        <v>1887</v>
      </c>
      <c r="H7224" s="751">
        <v>730000000</v>
      </c>
    </row>
    <row r="7225" spans="1:8">
      <c r="A7225" s="753" t="s">
        <v>83</v>
      </c>
      <c r="B7225" s="753" t="s">
        <v>1015</v>
      </c>
      <c r="C7225" s="753" t="s">
        <v>164</v>
      </c>
      <c r="D7225" s="753"/>
      <c r="E7225" s="753"/>
      <c r="F7225" s="753"/>
      <c r="G7225" s="757" t="s">
        <v>1953</v>
      </c>
      <c r="H7225" s="751">
        <v>4917123000</v>
      </c>
    </row>
    <row r="7226" spans="1:8">
      <c r="A7226" s="753" t="s">
        <v>83</v>
      </c>
      <c r="B7226" s="753" t="s">
        <v>1015</v>
      </c>
      <c r="C7226" s="753" t="s">
        <v>164</v>
      </c>
      <c r="D7226" s="753" t="s">
        <v>1954</v>
      </c>
      <c r="E7226" s="753"/>
      <c r="F7226" s="753"/>
      <c r="G7226" s="757" t="s">
        <v>1955</v>
      </c>
      <c r="H7226" s="751">
        <v>4917123000</v>
      </c>
    </row>
    <row r="7227" spans="1:8">
      <c r="A7227" s="753" t="s">
        <v>83</v>
      </c>
      <c r="B7227" s="753" t="s">
        <v>1015</v>
      </c>
      <c r="C7227" s="753" t="s">
        <v>164</v>
      </c>
      <c r="D7227" s="753" t="s">
        <v>1954</v>
      </c>
      <c r="E7227" s="753" t="s">
        <v>178</v>
      </c>
      <c r="F7227" s="753"/>
      <c r="G7227" s="757" t="s">
        <v>179</v>
      </c>
      <c r="H7227" s="751">
        <v>4917123000</v>
      </c>
    </row>
    <row r="7228" spans="1:8" ht="26.4">
      <c r="A7228" s="753" t="s">
        <v>83</v>
      </c>
      <c r="B7228" s="753" t="s">
        <v>1015</v>
      </c>
      <c r="C7228" s="753" t="s">
        <v>164</v>
      </c>
      <c r="D7228" s="753" t="s">
        <v>1954</v>
      </c>
      <c r="E7228" s="753" t="s">
        <v>178</v>
      </c>
      <c r="F7228" s="753" t="s">
        <v>180</v>
      </c>
      <c r="G7228" s="757" t="s">
        <v>1810</v>
      </c>
      <c r="H7228" s="751">
        <v>4917123000</v>
      </c>
    </row>
    <row r="7229" spans="1:8">
      <c r="A7229" s="753" t="s">
        <v>83</v>
      </c>
      <c r="B7229" s="753" t="s">
        <v>1015</v>
      </c>
      <c r="C7229" s="753" t="s">
        <v>211</v>
      </c>
      <c r="D7229" s="753"/>
      <c r="E7229" s="753"/>
      <c r="F7229" s="753"/>
      <c r="G7229" s="757" t="s">
        <v>1373</v>
      </c>
      <c r="H7229" s="751">
        <v>135710884491</v>
      </c>
    </row>
    <row r="7230" spans="1:8">
      <c r="A7230" s="753" t="s">
        <v>83</v>
      </c>
      <c r="B7230" s="753" t="s">
        <v>1015</v>
      </c>
      <c r="C7230" s="753" t="s">
        <v>211</v>
      </c>
      <c r="D7230" s="753" t="s">
        <v>1008</v>
      </c>
      <c r="E7230" s="753"/>
      <c r="F7230" s="753"/>
      <c r="G7230" s="757" t="s">
        <v>1951</v>
      </c>
      <c r="H7230" s="751">
        <v>91391098683</v>
      </c>
    </row>
    <row r="7231" spans="1:8" ht="26.4">
      <c r="A7231" s="753" t="s">
        <v>83</v>
      </c>
      <c r="B7231" s="753" t="s">
        <v>1015</v>
      </c>
      <c r="C7231" s="753" t="s">
        <v>211</v>
      </c>
      <c r="D7231" s="753" t="s">
        <v>1008</v>
      </c>
      <c r="E7231" s="753" t="s">
        <v>183</v>
      </c>
      <c r="F7231" s="753"/>
      <c r="G7231" s="757" t="s">
        <v>1863</v>
      </c>
      <c r="H7231" s="751">
        <v>5625870803</v>
      </c>
    </row>
    <row r="7232" spans="1:8" ht="26.4">
      <c r="A7232" s="753" t="s">
        <v>83</v>
      </c>
      <c r="B7232" s="753" t="s">
        <v>1015</v>
      </c>
      <c r="C7232" s="753" t="s">
        <v>211</v>
      </c>
      <c r="D7232" s="753" t="s">
        <v>1008</v>
      </c>
      <c r="E7232" s="753" t="s">
        <v>183</v>
      </c>
      <c r="F7232" s="753" t="s">
        <v>184</v>
      </c>
      <c r="G7232" s="757" t="s">
        <v>1864</v>
      </c>
      <c r="H7232" s="751">
        <v>5386746803</v>
      </c>
    </row>
    <row r="7233" spans="1:8" ht="26.4">
      <c r="A7233" s="753" t="s">
        <v>83</v>
      </c>
      <c r="B7233" s="753" t="s">
        <v>1015</v>
      </c>
      <c r="C7233" s="753" t="s">
        <v>211</v>
      </c>
      <c r="D7233" s="753" t="s">
        <v>1008</v>
      </c>
      <c r="E7233" s="753" t="s">
        <v>183</v>
      </c>
      <c r="F7233" s="753" t="s">
        <v>929</v>
      </c>
      <c r="G7233" s="757" t="s">
        <v>1892</v>
      </c>
      <c r="H7233" s="751">
        <v>239124000</v>
      </c>
    </row>
    <row r="7234" spans="1:8">
      <c r="A7234" s="753" t="s">
        <v>83</v>
      </c>
      <c r="B7234" s="753" t="s">
        <v>1015</v>
      </c>
      <c r="C7234" s="753" t="s">
        <v>211</v>
      </c>
      <c r="D7234" s="753" t="s">
        <v>1008</v>
      </c>
      <c r="E7234" s="753" t="s">
        <v>178</v>
      </c>
      <c r="F7234" s="753"/>
      <c r="G7234" s="757" t="s">
        <v>179</v>
      </c>
      <c r="H7234" s="751">
        <v>53405413930</v>
      </c>
    </row>
    <row r="7235" spans="1:8" ht="26.4">
      <c r="A7235" s="753" t="s">
        <v>83</v>
      </c>
      <c r="B7235" s="753" t="s">
        <v>1015</v>
      </c>
      <c r="C7235" s="753" t="s">
        <v>211</v>
      </c>
      <c r="D7235" s="753" t="s">
        <v>1008</v>
      </c>
      <c r="E7235" s="753" t="s">
        <v>178</v>
      </c>
      <c r="F7235" s="753" t="s">
        <v>180</v>
      </c>
      <c r="G7235" s="757" t="s">
        <v>1810</v>
      </c>
      <c r="H7235" s="751">
        <v>53405413930</v>
      </c>
    </row>
    <row r="7236" spans="1:8">
      <c r="A7236" s="753" t="s">
        <v>83</v>
      </c>
      <c r="B7236" s="753" t="s">
        <v>1015</v>
      </c>
      <c r="C7236" s="753" t="s">
        <v>211</v>
      </c>
      <c r="D7236" s="753" t="s">
        <v>1008</v>
      </c>
      <c r="E7236" s="753" t="s">
        <v>19</v>
      </c>
      <c r="F7236" s="753"/>
      <c r="G7236" s="757" t="s">
        <v>133</v>
      </c>
      <c r="H7236" s="751">
        <v>32359813950</v>
      </c>
    </row>
    <row r="7237" spans="1:8">
      <c r="A7237" s="753" t="s">
        <v>83</v>
      </c>
      <c r="B7237" s="753" t="s">
        <v>1015</v>
      </c>
      <c r="C7237" s="753" t="s">
        <v>211</v>
      </c>
      <c r="D7237" s="753" t="s">
        <v>1008</v>
      </c>
      <c r="E7237" s="753" t="s">
        <v>19</v>
      </c>
      <c r="F7237" s="753" t="s">
        <v>20</v>
      </c>
      <c r="G7237" s="757" t="s">
        <v>21</v>
      </c>
      <c r="H7237" s="751">
        <v>7637139227</v>
      </c>
    </row>
    <row r="7238" spans="1:8">
      <c r="A7238" s="753" t="s">
        <v>83</v>
      </c>
      <c r="B7238" s="753" t="s">
        <v>1015</v>
      </c>
      <c r="C7238" s="753" t="s">
        <v>211</v>
      </c>
      <c r="D7238" s="753" t="s">
        <v>1008</v>
      </c>
      <c r="E7238" s="753" t="s">
        <v>19</v>
      </c>
      <c r="F7238" s="753" t="s">
        <v>22</v>
      </c>
      <c r="G7238" s="757" t="s">
        <v>23</v>
      </c>
      <c r="H7238" s="751">
        <v>20842867758</v>
      </c>
    </row>
    <row r="7239" spans="1:8">
      <c r="A7239" s="753" t="s">
        <v>83</v>
      </c>
      <c r="B7239" s="753" t="s">
        <v>1015</v>
      </c>
      <c r="C7239" s="753" t="s">
        <v>211</v>
      </c>
      <c r="D7239" s="753" t="s">
        <v>1008</v>
      </c>
      <c r="E7239" s="753" t="s">
        <v>19</v>
      </c>
      <c r="F7239" s="753" t="s">
        <v>245</v>
      </c>
      <c r="G7239" s="757" t="s">
        <v>135</v>
      </c>
      <c r="H7239" s="751">
        <v>3879806965</v>
      </c>
    </row>
    <row r="7240" spans="1:8">
      <c r="A7240" s="753" t="s">
        <v>83</v>
      </c>
      <c r="B7240" s="753" t="s">
        <v>1015</v>
      </c>
      <c r="C7240" s="753" t="s">
        <v>211</v>
      </c>
      <c r="D7240" s="753" t="s">
        <v>1852</v>
      </c>
      <c r="E7240" s="753"/>
      <c r="F7240" s="753"/>
      <c r="G7240" s="757" t="s">
        <v>1853</v>
      </c>
      <c r="H7240" s="751">
        <v>2147000000</v>
      </c>
    </row>
    <row r="7241" spans="1:8">
      <c r="A7241" s="753" t="s">
        <v>83</v>
      </c>
      <c r="B7241" s="753" t="s">
        <v>1015</v>
      </c>
      <c r="C7241" s="753" t="s">
        <v>211</v>
      </c>
      <c r="D7241" s="753" t="s">
        <v>1852</v>
      </c>
      <c r="E7241" s="753" t="s">
        <v>178</v>
      </c>
      <c r="F7241" s="753"/>
      <c r="G7241" s="757" t="s">
        <v>179</v>
      </c>
      <c r="H7241" s="751">
        <v>2147000000</v>
      </c>
    </row>
    <row r="7242" spans="1:8" ht="26.4">
      <c r="A7242" s="753" t="s">
        <v>83</v>
      </c>
      <c r="B7242" s="753" t="s">
        <v>1015</v>
      </c>
      <c r="C7242" s="753" t="s">
        <v>211</v>
      </c>
      <c r="D7242" s="753" t="s">
        <v>1852</v>
      </c>
      <c r="E7242" s="753" t="s">
        <v>178</v>
      </c>
      <c r="F7242" s="753" t="s">
        <v>180</v>
      </c>
      <c r="G7242" s="757" t="s">
        <v>1810</v>
      </c>
      <c r="H7242" s="751">
        <v>2147000000</v>
      </c>
    </row>
    <row r="7243" spans="1:8">
      <c r="A7243" s="753" t="s">
        <v>83</v>
      </c>
      <c r="B7243" s="753" t="s">
        <v>1015</v>
      </c>
      <c r="C7243" s="753" t="s">
        <v>211</v>
      </c>
      <c r="D7243" s="753" t="s">
        <v>1818</v>
      </c>
      <c r="E7243" s="753"/>
      <c r="F7243" s="753"/>
      <c r="G7243" s="757" t="s">
        <v>1819</v>
      </c>
      <c r="H7243" s="751">
        <v>42172785808</v>
      </c>
    </row>
    <row r="7244" spans="1:8">
      <c r="A7244" s="753" t="s">
        <v>83</v>
      </c>
      <c r="B7244" s="753" t="s">
        <v>1015</v>
      </c>
      <c r="C7244" s="753" t="s">
        <v>211</v>
      </c>
      <c r="D7244" s="753" t="s">
        <v>1818</v>
      </c>
      <c r="E7244" s="753" t="s">
        <v>92</v>
      </c>
      <c r="F7244" s="753"/>
      <c r="G7244" s="757" t="s">
        <v>93</v>
      </c>
      <c r="H7244" s="751">
        <v>10522006568</v>
      </c>
    </row>
    <row r="7245" spans="1:8">
      <c r="A7245" s="753" t="s">
        <v>83</v>
      </c>
      <c r="B7245" s="753" t="s">
        <v>1015</v>
      </c>
      <c r="C7245" s="753" t="s">
        <v>211</v>
      </c>
      <c r="D7245" s="753" t="s">
        <v>1818</v>
      </c>
      <c r="E7245" s="753" t="s">
        <v>92</v>
      </c>
      <c r="F7245" s="753" t="s">
        <v>94</v>
      </c>
      <c r="G7245" s="757" t="s">
        <v>1768</v>
      </c>
      <c r="H7245" s="751">
        <v>10522006568</v>
      </c>
    </row>
    <row r="7246" spans="1:8" ht="26.4">
      <c r="A7246" s="753" t="s">
        <v>83</v>
      </c>
      <c r="B7246" s="753" t="s">
        <v>1015</v>
      </c>
      <c r="C7246" s="753" t="s">
        <v>211</v>
      </c>
      <c r="D7246" s="753" t="s">
        <v>1818</v>
      </c>
      <c r="E7246" s="753" t="s">
        <v>141</v>
      </c>
      <c r="F7246" s="753"/>
      <c r="G7246" s="757" t="s">
        <v>1822</v>
      </c>
      <c r="H7246" s="751">
        <v>483402810</v>
      </c>
    </row>
    <row r="7247" spans="1:8" ht="26.4">
      <c r="A7247" s="753" t="s">
        <v>83</v>
      </c>
      <c r="B7247" s="753" t="s">
        <v>1015</v>
      </c>
      <c r="C7247" s="753" t="s">
        <v>211</v>
      </c>
      <c r="D7247" s="753" t="s">
        <v>1818</v>
      </c>
      <c r="E7247" s="753" t="s">
        <v>141</v>
      </c>
      <c r="F7247" s="753" t="s">
        <v>581</v>
      </c>
      <c r="G7247" s="757" t="s">
        <v>1823</v>
      </c>
      <c r="H7247" s="751">
        <v>483402810</v>
      </c>
    </row>
    <row r="7248" spans="1:8">
      <c r="A7248" s="753" t="s">
        <v>83</v>
      </c>
      <c r="B7248" s="753" t="s">
        <v>1015</v>
      </c>
      <c r="C7248" s="753" t="s">
        <v>211</v>
      </c>
      <c r="D7248" s="753" t="s">
        <v>1818</v>
      </c>
      <c r="E7248" s="753" t="s">
        <v>96</v>
      </c>
      <c r="F7248" s="753"/>
      <c r="G7248" s="757" t="s">
        <v>97</v>
      </c>
      <c r="H7248" s="751">
        <v>8565692132</v>
      </c>
    </row>
    <row r="7249" spans="1:8">
      <c r="A7249" s="753" t="s">
        <v>83</v>
      </c>
      <c r="B7249" s="753" t="s">
        <v>1015</v>
      </c>
      <c r="C7249" s="753" t="s">
        <v>211</v>
      </c>
      <c r="D7249" s="753" t="s">
        <v>1818</v>
      </c>
      <c r="E7249" s="753" t="s">
        <v>96</v>
      </c>
      <c r="F7249" s="753" t="s">
        <v>151</v>
      </c>
      <c r="G7249" s="757" t="s">
        <v>152</v>
      </c>
      <c r="H7249" s="751">
        <v>252840766</v>
      </c>
    </row>
    <row r="7250" spans="1:8">
      <c r="A7250" s="753" t="s">
        <v>83</v>
      </c>
      <c r="B7250" s="753" t="s">
        <v>1015</v>
      </c>
      <c r="C7250" s="753" t="s">
        <v>211</v>
      </c>
      <c r="D7250" s="753" t="s">
        <v>1818</v>
      </c>
      <c r="E7250" s="753" t="s">
        <v>96</v>
      </c>
      <c r="F7250" s="753" t="s">
        <v>440</v>
      </c>
      <c r="G7250" s="757" t="s">
        <v>441</v>
      </c>
      <c r="H7250" s="751">
        <v>1508422900</v>
      </c>
    </row>
    <row r="7251" spans="1:8">
      <c r="A7251" s="753" t="s">
        <v>83</v>
      </c>
      <c r="B7251" s="753" t="s">
        <v>1015</v>
      </c>
      <c r="C7251" s="753" t="s">
        <v>211</v>
      </c>
      <c r="D7251" s="753" t="s">
        <v>1818</v>
      </c>
      <c r="E7251" s="753" t="s">
        <v>96</v>
      </c>
      <c r="F7251" s="753" t="s">
        <v>434</v>
      </c>
      <c r="G7251" s="757" t="s">
        <v>435</v>
      </c>
      <c r="H7251" s="751">
        <v>580742385</v>
      </c>
    </row>
    <row r="7252" spans="1:8">
      <c r="A7252" s="753" t="s">
        <v>83</v>
      </c>
      <c r="B7252" s="753" t="s">
        <v>1015</v>
      </c>
      <c r="C7252" s="753" t="s">
        <v>211</v>
      </c>
      <c r="D7252" s="753" t="s">
        <v>1818</v>
      </c>
      <c r="E7252" s="753" t="s">
        <v>96</v>
      </c>
      <c r="F7252" s="753" t="s">
        <v>864</v>
      </c>
      <c r="G7252" s="757" t="s">
        <v>1770</v>
      </c>
      <c r="H7252" s="751">
        <v>217275000</v>
      </c>
    </row>
    <row r="7253" spans="1:8">
      <c r="A7253" s="753" t="s">
        <v>83</v>
      </c>
      <c r="B7253" s="753" t="s">
        <v>1015</v>
      </c>
      <c r="C7253" s="753" t="s">
        <v>211</v>
      </c>
      <c r="D7253" s="753" t="s">
        <v>1818</v>
      </c>
      <c r="E7253" s="753" t="s">
        <v>96</v>
      </c>
      <c r="F7253" s="753" t="s">
        <v>11</v>
      </c>
      <c r="G7253" s="757" t="s">
        <v>1830</v>
      </c>
      <c r="H7253" s="751">
        <v>437762000</v>
      </c>
    </row>
    <row r="7254" spans="1:8">
      <c r="A7254" s="753" t="s">
        <v>83</v>
      </c>
      <c r="B7254" s="753" t="s">
        <v>1015</v>
      </c>
      <c r="C7254" s="753" t="s">
        <v>211</v>
      </c>
      <c r="D7254" s="753" t="s">
        <v>1818</v>
      </c>
      <c r="E7254" s="753" t="s">
        <v>96</v>
      </c>
      <c r="F7254" s="753" t="s">
        <v>436</v>
      </c>
      <c r="G7254" s="757" t="s">
        <v>437</v>
      </c>
      <c r="H7254" s="751">
        <v>9179890</v>
      </c>
    </row>
    <row r="7255" spans="1:8" ht="26.4">
      <c r="A7255" s="753" t="s">
        <v>83</v>
      </c>
      <c r="B7255" s="753" t="s">
        <v>1015</v>
      </c>
      <c r="C7255" s="753" t="s">
        <v>211</v>
      </c>
      <c r="D7255" s="753" t="s">
        <v>1818</v>
      </c>
      <c r="E7255" s="753" t="s">
        <v>96</v>
      </c>
      <c r="F7255" s="753" t="s">
        <v>98</v>
      </c>
      <c r="G7255" s="757" t="s">
        <v>99</v>
      </c>
      <c r="H7255" s="751">
        <v>28121142</v>
      </c>
    </row>
    <row r="7256" spans="1:8" ht="26.4">
      <c r="A7256" s="753" t="s">
        <v>83</v>
      </c>
      <c r="B7256" s="753" t="s">
        <v>1015</v>
      </c>
      <c r="C7256" s="753" t="s">
        <v>211</v>
      </c>
      <c r="D7256" s="753" t="s">
        <v>1818</v>
      </c>
      <c r="E7256" s="753" t="s">
        <v>96</v>
      </c>
      <c r="F7256" s="753" t="s">
        <v>442</v>
      </c>
      <c r="G7256" s="757" t="s">
        <v>1772</v>
      </c>
      <c r="H7256" s="751">
        <v>1033835199</v>
      </c>
    </row>
    <row r="7257" spans="1:8">
      <c r="A7257" s="753" t="s">
        <v>83</v>
      </c>
      <c r="B7257" s="753" t="s">
        <v>1015</v>
      </c>
      <c r="C7257" s="753" t="s">
        <v>211</v>
      </c>
      <c r="D7257" s="753" t="s">
        <v>1818</v>
      </c>
      <c r="E7257" s="753" t="s">
        <v>96</v>
      </c>
      <c r="F7257" s="753" t="s">
        <v>330</v>
      </c>
      <c r="G7257" s="757" t="s">
        <v>331</v>
      </c>
      <c r="H7257" s="751">
        <v>2040439525</v>
      </c>
    </row>
    <row r="7258" spans="1:8" ht="26.4">
      <c r="A7258" s="753" t="s">
        <v>83</v>
      </c>
      <c r="B7258" s="753" t="s">
        <v>1015</v>
      </c>
      <c r="C7258" s="753" t="s">
        <v>211</v>
      </c>
      <c r="D7258" s="753" t="s">
        <v>1818</v>
      </c>
      <c r="E7258" s="753" t="s">
        <v>96</v>
      </c>
      <c r="F7258" s="753" t="s">
        <v>332</v>
      </c>
      <c r="G7258" s="757" t="s">
        <v>1874</v>
      </c>
      <c r="H7258" s="751">
        <v>750215000</v>
      </c>
    </row>
    <row r="7259" spans="1:8">
      <c r="A7259" s="753" t="s">
        <v>83</v>
      </c>
      <c r="B7259" s="753" t="s">
        <v>1015</v>
      </c>
      <c r="C7259" s="753" t="s">
        <v>211</v>
      </c>
      <c r="D7259" s="753" t="s">
        <v>1818</v>
      </c>
      <c r="E7259" s="753" t="s">
        <v>96</v>
      </c>
      <c r="F7259" s="753" t="s">
        <v>144</v>
      </c>
      <c r="G7259" s="757" t="s">
        <v>145</v>
      </c>
      <c r="H7259" s="751">
        <v>82452875</v>
      </c>
    </row>
    <row r="7260" spans="1:8">
      <c r="A7260" s="753" t="s">
        <v>83</v>
      </c>
      <c r="B7260" s="753" t="s">
        <v>1015</v>
      </c>
      <c r="C7260" s="753" t="s">
        <v>211</v>
      </c>
      <c r="D7260" s="753" t="s">
        <v>1818</v>
      </c>
      <c r="E7260" s="753" t="s">
        <v>96</v>
      </c>
      <c r="F7260" s="753" t="s">
        <v>154</v>
      </c>
      <c r="G7260" s="757" t="s">
        <v>1773</v>
      </c>
      <c r="H7260" s="751">
        <v>1624405450</v>
      </c>
    </row>
    <row r="7261" spans="1:8">
      <c r="A7261" s="753" t="s">
        <v>83</v>
      </c>
      <c r="B7261" s="753" t="s">
        <v>1015</v>
      </c>
      <c r="C7261" s="753" t="s">
        <v>211</v>
      </c>
      <c r="D7261" s="753" t="s">
        <v>1818</v>
      </c>
      <c r="E7261" s="753" t="s">
        <v>426</v>
      </c>
      <c r="F7261" s="753"/>
      <c r="G7261" s="757" t="s">
        <v>427</v>
      </c>
      <c r="H7261" s="751">
        <v>142275000</v>
      </c>
    </row>
    <row r="7262" spans="1:8">
      <c r="A7262" s="753" t="s">
        <v>83</v>
      </c>
      <c r="B7262" s="753" t="s">
        <v>1015</v>
      </c>
      <c r="C7262" s="753" t="s">
        <v>211</v>
      </c>
      <c r="D7262" s="753" t="s">
        <v>1818</v>
      </c>
      <c r="E7262" s="753" t="s">
        <v>426</v>
      </c>
      <c r="F7262" s="753" t="s">
        <v>428</v>
      </c>
      <c r="G7262" s="757" t="s">
        <v>1774</v>
      </c>
      <c r="H7262" s="751">
        <v>139580000</v>
      </c>
    </row>
    <row r="7263" spans="1:8">
      <c r="A7263" s="753" t="s">
        <v>83</v>
      </c>
      <c r="B7263" s="753" t="s">
        <v>1015</v>
      </c>
      <c r="C7263" s="753" t="s">
        <v>211</v>
      </c>
      <c r="D7263" s="753" t="s">
        <v>1818</v>
      </c>
      <c r="E7263" s="753" t="s">
        <v>426</v>
      </c>
      <c r="F7263" s="753" t="s">
        <v>429</v>
      </c>
      <c r="G7263" s="757" t="s">
        <v>1775</v>
      </c>
      <c r="H7263" s="751">
        <v>2695000</v>
      </c>
    </row>
    <row r="7264" spans="1:8">
      <c r="A7264" s="753" t="s">
        <v>83</v>
      </c>
      <c r="B7264" s="753" t="s">
        <v>1015</v>
      </c>
      <c r="C7264" s="753" t="s">
        <v>211</v>
      </c>
      <c r="D7264" s="753" t="s">
        <v>1818</v>
      </c>
      <c r="E7264" s="753" t="s">
        <v>100</v>
      </c>
      <c r="F7264" s="753"/>
      <c r="G7264" s="757" t="s">
        <v>101</v>
      </c>
      <c r="H7264" s="751">
        <v>1059851000</v>
      </c>
    </row>
    <row r="7265" spans="1:8">
      <c r="A7265" s="753" t="s">
        <v>83</v>
      </c>
      <c r="B7265" s="753" t="s">
        <v>1015</v>
      </c>
      <c r="C7265" s="753" t="s">
        <v>211</v>
      </c>
      <c r="D7265" s="753" t="s">
        <v>1818</v>
      </c>
      <c r="E7265" s="753" t="s">
        <v>100</v>
      </c>
      <c r="F7265" s="753" t="s">
        <v>1912</v>
      </c>
      <c r="G7265" s="757" t="s">
        <v>1913</v>
      </c>
      <c r="H7265" s="751">
        <v>51770000</v>
      </c>
    </row>
    <row r="7266" spans="1:8">
      <c r="A7266" s="753" t="s">
        <v>83</v>
      </c>
      <c r="B7266" s="753" t="s">
        <v>1015</v>
      </c>
      <c r="C7266" s="753" t="s">
        <v>211</v>
      </c>
      <c r="D7266" s="753" t="s">
        <v>1818</v>
      </c>
      <c r="E7266" s="753" t="s">
        <v>100</v>
      </c>
      <c r="F7266" s="753" t="s">
        <v>443</v>
      </c>
      <c r="G7266" s="757" t="s">
        <v>135</v>
      </c>
      <c r="H7266" s="751">
        <v>1008081000</v>
      </c>
    </row>
    <row r="7267" spans="1:8">
      <c r="A7267" s="753" t="s">
        <v>83</v>
      </c>
      <c r="B7267" s="753" t="s">
        <v>1015</v>
      </c>
      <c r="C7267" s="753" t="s">
        <v>211</v>
      </c>
      <c r="D7267" s="753" t="s">
        <v>1818</v>
      </c>
      <c r="E7267" s="753" t="s">
        <v>102</v>
      </c>
      <c r="F7267" s="753"/>
      <c r="G7267" s="757" t="s">
        <v>369</v>
      </c>
      <c r="H7267" s="751">
        <v>2986276276</v>
      </c>
    </row>
    <row r="7268" spans="1:8">
      <c r="A7268" s="753" t="s">
        <v>83</v>
      </c>
      <c r="B7268" s="753" t="s">
        <v>1015</v>
      </c>
      <c r="C7268" s="753" t="s">
        <v>211</v>
      </c>
      <c r="D7268" s="753" t="s">
        <v>1818</v>
      </c>
      <c r="E7268" s="753" t="s">
        <v>102</v>
      </c>
      <c r="F7268" s="753" t="s">
        <v>103</v>
      </c>
      <c r="G7268" s="757" t="s">
        <v>104</v>
      </c>
      <c r="H7268" s="751">
        <v>2228947285</v>
      </c>
    </row>
    <row r="7269" spans="1:8">
      <c r="A7269" s="753" t="s">
        <v>83</v>
      </c>
      <c r="B7269" s="753" t="s">
        <v>1015</v>
      </c>
      <c r="C7269" s="753" t="s">
        <v>211</v>
      </c>
      <c r="D7269" s="753" t="s">
        <v>1818</v>
      </c>
      <c r="E7269" s="753" t="s">
        <v>102</v>
      </c>
      <c r="F7269" s="753" t="s">
        <v>105</v>
      </c>
      <c r="G7269" s="757" t="s">
        <v>106</v>
      </c>
      <c r="H7269" s="751">
        <v>380837022</v>
      </c>
    </row>
    <row r="7270" spans="1:8">
      <c r="A7270" s="753" t="s">
        <v>83</v>
      </c>
      <c r="B7270" s="753" t="s">
        <v>1015</v>
      </c>
      <c r="C7270" s="753" t="s">
        <v>211</v>
      </c>
      <c r="D7270" s="753" t="s">
        <v>1818</v>
      </c>
      <c r="E7270" s="753" t="s">
        <v>102</v>
      </c>
      <c r="F7270" s="753" t="s">
        <v>107</v>
      </c>
      <c r="G7270" s="757" t="s">
        <v>108</v>
      </c>
      <c r="H7270" s="751">
        <v>232035055</v>
      </c>
    </row>
    <row r="7271" spans="1:8">
      <c r="A7271" s="753" t="s">
        <v>83</v>
      </c>
      <c r="B7271" s="753" t="s">
        <v>1015</v>
      </c>
      <c r="C7271" s="753" t="s">
        <v>211</v>
      </c>
      <c r="D7271" s="753" t="s">
        <v>1818</v>
      </c>
      <c r="E7271" s="753" t="s">
        <v>102</v>
      </c>
      <c r="F7271" s="753" t="s">
        <v>0</v>
      </c>
      <c r="G7271" s="757" t="s">
        <v>1</v>
      </c>
      <c r="H7271" s="751">
        <v>127093939</v>
      </c>
    </row>
    <row r="7272" spans="1:8">
      <c r="A7272" s="753" t="s">
        <v>83</v>
      </c>
      <c r="B7272" s="753" t="s">
        <v>1015</v>
      </c>
      <c r="C7272" s="753" t="s">
        <v>211</v>
      </c>
      <c r="D7272" s="753" t="s">
        <v>1818</v>
      </c>
      <c r="E7272" s="753" t="s">
        <v>102</v>
      </c>
      <c r="F7272" s="753" t="s">
        <v>863</v>
      </c>
      <c r="G7272" s="757" t="s">
        <v>1883</v>
      </c>
      <c r="H7272" s="751">
        <v>17362975</v>
      </c>
    </row>
    <row r="7273" spans="1:8">
      <c r="A7273" s="753" t="s">
        <v>83</v>
      </c>
      <c r="B7273" s="753" t="s">
        <v>1015</v>
      </c>
      <c r="C7273" s="753" t="s">
        <v>211</v>
      </c>
      <c r="D7273" s="753" t="s">
        <v>1818</v>
      </c>
      <c r="E7273" s="753" t="s">
        <v>109</v>
      </c>
      <c r="F7273" s="753"/>
      <c r="G7273" s="757" t="s">
        <v>110</v>
      </c>
      <c r="H7273" s="751">
        <v>194546000</v>
      </c>
    </row>
    <row r="7274" spans="1:8" ht="26.4">
      <c r="A7274" s="753" t="s">
        <v>83</v>
      </c>
      <c r="B7274" s="753" t="s">
        <v>1015</v>
      </c>
      <c r="C7274" s="753" t="s">
        <v>211</v>
      </c>
      <c r="D7274" s="753" t="s">
        <v>1818</v>
      </c>
      <c r="E7274" s="753" t="s">
        <v>109</v>
      </c>
      <c r="F7274" s="753" t="s">
        <v>855</v>
      </c>
      <c r="G7274" s="757" t="s">
        <v>1776</v>
      </c>
      <c r="H7274" s="751">
        <v>194546000</v>
      </c>
    </row>
    <row r="7275" spans="1:8">
      <c r="A7275" s="753" t="s">
        <v>83</v>
      </c>
      <c r="B7275" s="753" t="s">
        <v>1015</v>
      </c>
      <c r="C7275" s="753" t="s">
        <v>211</v>
      </c>
      <c r="D7275" s="753" t="s">
        <v>1818</v>
      </c>
      <c r="E7275" s="753" t="s">
        <v>112</v>
      </c>
      <c r="F7275" s="753"/>
      <c r="G7275" s="757" t="s">
        <v>113</v>
      </c>
      <c r="H7275" s="751">
        <v>249884097</v>
      </c>
    </row>
    <row r="7276" spans="1:8">
      <c r="A7276" s="753" t="s">
        <v>83</v>
      </c>
      <c r="B7276" s="753" t="s">
        <v>1015</v>
      </c>
      <c r="C7276" s="753" t="s">
        <v>211</v>
      </c>
      <c r="D7276" s="753" t="s">
        <v>1818</v>
      </c>
      <c r="E7276" s="753" t="s">
        <v>112</v>
      </c>
      <c r="F7276" s="753" t="s">
        <v>155</v>
      </c>
      <c r="G7276" s="757" t="s">
        <v>1777</v>
      </c>
      <c r="H7276" s="751">
        <v>72210527</v>
      </c>
    </row>
    <row r="7277" spans="1:8">
      <c r="A7277" s="753" t="s">
        <v>83</v>
      </c>
      <c r="B7277" s="753" t="s">
        <v>1015</v>
      </c>
      <c r="C7277" s="753" t="s">
        <v>211</v>
      </c>
      <c r="D7277" s="753" t="s">
        <v>1818</v>
      </c>
      <c r="E7277" s="753" t="s">
        <v>112</v>
      </c>
      <c r="F7277" s="753" t="s">
        <v>114</v>
      </c>
      <c r="G7277" s="757" t="s">
        <v>1778</v>
      </c>
      <c r="H7277" s="751">
        <v>1064570</v>
      </c>
    </row>
    <row r="7278" spans="1:8">
      <c r="A7278" s="753" t="s">
        <v>83</v>
      </c>
      <c r="B7278" s="753" t="s">
        <v>1015</v>
      </c>
      <c r="C7278" s="753" t="s">
        <v>211</v>
      </c>
      <c r="D7278" s="753" t="s">
        <v>1818</v>
      </c>
      <c r="E7278" s="753" t="s">
        <v>112</v>
      </c>
      <c r="F7278" s="753" t="s">
        <v>156</v>
      </c>
      <c r="G7278" s="757" t="s">
        <v>1779</v>
      </c>
      <c r="H7278" s="751">
        <v>167116000</v>
      </c>
    </row>
    <row r="7279" spans="1:8">
      <c r="A7279" s="753" t="s">
        <v>83</v>
      </c>
      <c r="B7279" s="753" t="s">
        <v>1015</v>
      </c>
      <c r="C7279" s="753" t="s">
        <v>211</v>
      </c>
      <c r="D7279" s="753" t="s">
        <v>1818</v>
      </c>
      <c r="E7279" s="753" t="s">
        <v>112</v>
      </c>
      <c r="F7279" s="753" t="s">
        <v>146</v>
      </c>
      <c r="G7279" s="757" t="s">
        <v>1780</v>
      </c>
      <c r="H7279" s="751">
        <v>1368000</v>
      </c>
    </row>
    <row r="7280" spans="1:8">
      <c r="A7280" s="753" t="s">
        <v>83</v>
      </c>
      <c r="B7280" s="753" t="s">
        <v>1015</v>
      </c>
      <c r="C7280" s="753" t="s">
        <v>211</v>
      </c>
      <c r="D7280" s="753" t="s">
        <v>1818</v>
      </c>
      <c r="E7280" s="753" t="s">
        <v>112</v>
      </c>
      <c r="F7280" s="753" t="s">
        <v>157</v>
      </c>
      <c r="G7280" s="757" t="s">
        <v>135</v>
      </c>
      <c r="H7280" s="751">
        <v>8125000</v>
      </c>
    </row>
    <row r="7281" spans="1:8">
      <c r="A7281" s="753" t="s">
        <v>83</v>
      </c>
      <c r="B7281" s="753" t="s">
        <v>1015</v>
      </c>
      <c r="C7281" s="753" t="s">
        <v>211</v>
      </c>
      <c r="D7281" s="753" t="s">
        <v>1818</v>
      </c>
      <c r="E7281" s="753" t="s">
        <v>115</v>
      </c>
      <c r="F7281" s="753"/>
      <c r="G7281" s="757" t="s">
        <v>1781</v>
      </c>
      <c r="H7281" s="751">
        <v>313899000</v>
      </c>
    </row>
    <row r="7282" spans="1:8">
      <c r="A7282" s="753" t="s">
        <v>83</v>
      </c>
      <c r="B7282" s="753" t="s">
        <v>1015</v>
      </c>
      <c r="C7282" s="753" t="s">
        <v>211</v>
      </c>
      <c r="D7282" s="753" t="s">
        <v>1818</v>
      </c>
      <c r="E7282" s="753" t="s">
        <v>115</v>
      </c>
      <c r="F7282" s="753" t="s">
        <v>116</v>
      </c>
      <c r="G7282" s="757" t="s">
        <v>117</v>
      </c>
      <c r="H7282" s="751">
        <v>5456000</v>
      </c>
    </row>
    <row r="7283" spans="1:8">
      <c r="A7283" s="753" t="s">
        <v>83</v>
      </c>
      <c r="B7283" s="753" t="s">
        <v>1015</v>
      </c>
      <c r="C7283" s="753" t="s">
        <v>211</v>
      </c>
      <c r="D7283" s="753" t="s">
        <v>1818</v>
      </c>
      <c r="E7283" s="753" t="s">
        <v>115</v>
      </c>
      <c r="F7283" s="753" t="s">
        <v>147</v>
      </c>
      <c r="G7283" s="757" t="s">
        <v>148</v>
      </c>
      <c r="H7283" s="751">
        <v>279385000</v>
      </c>
    </row>
    <row r="7284" spans="1:8">
      <c r="A7284" s="753" t="s">
        <v>83</v>
      </c>
      <c r="B7284" s="753" t="s">
        <v>1015</v>
      </c>
      <c r="C7284" s="753" t="s">
        <v>211</v>
      </c>
      <c r="D7284" s="753" t="s">
        <v>1818</v>
      </c>
      <c r="E7284" s="753" t="s">
        <v>115</v>
      </c>
      <c r="F7284" s="753" t="s">
        <v>4</v>
      </c>
      <c r="G7284" s="757" t="s">
        <v>1782</v>
      </c>
      <c r="H7284" s="751">
        <v>26258000</v>
      </c>
    </row>
    <row r="7285" spans="1:8">
      <c r="A7285" s="753" t="s">
        <v>83</v>
      </c>
      <c r="B7285" s="753" t="s">
        <v>1015</v>
      </c>
      <c r="C7285" s="753" t="s">
        <v>211</v>
      </c>
      <c r="D7285" s="753" t="s">
        <v>1818</v>
      </c>
      <c r="E7285" s="753" t="s">
        <v>115</v>
      </c>
      <c r="F7285" s="753" t="s">
        <v>118</v>
      </c>
      <c r="G7285" s="757" t="s">
        <v>119</v>
      </c>
      <c r="H7285" s="751">
        <v>2800000</v>
      </c>
    </row>
    <row r="7286" spans="1:8">
      <c r="A7286" s="753" t="s">
        <v>83</v>
      </c>
      <c r="B7286" s="753" t="s">
        <v>1015</v>
      </c>
      <c r="C7286" s="753" t="s">
        <v>211</v>
      </c>
      <c r="D7286" s="753" t="s">
        <v>1818</v>
      </c>
      <c r="E7286" s="753" t="s">
        <v>120</v>
      </c>
      <c r="F7286" s="753"/>
      <c r="G7286" s="757" t="s">
        <v>121</v>
      </c>
      <c r="H7286" s="751">
        <v>126911732</v>
      </c>
    </row>
    <row r="7287" spans="1:8" ht="39.6">
      <c r="A7287" s="753" t="s">
        <v>83</v>
      </c>
      <c r="B7287" s="753" t="s">
        <v>1015</v>
      </c>
      <c r="C7287" s="753" t="s">
        <v>211</v>
      </c>
      <c r="D7287" s="753" t="s">
        <v>1818</v>
      </c>
      <c r="E7287" s="753" t="s">
        <v>120</v>
      </c>
      <c r="F7287" s="753" t="s">
        <v>122</v>
      </c>
      <c r="G7287" s="757" t="s">
        <v>1783</v>
      </c>
      <c r="H7287" s="751">
        <v>1094030</v>
      </c>
    </row>
    <row r="7288" spans="1:8">
      <c r="A7288" s="753" t="s">
        <v>83</v>
      </c>
      <c r="B7288" s="753" t="s">
        <v>1015</v>
      </c>
      <c r="C7288" s="753" t="s">
        <v>211</v>
      </c>
      <c r="D7288" s="753" t="s">
        <v>1818</v>
      </c>
      <c r="E7288" s="753" t="s">
        <v>120</v>
      </c>
      <c r="F7288" s="753" t="s">
        <v>123</v>
      </c>
      <c r="G7288" s="757" t="s">
        <v>124</v>
      </c>
      <c r="H7288" s="751">
        <v>1782252</v>
      </c>
    </row>
    <row r="7289" spans="1:8" ht="39.6">
      <c r="A7289" s="753" t="s">
        <v>83</v>
      </c>
      <c r="B7289" s="753" t="s">
        <v>1015</v>
      </c>
      <c r="C7289" s="753" t="s">
        <v>211</v>
      </c>
      <c r="D7289" s="753" t="s">
        <v>1818</v>
      </c>
      <c r="E7289" s="753" t="s">
        <v>120</v>
      </c>
      <c r="F7289" s="753" t="s">
        <v>994</v>
      </c>
      <c r="G7289" s="757" t="s">
        <v>1824</v>
      </c>
      <c r="H7289" s="751">
        <v>18497450</v>
      </c>
    </row>
    <row r="7290" spans="1:8">
      <c r="A7290" s="753" t="s">
        <v>83</v>
      </c>
      <c r="B7290" s="753" t="s">
        <v>1015</v>
      </c>
      <c r="C7290" s="753" t="s">
        <v>211</v>
      </c>
      <c r="D7290" s="753" t="s">
        <v>1818</v>
      </c>
      <c r="E7290" s="753" t="s">
        <v>120</v>
      </c>
      <c r="F7290" s="753" t="s">
        <v>315</v>
      </c>
      <c r="G7290" s="757" t="s">
        <v>1831</v>
      </c>
      <c r="H7290" s="751">
        <v>29490000</v>
      </c>
    </row>
    <row r="7291" spans="1:8" ht="26.4">
      <c r="A7291" s="753" t="s">
        <v>83</v>
      </c>
      <c r="B7291" s="753" t="s">
        <v>1015</v>
      </c>
      <c r="C7291" s="753" t="s">
        <v>211</v>
      </c>
      <c r="D7291" s="753" t="s">
        <v>1818</v>
      </c>
      <c r="E7291" s="753" t="s">
        <v>120</v>
      </c>
      <c r="F7291" s="753" t="s">
        <v>1001</v>
      </c>
      <c r="G7291" s="757" t="s">
        <v>1784</v>
      </c>
      <c r="H7291" s="751">
        <v>1430000</v>
      </c>
    </row>
    <row r="7292" spans="1:8">
      <c r="A7292" s="753" t="s">
        <v>83</v>
      </c>
      <c r="B7292" s="753" t="s">
        <v>1015</v>
      </c>
      <c r="C7292" s="753" t="s">
        <v>211</v>
      </c>
      <c r="D7292" s="753" t="s">
        <v>1818</v>
      </c>
      <c r="E7292" s="753" t="s">
        <v>120</v>
      </c>
      <c r="F7292" s="753" t="s">
        <v>158</v>
      </c>
      <c r="G7292" s="757" t="s">
        <v>1785</v>
      </c>
      <c r="H7292" s="751">
        <v>68800000</v>
      </c>
    </row>
    <row r="7293" spans="1:8">
      <c r="A7293" s="753" t="s">
        <v>83</v>
      </c>
      <c r="B7293" s="753" t="s">
        <v>1015</v>
      </c>
      <c r="C7293" s="753" t="s">
        <v>211</v>
      </c>
      <c r="D7293" s="753" t="s">
        <v>1818</v>
      </c>
      <c r="E7293" s="753" t="s">
        <v>120</v>
      </c>
      <c r="F7293" s="753" t="s">
        <v>159</v>
      </c>
      <c r="G7293" s="757" t="s">
        <v>143</v>
      </c>
      <c r="H7293" s="751">
        <v>5818000</v>
      </c>
    </row>
    <row r="7294" spans="1:8">
      <c r="A7294" s="753" t="s">
        <v>83</v>
      </c>
      <c r="B7294" s="753" t="s">
        <v>1015</v>
      </c>
      <c r="C7294" s="753" t="s">
        <v>211</v>
      </c>
      <c r="D7294" s="753" t="s">
        <v>1818</v>
      </c>
      <c r="E7294" s="753" t="s">
        <v>160</v>
      </c>
      <c r="F7294" s="753"/>
      <c r="G7294" s="757" t="s">
        <v>161</v>
      </c>
      <c r="H7294" s="751">
        <v>119401000</v>
      </c>
    </row>
    <row r="7295" spans="1:8">
      <c r="A7295" s="753" t="s">
        <v>83</v>
      </c>
      <c r="B7295" s="753" t="s">
        <v>1015</v>
      </c>
      <c r="C7295" s="753" t="s">
        <v>211</v>
      </c>
      <c r="D7295" s="753" t="s">
        <v>1818</v>
      </c>
      <c r="E7295" s="753" t="s">
        <v>160</v>
      </c>
      <c r="F7295" s="753" t="s">
        <v>162</v>
      </c>
      <c r="G7295" s="757" t="s">
        <v>163</v>
      </c>
      <c r="H7295" s="751">
        <v>9011000</v>
      </c>
    </row>
    <row r="7296" spans="1:8">
      <c r="A7296" s="753" t="s">
        <v>83</v>
      </c>
      <c r="B7296" s="753" t="s">
        <v>1015</v>
      </c>
      <c r="C7296" s="753" t="s">
        <v>211</v>
      </c>
      <c r="D7296" s="753" t="s">
        <v>1818</v>
      </c>
      <c r="E7296" s="753" t="s">
        <v>160</v>
      </c>
      <c r="F7296" s="753" t="s">
        <v>544</v>
      </c>
      <c r="G7296" s="757" t="s">
        <v>545</v>
      </c>
      <c r="H7296" s="751">
        <v>3600000</v>
      </c>
    </row>
    <row r="7297" spans="1:8">
      <c r="A7297" s="753" t="s">
        <v>83</v>
      </c>
      <c r="B7297" s="753" t="s">
        <v>1015</v>
      </c>
      <c r="C7297" s="753" t="s">
        <v>211</v>
      </c>
      <c r="D7297" s="753" t="s">
        <v>1818</v>
      </c>
      <c r="E7297" s="753" t="s">
        <v>160</v>
      </c>
      <c r="F7297" s="753" t="s">
        <v>975</v>
      </c>
      <c r="G7297" s="757" t="s">
        <v>974</v>
      </c>
      <c r="H7297" s="751">
        <v>5940000</v>
      </c>
    </row>
    <row r="7298" spans="1:8">
      <c r="A7298" s="753" t="s">
        <v>83</v>
      </c>
      <c r="B7298" s="753" t="s">
        <v>1015</v>
      </c>
      <c r="C7298" s="753" t="s">
        <v>211</v>
      </c>
      <c r="D7298" s="753" t="s">
        <v>1818</v>
      </c>
      <c r="E7298" s="753" t="s">
        <v>160</v>
      </c>
      <c r="F7298" s="753" t="s">
        <v>547</v>
      </c>
      <c r="G7298" s="757" t="s">
        <v>548</v>
      </c>
      <c r="H7298" s="751">
        <v>2000000</v>
      </c>
    </row>
    <row r="7299" spans="1:8">
      <c r="A7299" s="753" t="s">
        <v>83</v>
      </c>
      <c r="B7299" s="753" t="s">
        <v>1015</v>
      </c>
      <c r="C7299" s="753" t="s">
        <v>211</v>
      </c>
      <c r="D7299" s="753" t="s">
        <v>1818</v>
      </c>
      <c r="E7299" s="753" t="s">
        <v>160</v>
      </c>
      <c r="F7299" s="753" t="s">
        <v>438</v>
      </c>
      <c r="G7299" s="757" t="s">
        <v>1786</v>
      </c>
      <c r="H7299" s="751">
        <v>1000000</v>
      </c>
    </row>
    <row r="7300" spans="1:8">
      <c r="A7300" s="753" t="s">
        <v>83</v>
      </c>
      <c r="B7300" s="753" t="s">
        <v>1015</v>
      </c>
      <c r="C7300" s="753" t="s">
        <v>211</v>
      </c>
      <c r="D7300" s="753" t="s">
        <v>1818</v>
      </c>
      <c r="E7300" s="753" t="s">
        <v>160</v>
      </c>
      <c r="F7300" s="753" t="s">
        <v>551</v>
      </c>
      <c r="G7300" s="757" t="s">
        <v>133</v>
      </c>
      <c r="H7300" s="751">
        <v>97850000</v>
      </c>
    </row>
    <row r="7301" spans="1:8">
      <c r="A7301" s="753" t="s">
        <v>83</v>
      </c>
      <c r="B7301" s="753" t="s">
        <v>1015</v>
      </c>
      <c r="C7301" s="753" t="s">
        <v>211</v>
      </c>
      <c r="D7301" s="753" t="s">
        <v>1818</v>
      </c>
      <c r="E7301" s="753" t="s">
        <v>125</v>
      </c>
      <c r="F7301" s="753"/>
      <c r="G7301" s="757" t="s">
        <v>126</v>
      </c>
      <c r="H7301" s="751">
        <v>204477924</v>
      </c>
    </row>
    <row r="7302" spans="1:8">
      <c r="A7302" s="753" t="s">
        <v>83</v>
      </c>
      <c r="B7302" s="753" t="s">
        <v>1015</v>
      </c>
      <c r="C7302" s="753" t="s">
        <v>211</v>
      </c>
      <c r="D7302" s="753" t="s">
        <v>1818</v>
      </c>
      <c r="E7302" s="753" t="s">
        <v>125</v>
      </c>
      <c r="F7302" s="753" t="s">
        <v>430</v>
      </c>
      <c r="G7302" s="757" t="s">
        <v>431</v>
      </c>
      <c r="H7302" s="751">
        <v>9127924</v>
      </c>
    </row>
    <row r="7303" spans="1:8">
      <c r="A7303" s="753" t="s">
        <v>83</v>
      </c>
      <c r="B7303" s="753" t="s">
        <v>1015</v>
      </c>
      <c r="C7303" s="753" t="s">
        <v>211</v>
      </c>
      <c r="D7303" s="753" t="s">
        <v>1818</v>
      </c>
      <c r="E7303" s="753" t="s">
        <v>125</v>
      </c>
      <c r="F7303" s="753" t="s">
        <v>552</v>
      </c>
      <c r="G7303" s="757" t="s">
        <v>553</v>
      </c>
      <c r="H7303" s="751">
        <v>47160000</v>
      </c>
    </row>
    <row r="7304" spans="1:8">
      <c r="A7304" s="753" t="s">
        <v>83</v>
      </c>
      <c r="B7304" s="753" t="s">
        <v>1015</v>
      </c>
      <c r="C7304" s="753" t="s">
        <v>211</v>
      </c>
      <c r="D7304" s="753" t="s">
        <v>1818</v>
      </c>
      <c r="E7304" s="753" t="s">
        <v>125</v>
      </c>
      <c r="F7304" s="753" t="s">
        <v>127</v>
      </c>
      <c r="G7304" s="757" t="s">
        <v>128</v>
      </c>
      <c r="H7304" s="751">
        <v>21900000</v>
      </c>
    </row>
    <row r="7305" spans="1:8">
      <c r="A7305" s="753" t="s">
        <v>83</v>
      </c>
      <c r="B7305" s="753" t="s">
        <v>1015</v>
      </c>
      <c r="C7305" s="753" t="s">
        <v>211</v>
      </c>
      <c r="D7305" s="753" t="s">
        <v>1818</v>
      </c>
      <c r="E7305" s="753" t="s">
        <v>125</v>
      </c>
      <c r="F7305" s="753" t="s">
        <v>129</v>
      </c>
      <c r="G7305" s="757" t="s">
        <v>1787</v>
      </c>
      <c r="H7305" s="751">
        <v>126290000</v>
      </c>
    </row>
    <row r="7306" spans="1:8">
      <c r="A7306" s="753" t="s">
        <v>83</v>
      </c>
      <c r="B7306" s="753" t="s">
        <v>1015</v>
      </c>
      <c r="C7306" s="753" t="s">
        <v>211</v>
      </c>
      <c r="D7306" s="753" t="s">
        <v>1818</v>
      </c>
      <c r="E7306" s="753" t="s">
        <v>554</v>
      </c>
      <c r="F7306" s="753"/>
      <c r="G7306" s="757" t="s">
        <v>555</v>
      </c>
      <c r="H7306" s="751">
        <v>145750000</v>
      </c>
    </row>
    <row r="7307" spans="1:8">
      <c r="A7307" s="753" t="s">
        <v>83</v>
      </c>
      <c r="B7307" s="753" t="s">
        <v>1015</v>
      </c>
      <c r="C7307" s="753" t="s">
        <v>211</v>
      </c>
      <c r="D7307" s="753" t="s">
        <v>1818</v>
      </c>
      <c r="E7307" s="753" t="s">
        <v>554</v>
      </c>
      <c r="F7307" s="753" t="s">
        <v>556</v>
      </c>
      <c r="G7307" s="757" t="s">
        <v>557</v>
      </c>
      <c r="H7307" s="751">
        <v>21650000</v>
      </c>
    </row>
    <row r="7308" spans="1:8">
      <c r="A7308" s="753" t="s">
        <v>83</v>
      </c>
      <c r="B7308" s="753" t="s">
        <v>1015</v>
      </c>
      <c r="C7308" s="753" t="s">
        <v>211</v>
      </c>
      <c r="D7308" s="753" t="s">
        <v>1818</v>
      </c>
      <c r="E7308" s="753" t="s">
        <v>554</v>
      </c>
      <c r="F7308" s="753" t="s">
        <v>977</v>
      </c>
      <c r="G7308" s="757" t="s">
        <v>1877</v>
      </c>
      <c r="H7308" s="751">
        <v>18000000</v>
      </c>
    </row>
    <row r="7309" spans="1:8">
      <c r="A7309" s="753" t="s">
        <v>83</v>
      </c>
      <c r="B7309" s="753" t="s">
        <v>1015</v>
      </c>
      <c r="C7309" s="753" t="s">
        <v>211</v>
      </c>
      <c r="D7309" s="753" t="s">
        <v>1818</v>
      </c>
      <c r="E7309" s="753" t="s">
        <v>554</v>
      </c>
      <c r="F7309" s="753" t="s">
        <v>243</v>
      </c>
      <c r="G7309" s="757" t="s">
        <v>244</v>
      </c>
      <c r="H7309" s="751">
        <v>36500000</v>
      </c>
    </row>
    <row r="7310" spans="1:8">
      <c r="A7310" s="753" t="s">
        <v>83</v>
      </c>
      <c r="B7310" s="753" t="s">
        <v>1015</v>
      </c>
      <c r="C7310" s="753" t="s">
        <v>211</v>
      </c>
      <c r="D7310" s="753" t="s">
        <v>1818</v>
      </c>
      <c r="E7310" s="753" t="s">
        <v>554</v>
      </c>
      <c r="F7310" s="753" t="s">
        <v>206</v>
      </c>
      <c r="G7310" s="757" t="s">
        <v>207</v>
      </c>
      <c r="H7310" s="751">
        <v>57350000</v>
      </c>
    </row>
    <row r="7311" spans="1:8">
      <c r="A7311" s="753" t="s">
        <v>83</v>
      </c>
      <c r="B7311" s="753" t="s">
        <v>1015</v>
      </c>
      <c r="C7311" s="753" t="s">
        <v>211</v>
      </c>
      <c r="D7311" s="753" t="s">
        <v>1818</v>
      </c>
      <c r="E7311" s="753" t="s">
        <v>554</v>
      </c>
      <c r="F7311" s="753" t="s">
        <v>558</v>
      </c>
      <c r="G7311" s="757" t="s">
        <v>559</v>
      </c>
      <c r="H7311" s="751">
        <v>12250000</v>
      </c>
    </row>
    <row r="7312" spans="1:8" ht="39.6">
      <c r="A7312" s="753" t="s">
        <v>83</v>
      </c>
      <c r="B7312" s="753" t="s">
        <v>1015</v>
      </c>
      <c r="C7312" s="753" t="s">
        <v>211</v>
      </c>
      <c r="D7312" s="753" t="s">
        <v>1818</v>
      </c>
      <c r="E7312" s="753" t="s">
        <v>560</v>
      </c>
      <c r="F7312" s="753"/>
      <c r="G7312" s="757" t="s">
        <v>1790</v>
      </c>
      <c r="H7312" s="751">
        <v>4429132000</v>
      </c>
    </row>
    <row r="7313" spans="1:8">
      <c r="A7313" s="753" t="s">
        <v>83</v>
      </c>
      <c r="B7313" s="753" t="s">
        <v>1015</v>
      </c>
      <c r="C7313" s="753" t="s">
        <v>211</v>
      </c>
      <c r="D7313" s="753" t="s">
        <v>1818</v>
      </c>
      <c r="E7313" s="753" t="s">
        <v>560</v>
      </c>
      <c r="F7313" s="753" t="s">
        <v>856</v>
      </c>
      <c r="G7313" s="757" t="s">
        <v>1832</v>
      </c>
      <c r="H7313" s="751">
        <v>2825000</v>
      </c>
    </row>
    <row r="7314" spans="1:8">
      <c r="A7314" s="753" t="s">
        <v>83</v>
      </c>
      <c r="B7314" s="753" t="s">
        <v>1015</v>
      </c>
      <c r="C7314" s="753" t="s">
        <v>211</v>
      </c>
      <c r="D7314" s="753" t="s">
        <v>1818</v>
      </c>
      <c r="E7314" s="753" t="s">
        <v>560</v>
      </c>
      <c r="F7314" s="753" t="s">
        <v>197</v>
      </c>
      <c r="G7314" s="757" t="s">
        <v>1792</v>
      </c>
      <c r="H7314" s="751">
        <v>26087000</v>
      </c>
    </row>
    <row r="7315" spans="1:8">
      <c r="A7315" s="753" t="s">
        <v>83</v>
      </c>
      <c r="B7315" s="753" t="s">
        <v>1015</v>
      </c>
      <c r="C7315" s="753" t="s">
        <v>211</v>
      </c>
      <c r="D7315" s="753" t="s">
        <v>1818</v>
      </c>
      <c r="E7315" s="753" t="s">
        <v>560</v>
      </c>
      <c r="F7315" s="753" t="s">
        <v>5</v>
      </c>
      <c r="G7315" s="757" t="s">
        <v>6</v>
      </c>
      <c r="H7315" s="751">
        <v>1779508000</v>
      </c>
    </row>
    <row r="7316" spans="1:8">
      <c r="A7316" s="753" t="s">
        <v>83</v>
      </c>
      <c r="B7316" s="753" t="s">
        <v>1015</v>
      </c>
      <c r="C7316" s="753" t="s">
        <v>211</v>
      </c>
      <c r="D7316" s="753" t="s">
        <v>1818</v>
      </c>
      <c r="E7316" s="753" t="s">
        <v>560</v>
      </c>
      <c r="F7316" s="753" t="s">
        <v>418</v>
      </c>
      <c r="G7316" s="757" t="s">
        <v>1793</v>
      </c>
      <c r="H7316" s="751">
        <v>16990000</v>
      </c>
    </row>
    <row r="7317" spans="1:8">
      <c r="A7317" s="753" t="s">
        <v>83</v>
      </c>
      <c r="B7317" s="753" t="s">
        <v>1015</v>
      </c>
      <c r="C7317" s="753" t="s">
        <v>211</v>
      </c>
      <c r="D7317" s="753" t="s">
        <v>1818</v>
      </c>
      <c r="E7317" s="753" t="s">
        <v>560</v>
      </c>
      <c r="F7317" s="753" t="s">
        <v>562</v>
      </c>
      <c r="G7317" s="757" t="s">
        <v>1794</v>
      </c>
      <c r="H7317" s="751">
        <v>5493000</v>
      </c>
    </row>
    <row r="7318" spans="1:8">
      <c r="A7318" s="753" t="s">
        <v>83</v>
      </c>
      <c r="B7318" s="753" t="s">
        <v>1015</v>
      </c>
      <c r="C7318" s="753" t="s">
        <v>211</v>
      </c>
      <c r="D7318" s="753" t="s">
        <v>1818</v>
      </c>
      <c r="E7318" s="753" t="s">
        <v>560</v>
      </c>
      <c r="F7318" s="753" t="s">
        <v>7</v>
      </c>
      <c r="G7318" s="757" t="s">
        <v>1795</v>
      </c>
      <c r="H7318" s="751">
        <v>30967000</v>
      </c>
    </row>
    <row r="7319" spans="1:8">
      <c r="A7319" s="753" t="s">
        <v>83</v>
      </c>
      <c r="B7319" s="753" t="s">
        <v>1015</v>
      </c>
      <c r="C7319" s="753" t="s">
        <v>211</v>
      </c>
      <c r="D7319" s="753" t="s">
        <v>1818</v>
      </c>
      <c r="E7319" s="753" t="s">
        <v>560</v>
      </c>
      <c r="F7319" s="753" t="s">
        <v>254</v>
      </c>
      <c r="G7319" s="757" t="s">
        <v>255</v>
      </c>
      <c r="H7319" s="751">
        <v>1454322000</v>
      </c>
    </row>
    <row r="7320" spans="1:8" ht="26.4">
      <c r="A7320" s="753" t="s">
        <v>83</v>
      </c>
      <c r="B7320" s="753" t="s">
        <v>1015</v>
      </c>
      <c r="C7320" s="753" t="s">
        <v>211</v>
      </c>
      <c r="D7320" s="753" t="s">
        <v>1818</v>
      </c>
      <c r="E7320" s="753" t="s">
        <v>560</v>
      </c>
      <c r="F7320" s="753" t="s">
        <v>563</v>
      </c>
      <c r="G7320" s="757" t="s">
        <v>13</v>
      </c>
      <c r="H7320" s="751">
        <v>1112940000</v>
      </c>
    </row>
    <row r="7321" spans="1:8" ht="26.4">
      <c r="A7321" s="753" t="s">
        <v>83</v>
      </c>
      <c r="B7321" s="753" t="s">
        <v>1015</v>
      </c>
      <c r="C7321" s="753" t="s">
        <v>211</v>
      </c>
      <c r="D7321" s="753" t="s">
        <v>1818</v>
      </c>
      <c r="E7321" s="753" t="s">
        <v>1796</v>
      </c>
      <c r="F7321" s="753"/>
      <c r="G7321" s="757" t="s">
        <v>1797</v>
      </c>
      <c r="H7321" s="751">
        <v>235755000</v>
      </c>
    </row>
    <row r="7322" spans="1:8">
      <c r="A7322" s="753" t="s">
        <v>83</v>
      </c>
      <c r="B7322" s="753" t="s">
        <v>1015</v>
      </c>
      <c r="C7322" s="753" t="s">
        <v>211</v>
      </c>
      <c r="D7322" s="753" t="s">
        <v>1818</v>
      </c>
      <c r="E7322" s="753" t="s">
        <v>1796</v>
      </c>
      <c r="F7322" s="753" t="s">
        <v>1878</v>
      </c>
      <c r="G7322" s="757" t="s">
        <v>1866</v>
      </c>
      <c r="H7322" s="751">
        <v>146560000</v>
      </c>
    </row>
    <row r="7323" spans="1:8">
      <c r="A7323" s="753" t="s">
        <v>83</v>
      </c>
      <c r="B7323" s="753" t="s">
        <v>1015</v>
      </c>
      <c r="C7323" s="753" t="s">
        <v>211</v>
      </c>
      <c r="D7323" s="753" t="s">
        <v>1818</v>
      </c>
      <c r="E7323" s="753" t="s">
        <v>1796</v>
      </c>
      <c r="F7323" s="753" t="s">
        <v>1825</v>
      </c>
      <c r="G7323" s="757" t="s">
        <v>1794</v>
      </c>
      <c r="H7323" s="751">
        <v>33650000</v>
      </c>
    </row>
    <row r="7324" spans="1:8">
      <c r="A7324" s="753" t="s">
        <v>83</v>
      </c>
      <c r="B7324" s="753" t="s">
        <v>1015</v>
      </c>
      <c r="C7324" s="753" t="s">
        <v>211</v>
      </c>
      <c r="D7324" s="753" t="s">
        <v>1818</v>
      </c>
      <c r="E7324" s="753" t="s">
        <v>1796</v>
      </c>
      <c r="F7324" s="753" t="s">
        <v>1798</v>
      </c>
      <c r="G7324" s="757" t="s">
        <v>1793</v>
      </c>
      <c r="H7324" s="751">
        <v>20700000</v>
      </c>
    </row>
    <row r="7325" spans="1:8">
      <c r="A7325" s="753" t="s">
        <v>83</v>
      </c>
      <c r="B7325" s="753" t="s">
        <v>1015</v>
      </c>
      <c r="C7325" s="753" t="s">
        <v>211</v>
      </c>
      <c r="D7325" s="753" t="s">
        <v>1818</v>
      </c>
      <c r="E7325" s="753" t="s">
        <v>1796</v>
      </c>
      <c r="F7325" s="753" t="s">
        <v>1833</v>
      </c>
      <c r="G7325" s="757" t="s">
        <v>1834</v>
      </c>
      <c r="H7325" s="751">
        <v>34845000</v>
      </c>
    </row>
    <row r="7326" spans="1:8" ht="26.4">
      <c r="A7326" s="753" t="s">
        <v>83</v>
      </c>
      <c r="B7326" s="753" t="s">
        <v>1015</v>
      </c>
      <c r="C7326" s="753" t="s">
        <v>211</v>
      </c>
      <c r="D7326" s="753" t="s">
        <v>1818</v>
      </c>
      <c r="E7326" s="753" t="s">
        <v>130</v>
      </c>
      <c r="F7326" s="753"/>
      <c r="G7326" s="757" t="s">
        <v>131</v>
      </c>
      <c r="H7326" s="751">
        <v>2217243000</v>
      </c>
    </row>
    <row r="7327" spans="1:8">
      <c r="A7327" s="753" t="s">
        <v>83</v>
      </c>
      <c r="B7327" s="753" t="s">
        <v>1015</v>
      </c>
      <c r="C7327" s="753" t="s">
        <v>211</v>
      </c>
      <c r="D7327" s="753" t="s">
        <v>1818</v>
      </c>
      <c r="E7327" s="753" t="s">
        <v>130</v>
      </c>
      <c r="F7327" s="753" t="s">
        <v>585</v>
      </c>
      <c r="G7327" s="757" t="s">
        <v>1799</v>
      </c>
      <c r="H7327" s="751">
        <v>393652000</v>
      </c>
    </row>
    <row r="7328" spans="1:8">
      <c r="A7328" s="753" t="s">
        <v>83</v>
      </c>
      <c r="B7328" s="753" t="s">
        <v>1015</v>
      </c>
      <c r="C7328" s="753" t="s">
        <v>211</v>
      </c>
      <c r="D7328" s="753" t="s">
        <v>1818</v>
      </c>
      <c r="E7328" s="753" t="s">
        <v>130</v>
      </c>
      <c r="F7328" s="753" t="s">
        <v>8</v>
      </c>
      <c r="G7328" s="757" t="s">
        <v>1835</v>
      </c>
      <c r="H7328" s="751">
        <v>285873000</v>
      </c>
    </row>
    <row r="7329" spans="1:8">
      <c r="A7329" s="753" t="s">
        <v>83</v>
      </c>
      <c r="B7329" s="753" t="s">
        <v>1015</v>
      </c>
      <c r="C7329" s="753" t="s">
        <v>211</v>
      </c>
      <c r="D7329" s="753" t="s">
        <v>1818</v>
      </c>
      <c r="E7329" s="753" t="s">
        <v>130</v>
      </c>
      <c r="F7329" s="753" t="s">
        <v>14</v>
      </c>
      <c r="G7329" s="757" t="s">
        <v>1800</v>
      </c>
      <c r="H7329" s="751">
        <v>998018000</v>
      </c>
    </row>
    <row r="7330" spans="1:8">
      <c r="A7330" s="753" t="s">
        <v>83</v>
      </c>
      <c r="B7330" s="753" t="s">
        <v>1015</v>
      </c>
      <c r="C7330" s="753" t="s">
        <v>211</v>
      </c>
      <c r="D7330" s="753" t="s">
        <v>1818</v>
      </c>
      <c r="E7330" s="753" t="s">
        <v>130</v>
      </c>
      <c r="F7330" s="753" t="s">
        <v>132</v>
      </c>
      <c r="G7330" s="757" t="s">
        <v>135</v>
      </c>
      <c r="H7330" s="751">
        <v>539700000</v>
      </c>
    </row>
    <row r="7331" spans="1:8">
      <c r="A7331" s="753" t="s">
        <v>83</v>
      </c>
      <c r="B7331" s="753" t="s">
        <v>1015</v>
      </c>
      <c r="C7331" s="753" t="s">
        <v>211</v>
      </c>
      <c r="D7331" s="753" t="s">
        <v>1818</v>
      </c>
      <c r="E7331" s="753" t="s">
        <v>1801</v>
      </c>
      <c r="F7331" s="753"/>
      <c r="G7331" s="757" t="s">
        <v>1802</v>
      </c>
      <c r="H7331" s="751">
        <v>2691000</v>
      </c>
    </row>
    <row r="7332" spans="1:8">
      <c r="A7332" s="753" t="s">
        <v>83</v>
      </c>
      <c r="B7332" s="753" t="s">
        <v>1015</v>
      </c>
      <c r="C7332" s="753" t="s">
        <v>211</v>
      </c>
      <c r="D7332" s="753" t="s">
        <v>1818</v>
      </c>
      <c r="E7332" s="753" t="s">
        <v>1801</v>
      </c>
      <c r="F7332" s="753" t="s">
        <v>1803</v>
      </c>
      <c r="G7332" s="757" t="s">
        <v>1804</v>
      </c>
      <c r="H7332" s="751">
        <v>2691000</v>
      </c>
    </row>
    <row r="7333" spans="1:8">
      <c r="A7333" s="753" t="s">
        <v>83</v>
      </c>
      <c r="B7333" s="753" t="s">
        <v>1015</v>
      </c>
      <c r="C7333" s="753" t="s">
        <v>211</v>
      </c>
      <c r="D7333" s="753" t="s">
        <v>1818</v>
      </c>
      <c r="E7333" s="753" t="s">
        <v>134</v>
      </c>
      <c r="F7333" s="753"/>
      <c r="G7333" s="757" t="s">
        <v>135</v>
      </c>
      <c r="H7333" s="751">
        <v>826025300</v>
      </c>
    </row>
    <row r="7334" spans="1:8">
      <c r="A7334" s="753" t="s">
        <v>83</v>
      </c>
      <c r="B7334" s="753" t="s">
        <v>1015</v>
      </c>
      <c r="C7334" s="753" t="s">
        <v>211</v>
      </c>
      <c r="D7334" s="753" t="s">
        <v>1818</v>
      </c>
      <c r="E7334" s="753" t="s">
        <v>134</v>
      </c>
      <c r="F7334" s="753" t="s">
        <v>9</v>
      </c>
      <c r="G7334" s="757" t="s">
        <v>1805</v>
      </c>
      <c r="H7334" s="751">
        <v>8975000</v>
      </c>
    </row>
    <row r="7335" spans="1:8">
      <c r="A7335" s="753" t="s">
        <v>83</v>
      </c>
      <c r="B7335" s="753" t="s">
        <v>1015</v>
      </c>
      <c r="C7335" s="753" t="s">
        <v>211</v>
      </c>
      <c r="D7335" s="753" t="s">
        <v>1818</v>
      </c>
      <c r="E7335" s="753" t="s">
        <v>134</v>
      </c>
      <c r="F7335" s="753" t="s">
        <v>15</v>
      </c>
      <c r="G7335" s="757" t="s">
        <v>1806</v>
      </c>
      <c r="H7335" s="751">
        <v>3178300</v>
      </c>
    </row>
    <row r="7336" spans="1:8">
      <c r="A7336" s="753" t="s">
        <v>83</v>
      </c>
      <c r="B7336" s="753" t="s">
        <v>1015</v>
      </c>
      <c r="C7336" s="753" t="s">
        <v>211</v>
      </c>
      <c r="D7336" s="753" t="s">
        <v>1818</v>
      </c>
      <c r="E7336" s="753" t="s">
        <v>134</v>
      </c>
      <c r="F7336" s="753" t="s">
        <v>137</v>
      </c>
      <c r="G7336" s="757" t="s">
        <v>138</v>
      </c>
      <c r="H7336" s="751">
        <v>411613000</v>
      </c>
    </row>
    <row r="7337" spans="1:8">
      <c r="A7337" s="753" t="s">
        <v>83</v>
      </c>
      <c r="B7337" s="753" t="s">
        <v>1015</v>
      </c>
      <c r="C7337" s="753" t="s">
        <v>211</v>
      </c>
      <c r="D7337" s="753" t="s">
        <v>1818</v>
      </c>
      <c r="E7337" s="753" t="s">
        <v>134</v>
      </c>
      <c r="F7337" s="753" t="s">
        <v>139</v>
      </c>
      <c r="G7337" s="757" t="s">
        <v>140</v>
      </c>
      <c r="H7337" s="751">
        <v>402259000</v>
      </c>
    </row>
    <row r="7338" spans="1:8" ht="39.6">
      <c r="A7338" s="753" t="s">
        <v>83</v>
      </c>
      <c r="B7338" s="753" t="s">
        <v>1015</v>
      </c>
      <c r="C7338" s="753" t="s">
        <v>211</v>
      </c>
      <c r="D7338" s="753" t="s">
        <v>1818</v>
      </c>
      <c r="E7338" s="753" t="s">
        <v>419</v>
      </c>
      <c r="F7338" s="753"/>
      <c r="G7338" s="757" t="s">
        <v>1807</v>
      </c>
      <c r="H7338" s="751">
        <v>49637000</v>
      </c>
    </row>
    <row r="7339" spans="1:8">
      <c r="A7339" s="753" t="s">
        <v>83</v>
      </c>
      <c r="B7339" s="753" t="s">
        <v>1015</v>
      </c>
      <c r="C7339" s="753" t="s">
        <v>211</v>
      </c>
      <c r="D7339" s="753" t="s">
        <v>1818</v>
      </c>
      <c r="E7339" s="753" t="s">
        <v>419</v>
      </c>
      <c r="F7339" s="753" t="s">
        <v>248</v>
      </c>
      <c r="G7339" s="757" t="s">
        <v>249</v>
      </c>
      <c r="H7339" s="751">
        <v>8960000</v>
      </c>
    </row>
    <row r="7340" spans="1:8" ht="52.8">
      <c r="A7340" s="753" t="s">
        <v>83</v>
      </c>
      <c r="B7340" s="753" t="s">
        <v>1015</v>
      </c>
      <c r="C7340" s="753" t="s">
        <v>211</v>
      </c>
      <c r="D7340" s="753" t="s">
        <v>1818</v>
      </c>
      <c r="E7340" s="753" t="s">
        <v>419</v>
      </c>
      <c r="F7340" s="753" t="s">
        <v>420</v>
      </c>
      <c r="G7340" s="757" t="s">
        <v>2714</v>
      </c>
      <c r="H7340" s="751">
        <v>40677000</v>
      </c>
    </row>
    <row r="7341" spans="1:8" ht="39.6">
      <c r="A7341" s="753" t="s">
        <v>83</v>
      </c>
      <c r="B7341" s="753" t="s">
        <v>1015</v>
      </c>
      <c r="C7341" s="753" t="s">
        <v>211</v>
      </c>
      <c r="D7341" s="753" t="s">
        <v>1818</v>
      </c>
      <c r="E7341" s="753" t="s">
        <v>997</v>
      </c>
      <c r="F7341" s="753"/>
      <c r="G7341" s="757" t="s">
        <v>1898</v>
      </c>
      <c r="H7341" s="751">
        <v>348055969</v>
      </c>
    </row>
    <row r="7342" spans="1:8" ht="26.4">
      <c r="A7342" s="753" t="s">
        <v>83</v>
      </c>
      <c r="B7342" s="753" t="s">
        <v>1015</v>
      </c>
      <c r="C7342" s="753" t="s">
        <v>211</v>
      </c>
      <c r="D7342" s="753" t="s">
        <v>1818</v>
      </c>
      <c r="E7342" s="753" t="s">
        <v>997</v>
      </c>
      <c r="F7342" s="753" t="s">
        <v>1000</v>
      </c>
      <c r="G7342" s="757" t="s">
        <v>1925</v>
      </c>
      <c r="H7342" s="751">
        <v>348055969</v>
      </c>
    </row>
    <row r="7343" spans="1:8">
      <c r="A7343" s="753" t="s">
        <v>83</v>
      </c>
      <c r="B7343" s="753" t="s">
        <v>1015</v>
      </c>
      <c r="C7343" s="753" t="s">
        <v>211</v>
      </c>
      <c r="D7343" s="753" t="s">
        <v>1818</v>
      </c>
      <c r="E7343" s="753" t="s">
        <v>353</v>
      </c>
      <c r="F7343" s="753"/>
      <c r="G7343" s="757" t="s">
        <v>354</v>
      </c>
      <c r="H7343" s="751">
        <v>162359000</v>
      </c>
    </row>
    <row r="7344" spans="1:8">
      <c r="A7344" s="753" t="s">
        <v>83</v>
      </c>
      <c r="B7344" s="753" t="s">
        <v>1015</v>
      </c>
      <c r="C7344" s="753" t="s">
        <v>211</v>
      </c>
      <c r="D7344" s="753" t="s">
        <v>1818</v>
      </c>
      <c r="E7344" s="753" t="s">
        <v>353</v>
      </c>
      <c r="F7344" s="753" t="s">
        <v>405</v>
      </c>
      <c r="G7344" s="757" t="s">
        <v>1920</v>
      </c>
      <c r="H7344" s="751">
        <v>162359000</v>
      </c>
    </row>
    <row r="7345" spans="1:8">
      <c r="A7345" s="753" t="s">
        <v>83</v>
      </c>
      <c r="B7345" s="753" t="s">
        <v>1015</v>
      </c>
      <c r="C7345" s="753" t="s">
        <v>211</v>
      </c>
      <c r="D7345" s="753" t="s">
        <v>1818</v>
      </c>
      <c r="E7345" s="753" t="s">
        <v>178</v>
      </c>
      <c r="F7345" s="753"/>
      <c r="G7345" s="757" t="s">
        <v>179</v>
      </c>
      <c r="H7345" s="751">
        <v>8437806000</v>
      </c>
    </row>
    <row r="7346" spans="1:8" ht="26.4">
      <c r="A7346" s="753" t="s">
        <v>83</v>
      </c>
      <c r="B7346" s="753" t="s">
        <v>1015</v>
      </c>
      <c r="C7346" s="753" t="s">
        <v>211</v>
      </c>
      <c r="D7346" s="753" t="s">
        <v>1818</v>
      </c>
      <c r="E7346" s="753" t="s">
        <v>178</v>
      </c>
      <c r="F7346" s="753" t="s">
        <v>180</v>
      </c>
      <c r="G7346" s="757" t="s">
        <v>1810</v>
      </c>
      <c r="H7346" s="751">
        <v>8437806000</v>
      </c>
    </row>
    <row r="7347" spans="1:8">
      <c r="A7347" s="753" t="s">
        <v>83</v>
      </c>
      <c r="B7347" s="753" t="s">
        <v>1015</v>
      </c>
      <c r="C7347" s="753" t="s">
        <v>211</v>
      </c>
      <c r="D7347" s="753" t="s">
        <v>1818</v>
      </c>
      <c r="E7347" s="753" t="s">
        <v>19</v>
      </c>
      <c r="F7347" s="753"/>
      <c r="G7347" s="757" t="s">
        <v>133</v>
      </c>
      <c r="H7347" s="751">
        <v>349708000</v>
      </c>
    </row>
    <row r="7348" spans="1:8">
      <c r="A7348" s="753" t="s">
        <v>83</v>
      </c>
      <c r="B7348" s="753" t="s">
        <v>1015</v>
      </c>
      <c r="C7348" s="753" t="s">
        <v>211</v>
      </c>
      <c r="D7348" s="753" t="s">
        <v>1818</v>
      </c>
      <c r="E7348" s="753" t="s">
        <v>19</v>
      </c>
      <c r="F7348" s="753" t="s">
        <v>20</v>
      </c>
      <c r="G7348" s="757" t="s">
        <v>21</v>
      </c>
      <c r="H7348" s="751">
        <v>130395000</v>
      </c>
    </row>
    <row r="7349" spans="1:8">
      <c r="A7349" s="753" t="s">
        <v>83</v>
      </c>
      <c r="B7349" s="753" t="s">
        <v>1015</v>
      </c>
      <c r="C7349" s="753" t="s">
        <v>211</v>
      </c>
      <c r="D7349" s="753" t="s">
        <v>1818</v>
      </c>
      <c r="E7349" s="753" t="s">
        <v>19</v>
      </c>
      <c r="F7349" s="753" t="s">
        <v>22</v>
      </c>
      <c r="G7349" s="757" t="s">
        <v>23</v>
      </c>
      <c r="H7349" s="751">
        <v>219313000</v>
      </c>
    </row>
    <row r="7350" spans="1:8">
      <c r="A7350" s="753" t="s">
        <v>83</v>
      </c>
      <c r="B7350" s="753" t="s">
        <v>1015</v>
      </c>
      <c r="C7350" s="753" t="s">
        <v>188</v>
      </c>
      <c r="D7350" s="753"/>
      <c r="E7350" s="753"/>
      <c r="F7350" s="753"/>
      <c r="G7350" s="757" t="s">
        <v>1374</v>
      </c>
      <c r="H7350" s="751">
        <v>685310661066</v>
      </c>
    </row>
    <row r="7351" spans="1:8">
      <c r="A7351" s="753" t="s">
        <v>83</v>
      </c>
      <c r="B7351" s="753" t="s">
        <v>1015</v>
      </c>
      <c r="C7351" s="753" t="s">
        <v>188</v>
      </c>
      <c r="D7351" s="753" t="s">
        <v>1018</v>
      </c>
      <c r="E7351" s="753"/>
      <c r="F7351" s="753"/>
      <c r="G7351" s="757" t="s">
        <v>1861</v>
      </c>
      <c r="H7351" s="751">
        <v>2000000000</v>
      </c>
    </row>
    <row r="7352" spans="1:8">
      <c r="A7352" s="753" t="s">
        <v>83</v>
      </c>
      <c r="B7352" s="753" t="s">
        <v>1015</v>
      </c>
      <c r="C7352" s="753" t="s">
        <v>188</v>
      </c>
      <c r="D7352" s="753" t="s">
        <v>1018</v>
      </c>
      <c r="E7352" s="753" t="s">
        <v>178</v>
      </c>
      <c r="F7352" s="753"/>
      <c r="G7352" s="757" t="s">
        <v>179</v>
      </c>
      <c r="H7352" s="751">
        <v>2000000000</v>
      </c>
    </row>
    <row r="7353" spans="1:8" ht="26.4">
      <c r="A7353" s="753" t="s">
        <v>83</v>
      </c>
      <c r="B7353" s="753" t="s">
        <v>1015</v>
      </c>
      <c r="C7353" s="753" t="s">
        <v>188</v>
      </c>
      <c r="D7353" s="753" t="s">
        <v>1018</v>
      </c>
      <c r="E7353" s="753" t="s">
        <v>178</v>
      </c>
      <c r="F7353" s="753" t="s">
        <v>180</v>
      </c>
      <c r="G7353" s="757" t="s">
        <v>1810</v>
      </c>
      <c r="H7353" s="751">
        <v>2000000000</v>
      </c>
    </row>
    <row r="7354" spans="1:8">
      <c r="A7354" s="753" t="s">
        <v>83</v>
      </c>
      <c r="B7354" s="753" t="s">
        <v>1015</v>
      </c>
      <c r="C7354" s="753" t="s">
        <v>188</v>
      </c>
      <c r="D7354" s="753" t="s">
        <v>415</v>
      </c>
      <c r="E7354" s="753"/>
      <c r="F7354" s="753"/>
      <c r="G7354" s="757" t="s">
        <v>1865</v>
      </c>
      <c r="H7354" s="751">
        <v>46906266241</v>
      </c>
    </row>
    <row r="7355" spans="1:8">
      <c r="A7355" s="753" t="s">
        <v>83</v>
      </c>
      <c r="B7355" s="753" t="s">
        <v>1015</v>
      </c>
      <c r="C7355" s="753" t="s">
        <v>188</v>
      </c>
      <c r="D7355" s="753" t="s">
        <v>415</v>
      </c>
      <c r="E7355" s="753" t="s">
        <v>918</v>
      </c>
      <c r="F7355" s="753"/>
      <c r="G7355" s="757" t="s">
        <v>1862</v>
      </c>
      <c r="H7355" s="751">
        <v>356000</v>
      </c>
    </row>
    <row r="7356" spans="1:8">
      <c r="A7356" s="753" t="s">
        <v>83</v>
      </c>
      <c r="B7356" s="753" t="s">
        <v>1015</v>
      </c>
      <c r="C7356" s="753" t="s">
        <v>188</v>
      </c>
      <c r="D7356" s="753" t="s">
        <v>415</v>
      </c>
      <c r="E7356" s="753" t="s">
        <v>918</v>
      </c>
      <c r="F7356" s="753" t="s">
        <v>921</v>
      </c>
      <c r="G7356" s="757" t="s">
        <v>920</v>
      </c>
      <c r="H7356" s="751">
        <v>356000</v>
      </c>
    </row>
    <row r="7357" spans="1:8">
      <c r="A7357" s="753" t="s">
        <v>83</v>
      </c>
      <c r="B7357" s="753" t="s">
        <v>1015</v>
      </c>
      <c r="C7357" s="753" t="s">
        <v>188</v>
      </c>
      <c r="D7357" s="753" t="s">
        <v>415</v>
      </c>
      <c r="E7357" s="753" t="s">
        <v>178</v>
      </c>
      <c r="F7357" s="753"/>
      <c r="G7357" s="757" t="s">
        <v>179</v>
      </c>
      <c r="H7357" s="751">
        <v>40173705130</v>
      </c>
    </row>
    <row r="7358" spans="1:8" ht="26.4">
      <c r="A7358" s="753" t="s">
        <v>83</v>
      </c>
      <c r="B7358" s="753" t="s">
        <v>1015</v>
      </c>
      <c r="C7358" s="753" t="s">
        <v>188</v>
      </c>
      <c r="D7358" s="753" t="s">
        <v>415</v>
      </c>
      <c r="E7358" s="753" t="s">
        <v>178</v>
      </c>
      <c r="F7358" s="753" t="s">
        <v>180</v>
      </c>
      <c r="G7358" s="757" t="s">
        <v>1810</v>
      </c>
      <c r="H7358" s="751">
        <v>40173705130</v>
      </c>
    </row>
    <row r="7359" spans="1:8">
      <c r="A7359" s="753" t="s">
        <v>83</v>
      </c>
      <c r="B7359" s="753" t="s">
        <v>1015</v>
      </c>
      <c r="C7359" s="753" t="s">
        <v>188</v>
      </c>
      <c r="D7359" s="753" t="s">
        <v>415</v>
      </c>
      <c r="E7359" s="753" t="s">
        <v>16</v>
      </c>
      <c r="F7359" s="753"/>
      <c r="G7359" s="757" t="s">
        <v>17</v>
      </c>
      <c r="H7359" s="751">
        <v>151450000</v>
      </c>
    </row>
    <row r="7360" spans="1:8">
      <c r="A7360" s="753" t="s">
        <v>83</v>
      </c>
      <c r="B7360" s="753" t="s">
        <v>1015</v>
      </c>
      <c r="C7360" s="753" t="s">
        <v>188</v>
      </c>
      <c r="D7360" s="753" t="s">
        <v>415</v>
      </c>
      <c r="E7360" s="753" t="s">
        <v>16</v>
      </c>
      <c r="F7360" s="753" t="s">
        <v>18</v>
      </c>
      <c r="G7360" s="757" t="s">
        <v>1887</v>
      </c>
      <c r="H7360" s="751">
        <v>151450000</v>
      </c>
    </row>
    <row r="7361" spans="1:8">
      <c r="A7361" s="753" t="s">
        <v>83</v>
      </c>
      <c r="B7361" s="753" t="s">
        <v>1015</v>
      </c>
      <c r="C7361" s="753" t="s">
        <v>188</v>
      </c>
      <c r="D7361" s="753" t="s">
        <v>415</v>
      </c>
      <c r="E7361" s="753" t="s">
        <v>19</v>
      </c>
      <c r="F7361" s="753"/>
      <c r="G7361" s="757" t="s">
        <v>133</v>
      </c>
      <c r="H7361" s="751">
        <v>6580755111</v>
      </c>
    </row>
    <row r="7362" spans="1:8">
      <c r="A7362" s="753" t="s">
        <v>83</v>
      </c>
      <c r="B7362" s="753" t="s">
        <v>1015</v>
      </c>
      <c r="C7362" s="753" t="s">
        <v>188</v>
      </c>
      <c r="D7362" s="753" t="s">
        <v>415</v>
      </c>
      <c r="E7362" s="753" t="s">
        <v>19</v>
      </c>
      <c r="F7362" s="753" t="s">
        <v>20</v>
      </c>
      <c r="G7362" s="757" t="s">
        <v>21</v>
      </c>
      <c r="H7362" s="751">
        <v>3372759921</v>
      </c>
    </row>
    <row r="7363" spans="1:8">
      <c r="A7363" s="753" t="s">
        <v>83</v>
      </c>
      <c r="B7363" s="753" t="s">
        <v>1015</v>
      </c>
      <c r="C7363" s="753" t="s">
        <v>188</v>
      </c>
      <c r="D7363" s="753" t="s">
        <v>415</v>
      </c>
      <c r="E7363" s="753" t="s">
        <v>19</v>
      </c>
      <c r="F7363" s="753" t="s">
        <v>22</v>
      </c>
      <c r="G7363" s="757" t="s">
        <v>23</v>
      </c>
      <c r="H7363" s="751">
        <v>3159497690</v>
      </c>
    </row>
    <row r="7364" spans="1:8">
      <c r="A7364" s="753" t="s">
        <v>83</v>
      </c>
      <c r="B7364" s="753" t="s">
        <v>1015</v>
      </c>
      <c r="C7364" s="753" t="s">
        <v>188</v>
      </c>
      <c r="D7364" s="753" t="s">
        <v>415</v>
      </c>
      <c r="E7364" s="753" t="s">
        <v>19</v>
      </c>
      <c r="F7364" s="753" t="s">
        <v>245</v>
      </c>
      <c r="G7364" s="757" t="s">
        <v>135</v>
      </c>
      <c r="H7364" s="751">
        <v>48497500</v>
      </c>
    </row>
    <row r="7365" spans="1:8">
      <c r="A7365" s="753" t="s">
        <v>83</v>
      </c>
      <c r="B7365" s="753" t="s">
        <v>1015</v>
      </c>
      <c r="C7365" s="753" t="s">
        <v>188</v>
      </c>
      <c r="D7365" s="753" t="s">
        <v>956</v>
      </c>
      <c r="E7365" s="753"/>
      <c r="F7365" s="753"/>
      <c r="G7365" s="757" t="s">
        <v>1867</v>
      </c>
      <c r="H7365" s="751">
        <v>135293236969</v>
      </c>
    </row>
    <row r="7366" spans="1:8">
      <c r="A7366" s="753" t="s">
        <v>83</v>
      </c>
      <c r="B7366" s="753" t="s">
        <v>1015</v>
      </c>
      <c r="C7366" s="753" t="s">
        <v>188</v>
      </c>
      <c r="D7366" s="753" t="s">
        <v>956</v>
      </c>
      <c r="E7366" s="753" t="s">
        <v>918</v>
      </c>
      <c r="F7366" s="753"/>
      <c r="G7366" s="757" t="s">
        <v>1862</v>
      </c>
      <c r="H7366" s="751">
        <v>308336000</v>
      </c>
    </row>
    <row r="7367" spans="1:8">
      <c r="A7367" s="753" t="s">
        <v>83</v>
      </c>
      <c r="B7367" s="753" t="s">
        <v>1015</v>
      </c>
      <c r="C7367" s="753" t="s">
        <v>188</v>
      </c>
      <c r="D7367" s="753" t="s">
        <v>956</v>
      </c>
      <c r="E7367" s="753" t="s">
        <v>918</v>
      </c>
      <c r="F7367" s="753" t="s">
        <v>917</v>
      </c>
      <c r="G7367" s="757" t="s">
        <v>916</v>
      </c>
      <c r="H7367" s="751">
        <v>221679400</v>
      </c>
    </row>
    <row r="7368" spans="1:8">
      <c r="A7368" s="753" t="s">
        <v>83</v>
      </c>
      <c r="B7368" s="753" t="s">
        <v>1015</v>
      </c>
      <c r="C7368" s="753" t="s">
        <v>188</v>
      </c>
      <c r="D7368" s="753" t="s">
        <v>956</v>
      </c>
      <c r="E7368" s="753" t="s">
        <v>918</v>
      </c>
      <c r="F7368" s="753" t="s">
        <v>921</v>
      </c>
      <c r="G7368" s="757" t="s">
        <v>920</v>
      </c>
      <c r="H7368" s="751">
        <v>86656600</v>
      </c>
    </row>
    <row r="7369" spans="1:8">
      <c r="A7369" s="753" t="s">
        <v>83</v>
      </c>
      <c r="B7369" s="753" t="s">
        <v>1015</v>
      </c>
      <c r="C7369" s="753" t="s">
        <v>188</v>
      </c>
      <c r="D7369" s="753" t="s">
        <v>956</v>
      </c>
      <c r="E7369" s="753" t="s">
        <v>178</v>
      </c>
      <c r="F7369" s="753"/>
      <c r="G7369" s="757" t="s">
        <v>179</v>
      </c>
      <c r="H7369" s="751">
        <v>121458972569</v>
      </c>
    </row>
    <row r="7370" spans="1:8" ht="26.4">
      <c r="A7370" s="753" t="s">
        <v>83</v>
      </c>
      <c r="B7370" s="753" t="s">
        <v>1015</v>
      </c>
      <c r="C7370" s="753" t="s">
        <v>188</v>
      </c>
      <c r="D7370" s="753" t="s">
        <v>956</v>
      </c>
      <c r="E7370" s="753" t="s">
        <v>178</v>
      </c>
      <c r="F7370" s="753" t="s">
        <v>180</v>
      </c>
      <c r="G7370" s="757" t="s">
        <v>1810</v>
      </c>
      <c r="H7370" s="751">
        <v>121458972569</v>
      </c>
    </row>
    <row r="7371" spans="1:8">
      <c r="A7371" s="753" t="s">
        <v>83</v>
      </c>
      <c r="B7371" s="753" t="s">
        <v>1015</v>
      </c>
      <c r="C7371" s="753" t="s">
        <v>188</v>
      </c>
      <c r="D7371" s="753" t="s">
        <v>956</v>
      </c>
      <c r="E7371" s="753" t="s">
        <v>19</v>
      </c>
      <c r="F7371" s="753"/>
      <c r="G7371" s="757" t="s">
        <v>133</v>
      </c>
      <c r="H7371" s="751">
        <v>13525928400</v>
      </c>
    </row>
    <row r="7372" spans="1:8">
      <c r="A7372" s="753" t="s">
        <v>83</v>
      </c>
      <c r="B7372" s="753" t="s">
        <v>1015</v>
      </c>
      <c r="C7372" s="753" t="s">
        <v>188</v>
      </c>
      <c r="D7372" s="753" t="s">
        <v>956</v>
      </c>
      <c r="E7372" s="753" t="s">
        <v>19</v>
      </c>
      <c r="F7372" s="753" t="s">
        <v>20</v>
      </c>
      <c r="G7372" s="757" t="s">
        <v>21</v>
      </c>
      <c r="H7372" s="751">
        <v>2867541873</v>
      </c>
    </row>
    <row r="7373" spans="1:8">
      <c r="A7373" s="753" t="s">
        <v>83</v>
      </c>
      <c r="B7373" s="753" t="s">
        <v>1015</v>
      </c>
      <c r="C7373" s="753" t="s">
        <v>188</v>
      </c>
      <c r="D7373" s="753" t="s">
        <v>956</v>
      </c>
      <c r="E7373" s="753" t="s">
        <v>19</v>
      </c>
      <c r="F7373" s="753" t="s">
        <v>22</v>
      </c>
      <c r="G7373" s="757" t="s">
        <v>23</v>
      </c>
      <c r="H7373" s="751">
        <v>9850236600</v>
      </c>
    </row>
    <row r="7374" spans="1:8">
      <c r="A7374" s="753" t="s">
        <v>83</v>
      </c>
      <c r="B7374" s="753" t="s">
        <v>1015</v>
      </c>
      <c r="C7374" s="753" t="s">
        <v>188</v>
      </c>
      <c r="D7374" s="753" t="s">
        <v>956</v>
      </c>
      <c r="E7374" s="753" t="s">
        <v>19</v>
      </c>
      <c r="F7374" s="753" t="s">
        <v>245</v>
      </c>
      <c r="G7374" s="757" t="s">
        <v>135</v>
      </c>
      <c r="H7374" s="751">
        <v>808149927</v>
      </c>
    </row>
    <row r="7375" spans="1:8">
      <c r="A7375" s="753" t="s">
        <v>83</v>
      </c>
      <c r="B7375" s="753" t="s">
        <v>1015</v>
      </c>
      <c r="C7375" s="753" t="s">
        <v>188</v>
      </c>
      <c r="D7375" s="753" t="s">
        <v>1868</v>
      </c>
      <c r="E7375" s="753"/>
      <c r="F7375" s="753"/>
      <c r="G7375" s="757" t="s">
        <v>1869</v>
      </c>
      <c r="H7375" s="751">
        <v>22267937000</v>
      </c>
    </row>
    <row r="7376" spans="1:8">
      <c r="A7376" s="753" t="s">
        <v>83</v>
      </c>
      <c r="B7376" s="753" t="s">
        <v>1015</v>
      </c>
      <c r="C7376" s="753" t="s">
        <v>188</v>
      </c>
      <c r="D7376" s="753" t="s">
        <v>1868</v>
      </c>
      <c r="E7376" s="753" t="s">
        <v>178</v>
      </c>
      <c r="F7376" s="753"/>
      <c r="G7376" s="757" t="s">
        <v>179</v>
      </c>
      <c r="H7376" s="751">
        <v>22267937000</v>
      </c>
    </row>
    <row r="7377" spans="1:8" ht="26.4">
      <c r="A7377" s="753" t="s">
        <v>83</v>
      </c>
      <c r="B7377" s="753" t="s">
        <v>1015</v>
      </c>
      <c r="C7377" s="753" t="s">
        <v>188</v>
      </c>
      <c r="D7377" s="753" t="s">
        <v>1868</v>
      </c>
      <c r="E7377" s="753" t="s">
        <v>178</v>
      </c>
      <c r="F7377" s="753" t="s">
        <v>180</v>
      </c>
      <c r="G7377" s="757" t="s">
        <v>1810</v>
      </c>
      <c r="H7377" s="751">
        <v>22267937000</v>
      </c>
    </row>
    <row r="7378" spans="1:8">
      <c r="A7378" s="753" t="s">
        <v>83</v>
      </c>
      <c r="B7378" s="753" t="s">
        <v>1015</v>
      </c>
      <c r="C7378" s="753" t="s">
        <v>188</v>
      </c>
      <c r="D7378" s="753" t="s">
        <v>2037</v>
      </c>
      <c r="E7378" s="753"/>
      <c r="F7378" s="753"/>
      <c r="G7378" s="757" t="s">
        <v>2038</v>
      </c>
      <c r="H7378" s="751">
        <v>22630137651</v>
      </c>
    </row>
    <row r="7379" spans="1:8" ht="26.4">
      <c r="A7379" s="753" t="s">
        <v>83</v>
      </c>
      <c r="B7379" s="753" t="s">
        <v>1015</v>
      </c>
      <c r="C7379" s="753" t="s">
        <v>188</v>
      </c>
      <c r="D7379" s="753" t="s">
        <v>2037</v>
      </c>
      <c r="E7379" s="753" t="s">
        <v>183</v>
      </c>
      <c r="F7379" s="753"/>
      <c r="G7379" s="757" t="s">
        <v>1863</v>
      </c>
      <c r="H7379" s="751">
        <v>186316651</v>
      </c>
    </row>
    <row r="7380" spans="1:8" ht="26.4">
      <c r="A7380" s="753" t="s">
        <v>83</v>
      </c>
      <c r="B7380" s="753" t="s">
        <v>1015</v>
      </c>
      <c r="C7380" s="753" t="s">
        <v>188</v>
      </c>
      <c r="D7380" s="753" t="s">
        <v>2037</v>
      </c>
      <c r="E7380" s="753" t="s">
        <v>183</v>
      </c>
      <c r="F7380" s="753" t="s">
        <v>184</v>
      </c>
      <c r="G7380" s="757" t="s">
        <v>1864</v>
      </c>
      <c r="H7380" s="751">
        <v>125492651</v>
      </c>
    </row>
    <row r="7381" spans="1:8">
      <c r="A7381" s="753" t="s">
        <v>83</v>
      </c>
      <c r="B7381" s="753" t="s">
        <v>1015</v>
      </c>
      <c r="C7381" s="753" t="s">
        <v>188</v>
      </c>
      <c r="D7381" s="753" t="s">
        <v>2037</v>
      </c>
      <c r="E7381" s="753" t="s">
        <v>183</v>
      </c>
      <c r="F7381" s="753" t="s">
        <v>466</v>
      </c>
      <c r="G7381" s="757" t="s">
        <v>135</v>
      </c>
      <c r="H7381" s="751">
        <v>60824000</v>
      </c>
    </row>
    <row r="7382" spans="1:8">
      <c r="A7382" s="753" t="s">
        <v>83</v>
      </c>
      <c r="B7382" s="753" t="s">
        <v>1015</v>
      </c>
      <c r="C7382" s="753" t="s">
        <v>188</v>
      </c>
      <c r="D7382" s="753" t="s">
        <v>2037</v>
      </c>
      <c r="E7382" s="753" t="s">
        <v>178</v>
      </c>
      <c r="F7382" s="753"/>
      <c r="G7382" s="757" t="s">
        <v>179</v>
      </c>
      <c r="H7382" s="751">
        <v>21302862000</v>
      </c>
    </row>
    <row r="7383" spans="1:8" ht="26.4">
      <c r="A7383" s="753" t="s">
        <v>83</v>
      </c>
      <c r="B7383" s="753" t="s">
        <v>1015</v>
      </c>
      <c r="C7383" s="753" t="s">
        <v>188</v>
      </c>
      <c r="D7383" s="753" t="s">
        <v>2037</v>
      </c>
      <c r="E7383" s="753" t="s">
        <v>178</v>
      </c>
      <c r="F7383" s="753" t="s">
        <v>180</v>
      </c>
      <c r="G7383" s="757" t="s">
        <v>1810</v>
      </c>
      <c r="H7383" s="751">
        <v>21302862000</v>
      </c>
    </row>
    <row r="7384" spans="1:8">
      <c r="A7384" s="753" t="s">
        <v>83</v>
      </c>
      <c r="B7384" s="753" t="s">
        <v>1015</v>
      </c>
      <c r="C7384" s="753" t="s">
        <v>188</v>
      </c>
      <c r="D7384" s="753" t="s">
        <v>2037</v>
      </c>
      <c r="E7384" s="753" t="s">
        <v>16</v>
      </c>
      <c r="F7384" s="753"/>
      <c r="G7384" s="757" t="s">
        <v>17</v>
      </c>
      <c r="H7384" s="751">
        <v>155600000</v>
      </c>
    </row>
    <row r="7385" spans="1:8">
      <c r="A7385" s="753" t="s">
        <v>83</v>
      </c>
      <c r="B7385" s="753" t="s">
        <v>1015</v>
      </c>
      <c r="C7385" s="753" t="s">
        <v>188</v>
      </c>
      <c r="D7385" s="753" t="s">
        <v>2037</v>
      </c>
      <c r="E7385" s="753" t="s">
        <v>16</v>
      </c>
      <c r="F7385" s="753" t="s">
        <v>18</v>
      </c>
      <c r="G7385" s="757" t="s">
        <v>1887</v>
      </c>
      <c r="H7385" s="751">
        <v>155600000</v>
      </c>
    </row>
    <row r="7386" spans="1:8">
      <c r="A7386" s="753" t="s">
        <v>83</v>
      </c>
      <c r="B7386" s="753" t="s">
        <v>1015</v>
      </c>
      <c r="C7386" s="753" t="s">
        <v>188</v>
      </c>
      <c r="D7386" s="753" t="s">
        <v>2037</v>
      </c>
      <c r="E7386" s="753" t="s">
        <v>19</v>
      </c>
      <c r="F7386" s="753"/>
      <c r="G7386" s="757" t="s">
        <v>133</v>
      </c>
      <c r="H7386" s="751">
        <v>985359000</v>
      </c>
    </row>
    <row r="7387" spans="1:8">
      <c r="A7387" s="753" t="s">
        <v>83</v>
      </c>
      <c r="B7387" s="753" t="s">
        <v>1015</v>
      </c>
      <c r="C7387" s="753" t="s">
        <v>188</v>
      </c>
      <c r="D7387" s="753" t="s">
        <v>2037</v>
      </c>
      <c r="E7387" s="753" t="s">
        <v>19</v>
      </c>
      <c r="F7387" s="753" t="s">
        <v>20</v>
      </c>
      <c r="G7387" s="757" t="s">
        <v>21</v>
      </c>
      <c r="H7387" s="751">
        <v>353037000</v>
      </c>
    </row>
    <row r="7388" spans="1:8">
      <c r="A7388" s="753" t="s">
        <v>83</v>
      </c>
      <c r="B7388" s="753" t="s">
        <v>1015</v>
      </c>
      <c r="C7388" s="753" t="s">
        <v>188</v>
      </c>
      <c r="D7388" s="753" t="s">
        <v>2037</v>
      </c>
      <c r="E7388" s="753" t="s">
        <v>19</v>
      </c>
      <c r="F7388" s="753" t="s">
        <v>22</v>
      </c>
      <c r="G7388" s="757" t="s">
        <v>23</v>
      </c>
      <c r="H7388" s="751">
        <v>50707000</v>
      </c>
    </row>
    <row r="7389" spans="1:8">
      <c r="A7389" s="753" t="s">
        <v>83</v>
      </c>
      <c r="B7389" s="753" t="s">
        <v>1015</v>
      </c>
      <c r="C7389" s="753" t="s">
        <v>188</v>
      </c>
      <c r="D7389" s="753" t="s">
        <v>2037</v>
      </c>
      <c r="E7389" s="753" t="s">
        <v>19</v>
      </c>
      <c r="F7389" s="753" t="s">
        <v>245</v>
      </c>
      <c r="G7389" s="757" t="s">
        <v>135</v>
      </c>
      <c r="H7389" s="751">
        <v>581615000</v>
      </c>
    </row>
    <row r="7390" spans="1:8">
      <c r="A7390" s="753" t="s">
        <v>83</v>
      </c>
      <c r="B7390" s="753" t="s">
        <v>1015</v>
      </c>
      <c r="C7390" s="753" t="s">
        <v>188</v>
      </c>
      <c r="D7390" s="753" t="s">
        <v>1870</v>
      </c>
      <c r="E7390" s="753"/>
      <c r="F7390" s="753"/>
      <c r="G7390" s="757" t="s">
        <v>1871</v>
      </c>
      <c r="H7390" s="751">
        <v>358778838228</v>
      </c>
    </row>
    <row r="7391" spans="1:8">
      <c r="A7391" s="753" t="s">
        <v>83</v>
      </c>
      <c r="B7391" s="753" t="s">
        <v>1015</v>
      </c>
      <c r="C7391" s="753" t="s">
        <v>188</v>
      </c>
      <c r="D7391" s="753" t="s">
        <v>1870</v>
      </c>
      <c r="E7391" s="753" t="s">
        <v>918</v>
      </c>
      <c r="F7391" s="753"/>
      <c r="G7391" s="757" t="s">
        <v>1862</v>
      </c>
      <c r="H7391" s="751">
        <v>1042144000</v>
      </c>
    </row>
    <row r="7392" spans="1:8">
      <c r="A7392" s="753" t="s">
        <v>83</v>
      </c>
      <c r="B7392" s="753" t="s">
        <v>1015</v>
      </c>
      <c r="C7392" s="753" t="s">
        <v>188</v>
      </c>
      <c r="D7392" s="753" t="s">
        <v>1870</v>
      </c>
      <c r="E7392" s="753" t="s">
        <v>918</v>
      </c>
      <c r="F7392" s="753" t="s">
        <v>917</v>
      </c>
      <c r="G7392" s="757" t="s">
        <v>916</v>
      </c>
      <c r="H7392" s="751">
        <v>1019228000</v>
      </c>
    </row>
    <row r="7393" spans="1:8">
      <c r="A7393" s="753" t="s">
        <v>83</v>
      </c>
      <c r="B7393" s="753" t="s">
        <v>1015</v>
      </c>
      <c r="C7393" s="753" t="s">
        <v>188</v>
      </c>
      <c r="D7393" s="753" t="s">
        <v>1870</v>
      </c>
      <c r="E7393" s="753" t="s">
        <v>918</v>
      </c>
      <c r="F7393" s="753" t="s">
        <v>921</v>
      </c>
      <c r="G7393" s="757" t="s">
        <v>920</v>
      </c>
      <c r="H7393" s="751">
        <v>22916000</v>
      </c>
    </row>
    <row r="7394" spans="1:8" ht="26.4">
      <c r="A7394" s="753" t="s">
        <v>83</v>
      </c>
      <c r="B7394" s="753" t="s">
        <v>1015</v>
      </c>
      <c r="C7394" s="753" t="s">
        <v>188</v>
      </c>
      <c r="D7394" s="753" t="s">
        <v>1870</v>
      </c>
      <c r="E7394" s="753" t="s">
        <v>183</v>
      </c>
      <c r="F7394" s="753"/>
      <c r="G7394" s="757" t="s">
        <v>1863</v>
      </c>
      <c r="H7394" s="751">
        <v>27395589845</v>
      </c>
    </row>
    <row r="7395" spans="1:8" ht="26.4">
      <c r="A7395" s="753" t="s">
        <v>83</v>
      </c>
      <c r="B7395" s="753" t="s">
        <v>1015</v>
      </c>
      <c r="C7395" s="753" t="s">
        <v>188</v>
      </c>
      <c r="D7395" s="753" t="s">
        <v>1870</v>
      </c>
      <c r="E7395" s="753" t="s">
        <v>183</v>
      </c>
      <c r="F7395" s="753" t="s">
        <v>184</v>
      </c>
      <c r="G7395" s="757" t="s">
        <v>1864</v>
      </c>
      <c r="H7395" s="751">
        <v>26931486645</v>
      </c>
    </row>
    <row r="7396" spans="1:8" ht="26.4">
      <c r="A7396" s="753" t="s">
        <v>83</v>
      </c>
      <c r="B7396" s="753" t="s">
        <v>1015</v>
      </c>
      <c r="C7396" s="753" t="s">
        <v>188</v>
      </c>
      <c r="D7396" s="753" t="s">
        <v>1870</v>
      </c>
      <c r="E7396" s="753" t="s">
        <v>183</v>
      </c>
      <c r="F7396" s="753" t="s">
        <v>929</v>
      </c>
      <c r="G7396" s="757" t="s">
        <v>1892</v>
      </c>
      <c r="H7396" s="751">
        <v>315826200</v>
      </c>
    </row>
    <row r="7397" spans="1:8">
      <c r="A7397" s="753" t="s">
        <v>83</v>
      </c>
      <c r="B7397" s="753" t="s">
        <v>1015</v>
      </c>
      <c r="C7397" s="753" t="s">
        <v>188</v>
      </c>
      <c r="D7397" s="753" t="s">
        <v>1870</v>
      </c>
      <c r="E7397" s="753" t="s">
        <v>183</v>
      </c>
      <c r="F7397" s="753" t="s">
        <v>466</v>
      </c>
      <c r="G7397" s="757" t="s">
        <v>135</v>
      </c>
      <c r="H7397" s="751">
        <v>148277000</v>
      </c>
    </row>
    <row r="7398" spans="1:8">
      <c r="A7398" s="753" t="s">
        <v>83</v>
      </c>
      <c r="B7398" s="753" t="s">
        <v>1015</v>
      </c>
      <c r="C7398" s="753" t="s">
        <v>188</v>
      </c>
      <c r="D7398" s="753" t="s">
        <v>1870</v>
      </c>
      <c r="E7398" s="753" t="s">
        <v>178</v>
      </c>
      <c r="F7398" s="753"/>
      <c r="G7398" s="757" t="s">
        <v>179</v>
      </c>
      <c r="H7398" s="751">
        <v>295099518020</v>
      </c>
    </row>
    <row r="7399" spans="1:8" ht="26.4">
      <c r="A7399" s="753" t="s">
        <v>83</v>
      </c>
      <c r="B7399" s="753" t="s">
        <v>1015</v>
      </c>
      <c r="C7399" s="753" t="s">
        <v>188</v>
      </c>
      <c r="D7399" s="753" t="s">
        <v>1870</v>
      </c>
      <c r="E7399" s="753" t="s">
        <v>178</v>
      </c>
      <c r="F7399" s="753" t="s">
        <v>180</v>
      </c>
      <c r="G7399" s="757" t="s">
        <v>1810</v>
      </c>
      <c r="H7399" s="751">
        <v>295088185020</v>
      </c>
    </row>
    <row r="7400" spans="1:8">
      <c r="A7400" s="753" t="s">
        <v>83</v>
      </c>
      <c r="B7400" s="753" t="s">
        <v>1015</v>
      </c>
      <c r="C7400" s="753" t="s">
        <v>188</v>
      </c>
      <c r="D7400" s="753" t="s">
        <v>1870</v>
      </c>
      <c r="E7400" s="753" t="s">
        <v>178</v>
      </c>
      <c r="F7400" s="753" t="s">
        <v>934</v>
      </c>
      <c r="G7400" s="757" t="s">
        <v>135</v>
      </c>
      <c r="H7400" s="751">
        <v>11333000</v>
      </c>
    </row>
    <row r="7401" spans="1:8">
      <c r="A7401" s="753" t="s">
        <v>83</v>
      </c>
      <c r="B7401" s="753" t="s">
        <v>1015</v>
      </c>
      <c r="C7401" s="753" t="s">
        <v>188</v>
      </c>
      <c r="D7401" s="753" t="s">
        <v>1870</v>
      </c>
      <c r="E7401" s="753" t="s">
        <v>19</v>
      </c>
      <c r="F7401" s="753"/>
      <c r="G7401" s="757" t="s">
        <v>133</v>
      </c>
      <c r="H7401" s="751">
        <v>35241586363</v>
      </c>
    </row>
    <row r="7402" spans="1:8">
      <c r="A7402" s="753" t="s">
        <v>83</v>
      </c>
      <c r="B7402" s="753" t="s">
        <v>1015</v>
      </c>
      <c r="C7402" s="753" t="s">
        <v>188</v>
      </c>
      <c r="D7402" s="753" t="s">
        <v>1870</v>
      </c>
      <c r="E7402" s="753" t="s">
        <v>19</v>
      </c>
      <c r="F7402" s="753" t="s">
        <v>20</v>
      </c>
      <c r="G7402" s="757" t="s">
        <v>21</v>
      </c>
      <c r="H7402" s="751">
        <v>7008560500</v>
      </c>
    </row>
    <row r="7403" spans="1:8">
      <c r="A7403" s="753" t="s">
        <v>83</v>
      </c>
      <c r="B7403" s="753" t="s">
        <v>1015</v>
      </c>
      <c r="C7403" s="753" t="s">
        <v>188</v>
      </c>
      <c r="D7403" s="753" t="s">
        <v>1870</v>
      </c>
      <c r="E7403" s="753" t="s">
        <v>19</v>
      </c>
      <c r="F7403" s="753" t="s">
        <v>22</v>
      </c>
      <c r="G7403" s="757" t="s">
        <v>23</v>
      </c>
      <c r="H7403" s="751">
        <v>25644623347</v>
      </c>
    </row>
    <row r="7404" spans="1:8">
      <c r="A7404" s="753" t="s">
        <v>83</v>
      </c>
      <c r="B7404" s="753" t="s">
        <v>1015</v>
      </c>
      <c r="C7404" s="753" t="s">
        <v>188</v>
      </c>
      <c r="D7404" s="753" t="s">
        <v>1870</v>
      </c>
      <c r="E7404" s="753" t="s">
        <v>19</v>
      </c>
      <c r="F7404" s="753" t="s">
        <v>245</v>
      </c>
      <c r="G7404" s="757" t="s">
        <v>135</v>
      </c>
      <c r="H7404" s="751">
        <v>2588402516</v>
      </c>
    </row>
    <row r="7405" spans="1:8">
      <c r="A7405" s="753" t="s">
        <v>83</v>
      </c>
      <c r="B7405" s="753" t="s">
        <v>1015</v>
      </c>
      <c r="C7405" s="753" t="s">
        <v>188</v>
      </c>
      <c r="D7405" s="753" t="s">
        <v>1890</v>
      </c>
      <c r="E7405" s="753"/>
      <c r="F7405" s="753"/>
      <c r="G7405" s="757" t="s">
        <v>1891</v>
      </c>
      <c r="H7405" s="751">
        <v>945000000</v>
      </c>
    </row>
    <row r="7406" spans="1:8">
      <c r="A7406" s="753" t="s">
        <v>83</v>
      </c>
      <c r="B7406" s="753" t="s">
        <v>1015</v>
      </c>
      <c r="C7406" s="753" t="s">
        <v>188</v>
      </c>
      <c r="D7406" s="753" t="s">
        <v>1890</v>
      </c>
      <c r="E7406" s="753" t="s">
        <v>19</v>
      </c>
      <c r="F7406" s="753"/>
      <c r="G7406" s="757" t="s">
        <v>133</v>
      </c>
      <c r="H7406" s="751">
        <v>945000000</v>
      </c>
    </row>
    <row r="7407" spans="1:8">
      <c r="A7407" s="753" t="s">
        <v>83</v>
      </c>
      <c r="B7407" s="753" t="s">
        <v>1015</v>
      </c>
      <c r="C7407" s="753" t="s">
        <v>188</v>
      </c>
      <c r="D7407" s="753" t="s">
        <v>1890</v>
      </c>
      <c r="E7407" s="753" t="s">
        <v>19</v>
      </c>
      <c r="F7407" s="753" t="s">
        <v>20</v>
      </c>
      <c r="G7407" s="757" t="s">
        <v>21</v>
      </c>
      <c r="H7407" s="751">
        <v>129468149</v>
      </c>
    </row>
    <row r="7408" spans="1:8">
      <c r="A7408" s="753" t="s">
        <v>83</v>
      </c>
      <c r="B7408" s="753" t="s">
        <v>1015</v>
      </c>
      <c r="C7408" s="753" t="s">
        <v>188</v>
      </c>
      <c r="D7408" s="753" t="s">
        <v>1890</v>
      </c>
      <c r="E7408" s="753" t="s">
        <v>19</v>
      </c>
      <c r="F7408" s="753" t="s">
        <v>22</v>
      </c>
      <c r="G7408" s="757" t="s">
        <v>23</v>
      </c>
      <c r="H7408" s="751">
        <v>815531851</v>
      </c>
    </row>
    <row r="7409" spans="1:8">
      <c r="A7409" s="753" t="s">
        <v>83</v>
      </c>
      <c r="B7409" s="753" t="s">
        <v>1015</v>
      </c>
      <c r="C7409" s="753" t="s">
        <v>188</v>
      </c>
      <c r="D7409" s="753" t="s">
        <v>189</v>
      </c>
      <c r="E7409" s="753"/>
      <c r="F7409" s="753"/>
      <c r="G7409" s="757" t="s">
        <v>1872</v>
      </c>
      <c r="H7409" s="751">
        <v>8958084146</v>
      </c>
    </row>
    <row r="7410" spans="1:8" ht="26.4">
      <c r="A7410" s="753" t="s">
        <v>83</v>
      </c>
      <c r="B7410" s="753" t="s">
        <v>1015</v>
      </c>
      <c r="C7410" s="753" t="s">
        <v>188</v>
      </c>
      <c r="D7410" s="753" t="s">
        <v>189</v>
      </c>
      <c r="E7410" s="753" t="s">
        <v>183</v>
      </c>
      <c r="F7410" s="753"/>
      <c r="G7410" s="757" t="s">
        <v>1863</v>
      </c>
      <c r="H7410" s="751">
        <v>121900000</v>
      </c>
    </row>
    <row r="7411" spans="1:8" ht="26.4">
      <c r="A7411" s="753" t="s">
        <v>83</v>
      </c>
      <c r="B7411" s="753" t="s">
        <v>1015</v>
      </c>
      <c r="C7411" s="753" t="s">
        <v>188</v>
      </c>
      <c r="D7411" s="753" t="s">
        <v>189</v>
      </c>
      <c r="E7411" s="753" t="s">
        <v>183</v>
      </c>
      <c r="F7411" s="753" t="s">
        <v>184</v>
      </c>
      <c r="G7411" s="757" t="s">
        <v>1864</v>
      </c>
      <c r="H7411" s="751">
        <v>121900000</v>
      </c>
    </row>
    <row r="7412" spans="1:8">
      <c r="A7412" s="753" t="s">
        <v>83</v>
      </c>
      <c r="B7412" s="753" t="s">
        <v>1015</v>
      </c>
      <c r="C7412" s="753" t="s">
        <v>188</v>
      </c>
      <c r="D7412" s="753" t="s">
        <v>189</v>
      </c>
      <c r="E7412" s="753" t="s">
        <v>178</v>
      </c>
      <c r="F7412" s="753"/>
      <c r="G7412" s="757" t="s">
        <v>179</v>
      </c>
      <c r="H7412" s="751">
        <v>7498122072</v>
      </c>
    </row>
    <row r="7413" spans="1:8" ht="26.4">
      <c r="A7413" s="753" t="s">
        <v>83</v>
      </c>
      <c r="B7413" s="753" t="s">
        <v>1015</v>
      </c>
      <c r="C7413" s="753" t="s">
        <v>188</v>
      </c>
      <c r="D7413" s="753" t="s">
        <v>189</v>
      </c>
      <c r="E7413" s="753" t="s">
        <v>178</v>
      </c>
      <c r="F7413" s="753" t="s">
        <v>180</v>
      </c>
      <c r="G7413" s="757" t="s">
        <v>1810</v>
      </c>
      <c r="H7413" s="751">
        <v>7498122072</v>
      </c>
    </row>
    <row r="7414" spans="1:8">
      <c r="A7414" s="753" t="s">
        <v>83</v>
      </c>
      <c r="B7414" s="753" t="s">
        <v>1015</v>
      </c>
      <c r="C7414" s="753" t="s">
        <v>188</v>
      </c>
      <c r="D7414" s="753" t="s">
        <v>189</v>
      </c>
      <c r="E7414" s="753" t="s">
        <v>16</v>
      </c>
      <c r="F7414" s="753"/>
      <c r="G7414" s="757" t="s">
        <v>17</v>
      </c>
      <c r="H7414" s="751">
        <v>5052000</v>
      </c>
    </row>
    <row r="7415" spans="1:8">
      <c r="A7415" s="753" t="s">
        <v>83</v>
      </c>
      <c r="B7415" s="753" t="s">
        <v>1015</v>
      </c>
      <c r="C7415" s="753" t="s">
        <v>188</v>
      </c>
      <c r="D7415" s="753" t="s">
        <v>189</v>
      </c>
      <c r="E7415" s="753" t="s">
        <v>16</v>
      </c>
      <c r="F7415" s="753" t="s">
        <v>933</v>
      </c>
      <c r="G7415" s="757" t="s">
        <v>932</v>
      </c>
      <c r="H7415" s="751">
        <v>5052000</v>
      </c>
    </row>
    <row r="7416" spans="1:8">
      <c r="A7416" s="753" t="s">
        <v>83</v>
      </c>
      <c r="B7416" s="753" t="s">
        <v>1015</v>
      </c>
      <c r="C7416" s="753" t="s">
        <v>188</v>
      </c>
      <c r="D7416" s="753" t="s">
        <v>189</v>
      </c>
      <c r="E7416" s="753" t="s">
        <v>19</v>
      </c>
      <c r="F7416" s="753"/>
      <c r="G7416" s="757" t="s">
        <v>133</v>
      </c>
      <c r="H7416" s="751">
        <v>1333010074</v>
      </c>
    </row>
    <row r="7417" spans="1:8">
      <c r="A7417" s="753" t="s">
        <v>83</v>
      </c>
      <c r="B7417" s="753" t="s">
        <v>1015</v>
      </c>
      <c r="C7417" s="753" t="s">
        <v>188</v>
      </c>
      <c r="D7417" s="753" t="s">
        <v>189</v>
      </c>
      <c r="E7417" s="753" t="s">
        <v>19</v>
      </c>
      <c r="F7417" s="753" t="s">
        <v>20</v>
      </c>
      <c r="G7417" s="757" t="s">
        <v>21</v>
      </c>
      <c r="H7417" s="751">
        <v>147119000</v>
      </c>
    </row>
    <row r="7418" spans="1:8">
      <c r="A7418" s="753" t="s">
        <v>83</v>
      </c>
      <c r="B7418" s="753" t="s">
        <v>1015</v>
      </c>
      <c r="C7418" s="753" t="s">
        <v>188</v>
      </c>
      <c r="D7418" s="753" t="s">
        <v>189</v>
      </c>
      <c r="E7418" s="753" t="s">
        <v>19</v>
      </c>
      <c r="F7418" s="753" t="s">
        <v>22</v>
      </c>
      <c r="G7418" s="757" t="s">
        <v>23</v>
      </c>
      <c r="H7418" s="751">
        <v>1185891074</v>
      </c>
    </row>
    <row r="7419" spans="1:8">
      <c r="A7419" s="753" t="s">
        <v>83</v>
      </c>
      <c r="B7419" s="753" t="s">
        <v>1015</v>
      </c>
      <c r="C7419" s="753" t="s">
        <v>188</v>
      </c>
      <c r="D7419" s="753" t="s">
        <v>1903</v>
      </c>
      <c r="E7419" s="753"/>
      <c r="F7419" s="753"/>
      <c r="G7419" s="757" t="s">
        <v>186</v>
      </c>
      <c r="H7419" s="751">
        <v>41150268900</v>
      </c>
    </row>
    <row r="7420" spans="1:8" ht="26.4">
      <c r="A7420" s="753" t="s">
        <v>83</v>
      </c>
      <c r="B7420" s="753" t="s">
        <v>1015</v>
      </c>
      <c r="C7420" s="753" t="s">
        <v>188</v>
      </c>
      <c r="D7420" s="753" t="s">
        <v>1903</v>
      </c>
      <c r="E7420" s="753" t="s">
        <v>183</v>
      </c>
      <c r="F7420" s="753"/>
      <c r="G7420" s="757" t="s">
        <v>1863</v>
      </c>
      <c r="H7420" s="751">
        <v>3240330000</v>
      </c>
    </row>
    <row r="7421" spans="1:8" ht="26.4">
      <c r="A7421" s="753" t="s">
        <v>83</v>
      </c>
      <c r="B7421" s="753" t="s">
        <v>1015</v>
      </c>
      <c r="C7421" s="753" t="s">
        <v>188</v>
      </c>
      <c r="D7421" s="753" t="s">
        <v>1903</v>
      </c>
      <c r="E7421" s="753" t="s">
        <v>183</v>
      </c>
      <c r="F7421" s="753" t="s">
        <v>184</v>
      </c>
      <c r="G7421" s="757" t="s">
        <v>1864</v>
      </c>
      <c r="H7421" s="751">
        <v>3240330000</v>
      </c>
    </row>
    <row r="7422" spans="1:8">
      <c r="A7422" s="753" t="s">
        <v>83</v>
      </c>
      <c r="B7422" s="753" t="s">
        <v>1015</v>
      </c>
      <c r="C7422" s="753" t="s">
        <v>188</v>
      </c>
      <c r="D7422" s="753" t="s">
        <v>1903</v>
      </c>
      <c r="E7422" s="753" t="s">
        <v>178</v>
      </c>
      <c r="F7422" s="753"/>
      <c r="G7422" s="757" t="s">
        <v>179</v>
      </c>
      <c r="H7422" s="751">
        <v>33792320700</v>
      </c>
    </row>
    <row r="7423" spans="1:8" ht="26.4">
      <c r="A7423" s="753" t="s">
        <v>83</v>
      </c>
      <c r="B7423" s="753" t="s">
        <v>1015</v>
      </c>
      <c r="C7423" s="753" t="s">
        <v>188</v>
      </c>
      <c r="D7423" s="753" t="s">
        <v>1903</v>
      </c>
      <c r="E7423" s="753" t="s">
        <v>178</v>
      </c>
      <c r="F7423" s="753" t="s">
        <v>180</v>
      </c>
      <c r="G7423" s="757" t="s">
        <v>1810</v>
      </c>
      <c r="H7423" s="751">
        <v>33792320700</v>
      </c>
    </row>
    <row r="7424" spans="1:8">
      <c r="A7424" s="753" t="s">
        <v>83</v>
      </c>
      <c r="B7424" s="753" t="s">
        <v>1015</v>
      </c>
      <c r="C7424" s="753" t="s">
        <v>188</v>
      </c>
      <c r="D7424" s="753" t="s">
        <v>1903</v>
      </c>
      <c r="E7424" s="753" t="s">
        <v>19</v>
      </c>
      <c r="F7424" s="753"/>
      <c r="G7424" s="757" t="s">
        <v>133</v>
      </c>
      <c r="H7424" s="751">
        <v>4117618200</v>
      </c>
    </row>
    <row r="7425" spans="1:8">
      <c r="A7425" s="753" t="s">
        <v>83</v>
      </c>
      <c r="B7425" s="753" t="s">
        <v>1015</v>
      </c>
      <c r="C7425" s="753" t="s">
        <v>188</v>
      </c>
      <c r="D7425" s="753" t="s">
        <v>1903</v>
      </c>
      <c r="E7425" s="753" t="s">
        <v>19</v>
      </c>
      <c r="F7425" s="753" t="s">
        <v>20</v>
      </c>
      <c r="G7425" s="757" t="s">
        <v>21</v>
      </c>
      <c r="H7425" s="751">
        <v>439555800</v>
      </c>
    </row>
    <row r="7426" spans="1:8">
      <c r="A7426" s="753" t="s">
        <v>83</v>
      </c>
      <c r="B7426" s="753" t="s">
        <v>1015</v>
      </c>
      <c r="C7426" s="753" t="s">
        <v>188</v>
      </c>
      <c r="D7426" s="753" t="s">
        <v>1903</v>
      </c>
      <c r="E7426" s="753" t="s">
        <v>19</v>
      </c>
      <c r="F7426" s="753" t="s">
        <v>22</v>
      </c>
      <c r="G7426" s="757" t="s">
        <v>23</v>
      </c>
      <c r="H7426" s="751">
        <v>3648220400</v>
      </c>
    </row>
    <row r="7427" spans="1:8">
      <c r="A7427" s="753" t="s">
        <v>83</v>
      </c>
      <c r="B7427" s="753" t="s">
        <v>1015</v>
      </c>
      <c r="C7427" s="753" t="s">
        <v>188</v>
      </c>
      <c r="D7427" s="753" t="s">
        <v>1903</v>
      </c>
      <c r="E7427" s="753" t="s">
        <v>19</v>
      </c>
      <c r="F7427" s="753" t="s">
        <v>245</v>
      </c>
      <c r="G7427" s="757" t="s">
        <v>135</v>
      </c>
      <c r="H7427" s="751">
        <v>29842000</v>
      </c>
    </row>
    <row r="7428" spans="1:8">
      <c r="A7428" s="753" t="s">
        <v>83</v>
      </c>
      <c r="B7428" s="753" t="s">
        <v>1015</v>
      </c>
      <c r="C7428" s="753" t="s">
        <v>188</v>
      </c>
      <c r="D7428" s="753" t="s">
        <v>1949</v>
      </c>
      <c r="E7428" s="753"/>
      <c r="F7428" s="753"/>
      <c r="G7428" s="757" t="s">
        <v>1950</v>
      </c>
      <c r="H7428" s="751">
        <v>1965000000</v>
      </c>
    </row>
    <row r="7429" spans="1:8">
      <c r="A7429" s="753" t="s">
        <v>83</v>
      </c>
      <c r="B7429" s="753" t="s">
        <v>1015</v>
      </c>
      <c r="C7429" s="753" t="s">
        <v>188</v>
      </c>
      <c r="D7429" s="753" t="s">
        <v>1949</v>
      </c>
      <c r="E7429" s="753" t="s">
        <v>178</v>
      </c>
      <c r="F7429" s="753"/>
      <c r="G7429" s="757" t="s">
        <v>179</v>
      </c>
      <c r="H7429" s="751">
        <v>1965000000</v>
      </c>
    </row>
    <row r="7430" spans="1:8" ht="26.4">
      <c r="A7430" s="753" t="s">
        <v>83</v>
      </c>
      <c r="B7430" s="753" t="s">
        <v>1015</v>
      </c>
      <c r="C7430" s="753" t="s">
        <v>188</v>
      </c>
      <c r="D7430" s="753" t="s">
        <v>1949</v>
      </c>
      <c r="E7430" s="753" t="s">
        <v>178</v>
      </c>
      <c r="F7430" s="753" t="s">
        <v>180</v>
      </c>
      <c r="G7430" s="757" t="s">
        <v>1810</v>
      </c>
      <c r="H7430" s="751">
        <v>1965000000</v>
      </c>
    </row>
    <row r="7431" spans="1:8" ht="39.6">
      <c r="A7431" s="753" t="s">
        <v>83</v>
      </c>
      <c r="B7431" s="753" t="s">
        <v>1015</v>
      </c>
      <c r="C7431" s="753" t="s">
        <v>188</v>
      </c>
      <c r="D7431" s="753" t="s">
        <v>1837</v>
      </c>
      <c r="E7431" s="753"/>
      <c r="F7431" s="753"/>
      <c r="G7431" s="757" t="s">
        <v>1838</v>
      </c>
      <c r="H7431" s="751">
        <v>24660526827</v>
      </c>
    </row>
    <row r="7432" spans="1:8">
      <c r="A7432" s="753" t="s">
        <v>83</v>
      </c>
      <c r="B7432" s="753" t="s">
        <v>1015</v>
      </c>
      <c r="C7432" s="753" t="s">
        <v>188</v>
      </c>
      <c r="D7432" s="753" t="s">
        <v>1837</v>
      </c>
      <c r="E7432" s="753" t="s">
        <v>92</v>
      </c>
      <c r="F7432" s="753"/>
      <c r="G7432" s="757" t="s">
        <v>93</v>
      </c>
      <c r="H7432" s="751">
        <v>1538527669</v>
      </c>
    </row>
    <row r="7433" spans="1:8">
      <c r="A7433" s="753" t="s">
        <v>83</v>
      </c>
      <c r="B7433" s="753" t="s">
        <v>1015</v>
      </c>
      <c r="C7433" s="753" t="s">
        <v>188</v>
      </c>
      <c r="D7433" s="753" t="s">
        <v>1837</v>
      </c>
      <c r="E7433" s="753" t="s">
        <v>92</v>
      </c>
      <c r="F7433" s="753" t="s">
        <v>94</v>
      </c>
      <c r="G7433" s="757" t="s">
        <v>1768</v>
      </c>
      <c r="H7433" s="751">
        <v>1538527669</v>
      </c>
    </row>
    <row r="7434" spans="1:8">
      <c r="A7434" s="753" t="s">
        <v>83</v>
      </c>
      <c r="B7434" s="753" t="s">
        <v>1015</v>
      </c>
      <c r="C7434" s="753" t="s">
        <v>188</v>
      </c>
      <c r="D7434" s="753" t="s">
        <v>1837</v>
      </c>
      <c r="E7434" s="753" t="s">
        <v>96</v>
      </c>
      <c r="F7434" s="753"/>
      <c r="G7434" s="757" t="s">
        <v>97</v>
      </c>
      <c r="H7434" s="751">
        <v>694341685</v>
      </c>
    </row>
    <row r="7435" spans="1:8">
      <c r="A7435" s="753" t="s">
        <v>83</v>
      </c>
      <c r="B7435" s="753" t="s">
        <v>1015</v>
      </c>
      <c r="C7435" s="753" t="s">
        <v>188</v>
      </c>
      <c r="D7435" s="753" t="s">
        <v>1837</v>
      </c>
      <c r="E7435" s="753" t="s">
        <v>96</v>
      </c>
      <c r="F7435" s="753" t="s">
        <v>151</v>
      </c>
      <c r="G7435" s="757" t="s">
        <v>152</v>
      </c>
      <c r="H7435" s="751">
        <v>76139000</v>
      </c>
    </row>
    <row r="7436" spans="1:8">
      <c r="A7436" s="753" t="s">
        <v>83</v>
      </c>
      <c r="B7436" s="753" t="s">
        <v>1015</v>
      </c>
      <c r="C7436" s="753" t="s">
        <v>188</v>
      </c>
      <c r="D7436" s="753" t="s">
        <v>1837</v>
      </c>
      <c r="E7436" s="753" t="s">
        <v>96</v>
      </c>
      <c r="F7436" s="753" t="s">
        <v>864</v>
      </c>
      <c r="G7436" s="757" t="s">
        <v>1770</v>
      </c>
      <c r="H7436" s="751">
        <v>83591696</v>
      </c>
    </row>
    <row r="7437" spans="1:8" ht="26.4">
      <c r="A7437" s="753" t="s">
        <v>83</v>
      </c>
      <c r="B7437" s="753" t="s">
        <v>1015</v>
      </c>
      <c r="C7437" s="753" t="s">
        <v>188</v>
      </c>
      <c r="D7437" s="753" t="s">
        <v>1837</v>
      </c>
      <c r="E7437" s="753" t="s">
        <v>96</v>
      </c>
      <c r="F7437" s="753" t="s">
        <v>98</v>
      </c>
      <c r="G7437" s="757" t="s">
        <v>99</v>
      </c>
      <c r="H7437" s="751">
        <v>4917000</v>
      </c>
    </row>
    <row r="7438" spans="1:8" ht="26.4">
      <c r="A7438" s="753" t="s">
        <v>83</v>
      </c>
      <c r="B7438" s="753" t="s">
        <v>1015</v>
      </c>
      <c r="C7438" s="753" t="s">
        <v>188</v>
      </c>
      <c r="D7438" s="753" t="s">
        <v>1837</v>
      </c>
      <c r="E7438" s="753" t="s">
        <v>96</v>
      </c>
      <c r="F7438" s="753" t="s">
        <v>442</v>
      </c>
      <c r="G7438" s="757" t="s">
        <v>1772</v>
      </c>
      <c r="H7438" s="751">
        <v>4452120</v>
      </c>
    </row>
    <row r="7439" spans="1:8">
      <c r="A7439" s="753" t="s">
        <v>83</v>
      </c>
      <c r="B7439" s="753" t="s">
        <v>1015</v>
      </c>
      <c r="C7439" s="753" t="s">
        <v>188</v>
      </c>
      <c r="D7439" s="753" t="s">
        <v>1837</v>
      </c>
      <c r="E7439" s="753" t="s">
        <v>96</v>
      </c>
      <c r="F7439" s="753" t="s">
        <v>154</v>
      </c>
      <c r="G7439" s="757" t="s">
        <v>1773</v>
      </c>
      <c r="H7439" s="751">
        <v>525241869</v>
      </c>
    </row>
    <row r="7440" spans="1:8">
      <c r="A7440" s="753" t="s">
        <v>83</v>
      </c>
      <c r="B7440" s="753" t="s">
        <v>1015</v>
      </c>
      <c r="C7440" s="753" t="s">
        <v>188</v>
      </c>
      <c r="D7440" s="753" t="s">
        <v>1837</v>
      </c>
      <c r="E7440" s="753" t="s">
        <v>426</v>
      </c>
      <c r="F7440" s="753"/>
      <c r="G7440" s="757" t="s">
        <v>427</v>
      </c>
      <c r="H7440" s="751">
        <v>13305000</v>
      </c>
    </row>
    <row r="7441" spans="1:8">
      <c r="A7441" s="753" t="s">
        <v>83</v>
      </c>
      <c r="B7441" s="753" t="s">
        <v>1015</v>
      </c>
      <c r="C7441" s="753" t="s">
        <v>188</v>
      </c>
      <c r="D7441" s="753" t="s">
        <v>1837</v>
      </c>
      <c r="E7441" s="753" t="s">
        <v>426</v>
      </c>
      <c r="F7441" s="753" t="s">
        <v>428</v>
      </c>
      <c r="G7441" s="757" t="s">
        <v>1774</v>
      </c>
      <c r="H7441" s="751">
        <v>12665000</v>
      </c>
    </row>
    <row r="7442" spans="1:8">
      <c r="A7442" s="753" t="s">
        <v>83</v>
      </c>
      <c r="B7442" s="753" t="s">
        <v>1015</v>
      </c>
      <c r="C7442" s="753" t="s">
        <v>188</v>
      </c>
      <c r="D7442" s="753" t="s">
        <v>1837</v>
      </c>
      <c r="E7442" s="753" t="s">
        <v>426</v>
      </c>
      <c r="F7442" s="753" t="s">
        <v>429</v>
      </c>
      <c r="G7442" s="757" t="s">
        <v>1775</v>
      </c>
      <c r="H7442" s="751">
        <v>640000</v>
      </c>
    </row>
    <row r="7443" spans="1:8">
      <c r="A7443" s="753" t="s">
        <v>83</v>
      </c>
      <c r="B7443" s="753" t="s">
        <v>1015</v>
      </c>
      <c r="C7443" s="753" t="s">
        <v>188</v>
      </c>
      <c r="D7443" s="753" t="s">
        <v>1837</v>
      </c>
      <c r="E7443" s="753" t="s">
        <v>100</v>
      </c>
      <c r="F7443" s="753"/>
      <c r="G7443" s="757" t="s">
        <v>101</v>
      </c>
      <c r="H7443" s="751">
        <v>154305000</v>
      </c>
    </row>
    <row r="7444" spans="1:8">
      <c r="A7444" s="753" t="s">
        <v>83</v>
      </c>
      <c r="B7444" s="753" t="s">
        <v>1015</v>
      </c>
      <c r="C7444" s="753" t="s">
        <v>188</v>
      </c>
      <c r="D7444" s="753" t="s">
        <v>1837</v>
      </c>
      <c r="E7444" s="753" t="s">
        <v>100</v>
      </c>
      <c r="F7444" s="753" t="s">
        <v>443</v>
      </c>
      <c r="G7444" s="757" t="s">
        <v>135</v>
      </c>
      <c r="H7444" s="751">
        <v>154305000</v>
      </c>
    </row>
    <row r="7445" spans="1:8">
      <c r="A7445" s="753" t="s">
        <v>83</v>
      </c>
      <c r="B7445" s="753" t="s">
        <v>1015</v>
      </c>
      <c r="C7445" s="753" t="s">
        <v>188</v>
      </c>
      <c r="D7445" s="753" t="s">
        <v>1837</v>
      </c>
      <c r="E7445" s="753" t="s">
        <v>102</v>
      </c>
      <c r="F7445" s="753"/>
      <c r="G7445" s="757" t="s">
        <v>369</v>
      </c>
      <c r="H7445" s="751">
        <v>367304525</v>
      </c>
    </row>
    <row r="7446" spans="1:8">
      <c r="A7446" s="753" t="s">
        <v>83</v>
      </c>
      <c r="B7446" s="753" t="s">
        <v>1015</v>
      </c>
      <c r="C7446" s="753" t="s">
        <v>188</v>
      </c>
      <c r="D7446" s="753" t="s">
        <v>1837</v>
      </c>
      <c r="E7446" s="753" t="s">
        <v>102</v>
      </c>
      <c r="F7446" s="753" t="s">
        <v>103</v>
      </c>
      <c r="G7446" s="757" t="s">
        <v>104</v>
      </c>
      <c r="H7446" s="751">
        <v>275022679</v>
      </c>
    </row>
    <row r="7447" spans="1:8">
      <c r="A7447" s="753" t="s">
        <v>83</v>
      </c>
      <c r="B7447" s="753" t="s">
        <v>1015</v>
      </c>
      <c r="C7447" s="753" t="s">
        <v>188</v>
      </c>
      <c r="D7447" s="753" t="s">
        <v>1837</v>
      </c>
      <c r="E7447" s="753" t="s">
        <v>102</v>
      </c>
      <c r="F7447" s="753" t="s">
        <v>105</v>
      </c>
      <c r="G7447" s="757" t="s">
        <v>106</v>
      </c>
      <c r="H7447" s="751">
        <v>47146740</v>
      </c>
    </row>
    <row r="7448" spans="1:8">
      <c r="A7448" s="753" t="s">
        <v>83</v>
      </c>
      <c r="B7448" s="753" t="s">
        <v>1015</v>
      </c>
      <c r="C7448" s="753" t="s">
        <v>188</v>
      </c>
      <c r="D7448" s="753" t="s">
        <v>1837</v>
      </c>
      <c r="E7448" s="753" t="s">
        <v>102</v>
      </c>
      <c r="F7448" s="753" t="s">
        <v>107</v>
      </c>
      <c r="G7448" s="757" t="s">
        <v>108</v>
      </c>
      <c r="H7448" s="751">
        <v>31431160</v>
      </c>
    </row>
    <row r="7449" spans="1:8">
      <c r="A7449" s="753" t="s">
        <v>83</v>
      </c>
      <c r="B7449" s="753" t="s">
        <v>1015</v>
      </c>
      <c r="C7449" s="753" t="s">
        <v>188</v>
      </c>
      <c r="D7449" s="753" t="s">
        <v>1837</v>
      </c>
      <c r="E7449" s="753" t="s">
        <v>102</v>
      </c>
      <c r="F7449" s="753" t="s">
        <v>0</v>
      </c>
      <c r="G7449" s="757" t="s">
        <v>1</v>
      </c>
      <c r="H7449" s="751">
        <v>13703946</v>
      </c>
    </row>
    <row r="7450" spans="1:8">
      <c r="A7450" s="753" t="s">
        <v>83</v>
      </c>
      <c r="B7450" s="753" t="s">
        <v>1015</v>
      </c>
      <c r="C7450" s="753" t="s">
        <v>188</v>
      </c>
      <c r="D7450" s="753" t="s">
        <v>1837</v>
      </c>
      <c r="E7450" s="753" t="s">
        <v>112</v>
      </c>
      <c r="F7450" s="753"/>
      <c r="G7450" s="757" t="s">
        <v>113</v>
      </c>
      <c r="H7450" s="751">
        <v>102554739</v>
      </c>
    </row>
    <row r="7451" spans="1:8">
      <c r="A7451" s="753" t="s">
        <v>83</v>
      </c>
      <c r="B7451" s="753" t="s">
        <v>1015</v>
      </c>
      <c r="C7451" s="753" t="s">
        <v>188</v>
      </c>
      <c r="D7451" s="753" t="s">
        <v>1837</v>
      </c>
      <c r="E7451" s="753" t="s">
        <v>112</v>
      </c>
      <c r="F7451" s="753" t="s">
        <v>155</v>
      </c>
      <c r="G7451" s="757" t="s">
        <v>1777</v>
      </c>
      <c r="H7451" s="751">
        <v>40732031</v>
      </c>
    </row>
    <row r="7452" spans="1:8">
      <c r="A7452" s="753" t="s">
        <v>83</v>
      </c>
      <c r="B7452" s="753" t="s">
        <v>1015</v>
      </c>
      <c r="C7452" s="753" t="s">
        <v>188</v>
      </c>
      <c r="D7452" s="753" t="s">
        <v>1837</v>
      </c>
      <c r="E7452" s="753" t="s">
        <v>112</v>
      </c>
      <c r="F7452" s="753" t="s">
        <v>114</v>
      </c>
      <c r="G7452" s="757" t="s">
        <v>1778</v>
      </c>
      <c r="H7452" s="751">
        <v>3861608</v>
      </c>
    </row>
    <row r="7453" spans="1:8">
      <c r="A7453" s="753" t="s">
        <v>83</v>
      </c>
      <c r="B7453" s="753" t="s">
        <v>1015</v>
      </c>
      <c r="C7453" s="753" t="s">
        <v>188</v>
      </c>
      <c r="D7453" s="753" t="s">
        <v>1837</v>
      </c>
      <c r="E7453" s="753" t="s">
        <v>112</v>
      </c>
      <c r="F7453" s="753" t="s">
        <v>156</v>
      </c>
      <c r="G7453" s="757" t="s">
        <v>1779</v>
      </c>
      <c r="H7453" s="751">
        <v>50303100</v>
      </c>
    </row>
    <row r="7454" spans="1:8">
      <c r="A7454" s="753" t="s">
        <v>83</v>
      </c>
      <c r="B7454" s="753" t="s">
        <v>1015</v>
      </c>
      <c r="C7454" s="753" t="s">
        <v>188</v>
      </c>
      <c r="D7454" s="753" t="s">
        <v>1837</v>
      </c>
      <c r="E7454" s="753" t="s">
        <v>112</v>
      </c>
      <c r="F7454" s="753" t="s">
        <v>146</v>
      </c>
      <c r="G7454" s="757" t="s">
        <v>1780</v>
      </c>
      <c r="H7454" s="751">
        <v>2848000</v>
      </c>
    </row>
    <row r="7455" spans="1:8">
      <c r="A7455" s="753" t="s">
        <v>83</v>
      </c>
      <c r="B7455" s="753" t="s">
        <v>1015</v>
      </c>
      <c r="C7455" s="753" t="s">
        <v>188</v>
      </c>
      <c r="D7455" s="753" t="s">
        <v>1837</v>
      </c>
      <c r="E7455" s="753" t="s">
        <v>112</v>
      </c>
      <c r="F7455" s="753" t="s">
        <v>157</v>
      </c>
      <c r="G7455" s="757" t="s">
        <v>135</v>
      </c>
      <c r="H7455" s="751">
        <v>4810000</v>
      </c>
    </row>
    <row r="7456" spans="1:8">
      <c r="A7456" s="753" t="s">
        <v>83</v>
      </c>
      <c r="B7456" s="753" t="s">
        <v>1015</v>
      </c>
      <c r="C7456" s="753" t="s">
        <v>188</v>
      </c>
      <c r="D7456" s="753" t="s">
        <v>1837</v>
      </c>
      <c r="E7456" s="753" t="s">
        <v>115</v>
      </c>
      <c r="F7456" s="753"/>
      <c r="G7456" s="757" t="s">
        <v>1781</v>
      </c>
      <c r="H7456" s="751">
        <v>60772000</v>
      </c>
    </row>
    <row r="7457" spans="1:8">
      <c r="A7457" s="753" t="s">
        <v>83</v>
      </c>
      <c r="B7457" s="753" t="s">
        <v>1015</v>
      </c>
      <c r="C7457" s="753" t="s">
        <v>188</v>
      </c>
      <c r="D7457" s="753" t="s">
        <v>1837</v>
      </c>
      <c r="E7457" s="753" t="s">
        <v>115</v>
      </c>
      <c r="F7457" s="753" t="s">
        <v>116</v>
      </c>
      <c r="G7457" s="757" t="s">
        <v>117</v>
      </c>
      <c r="H7457" s="751">
        <v>58012000</v>
      </c>
    </row>
    <row r="7458" spans="1:8">
      <c r="A7458" s="753" t="s">
        <v>83</v>
      </c>
      <c r="B7458" s="753" t="s">
        <v>1015</v>
      </c>
      <c r="C7458" s="753" t="s">
        <v>188</v>
      </c>
      <c r="D7458" s="753" t="s">
        <v>1837</v>
      </c>
      <c r="E7458" s="753" t="s">
        <v>115</v>
      </c>
      <c r="F7458" s="753" t="s">
        <v>147</v>
      </c>
      <c r="G7458" s="757" t="s">
        <v>148</v>
      </c>
      <c r="H7458" s="751">
        <v>320000</v>
      </c>
    </row>
    <row r="7459" spans="1:8">
      <c r="A7459" s="753" t="s">
        <v>83</v>
      </c>
      <c r="B7459" s="753" t="s">
        <v>1015</v>
      </c>
      <c r="C7459" s="753" t="s">
        <v>188</v>
      </c>
      <c r="D7459" s="753" t="s">
        <v>1837</v>
      </c>
      <c r="E7459" s="753" t="s">
        <v>115</v>
      </c>
      <c r="F7459" s="753" t="s">
        <v>118</v>
      </c>
      <c r="G7459" s="757" t="s">
        <v>119</v>
      </c>
      <c r="H7459" s="751">
        <v>2440000</v>
      </c>
    </row>
    <row r="7460" spans="1:8">
      <c r="A7460" s="753" t="s">
        <v>83</v>
      </c>
      <c r="B7460" s="753" t="s">
        <v>1015</v>
      </c>
      <c r="C7460" s="753" t="s">
        <v>188</v>
      </c>
      <c r="D7460" s="753" t="s">
        <v>1837</v>
      </c>
      <c r="E7460" s="753" t="s">
        <v>120</v>
      </c>
      <c r="F7460" s="753"/>
      <c r="G7460" s="757" t="s">
        <v>121</v>
      </c>
      <c r="H7460" s="751">
        <v>44409162</v>
      </c>
    </row>
    <row r="7461" spans="1:8" ht="39.6">
      <c r="A7461" s="753" t="s">
        <v>83</v>
      </c>
      <c r="B7461" s="753" t="s">
        <v>1015</v>
      </c>
      <c r="C7461" s="753" t="s">
        <v>188</v>
      </c>
      <c r="D7461" s="753" t="s">
        <v>1837</v>
      </c>
      <c r="E7461" s="753" t="s">
        <v>120</v>
      </c>
      <c r="F7461" s="753" t="s">
        <v>122</v>
      </c>
      <c r="G7461" s="757" t="s">
        <v>1783</v>
      </c>
      <c r="H7461" s="751">
        <v>16981155</v>
      </c>
    </row>
    <row r="7462" spans="1:8">
      <c r="A7462" s="753" t="s">
        <v>83</v>
      </c>
      <c r="B7462" s="753" t="s">
        <v>1015</v>
      </c>
      <c r="C7462" s="753" t="s">
        <v>188</v>
      </c>
      <c r="D7462" s="753" t="s">
        <v>1837</v>
      </c>
      <c r="E7462" s="753" t="s">
        <v>120</v>
      </c>
      <c r="F7462" s="753" t="s">
        <v>123</v>
      </c>
      <c r="G7462" s="757" t="s">
        <v>124</v>
      </c>
      <c r="H7462" s="751">
        <v>804257</v>
      </c>
    </row>
    <row r="7463" spans="1:8" ht="39.6">
      <c r="A7463" s="753" t="s">
        <v>83</v>
      </c>
      <c r="B7463" s="753" t="s">
        <v>1015</v>
      </c>
      <c r="C7463" s="753" t="s">
        <v>188</v>
      </c>
      <c r="D7463" s="753" t="s">
        <v>1837</v>
      </c>
      <c r="E7463" s="753" t="s">
        <v>120</v>
      </c>
      <c r="F7463" s="753" t="s">
        <v>994</v>
      </c>
      <c r="G7463" s="757" t="s">
        <v>1824</v>
      </c>
      <c r="H7463" s="751">
        <v>5920750</v>
      </c>
    </row>
    <row r="7464" spans="1:8" ht="26.4">
      <c r="A7464" s="753" t="s">
        <v>83</v>
      </c>
      <c r="B7464" s="753" t="s">
        <v>1015</v>
      </c>
      <c r="C7464" s="753" t="s">
        <v>188</v>
      </c>
      <c r="D7464" s="753" t="s">
        <v>1837</v>
      </c>
      <c r="E7464" s="753" t="s">
        <v>120</v>
      </c>
      <c r="F7464" s="753" t="s">
        <v>1001</v>
      </c>
      <c r="G7464" s="757" t="s">
        <v>1784</v>
      </c>
      <c r="H7464" s="751">
        <v>6609000</v>
      </c>
    </row>
    <row r="7465" spans="1:8">
      <c r="A7465" s="753" t="s">
        <v>83</v>
      </c>
      <c r="B7465" s="753" t="s">
        <v>1015</v>
      </c>
      <c r="C7465" s="753" t="s">
        <v>188</v>
      </c>
      <c r="D7465" s="753" t="s">
        <v>1837</v>
      </c>
      <c r="E7465" s="753" t="s">
        <v>120</v>
      </c>
      <c r="F7465" s="753" t="s">
        <v>158</v>
      </c>
      <c r="G7465" s="757" t="s">
        <v>1785</v>
      </c>
      <c r="H7465" s="751">
        <v>7100000</v>
      </c>
    </row>
    <row r="7466" spans="1:8">
      <c r="A7466" s="753" t="s">
        <v>83</v>
      </c>
      <c r="B7466" s="753" t="s">
        <v>1015</v>
      </c>
      <c r="C7466" s="753" t="s">
        <v>188</v>
      </c>
      <c r="D7466" s="753" t="s">
        <v>1837</v>
      </c>
      <c r="E7466" s="753" t="s">
        <v>120</v>
      </c>
      <c r="F7466" s="753" t="s">
        <v>159</v>
      </c>
      <c r="G7466" s="757" t="s">
        <v>143</v>
      </c>
      <c r="H7466" s="751">
        <v>6994000</v>
      </c>
    </row>
    <row r="7467" spans="1:8">
      <c r="A7467" s="753" t="s">
        <v>83</v>
      </c>
      <c r="B7467" s="753" t="s">
        <v>1015</v>
      </c>
      <c r="C7467" s="753" t="s">
        <v>188</v>
      </c>
      <c r="D7467" s="753" t="s">
        <v>1837</v>
      </c>
      <c r="E7467" s="753" t="s">
        <v>160</v>
      </c>
      <c r="F7467" s="753"/>
      <c r="G7467" s="757" t="s">
        <v>161</v>
      </c>
      <c r="H7467" s="751">
        <v>3060000</v>
      </c>
    </row>
    <row r="7468" spans="1:8">
      <c r="A7468" s="753" t="s">
        <v>83</v>
      </c>
      <c r="B7468" s="753" t="s">
        <v>1015</v>
      </c>
      <c r="C7468" s="753" t="s">
        <v>188</v>
      </c>
      <c r="D7468" s="753" t="s">
        <v>1837</v>
      </c>
      <c r="E7468" s="753" t="s">
        <v>160</v>
      </c>
      <c r="F7468" s="753" t="s">
        <v>551</v>
      </c>
      <c r="G7468" s="757" t="s">
        <v>133</v>
      </c>
      <c r="H7468" s="751">
        <v>3060000</v>
      </c>
    </row>
    <row r="7469" spans="1:8">
      <c r="A7469" s="753" t="s">
        <v>83</v>
      </c>
      <c r="B7469" s="753" t="s">
        <v>1015</v>
      </c>
      <c r="C7469" s="753" t="s">
        <v>188</v>
      </c>
      <c r="D7469" s="753" t="s">
        <v>1837</v>
      </c>
      <c r="E7469" s="753" t="s">
        <v>125</v>
      </c>
      <c r="F7469" s="753"/>
      <c r="G7469" s="757" t="s">
        <v>126</v>
      </c>
      <c r="H7469" s="751">
        <v>208337500</v>
      </c>
    </row>
    <row r="7470" spans="1:8">
      <c r="A7470" s="753" t="s">
        <v>83</v>
      </c>
      <c r="B7470" s="753" t="s">
        <v>1015</v>
      </c>
      <c r="C7470" s="753" t="s">
        <v>188</v>
      </c>
      <c r="D7470" s="753" t="s">
        <v>1837</v>
      </c>
      <c r="E7470" s="753" t="s">
        <v>125</v>
      </c>
      <c r="F7470" s="753" t="s">
        <v>430</v>
      </c>
      <c r="G7470" s="757" t="s">
        <v>431</v>
      </c>
      <c r="H7470" s="751">
        <v>48677500</v>
      </c>
    </row>
    <row r="7471" spans="1:8">
      <c r="A7471" s="753" t="s">
        <v>83</v>
      </c>
      <c r="B7471" s="753" t="s">
        <v>1015</v>
      </c>
      <c r="C7471" s="753" t="s">
        <v>188</v>
      </c>
      <c r="D7471" s="753" t="s">
        <v>1837</v>
      </c>
      <c r="E7471" s="753" t="s">
        <v>125</v>
      </c>
      <c r="F7471" s="753" t="s">
        <v>552</v>
      </c>
      <c r="G7471" s="757" t="s">
        <v>553</v>
      </c>
      <c r="H7471" s="751">
        <v>61440000</v>
      </c>
    </row>
    <row r="7472" spans="1:8">
      <c r="A7472" s="753" t="s">
        <v>83</v>
      </c>
      <c r="B7472" s="753" t="s">
        <v>1015</v>
      </c>
      <c r="C7472" s="753" t="s">
        <v>188</v>
      </c>
      <c r="D7472" s="753" t="s">
        <v>1837</v>
      </c>
      <c r="E7472" s="753" t="s">
        <v>125</v>
      </c>
      <c r="F7472" s="753" t="s">
        <v>127</v>
      </c>
      <c r="G7472" s="757" t="s">
        <v>128</v>
      </c>
      <c r="H7472" s="751">
        <v>53320000</v>
      </c>
    </row>
    <row r="7473" spans="1:8">
      <c r="A7473" s="753" t="s">
        <v>83</v>
      </c>
      <c r="B7473" s="753" t="s">
        <v>1015</v>
      </c>
      <c r="C7473" s="753" t="s">
        <v>188</v>
      </c>
      <c r="D7473" s="753" t="s">
        <v>1837</v>
      </c>
      <c r="E7473" s="753" t="s">
        <v>125</v>
      </c>
      <c r="F7473" s="753" t="s">
        <v>129</v>
      </c>
      <c r="G7473" s="757" t="s">
        <v>1787</v>
      </c>
      <c r="H7473" s="751">
        <v>44900000</v>
      </c>
    </row>
    <row r="7474" spans="1:8">
      <c r="A7474" s="753" t="s">
        <v>83</v>
      </c>
      <c r="B7474" s="753" t="s">
        <v>1015</v>
      </c>
      <c r="C7474" s="753" t="s">
        <v>188</v>
      </c>
      <c r="D7474" s="753" t="s">
        <v>1837</v>
      </c>
      <c r="E7474" s="753" t="s">
        <v>554</v>
      </c>
      <c r="F7474" s="753"/>
      <c r="G7474" s="757" t="s">
        <v>555</v>
      </c>
      <c r="H7474" s="751">
        <v>108180000</v>
      </c>
    </row>
    <row r="7475" spans="1:8">
      <c r="A7475" s="753" t="s">
        <v>83</v>
      </c>
      <c r="B7475" s="753" t="s">
        <v>1015</v>
      </c>
      <c r="C7475" s="753" t="s">
        <v>188</v>
      </c>
      <c r="D7475" s="753" t="s">
        <v>1837</v>
      </c>
      <c r="E7475" s="753" t="s">
        <v>554</v>
      </c>
      <c r="F7475" s="753" t="s">
        <v>556</v>
      </c>
      <c r="G7475" s="757" t="s">
        <v>557</v>
      </c>
      <c r="H7475" s="751">
        <v>12000000</v>
      </c>
    </row>
    <row r="7476" spans="1:8">
      <c r="A7476" s="753" t="s">
        <v>83</v>
      </c>
      <c r="B7476" s="753" t="s">
        <v>1015</v>
      </c>
      <c r="C7476" s="753" t="s">
        <v>188</v>
      </c>
      <c r="D7476" s="753" t="s">
        <v>1837</v>
      </c>
      <c r="E7476" s="753" t="s">
        <v>554</v>
      </c>
      <c r="F7476" s="753" t="s">
        <v>243</v>
      </c>
      <c r="G7476" s="757" t="s">
        <v>244</v>
      </c>
      <c r="H7476" s="751">
        <v>69230000</v>
      </c>
    </row>
    <row r="7477" spans="1:8">
      <c r="A7477" s="753" t="s">
        <v>83</v>
      </c>
      <c r="B7477" s="753" t="s">
        <v>1015</v>
      </c>
      <c r="C7477" s="753" t="s">
        <v>188</v>
      </c>
      <c r="D7477" s="753" t="s">
        <v>1837</v>
      </c>
      <c r="E7477" s="753" t="s">
        <v>554</v>
      </c>
      <c r="F7477" s="753" t="s">
        <v>1017</v>
      </c>
      <c r="G7477" s="757" t="s">
        <v>1016</v>
      </c>
      <c r="H7477" s="751">
        <v>11950000</v>
      </c>
    </row>
    <row r="7478" spans="1:8">
      <c r="A7478" s="753" t="s">
        <v>83</v>
      </c>
      <c r="B7478" s="753" t="s">
        <v>1015</v>
      </c>
      <c r="C7478" s="753" t="s">
        <v>188</v>
      </c>
      <c r="D7478" s="753" t="s">
        <v>1837</v>
      </c>
      <c r="E7478" s="753" t="s">
        <v>554</v>
      </c>
      <c r="F7478" s="753" t="s">
        <v>558</v>
      </c>
      <c r="G7478" s="757" t="s">
        <v>559</v>
      </c>
      <c r="H7478" s="751">
        <v>15000000</v>
      </c>
    </row>
    <row r="7479" spans="1:8">
      <c r="A7479" s="753" t="s">
        <v>83</v>
      </c>
      <c r="B7479" s="753" t="s">
        <v>1015</v>
      </c>
      <c r="C7479" s="753" t="s">
        <v>188</v>
      </c>
      <c r="D7479" s="753" t="s">
        <v>1837</v>
      </c>
      <c r="E7479" s="753" t="s">
        <v>407</v>
      </c>
      <c r="F7479" s="753"/>
      <c r="G7479" s="757" t="s">
        <v>408</v>
      </c>
      <c r="H7479" s="751">
        <v>210000</v>
      </c>
    </row>
    <row r="7480" spans="1:8">
      <c r="A7480" s="753" t="s">
        <v>83</v>
      </c>
      <c r="B7480" s="753" t="s">
        <v>1015</v>
      </c>
      <c r="C7480" s="753" t="s">
        <v>188</v>
      </c>
      <c r="D7480" s="753" t="s">
        <v>1837</v>
      </c>
      <c r="E7480" s="753" t="s">
        <v>407</v>
      </c>
      <c r="F7480" s="753" t="s">
        <v>979</v>
      </c>
      <c r="G7480" s="757" t="s">
        <v>135</v>
      </c>
      <c r="H7480" s="751">
        <v>210000</v>
      </c>
    </row>
    <row r="7481" spans="1:8">
      <c r="A7481" s="753" t="s">
        <v>83</v>
      </c>
      <c r="B7481" s="753" t="s">
        <v>1015</v>
      </c>
      <c r="C7481" s="753" t="s">
        <v>188</v>
      </c>
      <c r="D7481" s="753" t="s">
        <v>1837</v>
      </c>
      <c r="E7481" s="753" t="s">
        <v>1010</v>
      </c>
      <c r="F7481" s="753"/>
      <c r="G7481" s="757" t="s">
        <v>1013</v>
      </c>
      <c r="H7481" s="751">
        <v>11696000</v>
      </c>
    </row>
    <row r="7482" spans="1:8">
      <c r="A7482" s="753" t="s">
        <v>83</v>
      </c>
      <c r="B7482" s="753" t="s">
        <v>1015</v>
      </c>
      <c r="C7482" s="753" t="s">
        <v>188</v>
      </c>
      <c r="D7482" s="753" t="s">
        <v>1837</v>
      </c>
      <c r="E7482" s="753" t="s">
        <v>1010</v>
      </c>
      <c r="F7482" s="753" t="s">
        <v>1009</v>
      </c>
      <c r="G7482" s="757" t="s">
        <v>135</v>
      </c>
      <c r="H7482" s="751">
        <v>11696000</v>
      </c>
    </row>
    <row r="7483" spans="1:8" ht="39.6">
      <c r="A7483" s="753" t="s">
        <v>83</v>
      </c>
      <c r="B7483" s="753" t="s">
        <v>1015</v>
      </c>
      <c r="C7483" s="753" t="s">
        <v>188</v>
      </c>
      <c r="D7483" s="753" t="s">
        <v>1837</v>
      </c>
      <c r="E7483" s="753" t="s">
        <v>560</v>
      </c>
      <c r="F7483" s="753"/>
      <c r="G7483" s="757" t="s">
        <v>1790</v>
      </c>
      <c r="H7483" s="751">
        <v>107209000</v>
      </c>
    </row>
    <row r="7484" spans="1:8">
      <c r="A7484" s="753" t="s">
        <v>83</v>
      </c>
      <c r="B7484" s="753" t="s">
        <v>1015</v>
      </c>
      <c r="C7484" s="753" t="s">
        <v>188</v>
      </c>
      <c r="D7484" s="753" t="s">
        <v>1837</v>
      </c>
      <c r="E7484" s="753" t="s">
        <v>560</v>
      </c>
      <c r="F7484" s="753" t="s">
        <v>856</v>
      </c>
      <c r="G7484" s="757" t="s">
        <v>1832</v>
      </c>
      <c r="H7484" s="751">
        <v>28610000</v>
      </c>
    </row>
    <row r="7485" spans="1:8">
      <c r="A7485" s="753" t="s">
        <v>83</v>
      </c>
      <c r="B7485" s="753" t="s">
        <v>1015</v>
      </c>
      <c r="C7485" s="753" t="s">
        <v>188</v>
      </c>
      <c r="D7485" s="753" t="s">
        <v>1837</v>
      </c>
      <c r="E7485" s="753" t="s">
        <v>560</v>
      </c>
      <c r="F7485" s="753" t="s">
        <v>5</v>
      </c>
      <c r="G7485" s="757" t="s">
        <v>6</v>
      </c>
      <c r="H7485" s="751">
        <v>2480000</v>
      </c>
    </row>
    <row r="7486" spans="1:8">
      <c r="A7486" s="753" t="s">
        <v>83</v>
      </c>
      <c r="B7486" s="753" t="s">
        <v>1015</v>
      </c>
      <c r="C7486" s="753" t="s">
        <v>188</v>
      </c>
      <c r="D7486" s="753" t="s">
        <v>1837</v>
      </c>
      <c r="E7486" s="753" t="s">
        <v>560</v>
      </c>
      <c r="F7486" s="753" t="s">
        <v>418</v>
      </c>
      <c r="G7486" s="757" t="s">
        <v>1793</v>
      </c>
      <c r="H7486" s="751">
        <v>22079000</v>
      </c>
    </row>
    <row r="7487" spans="1:8">
      <c r="A7487" s="753" t="s">
        <v>83</v>
      </c>
      <c r="B7487" s="753" t="s">
        <v>1015</v>
      </c>
      <c r="C7487" s="753" t="s">
        <v>188</v>
      </c>
      <c r="D7487" s="753" t="s">
        <v>1837</v>
      </c>
      <c r="E7487" s="753" t="s">
        <v>560</v>
      </c>
      <c r="F7487" s="753" t="s">
        <v>562</v>
      </c>
      <c r="G7487" s="757" t="s">
        <v>1794</v>
      </c>
      <c r="H7487" s="751">
        <v>40170000</v>
      </c>
    </row>
    <row r="7488" spans="1:8">
      <c r="A7488" s="753" t="s">
        <v>83</v>
      </c>
      <c r="B7488" s="753" t="s">
        <v>1015</v>
      </c>
      <c r="C7488" s="753" t="s">
        <v>188</v>
      </c>
      <c r="D7488" s="753" t="s">
        <v>1837</v>
      </c>
      <c r="E7488" s="753" t="s">
        <v>560</v>
      </c>
      <c r="F7488" s="753" t="s">
        <v>7</v>
      </c>
      <c r="G7488" s="757" t="s">
        <v>1795</v>
      </c>
      <c r="H7488" s="751">
        <v>13870000</v>
      </c>
    </row>
    <row r="7489" spans="1:8" ht="26.4">
      <c r="A7489" s="753" t="s">
        <v>83</v>
      </c>
      <c r="B7489" s="753" t="s">
        <v>1015</v>
      </c>
      <c r="C7489" s="753" t="s">
        <v>188</v>
      </c>
      <c r="D7489" s="753" t="s">
        <v>1837</v>
      </c>
      <c r="E7489" s="753" t="s">
        <v>130</v>
      </c>
      <c r="F7489" s="753"/>
      <c r="G7489" s="757" t="s">
        <v>131</v>
      </c>
      <c r="H7489" s="751">
        <v>2425047127</v>
      </c>
    </row>
    <row r="7490" spans="1:8">
      <c r="A7490" s="753" t="s">
        <v>83</v>
      </c>
      <c r="B7490" s="753" t="s">
        <v>1015</v>
      </c>
      <c r="C7490" s="753" t="s">
        <v>188</v>
      </c>
      <c r="D7490" s="753" t="s">
        <v>1837</v>
      </c>
      <c r="E7490" s="753" t="s">
        <v>130</v>
      </c>
      <c r="F7490" s="753" t="s">
        <v>14</v>
      </c>
      <c r="G7490" s="757" t="s">
        <v>1800</v>
      </c>
      <c r="H7490" s="751">
        <v>900000</v>
      </c>
    </row>
    <row r="7491" spans="1:8">
      <c r="A7491" s="753" t="s">
        <v>83</v>
      </c>
      <c r="B7491" s="753" t="s">
        <v>1015</v>
      </c>
      <c r="C7491" s="753" t="s">
        <v>188</v>
      </c>
      <c r="D7491" s="753" t="s">
        <v>1837</v>
      </c>
      <c r="E7491" s="753" t="s">
        <v>130</v>
      </c>
      <c r="F7491" s="753" t="s">
        <v>132</v>
      </c>
      <c r="G7491" s="757" t="s">
        <v>135</v>
      </c>
      <c r="H7491" s="751">
        <v>2424147127</v>
      </c>
    </row>
    <row r="7492" spans="1:8">
      <c r="A7492" s="753" t="s">
        <v>83</v>
      </c>
      <c r="B7492" s="753" t="s">
        <v>1015</v>
      </c>
      <c r="C7492" s="753" t="s">
        <v>188</v>
      </c>
      <c r="D7492" s="753" t="s">
        <v>1837</v>
      </c>
      <c r="E7492" s="753" t="s">
        <v>1801</v>
      </c>
      <c r="F7492" s="753"/>
      <c r="G7492" s="757" t="s">
        <v>1802</v>
      </c>
      <c r="H7492" s="751">
        <v>1164000</v>
      </c>
    </row>
    <row r="7493" spans="1:8">
      <c r="A7493" s="753" t="s">
        <v>83</v>
      </c>
      <c r="B7493" s="753" t="s">
        <v>1015</v>
      </c>
      <c r="C7493" s="753" t="s">
        <v>188</v>
      </c>
      <c r="D7493" s="753" t="s">
        <v>1837</v>
      </c>
      <c r="E7493" s="753" t="s">
        <v>1801</v>
      </c>
      <c r="F7493" s="753" t="s">
        <v>1803</v>
      </c>
      <c r="G7493" s="757" t="s">
        <v>1804</v>
      </c>
      <c r="H7493" s="751">
        <v>1164000</v>
      </c>
    </row>
    <row r="7494" spans="1:8">
      <c r="A7494" s="753" t="s">
        <v>83</v>
      </c>
      <c r="B7494" s="753" t="s">
        <v>1015</v>
      </c>
      <c r="C7494" s="753" t="s">
        <v>188</v>
      </c>
      <c r="D7494" s="753" t="s">
        <v>1837</v>
      </c>
      <c r="E7494" s="753" t="s">
        <v>134</v>
      </c>
      <c r="F7494" s="753"/>
      <c r="G7494" s="757" t="s">
        <v>135</v>
      </c>
      <c r="H7494" s="751">
        <v>373873800</v>
      </c>
    </row>
    <row r="7495" spans="1:8">
      <c r="A7495" s="753" t="s">
        <v>83</v>
      </c>
      <c r="B7495" s="753" t="s">
        <v>1015</v>
      </c>
      <c r="C7495" s="753" t="s">
        <v>188</v>
      </c>
      <c r="D7495" s="753" t="s">
        <v>1837</v>
      </c>
      <c r="E7495" s="753" t="s">
        <v>134</v>
      </c>
      <c r="F7495" s="753" t="s">
        <v>9</v>
      </c>
      <c r="G7495" s="757" t="s">
        <v>1805</v>
      </c>
      <c r="H7495" s="751">
        <v>6946000</v>
      </c>
    </row>
    <row r="7496" spans="1:8">
      <c r="A7496" s="753" t="s">
        <v>83</v>
      </c>
      <c r="B7496" s="753" t="s">
        <v>1015</v>
      </c>
      <c r="C7496" s="753" t="s">
        <v>188</v>
      </c>
      <c r="D7496" s="753" t="s">
        <v>1837</v>
      </c>
      <c r="E7496" s="753" t="s">
        <v>134</v>
      </c>
      <c r="F7496" s="753" t="s">
        <v>15</v>
      </c>
      <c r="G7496" s="757" t="s">
        <v>1806</v>
      </c>
      <c r="H7496" s="751">
        <v>1746800</v>
      </c>
    </row>
    <row r="7497" spans="1:8">
      <c r="A7497" s="753" t="s">
        <v>83</v>
      </c>
      <c r="B7497" s="753" t="s">
        <v>1015</v>
      </c>
      <c r="C7497" s="753" t="s">
        <v>188</v>
      </c>
      <c r="D7497" s="753" t="s">
        <v>1837</v>
      </c>
      <c r="E7497" s="753" t="s">
        <v>134</v>
      </c>
      <c r="F7497" s="753" t="s">
        <v>137</v>
      </c>
      <c r="G7497" s="757" t="s">
        <v>138</v>
      </c>
      <c r="H7497" s="751">
        <v>271499000</v>
      </c>
    </row>
    <row r="7498" spans="1:8">
      <c r="A7498" s="753" t="s">
        <v>83</v>
      </c>
      <c r="B7498" s="753" t="s">
        <v>1015</v>
      </c>
      <c r="C7498" s="753" t="s">
        <v>188</v>
      </c>
      <c r="D7498" s="753" t="s">
        <v>1837</v>
      </c>
      <c r="E7498" s="753" t="s">
        <v>134</v>
      </c>
      <c r="F7498" s="753" t="s">
        <v>139</v>
      </c>
      <c r="G7498" s="757" t="s">
        <v>140</v>
      </c>
      <c r="H7498" s="751">
        <v>93682000</v>
      </c>
    </row>
    <row r="7499" spans="1:8" ht="39.6">
      <c r="A7499" s="753" t="s">
        <v>83</v>
      </c>
      <c r="B7499" s="753" t="s">
        <v>1015</v>
      </c>
      <c r="C7499" s="753" t="s">
        <v>188</v>
      </c>
      <c r="D7499" s="753" t="s">
        <v>1837</v>
      </c>
      <c r="E7499" s="753" t="s">
        <v>419</v>
      </c>
      <c r="F7499" s="753"/>
      <c r="G7499" s="757" t="s">
        <v>1807</v>
      </c>
      <c r="H7499" s="751">
        <v>13370000</v>
      </c>
    </row>
    <row r="7500" spans="1:8">
      <c r="A7500" s="753" t="s">
        <v>83</v>
      </c>
      <c r="B7500" s="753" t="s">
        <v>1015</v>
      </c>
      <c r="C7500" s="753" t="s">
        <v>188</v>
      </c>
      <c r="D7500" s="753" t="s">
        <v>1837</v>
      </c>
      <c r="E7500" s="753" t="s">
        <v>419</v>
      </c>
      <c r="F7500" s="753" t="s">
        <v>248</v>
      </c>
      <c r="G7500" s="757" t="s">
        <v>249</v>
      </c>
      <c r="H7500" s="751">
        <v>9870000</v>
      </c>
    </row>
    <row r="7501" spans="1:8">
      <c r="A7501" s="753" t="s">
        <v>83</v>
      </c>
      <c r="B7501" s="753" t="s">
        <v>1015</v>
      </c>
      <c r="C7501" s="753" t="s">
        <v>188</v>
      </c>
      <c r="D7501" s="753" t="s">
        <v>1837</v>
      </c>
      <c r="E7501" s="753" t="s">
        <v>419</v>
      </c>
      <c r="F7501" s="753" t="s">
        <v>252</v>
      </c>
      <c r="G7501" s="757" t="s">
        <v>135</v>
      </c>
      <c r="H7501" s="751">
        <v>3500000</v>
      </c>
    </row>
    <row r="7502" spans="1:8">
      <c r="A7502" s="753" t="s">
        <v>83</v>
      </c>
      <c r="B7502" s="753" t="s">
        <v>1015</v>
      </c>
      <c r="C7502" s="753" t="s">
        <v>188</v>
      </c>
      <c r="D7502" s="753" t="s">
        <v>1837</v>
      </c>
      <c r="E7502" s="753" t="s">
        <v>404</v>
      </c>
      <c r="F7502" s="753"/>
      <c r="G7502" s="757" t="s">
        <v>1808</v>
      </c>
      <c r="H7502" s="751">
        <v>48241500</v>
      </c>
    </row>
    <row r="7503" spans="1:8">
      <c r="A7503" s="753" t="s">
        <v>83</v>
      </c>
      <c r="B7503" s="753" t="s">
        <v>1015</v>
      </c>
      <c r="C7503" s="753" t="s">
        <v>188</v>
      </c>
      <c r="D7503" s="753" t="s">
        <v>1837</v>
      </c>
      <c r="E7503" s="753" t="s">
        <v>404</v>
      </c>
      <c r="F7503" s="753" t="s">
        <v>1809</v>
      </c>
      <c r="G7503" s="757" t="s">
        <v>26</v>
      </c>
      <c r="H7503" s="751">
        <v>48241500</v>
      </c>
    </row>
    <row r="7504" spans="1:8" ht="26.4">
      <c r="A7504" s="753" t="s">
        <v>83</v>
      </c>
      <c r="B7504" s="753" t="s">
        <v>1015</v>
      </c>
      <c r="C7504" s="753" t="s">
        <v>188</v>
      </c>
      <c r="D7504" s="753" t="s">
        <v>1837</v>
      </c>
      <c r="E7504" s="753" t="s">
        <v>183</v>
      </c>
      <c r="F7504" s="753"/>
      <c r="G7504" s="757" t="s">
        <v>1863</v>
      </c>
      <c r="H7504" s="751">
        <v>1356000000</v>
      </c>
    </row>
    <row r="7505" spans="1:8" ht="26.4">
      <c r="A7505" s="753" t="s">
        <v>83</v>
      </c>
      <c r="B7505" s="753" t="s">
        <v>1015</v>
      </c>
      <c r="C7505" s="753" t="s">
        <v>188</v>
      </c>
      <c r="D7505" s="753" t="s">
        <v>1837</v>
      </c>
      <c r="E7505" s="753" t="s">
        <v>183</v>
      </c>
      <c r="F7505" s="753" t="s">
        <v>184</v>
      </c>
      <c r="G7505" s="757" t="s">
        <v>1864</v>
      </c>
      <c r="H7505" s="751">
        <v>1356000000</v>
      </c>
    </row>
    <row r="7506" spans="1:8">
      <c r="A7506" s="753" t="s">
        <v>83</v>
      </c>
      <c r="B7506" s="753" t="s">
        <v>1015</v>
      </c>
      <c r="C7506" s="753" t="s">
        <v>188</v>
      </c>
      <c r="D7506" s="753" t="s">
        <v>1837</v>
      </c>
      <c r="E7506" s="753" t="s">
        <v>178</v>
      </c>
      <c r="F7506" s="753"/>
      <c r="G7506" s="757" t="s">
        <v>179</v>
      </c>
      <c r="H7506" s="751">
        <v>16913074120</v>
      </c>
    </row>
    <row r="7507" spans="1:8" ht="26.4">
      <c r="A7507" s="753" t="s">
        <v>83</v>
      </c>
      <c r="B7507" s="753" t="s">
        <v>1015</v>
      </c>
      <c r="C7507" s="753" t="s">
        <v>188</v>
      </c>
      <c r="D7507" s="753" t="s">
        <v>1837</v>
      </c>
      <c r="E7507" s="753" t="s">
        <v>178</v>
      </c>
      <c r="F7507" s="753" t="s">
        <v>180</v>
      </c>
      <c r="G7507" s="757" t="s">
        <v>1810</v>
      </c>
      <c r="H7507" s="751">
        <v>16913074120</v>
      </c>
    </row>
    <row r="7508" spans="1:8">
      <c r="A7508" s="753" t="s">
        <v>83</v>
      </c>
      <c r="B7508" s="753" t="s">
        <v>1015</v>
      </c>
      <c r="C7508" s="753" t="s">
        <v>188</v>
      </c>
      <c r="D7508" s="753" t="s">
        <v>1837</v>
      </c>
      <c r="E7508" s="753" t="s">
        <v>19</v>
      </c>
      <c r="F7508" s="753"/>
      <c r="G7508" s="757" t="s">
        <v>133</v>
      </c>
      <c r="H7508" s="751">
        <v>115544000</v>
      </c>
    </row>
    <row r="7509" spans="1:8">
      <c r="A7509" s="753" t="s">
        <v>83</v>
      </c>
      <c r="B7509" s="753" t="s">
        <v>1015</v>
      </c>
      <c r="C7509" s="753" t="s">
        <v>188</v>
      </c>
      <c r="D7509" s="753" t="s">
        <v>1837</v>
      </c>
      <c r="E7509" s="753" t="s">
        <v>19</v>
      </c>
      <c r="F7509" s="753" t="s">
        <v>22</v>
      </c>
      <c r="G7509" s="757" t="s">
        <v>23</v>
      </c>
      <c r="H7509" s="751">
        <v>115544000</v>
      </c>
    </row>
    <row r="7510" spans="1:8">
      <c r="A7510" s="753" t="s">
        <v>83</v>
      </c>
      <c r="B7510" s="753" t="s">
        <v>1015</v>
      </c>
      <c r="C7510" s="753" t="s">
        <v>188</v>
      </c>
      <c r="D7510" s="753" t="s">
        <v>1828</v>
      </c>
      <c r="E7510" s="753"/>
      <c r="F7510" s="753"/>
      <c r="G7510" s="757" t="s">
        <v>1829</v>
      </c>
      <c r="H7510" s="751">
        <v>19755365104</v>
      </c>
    </row>
    <row r="7511" spans="1:8">
      <c r="A7511" s="753" t="s">
        <v>83</v>
      </c>
      <c r="B7511" s="753" t="s">
        <v>1015</v>
      </c>
      <c r="C7511" s="753" t="s">
        <v>188</v>
      </c>
      <c r="D7511" s="753" t="s">
        <v>1828</v>
      </c>
      <c r="E7511" s="753" t="s">
        <v>134</v>
      </c>
      <c r="F7511" s="753"/>
      <c r="G7511" s="757" t="s">
        <v>135</v>
      </c>
      <c r="H7511" s="751">
        <v>13406882104</v>
      </c>
    </row>
    <row r="7512" spans="1:8">
      <c r="A7512" s="753" t="s">
        <v>83</v>
      </c>
      <c r="B7512" s="753" t="s">
        <v>1015</v>
      </c>
      <c r="C7512" s="753" t="s">
        <v>188</v>
      </c>
      <c r="D7512" s="753" t="s">
        <v>1828</v>
      </c>
      <c r="E7512" s="753" t="s">
        <v>134</v>
      </c>
      <c r="F7512" s="753" t="s">
        <v>139</v>
      </c>
      <c r="G7512" s="757" t="s">
        <v>140</v>
      </c>
      <c r="H7512" s="751">
        <v>13406882104</v>
      </c>
    </row>
    <row r="7513" spans="1:8">
      <c r="A7513" s="753" t="s">
        <v>83</v>
      </c>
      <c r="B7513" s="753" t="s">
        <v>1015</v>
      </c>
      <c r="C7513" s="753" t="s">
        <v>188</v>
      </c>
      <c r="D7513" s="753" t="s">
        <v>1828</v>
      </c>
      <c r="E7513" s="753" t="s">
        <v>178</v>
      </c>
      <c r="F7513" s="753"/>
      <c r="G7513" s="757" t="s">
        <v>179</v>
      </c>
      <c r="H7513" s="751">
        <v>5883052000</v>
      </c>
    </row>
    <row r="7514" spans="1:8" ht="26.4">
      <c r="A7514" s="753" t="s">
        <v>83</v>
      </c>
      <c r="B7514" s="753" t="s">
        <v>1015</v>
      </c>
      <c r="C7514" s="753" t="s">
        <v>188</v>
      </c>
      <c r="D7514" s="753" t="s">
        <v>1828</v>
      </c>
      <c r="E7514" s="753" t="s">
        <v>178</v>
      </c>
      <c r="F7514" s="753" t="s">
        <v>180</v>
      </c>
      <c r="G7514" s="757" t="s">
        <v>1810</v>
      </c>
      <c r="H7514" s="751">
        <v>5883052000</v>
      </c>
    </row>
    <row r="7515" spans="1:8">
      <c r="A7515" s="753" t="s">
        <v>83</v>
      </c>
      <c r="B7515" s="753" t="s">
        <v>1015</v>
      </c>
      <c r="C7515" s="753" t="s">
        <v>188</v>
      </c>
      <c r="D7515" s="753" t="s">
        <v>1828</v>
      </c>
      <c r="E7515" s="753" t="s">
        <v>19</v>
      </c>
      <c r="F7515" s="753"/>
      <c r="G7515" s="757" t="s">
        <v>133</v>
      </c>
      <c r="H7515" s="751">
        <v>465431000</v>
      </c>
    </row>
    <row r="7516" spans="1:8">
      <c r="A7516" s="753" t="s">
        <v>83</v>
      </c>
      <c r="B7516" s="753" t="s">
        <v>1015</v>
      </c>
      <c r="C7516" s="753" t="s">
        <v>188</v>
      </c>
      <c r="D7516" s="753" t="s">
        <v>1828</v>
      </c>
      <c r="E7516" s="753" t="s">
        <v>19</v>
      </c>
      <c r="F7516" s="753" t="s">
        <v>20</v>
      </c>
      <c r="G7516" s="757" t="s">
        <v>21</v>
      </c>
      <c r="H7516" s="751">
        <v>75822000</v>
      </c>
    </row>
    <row r="7517" spans="1:8">
      <c r="A7517" s="753" t="s">
        <v>83</v>
      </c>
      <c r="B7517" s="753" t="s">
        <v>1015</v>
      </c>
      <c r="C7517" s="753" t="s">
        <v>188</v>
      </c>
      <c r="D7517" s="753" t="s">
        <v>1828</v>
      </c>
      <c r="E7517" s="753" t="s">
        <v>19</v>
      </c>
      <c r="F7517" s="753" t="s">
        <v>22</v>
      </c>
      <c r="G7517" s="757" t="s">
        <v>23</v>
      </c>
      <c r="H7517" s="751">
        <v>389609000</v>
      </c>
    </row>
    <row r="7518" spans="1:8" ht="26.4">
      <c r="A7518" s="753" t="s">
        <v>83</v>
      </c>
      <c r="B7518" s="753" t="s">
        <v>1015</v>
      </c>
      <c r="C7518" s="753" t="s">
        <v>223</v>
      </c>
      <c r="D7518" s="753"/>
      <c r="E7518" s="753"/>
      <c r="F7518" s="753"/>
      <c r="G7518" s="757" t="s">
        <v>1765</v>
      </c>
      <c r="H7518" s="751">
        <v>31941638362</v>
      </c>
    </row>
    <row r="7519" spans="1:8">
      <c r="A7519" s="753" t="s">
        <v>83</v>
      </c>
      <c r="B7519" s="753" t="s">
        <v>1015</v>
      </c>
      <c r="C7519" s="753" t="s">
        <v>223</v>
      </c>
      <c r="D7519" s="753" t="s">
        <v>1766</v>
      </c>
      <c r="E7519" s="753"/>
      <c r="F7519" s="753"/>
      <c r="G7519" s="757" t="s">
        <v>1767</v>
      </c>
      <c r="H7519" s="751">
        <v>3171811000</v>
      </c>
    </row>
    <row r="7520" spans="1:8">
      <c r="A7520" s="753" t="s">
        <v>83</v>
      </c>
      <c r="B7520" s="753" t="s">
        <v>1015</v>
      </c>
      <c r="C7520" s="753" t="s">
        <v>223</v>
      </c>
      <c r="D7520" s="753" t="s">
        <v>1766</v>
      </c>
      <c r="E7520" s="753" t="s">
        <v>178</v>
      </c>
      <c r="F7520" s="753"/>
      <c r="G7520" s="757" t="s">
        <v>179</v>
      </c>
      <c r="H7520" s="751">
        <v>2631159000</v>
      </c>
    </row>
    <row r="7521" spans="1:8" ht="26.4">
      <c r="A7521" s="753" t="s">
        <v>83</v>
      </c>
      <c r="B7521" s="753" t="s">
        <v>1015</v>
      </c>
      <c r="C7521" s="753" t="s">
        <v>223</v>
      </c>
      <c r="D7521" s="753" t="s">
        <v>1766</v>
      </c>
      <c r="E7521" s="753" t="s">
        <v>178</v>
      </c>
      <c r="F7521" s="753" t="s">
        <v>180</v>
      </c>
      <c r="G7521" s="757" t="s">
        <v>1810</v>
      </c>
      <c r="H7521" s="751">
        <v>2631159000</v>
      </c>
    </row>
    <row r="7522" spans="1:8">
      <c r="A7522" s="753" t="s">
        <v>83</v>
      </c>
      <c r="B7522" s="753" t="s">
        <v>1015</v>
      </c>
      <c r="C7522" s="753" t="s">
        <v>223</v>
      </c>
      <c r="D7522" s="753" t="s">
        <v>1766</v>
      </c>
      <c r="E7522" s="753" t="s">
        <v>19</v>
      </c>
      <c r="F7522" s="753"/>
      <c r="G7522" s="757" t="s">
        <v>133</v>
      </c>
      <c r="H7522" s="751">
        <v>540652000</v>
      </c>
    </row>
    <row r="7523" spans="1:8">
      <c r="A7523" s="753" t="s">
        <v>83</v>
      </c>
      <c r="B7523" s="753" t="s">
        <v>1015</v>
      </c>
      <c r="C7523" s="753" t="s">
        <v>223</v>
      </c>
      <c r="D7523" s="753" t="s">
        <v>1766</v>
      </c>
      <c r="E7523" s="753" t="s">
        <v>19</v>
      </c>
      <c r="F7523" s="753" t="s">
        <v>22</v>
      </c>
      <c r="G7523" s="757" t="s">
        <v>23</v>
      </c>
      <c r="H7523" s="751">
        <v>540652000</v>
      </c>
    </row>
    <row r="7524" spans="1:8">
      <c r="A7524" s="753" t="s">
        <v>83</v>
      </c>
      <c r="B7524" s="753" t="s">
        <v>1015</v>
      </c>
      <c r="C7524" s="753" t="s">
        <v>223</v>
      </c>
      <c r="D7524" s="753" t="s">
        <v>1962</v>
      </c>
      <c r="E7524" s="753"/>
      <c r="F7524" s="753"/>
      <c r="G7524" s="757" t="s">
        <v>213</v>
      </c>
      <c r="H7524" s="751">
        <v>18693445362</v>
      </c>
    </row>
    <row r="7525" spans="1:8">
      <c r="A7525" s="753" t="s">
        <v>83</v>
      </c>
      <c r="B7525" s="753" t="s">
        <v>1015</v>
      </c>
      <c r="C7525" s="753" t="s">
        <v>223</v>
      </c>
      <c r="D7525" s="753" t="s">
        <v>1962</v>
      </c>
      <c r="E7525" s="753" t="s">
        <v>178</v>
      </c>
      <c r="F7525" s="753"/>
      <c r="G7525" s="757" t="s">
        <v>179</v>
      </c>
      <c r="H7525" s="751">
        <v>16576331762</v>
      </c>
    </row>
    <row r="7526" spans="1:8" ht="26.4">
      <c r="A7526" s="753" t="s">
        <v>83</v>
      </c>
      <c r="B7526" s="753" t="s">
        <v>1015</v>
      </c>
      <c r="C7526" s="753" t="s">
        <v>223</v>
      </c>
      <c r="D7526" s="753" t="s">
        <v>1962</v>
      </c>
      <c r="E7526" s="753" t="s">
        <v>178</v>
      </c>
      <c r="F7526" s="753" t="s">
        <v>180</v>
      </c>
      <c r="G7526" s="757" t="s">
        <v>1810</v>
      </c>
      <c r="H7526" s="751">
        <v>16176331762</v>
      </c>
    </row>
    <row r="7527" spans="1:8">
      <c r="A7527" s="753" t="s">
        <v>83</v>
      </c>
      <c r="B7527" s="753" t="s">
        <v>1015</v>
      </c>
      <c r="C7527" s="753" t="s">
        <v>223</v>
      </c>
      <c r="D7527" s="753" t="s">
        <v>1962</v>
      </c>
      <c r="E7527" s="753" t="s">
        <v>178</v>
      </c>
      <c r="F7527" s="753" t="s">
        <v>934</v>
      </c>
      <c r="G7527" s="757" t="s">
        <v>135</v>
      </c>
      <c r="H7527" s="751">
        <v>400000000</v>
      </c>
    </row>
    <row r="7528" spans="1:8">
      <c r="A7528" s="753" t="s">
        <v>83</v>
      </c>
      <c r="B7528" s="753" t="s">
        <v>1015</v>
      </c>
      <c r="C7528" s="753" t="s">
        <v>223</v>
      </c>
      <c r="D7528" s="753" t="s">
        <v>1962</v>
      </c>
      <c r="E7528" s="753" t="s">
        <v>19</v>
      </c>
      <c r="F7528" s="753"/>
      <c r="G7528" s="757" t="s">
        <v>133</v>
      </c>
      <c r="H7528" s="751">
        <v>2117113600</v>
      </c>
    </row>
    <row r="7529" spans="1:8">
      <c r="A7529" s="753" t="s">
        <v>83</v>
      </c>
      <c r="B7529" s="753" t="s">
        <v>1015</v>
      </c>
      <c r="C7529" s="753" t="s">
        <v>223</v>
      </c>
      <c r="D7529" s="753" t="s">
        <v>1962</v>
      </c>
      <c r="E7529" s="753" t="s">
        <v>19</v>
      </c>
      <c r="F7529" s="753" t="s">
        <v>20</v>
      </c>
      <c r="G7529" s="757" t="s">
        <v>21</v>
      </c>
      <c r="H7529" s="751">
        <v>700840000</v>
      </c>
    </row>
    <row r="7530" spans="1:8">
      <c r="A7530" s="753" t="s">
        <v>83</v>
      </c>
      <c r="B7530" s="753" t="s">
        <v>1015</v>
      </c>
      <c r="C7530" s="753" t="s">
        <v>223</v>
      </c>
      <c r="D7530" s="753" t="s">
        <v>1962</v>
      </c>
      <c r="E7530" s="753" t="s">
        <v>19</v>
      </c>
      <c r="F7530" s="753" t="s">
        <v>22</v>
      </c>
      <c r="G7530" s="757" t="s">
        <v>23</v>
      </c>
      <c r="H7530" s="751">
        <v>1033829000</v>
      </c>
    </row>
    <row r="7531" spans="1:8">
      <c r="A7531" s="753" t="s">
        <v>83</v>
      </c>
      <c r="B7531" s="753" t="s">
        <v>1015</v>
      </c>
      <c r="C7531" s="753" t="s">
        <v>223</v>
      </c>
      <c r="D7531" s="753" t="s">
        <v>1962</v>
      </c>
      <c r="E7531" s="753" t="s">
        <v>19</v>
      </c>
      <c r="F7531" s="753" t="s">
        <v>245</v>
      </c>
      <c r="G7531" s="757" t="s">
        <v>135</v>
      </c>
      <c r="H7531" s="751">
        <v>382444600</v>
      </c>
    </row>
    <row r="7532" spans="1:8">
      <c r="A7532" s="753" t="s">
        <v>83</v>
      </c>
      <c r="B7532" s="753" t="s">
        <v>1015</v>
      </c>
      <c r="C7532" s="753" t="s">
        <v>223</v>
      </c>
      <c r="D7532" s="753" t="s">
        <v>1888</v>
      </c>
      <c r="E7532" s="753"/>
      <c r="F7532" s="753"/>
      <c r="G7532" s="757" t="s">
        <v>1889</v>
      </c>
      <c r="H7532" s="751">
        <v>7038770000</v>
      </c>
    </row>
    <row r="7533" spans="1:8">
      <c r="A7533" s="753" t="s">
        <v>83</v>
      </c>
      <c r="B7533" s="753" t="s">
        <v>1015</v>
      </c>
      <c r="C7533" s="753" t="s">
        <v>223</v>
      </c>
      <c r="D7533" s="753" t="s">
        <v>1888</v>
      </c>
      <c r="E7533" s="753" t="s">
        <v>178</v>
      </c>
      <c r="F7533" s="753"/>
      <c r="G7533" s="757" t="s">
        <v>179</v>
      </c>
      <c r="H7533" s="751">
        <v>6764402000</v>
      </c>
    </row>
    <row r="7534" spans="1:8" ht="26.4">
      <c r="A7534" s="753" t="s">
        <v>83</v>
      </c>
      <c r="B7534" s="753" t="s">
        <v>1015</v>
      </c>
      <c r="C7534" s="753" t="s">
        <v>223</v>
      </c>
      <c r="D7534" s="753" t="s">
        <v>1888</v>
      </c>
      <c r="E7534" s="753" t="s">
        <v>178</v>
      </c>
      <c r="F7534" s="753" t="s">
        <v>180</v>
      </c>
      <c r="G7534" s="757" t="s">
        <v>1810</v>
      </c>
      <c r="H7534" s="751">
        <v>6764402000</v>
      </c>
    </row>
    <row r="7535" spans="1:8">
      <c r="A7535" s="753" t="s">
        <v>83</v>
      </c>
      <c r="B7535" s="753" t="s">
        <v>1015</v>
      </c>
      <c r="C7535" s="753" t="s">
        <v>223</v>
      </c>
      <c r="D7535" s="753" t="s">
        <v>1888</v>
      </c>
      <c r="E7535" s="753" t="s">
        <v>19</v>
      </c>
      <c r="F7535" s="753"/>
      <c r="G7535" s="757" t="s">
        <v>133</v>
      </c>
      <c r="H7535" s="751">
        <v>274368000</v>
      </c>
    </row>
    <row r="7536" spans="1:8">
      <c r="A7536" s="753" t="s">
        <v>83</v>
      </c>
      <c r="B7536" s="753" t="s">
        <v>1015</v>
      </c>
      <c r="C7536" s="753" t="s">
        <v>223</v>
      </c>
      <c r="D7536" s="753" t="s">
        <v>1888</v>
      </c>
      <c r="E7536" s="753" t="s">
        <v>19</v>
      </c>
      <c r="F7536" s="753" t="s">
        <v>22</v>
      </c>
      <c r="G7536" s="757" t="s">
        <v>23</v>
      </c>
      <c r="H7536" s="751">
        <v>274368000</v>
      </c>
    </row>
    <row r="7537" spans="1:8" ht="39.6">
      <c r="A7537" s="753" t="s">
        <v>83</v>
      </c>
      <c r="B7537" s="753" t="s">
        <v>1015</v>
      </c>
      <c r="C7537" s="753" t="s">
        <v>223</v>
      </c>
      <c r="D7537" s="753" t="s">
        <v>1956</v>
      </c>
      <c r="E7537" s="753"/>
      <c r="F7537" s="753"/>
      <c r="G7537" s="757" t="s">
        <v>1957</v>
      </c>
      <c r="H7537" s="751">
        <v>3037612000</v>
      </c>
    </row>
    <row r="7538" spans="1:8">
      <c r="A7538" s="753" t="s">
        <v>83</v>
      </c>
      <c r="B7538" s="753" t="s">
        <v>1015</v>
      </c>
      <c r="C7538" s="753" t="s">
        <v>223</v>
      </c>
      <c r="D7538" s="753" t="s">
        <v>1956</v>
      </c>
      <c r="E7538" s="753" t="s">
        <v>92</v>
      </c>
      <c r="F7538" s="753"/>
      <c r="G7538" s="757" t="s">
        <v>93</v>
      </c>
      <c r="H7538" s="751">
        <v>345896218</v>
      </c>
    </row>
    <row r="7539" spans="1:8">
      <c r="A7539" s="753" t="s">
        <v>83</v>
      </c>
      <c r="B7539" s="753" t="s">
        <v>1015</v>
      </c>
      <c r="C7539" s="753" t="s">
        <v>223</v>
      </c>
      <c r="D7539" s="753" t="s">
        <v>1956</v>
      </c>
      <c r="E7539" s="753" t="s">
        <v>92</v>
      </c>
      <c r="F7539" s="753" t="s">
        <v>94</v>
      </c>
      <c r="G7539" s="757" t="s">
        <v>1768</v>
      </c>
      <c r="H7539" s="751">
        <v>345896218</v>
      </c>
    </row>
    <row r="7540" spans="1:8">
      <c r="A7540" s="753" t="s">
        <v>83</v>
      </c>
      <c r="B7540" s="753" t="s">
        <v>1015</v>
      </c>
      <c r="C7540" s="753" t="s">
        <v>223</v>
      </c>
      <c r="D7540" s="753" t="s">
        <v>1956</v>
      </c>
      <c r="E7540" s="753" t="s">
        <v>96</v>
      </c>
      <c r="F7540" s="753"/>
      <c r="G7540" s="757" t="s">
        <v>97</v>
      </c>
      <c r="H7540" s="751">
        <v>902780050</v>
      </c>
    </row>
    <row r="7541" spans="1:8">
      <c r="A7541" s="753" t="s">
        <v>83</v>
      </c>
      <c r="B7541" s="753" t="s">
        <v>1015</v>
      </c>
      <c r="C7541" s="753" t="s">
        <v>223</v>
      </c>
      <c r="D7541" s="753" t="s">
        <v>1956</v>
      </c>
      <c r="E7541" s="753" t="s">
        <v>96</v>
      </c>
      <c r="F7541" s="753" t="s">
        <v>151</v>
      </c>
      <c r="G7541" s="757" t="s">
        <v>152</v>
      </c>
      <c r="H7541" s="751">
        <v>33949650</v>
      </c>
    </row>
    <row r="7542" spans="1:8" ht="26.4">
      <c r="A7542" s="753" t="s">
        <v>83</v>
      </c>
      <c r="B7542" s="753" t="s">
        <v>1015</v>
      </c>
      <c r="C7542" s="753" t="s">
        <v>223</v>
      </c>
      <c r="D7542" s="753" t="s">
        <v>1956</v>
      </c>
      <c r="E7542" s="753" t="s">
        <v>96</v>
      </c>
      <c r="F7542" s="753" t="s">
        <v>98</v>
      </c>
      <c r="G7542" s="757" t="s">
        <v>99</v>
      </c>
      <c r="H7542" s="751">
        <v>17243000</v>
      </c>
    </row>
    <row r="7543" spans="1:8">
      <c r="A7543" s="753" t="s">
        <v>83</v>
      </c>
      <c r="B7543" s="753" t="s">
        <v>1015</v>
      </c>
      <c r="C7543" s="753" t="s">
        <v>223</v>
      </c>
      <c r="D7543" s="753" t="s">
        <v>1956</v>
      </c>
      <c r="E7543" s="753" t="s">
        <v>96</v>
      </c>
      <c r="F7543" s="753" t="s">
        <v>154</v>
      </c>
      <c r="G7543" s="757" t="s">
        <v>1773</v>
      </c>
      <c r="H7543" s="751">
        <v>851587400</v>
      </c>
    </row>
    <row r="7544" spans="1:8">
      <c r="A7544" s="753" t="s">
        <v>83</v>
      </c>
      <c r="B7544" s="753" t="s">
        <v>1015</v>
      </c>
      <c r="C7544" s="753" t="s">
        <v>223</v>
      </c>
      <c r="D7544" s="753" t="s">
        <v>1956</v>
      </c>
      <c r="E7544" s="753" t="s">
        <v>426</v>
      </c>
      <c r="F7544" s="753"/>
      <c r="G7544" s="757" t="s">
        <v>427</v>
      </c>
      <c r="H7544" s="751">
        <v>10715000</v>
      </c>
    </row>
    <row r="7545" spans="1:8">
      <c r="A7545" s="753" t="s">
        <v>83</v>
      </c>
      <c r="B7545" s="753" t="s">
        <v>1015</v>
      </c>
      <c r="C7545" s="753" t="s">
        <v>223</v>
      </c>
      <c r="D7545" s="753" t="s">
        <v>1956</v>
      </c>
      <c r="E7545" s="753" t="s">
        <v>426</v>
      </c>
      <c r="F7545" s="753" t="s">
        <v>428</v>
      </c>
      <c r="G7545" s="757" t="s">
        <v>1774</v>
      </c>
      <c r="H7545" s="751">
        <v>7705000</v>
      </c>
    </row>
    <row r="7546" spans="1:8">
      <c r="A7546" s="753" t="s">
        <v>83</v>
      </c>
      <c r="B7546" s="753" t="s">
        <v>1015</v>
      </c>
      <c r="C7546" s="753" t="s">
        <v>223</v>
      </c>
      <c r="D7546" s="753" t="s">
        <v>1956</v>
      </c>
      <c r="E7546" s="753" t="s">
        <v>426</v>
      </c>
      <c r="F7546" s="753" t="s">
        <v>429</v>
      </c>
      <c r="G7546" s="757" t="s">
        <v>1775</v>
      </c>
      <c r="H7546" s="751">
        <v>3010000</v>
      </c>
    </row>
    <row r="7547" spans="1:8">
      <c r="A7547" s="753" t="s">
        <v>83</v>
      </c>
      <c r="B7547" s="753" t="s">
        <v>1015</v>
      </c>
      <c r="C7547" s="753" t="s">
        <v>223</v>
      </c>
      <c r="D7547" s="753" t="s">
        <v>1956</v>
      </c>
      <c r="E7547" s="753" t="s">
        <v>100</v>
      </c>
      <c r="F7547" s="753"/>
      <c r="G7547" s="757" t="s">
        <v>101</v>
      </c>
      <c r="H7547" s="751">
        <v>106898293</v>
      </c>
    </row>
    <row r="7548" spans="1:8">
      <c r="A7548" s="753" t="s">
        <v>83</v>
      </c>
      <c r="B7548" s="753" t="s">
        <v>1015</v>
      </c>
      <c r="C7548" s="753" t="s">
        <v>223</v>
      </c>
      <c r="D7548" s="753" t="s">
        <v>1956</v>
      </c>
      <c r="E7548" s="753" t="s">
        <v>100</v>
      </c>
      <c r="F7548" s="753" t="s">
        <v>443</v>
      </c>
      <c r="G7548" s="757" t="s">
        <v>135</v>
      </c>
      <c r="H7548" s="751">
        <v>106898293</v>
      </c>
    </row>
    <row r="7549" spans="1:8">
      <c r="A7549" s="753" t="s">
        <v>83</v>
      </c>
      <c r="B7549" s="753" t="s">
        <v>1015</v>
      </c>
      <c r="C7549" s="753" t="s">
        <v>223</v>
      </c>
      <c r="D7549" s="753" t="s">
        <v>1956</v>
      </c>
      <c r="E7549" s="753" t="s">
        <v>102</v>
      </c>
      <c r="F7549" s="753"/>
      <c r="G7549" s="757" t="s">
        <v>369</v>
      </c>
      <c r="H7549" s="751">
        <v>111342130</v>
      </c>
    </row>
    <row r="7550" spans="1:8">
      <c r="A7550" s="753" t="s">
        <v>83</v>
      </c>
      <c r="B7550" s="753" t="s">
        <v>1015</v>
      </c>
      <c r="C7550" s="753" t="s">
        <v>223</v>
      </c>
      <c r="D7550" s="753" t="s">
        <v>1956</v>
      </c>
      <c r="E7550" s="753" t="s">
        <v>102</v>
      </c>
      <c r="F7550" s="753" t="s">
        <v>103</v>
      </c>
      <c r="G7550" s="757" t="s">
        <v>104</v>
      </c>
      <c r="H7550" s="751">
        <v>83129725</v>
      </c>
    </row>
    <row r="7551" spans="1:8">
      <c r="A7551" s="753" t="s">
        <v>83</v>
      </c>
      <c r="B7551" s="753" t="s">
        <v>1015</v>
      </c>
      <c r="C7551" s="753" t="s">
        <v>223</v>
      </c>
      <c r="D7551" s="753" t="s">
        <v>1956</v>
      </c>
      <c r="E7551" s="753" t="s">
        <v>102</v>
      </c>
      <c r="F7551" s="753" t="s">
        <v>105</v>
      </c>
      <c r="G7551" s="757" t="s">
        <v>106</v>
      </c>
      <c r="H7551" s="751">
        <v>14199402</v>
      </c>
    </row>
    <row r="7552" spans="1:8">
      <c r="A7552" s="753" t="s">
        <v>83</v>
      </c>
      <c r="B7552" s="753" t="s">
        <v>1015</v>
      </c>
      <c r="C7552" s="753" t="s">
        <v>223</v>
      </c>
      <c r="D7552" s="753" t="s">
        <v>1956</v>
      </c>
      <c r="E7552" s="753" t="s">
        <v>102</v>
      </c>
      <c r="F7552" s="753" t="s">
        <v>107</v>
      </c>
      <c r="G7552" s="757" t="s">
        <v>108</v>
      </c>
      <c r="H7552" s="751">
        <v>9342002</v>
      </c>
    </row>
    <row r="7553" spans="1:8">
      <c r="A7553" s="753" t="s">
        <v>83</v>
      </c>
      <c r="B7553" s="753" t="s">
        <v>1015</v>
      </c>
      <c r="C7553" s="753" t="s">
        <v>223</v>
      </c>
      <c r="D7553" s="753" t="s">
        <v>1956</v>
      </c>
      <c r="E7553" s="753" t="s">
        <v>102</v>
      </c>
      <c r="F7553" s="753" t="s">
        <v>0</v>
      </c>
      <c r="G7553" s="757" t="s">
        <v>1</v>
      </c>
      <c r="H7553" s="751">
        <v>4671001</v>
      </c>
    </row>
    <row r="7554" spans="1:8">
      <c r="A7554" s="753" t="s">
        <v>83</v>
      </c>
      <c r="B7554" s="753" t="s">
        <v>1015</v>
      </c>
      <c r="C7554" s="753" t="s">
        <v>223</v>
      </c>
      <c r="D7554" s="753" t="s">
        <v>1956</v>
      </c>
      <c r="E7554" s="753" t="s">
        <v>112</v>
      </c>
      <c r="F7554" s="753"/>
      <c r="G7554" s="757" t="s">
        <v>113</v>
      </c>
      <c r="H7554" s="751">
        <v>29522907</v>
      </c>
    </row>
    <row r="7555" spans="1:8">
      <c r="A7555" s="753" t="s">
        <v>83</v>
      </c>
      <c r="B7555" s="753" t="s">
        <v>1015</v>
      </c>
      <c r="C7555" s="753" t="s">
        <v>223</v>
      </c>
      <c r="D7555" s="753" t="s">
        <v>1956</v>
      </c>
      <c r="E7555" s="753" t="s">
        <v>112</v>
      </c>
      <c r="F7555" s="753" t="s">
        <v>155</v>
      </c>
      <c r="G7555" s="757" t="s">
        <v>1777</v>
      </c>
      <c r="H7555" s="751">
        <v>12281607</v>
      </c>
    </row>
    <row r="7556" spans="1:8">
      <c r="A7556" s="753" t="s">
        <v>83</v>
      </c>
      <c r="B7556" s="753" t="s">
        <v>1015</v>
      </c>
      <c r="C7556" s="753" t="s">
        <v>223</v>
      </c>
      <c r="D7556" s="753" t="s">
        <v>1956</v>
      </c>
      <c r="E7556" s="753" t="s">
        <v>112</v>
      </c>
      <c r="F7556" s="753" t="s">
        <v>114</v>
      </c>
      <c r="G7556" s="757" t="s">
        <v>1778</v>
      </c>
      <c r="H7556" s="751">
        <v>3323300</v>
      </c>
    </row>
    <row r="7557" spans="1:8">
      <c r="A7557" s="753" t="s">
        <v>83</v>
      </c>
      <c r="B7557" s="753" t="s">
        <v>1015</v>
      </c>
      <c r="C7557" s="753" t="s">
        <v>223</v>
      </c>
      <c r="D7557" s="753" t="s">
        <v>1956</v>
      </c>
      <c r="E7557" s="753" t="s">
        <v>112</v>
      </c>
      <c r="F7557" s="753" t="s">
        <v>156</v>
      </c>
      <c r="G7557" s="757" t="s">
        <v>1779</v>
      </c>
      <c r="H7557" s="751">
        <v>7150000</v>
      </c>
    </row>
    <row r="7558" spans="1:8">
      <c r="A7558" s="753" t="s">
        <v>83</v>
      </c>
      <c r="B7558" s="753" t="s">
        <v>1015</v>
      </c>
      <c r="C7558" s="753" t="s">
        <v>223</v>
      </c>
      <c r="D7558" s="753" t="s">
        <v>1956</v>
      </c>
      <c r="E7558" s="753" t="s">
        <v>112</v>
      </c>
      <c r="F7558" s="753" t="s">
        <v>146</v>
      </c>
      <c r="G7558" s="757" t="s">
        <v>1780</v>
      </c>
      <c r="H7558" s="751">
        <v>1068000</v>
      </c>
    </row>
    <row r="7559" spans="1:8">
      <c r="A7559" s="753" t="s">
        <v>83</v>
      </c>
      <c r="B7559" s="753" t="s">
        <v>1015</v>
      </c>
      <c r="C7559" s="753" t="s">
        <v>223</v>
      </c>
      <c r="D7559" s="753" t="s">
        <v>1956</v>
      </c>
      <c r="E7559" s="753" t="s">
        <v>112</v>
      </c>
      <c r="F7559" s="753" t="s">
        <v>242</v>
      </c>
      <c r="G7559" s="757" t="s">
        <v>1839</v>
      </c>
      <c r="H7559" s="751">
        <v>5700000</v>
      </c>
    </row>
    <row r="7560" spans="1:8">
      <c r="A7560" s="753" t="s">
        <v>83</v>
      </c>
      <c r="B7560" s="753" t="s">
        <v>1015</v>
      </c>
      <c r="C7560" s="753" t="s">
        <v>223</v>
      </c>
      <c r="D7560" s="753" t="s">
        <v>1956</v>
      </c>
      <c r="E7560" s="753" t="s">
        <v>115</v>
      </c>
      <c r="F7560" s="753"/>
      <c r="G7560" s="757" t="s">
        <v>1781</v>
      </c>
      <c r="H7560" s="751">
        <v>69444000</v>
      </c>
    </row>
    <row r="7561" spans="1:8">
      <c r="A7561" s="753" t="s">
        <v>83</v>
      </c>
      <c r="B7561" s="753" t="s">
        <v>1015</v>
      </c>
      <c r="C7561" s="753" t="s">
        <v>223</v>
      </c>
      <c r="D7561" s="753" t="s">
        <v>1956</v>
      </c>
      <c r="E7561" s="753" t="s">
        <v>115</v>
      </c>
      <c r="F7561" s="753" t="s">
        <v>116</v>
      </c>
      <c r="G7561" s="757" t="s">
        <v>117</v>
      </c>
      <c r="H7561" s="751">
        <v>23980000</v>
      </c>
    </row>
    <row r="7562" spans="1:8">
      <c r="A7562" s="753" t="s">
        <v>83</v>
      </c>
      <c r="B7562" s="753" t="s">
        <v>1015</v>
      </c>
      <c r="C7562" s="753" t="s">
        <v>223</v>
      </c>
      <c r="D7562" s="753" t="s">
        <v>1956</v>
      </c>
      <c r="E7562" s="753" t="s">
        <v>115</v>
      </c>
      <c r="F7562" s="753" t="s">
        <v>147</v>
      </c>
      <c r="G7562" s="757" t="s">
        <v>148</v>
      </c>
      <c r="H7562" s="751">
        <v>24406000</v>
      </c>
    </row>
    <row r="7563" spans="1:8">
      <c r="A7563" s="753" t="s">
        <v>83</v>
      </c>
      <c r="B7563" s="753" t="s">
        <v>1015</v>
      </c>
      <c r="C7563" s="753" t="s">
        <v>223</v>
      </c>
      <c r="D7563" s="753" t="s">
        <v>1956</v>
      </c>
      <c r="E7563" s="753" t="s">
        <v>115</v>
      </c>
      <c r="F7563" s="753" t="s">
        <v>4</v>
      </c>
      <c r="G7563" s="757" t="s">
        <v>1782</v>
      </c>
      <c r="H7563" s="751">
        <v>6600000</v>
      </c>
    </row>
    <row r="7564" spans="1:8">
      <c r="A7564" s="753" t="s">
        <v>83</v>
      </c>
      <c r="B7564" s="753" t="s">
        <v>1015</v>
      </c>
      <c r="C7564" s="753" t="s">
        <v>223</v>
      </c>
      <c r="D7564" s="753" t="s">
        <v>1956</v>
      </c>
      <c r="E7564" s="753" t="s">
        <v>115</v>
      </c>
      <c r="F7564" s="753" t="s">
        <v>118</v>
      </c>
      <c r="G7564" s="757" t="s">
        <v>119</v>
      </c>
      <c r="H7564" s="751">
        <v>14458000</v>
      </c>
    </row>
    <row r="7565" spans="1:8">
      <c r="A7565" s="753" t="s">
        <v>83</v>
      </c>
      <c r="B7565" s="753" t="s">
        <v>1015</v>
      </c>
      <c r="C7565" s="753" t="s">
        <v>223</v>
      </c>
      <c r="D7565" s="753" t="s">
        <v>1956</v>
      </c>
      <c r="E7565" s="753" t="s">
        <v>120</v>
      </c>
      <c r="F7565" s="753"/>
      <c r="G7565" s="757" t="s">
        <v>121</v>
      </c>
      <c r="H7565" s="751">
        <v>41321120</v>
      </c>
    </row>
    <row r="7566" spans="1:8" ht="39.6">
      <c r="A7566" s="753" t="s">
        <v>83</v>
      </c>
      <c r="B7566" s="753" t="s">
        <v>1015</v>
      </c>
      <c r="C7566" s="753" t="s">
        <v>223</v>
      </c>
      <c r="D7566" s="753" t="s">
        <v>1956</v>
      </c>
      <c r="E7566" s="753" t="s">
        <v>120</v>
      </c>
      <c r="F7566" s="753" t="s">
        <v>122</v>
      </c>
      <c r="G7566" s="757" t="s">
        <v>1783</v>
      </c>
      <c r="H7566" s="751">
        <v>4222449</v>
      </c>
    </row>
    <row r="7567" spans="1:8">
      <c r="A7567" s="753" t="s">
        <v>83</v>
      </c>
      <c r="B7567" s="753" t="s">
        <v>1015</v>
      </c>
      <c r="C7567" s="753" t="s">
        <v>223</v>
      </c>
      <c r="D7567" s="753" t="s">
        <v>1956</v>
      </c>
      <c r="E7567" s="753" t="s">
        <v>120</v>
      </c>
      <c r="F7567" s="753" t="s">
        <v>123</v>
      </c>
      <c r="G7567" s="757" t="s">
        <v>124</v>
      </c>
      <c r="H7567" s="751">
        <v>10803321</v>
      </c>
    </row>
    <row r="7568" spans="1:8" ht="39.6">
      <c r="A7568" s="753" t="s">
        <v>83</v>
      </c>
      <c r="B7568" s="753" t="s">
        <v>1015</v>
      </c>
      <c r="C7568" s="753" t="s">
        <v>223</v>
      </c>
      <c r="D7568" s="753" t="s">
        <v>1956</v>
      </c>
      <c r="E7568" s="753" t="s">
        <v>120</v>
      </c>
      <c r="F7568" s="753" t="s">
        <v>994</v>
      </c>
      <c r="G7568" s="757" t="s">
        <v>1824</v>
      </c>
      <c r="H7568" s="751">
        <v>9115150</v>
      </c>
    </row>
    <row r="7569" spans="1:8" ht="26.4">
      <c r="A7569" s="753" t="s">
        <v>83</v>
      </c>
      <c r="B7569" s="753" t="s">
        <v>1015</v>
      </c>
      <c r="C7569" s="753" t="s">
        <v>223</v>
      </c>
      <c r="D7569" s="753" t="s">
        <v>1956</v>
      </c>
      <c r="E7569" s="753" t="s">
        <v>120</v>
      </c>
      <c r="F7569" s="753" t="s">
        <v>1001</v>
      </c>
      <c r="G7569" s="757" t="s">
        <v>1784</v>
      </c>
      <c r="H7569" s="751">
        <v>3380200</v>
      </c>
    </row>
    <row r="7570" spans="1:8">
      <c r="A7570" s="753" t="s">
        <v>83</v>
      </c>
      <c r="B7570" s="753" t="s">
        <v>1015</v>
      </c>
      <c r="C7570" s="753" t="s">
        <v>223</v>
      </c>
      <c r="D7570" s="753" t="s">
        <v>1956</v>
      </c>
      <c r="E7570" s="753" t="s">
        <v>120</v>
      </c>
      <c r="F7570" s="753" t="s">
        <v>158</v>
      </c>
      <c r="G7570" s="757" t="s">
        <v>1785</v>
      </c>
      <c r="H7570" s="751">
        <v>11600000</v>
      </c>
    </row>
    <row r="7571" spans="1:8">
      <c r="A7571" s="753" t="s">
        <v>83</v>
      </c>
      <c r="B7571" s="753" t="s">
        <v>1015</v>
      </c>
      <c r="C7571" s="753" t="s">
        <v>223</v>
      </c>
      <c r="D7571" s="753" t="s">
        <v>1956</v>
      </c>
      <c r="E7571" s="753" t="s">
        <v>120</v>
      </c>
      <c r="F7571" s="753" t="s">
        <v>159</v>
      </c>
      <c r="G7571" s="757" t="s">
        <v>143</v>
      </c>
      <c r="H7571" s="751">
        <v>2200000</v>
      </c>
    </row>
    <row r="7572" spans="1:8">
      <c r="A7572" s="753" t="s">
        <v>83</v>
      </c>
      <c r="B7572" s="753" t="s">
        <v>1015</v>
      </c>
      <c r="C7572" s="753" t="s">
        <v>223</v>
      </c>
      <c r="D7572" s="753" t="s">
        <v>1956</v>
      </c>
      <c r="E7572" s="753" t="s">
        <v>160</v>
      </c>
      <c r="F7572" s="753"/>
      <c r="G7572" s="757" t="s">
        <v>161</v>
      </c>
      <c r="H7572" s="751">
        <v>196563000</v>
      </c>
    </row>
    <row r="7573" spans="1:8">
      <c r="A7573" s="753" t="s">
        <v>83</v>
      </c>
      <c r="B7573" s="753" t="s">
        <v>1015</v>
      </c>
      <c r="C7573" s="753" t="s">
        <v>223</v>
      </c>
      <c r="D7573" s="753" t="s">
        <v>1956</v>
      </c>
      <c r="E7573" s="753" t="s">
        <v>160</v>
      </c>
      <c r="F7573" s="753" t="s">
        <v>162</v>
      </c>
      <c r="G7573" s="757" t="s">
        <v>163</v>
      </c>
      <c r="H7573" s="751">
        <v>4642000</v>
      </c>
    </row>
    <row r="7574" spans="1:8">
      <c r="A7574" s="753" t="s">
        <v>83</v>
      </c>
      <c r="B7574" s="753" t="s">
        <v>1015</v>
      </c>
      <c r="C7574" s="753" t="s">
        <v>223</v>
      </c>
      <c r="D7574" s="753" t="s">
        <v>1956</v>
      </c>
      <c r="E7574" s="753" t="s">
        <v>160</v>
      </c>
      <c r="F7574" s="753" t="s">
        <v>975</v>
      </c>
      <c r="G7574" s="757" t="s">
        <v>974</v>
      </c>
      <c r="H7574" s="751">
        <v>2600000</v>
      </c>
    </row>
    <row r="7575" spans="1:8">
      <c r="A7575" s="753" t="s">
        <v>83</v>
      </c>
      <c r="B7575" s="753" t="s">
        <v>1015</v>
      </c>
      <c r="C7575" s="753" t="s">
        <v>223</v>
      </c>
      <c r="D7575" s="753" t="s">
        <v>1956</v>
      </c>
      <c r="E7575" s="753" t="s">
        <v>160</v>
      </c>
      <c r="F7575" s="753" t="s">
        <v>546</v>
      </c>
      <c r="G7575" s="757" t="s">
        <v>128</v>
      </c>
      <c r="H7575" s="751">
        <v>2700000</v>
      </c>
    </row>
    <row r="7576" spans="1:8">
      <c r="A7576" s="753" t="s">
        <v>83</v>
      </c>
      <c r="B7576" s="753" t="s">
        <v>1015</v>
      </c>
      <c r="C7576" s="753" t="s">
        <v>223</v>
      </c>
      <c r="D7576" s="753" t="s">
        <v>1956</v>
      </c>
      <c r="E7576" s="753" t="s">
        <v>160</v>
      </c>
      <c r="F7576" s="753" t="s">
        <v>547</v>
      </c>
      <c r="G7576" s="757" t="s">
        <v>548</v>
      </c>
      <c r="H7576" s="751">
        <v>6200000</v>
      </c>
    </row>
    <row r="7577" spans="1:8">
      <c r="A7577" s="753" t="s">
        <v>83</v>
      </c>
      <c r="B7577" s="753" t="s">
        <v>1015</v>
      </c>
      <c r="C7577" s="753" t="s">
        <v>223</v>
      </c>
      <c r="D7577" s="753" t="s">
        <v>1956</v>
      </c>
      <c r="E7577" s="753" t="s">
        <v>160</v>
      </c>
      <c r="F7577" s="753" t="s">
        <v>549</v>
      </c>
      <c r="G7577" s="757" t="s">
        <v>550</v>
      </c>
      <c r="H7577" s="751">
        <v>139005000</v>
      </c>
    </row>
    <row r="7578" spans="1:8">
      <c r="A7578" s="753" t="s">
        <v>83</v>
      </c>
      <c r="B7578" s="753" t="s">
        <v>1015</v>
      </c>
      <c r="C7578" s="753" t="s">
        <v>223</v>
      </c>
      <c r="D7578" s="753" t="s">
        <v>1956</v>
      </c>
      <c r="E7578" s="753" t="s">
        <v>160</v>
      </c>
      <c r="F7578" s="753" t="s">
        <v>551</v>
      </c>
      <c r="G7578" s="757" t="s">
        <v>133</v>
      </c>
      <c r="H7578" s="751">
        <v>41416000</v>
      </c>
    </row>
    <row r="7579" spans="1:8">
      <c r="A7579" s="753" t="s">
        <v>83</v>
      </c>
      <c r="B7579" s="753" t="s">
        <v>1015</v>
      </c>
      <c r="C7579" s="753" t="s">
        <v>223</v>
      </c>
      <c r="D7579" s="753" t="s">
        <v>1956</v>
      </c>
      <c r="E7579" s="753" t="s">
        <v>125</v>
      </c>
      <c r="F7579" s="753"/>
      <c r="G7579" s="757" t="s">
        <v>126</v>
      </c>
      <c r="H7579" s="751">
        <v>152829900</v>
      </c>
    </row>
    <row r="7580" spans="1:8">
      <c r="A7580" s="753" t="s">
        <v>83</v>
      </c>
      <c r="B7580" s="753" t="s">
        <v>1015</v>
      </c>
      <c r="C7580" s="753" t="s">
        <v>223</v>
      </c>
      <c r="D7580" s="753" t="s">
        <v>1956</v>
      </c>
      <c r="E7580" s="753" t="s">
        <v>125</v>
      </c>
      <c r="F7580" s="753" t="s">
        <v>430</v>
      </c>
      <c r="G7580" s="757" t="s">
        <v>431</v>
      </c>
      <c r="H7580" s="751">
        <v>34246900</v>
      </c>
    </row>
    <row r="7581" spans="1:8">
      <c r="A7581" s="753" t="s">
        <v>83</v>
      </c>
      <c r="B7581" s="753" t="s">
        <v>1015</v>
      </c>
      <c r="C7581" s="753" t="s">
        <v>223</v>
      </c>
      <c r="D7581" s="753" t="s">
        <v>1956</v>
      </c>
      <c r="E7581" s="753" t="s">
        <v>125</v>
      </c>
      <c r="F7581" s="753" t="s">
        <v>552</v>
      </c>
      <c r="G7581" s="757" t="s">
        <v>553</v>
      </c>
      <c r="H7581" s="751">
        <v>25350000</v>
      </c>
    </row>
    <row r="7582" spans="1:8">
      <c r="A7582" s="753" t="s">
        <v>83</v>
      </c>
      <c r="B7582" s="753" t="s">
        <v>1015</v>
      </c>
      <c r="C7582" s="753" t="s">
        <v>223</v>
      </c>
      <c r="D7582" s="753" t="s">
        <v>1956</v>
      </c>
      <c r="E7582" s="753" t="s">
        <v>125</v>
      </c>
      <c r="F7582" s="753" t="s">
        <v>127</v>
      </c>
      <c r="G7582" s="757" t="s">
        <v>128</v>
      </c>
      <c r="H7582" s="751">
        <v>28620000</v>
      </c>
    </row>
    <row r="7583" spans="1:8">
      <c r="A7583" s="753" t="s">
        <v>83</v>
      </c>
      <c r="B7583" s="753" t="s">
        <v>1015</v>
      </c>
      <c r="C7583" s="753" t="s">
        <v>223</v>
      </c>
      <c r="D7583" s="753" t="s">
        <v>1956</v>
      </c>
      <c r="E7583" s="753" t="s">
        <v>125</v>
      </c>
      <c r="F7583" s="753" t="s">
        <v>129</v>
      </c>
      <c r="G7583" s="757" t="s">
        <v>1787</v>
      </c>
      <c r="H7583" s="751">
        <v>64300000</v>
      </c>
    </row>
    <row r="7584" spans="1:8">
      <c r="A7584" s="753" t="s">
        <v>83</v>
      </c>
      <c r="B7584" s="753" t="s">
        <v>1015</v>
      </c>
      <c r="C7584" s="753" t="s">
        <v>223</v>
      </c>
      <c r="D7584" s="753" t="s">
        <v>1956</v>
      </c>
      <c r="E7584" s="753" t="s">
        <v>125</v>
      </c>
      <c r="F7584" s="753" t="s">
        <v>584</v>
      </c>
      <c r="G7584" s="757" t="s">
        <v>135</v>
      </c>
      <c r="H7584" s="751">
        <v>313000</v>
      </c>
    </row>
    <row r="7585" spans="1:8">
      <c r="A7585" s="753" t="s">
        <v>83</v>
      </c>
      <c r="B7585" s="753" t="s">
        <v>1015</v>
      </c>
      <c r="C7585" s="753" t="s">
        <v>223</v>
      </c>
      <c r="D7585" s="753" t="s">
        <v>1956</v>
      </c>
      <c r="E7585" s="753" t="s">
        <v>554</v>
      </c>
      <c r="F7585" s="753"/>
      <c r="G7585" s="757" t="s">
        <v>555</v>
      </c>
      <c r="H7585" s="751">
        <v>224242000</v>
      </c>
    </row>
    <row r="7586" spans="1:8">
      <c r="A7586" s="753" t="s">
        <v>83</v>
      </c>
      <c r="B7586" s="753" t="s">
        <v>1015</v>
      </c>
      <c r="C7586" s="753" t="s">
        <v>223</v>
      </c>
      <c r="D7586" s="753" t="s">
        <v>1956</v>
      </c>
      <c r="E7586" s="753" t="s">
        <v>554</v>
      </c>
      <c r="F7586" s="753" t="s">
        <v>556</v>
      </c>
      <c r="G7586" s="757" t="s">
        <v>557</v>
      </c>
      <c r="H7586" s="751">
        <v>92590000</v>
      </c>
    </row>
    <row r="7587" spans="1:8">
      <c r="A7587" s="753" t="s">
        <v>83</v>
      </c>
      <c r="B7587" s="753" t="s">
        <v>1015</v>
      </c>
      <c r="C7587" s="753" t="s">
        <v>223</v>
      </c>
      <c r="D7587" s="753" t="s">
        <v>1956</v>
      </c>
      <c r="E7587" s="753" t="s">
        <v>554</v>
      </c>
      <c r="F7587" s="753" t="s">
        <v>243</v>
      </c>
      <c r="G7587" s="757" t="s">
        <v>244</v>
      </c>
      <c r="H7587" s="751">
        <v>128652000</v>
      </c>
    </row>
    <row r="7588" spans="1:8">
      <c r="A7588" s="753" t="s">
        <v>83</v>
      </c>
      <c r="B7588" s="753" t="s">
        <v>1015</v>
      </c>
      <c r="C7588" s="753" t="s">
        <v>223</v>
      </c>
      <c r="D7588" s="753" t="s">
        <v>1956</v>
      </c>
      <c r="E7588" s="753" t="s">
        <v>554</v>
      </c>
      <c r="F7588" s="753" t="s">
        <v>558</v>
      </c>
      <c r="G7588" s="757" t="s">
        <v>559</v>
      </c>
      <c r="H7588" s="751">
        <v>3000000</v>
      </c>
    </row>
    <row r="7589" spans="1:8" ht="39.6">
      <c r="A7589" s="753" t="s">
        <v>83</v>
      </c>
      <c r="B7589" s="753" t="s">
        <v>1015</v>
      </c>
      <c r="C7589" s="753" t="s">
        <v>223</v>
      </c>
      <c r="D7589" s="753" t="s">
        <v>1956</v>
      </c>
      <c r="E7589" s="753" t="s">
        <v>560</v>
      </c>
      <c r="F7589" s="753"/>
      <c r="G7589" s="757" t="s">
        <v>1790</v>
      </c>
      <c r="H7589" s="751">
        <v>576492070</v>
      </c>
    </row>
    <row r="7590" spans="1:8">
      <c r="A7590" s="753" t="s">
        <v>83</v>
      </c>
      <c r="B7590" s="753" t="s">
        <v>1015</v>
      </c>
      <c r="C7590" s="753" t="s">
        <v>223</v>
      </c>
      <c r="D7590" s="753" t="s">
        <v>1956</v>
      </c>
      <c r="E7590" s="753" t="s">
        <v>560</v>
      </c>
      <c r="F7590" s="753" t="s">
        <v>5</v>
      </c>
      <c r="G7590" s="757" t="s">
        <v>6</v>
      </c>
      <c r="H7590" s="751">
        <v>541691000</v>
      </c>
    </row>
    <row r="7591" spans="1:8">
      <c r="A7591" s="753" t="s">
        <v>83</v>
      </c>
      <c r="B7591" s="753" t="s">
        <v>1015</v>
      </c>
      <c r="C7591" s="753" t="s">
        <v>223</v>
      </c>
      <c r="D7591" s="753" t="s">
        <v>1956</v>
      </c>
      <c r="E7591" s="753" t="s">
        <v>560</v>
      </c>
      <c r="F7591" s="753" t="s">
        <v>418</v>
      </c>
      <c r="G7591" s="757" t="s">
        <v>1793</v>
      </c>
      <c r="H7591" s="751">
        <v>12109070</v>
      </c>
    </row>
    <row r="7592" spans="1:8">
      <c r="A7592" s="753" t="s">
        <v>83</v>
      </c>
      <c r="B7592" s="753" t="s">
        <v>1015</v>
      </c>
      <c r="C7592" s="753" t="s">
        <v>223</v>
      </c>
      <c r="D7592" s="753" t="s">
        <v>1956</v>
      </c>
      <c r="E7592" s="753" t="s">
        <v>560</v>
      </c>
      <c r="F7592" s="753" t="s">
        <v>562</v>
      </c>
      <c r="G7592" s="757" t="s">
        <v>1794</v>
      </c>
      <c r="H7592" s="751">
        <v>2925000</v>
      </c>
    </row>
    <row r="7593" spans="1:8">
      <c r="A7593" s="753" t="s">
        <v>83</v>
      </c>
      <c r="B7593" s="753" t="s">
        <v>1015</v>
      </c>
      <c r="C7593" s="753" t="s">
        <v>223</v>
      </c>
      <c r="D7593" s="753" t="s">
        <v>1956</v>
      </c>
      <c r="E7593" s="753" t="s">
        <v>560</v>
      </c>
      <c r="F7593" s="753" t="s">
        <v>7</v>
      </c>
      <c r="G7593" s="757" t="s">
        <v>1795</v>
      </c>
      <c r="H7593" s="751">
        <v>19767000</v>
      </c>
    </row>
    <row r="7594" spans="1:8" ht="26.4">
      <c r="A7594" s="753" t="s">
        <v>83</v>
      </c>
      <c r="B7594" s="753" t="s">
        <v>1015</v>
      </c>
      <c r="C7594" s="753" t="s">
        <v>223</v>
      </c>
      <c r="D7594" s="753" t="s">
        <v>1956</v>
      </c>
      <c r="E7594" s="753" t="s">
        <v>1796</v>
      </c>
      <c r="F7594" s="753"/>
      <c r="G7594" s="757" t="s">
        <v>1797</v>
      </c>
      <c r="H7594" s="751">
        <v>40000000</v>
      </c>
    </row>
    <row r="7595" spans="1:8">
      <c r="A7595" s="753" t="s">
        <v>83</v>
      </c>
      <c r="B7595" s="753" t="s">
        <v>1015</v>
      </c>
      <c r="C7595" s="753" t="s">
        <v>223</v>
      </c>
      <c r="D7595" s="753" t="s">
        <v>1956</v>
      </c>
      <c r="E7595" s="753" t="s">
        <v>1796</v>
      </c>
      <c r="F7595" s="753" t="s">
        <v>1825</v>
      </c>
      <c r="G7595" s="757" t="s">
        <v>1794</v>
      </c>
      <c r="H7595" s="751">
        <v>40000000</v>
      </c>
    </row>
    <row r="7596" spans="1:8" ht="26.4">
      <c r="A7596" s="753" t="s">
        <v>83</v>
      </c>
      <c r="B7596" s="753" t="s">
        <v>1015</v>
      </c>
      <c r="C7596" s="753" t="s">
        <v>223</v>
      </c>
      <c r="D7596" s="753" t="s">
        <v>1956</v>
      </c>
      <c r="E7596" s="753" t="s">
        <v>130</v>
      </c>
      <c r="F7596" s="753"/>
      <c r="G7596" s="757" t="s">
        <v>131</v>
      </c>
      <c r="H7596" s="751">
        <v>60244371</v>
      </c>
    </row>
    <row r="7597" spans="1:8">
      <c r="A7597" s="753" t="s">
        <v>83</v>
      </c>
      <c r="B7597" s="753" t="s">
        <v>1015</v>
      </c>
      <c r="C7597" s="753" t="s">
        <v>223</v>
      </c>
      <c r="D7597" s="753" t="s">
        <v>1956</v>
      </c>
      <c r="E7597" s="753" t="s">
        <v>130</v>
      </c>
      <c r="F7597" s="753" t="s">
        <v>585</v>
      </c>
      <c r="G7597" s="757" t="s">
        <v>1799</v>
      </c>
      <c r="H7597" s="751">
        <v>244371</v>
      </c>
    </row>
    <row r="7598" spans="1:8">
      <c r="A7598" s="753" t="s">
        <v>83</v>
      </c>
      <c r="B7598" s="753" t="s">
        <v>1015</v>
      </c>
      <c r="C7598" s="753" t="s">
        <v>223</v>
      </c>
      <c r="D7598" s="753" t="s">
        <v>1956</v>
      </c>
      <c r="E7598" s="753" t="s">
        <v>130</v>
      </c>
      <c r="F7598" s="753" t="s">
        <v>14</v>
      </c>
      <c r="G7598" s="757" t="s">
        <v>1800</v>
      </c>
      <c r="H7598" s="751">
        <v>15000000</v>
      </c>
    </row>
    <row r="7599" spans="1:8">
      <c r="A7599" s="753" t="s">
        <v>83</v>
      </c>
      <c r="B7599" s="753" t="s">
        <v>1015</v>
      </c>
      <c r="C7599" s="753" t="s">
        <v>223</v>
      </c>
      <c r="D7599" s="753" t="s">
        <v>1956</v>
      </c>
      <c r="E7599" s="753" t="s">
        <v>130</v>
      </c>
      <c r="F7599" s="753" t="s">
        <v>132</v>
      </c>
      <c r="G7599" s="757" t="s">
        <v>135</v>
      </c>
      <c r="H7599" s="751">
        <v>45000000</v>
      </c>
    </row>
    <row r="7600" spans="1:8">
      <c r="A7600" s="753" t="s">
        <v>83</v>
      </c>
      <c r="B7600" s="753" t="s">
        <v>1015</v>
      </c>
      <c r="C7600" s="753" t="s">
        <v>223</v>
      </c>
      <c r="D7600" s="753" t="s">
        <v>1956</v>
      </c>
      <c r="E7600" s="753" t="s">
        <v>1801</v>
      </c>
      <c r="F7600" s="753"/>
      <c r="G7600" s="757" t="s">
        <v>1802</v>
      </c>
      <c r="H7600" s="751">
        <v>3920600</v>
      </c>
    </row>
    <row r="7601" spans="1:8">
      <c r="A7601" s="753" t="s">
        <v>83</v>
      </c>
      <c r="B7601" s="753" t="s">
        <v>1015</v>
      </c>
      <c r="C7601" s="753" t="s">
        <v>223</v>
      </c>
      <c r="D7601" s="753" t="s">
        <v>1956</v>
      </c>
      <c r="E7601" s="753" t="s">
        <v>1801</v>
      </c>
      <c r="F7601" s="753" t="s">
        <v>1803</v>
      </c>
      <c r="G7601" s="757" t="s">
        <v>1804</v>
      </c>
      <c r="H7601" s="751">
        <v>3920600</v>
      </c>
    </row>
    <row r="7602" spans="1:8">
      <c r="A7602" s="753" t="s">
        <v>83</v>
      </c>
      <c r="B7602" s="753" t="s">
        <v>1015</v>
      </c>
      <c r="C7602" s="753" t="s">
        <v>223</v>
      </c>
      <c r="D7602" s="753" t="s">
        <v>1956</v>
      </c>
      <c r="E7602" s="753" t="s">
        <v>134</v>
      </c>
      <c r="F7602" s="753"/>
      <c r="G7602" s="757" t="s">
        <v>135</v>
      </c>
      <c r="H7602" s="751">
        <v>143657341</v>
      </c>
    </row>
    <row r="7603" spans="1:8">
      <c r="A7603" s="753" t="s">
        <v>83</v>
      </c>
      <c r="B7603" s="753" t="s">
        <v>1015</v>
      </c>
      <c r="C7603" s="753" t="s">
        <v>223</v>
      </c>
      <c r="D7603" s="753" t="s">
        <v>1956</v>
      </c>
      <c r="E7603" s="753" t="s">
        <v>134</v>
      </c>
      <c r="F7603" s="753" t="s">
        <v>137</v>
      </c>
      <c r="G7603" s="757" t="s">
        <v>138</v>
      </c>
      <c r="H7603" s="751">
        <v>123347341</v>
      </c>
    </row>
    <row r="7604" spans="1:8">
      <c r="A7604" s="753" t="s">
        <v>83</v>
      </c>
      <c r="B7604" s="753" t="s">
        <v>1015</v>
      </c>
      <c r="C7604" s="753" t="s">
        <v>223</v>
      </c>
      <c r="D7604" s="753" t="s">
        <v>1956</v>
      </c>
      <c r="E7604" s="753" t="s">
        <v>134</v>
      </c>
      <c r="F7604" s="753" t="s">
        <v>139</v>
      </c>
      <c r="G7604" s="757" t="s">
        <v>140</v>
      </c>
      <c r="H7604" s="751">
        <v>20310000</v>
      </c>
    </row>
    <row r="7605" spans="1:8" ht="39.6">
      <c r="A7605" s="753" t="s">
        <v>83</v>
      </c>
      <c r="B7605" s="753" t="s">
        <v>1015</v>
      </c>
      <c r="C7605" s="753" t="s">
        <v>223</v>
      </c>
      <c r="D7605" s="753" t="s">
        <v>1956</v>
      </c>
      <c r="E7605" s="753" t="s">
        <v>419</v>
      </c>
      <c r="F7605" s="753"/>
      <c r="G7605" s="757" t="s">
        <v>1807</v>
      </c>
      <c r="H7605" s="751">
        <v>12963000</v>
      </c>
    </row>
    <row r="7606" spans="1:8" ht="52.8">
      <c r="A7606" s="753" t="s">
        <v>83</v>
      </c>
      <c r="B7606" s="753" t="s">
        <v>1015</v>
      </c>
      <c r="C7606" s="753" t="s">
        <v>223</v>
      </c>
      <c r="D7606" s="753" t="s">
        <v>1956</v>
      </c>
      <c r="E7606" s="753" t="s">
        <v>419</v>
      </c>
      <c r="F7606" s="753" t="s">
        <v>420</v>
      </c>
      <c r="G7606" s="757" t="s">
        <v>2714</v>
      </c>
      <c r="H7606" s="751">
        <v>12963000</v>
      </c>
    </row>
    <row r="7607" spans="1:8">
      <c r="A7607" s="753" t="s">
        <v>83</v>
      </c>
      <c r="B7607" s="753" t="s">
        <v>1015</v>
      </c>
      <c r="C7607" s="753" t="s">
        <v>223</v>
      </c>
      <c r="D7607" s="753" t="s">
        <v>1956</v>
      </c>
      <c r="E7607" s="753" t="s">
        <v>404</v>
      </c>
      <c r="F7607" s="753"/>
      <c r="G7607" s="757" t="s">
        <v>1808</v>
      </c>
      <c r="H7607" s="751">
        <v>8780000</v>
      </c>
    </row>
    <row r="7608" spans="1:8">
      <c r="A7608" s="753" t="s">
        <v>83</v>
      </c>
      <c r="B7608" s="753" t="s">
        <v>1015</v>
      </c>
      <c r="C7608" s="753" t="s">
        <v>223</v>
      </c>
      <c r="D7608" s="753" t="s">
        <v>1956</v>
      </c>
      <c r="E7608" s="753" t="s">
        <v>404</v>
      </c>
      <c r="F7608" s="753" t="s">
        <v>1809</v>
      </c>
      <c r="G7608" s="757" t="s">
        <v>26</v>
      </c>
      <c r="H7608" s="751">
        <v>8780000</v>
      </c>
    </row>
    <row r="7609" spans="1:8">
      <c r="A7609" s="753" t="s">
        <v>83</v>
      </c>
      <c r="B7609" s="753" t="s">
        <v>1015</v>
      </c>
      <c r="C7609" s="753" t="s">
        <v>1062</v>
      </c>
      <c r="D7609" s="753"/>
      <c r="E7609" s="753"/>
      <c r="F7609" s="753"/>
      <c r="G7609" s="757" t="s">
        <v>1375</v>
      </c>
      <c r="H7609" s="751">
        <v>890728000</v>
      </c>
    </row>
    <row r="7610" spans="1:8">
      <c r="A7610" s="753" t="s">
        <v>83</v>
      </c>
      <c r="B7610" s="753" t="s">
        <v>1015</v>
      </c>
      <c r="C7610" s="753" t="s">
        <v>1062</v>
      </c>
      <c r="D7610" s="753" t="s">
        <v>1061</v>
      </c>
      <c r="E7610" s="753"/>
      <c r="F7610" s="753"/>
      <c r="G7610" s="757" t="s">
        <v>1944</v>
      </c>
      <c r="H7610" s="751">
        <v>890728000</v>
      </c>
    </row>
    <row r="7611" spans="1:8">
      <c r="A7611" s="753" t="s">
        <v>83</v>
      </c>
      <c r="B7611" s="753" t="s">
        <v>1015</v>
      </c>
      <c r="C7611" s="753" t="s">
        <v>1062</v>
      </c>
      <c r="D7611" s="753" t="s">
        <v>1061</v>
      </c>
      <c r="E7611" s="753" t="s">
        <v>178</v>
      </c>
      <c r="F7611" s="753"/>
      <c r="G7611" s="757" t="s">
        <v>179</v>
      </c>
      <c r="H7611" s="751">
        <v>788000000</v>
      </c>
    </row>
    <row r="7612" spans="1:8" ht="26.4">
      <c r="A7612" s="753" t="s">
        <v>83</v>
      </c>
      <c r="B7612" s="753" t="s">
        <v>1015</v>
      </c>
      <c r="C7612" s="753" t="s">
        <v>1062</v>
      </c>
      <c r="D7612" s="753" t="s">
        <v>1061</v>
      </c>
      <c r="E7612" s="753" t="s">
        <v>178</v>
      </c>
      <c r="F7612" s="753" t="s">
        <v>180</v>
      </c>
      <c r="G7612" s="757" t="s">
        <v>1810</v>
      </c>
      <c r="H7612" s="751">
        <v>788000000</v>
      </c>
    </row>
    <row r="7613" spans="1:8">
      <c r="A7613" s="753" t="s">
        <v>83</v>
      </c>
      <c r="B7613" s="753" t="s">
        <v>1015</v>
      </c>
      <c r="C7613" s="753" t="s">
        <v>1062</v>
      </c>
      <c r="D7613" s="753" t="s">
        <v>1061</v>
      </c>
      <c r="E7613" s="753" t="s">
        <v>19</v>
      </c>
      <c r="F7613" s="753"/>
      <c r="G7613" s="757" t="s">
        <v>133</v>
      </c>
      <c r="H7613" s="751">
        <v>102728000</v>
      </c>
    </row>
    <row r="7614" spans="1:8">
      <c r="A7614" s="753" t="s">
        <v>83</v>
      </c>
      <c r="B7614" s="753" t="s">
        <v>1015</v>
      </c>
      <c r="C7614" s="753" t="s">
        <v>1062</v>
      </c>
      <c r="D7614" s="753" t="s">
        <v>1061</v>
      </c>
      <c r="E7614" s="753" t="s">
        <v>19</v>
      </c>
      <c r="F7614" s="753" t="s">
        <v>20</v>
      </c>
      <c r="G7614" s="757" t="s">
        <v>21</v>
      </c>
      <c r="H7614" s="751">
        <v>22745000</v>
      </c>
    </row>
    <row r="7615" spans="1:8">
      <c r="A7615" s="753" t="s">
        <v>83</v>
      </c>
      <c r="B7615" s="753" t="s">
        <v>1015</v>
      </c>
      <c r="C7615" s="753" t="s">
        <v>1062</v>
      </c>
      <c r="D7615" s="753" t="s">
        <v>1061</v>
      </c>
      <c r="E7615" s="753" t="s">
        <v>19</v>
      </c>
      <c r="F7615" s="753" t="s">
        <v>22</v>
      </c>
      <c r="G7615" s="757" t="s">
        <v>23</v>
      </c>
      <c r="H7615" s="751">
        <v>78593000</v>
      </c>
    </row>
    <row r="7616" spans="1:8">
      <c r="A7616" s="753" t="s">
        <v>83</v>
      </c>
      <c r="B7616" s="753" t="s">
        <v>1015</v>
      </c>
      <c r="C7616" s="753" t="s">
        <v>1062</v>
      </c>
      <c r="D7616" s="753" t="s">
        <v>1061</v>
      </c>
      <c r="E7616" s="753" t="s">
        <v>19</v>
      </c>
      <c r="F7616" s="753" t="s">
        <v>245</v>
      </c>
      <c r="G7616" s="757" t="s">
        <v>135</v>
      </c>
      <c r="H7616" s="751">
        <v>1390000</v>
      </c>
    </row>
    <row r="7617" spans="1:8">
      <c r="A7617" s="753" t="s">
        <v>83</v>
      </c>
      <c r="B7617" s="753" t="s">
        <v>1015</v>
      </c>
      <c r="C7617" s="753" t="s">
        <v>1376</v>
      </c>
      <c r="D7617" s="753"/>
      <c r="E7617" s="753"/>
      <c r="F7617" s="753"/>
      <c r="G7617" s="757" t="s">
        <v>1377</v>
      </c>
      <c r="H7617" s="751">
        <v>94053000000</v>
      </c>
    </row>
    <row r="7618" spans="1:8" ht="26.4">
      <c r="A7618" s="753" t="s">
        <v>83</v>
      </c>
      <c r="B7618" s="753" t="s">
        <v>1015</v>
      </c>
      <c r="C7618" s="753" t="s">
        <v>1376</v>
      </c>
      <c r="D7618" s="753" t="s">
        <v>2717</v>
      </c>
      <c r="E7618" s="753"/>
      <c r="F7618" s="753"/>
      <c r="G7618" s="757" t="s">
        <v>2718</v>
      </c>
      <c r="H7618" s="751">
        <v>94053000000</v>
      </c>
    </row>
    <row r="7619" spans="1:8">
      <c r="A7619" s="753" t="s">
        <v>83</v>
      </c>
      <c r="B7619" s="753" t="s">
        <v>1015</v>
      </c>
      <c r="C7619" s="753" t="s">
        <v>1376</v>
      </c>
      <c r="D7619" s="753" t="s">
        <v>2717</v>
      </c>
      <c r="E7619" s="753" t="s">
        <v>2727</v>
      </c>
      <c r="F7619" s="753"/>
      <c r="G7619" s="757" t="s">
        <v>2728</v>
      </c>
      <c r="H7619" s="751">
        <v>94053000000</v>
      </c>
    </row>
    <row r="7620" spans="1:8">
      <c r="A7620" s="753" t="s">
        <v>83</v>
      </c>
      <c r="B7620" s="753" t="s">
        <v>1015</v>
      </c>
      <c r="C7620" s="753" t="s">
        <v>1376</v>
      </c>
      <c r="D7620" s="753" t="s">
        <v>2717</v>
      </c>
      <c r="E7620" s="753" t="s">
        <v>2727</v>
      </c>
      <c r="F7620" s="753" t="s">
        <v>2729</v>
      </c>
      <c r="G7620" s="757" t="s">
        <v>136</v>
      </c>
      <c r="H7620" s="751">
        <v>94053000000</v>
      </c>
    </row>
    <row r="7621" spans="1:8">
      <c r="A7621" s="755" t="s">
        <v>84</v>
      </c>
      <c r="B7621" s="753"/>
      <c r="C7621" s="753"/>
      <c r="D7621" s="753"/>
      <c r="E7621" s="753"/>
      <c r="F7621" s="753"/>
      <c r="G7621" s="756" t="s">
        <v>1014</v>
      </c>
      <c r="H7621" s="754">
        <v>8506534067080</v>
      </c>
    </row>
    <row r="7622" spans="1:8" ht="26.4">
      <c r="A7622" s="753" t="s">
        <v>84</v>
      </c>
      <c r="B7622" s="753" t="s">
        <v>89</v>
      </c>
      <c r="C7622" s="753"/>
      <c r="D7622" s="753"/>
      <c r="E7622" s="753"/>
      <c r="F7622" s="753"/>
      <c r="G7622" s="757" t="s">
        <v>2008</v>
      </c>
      <c r="H7622" s="751">
        <v>96368759336</v>
      </c>
    </row>
    <row r="7623" spans="1:8">
      <c r="A7623" s="753" t="s">
        <v>84</v>
      </c>
      <c r="B7623" s="753" t="s">
        <v>89</v>
      </c>
      <c r="C7623" s="753" t="s">
        <v>29</v>
      </c>
      <c r="D7623" s="753"/>
      <c r="E7623" s="753"/>
      <c r="F7623" s="753"/>
      <c r="G7623" s="757" t="s">
        <v>1366</v>
      </c>
      <c r="H7623" s="751">
        <v>16449600</v>
      </c>
    </row>
    <row r="7624" spans="1:8">
      <c r="A7624" s="753" t="s">
        <v>84</v>
      </c>
      <c r="B7624" s="753" t="s">
        <v>89</v>
      </c>
      <c r="C7624" s="753" t="s">
        <v>29</v>
      </c>
      <c r="D7624" s="753" t="s">
        <v>30</v>
      </c>
      <c r="E7624" s="753"/>
      <c r="F7624" s="753"/>
      <c r="G7624" s="757" t="s">
        <v>1366</v>
      </c>
      <c r="H7624" s="751">
        <v>16449600</v>
      </c>
    </row>
    <row r="7625" spans="1:8">
      <c r="A7625" s="753" t="s">
        <v>84</v>
      </c>
      <c r="B7625" s="753" t="s">
        <v>89</v>
      </c>
      <c r="C7625" s="753" t="s">
        <v>29</v>
      </c>
      <c r="D7625" s="753" t="s">
        <v>30</v>
      </c>
      <c r="E7625" s="753" t="s">
        <v>96</v>
      </c>
      <c r="F7625" s="753"/>
      <c r="G7625" s="757" t="s">
        <v>97</v>
      </c>
      <c r="H7625" s="751">
        <v>16449600</v>
      </c>
    </row>
    <row r="7626" spans="1:8">
      <c r="A7626" s="753" t="s">
        <v>84</v>
      </c>
      <c r="B7626" s="753" t="s">
        <v>89</v>
      </c>
      <c r="C7626" s="753" t="s">
        <v>29</v>
      </c>
      <c r="D7626" s="753" t="s">
        <v>30</v>
      </c>
      <c r="E7626" s="753" t="s">
        <v>96</v>
      </c>
      <c r="F7626" s="753" t="s">
        <v>154</v>
      </c>
      <c r="G7626" s="757" t="s">
        <v>1773</v>
      </c>
      <c r="H7626" s="751">
        <v>16449600</v>
      </c>
    </row>
    <row r="7627" spans="1:8">
      <c r="A7627" s="753" t="s">
        <v>84</v>
      </c>
      <c r="B7627" s="753" t="s">
        <v>89</v>
      </c>
      <c r="C7627" s="753" t="s">
        <v>416</v>
      </c>
      <c r="D7627" s="753"/>
      <c r="E7627" s="753"/>
      <c r="F7627" s="753"/>
      <c r="G7627" s="757" t="s">
        <v>1814</v>
      </c>
      <c r="H7627" s="751">
        <v>330300000</v>
      </c>
    </row>
    <row r="7628" spans="1:8" ht="39.6">
      <c r="A7628" s="753" t="s">
        <v>84</v>
      </c>
      <c r="B7628" s="753" t="s">
        <v>89</v>
      </c>
      <c r="C7628" s="753" t="s">
        <v>416</v>
      </c>
      <c r="D7628" s="753" t="s">
        <v>1816</v>
      </c>
      <c r="E7628" s="753"/>
      <c r="F7628" s="753"/>
      <c r="G7628" s="757" t="s">
        <v>1817</v>
      </c>
      <c r="H7628" s="751">
        <v>196600000</v>
      </c>
    </row>
    <row r="7629" spans="1:8" ht="26.4">
      <c r="A7629" s="753" t="s">
        <v>84</v>
      </c>
      <c r="B7629" s="753" t="s">
        <v>89</v>
      </c>
      <c r="C7629" s="753" t="s">
        <v>416</v>
      </c>
      <c r="D7629" s="753" t="s">
        <v>1816</v>
      </c>
      <c r="E7629" s="753" t="s">
        <v>333</v>
      </c>
      <c r="F7629" s="753"/>
      <c r="G7629" s="757" t="s">
        <v>1907</v>
      </c>
      <c r="H7629" s="751">
        <v>10600000</v>
      </c>
    </row>
    <row r="7630" spans="1:8">
      <c r="A7630" s="753" t="s">
        <v>84</v>
      </c>
      <c r="B7630" s="753" t="s">
        <v>89</v>
      </c>
      <c r="C7630" s="753" t="s">
        <v>416</v>
      </c>
      <c r="D7630" s="753" t="s">
        <v>1816</v>
      </c>
      <c r="E7630" s="753" t="s">
        <v>333</v>
      </c>
      <c r="F7630" s="753" t="s">
        <v>853</v>
      </c>
      <c r="G7630" s="757" t="s">
        <v>1911</v>
      </c>
      <c r="H7630" s="751">
        <v>10600000</v>
      </c>
    </row>
    <row r="7631" spans="1:8">
      <c r="A7631" s="753" t="s">
        <v>84</v>
      </c>
      <c r="B7631" s="753" t="s">
        <v>89</v>
      </c>
      <c r="C7631" s="753" t="s">
        <v>416</v>
      </c>
      <c r="D7631" s="753" t="s">
        <v>1816</v>
      </c>
      <c r="E7631" s="753" t="s">
        <v>160</v>
      </c>
      <c r="F7631" s="753"/>
      <c r="G7631" s="757" t="s">
        <v>161</v>
      </c>
      <c r="H7631" s="751">
        <v>70000000</v>
      </c>
    </row>
    <row r="7632" spans="1:8">
      <c r="A7632" s="753" t="s">
        <v>84</v>
      </c>
      <c r="B7632" s="753" t="s">
        <v>89</v>
      </c>
      <c r="C7632" s="753" t="s">
        <v>416</v>
      </c>
      <c r="D7632" s="753" t="s">
        <v>1816</v>
      </c>
      <c r="E7632" s="753" t="s">
        <v>160</v>
      </c>
      <c r="F7632" s="753" t="s">
        <v>162</v>
      </c>
      <c r="G7632" s="757" t="s">
        <v>163</v>
      </c>
      <c r="H7632" s="751">
        <v>10020000</v>
      </c>
    </row>
    <row r="7633" spans="1:8">
      <c r="A7633" s="753" t="s">
        <v>84</v>
      </c>
      <c r="B7633" s="753" t="s">
        <v>89</v>
      </c>
      <c r="C7633" s="753" t="s">
        <v>416</v>
      </c>
      <c r="D7633" s="753" t="s">
        <v>1816</v>
      </c>
      <c r="E7633" s="753" t="s">
        <v>160</v>
      </c>
      <c r="F7633" s="753" t="s">
        <v>438</v>
      </c>
      <c r="G7633" s="757" t="s">
        <v>1786</v>
      </c>
      <c r="H7633" s="751">
        <v>1200000</v>
      </c>
    </row>
    <row r="7634" spans="1:8">
      <c r="A7634" s="753" t="s">
        <v>84</v>
      </c>
      <c r="B7634" s="753" t="s">
        <v>89</v>
      </c>
      <c r="C7634" s="753" t="s">
        <v>416</v>
      </c>
      <c r="D7634" s="753" t="s">
        <v>1816</v>
      </c>
      <c r="E7634" s="753" t="s">
        <v>160</v>
      </c>
      <c r="F7634" s="753" t="s">
        <v>549</v>
      </c>
      <c r="G7634" s="757" t="s">
        <v>550</v>
      </c>
      <c r="H7634" s="751">
        <v>33400000</v>
      </c>
    </row>
    <row r="7635" spans="1:8">
      <c r="A7635" s="753" t="s">
        <v>84</v>
      </c>
      <c r="B7635" s="753" t="s">
        <v>89</v>
      </c>
      <c r="C7635" s="753" t="s">
        <v>416</v>
      </c>
      <c r="D7635" s="753" t="s">
        <v>1816</v>
      </c>
      <c r="E7635" s="753" t="s">
        <v>160</v>
      </c>
      <c r="F7635" s="753" t="s">
        <v>551</v>
      </c>
      <c r="G7635" s="757" t="s">
        <v>133</v>
      </c>
      <c r="H7635" s="751">
        <v>25380000</v>
      </c>
    </row>
    <row r="7636" spans="1:8">
      <c r="A7636" s="753" t="s">
        <v>84</v>
      </c>
      <c r="B7636" s="753" t="s">
        <v>89</v>
      </c>
      <c r="C7636" s="753" t="s">
        <v>416</v>
      </c>
      <c r="D7636" s="753" t="s">
        <v>1816</v>
      </c>
      <c r="E7636" s="753" t="s">
        <v>554</v>
      </c>
      <c r="F7636" s="753"/>
      <c r="G7636" s="757" t="s">
        <v>555</v>
      </c>
      <c r="H7636" s="751">
        <v>96000000</v>
      </c>
    </row>
    <row r="7637" spans="1:8">
      <c r="A7637" s="753" t="s">
        <v>84</v>
      </c>
      <c r="B7637" s="753" t="s">
        <v>89</v>
      </c>
      <c r="C7637" s="753" t="s">
        <v>416</v>
      </c>
      <c r="D7637" s="753" t="s">
        <v>1816</v>
      </c>
      <c r="E7637" s="753" t="s">
        <v>554</v>
      </c>
      <c r="F7637" s="753" t="s">
        <v>206</v>
      </c>
      <c r="G7637" s="757" t="s">
        <v>207</v>
      </c>
      <c r="H7637" s="751">
        <v>96000000</v>
      </c>
    </row>
    <row r="7638" spans="1:8">
      <c r="A7638" s="753" t="s">
        <v>84</v>
      </c>
      <c r="B7638" s="753" t="s">
        <v>89</v>
      </c>
      <c r="C7638" s="753" t="s">
        <v>416</v>
      </c>
      <c r="D7638" s="753" t="s">
        <v>1816</v>
      </c>
      <c r="E7638" s="753" t="s">
        <v>134</v>
      </c>
      <c r="F7638" s="753"/>
      <c r="G7638" s="757" t="s">
        <v>135</v>
      </c>
      <c r="H7638" s="751">
        <v>20000000</v>
      </c>
    </row>
    <row r="7639" spans="1:8">
      <c r="A7639" s="753" t="s">
        <v>84</v>
      </c>
      <c r="B7639" s="753" t="s">
        <v>89</v>
      </c>
      <c r="C7639" s="753" t="s">
        <v>416</v>
      </c>
      <c r="D7639" s="753" t="s">
        <v>1816</v>
      </c>
      <c r="E7639" s="753" t="s">
        <v>134</v>
      </c>
      <c r="F7639" s="753" t="s">
        <v>139</v>
      </c>
      <c r="G7639" s="757" t="s">
        <v>140</v>
      </c>
      <c r="H7639" s="751">
        <v>20000000</v>
      </c>
    </row>
    <row r="7640" spans="1:8" ht="26.4">
      <c r="A7640" s="753" t="s">
        <v>84</v>
      </c>
      <c r="B7640" s="753" t="s">
        <v>89</v>
      </c>
      <c r="C7640" s="753" t="s">
        <v>416</v>
      </c>
      <c r="D7640" s="753" t="s">
        <v>1844</v>
      </c>
      <c r="E7640" s="753"/>
      <c r="F7640" s="753"/>
      <c r="G7640" s="757" t="s">
        <v>1845</v>
      </c>
      <c r="H7640" s="751">
        <v>133700000</v>
      </c>
    </row>
    <row r="7641" spans="1:8">
      <c r="A7641" s="753" t="s">
        <v>84</v>
      </c>
      <c r="B7641" s="753" t="s">
        <v>89</v>
      </c>
      <c r="C7641" s="753" t="s">
        <v>416</v>
      </c>
      <c r="D7641" s="753" t="s">
        <v>1844</v>
      </c>
      <c r="E7641" s="753" t="s">
        <v>112</v>
      </c>
      <c r="F7641" s="753"/>
      <c r="G7641" s="757" t="s">
        <v>113</v>
      </c>
      <c r="H7641" s="751">
        <v>1500000</v>
      </c>
    </row>
    <row r="7642" spans="1:8">
      <c r="A7642" s="753" t="s">
        <v>84</v>
      </c>
      <c r="B7642" s="753" t="s">
        <v>89</v>
      </c>
      <c r="C7642" s="753" t="s">
        <v>416</v>
      </c>
      <c r="D7642" s="753" t="s">
        <v>1844</v>
      </c>
      <c r="E7642" s="753" t="s">
        <v>112</v>
      </c>
      <c r="F7642" s="753" t="s">
        <v>156</v>
      </c>
      <c r="G7642" s="757" t="s">
        <v>1779</v>
      </c>
      <c r="H7642" s="751">
        <v>1500000</v>
      </c>
    </row>
    <row r="7643" spans="1:8">
      <c r="A7643" s="753" t="s">
        <v>84</v>
      </c>
      <c r="B7643" s="753" t="s">
        <v>89</v>
      </c>
      <c r="C7643" s="753" t="s">
        <v>416</v>
      </c>
      <c r="D7643" s="753" t="s">
        <v>1844</v>
      </c>
      <c r="E7643" s="753" t="s">
        <v>134</v>
      </c>
      <c r="F7643" s="753"/>
      <c r="G7643" s="757" t="s">
        <v>135</v>
      </c>
      <c r="H7643" s="751">
        <v>132200000</v>
      </c>
    </row>
    <row r="7644" spans="1:8">
      <c r="A7644" s="753" t="s">
        <v>84</v>
      </c>
      <c r="B7644" s="753" t="s">
        <v>89</v>
      </c>
      <c r="C7644" s="753" t="s">
        <v>416</v>
      </c>
      <c r="D7644" s="753" t="s">
        <v>1844</v>
      </c>
      <c r="E7644" s="753" t="s">
        <v>134</v>
      </c>
      <c r="F7644" s="753" t="s">
        <v>139</v>
      </c>
      <c r="G7644" s="757" t="s">
        <v>140</v>
      </c>
      <c r="H7644" s="751">
        <v>132200000</v>
      </c>
    </row>
    <row r="7645" spans="1:8">
      <c r="A7645" s="753" t="s">
        <v>84</v>
      </c>
      <c r="B7645" s="753" t="s">
        <v>89</v>
      </c>
      <c r="C7645" s="753" t="s">
        <v>963</v>
      </c>
      <c r="D7645" s="753"/>
      <c r="E7645" s="753"/>
      <c r="F7645" s="753"/>
      <c r="G7645" s="757" t="s">
        <v>1848</v>
      </c>
      <c r="H7645" s="751">
        <v>72981450</v>
      </c>
    </row>
    <row r="7646" spans="1:8">
      <c r="A7646" s="753" t="s">
        <v>84</v>
      </c>
      <c r="B7646" s="753" t="s">
        <v>89</v>
      </c>
      <c r="C7646" s="753" t="s">
        <v>963</v>
      </c>
      <c r="D7646" s="753" t="s">
        <v>344</v>
      </c>
      <c r="E7646" s="753"/>
      <c r="F7646" s="753"/>
      <c r="G7646" s="757" t="s">
        <v>1935</v>
      </c>
      <c r="H7646" s="751">
        <v>72981450</v>
      </c>
    </row>
    <row r="7647" spans="1:8">
      <c r="A7647" s="753" t="s">
        <v>84</v>
      </c>
      <c r="B7647" s="753" t="s">
        <v>89</v>
      </c>
      <c r="C7647" s="753" t="s">
        <v>963</v>
      </c>
      <c r="D7647" s="753" t="s">
        <v>344</v>
      </c>
      <c r="E7647" s="753" t="s">
        <v>102</v>
      </c>
      <c r="F7647" s="753"/>
      <c r="G7647" s="757" t="s">
        <v>369</v>
      </c>
      <c r="H7647" s="751">
        <v>72981450</v>
      </c>
    </row>
    <row r="7648" spans="1:8">
      <c r="A7648" s="753" t="s">
        <v>84</v>
      </c>
      <c r="B7648" s="753" t="s">
        <v>89</v>
      </c>
      <c r="C7648" s="753" t="s">
        <v>963</v>
      </c>
      <c r="D7648" s="753" t="s">
        <v>344</v>
      </c>
      <c r="E7648" s="753" t="s">
        <v>102</v>
      </c>
      <c r="F7648" s="753" t="s">
        <v>105</v>
      </c>
      <c r="G7648" s="757" t="s">
        <v>106</v>
      </c>
      <c r="H7648" s="751">
        <v>72981450</v>
      </c>
    </row>
    <row r="7649" spans="1:8">
      <c r="A7649" s="753" t="s">
        <v>84</v>
      </c>
      <c r="B7649" s="753" t="s">
        <v>89</v>
      </c>
      <c r="C7649" s="753" t="s">
        <v>188</v>
      </c>
      <c r="D7649" s="753"/>
      <c r="E7649" s="753"/>
      <c r="F7649" s="753"/>
      <c r="G7649" s="757" t="s">
        <v>1374</v>
      </c>
      <c r="H7649" s="751">
        <v>1214336206</v>
      </c>
    </row>
    <row r="7650" spans="1:8">
      <c r="A7650" s="753" t="s">
        <v>84</v>
      </c>
      <c r="B7650" s="753" t="s">
        <v>89</v>
      </c>
      <c r="C7650" s="753" t="s">
        <v>188</v>
      </c>
      <c r="D7650" s="753" t="s">
        <v>1828</v>
      </c>
      <c r="E7650" s="753"/>
      <c r="F7650" s="753"/>
      <c r="G7650" s="757" t="s">
        <v>1829</v>
      </c>
      <c r="H7650" s="751">
        <v>1214336206</v>
      </c>
    </row>
    <row r="7651" spans="1:8">
      <c r="A7651" s="753" t="s">
        <v>84</v>
      </c>
      <c r="B7651" s="753" t="s">
        <v>89</v>
      </c>
      <c r="C7651" s="753" t="s">
        <v>188</v>
      </c>
      <c r="D7651" s="753" t="s">
        <v>1828</v>
      </c>
      <c r="E7651" s="753" t="s">
        <v>92</v>
      </c>
      <c r="F7651" s="753"/>
      <c r="G7651" s="757" t="s">
        <v>93</v>
      </c>
      <c r="H7651" s="751">
        <v>476666695</v>
      </c>
    </row>
    <row r="7652" spans="1:8">
      <c r="A7652" s="753" t="s">
        <v>84</v>
      </c>
      <c r="B7652" s="753" t="s">
        <v>89</v>
      </c>
      <c r="C7652" s="753" t="s">
        <v>188</v>
      </c>
      <c r="D7652" s="753" t="s">
        <v>1828</v>
      </c>
      <c r="E7652" s="753" t="s">
        <v>92</v>
      </c>
      <c r="F7652" s="753" t="s">
        <v>94</v>
      </c>
      <c r="G7652" s="757" t="s">
        <v>1768</v>
      </c>
      <c r="H7652" s="751">
        <v>476666695</v>
      </c>
    </row>
    <row r="7653" spans="1:8" ht="26.4">
      <c r="A7653" s="753" t="s">
        <v>84</v>
      </c>
      <c r="B7653" s="753" t="s">
        <v>89</v>
      </c>
      <c r="C7653" s="753" t="s">
        <v>188</v>
      </c>
      <c r="D7653" s="753" t="s">
        <v>1828</v>
      </c>
      <c r="E7653" s="753" t="s">
        <v>141</v>
      </c>
      <c r="F7653" s="753"/>
      <c r="G7653" s="757" t="s">
        <v>1822</v>
      </c>
      <c r="H7653" s="751">
        <v>29129500</v>
      </c>
    </row>
    <row r="7654" spans="1:8" ht="26.4">
      <c r="A7654" s="753" t="s">
        <v>84</v>
      </c>
      <c r="B7654" s="753" t="s">
        <v>89</v>
      </c>
      <c r="C7654" s="753" t="s">
        <v>188</v>
      </c>
      <c r="D7654" s="753" t="s">
        <v>1828</v>
      </c>
      <c r="E7654" s="753" t="s">
        <v>141</v>
      </c>
      <c r="F7654" s="753" t="s">
        <v>581</v>
      </c>
      <c r="G7654" s="757" t="s">
        <v>1823</v>
      </c>
      <c r="H7654" s="751">
        <v>29129500</v>
      </c>
    </row>
    <row r="7655" spans="1:8">
      <c r="A7655" s="753" t="s">
        <v>84</v>
      </c>
      <c r="B7655" s="753" t="s">
        <v>89</v>
      </c>
      <c r="C7655" s="753" t="s">
        <v>188</v>
      </c>
      <c r="D7655" s="753" t="s">
        <v>1828</v>
      </c>
      <c r="E7655" s="753" t="s">
        <v>96</v>
      </c>
      <c r="F7655" s="753"/>
      <c r="G7655" s="757" t="s">
        <v>97</v>
      </c>
      <c r="H7655" s="751">
        <v>78410751</v>
      </c>
    </row>
    <row r="7656" spans="1:8">
      <c r="A7656" s="753" t="s">
        <v>84</v>
      </c>
      <c r="B7656" s="753" t="s">
        <v>89</v>
      </c>
      <c r="C7656" s="753" t="s">
        <v>188</v>
      </c>
      <c r="D7656" s="753" t="s">
        <v>1828</v>
      </c>
      <c r="E7656" s="753" t="s">
        <v>96</v>
      </c>
      <c r="F7656" s="753" t="s">
        <v>151</v>
      </c>
      <c r="G7656" s="757" t="s">
        <v>152</v>
      </c>
      <c r="H7656" s="751">
        <v>7003000</v>
      </c>
    </row>
    <row r="7657" spans="1:8">
      <c r="A7657" s="753" t="s">
        <v>84</v>
      </c>
      <c r="B7657" s="753" t="s">
        <v>89</v>
      </c>
      <c r="C7657" s="753" t="s">
        <v>188</v>
      </c>
      <c r="D7657" s="753" t="s">
        <v>1828</v>
      </c>
      <c r="E7657" s="753" t="s">
        <v>96</v>
      </c>
      <c r="F7657" s="753" t="s">
        <v>864</v>
      </c>
      <c r="G7657" s="757" t="s">
        <v>1770</v>
      </c>
      <c r="H7657" s="751">
        <v>9801478</v>
      </c>
    </row>
    <row r="7658" spans="1:8" ht="26.4">
      <c r="A7658" s="753" t="s">
        <v>84</v>
      </c>
      <c r="B7658" s="753" t="s">
        <v>89</v>
      </c>
      <c r="C7658" s="753" t="s">
        <v>188</v>
      </c>
      <c r="D7658" s="753" t="s">
        <v>1828</v>
      </c>
      <c r="E7658" s="753" t="s">
        <v>96</v>
      </c>
      <c r="F7658" s="753" t="s">
        <v>98</v>
      </c>
      <c r="G7658" s="757" t="s">
        <v>99</v>
      </c>
      <c r="H7658" s="751">
        <v>1937000</v>
      </c>
    </row>
    <row r="7659" spans="1:8" ht="26.4">
      <c r="A7659" s="753" t="s">
        <v>84</v>
      </c>
      <c r="B7659" s="753" t="s">
        <v>89</v>
      </c>
      <c r="C7659" s="753" t="s">
        <v>188</v>
      </c>
      <c r="D7659" s="753" t="s">
        <v>1828</v>
      </c>
      <c r="E7659" s="753" t="s">
        <v>96</v>
      </c>
      <c r="F7659" s="753" t="s">
        <v>442</v>
      </c>
      <c r="G7659" s="757" t="s">
        <v>1772</v>
      </c>
      <c r="H7659" s="751">
        <v>667818</v>
      </c>
    </row>
    <row r="7660" spans="1:8" ht="26.4">
      <c r="A7660" s="753" t="s">
        <v>84</v>
      </c>
      <c r="B7660" s="753" t="s">
        <v>89</v>
      </c>
      <c r="C7660" s="753" t="s">
        <v>188</v>
      </c>
      <c r="D7660" s="753" t="s">
        <v>1828</v>
      </c>
      <c r="E7660" s="753" t="s">
        <v>96</v>
      </c>
      <c r="F7660" s="753" t="s">
        <v>457</v>
      </c>
      <c r="G7660" s="757" t="s">
        <v>1875</v>
      </c>
      <c r="H7660" s="751">
        <v>447000</v>
      </c>
    </row>
    <row r="7661" spans="1:8">
      <c r="A7661" s="753" t="s">
        <v>84</v>
      </c>
      <c r="B7661" s="753" t="s">
        <v>89</v>
      </c>
      <c r="C7661" s="753" t="s">
        <v>188</v>
      </c>
      <c r="D7661" s="753" t="s">
        <v>1828</v>
      </c>
      <c r="E7661" s="753" t="s">
        <v>96</v>
      </c>
      <c r="F7661" s="753" t="s">
        <v>144</v>
      </c>
      <c r="G7661" s="757" t="s">
        <v>145</v>
      </c>
      <c r="H7661" s="751">
        <v>34541255</v>
      </c>
    </row>
    <row r="7662" spans="1:8">
      <c r="A7662" s="753" t="s">
        <v>84</v>
      </c>
      <c r="B7662" s="753" t="s">
        <v>89</v>
      </c>
      <c r="C7662" s="753" t="s">
        <v>188</v>
      </c>
      <c r="D7662" s="753" t="s">
        <v>1828</v>
      </c>
      <c r="E7662" s="753" t="s">
        <v>96</v>
      </c>
      <c r="F7662" s="753" t="s">
        <v>154</v>
      </c>
      <c r="G7662" s="757" t="s">
        <v>1773</v>
      </c>
      <c r="H7662" s="751">
        <v>24013200</v>
      </c>
    </row>
    <row r="7663" spans="1:8">
      <c r="A7663" s="753" t="s">
        <v>84</v>
      </c>
      <c r="B7663" s="753" t="s">
        <v>89</v>
      </c>
      <c r="C7663" s="753" t="s">
        <v>188</v>
      </c>
      <c r="D7663" s="753" t="s">
        <v>1828</v>
      </c>
      <c r="E7663" s="753" t="s">
        <v>100</v>
      </c>
      <c r="F7663" s="753"/>
      <c r="G7663" s="757" t="s">
        <v>101</v>
      </c>
      <c r="H7663" s="751">
        <v>61448000</v>
      </c>
    </row>
    <row r="7664" spans="1:8">
      <c r="A7664" s="753" t="s">
        <v>84</v>
      </c>
      <c r="B7664" s="753" t="s">
        <v>89</v>
      </c>
      <c r="C7664" s="753" t="s">
        <v>188</v>
      </c>
      <c r="D7664" s="753" t="s">
        <v>1828</v>
      </c>
      <c r="E7664" s="753" t="s">
        <v>100</v>
      </c>
      <c r="F7664" s="753" t="s">
        <v>443</v>
      </c>
      <c r="G7664" s="757" t="s">
        <v>135</v>
      </c>
      <c r="H7664" s="751">
        <v>61448000</v>
      </c>
    </row>
    <row r="7665" spans="1:8">
      <c r="A7665" s="753" t="s">
        <v>84</v>
      </c>
      <c r="B7665" s="753" t="s">
        <v>89</v>
      </c>
      <c r="C7665" s="753" t="s">
        <v>188</v>
      </c>
      <c r="D7665" s="753" t="s">
        <v>1828</v>
      </c>
      <c r="E7665" s="753" t="s">
        <v>102</v>
      </c>
      <c r="F7665" s="753"/>
      <c r="G7665" s="757" t="s">
        <v>369</v>
      </c>
      <c r="H7665" s="751">
        <v>122951675</v>
      </c>
    </row>
    <row r="7666" spans="1:8">
      <c r="A7666" s="753" t="s">
        <v>84</v>
      </c>
      <c r="B7666" s="753" t="s">
        <v>89</v>
      </c>
      <c r="C7666" s="753" t="s">
        <v>188</v>
      </c>
      <c r="D7666" s="753" t="s">
        <v>1828</v>
      </c>
      <c r="E7666" s="753" t="s">
        <v>102</v>
      </c>
      <c r="F7666" s="753" t="s">
        <v>103</v>
      </c>
      <c r="G7666" s="757" t="s">
        <v>104</v>
      </c>
      <c r="H7666" s="751">
        <v>87185945</v>
      </c>
    </row>
    <row r="7667" spans="1:8">
      <c r="A7667" s="753" t="s">
        <v>84</v>
      </c>
      <c r="B7667" s="753" t="s">
        <v>89</v>
      </c>
      <c r="C7667" s="753" t="s">
        <v>188</v>
      </c>
      <c r="D7667" s="753" t="s">
        <v>1828</v>
      </c>
      <c r="E7667" s="753" t="s">
        <v>102</v>
      </c>
      <c r="F7667" s="753" t="s">
        <v>105</v>
      </c>
      <c r="G7667" s="757" t="s">
        <v>106</v>
      </c>
      <c r="H7667" s="751">
        <v>19358346</v>
      </c>
    </row>
    <row r="7668" spans="1:8">
      <c r="A7668" s="753" t="s">
        <v>84</v>
      </c>
      <c r="B7668" s="753" t="s">
        <v>89</v>
      </c>
      <c r="C7668" s="753" t="s">
        <v>188</v>
      </c>
      <c r="D7668" s="753" t="s">
        <v>1828</v>
      </c>
      <c r="E7668" s="753" t="s">
        <v>102</v>
      </c>
      <c r="F7668" s="753" t="s">
        <v>107</v>
      </c>
      <c r="G7668" s="757" t="s">
        <v>108</v>
      </c>
      <c r="H7668" s="751">
        <v>12473486</v>
      </c>
    </row>
    <row r="7669" spans="1:8">
      <c r="A7669" s="753" t="s">
        <v>84</v>
      </c>
      <c r="B7669" s="753" t="s">
        <v>89</v>
      </c>
      <c r="C7669" s="753" t="s">
        <v>188</v>
      </c>
      <c r="D7669" s="753" t="s">
        <v>1828</v>
      </c>
      <c r="E7669" s="753" t="s">
        <v>102</v>
      </c>
      <c r="F7669" s="753" t="s">
        <v>0</v>
      </c>
      <c r="G7669" s="757" t="s">
        <v>1</v>
      </c>
      <c r="H7669" s="751">
        <v>3933898</v>
      </c>
    </row>
    <row r="7670" spans="1:8">
      <c r="A7670" s="753" t="s">
        <v>84</v>
      </c>
      <c r="B7670" s="753" t="s">
        <v>89</v>
      </c>
      <c r="C7670" s="753" t="s">
        <v>188</v>
      </c>
      <c r="D7670" s="753" t="s">
        <v>1828</v>
      </c>
      <c r="E7670" s="753" t="s">
        <v>112</v>
      </c>
      <c r="F7670" s="753"/>
      <c r="G7670" s="757" t="s">
        <v>113</v>
      </c>
      <c r="H7670" s="751">
        <v>44104403</v>
      </c>
    </row>
    <row r="7671" spans="1:8">
      <c r="A7671" s="753" t="s">
        <v>84</v>
      </c>
      <c r="B7671" s="753" t="s">
        <v>89</v>
      </c>
      <c r="C7671" s="753" t="s">
        <v>188</v>
      </c>
      <c r="D7671" s="753" t="s">
        <v>1828</v>
      </c>
      <c r="E7671" s="753" t="s">
        <v>112</v>
      </c>
      <c r="F7671" s="753" t="s">
        <v>155</v>
      </c>
      <c r="G7671" s="757" t="s">
        <v>1777</v>
      </c>
      <c r="H7671" s="751">
        <v>11965291</v>
      </c>
    </row>
    <row r="7672" spans="1:8">
      <c r="A7672" s="753" t="s">
        <v>84</v>
      </c>
      <c r="B7672" s="753" t="s">
        <v>89</v>
      </c>
      <c r="C7672" s="753" t="s">
        <v>188</v>
      </c>
      <c r="D7672" s="753" t="s">
        <v>1828</v>
      </c>
      <c r="E7672" s="753" t="s">
        <v>112</v>
      </c>
      <c r="F7672" s="753" t="s">
        <v>114</v>
      </c>
      <c r="G7672" s="757" t="s">
        <v>1778</v>
      </c>
      <c r="H7672" s="751">
        <v>2614112</v>
      </c>
    </row>
    <row r="7673" spans="1:8">
      <c r="A7673" s="753" t="s">
        <v>84</v>
      </c>
      <c r="B7673" s="753" t="s">
        <v>89</v>
      </c>
      <c r="C7673" s="753" t="s">
        <v>188</v>
      </c>
      <c r="D7673" s="753" t="s">
        <v>1828</v>
      </c>
      <c r="E7673" s="753" t="s">
        <v>112</v>
      </c>
      <c r="F7673" s="753" t="s">
        <v>156</v>
      </c>
      <c r="G7673" s="757" t="s">
        <v>1779</v>
      </c>
      <c r="H7673" s="751">
        <v>26850869</v>
      </c>
    </row>
    <row r="7674" spans="1:8">
      <c r="A7674" s="753" t="s">
        <v>84</v>
      </c>
      <c r="B7674" s="753" t="s">
        <v>89</v>
      </c>
      <c r="C7674" s="753" t="s">
        <v>188</v>
      </c>
      <c r="D7674" s="753" t="s">
        <v>1828</v>
      </c>
      <c r="E7674" s="753" t="s">
        <v>112</v>
      </c>
      <c r="F7674" s="753" t="s">
        <v>157</v>
      </c>
      <c r="G7674" s="757" t="s">
        <v>135</v>
      </c>
      <c r="H7674" s="751">
        <v>2674131</v>
      </c>
    </row>
    <row r="7675" spans="1:8">
      <c r="A7675" s="753" t="s">
        <v>84</v>
      </c>
      <c r="B7675" s="753" t="s">
        <v>89</v>
      </c>
      <c r="C7675" s="753" t="s">
        <v>188</v>
      </c>
      <c r="D7675" s="753" t="s">
        <v>1828</v>
      </c>
      <c r="E7675" s="753" t="s">
        <v>115</v>
      </c>
      <c r="F7675" s="753"/>
      <c r="G7675" s="757" t="s">
        <v>1781</v>
      </c>
      <c r="H7675" s="751">
        <v>35785000</v>
      </c>
    </row>
    <row r="7676" spans="1:8">
      <c r="A7676" s="753" t="s">
        <v>84</v>
      </c>
      <c r="B7676" s="753" t="s">
        <v>89</v>
      </c>
      <c r="C7676" s="753" t="s">
        <v>188</v>
      </c>
      <c r="D7676" s="753" t="s">
        <v>1828</v>
      </c>
      <c r="E7676" s="753" t="s">
        <v>115</v>
      </c>
      <c r="F7676" s="753" t="s">
        <v>116</v>
      </c>
      <c r="G7676" s="757" t="s">
        <v>117</v>
      </c>
      <c r="H7676" s="751">
        <v>34585000</v>
      </c>
    </row>
    <row r="7677" spans="1:8">
      <c r="A7677" s="753" t="s">
        <v>84</v>
      </c>
      <c r="B7677" s="753" t="s">
        <v>89</v>
      </c>
      <c r="C7677" s="753" t="s">
        <v>188</v>
      </c>
      <c r="D7677" s="753" t="s">
        <v>1828</v>
      </c>
      <c r="E7677" s="753" t="s">
        <v>115</v>
      </c>
      <c r="F7677" s="753" t="s">
        <v>118</v>
      </c>
      <c r="G7677" s="757" t="s">
        <v>119</v>
      </c>
      <c r="H7677" s="751">
        <v>1200000</v>
      </c>
    </row>
    <row r="7678" spans="1:8">
      <c r="A7678" s="753" t="s">
        <v>84</v>
      </c>
      <c r="B7678" s="753" t="s">
        <v>89</v>
      </c>
      <c r="C7678" s="753" t="s">
        <v>188</v>
      </c>
      <c r="D7678" s="753" t="s">
        <v>1828</v>
      </c>
      <c r="E7678" s="753" t="s">
        <v>120</v>
      </c>
      <c r="F7678" s="753"/>
      <c r="G7678" s="757" t="s">
        <v>121</v>
      </c>
      <c r="H7678" s="751">
        <v>10719979</v>
      </c>
    </row>
    <row r="7679" spans="1:8" ht="39.6">
      <c r="A7679" s="753" t="s">
        <v>84</v>
      </c>
      <c r="B7679" s="753" t="s">
        <v>89</v>
      </c>
      <c r="C7679" s="753" t="s">
        <v>188</v>
      </c>
      <c r="D7679" s="753" t="s">
        <v>1828</v>
      </c>
      <c r="E7679" s="753" t="s">
        <v>120</v>
      </c>
      <c r="F7679" s="753" t="s">
        <v>122</v>
      </c>
      <c r="G7679" s="757" t="s">
        <v>1783</v>
      </c>
      <c r="H7679" s="751">
        <v>1920979</v>
      </c>
    </row>
    <row r="7680" spans="1:8">
      <c r="A7680" s="753" t="s">
        <v>84</v>
      </c>
      <c r="B7680" s="753" t="s">
        <v>89</v>
      </c>
      <c r="C7680" s="753" t="s">
        <v>188</v>
      </c>
      <c r="D7680" s="753" t="s">
        <v>1828</v>
      </c>
      <c r="E7680" s="753" t="s">
        <v>120</v>
      </c>
      <c r="F7680" s="753" t="s">
        <v>123</v>
      </c>
      <c r="G7680" s="757" t="s">
        <v>124</v>
      </c>
      <c r="H7680" s="751">
        <v>760000</v>
      </c>
    </row>
    <row r="7681" spans="1:8" ht="39.6">
      <c r="A7681" s="753" t="s">
        <v>84</v>
      </c>
      <c r="B7681" s="753" t="s">
        <v>89</v>
      </c>
      <c r="C7681" s="753" t="s">
        <v>188</v>
      </c>
      <c r="D7681" s="753" t="s">
        <v>1828</v>
      </c>
      <c r="E7681" s="753" t="s">
        <v>120</v>
      </c>
      <c r="F7681" s="753" t="s">
        <v>994</v>
      </c>
      <c r="G7681" s="757" t="s">
        <v>1824</v>
      </c>
      <c r="H7681" s="751">
        <v>5776000</v>
      </c>
    </row>
    <row r="7682" spans="1:8" ht="26.4">
      <c r="A7682" s="753" t="s">
        <v>84</v>
      </c>
      <c r="B7682" s="753" t="s">
        <v>89</v>
      </c>
      <c r="C7682" s="753" t="s">
        <v>188</v>
      </c>
      <c r="D7682" s="753" t="s">
        <v>1828</v>
      </c>
      <c r="E7682" s="753" t="s">
        <v>120</v>
      </c>
      <c r="F7682" s="753" t="s">
        <v>1001</v>
      </c>
      <c r="G7682" s="757" t="s">
        <v>1784</v>
      </c>
      <c r="H7682" s="751">
        <v>2263000</v>
      </c>
    </row>
    <row r="7683" spans="1:8">
      <c r="A7683" s="753" t="s">
        <v>84</v>
      </c>
      <c r="B7683" s="753" t="s">
        <v>89</v>
      </c>
      <c r="C7683" s="753" t="s">
        <v>188</v>
      </c>
      <c r="D7683" s="753" t="s">
        <v>1828</v>
      </c>
      <c r="E7683" s="753" t="s">
        <v>160</v>
      </c>
      <c r="F7683" s="753"/>
      <c r="G7683" s="757" t="s">
        <v>161</v>
      </c>
      <c r="H7683" s="751">
        <v>2400000</v>
      </c>
    </row>
    <row r="7684" spans="1:8">
      <c r="A7684" s="753" t="s">
        <v>84</v>
      </c>
      <c r="B7684" s="753" t="s">
        <v>89</v>
      </c>
      <c r="C7684" s="753" t="s">
        <v>188</v>
      </c>
      <c r="D7684" s="753" t="s">
        <v>1828</v>
      </c>
      <c r="E7684" s="753" t="s">
        <v>160</v>
      </c>
      <c r="F7684" s="753" t="s">
        <v>162</v>
      </c>
      <c r="G7684" s="757" t="s">
        <v>163</v>
      </c>
      <c r="H7684" s="751">
        <v>900000</v>
      </c>
    </row>
    <row r="7685" spans="1:8">
      <c r="A7685" s="753" t="s">
        <v>84</v>
      </c>
      <c r="B7685" s="753" t="s">
        <v>89</v>
      </c>
      <c r="C7685" s="753" t="s">
        <v>188</v>
      </c>
      <c r="D7685" s="753" t="s">
        <v>1828</v>
      </c>
      <c r="E7685" s="753" t="s">
        <v>160</v>
      </c>
      <c r="F7685" s="753" t="s">
        <v>438</v>
      </c>
      <c r="G7685" s="757" t="s">
        <v>1786</v>
      </c>
      <c r="H7685" s="751">
        <v>1500000</v>
      </c>
    </row>
    <row r="7686" spans="1:8">
      <c r="A7686" s="753" t="s">
        <v>84</v>
      </c>
      <c r="B7686" s="753" t="s">
        <v>89</v>
      </c>
      <c r="C7686" s="753" t="s">
        <v>188</v>
      </c>
      <c r="D7686" s="753" t="s">
        <v>1828</v>
      </c>
      <c r="E7686" s="753" t="s">
        <v>125</v>
      </c>
      <c r="F7686" s="753"/>
      <c r="G7686" s="757" t="s">
        <v>126</v>
      </c>
      <c r="H7686" s="751">
        <v>88650000</v>
      </c>
    </row>
    <row r="7687" spans="1:8">
      <c r="A7687" s="753" t="s">
        <v>84</v>
      </c>
      <c r="B7687" s="753" t="s">
        <v>89</v>
      </c>
      <c r="C7687" s="753" t="s">
        <v>188</v>
      </c>
      <c r="D7687" s="753" t="s">
        <v>1828</v>
      </c>
      <c r="E7687" s="753" t="s">
        <v>125</v>
      </c>
      <c r="F7687" s="753" t="s">
        <v>552</v>
      </c>
      <c r="G7687" s="757" t="s">
        <v>553</v>
      </c>
      <c r="H7687" s="751">
        <v>12600000</v>
      </c>
    </row>
    <row r="7688" spans="1:8">
      <c r="A7688" s="753" t="s">
        <v>84</v>
      </c>
      <c r="B7688" s="753" t="s">
        <v>89</v>
      </c>
      <c r="C7688" s="753" t="s">
        <v>188</v>
      </c>
      <c r="D7688" s="753" t="s">
        <v>1828</v>
      </c>
      <c r="E7688" s="753" t="s">
        <v>125</v>
      </c>
      <c r="F7688" s="753" t="s">
        <v>127</v>
      </c>
      <c r="G7688" s="757" t="s">
        <v>128</v>
      </c>
      <c r="H7688" s="751">
        <v>27650000</v>
      </c>
    </row>
    <row r="7689" spans="1:8">
      <c r="A7689" s="753" t="s">
        <v>84</v>
      </c>
      <c r="B7689" s="753" t="s">
        <v>89</v>
      </c>
      <c r="C7689" s="753" t="s">
        <v>188</v>
      </c>
      <c r="D7689" s="753" t="s">
        <v>1828</v>
      </c>
      <c r="E7689" s="753" t="s">
        <v>125</v>
      </c>
      <c r="F7689" s="753" t="s">
        <v>129</v>
      </c>
      <c r="G7689" s="757" t="s">
        <v>1787</v>
      </c>
      <c r="H7689" s="751">
        <v>48400000</v>
      </c>
    </row>
    <row r="7690" spans="1:8">
      <c r="A7690" s="753" t="s">
        <v>84</v>
      </c>
      <c r="B7690" s="753" t="s">
        <v>89</v>
      </c>
      <c r="C7690" s="753" t="s">
        <v>188</v>
      </c>
      <c r="D7690" s="753" t="s">
        <v>1828</v>
      </c>
      <c r="E7690" s="753" t="s">
        <v>554</v>
      </c>
      <c r="F7690" s="753"/>
      <c r="G7690" s="757" t="s">
        <v>555</v>
      </c>
      <c r="H7690" s="751">
        <v>15200000</v>
      </c>
    </row>
    <row r="7691" spans="1:8">
      <c r="A7691" s="753" t="s">
        <v>84</v>
      </c>
      <c r="B7691" s="753" t="s">
        <v>89</v>
      </c>
      <c r="C7691" s="753" t="s">
        <v>188</v>
      </c>
      <c r="D7691" s="753" t="s">
        <v>1828</v>
      </c>
      <c r="E7691" s="753" t="s">
        <v>554</v>
      </c>
      <c r="F7691" s="753" t="s">
        <v>206</v>
      </c>
      <c r="G7691" s="757" t="s">
        <v>207</v>
      </c>
      <c r="H7691" s="751">
        <v>15200000</v>
      </c>
    </row>
    <row r="7692" spans="1:8" ht="39.6">
      <c r="A7692" s="753" t="s">
        <v>84</v>
      </c>
      <c r="B7692" s="753" t="s">
        <v>89</v>
      </c>
      <c r="C7692" s="753" t="s">
        <v>188</v>
      </c>
      <c r="D7692" s="753" t="s">
        <v>1828</v>
      </c>
      <c r="E7692" s="753" t="s">
        <v>560</v>
      </c>
      <c r="F7692" s="753"/>
      <c r="G7692" s="757" t="s">
        <v>1790</v>
      </c>
      <c r="H7692" s="751">
        <v>950000</v>
      </c>
    </row>
    <row r="7693" spans="1:8">
      <c r="A7693" s="753" t="s">
        <v>84</v>
      </c>
      <c r="B7693" s="753" t="s">
        <v>89</v>
      </c>
      <c r="C7693" s="753" t="s">
        <v>188</v>
      </c>
      <c r="D7693" s="753" t="s">
        <v>1828</v>
      </c>
      <c r="E7693" s="753" t="s">
        <v>560</v>
      </c>
      <c r="F7693" s="753" t="s">
        <v>418</v>
      </c>
      <c r="G7693" s="757" t="s">
        <v>1793</v>
      </c>
      <c r="H7693" s="751">
        <v>950000</v>
      </c>
    </row>
    <row r="7694" spans="1:8" ht="26.4">
      <c r="A7694" s="753" t="s">
        <v>84</v>
      </c>
      <c r="B7694" s="753" t="s">
        <v>89</v>
      </c>
      <c r="C7694" s="753" t="s">
        <v>188</v>
      </c>
      <c r="D7694" s="753" t="s">
        <v>1828</v>
      </c>
      <c r="E7694" s="753" t="s">
        <v>130</v>
      </c>
      <c r="F7694" s="753"/>
      <c r="G7694" s="757" t="s">
        <v>131</v>
      </c>
      <c r="H7694" s="751">
        <v>32140203</v>
      </c>
    </row>
    <row r="7695" spans="1:8">
      <c r="A7695" s="753" t="s">
        <v>84</v>
      </c>
      <c r="B7695" s="753" t="s">
        <v>89</v>
      </c>
      <c r="C7695" s="753" t="s">
        <v>188</v>
      </c>
      <c r="D7695" s="753" t="s">
        <v>1828</v>
      </c>
      <c r="E7695" s="753" t="s">
        <v>130</v>
      </c>
      <c r="F7695" s="753" t="s">
        <v>585</v>
      </c>
      <c r="G7695" s="757" t="s">
        <v>1799</v>
      </c>
      <c r="H7695" s="751">
        <v>2140203</v>
      </c>
    </row>
    <row r="7696" spans="1:8">
      <c r="A7696" s="753" t="s">
        <v>84</v>
      </c>
      <c r="B7696" s="753" t="s">
        <v>89</v>
      </c>
      <c r="C7696" s="753" t="s">
        <v>188</v>
      </c>
      <c r="D7696" s="753" t="s">
        <v>1828</v>
      </c>
      <c r="E7696" s="753" t="s">
        <v>130</v>
      </c>
      <c r="F7696" s="753" t="s">
        <v>8</v>
      </c>
      <c r="G7696" s="757" t="s">
        <v>1835</v>
      </c>
      <c r="H7696" s="751">
        <v>30000000</v>
      </c>
    </row>
    <row r="7697" spans="1:8">
      <c r="A7697" s="753" t="s">
        <v>84</v>
      </c>
      <c r="B7697" s="753" t="s">
        <v>89</v>
      </c>
      <c r="C7697" s="753" t="s">
        <v>188</v>
      </c>
      <c r="D7697" s="753" t="s">
        <v>1828</v>
      </c>
      <c r="E7697" s="753" t="s">
        <v>134</v>
      </c>
      <c r="F7697" s="753"/>
      <c r="G7697" s="757" t="s">
        <v>135</v>
      </c>
      <c r="H7697" s="751">
        <v>215780000</v>
      </c>
    </row>
    <row r="7698" spans="1:8">
      <c r="A7698" s="753" t="s">
        <v>84</v>
      </c>
      <c r="B7698" s="753" t="s">
        <v>89</v>
      </c>
      <c r="C7698" s="753" t="s">
        <v>188</v>
      </c>
      <c r="D7698" s="753" t="s">
        <v>1828</v>
      </c>
      <c r="E7698" s="753" t="s">
        <v>134</v>
      </c>
      <c r="F7698" s="753" t="s">
        <v>137</v>
      </c>
      <c r="G7698" s="757" t="s">
        <v>138</v>
      </c>
      <c r="H7698" s="751">
        <v>199370000</v>
      </c>
    </row>
    <row r="7699" spans="1:8">
      <c r="A7699" s="753" t="s">
        <v>84</v>
      </c>
      <c r="B7699" s="753" t="s">
        <v>89</v>
      </c>
      <c r="C7699" s="753" t="s">
        <v>188</v>
      </c>
      <c r="D7699" s="753" t="s">
        <v>1828</v>
      </c>
      <c r="E7699" s="753" t="s">
        <v>134</v>
      </c>
      <c r="F7699" s="753" t="s">
        <v>139</v>
      </c>
      <c r="G7699" s="757" t="s">
        <v>140</v>
      </c>
      <c r="H7699" s="751">
        <v>16410000</v>
      </c>
    </row>
    <row r="7700" spans="1:8" ht="26.4">
      <c r="A7700" s="753" t="s">
        <v>84</v>
      </c>
      <c r="B7700" s="753" t="s">
        <v>89</v>
      </c>
      <c r="C7700" s="753" t="s">
        <v>223</v>
      </c>
      <c r="D7700" s="753"/>
      <c r="E7700" s="753"/>
      <c r="F7700" s="753"/>
      <c r="G7700" s="757" t="s">
        <v>1765</v>
      </c>
      <c r="H7700" s="751">
        <v>94120912080</v>
      </c>
    </row>
    <row r="7701" spans="1:8">
      <c r="A7701" s="753" t="s">
        <v>84</v>
      </c>
      <c r="B7701" s="753" t="s">
        <v>89</v>
      </c>
      <c r="C7701" s="753" t="s">
        <v>223</v>
      </c>
      <c r="D7701" s="753" t="s">
        <v>1766</v>
      </c>
      <c r="E7701" s="753"/>
      <c r="F7701" s="753"/>
      <c r="G7701" s="757" t="s">
        <v>1767</v>
      </c>
      <c r="H7701" s="751">
        <v>93787227117</v>
      </c>
    </row>
    <row r="7702" spans="1:8">
      <c r="A7702" s="753" t="s">
        <v>84</v>
      </c>
      <c r="B7702" s="753" t="s">
        <v>89</v>
      </c>
      <c r="C7702" s="753" t="s">
        <v>223</v>
      </c>
      <c r="D7702" s="753" t="s">
        <v>1766</v>
      </c>
      <c r="E7702" s="753" t="s">
        <v>92</v>
      </c>
      <c r="F7702" s="753"/>
      <c r="G7702" s="757" t="s">
        <v>93</v>
      </c>
      <c r="H7702" s="751">
        <v>11583080294</v>
      </c>
    </row>
    <row r="7703" spans="1:8">
      <c r="A7703" s="753" t="s">
        <v>84</v>
      </c>
      <c r="B7703" s="753" t="s">
        <v>89</v>
      </c>
      <c r="C7703" s="753" t="s">
        <v>223</v>
      </c>
      <c r="D7703" s="753" t="s">
        <v>1766</v>
      </c>
      <c r="E7703" s="753" t="s">
        <v>92</v>
      </c>
      <c r="F7703" s="753" t="s">
        <v>94</v>
      </c>
      <c r="G7703" s="757" t="s">
        <v>1768</v>
      </c>
      <c r="H7703" s="751">
        <v>11564745387</v>
      </c>
    </row>
    <row r="7704" spans="1:8">
      <c r="A7704" s="753" t="s">
        <v>84</v>
      </c>
      <c r="B7704" s="753" t="s">
        <v>89</v>
      </c>
      <c r="C7704" s="753" t="s">
        <v>223</v>
      </c>
      <c r="D7704" s="753" t="s">
        <v>1766</v>
      </c>
      <c r="E7704" s="753" t="s">
        <v>92</v>
      </c>
      <c r="F7704" s="753" t="s">
        <v>149</v>
      </c>
      <c r="G7704" s="757" t="s">
        <v>150</v>
      </c>
      <c r="H7704" s="751">
        <v>18334907</v>
      </c>
    </row>
    <row r="7705" spans="1:8" ht="26.4">
      <c r="A7705" s="753" t="s">
        <v>84</v>
      </c>
      <c r="B7705" s="753" t="s">
        <v>89</v>
      </c>
      <c r="C7705" s="753" t="s">
        <v>223</v>
      </c>
      <c r="D7705" s="753" t="s">
        <v>1766</v>
      </c>
      <c r="E7705" s="753" t="s">
        <v>141</v>
      </c>
      <c r="F7705" s="753"/>
      <c r="G7705" s="757" t="s">
        <v>1822</v>
      </c>
      <c r="H7705" s="751">
        <v>2848997991</v>
      </c>
    </row>
    <row r="7706" spans="1:8" ht="26.4">
      <c r="A7706" s="753" t="s">
        <v>84</v>
      </c>
      <c r="B7706" s="753" t="s">
        <v>89</v>
      </c>
      <c r="C7706" s="753" t="s">
        <v>223</v>
      </c>
      <c r="D7706" s="753" t="s">
        <v>1766</v>
      </c>
      <c r="E7706" s="753" t="s">
        <v>141</v>
      </c>
      <c r="F7706" s="753" t="s">
        <v>581</v>
      </c>
      <c r="G7706" s="757" t="s">
        <v>1823</v>
      </c>
      <c r="H7706" s="751">
        <v>2842997991</v>
      </c>
    </row>
    <row r="7707" spans="1:8">
      <c r="A7707" s="753" t="s">
        <v>84</v>
      </c>
      <c r="B7707" s="753" t="s">
        <v>89</v>
      </c>
      <c r="C7707" s="753" t="s">
        <v>223</v>
      </c>
      <c r="D7707" s="753" t="s">
        <v>1766</v>
      </c>
      <c r="E7707" s="753" t="s">
        <v>141</v>
      </c>
      <c r="F7707" s="753" t="s">
        <v>142</v>
      </c>
      <c r="G7707" s="757" t="s">
        <v>1856</v>
      </c>
      <c r="H7707" s="751">
        <v>6000000</v>
      </c>
    </row>
    <row r="7708" spans="1:8">
      <c r="A7708" s="753" t="s">
        <v>84</v>
      </c>
      <c r="B7708" s="753" t="s">
        <v>89</v>
      </c>
      <c r="C7708" s="753" t="s">
        <v>223</v>
      </c>
      <c r="D7708" s="753" t="s">
        <v>1766</v>
      </c>
      <c r="E7708" s="753" t="s">
        <v>96</v>
      </c>
      <c r="F7708" s="753"/>
      <c r="G7708" s="757" t="s">
        <v>97</v>
      </c>
      <c r="H7708" s="751">
        <v>8441561471</v>
      </c>
    </row>
    <row r="7709" spans="1:8">
      <c r="A7709" s="753" t="s">
        <v>84</v>
      </c>
      <c r="B7709" s="753" t="s">
        <v>89</v>
      </c>
      <c r="C7709" s="753" t="s">
        <v>223</v>
      </c>
      <c r="D7709" s="753" t="s">
        <v>1766</v>
      </c>
      <c r="E7709" s="753" t="s">
        <v>96</v>
      </c>
      <c r="F7709" s="753" t="s">
        <v>151</v>
      </c>
      <c r="G7709" s="757" t="s">
        <v>152</v>
      </c>
      <c r="H7709" s="751">
        <v>658109000</v>
      </c>
    </row>
    <row r="7710" spans="1:8">
      <c r="A7710" s="753" t="s">
        <v>84</v>
      </c>
      <c r="B7710" s="753" t="s">
        <v>89</v>
      </c>
      <c r="C7710" s="753" t="s">
        <v>223</v>
      </c>
      <c r="D7710" s="753" t="s">
        <v>1766</v>
      </c>
      <c r="E7710" s="753" t="s">
        <v>96</v>
      </c>
      <c r="F7710" s="753" t="s">
        <v>440</v>
      </c>
      <c r="G7710" s="757" t="s">
        <v>441</v>
      </c>
      <c r="H7710" s="751">
        <v>424856410</v>
      </c>
    </row>
    <row r="7711" spans="1:8">
      <c r="A7711" s="753" t="s">
        <v>84</v>
      </c>
      <c r="B7711" s="753" t="s">
        <v>89</v>
      </c>
      <c r="C7711" s="753" t="s">
        <v>223</v>
      </c>
      <c r="D7711" s="753" t="s">
        <v>1766</v>
      </c>
      <c r="E7711" s="753" t="s">
        <v>96</v>
      </c>
      <c r="F7711" s="753" t="s">
        <v>434</v>
      </c>
      <c r="G7711" s="757" t="s">
        <v>435</v>
      </c>
      <c r="H7711" s="751">
        <v>47310480</v>
      </c>
    </row>
    <row r="7712" spans="1:8">
      <c r="A7712" s="753" t="s">
        <v>84</v>
      </c>
      <c r="B7712" s="753" t="s">
        <v>89</v>
      </c>
      <c r="C7712" s="753" t="s">
        <v>223</v>
      </c>
      <c r="D7712" s="753" t="s">
        <v>1766</v>
      </c>
      <c r="E7712" s="753" t="s">
        <v>96</v>
      </c>
      <c r="F7712" s="753" t="s">
        <v>864</v>
      </c>
      <c r="G7712" s="757" t="s">
        <v>1770</v>
      </c>
      <c r="H7712" s="751">
        <v>762753169</v>
      </c>
    </row>
    <row r="7713" spans="1:8">
      <c r="A7713" s="753" t="s">
        <v>84</v>
      </c>
      <c r="B7713" s="753" t="s">
        <v>89</v>
      </c>
      <c r="C7713" s="753" t="s">
        <v>223</v>
      </c>
      <c r="D7713" s="753" t="s">
        <v>1766</v>
      </c>
      <c r="E7713" s="753" t="s">
        <v>96</v>
      </c>
      <c r="F7713" s="753" t="s">
        <v>11</v>
      </c>
      <c r="G7713" s="757" t="s">
        <v>1830</v>
      </c>
      <c r="H7713" s="751">
        <v>3576000</v>
      </c>
    </row>
    <row r="7714" spans="1:8" ht="26.4">
      <c r="A7714" s="753" t="s">
        <v>84</v>
      </c>
      <c r="B7714" s="753" t="s">
        <v>89</v>
      </c>
      <c r="C7714" s="753" t="s">
        <v>223</v>
      </c>
      <c r="D7714" s="753" t="s">
        <v>1766</v>
      </c>
      <c r="E7714" s="753" t="s">
        <v>96</v>
      </c>
      <c r="F7714" s="753" t="s">
        <v>153</v>
      </c>
      <c r="G7714" s="757" t="s">
        <v>1771</v>
      </c>
      <c r="H7714" s="751">
        <v>2362680400</v>
      </c>
    </row>
    <row r="7715" spans="1:8" ht="26.4">
      <c r="A7715" s="753" t="s">
        <v>84</v>
      </c>
      <c r="B7715" s="753" t="s">
        <v>89</v>
      </c>
      <c r="C7715" s="753" t="s">
        <v>223</v>
      </c>
      <c r="D7715" s="753" t="s">
        <v>1766</v>
      </c>
      <c r="E7715" s="753" t="s">
        <v>96</v>
      </c>
      <c r="F7715" s="753" t="s">
        <v>98</v>
      </c>
      <c r="G7715" s="757" t="s">
        <v>99</v>
      </c>
      <c r="H7715" s="751">
        <v>252778460</v>
      </c>
    </row>
    <row r="7716" spans="1:8" ht="26.4">
      <c r="A7716" s="753" t="s">
        <v>84</v>
      </c>
      <c r="B7716" s="753" t="s">
        <v>89</v>
      </c>
      <c r="C7716" s="753" t="s">
        <v>223</v>
      </c>
      <c r="D7716" s="753" t="s">
        <v>1766</v>
      </c>
      <c r="E7716" s="753" t="s">
        <v>96</v>
      </c>
      <c r="F7716" s="753" t="s">
        <v>442</v>
      </c>
      <c r="G7716" s="757" t="s">
        <v>1772</v>
      </c>
      <c r="H7716" s="751">
        <v>105463446</v>
      </c>
    </row>
    <row r="7717" spans="1:8" ht="26.4">
      <c r="A7717" s="753" t="s">
        <v>84</v>
      </c>
      <c r="B7717" s="753" t="s">
        <v>89</v>
      </c>
      <c r="C7717" s="753" t="s">
        <v>223</v>
      </c>
      <c r="D7717" s="753" t="s">
        <v>1766</v>
      </c>
      <c r="E7717" s="753" t="s">
        <v>96</v>
      </c>
      <c r="F7717" s="753" t="s">
        <v>457</v>
      </c>
      <c r="G7717" s="757" t="s">
        <v>1875</v>
      </c>
      <c r="H7717" s="751">
        <v>5811000</v>
      </c>
    </row>
    <row r="7718" spans="1:8">
      <c r="A7718" s="753" t="s">
        <v>84</v>
      </c>
      <c r="B7718" s="753" t="s">
        <v>89</v>
      </c>
      <c r="C7718" s="753" t="s">
        <v>223</v>
      </c>
      <c r="D7718" s="753" t="s">
        <v>1766</v>
      </c>
      <c r="E7718" s="753" t="s">
        <v>96</v>
      </c>
      <c r="F7718" s="753" t="s">
        <v>144</v>
      </c>
      <c r="G7718" s="757" t="s">
        <v>145</v>
      </c>
      <c r="H7718" s="751">
        <v>3330095441</v>
      </c>
    </row>
    <row r="7719" spans="1:8">
      <c r="A7719" s="753" t="s">
        <v>84</v>
      </c>
      <c r="B7719" s="753" t="s">
        <v>89</v>
      </c>
      <c r="C7719" s="753" t="s">
        <v>223</v>
      </c>
      <c r="D7719" s="753" t="s">
        <v>1766</v>
      </c>
      <c r="E7719" s="753" t="s">
        <v>96</v>
      </c>
      <c r="F7719" s="753" t="s">
        <v>154</v>
      </c>
      <c r="G7719" s="757" t="s">
        <v>1773</v>
      </c>
      <c r="H7719" s="751">
        <v>488127665</v>
      </c>
    </row>
    <row r="7720" spans="1:8" ht="26.4">
      <c r="A7720" s="753" t="s">
        <v>84</v>
      </c>
      <c r="B7720" s="753" t="s">
        <v>89</v>
      </c>
      <c r="C7720" s="753" t="s">
        <v>223</v>
      </c>
      <c r="D7720" s="753" t="s">
        <v>1766</v>
      </c>
      <c r="E7720" s="753" t="s">
        <v>333</v>
      </c>
      <c r="F7720" s="753"/>
      <c r="G7720" s="757" t="s">
        <v>1907</v>
      </c>
      <c r="H7720" s="751">
        <v>16750000</v>
      </c>
    </row>
    <row r="7721" spans="1:8">
      <c r="A7721" s="753" t="s">
        <v>84</v>
      </c>
      <c r="B7721" s="753" t="s">
        <v>89</v>
      </c>
      <c r="C7721" s="753" t="s">
        <v>223</v>
      </c>
      <c r="D7721" s="753" t="s">
        <v>1766</v>
      </c>
      <c r="E7721" s="753" t="s">
        <v>333</v>
      </c>
      <c r="F7721" s="753" t="s">
        <v>853</v>
      </c>
      <c r="G7721" s="757" t="s">
        <v>1911</v>
      </c>
      <c r="H7721" s="751">
        <v>16750000</v>
      </c>
    </row>
    <row r="7722" spans="1:8">
      <c r="A7722" s="753" t="s">
        <v>84</v>
      </c>
      <c r="B7722" s="753" t="s">
        <v>89</v>
      </c>
      <c r="C7722" s="753" t="s">
        <v>223</v>
      </c>
      <c r="D7722" s="753" t="s">
        <v>1766</v>
      </c>
      <c r="E7722" s="753" t="s">
        <v>426</v>
      </c>
      <c r="F7722" s="753"/>
      <c r="G7722" s="757" t="s">
        <v>427</v>
      </c>
      <c r="H7722" s="751">
        <v>17200000</v>
      </c>
    </row>
    <row r="7723" spans="1:8">
      <c r="A7723" s="753" t="s">
        <v>84</v>
      </c>
      <c r="B7723" s="753" t="s">
        <v>89</v>
      </c>
      <c r="C7723" s="753" t="s">
        <v>223</v>
      </c>
      <c r="D7723" s="753" t="s">
        <v>1766</v>
      </c>
      <c r="E7723" s="753" t="s">
        <v>426</v>
      </c>
      <c r="F7723" s="753" t="s">
        <v>428</v>
      </c>
      <c r="G7723" s="757" t="s">
        <v>1774</v>
      </c>
      <c r="H7723" s="751">
        <v>7200000</v>
      </c>
    </row>
    <row r="7724" spans="1:8">
      <c r="A7724" s="753" t="s">
        <v>84</v>
      </c>
      <c r="B7724" s="753" t="s">
        <v>89</v>
      </c>
      <c r="C7724" s="753" t="s">
        <v>223</v>
      </c>
      <c r="D7724" s="753" t="s">
        <v>1766</v>
      </c>
      <c r="E7724" s="753" t="s">
        <v>426</v>
      </c>
      <c r="F7724" s="753" t="s">
        <v>429</v>
      </c>
      <c r="G7724" s="757" t="s">
        <v>1775</v>
      </c>
      <c r="H7724" s="751">
        <v>10000000</v>
      </c>
    </row>
    <row r="7725" spans="1:8">
      <c r="A7725" s="753" t="s">
        <v>84</v>
      </c>
      <c r="B7725" s="753" t="s">
        <v>89</v>
      </c>
      <c r="C7725" s="753" t="s">
        <v>223</v>
      </c>
      <c r="D7725" s="753" t="s">
        <v>1766</v>
      </c>
      <c r="E7725" s="753" t="s">
        <v>100</v>
      </c>
      <c r="F7725" s="753"/>
      <c r="G7725" s="757" t="s">
        <v>101</v>
      </c>
      <c r="H7725" s="751">
        <v>2001959692</v>
      </c>
    </row>
    <row r="7726" spans="1:8">
      <c r="A7726" s="753" t="s">
        <v>84</v>
      </c>
      <c r="B7726" s="753" t="s">
        <v>89</v>
      </c>
      <c r="C7726" s="753" t="s">
        <v>223</v>
      </c>
      <c r="D7726" s="753" t="s">
        <v>1766</v>
      </c>
      <c r="E7726" s="753" t="s">
        <v>100</v>
      </c>
      <c r="F7726" s="753" t="s">
        <v>443</v>
      </c>
      <c r="G7726" s="757" t="s">
        <v>135</v>
      </c>
      <c r="H7726" s="751">
        <v>2001959692</v>
      </c>
    </row>
    <row r="7727" spans="1:8">
      <c r="A7727" s="753" t="s">
        <v>84</v>
      </c>
      <c r="B7727" s="753" t="s">
        <v>89</v>
      </c>
      <c r="C7727" s="753" t="s">
        <v>223</v>
      </c>
      <c r="D7727" s="753" t="s">
        <v>1766</v>
      </c>
      <c r="E7727" s="753" t="s">
        <v>102</v>
      </c>
      <c r="F7727" s="753"/>
      <c r="G7727" s="757" t="s">
        <v>369</v>
      </c>
      <c r="H7727" s="751">
        <v>3569179725</v>
      </c>
    </row>
    <row r="7728" spans="1:8">
      <c r="A7728" s="753" t="s">
        <v>84</v>
      </c>
      <c r="B7728" s="753" t="s">
        <v>89</v>
      </c>
      <c r="C7728" s="753" t="s">
        <v>223</v>
      </c>
      <c r="D7728" s="753" t="s">
        <v>1766</v>
      </c>
      <c r="E7728" s="753" t="s">
        <v>102</v>
      </c>
      <c r="F7728" s="753" t="s">
        <v>103</v>
      </c>
      <c r="G7728" s="757" t="s">
        <v>104</v>
      </c>
      <c r="H7728" s="751">
        <v>2679230523</v>
      </c>
    </row>
    <row r="7729" spans="1:8">
      <c r="A7729" s="753" t="s">
        <v>84</v>
      </c>
      <c r="B7729" s="753" t="s">
        <v>89</v>
      </c>
      <c r="C7729" s="753" t="s">
        <v>223</v>
      </c>
      <c r="D7729" s="753" t="s">
        <v>1766</v>
      </c>
      <c r="E7729" s="753" t="s">
        <v>102</v>
      </c>
      <c r="F7729" s="753" t="s">
        <v>105</v>
      </c>
      <c r="G7729" s="757" t="s">
        <v>106</v>
      </c>
      <c r="H7729" s="751">
        <v>534291120</v>
      </c>
    </row>
    <row r="7730" spans="1:8">
      <c r="A7730" s="753" t="s">
        <v>84</v>
      </c>
      <c r="B7730" s="753" t="s">
        <v>89</v>
      </c>
      <c r="C7730" s="753" t="s">
        <v>223</v>
      </c>
      <c r="D7730" s="753" t="s">
        <v>1766</v>
      </c>
      <c r="E7730" s="753" t="s">
        <v>102</v>
      </c>
      <c r="F7730" s="753" t="s">
        <v>107</v>
      </c>
      <c r="G7730" s="757" t="s">
        <v>108</v>
      </c>
      <c r="H7730" s="751">
        <v>303061290</v>
      </c>
    </row>
    <row r="7731" spans="1:8">
      <c r="A7731" s="753" t="s">
        <v>84</v>
      </c>
      <c r="B7731" s="753" t="s">
        <v>89</v>
      </c>
      <c r="C7731" s="753" t="s">
        <v>223</v>
      </c>
      <c r="D7731" s="753" t="s">
        <v>1766</v>
      </c>
      <c r="E7731" s="753" t="s">
        <v>102</v>
      </c>
      <c r="F7731" s="753" t="s">
        <v>0</v>
      </c>
      <c r="G7731" s="757" t="s">
        <v>1</v>
      </c>
      <c r="H7731" s="751">
        <v>52596792</v>
      </c>
    </row>
    <row r="7732" spans="1:8">
      <c r="A7732" s="753" t="s">
        <v>84</v>
      </c>
      <c r="B7732" s="753" t="s">
        <v>89</v>
      </c>
      <c r="C7732" s="753" t="s">
        <v>223</v>
      </c>
      <c r="D7732" s="753" t="s">
        <v>1766</v>
      </c>
      <c r="E7732" s="753" t="s">
        <v>109</v>
      </c>
      <c r="F7732" s="753"/>
      <c r="G7732" s="757" t="s">
        <v>110</v>
      </c>
      <c r="H7732" s="751">
        <v>513889956</v>
      </c>
    </row>
    <row r="7733" spans="1:8" ht="26.4">
      <c r="A7733" s="753" t="s">
        <v>84</v>
      </c>
      <c r="B7733" s="753" t="s">
        <v>89</v>
      </c>
      <c r="C7733" s="753" t="s">
        <v>223</v>
      </c>
      <c r="D7733" s="753" t="s">
        <v>1766</v>
      </c>
      <c r="E7733" s="753" t="s">
        <v>109</v>
      </c>
      <c r="F7733" s="753" t="s">
        <v>855</v>
      </c>
      <c r="G7733" s="757" t="s">
        <v>1776</v>
      </c>
      <c r="H7733" s="751">
        <v>183149956</v>
      </c>
    </row>
    <row r="7734" spans="1:8">
      <c r="A7734" s="753" t="s">
        <v>84</v>
      </c>
      <c r="B7734" s="753" t="s">
        <v>89</v>
      </c>
      <c r="C7734" s="753" t="s">
        <v>223</v>
      </c>
      <c r="D7734" s="753" t="s">
        <v>1766</v>
      </c>
      <c r="E7734" s="753" t="s">
        <v>109</v>
      </c>
      <c r="F7734" s="753" t="s">
        <v>111</v>
      </c>
      <c r="G7734" s="757" t="s">
        <v>135</v>
      </c>
      <c r="H7734" s="751">
        <v>330740000</v>
      </c>
    </row>
    <row r="7735" spans="1:8">
      <c r="A7735" s="753" t="s">
        <v>84</v>
      </c>
      <c r="B7735" s="753" t="s">
        <v>89</v>
      </c>
      <c r="C7735" s="753" t="s">
        <v>223</v>
      </c>
      <c r="D7735" s="753" t="s">
        <v>1766</v>
      </c>
      <c r="E7735" s="753" t="s">
        <v>112</v>
      </c>
      <c r="F7735" s="753"/>
      <c r="G7735" s="757" t="s">
        <v>113</v>
      </c>
      <c r="H7735" s="751">
        <v>4215935999</v>
      </c>
    </row>
    <row r="7736" spans="1:8">
      <c r="A7736" s="753" t="s">
        <v>84</v>
      </c>
      <c r="B7736" s="753" t="s">
        <v>89</v>
      </c>
      <c r="C7736" s="753" t="s">
        <v>223</v>
      </c>
      <c r="D7736" s="753" t="s">
        <v>1766</v>
      </c>
      <c r="E7736" s="753" t="s">
        <v>112</v>
      </c>
      <c r="F7736" s="753" t="s">
        <v>155</v>
      </c>
      <c r="G7736" s="757" t="s">
        <v>1777</v>
      </c>
      <c r="H7736" s="751">
        <v>912018669</v>
      </c>
    </row>
    <row r="7737" spans="1:8">
      <c r="A7737" s="753" t="s">
        <v>84</v>
      </c>
      <c r="B7737" s="753" t="s">
        <v>89</v>
      </c>
      <c r="C7737" s="753" t="s">
        <v>223</v>
      </c>
      <c r="D7737" s="753" t="s">
        <v>1766</v>
      </c>
      <c r="E7737" s="753" t="s">
        <v>112</v>
      </c>
      <c r="F7737" s="753" t="s">
        <v>114</v>
      </c>
      <c r="G7737" s="757" t="s">
        <v>1778</v>
      </c>
      <c r="H7737" s="751">
        <v>222918983</v>
      </c>
    </row>
    <row r="7738" spans="1:8">
      <c r="A7738" s="753" t="s">
        <v>84</v>
      </c>
      <c r="B7738" s="753" t="s">
        <v>89</v>
      </c>
      <c r="C7738" s="753" t="s">
        <v>223</v>
      </c>
      <c r="D7738" s="753" t="s">
        <v>1766</v>
      </c>
      <c r="E7738" s="753" t="s">
        <v>112</v>
      </c>
      <c r="F7738" s="753" t="s">
        <v>156</v>
      </c>
      <c r="G7738" s="757" t="s">
        <v>1779</v>
      </c>
      <c r="H7738" s="751">
        <v>2685140347</v>
      </c>
    </row>
    <row r="7739" spans="1:8">
      <c r="A7739" s="753" t="s">
        <v>84</v>
      </c>
      <c r="B7739" s="753" t="s">
        <v>89</v>
      </c>
      <c r="C7739" s="753" t="s">
        <v>223</v>
      </c>
      <c r="D7739" s="753" t="s">
        <v>1766</v>
      </c>
      <c r="E7739" s="753" t="s">
        <v>112</v>
      </c>
      <c r="F7739" s="753" t="s">
        <v>146</v>
      </c>
      <c r="G7739" s="757" t="s">
        <v>1780</v>
      </c>
      <c r="H7739" s="751">
        <v>55693000</v>
      </c>
    </row>
    <row r="7740" spans="1:8">
      <c r="A7740" s="753" t="s">
        <v>84</v>
      </c>
      <c r="B7740" s="753" t="s">
        <v>89</v>
      </c>
      <c r="C7740" s="753" t="s">
        <v>223</v>
      </c>
      <c r="D7740" s="753" t="s">
        <v>1766</v>
      </c>
      <c r="E7740" s="753" t="s">
        <v>112</v>
      </c>
      <c r="F7740" s="753" t="s">
        <v>157</v>
      </c>
      <c r="G7740" s="757" t="s">
        <v>135</v>
      </c>
      <c r="H7740" s="751">
        <v>340165000</v>
      </c>
    </row>
    <row r="7741" spans="1:8">
      <c r="A7741" s="753" t="s">
        <v>84</v>
      </c>
      <c r="B7741" s="753" t="s">
        <v>89</v>
      </c>
      <c r="C7741" s="753" t="s">
        <v>223</v>
      </c>
      <c r="D7741" s="753" t="s">
        <v>1766</v>
      </c>
      <c r="E7741" s="753" t="s">
        <v>115</v>
      </c>
      <c r="F7741" s="753"/>
      <c r="G7741" s="757" t="s">
        <v>1781</v>
      </c>
      <c r="H7741" s="751">
        <v>3967955000</v>
      </c>
    </row>
    <row r="7742" spans="1:8">
      <c r="A7742" s="753" t="s">
        <v>84</v>
      </c>
      <c r="B7742" s="753" t="s">
        <v>89</v>
      </c>
      <c r="C7742" s="753" t="s">
        <v>223</v>
      </c>
      <c r="D7742" s="753" t="s">
        <v>1766</v>
      </c>
      <c r="E7742" s="753" t="s">
        <v>115</v>
      </c>
      <c r="F7742" s="753" t="s">
        <v>116</v>
      </c>
      <c r="G7742" s="757" t="s">
        <v>117</v>
      </c>
      <c r="H7742" s="751">
        <v>2138893000</v>
      </c>
    </row>
    <row r="7743" spans="1:8">
      <c r="A7743" s="753" t="s">
        <v>84</v>
      </c>
      <c r="B7743" s="753" t="s">
        <v>89</v>
      </c>
      <c r="C7743" s="753" t="s">
        <v>223</v>
      </c>
      <c r="D7743" s="753" t="s">
        <v>1766</v>
      </c>
      <c r="E7743" s="753" t="s">
        <v>115</v>
      </c>
      <c r="F7743" s="753" t="s">
        <v>147</v>
      </c>
      <c r="G7743" s="757" t="s">
        <v>148</v>
      </c>
      <c r="H7743" s="751">
        <v>646335000</v>
      </c>
    </row>
    <row r="7744" spans="1:8">
      <c r="A7744" s="753" t="s">
        <v>84</v>
      </c>
      <c r="B7744" s="753" t="s">
        <v>89</v>
      </c>
      <c r="C7744" s="753" t="s">
        <v>223</v>
      </c>
      <c r="D7744" s="753" t="s">
        <v>1766</v>
      </c>
      <c r="E7744" s="753" t="s">
        <v>115</v>
      </c>
      <c r="F7744" s="753" t="s">
        <v>4</v>
      </c>
      <c r="G7744" s="757" t="s">
        <v>1782</v>
      </c>
      <c r="H7744" s="751">
        <v>38900000</v>
      </c>
    </row>
    <row r="7745" spans="1:8">
      <c r="A7745" s="753" t="s">
        <v>84</v>
      </c>
      <c r="B7745" s="753" t="s">
        <v>89</v>
      </c>
      <c r="C7745" s="753" t="s">
        <v>223</v>
      </c>
      <c r="D7745" s="753" t="s">
        <v>1766</v>
      </c>
      <c r="E7745" s="753" t="s">
        <v>115</v>
      </c>
      <c r="F7745" s="753" t="s">
        <v>118</v>
      </c>
      <c r="G7745" s="757" t="s">
        <v>119</v>
      </c>
      <c r="H7745" s="751">
        <v>1143827000</v>
      </c>
    </row>
    <row r="7746" spans="1:8">
      <c r="A7746" s="753" t="s">
        <v>84</v>
      </c>
      <c r="B7746" s="753" t="s">
        <v>89</v>
      </c>
      <c r="C7746" s="753" t="s">
        <v>223</v>
      </c>
      <c r="D7746" s="753" t="s">
        <v>1766</v>
      </c>
      <c r="E7746" s="753" t="s">
        <v>120</v>
      </c>
      <c r="F7746" s="753"/>
      <c r="G7746" s="757" t="s">
        <v>121</v>
      </c>
      <c r="H7746" s="751">
        <v>3543897332</v>
      </c>
    </row>
    <row r="7747" spans="1:8" ht="39.6">
      <c r="A7747" s="753" t="s">
        <v>84</v>
      </c>
      <c r="B7747" s="753" t="s">
        <v>89</v>
      </c>
      <c r="C7747" s="753" t="s">
        <v>223</v>
      </c>
      <c r="D7747" s="753" t="s">
        <v>1766</v>
      </c>
      <c r="E7747" s="753" t="s">
        <v>120</v>
      </c>
      <c r="F7747" s="753" t="s">
        <v>122</v>
      </c>
      <c r="G7747" s="757" t="s">
        <v>1783</v>
      </c>
      <c r="H7747" s="751">
        <v>97212767</v>
      </c>
    </row>
    <row r="7748" spans="1:8">
      <c r="A7748" s="753" t="s">
        <v>84</v>
      </c>
      <c r="B7748" s="753" t="s">
        <v>89</v>
      </c>
      <c r="C7748" s="753" t="s">
        <v>223</v>
      </c>
      <c r="D7748" s="753" t="s">
        <v>1766</v>
      </c>
      <c r="E7748" s="753" t="s">
        <v>120</v>
      </c>
      <c r="F7748" s="753" t="s">
        <v>123</v>
      </c>
      <c r="G7748" s="757" t="s">
        <v>124</v>
      </c>
      <c r="H7748" s="751">
        <v>158533767</v>
      </c>
    </row>
    <row r="7749" spans="1:8" ht="39.6">
      <c r="A7749" s="753" t="s">
        <v>84</v>
      </c>
      <c r="B7749" s="753" t="s">
        <v>89</v>
      </c>
      <c r="C7749" s="753" t="s">
        <v>223</v>
      </c>
      <c r="D7749" s="753" t="s">
        <v>1766</v>
      </c>
      <c r="E7749" s="753" t="s">
        <v>120</v>
      </c>
      <c r="F7749" s="753" t="s">
        <v>994</v>
      </c>
      <c r="G7749" s="757" t="s">
        <v>1824</v>
      </c>
      <c r="H7749" s="751">
        <v>235265298</v>
      </c>
    </row>
    <row r="7750" spans="1:8">
      <c r="A7750" s="753" t="s">
        <v>84</v>
      </c>
      <c r="B7750" s="753" t="s">
        <v>89</v>
      </c>
      <c r="C7750" s="753" t="s">
        <v>223</v>
      </c>
      <c r="D7750" s="753" t="s">
        <v>1766</v>
      </c>
      <c r="E7750" s="753" t="s">
        <v>120</v>
      </c>
      <c r="F7750" s="753" t="s">
        <v>315</v>
      </c>
      <c r="G7750" s="757" t="s">
        <v>1831</v>
      </c>
      <c r="H7750" s="751">
        <v>2422200800</v>
      </c>
    </row>
    <row r="7751" spans="1:8" ht="26.4">
      <c r="A7751" s="753" t="s">
        <v>84</v>
      </c>
      <c r="B7751" s="753" t="s">
        <v>89</v>
      </c>
      <c r="C7751" s="753" t="s">
        <v>223</v>
      </c>
      <c r="D7751" s="753" t="s">
        <v>1766</v>
      </c>
      <c r="E7751" s="753" t="s">
        <v>120</v>
      </c>
      <c r="F7751" s="753" t="s">
        <v>1001</v>
      </c>
      <c r="G7751" s="757" t="s">
        <v>1784</v>
      </c>
      <c r="H7751" s="751">
        <v>483014700</v>
      </c>
    </row>
    <row r="7752" spans="1:8">
      <c r="A7752" s="753" t="s">
        <v>84</v>
      </c>
      <c r="B7752" s="753" t="s">
        <v>89</v>
      </c>
      <c r="C7752" s="753" t="s">
        <v>223</v>
      </c>
      <c r="D7752" s="753" t="s">
        <v>1766</v>
      </c>
      <c r="E7752" s="753" t="s">
        <v>120</v>
      </c>
      <c r="F7752" s="753" t="s">
        <v>158</v>
      </c>
      <c r="G7752" s="757" t="s">
        <v>1785</v>
      </c>
      <c r="H7752" s="751">
        <v>145250000</v>
      </c>
    </row>
    <row r="7753" spans="1:8">
      <c r="A7753" s="753" t="s">
        <v>84</v>
      </c>
      <c r="B7753" s="753" t="s">
        <v>89</v>
      </c>
      <c r="C7753" s="753" t="s">
        <v>223</v>
      </c>
      <c r="D7753" s="753" t="s">
        <v>1766</v>
      </c>
      <c r="E7753" s="753" t="s">
        <v>120</v>
      </c>
      <c r="F7753" s="753" t="s">
        <v>159</v>
      </c>
      <c r="G7753" s="757" t="s">
        <v>143</v>
      </c>
      <c r="H7753" s="751">
        <v>2420000</v>
      </c>
    </row>
    <row r="7754" spans="1:8">
      <c r="A7754" s="753" t="s">
        <v>84</v>
      </c>
      <c r="B7754" s="753" t="s">
        <v>89</v>
      </c>
      <c r="C7754" s="753" t="s">
        <v>223</v>
      </c>
      <c r="D7754" s="753" t="s">
        <v>1766</v>
      </c>
      <c r="E7754" s="753" t="s">
        <v>160</v>
      </c>
      <c r="F7754" s="753"/>
      <c r="G7754" s="757" t="s">
        <v>161</v>
      </c>
      <c r="H7754" s="751">
        <v>3317097200</v>
      </c>
    </row>
    <row r="7755" spans="1:8">
      <c r="A7755" s="753" t="s">
        <v>84</v>
      </c>
      <c r="B7755" s="753" t="s">
        <v>89</v>
      </c>
      <c r="C7755" s="753" t="s">
        <v>223</v>
      </c>
      <c r="D7755" s="753" t="s">
        <v>1766</v>
      </c>
      <c r="E7755" s="753" t="s">
        <v>160</v>
      </c>
      <c r="F7755" s="753" t="s">
        <v>162</v>
      </c>
      <c r="G7755" s="757" t="s">
        <v>163</v>
      </c>
      <c r="H7755" s="751">
        <v>726109400</v>
      </c>
    </row>
    <row r="7756" spans="1:8">
      <c r="A7756" s="753" t="s">
        <v>84</v>
      </c>
      <c r="B7756" s="753" t="s">
        <v>89</v>
      </c>
      <c r="C7756" s="753" t="s">
        <v>223</v>
      </c>
      <c r="D7756" s="753" t="s">
        <v>1766</v>
      </c>
      <c r="E7756" s="753" t="s">
        <v>160</v>
      </c>
      <c r="F7756" s="753" t="s">
        <v>544</v>
      </c>
      <c r="G7756" s="757" t="s">
        <v>545</v>
      </c>
      <c r="H7756" s="751">
        <v>26100000</v>
      </c>
    </row>
    <row r="7757" spans="1:8">
      <c r="A7757" s="753" t="s">
        <v>84</v>
      </c>
      <c r="B7757" s="753" t="s">
        <v>89</v>
      </c>
      <c r="C7757" s="753" t="s">
        <v>223</v>
      </c>
      <c r="D7757" s="753" t="s">
        <v>1766</v>
      </c>
      <c r="E7757" s="753" t="s">
        <v>160</v>
      </c>
      <c r="F7757" s="753" t="s">
        <v>975</v>
      </c>
      <c r="G7757" s="757" t="s">
        <v>974</v>
      </c>
      <c r="H7757" s="751">
        <v>400000</v>
      </c>
    </row>
    <row r="7758" spans="1:8">
      <c r="A7758" s="753" t="s">
        <v>84</v>
      </c>
      <c r="B7758" s="753" t="s">
        <v>89</v>
      </c>
      <c r="C7758" s="753" t="s">
        <v>223</v>
      </c>
      <c r="D7758" s="753" t="s">
        <v>1766</v>
      </c>
      <c r="E7758" s="753" t="s">
        <v>160</v>
      </c>
      <c r="F7758" s="753" t="s">
        <v>546</v>
      </c>
      <c r="G7758" s="757" t="s">
        <v>128</v>
      </c>
      <c r="H7758" s="751">
        <v>10000000</v>
      </c>
    </row>
    <row r="7759" spans="1:8">
      <c r="A7759" s="753" t="s">
        <v>84</v>
      </c>
      <c r="B7759" s="753" t="s">
        <v>89</v>
      </c>
      <c r="C7759" s="753" t="s">
        <v>223</v>
      </c>
      <c r="D7759" s="753" t="s">
        <v>1766</v>
      </c>
      <c r="E7759" s="753" t="s">
        <v>160</v>
      </c>
      <c r="F7759" s="753" t="s">
        <v>547</v>
      </c>
      <c r="G7759" s="757" t="s">
        <v>548</v>
      </c>
      <c r="H7759" s="751">
        <v>36900000</v>
      </c>
    </row>
    <row r="7760" spans="1:8">
      <c r="A7760" s="753" t="s">
        <v>84</v>
      </c>
      <c r="B7760" s="753" t="s">
        <v>89</v>
      </c>
      <c r="C7760" s="753" t="s">
        <v>223</v>
      </c>
      <c r="D7760" s="753" t="s">
        <v>1766</v>
      </c>
      <c r="E7760" s="753" t="s">
        <v>160</v>
      </c>
      <c r="F7760" s="753" t="s">
        <v>438</v>
      </c>
      <c r="G7760" s="757" t="s">
        <v>1786</v>
      </c>
      <c r="H7760" s="751">
        <v>135243800</v>
      </c>
    </row>
    <row r="7761" spans="1:8">
      <c r="A7761" s="753" t="s">
        <v>84</v>
      </c>
      <c r="B7761" s="753" t="s">
        <v>89</v>
      </c>
      <c r="C7761" s="753" t="s">
        <v>223</v>
      </c>
      <c r="D7761" s="753" t="s">
        <v>1766</v>
      </c>
      <c r="E7761" s="753" t="s">
        <v>160</v>
      </c>
      <c r="F7761" s="753" t="s">
        <v>549</v>
      </c>
      <c r="G7761" s="757" t="s">
        <v>550</v>
      </c>
      <c r="H7761" s="751">
        <v>301750000</v>
      </c>
    </row>
    <row r="7762" spans="1:8">
      <c r="A7762" s="753" t="s">
        <v>84</v>
      </c>
      <c r="B7762" s="753" t="s">
        <v>89</v>
      </c>
      <c r="C7762" s="753" t="s">
        <v>223</v>
      </c>
      <c r="D7762" s="753" t="s">
        <v>1766</v>
      </c>
      <c r="E7762" s="753" t="s">
        <v>160</v>
      </c>
      <c r="F7762" s="753" t="s">
        <v>551</v>
      </c>
      <c r="G7762" s="757" t="s">
        <v>133</v>
      </c>
      <c r="H7762" s="751">
        <v>2080594000</v>
      </c>
    </row>
    <row r="7763" spans="1:8">
      <c r="A7763" s="753" t="s">
        <v>84</v>
      </c>
      <c r="B7763" s="753" t="s">
        <v>89</v>
      </c>
      <c r="C7763" s="753" t="s">
        <v>223</v>
      </c>
      <c r="D7763" s="753" t="s">
        <v>1766</v>
      </c>
      <c r="E7763" s="753" t="s">
        <v>125</v>
      </c>
      <c r="F7763" s="753"/>
      <c r="G7763" s="757" t="s">
        <v>126</v>
      </c>
      <c r="H7763" s="751">
        <v>1715939000</v>
      </c>
    </row>
    <row r="7764" spans="1:8">
      <c r="A7764" s="753" t="s">
        <v>84</v>
      </c>
      <c r="B7764" s="753" t="s">
        <v>89</v>
      </c>
      <c r="C7764" s="753" t="s">
        <v>223</v>
      </c>
      <c r="D7764" s="753" t="s">
        <v>1766</v>
      </c>
      <c r="E7764" s="753" t="s">
        <v>125</v>
      </c>
      <c r="F7764" s="753" t="s">
        <v>430</v>
      </c>
      <c r="G7764" s="757" t="s">
        <v>431</v>
      </c>
      <c r="H7764" s="751">
        <v>298854000</v>
      </c>
    </row>
    <row r="7765" spans="1:8">
      <c r="A7765" s="753" t="s">
        <v>84</v>
      </c>
      <c r="B7765" s="753" t="s">
        <v>89</v>
      </c>
      <c r="C7765" s="753" t="s">
        <v>223</v>
      </c>
      <c r="D7765" s="753" t="s">
        <v>1766</v>
      </c>
      <c r="E7765" s="753" t="s">
        <v>125</v>
      </c>
      <c r="F7765" s="753" t="s">
        <v>552</v>
      </c>
      <c r="G7765" s="757" t="s">
        <v>553</v>
      </c>
      <c r="H7765" s="751">
        <v>190433000</v>
      </c>
    </row>
    <row r="7766" spans="1:8">
      <c r="A7766" s="753" t="s">
        <v>84</v>
      </c>
      <c r="B7766" s="753" t="s">
        <v>89</v>
      </c>
      <c r="C7766" s="753" t="s">
        <v>223</v>
      </c>
      <c r="D7766" s="753" t="s">
        <v>1766</v>
      </c>
      <c r="E7766" s="753" t="s">
        <v>125</v>
      </c>
      <c r="F7766" s="753" t="s">
        <v>127</v>
      </c>
      <c r="G7766" s="757" t="s">
        <v>128</v>
      </c>
      <c r="H7766" s="751">
        <v>191012000</v>
      </c>
    </row>
    <row r="7767" spans="1:8">
      <c r="A7767" s="753" t="s">
        <v>84</v>
      </c>
      <c r="B7767" s="753" t="s">
        <v>89</v>
      </c>
      <c r="C7767" s="753" t="s">
        <v>223</v>
      </c>
      <c r="D7767" s="753" t="s">
        <v>1766</v>
      </c>
      <c r="E7767" s="753" t="s">
        <v>125</v>
      </c>
      <c r="F7767" s="753" t="s">
        <v>129</v>
      </c>
      <c r="G7767" s="757" t="s">
        <v>1787</v>
      </c>
      <c r="H7767" s="751">
        <v>946240000</v>
      </c>
    </row>
    <row r="7768" spans="1:8">
      <c r="A7768" s="753" t="s">
        <v>84</v>
      </c>
      <c r="B7768" s="753" t="s">
        <v>89</v>
      </c>
      <c r="C7768" s="753" t="s">
        <v>223</v>
      </c>
      <c r="D7768" s="753" t="s">
        <v>1766</v>
      </c>
      <c r="E7768" s="753" t="s">
        <v>125</v>
      </c>
      <c r="F7768" s="753" t="s">
        <v>584</v>
      </c>
      <c r="G7768" s="757" t="s">
        <v>135</v>
      </c>
      <c r="H7768" s="751">
        <v>89400000</v>
      </c>
    </row>
    <row r="7769" spans="1:8">
      <c r="A7769" s="753" t="s">
        <v>84</v>
      </c>
      <c r="B7769" s="753" t="s">
        <v>89</v>
      </c>
      <c r="C7769" s="753" t="s">
        <v>223</v>
      </c>
      <c r="D7769" s="753" t="s">
        <v>1766</v>
      </c>
      <c r="E7769" s="753" t="s">
        <v>554</v>
      </c>
      <c r="F7769" s="753"/>
      <c r="G7769" s="757" t="s">
        <v>555</v>
      </c>
      <c r="H7769" s="751">
        <v>1174672659</v>
      </c>
    </row>
    <row r="7770" spans="1:8">
      <c r="A7770" s="753" t="s">
        <v>84</v>
      </c>
      <c r="B7770" s="753" t="s">
        <v>89</v>
      </c>
      <c r="C7770" s="753" t="s">
        <v>223</v>
      </c>
      <c r="D7770" s="753" t="s">
        <v>1766</v>
      </c>
      <c r="E7770" s="753" t="s">
        <v>554</v>
      </c>
      <c r="F7770" s="753" t="s">
        <v>556</v>
      </c>
      <c r="G7770" s="757" t="s">
        <v>557</v>
      </c>
      <c r="H7770" s="751">
        <v>468610000</v>
      </c>
    </row>
    <row r="7771" spans="1:8">
      <c r="A7771" s="753" t="s">
        <v>84</v>
      </c>
      <c r="B7771" s="753" t="s">
        <v>89</v>
      </c>
      <c r="C7771" s="753" t="s">
        <v>223</v>
      </c>
      <c r="D7771" s="753" t="s">
        <v>1766</v>
      </c>
      <c r="E7771" s="753" t="s">
        <v>554</v>
      </c>
      <c r="F7771" s="753" t="s">
        <v>243</v>
      </c>
      <c r="G7771" s="757" t="s">
        <v>244</v>
      </c>
      <c r="H7771" s="751">
        <v>595910659</v>
      </c>
    </row>
    <row r="7772" spans="1:8">
      <c r="A7772" s="753" t="s">
        <v>84</v>
      </c>
      <c r="B7772" s="753" t="s">
        <v>89</v>
      </c>
      <c r="C7772" s="753" t="s">
        <v>223</v>
      </c>
      <c r="D7772" s="753" t="s">
        <v>1766</v>
      </c>
      <c r="E7772" s="753" t="s">
        <v>554</v>
      </c>
      <c r="F7772" s="753" t="s">
        <v>206</v>
      </c>
      <c r="G7772" s="757" t="s">
        <v>207</v>
      </c>
      <c r="H7772" s="751">
        <v>5500000</v>
      </c>
    </row>
    <row r="7773" spans="1:8">
      <c r="A7773" s="753" t="s">
        <v>84</v>
      </c>
      <c r="B7773" s="753" t="s">
        <v>89</v>
      </c>
      <c r="C7773" s="753" t="s">
        <v>223</v>
      </c>
      <c r="D7773" s="753" t="s">
        <v>1766</v>
      </c>
      <c r="E7773" s="753" t="s">
        <v>554</v>
      </c>
      <c r="F7773" s="753" t="s">
        <v>558</v>
      </c>
      <c r="G7773" s="757" t="s">
        <v>559</v>
      </c>
      <c r="H7773" s="751">
        <v>104652000</v>
      </c>
    </row>
    <row r="7774" spans="1:8">
      <c r="A7774" s="753" t="s">
        <v>84</v>
      </c>
      <c r="B7774" s="753" t="s">
        <v>89</v>
      </c>
      <c r="C7774" s="753" t="s">
        <v>223</v>
      </c>
      <c r="D7774" s="753" t="s">
        <v>1766</v>
      </c>
      <c r="E7774" s="753" t="s">
        <v>407</v>
      </c>
      <c r="F7774" s="753"/>
      <c r="G7774" s="757" t="s">
        <v>408</v>
      </c>
      <c r="H7774" s="751">
        <v>15000000</v>
      </c>
    </row>
    <row r="7775" spans="1:8">
      <c r="A7775" s="753" t="s">
        <v>84</v>
      </c>
      <c r="B7775" s="753" t="s">
        <v>89</v>
      </c>
      <c r="C7775" s="753" t="s">
        <v>223</v>
      </c>
      <c r="D7775" s="753" t="s">
        <v>1766</v>
      </c>
      <c r="E7775" s="753" t="s">
        <v>407</v>
      </c>
      <c r="F7775" s="753" t="s">
        <v>979</v>
      </c>
      <c r="G7775" s="757" t="s">
        <v>135</v>
      </c>
      <c r="H7775" s="751">
        <v>15000000</v>
      </c>
    </row>
    <row r="7776" spans="1:8" ht="39.6">
      <c r="A7776" s="753" t="s">
        <v>84</v>
      </c>
      <c r="B7776" s="753" t="s">
        <v>89</v>
      </c>
      <c r="C7776" s="753" t="s">
        <v>223</v>
      </c>
      <c r="D7776" s="753" t="s">
        <v>1766</v>
      </c>
      <c r="E7776" s="753" t="s">
        <v>560</v>
      </c>
      <c r="F7776" s="753"/>
      <c r="G7776" s="757" t="s">
        <v>1790</v>
      </c>
      <c r="H7776" s="751">
        <v>5124903508</v>
      </c>
    </row>
    <row r="7777" spans="1:8">
      <c r="A7777" s="753" t="s">
        <v>84</v>
      </c>
      <c r="B7777" s="753" t="s">
        <v>89</v>
      </c>
      <c r="C7777" s="753" t="s">
        <v>223</v>
      </c>
      <c r="D7777" s="753" t="s">
        <v>1766</v>
      </c>
      <c r="E7777" s="753" t="s">
        <v>560</v>
      </c>
      <c r="F7777" s="753" t="s">
        <v>856</v>
      </c>
      <c r="G7777" s="757" t="s">
        <v>1832</v>
      </c>
      <c r="H7777" s="751">
        <v>907073900</v>
      </c>
    </row>
    <row r="7778" spans="1:8">
      <c r="A7778" s="753" t="s">
        <v>84</v>
      </c>
      <c r="B7778" s="753" t="s">
        <v>89</v>
      </c>
      <c r="C7778" s="753" t="s">
        <v>223</v>
      </c>
      <c r="D7778" s="753" t="s">
        <v>1766</v>
      </c>
      <c r="E7778" s="753" t="s">
        <v>560</v>
      </c>
      <c r="F7778" s="753" t="s">
        <v>561</v>
      </c>
      <c r="G7778" s="757" t="s">
        <v>1791</v>
      </c>
      <c r="H7778" s="751">
        <v>771453000</v>
      </c>
    </row>
    <row r="7779" spans="1:8">
      <c r="A7779" s="753" t="s">
        <v>84</v>
      </c>
      <c r="B7779" s="753" t="s">
        <v>89</v>
      </c>
      <c r="C7779" s="753" t="s">
        <v>223</v>
      </c>
      <c r="D7779" s="753" t="s">
        <v>1766</v>
      </c>
      <c r="E7779" s="753" t="s">
        <v>560</v>
      </c>
      <c r="F7779" s="753" t="s">
        <v>316</v>
      </c>
      <c r="G7779" s="757" t="s">
        <v>1866</v>
      </c>
      <c r="H7779" s="751">
        <v>10000000</v>
      </c>
    </row>
    <row r="7780" spans="1:8">
      <c r="A7780" s="753" t="s">
        <v>84</v>
      </c>
      <c r="B7780" s="753" t="s">
        <v>89</v>
      </c>
      <c r="C7780" s="753" t="s">
        <v>223</v>
      </c>
      <c r="D7780" s="753" t="s">
        <v>1766</v>
      </c>
      <c r="E7780" s="753" t="s">
        <v>560</v>
      </c>
      <c r="F7780" s="753" t="s">
        <v>5</v>
      </c>
      <c r="G7780" s="757" t="s">
        <v>6</v>
      </c>
      <c r="H7780" s="751">
        <v>44830000</v>
      </c>
    </row>
    <row r="7781" spans="1:8">
      <c r="A7781" s="753" t="s">
        <v>84</v>
      </c>
      <c r="B7781" s="753" t="s">
        <v>89</v>
      </c>
      <c r="C7781" s="753" t="s">
        <v>223</v>
      </c>
      <c r="D7781" s="753" t="s">
        <v>1766</v>
      </c>
      <c r="E7781" s="753" t="s">
        <v>560</v>
      </c>
      <c r="F7781" s="753" t="s">
        <v>418</v>
      </c>
      <c r="G7781" s="757" t="s">
        <v>1793</v>
      </c>
      <c r="H7781" s="751">
        <v>653789608</v>
      </c>
    </row>
    <row r="7782" spans="1:8">
      <c r="A7782" s="753" t="s">
        <v>84</v>
      </c>
      <c r="B7782" s="753" t="s">
        <v>89</v>
      </c>
      <c r="C7782" s="753" t="s">
        <v>223</v>
      </c>
      <c r="D7782" s="753" t="s">
        <v>1766</v>
      </c>
      <c r="E7782" s="753" t="s">
        <v>560</v>
      </c>
      <c r="F7782" s="753" t="s">
        <v>562</v>
      </c>
      <c r="G7782" s="757" t="s">
        <v>1794</v>
      </c>
      <c r="H7782" s="751">
        <v>304385000</v>
      </c>
    </row>
    <row r="7783" spans="1:8">
      <c r="A7783" s="753" t="s">
        <v>84</v>
      </c>
      <c r="B7783" s="753" t="s">
        <v>89</v>
      </c>
      <c r="C7783" s="753" t="s">
        <v>223</v>
      </c>
      <c r="D7783" s="753" t="s">
        <v>1766</v>
      </c>
      <c r="E7783" s="753" t="s">
        <v>560</v>
      </c>
      <c r="F7783" s="753" t="s">
        <v>7</v>
      </c>
      <c r="G7783" s="757" t="s">
        <v>1795</v>
      </c>
      <c r="H7783" s="751">
        <v>182797000</v>
      </c>
    </row>
    <row r="7784" spans="1:8" ht="26.4">
      <c r="A7784" s="753" t="s">
        <v>84</v>
      </c>
      <c r="B7784" s="753" t="s">
        <v>89</v>
      </c>
      <c r="C7784" s="753" t="s">
        <v>223</v>
      </c>
      <c r="D7784" s="753" t="s">
        <v>1766</v>
      </c>
      <c r="E7784" s="753" t="s">
        <v>560</v>
      </c>
      <c r="F7784" s="753" t="s">
        <v>563</v>
      </c>
      <c r="G7784" s="757" t="s">
        <v>13</v>
      </c>
      <c r="H7784" s="751">
        <v>2250575000</v>
      </c>
    </row>
    <row r="7785" spans="1:8" ht="26.4">
      <c r="A7785" s="753" t="s">
        <v>84</v>
      </c>
      <c r="B7785" s="753" t="s">
        <v>89</v>
      </c>
      <c r="C7785" s="753" t="s">
        <v>223</v>
      </c>
      <c r="D7785" s="753" t="s">
        <v>1766</v>
      </c>
      <c r="E7785" s="753" t="s">
        <v>1796</v>
      </c>
      <c r="F7785" s="753"/>
      <c r="G7785" s="757" t="s">
        <v>1797</v>
      </c>
      <c r="H7785" s="751">
        <v>5482712000</v>
      </c>
    </row>
    <row r="7786" spans="1:8">
      <c r="A7786" s="753" t="s">
        <v>84</v>
      </c>
      <c r="B7786" s="753" t="s">
        <v>89</v>
      </c>
      <c r="C7786" s="753" t="s">
        <v>223</v>
      </c>
      <c r="D7786" s="753" t="s">
        <v>1766</v>
      </c>
      <c r="E7786" s="753" t="s">
        <v>1796</v>
      </c>
      <c r="F7786" s="753" t="s">
        <v>1825</v>
      </c>
      <c r="G7786" s="757" t="s">
        <v>1794</v>
      </c>
      <c r="H7786" s="751">
        <v>839400000</v>
      </c>
    </row>
    <row r="7787" spans="1:8">
      <c r="A7787" s="753" t="s">
        <v>84</v>
      </c>
      <c r="B7787" s="753" t="s">
        <v>89</v>
      </c>
      <c r="C7787" s="753" t="s">
        <v>223</v>
      </c>
      <c r="D7787" s="753" t="s">
        <v>1766</v>
      </c>
      <c r="E7787" s="753" t="s">
        <v>1796</v>
      </c>
      <c r="F7787" s="753" t="s">
        <v>1798</v>
      </c>
      <c r="G7787" s="757" t="s">
        <v>1793</v>
      </c>
      <c r="H7787" s="751">
        <v>2297114000</v>
      </c>
    </row>
    <row r="7788" spans="1:8">
      <c r="A7788" s="753" t="s">
        <v>84</v>
      </c>
      <c r="B7788" s="753" t="s">
        <v>89</v>
      </c>
      <c r="C7788" s="753" t="s">
        <v>223</v>
      </c>
      <c r="D7788" s="753" t="s">
        <v>1766</v>
      </c>
      <c r="E7788" s="753" t="s">
        <v>1796</v>
      </c>
      <c r="F7788" s="753" t="s">
        <v>1833</v>
      </c>
      <c r="G7788" s="757" t="s">
        <v>1834</v>
      </c>
      <c r="H7788" s="751">
        <v>2346198000</v>
      </c>
    </row>
    <row r="7789" spans="1:8" ht="26.4">
      <c r="A7789" s="753" t="s">
        <v>84</v>
      </c>
      <c r="B7789" s="753" t="s">
        <v>89</v>
      </c>
      <c r="C7789" s="753" t="s">
        <v>223</v>
      </c>
      <c r="D7789" s="753" t="s">
        <v>1766</v>
      </c>
      <c r="E7789" s="753" t="s">
        <v>130</v>
      </c>
      <c r="F7789" s="753"/>
      <c r="G7789" s="757" t="s">
        <v>131</v>
      </c>
      <c r="H7789" s="751">
        <v>4525705852</v>
      </c>
    </row>
    <row r="7790" spans="1:8">
      <c r="A7790" s="753" t="s">
        <v>84</v>
      </c>
      <c r="B7790" s="753" t="s">
        <v>89</v>
      </c>
      <c r="C7790" s="753" t="s">
        <v>223</v>
      </c>
      <c r="D7790" s="753" t="s">
        <v>1766</v>
      </c>
      <c r="E7790" s="753" t="s">
        <v>130</v>
      </c>
      <c r="F7790" s="753" t="s">
        <v>585</v>
      </c>
      <c r="G7790" s="757" t="s">
        <v>1799</v>
      </c>
      <c r="H7790" s="751">
        <v>671579852</v>
      </c>
    </row>
    <row r="7791" spans="1:8">
      <c r="A7791" s="753" t="s">
        <v>84</v>
      </c>
      <c r="B7791" s="753" t="s">
        <v>89</v>
      </c>
      <c r="C7791" s="753" t="s">
        <v>223</v>
      </c>
      <c r="D7791" s="753" t="s">
        <v>1766</v>
      </c>
      <c r="E7791" s="753" t="s">
        <v>130</v>
      </c>
      <c r="F7791" s="753" t="s">
        <v>8</v>
      </c>
      <c r="G7791" s="757" t="s">
        <v>1835</v>
      </c>
      <c r="H7791" s="751">
        <v>172156000</v>
      </c>
    </row>
    <row r="7792" spans="1:8">
      <c r="A7792" s="753" t="s">
        <v>84</v>
      </c>
      <c r="B7792" s="753" t="s">
        <v>89</v>
      </c>
      <c r="C7792" s="753" t="s">
        <v>223</v>
      </c>
      <c r="D7792" s="753" t="s">
        <v>1766</v>
      </c>
      <c r="E7792" s="753" t="s">
        <v>130</v>
      </c>
      <c r="F7792" s="753" t="s">
        <v>14</v>
      </c>
      <c r="G7792" s="757" t="s">
        <v>1800</v>
      </c>
      <c r="H7792" s="751">
        <v>299035000</v>
      </c>
    </row>
    <row r="7793" spans="1:8">
      <c r="A7793" s="753" t="s">
        <v>84</v>
      </c>
      <c r="B7793" s="753" t="s">
        <v>89</v>
      </c>
      <c r="C7793" s="753" t="s">
        <v>223</v>
      </c>
      <c r="D7793" s="753" t="s">
        <v>1766</v>
      </c>
      <c r="E7793" s="753" t="s">
        <v>130</v>
      </c>
      <c r="F7793" s="753" t="s">
        <v>132</v>
      </c>
      <c r="G7793" s="757" t="s">
        <v>135</v>
      </c>
      <c r="H7793" s="751">
        <v>3382935000</v>
      </c>
    </row>
    <row r="7794" spans="1:8">
      <c r="A7794" s="753" t="s">
        <v>84</v>
      </c>
      <c r="B7794" s="753" t="s">
        <v>89</v>
      </c>
      <c r="C7794" s="753" t="s">
        <v>223</v>
      </c>
      <c r="D7794" s="753" t="s">
        <v>1766</v>
      </c>
      <c r="E7794" s="753" t="s">
        <v>1801</v>
      </c>
      <c r="F7794" s="753"/>
      <c r="G7794" s="757" t="s">
        <v>1802</v>
      </c>
      <c r="H7794" s="751">
        <v>9205000</v>
      </c>
    </row>
    <row r="7795" spans="1:8">
      <c r="A7795" s="753" t="s">
        <v>84</v>
      </c>
      <c r="B7795" s="753" t="s">
        <v>89</v>
      </c>
      <c r="C7795" s="753" t="s">
        <v>223</v>
      </c>
      <c r="D7795" s="753" t="s">
        <v>1766</v>
      </c>
      <c r="E7795" s="753" t="s">
        <v>1801</v>
      </c>
      <c r="F7795" s="753" t="s">
        <v>1803</v>
      </c>
      <c r="G7795" s="757" t="s">
        <v>1804</v>
      </c>
      <c r="H7795" s="751">
        <v>9205000</v>
      </c>
    </row>
    <row r="7796" spans="1:8">
      <c r="A7796" s="753" t="s">
        <v>84</v>
      </c>
      <c r="B7796" s="753" t="s">
        <v>89</v>
      </c>
      <c r="C7796" s="753" t="s">
        <v>223</v>
      </c>
      <c r="D7796" s="753" t="s">
        <v>1766</v>
      </c>
      <c r="E7796" s="753" t="s">
        <v>134</v>
      </c>
      <c r="F7796" s="753"/>
      <c r="G7796" s="757" t="s">
        <v>135</v>
      </c>
      <c r="H7796" s="751">
        <v>21978842427</v>
      </c>
    </row>
    <row r="7797" spans="1:8" ht="39.6">
      <c r="A7797" s="753" t="s">
        <v>84</v>
      </c>
      <c r="B7797" s="753" t="s">
        <v>89</v>
      </c>
      <c r="C7797" s="753" t="s">
        <v>223</v>
      </c>
      <c r="D7797" s="753" t="s">
        <v>1766</v>
      </c>
      <c r="E7797" s="753" t="s">
        <v>134</v>
      </c>
      <c r="F7797" s="753" t="s">
        <v>866</v>
      </c>
      <c r="G7797" s="757" t="s">
        <v>1965</v>
      </c>
      <c r="H7797" s="751">
        <v>334280000</v>
      </c>
    </row>
    <row r="7798" spans="1:8">
      <c r="A7798" s="753" t="s">
        <v>84</v>
      </c>
      <c r="B7798" s="753" t="s">
        <v>89</v>
      </c>
      <c r="C7798" s="753" t="s">
        <v>223</v>
      </c>
      <c r="D7798" s="753" t="s">
        <v>1766</v>
      </c>
      <c r="E7798" s="753" t="s">
        <v>134</v>
      </c>
      <c r="F7798" s="753" t="s">
        <v>9</v>
      </c>
      <c r="G7798" s="757" t="s">
        <v>1805</v>
      </c>
      <c r="H7798" s="751">
        <v>130928200</v>
      </c>
    </row>
    <row r="7799" spans="1:8">
      <c r="A7799" s="753" t="s">
        <v>84</v>
      </c>
      <c r="B7799" s="753" t="s">
        <v>89</v>
      </c>
      <c r="C7799" s="753" t="s">
        <v>223</v>
      </c>
      <c r="D7799" s="753" t="s">
        <v>1766</v>
      </c>
      <c r="E7799" s="753" t="s">
        <v>134</v>
      </c>
      <c r="F7799" s="753" t="s">
        <v>15</v>
      </c>
      <c r="G7799" s="757" t="s">
        <v>1806</v>
      </c>
      <c r="H7799" s="751">
        <v>70127200</v>
      </c>
    </row>
    <row r="7800" spans="1:8">
      <c r="A7800" s="753" t="s">
        <v>84</v>
      </c>
      <c r="B7800" s="753" t="s">
        <v>89</v>
      </c>
      <c r="C7800" s="753" t="s">
        <v>223</v>
      </c>
      <c r="D7800" s="753" t="s">
        <v>1766</v>
      </c>
      <c r="E7800" s="753" t="s">
        <v>134</v>
      </c>
      <c r="F7800" s="753" t="s">
        <v>137</v>
      </c>
      <c r="G7800" s="757" t="s">
        <v>138</v>
      </c>
      <c r="H7800" s="751">
        <v>16771796152</v>
      </c>
    </row>
    <row r="7801" spans="1:8">
      <c r="A7801" s="753" t="s">
        <v>84</v>
      </c>
      <c r="B7801" s="753" t="s">
        <v>89</v>
      </c>
      <c r="C7801" s="753" t="s">
        <v>223</v>
      </c>
      <c r="D7801" s="753" t="s">
        <v>1766</v>
      </c>
      <c r="E7801" s="753" t="s">
        <v>134</v>
      </c>
      <c r="F7801" s="753" t="s">
        <v>139</v>
      </c>
      <c r="G7801" s="757" t="s">
        <v>140</v>
      </c>
      <c r="H7801" s="751">
        <v>4671710875</v>
      </c>
    </row>
    <row r="7802" spans="1:8" ht="39.6">
      <c r="A7802" s="753" t="s">
        <v>84</v>
      </c>
      <c r="B7802" s="753" t="s">
        <v>89</v>
      </c>
      <c r="C7802" s="753" t="s">
        <v>223</v>
      </c>
      <c r="D7802" s="753" t="s">
        <v>1766</v>
      </c>
      <c r="E7802" s="753" t="s">
        <v>419</v>
      </c>
      <c r="F7802" s="753"/>
      <c r="G7802" s="757" t="s">
        <v>1807</v>
      </c>
      <c r="H7802" s="751">
        <v>1582110100</v>
      </c>
    </row>
    <row r="7803" spans="1:8">
      <c r="A7803" s="753" t="s">
        <v>84</v>
      </c>
      <c r="B7803" s="753" t="s">
        <v>89</v>
      </c>
      <c r="C7803" s="753" t="s">
        <v>223</v>
      </c>
      <c r="D7803" s="753" t="s">
        <v>1766</v>
      </c>
      <c r="E7803" s="753" t="s">
        <v>419</v>
      </c>
      <c r="F7803" s="753" t="s">
        <v>944</v>
      </c>
      <c r="G7803" s="757" t="s">
        <v>943</v>
      </c>
      <c r="H7803" s="751">
        <v>2000000</v>
      </c>
    </row>
    <row r="7804" spans="1:8">
      <c r="A7804" s="753" t="s">
        <v>84</v>
      </c>
      <c r="B7804" s="753" t="s">
        <v>89</v>
      </c>
      <c r="C7804" s="753" t="s">
        <v>223</v>
      </c>
      <c r="D7804" s="753" t="s">
        <v>1766</v>
      </c>
      <c r="E7804" s="753" t="s">
        <v>419</v>
      </c>
      <c r="F7804" s="753" t="s">
        <v>248</v>
      </c>
      <c r="G7804" s="757" t="s">
        <v>249</v>
      </c>
      <c r="H7804" s="751">
        <v>1374596400</v>
      </c>
    </row>
    <row r="7805" spans="1:8">
      <c r="A7805" s="753" t="s">
        <v>84</v>
      </c>
      <c r="B7805" s="753" t="s">
        <v>89</v>
      </c>
      <c r="C7805" s="753" t="s">
        <v>223</v>
      </c>
      <c r="D7805" s="753" t="s">
        <v>1766</v>
      </c>
      <c r="E7805" s="753" t="s">
        <v>419</v>
      </c>
      <c r="F7805" s="753" t="s">
        <v>250</v>
      </c>
      <c r="G7805" s="757" t="s">
        <v>251</v>
      </c>
      <c r="H7805" s="751">
        <v>10728000</v>
      </c>
    </row>
    <row r="7806" spans="1:8" ht="52.8">
      <c r="A7806" s="753" t="s">
        <v>84</v>
      </c>
      <c r="B7806" s="753" t="s">
        <v>89</v>
      </c>
      <c r="C7806" s="753" t="s">
        <v>223</v>
      </c>
      <c r="D7806" s="753" t="s">
        <v>1766</v>
      </c>
      <c r="E7806" s="753" t="s">
        <v>419</v>
      </c>
      <c r="F7806" s="753" t="s">
        <v>420</v>
      </c>
      <c r="G7806" s="757" t="s">
        <v>2714</v>
      </c>
      <c r="H7806" s="751">
        <v>97282700</v>
      </c>
    </row>
    <row r="7807" spans="1:8">
      <c r="A7807" s="753" t="s">
        <v>84</v>
      </c>
      <c r="B7807" s="753" t="s">
        <v>89</v>
      </c>
      <c r="C7807" s="753" t="s">
        <v>223</v>
      </c>
      <c r="D7807" s="753" t="s">
        <v>1766</v>
      </c>
      <c r="E7807" s="753" t="s">
        <v>419</v>
      </c>
      <c r="F7807" s="753" t="s">
        <v>252</v>
      </c>
      <c r="G7807" s="757" t="s">
        <v>135</v>
      </c>
      <c r="H7807" s="751">
        <v>97503000</v>
      </c>
    </row>
    <row r="7808" spans="1:8">
      <c r="A7808" s="753" t="s">
        <v>84</v>
      </c>
      <c r="B7808" s="753" t="s">
        <v>89</v>
      </c>
      <c r="C7808" s="753" t="s">
        <v>223</v>
      </c>
      <c r="D7808" s="753" t="s">
        <v>1766</v>
      </c>
      <c r="E7808" s="753" t="s">
        <v>404</v>
      </c>
      <c r="F7808" s="753"/>
      <c r="G7808" s="757" t="s">
        <v>1808</v>
      </c>
      <c r="H7808" s="751">
        <v>1763752000</v>
      </c>
    </row>
    <row r="7809" spans="1:8">
      <c r="A7809" s="753" t="s">
        <v>84</v>
      </c>
      <c r="B7809" s="753" t="s">
        <v>89</v>
      </c>
      <c r="C7809" s="753" t="s">
        <v>223</v>
      </c>
      <c r="D7809" s="753" t="s">
        <v>1766</v>
      </c>
      <c r="E7809" s="753" t="s">
        <v>404</v>
      </c>
      <c r="F7809" s="753" t="s">
        <v>1809</v>
      </c>
      <c r="G7809" s="757" t="s">
        <v>26</v>
      </c>
      <c r="H7809" s="751">
        <v>984753000</v>
      </c>
    </row>
    <row r="7810" spans="1:8">
      <c r="A7810" s="753" t="s">
        <v>84</v>
      </c>
      <c r="B7810" s="753" t="s">
        <v>89</v>
      </c>
      <c r="C7810" s="753" t="s">
        <v>223</v>
      </c>
      <c r="D7810" s="753" t="s">
        <v>1766</v>
      </c>
      <c r="E7810" s="753" t="s">
        <v>404</v>
      </c>
      <c r="F7810" s="753" t="s">
        <v>867</v>
      </c>
      <c r="G7810" s="757" t="s">
        <v>135</v>
      </c>
      <c r="H7810" s="751">
        <v>778999000</v>
      </c>
    </row>
    <row r="7811" spans="1:8">
      <c r="A7811" s="753" t="s">
        <v>84</v>
      </c>
      <c r="B7811" s="753" t="s">
        <v>89</v>
      </c>
      <c r="C7811" s="753" t="s">
        <v>223</v>
      </c>
      <c r="D7811" s="753" t="s">
        <v>1766</v>
      </c>
      <c r="E7811" s="753" t="s">
        <v>353</v>
      </c>
      <c r="F7811" s="753"/>
      <c r="G7811" s="757" t="s">
        <v>354</v>
      </c>
      <c r="H7811" s="751">
        <v>120073000</v>
      </c>
    </row>
    <row r="7812" spans="1:8">
      <c r="A7812" s="753" t="s">
        <v>84</v>
      </c>
      <c r="B7812" s="753" t="s">
        <v>89</v>
      </c>
      <c r="C7812" s="753" t="s">
        <v>223</v>
      </c>
      <c r="D7812" s="753" t="s">
        <v>1766</v>
      </c>
      <c r="E7812" s="753" t="s">
        <v>353</v>
      </c>
      <c r="F7812" s="753" t="s">
        <v>405</v>
      </c>
      <c r="G7812" s="757" t="s">
        <v>1920</v>
      </c>
      <c r="H7812" s="751">
        <v>120073000</v>
      </c>
    </row>
    <row r="7813" spans="1:8">
      <c r="A7813" s="753" t="s">
        <v>84</v>
      </c>
      <c r="B7813" s="753" t="s">
        <v>89</v>
      </c>
      <c r="C7813" s="753" t="s">
        <v>223</v>
      </c>
      <c r="D7813" s="753" t="s">
        <v>1766</v>
      </c>
      <c r="E7813" s="753" t="s">
        <v>178</v>
      </c>
      <c r="F7813" s="753"/>
      <c r="G7813" s="757" t="s">
        <v>179</v>
      </c>
      <c r="H7813" s="751">
        <v>5290661000</v>
      </c>
    </row>
    <row r="7814" spans="1:8" ht="26.4">
      <c r="A7814" s="753" t="s">
        <v>84</v>
      </c>
      <c r="B7814" s="753" t="s">
        <v>89</v>
      </c>
      <c r="C7814" s="753" t="s">
        <v>223</v>
      </c>
      <c r="D7814" s="753" t="s">
        <v>1766</v>
      </c>
      <c r="E7814" s="753" t="s">
        <v>178</v>
      </c>
      <c r="F7814" s="753" t="s">
        <v>180</v>
      </c>
      <c r="G7814" s="757" t="s">
        <v>1810</v>
      </c>
      <c r="H7814" s="751">
        <v>5290661000</v>
      </c>
    </row>
    <row r="7815" spans="1:8">
      <c r="A7815" s="753" t="s">
        <v>84</v>
      </c>
      <c r="B7815" s="753" t="s">
        <v>89</v>
      </c>
      <c r="C7815" s="753" t="s">
        <v>223</v>
      </c>
      <c r="D7815" s="753" t="s">
        <v>1766</v>
      </c>
      <c r="E7815" s="753" t="s">
        <v>19</v>
      </c>
      <c r="F7815" s="753"/>
      <c r="G7815" s="757" t="s">
        <v>133</v>
      </c>
      <c r="H7815" s="751">
        <v>966145911</v>
      </c>
    </row>
    <row r="7816" spans="1:8">
      <c r="A7816" s="753" t="s">
        <v>84</v>
      </c>
      <c r="B7816" s="753" t="s">
        <v>89</v>
      </c>
      <c r="C7816" s="753" t="s">
        <v>223</v>
      </c>
      <c r="D7816" s="753" t="s">
        <v>1766</v>
      </c>
      <c r="E7816" s="753" t="s">
        <v>19</v>
      </c>
      <c r="F7816" s="753" t="s">
        <v>20</v>
      </c>
      <c r="G7816" s="757" t="s">
        <v>21</v>
      </c>
      <c r="H7816" s="751">
        <v>178521000</v>
      </c>
    </row>
    <row r="7817" spans="1:8">
      <c r="A7817" s="753" t="s">
        <v>84</v>
      </c>
      <c r="B7817" s="753" t="s">
        <v>89</v>
      </c>
      <c r="C7817" s="753" t="s">
        <v>223</v>
      </c>
      <c r="D7817" s="753" t="s">
        <v>1766</v>
      </c>
      <c r="E7817" s="753" t="s">
        <v>19</v>
      </c>
      <c r="F7817" s="753" t="s">
        <v>22</v>
      </c>
      <c r="G7817" s="757" t="s">
        <v>23</v>
      </c>
      <c r="H7817" s="751">
        <v>596899500</v>
      </c>
    </row>
    <row r="7818" spans="1:8">
      <c r="A7818" s="753" t="s">
        <v>84</v>
      </c>
      <c r="B7818" s="753" t="s">
        <v>89</v>
      </c>
      <c r="C7818" s="753" t="s">
        <v>223</v>
      </c>
      <c r="D7818" s="753" t="s">
        <v>1766</v>
      </c>
      <c r="E7818" s="753" t="s">
        <v>19</v>
      </c>
      <c r="F7818" s="753" t="s">
        <v>245</v>
      </c>
      <c r="G7818" s="757" t="s">
        <v>135</v>
      </c>
      <c r="H7818" s="751">
        <v>190725411</v>
      </c>
    </row>
    <row r="7819" spans="1:8">
      <c r="A7819" s="753" t="s">
        <v>84</v>
      </c>
      <c r="B7819" s="753" t="s">
        <v>89</v>
      </c>
      <c r="C7819" s="753" t="s">
        <v>223</v>
      </c>
      <c r="D7819" s="753" t="s">
        <v>1962</v>
      </c>
      <c r="E7819" s="753"/>
      <c r="F7819" s="753"/>
      <c r="G7819" s="757" t="s">
        <v>213</v>
      </c>
      <c r="H7819" s="751">
        <v>10728000</v>
      </c>
    </row>
    <row r="7820" spans="1:8" ht="39.6">
      <c r="A7820" s="753" t="s">
        <v>84</v>
      </c>
      <c r="B7820" s="753" t="s">
        <v>89</v>
      </c>
      <c r="C7820" s="753" t="s">
        <v>223</v>
      </c>
      <c r="D7820" s="753" t="s">
        <v>1962</v>
      </c>
      <c r="E7820" s="753" t="s">
        <v>419</v>
      </c>
      <c r="F7820" s="753"/>
      <c r="G7820" s="757" t="s">
        <v>1807</v>
      </c>
      <c r="H7820" s="751">
        <v>10728000</v>
      </c>
    </row>
    <row r="7821" spans="1:8" ht="52.8">
      <c r="A7821" s="753" t="s">
        <v>84</v>
      </c>
      <c r="B7821" s="753" t="s">
        <v>89</v>
      </c>
      <c r="C7821" s="753" t="s">
        <v>223</v>
      </c>
      <c r="D7821" s="753" t="s">
        <v>1962</v>
      </c>
      <c r="E7821" s="753" t="s">
        <v>419</v>
      </c>
      <c r="F7821" s="753" t="s">
        <v>420</v>
      </c>
      <c r="G7821" s="757" t="s">
        <v>2714</v>
      </c>
      <c r="H7821" s="751">
        <v>10728000</v>
      </c>
    </row>
    <row r="7822" spans="1:8" ht="39.6">
      <c r="A7822" s="753" t="s">
        <v>84</v>
      </c>
      <c r="B7822" s="753" t="s">
        <v>89</v>
      </c>
      <c r="C7822" s="753" t="s">
        <v>223</v>
      </c>
      <c r="D7822" s="753" t="s">
        <v>1956</v>
      </c>
      <c r="E7822" s="753"/>
      <c r="F7822" s="753"/>
      <c r="G7822" s="757" t="s">
        <v>1957</v>
      </c>
      <c r="H7822" s="751">
        <v>322956963</v>
      </c>
    </row>
    <row r="7823" spans="1:8">
      <c r="A7823" s="753" t="s">
        <v>84</v>
      </c>
      <c r="B7823" s="753" t="s">
        <v>89</v>
      </c>
      <c r="C7823" s="753" t="s">
        <v>223</v>
      </c>
      <c r="D7823" s="753" t="s">
        <v>1956</v>
      </c>
      <c r="E7823" s="753" t="s">
        <v>92</v>
      </c>
      <c r="F7823" s="753"/>
      <c r="G7823" s="757" t="s">
        <v>93</v>
      </c>
      <c r="H7823" s="751">
        <v>145732200</v>
      </c>
    </row>
    <row r="7824" spans="1:8">
      <c r="A7824" s="753" t="s">
        <v>84</v>
      </c>
      <c r="B7824" s="753" t="s">
        <v>89</v>
      </c>
      <c r="C7824" s="753" t="s">
        <v>223</v>
      </c>
      <c r="D7824" s="753" t="s">
        <v>1956</v>
      </c>
      <c r="E7824" s="753" t="s">
        <v>92</v>
      </c>
      <c r="F7824" s="753" t="s">
        <v>94</v>
      </c>
      <c r="G7824" s="757" t="s">
        <v>1768</v>
      </c>
      <c r="H7824" s="751">
        <v>145732200</v>
      </c>
    </row>
    <row r="7825" spans="1:8">
      <c r="A7825" s="753" t="s">
        <v>84</v>
      </c>
      <c r="B7825" s="753" t="s">
        <v>89</v>
      </c>
      <c r="C7825" s="753" t="s">
        <v>223</v>
      </c>
      <c r="D7825" s="753" t="s">
        <v>1956</v>
      </c>
      <c r="E7825" s="753" t="s">
        <v>96</v>
      </c>
      <c r="F7825" s="753"/>
      <c r="G7825" s="757" t="s">
        <v>97</v>
      </c>
      <c r="H7825" s="751">
        <v>38509400</v>
      </c>
    </row>
    <row r="7826" spans="1:8">
      <c r="A7826" s="753" t="s">
        <v>84</v>
      </c>
      <c r="B7826" s="753" t="s">
        <v>89</v>
      </c>
      <c r="C7826" s="753" t="s">
        <v>223</v>
      </c>
      <c r="D7826" s="753" t="s">
        <v>1956</v>
      </c>
      <c r="E7826" s="753" t="s">
        <v>96</v>
      </c>
      <c r="F7826" s="753" t="s">
        <v>151</v>
      </c>
      <c r="G7826" s="757" t="s">
        <v>152</v>
      </c>
      <c r="H7826" s="751">
        <v>8940000</v>
      </c>
    </row>
    <row r="7827" spans="1:8">
      <c r="A7827" s="753" t="s">
        <v>84</v>
      </c>
      <c r="B7827" s="753" t="s">
        <v>89</v>
      </c>
      <c r="C7827" s="753" t="s">
        <v>223</v>
      </c>
      <c r="D7827" s="753" t="s">
        <v>1956</v>
      </c>
      <c r="E7827" s="753" t="s">
        <v>96</v>
      </c>
      <c r="F7827" s="753" t="s">
        <v>144</v>
      </c>
      <c r="G7827" s="757" t="s">
        <v>145</v>
      </c>
      <c r="H7827" s="751">
        <v>29569400</v>
      </c>
    </row>
    <row r="7828" spans="1:8">
      <c r="A7828" s="753" t="s">
        <v>84</v>
      </c>
      <c r="B7828" s="753" t="s">
        <v>89</v>
      </c>
      <c r="C7828" s="753" t="s">
        <v>223</v>
      </c>
      <c r="D7828" s="753" t="s">
        <v>1956</v>
      </c>
      <c r="E7828" s="753" t="s">
        <v>100</v>
      </c>
      <c r="F7828" s="753"/>
      <c r="G7828" s="757" t="s">
        <v>101</v>
      </c>
      <c r="H7828" s="751">
        <v>10700000</v>
      </c>
    </row>
    <row r="7829" spans="1:8">
      <c r="A7829" s="753" t="s">
        <v>84</v>
      </c>
      <c r="B7829" s="753" t="s">
        <v>89</v>
      </c>
      <c r="C7829" s="753" t="s">
        <v>223</v>
      </c>
      <c r="D7829" s="753" t="s">
        <v>1956</v>
      </c>
      <c r="E7829" s="753" t="s">
        <v>100</v>
      </c>
      <c r="F7829" s="753" t="s">
        <v>443</v>
      </c>
      <c r="G7829" s="757" t="s">
        <v>135</v>
      </c>
      <c r="H7829" s="751">
        <v>10700000</v>
      </c>
    </row>
    <row r="7830" spans="1:8">
      <c r="A7830" s="753" t="s">
        <v>84</v>
      </c>
      <c r="B7830" s="753" t="s">
        <v>89</v>
      </c>
      <c r="C7830" s="753" t="s">
        <v>223</v>
      </c>
      <c r="D7830" s="753" t="s">
        <v>1956</v>
      </c>
      <c r="E7830" s="753" t="s">
        <v>102</v>
      </c>
      <c r="F7830" s="753"/>
      <c r="G7830" s="757" t="s">
        <v>369</v>
      </c>
      <c r="H7830" s="751">
        <v>34259300</v>
      </c>
    </row>
    <row r="7831" spans="1:8">
      <c r="A7831" s="753" t="s">
        <v>84</v>
      </c>
      <c r="B7831" s="753" t="s">
        <v>89</v>
      </c>
      <c r="C7831" s="753" t="s">
        <v>223</v>
      </c>
      <c r="D7831" s="753" t="s">
        <v>1956</v>
      </c>
      <c r="E7831" s="753" t="s">
        <v>102</v>
      </c>
      <c r="F7831" s="753" t="s">
        <v>103</v>
      </c>
      <c r="G7831" s="757" t="s">
        <v>104</v>
      </c>
      <c r="H7831" s="751">
        <v>26646200</v>
      </c>
    </row>
    <row r="7832" spans="1:8">
      <c r="A7832" s="753" t="s">
        <v>84</v>
      </c>
      <c r="B7832" s="753" t="s">
        <v>89</v>
      </c>
      <c r="C7832" s="753" t="s">
        <v>223</v>
      </c>
      <c r="D7832" s="753" t="s">
        <v>1956</v>
      </c>
      <c r="E7832" s="753" t="s">
        <v>102</v>
      </c>
      <c r="F7832" s="753" t="s">
        <v>105</v>
      </c>
      <c r="G7832" s="757" t="s">
        <v>106</v>
      </c>
      <c r="H7832" s="751">
        <v>4567900</v>
      </c>
    </row>
    <row r="7833" spans="1:8">
      <c r="A7833" s="753" t="s">
        <v>84</v>
      </c>
      <c r="B7833" s="753" t="s">
        <v>89</v>
      </c>
      <c r="C7833" s="753" t="s">
        <v>223</v>
      </c>
      <c r="D7833" s="753" t="s">
        <v>1956</v>
      </c>
      <c r="E7833" s="753" t="s">
        <v>102</v>
      </c>
      <c r="F7833" s="753" t="s">
        <v>107</v>
      </c>
      <c r="G7833" s="757" t="s">
        <v>108</v>
      </c>
      <c r="H7833" s="751">
        <v>1522600</v>
      </c>
    </row>
    <row r="7834" spans="1:8">
      <c r="A7834" s="753" t="s">
        <v>84</v>
      </c>
      <c r="B7834" s="753" t="s">
        <v>89</v>
      </c>
      <c r="C7834" s="753" t="s">
        <v>223</v>
      </c>
      <c r="D7834" s="753" t="s">
        <v>1956</v>
      </c>
      <c r="E7834" s="753" t="s">
        <v>102</v>
      </c>
      <c r="F7834" s="753" t="s">
        <v>0</v>
      </c>
      <c r="G7834" s="757" t="s">
        <v>1</v>
      </c>
      <c r="H7834" s="751">
        <v>1522600</v>
      </c>
    </row>
    <row r="7835" spans="1:8">
      <c r="A7835" s="753" t="s">
        <v>84</v>
      </c>
      <c r="B7835" s="753" t="s">
        <v>89</v>
      </c>
      <c r="C7835" s="753" t="s">
        <v>223</v>
      </c>
      <c r="D7835" s="753" t="s">
        <v>1956</v>
      </c>
      <c r="E7835" s="753" t="s">
        <v>115</v>
      </c>
      <c r="F7835" s="753"/>
      <c r="G7835" s="757" t="s">
        <v>1781</v>
      </c>
      <c r="H7835" s="751">
        <v>8191425</v>
      </c>
    </row>
    <row r="7836" spans="1:8">
      <c r="A7836" s="753" t="s">
        <v>84</v>
      </c>
      <c r="B7836" s="753" t="s">
        <v>89</v>
      </c>
      <c r="C7836" s="753" t="s">
        <v>223</v>
      </c>
      <c r="D7836" s="753" t="s">
        <v>1956</v>
      </c>
      <c r="E7836" s="753" t="s">
        <v>115</v>
      </c>
      <c r="F7836" s="753" t="s">
        <v>116</v>
      </c>
      <c r="G7836" s="757" t="s">
        <v>117</v>
      </c>
      <c r="H7836" s="751">
        <v>8191425</v>
      </c>
    </row>
    <row r="7837" spans="1:8">
      <c r="A7837" s="753" t="s">
        <v>84</v>
      </c>
      <c r="B7837" s="753" t="s">
        <v>89</v>
      </c>
      <c r="C7837" s="753" t="s">
        <v>223</v>
      </c>
      <c r="D7837" s="753" t="s">
        <v>1956</v>
      </c>
      <c r="E7837" s="753" t="s">
        <v>120</v>
      </c>
      <c r="F7837" s="753"/>
      <c r="G7837" s="757" t="s">
        <v>121</v>
      </c>
      <c r="H7837" s="751">
        <v>3364638</v>
      </c>
    </row>
    <row r="7838" spans="1:8" ht="39.6">
      <c r="A7838" s="753" t="s">
        <v>84</v>
      </c>
      <c r="B7838" s="753" t="s">
        <v>89</v>
      </c>
      <c r="C7838" s="753" t="s">
        <v>223</v>
      </c>
      <c r="D7838" s="753" t="s">
        <v>1956</v>
      </c>
      <c r="E7838" s="753" t="s">
        <v>120</v>
      </c>
      <c r="F7838" s="753" t="s">
        <v>122</v>
      </c>
      <c r="G7838" s="757" t="s">
        <v>1783</v>
      </c>
      <c r="H7838" s="751">
        <v>3364638</v>
      </c>
    </row>
    <row r="7839" spans="1:8">
      <c r="A7839" s="753" t="s">
        <v>84</v>
      </c>
      <c r="B7839" s="753" t="s">
        <v>89</v>
      </c>
      <c r="C7839" s="753" t="s">
        <v>223</v>
      </c>
      <c r="D7839" s="753" t="s">
        <v>1956</v>
      </c>
      <c r="E7839" s="753" t="s">
        <v>125</v>
      </c>
      <c r="F7839" s="753"/>
      <c r="G7839" s="757" t="s">
        <v>126</v>
      </c>
      <c r="H7839" s="751">
        <v>14450000</v>
      </c>
    </row>
    <row r="7840" spans="1:8">
      <c r="A7840" s="753" t="s">
        <v>84</v>
      </c>
      <c r="B7840" s="753" t="s">
        <v>89</v>
      </c>
      <c r="C7840" s="753" t="s">
        <v>223</v>
      </c>
      <c r="D7840" s="753" t="s">
        <v>1956</v>
      </c>
      <c r="E7840" s="753" t="s">
        <v>125</v>
      </c>
      <c r="F7840" s="753" t="s">
        <v>129</v>
      </c>
      <c r="G7840" s="757" t="s">
        <v>1787</v>
      </c>
      <c r="H7840" s="751">
        <v>14450000</v>
      </c>
    </row>
    <row r="7841" spans="1:8">
      <c r="A7841" s="753" t="s">
        <v>84</v>
      </c>
      <c r="B7841" s="753" t="s">
        <v>89</v>
      </c>
      <c r="C7841" s="753" t="s">
        <v>223</v>
      </c>
      <c r="D7841" s="753" t="s">
        <v>1956</v>
      </c>
      <c r="E7841" s="753" t="s">
        <v>554</v>
      </c>
      <c r="F7841" s="753"/>
      <c r="G7841" s="757" t="s">
        <v>555</v>
      </c>
      <c r="H7841" s="751">
        <v>13400000</v>
      </c>
    </row>
    <row r="7842" spans="1:8">
      <c r="A7842" s="753" t="s">
        <v>84</v>
      </c>
      <c r="B7842" s="753" t="s">
        <v>89</v>
      </c>
      <c r="C7842" s="753" t="s">
        <v>223</v>
      </c>
      <c r="D7842" s="753" t="s">
        <v>1956</v>
      </c>
      <c r="E7842" s="753" t="s">
        <v>554</v>
      </c>
      <c r="F7842" s="753" t="s">
        <v>556</v>
      </c>
      <c r="G7842" s="757" t="s">
        <v>557</v>
      </c>
      <c r="H7842" s="751">
        <v>9100000</v>
      </c>
    </row>
    <row r="7843" spans="1:8">
      <c r="A7843" s="753" t="s">
        <v>84</v>
      </c>
      <c r="B7843" s="753" t="s">
        <v>89</v>
      </c>
      <c r="C7843" s="753" t="s">
        <v>223</v>
      </c>
      <c r="D7843" s="753" t="s">
        <v>1956</v>
      </c>
      <c r="E7843" s="753" t="s">
        <v>554</v>
      </c>
      <c r="F7843" s="753" t="s">
        <v>558</v>
      </c>
      <c r="G7843" s="757" t="s">
        <v>559</v>
      </c>
      <c r="H7843" s="751">
        <v>4300000</v>
      </c>
    </row>
    <row r="7844" spans="1:8" ht="39.6">
      <c r="A7844" s="753" t="s">
        <v>84</v>
      </c>
      <c r="B7844" s="753" t="s">
        <v>89</v>
      </c>
      <c r="C7844" s="753" t="s">
        <v>223</v>
      </c>
      <c r="D7844" s="753" t="s">
        <v>1956</v>
      </c>
      <c r="E7844" s="753" t="s">
        <v>560</v>
      </c>
      <c r="F7844" s="753"/>
      <c r="G7844" s="757" t="s">
        <v>1790</v>
      </c>
      <c r="H7844" s="751">
        <v>2800000</v>
      </c>
    </row>
    <row r="7845" spans="1:8">
      <c r="A7845" s="753" t="s">
        <v>84</v>
      </c>
      <c r="B7845" s="753" t="s">
        <v>89</v>
      </c>
      <c r="C7845" s="753" t="s">
        <v>223</v>
      </c>
      <c r="D7845" s="753" t="s">
        <v>1956</v>
      </c>
      <c r="E7845" s="753" t="s">
        <v>560</v>
      </c>
      <c r="F7845" s="753" t="s">
        <v>418</v>
      </c>
      <c r="G7845" s="757" t="s">
        <v>1793</v>
      </c>
      <c r="H7845" s="751">
        <v>2800000</v>
      </c>
    </row>
    <row r="7846" spans="1:8" ht="26.4">
      <c r="A7846" s="753" t="s">
        <v>84</v>
      </c>
      <c r="B7846" s="753" t="s">
        <v>89</v>
      </c>
      <c r="C7846" s="753" t="s">
        <v>223</v>
      </c>
      <c r="D7846" s="753" t="s">
        <v>1956</v>
      </c>
      <c r="E7846" s="753" t="s">
        <v>130</v>
      </c>
      <c r="F7846" s="753"/>
      <c r="G7846" s="757" t="s">
        <v>131</v>
      </c>
      <c r="H7846" s="751">
        <v>3870000</v>
      </c>
    </row>
    <row r="7847" spans="1:8">
      <c r="A7847" s="753" t="s">
        <v>84</v>
      </c>
      <c r="B7847" s="753" t="s">
        <v>89</v>
      </c>
      <c r="C7847" s="753" t="s">
        <v>223</v>
      </c>
      <c r="D7847" s="753" t="s">
        <v>1956</v>
      </c>
      <c r="E7847" s="753" t="s">
        <v>130</v>
      </c>
      <c r="F7847" s="753" t="s">
        <v>585</v>
      </c>
      <c r="G7847" s="757" t="s">
        <v>1799</v>
      </c>
      <c r="H7847" s="751">
        <v>3870000</v>
      </c>
    </row>
    <row r="7848" spans="1:8">
      <c r="A7848" s="753" t="s">
        <v>84</v>
      </c>
      <c r="B7848" s="753" t="s">
        <v>89</v>
      </c>
      <c r="C7848" s="753" t="s">
        <v>223</v>
      </c>
      <c r="D7848" s="753" t="s">
        <v>1956</v>
      </c>
      <c r="E7848" s="753" t="s">
        <v>134</v>
      </c>
      <c r="F7848" s="753"/>
      <c r="G7848" s="757" t="s">
        <v>135</v>
      </c>
      <c r="H7848" s="751">
        <v>47680000</v>
      </c>
    </row>
    <row r="7849" spans="1:8">
      <c r="A7849" s="753" t="s">
        <v>84</v>
      </c>
      <c r="B7849" s="753" t="s">
        <v>89</v>
      </c>
      <c r="C7849" s="753" t="s">
        <v>223</v>
      </c>
      <c r="D7849" s="753" t="s">
        <v>1956</v>
      </c>
      <c r="E7849" s="753" t="s">
        <v>134</v>
      </c>
      <c r="F7849" s="753" t="s">
        <v>137</v>
      </c>
      <c r="G7849" s="757" t="s">
        <v>138</v>
      </c>
      <c r="H7849" s="751">
        <v>18755000</v>
      </c>
    </row>
    <row r="7850" spans="1:8">
      <c r="A7850" s="753" t="s">
        <v>84</v>
      </c>
      <c r="B7850" s="753" t="s">
        <v>89</v>
      </c>
      <c r="C7850" s="753" t="s">
        <v>223</v>
      </c>
      <c r="D7850" s="753" t="s">
        <v>1956</v>
      </c>
      <c r="E7850" s="753" t="s">
        <v>134</v>
      </c>
      <c r="F7850" s="753" t="s">
        <v>139</v>
      </c>
      <c r="G7850" s="757" t="s">
        <v>140</v>
      </c>
      <c r="H7850" s="751">
        <v>28925000</v>
      </c>
    </row>
    <row r="7851" spans="1:8">
      <c r="A7851" s="753" t="s">
        <v>84</v>
      </c>
      <c r="B7851" s="753" t="s">
        <v>89</v>
      </c>
      <c r="C7851" s="753" t="s">
        <v>1062</v>
      </c>
      <c r="D7851" s="753"/>
      <c r="E7851" s="753"/>
      <c r="F7851" s="753"/>
      <c r="G7851" s="757" t="s">
        <v>1375</v>
      </c>
      <c r="H7851" s="751">
        <v>613780000</v>
      </c>
    </row>
    <row r="7852" spans="1:8" ht="26.4">
      <c r="A7852" s="753" t="s">
        <v>84</v>
      </c>
      <c r="B7852" s="753" t="s">
        <v>89</v>
      </c>
      <c r="C7852" s="753" t="s">
        <v>1062</v>
      </c>
      <c r="D7852" s="753" t="s">
        <v>1945</v>
      </c>
      <c r="E7852" s="753"/>
      <c r="F7852" s="753"/>
      <c r="G7852" s="757" t="s">
        <v>1946</v>
      </c>
      <c r="H7852" s="751">
        <v>613780000</v>
      </c>
    </row>
    <row r="7853" spans="1:8">
      <c r="A7853" s="753" t="s">
        <v>84</v>
      </c>
      <c r="B7853" s="753" t="s">
        <v>89</v>
      </c>
      <c r="C7853" s="753" t="s">
        <v>1062</v>
      </c>
      <c r="D7853" s="753" t="s">
        <v>1945</v>
      </c>
      <c r="E7853" s="753" t="s">
        <v>134</v>
      </c>
      <c r="F7853" s="753"/>
      <c r="G7853" s="757" t="s">
        <v>135</v>
      </c>
      <c r="H7853" s="751">
        <v>613780000</v>
      </c>
    </row>
    <row r="7854" spans="1:8">
      <c r="A7854" s="753" t="s">
        <v>84</v>
      </c>
      <c r="B7854" s="753" t="s">
        <v>89</v>
      </c>
      <c r="C7854" s="753" t="s">
        <v>1062</v>
      </c>
      <c r="D7854" s="753" t="s">
        <v>1945</v>
      </c>
      <c r="E7854" s="753" t="s">
        <v>134</v>
      </c>
      <c r="F7854" s="753" t="s">
        <v>139</v>
      </c>
      <c r="G7854" s="757" t="s">
        <v>140</v>
      </c>
      <c r="H7854" s="751">
        <v>613780000</v>
      </c>
    </row>
    <row r="7855" spans="1:8">
      <c r="A7855" s="753" t="s">
        <v>84</v>
      </c>
      <c r="B7855" s="753" t="s">
        <v>27</v>
      </c>
      <c r="C7855" s="753"/>
      <c r="D7855" s="753"/>
      <c r="E7855" s="753"/>
      <c r="F7855" s="753"/>
      <c r="G7855" s="757" t="s">
        <v>28</v>
      </c>
      <c r="H7855" s="751">
        <v>55731735460</v>
      </c>
    </row>
    <row r="7856" spans="1:8">
      <c r="A7856" s="753" t="s">
        <v>84</v>
      </c>
      <c r="B7856" s="753" t="s">
        <v>27</v>
      </c>
      <c r="C7856" s="753" t="s">
        <v>416</v>
      </c>
      <c r="D7856" s="753"/>
      <c r="E7856" s="753"/>
      <c r="F7856" s="753"/>
      <c r="G7856" s="757" t="s">
        <v>1814</v>
      </c>
      <c r="H7856" s="751">
        <v>6559642000</v>
      </c>
    </row>
    <row r="7857" spans="1:8" ht="26.4">
      <c r="A7857" s="753" t="s">
        <v>84</v>
      </c>
      <c r="B7857" s="753" t="s">
        <v>27</v>
      </c>
      <c r="C7857" s="753" t="s">
        <v>416</v>
      </c>
      <c r="D7857" s="753" t="s">
        <v>1921</v>
      </c>
      <c r="E7857" s="753"/>
      <c r="F7857" s="753"/>
      <c r="G7857" s="757" t="s">
        <v>1922</v>
      </c>
      <c r="H7857" s="751">
        <v>1078269000</v>
      </c>
    </row>
    <row r="7858" spans="1:8">
      <c r="A7858" s="753" t="s">
        <v>84</v>
      </c>
      <c r="B7858" s="753" t="s">
        <v>27</v>
      </c>
      <c r="C7858" s="753" t="s">
        <v>416</v>
      </c>
      <c r="D7858" s="753" t="s">
        <v>1921</v>
      </c>
      <c r="E7858" s="753" t="s">
        <v>353</v>
      </c>
      <c r="F7858" s="753"/>
      <c r="G7858" s="757" t="s">
        <v>354</v>
      </c>
      <c r="H7858" s="751">
        <v>1078269000</v>
      </c>
    </row>
    <row r="7859" spans="1:8" ht="26.4">
      <c r="A7859" s="753" t="s">
        <v>84</v>
      </c>
      <c r="B7859" s="753" t="s">
        <v>27</v>
      </c>
      <c r="C7859" s="753" t="s">
        <v>416</v>
      </c>
      <c r="D7859" s="753" t="s">
        <v>1921</v>
      </c>
      <c r="E7859" s="753" t="s">
        <v>353</v>
      </c>
      <c r="F7859" s="753" t="s">
        <v>355</v>
      </c>
      <c r="G7859" s="757" t="s">
        <v>1893</v>
      </c>
      <c r="H7859" s="751">
        <v>1078269000</v>
      </c>
    </row>
    <row r="7860" spans="1:8" ht="39.6">
      <c r="A7860" s="753" t="s">
        <v>84</v>
      </c>
      <c r="B7860" s="753" t="s">
        <v>27</v>
      </c>
      <c r="C7860" s="753" t="s">
        <v>416</v>
      </c>
      <c r="D7860" s="753" t="s">
        <v>1816</v>
      </c>
      <c r="E7860" s="753"/>
      <c r="F7860" s="753"/>
      <c r="G7860" s="757" t="s">
        <v>1817</v>
      </c>
      <c r="H7860" s="751">
        <v>13590000</v>
      </c>
    </row>
    <row r="7861" spans="1:8">
      <c r="A7861" s="753" t="s">
        <v>84</v>
      </c>
      <c r="B7861" s="753" t="s">
        <v>27</v>
      </c>
      <c r="C7861" s="753" t="s">
        <v>416</v>
      </c>
      <c r="D7861" s="753" t="s">
        <v>1816</v>
      </c>
      <c r="E7861" s="753" t="s">
        <v>125</v>
      </c>
      <c r="F7861" s="753"/>
      <c r="G7861" s="757" t="s">
        <v>126</v>
      </c>
      <c r="H7861" s="751">
        <v>3590000</v>
      </c>
    </row>
    <row r="7862" spans="1:8">
      <c r="A7862" s="753" t="s">
        <v>84</v>
      </c>
      <c r="B7862" s="753" t="s">
        <v>27</v>
      </c>
      <c r="C7862" s="753" t="s">
        <v>416</v>
      </c>
      <c r="D7862" s="753" t="s">
        <v>1816</v>
      </c>
      <c r="E7862" s="753" t="s">
        <v>125</v>
      </c>
      <c r="F7862" s="753" t="s">
        <v>430</v>
      </c>
      <c r="G7862" s="757" t="s">
        <v>431</v>
      </c>
      <c r="H7862" s="751">
        <v>790000</v>
      </c>
    </row>
    <row r="7863" spans="1:8">
      <c r="A7863" s="753" t="s">
        <v>84</v>
      </c>
      <c r="B7863" s="753" t="s">
        <v>27</v>
      </c>
      <c r="C7863" s="753" t="s">
        <v>416</v>
      </c>
      <c r="D7863" s="753" t="s">
        <v>1816</v>
      </c>
      <c r="E7863" s="753" t="s">
        <v>125</v>
      </c>
      <c r="F7863" s="753" t="s">
        <v>552</v>
      </c>
      <c r="G7863" s="757" t="s">
        <v>553</v>
      </c>
      <c r="H7863" s="751">
        <v>1000000</v>
      </c>
    </row>
    <row r="7864" spans="1:8">
      <c r="A7864" s="753" t="s">
        <v>84</v>
      </c>
      <c r="B7864" s="753" t="s">
        <v>27</v>
      </c>
      <c r="C7864" s="753" t="s">
        <v>416</v>
      </c>
      <c r="D7864" s="753" t="s">
        <v>1816</v>
      </c>
      <c r="E7864" s="753" t="s">
        <v>125</v>
      </c>
      <c r="F7864" s="753" t="s">
        <v>127</v>
      </c>
      <c r="G7864" s="757" t="s">
        <v>128</v>
      </c>
      <c r="H7864" s="751">
        <v>1800000</v>
      </c>
    </row>
    <row r="7865" spans="1:8">
      <c r="A7865" s="753" t="s">
        <v>84</v>
      </c>
      <c r="B7865" s="753" t="s">
        <v>27</v>
      </c>
      <c r="C7865" s="753" t="s">
        <v>416</v>
      </c>
      <c r="D7865" s="753" t="s">
        <v>1816</v>
      </c>
      <c r="E7865" s="753" t="s">
        <v>554</v>
      </c>
      <c r="F7865" s="753"/>
      <c r="G7865" s="757" t="s">
        <v>555</v>
      </c>
      <c r="H7865" s="751">
        <v>10000000</v>
      </c>
    </row>
    <row r="7866" spans="1:8">
      <c r="A7866" s="753" t="s">
        <v>84</v>
      </c>
      <c r="B7866" s="753" t="s">
        <v>27</v>
      </c>
      <c r="C7866" s="753" t="s">
        <v>416</v>
      </c>
      <c r="D7866" s="753" t="s">
        <v>1816</v>
      </c>
      <c r="E7866" s="753" t="s">
        <v>554</v>
      </c>
      <c r="F7866" s="753" t="s">
        <v>206</v>
      </c>
      <c r="G7866" s="757" t="s">
        <v>207</v>
      </c>
      <c r="H7866" s="751">
        <v>10000000</v>
      </c>
    </row>
    <row r="7867" spans="1:8">
      <c r="A7867" s="753" t="s">
        <v>84</v>
      </c>
      <c r="B7867" s="753" t="s">
        <v>27</v>
      </c>
      <c r="C7867" s="753" t="s">
        <v>416</v>
      </c>
      <c r="D7867" s="753" t="s">
        <v>1842</v>
      </c>
      <c r="E7867" s="753"/>
      <c r="F7867" s="753"/>
      <c r="G7867" s="757" t="s">
        <v>1843</v>
      </c>
      <c r="H7867" s="751">
        <v>1453950000</v>
      </c>
    </row>
    <row r="7868" spans="1:8">
      <c r="A7868" s="753" t="s">
        <v>84</v>
      </c>
      <c r="B7868" s="753" t="s">
        <v>27</v>
      </c>
      <c r="C7868" s="753" t="s">
        <v>416</v>
      </c>
      <c r="D7868" s="753" t="s">
        <v>1842</v>
      </c>
      <c r="E7868" s="753" t="s">
        <v>96</v>
      </c>
      <c r="F7868" s="753"/>
      <c r="G7868" s="757" t="s">
        <v>97</v>
      </c>
      <c r="H7868" s="751">
        <v>6400000</v>
      </c>
    </row>
    <row r="7869" spans="1:8">
      <c r="A7869" s="753" t="s">
        <v>84</v>
      </c>
      <c r="B7869" s="753" t="s">
        <v>27</v>
      </c>
      <c r="C7869" s="753" t="s">
        <v>416</v>
      </c>
      <c r="D7869" s="753" t="s">
        <v>1842</v>
      </c>
      <c r="E7869" s="753" t="s">
        <v>96</v>
      </c>
      <c r="F7869" s="753" t="s">
        <v>864</v>
      </c>
      <c r="G7869" s="757" t="s">
        <v>1770</v>
      </c>
      <c r="H7869" s="751">
        <v>6400000</v>
      </c>
    </row>
    <row r="7870" spans="1:8">
      <c r="A7870" s="753" t="s">
        <v>84</v>
      </c>
      <c r="B7870" s="753" t="s">
        <v>27</v>
      </c>
      <c r="C7870" s="753" t="s">
        <v>416</v>
      </c>
      <c r="D7870" s="753" t="s">
        <v>1842</v>
      </c>
      <c r="E7870" s="753" t="s">
        <v>115</v>
      </c>
      <c r="F7870" s="753"/>
      <c r="G7870" s="757" t="s">
        <v>1781</v>
      </c>
      <c r="H7870" s="751">
        <v>8130000</v>
      </c>
    </row>
    <row r="7871" spans="1:8">
      <c r="A7871" s="753" t="s">
        <v>84</v>
      </c>
      <c r="B7871" s="753" t="s">
        <v>27</v>
      </c>
      <c r="C7871" s="753" t="s">
        <v>416</v>
      </c>
      <c r="D7871" s="753" t="s">
        <v>1842</v>
      </c>
      <c r="E7871" s="753" t="s">
        <v>115</v>
      </c>
      <c r="F7871" s="753" t="s">
        <v>116</v>
      </c>
      <c r="G7871" s="757" t="s">
        <v>117</v>
      </c>
      <c r="H7871" s="751">
        <v>3230000</v>
      </c>
    </row>
    <row r="7872" spans="1:8">
      <c r="A7872" s="753" t="s">
        <v>84</v>
      </c>
      <c r="B7872" s="753" t="s">
        <v>27</v>
      </c>
      <c r="C7872" s="753" t="s">
        <v>416</v>
      </c>
      <c r="D7872" s="753" t="s">
        <v>1842</v>
      </c>
      <c r="E7872" s="753" t="s">
        <v>115</v>
      </c>
      <c r="F7872" s="753" t="s">
        <v>118</v>
      </c>
      <c r="G7872" s="757" t="s">
        <v>119</v>
      </c>
      <c r="H7872" s="751">
        <v>4900000</v>
      </c>
    </row>
    <row r="7873" spans="1:8">
      <c r="A7873" s="753" t="s">
        <v>84</v>
      </c>
      <c r="B7873" s="753" t="s">
        <v>27</v>
      </c>
      <c r="C7873" s="753" t="s">
        <v>416</v>
      </c>
      <c r="D7873" s="753" t="s">
        <v>1842</v>
      </c>
      <c r="E7873" s="753" t="s">
        <v>125</v>
      </c>
      <c r="F7873" s="753"/>
      <c r="G7873" s="757" t="s">
        <v>126</v>
      </c>
      <c r="H7873" s="751">
        <v>5200000</v>
      </c>
    </row>
    <row r="7874" spans="1:8">
      <c r="A7874" s="753" t="s">
        <v>84</v>
      </c>
      <c r="B7874" s="753" t="s">
        <v>27</v>
      </c>
      <c r="C7874" s="753" t="s">
        <v>416</v>
      </c>
      <c r="D7874" s="753" t="s">
        <v>1842</v>
      </c>
      <c r="E7874" s="753" t="s">
        <v>125</v>
      </c>
      <c r="F7874" s="753" t="s">
        <v>552</v>
      </c>
      <c r="G7874" s="757" t="s">
        <v>553</v>
      </c>
      <c r="H7874" s="751">
        <v>5200000</v>
      </c>
    </row>
    <row r="7875" spans="1:8" ht="26.4">
      <c r="A7875" s="753" t="s">
        <v>84</v>
      </c>
      <c r="B7875" s="753" t="s">
        <v>27</v>
      </c>
      <c r="C7875" s="753" t="s">
        <v>416</v>
      </c>
      <c r="D7875" s="753" t="s">
        <v>1842</v>
      </c>
      <c r="E7875" s="753" t="s">
        <v>130</v>
      </c>
      <c r="F7875" s="753"/>
      <c r="G7875" s="757" t="s">
        <v>131</v>
      </c>
      <c r="H7875" s="751">
        <v>8270000</v>
      </c>
    </row>
    <row r="7876" spans="1:8">
      <c r="A7876" s="753" t="s">
        <v>84</v>
      </c>
      <c r="B7876" s="753" t="s">
        <v>27</v>
      </c>
      <c r="C7876" s="753" t="s">
        <v>416</v>
      </c>
      <c r="D7876" s="753" t="s">
        <v>1842</v>
      </c>
      <c r="E7876" s="753" t="s">
        <v>130</v>
      </c>
      <c r="F7876" s="753" t="s">
        <v>585</v>
      </c>
      <c r="G7876" s="757" t="s">
        <v>1799</v>
      </c>
      <c r="H7876" s="751">
        <v>1850000</v>
      </c>
    </row>
    <row r="7877" spans="1:8">
      <c r="A7877" s="753" t="s">
        <v>84</v>
      </c>
      <c r="B7877" s="753" t="s">
        <v>27</v>
      </c>
      <c r="C7877" s="753" t="s">
        <v>416</v>
      </c>
      <c r="D7877" s="753" t="s">
        <v>1842</v>
      </c>
      <c r="E7877" s="753" t="s">
        <v>130</v>
      </c>
      <c r="F7877" s="753" t="s">
        <v>132</v>
      </c>
      <c r="G7877" s="757" t="s">
        <v>135</v>
      </c>
      <c r="H7877" s="751">
        <v>6420000</v>
      </c>
    </row>
    <row r="7878" spans="1:8">
      <c r="A7878" s="753" t="s">
        <v>84</v>
      </c>
      <c r="B7878" s="753" t="s">
        <v>27</v>
      </c>
      <c r="C7878" s="753" t="s">
        <v>416</v>
      </c>
      <c r="D7878" s="753" t="s">
        <v>1842</v>
      </c>
      <c r="E7878" s="753" t="s">
        <v>134</v>
      </c>
      <c r="F7878" s="753"/>
      <c r="G7878" s="757" t="s">
        <v>135</v>
      </c>
      <c r="H7878" s="751">
        <v>2000000</v>
      </c>
    </row>
    <row r="7879" spans="1:8">
      <c r="A7879" s="753" t="s">
        <v>84</v>
      </c>
      <c r="B7879" s="753" t="s">
        <v>27</v>
      </c>
      <c r="C7879" s="753" t="s">
        <v>416</v>
      </c>
      <c r="D7879" s="753" t="s">
        <v>1842</v>
      </c>
      <c r="E7879" s="753" t="s">
        <v>134</v>
      </c>
      <c r="F7879" s="753" t="s">
        <v>137</v>
      </c>
      <c r="G7879" s="757" t="s">
        <v>138</v>
      </c>
      <c r="H7879" s="751">
        <v>2000000</v>
      </c>
    </row>
    <row r="7880" spans="1:8">
      <c r="A7880" s="753" t="s">
        <v>84</v>
      </c>
      <c r="B7880" s="753" t="s">
        <v>27</v>
      </c>
      <c r="C7880" s="753" t="s">
        <v>416</v>
      </c>
      <c r="D7880" s="753" t="s">
        <v>1842</v>
      </c>
      <c r="E7880" s="753" t="s">
        <v>353</v>
      </c>
      <c r="F7880" s="753"/>
      <c r="G7880" s="757" t="s">
        <v>354</v>
      </c>
      <c r="H7880" s="751">
        <v>1423950000</v>
      </c>
    </row>
    <row r="7881" spans="1:8" ht="26.4">
      <c r="A7881" s="753" t="s">
        <v>84</v>
      </c>
      <c r="B7881" s="753" t="s">
        <v>27</v>
      </c>
      <c r="C7881" s="753" t="s">
        <v>416</v>
      </c>
      <c r="D7881" s="753" t="s">
        <v>1842</v>
      </c>
      <c r="E7881" s="753" t="s">
        <v>353</v>
      </c>
      <c r="F7881" s="753" t="s">
        <v>355</v>
      </c>
      <c r="G7881" s="757" t="s">
        <v>1893</v>
      </c>
      <c r="H7881" s="751">
        <v>1423950000</v>
      </c>
    </row>
    <row r="7882" spans="1:8" ht="26.4">
      <c r="A7882" s="753" t="s">
        <v>84</v>
      </c>
      <c r="B7882" s="753" t="s">
        <v>27</v>
      </c>
      <c r="C7882" s="753" t="s">
        <v>416</v>
      </c>
      <c r="D7882" s="753" t="s">
        <v>1844</v>
      </c>
      <c r="E7882" s="753"/>
      <c r="F7882" s="753"/>
      <c r="G7882" s="757" t="s">
        <v>1845</v>
      </c>
      <c r="H7882" s="751">
        <v>4013833000</v>
      </c>
    </row>
    <row r="7883" spans="1:8">
      <c r="A7883" s="753" t="s">
        <v>84</v>
      </c>
      <c r="B7883" s="753" t="s">
        <v>27</v>
      </c>
      <c r="C7883" s="753" t="s">
        <v>416</v>
      </c>
      <c r="D7883" s="753" t="s">
        <v>1844</v>
      </c>
      <c r="E7883" s="753" t="s">
        <v>115</v>
      </c>
      <c r="F7883" s="753"/>
      <c r="G7883" s="757" t="s">
        <v>1781</v>
      </c>
      <c r="H7883" s="751">
        <v>8798000</v>
      </c>
    </row>
    <row r="7884" spans="1:8">
      <c r="A7884" s="753" t="s">
        <v>84</v>
      </c>
      <c r="B7884" s="753" t="s">
        <v>27</v>
      </c>
      <c r="C7884" s="753" t="s">
        <v>416</v>
      </c>
      <c r="D7884" s="753" t="s">
        <v>1844</v>
      </c>
      <c r="E7884" s="753" t="s">
        <v>115</v>
      </c>
      <c r="F7884" s="753" t="s">
        <v>116</v>
      </c>
      <c r="G7884" s="757" t="s">
        <v>117</v>
      </c>
      <c r="H7884" s="751">
        <v>8798000</v>
      </c>
    </row>
    <row r="7885" spans="1:8">
      <c r="A7885" s="753" t="s">
        <v>84</v>
      </c>
      <c r="B7885" s="753" t="s">
        <v>27</v>
      </c>
      <c r="C7885" s="753" t="s">
        <v>416</v>
      </c>
      <c r="D7885" s="753" t="s">
        <v>1844</v>
      </c>
      <c r="E7885" s="753" t="s">
        <v>125</v>
      </c>
      <c r="F7885" s="753"/>
      <c r="G7885" s="757" t="s">
        <v>126</v>
      </c>
      <c r="H7885" s="751">
        <v>4600000</v>
      </c>
    </row>
    <row r="7886" spans="1:8">
      <c r="A7886" s="753" t="s">
        <v>84</v>
      </c>
      <c r="B7886" s="753" t="s">
        <v>27</v>
      </c>
      <c r="C7886" s="753" t="s">
        <v>416</v>
      </c>
      <c r="D7886" s="753" t="s">
        <v>1844</v>
      </c>
      <c r="E7886" s="753" t="s">
        <v>125</v>
      </c>
      <c r="F7886" s="753" t="s">
        <v>552</v>
      </c>
      <c r="G7886" s="757" t="s">
        <v>553</v>
      </c>
      <c r="H7886" s="751">
        <v>4600000</v>
      </c>
    </row>
    <row r="7887" spans="1:8">
      <c r="A7887" s="753" t="s">
        <v>84</v>
      </c>
      <c r="B7887" s="753" t="s">
        <v>27</v>
      </c>
      <c r="C7887" s="753" t="s">
        <v>416</v>
      </c>
      <c r="D7887" s="753" t="s">
        <v>1844</v>
      </c>
      <c r="E7887" s="753" t="s">
        <v>554</v>
      </c>
      <c r="F7887" s="753"/>
      <c r="G7887" s="757" t="s">
        <v>555</v>
      </c>
      <c r="H7887" s="751">
        <v>34800000</v>
      </c>
    </row>
    <row r="7888" spans="1:8">
      <c r="A7888" s="753" t="s">
        <v>84</v>
      </c>
      <c r="B7888" s="753" t="s">
        <v>27</v>
      </c>
      <c r="C7888" s="753" t="s">
        <v>416</v>
      </c>
      <c r="D7888" s="753" t="s">
        <v>1844</v>
      </c>
      <c r="E7888" s="753" t="s">
        <v>554</v>
      </c>
      <c r="F7888" s="753" t="s">
        <v>556</v>
      </c>
      <c r="G7888" s="757" t="s">
        <v>557</v>
      </c>
      <c r="H7888" s="751">
        <v>29800000</v>
      </c>
    </row>
    <row r="7889" spans="1:8">
      <c r="A7889" s="753" t="s">
        <v>84</v>
      </c>
      <c r="B7889" s="753" t="s">
        <v>27</v>
      </c>
      <c r="C7889" s="753" t="s">
        <v>416</v>
      </c>
      <c r="D7889" s="753" t="s">
        <v>1844</v>
      </c>
      <c r="E7889" s="753" t="s">
        <v>554</v>
      </c>
      <c r="F7889" s="753" t="s">
        <v>206</v>
      </c>
      <c r="G7889" s="757" t="s">
        <v>207</v>
      </c>
      <c r="H7889" s="751">
        <v>5000000</v>
      </c>
    </row>
    <row r="7890" spans="1:8" ht="26.4">
      <c r="A7890" s="753" t="s">
        <v>84</v>
      </c>
      <c r="B7890" s="753" t="s">
        <v>27</v>
      </c>
      <c r="C7890" s="753" t="s">
        <v>416</v>
      </c>
      <c r="D7890" s="753" t="s">
        <v>1844</v>
      </c>
      <c r="E7890" s="753" t="s">
        <v>130</v>
      </c>
      <c r="F7890" s="753"/>
      <c r="G7890" s="757" t="s">
        <v>131</v>
      </c>
      <c r="H7890" s="751">
        <v>1905917000</v>
      </c>
    </row>
    <row r="7891" spans="1:8">
      <c r="A7891" s="753" t="s">
        <v>84</v>
      </c>
      <c r="B7891" s="753" t="s">
        <v>27</v>
      </c>
      <c r="C7891" s="753" t="s">
        <v>416</v>
      </c>
      <c r="D7891" s="753" t="s">
        <v>1844</v>
      </c>
      <c r="E7891" s="753" t="s">
        <v>130</v>
      </c>
      <c r="F7891" s="753" t="s">
        <v>585</v>
      </c>
      <c r="G7891" s="757" t="s">
        <v>1799</v>
      </c>
      <c r="H7891" s="751">
        <v>220000</v>
      </c>
    </row>
    <row r="7892" spans="1:8">
      <c r="A7892" s="753" t="s">
        <v>84</v>
      </c>
      <c r="B7892" s="753" t="s">
        <v>27</v>
      </c>
      <c r="C7892" s="753" t="s">
        <v>416</v>
      </c>
      <c r="D7892" s="753" t="s">
        <v>1844</v>
      </c>
      <c r="E7892" s="753" t="s">
        <v>130</v>
      </c>
      <c r="F7892" s="753" t="s">
        <v>132</v>
      </c>
      <c r="G7892" s="757" t="s">
        <v>135</v>
      </c>
      <c r="H7892" s="751">
        <v>1905697000</v>
      </c>
    </row>
    <row r="7893" spans="1:8">
      <c r="A7893" s="753" t="s">
        <v>84</v>
      </c>
      <c r="B7893" s="753" t="s">
        <v>27</v>
      </c>
      <c r="C7893" s="753" t="s">
        <v>416</v>
      </c>
      <c r="D7893" s="753" t="s">
        <v>1844</v>
      </c>
      <c r="E7893" s="753" t="s">
        <v>134</v>
      </c>
      <c r="F7893" s="753"/>
      <c r="G7893" s="757" t="s">
        <v>135</v>
      </c>
      <c r="H7893" s="751">
        <v>6582000</v>
      </c>
    </row>
    <row r="7894" spans="1:8">
      <c r="A7894" s="753" t="s">
        <v>84</v>
      </c>
      <c r="B7894" s="753" t="s">
        <v>27</v>
      </c>
      <c r="C7894" s="753" t="s">
        <v>416</v>
      </c>
      <c r="D7894" s="753" t="s">
        <v>1844</v>
      </c>
      <c r="E7894" s="753" t="s">
        <v>134</v>
      </c>
      <c r="F7894" s="753" t="s">
        <v>137</v>
      </c>
      <c r="G7894" s="757" t="s">
        <v>138</v>
      </c>
      <c r="H7894" s="751">
        <v>6582000</v>
      </c>
    </row>
    <row r="7895" spans="1:8">
      <c r="A7895" s="753" t="s">
        <v>84</v>
      </c>
      <c r="B7895" s="753" t="s">
        <v>27</v>
      </c>
      <c r="C7895" s="753" t="s">
        <v>416</v>
      </c>
      <c r="D7895" s="753" t="s">
        <v>1844</v>
      </c>
      <c r="E7895" s="753" t="s">
        <v>353</v>
      </c>
      <c r="F7895" s="753"/>
      <c r="G7895" s="757" t="s">
        <v>354</v>
      </c>
      <c r="H7895" s="751">
        <v>2053136000</v>
      </c>
    </row>
    <row r="7896" spans="1:8" ht="26.4">
      <c r="A7896" s="753" t="s">
        <v>84</v>
      </c>
      <c r="B7896" s="753" t="s">
        <v>27</v>
      </c>
      <c r="C7896" s="753" t="s">
        <v>416</v>
      </c>
      <c r="D7896" s="753" t="s">
        <v>1844</v>
      </c>
      <c r="E7896" s="753" t="s">
        <v>353</v>
      </c>
      <c r="F7896" s="753" t="s">
        <v>355</v>
      </c>
      <c r="G7896" s="757" t="s">
        <v>1893</v>
      </c>
      <c r="H7896" s="751">
        <v>2053136000</v>
      </c>
    </row>
    <row r="7897" spans="1:8">
      <c r="A7897" s="753" t="s">
        <v>84</v>
      </c>
      <c r="B7897" s="753" t="s">
        <v>27</v>
      </c>
      <c r="C7897" s="753" t="s">
        <v>423</v>
      </c>
      <c r="D7897" s="753"/>
      <c r="E7897" s="753"/>
      <c r="F7897" s="753"/>
      <c r="G7897" s="757" t="s">
        <v>1849</v>
      </c>
      <c r="H7897" s="751">
        <v>84000000</v>
      </c>
    </row>
    <row r="7898" spans="1:8">
      <c r="A7898" s="753" t="s">
        <v>84</v>
      </c>
      <c r="B7898" s="753" t="s">
        <v>27</v>
      </c>
      <c r="C7898" s="753" t="s">
        <v>423</v>
      </c>
      <c r="D7898" s="753" t="s">
        <v>1850</v>
      </c>
      <c r="E7898" s="753"/>
      <c r="F7898" s="753"/>
      <c r="G7898" s="757" t="s">
        <v>1851</v>
      </c>
      <c r="H7898" s="751">
        <v>84000000</v>
      </c>
    </row>
    <row r="7899" spans="1:8">
      <c r="A7899" s="753" t="s">
        <v>84</v>
      </c>
      <c r="B7899" s="753" t="s">
        <v>27</v>
      </c>
      <c r="C7899" s="753" t="s">
        <v>423</v>
      </c>
      <c r="D7899" s="753" t="s">
        <v>1850</v>
      </c>
      <c r="E7899" s="753" t="s">
        <v>120</v>
      </c>
      <c r="F7899" s="753"/>
      <c r="G7899" s="757" t="s">
        <v>121</v>
      </c>
      <c r="H7899" s="751">
        <v>84000000</v>
      </c>
    </row>
    <row r="7900" spans="1:8">
      <c r="A7900" s="753" t="s">
        <v>84</v>
      </c>
      <c r="B7900" s="753" t="s">
        <v>27</v>
      </c>
      <c r="C7900" s="753" t="s">
        <v>423</v>
      </c>
      <c r="D7900" s="753" t="s">
        <v>1850</v>
      </c>
      <c r="E7900" s="753" t="s">
        <v>120</v>
      </c>
      <c r="F7900" s="753" t="s">
        <v>315</v>
      </c>
      <c r="G7900" s="757" t="s">
        <v>1831</v>
      </c>
      <c r="H7900" s="751">
        <v>84000000</v>
      </c>
    </row>
    <row r="7901" spans="1:8">
      <c r="A7901" s="753" t="s">
        <v>84</v>
      </c>
      <c r="B7901" s="753" t="s">
        <v>27</v>
      </c>
      <c r="C7901" s="753" t="s">
        <v>211</v>
      </c>
      <c r="D7901" s="753"/>
      <c r="E7901" s="753"/>
      <c r="F7901" s="753"/>
      <c r="G7901" s="757" t="s">
        <v>1373</v>
      </c>
      <c r="H7901" s="751">
        <v>13373825689</v>
      </c>
    </row>
    <row r="7902" spans="1:8">
      <c r="A7902" s="753" t="s">
        <v>84</v>
      </c>
      <c r="B7902" s="753" t="s">
        <v>27</v>
      </c>
      <c r="C7902" s="753" t="s">
        <v>211</v>
      </c>
      <c r="D7902" s="753" t="s">
        <v>1984</v>
      </c>
      <c r="E7902" s="753"/>
      <c r="F7902" s="753"/>
      <c r="G7902" s="757" t="s">
        <v>1985</v>
      </c>
      <c r="H7902" s="751">
        <v>13373825689</v>
      </c>
    </row>
    <row r="7903" spans="1:8">
      <c r="A7903" s="753" t="s">
        <v>84</v>
      </c>
      <c r="B7903" s="753" t="s">
        <v>27</v>
      </c>
      <c r="C7903" s="753" t="s">
        <v>211</v>
      </c>
      <c r="D7903" s="753" t="s">
        <v>1984</v>
      </c>
      <c r="E7903" s="753" t="s">
        <v>92</v>
      </c>
      <c r="F7903" s="753"/>
      <c r="G7903" s="757" t="s">
        <v>93</v>
      </c>
      <c r="H7903" s="751">
        <v>4870692769</v>
      </c>
    </row>
    <row r="7904" spans="1:8">
      <c r="A7904" s="753" t="s">
        <v>84</v>
      </c>
      <c r="B7904" s="753" t="s">
        <v>27</v>
      </c>
      <c r="C7904" s="753" t="s">
        <v>211</v>
      </c>
      <c r="D7904" s="753" t="s">
        <v>1984</v>
      </c>
      <c r="E7904" s="753" t="s">
        <v>92</v>
      </c>
      <c r="F7904" s="753" t="s">
        <v>94</v>
      </c>
      <c r="G7904" s="757" t="s">
        <v>1768</v>
      </c>
      <c r="H7904" s="751">
        <v>4798636369</v>
      </c>
    </row>
    <row r="7905" spans="1:8">
      <c r="A7905" s="753" t="s">
        <v>84</v>
      </c>
      <c r="B7905" s="753" t="s">
        <v>27</v>
      </c>
      <c r="C7905" s="753" t="s">
        <v>211</v>
      </c>
      <c r="D7905" s="753" t="s">
        <v>1984</v>
      </c>
      <c r="E7905" s="753" t="s">
        <v>92</v>
      </c>
      <c r="F7905" s="753" t="s">
        <v>95</v>
      </c>
      <c r="G7905" s="757" t="s">
        <v>1769</v>
      </c>
      <c r="H7905" s="751">
        <v>72056400</v>
      </c>
    </row>
    <row r="7906" spans="1:8">
      <c r="A7906" s="753" t="s">
        <v>84</v>
      </c>
      <c r="B7906" s="753" t="s">
        <v>27</v>
      </c>
      <c r="C7906" s="753" t="s">
        <v>211</v>
      </c>
      <c r="D7906" s="753" t="s">
        <v>1984</v>
      </c>
      <c r="E7906" s="753" t="s">
        <v>96</v>
      </c>
      <c r="F7906" s="753"/>
      <c r="G7906" s="757" t="s">
        <v>97</v>
      </c>
      <c r="H7906" s="751">
        <v>3548201046</v>
      </c>
    </row>
    <row r="7907" spans="1:8">
      <c r="A7907" s="753" t="s">
        <v>84</v>
      </c>
      <c r="B7907" s="753" t="s">
        <v>27</v>
      </c>
      <c r="C7907" s="753" t="s">
        <v>211</v>
      </c>
      <c r="D7907" s="753" t="s">
        <v>1984</v>
      </c>
      <c r="E7907" s="753" t="s">
        <v>96</v>
      </c>
      <c r="F7907" s="753" t="s">
        <v>151</v>
      </c>
      <c r="G7907" s="757" t="s">
        <v>152</v>
      </c>
      <c r="H7907" s="751">
        <v>225476118</v>
      </c>
    </row>
    <row r="7908" spans="1:8">
      <c r="A7908" s="753" t="s">
        <v>84</v>
      </c>
      <c r="B7908" s="753" t="s">
        <v>27</v>
      </c>
      <c r="C7908" s="753" t="s">
        <v>211</v>
      </c>
      <c r="D7908" s="753" t="s">
        <v>1984</v>
      </c>
      <c r="E7908" s="753" t="s">
        <v>96</v>
      </c>
      <c r="F7908" s="753" t="s">
        <v>440</v>
      </c>
      <c r="G7908" s="757" t="s">
        <v>441</v>
      </c>
      <c r="H7908" s="751">
        <v>787763000</v>
      </c>
    </row>
    <row r="7909" spans="1:8">
      <c r="A7909" s="753" t="s">
        <v>84</v>
      </c>
      <c r="B7909" s="753" t="s">
        <v>27</v>
      </c>
      <c r="C7909" s="753" t="s">
        <v>211</v>
      </c>
      <c r="D7909" s="753" t="s">
        <v>1984</v>
      </c>
      <c r="E7909" s="753" t="s">
        <v>96</v>
      </c>
      <c r="F7909" s="753" t="s">
        <v>434</v>
      </c>
      <c r="G7909" s="757" t="s">
        <v>435</v>
      </c>
      <c r="H7909" s="751">
        <v>499711840</v>
      </c>
    </row>
    <row r="7910" spans="1:8">
      <c r="A7910" s="753" t="s">
        <v>84</v>
      </c>
      <c r="B7910" s="753" t="s">
        <v>27</v>
      </c>
      <c r="C7910" s="753" t="s">
        <v>211</v>
      </c>
      <c r="D7910" s="753" t="s">
        <v>1984</v>
      </c>
      <c r="E7910" s="753" t="s">
        <v>96</v>
      </c>
      <c r="F7910" s="753" t="s">
        <v>864</v>
      </c>
      <c r="G7910" s="757" t="s">
        <v>1770</v>
      </c>
      <c r="H7910" s="751">
        <v>72801041</v>
      </c>
    </row>
    <row r="7911" spans="1:8" ht="26.4">
      <c r="A7911" s="753" t="s">
        <v>84</v>
      </c>
      <c r="B7911" s="753" t="s">
        <v>27</v>
      </c>
      <c r="C7911" s="753" t="s">
        <v>211</v>
      </c>
      <c r="D7911" s="753" t="s">
        <v>1984</v>
      </c>
      <c r="E7911" s="753" t="s">
        <v>96</v>
      </c>
      <c r="F7911" s="753" t="s">
        <v>98</v>
      </c>
      <c r="G7911" s="757" t="s">
        <v>99</v>
      </c>
      <c r="H7911" s="751">
        <v>29919200</v>
      </c>
    </row>
    <row r="7912" spans="1:8" ht="26.4">
      <c r="A7912" s="753" t="s">
        <v>84</v>
      </c>
      <c r="B7912" s="753" t="s">
        <v>27</v>
      </c>
      <c r="C7912" s="753" t="s">
        <v>211</v>
      </c>
      <c r="D7912" s="753" t="s">
        <v>1984</v>
      </c>
      <c r="E7912" s="753" t="s">
        <v>96</v>
      </c>
      <c r="F7912" s="753" t="s">
        <v>442</v>
      </c>
      <c r="G7912" s="757" t="s">
        <v>1772</v>
      </c>
      <c r="H7912" s="751">
        <v>53819692</v>
      </c>
    </row>
    <row r="7913" spans="1:8">
      <c r="A7913" s="753" t="s">
        <v>84</v>
      </c>
      <c r="B7913" s="753" t="s">
        <v>27</v>
      </c>
      <c r="C7913" s="753" t="s">
        <v>211</v>
      </c>
      <c r="D7913" s="753" t="s">
        <v>1984</v>
      </c>
      <c r="E7913" s="753" t="s">
        <v>96</v>
      </c>
      <c r="F7913" s="753" t="s">
        <v>330</v>
      </c>
      <c r="G7913" s="757" t="s">
        <v>331</v>
      </c>
      <c r="H7913" s="751">
        <v>1155702555</v>
      </c>
    </row>
    <row r="7914" spans="1:8" ht="26.4">
      <c r="A7914" s="753" t="s">
        <v>84</v>
      </c>
      <c r="B7914" s="753" t="s">
        <v>27</v>
      </c>
      <c r="C7914" s="753" t="s">
        <v>211</v>
      </c>
      <c r="D7914" s="753" t="s">
        <v>1984</v>
      </c>
      <c r="E7914" s="753" t="s">
        <v>96</v>
      </c>
      <c r="F7914" s="753" t="s">
        <v>332</v>
      </c>
      <c r="G7914" s="757" t="s">
        <v>1874</v>
      </c>
      <c r="H7914" s="751">
        <v>675268000</v>
      </c>
    </row>
    <row r="7915" spans="1:8" ht="26.4">
      <c r="A7915" s="753" t="s">
        <v>84</v>
      </c>
      <c r="B7915" s="753" t="s">
        <v>27</v>
      </c>
      <c r="C7915" s="753" t="s">
        <v>211</v>
      </c>
      <c r="D7915" s="753" t="s">
        <v>1984</v>
      </c>
      <c r="E7915" s="753" t="s">
        <v>96</v>
      </c>
      <c r="F7915" s="753" t="s">
        <v>457</v>
      </c>
      <c r="G7915" s="757" t="s">
        <v>1875</v>
      </c>
      <c r="H7915" s="751">
        <v>26820000</v>
      </c>
    </row>
    <row r="7916" spans="1:8">
      <c r="A7916" s="753" t="s">
        <v>84</v>
      </c>
      <c r="B7916" s="753" t="s">
        <v>27</v>
      </c>
      <c r="C7916" s="753" t="s">
        <v>211</v>
      </c>
      <c r="D7916" s="753" t="s">
        <v>1984</v>
      </c>
      <c r="E7916" s="753" t="s">
        <v>96</v>
      </c>
      <c r="F7916" s="753" t="s">
        <v>154</v>
      </c>
      <c r="G7916" s="757" t="s">
        <v>1773</v>
      </c>
      <c r="H7916" s="751">
        <v>20919600</v>
      </c>
    </row>
    <row r="7917" spans="1:8" ht="26.4">
      <c r="A7917" s="753" t="s">
        <v>84</v>
      </c>
      <c r="B7917" s="753" t="s">
        <v>27</v>
      </c>
      <c r="C7917" s="753" t="s">
        <v>211</v>
      </c>
      <c r="D7917" s="753" t="s">
        <v>1984</v>
      </c>
      <c r="E7917" s="753" t="s">
        <v>333</v>
      </c>
      <c r="F7917" s="753"/>
      <c r="G7917" s="757" t="s">
        <v>1907</v>
      </c>
      <c r="H7917" s="751">
        <v>9000000</v>
      </c>
    </row>
    <row r="7918" spans="1:8">
      <c r="A7918" s="753" t="s">
        <v>84</v>
      </c>
      <c r="B7918" s="753" t="s">
        <v>27</v>
      </c>
      <c r="C7918" s="753" t="s">
        <v>211</v>
      </c>
      <c r="D7918" s="753" t="s">
        <v>1984</v>
      </c>
      <c r="E7918" s="753" t="s">
        <v>333</v>
      </c>
      <c r="F7918" s="753" t="s">
        <v>853</v>
      </c>
      <c r="G7918" s="757" t="s">
        <v>1911</v>
      </c>
      <c r="H7918" s="751">
        <v>9000000</v>
      </c>
    </row>
    <row r="7919" spans="1:8">
      <c r="A7919" s="753" t="s">
        <v>84</v>
      </c>
      <c r="B7919" s="753" t="s">
        <v>27</v>
      </c>
      <c r="C7919" s="753" t="s">
        <v>211</v>
      </c>
      <c r="D7919" s="753" t="s">
        <v>1984</v>
      </c>
      <c r="E7919" s="753" t="s">
        <v>426</v>
      </c>
      <c r="F7919" s="753"/>
      <c r="G7919" s="757" t="s">
        <v>427</v>
      </c>
      <c r="H7919" s="751">
        <v>11700000</v>
      </c>
    </row>
    <row r="7920" spans="1:8">
      <c r="A7920" s="753" t="s">
        <v>84</v>
      </c>
      <c r="B7920" s="753" t="s">
        <v>27</v>
      </c>
      <c r="C7920" s="753" t="s">
        <v>211</v>
      </c>
      <c r="D7920" s="753" t="s">
        <v>1984</v>
      </c>
      <c r="E7920" s="753" t="s">
        <v>426</v>
      </c>
      <c r="F7920" s="753" t="s">
        <v>428</v>
      </c>
      <c r="G7920" s="757" t="s">
        <v>1774</v>
      </c>
      <c r="H7920" s="751">
        <v>11700000</v>
      </c>
    </row>
    <row r="7921" spans="1:8">
      <c r="A7921" s="753" t="s">
        <v>84</v>
      </c>
      <c r="B7921" s="753" t="s">
        <v>27</v>
      </c>
      <c r="C7921" s="753" t="s">
        <v>211</v>
      </c>
      <c r="D7921" s="753" t="s">
        <v>1984</v>
      </c>
      <c r="E7921" s="753" t="s">
        <v>100</v>
      </c>
      <c r="F7921" s="753"/>
      <c r="G7921" s="757" t="s">
        <v>101</v>
      </c>
      <c r="H7921" s="751">
        <v>529229488</v>
      </c>
    </row>
    <row r="7922" spans="1:8">
      <c r="A7922" s="753" t="s">
        <v>84</v>
      </c>
      <c r="B7922" s="753" t="s">
        <v>27</v>
      </c>
      <c r="C7922" s="753" t="s">
        <v>211</v>
      </c>
      <c r="D7922" s="753" t="s">
        <v>1984</v>
      </c>
      <c r="E7922" s="753" t="s">
        <v>100</v>
      </c>
      <c r="F7922" s="753" t="s">
        <v>443</v>
      </c>
      <c r="G7922" s="757" t="s">
        <v>135</v>
      </c>
      <c r="H7922" s="751">
        <v>529229488</v>
      </c>
    </row>
    <row r="7923" spans="1:8">
      <c r="A7923" s="753" t="s">
        <v>84</v>
      </c>
      <c r="B7923" s="753" t="s">
        <v>27</v>
      </c>
      <c r="C7923" s="753" t="s">
        <v>211</v>
      </c>
      <c r="D7923" s="753" t="s">
        <v>1984</v>
      </c>
      <c r="E7923" s="753" t="s">
        <v>102</v>
      </c>
      <c r="F7923" s="753"/>
      <c r="G7923" s="757" t="s">
        <v>369</v>
      </c>
      <c r="H7923" s="751">
        <v>1200565843</v>
      </c>
    </row>
    <row r="7924" spans="1:8">
      <c r="A7924" s="753" t="s">
        <v>84</v>
      </c>
      <c r="B7924" s="753" t="s">
        <v>27</v>
      </c>
      <c r="C7924" s="753" t="s">
        <v>211</v>
      </c>
      <c r="D7924" s="753" t="s">
        <v>1984</v>
      </c>
      <c r="E7924" s="753" t="s">
        <v>102</v>
      </c>
      <c r="F7924" s="753" t="s">
        <v>103</v>
      </c>
      <c r="G7924" s="757" t="s">
        <v>104</v>
      </c>
      <c r="H7924" s="751">
        <v>892319722</v>
      </c>
    </row>
    <row r="7925" spans="1:8">
      <c r="A7925" s="753" t="s">
        <v>84</v>
      </c>
      <c r="B7925" s="753" t="s">
        <v>27</v>
      </c>
      <c r="C7925" s="753" t="s">
        <v>211</v>
      </c>
      <c r="D7925" s="753" t="s">
        <v>1984</v>
      </c>
      <c r="E7925" s="753" t="s">
        <v>102</v>
      </c>
      <c r="F7925" s="753" t="s">
        <v>105</v>
      </c>
      <c r="G7925" s="757" t="s">
        <v>106</v>
      </c>
      <c r="H7925" s="751">
        <v>155622802</v>
      </c>
    </row>
    <row r="7926" spans="1:8">
      <c r="A7926" s="753" t="s">
        <v>84</v>
      </c>
      <c r="B7926" s="753" t="s">
        <v>27</v>
      </c>
      <c r="C7926" s="753" t="s">
        <v>211</v>
      </c>
      <c r="D7926" s="753" t="s">
        <v>1984</v>
      </c>
      <c r="E7926" s="753" t="s">
        <v>102</v>
      </c>
      <c r="F7926" s="753" t="s">
        <v>107</v>
      </c>
      <c r="G7926" s="757" t="s">
        <v>108</v>
      </c>
      <c r="H7926" s="751">
        <v>102848873</v>
      </c>
    </row>
    <row r="7927" spans="1:8">
      <c r="A7927" s="753" t="s">
        <v>84</v>
      </c>
      <c r="B7927" s="753" t="s">
        <v>27</v>
      </c>
      <c r="C7927" s="753" t="s">
        <v>211</v>
      </c>
      <c r="D7927" s="753" t="s">
        <v>1984</v>
      </c>
      <c r="E7927" s="753" t="s">
        <v>102</v>
      </c>
      <c r="F7927" s="753" t="s">
        <v>0</v>
      </c>
      <c r="G7927" s="757" t="s">
        <v>1</v>
      </c>
      <c r="H7927" s="751">
        <v>49774446</v>
      </c>
    </row>
    <row r="7928" spans="1:8">
      <c r="A7928" s="753" t="s">
        <v>84</v>
      </c>
      <c r="B7928" s="753" t="s">
        <v>27</v>
      </c>
      <c r="C7928" s="753" t="s">
        <v>211</v>
      </c>
      <c r="D7928" s="753" t="s">
        <v>1984</v>
      </c>
      <c r="E7928" s="753" t="s">
        <v>112</v>
      </c>
      <c r="F7928" s="753"/>
      <c r="G7928" s="757" t="s">
        <v>113</v>
      </c>
      <c r="H7928" s="751">
        <v>175082601</v>
      </c>
    </row>
    <row r="7929" spans="1:8">
      <c r="A7929" s="753" t="s">
        <v>84</v>
      </c>
      <c r="B7929" s="753" t="s">
        <v>27</v>
      </c>
      <c r="C7929" s="753" t="s">
        <v>211</v>
      </c>
      <c r="D7929" s="753" t="s">
        <v>1984</v>
      </c>
      <c r="E7929" s="753" t="s">
        <v>112</v>
      </c>
      <c r="F7929" s="753" t="s">
        <v>155</v>
      </c>
      <c r="G7929" s="757" t="s">
        <v>1777</v>
      </c>
      <c r="H7929" s="751">
        <v>65642675</v>
      </c>
    </row>
    <row r="7930" spans="1:8">
      <c r="A7930" s="753" t="s">
        <v>84</v>
      </c>
      <c r="B7930" s="753" t="s">
        <v>27</v>
      </c>
      <c r="C7930" s="753" t="s">
        <v>211</v>
      </c>
      <c r="D7930" s="753" t="s">
        <v>1984</v>
      </c>
      <c r="E7930" s="753" t="s">
        <v>112</v>
      </c>
      <c r="F7930" s="753" t="s">
        <v>114</v>
      </c>
      <c r="G7930" s="757" t="s">
        <v>1778</v>
      </c>
      <c r="H7930" s="751">
        <v>11852226</v>
      </c>
    </row>
    <row r="7931" spans="1:8">
      <c r="A7931" s="753" t="s">
        <v>84</v>
      </c>
      <c r="B7931" s="753" t="s">
        <v>27</v>
      </c>
      <c r="C7931" s="753" t="s">
        <v>211</v>
      </c>
      <c r="D7931" s="753" t="s">
        <v>1984</v>
      </c>
      <c r="E7931" s="753" t="s">
        <v>112</v>
      </c>
      <c r="F7931" s="753" t="s">
        <v>156</v>
      </c>
      <c r="G7931" s="757" t="s">
        <v>1779</v>
      </c>
      <c r="H7931" s="751">
        <v>88904700</v>
      </c>
    </row>
    <row r="7932" spans="1:8">
      <c r="A7932" s="753" t="s">
        <v>84</v>
      </c>
      <c r="B7932" s="753" t="s">
        <v>27</v>
      </c>
      <c r="C7932" s="753" t="s">
        <v>211</v>
      </c>
      <c r="D7932" s="753" t="s">
        <v>1984</v>
      </c>
      <c r="E7932" s="753" t="s">
        <v>112</v>
      </c>
      <c r="F7932" s="753" t="s">
        <v>146</v>
      </c>
      <c r="G7932" s="757" t="s">
        <v>1780</v>
      </c>
      <c r="H7932" s="751">
        <v>6343000</v>
      </c>
    </row>
    <row r="7933" spans="1:8">
      <c r="A7933" s="753" t="s">
        <v>84</v>
      </c>
      <c r="B7933" s="753" t="s">
        <v>27</v>
      </c>
      <c r="C7933" s="753" t="s">
        <v>211</v>
      </c>
      <c r="D7933" s="753" t="s">
        <v>1984</v>
      </c>
      <c r="E7933" s="753" t="s">
        <v>112</v>
      </c>
      <c r="F7933" s="753" t="s">
        <v>157</v>
      </c>
      <c r="G7933" s="757" t="s">
        <v>135</v>
      </c>
      <c r="H7933" s="751">
        <v>2340000</v>
      </c>
    </row>
    <row r="7934" spans="1:8">
      <c r="A7934" s="753" t="s">
        <v>84</v>
      </c>
      <c r="B7934" s="753" t="s">
        <v>27</v>
      </c>
      <c r="C7934" s="753" t="s">
        <v>211</v>
      </c>
      <c r="D7934" s="753" t="s">
        <v>1984</v>
      </c>
      <c r="E7934" s="753" t="s">
        <v>115</v>
      </c>
      <c r="F7934" s="753"/>
      <c r="G7934" s="757" t="s">
        <v>1781</v>
      </c>
      <c r="H7934" s="751">
        <v>186075000</v>
      </c>
    </row>
    <row r="7935" spans="1:8">
      <c r="A7935" s="753" t="s">
        <v>84</v>
      </c>
      <c r="B7935" s="753" t="s">
        <v>27</v>
      </c>
      <c r="C7935" s="753" t="s">
        <v>211</v>
      </c>
      <c r="D7935" s="753" t="s">
        <v>1984</v>
      </c>
      <c r="E7935" s="753" t="s">
        <v>115</v>
      </c>
      <c r="F7935" s="753" t="s">
        <v>116</v>
      </c>
      <c r="G7935" s="757" t="s">
        <v>117</v>
      </c>
      <c r="H7935" s="751">
        <v>11775000</v>
      </c>
    </row>
    <row r="7936" spans="1:8">
      <c r="A7936" s="753" t="s">
        <v>84</v>
      </c>
      <c r="B7936" s="753" t="s">
        <v>27</v>
      </c>
      <c r="C7936" s="753" t="s">
        <v>211</v>
      </c>
      <c r="D7936" s="753" t="s">
        <v>1984</v>
      </c>
      <c r="E7936" s="753" t="s">
        <v>115</v>
      </c>
      <c r="F7936" s="753" t="s">
        <v>147</v>
      </c>
      <c r="G7936" s="757" t="s">
        <v>148</v>
      </c>
      <c r="H7936" s="751">
        <v>116627000</v>
      </c>
    </row>
    <row r="7937" spans="1:8">
      <c r="A7937" s="753" t="s">
        <v>84</v>
      </c>
      <c r="B7937" s="753" t="s">
        <v>27</v>
      </c>
      <c r="C7937" s="753" t="s">
        <v>211</v>
      </c>
      <c r="D7937" s="753" t="s">
        <v>1984</v>
      </c>
      <c r="E7937" s="753" t="s">
        <v>115</v>
      </c>
      <c r="F7937" s="753" t="s">
        <v>118</v>
      </c>
      <c r="G7937" s="757" t="s">
        <v>119</v>
      </c>
      <c r="H7937" s="751">
        <v>57673000</v>
      </c>
    </row>
    <row r="7938" spans="1:8">
      <c r="A7938" s="753" t="s">
        <v>84</v>
      </c>
      <c r="B7938" s="753" t="s">
        <v>27</v>
      </c>
      <c r="C7938" s="753" t="s">
        <v>211</v>
      </c>
      <c r="D7938" s="753" t="s">
        <v>1984</v>
      </c>
      <c r="E7938" s="753" t="s">
        <v>120</v>
      </c>
      <c r="F7938" s="753"/>
      <c r="G7938" s="757" t="s">
        <v>121</v>
      </c>
      <c r="H7938" s="751">
        <v>51161242</v>
      </c>
    </row>
    <row r="7939" spans="1:8" ht="39.6">
      <c r="A7939" s="753" t="s">
        <v>84</v>
      </c>
      <c r="B7939" s="753" t="s">
        <v>27</v>
      </c>
      <c r="C7939" s="753" t="s">
        <v>211</v>
      </c>
      <c r="D7939" s="753" t="s">
        <v>1984</v>
      </c>
      <c r="E7939" s="753" t="s">
        <v>120</v>
      </c>
      <c r="F7939" s="753" t="s">
        <v>122</v>
      </c>
      <c r="G7939" s="757" t="s">
        <v>1783</v>
      </c>
      <c r="H7939" s="751">
        <v>1914742</v>
      </c>
    </row>
    <row r="7940" spans="1:8">
      <c r="A7940" s="753" t="s">
        <v>84</v>
      </c>
      <c r="B7940" s="753" t="s">
        <v>27</v>
      </c>
      <c r="C7940" s="753" t="s">
        <v>211</v>
      </c>
      <c r="D7940" s="753" t="s">
        <v>1984</v>
      </c>
      <c r="E7940" s="753" t="s">
        <v>120</v>
      </c>
      <c r="F7940" s="753" t="s">
        <v>123</v>
      </c>
      <c r="G7940" s="757" t="s">
        <v>124</v>
      </c>
      <c r="H7940" s="751">
        <v>180000</v>
      </c>
    </row>
    <row r="7941" spans="1:8" ht="39.6">
      <c r="A7941" s="753" t="s">
        <v>84</v>
      </c>
      <c r="B7941" s="753" t="s">
        <v>27</v>
      </c>
      <c r="C7941" s="753" t="s">
        <v>211</v>
      </c>
      <c r="D7941" s="753" t="s">
        <v>1984</v>
      </c>
      <c r="E7941" s="753" t="s">
        <v>120</v>
      </c>
      <c r="F7941" s="753" t="s">
        <v>994</v>
      </c>
      <c r="G7941" s="757" t="s">
        <v>1824</v>
      </c>
      <c r="H7941" s="751">
        <v>9532700</v>
      </c>
    </row>
    <row r="7942" spans="1:8">
      <c r="A7942" s="753" t="s">
        <v>84</v>
      </c>
      <c r="B7942" s="753" t="s">
        <v>27</v>
      </c>
      <c r="C7942" s="753" t="s">
        <v>211</v>
      </c>
      <c r="D7942" s="753" t="s">
        <v>1984</v>
      </c>
      <c r="E7942" s="753" t="s">
        <v>120</v>
      </c>
      <c r="F7942" s="753" t="s">
        <v>315</v>
      </c>
      <c r="G7942" s="757" t="s">
        <v>1831</v>
      </c>
      <c r="H7942" s="751">
        <v>5000000</v>
      </c>
    </row>
    <row r="7943" spans="1:8" ht="26.4">
      <c r="A7943" s="753" t="s">
        <v>84</v>
      </c>
      <c r="B7943" s="753" t="s">
        <v>27</v>
      </c>
      <c r="C7943" s="753" t="s">
        <v>211</v>
      </c>
      <c r="D7943" s="753" t="s">
        <v>1984</v>
      </c>
      <c r="E7943" s="753" t="s">
        <v>120</v>
      </c>
      <c r="F7943" s="753" t="s">
        <v>1001</v>
      </c>
      <c r="G7943" s="757" t="s">
        <v>1784</v>
      </c>
      <c r="H7943" s="751">
        <v>13783800</v>
      </c>
    </row>
    <row r="7944" spans="1:8">
      <c r="A7944" s="753" t="s">
        <v>84</v>
      </c>
      <c r="B7944" s="753" t="s">
        <v>27</v>
      </c>
      <c r="C7944" s="753" t="s">
        <v>211</v>
      </c>
      <c r="D7944" s="753" t="s">
        <v>1984</v>
      </c>
      <c r="E7944" s="753" t="s">
        <v>120</v>
      </c>
      <c r="F7944" s="753" t="s">
        <v>158</v>
      </c>
      <c r="G7944" s="757" t="s">
        <v>1785</v>
      </c>
      <c r="H7944" s="751">
        <v>20750000</v>
      </c>
    </row>
    <row r="7945" spans="1:8">
      <c r="A7945" s="753" t="s">
        <v>84</v>
      </c>
      <c r="B7945" s="753" t="s">
        <v>27</v>
      </c>
      <c r="C7945" s="753" t="s">
        <v>211</v>
      </c>
      <c r="D7945" s="753" t="s">
        <v>1984</v>
      </c>
      <c r="E7945" s="753" t="s">
        <v>160</v>
      </c>
      <c r="F7945" s="753"/>
      <c r="G7945" s="757" t="s">
        <v>161</v>
      </c>
      <c r="H7945" s="751">
        <v>7355000</v>
      </c>
    </row>
    <row r="7946" spans="1:8">
      <c r="A7946" s="753" t="s">
        <v>84</v>
      </c>
      <c r="B7946" s="753" t="s">
        <v>27</v>
      </c>
      <c r="C7946" s="753" t="s">
        <v>211</v>
      </c>
      <c r="D7946" s="753" t="s">
        <v>1984</v>
      </c>
      <c r="E7946" s="753" t="s">
        <v>160</v>
      </c>
      <c r="F7946" s="753" t="s">
        <v>162</v>
      </c>
      <c r="G7946" s="757" t="s">
        <v>163</v>
      </c>
      <c r="H7946" s="751">
        <v>1300000</v>
      </c>
    </row>
    <row r="7947" spans="1:8">
      <c r="A7947" s="753" t="s">
        <v>84</v>
      </c>
      <c r="B7947" s="753" t="s">
        <v>27</v>
      </c>
      <c r="C7947" s="753" t="s">
        <v>211</v>
      </c>
      <c r="D7947" s="753" t="s">
        <v>1984</v>
      </c>
      <c r="E7947" s="753" t="s">
        <v>160</v>
      </c>
      <c r="F7947" s="753" t="s">
        <v>549</v>
      </c>
      <c r="G7947" s="757" t="s">
        <v>550</v>
      </c>
      <c r="H7947" s="751">
        <v>2200000</v>
      </c>
    </row>
    <row r="7948" spans="1:8">
      <c r="A7948" s="753" t="s">
        <v>84</v>
      </c>
      <c r="B7948" s="753" t="s">
        <v>27</v>
      </c>
      <c r="C7948" s="753" t="s">
        <v>211</v>
      </c>
      <c r="D7948" s="753" t="s">
        <v>1984</v>
      </c>
      <c r="E7948" s="753" t="s">
        <v>160</v>
      </c>
      <c r="F7948" s="753" t="s">
        <v>551</v>
      </c>
      <c r="G7948" s="757" t="s">
        <v>133</v>
      </c>
      <c r="H7948" s="751">
        <v>3855000</v>
      </c>
    </row>
    <row r="7949" spans="1:8">
      <c r="A7949" s="753" t="s">
        <v>84</v>
      </c>
      <c r="B7949" s="753" t="s">
        <v>27</v>
      </c>
      <c r="C7949" s="753" t="s">
        <v>211</v>
      </c>
      <c r="D7949" s="753" t="s">
        <v>1984</v>
      </c>
      <c r="E7949" s="753" t="s">
        <v>125</v>
      </c>
      <c r="F7949" s="753"/>
      <c r="G7949" s="757" t="s">
        <v>126</v>
      </c>
      <c r="H7949" s="751">
        <v>305801961</v>
      </c>
    </row>
    <row r="7950" spans="1:8">
      <c r="A7950" s="753" t="s">
        <v>84</v>
      </c>
      <c r="B7950" s="753" t="s">
        <v>27</v>
      </c>
      <c r="C7950" s="753" t="s">
        <v>211</v>
      </c>
      <c r="D7950" s="753" t="s">
        <v>1984</v>
      </c>
      <c r="E7950" s="753" t="s">
        <v>125</v>
      </c>
      <c r="F7950" s="753" t="s">
        <v>430</v>
      </c>
      <c r="G7950" s="757" t="s">
        <v>431</v>
      </c>
      <c r="H7950" s="751">
        <v>5551961</v>
      </c>
    </row>
    <row r="7951" spans="1:8">
      <c r="A7951" s="753" t="s">
        <v>84</v>
      </c>
      <c r="B7951" s="753" t="s">
        <v>27</v>
      </c>
      <c r="C7951" s="753" t="s">
        <v>211</v>
      </c>
      <c r="D7951" s="753" t="s">
        <v>1984</v>
      </c>
      <c r="E7951" s="753" t="s">
        <v>125</v>
      </c>
      <c r="F7951" s="753" t="s">
        <v>552</v>
      </c>
      <c r="G7951" s="757" t="s">
        <v>553</v>
      </c>
      <c r="H7951" s="751">
        <v>12850000</v>
      </c>
    </row>
    <row r="7952" spans="1:8">
      <c r="A7952" s="753" t="s">
        <v>84</v>
      </c>
      <c r="B7952" s="753" t="s">
        <v>27</v>
      </c>
      <c r="C7952" s="753" t="s">
        <v>211</v>
      </c>
      <c r="D7952" s="753" t="s">
        <v>1984</v>
      </c>
      <c r="E7952" s="753" t="s">
        <v>125</v>
      </c>
      <c r="F7952" s="753" t="s">
        <v>127</v>
      </c>
      <c r="G7952" s="757" t="s">
        <v>128</v>
      </c>
      <c r="H7952" s="751">
        <v>8450000</v>
      </c>
    </row>
    <row r="7953" spans="1:8">
      <c r="A7953" s="753" t="s">
        <v>84</v>
      </c>
      <c r="B7953" s="753" t="s">
        <v>27</v>
      </c>
      <c r="C7953" s="753" t="s">
        <v>211</v>
      </c>
      <c r="D7953" s="753" t="s">
        <v>1984</v>
      </c>
      <c r="E7953" s="753" t="s">
        <v>125</v>
      </c>
      <c r="F7953" s="753" t="s">
        <v>129</v>
      </c>
      <c r="G7953" s="757" t="s">
        <v>1787</v>
      </c>
      <c r="H7953" s="751">
        <v>278950000</v>
      </c>
    </row>
    <row r="7954" spans="1:8">
      <c r="A7954" s="753" t="s">
        <v>84</v>
      </c>
      <c r="B7954" s="753" t="s">
        <v>27</v>
      </c>
      <c r="C7954" s="753" t="s">
        <v>211</v>
      </c>
      <c r="D7954" s="753" t="s">
        <v>1984</v>
      </c>
      <c r="E7954" s="753" t="s">
        <v>554</v>
      </c>
      <c r="F7954" s="753"/>
      <c r="G7954" s="757" t="s">
        <v>555</v>
      </c>
      <c r="H7954" s="751">
        <v>39301000</v>
      </c>
    </row>
    <row r="7955" spans="1:8">
      <c r="A7955" s="753" t="s">
        <v>84</v>
      </c>
      <c r="B7955" s="753" t="s">
        <v>27</v>
      </c>
      <c r="C7955" s="753" t="s">
        <v>211</v>
      </c>
      <c r="D7955" s="753" t="s">
        <v>1984</v>
      </c>
      <c r="E7955" s="753" t="s">
        <v>554</v>
      </c>
      <c r="F7955" s="753" t="s">
        <v>556</v>
      </c>
      <c r="G7955" s="757" t="s">
        <v>557</v>
      </c>
      <c r="H7955" s="751">
        <v>22000000</v>
      </c>
    </row>
    <row r="7956" spans="1:8">
      <c r="A7956" s="753" t="s">
        <v>84</v>
      </c>
      <c r="B7956" s="753" t="s">
        <v>27</v>
      </c>
      <c r="C7956" s="753" t="s">
        <v>211</v>
      </c>
      <c r="D7956" s="753" t="s">
        <v>1984</v>
      </c>
      <c r="E7956" s="753" t="s">
        <v>554</v>
      </c>
      <c r="F7956" s="753" t="s">
        <v>558</v>
      </c>
      <c r="G7956" s="757" t="s">
        <v>559</v>
      </c>
      <c r="H7956" s="751">
        <v>17301000</v>
      </c>
    </row>
    <row r="7957" spans="1:8" ht="39.6">
      <c r="A7957" s="753" t="s">
        <v>84</v>
      </c>
      <c r="B7957" s="753" t="s">
        <v>27</v>
      </c>
      <c r="C7957" s="753" t="s">
        <v>211</v>
      </c>
      <c r="D7957" s="753" t="s">
        <v>1984</v>
      </c>
      <c r="E7957" s="753" t="s">
        <v>560</v>
      </c>
      <c r="F7957" s="753"/>
      <c r="G7957" s="757" t="s">
        <v>1790</v>
      </c>
      <c r="H7957" s="751">
        <v>408197000</v>
      </c>
    </row>
    <row r="7958" spans="1:8">
      <c r="A7958" s="753" t="s">
        <v>84</v>
      </c>
      <c r="B7958" s="753" t="s">
        <v>27</v>
      </c>
      <c r="C7958" s="753" t="s">
        <v>211</v>
      </c>
      <c r="D7958" s="753" t="s">
        <v>1984</v>
      </c>
      <c r="E7958" s="753" t="s">
        <v>560</v>
      </c>
      <c r="F7958" s="753" t="s">
        <v>561</v>
      </c>
      <c r="G7958" s="757" t="s">
        <v>1791</v>
      </c>
      <c r="H7958" s="751">
        <v>19943000</v>
      </c>
    </row>
    <row r="7959" spans="1:8">
      <c r="A7959" s="753" t="s">
        <v>84</v>
      </c>
      <c r="B7959" s="753" t="s">
        <v>27</v>
      </c>
      <c r="C7959" s="753" t="s">
        <v>211</v>
      </c>
      <c r="D7959" s="753" t="s">
        <v>1984</v>
      </c>
      <c r="E7959" s="753" t="s">
        <v>560</v>
      </c>
      <c r="F7959" s="753" t="s">
        <v>197</v>
      </c>
      <c r="G7959" s="757" t="s">
        <v>1792</v>
      </c>
      <c r="H7959" s="751">
        <v>21350000</v>
      </c>
    </row>
    <row r="7960" spans="1:8">
      <c r="A7960" s="753" t="s">
        <v>84</v>
      </c>
      <c r="B7960" s="753" t="s">
        <v>27</v>
      </c>
      <c r="C7960" s="753" t="s">
        <v>211</v>
      </c>
      <c r="D7960" s="753" t="s">
        <v>1984</v>
      </c>
      <c r="E7960" s="753" t="s">
        <v>560</v>
      </c>
      <c r="F7960" s="753" t="s">
        <v>5</v>
      </c>
      <c r="G7960" s="757" t="s">
        <v>6</v>
      </c>
      <c r="H7960" s="751">
        <v>189964000</v>
      </c>
    </row>
    <row r="7961" spans="1:8">
      <c r="A7961" s="753" t="s">
        <v>84</v>
      </c>
      <c r="B7961" s="753" t="s">
        <v>27</v>
      </c>
      <c r="C7961" s="753" t="s">
        <v>211</v>
      </c>
      <c r="D7961" s="753" t="s">
        <v>1984</v>
      </c>
      <c r="E7961" s="753" t="s">
        <v>560</v>
      </c>
      <c r="F7961" s="753" t="s">
        <v>418</v>
      </c>
      <c r="G7961" s="757" t="s">
        <v>1793</v>
      </c>
      <c r="H7961" s="751">
        <v>23380000</v>
      </c>
    </row>
    <row r="7962" spans="1:8">
      <c r="A7962" s="753" t="s">
        <v>84</v>
      </c>
      <c r="B7962" s="753" t="s">
        <v>27</v>
      </c>
      <c r="C7962" s="753" t="s">
        <v>211</v>
      </c>
      <c r="D7962" s="753" t="s">
        <v>1984</v>
      </c>
      <c r="E7962" s="753" t="s">
        <v>560</v>
      </c>
      <c r="F7962" s="753" t="s">
        <v>562</v>
      </c>
      <c r="G7962" s="757" t="s">
        <v>1794</v>
      </c>
      <c r="H7962" s="751">
        <v>17413500</v>
      </c>
    </row>
    <row r="7963" spans="1:8">
      <c r="A7963" s="753" t="s">
        <v>84</v>
      </c>
      <c r="B7963" s="753" t="s">
        <v>27</v>
      </c>
      <c r="C7963" s="753" t="s">
        <v>211</v>
      </c>
      <c r="D7963" s="753" t="s">
        <v>1984</v>
      </c>
      <c r="E7963" s="753" t="s">
        <v>560</v>
      </c>
      <c r="F7963" s="753" t="s">
        <v>7</v>
      </c>
      <c r="G7963" s="757" t="s">
        <v>1795</v>
      </c>
      <c r="H7963" s="751">
        <v>16446500</v>
      </c>
    </row>
    <row r="7964" spans="1:8" ht="26.4">
      <c r="A7964" s="753" t="s">
        <v>84</v>
      </c>
      <c r="B7964" s="753" t="s">
        <v>27</v>
      </c>
      <c r="C7964" s="753" t="s">
        <v>211</v>
      </c>
      <c r="D7964" s="753" t="s">
        <v>1984</v>
      </c>
      <c r="E7964" s="753" t="s">
        <v>560</v>
      </c>
      <c r="F7964" s="753" t="s">
        <v>563</v>
      </c>
      <c r="G7964" s="757" t="s">
        <v>13</v>
      </c>
      <c r="H7964" s="751">
        <v>119700000</v>
      </c>
    </row>
    <row r="7965" spans="1:8" ht="26.4">
      <c r="A7965" s="753" t="s">
        <v>84</v>
      </c>
      <c r="B7965" s="753" t="s">
        <v>27</v>
      </c>
      <c r="C7965" s="753" t="s">
        <v>211</v>
      </c>
      <c r="D7965" s="753" t="s">
        <v>1984</v>
      </c>
      <c r="E7965" s="753" t="s">
        <v>1796</v>
      </c>
      <c r="F7965" s="753"/>
      <c r="G7965" s="757" t="s">
        <v>1797</v>
      </c>
      <c r="H7965" s="751">
        <v>42050000</v>
      </c>
    </row>
    <row r="7966" spans="1:8">
      <c r="A7966" s="753" t="s">
        <v>84</v>
      </c>
      <c r="B7966" s="753" t="s">
        <v>27</v>
      </c>
      <c r="C7966" s="753" t="s">
        <v>211</v>
      </c>
      <c r="D7966" s="753" t="s">
        <v>1984</v>
      </c>
      <c r="E7966" s="753" t="s">
        <v>1796</v>
      </c>
      <c r="F7966" s="753" t="s">
        <v>1825</v>
      </c>
      <c r="G7966" s="757" t="s">
        <v>1794</v>
      </c>
      <c r="H7966" s="751">
        <v>13150000</v>
      </c>
    </row>
    <row r="7967" spans="1:8">
      <c r="A7967" s="753" t="s">
        <v>84</v>
      </c>
      <c r="B7967" s="753" t="s">
        <v>27</v>
      </c>
      <c r="C7967" s="753" t="s">
        <v>211</v>
      </c>
      <c r="D7967" s="753" t="s">
        <v>1984</v>
      </c>
      <c r="E7967" s="753" t="s">
        <v>1796</v>
      </c>
      <c r="F7967" s="753" t="s">
        <v>1798</v>
      </c>
      <c r="G7967" s="757" t="s">
        <v>1793</v>
      </c>
      <c r="H7967" s="751">
        <v>28900000</v>
      </c>
    </row>
    <row r="7968" spans="1:8" ht="26.4">
      <c r="A7968" s="753" t="s">
        <v>84</v>
      </c>
      <c r="B7968" s="753" t="s">
        <v>27</v>
      </c>
      <c r="C7968" s="753" t="s">
        <v>211</v>
      </c>
      <c r="D7968" s="753" t="s">
        <v>1984</v>
      </c>
      <c r="E7968" s="753" t="s">
        <v>130</v>
      </c>
      <c r="F7968" s="753"/>
      <c r="G7968" s="757" t="s">
        <v>131</v>
      </c>
      <c r="H7968" s="751">
        <v>387835500</v>
      </c>
    </row>
    <row r="7969" spans="1:8">
      <c r="A7969" s="753" t="s">
        <v>84</v>
      </c>
      <c r="B7969" s="753" t="s">
        <v>27</v>
      </c>
      <c r="C7969" s="753" t="s">
        <v>211</v>
      </c>
      <c r="D7969" s="753" t="s">
        <v>1984</v>
      </c>
      <c r="E7969" s="753" t="s">
        <v>130</v>
      </c>
      <c r="F7969" s="753" t="s">
        <v>585</v>
      </c>
      <c r="G7969" s="757" t="s">
        <v>1799</v>
      </c>
      <c r="H7969" s="751">
        <v>5260500</v>
      </c>
    </row>
    <row r="7970" spans="1:8">
      <c r="A7970" s="753" t="s">
        <v>84</v>
      </c>
      <c r="B7970" s="753" t="s">
        <v>27</v>
      </c>
      <c r="C7970" s="753" t="s">
        <v>211</v>
      </c>
      <c r="D7970" s="753" t="s">
        <v>1984</v>
      </c>
      <c r="E7970" s="753" t="s">
        <v>130</v>
      </c>
      <c r="F7970" s="753" t="s">
        <v>8</v>
      </c>
      <c r="G7970" s="757" t="s">
        <v>1835</v>
      </c>
      <c r="H7970" s="751">
        <v>37960000</v>
      </c>
    </row>
    <row r="7971" spans="1:8">
      <c r="A7971" s="753" t="s">
        <v>84</v>
      </c>
      <c r="B7971" s="753" t="s">
        <v>27</v>
      </c>
      <c r="C7971" s="753" t="s">
        <v>211</v>
      </c>
      <c r="D7971" s="753" t="s">
        <v>1984</v>
      </c>
      <c r="E7971" s="753" t="s">
        <v>130</v>
      </c>
      <c r="F7971" s="753" t="s">
        <v>14</v>
      </c>
      <c r="G7971" s="757" t="s">
        <v>1800</v>
      </c>
      <c r="H7971" s="751">
        <v>96400000</v>
      </c>
    </row>
    <row r="7972" spans="1:8">
      <c r="A7972" s="753" t="s">
        <v>84</v>
      </c>
      <c r="B7972" s="753" t="s">
        <v>27</v>
      </c>
      <c r="C7972" s="753" t="s">
        <v>211</v>
      </c>
      <c r="D7972" s="753" t="s">
        <v>1984</v>
      </c>
      <c r="E7972" s="753" t="s">
        <v>130</v>
      </c>
      <c r="F7972" s="753" t="s">
        <v>132</v>
      </c>
      <c r="G7972" s="757" t="s">
        <v>135</v>
      </c>
      <c r="H7972" s="751">
        <v>248215000</v>
      </c>
    </row>
    <row r="7973" spans="1:8">
      <c r="A7973" s="753" t="s">
        <v>84</v>
      </c>
      <c r="B7973" s="753" t="s">
        <v>27</v>
      </c>
      <c r="C7973" s="753" t="s">
        <v>211</v>
      </c>
      <c r="D7973" s="753" t="s">
        <v>1984</v>
      </c>
      <c r="E7973" s="753" t="s">
        <v>1801</v>
      </c>
      <c r="F7973" s="753"/>
      <c r="G7973" s="757" t="s">
        <v>1802</v>
      </c>
      <c r="H7973" s="751">
        <v>2795000</v>
      </c>
    </row>
    <row r="7974" spans="1:8">
      <c r="A7974" s="753" t="s">
        <v>84</v>
      </c>
      <c r="B7974" s="753" t="s">
        <v>27</v>
      </c>
      <c r="C7974" s="753" t="s">
        <v>211</v>
      </c>
      <c r="D7974" s="753" t="s">
        <v>1984</v>
      </c>
      <c r="E7974" s="753" t="s">
        <v>1801</v>
      </c>
      <c r="F7974" s="753" t="s">
        <v>1803</v>
      </c>
      <c r="G7974" s="757" t="s">
        <v>1804</v>
      </c>
      <c r="H7974" s="751">
        <v>2795000</v>
      </c>
    </row>
    <row r="7975" spans="1:8">
      <c r="A7975" s="753" t="s">
        <v>84</v>
      </c>
      <c r="B7975" s="753" t="s">
        <v>27</v>
      </c>
      <c r="C7975" s="753" t="s">
        <v>211</v>
      </c>
      <c r="D7975" s="753" t="s">
        <v>1984</v>
      </c>
      <c r="E7975" s="753" t="s">
        <v>134</v>
      </c>
      <c r="F7975" s="753"/>
      <c r="G7975" s="757" t="s">
        <v>135</v>
      </c>
      <c r="H7975" s="751">
        <v>176424200</v>
      </c>
    </row>
    <row r="7976" spans="1:8">
      <c r="A7976" s="753" t="s">
        <v>84</v>
      </c>
      <c r="B7976" s="753" t="s">
        <v>27</v>
      </c>
      <c r="C7976" s="753" t="s">
        <v>211</v>
      </c>
      <c r="D7976" s="753" t="s">
        <v>1984</v>
      </c>
      <c r="E7976" s="753" t="s">
        <v>134</v>
      </c>
      <c r="F7976" s="753" t="s">
        <v>9</v>
      </c>
      <c r="G7976" s="757" t="s">
        <v>1805</v>
      </c>
      <c r="H7976" s="751">
        <v>4714000</v>
      </c>
    </row>
    <row r="7977" spans="1:8">
      <c r="A7977" s="753" t="s">
        <v>84</v>
      </c>
      <c r="B7977" s="753" t="s">
        <v>27</v>
      </c>
      <c r="C7977" s="753" t="s">
        <v>211</v>
      </c>
      <c r="D7977" s="753" t="s">
        <v>1984</v>
      </c>
      <c r="E7977" s="753" t="s">
        <v>134</v>
      </c>
      <c r="F7977" s="753" t="s">
        <v>15</v>
      </c>
      <c r="G7977" s="757" t="s">
        <v>1806</v>
      </c>
      <c r="H7977" s="751">
        <v>1223400</v>
      </c>
    </row>
    <row r="7978" spans="1:8">
      <c r="A7978" s="753" t="s">
        <v>84</v>
      </c>
      <c r="B7978" s="753" t="s">
        <v>27</v>
      </c>
      <c r="C7978" s="753" t="s">
        <v>211</v>
      </c>
      <c r="D7978" s="753" t="s">
        <v>1984</v>
      </c>
      <c r="E7978" s="753" t="s">
        <v>134</v>
      </c>
      <c r="F7978" s="753" t="s">
        <v>137</v>
      </c>
      <c r="G7978" s="757" t="s">
        <v>138</v>
      </c>
      <c r="H7978" s="751">
        <v>70272000</v>
      </c>
    </row>
    <row r="7979" spans="1:8">
      <c r="A7979" s="753" t="s">
        <v>84</v>
      </c>
      <c r="B7979" s="753" t="s">
        <v>27</v>
      </c>
      <c r="C7979" s="753" t="s">
        <v>211</v>
      </c>
      <c r="D7979" s="753" t="s">
        <v>1984</v>
      </c>
      <c r="E7979" s="753" t="s">
        <v>134</v>
      </c>
      <c r="F7979" s="753" t="s">
        <v>139</v>
      </c>
      <c r="G7979" s="757" t="s">
        <v>140</v>
      </c>
      <c r="H7979" s="751">
        <v>100214800</v>
      </c>
    </row>
    <row r="7980" spans="1:8" ht="39.6">
      <c r="A7980" s="753" t="s">
        <v>84</v>
      </c>
      <c r="B7980" s="753" t="s">
        <v>27</v>
      </c>
      <c r="C7980" s="753" t="s">
        <v>211</v>
      </c>
      <c r="D7980" s="753" t="s">
        <v>1984</v>
      </c>
      <c r="E7980" s="753" t="s">
        <v>419</v>
      </c>
      <c r="F7980" s="753"/>
      <c r="G7980" s="757" t="s">
        <v>1807</v>
      </c>
      <c r="H7980" s="751">
        <v>70533700</v>
      </c>
    </row>
    <row r="7981" spans="1:8">
      <c r="A7981" s="753" t="s">
        <v>84</v>
      </c>
      <c r="B7981" s="753" t="s">
        <v>27</v>
      </c>
      <c r="C7981" s="753" t="s">
        <v>211</v>
      </c>
      <c r="D7981" s="753" t="s">
        <v>1984</v>
      </c>
      <c r="E7981" s="753" t="s">
        <v>419</v>
      </c>
      <c r="F7981" s="753" t="s">
        <v>944</v>
      </c>
      <c r="G7981" s="757" t="s">
        <v>943</v>
      </c>
      <c r="H7981" s="751">
        <v>1143600</v>
      </c>
    </row>
    <row r="7982" spans="1:8">
      <c r="A7982" s="753" t="s">
        <v>84</v>
      </c>
      <c r="B7982" s="753" t="s">
        <v>27</v>
      </c>
      <c r="C7982" s="753" t="s">
        <v>211</v>
      </c>
      <c r="D7982" s="753" t="s">
        <v>1984</v>
      </c>
      <c r="E7982" s="753" t="s">
        <v>419</v>
      </c>
      <c r="F7982" s="753" t="s">
        <v>248</v>
      </c>
      <c r="G7982" s="757" t="s">
        <v>249</v>
      </c>
      <c r="H7982" s="751">
        <v>20743000</v>
      </c>
    </row>
    <row r="7983" spans="1:8" ht="52.8">
      <c r="A7983" s="753" t="s">
        <v>84</v>
      </c>
      <c r="B7983" s="753" t="s">
        <v>27</v>
      </c>
      <c r="C7983" s="753" t="s">
        <v>211</v>
      </c>
      <c r="D7983" s="753" t="s">
        <v>1984</v>
      </c>
      <c r="E7983" s="753" t="s">
        <v>419</v>
      </c>
      <c r="F7983" s="753" t="s">
        <v>420</v>
      </c>
      <c r="G7983" s="757" t="s">
        <v>2714</v>
      </c>
      <c r="H7983" s="751">
        <v>48647100</v>
      </c>
    </row>
    <row r="7984" spans="1:8">
      <c r="A7984" s="753" t="s">
        <v>84</v>
      </c>
      <c r="B7984" s="753" t="s">
        <v>27</v>
      </c>
      <c r="C7984" s="753" t="s">
        <v>211</v>
      </c>
      <c r="D7984" s="753" t="s">
        <v>1984</v>
      </c>
      <c r="E7984" s="753" t="s">
        <v>178</v>
      </c>
      <c r="F7984" s="753"/>
      <c r="G7984" s="757" t="s">
        <v>179</v>
      </c>
      <c r="H7984" s="751">
        <v>1146844000</v>
      </c>
    </row>
    <row r="7985" spans="1:8" ht="26.4">
      <c r="A7985" s="753" t="s">
        <v>84</v>
      </c>
      <c r="B7985" s="753" t="s">
        <v>27</v>
      </c>
      <c r="C7985" s="753" t="s">
        <v>211</v>
      </c>
      <c r="D7985" s="753" t="s">
        <v>1984</v>
      </c>
      <c r="E7985" s="753" t="s">
        <v>178</v>
      </c>
      <c r="F7985" s="753" t="s">
        <v>180</v>
      </c>
      <c r="G7985" s="757" t="s">
        <v>1810</v>
      </c>
      <c r="H7985" s="751">
        <v>1146844000</v>
      </c>
    </row>
    <row r="7986" spans="1:8">
      <c r="A7986" s="753" t="s">
        <v>84</v>
      </c>
      <c r="B7986" s="753" t="s">
        <v>27</v>
      </c>
      <c r="C7986" s="753" t="s">
        <v>211</v>
      </c>
      <c r="D7986" s="753" t="s">
        <v>1984</v>
      </c>
      <c r="E7986" s="753" t="s">
        <v>19</v>
      </c>
      <c r="F7986" s="753"/>
      <c r="G7986" s="757" t="s">
        <v>133</v>
      </c>
      <c r="H7986" s="751">
        <v>204980339</v>
      </c>
    </row>
    <row r="7987" spans="1:8">
      <c r="A7987" s="753" t="s">
        <v>84</v>
      </c>
      <c r="B7987" s="753" t="s">
        <v>27</v>
      </c>
      <c r="C7987" s="753" t="s">
        <v>211</v>
      </c>
      <c r="D7987" s="753" t="s">
        <v>1984</v>
      </c>
      <c r="E7987" s="753" t="s">
        <v>19</v>
      </c>
      <c r="F7987" s="753" t="s">
        <v>20</v>
      </c>
      <c r="G7987" s="757" t="s">
        <v>21</v>
      </c>
      <c r="H7987" s="751">
        <v>2409339</v>
      </c>
    </row>
    <row r="7988" spans="1:8">
      <c r="A7988" s="753" t="s">
        <v>84</v>
      </c>
      <c r="B7988" s="753" t="s">
        <v>27</v>
      </c>
      <c r="C7988" s="753" t="s">
        <v>211</v>
      </c>
      <c r="D7988" s="753" t="s">
        <v>1984</v>
      </c>
      <c r="E7988" s="753" t="s">
        <v>19</v>
      </c>
      <c r="F7988" s="753" t="s">
        <v>22</v>
      </c>
      <c r="G7988" s="757" t="s">
        <v>23</v>
      </c>
      <c r="H7988" s="751">
        <v>198929000</v>
      </c>
    </row>
    <row r="7989" spans="1:8">
      <c r="A7989" s="753" t="s">
        <v>84</v>
      </c>
      <c r="B7989" s="753" t="s">
        <v>27</v>
      </c>
      <c r="C7989" s="753" t="s">
        <v>211</v>
      </c>
      <c r="D7989" s="753" t="s">
        <v>1984</v>
      </c>
      <c r="E7989" s="753" t="s">
        <v>19</v>
      </c>
      <c r="F7989" s="753" t="s">
        <v>245</v>
      </c>
      <c r="G7989" s="757" t="s">
        <v>135</v>
      </c>
      <c r="H7989" s="751">
        <v>3642000</v>
      </c>
    </row>
    <row r="7990" spans="1:8">
      <c r="A7990" s="753" t="s">
        <v>84</v>
      </c>
      <c r="B7990" s="753" t="s">
        <v>27</v>
      </c>
      <c r="C7990" s="753" t="s">
        <v>188</v>
      </c>
      <c r="D7990" s="753"/>
      <c r="E7990" s="753"/>
      <c r="F7990" s="753"/>
      <c r="G7990" s="757" t="s">
        <v>1374</v>
      </c>
      <c r="H7990" s="751">
        <v>23458110089</v>
      </c>
    </row>
    <row r="7991" spans="1:8">
      <c r="A7991" s="753" t="s">
        <v>84</v>
      </c>
      <c r="B7991" s="753" t="s">
        <v>27</v>
      </c>
      <c r="C7991" s="753" t="s">
        <v>188</v>
      </c>
      <c r="D7991" s="753" t="s">
        <v>1018</v>
      </c>
      <c r="E7991" s="753"/>
      <c r="F7991" s="753"/>
      <c r="G7991" s="757" t="s">
        <v>1861</v>
      </c>
      <c r="H7991" s="751">
        <v>21848994089</v>
      </c>
    </row>
    <row r="7992" spans="1:8">
      <c r="A7992" s="753" t="s">
        <v>84</v>
      </c>
      <c r="B7992" s="753" t="s">
        <v>27</v>
      </c>
      <c r="C7992" s="753" t="s">
        <v>188</v>
      </c>
      <c r="D7992" s="753" t="s">
        <v>1018</v>
      </c>
      <c r="E7992" s="753" t="s">
        <v>92</v>
      </c>
      <c r="F7992" s="753"/>
      <c r="G7992" s="757" t="s">
        <v>93</v>
      </c>
      <c r="H7992" s="751">
        <v>2496189905</v>
      </c>
    </row>
    <row r="7993" spans="1:8">
      <c r="A7993" s="753" t="s">
        <v>84</v>
      </c>
      <c r="B7993" s="753" t="s">
        <v>27</v>
      </c>
      <c r="C7993" s="753" t="s">
        <v>188</v>
      </c>
      <c r="D7993" s="753" t="s">
        <v>1018</v>
      </c>
      <c r="E7993" s="753" t="s">
        <v>92</v>
      </c>
      <c r="F7993" s="753" t="s">
        <v>94</v>
      </c>
      <c r="G7993" s="757" t="s">
        <v>1768</v>
      </c>
      <c r="H7993" s="751">
        <v>2496189905</v>
      </c>
    </row>
    <row r="7994" spans="1:8">
      <c r="A7994" s="753" t="s">
        <v>84</v>
      </c>
      <c r="B7994" s="753" t="s">
        <v>27</v>
      </c>
      <c r="C7994" s="753" t="s">
        <v>188</v>
      </c>
      <c r="D7994" s="753" t="s">
        <v>1018</v>
      </c>
      <c r="E7994" s="753" t="s">
        <v>96</v>
      </c>
      <c r="F7994" s="753"/>
      <c r="G7994" s="757" t="s">
        <v>97</v>
      </c>
      <c r="H7994" s="751">
        <v>517914666</v>
      </c>
    </row>
    <row r="7995" spans="1:8">
      <c r="A7995" s="753" t="s">
        <v>84</v>
      </c>
      <c r="B7995" s="753" t="s">
        <v>27</v>
      </c>
      <c r="C7995" s="753" t="s">
        <v>188</v>
      </c>
      <c r="D7995" s="753" t="s">
        <v>1018</v>
      </c>
      <c r="E7995" s="753" t="s">
        <v>96</v>
      </c>
      <c r="F7995" s="753" t="s">
        <v>151</v>
      </c>
      <c r="G7995" s="757" t="s">
        <v>152</v>
      </c>
      <c r="H7995" s="751">
        <v>46988000</v>
      </c>
    </row>
    <row r="7996" spans="1:8">
      <c r="A7996" s="753" t="s">
        <v>84</v>
      </c>
      <c r="B7996" s="753" t="s">
        <v>27</v>
      </c>
      <c r="C7996" s="753" t="s">
        <v>188</v>
      </c>
      <c r="D7996" s="753" t="s">
        <v>1018</v>
      </c>
      <c r="E7996" s="753" t="s">
        <v>96</v>
      </c>
      <c r="F7996" s="753" t="s">
        <v>440</v>
      </c>
      <c r="G7996" s="757" t="s">
        <v>441</v>
      </c>
      <c r="H7996" s="751">
        <v>152498000</v>
      </c>
    </row>
    <row r="7997" spans="1:8">
      <c r="A7997" s="753" t="s">
        <v>84</v>
      </c>
      <c r="B7997" s="753" t="s">
        <v>27</v>
      </c>
      <c r="C7997" s="753" t="s">
        <v>188</v>
      </c>
      <c r="D7997" s="753" t="s">
        <v>1018</v>
      </c>
      <c r="E7997" s="753" t="s">
        <v>96</v>
      </c>
      <c r="F7997" s="753" t="s">
        <v>864</v>
      </c>
      <c r="G7997" s="757" t="s">
        <v>1770</v>
      </c>
      <c r="H7997" s="751">
        <v>176570236</v>
      </c>
    </row>
    <row r="7998" spans="1:8">
      <c r="A7998" s="753" t="s">
        <v>84</v>
      </c>
      <c r="B7998" s="753" t="s">
        <v>27</v>
      </c>
      <c r="C7998" s="753" t="s">
        <v>188</v>
      </c>
      <c r="D7998" s="753" t="s">
        <v>1018</v>
      </c>
      <c r="E7998" s="753" t="s">
        <v>96</v>
      </c>
      <c r="F7998" s="753" t="s">
        <v>436</v>
      </c>
      <c r="G7998" s="757" t="s">
        <v>437</v>
      </c>
      <c r="H7998" s="751">
        <v>106127430</v>
      </c>
    </row>
    <row r="7999" spans="1:8" ht="26.4">
      <c r="A7999" s="753" t="s">
        <v>84</v>
      </c>
      <c r="B7999" s="753" t="s">
        <v>27</v>
      </c>
      <c r="C7999" s="753" t="s">
        <v>188</v>
      </c>
      <c r="D7999" s="753" t="s">
        <v>1018</v>
      </c>
      <c r="E7999" s="753" t="s">
        <v>96</v>
      </c>
      <c r="F7999" s="753" t="s">
        <v>98</v>
      </c>
      <c r="G7999" s="757" t="s">
        <v>99</v>
      </c>
      <c r="H7999" s="751">
        <v>10699000</v>
      </c>
    </row>
    <row r="8000" spans="1:8" ht="26.4">
      <c r="A8000" s="753" t="s">
        <v>84</v>
      </c>
      <c r="B8000" s="753" t="s">
        <v>27</v>
      </c>
      <c r="C8000" s="753" t="s">
        <v>188</v>
      </c>
      <c r="D8000" s="753" t="s">
        <v>1018</v>
      </c>
      <c r="E8000" s="753" t="s">
        <v>96</v>
      </c>
      <c r="F8000" s="753" t="s">
        <v>457</v>
      </c>
      <c r="G8000" s="757" t="s">
        <v>1875</v>
      </c>
      <c r="H8000" s="751">
        <v>25032000</v>
      </c>
    </row>
    <row r="8001" spans="1:8">
      <c r="A8001" s="753" t="s">
        <v>84</v>
      </c>
      <c r="B8001" s="753" t="s">
        <v>27</v>
      </c>
      <c r="C8001" s="753" t="s">
        <v>188</v>
      </c>
      <c r="D8001" s="753" t="s">
        <v>1018</v>
      </c>
      <c r="E8001" s="753" t="s">
        <v>426</v>
      </c>
      <c r="F8001" s="753"/>
      <c r="G8001" s="757" t="s">
        <v>427</v>
      </c>
      <c r="H8001" s="751">
        <v>9122000</v>
      </c>
    </row>
    <row r="8002" spans="1:8">
      <c r="A8002" s="753" t="s">
        <v>84</v>
      </c>
      <c r="B8002" s="753" t="s">
        <v>27</v>
      </c>
      <c r="C8002" s="753" t="s">
        <v>188</v>
      </c>
      <c r="D8002" s="753" t="s">
        <v>1018</v>
      </c>
      <c r="E8002" s="753" t="s">
        <v>426</v>
      </c>
      <c r="F8002" s="753" t="s">
        <v>428</v>
      </c>
      <c r="G8002" s="757" t="s">
        <v>1774</v>
      </c>
      <c r="H8002" s="751">
        <v>9122000</v>
      </c>
    </row>
    <row r="8003" spans="1:8">
      <c r="A8003" s="753" t="s">
        <v>84</v>
      </c>
      <c r="B8003" s="753" t="s">
        <v>27</v>
      </c>
      <c r="C8003" s="753" t="s">
        <v>188</v>
      </c>
      <c r="D8003" s="753" t="s">
        <v>1018</v>
      </c>
      <c r="E8003" s="753" t="s">
        <v>100</v>
      </c>
      <c r="F8003" s="753"/>
      <c r="G8003" s="757" t="s">
        <v>101</v>
      </c>
      <c r="H8003" s="751">
        <v>133625000</v>
      </c>
    </row>
    <row r="8004" spans="1:8">
      <c r="A8004" s="753" t="s">
        <v>84</v>
      </c>
      <c r="B8004" s="753" t="s">
        <v>27</v>
      </c>
      <c r="C8004" s="753" t="s">
        <v>188</v>
      </c>
      <c r="D8004" s="753" t="s">
        <v>1018</v>
      </c>
      <c r="E8004" s="753" t="s">
        <v>100</v>
      </c>
      <c r="F8004" s="753" t="s">
        <v>443</v>
      </c>
      <c r="G8004" s="757" t="s">
        <v>135</v>
      </c>
      <c r="H8004" s="751">
        <v>133625000</v>
      </c>
    </row>
    <row r="8005" spans="1:8">
      <c r="A8005" s="753" t="s">
        <v>84</v>
      </c>
      <c r="B8005" s="753" t="s">
        <v>27</v>
      </c>
      <c r="C8005" s="753" t="s">
        <v>188</v>
      </c>
      <c r="D8005" s="753" t="s">
        <v>1018</v>
      </c>
      <c r="E8005" s="753" t="s">
        <v>102</v>
      </c>
      <c r="F8005" s="753"/>
      <c r="G8005" s="757" t="s">
        <v>369</v>
      </c>
      <c r="H8005" s="751">
        <v>594256984</v>
      </c>
    </row>
    <row r="8006" spans="1:8">
      <c r="A8006" s="753" t="s">
        <v>84</v>
      </c>
      <c r="B8006" s="753" t="s">
        <v>27</v>
      </c>
      <c r="C8006" s="753" t="s">
        <v>188</v>
      </c>
      <c r="D8006" s="753" t="s">
        <v>1018</v>
      </c>
      <c r="E8006" s="753" t="s">
        <v>102</v>
      </c>
      <c r="F8006" s="753" t="s">
        <v>103</v>
      </c>
      <c r="G8006" s="757" t="s">
        <v>104</v>
      </c>
      <c r="H8006" s="751">
        <v>444884140</v>
      </c>
    </row>
    <row r="8007" spans="1:8">
      <c r="A8007" s="753" t="s">
        <v>84</v>
      </c>
      <c r="B8007" s="753" t="s">
        <v>27</v>
      </c>
      <c r="C8007" s="753" t="s">
        <v>188</v>
      </c>
      <c r="D8007" s="753" t="s">
        <v>1018</v>
      </c>
      <c r="E8007" s="753" t="s">
        <v>102</v>
      </c>
      <c r="F8007" s="753" t="s">
        <v>105</v>
      </c>
      <c r="G8007" s="757" t="s">
        <v>106</v>
      </c>
      <c r="H8007" s="751">
        <v>76265835</v>
      </c>
    </row>
    <row r="8008" spans="1:8">
      <c r="A8008" s="753" t="s">
        <v>84</v>
      </c>
      <c r="B8008" s="753" t="s">
        <v>27</v>
      </c>
      <c r="C8008" s="753" t="s">
        <v>188</v>
      </c>
      <c r="D8008" s="753" t="s">
        <v>1018</v>
      </c>
      <c r="E8008" s="753" t="s">
        <v>102</v>
      </c>
      <c r="F8008" s="753" t="s">
        <v>107</v>
      </c>
      <c r="G8008" s="757" t="s">
        <v>108</v>
      </c>
      <c r="H8008" s="751">
        <v>50843890</v>
      </c>
    </row>
    <row r="8009" spans="1:8">
      <c r="A8009" s="753" t="s">
        <v>84</v>
      </c>
      <c r="B8009" s="753" t="s">
        <v>27</v>
      </c>
      <c r="C8009" s="753" t="s">
        <v>188</v>
      </c>
      <c r="D8009" s="753" t="s">
        <v>1018</v>
      </c>
      <c r="E8009" s="753" t="s">
        <v>102</v>
      </c>
      <c r="F8009" s="753" t="s">
        <v>0</v>
      </c>
      <c r="G8009" s="757" t="s">
        <v>1</v>
      </c>
      <c r="H8009" s="751">
        <v>22263119</v>
      </c>
    </row>
    <row r="8010" spans="1:8">
      <c r="A8010" s="753" t="s">
        <v>84</v>
      </c>
      <c r="B8010" s="753" t="s">
        <v>27</v>
      </c>
      <c r="C8010" s="753" t="s">
        <v>188</v>
      </c>
      <c r="D8010" s="753" t="s">
        <v>1018</v>
      </c>
      <c r="E8010" s="753" t="s">
        <v>109</v>
      </c>
      <c r="F8010" s="753"/>
      <c r="G8010" s="757" t="s">
        <v>110</v>
      </c>
      <c r="H8010" s="751">
        <v>241603000</v>
      </c>
    </row>
    <row r="8011" spans="1:8">
      <c r="A8011" s="753" t="s">
        <v>84</v>
      </c>
      <c r="B8011" s="753" t="s">
        <v>27</v>
      </c>
      <c r="C8011" s="753" t="s">
        <v>188</v>
      </c>
      <c r="D8011" s="753" t="s">
        <v>1018</v>
      </c>
      <c r="E8011" s="753" t="s">
        <v>109</v>
      </c>
      <c r="F8011" s="753" t="s">
        <v>111</v>
      </c>
      <c r="G8011" s="757" t="s">
        <v>135</v>
      </c>
      <c r="H8011" s="751">
        <v>241603000</v>
      </c>
    </row>
    <row r="8012" spans="1:8">
      <c r="A8012" s="753" t="s">
        <v>84</v>
      </c>
      <c r="B8012" s="753" t="s">
        <v>27</v>
      </c>
      <c r="C8012" s="753" t="s">
        <v>188</v>
      </c>
      <c r="D8012" s="753" t="s">
        <v>1018</v>
      </c>
      <c r="E8012" s="753" t="s">
        <v>112</v>
      </c>
      <c r="F8012" s="753"/>
      <c r="G8012" s="757" t="s">
        <v>113</v>
      </c>
      <c r="H8012" s="751">
        <v>54774211</v>
      </c>
    </row>
    <row r="8013" spans="1:8">
      <c r="A8013" s="753" t="s">
        <v>84</v>
      </c>
      <c r="B8013" s="753" t="s">
        <v>27</v>
      </c>
      <c r="C8013" s="753" t="s">
        <v>188</v>
      </c>
      <c r="D8013" s="753" t="s">
        <v>1018</v>
      </c>
      <c r="E8013" s="753" t="s">
        <v>112</v>
      </c>
      <c r="F8013" s="753" t="s">
        <v>155</v>
      </c>
      <c r="G8013" s="757" t="s">
        <v>1777</v>
      </c>
      <c r="H8013" s="751">
        <v>32712266</v>
      </c>
    </row>
    <row r="8014" spans="1:8">
      <c r="A8014" s="753" t="s">
        <v>84</v>
      </c>
      <c r="B8014" s="753" t="s">
        <v>27</v>
      </c>
      <c r="C8014" s="753" t="s">
        <v>188</v>
      </c>
      <c r="D8014" s="753" t="s">
        <v>1018</v>
      </c>
      <c r="E8014" s="753" t="s">
        <v>112</v>
      </c>
      <c r="F8014" s="753" t="s">
        <v>114</v>
      </c>
      <c r="G8014" s="757" t="s">
        <v>1778</v>
      </c>
      <c r="H8014" s="751">
        <v>5202945</v>
      </c>
    </row>
    <row r="8015" spans="1:8">
      <c r="A8015" s="753" t="s">
        <v>84</v>
      </c>
      <c r="B8015" s="753" t="s">
        <v>27</v>
      </c>
      <c r="C8015" s="753" t="s">
        <v>188</v>
      </c>
      <c r="D8015" s="753" t="s">
        <v>1018</v>
      </c>
      <c r="E8015" s="753" t="s">
        <v>112</v>
      </c>
      <c r="F8015" s="753" t="s">
        <v>156</v>
      </c>
      <c r="G8015" s="757" t="s">
        <v>1779</v>
      </c>
      <c r="H8015" s="751">
        <v>10000000</v>
      </c>
    </row>
    <row r="8016" spans="1:8">
      <c r="A8016" s="753" t="s">
        <v>84</v>
      </c>
      <c r="B8016" s="753" t="s">
        <v>27</v>
      </c>
      <c r="C8016" s="753" t="s">
        <v>188</v>
      </c>
      <c r="D8016" s="753" t="s">
        <v>1018</v>
      </c>
      <c r="E8016" s="753" t="s">
        <v>112</v>
      </c>
      <c r="F8016" s="753" t="s">
        <v>146</v>
      </c>
      <c r="G8016" s="757" t="s">
        <v>1780</v>
      </c>
      <c r="H8016" s="751">
        <v>6859000</v>
      </c>
    </row>
    <row r="8017" spans="1:8">
      <c r="A8017" s="753" t="s">
        <v>84</v>
      </c>
      <c r="B8017" s="753" t="s">
        <v>27</v>
      </c>
      <c r="C8017" s="753" t="s">
        <v>188</v>
      </c>
      <c r="D8017" s="753" t="s">
        <v>1018</v>
      </c>
      <c r="E8017" s="753" t="s">
        <v>115</v>
      </c>
      <c r="F8017" s="753"/>
      <c r="G8017" s="757" t="s">
        <v>1781</v>
      </c>
      <c r="H8017" s="751">
        <v>423435170</v>
      </c>
    </row>
    <row r="8018" spans="1:8">
      <c r="A8018" s="753" t="s">
        <v>84</v>
      </c>
      <c r="B8018" s="753" t="s">
        <v>27</v>
      </c>
      <c r="C8018" s="753" t="s">
        <v>188</v>
      </c>
      <c r="D8018" s="753" t="s">
        <v>1018</v>
      </c>
      <c r="E8018" s="753" t="s">
        <v>115</v>
      </c>
      <c r="F8018" s="753" t="s">
        <v>116</v>
      </c>
      <c r="G8018" s="757" t="s">
        <v>117</v>
      </c>
      <c r="H8018" s="751">
        <v>151630684</v>
      </c>
    </row>
    <row r="8019" spans="1:8">
      <c r="A8019" s="753" t="s">
        <v>84</v>
      </c>
      <c r="B8019" s="753" t="s">
        <v>27</v>
      </c>
      <c r="C8019" s="753" t="s">
        <v>188</v>
      </c>
      <c r="D8019" s="753" t="s">
        <v>1018</v>
      </c>
      <c r="E8019" s="753" t="s">
        <v>115</v>
      </c>
      <c r="F8019" s="753" t="s">
        <v>147</v>
      </c>
      <c r="G8019" s="757" t="s">
        <v>148</v>
      </c>
      <c r="H8019" s="751">
        <v>139100000</v>
      </c>
    </row>
    <row r="8020" spans="1:8">
      <c r="A8020" s="753" t="s">
        <v>84</v>
      </c>
      <c r="B8020" s="753" t="s">
        <v>27</v>
      </c>
      <c r="C8020" s="753" t="s">
        <v>188</v>
      </c>
      <c r="D8020" s="753" t="s">
        <v>1018</v>
      </c>
      <c r="E8020" s="753" t="s">
        <v>115</v>
      </c>
      <c r="F8020" s="753" t="s">
        <v>118</v>
      </c>
      <c r="G8020" s="757" t="s">
        <v>119</v>
      </c>
      <c r="H8020" s="751">
        <v>132704486</v>
      </c>
    </row>
    <row r="8021" spans="1:8">
      <c r="A8021" s="753" t="s">
        <v>84</v>
      </c>
      <c r="B8021" s="753" t="s">
        <v>27</v>
      </c>
      <c r="C8021" s="753" t="s">
        <v>188</v>
      </c>
      <c r="D8021" s="753" t="s">
        <v>1018</v>
      </c>
      <c r="E8021" s="753" t="s">
        <v>120</v>
      </c>
      <c r="F8021" s="753"/>
      <c r="G8021" s="757" t="s">
        <v>121</v>
      </c>
      <c r="H8021" s="751">
        <v>43257082</v>
      </c>
    </row>
    <row r="8022" spans="1:8" ht="39.6">
      <c r="A8022" s="753" t="s">
        <v>84</v>
      </c>
      <c r="B8022" s="753" t="s">
        <v>27</v>
      </c>
      <c r="C8022" s="753" t="s">
        <v>188</v>
      </c>
      <c r="D8022" s="753" t="s">
        <v>1018</v>
      </c>
      <c r="E8022" s="753" t="s">
        <v>120</v>
      </c>
      <c r="F8022" s="753" t="s">
        <v>122</v>
      </c>
      <c r="G8022" s="757" t="s">
        <v>1783</v>
      </c>
      <c r="H8022" s="751">
        <v>2246142</v>
      </c>
    </row>
    <row r="8023" spans="1:8" ht="39.6">
      <c r="A8023" s="753" t="s">
        <v>84</v>
      </c>
      <c r="B8023" s="753" t="s">
        <v>27</v>
      </c>
      <c r="C8023" s="753" t="s">
        <v>188</v>
      </c>
      <c r="D8023" s="753" t="s">
        <v>1018</v>
      </c>
      <c r="E8023" s="753" t="s">
        <v>120</v>
      </c>
      <c r="F8023" s="753" t="s">
        <v>994</v>
      </c>
      <c r="G8023" s="757" t="s">
        <v>1824</v>
      </c>
      <c r="H8023" s="751">
        <v>11355140</v>
      </c>
    </row>
    <row r="8024" spans="1:8">
      <c r="A8024" s="753" t="s">
        <v>84</v>
      </c>
      <c r="B8024" s="753" t="s">
        <v>27</v>
      </c>
      <c r="C8024" s="753" t="s">
        <v>188</v>
      </c>
      <c r="D8024" s="753" t="s">
        <v>1018</v>
      </c>
      <c r="E8024" s="753" t="s">
        <v>120</v>
      </c>
      <c r="F8024" s="753" t="s">
        <v>315</v>
      </c>
      <c r="G8024" s="757" t="s">
        <v>1831</v>
      </c>
      <c r="H8024" s="751">
        <v>28206000</v>
      </c>
    </row>
    <row r="8025" spans="1:8" ht="26.4">
      <c r="A8025" s="753" t="s">
        <v>84</v>
      </c>
      <c r="B8025" s="753" t="s">
        <v>27</v>
      </c>
      <c r="C8025" s="753" t="s">
        <v>188</v>
      </c>
      <c r="D8025" s="753" t="s">
        <v>1018</v>
      </c>
      <c r="E8025" s="753" t="s">
        <v>120</v>
      </c>
      <c r="F8025" s="753" t="s">
        <v>1001</v>
      </c>
      <c r="G8025" s="757" t="s">
        <v>1784</v>
      </c>
      <c r="H8025" s="751">
        <v>1449800</v>
      </c>
    </row>
    <row r="8026" spans="1:8">
      <c r="A8026" s="753" t="s">
        <v>84</v>
      </c>
      <c r="B8026" s="753" t="s">
        <v>27</v>
      </c>
      <c r="C8026" s="753" t="s">
        <v>188</v>
      </c>
      <c r="D8026" s="753" t="s">
        <v>1018</v>
      </c>
      <c r="E8026" s="753" t="s">
        <v>160</v>
      </c>
      <c r="F8026" s="753"/>
      <c r="G8026" s="757" t="s">
        <v>161</v>
      </c>
      <c r="H8026" s="751">
        <v>844925900</v>
      </c>
    </row>
    <row r="8027" spans="1:8">
      <c r="A8027" s="753" t="s">
        <v>84</v>
      </c>
      <c r="B8027" s="753" t="s">
        <v>27</v>
      </c>
      <c r="C8027" s="753" t="s">
        <v>188</v>
      </c>
      <c r="D8027" s="753" t="s">
        <v>1018</v>
      </c>
      <c r="E8027" s="753" t="s">
        <v>160</v>
      </c>
      <c r="F8027" s="753" t="s">
        <v>162</v>
      </c>
      <c r="G8027" s="757" t="s">
        <v>163</v>
      </c>
      <c r="H8027" s="751">
        <v>64142500</v>
      </c>
    </row>
    <row r="8028" spans="1:8">
      <c r="A8028" s="753" t="s">
        <v>84</v>
      </c>
      <c r="B8028" s="753" t="s">
        <v>27</v>
      </c>
      <c r="C8028" s="753" t="s">
        <v>188</v>
      </c>
      <c r="D8028" s="753" t="s">
        <v>1018</v>
      </c>
      <c r="E8028" s="753" t="s">
        <v>160</v>
      </c>
      <c r="F8028" s="753" t="s">
        <v>544</v>
      </c>
      <c r="G8028" s="757" t="s">
        <v>545</v>
      </c>
      <c r="H8028" s="751">
        <v>82239400</v>
      </c>
    </row>
    <row r="8029" spans="1:8">
      <c r="A8029" s="753" t="s">
        <v>84</v>
      </c>
      <c r="B8029" s="753" t="s">
        <v>27</v>
      </c>
      <c r="C8029" s="753" t="s">
        <v>188</v>
      </c>
      <c r="D8029" s="753" t="s">
        <v>1018</v>
      </c>
      <c r="E8029" s="753" t="s">
        <v>160</v>
      </c>
      <c r="F8029" s="753" t="s">
        <v>975</v>
      </c>
      <c r="G8029" s="757" t="s">
        <v>974</v>
      </c>
      <c r="H8029" s="751">
        <v>2800000</v>
      </c>
    </row>
    <row r="8030" spans="1:8">
      <c r="A8030" s="753" t="s">
        <v>84</v>
      </c>
      <c r="B8030" s="753" t="s">
        <v>27</v>
      </c>
      <c r="C8030" s="753" t="s">
        <v>188</v>
      </c>
      <c r="D8030" s="753" t="s">
        <v>1018</v>
      </c>
      <c r="E8030" s="753" t="s">
        <v>160</v>
      </c>
      <c r="F8030" s="753" t="s">
        <v>546</v>
      </c>
      <c r="G8030" s="757" t="s">
        <v>128</v>
      </c>
      <c r="H8030" s="751">
        <v>2800000</v>
      </c>
    </row>
    <row r="8031" spans="1:8">
      <c r="A8031" s="753" t="s">
        <v>84</v>
      </c>
      <c r="B8031" s="753" t="s">
        <v>27</v>
      </c>
      <c r="C8031" s="753" t="s">
        <v>188</v>
      </c>
      <c r="D8031" s="753" t="s">
        <v>1018</v>
      </c>
      <c r="E8031" s="753" t="s">
        <v>160</v>
      </c>
      <c r="F8031" s="753" t="s">
        <v>547</v>
      </c>
      <c r="G8031" s="757" t="s">
        <v>548</v>
      </c>
      <c r="H8031" s="751">
        <v>85300000</v>
      </c>
    </row>
    <row r="8032" spans="1:8">
      <c r="A8032" s="753" t="s">
        <v>84</v>
      </c>
      <c r="B8032" s="753" t="s">
        <v>27</v>
      </c>
      <c r="C8032" s="753" t="s">
        <v>188</v>
      </c>
      <c r="D8032" s="753" t="s">
        <v>1018</v>
      </c>
      <c r="E8032" s="753" t="s">
        <v>160</v>
      </c>
      <c r="F8032" s="753" t="s">
        <v>438</v>
      </c>
      <c r="G8032" s="757" t="s">
        <v>1786</v>
      </c>
      <c r="H8032" s="751">
        <v>49870000</v>
      </c>
    </row>
    <row r="8033" spans="1:8">
      <c r="A8033" s="753" t="s">
        <v>84</v>
      </c>
      <c r="B8033" s="753" t="s">
        <v>27</v>
      </c>
      <c r="C8033" s="753" t="s">
        <v>188</v>
      </c>
      <c r="D8033" s="753" t="s">
        <v>1018</v>
      </c>
      <c r="E8033" s="753" t="s">
        <v>160</v>
      </c>
      <c r="F8033" s="753" t="s">
        <v>549</v>
      </c>
      <c r="G8033" s="757" t="s">
        <v>550</v>
      </c>
      <c r="H8033" s="751">
        <v>343711000</v>
      </c>
    </row>
    <row r="8034" spans="1:8">
      <c r="A8034" s="753" t="s">
        <v>84</v>
      </c>
      <c r="B8034" s="753" t="s">
        <v>27</v>
      </c>
      <c r="C8034" s="753" t="s">
        <v>188</v>
      </c>
      <c r="D8034" s="753" t="s">
        <v>1018</v>
      </c>
      <c r="E8034" s="753" t="s">
        <v>160</v>
      </c>
      <c r="F8034" s="753" t="s">
        <v>551</v>
      </c>
      <c r="G8034" s="757" t="s">
        <v>133</v>
      </c>
      <c r="H8034" s="751">
        <v>214063000</v>
      </c>
    </row>
    <row r="8035" spans="1:8">
      <c r="A8035" s="753" t="s">
        <v>84</v>
      </c>
      <c r="B8035" s="753" t="s">
        <v>27</v>
      </c>
      <c r="C8035" s="753" t="s">
        <v>188</v>
      </c>
      <c r="D8035" s="753" t="s">
        <v>1018</v>
      </c>
      <c r="E8035" s="753" t="s">
        <v>125</v>
      </c>
      <c r="F8035" s="753"/>
      <c r="G8035" s="757" t="s">
        <v>126</v>
      </c>
      <c r="H8035" s="751">
        <v>261282000</v>
      </c>
    </row>
    <row r="8036" spans="1:8">
      <c r="A8036" s="753" t="s">
        <v>84</v>
      </c>
      <c r="B8036" s="753" t="s">
        <v>27</v>
      </c>
      <c r="C8036" s="753" t="s">
        <v>188</v>
      </c>
      <c r="D8036" s="753" t="s">
        <v>1018</v>
      </c>
      <c r="E8036" s="753" t="s">
        <v>125</v>
      </c>
      <c r="F8036" s="753" t="s">
        <v>430</v>
      </c>
      <c r="G8036" s="757" t="s">
        <v>431</v>
      </c>
      <c r="H8036" s="751">
        <v>23056000</v>
      </c>
    </row>
    <row r="8037" spans="1:8">
      <c r="A8037" s="753" t="s">
        <v>84</v>
      </c>
      <c r="B8037" s="753" t="s">
        <v>27</v>
      </c>
      <c r="C8037" s="753" t="s">
        <v>188</v>
      </c>
      <c r="D8037" s="753" t="s">
        <v>1018</v>
      </c>
      <c r="E8037" s="753" t="s">
        <v>125</v>
      </c>
      <c r="F8037" s="753" t="s">
        <v>552</v>
      </c>
      <c r="G8037" s="757" t="s">
        <v>553</v>
      </c>
      <c r="H8037" s="751">
        <v>91050000</v>
      </c>
    </row>
    <row r="8038" spans="1:8">
      <c r="A8038" s="753" t="s">
        <v>84</v>
      </c>
      <c r="B8038" s="753" t="s">
        <v>27</v>
      </c>
      <c r="C8038" s="753" t="s">
        <v>188</v>
      </c>
      <c r="D8038" s="753" t="s">
        <v>1018</v>
      </c>
      <c r="E8038" s="753" t="s">
        <v>125</v>
      </c>
      <c r="F8038" s="753" t="s">
        <v>127</v>
      </c>
      <c r="G8038" s="757" t="s">
        <v>128</v>
      </c>
      <c r="H8038" s="751">
        <v>7300000</v>
      </c>
    </row>
    <row r="8039" spans="1:8">
      <c r="A8039" s="753" t="s">
        <v>84</v>
      </c>
      <c r="B8039" s="753" t="s">
        <v>27</v>
      </c>
      <c r="C8039" s="753" t="s">
        <v>188</v>
      </c>
      <c r="D8039" s="753" t="s">
        <v>1018</v>
      </c>
      <c r="E8039" s="753" t="s">
        <v>125</v>
      </c>
      <c r="F8039" s="753" t="s">
        <v>129</v>
      </c>
      <c r="G8039" s="757" t="s">
        <v>1787</v>
      </c>
      <c r="H8039" s="751">
        <v>107900000</v>
      </c>
    </row>
    <row r="8040" spans="1:8">
      <c r="A8040" s="753" t="s">
        <v>84</v>
      </c>
      <c r="B8040" s="753" t="s">
        <v>27</v>
      </c>
      <c r="C8040" s="753" t="s">
        <v>188</v>
      </c>
      <c r="D8040" s="753" t="s">
        <v>1018</v>
      </c>
      <c r="E8040" s="753" t="s">
        <v>125</v>
      </c>
      <c r="F8040" s="753" t="s">
        <v>584</v>
      </c>
      <c r="G8040" s="757" t="s">
        <v>135</v>
      </c>
      <c r="H8040" s="751">
        <v>31976000</v>
      </c>
    </row>
    <row r="8041" spans="1:8">
      <c r="A8041" s="753" t="s">
        <v>84</v>
      </c>
      <c r="B8041" s="753" t="s">
        <v>27</v>
      </c>
      <c r="C8041" s="753" t="s">
        <v>188</v>
      </c>
      <c r="D8041" s="753" t="s">
        <v>1018</v>
      </c>
      <c r="E8041" s="753" t="s">
        <v>554</v>
      </c>
      <c r="F8041" s="753"/>
      <c r="G8041" s="757" t="s">
        <v>555</v>
      </c>
      <c r="H8041" s="751">
        <v>271839000</v>
      </c>
    </row>
    <row r="8042" spans="1:8">
      <c r="A8042" s="753" t="s">
        <v>84</v>
      </c>
      <c r="B8042" s="753" t="s">
        <v>27</v>
      </c>
      <c r="C8042" s="753" t="s">
        <v>188</v>
      </c>
      <c r="D8042" s="753" t="s">
        <v>1018</v>
      </c>
      <c r="E8042" s="753" t="s">
        <v>554</v>
      </c>
      <c r="F8042" s="753" t="s">
        <v>556</v>
      </c>
      <c r="G8042" s="757" t="s">
        <v>557</v>
      </c>
      <c r="H8042" s="751">
        <v>197093000</v>
      </c>
    </row>
    <row r="8043" spans="1:8">
      <c r="A8043" s="753" t="s">
        <v>84</v>
      </c>
      <c r="B8043" s="753" t="s">
        <v>27</v>
      </c>
      <c r="C8043" s="753" t="s">
        <v>188</v>
      </c>
      <c r="D8043" s="753" t="s">
        <v>1018</v>
      </c>
      <c r="E8043" s="753" t="s">
        <v>554</v>
      </c>
      <c r="F8043" s="753" t="s">
        <v>243</v>
      </c>
      <c r="G8043" s="757" t="s">
        <v>244</v>
      </c>
      <c r="H8043" s="751">
        <v>41750000</v>
      </c>
    </row>
    <row r="8044" spans="1:8">
      <c r="A8044" s="753" t="s">
        <v>84</v>
      </c>
      <c r="B8044" s="753" t="s">
        <v>27</v>
      </c>
      <c r="C8044" s="753" t="s">
        <v>188</v>
      </c>
      <c r="D8044" s="753" t="s">
        <v>1018</v>
      </c>
      <c r="E8044" s="753" t="s">
        <v>554</v>
      </c>
      <c r="F8044" s="753" t="s">
        <v>206</v>
      </c>
      <c r="G8044" s="757" t="s">
        <v>207</v>
      </c>
      <c r="H8044" s="751">
        <v>3000000</v>
      </c>
    </row>
    <row r="8045" spans="1:8">
      <c r="A8045" s="753" t="s">
        <v>84</v>
      </c>
      <c r="B8045" s="753" t="s">
        <v>27</v>
      </c>
      <c r="C8045" s="753" t="s">
        <v>188</v>
      </c>
      <c r="D8045" s="753" t="s">
        <v>1018</v>
      </c>
      <c r="E8045" s="753" t="s">
        <v>554</v>
      </c>
      <c r="F8045" s="753" t="s">
        <v>558</v>
      </c>
      <c r="G8045" s="757" t="s">
        <v>559</v>
      </c>
      <c r="H8045" s="751">
        <v>29996000</v>
      </c>
    </row>
    <row r="8046" spans="1:8" ht="39.6">
      <c r="A8046" s="753" t="s">
        <v>84</v>
      </c>
      <c r="B8046" s="753" t="s">
        <v>27</v>
      </c>
      <c r="C8046" s="753" t="s">
        <v>188</v>
      </c>
      <c r="D8046" s="753" t="s">
        <v>1018</v>
      </c>
      <c r="E8046" s="753" t="s">
        <v>560</v>
      </c>
      <c r="F8046" s="753"/>
      <c r="G8046" s="757" t="s">
        <v>1790</v>
      </c>
      <c r="H8046" s="751">
        <v>246561000</v>
      </c>
    </row>
    <row r="8047" spans="1:8">
      <c r="A8047" s="753" t="s">
        <v>84</v>
      </c>
      <c r="B8047" s="753" t="s">
        <v>27</v>
      </c>
      <c r="C8047" s="753" t="s">
        <v>188</v>
      </c>
      <c r="D8047" s="753" t="s">
        <v>1018</v>
      </c>
      <c r="E8047" s="753" t="s">
        <v>560</v>
      </c>
      <c r="F8047" s="753" t="s">
        <v>418</v>
      </c>
      <c r="G8047" s="757" t="s">
        <v>1793</v>
      </c>
      <c r="H8047" s="751">
        <v>125657000</v>
      </c>
    </row>
    <row r="8048" spans="1:8">
      <c r="A8048" s="753" t="s">
        <v>84</v>
      </c>
      <c r="B8048" s="753" t="s">
        <v>27</v>
      </c>
      <c r="C8048" s="753" t="s">
        <v>188</v>
      </c>
      <c r="D8048" s="753" t="s">
        <v>1018</v>
      </c>
      <c r="E8048" s="753" t="s">
        <v>560</v>
      </c>
      <c r="F8048" s="753" t="s">
        <v>7</v>
      </c>
      <c r="G8048" s="757" t="s">
        <v>1795</v>
      </c>
      <c r="H8048" s="751">
        <v>25904000</v>
      </c>
    </row>
    <row r="8049" spans="1:8" ht="26.4">
      <c r="A8049" s="753" t="s">
        <v>84</v>
      </c>
      <c r="B8049" s="753" t="s">
        <v>27</v>
      </c>
      <c r="C8049" s="753" t="s">
        <v>188</v>
      </c>
      <c r="D8049" s="753" t="s">
        <v>1018</v>
      </c>
      <c r="E8049" s="753" t="s">
        <v>560</v>
      </c>
      <c r="F8049" s="753" t="s">
        <v>563</v>
      </c>
      <c r="G8049" s="757" t="s">
        <v>13</v>
      </c>
      <c r="H8049" s="751">
        <v>95000000</v>
      </c>
    </row>
    <row r="8050" spans="1:8" ht="26.4">
      <c r="A8050" s="753" t="s">
        <v>84</v>
      </c>
      <c r="B8050" s="753" t="s">
        <v>27</v>
      </c>
      <c r="C8050" s="753" t="s">
        <v>188</v>
      </c>
      <c r="D8050" s="753" t="s">
        <v>1018</v>
      </c>
      <c r="E8050" s="753" t="s">
        <v>1796</v>
      </c>
      <c r="F8050" s="753"/>
      <c r="G8050" s="757" t="s">
        <v>1797</v>
      </c>
      <c r="H8050" s="751">
        <v>190980000</v>
      </c>
    </row>
    <row r="8051" spans="1:8">
      <c r="A8051" s="753" t="s">
        <v>84</v>
      </c>
      <c r="B8051" s="753" t="s">
        <v>27</v>
      </c>
      <c r="C8051" s="753" t="s">
        <v>188</v>
      </c>
      <c r="D8051" s="753" t="s">
        <v>1018</v>
      </c>
      <c r="E8051" s="753" t="s">
        <v>1796</v>
      </c>
      <c r="F8051" s="753" t="s">
        <v>1878</v>
      </c>
      <c r="G8051" s="757" t="s">
        <v>1866</v>
      </c>
      <c r="H8051" s="751">
        <v>15380000</v>
      </c>
    </row>
    <row r="8052" spans="1:8">
      <c r="A8052" s="753" t="s">
        <v>84</v>
      </c>
      <c r="B8052" s="753" t="s">
        <v>27</v>
      </c>
      <c r="C8052" s="753" t="s">
        <v>188</v>
      </c>
      <c r="D8052" s="753" t="s">
        <v>1018</v>
      </c>
      <c r="E8052" s="753" t="s">
        <v>1796</v>
      </c>
      <c r="F8052" s="753" t="s">
        <v>1825</v>
      </c>
      <c r="G8052" s="757" t="s">
        <v>1794</v>
      </c>
      <c r="H8052" s="751">
        <v>62000000</v>
      </c>
    </row>
    <row r="8053" spans="1:8">
      <c r="A8053" s="753" t="s">
        <v>84</v>
      </c>
      <c r="B8053" s="753" t="s">
        <v>27</v>
      </c>
      <c r="C8053" s="753" t="s">
        <v>188</v>
      </c>
      <c r="D8053" s="753" t="s">
        <v>1018</v>
      </c>
      <c r="E8053" s="753" t="s">
        <v>1796</v>
      </c>
      <c r="F8053" s="753" t="s">
        <v>1798</v>
      </c>
      <c r="G8053" s="757" t="s">
        <v>1793</v>
      </c>
      <c r="H8053" s="751">
        <v>103300000</v>
      </c>
    </row>
    <row r="8054" spans="1:8">
      <c r="A8054" s="753" t="s">
        <v>84</v>
      </c>
      <c r="B8054" s="753" t="s">
        <v>27</v>
      </c>
      <c r="C8054" s="753" t="s">
        <v>188</v>
      </c>
      <c r="D8054" s="753" t="s">
        <v>1018</v>
      </c>
      <c r="E8054" s="753" t="s">
        <v>1796</v>
      </c>
      <c r="F8054" s="753" t="s">
        <v>1833</v>
      </c>
      <c r="G8054" s="757" t="s">
        <v>1834</v>
      </c>
      <c r="H8054" s="751">
        <v>10300000</v>
      </c>
    </row>
    <row r="8055" spans="1:8" ht="26.4">
      <c r="A8055" s="753" t="s">
        <v>84</v>
      </c>
      <c r="B8055" s="753" t="s">
        <v>27</v>
      </c>
      <c r="C8055" s="753" t="s">
        <v>188</v>
      </c>
      <c r="D8055" s="753" t="s">
        <v>1018</v>
      </c>
      <c r="E8055" s="753" t="s">
        <v>130</v>
      </c>
      <c r="F8055" s="753"/>
      <c r="G8055" s="757" t="s">
        <v>131</v>
      </c>
      <c r="H8055" s="751">
        <v>6557730021</v>
      </c>
    </row>
    <row r="8056" spans="1:8">
      <c r="A8056" s="753" t="s">
        <v>84</v>
      </c>
      <c r="B8056" s="753" t="s">
        <v>27</v>
      </c>
      <c r="C8056" s="753" t="s">
        <v>188</v>
      </c>
      <c r="D8056" s="753" t="s">
        <v>1018</v>
      </c>
      <c r="E8056" s="753" t="s">
        <v>130</v>
      </c>
      <c r="F8056" s="753" t="s">
        <v>585</v>
      </c>
      <c r="G8056" s="757" t="s">
        <v>1799</v>
      </c>
      <c r="H8056" s="751">
        <v>353946000</v>
      </c>
    </row>
    <row r="8057" spans="1:8">
      <c r="A8057" s="753" t="s">
        <v>84</v>
      </c>
      <c r="B8057" s="753" t="s">
        <v>27</v>
      </c>
      <c r="C8057" s="753" t="s">
        <v>188</v>
      </c>
      <c r="D8057" s="753" t="s">
        <v>1018</v>
      </c>
      <c r="E8057" s="753" t="s">
        <v>130</v>
      </c>
      <c r="F8057" s="753" t="s">
        <v>8</v>
      </c>
      <c r="G8057" s="757" t="s">
        <v>1835</v>
      </c>
      <c r="H8057" s="751">
        <v>6210000</v>
      </c>
    </row>
    <row r="8058" spans="1:8">
      <c r="A8058" s="753" t="s">
        <v>84</v>
      </c>
      <c r="B8058" s="753" t="s">
        <v>27</v>
      </c>
      <c r="C8058" s="753" t="s">
        <v>188</v>
      </c>
      <c r="D8058" s="753" t="s">
        <v>1018</v>
      </c>
      <c r="E8058" s="753" t="s">
        <v>130</v>
      </c>
      <c r="F8058" s="753" t="s">
        <v>14</v>
      </c>
      <c r="G8058" s="757" t="s">
        <v>1800</v>
      </c>
      <c r="H8058" s="751">
        <v>415027501</v>
      </c>
    </row>
    <row r="8059" spans="1:8">
      <c r="A8059" s="753" t="s">
        <v>84</v>
      </c>
      <c r="B8059" s="753" t="s">
        <v>27</v>
      </c>
      <c r="C8059" s="753" t="s">
        <v>188</v>
      </c>
      <c r="D8059" s="753" t="s">
        <v>1018</v>
      </c>
      <c r="E8059" s="753" t="s">
        <v>130</v>
      </c>
      <c r="F8059" s="753" t="s">
        <v>132</v>
      </c>
      <c r="G8059" s="757" t="s">
        <v>135</v>
      </c>
      <c r="H8059" s="751">
        <v>5782546520</v>
      </c>
    </row>
    <row r="8060" spans="1:8">
      <c r="A8060" s="753" t="s">
        <v>84</v>
      </c>
      <c r="B8060" s="753" t="s">
        <v>27</v>
      </c>
      <c r="C8060" s="753" t="s">
        <v>188</v>
      </c>
      <c r="D8060" s="753" t="s">
        <v>1018</v>
      </c>
      <c r="E8060" s="753" t="s">
        <v>1801</v>
      </c>
      <c r="F8060" s="753"/>
      <c r="G8060" s="757" t="s">
        <v>1802</v>
      </c>
      <c r="H8060" s="751">
        <v>1200000</v>
      </c>
    </row>
    <row r="8061" spans="1:8">
      <c r="A8061" s="753" t="s">
        <v>84</v>
      </c>
      <c r="B8061" s="753" t="s">
        <v>27</v>
      </c>
      <c r="C8061" s="753" t="s">
        <v>188</v>
      </c>
      <c r="D8061" s="753" t="s">
        <v>1018</v>
      </c>
      <c r="E8061" s="753" t="s">
        <v>1801</v>
      </c>
      <c r="F8061" s="753" t="s">
        <v>1803</v>
      </c>
      <c r="G8061" s="757" t="s">
        <v>1804</v>
      </c>
      <c r="H8061" s="751">
        <v>1200000</v>
      </c>
    </row>
    <row r="8062" spans="1:8">
      <c r="A8062" s="753" t="s">
        <v>84</v>
      </c>
      <c r="B8062" s="753" t="s">
        <v>27</v>
      </c>
      <c r="C8062" s="753" t="s">
        <v>188</v>
      </c>
      <c r="D8062" s="753" t="s">
        <v>1018</v>
      </c>
      <c r="E8062" s="753" t="s">
        <v>31</v>
      </c>
      <c r="F8062" s="753"/>
      <c r="G8062" s="757" t="s">
        <v>32</v>
      </c>
      <c r="H8062" s="751">
        <v>4769134300</v>
      </c>
    </row>
    <row r="8063" spans="1:8">
      <c r="A8063" s="753" t="s">
        <v>84</v>
      </c>
      <c r="B8063" s="753" t="s">
        <v>27</v>
      </c>
      <c r="C8063" s="753" t="s">
        <v>188</v>
      </c>
      <c r="D8063" s="753" t="s">
        <v>1018</v>
      </c>
      <c r="E8063" s="753" t="s">
        <v>31</v>
      </c>
      <c r="F8063" s="753" t="s">
        <v>653</v>
      </c>
      <c r="G8063" s="757" t="s">
        <v>865</v>
      </c>
      <c r="H8063" s="751">
        <v>1285288200</v>
      </c>
    </row>
    <row r="8064" spans="1:8">
      <c r="A8064" s="753" t="s">
        <v>84</v>
      </c>
      <c r="B8064" s="753" t="s">
        <v>27</v>
      </c>
      <c r="C8064" s="753" t="s">
        <v>188</v>
      </c>
      <c r="D8064" s="753" t="s">
        <v>1018</v>
      </c>
      <c r="E8064" s="753" t="s">
        <v>31</v>
      </c>
      <c r="F8064" s="753" t="s">
        <v>33</v>
      </c>
      <c r="G8064" s="757" t="s">
        <v>135</v>
      </c>
      <c r="H8064" s="751">
        <v>3483846100</v>
      </c>
    </row>
    <row r="8065" spans="1:8">
      <c r="A8065" s="753" t="s">
        <v>84</v>
      </c>
      <c r="B8065" s="753" t="s">
        <v>27</v>
      </c>
      <c r="C8065" s="753" t="s">
        <v>188</v>
      </c>
      <c r="D8065" s="753" t="s">
        <v>1018</v>
      </c>
      <c r="E8065" s="753" t="s">
        <v>967</v>
      </c>
      <c r="F8065" s="753"/>
      <c r="G8065" s="757" t="s">
        <v>968</v>
      </c>
      <c r="H8065" s="751">
        <v>3535120250</v>
      </c>
    </row>
    <row r="8066" spans="1:8">
      <c r="A8066" s="753" t="s">
        <v>84</v>
      </c>
      <c r="B8066" s="753" t="s">
        <v>27</v>
      </c>
      <c r="C8066" s="753" t="s">
        <v>188</v>
      </c>
      <c r="D8066" s="753" t="s">
        <v>1018</v>
      </c>
      <c r="E8066" s="753" t="s">
        <v>967</v>
      </c>
      <c r="F8066" s="753" t="s">
        <v>966</v>
      </c>
      <c r="G8066" s="757" t="s">
        <v>965</v>
      </c>
      <c r="H8066" s="751">
        <v>2011278250</v>
      </c>
    </row>
    <row r="8067" spans="1:8">
      <c r="A8067" s="753" t="s">
        <v>84</v>
      </c>
      <c r="B8067" s="753" t="s">
        <v>27</v>
      </c>
      <c r="C8067" s="753" t="s">
        <v>188</v>
      </c>
      <c r="D8067" s="753" t="s">
        <v>1018</v>
      </c>
      <c r="E8067" s="753" t="s">
        <v>967</v>
      </c>
      <c r="F8067" s="753" t="s">
        <v>993</v>
      </c>
      <c r="G8067" s="757" t="s">
        <v>992</v>
      </c>
      <c r="H8067" s="751">
        <v>1523842000</v>
      </c>
    </row>
    <row r="8068" spans="1:8">
      <c r="A8068" s="753" t="s">
        <v>84</v>
      </c>
      <c r="B8068" s="753" t="s">
        <v>27</v>
      </c>
      <c r="C8068" s="753" t="s">
        <v>188</v>
      </c>
      <c r="D8068" s="753" t="s">
        <v>1018</v>
      </c>
      <c r="E8068" s="753" t="s">
        <v>134</v>
      </c>
      <c r="F8068" s="753"/>
      <c r="G8068" s="757" t="s">
        <v>135</v>
      </c>
      <c r="H8068" s="751">
        <v>502697600</v>
      </c>
    </row>
    <row r="8069" spans="1:8">
      <c r="A8069" s="753" t="s">
        <v>84</v>
      </c>
      <c r="B8069" s="753" t="s">
        <v>27</v>
      </c>
      <c r="C8069" s="753" t="s">
        <v>188</v>
      </c>
      <c r="D8069" s="753" t="s">
        <v>1018</v>
      </c>
      <c r="E8069" s="753" t="s">
        <v>134</v>
      </c>
      <c r="F8069" s="753" t="s">
        <v>9</v>
      </c>
      <c r="G8069" s="757" t="s">
        <v>1805</v>
      </c>
      <c r="H8069" s="751">
        <v>2840000</v>
      </c>
    </row>
    <row r="8070" spans="1:8">
      <c r="A8070" s="753" t="s">
        <v>84</v>
      </c>
      <c r="B8070" s="753" t="s">
        <v>27</v>
      </c>
      <c r="C8070" s="753" t="s">
        <v>188</v>
      </c>
      <c r="D8070" s="753" t="s">
        <v>1018</v>
      </c>
      <c r="E8070" s="753" t="s">
        <v>134</v>
      </c>
      <c r="F8070" s="753" t="s">
        <v>137</v>
      </c>
      <c r="G8070" s="757" t="s">
        <v>138</v>
      </c>
      <c r="H8070" s="751">
        <v>300869000</v>
      </c>
    </row>
    <row r="8071" spans="1:8">
      <c r="A8071" s="753" t="s">
        <v>84</v>
      </c>
      <c r="B8071" s="753" t="s">
        <v>27</v>
      </c>
      <c r="C8071" s="753" t="s">
        <v>188</v>
      </c>
      <c r="D8071" s="753" t="s">
        <v>1018</v>
      </c>
      <c r="E8071" s="753" t="s">
        <v>134</v>
      </c>
      <c r="F8071" s="753" t="s">
        <v>139</v>
      </c>
      <c r="G8071" s="757" t="s">
        <v>140</v>
      </c>
      <c r="H8071" s="751">
        <v>198988600</v>
      </c>
    </row>
    <row r="8072" spans="1:8" ht="39.6">
      <c r="A8072" s="753" t="s">
        <v>84</v>
      </c>
      <c r="B8072" s="753" t="s">
        <v>27</v>
      </c>
      <c r="C8072" s="753" t="s">
        <v>188</v>
      </c>
      <c r="D8072" s="753" t="s">
        <v>1018</v>
      </c>
      <c r="E8072" s="753" t="s">
        <v>419</v>
      </c>
      <c r="F8072" s="753"/>
      <c r="G8072" s="757" t="s">
        <v>1807</v>
      </c>
      <c r="H8072" s="751">
        <v>12380000</v>
      </c>
    </row>
    <row r="8073" spans="1:8">
      <c r="A8073" s="753" t="s">
        <v>84</v>
      </c>
      <c r="B8073" s="753" t="s">
        <v>27</v>
      </c>
      <c r="C8073" s="753" t="s">
        <v>188</v>
      </c>
      <c r="D8073" s="753" t="s">
        <v>1018</v>
      </c>
      <c r="E8073" s="753" t="s">
        <v>419</v>
      </c>
      <c r="F8073" s="753" t="s">
        <v>248</v>
      </c>
      <c r="G8073" s="757" t="s">
        <v>249</v>
      </c>
      <c r="H8073" s="751">
        <v>12380000</v>
      </c>
    </row>
    <row r="8074" spans="1:8">
      <c r="A8074" s="753" t="s">
        <v>84</v>
      </c>
      <c r="B8074" s="753" t="s">
        <v>27</v>
      </c>
      <c r="C8074" s="753" t="s">
        <v>188</v>
      </c>
      <c r="D8074" s="753" t="s">
        <v>1018</v>
      </c>
      <c r="E8074" s="753" t="s">
        <v>404</v>
      </c>
      <c r="F8074" s="753"/>
      <c r="G8074" s="757" t="s">
        <v>1808</v>
      </c>
      <c r="H8074" s="751">
        <v>18551000</v>
      </c>
    </row>
    <row r="8075" spans="1:8">
      <c r="A8075" s="753" t="s">
        <v>84</v>
      </c>
      <c r="B8075" s="753" t="s">
        <v>27</v>
      </c>
      <c r="C8075" s="753" t="s">
        <v>188</v>
      </c>
      <c r="D8075" s="753" t="s">
        <v>1018</v>
      </c>
      <c r="E8075" s="753" t="s">
        <v>404</v>
      </c>
      <c r="F8075" s="753" t="s">
        <v>1809</v>
      </c>
      <c r="G8075" s="757" t="s">
        <v>26</v>
      </c>
      <c r="H8075" s="751">
        <v>18551000</v>
      </c>
    </row>
    <row r="8076" spans="1:8">
      <c r="A8076" s="753" t="s">
        <v>84</v>
      </c>
      <c r="B8076" s="753" t="s">
        <v>27</v>
      </c>
      <c r="C8076" s="753" t="s">
        <v>188</v>
      </c>
      <c r="D8076" s="753" t="s">
        <v>1018</v>
      </c>
      <c r="E8076" s="753" t="s">
        <v>353</v>
      </c>
      <c r="F8076" s="753"/>
      <c r="G8076" s="757" t="s">
        <v>354</v>
      </c>
      <c r="H8076" s="751">
        <v>122415000</v>
      </c>
    </row>
    <row r="8077" spans="1:8">
      <c r="A8077" s="753" t="s">
        <v>84</v>
      </c>
      <c r="B8077" s="753" t="s">
        <v>27</v>
      </c>
      <c r="C8077" s="753" t="s">
        <v>188</v>
      </c>
      <c r="D8077" s="753" t="s">
        <v>1018</v>
      </c>
      <c r="E8077" s="753" t="s">
        <v>353</v>
      </c>
      <c r="F8077" s="753" t="s">
        <v>405</v>
      </c>
      <c r="G8077" s="757" t="s">
        <v>1920</v>
      </c>
      <c r="H8077" s="751">
        <v>122415000</v>
      </c>
    </row>
    <row r="8078" spans="1:8">
      <c r="A8078" s="753" t="s">
        <v>84</v>
      </c>
      <c r="B8078" s="753" t="s">
        <v>27</v>
      </c>
      <c r="C8078" s="753" t="s">
        <v>188</v>
      </c>
      <c r="D8078" s="753" t="s">
        <v>415</v>
      </c>
      <c r="E8078" s="753"/>
      <c r="F8078" s="753"/>
      <c r="G8078" s="757" t="s">
        <v>1865</v>
      </c>
      <c r="H8078" s="751">
        <v>126366000</v>
      </c>
    </row>
    <row r="8079" spans="1:8">
      <c r="A8079" s="753" t="s">
        <v>84</v>
      </c>
      <c r="B8079" s="753" t="s">
        <v>27</v>
      </c>
      <c r="C8079" s="753" t="s">
        <v>188</v>
      </c>
      <c r="D8079" s="753" t="s">
        <v>415</v>
      </c>
      <c r="E8079" s="753" t="s">
        <v>125</v>
      </c>
      <c r="F8079" s="753"/>
      <c r="G8079" s="757" t="s">
        <v>126</v>
      </c>
      <c r="H8079" s="751">
        <v>11804000</v>
      </c>
    </row>
    <row r="8080" spans="1:8">
      <c r="A8080" s="753" t="s">
        <v>84</v>
      </c>
      <c r="B8080" s="753" t="s">
        <v>27</v>
      </c>
      <c r="C8080" s="753" t="s">
        <v>188</v>
      </c>
      <c r="D8080" s="753" t="s">
        <v>415</v>
      </c>
      <c r="E8080" s="753" t="s">
        <v>125</v>
      </c>
      <c r="F8080" s="753" t="s">
        <v>552</v>
      </c>
      <c r="G8080" s="757" t="s">
        <v>553</v>
      </c>
      <c r="H8080" s="751">
        <v>3400000</v>
      </c>
    </row>
    <row r="8081" spans="1:8">
      <c r="A8081" s="753" t="s">
        <v>84</v>
      </c>
      <c r="B8081" s="753" t="s">
        <v>27</v>
      </c>
      <c r="C8081" s="753" t="s">
        <v>188</v>
      </c>
      <c r="D8081" s="753" t="s">
        <v>415</v>
      </c>
      <c r="E8081" s="753" t="s">
        <v>125</v>
      </c>
      <c r="F8081" s="753" t="s">
        <v>127</v>
      </c>
      <c r="G8081" s="757" t="s">
        <v>128</v>
      </c>
      <c r="H8081" s="751">
        <v>3300000</v>
      </c>
    </row>
    <row r="8082" spans="1:8">
      <c r="A8082" s="753" t="s">
        <v>84</v>
      </c>
      <c r="B8082" s="753" t="s">
        <v>27</v>
      </c>
      <c r="C8082" s="753" t="s">
        <v>188</v>
      </c>
      <c r="D8082" s="753" t="s">
        <v>415</v>
      </c>
      <c r="E8082" s="753" t="s">
        <v>125</v>
      </c>
      <c r="F8082" s="753" t="s">
        <v>584</v>
      </c>
      <c r="G8082" s="757" t="s">
        <v>135</v>
      </c>
      <c r="H8082" s="751">
        <v>5104000</v>
      </c>
    </row>
    <row r="8083" spans="1:8">
      <c r="A8083" s="753" t="s">
        <v>84</v>
      </c>
      <c r="B8083" s="753" t="s">
        <v>27</v>
      </c>
      <c r="C8083" s="753" t="s">
        <v>188</v>
      </c>
      <c r="D8083" s="753" t="s">
        <v>415</v>
      </c>
      <c r="E8083" s="753" t="s">
        <v>554</v>
      </c>
      <c r="F8083" s="753"/>
      <c r="G8083" s="757" t="s">
        <v>555</v>
      </c>
      <c r="H8083" s="751">
        <v>2700000</v>
      </c>
    </row>
    <row r="8084" spans="1:8">
      <c r="A8084" s="753" t="s">
        <v>84</v>
      </c>
      <c r="B8084" s="753" t="s">
        <v>27</v>
      </c>
      <c r="C8084" s="753" t="s">
        <v>188</v>
      </c>
      <c r="D8084" s="753" t="s">
        <v>415</v>
      </c>
      <c r="E8084" s="753" t="s">
        <v>554</v>
      </c>
      <c r="F8084" s="753" t="s">
        <v>556</v>
      </c>
      <c r="G8084" s="757" t="s">
        <v>557</v>
      </c>
      <c r="H8084" s="751">
        <v>2700000</v>
      </c>
    </row>
    <row r="8085" spans="1:8">
      <c r="A8085" s="753" t="s">
        <v>84</v>
      </c>
      <c r="B8085" s="753" t="s">
        <v>27</v>
      </c>
      <c r="C8085" s="753" t="s">
        <v>188</v>
      </c>
      <c r="D8085" s="753" t="s">
        <v>415</v>
      </c>
      <c r="E8085" s="753" t="s">
        <v>967</v>
      </c>
      <c r="F8085" s="753"/>
      <c r="G8085" s="757" t="s">
        <v>968</v>
      </c>
      <c r="H8085" s="751">
        <v>111366000</v>
      </c>
    </row>
    <row r="8086" spans="1:8">
      <c r="A8086" s="753" t="s">
        <v>84</v>
      </c>
      <c r="B8086" s="753" t="s">
        <v>27</v>
      </c>
      <c r="C8086" s="753" t="s">
        <v>188</v>
      </c>
      <c r="D8086" s="753" t="s">
        <v>415</v>
      </c>
      <c r="E8086" s="753" t="s">
        <v>967</v>
      </c>
      <c r="F8086" s="753" t="s">
        <v>966</v>
      </c>
      <c r="G8086" s="757" t="s">
        <v>965</v>
      </c>
      <c r="H8086" s="751">
        <v>111366000</v>
      </c>
    </row>
    <row r="8087" spans="1:8">
      <c r="A8087" s="753" t="s">
        <v>84</v>
      </c>
      <c r="B8087" s="753" t="s">
        <v>27</v>
      </c>
      <c r="C8087" s="753" t="s">
        <v>188</v>
      </c>
      <c r="D8087" s="753" t="s">
        <v>415</v>
      </c>
      <c r="E8087" s="753" t="s">
        <v>134</v>
      </c>
      <c r="F8087" s="753"/>
      <c r="G8087" s="757" t="s">
        <v>135</v>
      </c>
      <c r="H8087" s="751">
        <v>496000</v>
      </c>
    </row>
    <row r="8088" spans="1:8">
      <c r="A8088" s="753" t="s">
        <v>84</v>
      </c>
      <c r="B8088" s="753" t="s">
        <v>27</v>
      </c>
      <c r="C8088" s="753" t="s">
        <v>188</v>
      </c>
      <c r="D8088" s="753" t="s">
        <v>415</v>
      </c>
      <c r="E8088" s="753" t="s">
        <v>134</v>
      </c>
      <c r="F8088" s="753" t="s">
        <v>139</v>
      </c>
      <c r="G8088" s="757" t="s">
        <v>140</v>
      </c>
      <c r="H8088" s="751">
        <v>496000</v>
      </c>
    </row>
    <row r="8089" spans="1:8">
      <c r="A8089" s="753" t="s">
        <v>84</v>
      </c>
      <c r="B8089" s="753" t="s">
        <v>27</v>
      </c>
      <c r="C8089" s="753" t="s">
        <v>188</v>
      </c>
      <c r="D8089" s="753" t="s">
        <v>956</v>
      </c>
      <c r="E8089" s="753"/>
      <c r="F8089" s="753"/>
      <c r="G8089" s="757" t="s">
        <v>1867</v>
      </c>
      <c r="H8089" s="751">
        <v>447000000</v>
      </c>
    </row>
    <row r="8090" spans="1:8">
      <c r="A8090" s="753" t="s">
        <v>84</v>
      </c>
      <c r="B8090" s="753" t="s">
        <v>27</v>
      </c>
      <c r="C8090" s="753" t="s">
        <v>188</v>
      </c>
      <c r="D8090" s="753" t="s">
        <v>956</v>
      </c>
      <c r="E8090" s="753" t="s">
        <v>112</v>
      </c>
      <c r="F8090" s="753"/>
      <c r="G8090" s="757" t="s">
        <v>113</v>
      </c>
      <c r="H8090" s="751">
        <v>22520000</v>
      </c>
    </row>
    <row r="8091" spans="1:8">
      <c r="A8091" s="753" t="s">
        <v>84</v>
      </c>
      <c r="B8091" s="753" t="s">
        <v>27</v>
      </c>
      <c r="C8091" s="753" t="s">
        <v>188</v>
      </c>
      <c r="D8091" s="753" t="s">
        <v>956</v>
      </c>
      <c r="E8091" s="753" t="s">
        <v>112</v>
      </c>
      <c r="F8091" s="753" t="s">
        <v>156</v>
      </c>
      <c r="G8091" s="757" t="s">
        <v>1779</v>
      </c>
      <c r="H8091" s="751">
        <v>22520000</v>
      </c>
    </row>
    <row r="8092" spans="1:8">
      <c r="A8092" s="753" t="s">
        <v>84</v>
      </c>
      <c r="B8092" s="753" t="s">
        <v>27</v>
      </c>
      <c r="C8092" s="753" t="s">
        <v>188</v>
      </c>
      <c r="D8092" s="753" t="s">
        <v>956</v>
      </c>
      <c r="E8092" s="753" t="s">
        <v>160</v>
      </c>
      <c r="F8092" s="753"/>
      <c r="G8092" s="757" t="s">
        <v>161</v>
      </c>
      <c r="H8092" s="751">
        <v>17100000</v>
      </c>
    </row>
    <row r="8093" spans="1:8">
      <c r="A8093" s="753" t="s">
        <v>84</v>
      </c>
      <c r="B8093" s="753" t="s">
        <v>27</v>
      </c>
      <c r="C8093" s="753" t="s">
        <v>188</v>
      </c>
      <c r="D8093" s="753" t="s">
        <v>956</v>
      </c>
      <c r="E8093" s="753" t="s">
        <v>160</v>
      </c>
      <c r="F8093" s="753" t="s">
        <v>551</v>
      </c>
      <c r="G8093" s="757" t="s">
        <v>133</v>
      </c>
      <c r="H8093" s="751">
        <v>17100000</v>
      </c>
    </row>
    <row r="8094" spans="1:8">
      <c r="A8094" s="753" t="s">
        <v>84</v>
      </c>
      <c r="B8094" s="753" t="s">
        <v>27</v>
      </c>
      <c r="C8094" s="753" t="s">
        <v>188</v>
      </c>
      <c r="D8094" s="753" t="s">
        <v>956</v>
      </c>
      <c r="E8094" s="753" t="s">
        <v>125</v>
      </c>
      <c r="F8094" s="753"/>
      <c r="G8094" s="757" t="s">
        <v>126</v>
      </c>
      <c r="H8094" s="751">
        <v>6501000</v>
      </c>
    </row>
    <row r="8095" spans="1:8">
      <c r="A8095" s="753" t="s">
        <v>84</v>
      </c>
      <c r="B8095" s="753" t="s">
        <v>27</v>
      </c>
      <c r="C8095" s="753" t="s">
        <v>188</v>
      </c>
      <c r="D8095" s="753" t="s">
        <v>956</v>
      </c>
      <c r="E8095" s="753" t="s">
        <v>125</v>
      </c>
      <c r="F8095" s="753" t="s">
        <v>430</v>
      </c>
      <c r="G8095" s="757" t="s">
        <v>431</v>
      </c>
      <c r="H8095" s="751">
        <v>2571000</v>
      </c>
    </row>
    <row r="8096" spans="1:8">
      <c r="A8096" s="753" t="s">
        <v>84</v>
      </c>
      <c r="B8096" s="753" t="s">
        <v>27</v>
      </c>
      <c r="C8096" s="753" t="s">
        <v>188</v>
      </c>
      <c r="D8096" s="753" t="s">
        <v>956</v>
      </c>
      <c r="E8096" s="753" t="s">
        <v>125</v>
      </c>
      <c r="F8096" s="753" t="s">
        <v>552</v>
      </c>
      <c r="G8096" s="757" t="s">
        <v>553</v>
      </c>
      <c r="H8096" s="751">
        <v>3930000</v>
      </c>
    </row>
    <row r="8097" spans="1:8">
      <c r="A8097" s="753" t="s">
        <v>84</v>
      </c>
      <c r="B8097" s="753" t="s">
        <v>27</v>
      </c>
      <c r="C8097" s="753" t="s">
        <v>188</v>
      </c>
      <c r="D8097" s="753" t="s">
        <v>956</v>
      </c>
      <c r="E8097" s="753" t="s">
        <v>554</v>
      </c>
      <c r="F8097" s="753"/>
      <c r="G8097" s="757" t="s">
        <v>555</v>
      </c>
      <c r="H8097" s="751">
        <v>49600000</v>
      </c>
    </row>
    <row r="8098" spans="1:8">
      <c r="A8098" s="753" t="s">
        <v>84</v>
      </c>
      <c r="B8098" s="753" t="s">
        <v>27</v>
      </c>
      <c r="C8098" s="753" t="s">
        <v>188</v>
      </c>
      <c r="D8098" s="753" t="s">
        <v>956</v>
      </c>
      <c r="E8098" s="753" t="s">
        <v>554</v>
      </c>
      <c r="F8098" s="753" t="s">
        <v>556</v>
      </c>
      <c r="G8098" s="757" t="s">
        <v>557</v>
      </c>
      <c r="H8098" s="751">
        <v>27600000</v>
      </c>
    </row>
    <row r="8099" spans="1:8">
      <c r="A8099" s="753" t="s">
        <v>84</v>
      </c>
      <c r="B8099" s="753" t="s">
        <v>27</v>
      </c>
      <c r="C8099" s="753" t="s">
        <v>188</v>
      </c>
      <c r="D8099" s="753" t="s">
        <v>956</v>
      </c>
      <c r="E8099" s="753" t="s">
        <v>554</v>
      </c>
      <c r="F8099" s="753" t="s">
        <v>243</v>
      </c>
      <c r="G8099" s="757" t="s">
        <v>244</v>
      </c>
      <c r="H8099" s="751">
        <v>22000000</v>
      </c>
    </row>
    <row r="8100" spans="1:8">
      <c r="A8100" s="753" t="s">
        <v>84</v>
      </c>
      <c r="B8100" s="753" t="s">
        <v>27</v>
      </c>
      <c r="C8100" s="753" t="s">
        <v>188</v>
      </c>
      <c r="D8100" s="753" t="s">
        <v>956</v>
      </c>
      <c r="E8100" s="753" t="s">
        <v>134</v>
      </c>
      <c r="F8100" s="753"/>
      <c r="G8100" s="757" t="s">
        <v>135</v>
      </c>
      <c r="H8100" s="751">
        <v>351279000</v>
      </c>
    </row>
    <row r="8101" spans="1:8" ht="39.6">
      <c r="A8101" s="753" t="s">
        <v>84</v>
      </c>
      <c r="B8101" s="753" t="s">
        <v>27</v>
      </c>
      <c r="C8101" s="753" t="s">
        <v>188</v>
      </c>
      <c r="D8101" s="753" t="s">
        <v>956</v>
      </c>
      <c r="E8101" s="753" t="s">
        <v>134</v>
      </c>
      <c r="F8101" s="753" t="s">
        <v>866</v>
      </c>
      <c r="G8101" s="757" t="s">
        <v>1965</v>
      </c>
      <c r="H8101" s="751">
        <v>270000000</v>
      </c>
    </row>
    <row r="8102" spans="1:8">
      <c r="A8102" s="753" t="s">
        <v>84</v>
      </c>
      <c r="B8102" s="753" t="s">
        <v>27</v>
      </c>
      <c r="C8102" s="753" t="s">
        <v>188</v>
      </c>
      <c r="D8102" s="753" t="s">
        <v>956</v>
      </c>
      <c r="E8102" s="753" t="s">
        <v>134</v>
      </c>
      <c r="F8102" s="753" t="s">
        <v>139</v>
      </c>
      <c r="G8102" s="757" t="s">
        <v>140</v>
      </c>
      <c r="H8102" s="751">
        <v>81279000</v>
      </c>
    </row>
    <row r="8103" spans="1:8">
      <c r="A8103" s="753" t="s">
        <v>84</v>
      </c>
      <c r="B8103" s="753" t="s">
        <v>27</v>
      </c>
      <c r="C8103" s="753" t="s">
        <v>188</v>
      </c>
      <c r="D8103" s="753" t="s">
        <v>1868</v>
      </c>
      <c r="E8103" s="753"/>
      <c r="F8103" s="753"/>
      <c r="G8103" s="757" t="s">
        <v>1869</v>
      </c>
      <c r="H8103" s="751">
        <v>857750000</v>
      </c>
    </row>
    <row r="8104" spans="1:8">
      <c r="A8104" s="753" t="s">
        <v>84</v>
      </c>
      <c r="B8104" s="753" t="s">
        <v>27</v>
      </c>
      <c r="C8104" s="753" t="s">
        <v>188</v>
      </c>
      <c r="D8104" s="753" t="s">
        <v>1868</v>
      </c>
      <c r="E8104" s="753" t="s">
        <v>160</v>
      </c>
      <c r="F8104" s="753"/>
      <c r="G8104" s="757" t="s">
        <v>161</v>
      </c>
      <c r="H8104" s="751">
        <v>3000000</v>
      </c>
    </row>
    <row r="8105" spans="1:8">
      <c r="A8105" s="753" t="s">
        <v>84</v>
      </c>
      <c r="B8105" s="753" t="s">
        <v>27</v>
      </c>
      <c r="C8105" s="753" t="s">
        <v>188</v>
      </c>
      <c r="D8105" s="753" t="s">
        <v>1868</v>
      </c>
      <c r="E8105" s="753" t="s">
        <v>160</v>
      </c>
      <c r="F8105" s="753" t="s">
        <v>438</v>
      </c>
      <c r="G8105" s="757" t="s">
        <v>1786</v>
      </c>
      <c r="H8105" s="751">
        <v>500000</v>
      </c>
    </row>
    <row r="8106" spans="1:8">
      <c r="A8106" s="753" t="s">
        <v>84</v>
      </c>
      <c r="B8106" s="753" t="s">
        <v>27</v>
      </c>
      <c r="C8106" s="753" t="s">
        <v>188</v>
      </c>
      <c r="D8106" s="753" t="s">
        <v>1868</v>
      </c>
      <c r="E8106" s="753" t="s">
        <v>160</v>
      </c>
      <c r="F8106" s="753" t="s">
        <v>549</v>
      </c>
      <c r="G8106" s="757" t="s">
        <v>550</v>
      </c>
      <c r="H8106" s="751">
        <v>2000000</v>
      </c>
    </row>
    <row r="8107" spans="1:8">
      <c r="A8107" s="753" t="s">
        <v>84</v>
      </c>
      <c r="B8107" s="753" t="s">
        <v>27</v>
      </c>
      <c r="C8107" s="753" t="s">
        <v>188</v>
      </c>
      <c r="D8107" s="753" t="s">
        <v>1868</v>
      </c>
      <c r="E8107" s="753" t="s">
        <v>160</v>
      </c>
      <c r="F8107" s="753" t="s">
        <v>551</v>
      </c>
      <c r="G8107" s="757" t="s">
        <v>133</v>
      </c>
      <c r="H8107" s="751">
        <v>500000</v>
      </c>
    </row>
    <row r="8108" spans="1:8">
      <c r="A8108" s="753" t="s">
        <v>84</v>
      </c>
      <c r="B8108" s="753" t="s">
        <v>27</v>
      </c>
      <c r="C8108" s="753" t="s">
        <v>188</v>
      </c>
      <c r="D8108" s="753" t="s">
        <v>1868</v>
      </c>
      <c r="E8108" s="753" t="s">
        <v>125</v>
      </c>
      <c r="F8108" s="753"/>
      <c r="G8108" s="757" t="s">
        <v>126</v>
      </c>
      <c r="H8108" s="751">
        <v>7700000</v>
      </c>
    </row>
    <row r="8109" spans="1:8">
      <c r="A8109" s="753" t="s">
        <v>84</v>
      </c>
      <c r="B8109" s="753" t="s">
        <v>27</v>
      </c>
      <c r="C8109" s="753" t="s">
        <v>188</v>
      </c>
      <c r="D8109" s="753" t="s">
        <v>1868</v>
      </c>
      <c r="E8109" s="753" t="s">
        <v>125</v>
      </c>
      <c r="F8109" s="753" t="s">
        <v>584</v>
      </c>
      <c r="G8109" s="757" t="s">
        <v>135</v>
      </c>
      <c r="H8109" s="751">
        <v>7700000</v>
      </c>
    </row>
    <row r="8110" spans="1:8">
      <c r="A8110" s="753" t="s">
        <v>84</v>
      </c>
      <c r="B8110" s="753" t="s">
        <v>27</v>
      </c>
      <c r="C8110" s="753" t="s">
        <v>188</v>
      </c>
      <c r="D8110" s="753" t="s">
        <v>1868</v>
      </c>
      <c r="E8110" s="753" t="s">
        <v>554</v>
      </c>
      <c r="F8110" s="753"/>
      <c r="G8110" s="757" t="s">
        <v>555</v>
      </c>
      <c r="H8110" s="751">
        <v>19300000</v>
      </c>
    </row>
    <row r="8111" spans="1:8">
      <c r="A8111" s="753" t="s">
        <v>84</v>
      </c>
      <c r="B8111" s="753" t="s">
        <v>27</v>
      </c>
      <c r="C8111" s="753" t="s">
        <v>188</v>
      </c>
      <c r="D8111" s="753" t="s">
        <v>1868</v>
      </c>
      <c r="E8111" s="753" t="s">
        <v>554</v>
      </c>
      <c r="F8111" s="753" t="s">
        <v>556</v>
      </c>
      <c r="G8111" s="757" t="s">
        <v>557</v>
      </c>
      <c r="H8111" s="751">
        <v>18100000</v>
      </c>
    </row>
    <row r="8112" spans="1:8">
      <c r="A8112" s="753" t="s">
        <v>84</v>
      </c>
      <c r="B8112" s="753" t="s">
        <v>27</v>
      </c>
      <c r="C8112" s="753" t="s">
        <v>188</v>
      </c>
      <c r="D8112" s="753" t="s">
        <v>1868</v>
      </c>
      <c r="E8112" s="753" t="s">
        <v>554</v>
      </c>
      <c r="F8112" s="753" t="s">
        <v>558</v>
      </c>
      <c r="G8112" s="757" t="s">
        <v>559</v>
      </c>
      <c r="H8112" s="751">
        <v>1200000</v>
      </c>
    </row>
    <row r="8113" spans="1:8" ht="26.4">
      <c r="A8113" s="753" t="s">
        <v>84</v>
      </c>
      <c r="B8113" s="753" t="s">
        <v>27</v>
      </c>
      <c r="C8113" s="753" t="s">
        <v>188</v>
      </c>
      <c r="D8113" s="753" t="s">
        <v>1868</v>
      </c>
      <c r="E8113" s="753" t="s">
        <v>130</v>
      </c>
      <c r="F8113" s="753"/>
      <c r="G8113" s="757" t="s">
        <v>131</v>
      </c>
      <c r="H8113" s="751">
        <v>147611000</v>
      </c>
    </row>
    <row r="8114" spans="1:8">
      <c r="A8114" s="753" t="s">
        <v>84</v>
      </c>
      <c r="B8114" s="753" t="s">
        <v>27</v>
      </c>
      <c r="C8114" s="753" t="s">
        <v>188</v>
      </c>
      <c r="D8114" s="753" t="s">
        <v>1868</v>
      </c>
      <c r="E8114" s="753" t="s">
        <v>130</v>
      </c>
      <c r="F8114" s="753" t="s">
        <v>585</v>
      </c>
      <c r="G8114" s="757" t="s">
        <v>1799</v>
      </c>
      <c r="H8114" s="751">
        <v>97611000</v>
      </c>
    </row>
    <row r="8115" spans="1:8">
      <c r="A8115" s="753" t="s">
        <v>84</v>
      </c>
      <c r="B8115" s="753" t="s">
        <v>27</v>
      </c>
      <c r="C8115" s="753" t="s">
        <v>188</v>
      </c>
      <c r="D8115" s="753" t="s">
        <v>1868</v>
      </c>
      <c r="E8115" s="753" t="s">
        <v>130</v>
      </c>
      <c r="F8115" s="753" t="s">
        <v>132</v>
      </c>
      <c r="G8115" s="757" t="s">
        <v>135</v>
      </c>
      <c r="H8115" s="751">
        <v>50000000</v>
      </c>
    </row>
    <row r="8116" spans="1:8">
      <c r="A8116" s="753" t="s">
        <v>84</v>
      </c>
      <c r="B8116" s="753" t="s">
        <v>27</v>
      </c>
      <c r="C8116" s="753" t="s">
        <v>188</v>
      </c>
      <c r="D8116" s="753" t="s">
        <v>1868</v>
      </c>
      <c r="E8116" s="753" t="s">
        <v>31</v>
      </c>
      <c r="F8116" s="753"/>
      <c r="G8116" s="757" t="s">
        <v>32</v>
      </c>
      <c r="H8116" s="751">
        <v>674539000</v>
      </c>
    </row>
    <row r="8117" spans="1:8">
      <c r="A8117" s="753" t="s">
        <v>84</v>
      </c>
      <c r="B8117" s="753" t="s">
        <v>27</v>
      </c>
      <c r="C8117" s="753" t="s">
        <v>188</v>
      </c>
      <c r="D8117" s="753" t="s">
        <v>1868</v>
      </c>
      <c r="E8117" s="753" t="s">
        <v>31</v>
      </c>
      <c r="F8117" s="753" t="s">
        <v>33</v>
      </c>
      <c r="G8117" s="757" t="s">
        <v>135</v>
      </c>
      <c r="H8117" s="751">
        <v>674539000</v>
      </c>
    </row>
    <row r="8118" spans="1:8">
      <c r="A8118" s="753" t="s">
        <v>84</v>
      </c>
      <c r="B8118" s="753" t="s">
        <v>27</v>
      </c>
      <c r="C8118" s="753" t="s">
        <v>188</v>
      </c>
      <c r="D8118" s="753" t="s">
        <v>1868</v>
      </c>
      <c r="E8118" s="753" t="s">
        <v>134</v>
      </c>
      <c r="F8118" s="753"/>
      <c r="G8118" s="757" t="s">
        <v>135</v>
      </c>
      <c r="H8118" s="751">
        <v>5600000</v>
      </c>
    </row>
    <row r="8119" spans="1:8">
      <c r="A8119" s="753" t="s">
        <v>84</v>
      </c>
      <c r="B8119" s="753" t="s">
        <v>27</v>
      </c>
      <c r="C8119" s="753" t="s">
        <v>188</v>
      </c>
      <c r="D8119" s="753" t="s">
        <v>1868</v>
      </c>
      <c r="E8119" s="753" t="s">
        <v>134</v>
      </c>
      <c r="F8119" s="753" t="s">
        <v>139</v>
      </c>
      <c r="G8119" s="757" t="s">
        <v>140</v>
      </c>
      <c r="H8119" s="751">
        <v>5600000</v>
      </c>
    </row>
    <row r="8120" spans="1:8">
      <c r="A8120" s="753" t="s">
        <v>84</v>
      </c>
      <c r="B8120" s="753" t="s">
        <v>27</v>
      </c>
      <c r="C8120" s="753" t="s">
        <v>188</v>
      </c>
      <c r="D8120" s="753" t="s">
        <v>1828</v>
      </c>
      <c r="E8120" s="753"/>
      <c r="F8120" s="753"/>
      <c r="G8120" s="757" t="s">
        <v>1829</v>
      </c>
      <c r="H8120" s="751">
        <v>178000000</v>
      </c>
    </row>
    <row r="8121" spans="1:8">
      <c r="A8121" s="753" t="s">
        <v>84</v>
      </c>
      <c r="B8121" s="753" t="s">
        <v>27</v>
      </c>
      <c r="C8121" s="753" t="s">
        <v>188</v>
      </c>
      <c r="D8121" s="753" t="s">
        <v>1828</v>
      </c>
      <c r="E8121" s="753" t="s">
        <v>96</v>
      </c>
      <c r="F8121" s="753"/>
      <c r="G8121" s="757" t="s">
        <v>97</v>
      </c>
      <c r="H8121" s="751">
        <v>35861253</v>
      </c>
    </row>
    <row r="8122" spans="1:8">
      <c r="A8122" s="753" t="s">
        <v>84</v>
      </c>
      <c r="B8122" s="753" t="s">
        <v>27</v>
      </c>
      <c r="C8122" s="753" t="s">
        <v>188</v>
      </c>
      <c r="D8122" s="753" t="s">
        <v>1828</v>
      </c>
      <c r="E8122" s="753" t="s">
        <v>96</v>
      </c>
      <c r="F8122" s="753" t="s">
        <v>864</v>
      </c>
      <c r="G8122" s="757" t="s">
        <v>1770</v>
      </c>
      <c r="H8122" s="751">
        <v>35861253</v>
      </c>
    </row>
    <row r="8123" spans="1:8">
      <c r="A8123" s="753" t="s">
        <v>84</v>
      </c>
      <c r="B8123" s="753" t="s">
        <v>27</v>
      </c>
      <c r="C8123" s="753" t="s">
        <v>188</v>
      </c>
      <c r="D8123" s="753" t="s">
        <v>1828</v>
      </c>
      <c r="E8123" s="753" t="s">
        <v>115</v>
      </c>
      <c r="F8123" s="753"/>
      <c r="G8123" s="757" t="s">
        <v>1781</v>
      </c>
      <c r="H8123" s="751">
        <v>3800000</v>
      </c>
    </row>
    <row r="8124" spans="1:8">
      <c r="A8124" s="753" t="s">
        <v>84</v>
      </c>
      <c r="B8124" s="753" t="s">
        <v>27</v>
      </c>
      <c r="C8124" s="753" t="s">
        <v>188</v>
      </c>
      <c r="D8124" s="753" t="s">
        <v>1828</v>
      </c>
      <c r="E8124" s="753" t="s">
        <v>115</v>
      </c>
      <c r="F8124" s="753" t="s">
        <v>116</v>
      </c>
      <c r="G8124" s="757" t="s">
        <v>117</v>
      </c>
      <c r="H8124" s="751">
        <v>3800000</v>
      </c>
    </row>
    <row r="8125" spans="1:8">
      <c r="A8125" s="753" t="s">
        <v>84</v>
      </c>
      <c r="B8125" s="753" t="s">
        <v>27</v>
      </c>
      <c r="C8125" s="753" t="s">
        <v>188</v>
      </c>
      <c r="D8125" s="753" t="s">
        <v>1828</v>
      </c>
      <c r="E8125" s="753" t="s">
        <v>120</v>
      </c>
      <c r="F8125" s="753"/>
      <c r="G8125" s="757" t="s">
        <v>121</v>
      </c>
      <c r="H8125" s="751">
        <v>14400000</v>
      </c>
    </row>
    <row r="8126" spans="1:8">
      <c r="A8126" s="753" t="s">
        <v>84</v>
      </c>
      <c r="B8126" s="753" t="s">
        <v>27</v>
      </c>
      <c r="C8126" s="753" t="s">
        <v>188</v>
      </c>
      <c r="D8126" s="753" t="s">
        <v>1828</v>
      </c>
      <c r="E8126" s="753" t="s">
        <v>120</v>
      </c>
      <c r="F8126" s="753" t="s">
        <v>315</v>
      </c>
      <c r="G8126" s="757" t="s">
        <v>1831</v>
      </c>
      <c r="H8126" s="751">
        <v>14400000</v>
      </c>
    </row>
    <row r="8127" spans="1:8">
      <c r="A8127" s="753" t="s">
        <v>84</v>
      </c>
      <c r="B8127" s="753" t="s">
        <v>27</v>
      </c>
      <c r="C8127" s="753" t="s">
        <v>188</v>
      </c>
      <c r="D8127" s="753" t="s">
        <v>1828</v>
      </c>
      <c r="E8127" s="753" t="s">
        <v>160</v>
      </c>
      <c r="F8127" s="753"/>
      <c r="G8127" s="757" t="s">
        <v>161</v>
      </c>
      <c r="H8127" s="751">
        <v>2000000</v>
      </c>
    </row>
    <row r="8128" spans="1:8">
      <c r="A8128" s="753" t="s">
        <v>84</v>
      </c>
      <c r="B8128" s="753" t="s">
        <v>27</v>
      </c>
      <c r="C8128" s="753" t="s">
        <v>188</v>
      </c>
      <c r="D8128" s="753" t="s">
        <v>1828</v>
      </c>
      <c r="E8128" s="753" t="s">
        <v>160</v>
      </c>
      <c r="F8128" s="753" t="s">
        <v>551</v>
      </c>
      <c r="G8128" s="757" t="s">
        <v>133</v>
      </c>
      <c r="H8128" s="751">
        <v>2000000</v>
      </c>
    </row>
    <row r="8129" spans="1:8">
      <c r="A8129" s="753" t="s">
        <v>84</v>
      </c>
      <c r="B8129" s="753" t="s">
        <v>27</v>
      </c>
      <c r="C8129" s="753" t="s">
        <v>188</v>
      </c>
      <c r="D8129" s="753" t="s">
        <v>1828</v>
      </c>
      <c r="E8129" s="753" t="s">
        <v>554</v>
      </c>
      <c r="F8129" s="753"/>
      <c r="G8129" s="757" t="s">
        <v>555</v>
      </c>
      <c r="H8129" s="751">
        <v>39000000</v>
      </c>
    </row>
    <row r="8130" spans="1:8">
      <c r="A8130" s="753" t="s">
        <v>84</v>
      </c>
      <c r="B8130" s="753" t="s">
        <v>27</v>
      </c>
      <c r="C8130" s="753" t="s">
        <v>188</v>
      </c>
      <c r="D8130" s="753" t="s">
        <v>1828</v>
      </c>
      <c r="E8130" s="753" t="s">
        <v>554</v>
      </c>
      <c r="F8130" s="753" t="s">
        <v>556</v>
      </c>
      <c r="G8130" s="757" t="s">
        <v>557</v>
      </c>
      <c r="H8130" s="751">
        <v>39000000</v>
      </c>
    </row>
    <row r="8131" spans="1:8" ht="26.4">
      <c r="A8131" s="753" t="s">
        <v>84</v>
      </c>
      <c r="B8131" s="753" t="s">
        <v>27</v>
      </c>
      <c r="C8131" s="753" t="s">
        <v>188</v>
      </c>
      <c r="D8131" s="753" t="s">
        <v>1828</v>
      </c>
      <c r="E8131" s="753" t="s">
        <v>130</v>
      </c>
      <c r="F8131" s="753"/>
      <c r="G8131" s="757" t="s">
        <v>131</v>
      </c>
      <c r="H8131" s="751">
        <v>14800000</v>
      </c>
    </row>
    <row r="8132" spans="1:8">
      <c r="A8132" s="753" t="s">
        <v>84</v>
      </c>
      <c r="B8132" s="753" t="s">
        <v>27</v>
      </c>
      <c r="C8132" s="753" t="s">
        <v>188</v>
      </c>
      <c r="D8132" s="753" t="s">
        <v>1828</v>
      </c>
      <c r="E8132" s="753" t="s">
        <v>130</v>
      </c>
      <c r="F8132" s="753" t="s">
        <v>585</v>
      </c>
      <c r="G8132" s="757" t="s">
        <v>1799</v>
      </c>
      <c r="H8132" s="751">
        <v>14800000</v>
      </c>
    </row>
    <row r="8133" spans="1:8">
      <c r="A8133" s="753" t="s">
        <v>84</v>
      </c>
      <c r="B8133" s="753" t="s">
        <v>27</v>
      </c>
      <c r="C8133" s="753" t="s">
        <v>188</v>
      </c>
      <c r="D8133" s="753" t="s">
        <v>1828</v>
      </c>
      <c r="E8133" s="753" t="s">
        <v>31</v>
      </c>
      <c r="F8133" s="753"/>
      <c r="G8133" s="757" t="s">
        <v>32</v>
      </c>
      <c r="H8133" s="751">
        <v>8000000</v>
      </c>
    </row>
    <row r="8134" spans="1:8">
      <c r="A8134" s="753" t="s">
        <v>84</v>
      </c>
      <c r="B8134" s="753" t="s">
        <v>27</v>
      </c>
      <c r="C8134" s="753" t="s">
        <v>188</v>
      </c>
      <c r="D8134" s="753" t="s">
        <v>1828</v>
      </c>
      <c r="E8134" s="753" t="s">
        <v>31</v>
      </c>
      <c r="F8134" s="753" t="s">
        <v>33</v>
      </c>
      <c r="G8134" s="757" t="s">
        <v>135</v>
      </c>
      <c r="H8134" s="751">
        <v>8000000</v>
      </c>
    </row>
    <row r="8135" spans="1:8">
      <c r="A8135" s="753" t="s">
        <v>84</v>
      </c>
      <c r="B8135" s="753" t="s">
        <v>27</v>
      </c>
      <c r="C8135" s="753" t="s">
        <v>188</v>
      </c>
      <c r="D8135" s="753" t="s">
        <v>1828</v>
      </c>
      <c r="E8135" s="753" t="s">
        <v>134</v>
      </c>
      <c r="F8135" s="753"/>
      <c r="G8135" s="757" t="s">
        <v>135</v>
      </c>
      <c r="H8135" s="751">
        <v>60138747</v>
      </c>
    </row>
    <row r="8136" spans="1:8">
      <c r="A8136" s="753" t="s">
        <v>84</v>
      </c>
      <c r="B8136" s="753" t="s">
        <v>27</v>
      </c>
      <c r="C8136" s="753" t="s">
        <v>188</v>
      </c>
      <c r="D8136" s="753" t="s">
        <v>1828</v>
      </c>
      <c r="E8136" s="753" t="s">
        <v>134</v>
      </c>
      <c r="F8136" s="753" t="s">
        <v>139</v>
      </c>
      <c r="G8136" s="757" t="s">
        <v>140</v>
      </c>
      <c r="H8136" s="751">
        <v>60138747</v>
      </c>
    </row>
    <row r="8137" spans="1:8" ht="26.4">
      <c r="A8137" s="753" t="s">
        <v>84</v>
      </c>
      <c r="B8137" s="753" t="s">
        <v>27</v>
      </c>
      <c r="C8137" s="753" t="s">
        <v>223</v>
      </c>
      <c r="D8137" s="753"/>
      <c r="E8137" s="753"/>
      <c r="F8137" s="753"/>
      <c r="G8137" s="757" t="s">
        <v>1765</v>
      </c>
      <c r="H8137" s="751">
        <v>12236157682</v>
      </c>
    </row>
    <row r="8138" spans="1:8">
      <c r="A8138" s="753" t="s">
        <v>84</v>
      </c>
      <c r="B8138" s="753" t="s">
        <v>27</v>
      </c>
      <c r="C8138" s="753" t="s">
        <v>223</v>
      </c>
      <c r="D8138" s="753" t="s">
        <v>1766</v>
      </c>
      <c r="E8138" s="753"/>
      <c r="F8138" s="753"/>
      <c r="G8138" s="757" t="s">
        <v>1767</v>
      </c>
      <c r="H8138" s="751">
        <v>11809437682</v>
      </c>
    </row>
    <row r="8139" spans="1:8">
      <c r="A8139" s="753" t="s">
        <v>84</v>
      </c>
      <c r="B8139" s="753" t="s">
        <v>27</v>
      </c>
      <c r="C8139" s="753" t="s">
        <v>223</v>
      </c>
      <c r="D8139" s="753" t="s">
        <v>1766</v>
      </c>
      <c r="E8139" s="753" t="s">
        <v>92</v>
      </c>
      <c r="F8139" s="753"/>
      <c r="G8139" s="757" t="s">
        <v>93</v>
      </c>
      <c r="H8139" s="751">
        <v>3760111509</v>
      </c>
    </row>
    <row r="8140" spans="1:8">
      <c r="A8140" s="753" t="s">
        <v>84</v>
      </c>
      <c r="B8140" s="753" t="s">
        <v>27</v>
      </c>
      <c r="C8140" s="753" t="s">
        <v>223</v>
      </c>
      <c r="D8140" s="753" t="s">
        <v>1766</v>
      </c>
      <c r="E8140" s="753" t="s">
        <v>92</v>
      </c>
      <c r="F8140" s="753" t="s">
        <v>94</v>
      </c>
      <c r="G8140" s="757" t="s">
        <v>1768</v>
      </c>
      <c r="H8140" s="751">
        <v>3760111509</v>
      </c>
    </row>
    <row r="8141" spans="1:8">
      <c r="A8141" s="753" t="s">
        <v>84</v>
      </c>
      <c r="B8141" s="753" t="s">
        <v>27</v>
      </c>
      <c r="C8141" s="753" t="s">
        <v>223</v>
      </c>
      <c r="D8141" s="753" t="s">
        <v>1766</v>
      </c>
      <c r="E8141" s="753" t="s">
        <v>96</v>
      </c>
      <c r="F8141" s="753"/>
      <c r="G8141" s="757" t="s">
        <v>97</v>
      </c>
      <c r="H8141" s="751">
        <v>1597504729</v>
      </c>
    </row>
    <row r="8142" spans="1:8">
      <c r="A8142" s="753" t="s">
        <v>84</v>
      </c>
      <c r="B8142" s="753" t="s">
        <v>27</v>
      </c>
      <c r="C8142" s="753" t="s">
        <v>223</v>
      </c>
      <c r="D8142" s="753" t="s">
        <v>1766</v>
      </c>
      <c r="E8142" s="753" t="s">
        <v>96</v>
      </c>
      <c r="F8142" s="753" t="s">
        <v>151</v>
      </c>
      <c r="G8142" s="757" t="s">
        <v>152</v>
      </c>
      <c r="H8142" s="751">
        <v>108358610</v>
      </c>
    </row>
    <row r="8143" spans="1:8">
      <c r="A8143" s="753" t="s">
        <v>84</v>
      </c>
      <c r="B8143" s="753" t="s">
        <v>27</v>
      </c>
      <c r="C8143" s="753" t="s">
        <v>223</v>
      </c>
      <c r="D8143" s="753" t="s">
        <v>1766</v>
      </c>
      <c r="E8143" s="753" t="s">
        <v>96</v>
      </c>
      <c r="F8143" s="753" t="s">
        <v>440</v>
      </c>
      <c r="G8143" s="757" t="s">
        <v>441</v>
      </c>
      <c r="H8143" s="751">
        <v>121757000</v>
      </c>
    </row>
    <row r="8144" spans="1:8">
      <c r="A8144" s="753" t="s">
        <v>84</v>
      </c>
      <c r="B8144" s="753" t="s">
        <v>27</v>
      </c>
      <c r="C8144" s="753" t="s">
        <v>223</v>
      </c>
      <c r="D8144" s="753" t="s">
        <v>1766</v>
      </c>
      <c r="E8144" s="753" t="s">
        <v>96</v>
      </c>
      <c r="F8144" s="753" t="s">
        <v>864</v>
      </c>
      <c r="G8144" s="757" t="s">
        <v>1770</v>
      </c>
      <c r="H8144" s="751">
        <v>370084203</v>
      </c>
    </row>
    <row r="8145" spans="1:8" ht="26.4">
      <c r="A8145" s="753" t="s">
        <v>84</v>
      </c>
      <c r="B8145" s="753" t="s">
        <v>27</v>
      </c>
      <c r="C8145" s="753" t="s">
        <v>223</v>
      </c>
      <c r="D8145" s="753" t="s">
        <v>1766</v>
      </c>
      <c r="E8145" s="753" t="s">
        <v>96</v>
      </c>
      <c r="F8145" s="753" t="s">
        <v>98</v>
      </c>
      <c r="G8145" s="757" t="s">
        <v>99</v>
      </c>
      <c r="H8145" s="751">
        <v>30248200</v>
      </c>
    </row>
    <row r="8146" spans="1:8" ht="26.4">
      <c r="A8146" s="753" t="s">
        <v>84</v>
      </c>
      <c r="B8146" s="753" t="s">
        <v>27</v>
      </c>
      <c r="C8146" s="753" t="s">
        <v>223</v>
      </c>
      <c r="D8146" s="753" t="s">
        <v>1766</v>
      </c>
      <c r="E8146" s="753" t="s">
        <v>96</v>
      </c>
      <c r="F8146" s="753" t="s">
        <v>442</v>
      </c>
      <c r="G8146" s="757" t="s">
        <v>1772</v>
      </c>
      <c r="H8146" s="751">
        <v>33669473</v>
      </c>
    </row>
    <row r="8147" spans="1:8">
      <c r="A8147" s="753" t="s">
        <v>84</v>
      </c>
      <c r="B8147" s="753" t="s">
        <v>27</v>
      </c>
      <c r="C8147" s="753" t="s">
        <v>223</v>
      </c>
      <c r="D8147" s="753" t="s">
        <v>1766</v>
      </c>
      <c r="E8147" s="753" t="s">
        <v>96</v>
      </c>
      <c r="F8147" s="753" t="s">
        <v>144</v>
      </c>
      <c r="G8147" s="757" t="s">
        <v>145</v>
      </c>
      <c r="H8147" s="751">
        <v>906798923</v>
      </c>
    </row>
    <row r="8148" spans="1:8">
      <c r="A8148" s="753" t="s">
        <v>84</v>
      </c>
      <c r="B8148" s="753" t="s">
        <v>27</v>
      </c>
      <c r="C8148" s="753" t="s">
        <v>223</v>
      </c>
      <c r="D8148" s="753" t="s">
        <v>1766</v>
      </c>
      <c r="E8148" s="753" t="s">
        <v>96</v>
      </c>
      <c r="F8148" s="753" t="s">
        <v>154</v>
      </c>
      <c r="G8148" s="757" t="s">
        <v>1773</v>
      </c>
      <c r="H8148" s="751">
        <v>26588320</v>
      </c>
    </row>
    <row r="8149" spans="1:8">
      <c r="A8149" s="753" t="s">
        <v>84</v>
      </c>
      <c r="B8149" s="753" t="s">
        <v>27</v>
      </c>
      <c r="C8149" s="753" t="s">
        <v>223</v>
      </c>
      <c r="D8149" s="753" t="s">
        <v>1766</v>
      </c>
      <c r="E8149" s="753" t="s">
        <v>426</v>
      </c>
      <c r="F8149" s="753"/>
      <c r="G8149" s="757" t="s">
        <v>427</v>
      </c>
      <c r="H8149" s="751">
        <v>16390000</v>
      </c>
    </row>
    <row r="8150" spans="1:8">
      <c r="A8150" s="753" t="s">
        <v>84</v>
      </c>
      <c r="B8150" s="753" t="s">
        <v>27</v>
      </c>
      <c r="C8150" s="753" t="s">
        <v>223</v>
      </c>
      <c r="D8150" s="753" t="s">
        <v>1766</v>
      </c>
      <c r="E8150" s="753" t="s">
        <v>426</v>
      </c>
      <c r="F8150" s="753" t="s">
        <v>428</v>
      </c>
      <c r="G8150" s="757" t="s">
        <v>1774</v>
      </c>
      <c r="H8150" s="751">
        <v>7897000</v>
      </c>
    </row>
    <row r="8151" spans="1:8">
      <c r="A8151" s="753" t="s">
        <v>84</v>
      </c>
      <c r="B8151" s="753" t="s">
        <v>27</v>
      </c>
      <c r="C8151" s="753" t="s">
        <v>223</v>
      </c>
      <c r="D8151" s="753" t="s">
        <v>1766</v>
      </c>
      <c r="E8151" s="753" t="s">
        <v>426</v>
      </c>
      <c r="F8151" s="753" t="s">
        <v>336</v>
      </c>
      <c r="G8151" s="757" t="s">
        <v>1876</v>
      </c>
      <c r="H8151" s="751">
        <v>8493000</v>
      </c>
    </row>
    <row r="8152" spans="1:8">
      <c r="A8152" s="753" t="s">
        <v>84</v>
      </c>
      <c r="B8152" s="753" t="s">
        <v>27</v>
      </c>
      <c r="C8152" s="753" t="s">
        <v>223</v>
      </c>
      <c r="D8152" s="753" t="s">
        <v>1766</v>
      </c>
      <c r="E8152" s="753" t="s">
        <v>100</v>
      </c>
      <c r="F8152" s="753"/>
      <c r="G8152" s="757" t="s">
        <v>101</v>
      </c>
      <c r="H8152" s="751">
        <v>221669000</v>
      </c>
    </row>
    <row r="8153" spans="1:8">
      <c r="A8153" s="753" t="s">
        <v>84</v>
      </c>
      <c r="B8153" s="753" t="s">
        <v>27</v>
      </c>
      <c r="C8153" s="753" t="s">
        <v>223</v>
      </c>
      <c r="D8153" s="753" t="s">
        <v>1766</v>
      </c>
      <c r="E8153" s="753" t="s">
        <v>100</v>
      </c>
      <c r="F8153" s="753" t="s">
        <v>443</v>
      </c>
      <c r="G8153" s="757" t="s">
        <v>135</v>
      </c>
      <c r="H8153" s="751">
        <v>221669000</v>
      </c>
    </row>
    <row r="8154" spans="1:8">
      <c r="A8154" s="753" t="s">
        <v>84</v>
      </c>
      <c r="B8154" s="753" t="s">
        <v>27</v>
      </c>
      <c r="C8154" s="753" t="s">
        <v>223</v>
      </c>
      <c r="D8154" s="753" t="s">
        <v>1766</v>
      </c>
      <c r="E8154" s="753" t="s">
        <v>102</v>
      </c>
      <c r="F8154" s="753"/>
      <c r="G8154" s="757" t="s">
        <v>369</v>
      </c>
      <c r="H8154" s="751">
        <v>884427368</v>
      </c>
    </row>
    <row r="8155" spans="1:8">
      <c r="A8155" s="753" t="s">
        <v>84</v>
      </c>
      <c r="B8155" s="753" t="s">
        <v>27</v>
      </c>
      <c r="C8155" s="753" t="s">
        <v>223</v>
      </c>
      <c r="D8155" s="753" t="s">
        <v>1766</v>
      </c>
      <c r="E8155" s="753" t="s">
        <v>102</v>
      </c>
      <c r="F8155" s="753" t="s">
        <v>103</v>
      </c>
      <c r="G8155" s="757" t="s">
        <v>104</v>
      </c>
      <c r="H8155" s="751">
        <v>685401909</v>
      </c>
    </row>
    <row r="8156" spans="1:8">
      <c r="A8156" s="753" t="s">
        <v>84</v>
      </c>
      <c r="B8156" s="753" t="s">
        <v>27</v>
      </c>
      <c r="C8156" s="753" t="s">
        <v>223</v>
      </c>
      <c r="D8156" s="753" t="s">
        <v>1766</v>
      </c>
      <c r="E8156" s="753" t="s">
        <v>102</v>
      </c>
      <c r="F8156" s="753" t="s">
        <v>105</v>
      </c>
      <c r="G8156" s="757" t="s">
        <v>106</v>
      </c>
      <c r="H8156" s="751">
        <v>118237298</v>
      </c>
    </row>
    <row r="8157" spans="1:8">
      <c r="A8157" s="753" t="s">
        <v>84</v>
      </c>
      <c r="B8157" s="753" t="s">
        <v>27</v>
      </c>
      <c r="C8157" s="753" t="s">
        <v>223</v>
      </c>
      <c r="D8157" s="753" t="s">
        <v>1766</v>
      </c>
      <c r="E8157" s="753" t="s">
        <v>102</v>
      </c>
      <c r="F8157" s="753" t="s">
        <v>107</v>
      </c>
      <c r="G8157" s="757" t="s">
        <v>108</v>
      </c>
      <c r="H8157" s="751">
        <v>77641872</v>
      </c>
    </row>
    <row r="8158" spans="1:8">
      <c r="A8158" s="753" t="s">
        <v>84</v>
      </c>
      <c r="B8158" s="753" t="s">
        <v>27</v>
      </c>
      <c r="C8158" s="753" t="s">
        <v>223</v>
      </c>
      <c r="D8158" s="753" t="s">
        <v>1766</v>
      </c>
      <c r="E8158" s="753" t="s">
        <v>102</v>
      </c>
      <c r="F8158" s="753" t="s">
        <v>0</v>
      </c>
      <c r="G8158" s="757" t="s">
        <v>1</v>
      </c>
      <c r="H8158" s="751">
        <v>3146289</v>
      </c>
    </row>
    <row r="8159" spans="1:8" ht="26.4">
      <c r="A8159" s="753" t="s">
        <v>84</v>
      </c>
      <c r="B8159" s="753" t="s">
        <v>27</v>
      </c>
      <c r="C8159" s="753" t="s">
        <v>223</v>
      </c>
      <c r="D8159" s="753" t="s">
        <v>1766</v>
      </c>
      <c r="E8159" s="753" t="s">
        <v>582</v>
      </c>
      <c r="F8159" s="753"/>
      <c r="G8159" s="757" t="s">
        <v>2010</v>
      </c>
      <c r="H8159" s="751">
        <v>3725000</v>
      </c>
    </row>
    <row r="8160" spans="1:8">
      <c r="A8160" s="753" t="s">
        <v>84</v>
      </c>
      <c r="B8160" s="753" t="s">
        <v>27</v>
      </c>
      <c r="C8160" s="753" t="s">
        <v>223</v>
      </c>
      <c r="D8160" s="753" t="s">
        <v>1766</v>
      </c>
      <c r="E8160" s="753" t="s">
        <v>582</v>
      </c>
      <c r="F8160" s="753" t="s">
        <v>583</v>
      </c>
      <c r="G8160" s="757" t="s">
        <v>2011</v>
      </c>
      <c r="H8160" s="751">
        <v>3725000</v>
      </c>
    </row>
    <row r="8161" spans="1:8">
      <c r="A8161" s="753" t="s">
        <v>84</v>
      </c>
      <c r="B8161" s="753" t="s">
        <v>27</v>
      </c>
      <c r="C8161" s="753" t="s">
        <v>223</v>
      </c>
      <c r="D8161" s="753" t="s">
        <v>1766</v>
      </c>
      <c r="E8161" s="753" t="s">
        <v>109</v>
      </c>
      <c r="F8161" s="753"/>
      <c r="G8161" s="757" t="s">
        <v>110</v>
      </c>
      <c r="H8161" s="751">
        <v>42758601</v>
      </c>
    </row>
    <row r="8162" spans="1:8" ht="26.4">
      <c r="A8162" s="753" t="s">
        <v>84</v>
      </c>
      <c r="B8162" s="753" t="s">
        <v>27</v>
      </c>
      <c r="C8162" s="753" t="s">
        <v>223</v>
      </c>
      <c r="D8162" s="753" t="s">
        <v>1766</v>
      </c>
      <c r="E8162" s="753" t="s">
        <v>109</v>
      </c>
      <c r="F8162" s="753" t="s">
        <v>855</v>
      </c>
      <c r="G8162" s="757" t="s">
        <v>1776</v>
      </c>
      <c r="H8162" s="751">
        <v>42758601</v>
      </c>
    </row>
    <row r="8163" spans="1:8">
      <c r="A8163" s="753" t="s">
        <v>84</v>
      </c>
      <c r="B8163" s="753" t="s">
        <v>27</v>
      </c>
      <c r="C8163" s="753" t="s">
        <v>223</v>
      </c>
      <c r="D8163" s="753" t="s">
        <v>1766</v>
      </c>
      <c r="E8163" s="753" t="s">
        <v>112</v>
      </c>
      <c r="F8163" s="753"/>
      <c r="G8163" s="757" t="s">
        <v>113</v>
      </c>
      <c r="H8163" s="751">
        <v>127192336</v>
      </c>
    </row>
    <row r="8164" spans="1:8">
      <c r="A8164" s="753" t="s">
        <v>84</v>
      </c>
      <c r="B8164" s="753" t="s">
        <v>27</v>
      </c>
      <c r="C8164" s="753" t="s">
        <v>223</v>
      </c>
      <c r="D8164" s="753" t="s">
        <v>1766</v>
      </c>
      <c r="E8164" s="753" t="s">
        <v>112</v>
      </c>
      <c r="F8164" s="753" t="s">
        <v>155</v>
      </c>
      <c r="G8164" s="757" t="s">
        <v>1777</v>
      </c>
      <c r="H8164" s="751">
        <v>79258152</v>
      </c>
    </row>
    <row r="8165" spans="1:8">
      <c r="A8165" s="753" t="s">
        <v>84</v>
      </c>
      <c r="B8165" s="753" t="s">
        <v>27</v>
      </c>
      <c r="C8165" s="753" t="s">
        <v>223</v>
      </c>
      <c r="D8165" s="753" t="s">
        <v>1766</v>
      </c>
      <c r="E8165" s="753" t="s">
        <v>112</v>
      </c>
      <c r="F8165" s="753" t="s">
        <v>114</v>
      </c>
      <c r="G8165" s="757" t="s">
        <v>1778</v>
      </c>
      <c r="H8165" s="751">
        <v>15137184</v>
      </c>
    </row>
    <row r="8166" spans="1:8">
      <c r="A8166" s="753" t="s">
        <v>84</v>
      </c>
      <c r="B8166" s="753" t="s">
        <v>27</v>
      </c>
      <c r="C8166" s="753" t="s">
        <v>223</v>
      </c>
      <c r="D8166" s="753" t="s">
        <v>1766</v>
      </c>
      <c r="E8166" s="753" t="s">
        <v>112</v>
      </c>
      <c r="F8166" s="753" t="s">
        <v>156</v>
      </c>
      <c r="G8166" s="757" t="s">
        <v>1779</v>
      </c>
      <c r="H8166" s="751">
        <v>6500000</v>
      </c>
    </row>
    <row r="8167" spans="1:8">
      <c r="A8167" s="753" t="s">
        <v>84</v>
      </c>
      <c r="B8167" s="753" t="s">
        <v>27</v>
      </c>
      <c r="C8167" s="753" t="s">
        <v>223</v>
      </c>
      <c r="D8167" s="753" t="s">
        <v>1766</v>
      </c>
      <c r="E8167" s="753" t="s">
        <v>112</v>
      </c>
      <c r="F8167" s="753" t="s">
        <v>146</v>
      </c>
      <c r="G8167" s="757" t="s">
        <v>1780</v>
      </c>
      <c r="H8167" s="751">
        <v>11297000</v>
      </c>
    </row>
    <row r="8168" spans="1:8">
      <c r="A8168" s="753" t="s">
        <v>84</v>
      </c>
      <c r="B8168" s="753" t="s">
        <v>27</v>
      </c>
      <c r="C8168" s="753" t="s">
        <v>223</v>
      </c>
      <c r="D8168" s="753" t="s">
        <v>1766</v>
      </c>
      <c r="E8168" s="753" t="s">
        <v>112</v>
      </c>
      <c r="F8168" s="753" t="s">
        <v>157</v>
      </c>
      <c r="G8168" s="757" t="s">
        <v>135</v>
      </c>
      <c r="H8168" s="751">
        <v>15000000</v>
      </c>
    </row>
    <row r="8169" spans="1:8">
      <c r="A8169" s="753" t="s">
        <v>84</v>
      </c>
      <c r="B8169" s="753" t="s">
        <v>27</v>
      </c>
      <c r="C8169" s="753" t="s">
        <v>223</v>
      </c>
      <c r="D8169" s="753" t="s">
        <v>1766</v>
      </c>
      <c r="E8169" s="753" t="s">
        <v>115</v>
      </c>
      <c r="F8169" s="753"/>
      <c r="G8169" s="757" t="s">
        <v>1781</v>
      </c>
      <c r="H8169" s="751">
        <v>459002036</v>
      </c>
    </row>
    <row r="8170" spans="1:8">
      <c r="A8170" s="753" t="s">
        <v>84</v>
      </c>
      <c r="B8170" s="753" t="s">
        <v>27</v>
      </c>
      <c r="C8170" s="753" t="s">
        <v>223</v>
      </c>
      <c r="D8170" s="753" t="s">
        <v>1766</v>
      </c>
      <c r="E8170" s="753" t="s">
        <v>115</v>
      </c>
      <c r="F8170" s="753" t="s">
        <v>116</v>
      </c>
      <c r="G8170" s="757" t="s">
        <v>117</v>
      </c>
      <c r="H8170" s="751">
        <v>282720037</v>
      </c>
    </row>
    <row r="8171" spans="1:8">
      <c r="A8171" s="753" t="s">
        <v>84</v>
      </c>
      <c r="B8171" s="753" t="s">
        <v>27</v>
      </c>
      <c r="C8171" s="753" t="s">
        <v>223</v>
      </c>
      <c r="D8171" s="753" t="s">
        <v>1766</v>
      </c>
      <c r="E8171" s="753" t="s">
        <v>115</v>
      </c>
      <c r="F8171" s="753" t="s">
        <v>147</v>
      </c>
      <c r="G8171" s="757" t="s">
        <v>148</v>
      </c>
      <c r="H8171" s="751">
        <v>105283999</v>
      </c>
    </row>
    <row r="8172" spans="1:8">
      <c r="A8172" s="753" t="s">
        <v>84</v>
      </c>
      <c r="B8172" s="753" t="s">
        <v>27</v>
      </c>
      <c r="C8172" s="753" t="s">
        <v>223</v>
      </c>
      <c r="D8172" s="753" t="s">
        <v>1766</v>
      </c>
      <c r="E8172" s="753" t="s">
        <v>115</v>
      </c>
      <c r="F8172" s="753" t="s">
        <v>4</v>
      </c>
      <c r="G8172" s="757" t="s">
        <v>1782</v>
      </c>
      <c r="H8172" s="751">
        <v>14500000</v>
      </c>
    </row>
    <row r="8173" spans="1:8">
      <c r="A8173" s="753" t="s">
        <v>84</v>
      </c>
      <c r="B8173" s="753" t="s">
        <v>27</v>
      </c>
      <c r="C8173" s="753" t="s">
        <v>223</v>
      </c>
      <c r="D8173" s="753" t="s">
        <v>1766</v>
      </c>
      <c r="E8173" s="753" t="s">
        <v>115</v>
      </c>
      <c r="F8173" s="753" t="s">
        <v>118</v>
      </c>
      <c r="G8173" s="757" t="s">
        <v>119</v>
      </c>
      <c r="H8173" s="751">
        <v>56498000</v>
      </c>
    </row>
    <row r="8174" spans="1:8">
      <c r="A8174" s="753" t="s">
        <v>84</v>
      </c>
      <c r="B8174" s="753" t="s">
        <v>27</v>
      </c>
      <c r="C8174" s="753" t="s">
        <v>223</v>
      </c>
      <c r="D8174" s="753" t="s">
        <v>1766</v>
      </c>
      <c r="E8174" s="753" t="s">
        <v>120</v>
      </c>
      <c r="F8174" s="753"/>
      <c r="G8174" s="757" t="s">
        <v>121</v>
      </c>
      <c r="H8174" s="751">
        <v>245118842</v>
      </c>
    </row>
    <row r="8175" spans="1:8" ht="39.6">
      <c r="A8175" s="753" t="s">
        <v>84</v>
      </c>
      <c r="B8175" s="753" t="s">
        <v>27</v>
      </c>
      <c r="C8175" s="753" t="s">
        <v>223</v>
      </c>
      <c r="D8175" s="753" t="s">
        <v>1766</v>
      </c>
      <c r="E8175" s="753" t="s">
        <v>120</v>
      </c>
      <c r="F8175" s="753" t="s">
        <v>122</v>
      </c>
      <c r="G8175" s="757" t="s">
        <v>1783</v>
      </c>
      <c r="H8175" s="751">
        <v>7387315</v>
      </c>
    </row>
    <row r="8176" spans="1:8">
      <c r="A8176" s="753" t="s">
        <v>84</v>
      </c>
      <c r="B8176" s="753" t="s">
        <v>27</v>
      </c>
      <c r="C8176" s="753" t="s">
        <v>223</v>
      </c>
      <c r="D8176" s="753" t="s">
        <v>1766</v>
      </c>
      <c r="E8176" s="753" t="s">
        <v>120</v>
      </c>
      <c r="F8176" s="753" t="s">
        <v>123</v>
      </c>
      <c r="G8176" s="757" t="s">
        <v>124</v>
      </c>
      <c r="H8176" s="751">
        <v>7091282</v>
      </c>
    </row>
    <row r="8177" spans="1:8" ht="39.6">
      <c r="A8177" s="753" t="s">
        <v>84</v>
      </c>
      <c r="B8177" s="753" t="s">
        <v>27</v>
      </c>
      <c r="C8177" s="753" t="s">
        <v>223</v>
      </c>
      <c r="D8177" s="753" t="s">
        <v>1766</v>
      </c>
      <c r="E8177" s="753" t="s">
        <v>120</v>
      </c>
      <c r="F8177" s="753" t="s">
        <v>994</v>
      </c>
      <c r="G8177" s="757" t="s">
        <v>1824</v>
      </c>
      <c r="H8177" s="751">
        <v>21503041</v>
      </c>
    </row>
    <row r="8178" spans="1:8">
      <c r="A8178" s="753" t="s">
        <v>84</v>
      </c>
      <c r="B8178" s="753" t="s">
        <v>27</v>
      </c>
      <c r="C8178" s="753" t="s">
        <v>223</v>
      </c>
      <c r="D8178" s="753" t="s">
        <v>1766</v>
      </c>
      <c r="E8178" s="753" t="s">
        <v>120</v>
      </c>
      <c r="F8178" s="753" t="s">
        <v>315</v>
      </c>
      <c r="G8178" s="757" t="s">
        <v>1831</v>
      </c>
      <c r="H8178" s="751">
        <v>196250000</v>
      </c>
    </row>
    <row r="8179" spans="1:8" ht="26.4">
      <c r="A8179" s="753" t="s">
        <v>84</v>
      </c>
      <c r="B8179" s="753" t="s">
        <v>27</v>
      </c>
      <c r="C8179" s="753" t="s">
        <v>223</v>
      </c>
      <c r="D8179" s="753" t="s">
        <v>1766</v>
      </c>
      <c r="E8179" s="753" t="s">
        <v>120</v>
      </c>
      <c r="F8179" s="753" t="s">
        <v>1001</v>
      </c>
      <c r="G8179" s="757" t="s">
        <v>1784</v>
      </c>
      <c r="H8179" s="751">
        <v>8655204</v>
      </c>
    </row>
    <row r="8180" spans="1:8">
      <c r="A8180" s="753" t="s">
        <v>84</v>
      </c>
      <c r="B8180" s="753" t="s">
        <v>27</v>
      </c>
      <c r="C8180" s="753" t="s">
        <v>223</v>
      </c>
      <c r="D8180" s="753" t="s">
        <v>1766</v>
      </c>
      <c r="E8180" s="753" t="s">
        <v>120</v>
      </c>
      <c r="F8180" s="753" t="s">
        <v>159</v>
      </c>
      <c r="G8180" s="757" t="s">
        <v>143</v>
      </c>
      <c r="H8180" s="751">
        <v>4232000</v>
      </c>
    </row>
    <row r="8181" spans="1:8">
      <c r="A8181" s="753" t="s">
        <v>84</v>
      </c>
      <c r="B8181" s="753" t="s">
        <v>27</v>
      </c>
      <c r="C8181" s="753" t="s">
        <v>223</v>
      </c>
      <c r="D8181" s="753" t="s">
        <v>1766</v>
      </c>
      <c r="E8181" s="753" t="s">
        <v>160</v>
      </c>
      <c r="F8181" s="753"/>
      <c r="G8181" s="757" t="s">
        <v>161</v>
      </c>
      <c r="H8181" s="751">
        <v>688003300</v>
      </c>
    </row>
    <row r="8182" spans="1:8">
      <c r="A8182" s="753" t="s">
        <v>84</v>
      </c>
      <c r="B8182" s="753" t="s">
        <v>27</v>
      </c>
      <c r="C8182" s="753" t="s">
        <v>223</v>
      </c>
      <c r="D8182" s="753" t="s">
        <v>1766</v>
      </c>
      <c r="E8182" s="753" t="s">
        <v>160</v>
      </c>
      <c r="F8182" s="753" t="s">
        <v>162</v>
      </c>
      <c r="G8182" s="757" t="s">
        <v>163</v>
      </c>
      <c r="H8182" s="751">
        <v>96114000</v>
      </c>
    </row>
    <row r="8183" spans="1:8">
      <c r="A8183" s="753" t="s">
        <v>84</v>
      </c>
      <c r="B8183" s="753" t="s">
        <v>27</v>
      </c>
      <c r="C8183" s="753" t="s">
        <v>223</v>
      </c>
      <c r="D8183" s="753" t="s">
        <v>1766</v>
      </c>
      <c r="E8183" s="753" t="s">
        <v>160</v>
      </c>
      <c r="F8183" s="753" t="s">
        <v>544</v>
      </c>
      <c r="G8183" s="757" t="s">
        <v>545</v>
      </c>
      <c r="H8183" s="751">
        <v>54200000</v>
      </c>
    </row>
    <row r="8184" spans="1:8">
      <c r="A8184" s="753" t="s">
        <v>84</v>
      </c>
      <c r="B8184" s="753" t="s">
        <v>27</v>
      </c>
      <c r="C8184" s="753" t="s">
        <v>223</v>
      </c>
      <c r="D8184" s="753" t="s">
        <v>1766</v>
      </c>
      <c r="E8184" s="753" t="s">
        <v>160</v>
      </c>
      <c r="F8184" s="753" t="s">
        <v>975</v>
      </c>
      <c r="G8184" s="757" t="s">
        <v>974</v>
      </c>
      <c r="H8184" s="751">
        <v>16800000</v>
      </c>
    </row>
    <row r="8185" spans="1:8">
      <c r="A8185" s="753" t="s">
        <v>84</v>
      </c>
      <c r="B8185" s="753" t="s">
        <v>27</v>
      </c>
      <c r="C8185" s="753" t="s">
        <v>223</v>
      </c>
      <c r="D8185" s="753" t="s">
        <v>1766</v>
      </c>
      <c r="E8185" s="753" t="s">
        <v>160</v>
      </c>
      <c r="F8185" s="753" t="s">
        <v>547</v>
      </c>
      <c r="G8185" s="757" t="s">
        <v>548</v>
      </c>
      <c r="H8185" s="751">
        <v>12100000</v>
      </c>
    </row>
    <row r="8186" spans="1:8">
      <c r="A8186" s="753" t="s">
        <v>84</v>
      </c>
      <c r="B8186" s="753" t="s">
        <v>27</v>
      </c>
      <c r="C8186" s="753" t="s">
        <v>223</v>
      </c>
      <c r="D8186" s="753" t="s">
        <v>1766</v>
      </c>
      <c r="E8186" s="753" t="s">
        <v>160</v>
      </c>
      <c r="F8186" s="753" t="s">
        <v>438</v>
      </c>
      <c r="G8186" s="757" t="s">
        <v>1786</v>
      </c>
      <c r="H8186" s="751">
        <v>33800000</v>
      </c>
    </row>
    <row r="8187" spans="1:8">
      <c r="A8187" s="753" t="s">
        <v>84</v>
      </c>
      <c r="B8187" s="753" t="s">
        <v>27</v>
      </c>
      <c r="C8187" s="753" t="s">
        <v>223</v>
      </c>
      <c r="D8187" s="753" t="s">
        <v>1766</v>
      </c>
      <c r="E8187" s="753" t="s">
        <v>160</v>
      </c>
      <c r="F8187" s="753" t="s">
        <v>549</v>
      </c>
      <c r="G8187" s="757" t="s">
        <v>550</v>
      </c>
      <c r="H8187" s="751">
        <v>260204000</v>
      </c>
    </row>
    <row r="8188" spans="1:8">
      <c r="A8188" s="753" t="s">
        <v>84</v>
      </c>
      <c r="B8188" s="753" t="s">
        <v>27</v>
      </c>
      <c r="C8188" s="753" t="s">
        <v>223</v>
      </c>
      <c r="D8188" s="753" t="s">
        <v>1766</v>
      </c>
      <c r="E8188" s="753" t="s">
        <v>160</v>
      </c>
      <c r="F8188" s="753" t="s">
        <v>551</v>
      </c>
      <c r="G8188" s="757" t="s">
        <v>133</v>
      </c>
      <c r="H8188" s="751">
        <v>214785300</v>
      </c>
    </row>
    <row r="8189" spans="1:8">
      <c r="A8189" s="753" t="s">
        <v>84</v>
      </c>
      <c r="B8189" s="753" t="s">
        <v>27</v>
      </c>
      <c r="C8189" s="753" t="s">
        <v>223</v>
      </c>
      <c r="D8189" s="753" t="s">
        <v>1766</v>
      </c>
      <c r="E8189" s="753" t="s">
        <v>125</v>
      </c>
      <c r="F8189" s="753"/>
      <c r="G8189" s="757" t="s">
        <v>126</v>
      </c>
      <c r="H8189" s="751">
        <v>666516838</v>
      </c>
    </row>
    <row r="8190" spans="1:8">
      <c r="A8190" s="753" t="s">
        <v>84</v>
      </c>
      <c r="B8190" s="753" t="s">
        <v>27</v>
      </c>
      <c r="C8190" s="753" t="s">
        <v>223</v>
      </c>
      <c r="D8190" s="753" t="s">
        <v>1766</v>
      </c>
      <c r="E8190" s="753" t="s">
        <v>125</v>
      </c>
      <c r="F8190" s="753" t="s">
        <v>430</v>
      </c>
      <c r="G8190" s="757" t="s">
        <v>431</v>
      </c>
      <c r="H8190" s="751">
        <v>54246500</v>
      </c>
    </row>
    <row r="8191" spans="1:8">
      <c r="A8191" s="753" t="s">
        <v>84</v>
      </c>
      <c r="B8191" s="753" t="s">
        <v>27</v>
      </c>
      <c r="C8191" s="753" t="s">
        <v>223</v>
      </c>
      <c r="D8191" s="753" t="s">
        <v>1766</v>
      </c>
      <c r="E8191" s="753" t="s">
        <v>125</v>
      </c>
      <c r="F8191" s="753" t="s">
        <v>552</v>
      </c>
      <c r="G8191" s="757" t="s">
        <v>553</v>
      </c>
      <c r="H8191" s="751">
        <v>222877000</v>
      </c>
    </row>
    <row r="8192" spans="1:8">
      <c r="A8192" s="753" t="s">
        <v>84</v>
      </c>
      <c r="B8192" s="753" t="s">
        <v>27</v>
      </c>
      <c r="C8192" s="753" t="s">
        <v>223</v>
      </c>
      <c r="D8192" s="753" t="s">
        <v>1766</v>
      </c>
      <c r="E8192" s="753" t="s">
        <v>125</v>
      </c>
      <c r="F8192" s="753" t="s">
        <v>127</v>
      </c>
      <c r="G8192" s="757" t="s">
        <v>128</v>
      </c>
      <c r="H8192" s="751">
        <v>147299338</v>
      </c>
    </row>
    <row r="8193" spans="1:8">
      <c r="A8193" s="753" t="s">
        <v>84</v>
      </c>
      <c r="B8193" s="753" t="s">
        <v>27</v>
      </c>
      <c r="C8193" s="753" t="s">
        <v>223</v>
      </c>
      <c r="D8193" s="753" t="s">
        <v>1766</v>
      </c>
      <c r="E8193" s="753" t="s">
        <v>125</v>
      </c>
      <c r="F8193" s="753" t="s">
        <v>129</v>
      </c>
      <c r="G8193" s="757" t="s">
        <v>1787</v>
      </c>
      <c r="H8193" s="751">
        <v>230800000</v>
      </c>
    </row>
    <row r="8194" spans="1:8">
      <c r="A8194" s="753" t="s">
        <v>84</v>
      </c>
      <c r="B8194" s="753" t="s">
        <v>27</v>
      </c>
      <c r="C8194" s="753" t="s">
        <v>223</v>
      </c>
      <c r="D8194" s="753" t="s">
        <v>1766</v>
      </c>
      <c r="E8194" s="753" t="s">
        <v>125</v>
      </c>
      <c r="F8194" s="753" t="s">
        <v>584</v>
      </c>
      <c r="G8194" s="757" t="s">
        <v>135</v>
      </c>
      <c r="H8194" s="751">
        <v>11294000</v>
      </c>
    </row>
    <row r="8195" spans="1:8">
      <c r="A8195" s="753" t="s">
        <v>84</v>
      </c>
      <c r="B8195" s="753" t="s">
        <v>27</v>
      </c>
      <c r="C8195" s="753" t="s">
        <v>223</v>
      </c>
      <c r="D8195" s="753" t="s">
        <v>1766</v>
      </c>
      <c r="E8195" s="753" t="s">
        <v>554</v>
      </c>
      <c r="F8195" s="753"/>
      <c r="G8195" s="757" t="s">
        <v>555</v>
      </c>
      <c r="H8195" s="751">
        <v>391197000</v>
      </c>
    </row>
    <row r="8196" spans="1:8">
      <c r="A8196" s="753" t="s">
        <v>84</v>
      </c>
      <c r="B8196" s="753" t="s">
        <v>27</v>
      </c>
      <c r="C8196" s="753" t="s">
        <v>223</v>
      </c>
      <c r="D8196" s="753" t="s">
        <v>1766</v>
      </c>
      <c r="E8196" s="753" t="s">
        <v>554</v>
      </c>
      <c r="F8196" s="753" t="s">
        <v>556</v>
      </c>
      <c r="G8196" s="757" t="s">
        <v>557</v>
      </c>
      <c r="H8196" s="751">
        <v>350497000</v>
      </c>
    </row>
    <row r="8197" spans="1:8">
      <c r="A8197" s="753" t="s">
        <v>84</v>
      </c>
      <c r="B8197" s="753" t="s">
        <v>27</v>
      </c>
      <c r="C8197" s="753" t="s">
        <v>223</v>
      </c>
      <c r="D8197" s="753" t="s">
        <v>1766</v>
      </c>
      <c r="E8197" s="753" t="s">
        <v>554</v>
      </c>
      <c r="F8197" s="753" t="s">
        <v>243</v>
      </c>
      <c r="G8197" s="757" t="s">
        <v>244</v>
      </c>
      <c r="H8197" s="751">
        <v>36300000</v>
      </c>
    </row>
    <row r="8198" spans="1:8">
      <c r="A8198" s="753" t="s">
        <v>84</v>
      </c>
      <c r="B8198" s="753" t="s">
        <v>27</v>
      </c>
      <c r="C8198" s="753" t="s">
        <v>223</v>
      </c>
      <c r="D8198" s="753" t="s">
        <v>1766</v>
      </c>
      <c r="E8198" s="753" t="s">
        <v>554</v>
      </c>
      <c r="F8198" s="753" t="s">
        <v>558</v>
      </c>
      <c r="G8198" s="757" t="s">
        <v>559</v>
      </c>
      <c r="H8198" s="751">
        <v>4400000</v>
      </c>
    </row>
    <row r="8199" spans="1:8" ht="39.6">
      <c r="A8199" s="753" t="s">
        <v>84</v>
      </c>
      <c r="B8199" s="753" t="s">
        <v>27</v>
      </c>
      <c r="C8199" s="753" t="s">
        <v>223</v>
      </c>
      <c r="D8199" s="753" t="s">
        <v>1766</v>
      </c>
      <c r="E8199" s="753" t="s">
        <v>560</v>
      </c>
      <c r="F8199" s="753"/>
      <c r="G8199" s="757" t="s">
        <v>1790</v>
      </c>
      <c r="H8199" s="751">
        <v>111529000</v>
      </c>
    </row>
    <row r="8200" spans="1:8">
      <c r="A8200" s="753" t="s">
        <v>84</v>
      </c>
      <c r="B8200" s="753" t="s">
        <v>27</v>
      </c>
      <c r="C8200" s="753" t="s">
        <v>223</v>
      </c>
      <c r="D8200" s="753" t="s">
        <v>1766</v>
      </c>
      <c r="E8200" s="753" t="s">
        <v>560</v>
      </c>
      <c r="F8200" s="753" t="s">
        <v>418</v>
      </c>
      <c r="G8200" s="757" t="s">
        <v>1793</v>
      </c>
      <c r="H8200" s="751">
        <v>64063000</v>
      </c>
    </row>
    <row r="8201" spans="1:8">
      <c r="A8201" s="753" t="s">
        <v>84</v>
      </c>
      <c r="B8201" s="753" t="s">
        <v>27</v>
      </c>
      <c r="C8201" s="753" t="s">
        <v>223</v>
      </c>
      <c r="D8201" s="753" t="s">
        <v>1766</v>
      </c>
      <c r="E8201" s="753" t="s">
        <v>560</v>
      </c>
      <c r="F8201" s="753" t="s">
        <v>562</v>
      </c>
      <c r="G8201" s="757" t="s">
        <v>1794</v>
      </c>
      <c r="H8201" s="751">
        <v>17840000</v>
      </c>
    </row>
    <row r="8202" spans="1:8">
      <c r="A8202" s="753" t="s">
        <v>84</v>
      </c>
      <c r="B8202" s="753" t="s">
        <v>27</v>
      </c>
      <c r="C8202" s="753" t="s">
        <v>223</v>
      </c>
      <c r="D8202" s="753" t="s">
        <v>1766</v>
      </c>
      <c r="E8202" s="753" t="s">
        <v>560</v>
      </c>
      <c r="F8202" s="753" t="s">
        <v>7</v>
      </c>
      <c r="G8202" s="757" t="s">
        <v>1795</v>
      </c>
      <c r="H8202" s="751">
        <v>19000000</v>
      </c>
    </row>
    <row r="8203" spans="1:8" ht="26.4">
      <c r="A8203" s="753" t="s">
        <v>84</v>
      </c>
      <c r="B8203" s="753" t="s">
        <v>27</v>
      </c>
      <c r="C8203" s="753" t="s">
        <v>223</v>
      </c>
      <c r="D8203" s="753" t="s">
        <v>1766</v>
      </c>
      <c r="E8203" s="753" t="s">
        <v>560</v>
      </c>
      <c r="F8203" s="753" t="s">
        <v>563</v>
      </c>
      <c r="G8203" s="757" t="s">
        <v>13</v>
      </c>
      <c r="H8203" s="751">
        <v>10626000</v>
      </c>
    </row>
    <row r="8204" spans="1:8" ht="26.4">
      <c r="A8204" s="753" t="s">
        <v>84</v>
      </c>
      <c r="B8204" s="753" t="s">
        <v>27</v>
      </c>
      <c r="C8204" s="753" t="s">
        <v>223</v>
      </c>
      <c r="D8204" s="753" t="s">
        <v>1766</v>
      </c>
      <c r="E8204" s="753" t="s">
        <v>1796</v>
      </c>
      <c r="F8204" s="753"/>
      <c r="G8204" s="757" t="s">
        <v>1797</v>
      </c>
      <c r="H8204" s="751">
        <v>127960000</v>
      </c>
    </row>
    <row r="8205" spans="1:8">
      <c r="A8205" s="753" t="s">
        <v>84</v>
      </c>
      <c r="B8205" s="753" t="s">
        <v>27</v>
      </c>
      <c r="C8205" s="753" t="s">
        <v>223</v>
      </c>
      <c r="D8205" s="753" t="s">
        <v>1766</v>
      </c>
      <c r="E8205" s="753" t="s">
        <v>1796</v>
      </c>
      <c r="F8205" s="753" t="s">
        <v>1825</v>
      </c>
      <c r="G8205" s="757" t="s">
        <v>1794</v>
      </c>
      <c r="H8205" s="751">
        <v>20870000</v>
      </c>
    </row>
    <row r="8206" spans="1:8">
      <c r="A8206" s="753" t="s">
        <v>84</v>
      </c>
      <c r="B8206" s="753" t="s">
        <v>27</v>
      </c>
      <c r="C8206" s="753" t="s">
        <v>223</v>
      </c>
      <c r="D8206" s="753" t="s">
        <v>1766</v>
      </c>
      <c r="E8206" s="753" t="s">
        <v>1796</v>
      </c>
      <c r="F8206" s="753" t="s">
        <v>1798</v>
      </c>
      <c r="G8206" s="757" t="s">
        <v>1793</v>
      </c>
      <c r="H8206" s="751">
        <v>81840000</v>
      </c>
    </row>
    <row r="8207" spans="1:8">
      <c r="A8207" s="753" t="s">
        <v>84</v>
      </c>
      <c r="B8207" s="753" t="s">
        <v>27</v>
      </c>
      <c r="C8207" s="753" t="s">
        <v>223</v>
      </c>
      <c r="D8207" s="753" t="s">
        <v>1766</v>
      </c>
      <c r="E8207" s="753" t="s">
        <v>1796</v>
      </c>
      <c r="F8207" s="753" t="s">
        <v>1833</v>
      </c>
      <c r="G8207" s="757" t="s">
        <v>1834</v>
      </c>
      <c r="H8207" s="751">
        <v>25250000</v>
      </c>
    </row>
    <row r="8208" spans="1:8" ht="26.4">
      <c r="A8208" s="753" t="s">
        <v>84</v>
      </c>
      <c r="B8208" s="753" t="s">
        <v>27</v>
      </c>
      <c r="C8208" s="753" t="s">
        <v>223</v>
      </c>
      <c r="D8208" s="753" t="s">
        <v>1766</v>
      </c>
      <c r="E8208" s="753" t="s">
        <v>130</v>
      </c>
      <c r="F8208" s="753"/>
      <c r="G8208" s="757" t="s">
        <v>131</v>
      </c>
      <c r="H8208" s="751">
        <v>461952708</v>
      </c>
    </row>
    <row r="8209" spans="1:8">
      <c r="A8209" s="753" t="s">
        <v>84</v>
      </c>
      <c r="B8209" s="753" t="s">
        <v>27</v>
      </c>
      <c r="C8209" s="753" t="s">
        <v>223</v>
      </c>
      <c r="D8209" s="753" t="s">
        <v>1766</v>
      </c>
      <c r="E8209" s="753" t="s">
        <v>130</v>
      </c>
      <c r="F8209" s="753" t="s">
        <v>585</v>
      </c>
      <c r="G8209" s="757" t="s">
        <v>1799</v>
      </c>
      <c r="H8209" s="751">
        <v>149558408</v>
      </c>
    </row>
    <row r="8210" spans="1:8">
      <c r="A8210" s="753" t="s">
        <v>84</v>
      </c>
      <c r="B8210" s="753" t="s">
        <v>27</v>
      </c>
      <c r="C8210" s="753" t="s">
        <v>223</v>
      </c>
      <c r="D8210" s="753" t="s">
        <v>1766</v>
      </c>
      <c r="E8210" s="753" t="s">
        <v>130</v>
      </c>
      <c r="F8210" s="753" t="s">
        <v>8</v>
      </c>
      <c r="G8210" s="757" t="s">
        <v>1835</v>
      </c>
      <c r="H8210" s="751">
        <v>20800000</v>
      </c>
    </row>
    <row r="8211" spans="1:8">
      <c r="A8211" s="753" t="s">
        <v>84</v>
      </c>
      <c r="B8211" s="753" t="s">
        <v>27</v>
      </c>
      <c r="C8211" s="753" t="s">
        <v>223</v>
      </c>
      <c r="D8211" s="753" t="s">
        <v>1766</v>
      </c>
      <c r="E8211" s="753" t="s">
        <v>130</v>
      </c>
      <c r="F8211" s="753" t="s">
        <v>14</v>
      </c>
      <c r="G8211" s="757" t="s">
        <v>1800</v>
      </c>
      <c r="H8211" s="751">
        <v>1900000</v>
      </c>
    </row>
    <row r="8212" spans="1:8">
      <c r="A8212" s="753" t="s">
        <v>84</v>
      </c>
      <c r="B8212" s="753" t="s">
        <v>27</v>
      </c>
      <c r="C8212" s="753" t="s">
        <v>223</v>
      </c>
      <c r="D8212" s="753" t="s">
        <v>1766</v>
      </c>
      <c r="E8212" s="753" t="s">
        <v>130</v>
      </c>
      <c r="F8212" s="753" t="s">
        <v>132</v>
      </c>
      <c r="G8212" s="757" t="s">
        <v>135</v>
      </c>
      <c r="H8212" s="751">
        <v>289694300</v>
      </c>
    </row>
    <row r="8213" spans="1:8">
      <c r="A8213" s="753" t="s">
        <v>84</v>
      </c>
      <c r="B8213" s="753" t="s">
        <v>27</v>
      </c>
      <c r="C8213" s="753" t="s">
        <v>223</v>
      </c>
      <c r="D8213" s="753" t="s">
        <v>1766</v>
      </c>
      <c r="E8213" s="753" t="s">
        <v>1801</v>
      </c>
      <c r="F8213" s="753"/>
      <c r="G8213" s="757" t="s">
        <v>1802</v>
      </c>
      <c r="H8213" s="751">
        <v>7112000</v>
      </c>
    </row>
    <row r="8214" spans="1:8">
      <c r="A8214" s="753" t="s">
        <v>84</v>
      </c>
      <c r="B8214" s="753" t="s">
        <v>27</v>
      </c>
      <c r="C8214" s="753" t="s">
        <v>223</v>
      </c>
      <c r="D8214" s="753" t="s">
        <v>1766</v>
      </c>
      <c r="E8214" s="753" t="s">
        <v>1801</v>
      </c>
      <c r="F8214" s="753" t="s">
        <v>1803</v>
      </c>
      <c r="G8214" s="757" t="s">
        <v>1804</v>
      </c>
      <c r="H8214" s="751">
        <v>7112000</v>
      </c>
    </row>
    <row r="8215" spans="1:8">
      <c r="A8215" s="753" t="s">
        <v>84</v>
      </c>
      <c r="B8215" s="753" t="s">
        <v>27</v>
      </c>
      <c r="C8215" s="753" t="s">
        <v>223</v>
      </c>
      <c r="D8215" s="753" t="s">
        <v>1766</v>
      </c>
      <c r="E8215" s="753" t="s">
        <v>967</v>
      </c>
      <c r="F8215" s="753"/>
      <c r="G8215" s="757" t="s">
        <v>968</v>
      </c>
      <c r="H8215" s="751">
        <v>1139385000</v>
      </c>
    </row>
    <row r="8216" spans="1:8">
      <c r="A8216" s="753" t="s">
        <v>84</v>
      </c>
      <c r="B8216" s="753" t="s">
        <v>27</v>
      </c>
      <c r="C8216" s="753" t="s">
        <v>223</v>
      </c>
      <c r="D8216" s="753" t="s">
        <v>1766</v>
      </c>
      <c r="E8216" s="753" t="s">
        <v>967</v>
      </c>
      <c r="F8216" s="753" t="s">
        <v>993</v>
      </c>
      <c r="G8216" s="757" t="s">
        <v>992</v>
      </c>
      <c r="H8216" s="751">
        <v>1139385000</v>
      </c>
    </row>
    <row r="8217" spans="1:8">
      <c r="A8217" s="753" t="s">
        <v>84</v>
      </c>
      <c r="B8217" s="753" t="s">
        <v>27</v>
      </c>
      <c r="C8217" s="753" t="s">
        <v>223</v>
      </c>
      <c r="D8217" s="753" t="s">
        <v>1766</v>
      </c>
      <c r="E8217" s="753" t="s">
        <v>134</v>
      </c>
      <c r="F8217" s="753"/>
      <c r="G8217" s="757" t="s">
        <v>135</v>
      </c>
      <c r="H8217" s="751">
        <v>841866415</v>
      </c>
    </row>
    <row r="8218" spans="1:8">
      <c r="A8218" s="753" t="s">
        <v>84</v>
      </c>
      <c r="B8218" s="753" t="s">
        <v>27</v>
      </c>
      <c r="C8218" s="753" t="s">
        <v>223</v>
      </c>
      <c r="D8218" s="753" t="s">
        <v>1766</v>
      </c>
      <c r="E8218" s="753" t="s">
        <v>134</v>
      </c>
      <c r="F8218" s="753" t="s">
        <v>137</v>
      </c>
      <c r="G8218" s="757" t="s">
        <v>138</v>
      </c>
      <c r="H8218" s="751">
        <v>626299750</v>
      </c>
    </row>
    <row r="8219" spans="1:8">
      <c r="A8219" s="753" t="s">
        <v>84</v>
      </c>
      <c r="B8219" s="753" t="s">
        <v>27</v>
      </c>
      <c r="C8219" s="753" t="s">
        <v>223</v>
      </c>
      <c r="D8219" s="753" t="s">
        <v>1766</v>
      </c>
      <c r="E8219" s="753" t="s">
        <v>134</v>
      </c>
      <c r="F8219" s="753" t="s">
        <v>139</v>
      </c>
      <c r="G8219" s="757" t="s">
        <v>140</v>
      </c>
      <c r="H8219" s="751">
        <v>215566665</v>
      </c>
    </row>
    <row r="8220" spans="1:8">
      <c r="A8220" s="753" t="s">
        <v>84</v>
      </c>
      <c r="B8220" s="753" t="s">
        <v>27</v>
      </c>
      <c r="C8220" s="753" t="s">
        <v>223</v>
      </c>
      <c r="D8220" s="753" t="s">
        <v>1766</v>
      </c>
      <c r="E8220" s="753" t="s">
        <v>404</v>
      </c>
      <c r="F8220" s="753"/>
      <c r="G8220" s="757" t="s">
        <v>1808</v>
      </c>
      <c r="H8220" s="751">
        <v>16016000</v>
      </c>
    </row>
    <row r="8221" spans="1:8">
      <c r="A8221" s="753" t="s">
        <v>84</v>
      </c>
      <c r="B8221" s="753" t="s">
        <v>27</v>
      </c>
      <c r="C8221" s="753" t="s">
        <v>223</v>
      </c>
      <c r="D8221" s="753" t="s">
        <v>1766</v>
      </c>
      <c r="E8221" s="753" t="s">
        <v>404</v>
      </c>
      <c r="F8221" s="753" t="s">
        <v>1809</v>
      </c>
      <c r="G8221" s="757" t="s">
        <v>26</v>
      </c>
      <c r="H8221" s="751">
        <v>16016000</v>
      </c>
    </row>
    <row r="8222" spans="1:8" ht="39.6">
      <c r="A8222" s="753" t="s">
        <v>84</v>
      </c>
      <c r="B8222" s="753" t="s">
        <v>27</v>
      </c>
      <c r="C8222" s="753" t="s">
        <v>223</v>
      </c>
      <c r="D8222" s="753" t="s">
        <v>1956</v>
      </c>
      <c r="E8222" s="753"/>
      <c r="F8222" s="753"/>
      <c r="G8222" s="757" t="s">
        <v>1957</v>
      </c>
      <c r="H8222" s="751">
        <v>426720000</v>
      </c>
    </row>
    <row r="8223" spans="1:8">
      <c r="A8223" s="753" t="s">
        <v>84</v>
      </c>
      <c r="B8223" s="753" t="s">
        <v>27</v>
      </c>
      <c r="C8223" s="753" t="s">
        <v>223</v>
      </c>
      <c r="D8223" s="753" t="s">
        <v>1956</v>
      </c>
      <c r="E8223" s="753" t="s">
        <v>96</v>
      </c>
      <c r="F8223" s="753"/>
      <c r="G8223" s="757" t="s">
        <v>97</v>
      </c>
      <c r="H8223" s="751">
        <v>162420000</v>
      </c>
    </row>
    <row r="8224" spans="1:8">
      <c r="A8224" s="753" t="s">
        <v>84</v>
      </c>
      <c r="B8224" s="753" t="s">
        <v>27</v>
      </c>
      <c r="C8224" s="753" t="s">
        <v>223</v>
      </c>
      <c r="D8224" s="753" t="s">
        <v>1956</v>
      </c>
      <c r="E8224" s="753" t="s">
        <v>96</v>
      </c>
      <c r="F8224" s="753" t="s">
        <v>154</v>
      </c>
      <c r="G8224" s="757" t="s">
        <v>1773</v>
      </c>
      <c r="H8224" s="751">
        <v>162420000</v>
      </c>
    </row>
    <row r="8225" spans="1:8">
      <c r="A8225" s="753" t="s">
        <v>84</v>
      </c>
      <c r="B8225" s="753" t="s">
        <v>27</v>
      </c>
      <c r="C8225" s="753" t="s">
        <v>223</v>
      </c>
      <c r="D8225" s="753" t="s">
        <v>1956</v>
      </c>
      <c r="E8225" s="753" t="s">
        <v>100</v>
      </c>
      <c r="F8225" s="753"/>
      <c r="G8225" s="757" t="s">
        <v>101</v>
      </c>
      <c r="H8225" s="751">
        <v>13090000</v>
      </c>
    </row>
    <row r="8226" spans="1:8">
      <c r="A8226" s="753" t="s">
        <v>84</v>
      </c>
      <c r="B8226" s="753" t="s">
        <v>27</v>
      </c>
      <c r="C8226" s="753" t="s">
        <v>223</v>
      </c>
      <c r="D8226" s="753" t="s">
        <v>1956</v>
      </c>
      <c r="E8226" s="753" t="s">
        <v>100</v>
      </c>
      <c r="F8226" s="753" t="s">
        <v>443</v>
      </c>
      <c r="G8226" s="757" t="s">
        <v>135</v>
      </c>
      <c r="H8226" s="751">
        <v>13090000</v>
      </c>
    </row>
    <row r="8227" spans="1:8" ht="26.4">
      <c r="A8227" s="753" t="s">
        <v>84</v>
      </c>
      <c r="B8227" s="753" t="s">
        <v>27</v>
      </c>
      <c r="C8227" s="753" t="s">
        <v>223</v>
      </c>
      <c r="D8227" s="753" t="s">
        <v>1956</v>
      </c>
      <c r="E8227" s="753" t="s">
        <v>582</v>
      </c>
      <c r="F8227" s="753"/>
      <c r="G8227" s="757" t="s">
        <v>2010</v>
      </c>
      <c r="H8227" s="751">
        <v>40975000</v>
      </c>
    </row>
    <row r="8228" spans="1:8">
      <c r="A8228" s="753" t="s">
        <v>84</v>
      </c>
      <c r="B8228" s="753" t="s">
        <v>27</v>
      </c>
      <c r="C8228" s="753" t="s">
        <v>223</v>
      </c>
      <c r="D8228" s="753" t="s">
        <v>1956</v>
      </c>
      <c r="E8228" s="753" t="s">
        <v>582</v>
      </c>
      <c r="F8228" s="753" t="s">
        <v>583</v>
      </c>
      <c r="G8228" s="757" t="s">
        <v>2011</v>
      </c>
      <c r="H8228" s="751">
        <v>40975000</v>
      </c>
    </row>
    <row r="8229" spans="1:8">
      <c r="A8229" s="753" t="s">
        <v>84</v>
      </c>
      <c r="B8229" s="753" t="s">
        <v>27</v>
      </c>
      <c r="C8229" s="753" t="s">
        <v>223</v>
      </c>
      <c r="D8229" s="753" t="s">
        <v>1956</v>
      </c>
      <c r="E8229" s="753" t="s">
        <v>115</v>
      </c>
      <c r="F8229" s="753"/>
      <c r="G8229" s="757" t="s">
        <v>1781</v>
      </c>
      <c r="H8229" s="751">
        <v>51880000</v>
      </c>
    </row>
    <row r="8230" spans="1:8">
      <c r="A8230" s="753" t="s">
        <v>84</v>
      </c>
      <c r="B8230" s="753" t="s">
        <v>27</v>
      </c>
      <c r="C8230" s="753" t="s">
        <v>223</v>
      </c>
      <c r="D8230" s="753" t="s">
        <v>1956</v>
      </c>
      <c r="E8230" s="753" t="s">
        <v>115</v>
      </c>
      <c r="F8230" s="753" t="s">
        <v>116</v>
      </c>
      <c r="G8230" s="757" t="s">
        <v>117</v>
      </c>
      <c r="H8230" s="751">
        <v>38850000</v>
      </c>
    </row>
    <row r="8231" spans="1:8">
      <c r="A8231" s="753" t="s">
        <v>84</v>
      </c>
      <c r="B8231" s="753" t="s">
        <v>27</v>
      </c>
      <c r="C8231" s="753" t="s">
        <v>223</v>
      </c>
      <c r="D8231" s="753" t="s">
        <v>1956</v>
      </c>
      <c r="E8231" s="753" t="s">
        <v>115</v>
      </c>
      <c r="F8231" s="753" t="s">
        <v>118</v>
      </c>
      <c r="G8231" s="757" t="s">
        <v>119</v>
      </c>
      <c r="H8231" s="751">
        <v>13030000</v>
      </c>
    </row>
    <row r="8232" spans="1:8">
      <c r="A8232" s="753" t="s">
        <v>84</v>
      </c>
      <c r="B8232" s="753" t="s">
        <v>27</v>
      </c>
      <c r="C8232" s="753" t="s">
        <v>223</v>
      </c>
      <c r="D8232" s="753" t="s">
        <v>1956</v>
      </c>
      <c r="E8232" s="753" t="s">
        <v>120</v>
      </c>
      <c r="F8232" s="753"/>
      <c r="G8232" s="757" t="s">
        <v>121</v>
      </c>
      <c r="H8232" s="751">
        <v>1200000</v>
      </c>
    </row>
    <row r="8233" spans="1:8">
      <c r="A8233" s="753" t="s">
        <v>84</v>
      </c>
      <c r="B8233" s="753" t="s">
        <v>27</v>
      </c>
      <c r="C8233" s="753" t="s">
        <v>223</v>
      </c>
      <c r="D8233" s="753" t="s">
        <v>1956</v>
      </c>
      <c r="E8233" s="753" t="s">
        <v>120</v>
      </c>
      <c r="F8233" s="753" t="s">
        <v>158</v>
      </c>
      <c r="G8233" s="757" t="s">
        <v>1785</v>
      </c>
      <c r="H8233" s="751">
        <v>1200000</v>
      </c>
    </row>
    <row r="8234" spans="1:8">
      <c r="A8234" s="753" t="s">
        <v>84</v>
      </c>
      <c r="B8234" s="753" t="s">
        <v>27</v>
      </c>
      <c r="C8234" s="753" t="s">
        <v>223</v>
      </c>
      <c r="D8234" s="753" t="s">
        <v>1956</v>
      </c>
      <c r="E8234" s="753" t="s">
        <v>160</v>
      </c>
      <c r="F8234" s="753"/>
      <c r="G8234" s="757" t="s">
        <v>161</v>
      </c>
      <c r="H8234" s="751">
        <v>110725000</v>
      </c>
    </row>
    <row r="8235" spans="1:8">
      <c r="A8235" s="753" t="s">
        <v>84</v>
      </c>
      <c r="B8235" s="753" t="s">
        <v>27</v>
      </c>
      <c r="C8235" s="753" t="s">
        <v>223</v>
      </c>
      <c r="D8235" s="753" t="s">
        <v>1956</v>
      </c>
      <c r="E8235" s="753" t="s">
        <v>160</v>
      </c>
      <c r="F8235" s="753" t="s">
        <v>162</v>
      </c>
      <c r="G8235" s="757" t="s">
        <v>163</v>
      </c>
      <c r="H8235" s="751">
        <v>13215000</v>
      </c>
    </row>
    <row r="8236" spans="1:8">
      <c r="A8236" s="753" t="s">
        <v>84</v>
      </c>
      <c r="B8236" s="753" t="s">
        <v>27</v>
      </c>
      <c r="C8236" s="753" t="s">
        <v>223</v>
      </c>
      <c r="D8236" s="753" t="s">
        <v>1956</v>
      </c>
      <c r="E8236" s="753" t="s">
        <v>160</v>
      </c>
      <c r="F8236" s="753" t="s">
        <v>547</v>
      </c>
      <c r="G8236" s="757" t="s">
        <v>548</v>
      </c>
      <c r="H8236" s="751">
        <v>1000000</v>
      </c>
    </row>
    <row r="8237" spans="1:8">
      <c r="A8237" s="753" t="s">
        <v>84</v>
      </c>
      <c r="B8237" s="753" t="s">
        <v>27</v>
      </c>
      <c r="C8237" s="753" t="s">
        <v>223</v>
      </c>
      <c r="D8237" s="753" t="s">
        <v>1956</v>
      </c>
      <c r="E8237" s="753" t="s">
        <v>160</v>
      </c>
      <c r="F8237" s="753" t="s">
        <v>438</v>
      </c>
      <c r="G8237" s="757" t="s">
        <v>1786</v>
      </c>
      <c r="H8237" s="751">
        <v>600000</v>
      </c>
    </row>
    <row r="8238" spans="1:8">
      <c r="A8238" s="753" t="s">
        <v>84</v>
      </c>
      <c r="B8238" s="753" t="s">
        <v>27</v>
      </c>
      <c r="C8238" s="753" t="s">
        <v>223</v>
      </c>
      <c r="D8238" s="753" t="s">
        <v>1956</v>
      </c>
      <c r="E8238" s="753" t="s">
        <v>160</v>
      </c>
      <c r="F8238" s="753" t="s">
        <v>549</v>
      </c>
      <c r="G8238" s="757" t="s">
        <v>550</v>
      </c>
      <c r="H8238" s="751">
        <v>42675000</v>
      </c>
    </row>
    <row r="8239" spans="1:8">
      <c r="A8239" s="753" t="s">
        <v>84</v>
      </c>
      <c r="B8239" s="753" t="s">
        <v>27</v>
      </c>
      <c r="C8239" s="753" t="s">
        <v>223</v>
      </c>
      <c r="D8239" s="753" t="s">
        <v>1956</v>
      </c>
      <c r="E8239" s="753" t="s">
        <v>160</v>
      </c>
      <c r="F8239" s="753" t="s">
        <v>551</v>
      </c>
      <c r="G8239" s="757" t="s">
        <v>133</v>
      </c>
      <c r="H8239" s="751">
        <v>53235000</v>
      </c>
    </row>
    <row r="8240" spans="1:8">
      <c r="A8240" s="753" t="s">
        <v>84</v>
      </c>
      <c r="B8240" s="753" t="s">
        <v>27</v>
      </c>
      <c r="C8240" s="753" t="s">
        <v>223</v>
      </c>
      <c r="D8240" s="753" t="s">
        <v>1956</v>
      </c>
      <c r="E8240" s="753" t="s">
        <v>125</v>
      </c>
      <c r="F8240" s="753"/>
      <c r="G8240" s="757" t="s">
        <v>126</v>
      </c>
      <c r="H8240" s="751">
        <v>15220000</v>
      </c>
    </row>
    <row r="8241" spans="1:8">
      <c r="A8241" s="753" t="s">
        <v>84</v>
      </c>
      <c r="B8241" s="753" t="s">
        <v>27</v>
      </c>
      <c r="C8241" s="753" t="s">
        <v>223</v>
      </c>
      <c r="D8241" s="753" t="s">
        <v>1956</v>
      </c>
      <c r="E8241" s="753" t="s">
        <v>125</v>
      </c>
      <c r="F8241" s="753" t="s">
        <v>552</v>
      </c>
      <c r="G8241" s="757" t="s">
        <v>553</v>
      </c>
      <c r="H8241" s="751">
        <v>2520000</v>
      </c>
    </row>
    <row r="8242" spans="1:8">
      <c r="A8242" s="753" t="s">
        <v>84</v>
      </c>
      <c r="B8242" s="753" t="s">
        <v>27</v>
      </c>
      <c r="C8242" s="753" t="s">
        <v>223</v>
      </c>
      <c r="D8242" s="753" t="s">
        <v>1956</v>
      </c>
      <c r="E8242" s="753" t="s">
        <v>125</v>
      </c>
      <c r="F8242" s="753" t="s">
        <v>129</v>
      </c>
      <c r="G8242" s="757" t="s">
        <v>1787</v>
      </c>
      <c r="H8242" s="751">
        <v>12700000</v>
      </c>
    </row>
    <row r="8243" spans="1:8">
      <c r="A8243" s="753" t="s">
        <v>84</v>
      </c>
      <c r="B8243" s="753" t="s">
        <v>27</v>
      </c>
      <c r="C8243" s="753" t="s">
        <v>223</v>
      </c>
      <c r="D8243" s="753" t="s">
        <v>1956</v>
      </c>
      <c r="E8243" s="753" t="s">
        <v>554</v>
      </c>
      <c r="F8243" s="753"/>
      <c r="G8243" s="757" t="s">
        <v>555</v>
      </c>
      <c r="H8243" s="751">
        <v>6220000</v>
      </c>
    </row>
    <row r="8244" spans="1:8">
      <c r="A8244" s="753" t="s">
        <v>84</v>
      </c>
      <c r="B8244" s="753" t="s">
        <v>27</v>
      </c>
      <c r="C8244" s="753" t="s">
        <v>223</v>
      </c>
      <c r="D8244" s="753" t="s">
        <v>1956</v>
      </c>
      <c r="E8244" s="753" t="s">
        <v>554</v>
      </c>
      <c r="F8244" s="753" t="s">
        <v>556</v>
      </c>
      <c r="G8244" s="757" t="s">
        <v>557</v>
      </c>
      <c r="H8244" s="751">
        <v>6220000</v>
      </c>
    </row>
    <row r="8245" spans="1:8" ht="26.4">
      <c r="A8245" s="753" t="s">
        <v>84</v>
      </c>
      <c r="B8245" s="753" t="s">
        <v>27</v>
      </c>
      <c r="C8245" s="753" t="s">
        <v>223</v>
      </c>
      <c r="D8245" s="753" t="s">
        <v>1956</v>
      </c>
      <c r="E8245" s="753" t="s">
        <v>130</v>
      </c>
      <c r="F8245" s="753"/>
      <c r="G8245" s="757" t="s">
        <v>131</v>
      </c>
      <c r="H8245" s="751">
        <v>10835000</v>
      </c>
    </row>
    <row r="8246" spans="1:8">
      <c r="A8246" s="753" t="s">
        <v>84</v>
      </c>
      <c r="B8246" s="753" t="s">
        <v>27</v>
      </c>
      <c r="C8246" s="753" t="s">
        <v>223</v>
      </c>
      <c r="D8246" s="753" t="s">
        <v>1956</v>
      </c>
      <c r="E8246" s="753" t="s">
        <v>130</v>
      </c>
      <c r="F8246" s="753" t="s">
        <v>585</v>
      </c>
      <c r="G8246" s="757" t="s">
        <v>1799</v>
      </c>
      <c r="H8246" s="751">
        <v>1487000</v>
      </c>
    </row>
    <row r="8247" spans="1:8">
      <c r="A8247" s="753" t="s">
        <v>84</v>
      </c>
      <c r="B8247" s="753" t="s">
        <v>27</v>
      </c>
      <c r="C8247" s="753" t="s">
        <v>223</v>
      </c>
      <c r="D8247" s="753" t="s">
        <v>1956</v>
      </c>
      <c r="E8247" s="753" t="s">
        <v>130</v>
      </c>
      <c r="F8247" s="753" t="s">
        <v>132</v>
      </c>
      <c r="G8247" s="757" t="s">
        <v>135</v>
      </c>
      <c r="H8247" s="751">
        <v>9348000</v>
      </c>
    </row>
    <row r="8248" spans="1:8">
      <c r="A8248" s="753" t="s">
        <v>84</v>
      </c>
      <c r="B8248" s="753" t="s">
        <v>27</v>
      </c>
      <c r="C8248" s="753" t="s">
        <v>223</v>
      </c>
      <c r="D8248" s="753" t="s">
        <v>1956</v>
      </c>
      <c r="E8248" s="753" t="s">
        <v>134</v>
      </c>
      <c r="F8248" s="753"/>
      <c r="G8248" s="757" t="s">
        <v>135</v>
      </c>
      <c r="H8248" s="751">
        <v>12710000</v>
      </c>
    </row>
    <row r="8249" spans="1:8">
      <c r="A8249" s="753" t="s">
        <v>84</v>
      </c>
      <c r="B8249" s="753" t="s">
        <v>27</v>
      </c>
      <c r="C8249" s="753" t="s">
        <v>223</v>
      </c>
      <c r="D8249" s="753" t="s">
        <v>1956</v>
      </c>
      <c r="E8249" s="753" t="s">
        <v>134</v>
      </c>
      <c r="F8249" s="753" t="s">
        <v>137</v>
      </c>
      <c r="G8249" s="757" t="s">
        <v>138</v>
      </c>
      <c r="H8249" s="751">
        <v>9480000</v>
      </c>
    </row>
    <row r="8250" spans="1:8">
      <c r="A8250" s="753" t="s">
        <v>84</v>
      </c>
      <c r="B8250" s="753" t="s">
        <v>27</v>
      </c>
      <c r="C8250" s="753" t="s">
        <v>223</v>
      </c>
      <c r="D8250" s="753" t="s">
        <v>1956</v>
      </c>
      <c r="E8250" s="753" t="s">
        <v>134</v>
      </c>
      <c r="F8250" s="753" t="s">
        <v>139</v>
      </c>
      <c r="G8250" s="757" t="s">
        <v>140</v>
      </c>
      <c r="H8250" s="751">
        <v>3230000</v>
      </c>
    </row>
    <row r="8251" spans="1:8">
      <c r="A8251" s="753" t="s">
        <v>84</v>
      </c>
      <c r="B8251" s="753" t="s">
        <v>27</v>
      </c>
      <c r="C8251" s="753" t="s">
        <v>223</v>
      </c>
      <c r="D8251" s="753" t="s">
        <v>1956</v>
      </c>
      <c r="E8251" s="753" t="s">
        <v>404</v>
      </c>
      <c r="F8251" s="753"/>
      <c r="G8251" s="757" t="s">
        <v>1808</v>
      </c>
      <c r="H8251" s="751">
        <v>1445000</v>
      </c>
    </row>
    <row r="8252" spans="1:8">
      <c r="A8252" s="753" t="s">
        <v>84</v>
      </c>
      <c r="B8252" s="753" t="s">
        <v>27</v>
      </c>
      <c r="C8252" s="753" t="s">
        <v>223</v>
      </c>
      <c r="D8252" s="753" t="s">
        <v>1956</v>
      </c>
      <c r="E8252" s="753" t="s">
        <v>404</v>
      </c>
      <c r="F8252" s="753" t="s">
        <v>1809</v>
      </c>
      <c r="G8252" s="757" t="s">
        <v>26</v>
      </c>
      <c r="H8252" s="751">
        <v>1445000</v>
      </c>
    </row>
    <row r="8253" spans="1:8">
      <c r="A8253" s="753" t="s">
        <v>84</v>
      </c>
      <c r="B8253" s="753" t="s">
        <v>27</v>
      </c>
      <c r="C8253" s="753" t="s">
        <v>1062</v>
      </c>
      <c r="D8253" s="753"/>
      <c r="E8253" s="753"/>
      <c r="F8253" s="753"/>
      <c r="G8253" s="757" t="s">
        <v>1375</v>
      </c>
      <c r="H8253" s="751">
        <v>20000000</v>
      </c>
    </row>
    <row r="8254" spans="1:8" ht="26.4">
      <c r="A8254" s="753" t="s">
        <v>84</v>
      </c>
      <c r="B8254" s="753" t="s">
        <v>27</v>
      </c>
      <c r="C8254" s="753" t="s">
        <v>1062</v>
      </c>
      <c r="D8254" s="753" t="s">
        <v>1945</v>
      </c>
      <c r="E8254" s="753"/>
      <c r="F8254" s="753"/>
      <c r="G8254" s="757" t="s">
        <v>1946</v>
      </c>
      <c r="H8254" s="751">
        <v>20000000</v>
      </c>
    </row>
    <row r="8255" spans="1:8">
      <c r="A8255" s="753" t="s">
        <v>84</v>
      </c>
      <c r="B8255" s="753" t="s">
        <v>27</v>
      </c>
      <c r="C8255" s="753" t="s">
        <v>1062</v>
      </c>
      <c r="D8255" s="753" t="s">
        <v>1945</v>
      </c>
      <c r="E8255" s="753" t="s">
        <v>125</v>
      </c>
      <c r="F8255" s="753"/>
      <c r="G8255" s="757" t="s">
        <v>126</v>
      </c>
      <c r="H8255" s="751">
        <v>4600000</v>
      </c>
    </row>
    <row r="8256" spans="1:8">
      <c r="A8256" s="753" t="s">
        <v>84</v>
      </c>
      <c r="B8256" s="753" t="s">
        <v>27</v>
      </c>
      <c r="C8256" s="753" t="s">
        <v>1062</v>
      </c>
      <c r="D8256" s="753" t="s">
        <v>1945</v>
      </c>
      <c r="E8256" s="753" t="s">
        <v>125</v>
      </c>
      <c r="F8256" s="753" t="s">
        <v>552</v>
      </c>
      <c r="G8256" s="757" t="s">
        <v>553</v>
      </c>
      <c r="H8256" s="751">
        <v>4600000</v>
      </c>
    </row>
    <row r="8257" spans="1:8">
      <c r="A8257" s="753" t="s">
        <v>84</v>
      </c>
      <c r="B8257" s="753" t="s">
        <v>27</v>
      </c>
      <c r="C8257" s="753" t="s">
        <v>1062</v>
      </c>
      <c r="D8257" s="753" t="s">
        <v>1945</v>
      </c>
      <c r="E8257" s="753" t="s">
        <v>554</v>
      </c>
      <c r="F8257" s="753"/>
      <c r="G8257" s="757" t="s">
        <v>555</v>
      </c>
      <c r="H8257" s="751">
        <v>8400000</v>
      </c>
    </row>
    <row r="8258" spans="1:8">
      <c r="A8258" s="753" t="s">
        <v>84</v>
      </c>
      <c r="B8258" s="753" t="s">
        <v>27</v>
      </c>
      <c r="C8258" s="753" t="s">
        <v>1062</v>
      </c>
      <c r="D8258" s="753" t="s">
        <v>1945</v>
      </c>
      <c r="E8258" s="753" t="s">
        <v>554</v>
      </c>
      <c r="F8258" s="753" t="s">
        <v>556</v>
      </c>
      <c r="G8258" s="757" t="s">
        <v>557</v>
      </c>
      <c r="H8258" s="751">
        <v>8400000</v>
      </c>
    </row>
    <row r="8259" spans="1:8">
      <c r="A8259" s="753" t="s">
        <v>84</v>
      </c>
      <c r="B8259" s="753" t="s">
        <v>27</v>
      </c>
      <c r="C8259" s="753" t="s">
        <v>1062</v>
      </c>
      <c r="D8259" s="753" t="s">
        <v>1945</v>
      </c>
      <c r="E8259" s="753" t="s">
        <v>134</v>
      </c>
      <c r="F8259" s="753"/>
      <c r="G8259" s="757" t="s">
        <v>135</v>
      </c>
      <c r="H8259" s="751">
        <v>7000000</v>
      </c>
    </row>
    <row r="8260" spans="1:8">
      <c r="A8260" s="753" t="s">
        <v>84</v>
      </c>
      <c r="B8260" s="753" t="s">
        <v>27</v>
      </c>
      <c r="C8260" s="753" t="s">
        <v>1062</v>
      </c>
      <c r="D8260" s="753" t="s">
        <v>1945</v>
      </c>
      <c r="E8260" s="753" t="s">
        <v>134</v>
      </c>
      <c r="F8260" s="753" t="s">
        <v>137</v>
      </c>
      <c r="G8260" s="757" t="s">
        <v>138</v>
      </c>
      <c r="H8260" s="751">
        <v>7000000</v>
      </c>
    </row>
    <row r="8261" spans="1:8">
      <c r="A8261" s="753" t="s">
        <v>84</v>
      </c>
      <c r="B8261" s="753" t="s">
        <v>1006</v>
      </c>
      <c r="C8261" s="753"/>
      <c r="D8261" s="753"/>
      <c r="E8261" s="753"/>
      <c r="F8261" s="753"/>
      <c r="G8261" s="757" t="s">
        <v>1007</v>
      </c>
      <c r="H8261" s="751">
        <v>5660134444</v>
      </c>
    </row>
    <row r="8262" spans="1:8">
      <c r="A8262" s="753" t="s">
        <v>84</v>
      </c>
      <c r="B8262" s="753" t="s">
        <v>1006</v>
      </c>
      <c r="C8262" s="753" t="s">
        <v>416</v>
      </c>
      <c r="D8262" s="753"/>
      <c r="E8262" s="753"/>
      <c r="F8262" s="753"/>
      <c r="G8262" s="757" t="s">
        <v>1814</v>
      </c>
      <c r="H8262" s="751">
        <v>157620000</v>
      </c>
    </row>
    <row r="8263" spans="1:8">
      <c r="A8263" s="753" t="s">
        <v>84</v>
      </c>
      <c r="B8263" s="753" t="s">
        <v>1006</v>
      </c>
      <c r="C8263" s="753" t="s">
        <v>416</v>
      </c>
      <c r="D8263" s="753" t="s">
        <v>1815</v>
      </c>
      <c r="E8263" s="753"/>
      <c r="F8263" s="753"/>
      <c r="G8263" s="757" t="s">
        <v>925</v>
      </c>
      <c r="H8263" s="751">
        <v>125000000</v>
      </c>
    </row>
    <row r="8264" spans="1:8">
      <c r="A8264" s="753" t="s">
        <v>84</v>
      </c>
      <c r="B8264" s="753" t="s">
        <v>1006</v>
      </c>
      <c r="C8264" s="753" t="s">
        <v>416</v>
      </c>
      <c r="D8264" s="753" t="s">
        <v>1815</v>
      </c>
      <c r="E8264" s="753" t="s">
        <v>115</v>
      </c>
      <c r="F8264" s="753"/>
      <c r="G8264" s="757" t="s">
        <v>1781</v>
      </c>
      <c r="H8264" s="751">
        <v>14300000</v>
      </c>
    </row>
    <row r="8265" spans="1:8">
      <c r="A8265" s="753" t="s">
        <v>84</v>
      </c>
      <c r="B8265" s="753" t="s">
        <v>1006</v>
      </c>
      <c r="C8265" s="753" t="s">
        <v>416</v>
      </c>
      <c r="D8265" s="753" t="s">
        <v>1815</v>
      </c>
      <c r="E8265" s="753" t="s">
        <v>115</v>
      </c>
      <c r="F8265" s="753" t="s">
        <v>116</v>
      </c>
      <c r="G8265" s="757" t="s">
        <v>117</v>
      </c>
      <c r="H8265" s="751">
        <v>14300000</v>
      </c>
    </row>
    <row r="8266" spans="1:8">
      <c r="A8266" s="753" t="s">
        <v>84</v>
      </c>
      <c r="B8266" s="753" t="s">
        <v>1006</v>
      </c>
      <c r="C8266" s="753" t="s">
        <v>416</v>
      </c>
      <c r="D8266" s="753" t="s">
        <v>1815</v>
      </c>
      <c r="E8266" s="753" t="s">
        <v>120</v>
      </c>
      <c r="F8266" s="753"/>
      <c r="G8266" s="757" t="s">
        <v>121</v>
      </c>
      <c r="H8266" s="751">
        <v>31300000</v>
      </c>
    </row>
    <row r="8267" spans="1:8">
      <c r="A8267" s="753" t="s">
        <v>84</v>
      </c>
      <c r="B8267" s="753" t="s">
        <v>1006</v>
      </c>
      <c r="C8267" s="753" t="s">
        <v>416</v>
      </c>
      <c r="D8267" s="753" t="s">
        <v>1815</v>
      </c>
      <c r="E8267" s="753" t="s">
        <v>120</v>
      </c>
      <c r="F8267" s="753" t="s">
        <v>315</v>
      </c>
      <c r="G8267" s="757" t="s">
        <v>1831</v>
      </c>
      <c r="H8267" s="751">
        <v>31300000</v>
      </c>
    </row>
    <row r="8268" spans="1:8">
      <c r="A8268" s="753" t="s">
        <v>84</v>
      </c>
      <c r="B8268" s="753" t="s">
        <v>1006</v>
      </c>
      <c r="C8268" s="753" t="s">
        <v>416</v>
      </c>
      <c r="D8268" s="753" t="s">
        <v>1815</v>
      </c>
      <c r="E8268" s="753" t="s">
        <v>160</v>
      </c>
      <c r="F8268" s="753"/>
      <c r="G8268" s="757" t="s">
        <v>161</v>
      </c>
      <c r="H8268" s="751">
        <v>16800000</v>
      </c>
    </row>
    <row r="8269" spans="1:8">
      <c r="A8269" s="753" t="s">
        <v>84</v>
      </c>
      <c r="B8269" s="753" t="s">
        <v>1006</v>
      </c>
      <c r="C8269" s="753" t="s">
        <v>416</v>
      </c>
      <c r="D8269" s="753" t="s">
        <v>1815</v>
      </c>
      <c r="E8269" s="753" t="s">
        <v>160</v>
      </c>
      <c r="F8269" s="753" t="s">
        <v>162</v>
      </c>
      <c r="G8269" s="757" t="s">
        <v>163</v>
      </c>
      <c r="H8269" s="751">
        <v>7000000</v>
      </c>
    </row>
    <row r="8270" spans="1:8">
      <c r="A8270" s="753" t="s">
        <v>84</v>
      </c>
      <c r="B8270" s="753" t="s">
        <v>1006</v>
      </c>
      <c r="C8270" s="753" t="s">
        <v>416</v>
      </c>
      <c r="D8270" s="753" t="s">
        <v>1815</v>
      </c>
      <c r="E8270" s="753" t="s">
        <v>160</v>
      </c>
      <c r="F8270" s="753" t="s">
        <v>551</v>
      </c>
      <c r="G8270" s="757" t="s">
        <v>133</v>
      </c>
      <c r="H8270" s="751">
        <v>9800000</v>
      </c>
    </row>
    <row r="8271" spans="1:8">
      <c r="A8271" s="753" t="s">
        <v>84</v>
      </c>
      <c r="B8271" s="753" t="s">
        <v>1006</v>
      </c>
      <c r="C8271" s="753" t="s">
        <v>416</v>
      </c>
      <c r="D8271" s="753" t="s">
        <v>1815</v>
      </c>
      <c r="E8271" s="753" t="s">
        <v>554</v>
      </c>
      <c r="F8271" s="753"/>
      <c r="G8271" s="757" t="s">
        <v>555</v>
      </c>
      <c r="H8271" s="751">
        <v>31100000</v>
      </c>
    </row>
    <row r="8272" spans="1:8">
      <c r="A8272" s="753" t="s">
        <v>84</v>
      </c>
      <c r="B8272" s="753" t="s">
        <v>1006</v>
      </c>
      <c r="C8272" s="753" t="s">
        <v>416</v>
      </c>
      <c r="D8272" s="753" t="s">
        <v>1815</v>
      </c>
      <c r="E8272" s="753" t="s">
        <v>554</v>
      </c>
      <c r="F8272" s="753" t="s">
        <v>556</v>
      </c>
      <c r="G8272" s="757" t="s">
        <v>557</v>
      </c>
      <c r="H8272" s="751">
        <v>23900000</v>
      </c>
    </row>
    <row r="8273" spans="1:8">
      <c r="A8273" s="753" t="s">
        <v>84</v>
      </c>
      <c r="B8273" s="753" t="s">
        <v>1006</v>
      </c>
      <c r="C8273" s="753" t="s">
        <v>416</v>
      </c>
      <c r="D8273" s="753" t="s">
        <v>1815</v>
      </c>
      <c r="E8273" s="753" t="s">
        <v>554</v>
      </c>
      <c r="F8273" s="753" t="s">
        <v>558</v>
      </c>
      <c r="G8273" s="757" t="s">
        <v>559</v>
      </c>
      <c r="H8273" s="751">
        <v>7200000</v>
      </c>
    </row>
    <row r="8274" spans="1:8" ht="39.6">
      <c r="A8274" s="753" t="s">
        <v>84</v>
      </c>
      <c r="B8274" s="753" t="s">
        <v>1006</v>
      </c>
      <c r="C8274" s="753" t="s">
        <v>416</v>
      </c>
      <c r="D8274" s="753" t="s">
        <v>1815</v>
      </c>
      <c r="E8274" s="753" t="s">
        <v>560</v>
      </c>
      <c r="F8274" s="753"/>
      <c r="G8274" s="757" t="s">
        <v>1790</v>
      </c>
      <c r="H8274" s="751">
        <v>4000000</v>
      </c>
    </row>
    <row r="8275" spans="1:8">
      <c r="A8275" s="753" t="s">
        <v>84</v>
      </c>
      <c r="B8275" s="753" t="s">
        <v>1006</v>
      </c>
      <c r="C8275" s="753" t="s">
        <v>416</v>
      </c>
      <c r="D8275" s="753" t="s">
        <v>1815</v>
      </c>
      <c r="E8275" s="753" t="s">
        <v>560</v>
      </c>
      <c r="F8275" s="753" t="s">
        <v>418</v>
      </c>
      <c r="G8275" s="757" t="s">
        <v>1793</v>
      </c>
      <c r="H8275" s="751">
        <v>4000000</v>
      </c>
    </row>
    <row r="8276" spans="1:8" ht="26.4">
      <c r="A8276" s="753" t="s">
        <v>84</v>
      </c>
      <c r="B8276" s="753" t="s">
        <v>1006</v>
      </c>
      <c r="C8276" s="753" t="s">
        <v>416</v>
      </c>
      <c r="D8276" s="753" t="s">
        <v>1815</v>
      </c>
      <c r="E8276" s="753" t="s">
        <v>130</v>
      </c>
      <c r="F8276" s="753"/>
      <c r="G8276" s="757" t="s">
        <v>131</v>
      </c>
      <c r="H8276" s="751">
        <v>27500000</v>
      </c>
    </row>
    <row r="8277" spans="1:8">
      <c r="A8277" s="753" t="s">
        <v>84</v>
      </c>
      <c r="B8277" s="753" t="s">
        <v>1006</v>
      </c>
      <c r="C8277" s="753" t="s">
        <v>416</v>
      </c>
      <c r="D8277" s="753" t="s">
        <v>1815</v>
      </c>
      <c r="E8277" s="753" t="s">
        <v>130</v>
      </c>
      <c r="F8277" s="753" t="s">
        <v>585</v>
      </c>
      <c r="G8277" s="757" t="s">
        <v>1799</v>
      </c>
      <c r="H8277" s="751">
        <v>17000000</v>
      </c>
    </row>
    <row r="8278" spans="1:8">
      <c r="A8278" s="753" t="s">
        <v>84</v>
      </c>
      <c r="B8278" s="753" t="s">
        <v>1006</v>
      </c>
      <c r="C8278" s="753" t="s">
        <v>416</v>
      </c>
      <c r="D8278" s="753" t="s">
        <v>1815</v>
      </c>
      <c r="E8278" s="753" t="s">
        <v>130</v>
      </c>
      <c r="F8278" s="753" t="s">
        <v>132</v>
      </c>
      <c r="G8278" s="757" t="s">
        <v>135</v>
      </c>
      <c r="H8278" s="751">
        <v>10500000</v>
      </c>
    </row>
    <row r="8279" spans="1:8" ht="39.6">
      <c r="A8279" s="753" t="s">
        <v>84</v>
      </c>
      <c r="B8279" s="753" t="s">
        <v>1006</v>
      </c>
      <c r="C8279" s="753" t="s">
        <v>416</v>
      </c>
      <c r="D8279" s="753" t="s">
        <v>1816</v>
      </c>
      <c r="E8279" s="753"/>
      <c r="F8279" s="753"/>
      <c r="G8279" s="757" t="s">
        <v>1817</v>
      </c>
      <c r="H8279" s="751">
        <v>32620000</v>
      </c>
    </row>
    <row r="8280" spans="1:8">
      <c r="A8280" s="753" t="s">
        <v>84</v>
      </c>
      <c r="B8280" s="753" t="s">
        <v>1006</v>
      </c>
      <c r="C8280" s="753" t="s">
        <v>416</v>
      </c>
      <c r="D8280" s="753" t="s">
        <v>1816</v>
      </c>
      <c r="E8280" s="753" t="s">
        <v>160</v>
      </c>
      <c r="F8280" s="753"/>
      <c r="G8280" s="757" t="s">
        <v>161</v>
      </c>
      <c r="H8280" s="751">
        <v>32620000</v>
      </c>
    </row>
    <row r="8281" spans="1:8">
      <c r="A8281" s="753" t="s">
        <v>84</v>
      </c>
      <c r="B8281" s="753" t="s">
        <v>1006</v>
      </c>
      <c r="C8281" s="753" t="s">
        <v>416</v>
      </c>
      <c r="D8281" s="753" t="s">
        <v>1816</v>
      </c>
      <c r="E8281" s="753" t="s">
        <v>160</v>
      </c>
      <c r="F8281" s="753" t="s">
        <v>162</v>
      </c>
      <c r="G8281" s="757" t="s">
        <v>163</v>
      </c>
      <c r="H8281" s="751">
        <v>9754000</v>
      </c>
    </row>
    <row r="8282" spans="1:8">
      <c r="A8282" s="753" t="s">
        <v>84</v>
      </c>
      <c r="B8282" s="753" t="s">
        <v>1006</v>
      </c>
      <c r="C8282" s="753" t="s">
        <v>416</v>
      </c>
      <c r="D8282" s="753" t="s">
        <v>1816</v>
      </c>
      <c r="E8282" s="753" t="s">
        <v>160</v>
      </c>
      <c r="F8282" s="753" t="s">
        <v>544</v>
      </c>
      <c r="G8282" s="757" t="s">
        <v>545</v>
      </c>
      <c r="H8282" s="751">
        <v>7000000</v>
      </c>
    </row>
    <row r="8283" spans="1:8">
      <c r="A8283" s="753" t="s">
        <v>84</v>
      </c>
      <c r="B8283" s="753" t="s">
        <v>1006</v>
      </c>
      <c r="C8283" s="753" t="s">
        <v>416</v>
      </c>
      <c r="D8283" s="753" t="s">
        <v>1816</v>
      </c>
      <c r="E8283" s="753" t="s">
        <v>160</v>
      </c>
      <c r="F8283" s="753" t="s">
        <v>975</v>
      </c>
      <c r="G8283" s="757" t="s">
        <v>974</v>
      </c>
      <c r="H8283" s="751">
        <v>1200000</v>
      </c>
    </row>
    <row r="8284" spans="1:8">
      <c r="A8284" s="753" t="s">
        <v>84</v>
      </c>
      <c r="B8284" s="753" t="s">
        <v>1006</v>
      </c>
      <c r="C8284" s="753" t="s">
        <v>416</v>
      </c>
      <c r="D8284" s="753" t="s">
        <v>1816</v>
      </c>
      <c r="E8284" s="753" t="s">
        <v>160</v>
      </c>
      <c r="F8284" s="753" t="s">
        <v>546</v>
      </c>
      <c r="G8284" s="757" t="s">
        <v>128</v>
      </c>
      <c r="H8284" s="751">
        <v>1400000</v>
      </c>
    </row>
    <row r="8285" spans="1:8">
      <c r="A8285" s="753" t="s">
        <v>84</v>
      </c>
      <c r="B8285" s="753" t="s">
        <v>1006</v>
      </c>
      <c r="C8285" s="753" t="s">
        <v>416</v>
      </c>
      <c r="D8285" s="753" t="s">
        <v>1816</v>
      </c>
      <c r="E8285" s="753" t="s">
        <v>160</v>
      </c>
      <c r="F8285" s="753" t="s">
        <v>551</v>
      </c>
      <c r="G8285" s="757" t="s">
        <v>133</v>
      </c>
      <c r="H8285" s="751">
        <v>13266000</v>
      </c>
    </row>
    <row r="8286" spans="1:8" ht="26.4">
      <c r="A8286" s="753" t="s">
        <v>84</v>
      </c>
      <c r="B8286" s="753" t="s">
        <v>1006</v>
      </c>
      <c r="C8286" s="753" t="s">
        <v>223</v>
      </c>
      <c r="D8286" s="753"/>
      <c r="E8286" s="753"/>
      <c r="F8286" s="753"/>
      <c r="G8286" s="757" t="s">
        <v>1765</v>
      </c>
      <c r="H8286" s="751">
        <v>5502514444</v>
      </c>
    </row>
    <row r="8287" spans="1:8">
      <c r="A8287" s="753" t="s">
        <v>84</v>
      </c>
      <c r="B8287" s="753" t="s">
        <v>1006</v>
      </c>
      <c r="C8287" s="753" t="s">
        <v>223</v>
      </c>
      <c r="D8287" s="753" t="s">
        <v>1766</v>
      </c>
      <c r="E8287" s="753"/>
      <c r="F8287" s="753"/>
      <c r="G8287" s="757" t="s">
        <v>1767</v>
      </c>
      <c r="H8287" s="751">
        <v>5368914444</v>
      </c>
    </row>
    <row r="8288" spans="1:8">
      <c r="A8288" s="753" t="s">
        <v>84</v>
      </c>
      <c r="B8288" s="753" t="s">
        <v>1006</v>
      </c>
      <c r="C8288" s="753" t="s">
        <v>223</v>
      </c>
      <c r="D8288" s="753" t="s">
        <v>1766</v>
      </c>
      <c r="E8288" s="753" t="s">
        <v>92</v>
      </c>
      <c r="F8288" s="753"/>
      <c r="G8288" s="757" t="s">
        <v>93</v>
      </c>
      <c r="H8288" s="751">
        <v>1712752468</v>
      </c>
    </row>
    <row r="8289" spans="1:8">
      <c r="A8289" s="753" t="s">
        <v>84</v>
      </c>
      <c r="B8289" s="753" t="s">
        <v>1006</v>
      </c>
      <c r="C8289" s="753" t="s">
        <v>223</v>
      </c>
      <c r="D8289" s="753" t="s">
        <v>1766</v>
      </c>
      <c r="E8289" s="753" t="s">
        <v>92</v>
      </c>
      <c r="F8289" s="753" t="s">
        <v>94</v>
      </c>
      <c r="G8289" s="757" t="s">
        <v>1768</v>
      </c>
      <c r="H8289" s="751">
        <v>1712752468</v>
      </c>
    </row>
    <row r="8290" spans="1:8">
      <c r="A8290" s="753" t="s">
        <v>84</v>
      </c>
      <c r="B8290" s="753" t="s">
        <v>1006</v>
      </c>
      <c r="C8290" s="753" t="s">
        <v>223</v>
      </c>
      <c r="D8290" s="753" t="s">
        <v>1766</v>
      </c>
      <c r="E8290" s="753" t="s">
        <v>96</v>
      </c>
      <c r="F8290" s="753"/>
      <c r="G8290" s="757" t="s">
        <v>97</v>
      </c>
      <c r="H8290" s="751">
        <v>786918684</v>
      </c>
    </row>
    <row r="8291" spans="1:8">
      <c r="A8291" s="753" t="s">
        <v>84</v>
      </c>
      <c r="B8291" s="753" t="s">
        <v>1006</v>
      </c>
      <c r="C8291" s="753" t="s">
        <v>223</v>
      </c>
      <c r="D8291" s="753" t="s">
        <v>1766</v>
      </c>
      <c r="E8291" s="753" t="s">
        <v>96</v>
      </c>
      <c r="F8291" s="753" t="s">
        <v>151</v>
      </c>
      <c r="G8291" s="757" t="s">
        <v>152</v>
      </c>
      <c r="H8291" s="751">
        <v>68710350</v>
      </c>
    </row>
    <row r="8292" spans="1:8">
      <c r="A8292" s="753" t="s">
        <v>84</v>
      </c>
      <c r="B8292" s="753" t="s">
        <v>1006</v>
      </c>
      <c r="C8292" s="753" t="s">
        <v>223</v>
      </c>
      <c r="D8292" s="753" t="s">
        <v>1766</v>
      </c>
      <c r="E8292" s="753" t="s">
        <v>96</v>
      </c>
      <c r="F8292" s="753" t="s">
        <v>440</v>
      </c>
      <c r="G8292" s="757" t="s">
        <v>441</v>
      </c>
      <c r="H8292" s="751">
        <v>53991410</v>
      </c>
    </row>
    <row r="8293" spans="1:8">
      <c r="A8293" s="753" t="s">
        <v>84</v>
      </c>
      <c r="B8293" s="753" t="s">
        <v>1006</v>
      </c>
      <c r="C8293" s="753" t="s">
        <v>223</v>
      </c>
      <c r="D8293" s="753" t="s">
        <v>1766</v>
      </c>
      <c r="E8293" s="753" t="s">
        <v>96</v>
      </c>
      <c r="F8293" s="753" t="s">
        <v>864</v>
      </c>
      <c r="G8293" s="757" t="s">
        <v>1770</v>
      </c>
      <c r="H8293" s="751">
        <v>182647132</v>
      </c>
    </row>
    <row r="8294" spans="1:8" ht="26.4">
      <c r="A8294" s="753" t="s">
        <v>84</v>
      </c>
      <c r="B8294" s="753" t="s">
        <v>1006</v>
      </c>
      <c r="C8294" s="753" t="s">
        <v>223</v>
      </c>
      <c r="D8294" s="753" t="s">
        <v>1766</v>
      </c>
      <c r="E8294" s="753" t="s">
        <v>96</v>
      </c>
      <c r="F8294" s="753" t="s">
        <v>98</v>
      </c>
      <c r="G8294" s="757" t="s">
        <v>99</v>
      </c>
      <c r="H8294" s="751">
        <v>12516000</v>
      </c>
    </row>
    <row r="8295" spans="1:8" ht="26.4">
      <c r="A8295" s="753" t="s">
        <v>84</v>
      </c>
      <c r="B8295" s="753" t="s">
        <v>1006</v>
      </c>
      <c r="C8295" s="753" t="s">
        <v>223</v>
      </c>
      <c r="D8295" s="753" t="s">
        <v>1766</v>
      </c>
      <c r="E8295" s="753" t="s">
        <v>96</v>
      </c>
      <c r="F8295" s="753" t="s">
        <v>457</v>
      </c>
      <c r="G8295" s="757" t="s">
        <v>1875</v>
      </c>
      <c r="H8295" s="751">
        <v>3576000</v>
      </c>
    </row>
    <row r="8296" spans="1:8">
      <c r="A8296" s="753" t="s">
        <v>84</v>
      </c>
      <c r="B8296" s="753" t="s">
        <v>1006</v>
      </c>
      <c r="C8296" s="753" t="s">
        <v>223</v>
      </c>
      <c r="D8296" s="753" t="s">
        <v>1766</v>
      </c>
      <c r="E8296" s="753" t="s">
        <v>96</v>
      </c>
      <c r="F8296" s="753" t="s">
        <v>144</v>
      </c>
      <c r="G8296" s="757" t="s">
        <v>145</v>
      </c>
      <c r="H8296" s="751">
        <v>429479736</v>
      </c>
    </row>
    <row r="8297" spans="1:8">
      <c r="A8297" s="753" t="s">
        <v>84</v>
      </c>
      <c r="B8297" s="753" t="s">
        <v>1006</v>
      </c>
      <c r="C8297" s="753" t="s">
        <v>223</v>
      </c>
      <c r="D8297" s="753" t="s">
        <v>1766</v>
      </c>
      <c r="E8297" s="753" t="s">
        <v>96</v>
      </c>
      <c r="F8297" s="753" t="s">
        <v>154</v>
      </c>
      <c r="G8297" s="757" t="s">
        <v>1773</v>
      </c>
      <c r="H8297" s="751">
        <v>35998056</v>
      </c>
    </row>
    <row r="8298" spans="1:8">
      <c r="A8298" s="753" t="s">
        <v>84</v>
      </c>
      <c r="B8298" s="753" t="s">
        <v>1006</v>
      </c>
      <c r="C8298" s="753" t="s">
        <v>223</v>
      </c>
      <c r="D8298" s="753" t="s">
        <v>1766</v>
      </c>
      <c r="E8298" s="753" t="s">
        <v>426</v>
      </c>
      <c r="F8298" s="753"/>
      <c r="G8298" s="757" t="s">
        <v>427</v>
      </c>
      <c r="H8298" s="751">
        <v>6354000</v>
      </c>
    </row>
    <row r="8299" spans="1:8">
      <c r="A8299" s="753" t="s">
        <v>84</v>
      </c>
      <c r="B8299" s="753" t="s">
        <v>1006</v>
      </c>
      <c r="C8299" s="753" t="s">
        <v>223</v>
      </c>
      <c r="D8299" s="753" t="s">
        <v>1766</v>
      </c>
      <c r="E8299" s="753" t="s">
        <v>426</v>
      </c>
      <c r="F8299" s="753" t="s">
        <v>428</v>
      </c>
      <c r="G8299" s="757" t="s">
        <v>1774</v>
      </c>
      <c r="H8299" s="751">
        <v>5814000</v>
      </c>
    </row>
    <row r="8300" spans="1:8">
      <c r="A8300" s="753" t="s">
        <v>84</v>
      </c>
      <c r="B8300" s="753" t="s">
        <v>1006</v>
      </c>
      <c r="C8300" s="753" t="s">
        <v>223</v>
      </c>
      <c r="D8300" s="753" t="s">
        <v>1766</v>
      </c>
      <c r="E8300" s="753" t="s">
        <v>426</v>
      </c>
      <c r="F8300" s="753" t="s">
        <v>429</v>
      </c>
      <c r="G8300" s="757" t="s">
        <v>1775</v>
      </c>
      <c r="H8300" s="751">
        <v>540000</v>
      </c>
    </row>
    <row r="8301" spans="1:8">
      <c r="A8301" s="753" t="s">
        <v>84</v>
      </c>
      <c r="B8301" s="753" t="s">
        <v>1006</v>
      </c>
      <c r="C8301" s="753" t="s">
        <v>223</v>
      </c>
      <c r="D8301" s="753" t="s">
        <v>1766</v>
      </c>
      <c r="E8301" s="753" t="s">
        <v>100</v>
      </c>
      <c r="F8301" s="753"/>
      <c r="G8301" s="757" t="s">
        <v>101</v>
      </c>
      <c r="H8301" s="751">
        <v>143538000</v>
      </c>
    </row>
    <row r="8302" spans="1:8">
      <c r="A8302" s="753" t="s">
        <v>84</v>
      </c>
      <c r="B8302" s="753" t="s">
        <v>1006</v>
      </c>
      <c r="C8302" s="753" t="s">
        <v>223</v>
      </c>
      <c r="D8302" s="753" t="s">
        <v>1766</v>
      </c>
      <c r="E8302" s="753" t="s">
        <v>100</v>
      </c>
      <c r="F8302" s="753" t="s">
        <v>443</v>
      </c>
      <c r="G8302" s="757" t="s">
        <v>135</v>
      </c>
      <c r="H8302" s="751">
        <v>143538000</v>
      </c>
    </row>
    <row r="8303" spans="1:8">
      <c r="A8303" s="753" t="s">
        <v>84</v>
      </c>
      <c r="B8303" s="753" t="s">
        <v>1006</v>
      </c>
      <c r="C8303" s="753" t="s">
        <v>223</v>
      </c>
      <c r="D8303" s="753" t="s">
        <v>1766</v>
      </c>
      <c r="E8303" s="753" t="s">
        <v>102</v>
      </c>
      <c r="F8303" s="753"/>
      <c r="G8303" s="757" t="s">
        <v>369</v>
      </c>
      <c r="H8303" s="751">
        <v>401694663</v>
      </c>
    </row>
    <row r="8304" spans="1:8">
      <c r="A8304" s="753" t="s">
        <v>84</v>
      </c>
      <c r="B8304" s="753" t="s">
        <v>1006</v>
      </c>
      <c r="C8304" s="753" t="s">
        <v>223</v>
      </c>
      <c r="D8304" s="753" t="s">
        <v>1766</v>
      </c>
      <c r="E8304" s="753" t="s">
        <v>102</v>
      </c>
      <c r="F8304" s="753" t="s">
        <v>103</v>
      </c>
      <c r="G8304" s="757" t="s">
        <v>104</v>
      </c>
      <c r="H8304" s="751">
        <v>311443151</v>
      </c>
    </row>
    <row r="8305" spans="1:8">
      <c r="A8305" s="753" t="s">
        <v>84</v>
      </c>
      <c r="B8305" s="753" t="s">
        <v>1006</v>
      </c>
      <c r="C8305" s="753" t="s">
        <v>223</v>
      </c>
      <c r="D8305" s="753" t="s">
        <v>1766</v>
      </c>
      <c r="E8305" s="753" t="s">
        <v>102</v>
      </c>
      <c r="F8305" s="753" t="s">
        <v>105</v>
      </c>
      <c r="G8305" s="757" t="s">
        <v>106</v>
      </c>
      <c r="H8305" s="751">
        <v>53491634</v>
      </c>
    </row>
    <row r="8306" spans="1:8">
      <c r="A8306" s="753" t="s">
        <v>84</v>
      </c>
      <c r="B8306" s="753" t="s">
        <v>1006</v>
      </c>
      <c r="C8306" s="753" t="s">
        <v>223</v>
      </c>
      <c r="D8306" s="753" t="s">
        <v>1766</v>
      </c>
      <c r="E8306" s="753" t="s">
        <v>102</v>
      </c>
      <c r="F8306" s="753" t="s">
        <v>107</v>
      </c>
      <c r="G8306" s="757" t="s">
        <v>108</v>
      </c>
      <c r="H8306" s="751">
        <v>36130382</v>
      </c>
    </row>
    <row r="8307" spans="1:8">
      <c r="A8307" s="753" t="s">
        <v>84</v>
      </c>
      <c r="B8307" s="753" t="s">
        <v>1006</v>
      </c>
      <c r="C8307" s="753" t="s">
        <v>223</v>
      </c>
      <c r="D8307" s="753" t="s">
        <v>1766</v>
      </c>
      <c r="E8307" s="753" t="s">
        <v>102</v>
      </c>
      <c r="F8307" s="753" t="s">
        <v>0</v>
      </c>
      <c r="G8307" s="757" t="s">
        <v>1</v>
      </c>
      <c r="H8307" s="751">
        <v>629496</v>
      </c>
    </row>
    <row r="8308" spans="1:8">
      <c r="A8308" s="753" t="s">
        <v>84</v>
      </c>
      <c r="B8308" s="753" t="s">
        <v>1006</v>
      </c>
      <c r="C8308" s="753" t="s">
        <v>223</v>
      </c>
      <c r="D8308" s="753" t="s">
        <v>1766</v>
      </c>
      <c r="E8308" s="753" t="s">
        <v>109</v>
      </c>
      <c r="F8308" s="753"/>
      <c r="G8308" s="757" t="s">
        <v>110</v>
      </c>
      <c r="H8308" s="751">
        <v>52114334</v>
      </c>
    </row>
    <row r="8309" spans="1:8" ht="26.4">
      <c r="A8309" s="753" t="s">
        <v>84</v>
      </c>
      <c r="B8309" s="753" t="s">
        <v>1006</v>
      </c>
      <c r="C8309" s="753" t="s">
        <v>223</v>
      </c>
      <c r="D8309" s="753" t="s">
        <v>1766</v>
      </c>
      <c r="E8309" s="753" t="s">
        <v>109</v>
      </c>
      <c r="F8309" s="753" t="s">
        <v>855</v>
      </c>
      <c r="G8309" s="757" t="s">
        <v>1776</v>
      </c>
      <c r="H8309" s="751">
        <v>34234334</v>
      </c>
    </row>
    <row r="8310" spans="1:8">
      <c r="A8310" s="753" t="s">
        <v>84</v>
      </c>
      <c r="B8310" s="753" t="s">
        <v>1006</v>
      </c>
      <c r="C8310" s="753" t="s">
        <v>223</v>
      </c>
      <c r="D8310" s="753" t="s">
        <v>1766</v>
      </c>
      <c r="E8310" s="753" t="s">
        <v>109</v>
      </c>
      <c r="F8310" s="753" t="s">
        <v>111</v>
      </c>
      <c r="G8310" s="757" t="s">
        <v>135</v>
      </c>
      <c r="H8310" s="751">
        <v>17880000</v>
      </c>
    </row>
    <row r="8311" spans="1:8">
      <c r="A8311" s="753" t="s">
        <v>84</v>
      </c>
      <c r="B8311" s="753" t="s">
        <v>1006</v>
      </c>
      <c r="C8311" s="753" t="s">
        <v>223</v>
      </c>
      <c r="D8311" s="753" t="s">
        <v>1766</v>
      </c>
      <c r="E8311" s="753" t="s">
        <v>112</v>
      </c>
      <c r="F8311" s="753"/>
      <c r="G8311" s="757" t="s">
        <v>113</v>
      </c>
      <c r="H8311" s="751">
        <v>54100864</v>
      </c>
    </row>
    <row r="8312" spans="1:8">
      <c r="A8312" s="753" t="s">
        <v>84</v>
      </c>
      <c r="B8312" s="753" t="s">
        <v>1006</v>
      </c>
      <c r="C8312" s="753" t="s">
        <v>223</v>
      </c>
      <c r="D8312" s="753" t="s">
        <v>1766</v>
      </c>
      <c r="E8312" s="753" t="s">
        <v>112</v>
      </c>
      <c r="F8312" s="753" t="s">
        <v>155</v>
      </c>
      <c r="G8312" s="757" t="s">
        <v>1777</v>
      </c>
      <c r="H8312" s="751">
        <v>46771436</v>
      </c>
    </row>
    <row r="8313" spans="1:8">
      <c r="A8313" s="753" t="s">
        <v>84</v>
      </c>
      <c r="B8313" s="753" t="s">
        <v>1006</v>
      </c>
      <c r="C8313" s="753" t="s">
        <v>223</v>
      </c>
      <c r="D8313" s="753" t="s">
        <v>1766</v>
      </c>
      <c r="E8313" s="753" t="s">
        <v>112</v>
      </c>
      <c r="F8313" s="753" t="s">
        <v>114</v>
      </c>
      <c r="G8313" s="757" t="s">
        <v>1778</v>
      </c>
      <c r="H8313" s="751">
        <v>4341428</v>
      </c>
    </row>
    <row r="8314" spans="1:8">
      <c r="A8314" s="753" t="s">
        <v>84</v>
      </c>
      <c r="B8314" s="753" t="s">
        <v>1006</v>
      </c>
      <c r="C8314" s="753" t="s">
        <v>223</v>
      </c>
      <c r="D8314" s="753" t="s">
        <v>1766</v>
      </c>
      <c r="E8314" s="753" t="s">
        <v>112</v>
      </c>
      <c r="F8314" s="753" t="s">
        <v>146</v>
      </c>
      <c r="G8314" s="757" t="s">
        <v>1780</v>
      </c>
      <c r="H8314" s="751">
        <v>1368000</v>
      </c>
    </row>
    <row r="8315" spans="1:8">
      <c r="A8315" s="753" t="s">
        <v>84</v>
      </c>
      <c r="B8315" s="753" t="s">
        <v>1006</v>
      </c>
      <c r="C8315" s="753" t="s">
        <v>223</v>
      </c>
      <c r="D8315" s="753" t="s">
        <v>1766</v>
      </c>
      <c r="E8315" s="753" t="s">
        <v>112</v>
      </c>
      <c r="F8315" s="753" t="s">
        <v>242</v>
      </c>
      <c r="G8315" s="757" t="s">
        <v>1839</v>
      </c>
      <c r="H8315" s="751">
        <v>1620000</v>
      </c>
    </row>
    <row r="8316" spans="1:8">
      <c r="A8316" s="753" t="s">
        <v>84</v>
      </c>
      <c r="B8316" s="753" t="s">
        <v>1006</v>
      </c>
      <c r="C8316" s="753" t="s">
        <v>223</v>
      </c>
      <c r="D8316" s="753" t="s">
        <v>1766</v>
      </c>
      <c r="E8316" s="753" t="s">
        <v>115</v>
      </c>
      <c r="F8316" s="753"/>
      <c r="G8316" s="757" t="s">
        <v>1781</v>
      </c>
      <c r="H8316" s="751">
        <v>234118047</v>
      </c>
    </row>
    <row r="8317" spans="1:8">
      <c r="A8317" s="753" t="s">
        <v>84</v>
      </c>
      <c r="B8317" s="753" t="s">
        <v>1006</v>
      </c>
      <c r="C8317" s="753" t="s">
        <v>223</v>
      </c>
      <c r="D8317" s="753" t="s">
        <v>1766</v>
      </c>
      <c r="E8317" s="753" t="s">
        <v>115</v>
      </c>
      <c r="F8317" s="753" t="s">
        <v>116</v>
      </c>
      <c r="G8317" s="757" t="s">
        <v>117</v>
      </c>
      <c r="H8317" s="751">
        <v>137555047</v>
      </c>
    </row>
    <row r="8318" spans="1:8">
      <c r="A8318" s="753" t="s">
        <v>84</v>
      </c>
      <c r="B8318" s="753" t="s">
        <v>1006</v>
      </c>
      <c r="C8318" s="753" t="s">
        <v>223</v>
      </c>
      <c r="D8318" s="753" t="s">
        <v>1766</v>
      </c>
      <c r="E8318" s="753" t="s">
        <v>115</v>
      </c>
      <c r="F8318" s="753" t="s">
        <v>147</v>
      </c>
      <c r="G8318" s="757" t="s">
        <v>148</v>
      </c>
      <c r="H8318" s="751">
        <v>67885000</v>
      </c>
    </row>
    <row r="8319" spans="1:8">
      <c r="A8319" s="753" t="s">
        <v>84</v>
      </c>
      <c r="B8319" s="753" t="s">
        <v>1006</v>
      </c>
      <c r="C8319" s="753" t="s">
        <v>223</v>
      </c>
      <c r="D8319" s="753" t="s">
        <v>1766</v>
      </c>
      <c r="E8319" s="753" t="s">
        <v>115</v>
      </c>
      <c r="F8319" s="753" t="s">
        <v>4</v>
      </c>
      <c r="G8319" s="757" t="s">
        <v>1782</v>
      </c>
      <c r="H8319" s="751">
        <v>8400000</v>
      </c>
    </row>
    <row r="8320" spans="1:8">
      <c r="A8320" s="753" t="s">
        <v>84</v>
      </c>
      <c r="B8320" s="753" t="s">
        <v>1006</v>
      </c>
      <c r="C8320" s="753" t="s">
        <v>223</v>
      </c>
      <c r="D8320" s="753" t="s">
        <v>1766</v>
      </c>
      <c r="E8320" s="753" t="s">
        <v>115</v>
      </c>
      <c r="F8320" s="753" t="s">
        <v>118</v>
      </c>
      <c r="G8320" s="757" t="s">
        <v>119</v>
      </c>
      <c r="H8320" s="751">
        <v>20278000</v>
      </c>
    </row>
    <row r="8321" spans="1:8">
      <c r="A8321" s="753" t="s">
        <v>84</v>
      </c>
      <c r="B8321" s="753" t="s">
        <v>1006</v>
      </c>
      <c r="C8321" s="753" t="s">
        <v>223</v>
      </c>
      <c r="D8321" s="753" t="s">
        <v>1766</v>
      </c>
      <c r="E8321" s="753" t="s">
        <v>120</v>
      </c>
      <c r="F8321" s="753"/>
      <c r="G8321" s="757" t="s">
        <v>121</v>
      </c>
      <c r="H8321" s="751">
        <v>119548698</v>
      </c>
    </row>
    <row r="8322" spans="1:8" ht="39.6">
      <c r="A8322" s="753" t="s">
        <v>84</v>
      </c>
      <c r="B8322" s="753" t="s">
        <v>1006</v>
      </c>
      <c r="C8322" s="753" t="s">
        <v>223</v>
      </c>
      <c r="D8322" s="753" t="s">
        <v>1766</v>
      </c>
      <c r="E8322" s="753" t="s">
        <v>120</v>
      </c>
      <c r="F8322" s="753" t="s">
        <v>122</v>
      </c>
      <c r="G8322" s="757" t="s">
        <v>1783</v>
      </c>
      <c r="H8322" s="751">
        <v>9291503</v>
      </c>
    </row>
    <row r="8323" spans="1:8">
      <c r="A8323" s="753" t="s">
        <v>84</v>
      </c>
      <c r="B8323" s="753" t="s">
        <v>1006</v>
      </c>
      <c r="C8323" s="753" t="s">
        <v>223</v>
      </c>
      <c r="D8323" s="753" t="s">
        <v>1766</v>
      </c>
      <c r="E8323" s="753" t="s">
        <v>120</v>
      </c>
      <c r="F8323" s="753" t="s">
        <v>123</v>
      </c>
      <c r="G8323" s="757" t="s">
        <v>124</v>
      </c>
      <c r="H8323" s="751">
        <v>10763001</v>
      </c>
    </row>
    <row r="8324" spans="1:8" ht="39.6">
      <c r="A8324" s="753" t="s">
        <v>84</v>
      </c>
      <c r="B8324" s="753" t="s">
        <v>1006</v>
      </c>
      <c r="C8324" s="753" t="s">
        <v>223</v>
      </c>
      <c r="D8324" s="753" t="s">
        <v>1766</v>
      </c>
      <c r="E8324" s="753" t="s">
        <v>120</v>
      </c>
      <c r="F8324" s="753" t="s">
        <v>994</v>
      </c>
      <c r="G8324" s="757" t="s">
        <v>1824</v>
      </c>
      <c r="H8324" s="751">
        <v>9957394</v>
      </c>
    </row>
    <row r="8325" spans="1:8">
      <c r="A8325" s="753" t="s">
        <v>84</v>
      </c>
      <c r="B8325" s="753" t="s">
        <v>1006</v>
      </c>
      <c r="C8325" s="753" t="s">
        <v>223</v>
      </c>
      <c r="D8325" s="753" t="s">
        <v>1766</v>
      </c>
      <c r="E8325" s="753" t="s">
        <v>120</v>
      </c>
      <c r="F8325" s="753" t="s">
        <v>315</v>
      </c>
      <c r="G8325" s="757" t="s">
        <v>1831</v>
      </c>
      <c r="H8325" s="751">
        <v>86804000</v>
      </c>
    </row>
    <row r="8326" spans="1:8" ht="26.4">
      <c r="A8326" s="753" t="s">
        <v>84</v>
      </c>
      <c r="B8326" s="753" t="s">
        <v>1006</v>
      </c>
      <c r="C8326" s="753" t="s">
        <v>223</v>
      </c>
      <c r="D8326" s="753" t="s">
        <v>1766</v>
      </c>
      <c r="E8326" s="753" t="s">
        <v>120</v>
      </c>
      <c r="F8326" s="753" t="s">
        <v>1001</v>
      </c>
      <c r="G8326" s="757" t="s">
        <v>1784</v>
      </c>
      <c r="H8326" s="751">
        <v>1459800</v>
      </c>
    </row>
    <row r="8327" spans="1:8">
      <c r="A8327" s="753" t="s">
        <v>84</v>
      </c>
      <c r="B8327" s="753" t="s">
        <v>1006</v>
      </c>
      <c r="C8327" s="753" t="s">
        <v>223</v>
      </c>
      <c r="D8327" s="753" t="s">
        <v>1766</v>
      </c>
      <c r="E8327" s="753" t="s">
        <v>120</v>
      </c>
      <c r="F8327" s="753" t="s">
        <v>159</v>
      </c>
      <c r="G8327" s="757" t="s">
        <v>143</v>
      </c>
      <c r="H8327" s="751">
        <v>1273000</v>
      </c>
    </row>
    <row r="8328" spans="1:8">
      <c r="A8328" s="753" t="s">
        <v>84</v>
      </c>
      <c r="B8328" s="753" t="s">
        <v>1006</v>
      </c>
      <c r="C8328" s="753" t="s">
        <v>223</v>
      </c>
      <c r="D8328" s="753" t="s">
        <v>1766</v>
      </c>
      <c r="E8328" s="753" t="s">
        <v>160</v>
      </c>
      <c r="F8328" s="753"/>
      <c r="G8328" s="757" t="s">
        <v>161</v>
      </c>
      <c r="H8328" s="751">
        <v>349299000</v>
      </c>
    </row>
    <row r="8329" spans="1:8">
      <c r="A8329" s="753" t="s">
        <v>84</v>
      </c>
      <c r="B8329" s="753" t="s">
        <v>1006</v>
      </c>
      <c r="C8329" s="753" t="s">
        <v>223</v>
      </c>
      <c r="D8329" s="753" t="s">
        <v>1766</v>
      </c>
      <c r="E8329" s="753" t="s">
        <v>160</v>
      </c>
      <c r="F8329" s="753" t="s">
        <v>162</v>
      </c>
      <c r="G8329" s="757" t="s">
        <v>163</v>
      </c>
      <c r="H8329" s="751">
        <v>97530000</v>
      </c>
    </row>
    <row r="8330" spans="1:8">
      <c r="A8330" s="753" t="s">
        <v>84</v>
      </c>
      <c r="B8330" s="753" t="s">
        <v>1006</v>
      </c>
      <c r="C8330" s="753" t="s">
        <v>223</v>
      </c>
      <c r="D8330" s="753" t="s">
        <v>1766</v>
      </c>
      <c r="E8330" s="753" t="s">
        <v>160</v>
      </c>
      <c r="F8330" s="753" t="s">
        <v>544</v>
      </c>
      <c r="G8330" s="757" t="s">
        <v>545</v>
      </c>
      <c r="H8330" s="751">
        <v>39900000</v>
      </c>
    </row>
    <row r="8331" spans="1:8">
      <c r="A8331" s="753" t="s">
        <v>84</v>
      </c>
      <c r="B8331" s="753" t="s">
        <v>1006</v>
      </c>
      <c r="C8331" s="753" t="s">
        <v>223</v>
      </c>
      <c r="D8331" s="753" t="s">
        <v>1766</v>
      </c>
      <c r="E8331" s="753" t="s">
        <v>160</v>
      </c>
      <c r="F8331" s="753" t="s">
        <v>547</v>
      </c>
      <c r="G8331" s="757" t="s">
        <v>548</v>
      </c>
      <c r="H8331" s="751">
        <v>8700000</v>
      </c>
    </row>
    <row r="8332" spans="1:8">
      <c r="A8332" s="753" t="s">
        <v>84</v>
      </c>
      <c r="B8332" s="753" t="s">
        <v>1006</v>
      </c>
      <c r="C8332" s="753" t="s">
        <v>223</v>
      </c>
      <c r="D8332" s="753" t="s">
        <v>1766</v>
      </c>
      <c r="E8332" s="753" t="s">
        <v>160</v>
      </c>
      <c r="F8332" s="753" t="s">
        <v>438</v>
      </c>
      <c r="G8332" s="757" t="s">
        <v>1786</v>
      </c>
      <c r="H8332" s="751">
        <v>900000</v>
      </c>
    </row>
    <row r="8333" spans="1:8">
      <c r="A8333" s="753" t="s">
        <v>84</v>
      </c>
      <c r="B8333" s="753" t="s">
        <v>1006</v>
      </c>
      <c r="C8333" s="753" t="s">
        <v>223</v>
      </c>
      <c r="D8333" s="753" t="s">
        <v>1766</v>
      </c>
      <c r="E8333" s="753" t="s">
        <v>160</v>
      </c>
      <c r="F8333" s="753" t="s">
        <v>549</v>
      </c>
      <c r="G8333" s="757" t="s">
        <v>550</v>
      </c>
      <c r="H8333" s="751">
        <v>45500000</v>
      </c>
    </row>
    <row r="8334" spans="1:8">
      <c r="A8334" s="753" t="s">
        <v>84</v>
      </c>
      <c r="B8334" s="753" t="s">
        <v>1006</v>
      </c>
      <c r="C8334" s="753" t="s">
        <v>223</v>
      </c>
      <c r="D8334" s="753" t="s">
        <v>1766</v>
      </c>
      <c r="E8334" s="753" t="s">
        <v>160</v>
      </c>
      <c r="F8334" s="753" t="s">
        <v>551</v>
      </c>
      <c r="G8334" s="757" t="s">
        <v>133</v>
      </c>
      <c r="H8334" s="751">
        <v>156769000</v>
      </c>
    </row>
    <row r="8335" spans="1:8">
      <c r="A8335" s="753" t="s">
        <v>84</v>
      </c>
      <c r="B8335" s="753" t="s">
        <v>1006</v>
      </c>
      <c r="C8335" s="753" t="s">
        <v>223</v>
      </c>
      <c r="D8335" s="753" t="s">
        <v>1766</v>
      </c>
      <c r="E8335" s="753" t="s">
        <v>125</v>
      </c>
      <c r="F8335" s="753"/>
      <c r="G8335" s="757" t="s">
        <v>126</v>
      </c>
      <c r="H8335" s="751">
        <v>211186000</v>
      </c>
    </row>
    <row r="8336" spans="1:8">
      <c r="A8336" s="753" t="s">
        <v>84</v>
      </c>
      <c r="B8336" s="753" t="s">
        <v>1006</v>
      </c>
      <c r="C8336" s="753" t="s">
        <v>223</v>
      </c>
      <c r="D8336" s="753" t="s">
        <v>1766</v>
      </c>
      <c r="E8336" s="753" t="s">
        <v>125</v>
      </c>
      <c r="F8336" s="753" t="s">
        <v>430</v>
      </c>
      <c r="G8336" s="757" t="s">
        <v>431</v>
      </c>
      <c r="H8336" s="751">
        <v>25926000</v>
      </c>
    </row>
    <row r="8337" spans="1:8">
      <c r="A8337" s="753" t="s">
        <v>84</v>
      </c>
      <c r="B8337" s="753" t="s">
        <v>1006</v>
      </c>
      <c r="C8337" s="753" t="s">
        <v>223</v>
      </c>
      <c r="D8337" s="753" t="s">
        <v>1766</v>
      </c>
      <c r="E8337" s="753" t="s">
        <v>125</v>
      </c>
      <c r="F8337" s="753" t="s">
        <v>552</v>
      </c>
      <c r="G8337" s="757" t="s">
        <v>553</v>
      </c>
      <c r="H8337" s="751">
        <v>36640000</v>
      </c>
    </row>
    <row r="8338" spans="1:8">
      <c r="A8338" s="753" t="s">
        <v>84</v>
      </c>
      <c r="B8338" s="753" t="s">
        <v>1006</v>
      </c>
      <c r="C8338" s="753" t="s">
        <v>223</v>
      </c>
      <c r="D8338" s="753" t="s">
        <v>1766</v>
      </c>
      <c r="E8338" s="753" t="s">
        <v>125</v>
      </c>
      <c r="F8338" s="753" t="s">
        <v>127</v>
      </c>
      <c r="G8338" s="757" t="s">
        <v>128</v>
      </c>
      <c r="H8338" s="751">
        <v>28320000</v>
      </c>
    </row>
    <row r="8339" spans="1:8">
      <c r="A8339" s="753" t="s">
        <v>84</v>
      </c>
      <c r="B8339" s="753" t="s">
        <v>1006</v>
      </c>
      <c r="C8339" s="753" t="s">
        <v>223</v>
      </c>
      <c r="D8339" s="753" t="s">
        <v>1766</v>
      </c>
      <c r="E8339" s="753" t="s">
        <v>125</v>
      </c>
      <c r="F8339" s="753" t="s">
        <v>129</v>
      </c>
      <c r="G8339" s="757" t="s">
        <v>1787</v>
      </c>
      <c r="H8339" s="751">
        <v>120300000</v>
      </c>
    </row>
    <row r="8340" spans="1:8">
      <c r="A8340" s="753" t="s">
        <v>84</v>
      </c>
      <c r="B8340" s="753" t="s">
        <v>1006</v>
      </c>
      <c r="C8340" s="753" t="s">
        <v>223</v>
      </c>
      <c r="D8340" s="753" t="s">
        <v>1766</v>
      </c>
      <c r="E8340" s="753" t="s">
        <v>554</v>
      </c>
      <c r="F8340" s="753"/>
      <c r="G8340" s="757" t="s">
        <v>555</v>
      </c>
      <c r="H8340" s="751">
        <v>132117000</v>
      </c>
    </row>
    <row r="8341" spans="1:8">
      <c r="A8341" s="753" t="s">
        <v>84</v>
      </c>
      <c r="B8341" s="753" t="s">
        <v>1006</v>
      </c>
      <c r="C8341" s="753" t="s">
        <v>223</v>
      </c>
      <c r="D8341" s="753" t="s">
        <v>1766</v>
      </c>
      <c r="E8341" s="753" t="s">
        <v>554</v>
      </c>
      <c r="F8341" s="753" t="s">
        <v>556</v>
      </c>
      <c r="G8341" s="757" t="s">
        <v>557</v>
      </c>
      <c r="H8341" s="751">
        <v>99120000</v>
      </c>
    </row>
    <row r="8342" spans="1:8">
      <c r="A8342" s="753" t="s">
        <v>84</v>
      </c>
      <c r="B8342" s="753" t="s">
        <v>1006</v>
      </c>
      <c r="C8342" s="753" t="s">
        <v>223</v>
      </c>
      <c r="D8342" s="753" t="s">
        <v>1766</v>
      </c>
      <c r="E8342" s="753" t="s">
        <v>554</v>
      </c>
      <c r="F8342" s="753" t="s">
        <v>243</v>
      </c>
      <c r="G8342" s="757" t="s">
        <v>244</v>
      </c>
      <c r="H8342" s="751">
        <v>17500000</v>
      </c>
    </row>
    <row r="8343" spans="1:8">
      <c r="A8343" s="753" t="s">
        <v>84</v>
      </c>
      <c r="B8343" s="753" t="s">
        <v>1006</v>
      </c>
      <c r="C8343" s="753" t="s">
        <v>223</v>
      </c>
      <c r="D8343" s="753" t="s">
        <v>1766</v>
      </c>
      <c r="E8343" s="753" t="s">
        <v>554</v>
      </c>
      <c r="F8343" s="753" t="s">
        <v>206</v>
      </c>
      <c r="G8343" s="757" t="s">
        <v>207</v>
      </c>
      <c r="H8343" s="751">
        <v>7600000</v>
      </c>
    </row>
    <row r="8344" spans="1:8">
      <c r="A8344" s="753" t="s">
        <v>84</v>
      </c>
      <c r="B8344" s="753" t="s">
        <v>1006</v>
      </c>
      <c r="C8344" s="753" t="s">
        <v>223</v>
      </c>
      <c r="D8344" s="753" t="s">
        <v>1766</v>
      </c>
      <c r="E8344" s="753" t="s">
        <v>554</v>
      </c>
      <c r="F8344" s="753" t="s">
        <v>558</v>
      </c>
      <c r="G8344" s="757" t="s">
        <v>559</v>
      </c>
      <c r="H8344" s="751">
        <v>7897000</v>
      </c>
    </row>
    <row r="8345" spans="1:8" ht="39.6">
      <c r="A8345" s="753" t="s">
        <v>84</v>
      </c>
      <c r="B8345" s="753" t="s">
        <v>1006</v>
      </c>
      <c r="C8345" s="753" t="s">
        <v>223</v>
      </c>
      <c r="D8345" s="753" t="s">
        <v>1766</v>
      </c>
      <c r="E8345" s="753" t="s">
        <v>560</v>
      </c>
      <c r="F8345" s="753"/>
      <c r="G8345" s="757" t="s">
        <v>1790</v>
      </c>
      <c r="H8345" s="751">
        <v>45373186</v>
      </c>
    </row>
    <row r="8346" spans="1:8">
      <c r="A8346" s="753" t="s">
        <v>84</v>
      </c>
      <c r="B8346" s="753" t="s">
        <v>1006</v>
      </c>
      <c r="C8346" s="753" t="s">
        <v>223</v>
      </c>
      <c r="D8346" s="753" t="s">
        <v>1766</v>
      </c>
      <c r="E8346" s="753" t="s">
        <v>560</v>
      </c>
      <c r="F8346" s="753" t="s">
        <v>418</v>
      </c>
      <c r="G8346" s="757" t="s">
        <v>1793</v>
      </c>
      <c r="H8346" s="751">
        <v>45373186</v>
      </c>
    </row>
    <row r="8347" spans="1:8" ht="26.4">
      <c r="A8347" s="753" t="s">
        <v>84</v>
      </c>
      <c r="B8347" s="753" t="s">
        <v>1006</v>
      </c>
      <c r="C8347" s="753" t="s">
        <v>223</v>
      </c>
      <c r="D8347" s="753" t="s">
        <v>1766</v>
      </c>
      <c r="E8347" s="753" t="s">
        <v>1796</v>
      </c>
      <c r="F8347" s="753"/>
      <c r="G8347" s="757" t="s">
        <v>1797</v>
      </c>
      <c r="H8347" s="751">
        <v>149370000</v>
      </c>
    </row>
    <row r="8348" spans="1:8">
      <c r="A8348" s="753" t="s">
        <v>84</v>
      </c>
      <c r="B8348" s="753" t="s">
        <v>1006</v>
      </c>
      <c r="C8348" s="753" t="s">
        <v>223</v>
      </c>
      <c r="D8348" s="753" t="s">
        <v>1766</v>
      </c>
      <c r="E8348" s="753" t="s">
        <v>1796</v>
      </c>
      <c r="F8348" s="753" t="s">
        <v>1825</v>
      </c>
      <c r="G8348" s="757" t="s">
        <v>1794</v>
      </c>
      <c r="H8348" s="751">
        <v>52470000</v>
      </c>
    </row>
    <row r="8349" spans="1:8">
      <c r="A8349" s="753" t="s">
        <v>84</v>
      </c>
      <c r="B8349" s="753" t="s">
        <v>1006</v>
      </c>
      <c r="C8349" s="753" t="s">
        <v>223</v>
      </c>
      <c r="D8349" s="753" t="s">
        <v>1766</v>
      </c>
      <c r="E8349" s="753" t="s">
        <v>1796</v>
      </c>
      <c r="F8349" s="753" t="s">
        <v>1798</v>
      </c>
      <c r="G8349" s="757" t="s">
        <v>1793</v>
      </c>
      <c r="H8349" s="751">
        <v>96900000</v>
      </c>
    </row>
    <row r="8350" spans="1:8" ht="26.4">
      <c r="A8350" s="753" t="s">
        <v>84</v>
      </c>
      <c r="B8350" s="753" t="s">
        <v>1006</v>
      </c>
      <c r="C8350" s="753" t="s">
        <v>223</v>
      </c>
      <c r="D8350" s="753" t="s">
        <v>1766</v>
      </c>
      <c r="E8350" s="753" t="s">
        <v>130</v>
      </c>
      <c r="F8350" s="753"/>
      <c r="G8350" s="757" t="s">
        <v>131</v>
      </c>
      <c r="H8350" s="751">
        <v>489159600</v>
      </c>
    </row>
    <row r="8351" spans="1:8">
      <c r="A8351" s="753" t="s">
        <v>84</v>
      </c>
      <c r="B8351" s="753" t="s">
        <v>1006</v>
      </c>
      <c r="C8351" s="753" t="s">
        <v>223</v>
      </c>
      <c r="D8351" s="753" t="s">
        <v>1766</v>
      </c>
      <c r="E8351" s="753" t="s">
        <v>130</v>
      </c>
      <c r="F8351" s="753" t="s">
        <v>585</v>
      </c>
      <c r="G8351" s="757" t="s">
        <v>1799</v>
      </c>
      <c r="H8351" s="751">
        <v>132947000</v>
      </c>
    </row>
    <row r="8352" spans="1:8">
      <c r="A8352" s="753" t="s">
        <v>84</v>
      </c>
      <c r="B8352" s="753" t="s">
        <v>1006</v>
      </c>
      <c r="C8352" s="753" t="s">
        <v>223</v>
      </c>
      <c r="D8352" s="753" t="s">
        <v>1766</v>
      </c>
      <c r="E8352" s="753" t="s">
        <v>130</v>
      </c>
      <c r="F8352" s="753" t="s">
        <v>14</v>
      </c>
      <c r="G8352" s="757" t="s">
        <v>1800</v>
      </c>
      <c r="H8352" s="751">
        <v>54763000</v>
      </c>
    </row>
    <row r="8353" spans="1:8">
      <c r="A8353" s="753" t="s">
        <v>84</v>
      </c>
      <c r="B8353" s="753" t="s">
        <v>1006</v>
      </c>
      <c r="C8353" s="753" t="s">
        <v>223</v>
      </c>
      <c r="D8353" s="753" t="s">
        <v>1766</v>
      </c>
      <c r="E8353" s="753" t="s">
        <v>130</v>
      </c>
      <c r="F8353" s="753" t="s">
        <v>132</v>
      </c>
      <c r="G8353" s="757" t="s">
        <v>135</v>
      </c>
      <c r="H8353" s="751">
        <v>301449600</v>
      </c>
    </row>
    <row r="8354" spans="1:8">
      <c r="A8354" s="753" t="s">
        <v>84</v>
      </c>
      <c r="B8354" s="753" t="s">
        <v>1006</v>
      </c>
      <c r="C8354" s="753" t="s">
        <v>223</v>
      </c>
      <c r="D8354" s="753" t="s">
        <v>1766</v>
      </c>
      <c r="E8354" s="753" t="s">
        <v>1801</v>
      </c>
      <c r="F8354" s="753"/>
      <c r="G8354" s="757" t="s">
        <v>1802</v>
      </c>
      <c r="H8354" s="751">
        <v>18039000</v>
      </c>
    </row>
    <row r="8355" spans="1:8">
      <c r="A8355" s="753" t="s">
        <v>84</v>
      </c>
      <c r="B8355" s="753" t="s">
        <v>1006</v>
      </c>
      <c r="C8355" s="753" t="s">
        <v>223</v>
      </c>
      <c r="D8355" s="753" t="s">
        <v>1766</v>
      </c>
      <c r="E8355" s="753" t="s">
        <v>1801</v>
      </c>
      <c r="F8355" s="753" t="s">
        <v>1803</v>
      </c>
      <c r="G8355" s="757" t="s">
        <v>1804</v>
      </c>
      <c r="H8355" s="751">
        <v>15015000</v>
      </c>
    </row>
    <row r="8356" spans="1:8">
      <c r="A8356" s="753" t="s">
        <v>84</v>
      </c>
      <c r="B8356" s="753" t="s">
        <v>1006</v>
      </c>
      <c r="C8356" s="753" t="s">
        <v>223</v>
      </c>
      <c r="D8356" s="753" t="s">
        <v>1766</v>
      </c>
      <c r="E8356" s="753" t="s">
        <v>1801</v>
      </c>
      <c r="F8356" s="753" t="s">
        <v>1879</v>
      </c>
      <c r="G8356" s="757" t="s">
        <v>135</v>
      </c>
      <c r="H8356" s="751">
        <v>3024000</v>
      </c>
    </row>
    <row r="8357" spans="1:8">
      <c r="A8357" s="753" t="s">
        <v>84</v>
      </c>
      <c r="B8357" s="753" t="s">
        <v>1006</v>
      </c>
      <c r="C8357" s="753" t="s">
        <v>223</v>
      </c>
      <c r="D8357" s="753" t="s">
        <v>1766</v>
      </c>
      <c r="E8357" s="753" t="s">
        <v>134</v>
      </c>
      <c r="F8357" s="753"/>
      <c r="G8357" s="757" t="s">
        <v>135</v>
      </c>
      <c r="H8357" s="751">
        <v>442730900</v>
      </c>
    </row>
    <row r="8358" spans="1:8" ht="39.6">
      <c r="A8358" s="753" t="s">
        <v>84</v>
      </c>
      <c r="B8358" s="753" t="s">
        <v>1006</v>
      </c>
      <c r="C8358" s="753" t="s">
        <v>223</v>
      </c>
      <c r="D8358" s="753" t="s">
        <v>1766</v>
      </c>
      <c r="E8358" s="753" t="s">
        <v>134</v>
      </c>
      <c r="F8358" s="753" t="s">
        <v>866</v>
      </c>
      <c r="G8358" s="757" t="s">
        <v>1965</v>
      </c>
      <c r="H8358" s="751">
        <v>1100000</v>
      </c>
    </row>
    <row r="8359" spans="1:8">
      <c r="A8359" s="753" t="s">
        <v>84</v>
      </c>
      <c r="B8359" s="753" t="s">
        <v>1006</v>
      </c>
      <c r="C8359" s="753" t="s">
        <v>223</v>
      </c>
      <c r="D8359" s="753" t="s">
        <v>1766</v>
      </c>
      <c r="E8359" s="753" t="s">
        <v>134</v>
      </c>
      <c r="F8359" s="753" t="s">
        <v>137</v>
      </c>
      <c r="G8359" s="757" t="s">
        <v>138</v>
      </c>
      <c r="H8359" s="751">
        <v>299512900</v>
      </c>
    </row>
    <row r="8360" spans="1:8">
      <c r="A8360" s="753" t="s">
        <v>84</v>
      </c>
      <c r="B8360" s="753" t="s">
        <v>1006</v>
      </c>
      <c r="C8360" s="753" t="s">
        <v>223</v>
      </c>
      <c r="D8360" s="753" t="s">
        <v>1766</v>
      </c>
      <c r="E8360" s="753" t="s">
        <v>134</v>
      </c>
      <c r="F8360" s="753" t="s">
        <v>139</v>
      </c>
      <c r="G8360" s="757" t="s">
        <v>140</v>
      </c>
      <c r="H8360" s="751">
        <v>142118000</v>
      </c>
    </row>
    <row r="8361" spans="1:8" ht="39.6">
      <c r="A8361" s="753" t="s">
        <v>84</v>
      </c>
      <c r="B8361" s="753" t="s">
        <v>1006</v>
      </c>
      <c r="C8361" s="753" t="s">
        <v>223</v>
      </c>
      <c r="D8361" s="753" t="s">
        <v>1766</v>
      </c>
      <c r="E8361" s="753" t="s">
        <v>419</v>
      </c>
      <c r="F8361" s="753"/>
      <c r="G8361" s="757" t="s">
        <v>1807</v>
      </c>
      <c r="H8361" s="751">
        <v>20000000</v>
      </c>
    </row>
    <row r="8362" spans="1:8" ht="52.8">
      <c r="A8362" s="753" t="s">
        <v>84</v>
      </c>
      <c r="B8362" s="753" t="s">
        <v>1006</v>
      </c>
      <c r="C8362" s="753" t="s">
        <v>223</v>
      </c>
      <c r="D8362" s="753" t="s">
        <v>1766</v>
      </c>
      <c r="E8362" s="753" t="s">
        <v>419</v>
      </c>
      <c r="F8362" s="753" t="s">
        <v>420</v>
      </c>
      <c r="G8362" s="757" t="s">
        <v>2714</v>
      </c>
      <c r="H8362" s="751">
        <v>20000000</v>
      </c>
    </row>
    <row r="8363" spans="1:8">
      <c r="A8363" s="753" t="s">
        <v>84</v>
      </c>
      <c r="B8363" s="753" t="s">
        <v>1006</v>
      </c>
      <c r="C8363" s="753" t="s">
        <v>223</v>
      </c>
      <c r="D8363" s="753" t="s">
        <v>1766</v>
      </c>
      <c r="E8363" s="753" t="s">
        <v>404</v>
      </c>
      <c r="F8363" s="753"/>
      <c r="G8363" s="757" t="s">
        <v>1808</v>
      </c>
      <c r="H8363" s="751">
        <v>500000</v>
      </c>
    </row>
    <row r="8364" spans="1:8">
      <c r="A8364" s="753" t="s">
        <v>84</v>
      </c>
      <c r="B8364" s="753" t="s">
        <v>1006</v>
      </c>
      <c r="C8364" s="753" t="s">
        <v>223</v>
      </c>
      <c r="D8364" s="753" t="s">
        <v>1766</v>
      </c>
      <c r="E8364" s="753" t="s">
        <v>404</v>
      </c>
      <c r="F8364" s="753" t="s">
        <v>1809</v>
      </c>
      <c r="G8364" s="757" t="s">
        <v>26</v>
      </c>
      <c r="H8364" s="751">
        <v>500000</v>
      </c>
    </row>
    <row r="8365" spans="1:8" ht="39.6">
      <c r="A8365" s="753" t="s">
        <v>84</v>
      </c>
      <c r="B8365" s="753" t="s">
        <v>1006</v>
      </c>
      <c r="C8365" s="753" t="s">
        <v>223</v>
      </c>
      <c r="D8365" s="753" t="s">
        <v>1956</v>
      </c>
      <c r="E8365" s="753"/>
      <c r="F8365" s="753"/>
      <c r="G8365" s="757" t="s">
        <v>1957</v>
      </c>
      <c r="H8365" s="751">
        <v>133600000</v>
      </c>
    </row>
    <row r="8366" spans="1:8">
      <c r="A8366" s="753" t="s">
        <v>84</v>
      </c>
      <c r="B8366" s="753" t="s">
        <v>1006</v>
      </c>
      <c r="C8366" s="753" t="s">
        <v>223</v>
      </c>
      <c r="D8366" s="753" t="s">
        <v>1956</v>
      </c>
      <c r="E8366" s="753" t="s">
        <v>96</v>
      </c>
      <c r="F8366" s="753"/>
      <c r="G8366" s="757" t="s">
        <v>97</v>
      </c>
      <c r="H8366" s="751">
        <v>101360900</v>
      </c>
    </row>
    <row r="8367" spans="1:8">
      <c r="A8367" s="753" t="s">
        <v>84</v>
      </c>
      <c r="B8367" s="753" t="s">
        <v>1006</v>
      </c>
      <c r="C8367" s="753" t="s">
        <v>223</v>
      </c>
      <c r="D8367" s="753" t="s">
        <v>1956</v>
      </c>
      <c r="E8367" s="753" t="s">
        <v>96</v>
      </c>
      <c r="F8367" s="753" t="s">
        <v>864</v>
      </c>
      <c r="G8367" s="757" t="s">
        <v>1770</v>
      </c>
      <c r="H8367" s="751">
        <v>3300900</v>
      </c>
    </row>
    <row r="8368" spans="1:8">
      <c r="A8368" s="753" t="s">
        <v>84</v>
      </c>
      <c r="B8368" s="753" t="s">
        <v>1006</v>
      </c>
      <c r="C8368" s="753" t="s">
        <v>223</v>
      </c>
      <c r="D8368" s="753" t="s">
        <v>1956</v>
      </c>
      <c r="E8368" s="753" t="s">
        <v>96</v>
      </c>
      <c r="F8368" s="753" t="s">
        <v>154</v>
      </c>
      <c r="G8368" s="757" t="s">
        <v>1773</v>
      </c>
      <c r="H8368" s="751">
        <v>98060000</v>
      </c>
    </row>
    <row r="8369" spans="1:8">
      <c r="A8369" s="753" t="s">
        <v>84</v>
      </c>
      <c r="B8369" s="753" t="s">
        <v>1006</v>
      </c>
      <c r="C8369" s="753" t="s">
        <v>223</v>
      </c>
      <c r="D8369" s="753" t="s">
        <v>1956</v>
      </c>
      <c r="E8369" s="753" t="s">
        <v>100</v>
      </c>
      <c r="F8369" s="753"/>
      <c r="G8369" s="757" t="s">
        <v>101</v>
      </c>
      <c r="H8369" s="751">
        <v>3300000</v>
      </c>
    </row>
    <row r="8370" spans="1:8">
      <c r="A8370" s="753" t="s">
        <v>84</v>
      </c>
      <c r="B8370" s="753" t="s">
        <v>1006</v>
      </c>
      <c r="C8370" s="753" t="s">
        <v>223</v>
      </c>
      <c r="D8370" s="753" t="s">
        <v>1956</v>
      </c>
      <c r="E8370" s="753" t="s">
        <v>100</v>
      </c>
      <c r="F8370" s="753" t="s">
        <v>443</v>
      </c>
      <c r="G8370" s="757" t="s">
        <v>135</v>
      </c>
      <c r="H8370" s="751">
        <v>3300000</v>
      </c>
    </row>
    <row r="8371" spans="1:8">
      <c r="A8371" s="753" t="s">
        <v>84</v>
      </c>
      <c r="B8371" s="753" t="s">
        <v>1006</v>
      </c>
      <c r="C8371" s="753" t="s">
        <v>223</v>
      </c>
      <c r="D8371" s="753" t="s">
        <v>1956</v>
      </c>
      <c r="E8371" s="753" t="s">
        <v>115</v>
      </c>
      <c r="F8371" s="753"/>
      <c r="G8371" s="757" t="s">
        <v>1781</v>
      </c>
      <c r="H8371" s="751">
        <v>8439100</v>
      </c>
    </row>
    <row r="8372" spans="1:8">
      <c r="A8372" s="753" t="s">
        <v>84</v>
      </c>
      <c r="B8372" s="753" t="s">
        <v>1006</v>
      </c>
      <c r="C8372" s="753" t="s">
        <v>223</v>
      </c>
      <c r="D8372" s="753" t="s">
        <v>1956</v>
      </c>
      <c r="E8372" s="753" t="s">
        <v>115</v>
      </c>
      <c r="F8372" s="753" t="s">
        <v>116</v>
      </c>
      <c r="G8372" s="757" t="s">
        <v>117</v>
      </c>
      <c r="H8372" s="751">
        <v>8140100</v>
      </c>
    </row>
    <row r="8373" spans="1:8">
      <c r="A8373" s="753" t="s">
        <v>84</v>
      </c>
      <c r="B8373" s="753" t="s">
        <v>1006</v>
      </c>
      <c r="C8373" s="753" t="s">
        <v>223</v>
      </c>
      <c r="D8373" s="753" t="s">
        <v>1956</v>
      </c>
      <c r="E8373" s="753" t="s">
        <v>115</v>
      </c>
      <c r="F8373" s="753" t="s">
        <v>118</v>
      </c>
      <c r="G8373" s="757" t="s">
        <v>119</v>
      </c>
      <c r="H8373" s="751">
        <v>299000</v>
      </c>
    </row>
    <row r="8374" spans="1:8">
      <c r="A8374" s="753" t="s">
        <v>84</v>
      </c>
      <c r="B8374" s="753" t="s">
        <v>1006</v>
      </c>
      <c r="C8374" s="753" t="s">
        <v>223</v>
      </c>
      <c r="D8374" s="753" t="s">
        <v>1956</v>
      </c>
      <c r="E8374" s="753" t="s">
        <v>125</v>
      </c>
      <c r="F8374" s="753"/>
      <c r="G8374" s="757" t="s">
        <v>126</v>
      </c>
      <c r="H8374" s="751">
        <v>6000000</v>
      </c>
    </row>
    <row r="8375" spans="1:8">
      <c r="A8375" s="753" t="s">
        <v>84</v>
      </c>
      <c r="B8375" s="753" t="s">
        <v>1006</v>
      </c>
      <c r="C8375" s="753" t="s">
        <v>223</v>
      </c>
      <c r="D8375" s="753" t="s">
        <v>1956</v>
      </c>
      <c r="E8375" s="753" t="s">
        <v>125</v>
      </c>
      <c r="F8375" s="753" t="s">
        <v>430</v>
      </c>
      <c r="G8375" s="757" t="s">
        <v>431</v>
      </c>
      <c r="H8375" s="751">
        <v>2320000</v>
      </c>
    </row>
    <row r="8376" spans="1:8">
      <c r="A8376" s="753" t="s">
        <v>84</v>
      </c>
      <c r="B8376" s="753" t="s">
        <v>1006</v>
      </c>
      <c r="C8376" s="753" t="s">
        <v>223</v>
      </c>
      <c r="D8376" s="753" t="s">
        <v>1956</v>
      </c>
      <c r="E8376" s="753" t="s">
        <v>125</v>
      </c>
      <c r="F8376" s="753" t="s">
        <v>552</v>
      </c>
      <c r="G8376" s="757" t="s">
        <v>553</v>
      </c>
      <c r="H8376" s="751">
        <v>2680000</v>
      </c>
    </row>
    <row r="8377" spans="1:8">
      <c r="A8377" s="753" t="s">
        <v>84</v>
      </c>
      <c r="B8377" s="753" t="s">
        <v>1006</v>
      </c>
      <c r="C8377" s="753" t="s">
        <v>223</v>
      </c>
      <c r="D8377" s="753" t="s">
        <v>1956</v>
      </c>
      <c r="E8377" s="753" t="s">
        <v>125</v>
      </c>
      <c r="F8377" s="753" t="s">
        <v>127</v>
      </c>
      <c r="G8377" s="757" t="s">
        <v>128</v>
      </c>
      <c r="H8377" s="751">
        <v>1000000</v>
      </c>
    </row>
    <row r="8378" spans="1:8">
      <c r="A8378" s="753" t="s">
        <v>84</v>
      </c>
      <c r="B8378" s="753" t="s">
        <v>1006</v>
      </c>
      <c r="C8378" s="753" t="s">
        <v>223</v>
      </c>
      <c r="D8378" s="753" t="s">
        <v>1956</v>
      </c>
      <c r="E8378" s="753" t="s">
        <v>134</v>
      </c>
      <c r="F8378" s="753"/>
      <c r="G8378" s="757" t="s">
        <v>135</v>
      </c>
      <c r="H8378" s="751">
        <v>14500000</v>
      </c>
    </row>
    <row r="8379" spans="1:8">
      <c r="A8379" s="753" t="s">
        <v>84</v>
      </c>
      <c r="B8379" s="753" t="s">
        <v>1006</v>
      </c>
      <c r="C8379" s="753" t="s">
        <v>223</v>
      </c>
      <c r="D8379" s="753" t="s">
        <v>1956</v>
      </c>
      <c r="E8379" s="753" t="s">
        <v>134</v>
      </c>
      <c r="F8379" s="753" t="s">
        <v>137</v>
      </c>
      <c r="G8379" s="757" t="s">
        <v>138</v>
      </c>
      <c r="H8379" s="751">
        <v>7300000</v>
      </c>
    </row>
    <row r="8380" spans="1:8">
      <c r="A8380" s="753" t="s">
        <v>84</v>
      </c>
      <c r="B8380" s="753" t="s">
        <v>1006</v>
      </c>
      <c r="C8380" s="753" t="s">
        <v>223</v>
      </c>
      <c r="D8380" s="753" t="s">
        <v>1956</v>
      </c>
      <c r="E8380" s="753" t="s">
        <v>134</v>
      </c>
      <c r="F8380" s="753" t="s">
        <v>139</v>
      </c>
      <c r="G8380" s="757" t="s">
        <v>140</v>
      </c>
      <c r="H8380" s="751">
        <v>7200000</v>
      </c>
    </row>
    <row r="8381" spans="1:8">
      <c r="A8381" s="753" t="s">
        <v>84</v>
      </c>
      <c r="B8381" s="753" t="s">
        <v>421</v>
      </c>
      <c r="C8381" s="753"/>
      <c r="D8381" s="753"/>
      <c r="E8381" s="753"/>
      <c r="F8381" s="753"/>
      <c r="G8381" s="757" t="s">
        <v>422</v>
      </c>
      <c r="H8381" s="751">
        <v>37249116837</v>
      </c>
    </row>
    <row r="8382" spans="1:8">
      <c r="A8382" s="753" t="s">
        <v>84</v>
      </c>
      <c r="B8382" s="753" t="s">
        <v>421</v>
      </c>
      <c r="C8382" s="753" t="s">
        <v>416</v>
      </c>
      <c r="D8382" s="753"/>
      <c r="E8382" s="753"/>
      <c r="F8382" s="753"/>
      <c r="G8382" s="757" t="s">
        <v>1814</v>
      </c>
      <c r="H8382" s="751">
        <v>58600000</v>
      </c>
    </row>
    <row r="8383" spans="1:8">
      <c r="A8383" s="753" t="s">
        <v>84</v>
      </c>
      <c r="B8383" s="753" t="s">
        <v>421</v>
      </c>
      <c r="C8383" s="753" t="s">
        <v>416</v>
      </c>
      <c r="D8383" s="753" t="s">
        <v>1926</v>
      </c>
      <c r="E8383" s="753"/>
      <c r="F8383" s="753"/>
      <c r="G8383" s="757" t="s">
        <v>1927</v>
      </c>
      <c r="H8383" s="751">
        <v>8000000</v>
      </c>
    </row>
    <row r="8384" spans="1:8">
      <c r="A8384" s="753" t="s">
        <v>84</v>
      </c>
      <c r="B8384" s="753" t="s">
        <v>421</v>
      </c>
      <c r="C8384" s="753" t="s">
        <v>416</v>
      </c>
      <c r="D8384" s="753" t="s">
        <v>1926</v>
      </c>
      <c r="E8384" s="753" t="s">
        <v>554</v>
      </c>
      <c r="F8384" s="753"/>
      <c r="G8384" s="757" t="s">
        <v>555</v>
      </c>
      <c r="H8384" s="751">
        <v>8000000</v>
      </c>
    </row>
    <row r="8385" spans="1:8">
      <c r="A8385" s="753" t="s">
        <v>84</v>
      </c>
      <c r="B8385" s="753" t="s">
        <v>421</v>
      </c>
      <c r="C8385" s="753" t="s">
        <v>416</v>
      </c>
      <c r="D8385" s="753" t="s">
        <v>1926</v>
      </c>
      <c r="E8385" s="753" t="s">
        <v>554</v>
      </c>
      <c r="F8385" s="753" t="s">
        <v>206</v>
      </c>
      <c r="G8385" s="757" t="s">
        <v>207</v>
      </c>
      <c r="H8385" s="751">
        <v>8000000</v>
      </c>
    </row>
    <row r="8386" spans="1:8" ht="39.6">
      <c r="A8386" s="753" t="s">
        <v>84</v>
      </c>
      <c r="B8386" s="753" t="s">
        <v>421</v>
      </c>
      <c r="C8386" s="753" t="s">
        <v>416</v>
      </c>
      <c r="D8386" s="753" t="s">
        <v>1816</v>
      </c>
      <c r="E8386" s="753"/>
      <c r="F8386" s="753"/>
      <c r="G8386" s="757" t="s">
        <v>1817</v>
      </c>
      <c r="H8386" s="751">
        <v>50600000</v>
      </c>
    </row>
    <row r="8387" spans="1:8">
      <c r="A8387" s="753" t="s">
        <v>84</v>
      </c>
      <c r="B8387" s="753" t="s">
        <v>421</v>
      </c>
      <c r="C8387" s="753" t="s">
        <v>416</v>
      </c>
      <c r="D8387" s="753" t="s">
        <v>1816</v>
      </c>
      <c r="E8387" s="753" t="s">
        <v>160</v>
      </c>
      <c r="F8387" s="753"/>
      <c r="G8387" s="757" t="s">
        <v>161</v>
      </c>
      <c r="H8387" s="751">
        <v>22140000</v>
      </c>
    </row>
    <row r="8388" spans="1:8">
      <c r="A8388" s="753" t="s">
        <v>84</v>
      </c>
      <c r="B8388" s="753" t="s">
        <v>421</v>
      </c>
      <c r="C8388" s="753" t="s">
        <v>416</v>
      </c>
      <c r="D8388" s="753" t="s">
        <v>1816</v>
      </c>
      <c r="E8388" s="753" t="s">
        <v>160</v>
      </c>
      <c r="F8388" s="753" t="s">
        <v>162</v>
      </c>
      <c r="G8388" s="757" t="s">
        <v>163</v>
      </c>
      <c r="H8388" s="751">
        <v>3450000</v>
      </c>
    </row>
    <row r="8389" spans="1:8">
      <c r="A8389" s="753" t="s">
        <v>84</v>
      </c>
      <c r="B8389" s="753" t="s">
        <v>421</v>
      </c>
      <c r="C8389" s="753" t="s">
        <v>416</v>
      </c>
      <c r="D8389" s="753" t="s">
        <v>1816</v>
      </c>
      <c r="E8389" s="753" t="s">
        <v>160</v>
      </c>
      <c r="F8389" s="753" t="s">
        <v>438</v>
      </c>
      <c r="G8389" s="757" t="s">
        <v>1786</v>
      </c>
      <c r="H8389" s="751">
        <v>5000000</v>
      </c>
    </row>
    <row r="8390" spans="1:8">
      <c r="A8390" s="753" t="s">
        <v>84</v>
      </c>
      <c r="B8390" s="753" t="s">
        <v>421</v>
      </c>
      <c r="C8390" s="753" t="s">
        <v>416</v>
      </c>
      <c r="D8390" s="753" t="s">
        <v>1816</v>
      </c>
      <c r="E8390" s="753" t="s">
        <v>160</v>
      </c>
      <c r="F8390" s="753" t="s">
        <v>551</v>
      </c>
      <c r="G8390" s="757" t="s">
        <v>133</v>
      </c>
      <c r="H8390" s="751">
        <v>13690000</v>
      </c>
    </row>
    <row r="8391" spans="1:8">
      <c r="A8391" s="753" t="s">
        <v>84</v>
      </c>
      <c r="B8391" s="753" t="s">
        <v>421</v>
      </c>
      <c r="C8391" s="753" t="s">
        <v>416</v>
      </c>
      <c r="D8391" s="753" t="s">
        <v>1816</v>
      </c>
      <c r="E8391" s="753" t="s">
        <v>125</v>
      </c>
      <c r="F8391" s="753"/>
      <c r="G8391" s="757" t="s">
        <v>126</v>
      </c>
      <c r="H8391" s="751">
        <v>28460000</v>
      </c>
    </row>
    <row r="8392" spans="1:8">
      <c r="A8392" s="753" t="s">
        <v>84</v>
      </c>
      <c r="B8392" s="753" t="s">
        <v>421</v>
      </c>
      <c r="C8392" s="753" t="s">
        <v>416</v>
      </c>
      <c r="D8392" s="753" t="s">
        <v>1816</v>
      </c>
      <c r="E8392" s="753" t="s">
        <v>125</v>
      </c>
      <c r="F8392" s="753" t="s">
        <v>430</v>
      </c>
      <c r="G8392" s="757" t="s">
        <v>431</v>
      </c>
      <c r="H8392" s="751">
        <v>3482000</v>
      </c>
    </row>
    <row r="8393" spans="1:8">
      <c r="A8393" s="753" t="s">
        <v>84</v>
      </c>
      <c r="B8393" s="753" t="s">
        <v>421</v>
      </c>
      <c r="C8393" s="753" t="s">
        <v>416</v>
      </c>
      <c r="D8393" s="753" t="s">
        <v>1816</v>
      </c>
      <c r="E8393" s="753" t="s">
        <v>125</v>
      </c>
      <c r="F8393" s="753" t="s">
        <v>552</v>
      </c>
      <c r="G8393" s="757" t="s">
        <v>553</v>
      </c>
      <c r="H8393" s="751">
        <v>14000000</v>
      </c>
    </row>
    <row r="8394" spans="1:8">
      <c r="A8394" s="753" t="s">
        <v>84</v>
      </c>
      <c r="B8394" s="753" t="s">
        <v>421</v>
      </c>
      <c r="C8394" s="753" t="s">
        <v>416</v>
      </c>
      <c r="D8394" s="753" t="s">
        <v>1816</v>
      </c>
      <c r="E8394" s="753" t="s">
        <v>125</v>
      </c>
      <c r="F8394" s="753" t="s">
        <v>127</v>
      </c>
      <c r="G8394" s="757" t="s">
        <v>128</v>
      </c>
      <c r="H8394" s="751">
        <v>10978000</v>
      </c>
    </row>
    <row r="8395" spans="1:8">
      <c r="A8395" s="753" t="s">
        <v>84</v>
      </c>
      <c r="B8395" s="753" t="s">
        <v>421</v>
      </c>
      <c r="C8395" s="753" t="s">
        <v>188</v>
      </c>
      <c r="D8395" s="753"/>
      <c r="E8395" s="753"/>
      <c r="F8395" s="753"/>
      <c r="G8395" s="757" t="s">
        <v>1374</v>
      </c>
      <c r="H8395" s="751">
        <v>90000000</v>
      </c>
    </row>
    <row r="8396" spans="1:8">
      <c r="A8396" s="753" t="s">
        <v>84</v>
      </c>
      <c r="B8396" s="753" t="s">
        <v>421</v>
      </c>
      <c r="C8396" s="753" t="s">
        <v>188</v>
      </c>
      <c r="D8396" s="753" t="s">
        <v>1828</v>
      </c>
      <c r="E8396" s="753"/>
      <c r="F8396" s="753"/>
      <c r="G8396" s="757" t="s">
        <v>1829</v>
      </c>
      <c r="H8396" s="751">
        <v>90000000</v>
      </c>
    </row>
    <row r="8397" spans="1:8">
      <c r="A8397" s="753" t="s">
        <v>84</v>
      </c>
      <c r="B8397" s="753" t="s">
        <v>421</v>
      </c>
      <c r="C8397" s="753" t="s">
        <v>188</v>
      </c>
      <c r="D8397" s="753" t="s">
        <v>1828</v>
      </c>
      <c r="E8397" s="753" t="s">
        <v>115</v>
      </c>
      <c r="F8397" s="753"/>
      <c r="G8397" s="757" t="s">
        <v>1781</v>
      </c>
      <c r="H8397" s="751">
        <v>27500000</v>
      </c>
    </row>
    <row r="8398" spans="1:8">
      <c r="A8398" s="753" t="s">
        <v>84</v>
      </c>
      <c r="B8398" s="753" t="s">
        <v>421</v>
      </c>
      <c r="C8398" s="753" t="s">
        <v>188</v>
      </c>
      <c r="D8398" s="753" t="s">
        <v>1828</v>
      </c>
      <c r="E8398" s="753" t="s">
        <v>115</v>
      </c>
      <c r="F8398" s="753" t="s">
        <v>116</v>
      </c>
      <c r="G8398" s="757" t="s">
        <v>117</v>
      </c>
      <c r="H8398" s="751">
        <v>27500000</v>
      </c>
    </row>
    <row r="8399" spans="1:8" ht="39.6">
      <c r="A8399" s="753" t="s">
        <v>84</v>
      </c>
      <c r="B8399" s="753" t="s">
        <v>421</v>
      </c>
      <c r="C8399" s="753" t="s">
        <v>188</v>
      </c>
      <c r="D8399" s="753" t="s">
        <v>1828</v>
      </c>
      <c r="E8399" s="753" t="s">
        <v>560</v>
      </c>
      <c r="F8399" s="753"/>
      <c r="G8399" s="757" t="s">
        <v>1790</v>
      </c>
      <c r="H8399" s="751">
        <v>29140000</v>
      </c>
    </row>
    <row r="8400" spans="1:8">
      <c r="A8400" s="753" t="s">
        <v>84</v>
      </c>
      <c r="B8400" s="753" t="s">
        <v>421</v>
      </c>
      <c r="C8400" s="753" t="s">
        <v>188</v>
      </c>
      <c r="D8400" s="753" t="s">
        <v>1828</v>
      </c>
      <c r="E8400" s="753" t="s">
        <v>560</v>
      </c>
      <c r="F8400" s="753" t="s">
        <v>418</v>
      </c>
      <c r="G8400" s="757" t="s">
        <v>1793</v>
      </c>
      <c r="H8400" s="751">
        <v>29140000</v>
      </c>
    </row>
    <row r="8401" spans="1:8" ht="26.4">
      <c r="A8401" s="753" t="s">
        <v>84</v>
      </c>
      <c r="B8401" s="753" t="s">
        <v>421</v>
      </c>
      <c r="C8401" s="753" t="s">
        <v>188</v>
      </c>
      <c r="D8401" s="753" t="s">
        <v>1828</v>
      </c>
      <c r="E8401" s="753" t="s">
        <v>130</v>
      </c>
      <c r="F8401" s="753"/>
      <c r="G8401" s="757" t="s">
        <v>131</v>
      </c>
      <c r="H8401" s="751">
        <v>13360000</v>
      </c>
    </row>
    <row r="8402" spans="1:8">
      <c r="A8402" s="753" t="s">
        <v>84</v>
      </c>
      <c r="B8402" s="753" t="s">
        <v>421</v>
      </c>
      <c r="C8402" s="753" t="s">
        <v>188</v>
      </c>
      <c r="D8402" s="753" t="s">
        <v>1828</v>
      </c>
      <c r="E8402" s="753" t="s">
        <v>130</v>
      </c>
      <c r="F8402" s="753" t="s">
        <v>585</v>
      </c>
      <c r="G8402" s="757" t="s">
        <v>1799</v>
      </c>
      <c r="H8402" s="751">
        <v>13360000</v>
      </c>
    </row>
    <row r="8403" spans="1:8">
      <c r="A8403" s="753" t="s">
        <v>84</v>
      </c>
      <c r="B8403" s="753" t="s">
        <v>421</v>
      </c>
      <c r="C8403" s="753" t="s">
        <v>188</v>
      </c>
      <c r="D8403" s="753" t="s">
        <v>1828</v>
      </c>
      <c r="E8403" s="753" t="s">
        <v>134</v>
      </c>
      <c r="F8403" s="753"/>
      <c r="G8403" s="757" t="s">
        <v>135</v>
      </c>
      <c r="H8403" s="751">
        <v>20000000</v>
      </c>
    </row>
    <row r="8404" spans="1:8">
      <c r="A8404" s="753" t="s">
        <v>84</v>
      </c>
      <c r="B8404" s="753" t="s">
        <v>421</v>
      </c>
      <c r="C8404" s="753" t="s">
        <v>188</v>
      </c>
      <c r="D8404" s="753" t="s">
        <v>1828</v>
      </c>
      <c r="E8404" s="753" t="s">
        <v>134</v>
      </c>
      <c r="F8404" s="753" t="s">
        <v>139</v>
      </c>
      <c r="G8404" s="757" t="s">
        <v>140</v>
      </c>
      <c r="H8404" s="751">
        <v>20000000</v>
      </c>
    </row>
    <row r="8405" spans="1:8" ht="26.4">
      <c r="A8405" s="753" t="s">
        <v>84</v>
      </c>
      <c r="B8405" s="753" t="s">
        <v>421</v>
      </c>
      <c r="C8405" s="753" t="s">
        <v>223</v>
      </c>
      <c r="D8405" s="753"/>
      <c r="E8405" s="753"/>
      <c r="F8405" s="753"/>
      <c r="G8405" s="757" t="s">
        <v>1765</v>
      </c>
      <c r="H8405" s="751">
        <v>37065516837</v>
      </c>
    </row>
    <row r="8406" spans="1:8">
      <c r="A8406" s="753" t="s">
        <v>84</v>
      </c>
      <c r="B8406" s="753" t="s">
        <v>421</v>
      </c>
      <c r="C8406" s="753" t="s">
        <v>223</v>
      </c>
      <c r="D8406" s="753" t="s">
        <v>1766</v>
      </c>
      <c r="E8406" s="753"/>
      <c r="F8406" s="753"/>
      <c r="G8406" s="757" t="s">
        <v>1767</v>
      </c>
      <c r="H8406" s="751">
        <v>36926816837</v>
      </c>
    </row>
    <row r="8407" spans="1:8">
      <c r="A8407" s="753" t="s">
        <v>84</v>
      </c>
      <c r="B8407" s="753" t="s">
        <v>421</v>
      </c>
      <c r="C8407" s="753" t="s">
        <v>223</v>
      </c>
      <c r="D8407" s="753" t="s">
        <v>1766</v>
      </c>
      <c r="E8407" s="753" t="s">
        <v>92</v>
      </c>
      <c r="F8407" s="753"/>
      <c r="G8407" s="757" t="s">
        <v>93</v>
      </c>
      <c r="H8407" s="751">
        <v>4671032692</v>
      </c>
    </row>
    <row r="8408" spans="1:8">
      <c r="A8408" s="753" t="s">
        <v>84</v>
      </c>
      <c r="B8408" s="753" t="s">
        <v>421</v>
      </c>
      <c r="C8408" s="753" t="s">
        <v>223</v>
      </c>
      <c r="D8408" s="753" t="s">
        <v>1766</v>
      </c>
      <c r="E8408" s="753" t="s">
        <v>92</v>
      </c>
      <c r="F8408" s="753" t="s">
        <v>94</v>
      </c>
      <c r="G8408" s="757" t="s">
        <v>1768</v>
      </c>
      <c r="H8408" s="751">
        <v>4630229491</v>
      </c>
    </row>
    <row r="8409" spans="1:8">
      <c r="A8409" s="753" t="s">
        <v>84</v>
      </c>
      <c r="B8409" s="753" t="s">
        <v>421</v>
      </c>
      <c r="C8409" s="753" t="s">
        <v>223</v>
      </c>
      <c r="D8409" s="753" t="s">
        <v>1766</v>
      </c>
      <c r="E8409" s="753" t="s">
        <v>92</v>
      </c>
      <c r="F8409" s="753" t="s">
        <v>95</v>
      </c>
      <c r="G8409" s="757" t="s">
        <v>1769</v>
      </c>
      <c r="H8409" s="751">
        <v>40803201</v>
      </c>
    </row>
    <row r="8410" spans="1:8" ht="26.4">
      <c r="A8410" s="753" t="s">
        <v>84</v>
      </c>
      <c r="B8410" s="753" t="s">
        <v>421</v>
      </c>
      <c r="C8410" s="753" t="s">
        <v>223</v>
      </c>
      <c r="D8410" s="753" t="s">
        <v>1766</v>
      </c>
      <c r="E8410" s="753" t="s">
        <v>141</v>
      </c>
      <c r="F8410" s="753"/>
      <c r="G8410" s="757" t="s">
        <v>1822</v>
      </c>
      <c r="H8410" s="751">
        <v>203737800</v>
      </c>
    </row>
    <row r="8411" spans="1:8" ht="26.4">
      <c r="A8411" s="753" t="s">
        <v>84</v>
      </c>
      <c r="B8411" s="753" t="s">
        <v>421</v>
      </c>
      <c r="C8411" s="753" t="s">
        <v>223</v>
      </c>
      <c r="D8411" s="753" t="s">
        <v>1766</v>
      </c>
      <c r="E8411" s="753" t="s">
        <v>141</v>
      </c>
      <c r="F8411" s="753" t="s">
        <v>581</v>
      </c>
      <c r="G8411" s="757" t="s">
        <v>1823</v>
      </c>
      <c r="H8411" s="751">
        <v>182737800</v>
      </c>
    </row>
    <row r="8412" spans="1:8">
      <c r="A8412" s="753" t="s">
        <v>84</v>
      </c>
      <c r="B8412" s="753" t="s">
        <v>421</v>
      </c>
      <c r="C8412" s="753" t="s">
        <v>223</v>
      </c>
      <c r="D8412" s="753" t="s">
        <v>1766</v>
      </c>
      <c r="E8412" s="753" t="s">
        <v>141</v>
      </c>
      <c r="F8412" s="753" t="s">
        <v>142</v>
      </c>
      <c r="G8412" s="757" t="s">
        <v>1856</v>
      </c>
      <c r="H8412" s="751">
        <v>21000000</v>
      </c>
    </row>
    <row r="8413" spans="1:8">
      <c r="A8413" s="753" t="s">
        <v>84</v>
      </c>
      <c r="B8413" s="753" t="s">
        <v>421</v>
      </c>
      <c r="C8413" s="753" t="s">
        <v>223</v>
      </c>
      <c r="D8413" s="753" t="s">
        <v>1766</v>
      </c>
      <c r="E8413" s="753" t="s">
        <v>96</v>
      </c>
      <c r="F8413" s="753"/>
      <c r="G8413" s="757" t="s">
        <v>97</v>
      </c>
      <c r="H8413" s="751">
        <v>2177572768</v>
      </c>
    </row>
    <row r="8414" spans="1:8">
      <c r="A8414" s="753" t="s">
        <v>84</v>
      </c>
      <c r="B8414" s="753" t="s">
        <v>421</v>
      </c>
      <c r="C8414" s="753" t="s">
        <v>223</v>
      </c>
      <c r="D8414" s="753" t="s">
        <v>1766</v>
      </c>
      <c r="E8414" s="753" t="s">
        <v>96</v>
      </c>
      <c r="F8414" s="753" t="s">
        <v>151</v>
      </c>
      <c r="G8414" s="757" t="s">
        <v>152</v>
      </c>
      <c r="H8414" s="751">
        <v>94591000</v>
      </c>
    </row>
    <row r="8415" spans="1:8">
      <c r="A8415" s="753" t="s">
        <v>84</v>
      </c>
      <c r="B8415" s="753" t="s">
        <v>421</v>
      </c>
      <c r="C8415" s="753" t="s">
        <v>223</v>
      </c>
      <c r="D8415" s="753" t="s">
        <v>1766</v>
      </c>
      <c r="E8415" s="753" t="s">
        <v>96</v>
      </c>
      <c r="F8415" s="753" t="s">
        <v>440</v>
      </c>
      <c r="G8415" s="757" t="s">
        <v>441</v>
      </c>
      <c r="H8415" s="751">
        <v>134021000</v>
      </c>
    </row>
    <row r="8416" spans="1:8">
      <c r="A8416" s="753" t="s">
        <v>84</v>
      </c>
      <c r="B8416" s="753" t="s">
        <v>421</v>
      </c>
      <c r="C8416" s="753" t="s">
        <v>223</v>
      </c>
      <c r="D8416" s="753" t="s">
        <v>1766</v>
      </c>
      <c r="E8416" s="753" t="s">
        <v>96</v>
      </c>
      <c r="F8416" s="753" t="s">
        <v>434</v>
      </c>
      <c r="G8416" s="757" t="s">
        <v>435</v>
      </c>
      <c r="H8416" s="751">
        <v>32388300</v>
      </c>
    </row>
    <row r="8417" spans="1:8">
      <c r="A8417" s="753" t="s">
        <v>84</v>
      </c>
      <c r="B8417" s="753" t="s">
        <v>421</v>
      </c>
      <c r="C8417" s="753" t="s">
        <v>223</v>
      </c>
      <c r="D8417" s="753" t="s">
        <v>1766</v>
      </c>
      <c r="E8417" s="753" t="s">
        <v>96</v>
      </c>
      <c r="F8417" s="753" t="s">
        <v>864</v>
      </c>
      <c r="G8417" s="757" t="s">
        <v>1770</v>
      </c>
      <c r="H8417" s="751">
        <v>682436480</v>
      </c>
    </row>
    <row r="8418" spans="1:8" ht="26.4">
      <c r="A8418" s="753" t="s">
        <v>84</v>
      </c>
      <c r="B8418" s="753" t="s">
        <v>421</v>
      </c>
      <c r="C8418" s="753" t="s">
        <v>223</v>
      </c>
      <c r="D8418" s="753" t="s">
        <v>1766</v>
      </c>
      <c r="E8418" s="753" t="s">
        <v>96</v>
      </c>
      <c r="F8418" s="753" t="s">
        <v>98</v>
      </c>
      <c r="G8418" s="757" t="s">
        <v>99</v>
      </c>
      <c r="H8418" s="751">
        <v>34539000</v>
      </c>
    </row>
    <row r="8419" spans="1:8" ht="26.4">
      <c r="A8419" s="753" t="s">
        <v>84</v>
      </c>
      <c r="B8419" s="753" t="s">
        <v>421</v>
      </c>
      <c r="C8419" s="753" t="s">
        <v>223</v>
      </c>
      <c r="D8419" s="753" t="s">
        <v>1766</v>
      </c>
      <c r="E8419" s="753" t="s">
        <v>96</v>
      </c>
      <c r="F8419" s="753" t="s">
        <v>442</v>
      </c>
      <c r="G8419" s="757" t="s">
        <v>1772</v>
      </c>
      <c r="H8419" s="751">
        <v>16156769</v>
      </c>
    </row>
    <row r="8420" spans="1:8">
      <c r="A8420" s="753" t="s">
        <v>84</v>
      </c>
      <c r="B8420" s="753" t="s">
        <v>421</v>
      </c>
      <c r="C8420" s="753" t="s">
        <v>223</v>
      </c>
      <c r="D8420" s="753" t="s">
        <v>1766</v>
      </c>
      <c r="E8420" s="753" t="s">
        <v>96</v>
      </c>
      <c r="F8420" s="753" t="s">
        <v>144</v>
      </c>
      <c r="G8420" s="757" t="s">
        <v>145</v>
      </c>
      <c r="H8420" s="751">
        <v>1144080219</v>
      </c>
    </row>
    <row r="8421" spans="1:8">
      <c r="A8421" s="753" t="s">
        <v>84</v>
      </c>
      <c r="B8421" s="753" t="s">
        <v>421</v>
      </c>
      <c r="C8421" s="753" t="s">
        <v>223</v>
      </c>
      <c r="D8421" s="753" t="s">
        <v>1766</v>
      </c>
      <c r="E8421" s="753" t="s">
        <v>96</v>
      </c>
      <c r="F8421" s="753" t="s">
        <v>154</v>
      </c>
      <c r="G8421" s="757" t="s">
        <v>1773</v>
      </c>
      <c r="H8421" s="751">
        <v>39360000</v>
      </c>
    </row>
    <row r="8422" spans="1:8">
      <c r="A8422" s="753" t="s">
        <v>84</v>
      </c>
      <c r="B8422" s="753" t="s">
        <v>421</v>
      </c>
      <c r="C8422" s="753" t="s">
        <v>223</v>
      </c>
      <c r="D8422" s="753" t="s">
        <v>1766</v>
      </c>
      <c r="E8422" s="753" t="s">
        <v>426</v>
      </c>
      <c r="F8422" s="753"/>
      <c r="G8422" s="757" t="s">
        <v>427</v>
      </c>
      <c r="H8422" s="751">
        <v>30025000</v>
      </c>
    </row>
    <row r="8423" spans="1:8">
      <c r="A8423" s="753" t="s">
        <v>84</v>
      </c>
      <c r="B8423" s="753" t="s">
        <v>421</v>
      </c>
      <c r="C8423" s="753" t="s">
        <v>223</v>
      </c>
      <c r="D8423" s="753" t="s">
        <v>1766</v>
      </c>
      <c r="E8423" s="753" t="s">
        <v>426</v>
      </c>
      <c r="F8423" s="753" t="s">
        <v>428</v>
      </c>
      <c r="G8423" s="757" t="s">
        <v>1774</v>
      </c>
      <c r="H8423" s="751">
        <v>16658000</v>
      </c>
    </row>
    <row r="8424" spans="1:8">
      <c r="A8424" s="753" t="s">
        <v>84</v>
      </c>
      <c r="B8424" s="753" t="s">
        <v>421</v>
      </c>
      <c r="C8424" s="753" t="s">
        <v>223</v>
      </c>
      <c r="D8424" s="753" t="s">
        <v>1766</v>
      </c>
      <c r="E8424" s="753" t="s">
        <v>426</v>
      </c>
      <c r="F8424" s="753" t="s">
        <v>429</v>
      </c>
      <c r="G8424" s="757" t="s">
        <v>1775</v>
      </c>
      <c r="H8424" s="751">
        <v>13367000</v>
      </c>
    </row>
    <row r="8425" spans="1:8">
      <c r="A8425" s="753" t="s">
        <v>84</v>
      </c>
      <c r="B8425" s="753" t="s">
        <v>421</v>
      </c>
      <c r="C8425" s="753" t="s">
        <v>223</v>
      </c>
      <c r="D8425" s="753" t="s">
        <v>1766</v>
      </c>
      <c r="E8425" s="753" t="s">
        <v>100</v>
      </c>
      <c r="F8425" s="753"/>
      <c r="G8425" s="757" t="s">
        <v>101</v>
      </c>
      <c r="H8425" s="751">
        <v>723459410</v>
      </c>
    </row>
    <row r="8426" spans="1:8">
      <c r="A8426" s="753" t="s">
        <v>84</v>
      </c>
      <c r="B8426" s="753" t="s">
        <v>421</v>
      </c>
      <c r="C8426" s="753" t="s">
        <v>223</v>
      </c>
      <c r="D8426" s="753" t="s">
        <v>1766</v>
      </c>
      <c r="E8426" s="753" t="s">
        <v>100</v>
      </c>
      <c r="F8426" s="753" t="s">
        <v>337</v>
      </c>
      <c r="G8426" s="757" t="s">
        <v>338</v>
      </c>
      <c r="H8426" s="751">
        <v>69860000</v>
      </c>
    </row>
    <row r="8427" spans="1:8">
      <c r="A8427" s="753" t="s">
        <v>84</v>
      </c>
      <c r="B8427" s="753" t="s">
        <v>421</v>
      </c>
      <c r="C8427" s="753" t="s">
        <v>223</v>
      </c>
      <c r="D8427" s="753" t="s">
        <v>1766</v>
      </c>
      <c r="E8427" s="753" t="s">
        <v>100</v>
      </c>
      <c r="F8427" s="753" t="s">
        <v>443</v>
      </c>
      <c r="G8427" s="757" t="s">
        <v>135</v>
      </c>
      <c r="H8427" s="751">
        <v>653599410</v>
      </c>
    </row>
    <row r="8428" spans="1:8">
      <c r="A8428" s="753" t="s">
        <v>84</v>
      </c>
      <c r="B8428" s="753" t="s">
        <v>421</v>
      </c>
      <c r="C8428" s="753" t="s">
        <v>223</v>
      </c>
      <c r="D8428" s="753" t="s">
        <v>1766</v>
      </c>
      <c r="E8428" s="753" t="s">
        <v>102</v>
      </c>
      <c r="F8428" s="753"/>
      <c r="G8428" s="757" t="s">
        <v>369</v>
      </c>
      <c r="H8428" s="751">
        <v>1117784863</v>
      </c>
    </row>
    <row r="8429" spans="1:8">
      <c r="A8429" s="753" t="s">
        <v>84</v>
      </c>
      <c r="B8429" s="753" t="s">
        <v>421</v>
      </c>
      <c r="C8429" s="753" t="s">
        <v>223</v>
      </c>
      <c r="D8429" s="753" t="s">
        <v>1766</v>
      </c>
      <c r="E8429" s="753" t="s">
        <v>102</v>
      </c>
      <c r="F8429" s="753" t="s">
        <v>103</v>
      </c>
      <c r="G8429" s="757" t="s">
        <v>104</v>
      </c>
      <c r="H8429" s="751">
        <v>864329588</v>
      </c>
    </row>
    <row r="8430" spans="1:8">
      <c r="A8430" s="753" t="s">
        <v>84</v>
      </c>
      <c r="B8430" s="753" t="s">
        <v>421</v>
      </c>
      <c r="C8430" s="753" t="s">
        <v>223</v>
      </c>
      <c r="D8430" s="753" t="s">
        <v>1766</v>
      </c>
      <c r="E8430" s="753" t="s">
        <v>102</v>
      </c>
      <c r="F8430" s="753" t="s">
        <v>105</v>
      </c>
      <c r="G8430" s="757" t="s">
        <v>106</v>
      </c>
      <c r="H8430" s="751">
        <v>148273175</v>
      </c>
    </row>
    <row r="8431" spans="1:8">
      <c r="A8431" s="753" t="s">
        <v>84</v>
      </c>
      <c r="B8431" s="753" t="s">
        <v>421</v>
      </c>
      <c r="C8431" s="753" t="s">
        <v>223</v>
      </c>
      <c r="D8431" s="753" t="s">
        <v>1766</v>
      </c>
      <c r="E8431" s="753" t="s">
        <v>102</v>
      </c>
      <c r="F8431" s="753" t="s">
        <v>107</v>
      </c>
      <c r="G8431" s="757" t="s">
        <v>108</v>
      </c>
      <c r="H8431" s="751">
        <v>98758135</v>
      </c>
    </row>
    <row r="8432" spans="1:8">
      <c r="A8432" s="753" t="s">
        <v>84</v>
      </c>
      <c r="B8432" s="753" t="s">
        <v>421</v>
      </c>
      <c r="C8432" s="753" t="s">
        <v>223</v>
      </c>
      <c r="D8432" s="753" t="s">
        <v>1766</v>
      </c>
      <c r="E8432" s="753" t="s">
        <v>102</v>
      </c>
      <c r="F8432" s="753" t="s">
        <v>0</v>
      </c>
      <c r="G8432" s="757" t="s">
        <v>1</v>
      </c>
      <c r="H8432" s="751">
        <v>6423965</v>
      </c>
    </row>
    <row r="8433" spans="1:8">
      <c r="A8433" s="753" t="s">
        <v>84</v>
      </c>
      <c r="B8433" s="753" t="s">
        <v>421</v>
      </c>
      <c r="C8433" s="753" t="s">
        <v>223</v>
      </c>
      <c r="D8433" s="753" t="s">
        <v>1766</v>
      </c>
      <c r="E8433" s="753" t="s">
        <v>109</v>
      </c>
      <c r="F8433" s="753"/>
      <c r="G8433" s="757" t="s">
        <v>110</v>
      </c>
      <c r="H8433" s="751">
        <v>297487665</v>
      </c>
    </row>
    <row r="8434" spans="1:8" ht="26.4">
      <c r="A8434" s="753" t="s">
        <v>84</v>
      </c>
      <c r="B8434" s="753" t="s">
        <v>421</v>
      </c>
      <c r="C8434" s="753" t="s">
        <v>223</v>
      </c>
      <c r="D8434" s="753" t="s">
        <v>1766</v>
      </c>
      <c r="E8434" s="753" t="s">
        <v>109</v>
      </c>
      <c r="F8434" s="753" t="s">
        <v>855</v>
      </c>
      <c r="G8434" s="757" t="s">
        <v>1776</v>
      </c>
      <c r="H8434" s="751">
        <v>284367665</v>
      </c>
    </row>
    <row r="8435" spans="1:8">
      <c r="A8435" s="753" t="s">
        <v>84</v>
      </c>
      <c r="B8435" s="753" t="s">
        <v>421</v>
      </c>
      <c r="C8435" s="753" t="s">
        <v>223</v>
      </c>
      <c r="D8435" s="753" t="s">
        <v>1766</v>
      </c>
      <c r="E8435" s="753" t="s">
        <v>109</v>
      </c>
      <c r="F8435" s="753" t="s">
        <v>111</v>
      </c>
      <c r="G8435" s="757" t="s">
        <v>135</v>
      </c>
      <c r="H8435" s="751">
        <v>13120000</v>
      </c>
    </row>
    <row r="8436" spans="1:8">
      <c r="A8436" s="753" t="s">
        <v>84</v>
      </c>
      <c r="B8436" s="753" t="s">
        <v>421</v>
      </c>
      <c r="C8436" s="753" t="s">
        <v>223</v>
      </c>
      <c r="D8436" s="753" t="s">
        <v>1766</v>
      </c>
      <c r="E8436" s="753" t="s">
        <v>112</v>
      </c>
      <c r="F8436" s="753"/>
      <c r="G8436" s="757" t="s">
        <v>113</v>
      </c>
      <c r="H8436" s="751">
        <v>235121208</v>
      </c>
    </row>
    <row r="8437" spans="1:8">
      <c r="A8437" s="753" t="s">
        <v>84</v>
      </c>
      <c r="B8437" s="753" t="s">
        <v>421</v>
      </c>
      <c r="C8437" s="753" t="s">
        <v>223</v>
      </c>
      <c r="D8437" s="753" t="s">
        <v>1766</v>
      </c>
      <c r="E8437" s="753" t="s">
        <v>112</v>
      </c>
      <c r="F8437" s="753" t="s">
        <v>155</v>
      </c>
      <c r="G8437" s="757" t="s">
        <v>1777</v>
      </c>
      <c r="H8437" s="751">
        <v>210474483</v>
      </c>
    </row>
    <row r="8438" spans="1:8">
      <c r="A8438" s="753" t="s">
        <v>84</v>
      </c>
      <c r="B8438" s="753" t="s">
        <v>421</v>
      </c>
      <c r="C8438" s="753" t="s">
        <v>223</v>
      </c>
      <c r="D8438" s="753" t="s">
        <v>1766</v>
      </c>
      <c r="E8438" s="753" t="s">
        <v>112</v>
      </c>
      <c r="F8438" s="753" t="s">
        <v>114</v>
      </c>
      <c r="G8438" s="757" t="s">
        <v>1778</v>
      </c>
      <c r="H8438" s="751">
        <v>14430725</v>
      </c>
    </row>
    <row r="8439" spans="1:8">
      <c r="A8439" s="753" t="s">
        <v>84</v>
      </c>
      <c r="B8439" s="753" t="s">
        <v>421</v>
      </c>
      <c r="C8439" s="753" t="s">
        <v>223</v>
      </c>
      <c r="D8439" s="753" t="s">
        <v>1766</v>
      </c>
      <c r="E8439" s="753" t="s">
        <v>112</v>
      </c>
      <c r="F8439" s="753" t="s">
        <v>156</v>
      </c>
      <c r="G8439" s="757" t="s">
        <v>1779</v>
      </c>
      <c r="H8439" s="751">
        <v>640000</v>
      </c>
    </row>
    <row r="8440" spans="1:8">
      <c r="A8440" s="753" t="s">
        <v>84</v>
      </c>
      <c r="B8440" s="753" t="s">
        <v>421</v>
      </c>
      <c r="C8440" s="753" t="s">
        <v>223</v>
      </c>
      <c r="D8440" s="753" t="s">
        <v>1766</v>
      </c>
      <c r="E8440" s="753" t="s">
        <v>112</v>
      </c>
      <c r="F8440" s="753" t="s">
        <v>146</v>
      </c>
      <c r="G8440" s="757" t="s">
        <v>1780</v>
      </c>
      <c r="H8440" s="751">
        <v>9576000</v>
      </c>
    </row>
    <row r="8441" spans="1:8">
      <c r="A8441" s="753" t="s">
        <v>84</v>
      </c>
      <c r="B8441" s="753" t="s">
        <v>421</v>
      </c>
      <c r="C8441" s="753" t="s">
        <v>223</v>
      </c>
      <c r="D8441" s="753" t="s">
        <v>1766</v>
      </c>
      <c r="E8441" s="753" t="s">
        <v>115</v>
      </c>
      <c r="F8441" s="753"/>
      <c r="G8441" s="757" t="s">
        <v>1781</v>
      </c>
      <c r="H8441" s="751">
        <v>1900508167</v>
      </c>
    </row>
    <row r="8442" spans="1:8">
      <c r="A8442" s="753" t="s">
        <v>84</v>
      </c>
      <c r="B8442" s="753" t="s">
        <v>421</v>
      </c>
      <c r="C8442" s="753" t="s">
        <v>223</v>
      </c>
      <c r="D8442" s="753" t="s">
        <v>1766</v>
      </c>
      <c r="E8442" s="753" t="s">
        <v>115</v>
      </c>
      <c r="F8442" s="753" t="s">
        <v>116</v>
      </c>
      <c r="G8442" s="757" t="s">
        <v>117</v>
      </c>
      <c r="H8442" s="751">
        <v>1202193667</v>
      </c>
    </row>
    <row r="8443" spans="1:8">
      <c r="A8443" s="753" t="s">
        <v>84</v>
      </c>
      <c r="B8443" s="753" t="s">
        <v>421</v>
      </c>
      <c r="C8443" s="753" t="s">
        <v>223</v>
      </c>
      <c r="D8443" s="753" t="s">
        <v>1766</v>
      </c>
      <c r="E8443" s="753" t="s">
        <v>115</v>
      </c>
      <c r="F8443" s="753" t="s">
        <v>147</v>
      </c>
      <c r="G8443" s="757" t="s">
        <v>148</v>
      </c>
      <c r="H8443" s="751">
        <v>196080000</v>
      </c>
    </row>
    <row r="8444" spans="1:8">
      <c r="A8444" s="753" t="s">
        <v>84</v>
      </c>
      <c r="B8444" s="753" t="s">
        <v>421</v>
      </c>
      <c r="C8444" s="753" t="s">
        <v>223</v>
      </c>
      <c r="D8444" s="753" t="s">
        <v>1766</v>
      </c>
      <c r="E8444" s="753" t="s">
        <v>115</v>
      </c>
      <c r="F8444" s="753" t="s">
        <v>118</v>
      </c>
      <c r="G8444" s="757" t="s">
        <v>119</v>
      </c>
      <c r="H8444" s="751">
        <v>502234500</v>
      </c>
    </row>
    <row r="8445" spans="1:8">
      <c r="A8445" s="753" t="s">
        <v>84</v>
      </c>
      <c r="B8445" s="753" t="s">
        <v>421</v>
      </c>
      <c r="C8445" s="753" t="s">
        <v>223</v>
      </c>
      <c r="D8445" s="753" t="s">
        <v>1766</v>
      </c>
      <c r="E8445" s="753" t="s">
        <v>120</v>
      </c>
      <c r="F8445" s="753"/>
      <c r="G8445" s="757" t="s">
        <v>121</v>
      </c>
      <c r="H8445" s="751">
        <v>175354266</v>
      </c>
    </row>
    <row r="8446" spans="1:8" ht="39.6">
      <c r="A8446" s="753" t="s">
        <v>84</v>
      </c>
      <c r="B8446" s="753" t="s">
        <v>421</v>
      </c>
      <c r="C8446" s="753" t="s">
        <v>223</v>
      </c>
      <c r="D8446" s="753" t="s">
        <v>1766</v>
      </c>
      <c r="E8446" s="753" t="s">
        <v>120</v>
      </c>
      <c r="F8446" s="753" t="s">
        <v>122</v>
      </c>
      <c r="G8446" s="757" t="s">
        <v>1783</v>
      </c>
      <c r="H8446" s="751">
        <v>21858104</v>
      </c>
    </row>
    <row r="8447" spans="1:8">
      <c r="A8447" s="753" t="s">
        <v>84</v>
      </c>
      <c r="B8447" s="753" t="s">
        <v>421</v>
      </c>
      <c r="C8447" s="753" t="s">
        <v>223</v>
      </c>
      <c r="D8447" s="753" t="s">
        <v>1766</v>
      </c>
      <c r="E8447" s="753" t="s">
        <v>120</v>
      </c>
      <c r="F8447" s="753" t="s">
        <v>123</v>
      </c>
      <c r="G8447" s="757" t="s">
        <v>124</v>
      </c>
      <c r="H8447" s="751">
        <v>11201363</v>
      </c>
    </row>
    <row r="8448" spans="1:8" ht="39.6">
      <c r="A8448" s="753" t="s">
        <v>84</v>
      </c>
      <c r="B8448" s="753" t="s">
        <v>421</v>
      </c>
      <c r="C8448" s="753" t="s">
        <v>223</v>
      </c>
      <c r="D8448" s="753" t="s">
        <v>1766</v>
      </c>
      <c r="E8448" s="753" t="s">
        <v>120</v>
      </c>
      <c r="F8448" s="753" t="s">
        <v>994</v>
      </c>
      <c r="G8448" s="757" t="s">
        <v>1824</v>
      </c>
      <c r="H8448" s="751">
        <v>97254499</v>
      </c>
    </row>
    <row r="8449" spans="1:8">
      <c r="A8449" s="753" t="s">
        <v>84</v>
      </c>
      <c r="B8449" s="753" t="s">
        <v>421</v>
      </c>
      <c r="C8449" s="753" t="s">
        <v>223</v>
      </c>
      <c r="D8449" s="753" t="s">
        <v>1766</v>
      </c>
      <c r="E8449" s="753" t="s">
        <v>120</v>
      </c>
      <c r="F8449" s="753" t="s">
        <v>315</v>
      </c>
      <c r="G8449" s="757" t="s">
        <v>1831</v>
      </c>
      <c r="H8449" s="751">
        <v>21820000</v>
      </c>
    </row>
    <row r="8450" spans="1:8" ht="26.4">
      <c r="A8450" s="753" t="s">
        <v>84</v>
      </c>
      <c r="B8450" s="753" t="s">
        <v>421</v>
      </c>
      <c r="C8450" s="753" t="s">
        <v>223</v>
      </c>
      <c r="D8450" s="753" t="s">
        <v>1766</v>
      </c>
      <c r="E8450" s="753" t="s">
        <v>120</v>
      </c>
      <c r="F8450" s="753" t="s">
        <v>1001</v>
      </c>
      <c r="G8450" s="757" t="s">
        <v>1784</v>
      </c>
      <c r="H8450" s="751">
        <v>23220300</v>
      </c>
    </row>
    <row r="8451" spans="1:8">
      <c r="A8451" s="753" t="s">
        <v>84</v>
      </c>
      <c r="B8451" s="753" t="s">
        <v>421</v>
      </c>
      <c r="C8451" s="753" t="s">
        <v>223</v>
      </c>
      <c r="D8451" s="753" t="s">
        <v>1766</v>
      </c>
      <c r="E8451" s="753" t="s">
        <v>160</v>
      </c>
      <c r="F8451" s="753"/>
      <c r="G8451" s="757" t="s">
        <v>161</v>
      </c>
      <c r="H8451" s="751">
        <v>293295000</v>
      </c>
    </row>
    <row r="8452" spans="1:8">
      <c r="A8452" s="753" t="s">
        <v>84</v>
      </c>
      <c r="B8452" s="753" t="s">
        <v>421</v>
      </c>
      <c r="C8452" s="753" t="s">
        <v>223</v>
      </c>
      <c r="D8452" s="753" t="s">
        <v>1766</v>
      </c>
      <c r="E8452" s="753" t="s">
        <v>160</v>
      </c>
      <c r="F8452" s="753" t="s">
        <v>162</v>
      </c>
      <c r="G8452" s="757" t="s">
        <v>163</v>
      </c>
      <c r="H8452" s="751">
        <v>90052000</v>
      </c>
    </row>
    <row r="8453" spans="1:8">
      <c r="A8453" s="753" t="s">
        <v>84</v>
      </c>
      <c r="B8453" s="753" t="s">
        <v>421</v>
      </c>
      <c r="C8453" s="753" t="s">
        <v>223</v>
      </c>
      <c r="D8453" s="753" t="s">
        <v>1766</v>
      </c>
      <c r="E8453" s="753" t="s">
        <v>160</v>
      </c>
      <c r="F8453" s="753" t="s">
        <v>549</v>
      </c>
      <c r="G8453" s="757" t="s">
        <v>550</v>
      </c>
      <c r="H8453" s="751">
        <v>115500000</v>
      </c>
    </row>
    <row r="8454" spans="1:8">
      <c r="A8454" s="753" t="s">
        <v>84</v>
      </c>
      <c r="B8454" s="753" t="s">
        <v>421</v>
      </c>
      <c r="C8454" s="753" t="s">
        <v>223</v>
      </c>
      <c r="D8454" s="753" t="s">
        <v>1766</v>
      </c>
      <c r="E8454" s="753" t="s">
        <v>160</v>
      </c>
      <c r="F8454" s="753" t="s">
        <v>551</v>
      </c>
      <c r="G8454" s="757" t="s">
        <v>133</v>
      </c>
      <c r="H8454" s="751">
        <v>87743000</v>
      </c>
    </row>
    <row r="8455" spans="1:8">
      <c r="A8455" s="753" t="s">
        <v>84</v>
      </c>
      <c r="B8455" s="753" t="s">
        <v>421</v>
      </c>
      <c r="C8455" s="753" t="s">
        <v>223</v>
      </c>
      <c r="D8455" s="753" t="s">
        <v>1766</v>
      </c>
      <c r="E8455" s="753" t="s">
        <v>125</v>
      </c>
      <c r="F8455" s="753"/>
      <c r="G8455" s="757" t="s">
        <v>126</v>
      </c>
      <c r="H8455" s="751">
        <v>470623500</v>
      </c>
    </row>
    <row r="8456" spans="1:8">
      <c r="A8456" s="753" t="s">
        <v>84</v>
      </c>
      <c r="B8456" s="753" t="s">
        <v>421</v>
      </c>
      <c r="C8456" s="753" t="s">
        <v>223</v>
      </c>
      <c r="D8456" s="753" t="s">
        <v>1766</v>
      </c>
      <c r="E8456" s="753" t="s">
        <v>125</v>
      </c>
      <c r="F8456" s="753" t="s">
        <v>430</v>
      </c>
      <c r="G8456" s="757" t="s">
        <v>431</v>
      </c>
      <c r="H8456" s="751">
        <v>12173500</v>
      </c>
    </row>
    <row r="8457" spans="1:8">
      <c r="A8457" s="753" t="s">
        <v>84</v>
      </c>
      <c r="B8457" s="753" t="s">
        <v>421</v>
      </c>
      <c r="C8457" s="753" t="s">
        <v>223</v>
      </c>
      <c r="D8457" s="753" t="s">
        <v>1766</v>
      </c>
      <c r="E8457" s="753" t="s">
        <v>125</v>
      </c>
      <c r="F8457" s="753" t="s">
        <v>552</v>
      </c>
      <c r="G8457" s="757" t="s">
        <v>553</v>
      </c>
      <c r="H8457" s="751">
        <v>35050000</v>
      </c>
    </row>
    <row r="8458" spans="1:8">
      <c r="A8458" s="753" t="s">
        <v>84</v>
      </c>
      <c r="B8458" s="753" t="s">
        <v>421</v>
      </c>
      <c r="C8458" s="753" t="s">
        <v>223</v>
      </c>
      <c r="D8458" s="753" t="s">
        <v>1766</v>
      </c>
      <c r="E8458" s="753" t="s">
        <v>125</v>
      </c>
      <c r="F8458" s="753" t="s">
        <v>127</v>
      </c>
      <c r="G8458" s="757" t="s">
        <v>128</v>
      </c>
      <c r="H8458" s="751">
        <v>76200000</v>
      </c>
    </row>
    <row r="8459" spans="1:8">
      <c r="A8459" s="753" t="s">
        <v>84</v>
      </c>
      <c r="B8459" s="753" t="s">
        <v>421</v>
      </c>
      <c r="C8459" s="753" t="s">
        <v>223</v>
      </c>
      <c r="D8459" s="753" t="s">
        <v>1766</v>
      </c>
      <c r="E8459" s="753" t="s">
        <v>125</v>
      </c>
      <c r="F8459" s="753" t="s">
        <v>129</v>
      </c>
      <c r="G8459" s="757" t="s">
        <v>1787</v>
      </c>
      <c r="H8459" s="751">
        <v>347200000</v>
      </c>
    </row>
    <row r="8460" spans="1:8">
      <c r="A8460" s="753" t="s">
        <v>84</v>
      </c>
      <c r="B8460" s="753" t="s">
        <v>421</v>
      </c>
      <c r="C8460" s="753" t="s">
        <v>223</v>
      </c>
      <c r="D8460" s="753" t="s">
        <v>1766</v>
      </c>
      <c r="E8460" s="753" t="s">
        <v>554</v>
      </c>
      <c r="F8460" s="753"/>
      <c r="G8460" s="757" t="s">
        <v>555</v>
      </c>
      <c r="H8460" s="751">
        <v>377129000</v>
      </c>
    </row>
    <row r="8461" spans="1:8">
      <c r="A8461" s="753" t="s">
        <v>84</v>
      </c>
      <c r="B8461" s="753" t="s">
        <v>421</v>
      </c>
      <c r="C8461" s="753" t="s">
        <v>223</v>
      </c>
      <c r="D8461" s="753" t="s">
        <v>1766</v>
      </c>
      <c r="E8461" s="753" t="s">
        <v>554</v>
      </c>
      <c r="F8461" s="753" t="s">
        <v>556</v>
      </c>
      <c r="G8461" s="757" t="s">
        <v>557</v>
      </c>
      <c r="H8461" s="751">
        <v>132400000</v>
      </c>
    </row>
    <row r="8462" spans="1:8">
      <c r="A8462" s="753" t="s">
        <v>84</v>
      </c>
      <c r="B8462" s="753" t="s">
        <v>421</v>
      </c>
      <c r="C8462" s="753" t="s">
        <v>223</v>
      </c>
      <c r="D8462" s="753" t="s">
        <v>1766</v>
      </c>
      <c r="E8462" s="753" t="s">
        <v>554</v>
      </c>
      <c r="F8462" s="753" t="s">
        <v>243</v>
      </c>
      <c r="G8462" s="757" t="s">
        <v>244</v>
      </c>
      <c r="H8462" s="751">
        <v>131300000</v>
      </c>
    </row>
    <row r="8463" spans="1:8">
      <c r="A8463" s="753" t="s">
        <v>84</v>
      </c>
      <c r="B8463" s="753" t="s">
        <v>421</v>
      </c>
      <c r="C8463" s="753" t="s">
        <v>223</v>
      </c>
      <c r="D8463" s="753" t="s">
        <v>1766</v>
      </c>
      <c r="E8463" s="753" t="s">
        <v>554</v>
      </c>
      <c r="F8463" s="753" t="s">
        <v>206</v>
      </c>
      <c r="G8463" s="757" t="s">
        <v>207</v>
      </c>
      <c r="H8463" s="751">
        <v>21129000</v>
      </c>
    </row>
    <row r="8464" spans="1:8">
      <c r="A8464" s="753" t="s">
        <v>84</v>
      </c>
      <c r="B8464" s="753" t="s">
        <v>421</v>
      </c>
      <c r="C8464" s="753" t="s">
        <v>223</v>
      </c>
      <c r="D8464" s="753" t="s">
        <v>1766</v>
      </c>
      <c r="E8464" s="753" t="s">
        <v>554</v>
      </c>
      <c r="F8464" s="753" t="s">
        <v>558</v>
      </c>
      <c r="G8464" s="757" t="s">
        <v>559</v>
      </c>
      <c r="H8464" s="751">
        <v>92300000</v>
      </c>
    </row>
    <row r="8465" spans="1:8" ht="39.6">
      <c r="A8465" s="753" t="s">
        <v>84</v>
      </c>
      <c r="B8465" s="753" t="s">
        <v>421</v>
      </c>
      <c r="C8465" s="753" t="s">
        <v>223</v>
      </c>
      <c r="D8465" s="753" t="s">
        <v>1766</v>
      </c>
      <c r="E8465" s="753" t="s">
        <v>560</v>
      </c>
      <c r="F8465" s="753"/>
      <c r="G8465" s="757" t="s">
        <v>1790</v>
      </c>
      <c r="H8465" s="751">
        <v>1085094000</v>
      </c>
    </row>
    <row r="8466" spans="1:8">
      <c r="A8466" s="753" t="s">
        <v>84</v>
      </c>
      <c r="B8466" s="753" t="s">
        <v>421</v>
      </c>
      <c r="C8466" s="753" t="s">
        <v>223</v>
      </c>
      <c r="D8466" s="753" t="s">
        <v>1766</v>
      </c>
      <c r="E8466" s="753" t="s">
        <v>560</v>
      </c>
      <c r="F8466" s="753" t="s">
        <v>316</v>
      </c>
      <c r="G8466" s="757" t="s">
        <v>1866</v>
      </c>
      <c r="H8466" s="751">
        <v>13715000</v>
      </c>
    </row>
    <row r="8467" spans="1:8">
      <c r="A8467" s="753" t="s">
        <v>84</v>
      </c>
      <c r="B8467" s="753" t="s">
        <v>421</v>
      </c>
      <c r="C8467" s="753" t="s">
        <v>223</v>
      </c>
      <c r="D8467" s="753" t="s">
        <v>1766</v>
      </c>
      <c r="E8467" s="753" t="s">
        <v>560</v>
      </c>
      <c r="F8467" s="753" t="s">
        <v>5</v>
      </c>
      <c r="G8467" s="757" t="s">
        <v>6</v>
      </c>
      <c r="H8467" s="751">
        <v>372638000</v>
      </c>
    </row>
    <row r="8468" spans="1:8">
      <c r="A8468" s="753" t="s">
        <v>84</v>
      </c>
      <c r="B8468" s="753" t="s">
        <v>421</v>
      </c>
      <c r="C8468" s="753" t="s">
        <v>223</v>
      </c>
      <c r="D8468" s="753" t="s">
        <v>1766</v>
      </c>
      <c r="E8468" s="753" t="s">
        <v>560</v>
      </c>
      <c r="F8468" s="753" t="s">
        <v>418</v>
      </c>
      <c r="G8468" s="757" t="s">
        <v>1793</v>
      </c>
      <c r="H8468" s="751">
        <v>482925000</v>
      </c>
    </row>
    <row r="8469" spans="1:8">
      <c r="A8469" s="753" t="s">
        <v>84</v>
      </c>
      <c r="B8469" s="753" t="s">
        <v>421</v>
      </c>
      <c r="C8469" s="753" t="s">
        <v>223</v>
      </c>
      <c r="D8469" s="753" t="s">
        <v>1766</v>
      </c>
      <c r="E8469" s="753" t="s">
        <v>560</v>
      </c>
      <c r="F8469" s="753" t="s">
        <v>562</v>
      </c>
      <c r="G8469" s="757" t="s">
        <v>1794</v>
      </c>
      <c r="H8469" s="751">
        <v>67155000</v>
      </c>
    </row>
    <row r="8470" spans="1:8">
      <c r="A8470" s="753" t="s">
        <v>84</v>
      </c>
      <c r="B8470" s="753" t="s">
        <v>421</v>
      </c>
      <c r="C8470" s="753" t="s">
        <v>223</v>
      </c>
      <c r="D8470" s="753" t="s">
        <v>1766</v>
      </c>
      <c r="E8470" s="753" t="s">
        <v>560</v>
      </c>
      <c r="F8470" s="753" t="s">
        <v>7</v>
      </c>
      <c r="G8470" s="757" t="s">
        <v>1795</v>
      </c>
      <c r="H8470" s="751">
        <v>37702000</v>
      </c>
    </row>
    <row r="8471" spans="1:8" ht="26.4">
      <c r="A8471" s="753" t="s">
        <v>84</v>
      </c>
      <c r="B8471" s="753" t="s">
        <v>421</v>
      </c>
      <c r="C8471" s="753" t="s">
        <v>223</v>
      </c>
      <c r="D8471" s="753" t="s">
        <v>1766</v>
      </c>
      <c r="E8471" s="753" t="s">
        <v>560</v>
      </c>
      <c r="F8471" s="753" t="s">
        <v>563</v>
      </c>
      <c r="G8471" s="757" t="s">
        <v>13</v>
      </c>
      <c r="H8471" s="751">
        <v>110959000</v>
      </c>
    </row>
    <row r="8472" spans="1:8" ht="26.4">
      <c r="A8472" s="753" t="s">
        <v>84</v>
      </c>
      <c r="B8472" s="753" t="s">
        <v>421</v>
      </c>
      <c r="C8472" s="753" t="s">
        <v>223</v>
      </c>
      <c r="D8472" s="753" t="s">
        <v>1766</v>
      </c>
      <c r="E8472" s="753" t="s">
        <v>1796</v>
      </c>
      <c r="F8472" s="753"/>
      <c r="G8472" s="757" t="s">
        <v>1797</v>
      </c>
      <c r="H8472" s="751">
        <v>14569168500</v>
      </c>
    </row>
    <row r="8473" spans="1:8">
      <c r="A8473" s="753" t="s">
        <v>84</v>
      </c>
      <c r="B8473" s="753" t="s">
        <v>421</v>
      </c>
      <c r="C8473" s="753" t="s">
        <v>223</v>
      </c>
      <c r="D8473" s="753" t="s">
        <v>1766</v>
      </c>
      <c r="E8473" s="753" t="s">
        <v>1796</v>
      </c>
      <c r="F8473" s="753" t="s">
        <v>1825</v>
      </c>
      <c r="G8473" s="757" t="s">
        <v>1794</v>
      </c>
      <c r="H8473" s="751">
        <v>282465000</v>
      </c>
    </row>
    <row r="8474" spans="1:8">
      <c r="A8474" s="753" t="s">
        <v>84</v>
      </c>
      <c r="B8474" s="753" t="s">
        <v>421</v>
      </c>
      <c r="C8474" s="753" t="s">
        <v>223</v>
      </c>
      <c r="D8474" s="753" t="s">
        <v>1766</v>
      </c>
      <c r="E8474" s="753" t="s">
        <v>1796</v>
      </c>
      <c r="F8474" s="753" t="s">
        <v>1798</v>
      </c>
      <c r="G8474" s="757" t="s">
        <v>1793</v>
      </c>
      <c r="H8474" s="751">
        <v>623600000</v>
      </c>
    </row>
    <row r="8475" spans="1:8">
      <c r="A8475" s="753" t="s">
        <v>84</v>
      </c>
      <c r="B8475" s="753" t="s">
        <v>421</v>
      </c>
      <c r="C8475" s="753" t="s">
        <v>223</v>
      </c>
      <c r="D8475" s="753" t="s">
        <v>1766</v>
      </c>
      <c r="E8475" s="753" t="s">
        <v>1796</v>
      </c>
      <c r="F8475" s="753" t="s">
        <v>1833</v>
      </c>
      <c r="G8475" s="757" t="s">
        <v>1834</v>
      </c>
      <c r="H8475" s="751">
        <v>13663103500</v>
      </c>
    </row>
    <row r="8476" spans="1:8" ht="26.4">
      <c r="A8476" s="753" t="s">
        <v>84</v>
      </c>
      <c r="B8476" s="753" t="s">
        <v>421</v>
      </c>
      <c r="C8476" s="753" t="s">
        <v>223</v>
      </c>
      <c r="D8476" s="753" t="s">
        <v>1766</v>
      </c>
      <c r="E8476" s="753" t="s">
        <v>130</v>
      </c>
      <c r="F8476" s="753"/>
      <c r="G8476" s="757" t="s">
        <v>131</v>
      </c>
      <c r="H8476" s="751">
        <v>1239313748</v>
      </c>
    </row>
    <row r="8477" spans="1:8">
      <c r="A8477" s="753" t="s">
        <v>84</v>
      </c>
      <c r="B8477" s="753" t="s">
        <v>421</v>
      </c>
      <c r="C8477" s="753" t="s">
        <v>223</v>
      </c>
      <c r="D8477" s="753" t="s">
        <v>1766</v>
      </c>
      <c r="E8477" s="753" t="s">
        <v>130</v>
      </c>
      <c r="F8477" s="753" t="s">
        <v>585</v>
      </c>
      <c r="G8477" s="757" t="s">
        <v>1799</v>
      </c>
      <c r="H8477" s="751">
        <v>374157708</v>
      </c>
    </row>
    <row r="8478" spans="1:8">
      <c r="A8478" s="753" t="s">
        <v>84</v>
      </c>
      <c r="B8478" s="753" t="s">
        <v>421</v>
      </c>
      <c r="C8478" s="753" t="s">
        <v>223</v>
      </c>
      <c r="D8478" s="753" t="s">
        <v>1766</v>
      </c>
      <c r="E8478" s="753" t="s">
        <v>130</v>
      </c>
      <c r="F8478" s="753" t="s">
        <v>8</v>
      </c>
      <c r="G8478" s="757" t="s">
        <v>1835</v>
      </c>
      <c r="H8478" s="751">
        <v>20500000</v>
      </c>
    </row>
    <row r="8479" spans="1:8">
      <c r="A8479" s="753" t="s">
        <v>84</v>
      </c>
      <c r="B8479" s="753" t="s">
        <v>421</v>
      </c>
      <c r="C8479" s="753" t="s">
        <v>223</v>
      </c>
      <c r="D8479" s="753" t="s">
        <v>1766</v>
      </c>
      <c r="E8479" s="753" t="s">
        <v>130</v>
      </c>
      <c r="F8479" s="753" t="s">
        <v>14</v>
      </c>
      <c r="G8479" s="757" t="s">
        <v>1800</v>
      </c>
      <c r="H8479" s="751">
        <v>5855000</v>
      </c>
    </row>
    <row r="8480" spans="1:8">
      <c r="A8480" s="753" t="s">
        <v>84</v>
      </c>
      <c r="B8480" s="753" t="s">
        <v>421</v>
      </c>
      <c r="C8480" s="753" t="s">
        <v>223</v>
      </c>
      <c r="D8480" s="753" t="s">
        <v>1766</v>
      </c>
      <c r="E8480" s="753" t="s">
        <v>130</v>
      </c>
      <c r="F8480" s="753" t="s">
        <v>132</v>
      </c>
      <c r="G8480" s="757" t="s">
        <v>135</v>
      </c>
      <c r="H8480" s="751">
        <v>838801040</v>
      </c>
    </row>
    <row r="8481" spans="1:8">
      <c r="A8481" s="753" t="s">
        <v>84</v>
      </c>
      <c r="B8481" s="753" t="s">
        <v>421</v>
      </c>
      <c r="C8481" s="753" t="s">
        <v>223</v>
      </c>
      <c r="D8481" s="753" t="s">
        <v>1766</v>
      </c>
      <c r="E8481" s="753" t="s">
        <v>1801</v>
      </c>
      <c r="F8481" s="753"/>
      <c r="G8481" s="757" t="s">
        <v>1802</v>
      </c>
      <c r="H8481" s="751">
        <v>2400000</v>
      </c>
    </row>
    <row r="8482" spans="1:8">
      <c r="A8482" s="753" t="s">
        <v>84</v>
      </c>
      <c r="B8482" s="753" t="s">
        <v>421</v>
      </c>
      <c r="C8482" s="753" t="s">
        <v>223</v>
      </c>
      <c r="D8482" s="753" t="s">
        <v>1766</v>
      </c>
      <c r="E8482" s="753" t="s">
        <v>1801</v>
      </c>
      <c r="F8482" s="753" t="s">
        <v>1803</v>
      </c>
      <c r="G8482" s="757" t="s">
        <v>1804</v>
      </c>
      <c r="H8482" s="751">
        <v>2400000</v>
      </c>
    </row>
    <row r="8483" spans="1:8">
      <c r="A8483" s="753" t="s">
        <v>84</v>
      </c>
      <c r="B8483" s="753" t="s">
        <v>421</v>
      </c>
      <c r="C8483" s="753" t="s">
        <v>223</v>
      </c>
      <c r="D8483" s="753" t="s">
        <v>1766</v>
      </c>
      <c r="E8483" s="753" t="s">
        <v>134</v>
      </c>
      <c r="F8483" s="753"/>
      <c r="G8483" s="757" t="s">
        <v>135</v>
      </c>
      <c r="H8483" s="751">
        <v>4055148250</v>
      </c>
    </row>
    <row r="8484" spans="1:8">
      <c r="A8484" s="753" t="s">
        <v>84</v>
      </c>
      <c r="B8484" s="753" t="s">
        <v>421</v>
      </c>
      <c r="C8484" s="753" t="s">
        <v>223</v>
      </c>
      <c r="D8484" s="753" t="s">
        <v>1766</v>
      </c>
      <c r="E8484" s="753" t="s">
        <v>134</v>
      </c>
      <c r="F8484" s="753" t="s">
        <v>137</v>
      </c>
      <c r="G8484" s="757" t="s">
        <v>138</v>
      </c>
      <c r="H8484" s="751">
        <v>3267018000</v>
      </c>
    </row>
    <row r="8485" spans="1:8">
      <c r="A8485" s="753" t="s">
        <v>84</v>
      </c>
      <c r="B8485" s="753" t="s">
        <v>421</v>
      </c>
      <c r="C8485" s="753" t="s">
        <v>223</v>
      </c>
      <c r="D8485" s="753" t="s">
        <v>1766</v>
      </c>
      <c r="E8485" s="753" t="s">
        <v>134</v>
      </c>
      <c r="F8485" s="753" t="s">
        <v>139</v>
      </c>
      <c r="G8485" s="757" t="s">
        <v>140</v>
      </c>
      <c r="H8485" s="751">
        <v>788130250</v>
      </c>
    </row>
    <row r="8486" spans="1:8" ht="39.6">
      <c r="A8486" s="753" t="s">
        <v>84</v>
      </c>
      <c r="B8486" s="753" t="s">
        <v>421</v>
      </c>
      <c r="C8486" s="753" t="s">
        <v>223</v>
      </c>
      <c r="D8486" s="753" t="s">
        <v>1766</v>
      </c>
      <c r="E8486" s="753" t="s">
        <v>419</v>
      </c>
      <c r="F8486" s="753"/>
      <c r="G8486" s="757" t="s">
        <v>1807</v>
      </c>
      <c r="H8486" s="751">
        <v>4023000</v>
      </c>
    </row>
    <row r="8487" spans="1:8" ht="52.8">
      <c r="A8487" s="753" t="s">
        <v>84</v>
      </c>
      <c r="B8487" s="753" t="s">
        <v>421</v>
      </c>
      <c r="C8487" s="753" t="s">
        <v>223</v>
      </c>
      <c r="D8487" s="753" t="s">
        <v>1766</v>
      </c>
      <c r="E8487" s="753" t="s">
        <v>419</v>
      </c>
      <c r="F8487" s="753" t="s">
        <v>420</v>
      </c>
      <c r="G8487" s="757" t="s">
        <v>2714</v>
      </c>
      <c r="H8487" s="751">
        <v>4023000</v>
      </c>
    </row>
    <row r="8488" spans="1:8">
      <c r="A8488" s="753" t="s">
        <v>84</v>
      </c>
      <c r="B8488" s="753" t="s">
        <v>421</v>
      </c>
      <c r="C8488" s="753" t="s">
        <v>223</v>
      </c>
      <c r="D8488" s="753" t="s">
        <v>1766</v>
      </c>
      <c r="E8488" s="753" t="s">
        <v>404</v>
      </c>
      <c r="F8488" s="753"/>
      <c r="G8488" s="757" t="s">
        <v>1808</v>
      </c>
      <c r="H8488" s="751">
        <v>44626000</v>
      </c>
    </row>
    <row r="8489" spans="1:8">
      <c r="A8489" s="753" t="s">
        <v>84</v>
      </c>
      <c r="B8489" s="753" t="s">
        <v>421</v>
      </c>
      <c r="C8489" s="753" t="s">
        <v>223</v>
      </c>
      <c r="D8489" s="753" t="s">
        <v>1766</v>
      </c>
      <c r="E8489" s="753" t="s">
        <v>404</v>
      </c>
      <c r="F8489" s="753" t="s">
        <v>1809</v>
      </c>
      <c r="G8489" s="757" t="s">
        <v>26</v>
      </c>
      <c r="H8489" s="751">
        <v>39226000</v>
      </c>
    </row>
    <row r="8490" spans="1:8">
      <c r="A8490" s="753" t="s">
        <v>84</v>
      </c>
      <c r="B8490" s="753" t="s">
        <v>421</v>
      </c>
      <c r="C8490" s="753" t="s">
        <v>223</v>
      </c>
      <c r="D8490" s="753" t="s">
        <v>1766</v>
      </c>
      <c r="E8490" s="753" t="s">
        <v>404</v>
      </c>
      <c r="F8490" s="753" t="s">
        <v>867</v>
      </c>
      <c r="G8490" s="757" t="s">
        <v>135</v>
      </c>
      <c r="H8490" s="751">
        <v>5400000</v>
      </c>
    </row>
    <row r="8491" spans="1:8">
      <c r="A8491" s="753" t="s">
        <v>84</v>
      </c>
      <c r="B8491" s="753" t="s">
        <v>421</v>
      </c>
      <c r="C8491" s="753" t="s">
        <v>223</v>
      </c>
      <c r="D8491" s="753" t="s">
        <v>1766</v>
      </c>
      <c r="E8491" s="753" t="s">
        <v>178</v>
      </c>
      <c r="F8491" s="753"/>
      <c r="G8491" s="757" t="s">
        <v>179</v>
      </c>
      <c r="H8491" s="751">
        <v>3014904000</v>
      </c>
    </row>
    <row r="8492" spans="1:8" ht="26.4">
      <c r="A8492" s="753" t="s">
        <v>84</v>
      </c>
      <c r="B8492" s="753" t="s">
        <v>421</v>
      </c>
      <c r="C8492" s="753" t="s">
        <v>223</v>
      </c>
      <c r="D8492" s="753" t="s">
        <v>1766</v>
      </c>
      <c r="E8492" s="753" t="s">
        <v>178</v>
      </c>
      <c r="F8492" s="753" t="s">
        <v>180</v>
      </c>
      <c r="G8492" s="757" t="s">
        <v>1810</v>
      </c>
      <c r="H8492" s="751">
        <v>3014904000</v>
      </c>
    </row>
    <row r="8493" spans="1:8">
      <c r="A8493" s="753" t="s">
        <v>84</v>
      </c>
      <c r="B8493" s="753" t="s">
        <v>421</v>
      </c>
      <c r="C8493" s="753" t="s">
        <v>223</v>
      </c>
      <c r="D8493" s="753" t="s">
        <v>1766</v>
      </c>
      <c r="E8493" s="753" t="s">
        <v>19</v>
      </c>
      <c r="F8493" s="753"/>
      <c r="G8493" s="757" t="s">
        <v>133</v>
      </c>
      <c r="H8493" s="751">
        <v>239008000</v>
      </c>
    </row>
    <row r="8494" spans="1:8">
      <c r="A8494" s="753" t="s">
        <v>84</v>
      </c>
      <c r="B8494" s="753" t="s">
        <v>421</v>
      </c>
      <c r="C8494" s="753" t="s">
        <v>223</v>
      </c>
      <c r="D8494" s="753" t="s">
        <v>1766</v>
      </c>
      <c r="E8494" s="753" t="s">
        <v>19</v>
      </c>
      <c r="F8494" s="753" t="s">
        <v>20</v>
      </c>
      <c r="G8494" s="757" t="s">
        <v>21</v>
      </c>
      <c r="H8494" s="751">
        <v>80926000</v>
      </c>
    </row>
    <row r="8495" spans="1:8">
      <c r="A8495" s="753" t="s">
        <v>84</v>
      </c>
      <c r="B8495" s="753" t="s">
        <v>421</v>
      </c>
      <c r="C8495" s="753" t="s">
        <v>223</v>
      </c>
      <c r="D8495" s="753" t="s">
        <v>1766</v>
      </c>
      <c r="E8495" s="753" t="s">
        <v>19</v>
      </c>
      <c r="F8495" s="753" t="s">
        <v>22</v>
      </c>
      <c r="G8495" s="757" t="s">
        <v>23</v>
      </c>
      <c r="H8495" s="751">
        <v>152382000</v>
      </c>
    </row>
    <row r="8496" spans="1:8">
      <c r="A8496" s="753" t="s">
        <v>84</v>
      </c>
      <c r="B8496" s="753" t="s">
        <v>421</v>
      </c>
      <c r="C8496" s="753" t="s">
        <v>223</v>
      </c>
      <c r="D8496" s="753" t="s">
        <v>1766</v>
      </c>
      <c r="E8496" s="753" t="s">
        <v>19</v>
      </c>
      <c r="F8496" s="753" t="s">
        <v>245</v>
      </c>
      <c r="G8496" s="757" t="s">
        <v>135</v>
      </c>
      <c r="H8496" s="751">
        <v>5700000</v>
      </c>
    </row>
    <row r="8497" spans="1:8" ht="39.6">
      <c r="A8497" s="753" t="s">
        <v>84</v>
      </c>
      <c r="B8497" s="753" t="s">
        <v>421</v>
      </c>
      <c r="C8497" s="753" t="s">
        <v>223</v>
      </c>
      <c r="D8497" s="753" t="s">
        <v>1956</v>
      </c>
      <c r="E8497" s="753"/>
      <c r="F8497" s="753"/>
      <c r="G8497" s="757" t="s">
        <v>1957</v>
      </c>
      <c r="H8497" s="751">
        <v>138700000</v>
      </c>
    </row>
    <row r="8498" spans="1:8">
      <c r="A8498" s="753" t="s">
        <v>84</v>
      </c>
      <c r="B8498" s="753" t="s">
        <v>421</v>
      </c>
      <c r="C8498" s="753" t="s">
        <v>223</v>
      </c>
      <c r="D8498" s="753" t="s">
        <v>1956</v>
      </c>
      <c r="E8498" s="753" t="s">
        <v>92</v>
      </c>
      <c r="F8498" s="753"/>
      <c r="G8498" s="757" t="s">
        <v>93</v>
      </c>
      <c r="H8498" s="751">
        <v>83160000</v>
      </c>
    </row>
    <row r="8499" spans="1:8">
      <c r="A8499" s="753" t="s">
        <v>84</v>
      </c>
      <c r="B8499" s="753" t="s">
        <v>421</v>
      </c>
      <c r="C8499" s="753" t="s">
        <v>223</v>
      </c>
      <c r="D8499" s="753" t="s">
        <v>1956</v>
      </c>
      <c r="E8499" s="753" t="s">
        <v>92</v>
      </c>
      <c r="F8499" s="753" t="s">
        <v>149</v>
      </c>
      <c r="G8499" s="757" t="s">
        <v>150</v>
      </c>
      <c r="H8499" s="751">
        <v>83160000</v>
      </c>
    </row>
    <row r="8500" spans="1:8">
      <c r="A8500" s="753" t="s">
        <v>84</v>
      </c>
      <c r="B8500" s="753" t="s">
        <v>421</v>
      </c>
      <c r="C8500" s="753" t="s">
        <v>223</v>
      </c>
      <c r="D8500" s="753" t="s">
        <v>1956</v>
      </c>
      <c r="E8500" s="753" t="s">
        <v>115</v>
      </c>
      <c r="F8500" s="753"/>
      <c r="G8500" s="757" t="s">
        <v>1781</v>
      </c>
      <c r="H8500" s="751">
        <v>2150000</v>
      </c>
    </row>
    <row r="8501" spans="1:8">
      <c r="A8501" s="753" t="s">
        <v>84</v>
      </c>
      <c r="B8501" s="753" t="s">
        <v>421</v>
      </c>
      <c r="C8501" s="753" t="s">
        <v>223</v>
      </c>
      <c r="D8501" s="753" t="s">
        <v>1956</v>
      </c>
      <c r="E8501" s="753" t="s">
        <v>115</v>
      </c>
      <c r="F8501" s="753" t="s">
        <v>116</v>
      </c>
      <c r="G8501" s="757" t="s">
        <v>117</v>
      </c>
      <c r="H8501" s="751">
        <v>1770000</v>
      </c>
    </row>
    <row r="8502" spans="1:8">
      <c r="A8502" s="753" t="s">
        <v>84</v>
      </c>
      <c r="B8502" s="753" t="s">
        <v>421</v>
      </c>
      <c r="C8502" s="753" t="s">
        <v>223</v>
      </c>
      <c r="D8502" s="753" t="s">
        <v>1956</v>
      </c>
      <c r="E8502" s="753" t="s">
        <v>115</v>
      </c>
      <c r="F8502" s="753" t="s">
        <v>118</v>
      </c>
      <c r="G8502" s="757" t="s">
        <v>119</v>
      </c>
      <c r="H8502" s="751">
        <v>380000</v>
      </c>
    </row>
    <row r="8503" spans="1:8">
      <c r="A8503" s="753" t="s">
        <v>84</v>
      </c>
      <c r="B8503" s="753" t="s">
        <v>421</v>
      </c>
      <c r="C8503" s="753" t="s">
        <v>223</v>
      </c>
      <c r="D8503" s="753" t="s">
        <v>1956</v>
      </c>
      <c r="E8503" s="753" t="s">
        <v>120</v>
      </c>
      <c r="F8503" s="753"/>
      <c r="G8503" s="757" t="s">
        <v>121</v>
      </c>
      <c r="H8503" s="751">
        <v>1140000</v>
      </c>
    </row>
    <row r="8504" spans="1:8" ht="26.4">
      <c r="A8504" s="753" t="s">
        <v>84</v>
      </c>
      <c r="B8504" s="753" t="s">
        <v>421</v>
      </c>
      <c r="C8504" s="753" t="s">
        <v>223</v>
      </c>
      <c r="D8504" s="753" t="s">
        <v>1956</v>
      </c>
      <c r="E8504" s="753" t="s">
        <v>120</v>
      </c>
      <c r="F8504" s="753" t="s">
        <v>1001</v>
      </c>
      <c r="G8504" s="757" t="s">
        <v>1784</v>
      </c>
      <c r="H8504" s="751">
        <v>1140000</v>
      </c>
    </row>
    <row r="8505" spans="1:8">
      <c r="A8505" s="753" t="s">
        <v>84</v>
      </c>
      <c r="B8505" s="753" t="s">
        <v>421</v>
      </c>
      <c r="C8505" s="753" t="s">
        <v>223</v>
      </c>
      <c r="D8505" s="753" t="s">
        <v>1956</v>
      </c>
      <c r="E8505" s="753" t="s">
        <v>125</v>
      </c>
      <c r="F8505" s="753"/>
      <c r="G8505" s="757" t="s">
        <v>126</v>
      </c>
      <c r="H8505" s="751">
        <v>7040000</v>
      </c>
    </row>
    <row r="8506" spans="1:8">
      <c r="A8506" s="753" t="s">
        <v>84</v>
      </c>
      <c r="B8506" s="753" t="s">
        <v>421</v>
      </c>
      <c r="C8506" s="753" t="s">
        <v>223</v>
      </c>
      <c r="D8506" s="753" t="s">
        <v>1956</v>
      </c>
      <c r="E8506" s="753" t="s">
        <v>125</v>
      </c>
      <c r="F8506" s="753" t="s">
        <v>430</v>
      </c>
      <c r="G8506" s="757" t="s">
        <v>431</v>
      </c>
      <c r="H8506" s="751">
        <v>1440000</v>
      </c>
    </row>
    <row r="8507" spans="1:8">
      <c r="A8507" s="753" t="s">
        <v>84</v>
      </c>
      <c r="B8507" s="753" t="s">
        <v>421</v>
      </c>
      <c r="C8507" s="753" t="s">
        <v>223</v>
      </c>
      <c r="D8507" s="753" t="s">
        <v>1956</v>
      </c>
      <c r="E8507" s="753" t="s">
        <v>125</v>
      </c>
      <c r="F8507" s="753" t="s">
        <v>552</v>
      </c>
      <c r="G8507" s="757" t="s">
        <v>553</v>
      </c>
      <c r="H8507" s="751">
        <v>3200000</v>
      </c>
    </row>
    <row r="8508" spans="1:8">
      <c r="A8508" s="753" t="s">
        <v>84</v>
      </c>
      <c r="B8508" s="753" t="s">
        <v>421</v>
      </c>
      <c r="C8508" s="753" t="s">
        <v>223</v>
      </c>
      <c r="D8508" s="753" t="s">
        <v>1956</v>
      </c>
      <c r="E8508" s="753" t="s">
        <v>125</v>
      </c>
      <c r="F8508" s="753" t="s">
        <v>127</v>
      </c>
      <c r="G8508" s="757" t="s">
        <v>128</v>
      </c>
      <c r="H8508" s="751">
        <v>2400000</v>
      </c>
    </row>
    <row r="8509" spans="1:8">
      <c r="A8509" s="753" t="s">
        <v>84</v>
      </c>
      <c r="B8509" s="753" t="s">
        <v>421</v>
      </c>
      <c r="C8509" s="753" t="s">
        <v>223</v>
      </c>
      <c r="D8509" s="753" t="s">
        <v>1956</v>
      </c>
      <c r="E8509" s="753" t="s">
        <v>554</v>
      </c>
      <c r="F8509" s="753"/>
      <c r="G8509" s="757" t="s">
        <v>555</v>
      </c>
      <c r="H8509" s="751">
        <v>3600000</v>
      </c>
    </row>
    <row r="8510" spans="1:8">
      <c r="A8510" s="753" t="s">
        <v>84</v>
      </c>
      <c r="B8510" s="753" t="s">
        <v>421</v>
      </c>
      <c r="C8510" s="753" t="s">
        <v>223</v>
      </c>
      <c r="D8510" s="753" t="s">
        <v>1956</v>
      </c>
      <c r="E8510" s="753" t="s">
        <v>554</v>
      </c>
      <c r="F8510" s="753" t="s">
        <v>556</v>
      </c>
      <c r="G8510" s="757" t="s">
        <v>557</v>
      </c>
      <c r="H8510" s="751">
        <v>3600000</v>
      </c>
    </row>
    <row r="8511" spans="1:8" ht="39.6">
      <c r="A8511" s="753" t="s">
        <v>84</v>
      </c>
      <c r="B8511" s="753" t="s">
        <v>421</v>
      </c>
      <c r="C8511" s="753" t="s">
        <v>223</v>
      </c>
      <c r="D8511" s="753" t="s">
        <v>1956</v>
      </c>
      <c r="E8511" s="753" t="s">
        <v>560</v>
      </c>
      <c r="F8511" s="753"/>
      <c r="G8511" s="757" t="s">
        <v>1790</v>
      </c>
      <c r="H8511" s="751">
        <v>3140000</v>
      </c>
    </row>
    <row r="8512" spans="1:8">
      <c r="A8512" s="753" t="s">
        <v>84</v>
      </c>
      <c r="B8512" s="753" t="s">
        <v>421</v>
      </c>
      <c r="C8512" s="753" t="s">
        <v>223</v>
      </c>
      <c r="D8512" s="753" t="s">
        <v>1956</v>
      </c>
      <c r="E8512" s="753" t="s">
        <v>560</v>
      </c>
      <c r="F8512" s="753" t="s">
        <v>418</v>
      </c>
      <c r="G8512" s="757" t="s">
        <v>1793</v>
      </c>
      <c r="H8512" s="751">
        <v>3140000</v>
      </c>
    </row>
    <row r="8513" spans="1:8">
      <c r="A8513" s="753" t="s">
        <v>84</v>
      </c>
      <c r="B8513" s="753" t="s">
        <v>421</v>
      </c>
      <c r="C8513" s="753" t="s">
        <v>223</v>
      </c>
      <c r="D8513" s="753" t="s">
        <v>1956</v>
      </c>
      <c r="E8513" s="753" t="s">
        <v>134</v>
      </c>
      <c r="F8513" s="753"/>
      <c r="G8513" s="757" t="s">
        <v>135</v>
      </c>
      <c r="H8513" s="751">
        <v>38470000</v>
      </c>
    </row>
    <row r="8514" spans="1:8">
      <c r="A8514" s="753" t="s">
        <v>84</v>
      </c>
      <c r="B8514" s="753" t="s">
        <v>421</v>
      </c>
      <c r="C8514" s="753" t="s">
        <v>223</v>
      </c>
      <c r="D8514" s="753" t="s">
        <v>1956</v>
      </c>
      <c r="E8514" s="753" t="s">
        <v>134</v>
      </c>
      <c r="F8514" s="753" t="s">
        <v>137</v>
      </c>
      <c r="G8514" s="757" t="s">
        <v>138</v>
      </c>
      <c r="H8514" s="751">
        <v>36770000</v>
      </c>
    </row>
    <row r="8515" spans="1:8">
      <c r="A8515" s="753" t="s">
        <v>84</v>
      </c>
      <c r="B8515" s="753" t="s">
        <v>421</v>
      </c>
      <c r="C8515" s="753" t="s">
        <v>223</v>
      </c>
      <c r="D8515" s="753" t="s">
        <v>1956</v>
      </c>
      <c r="E8515" s="753" t="s">
        <v>134</v>
      </c>
      <c r="F8515" s="753" t="s">
        <v>139</v>
      </c>
      <c r="G8515" s="757" t="s">
        <v>140</v>
      </c>
      <c r="H8515" s="751">
        <v>1700000</v>
      </c>
    </row>
    <row r="8516" spans="1:8">
      <c r="A8516" s="753" t="s">
        <v>84</v>
      </c>
      <c r="B8516" s="753" t="s">
        <v>421</v>
      </c>
      <c r="C8516" s="753" t="s">
        <v>1376</v>
      </c>
      <c r="D8516" s="753"/>
      <c r="E8516" s="753"/>
      <c r="F8516" s="753"/>
      <c r="G8516" s="757" t="s">
        <v>1377</v>
      </c>
      <c r="H8516" s="751">
        <v>35000000</v>
      </c>
    </row>
    <row r="8517" spans="1:8" ht="26.4">
      <c r="A8517" s="753" t="s">
        <v>84</v>
      </c>
      <c r="B8517" s="753" t="s">
        <v>421</v>
      </c>
      <c r="C8517" s="753" t="s">
        <v>1376</v>
      </c>
      <c r="D8517" s="753" t="s">
        <v>1082</v>
      </c>
      <c r="E8517" s="753"/>
      <c r="F8517" s="753"/>
      <c r="G8517" s="757" t="s">
        <v>1973</v>
      </c>
      <c r="H8517" s="751">
        <v>20000000</v>
      </c>
    </row>
    <row r="8518" spans="1:8">
      <c r="A8518" s="753" t="s">
        <v>84</v>
      </c>
      <c r="B8518" s="753" t="s">
        <v>421</v>
      </c>
      <c r="C8518" s="753" t="s">
        <v>1376</v>
      </c>
      <c r="D8518" s="753" t="s">
        <v>1082</v>
      </c>
      <c r="E8518" s="753" t="s">
        <v>134</v>
      </c>
      <c r="F8518" s="753"/>
      <c r="G8518" s="757" t="s">
        <v>135</v>
      </c>
      <c r="H8518" s="751">
        <v>20000000</v>
      </c>
    </row>
    <row r="8519" spans="1:8">
      <c r="A8519" s="753" t="s">
        <v>84</v>
      </c>
      <c r="B8519" s="753" t="s">
        <v>421</v>
      </c>
      <c r="C8519" s="753" t="s">
        <v>1376</v>
      </c>
      <c r="D8519" s="753" t="s">
        <v>1082</v>
      </c>
      <c r="E8519" s="753" t="s">
        <v>134</v>
      </c>
      <c r="F8519" s="753" t="s">
        <v>139</v>
      </c>
      <c r="G8519" s="757" t="s">
        <v>140</v>
      </c>
      <c r="H8519" s="751">
        <v>20000000</v>
      </c>
    </row>
    <row r="8520" spans="1:8">
      <c r="A8520" s="753" t="s">
        <v>84</v>
      </c>
      <c r="B8520" s="753" t="s">
        <v>421</v>
      </c>
      <c r="C8520" s="753" t="s">
        <v>1376</v>
      </c>
      <c r="D8520" s="753" t="s">
        <v>1952</v>
      </c>
      <c r="E8520" s="753"/>
      <c r="F8520" s="753"/>
      <c r="G8520" s="757" t="s">
        <v>1966</v>
      </c>
      <c r="H8520" s="751">
        <v>15000000</v>
      </c>
    </row>
    <row r="8521" spans="1:8">
      <c r="A8521" s="753" t="s">
        <v>84</v>
      </c>
      <c r="B8521" s="753" t="s">
        <v>421</v>
      </c>
      <c r="C8521" s="753" t="s">
        <v>1376</v>
      </c>
      <c r="D8521" s="753" t="s">
        <v>1952</v>
      </c>
      <c r="E8521" s="753" t="s">
        <v>134</v>
      </c>
      <c r="F8521" s="753"/>
      <c r="G8521" s="757" t="s">
        <v>135</v>
      </c>
      <c r="H8521" s="751">
        <v>15000000</v>
      </c>
    </row>
    <row r="8522" spans="1:8">
      <c r="A8522" s="753" t="s">
        <v>84</v>
      </c>
      <c r="B8522" s="753" t="s">
        <v>421</v>
      </c>
      <c r="C8522" s="753" t="s">
        <v>1376</v>
      </c>
      <c r="D8522" s="753" t="s">
        <v>1952</v>
      </c>
      <c r="E8522" s="753" t="s">
        <v>134</v>
      </c>
      <c r="F8522" s="753" t="s">
        <v>139</v>
      </c>
      <c r="G8522" s="757" t="s">
        <v>140</v>
      </c>
      <c r="H8522" s="751">
        <v>15000000</v>
      </c>
    </row>
    <row r="8523" spans="1:8">
      <c r="A8523" s="753" t="s">
        <v>84</v>
      </c>
      <c r="B8523" s="753" t="s">
        <v>1004</v>
      </c>
      <c r="C8523" s="753"/>
      <c r="D8523" s="753"/>
      <c r="E8523" s="753"/>
      <c r="F8523" s="753"/>
      <c r="G8523" s="757" t="s">
        <v>1005</v>
      </c>
      <c r="H8523" s="751">
        <v>35116671883</v>
      </c>
    </row>
    <row r="8524" spans="1:8">
      <c r="A8524" s="753" t="s">
        <v>84</v>
      </c>
      <c r="B8524" s="753" t="s">
        <v>1004</v>
      </c>
      <c r="C8524" s="753" t="s">
        <v>188</v>
      </c>
      <c r="D8524" s="753"/>
      <c r="E8524" s="753"/>
      <c r="F8524" s="753"/>
      <c r="G8524" s="757" t="s">
        <v>1374</v>
      </c>
      <c r="H8524" s="751">
        <v>33722989418</v>
      </c>
    </row>
    <row r="8525" spans="1:8">
      <c r="A8525" s="753" t="s">
        <v>84</v>
      </c>
      <c r="B8525" s="753" t="s">
        <v>1004</v>
      </c>
      <c r="C8525" s="753" t="s">
        <v>188</v>
      </c>
      <c r="D8525" s="753" t="s">
        <v>1870</v>
      </c>
      <c r="E8525" s="753"/>
      <c r="F8525" s="753"/>
      <c r="G8525" s="757" t="s">
        <v>1871</v>
      </c>
      <c r="H8525" s="751">
        <v>4667106000</v>
      </c>
    </row>
    <row r="8526" spans="1:8" ht="39.6">
      <c r="A8526" s="753" t="s">
        <v>84</v>
      </c>
      <c r="B8526" s="753" t="s">
        <v>1004</v>
      </c>
      <c r="C8526" s="753" t="s">
        <v>188</v>
      </c>
      <c r="D8526" s="753" t="s">
        <v>1870</v>
      </c>
      <c r="E8526" s="753" t="s">
        <v>560</v>
      </c>
      <c r="F8526" s="753"/>
      <c r="G8526" s="757" t="s">
        <v>1790</v>
      </c>
      <c r="H8526" s="751">
        <v>2273641000</v>
      </c>
    </row>
    <row r="8527" spans="1:8">
      <c r="A8527" s="753" t="s">
        <v>84</v>
      </c>
      <c r="B8527" s="753" t="s">
        <v>1004</v>
      </c>
      <c r="C8527" s="753" t="s">
        <v>188</v>
      </c>
      <c r="D8527" s="753" t="s">
        <v>1870</v>
      </c>
      <c r="E8527" s="753" t="s">
        <v>560</v>
      </c>
      <c r="F8527" s="753" t="s">
        <v>254</v>
      </c>
      <c r="G8527" s="757" t="s">
        <v>255</v>
      </c>
      <c r="H8527" s="751">
        <v>2273641000</v>
      </c>
    </row>
    <row r="8528" spans="1:8">
      <c r="A8528" s="753" t="s">
        <v>84</v>
      </c>
      <c r="B8528" s="753" t="s">
        <v>1004</v>
      </c>
      <c r="C8528" s="753" t="s">
        <v>188</v>
      </c>
      <c r="D8528" s="753" t="s">
        <v>1870</v>
      </c>
      <c r="E8528" s="753" t="s">
        <v>178</v>
      </c>
      <c r="F8528" s="753"/>
      <c r="G8528" s="757" t="s">
        <v>179</v>
      </c>
      <c r="H8528" s="751">
        <v>2101919000</v>
      </c>
    </row>
    <row r="8529" spans="1:8" ht="26.4">
      <c r="A8529" s="753" t="s">
        <v>84</v>
      </c>
      <c r="B8529" s="753" t="s">
        <v>1004</v>
      </c>
      <c r="C8529" s="753" t="s">
        <v>188</v>
      </c>
      <c r="D8529" s="753" t="s">
        <v>1870</v>
      </c>
      <c r="E8529" s="753" t="s">
        <v>178</v>
      </c>
      <c r="F8529" s="753" t="s">
        <v>180</v>
      </c>
      <c r="G8529" s="757" t="s">
        <v>1810</v>
      </c>
      <c r="H8529" s="751">
        <v>2101919000</v>
      </c>
    </row>
    <row r="8530" spans="1:8">
      <c r="A8530" s="753" t="s">
        <v>84</v>
      </c>
      <c r="B8530" s="753" t="s">
        <v>1004</v>
      </c>
      <c r="C8530" s="753" t="s">
        <v>188</v>
      </c>
      <c r="D8530" s="753" t="s">
        <v>1870</v>
      </c>
      <c r="E8530" s="753" t="s">
        <v>19</v>
      </c>
      <c r="F8530" s="753"/>
      <c r="G8530" s="757" t="s">
        <v>133</v>
      </c>
      <c r="H8530" s="751">
        <v>291546000</v>
      </c>
    </row>
    <row r="8531" spans="1:8">
      <c r="A8531" s="753" t="s">
        <v>84</v>
      </c>
      <c r="B8531" s="753" t="s">
        <v>1004</v>
      </c>
      <c r="C8531" s="753" t="s">
        <v>188</v>
      </c>
      <c r="D8531" s="753" t="s">
        <v>1870</v>
      </c>
      <c r="E8531" s="753" t="s">
        <v>19</v>
      </c>
      <c r="F8531" s="753" t="s">
        <v>20</v>
      </c>
      <c r="G8531" s="757" t="s">
        <v>21</v>
      </c>
      <c r="H8531" s="751">
        <v>47457000</v>
      </c>
    </row>
    <row r="8532" spans="1:8">
      <c r="A8532" s="753" t="s">
        <v>84</v>
      </c>
      <c r="B8532" s="753" t="s">
        <v>1004</v>
      </c>
      <c r="C8532" s="753" t="s">
        <v>188</v>
      </c>
      <c r="D8532" s="753" t="s">
        <v>1870</v>
      </c>
      <c r="E8532" s="753" t="s">
        <v>19</v>
      </c>
      <c r="F8532" s="753" t="s">
        <v>22</v>
      </c>
      <c r="G8532" s="757" t="s">
        <v>23</v>
      </c>
      <c r="H8532" s="751">
        <v>242164000</v>
      </c>
    </row>
    <row r="8533" spans="1:8">
      <c r="A8533" s="753" t="s">
        <v>84</v>
      </c>
      <c r="B8533" s="753" t="s">
        <v>1004</v>
      </c>
      <c r="C8533" s="753" t="s">
        <v>188</v>
      </c>
      <c r="D8533" s="753" t="s">
        <v>1870</v>
      </c>
      <c r="E8533" s="753" t="s">
        <v>19</v>
      </c>
      <c r="F8533" s="753" t="s">
        <v>245</v>
      </c>
      <c r="G8533" s="757" t="s">
        <v>135</v>
      </c>
      <c r="H8533" s="751">
        <v>1925000</v>
      </c>
    </row>
    <row r="8534" spans="1:8">
      <c r="A8534" s="753" t="s">
        <v>84</v>
      </c>
      <c r="B8534" s="753" t="s">
        <v>1004</v>
      </c>
      <c r="C8534" s="753" t="s">
        <v>188</v>
      </c>
      <c r="D8534" s="753" t="s">
        <v>1903</v>
      </c>
      <c r="E8534" s="753"/>
      <c r="F8534" s="753"/>
      <c r="G8534" s="757" t="s">
        <v>186</v>
      </c>
      <c r="H8534" s="751">
        <v>5950234418</v>
      </c>
    </row>
    <row r="8535" spans="1:8">
      <c r="A8535" s="753" t="s">
        <v>84</v>
      </c>
      <c r="B8535" s="753" t="s">
        <v>1004</v>
      </c>
      <c r="C8535" s="753" t="s">
        <v>188</v>
      </c>
      <c r="D8535" s="753" t="s">
        <v>1903</v>
      </c>
      <c r="E8535" s="753" t="s">
        <v>92</v>
      </c>
      <c r="F8535" s="753"/>
      <c r="G8535" s="757" t="s">
        <v>93</v>
      </c>
      <c r="H8535" s="751">
        <v>261707325</v>
      </c>
    </row>
    <row r="8536" spans="1:8">
      <c r="A8536" s="753" t="s">
        <v>84</v>
      </c>
      <c r="B8536" s="753" t="s">
        <v>1004</v>
      </c>
      <c r="C8536" s="753" t="s">
        <v>188</v>
      </c>
      <c r="D8536" s="753" t="s">
        <v>1903</v>
      </c>
      <c r="E8536" s="753" t="s">
        <v>92</v>
      </c>
      <c r="F8536" s="753" t="s">
        <v>94</v>
      </c>
      <c r="G8536" s="757" t="s">
        <v>1768</v>
      </c>
      <c r="H8536" s="751">
        <v>261707325</v>
      </c>
    </row>
    <row r="8537" spans="1:8">
      <c r="A8537" s="753" t="s">
        <v>84</v>
      </c>
      <c r="B8537" s="753" t="s">
        <v>1004</v>
      </c>
      <c r="C8537" s="753" t="s">
        <v>188</v>
      </c>
      <c r="D8537" s="753" t="s">
        <v>1903</v>
      </c>
      <c r="E8537" s="753" t="s">
        <v>96</v>
      </c>
      <c r="F8537" s="753"/>
      <c r="G8537" s="757" t="s">
        <v>97</v>
      </c>
      <c r="H8537" s="751">
        <v>25741692</v>
      </c>
    </row>
    <row r="8538" spans="1:8">
      <c r="A8538" s="753" t="s">
        <v>84</v>
      </c>
      <c r="B8538" s="753" t="s">
        <v>1004</v>
      </c>
      <c r="C8538" s="753" t="s">
        <v>188</v>
      </c>
      <c r="D8538" s="753" t="s">
        <v>1903</v>
      </c>
      <c r="E8538" s="753" t="s">
        <v>96</v>
      </c>
      <c r="F8538" s="753" t="s">
        <v>151</v>
      </c>
      <c r="G8538" s="757" t="s">
        <v>152</v>
      </c>
      <c r="H8538" s="751">
        <v>5066000</v>
      </c>
    </row>
    <row r="8539" spans="1:8">
      <c r="A8539" s="753" t="s">
        <v>84</v>
      </c>
      <c r="B8539" s="753" t="s">
        <v>1004</v>
      </c>
      <c r="C8539" s="753" t="s">
        <v>188</v>
      </c>
      <c r="D8539" s="753" t="s">
        <v>1903</v>
      </c>
      <c r="E8539" s="753" t="s">
        <v>96</v>
      </c>
      <c r="F8539" s="753" t="s">
        <v>864</v>
      </c>
      <c r="G8539" s="757" t="s">
        <v>1770</v>
      </c>
      <c r="H8539" s="751">
        <v>19036692</v>
      </c>
    </row>
    <row r="8540" spans="1:8" ht="26.4">
      <c r="A8540" s="753" t="s">
        <v>84</v>
      </c>
      <c r="B8540" s="753" t="s">
        <v>1004</v>
      </c>
      <c r="C8540" s="753" t="s">
        <v>188</v>
      </c>
      <c r="D8540" s="753" t="s">
        <v>1903</v>
      </c>
      <c r="E8540" s="753" t="s">
        <v>96</v>
      </c>
      <c r="F8540" s="753" t="s">
        <v>98</v>
      </c>
      <c r="G8540" s="757" t="s">
        <v>99</v>
      </c>
      <c r="H8540" s="751">
        <v>1639000</v>
      </c>
    </row>
    <row r="8541" spans="1:8">
      <c r="A8541" s="753" t="s">
        <v>84</v>
      </c>
      <c r="B8541" s="753" t="s">
        <v>1004</v>
      </c>
      <c r="C8541" s="753" t="s">
        <v>188</v>
      </c>
      <c r="D8541" s="753" t="s">
        <v>1903</v>
      </c>
      <c r="E8541" s="753" t="s">
        <v>100</v>
      </c>
      <c r="F8541" s="753"/>
      <c r="G8541" s="757" t="s">
        <v>101</v>
      </c>
      <c r="H8541" s="751">
        <v>33370000</v>
      </c>
    </row>
    <row r="8542" spans="1:8">
      <c r="A8542" s="753" t="s">
        <v>84</v>
      </c>
      <c r="B8542" s="753" t="s">
        <v>1004</v>
      </c>
      <c r="C8542" s="753" t="s">
        <v>188</v>
      </c>
      <c r="D8542" s="753" t="s">
        <v>1903</v>
      </c>
      <c r="E8542" s="753" t="s">
        <v>100</v>
      </c>
      <c r="F8542" s="753" t="s">
        <v>443</v>
      </c>
      <c r="G8542" s="757" t="s">
        <v>135</v>
      </c>
      <c r="H8542" s="751">
        <v>33370000</v>
      </c>
    </row>
    <row r="8543" spans="1:8">
      <c r="A8543" s="753" t="s">
        <v>84</v>
      </c>
      <c r="B8543" s="753" t="s">
        <v>1004</v>
      </c>
      <c r="C8543" s="753" t="s">
        <v>188</v>
      </c>
      <c r="D8543" s="753" t="s">
        <v>1903</v>
      </c>
      <c r="E8543" s="753" t="s">
        <v>102</v>
      </c>
      <c r="F8543" s="753"/>
      <c r="G8543" s="757" t="s">
        <v>369</v>
      </c>
      <c r="H8543" s="751">
        <v>64101978</v>
      </c>
    </row>
    <row r="8544" spans="1:8">
      <c r="A8544" s="753" t="s">
        <v>84</v>
      </c>
      <c r="B8544" s="753" t="s">
        <v>1004</v>
      </c>
      <c r="C8544" s="753" t="s">
        <v>188</v>
      </c>
      <c r="D8544" s="753" t="s">
        <v>1903</v>
      </c>
      <c r="E8544" s="753" t="s">
        <v>102</v>
      </c>
      <c r="F8544" s="753" t="s">
        <v>103</v>
      </c>
      <c r="G8544" s="757" t="s">
        <v>104</v>
      </c>
      <c r="H8544" s="751">
        <v>47735520</v>
      </c>
    </row>
    <row r="8545" spans="1:8">
      <c r="A8545" s="753" t="s">
        <v>84</v>
      </c>
      <c r="B8545" s="753" t="s">
        <v>1004</v>
      </c>
      <c r="C8545" s="753" t="s">
        <v>188</v>
      </c>
      <c r="D8545" s="753" t="s">
        <v>1903</v>
      </c>
      <c r="E8545" s="753" t="s">
        <v>102</v>
      </c>
      <c r="F8545" s="753" t="s">
        <v>105</v>
      </c>
      <c r="G8545" s="757" t="s">
        <v>106</v>
      </c>
      <c r="H8545" s="751">
        <v>8183229</v>
      </c>
    </row>
    <row r="8546" spans="1:8">
      <c r="A8546" s="753" t="s">
        <v>84</v>
      </c>
      <c r="B8546" s="753" t="s">
        <v>1004</v>
      </c>
      <c r="C8546" s="753" t="s">
        <v>188</v>
      </c>
      <c r="D8546" s="753" t="s">
        <v>1903</v>
      </c>
      <c r="E8546" s="753" t="s">
        <v>102</v>
      </c>
      <c r="F8546" s="753" t="s">
        <v>107</v>
      </c>
      <c r="G8546" s="757" t="s">
        <v>108</v>
      </c>
      <c r="H8546" s="751">
        <v>5455486</v>
      </c>
    </row>
    <row r="8547" spans="1:8">
      <c r="A8547" s="753" t="s">
        <v>84</v>
      </c>
      <c r="B8547" s="753" t="s">
        <v>1004</v>
      </c>
      <c r="C8547" s="753" t="s">
        <v>188</v>
      </c>
      <c r="D8547" s="753" t="s">
        <v>1903</v>
      </c>
      <c r="E8547" s="753" t="s">
        <v>102</v>
      </c>
      <c r="F8547" s="753" t="s">
        <v>0</v>
      </c>
      <c r="G8547" s="757" t="s">
        <v>1</v>
      </c>
      <c r="H8547" s="751">
        <v>2727743</v>
      </c>
    </row>
    <row r="8548" spans="1:8">
      <c r="A8548" s="753" t="s">
        <v>84</v>
      </c>
      <c r="B8548" s="753" t="s">
        <v>1004</v>
      </c>
      <c r="C8548" s="753" t="s">
        <v>188</v>
      </c>
      <c r="D8548" s="753" t="s">
        <v>1903</v>
      </c>
      <c r="E8548" s="753" t="s">
        <v>112</v>
      </c>
      <c r="F8548" s="753"/>
      <c r="G8548" s="757" t="s">
        <v>113</v>
      </c>
      <c r="H8548" s="751">
        <v>21875924</v>
      </c>
    </row>
    <row r="8549" spans="1:8">
      <c r="A8549" s="753" t="s">
        <v>84</v>
      </c>
      <c r="B8549" s="753" t="s">
        <v>1004</v>
      </c>
      <c r="C8549" s="753" t="s">
        <v>188</v>
      </c>
      <c r="D8549" s="753" t="s">
        <v>1903</v>
      </c>
      <c r="E8549" s="753" t="s">
        <v>112</v>
      </c>
      <c r="F8549" s="753" t="s">
        <v>155</v>
      </c>
      <c r="G8549" s="757" t="s">
        <v>1777</v>
      </c>
      <c r="H8549" s="751">
        <v>2675924</v>
      </c>
    </row>
    <row r="8550" spans="1:8">
      <c r="A8550" s="753" t="s">
        <v>84</v>
      </c>
      <c r="B8550" s="753" t="s">
        <v>1004</v>
      </c>
      <c r="C8550" s="753" t="s">
        <v>188</v>
      </c>
      <c r="D8550" s="753" t="s">
        <v>1903</v>
      </c>
      <c r="E8550" s="753" t="s">
        <v>112</v>
      </c>
      <c r="F8550" s="753" t="s">
        <v>156</v>
      </c>
      <c r="G8550" s="757" t="s">
        <v>1779</v>
      </c>
      <c r="H8550" s="751">
        <v>18600000</v>
      </c>
    </row>
    <row r="8551" spans="1:8">
      <c r="A8551" s="753" t="s">
        <v>84</v>
      </c>
      <c r="B8551" s="753" t="s">
        <v>1004</v>
      </c>
      <c r="C8551" s="753" t="s">
        <v>188</v>
      </c>
      <c r="D8551" s="753" t="s">
        <v>1903</v>
      </c>
      <c r="E8551" s="753" t="s">
        <v>112</v>
      </c>
      <c r="F8551" s="753" t="s">
        <v>242</v>
      </c>
      <c r="G8551" s="757" t="s">
        <v>1839</v>
      </c>
      <c r="H8551" s="751">
        <v>600000</v>
      </c>
    </row>
    <row r="8552" spans="1:8">
      <c r="A8552" s="753" t="s">
        <v>84</v>
      </c>
      <c r="B8552" s="753" t="s">
        <v>1004</v>
      </c>
      <c r="C8552" s="753" t="s">
        <v>188</v>
      </c>
      <c r="D8552" s="753" t="s">
        <v>1903</v>
      </c>
      <c r="E8552" s="753" t="s">
        <v>115</v>
      </c>
      <c r="F8552" s="753"/>
      <c r="G8552" s="757" t="s">
        <v>1781</v>
      </c>
      <c r="H8552" s="751">
        <v>15890000</v>
      </c>
    </row>
    <row r="8553" spans="1:8">
      <c r="A8553" s="753" t="s">
        <v>84</v>
      </c>
      <c r="B8553" s="753" t="s">
        <v>1004</v>
      </c>
      <c r="C8553" s="753" t="s">
        <v>188</v>
      </c>
      <c r="D8553" s="753" t="s">
        <v>1903</v>
      </c>
      <c r="E8553" s="753" t="s">
        <v>115</v>
      </c>
      <c r="F8553" s="753" t="s">
        <v>116</v>
      </c>
      <c r="G8553" s="757" t="s">
        <v>117</v>
      </c>
      <c r="H8553" s="751">
        <v>9590000</v>
      </c>
    </row>
    <row r="8554" spans="1:8">
      <c r="A8554" s="753" t="s">
        <v>84</v>
      </c>
      <c r="B8554" s="753" t="s">
        <v>1004</v>
      </c>
      <c r="C8554" s="753" t="s">
        <v>188</v>
      </c>
      <c r="D8554" s="753" t="s">
        <v>1903</v>
      </c>
      <c r="E8554" s="753" t="s">
        <v>115</v>
      </c>
      <c r="F8554" s="753" t="s">
        <v>147</v>
      </c>
      <c r="G8554" s="757" t="s">
        <v>148</v>
      </c>
      <c r="H8554" s="751">
        <v>5000000</v>
      </c>
    </row>
    <row r="8555" spans="1:8">
      <c r="A8555" s="753" t="s">
        <v>84</v>
      </c>
      <c r="B8555" s="753" t="s">
        <v>1004</v>
      </c>
      <c r="C8555" s="753" t="s">
        <v>188</v>
      </c>
      <c r="D8555" s="753" t="s">
        <v>1903</v>
      </c>
      <c r="E8555" s="753" t="s">
        <v>115</v>
      </c>
      <c r="F8555" s="753" t="s">
        <v>118</v>
      </c>
      <c r="G8555" s="757" t="s">
        <v>119</v>
      </c>
      <c r="H8555" s="751">
        <v>1300000</v>
      </c>
    </row>
    <row r="8556" spans="1:8">
      <c r="A8556" s="753" t="s">
        <v>84</v>
      </c>
      <c r="B8556" s="753" t="s">
        <v>1004</v>
      </c>
      <c r="C8556" s="753" t="s">
        <v>188</v>
      </c>
      <c r="D8556" s="753" t="s">
        <v>1903</v>
      </c>
      <c r="E8556" s="753" t="s">
        <v>120</v>
      </c>
      <c r="F8556" s="753"/>
      <c r="G8556" s="757" t="s">
        <v>121</v>
      </c>
      <c r="H8556" s="751">
        <v>1862600</v>
      </c>
    </row>
    <row r="8557" spans="1:8">
      <c r="A8557" s="753" t="s">
        <v>84</v>
      </c>
      <c r="B8557" s="753" t="s">
        <v>1004</v>
      </c>
      <c r="C8557" s="753" t="s">
        <v>188</v>
      </c>
      <c r="D8557" s="753" t="s">
        <v>1903</v>
      </c>
      <c r="E8557" s="753" t="s">
        <v>120</v>
      </c>
      <c r="F8557" s="753" t="s">
        <v>123</v>
      </c>
      <c r="G8557" s="757" t="s">
        <v>124</v>
      </c>
      <c r="H8557" s="751">
        <v>410000</v>
      </c>
    </row>
    <row r="8558" spans="1:8" ht="39.6">
      <c r="A8558" s="753" t="s">
        <v>84</v>
      </c>
      <c r="B8558" s="753" t="s">
        <v>1004</v>
      </c>
      <c r="C8558" s="753" t="s">
        <v>188</v>
      </c>
      <c r="D8558" s="753" t="s">
        <v>1903</v>
      </c>
      <c r="E8558" s="753" t="s">
        <v>120</v>
      </c>
      <c r="F8558" s="753" t="s">
        <v>994</v>
      </c>
      <c r="G8558" s="757" t="s">
        <v>1824</v>
      </c>
      <c r="H8558" s="751">
        <v>1452600</v>
      </c>
    </row>
    <row r="8559" spans="1:8">
      <c r="A8559" s="753" t="s">
        <v>84</v>
      </c>
      <c r="B8559" s="753" t="s">
        <v>1004</v>
      </c>
      <c r="C8559" s="753" t="s">
        <v>188</v>
      </c>
      <c r="D8559" s="753" t="s">
        <v>1903</v>
      </c>
      <c r="E8559" s="753" t="s">
        <v>125</v>
      </c>
      <c r="F8559" s="753"/>
      <c r="G8559" s="757" t="s">
        <v>126</v>
      </c>
      <c r="H8559" s="751">
        <v>32300000</v>
      </c>
    </row>
    <row r="8560" spans="1:8">
      <c r="A8560" s="753" t="s">
        <v>84</v>
      </c>
      <c r="B8560" s="753" t="s">
        <v>1004</v>
      </c>
      <c r="C8560" s="753" t="s">
        <v>188</v>
      </c>
      <c r="D8560" s="753" t="s">
        <v>1903</v>
      </c>
      <c r="E8560" s="753" t="s">
        <v>125</v>
      </c>
      <c r="F8560" s="753" t="s">
        <v>552</v>
      </c>
      <c r="G8560" s="757" t="s">
        <v>553</v>
      </c>
      <c r="H8560" s="751">
        <v>800000</v>
      </c>
    </row>
    <row r="8561" spans="1:8">
      <c r="A8561" s="753" t="s">
        <v>84</v>
      </c>
      <c r="B8561" s="753" t="s">
        <v>1004</v>
      </c>
      <c r="C8561" s="753" t="s">
        <v>188</v>
      </c>
      <c r="D8561" s="753" t="s">
        <v>1903</v>
      </c>
      <c r="E8561" s="753" t="s">
        <v>125</v>
      </c>
      <c r="F8561" s="753" t="s">
        <v>129</v>
      </c>
      <c r="G8561" s="757" t="s">
        <v>1787</v>
      </c>
      <c r="H8561" s="751">
        <v>31500000</v>
      </c>
    </row>
    <row r="8562" spans="1:8">
      <c r="A8562" s="753" t="s">
        <v>84</v>
      </c>
      <c r="B8562" s="753" t="s">
        <v>1004</v>
      </c>
      <c r="C8562" s="753" t="s">
        <v>188</v>
      </c>
      <c r="D8562" s="753" t="s">
        <v>1903</v>
      </c>
      <c r="E8562" s="753" t="s">
        <v>554</v>
      </c>
      <c r="F8562" s="753"/>
      <c r="G8562" s="757" t="s">
        <v>555</v>
      </c>
      <c r="H8562" s="751">
        <v>71179873</v>
      </c>
    </row>
    <row r="8563" spans="1:8">
      <c r="A8563" s="753" t="s">
        <v>84</v>
      </c>
      <c r="B8563" s="753" t="s">
        <v>1004</v>
      </c>
      <c r="C8563" s="753" t="s">
        <v>188</v>
      </c>
      <c r="D8563" s="753" t="s">
        <v>1903</v>
      </c>
      <c r="E8563" s="753" t="s">
        <v>554</v>
      </c>
      <c r="F8563" s="753" t="s">
        <v>558</v>
      </c>
      <c r="G8563" s="757" t="s">
        <v>559</v>
      </c>
      <c r="H8563" s="751">
        <v>71179873</v>
      </c>
    </row>
    <row r="8564" spans="1:8" ht="39.6">
      <c r="A8564" s="753" t="s">
        <v>84</v>
      </c>
      <c r="B8564" s="753" t="s">
        <v>1004</v>
      </c>
      <c r="C8564" s="753" t="s">
        <v>188</v>
      </c>
      <c r="D8564" s="753" t="s">
        <v>1903</v>
      </c>
      <c r="E8564" s="753" t="s">
        <v>560</v>
      </c>
      <c r="F8564" s="753"/>
      <c r="G8564" s="757" t="s">
        <v>1790</v>
      </c>
      <c r="H8564" s="751">
        <v>52613728</v>
      </c>
    </row>
    <row r="8565" spans="1:8">
      <c r="A8565" s="753" t="s">
        <v>84</v>
      </c>
      <c r="B8565" s="753" t="s">
        <v>1004</v>
      </c>
      <c r="C8565" s="753" t="s">
        <v>188</v>
      </c>
      <c r="D8565" s="753" t="s">
        <v>1903</v>
      </c>
      <c r="E8565" s="753" t="s">
        <v>560</v>
      </c>
      <c r="F8565" s="753" t="s">
        <v>197</v>
      </c>
      <c r="G8565" s="757" t="s">
        <v>1792</v>
      </c>
      <c r="H8565" s="751">
        <v>52613728</v>
      </c>
    </row>
    <row r="8566" spans="1:8" ht="26.4">
      <c r="A8566" s="753" t="s">
        <v>84</v>
      </c>
      <c r="B8566" s="753" t="s">
        <v>1004</v>
      </c>
      <c r="C8566" s="753" t="s">
        <v>188</v>
      </c>
      <c r="D8566" s="753" t="s">
        <v>1903</v>
      </c>
      <c r="E8566" s="753" t="s">
        <v>1796</v>
      </c>
      <c r="F8566" s="753"/>
      <c r="G8566" s="757" t="s">
        <v>1797</v>
      </c>
      <c r="H8566" s="751">
        <v>47000000</v>
      </c>
    </row>
    <row r="8567" spans="1:8">
      <c r="A8567" s="753" t="s">
        <v>84</v>
      </c>
      <c r="B8567" s="753" t="s">
        <v>1004</v>
      </c>
      <c r="C8567" s="753" t="s">
        <v>188</v>
      </c>
      <c r="D8567" s="753" t="s">
        <v>1903</v>
      </c>
      <c r="E8567" s="753" t="s">
        <v>1796</v>
      </c>
      <c r="F8567" s="753" t="s">
        <v>1825</v>
      </c>
      <c r="G8567" s="757" t="s">
        <v>1794</v>
      </c>
      <c r="H8567" s="751">
        <v>47000000</v>
      </c>
    </row>
    <row r="8568" spans="1:8" ht="26.4">
      <c r="A8568" s="753" t="s">
        <v>84</v>
      </c>
      <c r="B8568" s="753" t="s">
        <v>1004</v>
      </c>
      <c r="C8568" s="753" t="s">
        <v>188</v>
      </c>
      <c r="D8568" s="753" t="s">
        <v>1903</v>
      </c>
      <c r="E8568" s="753" t="s">
        <v>130</v>
      </c>
      <c r="F8568" s="753"/>
      <c r="G8568" s="757" t="s">
        <v>131</v>
      </c>
      <c r="H8568" s="751">
        <v>44455000</v>
      </c>
    </row>
    <row r="8569" spans="1:8">
      <c r="A8569" s="753" t="s">
        <v>84</v>
      </c>
      <c r="B8569" s="753" t="s">
        <v>1004</v>
      </c>
      <c r="C8569" s="753" t="s">
        <v>188</v>
      </c>
      <c r="D8569" s="753" t="s">
        <v>1903</v>
      </c>
      <c r="E8569" s="753" t="s">
        <v>130</v>
      </c>
      <c r="F8569" s="753" t="s">
        <v>585</v>
      </c>
      <c r="G8569" s="757" t="s">
        <v>1799</v>
      </c>
      <c r="H8569" s="751">
        <v>9330000</v>
      </c>
    </row>
    <row r="8570" spans="1:8">
      <c r="A8570" s="753" t="s">
        <v>84</v>
      </c>
      <c r="B8570" s="753" t="s">
        <v>1004</v>
      </c>
      <c r="C8570" s="753" t="s">
        <v>188</v>
      </c>
      <c r="D8570" s="753" t="s">
        <v>1903</v>
      </c>
      <c r="E8570" s="753" t="s">
        <v>130</v>
      </c>
      <c r="F8570" s="753" t="s">
        <v>8</v>
      </c>
      <c r="G8570" s="757" t="s">
        <v>1835</v>
      </c>
      <c r="H8570" s="751">
        <v>30000000</v>
      </c>
    </row>
    <row r="8571" spans="1:8">
      <c r="A8571" s="753" t="s">
        <v>84</v>
      </c>
      <c r="B8571" s="753" t="s">
        <v>1004</v>
      </c>
      <c r="C8571" s="753" t="s">
        <v>188</v>
      </c>
      <c r="D8571" s="753" t="s">
        <v>1903</v>
      </c>
      <c r="E8571" s="753" t="s">
        <v>130</v>
      </c>
      <c r="F8571" s="753" t="s">
        <v>132</v>
      </c>
      <c r="G8571" s="757" t="s">
        <v>135</v>
      </c>
      <c r="H8571" s="751">
        <v>5125000</v>
      </c>
    </row>
    <row r="8572" spans="1:8">
      <c r="A8572" s="753" t="s">
        <v>84</v>
      </c>
      <c r="B8572" s="753" t="s">
        <v>1004</v>
      </c>
      <c r="C8572" s="753" t="s">
        <v>188</v>
      </c>
      <c r="D8572" s="753" t="s">
        <v>1903</v>
      </c>
      <c r="E8572" s="753" t="s">
        <v>1801</v>
      </c>
      <c r="F8572" s="753"/>
      <c r="G8572" s="757" t="s">
        <v>1802</v>
      </c>
      <c r="H8572" s="751">
        <v>17000000</v>
      </c>
    </row>
    <row r="8573" spans="1:8">
      <c r="A8573" s="753" t="s">
        <v>84</v>
      </c>
      <c r="B8573" s="753" t="s">
        <v>1004</v>
      </c>
      <c r="C8573" s="753" t="s">
        <v>188</v>
      </c>
      <c r="D8573" s="753" t="s">
        <v>1903</v>
      </c>
      <c r="E8573" s="753" t="s">
        <v>1801</v>
      </c>
      <c r="F8573" s="753" t="s">
        <v>1803</v>
      </c>
      <c r="G8573" s="757" t="s">
        <v>1804</v>
      </c>
      <c r="H8573" s="751">
        <v>17000000</v>
      </c>
    </row>
    <row r="8574" spans="1:8">
      <c r="A8574" s="753" t="s">
        <v>84</v>
      </c>
      <c r="B8574" s="753" t="s">
        <v>1004</v>
      </c>
      <c r="C8574" s="753" t="s">
        <v>188</v>
      </c>
      <c r="D8574" s="753" t="s">
        <v>1903</v>
      </c>
      <c r="E8574" s="753" t="s">
        <v>134</v>
      </c>
      <c r="F8574" s="753"/>
      <c r="G8574" s="757" t="s">
        <v>135</v>
      </c>
      <c r="H8574" s="751">
        <v>27706198</v>
      </c>
    </row>
    <row r="8575" spans="1:8">
      <c r="A8575" s="753" t="s">
        <v>84</v>
      </c>
      <c r="B8575" s="753" t="s">
        <v>1004</v>
      </c>
      <c r="C8575" s="753" t="s">
        <v>188</v>
      </c>
      <c r="D8575" s="753" t="s">
        <v>1903</v>
      </c>
      <c r="E8575" s="753" t="s">
        <v>134</v>
      </c>
      <c r="F8575" s="753" t="s">
        <v>9</v>
      </c>
      <c r="G8575" s="757" t="s">
        <v>1805</v>
      </c>
      <c r="H8575" s="751">
        <v>2874000</v>
      </c>
    </row>
    <row r="8576" spans="1:8">
      <c r="A8576" s="753" t="s">
        <v>84</v>
      </c>
      <c r="B8576" s="753" t="s">
        <v>1004</v>
      </c>
      <c r="C8576" s="753" t="s">
        <v>188</v>
      </c>
      <c r="D8576" s="753" t="s">
        <v>1903</v>
      </c>
      <c r="E8576" s="753" t="s">
        <v>134</v>
      </c>
      <c r="F8576" s="753" t="s">
        <v>15</v>
      </c>
      <c r="G8576" s="757" t="s">
        <v>1806</v>
      </c>
      <c r="H8576" s="751">
        <v>938300</v>
      </c>
    </row>
    <row r="8577" spans="1:8">
      <c r="A8577" s="753" t="s">
        <v>84</v>
      </c>
      <c r="B8577" s="753" t="s">
        <v>1004</v>
      </c>
      <c r="C8577" s="753" t="s">
        <v>188</v>
      </c>
      <c r="D8577" s="753" t="s">
        <v>1903</v>
      </c>
      <c r="E8577" s="753" t="s">
        <v>134</v>
      </c>
      <c r="F8577" s="753" t="s">
        <v>137</v>
      </c>
      <c r="G8577" s="757" t="s">
        <v>138</v>
      </c>
      <c r="H8577" s="751">
        <v>16106000</v>
      </c>
    </row>
    <row r="8578" spans="1:8">
      <c r="A8578" s="753" t="s">
        <v>84</v>
      </c>
      <c r="B8578" s="753" t="s">
        <v>1004</v>
      </c>
      <c r="C8578" s="753" t="s">
        <v>188</v>
      </c>
      <c r="D8578" s="753" t="s">
        <v>1903</v>
      </c>
      <c r="E8578" s="753" t="s">
        <v>134</v>
      </c>
      <c r="F8578" s="753" t="s">
        <v>139</v>
      </c>
      <c r="G8578" s="757" t="s">
        <v>140</v>
      </c>
      <c r="H8578" s="751">
        <v>7787898</v>
      </c>
    </row>
    <row r="8579" spans="1:8">
      <c r="A8579" s="753" t="s">
        <v>84</v>
      </c>
      <c r="B8579" s="753" t="s">
        <v>1004</v>
      </c>
      <c r="C8579" s="753" t="s">
        <v>188</v>
      </c>
      <c r="D8579" s="753" t="s">
        <v>1903</v>
      </c>
      <c r="E8579" s="753" t="s">
        <v>178</v>
      </c>
      <c r="F8579" s="753"/>
      <c r="G8579" s="757" t="s">
        <v>179</v>
      </c>
      <c r="H8579" s="751">
        <v>5145853100</v>
      </c>
    </row>
    <row r="8580" spans="1:8" ht="26.4">
      <c r="A8580" s="753" t="s">
        <v>84</v>
      </c>
      <c r="B8580" s="753" t="s">
        <v>1004</v>
      </c>
      <c r="C8580" s="753" t="s">
        <v>188</v>
      </c>
      <c r="D8580" s="753" t="s">
        <v>1903</v>
      </c>
      <c r="E8580" s="753" t="s">
        <v>178</v>
      </c>
      <c r="F8580" s="753" t="s">
        <v>180</v>
      </c>
      <c r="G8580" s="757" t="s">
        <v>1810</v>
      </c>
      <c r="H8580" s="751">
        <v>5145853100</v>
      </c>
    </row>
    <row r="8581" spans="1:8">
      <c r="A8581" s="753" t="s">
        <v>84</v>
      </c>
      <c r="B8581" s="753" t="s">
        <v>1004</v>
      </c>
      <c r="C8581" s="753" t="s">
        <v>188</v>
      </c>
      <c r="D8581" s="753" t="s">
        <v>1903</v>
      </c>
      <c r="E8581" s="753" t="s">
        <v>19</v>
      </c>
      <c r="F8581" s="753"/>
      <c r="G8581" s="757" t="s">
        <v>133</v>
      </c>
      <c r="H8581" s="751">
        <v>87577000</v>
      </c>
    </row>
    <row r="8582" spans="1:8">
      <c r="A8582" s="753" t="s">
        <v>84</v>
      </c>
      <c r="B8582" s="753" t="s">
        <v>1004</v>
      </c>
      <c r="C8582" s="753" t="s">
        <v>188</v>
      </c>
      <c r="D8582" s="753" t="s">
        <v>1903</v>
      </c>
      <c r="E8582" s="753" t="s">
        <v>19</v>
      </c>
      <c r="F8582" s="753" t="s">
        <v>20</v>
      </c>
      <c r="G8582" s="757" t="s">
        <v>21</v>
      </c>
      <c r="H8582" s="751">
        <v>10492000</v>
      </c>
    </row>
    <row r="8583" spans="1:8">
      <c r="A8583" s="753" t="s">
        <v>84</v>
      </c>
      <c r="B8583" s="753" t="s">
        <v>1004</v>
      </c>
      <c r="C8583" s="753" t="s">
        <v>188</v>
      </c>
      <c r="D8583" s="753" t="s">
        <v>1903</v>
      </c>
      <c r="E8583" s="753" t="s">
        <v>19</v>
      </c>
      <c r="F8583" s="753" t="s">
        <v>22</v>
      </c>
      <c r="G8583" s="757" t="s">
        <v>23</v>
      </c>
      <c r="H8583" s="751">
        <v>77085000</v>
      </c>
    </row>
    <row r="8584" spans="1:8" ht="39.6">
      <c r="A8584" s="753" t="s">
        <v>84</v>
      </c>
      <c r="B8584" s="753" t="s">
        <v>1004</v>
      </c>
      <c r="C8584" s="753" t="s">
        <v>188</v>
      </c>
      <c r="D8584" s="753" t="s">
        <v>1837</v>
      </c>
      <c r="E8584" s="753"/>
      <c r="F8584" s="753"/>
      <c r="G8584" s="757" t="s">
        <v>1838</v>
      </c>
      <c r="H8584" s="751">
        <v>23105649000</v>
      </c>
    </row>
    <row r="8585" spans="1:8">
      <c r="A8585" s="753" t="s">
        <v>84</v>
      </c>
      <c r="B8585" s="753" t="s">
        <v>1004</v>
      </c>
      <c r="C8585" s="753" t="s">
        <v>188</v>
      </c>
      <c r="D8585" s="753" t="s">
        <v>1837</v>
      </c>
      <c r="E8585" s="753" t="s">
        <v>92</v>
      </c>
      <c r="F8585" s="753"/>
      <c r="G8585" s="757" t="s">
        <v>93</v>
      </c>
      <c r="H8585" s="751">
        <v>1245443758</v>
      </c>
    </row>
    <row r="8586" spans="1:8">
      <c r="A8586" s="753" t="s">
        <v>84</v>
      </c>
      <c r="B8586" s="753" t="s">
        <v>1004</v>
      </c>
      <c r="C8586" s="753" t="s">
        <v>188</v>
      </c>
      <c r="D8586" s="753" t="s">
        <v>1837</v>
      </c>
      <c r="E8586" s="753" t="s">
        <v>92</v>
      </c>
      <c r="F8586" s="753" t="s">
        <v>94</v>
      </c>
      <c r="G8586" s="757" t="s">
        <v>1768</v>
      </c>
      <c r="H8586" s="751">
        <v>1245443758</v>
      </c>
    </row>
    <row r="8587" spans="1:8" ht="26.4">
      <c r="A8587" s="753" t="s">
        <v>84</v>
      </c>
      <c r="B8587" s="753" t="s">
        <v>1004</v>
      </c>
      <c r="C8587" s="753" t="s">
        <v>188</v>
      </c>
      <c r="D8587" s="753" t="s">
        <v>1837</v>
      </c>
      <c r="E8587" s="753" t="s">
        <v>141</v>
      </c>
      <c r="F8587" s="753"/>
      <c r="G8587" s="757" t="s">
        <v>1822</v>
      </c>
      <c r="H8587" s="751">
        <v>41481700</v>
      </c>
    </row>
    <row r="8588" spans="1:8" ht="26.4">
      <c r="A8588" s="753" t="s">
        <v>84</v>
      </c>
      <c r="B8588" s="753" t="s">
        <v>1004</v>
      </c>
      <c r="C8588" s="753" t="s">
        <v>188</v>
      </c>
      <c r="D8588" s="753" t="s">
        <v>1837</v>
      </c>
      <c r="E8588" s="753" t="s">
        <v>141</v>
      </c>
      <c r="F8588" s="753" t="s">
        <v>581</v>
      </c>
      <c r="G8588" s="757" t="s">
        <v>1823</v>
      </c>
      <c r="H8588" s="751">
        <v>41481700</v>
      </c>
    </row>
    <row r="8589" spans="1:8">
      <c r="A8589" s="753" t="s">
        <v>84</v>
      </c>
      <c r="B8589" s="753" t="s">
        <v>1004</v>
      </c>
      <c r="C8589" s="753" t="s">
        <v>188</v>
      </c>
      <c r="D8589" s="753" t="s">
        <v>1837</v>
      </c>
      <c r="E8589" s="753" t="s">
        <v>96</v>
      </c>
      <c r="F8589" s="753"/>
      <c r="G8589" s="757" t="s">
        <v>97</v>
      </c>
      <c r="H8589" s="751">
        <v>401345988</v>
      </c>
    </row>
    <row r="8590" spans="1:8">
      <c r="A8590" s="753" t="s">
        <v>84</v>
      </c>
      <c r="B8590" s="753" t="s">
        <v>1004</v>
      </c>
      <c r="C8590" s="753" t="s">
        <v>188</v>
      </c>
      <c r="D8590" s="753" t="s">
        <v>1837</v>
      </c>
      <c r="E8590" s="753" t="s">
        <v>96</v>
      </c>
      <c r="F8590" s="753" t="s">
        <v>151</v>
      </c>
      <c r="G8590" s="757" t="s">
        <v>152</v>
      </c>
      <c r="H8590" s="751">
        <v>24895380</v>
      </c>
    </row>
    <row r="8591" spans="1:8">
      <c r="A8591" s="753" t="s">
        <v>84</v>
      </c>
      <c r="B8591" s="753" t="s">
        <v>1004</v>
      </c>
      <c r="C8591" s="753" t="s">
        <v>188</v>
      </c>
      <c r="D8591" s="753" t="s">
        <v>1837</v>
      </c>
      <c r="E8591" s="753" t="s">
        <v>96</v>
      </c>
      <c r="F8591" s="753" t="s">
        <v>864</v>
      </c>
      <c r="G8591" s="757" t="s">
        <v>1770</v>
      </c>
      <c r="H8591" s="751">
        <v>208643000</v>
      </c>
    </row>
    <row r="8592" spans="1:8" ht="26.4">
      <c r="A8592" s="753" t="s">
        <v>84</v>
      </c>
      <c r="B8592" s="753" t="s">
        <v>1004</v>
      </c>
      <c r="C8592" s="753" t="s">
        <v>188</v>
      </c>
      <c r="D8592" s="753" t="s">
        <v>1837</v>
      </c>
      <c r="E8592" s="753" t="s">
        <v>96</v>
      </c>
      <c r="F8592" s="753" t="s">
        <v>98</v>
      </c>
      <c r="G8592" s="757" t="s">
        <v>99</v>
      </c>
      <c r="H8592" s="751">
        <v>4917000</v>
      </c>
    </row>
    <row r="8593" spans="1:8" ht="26.4">
      <c r="A8593" s="753" t="s">
        <v>84</v>
      </c>
      <c r="B8593" s="753" t="s">
        <v>1004</v>
      </c>
      <c r="C8593" s="753" t="s">
        <v>188</v>
      </c>
      <c r="D8593" s="753" t="s">
        <v>1837</v>
      </c>
      <c r="E8593" s="753" t="s">
        <v>96</v>
      </c>
      <c r="F8593" s="753" t="s">
        <v>442</v>
      </c>
      <c r="G8593" s="757" t="s">
        <v>1772</v>
      </c>
      <c r="H8593" s="751">
        <v>8597718</v>
      </c>
    </row>
    <row r="8594" spans="1:8">
      <c r="A8594" s="753" t="s">
        <v>84</v>
      </c>
      <c r="B8594" s="753" t="s">
        <v>1004</v>
      </c>
      <c r="C8594" s="753" t="s">
        <v>188</v>
      </c>
      <c r="D8594" s="753" t="s">
        <v>1837</v>
      </c>
      <c r="E8594" s="753" t="s">
        <v>96</v>
      </c>
      <c r="F8594" s="753" t="s">
        <v>144</v>
      </c>
      <c r="G8594" s="757" t="s">
        <v>145</v>
      </c>
      <c r="H8594" s="751">
        <v>102948890</v>
      </c>
    </row>
    <row r="8595" spans="1:8">
      <c r="A8595" s="753" t="s">
        <v>84</v>
      </c>
      <c r="B8595" s="753" t="s">
        <v>1004</v>
      </c>
      <c r="C8595" s="753" t="s">
        <v>188</v>
      </c>
      <c r="D8595" s="753" t="s">
        <v>1837</v>
      </c>
      <c r="E8595" s="753" t="s">
        <v>96</v>
      </c>
      <c r="F8595" s="753" t="s">
        <v>154</v>
      </c>
      <c r="G8595" s="757" t="s">
        <v>1773</v>
      </c>
      <c r="H8595" s="751">
        <v>51344000</v>
      </c>
    </row>
    <row r="8596" spans="1:8">
      <c r="A8596" s="753" t="s">
        <v>84</v>
      </c>
      <c r="B8596" s="753" t="s">
        <v>1004</v>
      </c>
      <c r="C8596" s="753" t="s">
        <v>188</v>
      </c>
      <c r="D8596" s="753" t="s">
        <v>1837</v>
      </c>
      <c r="E8596" s="753" t="s">
        <v>100</v>
      </c>
      <c r="F8596" s="753"/>
      <c r="G8596" s="757" t="s">
        <v>101</v>
      </c>
      <c r="H8596" s="751">
        <v>267236000</v>
      </c>
    </row>
    <row r="8597" spans="1:8">
      <c r="A8597" s="753" t="s">
        <v>84</v>
      </c>
      <c r="B8597" s="753" t="s">
        <v>1004</v>
      </c>
      <c r="C8597" s="753" t="s">
        <v>188</v>
      </c>
      <c r="D8597" s="753" t="s">
        <v>1837</v>
      </c>
      <c r="E8597" s="753" t="s">
        <v>100</v>
      </c>
      <c r="F8597" s="753" t="s">
        <v>337</v>
      </c>
      <c r="G8597" s="757" t="s">
        <v>338</v>
      </c>
      <c r="H8597" s="751">
        <v>31236000</v>
      </c>
    </row>
    <row r="8598" spans="1:8">
      <c r="A8598" s="753" t="s">
        <v>84</v>
      </c>
      <c r="B8598" s="753" t="s">
        <v>1004</v>
      </c>
      <c r="C8598" s="753" t="s">
        <v>188</v>
      </c>
      <c r="D8598" s="753" t="s">
        <v>1837</v>
      </c>
      <c r="E8598" s="753" t="s">
        <v>100</v>
      </c>
      <c r="F8598" s="753" t="s">
        <v>443</v>
      </c>
      <c r="G8598" s="757" t="s">
        <v>135</v>
      </c>
      <c r="H8598" s="751">
        <v>236000000</v>
      </c>
    </row>
    <row r="8599" spans="1:8">
      <c r="A8599" s="753" t="s">
        <v>84</v>
      </c>
      <c r="B8599" s="753" t="s">
        <v>1004</v>
      </c>
      <c r="C8599" s="753" t="s">
        <v>188</v>
      </c>
      <c r="D8599" s="753" t="s">
        <v>1837</v>
      </c>
      <c r="E8599" s="753" t="s">
        <v>102</v>
      </c>
      <c r="F8599" s="753"/>
      <c r="G8599" s="757" t="s">
        <v>369</v>
      </c>
      <c r="H8599" s="751">
        <v>301656900</v>
      </c>
    </row>
    <row r="8600" spans="1:8">
      <c r="A8600" s="753" t="s">
        <v>84</v>
      </c>
      <c r="B8600" s="753" t="s">
        <v>1004</v>
      </c>
      <c r="C8600" s="753" t="s">
        <v>188</v>
      </c>
      <c r="D8600" s="753" t="s">
        <v>1837</v>
      </c>
      <c r="E8600" s="753" t="s">
        <v>102</v>
      </c>
      <c r="F8600" s="753" t="s">
        <v>103</v>
      </c>
      <c r="G8600" s="757" t="s">
        <v>104</v>
      </c>
      <c r="H8600" s="751">
        <v>218231200</v>
      </c>
    </row>
    <row r="8601" spans="1:8">
      <c r="A8601" s="753" t="s">
        <v>84</v>
      </c>
      <c r="B8601" s="753" t="s">
        <v>1004</v>
      </c>
      <c r="C8601" s="753" t="s">
        <v>188</v>
      </c>
      <c r="D8601" s="753" t="s">
        <v>1837</v>
      </c>
      <c r="E8601" s="753" t="s">
        <v>102</v>
      </c>
      <c r="F8601" s="753" t="s">
        <v>105</v>
      </c>
      <c r="G8601" s="757" t="s">
        <v>106</v>
      </c>
      <c r="H8601" s="751">
        <v>45205800</v>
      </c>
    </row>
    <row r="8602" spans="1:8">
      <c r="A8602" s="753" t="s">
        <v>84</v>
      </c>
      <c r="B8602" s="753" t="s">
        <v>1004</v>
      </c>
      <c r="C8602" s="753" t="s">
        <v>188</v>
      </c>
      <c r="D8602" s="753" t="s">
        <v>1837</v>
      </c>
      <c r="E8602" s="753" t="s">
        <v>102</v>
      </c>
      <c r="F8602" s="753" t="s">
        <v>107</v>
      </c>
      <c r="G8602" s="757" t="s">
        <v>108</v>
      </c>
      <c r="H8602" s="751">
        <v>28424000</v>
      </c>
    </row>
    <row r="8603" spans="1:8">
      <c r="A8603" s="753" t="s">
        <v>84</v>
      </c>
      <c r="B8603" s="753" t="s">
        <v>1004</v>
      </c>
      <c r="C8603" s="753" t="s">
        <v>188</v>
      </c>
      <c r="D8603" s="753" t="s">
        <v>1837</v>
      </c>
      <c r="E8603" s="753" t="s">
        <v>102</v>
      </c>
      <c r="F8603" s="753" t="s">
        <v>0</v>
      </c>
      <c r="G8603" s="757" t="s">
        <v>1</v>
      </c>
      <c r="H8603" s="751">
        <v>9795900</v>
      </c>
    </row>
    <row r="8604" spans="1:8">
      <c r="A8604" s="753" t="s">
        <v>84</v>
      </c>
      <c r="B8604" s="753" t="s">
        <v>1004</v>
      </c>
      <c r="C8604" s="753" t="s">
        <v>188</v>
      </c>
      <c r="D8604" s="753" t="s">
        <v>1837</v>
      </c>
      <c r="E8604" s="753" t="s">
        <v>109</v>
      </c>
      <c r="F8604" s="753"/>
      <c r="G8604" s="757" t="s">
        <v>110</v>
      </c>
      <c r="H8604" s="751">
        <v>74000000</v>
      </c>
    </row>
    <row r="8605" spans="1:8" ht="26.4">
      <c r="A8605" s="753" t="s">
        <v>84</v>
      </c>
      <c r="B8605" s="753" t="s">
        <v>1004</v>
      </c>
      <c r="C8605" s="753" t="s">
        <v>188</v>
      </c>
      <c r="D8605" s="753" t="s">
        <v>1837</v>
      </c>
      <c r="E8605" s="753" t="s">
        <v>109</v>
      </c>
      <c r="F8605" s="753" t="s">
        <v>855</v>
      </c>
      <c r="G8605" s="757" t="s">
        <v>1776</v>
      </c>
      <c r="H8605" s="751">
        <v>74000000</v>
      </c>
    </row>
    <row r="8606" spans="1:8">
      <c r="A8606" s="753" t="s">
        <v>84</v>
      </c>
      <c r="B8606" s="753" t="s">
        <v>1004</v>
      </c>
      <c r="C8606" s="753" t="s">
        <v>188</v>
      </c>
      <c r="D8606" s="753" t="s">
        <v>1837</v>
      </c>
      <c r="E8606" s="753" t="s">
        <v>112</v>
      </c>
      <c r="F8606" s="753"/>
      <c r="G8606" s="757" t="s">
        <v>113</v>
      </c>
      <c r="H8606" s="751">
        <v>4608765600</v>
      </c>
    </row>
    <row r="8607" spans="1:8">
      <c r="A8607" s="753" t="s">
        <v>84</v>
      </c>
      <c r="B8607" s="753" t="s">
        <v>1004</v>
      </c>
      <c r="C8607" s="753" t="s">
        <v>188</v>
      </c>
      <c r="D8607" s="753" t="s">
        <v>1837</v>
      </c>
      <c r="E8607" s="753" t="s">
        <v>112</v>
      </c>
      <c r="F8607" s="753" t="s">
        <v>155</v>
      </c>
      <c r="G8607" s="757" t="s">
        <v>1777</v>
      </c>
      <c r="H8607" s="751">
        <v>26594000</v>
      </c>
    </row>
    <row r="8608" spans="1:8">
      <c r="A8608" s="753" t="s">
        <v>84</v>
      </c>
      <c r="B8608" s="753" t="s">
        <v>1004</v>
      </c>
      <c r="C8608" s="753" t="s">
        <v>188</v>
      </c>
      <c r="D8608" s="753" t="s">
        <v>1837</v>
      </c>
      <c r="E8608" s="753" t="s">
        <v>112</v>
      </c>
      <c r="F8608" s="753" t="s">
        <v>156</v>
      </c>
      <c r="G8608" s="757" t="s">
        <v>1779</v>
      </c>
      <c r="H8608" s="751">
        <v>31999600</v>
      </c>
    </row>
    <row r="8609" spans="1:8">
      <c r="A8609" s="753" t="s">
        <v>84</v>
      </c>
      <c r="B8609" s="753" t="s">
        <v>1004</v>
      </c>
      <c r="C8609" s="753" t="s">
        <v>188</v>
      </c>
      <c r="D8609" s="753" t="s">
        <v>1837</v>
      </c>
      <c r="E8609" s="753" t="s">
        <v>112</v>
      </c>
      <c r="F8609" s="753" t="s">
        <v>146</v>
      </c>
      <c r="G8609" s="757" t="s">
        <v>1780</v>
      </c>
      <c r="H8609" s="751">
        <v>4550172000</v>
      </c>
    </row>
    <row r="8610" spans="1:8">
      <c r="A8610" s="753" t="s">
        <v>84</v>
      </c>
      <c r="B8610" s="753" t="s">
        <v>1004</v>
      </c>
      <c r="C8610" s="753" t="s">
        <v>188</v>
      </c>
      <c r="D8610" s="753" t="s">
        <v>1837</v>
      </c>
      <c r="E8610" s="753" t="s">
        <v>115</v>
      </c>
      <c r="F8610" s="753"/>
      <c r="G8610" s="757" t="s">
        <v>1781</v>
      </c>
      <c r="H8610" s="751">
        <v>102438954</v>
      </c>
    </row>
    <row r="8611" spans="1:8">
      <c r="A8611" s="753" t="s">
        <v>84</v>
      </c>
      <c r="B8611" s="753" t="s">
        <v>1004</v>
      </c>
      <c r="C8611" s="753" t="s">
        <v>188</v>
      </c>
      <c r="D8611" s="753" t="s">
        <v>1837</v>
      </c>
      <c r="E8611" s="753" t="s">
        <v>115</v>
      </c>
      <c r="F8611" s="753" t="s">
        <v>116</v>
      </c>
      <c r="G8611" s="757" t="s">
        <v>117</v>
      </c>
      <c r="H8611" s="751">
        <v>82138954</v>
      </c>
    </row>
    <row r="8612" spans="1:8">
      <c r="A8612" s="753" t="s">
        <v>84</v>
      </c>
      <c r="B8612" s="753" t="s">
        <v>1004</v>
      </c>
      <c r="C8612" s="753" t="s">
        <v>188</v>
      </c>
      <c r="D8612" s="753" t="s">
        <v>1837</v>
      </c>
      <c r="E8612" s="753" t="s">
        <v>115</v>
      </c>
      <c r="F8612" s="753" t="s">
        <v>147</v>
      </c>
      <c r="G8612" s="757" t="s">
        <v>148</v>
      </c>
      <c r="H8612" s="751">
        <v>12400000</v>
      </c>
    </row>
    <row r="8613" spans="1:8">
      <c r="A8613" s="753" t="s">
        <v>84</v>
      </c>
      <c r="B8613" s="753" t="s">
        <v>1004</v>
      </c>
      <c r="C8613" s="753" t="s">
        <v>188</v>
      </c>
      <c r="D8613" s="753" t="s">
        <v>1837</v>
      </c>
      <c r="E8613" s="753" t="s">
        <v>115</v>
      </c>
      <c r="F8613" s="753" t="s">
        <v>118</v>
      </c>
      <c r="G8613" s="757" t="s">
        <v>119</v>
      </c>
      <c r="H8613" s="751">
        <v>7900000</v>
      </c>
    </row>
    <row r="8614" spans="1:8">
      <c r="A8614" s="753" t="s">
        <v>84</v>
      </c>
      <c r="B8614" s="753" t="s">
        <v>1004</v>
      </c>
      <c r="C8614" s="753" t="s">
        <v>188</v>
      </c>
      <c r="D8614" s="753" t="s">
        <v>1837</v>
      </c>
      <c r="E8614" s="753" t="s">
        <v>120</v>
      </c>
      <c r="F8614" s="753"/>
      <c r="G8614" s="757" t="s">
        <v>121</v>
      </c>
      <c r="H8614" s="751">
        <v>2733300</v>
      </c>
    </row>
    <row r="8615" spans="1:8" ht="39.6">
      <c r="A8615" s="753" t="s">
        <v>84</v>
      </c>
      <c r="B8615" s="753" t="s">
        <v>1004</v>
      </c>
      <c r="C8615" s="753" t="s">
        <v>188</v>
      </c>
      <c r="D8615" s="753" t="s">
        <v>1837</v>
      </c>
      <c r="E8615" s="753" t="s">
        <v>120</v>
      </c>
      <c r="F8615" s="753" t="s">
        <v>122</v>
      </c>
      <c r="G8615" s="757" t="s">
        <v>1783</v>
      </c>
      <c r="H8615" s="751">
        <v>898300</v>
      </c>
    </row>
    <row r="8616" spans="1:8" ht="26.4">
      <c r="A8616" s="753" t="s">
        <v>84</v>
      </c>
      <c r="B8616" s="753" t="s">
        <v>1004</v>
      </c>
      <c r="C8616" s="753" t="s">
        <v>188</v>
      </c>
      <c r="D8616" s="753" t="s">
        <v>1837</v>
      </c>
      <c r="E8616" s="753" t="s">
        <v>120</v>
      </c>
      <c r="F8616" s="753" t="s">
        <v>1001</v>
      </c>
      <c r="G8616" s="757" t="s">
        <v>1784</v>
      </c>
      <c r="H8616" s="751">
        <v>1835000</v>
      </c>
    </row>
    <row r="8617" spans="1:8">
      <c r="A8617" s="753" t="s">
        <v>84</v>
      </c>
      <c r="B8617" s="753" t="s">
        <v>1004</v>
      </c>
      <c r="C8617" s="753" t="s">
        <v>188</v>
      </c>
      <c r="D8617" s="753" t="s">
        <v>1837</v>
      </c>
      <c r="E8617" s="753" t="s">
        <v>125</v>
      </c>
      <c r="F8617" s="753"/>
      <c r="G8617" s="757" t="s">
        <v>126</v>
      </c>
      <c r="H8617" s="751">
        <v>155200000</v>
      </c>
    </row>
    <row r="8618" spans="1:8">
      <c r="A8618" s="753" t="s">
        <v>84</v>
      </c>
      <c r="B8618" s="753" t="s">
        <v>1004</v>
      </c>
      <c r="C8618" s="753" t="s">
        <v>188</v>
      </c>
      <c r="D8618" s="753" t="s">
        <v>1837</v>
      </c>
      <c r="E8618" s="753" t="s">
        <v>125</v>
      </c>
      <c r="F8618" s="753" t="s">
        <v>552</v>
      </c>
      <c r="G8618" s="757" t="s">
        <v>553</v>
      </c>
      <c r="H8618" s="751">
        <v>3500000</v>
      </c>
    </row>
    <row r="8619" spans="1:8">
      <c r="A8619" s="753" t="s">
        <v>84</v>
      </c>
      <c r="B8619" s="753" t="s">
        <v>1004</v>
      </c>
      <c r="C8619" s="753" t="s">
        <v>188</v>
      </c>
      <c r="D8619" s="753" t="s">
        <v>1837</v>
      </c>
      <c r="E8619" s="753" t="s">
        <v>125</v>
      </c>
      <c r="F8619" s="753" t="s">
        <v>129</v>
      </c>
      <c r="G8619" s="757" t="s">
        <v>1787</v>
      </c>
      <c r="H8619" s="751">
        <v>151700000</v>
      </c>
    </row>
    <row r="8620" spans="1:8">
      <c r="A8620" s="753" t="s">
        <v>84</v>
      </c>
      <c r="B8620" s="753" t="s">
        <v>1004</v>
      </c>
      <c r="C8620" s="753" t="s">
        <v>188</v>
      </c>
      <c r="D8620" s="753" t="s">
        <v>1837</v>
      </c>
      <c r="E8620" s="753" t="s">
        <v>554</v>
      </c>
      <c r="F8620" s="753"/>
      <c r="G8620" s="757" t="s">
        <v>555</v>
      </c>
      <c r="H8620" s="751">
        <v>176822400</v>
      </c>
    </row>
    <row r="8621" spans="1:8">
      <c r="A8621" s="753" t="s">
        <v>84</v>
      </c>
      <c r="B8621" s="753" t="s">
        <v>1004</v>
      </c>
      <c r="C8621" s="753" t="s">
        <v>188</v>
      </c>
      <c r="D8621" s="753" t="s">
        <v>1837</v>
      </c>
      <c r="E8621" s="753" t="s">
        <v>554</v>
      </c>
      <c r="F8621" s="753" t="s">
        <v>556</v>
      </c>
      <c r="G8621" s="757" t="s">
        <v>557</v>
      </c>
      <c r="H8621" s="751">
        <v>20000000</v>
      </c>
    </row>
    <row r="8622" spans="1:8">
      <c r="A8622" s="753" t="s">
        <v>84</v>
      </c>
      <c r="B8622" s="753" t="s">
        <v>1004</v>
      </c>
      <c r="C8622" s="753" t="s">
        <v>188</v>
      </c>
      <c r="D8622" s="753" t="s">
        <v>1837</v>
      </c>
      <c r="E8622" s="753" t="s">
        <v>554</v>
      </c>
      <c r="F8622" s="753" t="s">
        <v>243</v>
      </c>
      <c r="G8622" s="757" t="s">
        <v>244</v>
      </c>
      <c r="H8622" s="751">
        <v>106822400</v>
      </c>
    </row>
    <row r="8623" spans="1:8">
      <c r="A8623" s="753" t="s">
        <v>84</v>
      </c>
      <c r="B8623" s="753" t="s">
        <v>1004</v>
      </c>
      <c r="C8623" s="753" t="s">
        <v>188</v>
      </c>
      <c r="D8623" s="753" t="s">
        <v>1837</v>
      </c>
      <c r="E8623" s="753" t="s">
        <v>554</v>
      </c>
      <c r="F8623" s="753" t="s">
        <v>558</v>
      </c>
      <c r="G8623" s="757" t="s">
        <v>559</v>
      </c>
      <c r="H8623" s="751">
        <v>50000000</v>
      </c>
    </row>
    <row r="8624" spans="1:8" ht="39.6">
      <c r="A8624" s="753" t="s">
        <v>84</v>
      </c>
      <c r="B8624" s="753" t="s">
        <v>1004</v>
      </c>
      <c r="C8624" s="753" t="s">
        <v>188</v>
      </c>
      <c r="D8624" s="753" t="s">
        <v>1837</v>
      </c>
      <c r="E8624" s="753" t="s">
        <v>560</v>
      </c>
      <c r="F8624" s="753"/>
      <c r="G8624" s="757" t="s">
        <v>1790</v>
      </c>
      <c r="H8624" s="751">
        <v>9265714000</v>
      </c>
    </row>
    <row r="8625" spans="1:8">
      <c r="A8625" s="753" t="s">
        <v>84</v>
      </c>
      <c r="B8625" s="753" t="s">
        <v>1004</v>
      </c>
      <c r="C8625" s="753" t="s">
        <v>188</v>
      </c>
      <c r="D8625" s="753" t="s">
        <v>1837</v>
      </c>
      <c r="E8625" s="753" t="s">
        <v>560</v>
      </c>
      <c r="F8625" s="753" t="s">
        <v>856</v>
      </c>
      <c r="G8625" s="757" t="s">
        <v>1832</v>
      </c>
      <c r="H8625" s="751">
        <v>20720000</v>
      </c>
    </row>
    <row r="8626" spans="1:8">
      <c r="A8626" s="753" t="s">
        <v>84</v>
      </c>
      <c r="B8626" s="753" t="s">
        <v>1004</v>
      </c>
      <c r="C8626" s="753" t="s">
        <v>188</v>
      </c>
      <c r="D8626" s="753" t="s">
        <v>1837</v>
      </c>
      <c r="E8626" s="753" t="s">
        <v>560</v>
      </c>
      <c r="F8626" s="753" t="s">
        <v>418</v>
      </c>
      <c r="G8626" s="757" t="s">
        <v>1793</v>
      </c>
      <c r="H8626" s="751">
        <v>25520000</v>
      </c>
    </row>
    <row r="8627" spans="1:8">
      <c r="A8627" s="753" t="s">
        <v>84</v>
      </c>
      <c r="B8627" s="753" t="s">
        <v>1004</v>
      </c>
      <c r="C8627" s="753" t="s">
        <v>188</v>
      </c>
      <c r="D8627" s="753" t="s">
        <v>1837</v>
      </c>
      <c r="E8627" s="753" t="s">
        <v>560</v>
      </c>
      <c r="F8627" s="753" t="s">
        <v>7</v>
      </c>
      <c r="G8627" s="757" t="s">
        <v>1795</v>
      </c>
      <c r="H8627" s="751">
        <v>7457708000</v>
      </c>
    </row>
    <row r="8628" spans="1:8">
      <c r="A8628" s="753" t="s">
        <v>84</v>
      </c>
      <c r="B8628" s="753" t="s">
        <v>1004</v>
      </c>
      <c r="C8628" s="753" t="s">
        <v>188</v>
      </c>
      <c r="D8628" s="753" t="s">
        <v>1837</v>
      </c>
      <c r="E8628" s="753" t="s">
        <v>560</v>
      </c>
      <c r="F8628" s="753" t="s">
        <v>254</v>
      </c>
      <c r="G8628" s="757" t="s">
        <v>255</v>
      </c>
      <c r="H8628" s="751">
        <v>1284295000</v>
      </c>
    </row>
    <row r="8629" spans="1:8">
      <c r="A8629" s="753" t="s">
        <v>84</v>
      </c>
      <c r="B8629" s="753" t="s">
        <v>1004</v>
      </c>
      <c r="C8629" s="753" t="s">
        <v>188</v>
      </c>
      <c r="D8629" s="753" t="s">
        <v>1837</v>
      </c>
      <c r="E8629" s="753" t="s">
        <v>560</v>
      </c>
      <c r="F8629" s="753" t="s">
        <v>528</v>
      </c>
      <c r="G8629" s="757" t="s">
        <v>529</v>
      </c>
      <c r="H8629" s="751">
        <v>443413000</v>
      </c>
    </row>
    <row r="8630" spans="1:8" ht="26.4">
      <c r="A8630" s="753" t="s">
        <v>84</v>
      </c>
      <c r="B8630" s="753" t="s">
        <v>1004</v>
      </c>
      <c r="C8630" s="753" t="s">
        <v>188</v>
      </c>
      <c r="D8630" s="753" t="s">
        <v>1837</v>
      </c>
      <c r="E8630" s="753" t="s">
        <v>560</v>
      </c>
      <c r="F8630" s="753" t="s">
        <v>563</v>
      </c>
      <c r="G8630" s="757" t="s">
        <v>13</v>
      </c>
      <c r="H8630" s="751">
        <v>34058000</v>
      </c>
    </row>
    <row r="8631" spans="1:8" ht="26.4">
      <c r="A8631" s="753" t="s">
        <v>84</v>
      </c>
      <c r="B8631" s="753" t="s">
        <v>1004</v>
      </c>
      <c r="C8631" s="753" t="s">
        <v>188</v>
      </c>
      <c r="D8631" s="753" t="s">
        <v>1837</v>
      </c>
      <c r="E8631" s="753" t="s">
        <v>1796</v>
      </c>
      <c r="F8631" s="753"/>
      <c r="G8631" s="757" t="s">
        <v>1797</v>
      </c>
      <c r="H8631" s="751">
        <v>35590000</v>
      </c>
    </row>
    <row r="8632" spans="1:8">
      <c r="A8632" s="753" t="s">
        <v>84</v>
      </c>
      <c r="B8632" s="753" t="s">
        <v>1004</v>
      </c>
      <c r="C8632" s="753" t="s">
        <v>188</v>
      </c>
      <c r="D8632" s="753" t="s">
        <v>1837</v>
      </c>
      <c r="E8632" s="753" t="s">
        <v>1796</v>
      </c>
      <c r="F8632" s="753" t="s">
        <v>1798</v>
      </c>
      <c r="G8632" s="757" t="s">
        <v>1793</v>
      </c>
      <c r="H8632" s="751">
        <v>35590000</v>
      </c>
    </row>
    <row r="8633" spans="1:8" ht="26.4">
      <c r="A8633" s="753" t="s">
        <v>84</v>
      </c>
      <c r="B8633" s="753" t="s">
        <v>1004</v>
      </c>
      <c r="C8633" s="753" t="s">
        <v>188</v>
      </c>
      <c r="D8633" s="753" t="s">
        <v>1837</v>
      </c>
      <c r="E8633" s="753" t="s">
        <v>130</v>
      </c>
      <c r="F8633" s="753"/>
      <c r="G8633" s="757" t="s">
        <v>131</v>
      </c>
      <c r="H8633" s="751">
        <v>438017000</v>
      </c>
    </row>
    <row r="8634" spans="1:8">
      <c r="A8634" s="753" t="s">
        <v>84</v>
      </c>
      <c r="B8634" s="753" t="s">
        <v>1004</v>
      </c>
      <c r="C8634" s="753" t="s">
        <v>188</v>
      </c>
      <c r="D8634" s="753" t="s">
        <v>1837</v>
      </c>
      <c r="E8634" s="753" t="s">
        <v>130</v>
      </c>
      <c r="F8634" s="753" t="s">
        <v>585</v>
      </c>
      <c r="G8634" s="757" t="s">
        <v>1799</v>
      </c>
      <c r="H8634" s="751">
        <v>30128000</v>
      </c>
    </row>
    <row r="8635" spans="1:8">
      <c r="A8635" s="753" t="s">
        <v>84</v>
      </c>
      <c r="B8635" s="753" t="s">
        <v>1004</v>
      </c>
      <c r="C8635" s="753" t="s">
        <v>188</v>
      </c>
      <c r="D8635" s="753" t="s">
        <v>1837</v>
      </c>
      <c r="E8635" s="753" t="s">
        <v>130</v>
      </c>
      <c r="F8635" s="753" t="s">
        <v>8</v>
      </c>
      <c r="G8635" s="757" t="s">
        <v>1835</v>
      </c>
      <c r="H8635" s="751">
        <v>34600000</v>
      </c>
    </row>
    <row r="8636" spans="1:8">
      <c r="A8636" s="753" t="s">
        <v>84</v>
      </c>
      <c r="B8636" s="753" t="s">
        <v>1004</v>
      </c>
      <c r="C8636" s="753" t="s">
        <v>188</v>
      </c>
      <c r="D8636" s="753" t="s">
        <v>1837</v>
      </c>
      <c r="E8636" s="753" t="s">
        <v>130</v>
      </c>
      <c r="F8636" s="753" t="s">
        <v>132</v>
      </c>
      <c r="G8636" s="757" t="s">
        <v>135</v>
      </c>
      <c r="H8636" s="751">
        <v>373289000</v>
      </c>
    </row>
    <row r="8637" spans="1:8">
      <c r="A8637" s="753" t="s">
        <v>84</v>
      </c>
      <c r="B8637" s="753" t="s">
        <v>1004</v>
      </c>
      <c r="C8637" s="753" t="s">
        <v>188</v>
      </c>
      <c r="D8637" s="753" t="s">
        <v>1837</v>
      </c>
      <c r="E8637" s="753" t="s">
        <v>1801</v>
      </c>
      <c r="F8637" s="753"/>
      <c r="G8637" s="757" t="s">
        <v>1802</v>
      </c>
      <c r="H8637" s="751">
        <v>2400000</v>
      </c>
    </row>
    <row r="8638" spans="1:8">
      <c r="A8638" s="753" t="s">
        <v>84</v>
      </c>
      <c r="B8638" s="753" t="s">
        <v>1004</v>
      </c>
      <c r="C8638" s="753" t="s">
        <v>188</v>
      </c>
      <c r="D8638" s="753" t="s">
        <v>1837</v>
      </c>
      <c r="E8638" s="753" t="s">
        <v>1801</v>
      </c>
      <c r="F8638" s="753" t="s">
        <v>1803</v>
      </c>
      <c r="G8638" s="757" t="s">
        <v>1804</v>
      </c>
      <c r="H8638" s="751">
        <v>2400000</v>
      </c>
    </row>
    <row r="8639" spans="1:8">
      <c r="A8639" s="753" t="s">
        <v>84</v>
      </c>
      <c r="B8639" s="753" t="s">
        <v>1004</v>
      </c>
      <c r="C8639" s="753" t="s">
        <v>188</v>
      </c>
      <c r="D8639" s="753" t="s">
        <v>1837</v>
      </c>
      <c r="E8639" s="753" t="s">
        <v>134</v>
      </c>
      <c r="F8639" s="753"/>
      <c r="G8639" s="757" t="s">
        <v>135</v>
      </c>
      <c r="H8639" s="751">
        <v>169656400</v>
      </c>
    </row>
    <row r="8640" spans="1:8">
      <c r="A8640" s="753" t="s">
        <v>84</v>
      </c>
      <c r="B8640" s="753" t="s">
        <v>1004</v>
      </c>
      <c r="C8640" s="753" t="s">
        <v>188</v>
      </c>
      <c r="D8640" s="753" t="s">
        <v>1837</v>
      </c>
      <c r="E8640" s="753" t="s">
        <v>134</v>
      </c>
      <c r="F8640" s="753" t="s">
        <v>9</v>
      </c>
      <c r="G8640" s="757" t="s">
        <v>1805</v>
      </c>
      <c r="H8640" s="751">
        <v>3840000</v>
      </c>
    </row>
    <row r="8641" spans="1:8">
      <c r="A8641" s="753" t="s">
        <v>84</v>
      </c>
      <c r="B8641" s="753" t="s">
        <v>1004</v>
      </c>
      <c r="C8641" s="753" t="s">
        <v>188</v>
      </c>
      <c r="D8641" s="753" t="s">
        <v>1837</v>
      </c>
      <c r="E8641" s="753" t="s">
        <v>134</v>
      </c>
      <c r="F8641" s="753" t="s">
        <v>137</v>
      </c>
      <c r="G8641" s="757" t="s">
        <v>138</v>
      </c>
      <c r="H8641" s="751">
        <v>164616400</v>
      </c>
    </row>
    <row r="8642" spans="1:8">
      <c r="A8642" s="753" t="s">
        <v>84</v>
      </c>
      <c r="B8642" s="753" t="s">
        <v>1004</v>
      </c>
      <c r="C8642" s="753" t="s">
        <v>188</v>
      </c>
      <c r="D8642" s="753" t="s">
        <v>1837</v>
      </c>
      <c r="E8642" s="753" t="s">
        <v>134</v>
      </c>
      <c r="F8642" s="753" t="s">
        <v>139</v>
      </c>
      <c r="G8642" s="757" t="s">
        <v>140</v>
      </c>
      <c r="H8642" s="751">
        <v>1200000</v>
      </c>
    </row>
    <row r="8643" spans="1:8" ht="39.6">
      <c r="A8643" s="753" t="s">
        <v>84</v>
      </c>
      <c r="B8643" s="753" t="s">
        <v>1004</v>
      </c>
      <c r="C8643" s="753" t="s">
        <v>188</v>
      </c>
      <c r="D8643" s="753" t="s">
        <v>1837</v>
      </c>
      <c r="E8643" s="753" t="s">
        <v>419</v>
      </c>
      <c r="F8643" s="753"/>
      <c r="G8643" s="757" t="s">
        <v>1807</v>
      </c>
      <c r="H8643" s="751">
        <v>11622000</v>
      </c>
    </row>
    <row r="8644" spans="1:8" ht="52.8">
      <c r="A8644" s="753" t="s">
        <v>84</v>
      </c>
      <c r="B8644" s="753" t="s">
        <v>1004</v>
      </c>
      <c r="C8644" s="753" t="s">
        <v>188</v>
      </c>
      <c r="D8644" s="753" t="s">
        <v>1837</v>
      </c>
      <c r="E8644" s="753" t="s">
        <v>419</v>
      </c>
      <c r="F8644" s="753" t="s">
        <v>420</v>
      </c>
      <c r="G8644" s="757" t="s">
        <v>2714</v>
      </c>
      <c r="H8644" s="751">
        <v>11622000</v>
      </c>
    </row>
    <row r="8645" spans="1:8">
      <c r="A8645" s="753" t="s">
        <v>84</v>
      </c>
      <c r="B8645" s="753" t="s">
        <v>1004</v>
      </c>
      <c r="C8645" s="753" t="s">
        <v>188</v>
      </c>
      <c r="D8645" s="753" t="s">
        <v>1837</v>
      </c>
      <c r="E8645" s="753" t="s">
        <v>918</v>
      </c>
      <c r="F8645" s="753"/>
      <c r="G8645" s="757" t="s">
        <v>1862</v>
      </c>
      <c r="H8645" s="751">
        <v>2367311000</v>
      </c>
    </row>
    <row r="8646" spans="1:8">
      <c r="A8646" s="753" t="s">
        <v>84</v>
      </c>
      <c r="B8646" s="753" t="s">
        <v>1004</v>
      </c>
      <c r="C8646" s="753" t="s">
        <v>188</v>
      </c>
      <c r="D8646" s="753" t="s">
        <v>1837</v>
      </c>
      <c r="E8646" s="753" t="s">
        <v>918</v>
      </c>
      <c r="F8646" s="753" t="s">
        <v>917</v>
      </c>
      <c r="G8646" s="757" t="s">
        <v>916</v>
      </c>
      <c r="H8646" s="751">
        <v>2367311000</v>
      </c>
    </row>
    <row r="8647" spans="1:8">
      <c r="A8647" s="753" t="s">
        <v>84</v>
      </c>
      <c r="B8647" s="753" t="s">
        <v>1004</v>
      </c>
      <c r="C8647" s="753" t="s">
        <v>188</v>
      </c>
      <c r="D8647" s="753" t="s">
        <v>1837</v>
      </c>
      <c r="E8647" s="753" t="s">
        <v>19</v>
      </c>
      <c r="F8647" s="753"/>
      <c r="G8647" s="757" t="s">
        <v>133</v>
      </c>
      <c r="H8647" s="751">
        <v>3438214000</v>
      </c>
    </row>
    <row r="8648" spans="1:8">
      <c r="A8648" s="753" t="s">
        <v>84</v>
      </c>
      <c r="B8648" s="753" t="s">
        <v>1004</v>
      </c>
      <c r="C8648" s="753" t="s">
        <v>188</v>
      </c>
      <c r="D8648" s="753" t="s">
        <v>1837</v>
      </c>
      <c r="E8648" s="753" t="s">
        <v>19</v>
      </c>
      <c r="F8648" s="753" t="s">
        <v>22</v>
      </c>
      <c r="G8648" s="757" t="s">
        <v>23</v>
      </c>
      <c r="H8648" s="751">
        <v>3351122000</v>
      </c>
    </row>
    <row r="8649" spans="1:8">
      <c r="A8649" s="753" t="s">
        <v>84</v>
      </c>
      <c r="B8649" s="753" t="s">
        <v>1004</v>
      </c>
      <c r="C8649" s="753" t="s">
        <v>188</v>
      </c>
      <c r="D8649" s="753" t="s">
        <v>1837</v>
      </c>
      <c r="E8649" s="753" t="s">
        <v>19</v>
      </c>
      <c r="F8649" s="753" t="s">
        <v>245</v>
      </c>
      <c r="G8649" s="757" t="s">
        <v>135</v>
      </c>
      <c r="H8649" s="751">
        <v>87092000</v>
      </c>
    </row>
    <row r="8650" spans="1:8" ht="26.4">
      <c r="A8650" s="753" t="s">
        <v>84</v>
      </c>
      <c r="B8650" s="753" t="s">
        <v>1004</v>
      </c>
      <c r="C8650" s="753" t="s">
        <v>223</v>
      </c>
      <c r="D8650" s="753"/>
      <c r="E8650" s="753"/>
      <c r="F8650" s="753"/>
      <c r="G8650" s="757" t="s">
        <v>1765</v>
      </c>
      <c r="H8650" s="751">
        <v>1393682465</v>
      </c>
    </row>
    <row r="8651" spans="1:8">
      <c r="A8651" s="753" t="s">
        <v>84</v>
      </c>
      <c r="B8651" s="753" t="s">
        <v>1004</v>
      </c>
      <c r="C8651" s="753" t="s">
        <v>223</v>
      </c>
      <c r="D8651" s="753" t="s">
        <v>1766</v>
      </c>
      <c r="E8651" s="753"/>
      <c r="F8651" s="753"/>
      <c r="G8651" s="757" t="s">
        <v>1767</v>
      </c>
      <c r="H8651" s="751">
        <v>1393682465</v>
      </c>
    </row>
    <row r="8652" spans="1:8">
      <c r="A8652" s="753" t="s">
        <v>84</v>
      </c>
      <c r="B8652" s="753" t="s">
        <v>1004</v>
      </c>
      <c r="C8652" s="753" t="s">
        <v>223</v>
      </c>
      <c r="D8652" s="753" t="s">
        <v>1766</v>
      </c>
      <c r="E8652" s="753" t="s">
        <v>92</v>
      </c>
      <c r="F8652" s="753"/>
      <c r="G8652" s="757" t="s">
        <v>93</v>
      </c>
      <c r="H8652" s="751">
        <v>454248850</v>
      </c>
    </row>
    <row r="8653" spans="1:8">
      <c r="A8653" s="753" t="s">
        <v>84</v>
      </c>
      <c r="B8653" s="753" t="s">
        <v>1004</v>
      </c>
      <c r="C8653" s="753" t="s">
        <v>223</v>
      </c>
      <c r="D8653" s="753" t="s">
        <v>1766</v>
      </c>
      <c r="E8653" s="753" t="s">
        <v>92</v>
      </c>
      <c r="F8653" s="753" t="s">
        <v>94</v>
      </c>
      <c r="G8653" s="757" t="s">
        <v>1768</v>
      </c>
      <c r="H8653" s="751">
        <v>454248850</v>
      </c>
    </row>
    <row r="8654" spans="1:8" ht="26.4">
      <c r="A8654" s="753" t="s">
        <v>84</v>
      </c>
      <c r="B8654" s="753" t="s">
        <v>1004</v>
      </c>
      <c r="C8654" s="753" t="s">
        <v>223</v>
      </c>
      <c r="D8654" s="753" t="s">
        <v>1766</v>
      </c>
      <c r="E8654" s="753" t="s">
        <v>141</v>
      </c>
      <c r="F8654" s="753"/>
      <c r="G8654" s="757" t="s">
        <v>1822</v>
      </c>
      <c r="H8654" s="751">
        <v>24000000</v>
      </c>
    </row>
    <row r="8655" spans="1:8">
      <c r="A8655" s="753" t="s">
        <v>84</v>
      </c>
      <c r="B8655" s="753" t="s">
        <v>1004</v>
      </c>
      <c r="C8655" s="753" t="s">
        <v>223</v>
      </c>
      <c r="D8655" s="753" t="s">
        <v>1766</v>
      </c>
      <c r="E8655" s="753" t="s">
        <v>141</v>
      </c>
      <c r="F8655" s="753" t="s">
        <v>142</v>
      </c>
      <c r="G8655" s="757" t="s">
        <v>1856</v>
      </c>
      <c r="H8655" s="751">
        <v>24000000</v>
      </c>
    </row>
    <row r="8656" spans="1:8">
      <c r="A8656" s="753" t="s">
        <v>84</v>
      </c>
      <c r="B8656" s="753" t="s">
        <v>1004</v>
      </c>
      <c r="C8656" s="753" t="s">
        <v>223</v>
      </c>
      <c r="D8656" s="753" t="s">
        <v>1766</v>
      </c>
      <c r="E8656" s="753" t="s">
        <v>96</v>
      </c>
      <c r="F8656" s="753"/>
      <c r="G8656" s="757" t="s">
        <v>97</v>
      </c>
      <c r="H8656" s="751">
        <v>140984108</v>
      </c>
    </row>
    <row r="8657" spans="1:8">
      <c r="A8657" s="753" t="s">
        <v>84</v>
      </c>
      <c r="B8657" s="753" t="s">
        <v>1004</v>
      </c>
      <c r="C8657" s="753" t="s">
        <v>223</v>
      </c>
      <c r="D8657" s="753" t="s">
        <v>1766</v>
      </c>
      <c r="E8657" s="753" t="s">
        <v>96</v>
      </c>
      <c r="F8657" s="753" t="s">
        <v>151</v>
      </c>
      <c r="G8657" s="757" t="s">
        <v>152</v>
      </c>
      <c r="H8657" s="751">
        <v>8493000</v>
      </c>
    </row>
    <row r="8658" spans="1:8">
      <c r="A8658" s="753" t="s">
        <v>84</v>
      </c>
      <c r="B8658" s="753" t="s">
        <v>1004</v>
      </c>
      <c r="C8658" s="753" t="s">
        <v>223</v>
      </c>
      <c r="D8658" s="753" t="s">
        <v>1766</v>
      </c>
      <c r="E8658" s="753" t="s">
        <v>96</v>
      </c>
      <c r="F8658" s="753" t="s">
        <v>864</v>
      </c>
      <c r="G8658" s="757" t="s">
        <v>1770</v>
      </c>
      <c r="H8658" s="751">
        <v>21288683</v>
      </c>
    </row>
    <row r="8659" spans="1:8" ht="26.4">
      <c r="A8659" s="753" t="s">
        <v>84</v>
      </c>
      <c r="B8659" s="753" t="s">
        <v>1004</v>
      </c>
      <c r="C8659" s="753" t="s">
        <v>223</v>
      </c>
      <c r="D8659" s="753" t="s">
        <v>1766</v>
      </c>
      <c r="E8659" s="753" t="s">
        <v>96</v>
      </c>
      <c r="F8659" s="753" t="s">
        <v>98</v>
      </c>
      <c r="G8659" s="757" t="s">
        <v>99</v>
      </c>
      <c r="H8659" s="751">
        <v>2831000</v>
      </c>
    </row>
    <row r="8660" spans="1:8">
      <c r="A8660" s="753" t="s">
        <v>84</v>
      </c>
      <c r="B8660" s="753" t="s">
        <v>1004</v>
      </c>
      <c r="C8660" s="753" t="s">
        <v>223</v>
      </c>
      <c r="D8660" s="753" t="s">
        <v>1766</v>
      </c>
      <c r="E8660" s="753" t="s">
        <v>96</v>
      </c>
      <c r="F8660" s="753" t="s">
        <v>144</v>
      </c>
      <c r="G8660" s="757" t="s">
        <v>145</v>
      </c>
      <c r="H8660" s="751">
        <v>108371425</v>
      </c>
    </row>
    <row r="8661" spans="1:8">
      <c r="A8661" s="753" t="s">
        <v>84</v>
      </c>
      <c r="B8661" s="753" t="s">
        <v>1004</v>
      </c>
      <c r="C8661" s="753" t="s">
        <v>223</v>
      </c>
      <c r="D8661" s="753" t="s">
        <v>1766</v>
      </c>
      <c r="E8661" s="753" t="s">
        <v>426</v>
      </c>
      <c r="F8661" s="753"/>
      <c r="G8661" s="757" t="s">
        <v>427</v>
      </c>
      <c r="H8661" s="751">
        <v>16578000</v>
      </c>
    </row>
    <row r="8662" spans="1:8">
      <c r="A8662" s="753" t="s">
        <v>84</v>
      </c>
      <c r="B8662" s="753" t="s">
        <v>1004</v>
      </c>
      <c r="C8662" s="753" t="s">
        <v>223</v>
      </c>
      <c r="D8662" s="753" t="s">
        <v>1766</v>
      </c>
      <c r="E8662" s="753" t="s">
        <v>426</v>
      </c>
      <c r="F8662" s="753" t="s">
        <v>428</v>
      </c>
      <c r="G8662" s="757" t="s">
        <v>1774</v>
      </c>
      <c r="H8662" s="751">
        <v>15198000</v>
      </c>
    </row>
    <row r="8663" spans="1:8">
      <c r="A8663" s="753" t="s">
        <v>84</v>
      </c>
      <c r="B8663" s="753" t="s">
        <v>1004</v>
      </c>
      <c r="C8663" s="753" t="s">
        <v>223</v>
      </c>
      <c r="D8663" s="753" t="s">
        <v>1766</v>
      </c>
      <c r="E8663" s="753" t="s">
        <v>426</v>
      </c>
      <c r="F8663" s="753" t="s">
        <v>429</v>
      </c>
      <c r="G8663" s="757" t="s">
        <v>1775</v>
      </c>
      <c r="H8663" s="751">
        <v>1380000</v>
      </c>
    </row>
    <row r="8664" spans="1:8">
      <c r="A8664" s="753" t="s">
        <v>84</v>
      </c>
      <c r="B8664" s="753" t="s">
        <v>1004</v>
      </c>
      <c r="C8664" s="753" t="s">
        <v>223</v>
      </c>
      <c r="D8664" s="753" t="s">
        <v>1766</v>
      </c>
      <c r="E8664" s="753" t="s">
        <v>100</v>
      </c>
      <c r="F8664" s="753"/>
      <c r="G8664" s="757" t="s">
        <v>101</v>
      </c>
      <c r="H8664" s="751">
        <v>57410000</v>
      </c>
    </row>
    <row r="8665" spans="1:8">
      <c r="A8665" s="753" t="s">
        <v>84</v>
      </c>
      <c r="B8665" s="753" t="s">
        <v>1004</v>
      </c>
      <c r="C8665" s="753" t="s">
        <v>223</v>
      </c>
      <c r="D8665" s="753" t="s">
        <v>1766</v>
      </c>
      <c r="E8665" s="753" t="s">
        <v>100</v>
      </c>
      <c r="F8665" s="753" t="s">
        <v>443</v>
      </c>
      <c r="G8665" s="757" t="s">
        <v>135</v>
      </c>
      <c r="H8665" s="751">
        <v>57410000</v>
      </c>
    </row>
    <row r="8666" spans="1:8">
      <c r="A8666" s="753" t="s">
        <v>84</v>
      </c>
      <c r="B8666" s="753" t="s">
        <v>1004</v>
      </c>
      <c r="C8666" s="753" t="s">
        <v>223</v>
      </c>
      <c r="D8666" s="753" t="s">
        <v>1766</v>
      </c>
      <c r="E8666" s="753" t="s">
        <v>102</v>
      </c>
      <c r="F8666" s="753"/>
      <c r="G8666" s="757" t="s">
        <v>369</v>
      </c>
      <c r="H8666" s="751">
        <v>107229965</v>
      </c>
    </row>
    <row r="8667" spans="1:8">
      <c r="A8667" s="753" t="s">
        <v>84</v>
      </c>
      <c r="B8667" s="753" t="s">
        <v>1004</v>
      </c>
      <c r="C8667" s="753" t="s">
        <v>223</v>
      </c>
      <c r="D8667" s="753" t="s">
        <v>1766</v>
      </c>
      <c r="E8667" s="753" t="s">
        <v>102</v>
      </c>
      <c r="F8667" s="753" t="s">
        <v>103</v>
      </c>
      <c r="G8667" s="757" t="s">
        <v>104</v>
      </c>
      <c r="H8667" s="751">
        <v>83080194</v>
      </c>
    </row>
    <row r="8668" spans="1:8">
      <c r="A8668" s="753" t="s">
        <v>84</v>
      </c>
      <c r="B8668" s="753" t="s">
        <v>1004</v>
      </c>
      <c r="C8668" s="753" t="s">
        <v>223</v>
      </c>
      <c r="D8668" s="753" t="s">
        <v>1766</v>
      </c>
      <c r="E8668" s="753" t="s">
        <v>102</v>
      </c>
      <c r="F8668" s="753" t="s">
        <v>105</v>
      </c>
      <c r="G8668" s="757" t="s">
        <v>106</v>
      </c>
      <c r="H8668" s="751">
        <v>14242314</v>
      </c>
    </row>
    <row r="8669" spans="1:8">
      <c r="A8669" s="753" t="s">
        <v>84</v>
      </c>
      <c r="B8669" s="753" t="s">
        <v>1004</v>
      </c>
      <c r="C8669" s="753" t="s">
        <v>223</v>
      </c>
      <c r="D8669" s="753" t="s">
        <v>1766</v>
      </c>
      <c r="E8669" s="753" t="s">
        <v>102</v>
      </c>
      <c r="F8669" s="753" t="s">
        <v>107</v>
      </c>
      <c r="G8669" s="757" t="s">
        <v>108</v>
      </c>
      <c r="H8669" s="751">
        <v>9494876</v>
      </c>
    </row>
    <row r="8670" spans="1:8">
      <c r="A8670" s="753" t="s">
        <v>84</v>
      </c>
      <c r="B8670" s="753" t="s">
        <v>1004</v>
      </c>
      <c r="C8670" s="753" t="s">
        <v>223</v>
      </c>
      <c r="D8670" s="753" t="s">
        <v>1766</v>
      </c>
      <c r="E8670" s="753" t="s">
        <v>102</v>
      </c>
      <c r="F8670" s="753" t="s">
        <v>0</v>
      </c>
      <c r="G8670" s="757" t="s">
        <v>1</v>
      </c>
      <c r="H8670" s="751">
        <v>412581</v>
      </c>
    </row>
    <row r="8671" spans="1:8">
      <c r="A8671" s="753" t="s">
        <v>84</v>
      </c>
      <c r="B8671" s="753" t="s">
        <v>1004</v>
      </c>
      <c r="C8671" s="753" t="s">
        <v>223</v>
      </c>
      <c r="D8671" s="753" t="s">
        <v>1766</v>
      </c>
      <c r="E8671" s="753" t="s">
        <v>112</v>
      </c>
      <c r="F8671" s="753"/>
      <c r="G8671" s="757" t="s">
        <v>113</v>
      </c>
      <c r="H8671" s="751">
        <v>39813794</v>
      </c>
    </row>
    <row r="8672" spans="1:8">
      <c r="A8672" s="753" t="s">
        <v>84</v>
      </c>
      <c r="B8672" s="753" t="s">
        <v>1004</v>
      </c>
      <c r="C8672" s="753" t="s">
        <v>223</v>
      </c>
      <c r="D8672" s="753" t="s">
        <v>1766</v>
      </c>
      <c r="E8672" s="753" t="s">
        <v>112</v>
      </c>
      <c r="F8672" s="753" t="s">
        <v>155</v>
      </c>
      <c r="G8672" s="757" t="s">
        <v>1777</v>
      </c>
      <c r="H8672" s="751">
        <v>15352565</v>
      </c>
    </row>
    <row r="8673" spans="1:8">
      <c r="A8673" s="753" t="s">
        <v>84</v>
      </c>
      <c r="B8673" s="753" t="s">
        <v>1004</v>
      </c>
      <c r="C8673" s="753" t="s">
        <v>223</v>
      </c>
      <c r="D8673" s="753" t="s">
        <v>1766</v>
      </c>
      <c r="E8673" s="753" t="s">
        <v>112</v>
      </c>
      <c r="F8673" s="753" t="s">
        <v>114</v>
      </c>
      <c r="G8673" s="757" t="s">
        <v>1778</v>
      </c>
      <c r="H8673" s="751">
        <v>4731428</v>
      </c>
    </row>
    <row r="8674" spans="1:8">
      <c r="A8674" s="753" t="s">
        <v>84</v>
      </c>
      <c r="B8674" s="753" t="s">
        <v>1004</v>
      </c>
      <c r="C8674" s="753" t="s">
        <v>223</v>
      </c>
      <c r="D8674" s="753" t="s">
        <v>1766</v>
      </c>
      <c r="E8674" s="753" t="s">
        <v>112</v>
      </c>
      <c r="F8674" s="753" t="s">
        <v>156</v>
      </c>
      <c r="G8674" s="757" t="s">
        <v>1779</v>
      </c>
      <c r="H8674" s="751">
        <v>19129801</v>
      </c>
    </row>
    <row r="8675" spans="1:8">
      <c r="A8675" s="753" t="s">
        <v>84</v>
      </c>
      <c r="B8675" s="753" t="s">
        <v>1004</v>
      </c>
      <c r="C8675" s="753" t="s">
        <v>223</v>
      </c>
      <c r="D8675" s="753" t="s">
        <v>1766</v>
      </c>
      <c r="E8675" s="753" t="s">
        <v>112</v>
      </c>
      <c r="F8675" s="753" t="s">
        <v>242</v>
      </c>
      <c r="G8675" s="757" t="s">
        <v>1839</v>
      </c>
      <c r="H8675" s="751">
        <v>600000</v>
      </c>
    </row>
    <row r="8676" spans="1:8">
      <c r="A8676" s="753" t="s">
        <v>84</v>
      </c>
      <c r="B8676" s="753" t="s">
        <v>1004</v>
      </c>
      <c r="C8676" s="753" t="s">
        <v>223</v>
      </c>
      <c r="D8676" s="753" t="s">
        <v>1766</v>
      </c>
      <c r="E8676" s="753" t="s">
        <v>115</v>
      </c>
      <c r="F8676" s="753"/>
      <c r="G8676" s="757" t="s">
        <v>1781</v>
      </c>
      <c r="H8676" s="751">
        <v>39525000</v>
      </c>
    </row>
    <row r="8677" spans="1:8">
      <c r="A8677" s="753" t="s">
        <v>84</v>
      </c>
      <c r="B8677" s="753" t="s">
        <v>1004</v>
      </c>
      <c r="C8677" s="753" t="s">
        <v>223</v>
      </c>
      <c r="D8677" s="753" t="s">
        <v>1766</v>
      </c>
      <c r="E8677" s="753" t="s">
        <v>115</v>
      </c>
      <c r="F8677" s="753" t="s">
        <v>116</v>
      </c>
      <c r="G8677" s="757" t="s">
        <v>117</v>
      </c>
      <c r="H8677" s="751">
        <v>26025000</v>
      </c>
    </row>
    <row r="8678" spans="1:8">
      <c r="A8678" s="753" t="s">
        <v>84</v>
      </c>
      <c r="B8678" s="753" t="s">
        <v>1004</v>
      </c>
      <c r="C8678" s="753" t="s">
        <v>223</v>
      </c>
      <c r="D8678" s="753" t="s">
        <v>1766</v>
      </c>
      <c r="E8678" s="753" t="s">
        <v>115</v>
      </c>
      <c r="F8678" s="753" t="s">
        <v>147</v>
      </c>
      <c r="G8678" s="757" t="s">
        <v>148</v>
      </c>
      <c r="H8678" s="751">
        <v>13500000</v>
      </c>
    </row>
    <row r="8679" spans="1:8">
      <c r="A8679" s="753" t="s">
        <v>84</v>
      </c>
      <c r="B8679" s="753" t="s">
        <v>1004</v>
      </c>
      <c r="C8679" s="753" t="s">
        <v>223</v>
      </c>
      <c r="D8679" s="753" t="s">
        <v>1766</v>
      </c>
      <c r="E8679" s="753" t="s">
        <v>120</v>
      </c>
      <c r="F8679" s="753"/>
      <c r="G8679" s="757" t="s">
        <v>121</v>
      </c>
      <c r="H8679" s="751">
        <v>76873593</v>
      </c>
    </row>
    <row r="8680" spans="1:8" ht="39.6">
      <c r="A8680" s="753" t="s">
        <v>84</v>
      </c>
      <c r="B8680" s="753" t="s">
        <v>1004</v>
      </c>
      <c r="C8680" s="753" t="s">
        <v>223</v>
      </c>
      <c r="D8680" s="753" t="s">
        <v>1766</v>
      </c>
      <c r="E8680" s="753" t="s">
        <v>120</v>
      </c>
      <c r="F8680" s="753" t="s">
        <v>122</v>
      </c>
      <c r="G8680" s="757" t="s">
        <v>1783</v>
      </c>
      <c r="H8680" s="751">
        <v>435692</v>
      </c>
    </row>
    <row r="8681" spans="1:8">
      <c r="A8681" s="753" t="s">
        <v>84</v>
      </c>
      <c r="B8681" s="753" t="s">
        <v>1004</v>
      </c>
      <c r="C8681" s="753" t="s">
        <v>223</v>
      </c>
      <c r="D8681" s="753" t="s">
        <v>1766</v>
      </c>
      <c r="E8681" s="753" t="s">
        <v>120</v>
      </c>
      <c r="F8681" s="753" t="s">
        <v>123</v>
      </c>
      <c r="G8681" s="757" t="s">
        <v>124</v>
      </c>
      <c r="H8681" s="751">
        <v>1637807</v>
      </c>
    </row>
    <row r="8682" spans="1:8" ht="39.6">
      <c r="A8682" s="753" t="s">
        <v>84</v>
      </c>
      <c r="B8682" s="753" t="s">
        <v>1004</v>
      </c>
      <c r="C8682" s="753" t="s">
        <v>223</v>
      </c>
      <c r="D8682" s="753" t="s">
        <v>1766</v>
      </c>
      <c r="E8682" s="753" t="s">
        <v>120</v>
      </c>
      <c r="F8682" s="753" t="s">
        <v>994</v>
      </c>
      <c r="G8682" s="757" t="s">
        <v>1824</v>
      </c>
      <c r="H8682" s="751">
        <v>3000094</v>
      </c>
    </row>
    <row r="8683" spans="1:8">
      <c r="A8683" s="753" t="s">
        <v>84</v>
      </c>
      <c r="B8683" s="753" t="s">
        <v>1004</v>
      </c>
      <c r="C8683" s="753" t="s">
        <v>223</v>
      </c>
      <c r="D8683" s="753" t="s">
        <v>1766</v>
      </c>
      <c r="E8683" s="753" t="s">
        <v>120</v>
      </c>
      <c r="F8683" s="753" t="s">
        <v>315</v>
      </c>
      <c r="G8683" s="757" t="s">
        <v>1831</v>
      </c>
      <c r="H8683" s="751">
        <v>71800000</v>
      </c>
    </row>
    <row r="8684" spans="1:8">
      <c r="A8684" s="753" t="s">
        <v>84</v>
      </c>
      <c r="B8684" s="753" t="s">
        <v>1004</v>
      </c>
      <c r="C8684" s="753" t="s">
        <v>223</v>
      </c>
      <c r="D8684" s="753" t="s">
        <v>1766</v>
      </c>
      <c r="E8684" s="753" t="s">
        <v>160</v>
      </c>
      <c r="F8684" s="753"/>
      <c r="G8684" s="757" t="s">
        <v>161</v>
      </c>
      <c r="H8684" s="751">
        <v>15064000</v>
      </c>
    </row>
    <row r="8685" spans="1:8">
      <c r="A8685" s="753" t="s">
        <v>84</v>
      </c>
      <c r="B8685" s="753" t="s">
        <v>1004</v>
      </c>
      <c r="C8685" s="753" t="s">
        <v>223</v>
      </c>
      <c r="D8685" s="753" t="s">
        <v>1766</v>
      </c>
      <c r="E8685" s="753" t="s">
        <v>160</v>
      </c>
      <c r="F8685" s="753" t="s">
        <v>551</v>
      </c>
      <c r="G8685" s="757" t="s">
        <v>133</v>
      </c>
      <c r="H8685" s="751">
        <v>15064000</v>
      </c>
    </row>
    <row r="8686" spans="1:8">
      <c r="A8686" s="753" t="s">
        <v>84</v>
      </c>
      <c r="B8686" s="753" t="s">
        <v>1004</v>
      </c>
      <c r="C8686" s="753" t="s">
        <v>223</v>
      </c>
      <c r="D8686" s="753" t="s">
        <v>1766</v>
      </c>
      <c r="E8686" s="753" t="s">
        <v>125</v>
      </c>
      <c r="F8686" s="753"/>
      <c r="G8686" s="757" t="s">
        <v>126</v>
      </c>
      <c r="H8686" s="751">
        <v>54400000</v>
      </c>
    </row>
    <row r="8687" spans="1:8">
      <c r="A8687" s="753" t="s">
        <v>84</v>
      </c>
      <c r="B8687" s="753" t="s">
        <v>1004</v>
      </c>
      <c r="C8687" s="753" t="s">
        <v>223</v>
      </c>
      <c r="D8687" s="753" t="s">
        <v>1766</v>
      </c>
      <c r="E8687" s="753" t="s">
        <v>125</v>
      </c>
      <c r="F8687" s="753" t="s">
        <v>552</v>
      </c>
      <c r="G8687" s="757" t="s">
        <v>553</v>
      </c>
      <c r="H8687" s="751">
        <v>4200000</v>
      </c>
    </row>
    <row r="8688" spans="1:8">
      <c r="A8688" s="753" t="s">
        <v>84</v>
      </c>
      <c r="B8688" s="753" t="s">
        <v>1004</v>
      </c>
      <c r="C8688" s="753" t="s">
        <v>223</v>
      </c>
      <c r="D8688" s="753" t="s">
        <v>1766</v>
      </c>
      <c r="E8688" s="753" t="s">
        <v>125</v>
      </c>
      <c r="F8688" s="753" t="s">
        <v>127</v>
      </c>
      <c r="G8688" s="757" t="s">
        <v>128</v>
      </c>
      <c r="H8688" s="751">
        <v>5200000</v>
      </c>
    </row>
    <row r="8689" spans="1:8">
      <c r="A8689" s="753" t="s">
        <v>84</v>
      </c>
      <c r="B8689" s="753" t="s">
        <v>1004</v>
      </c>
      <c r="C8689" s="753" t="s">
        <v>223</v>
      </c>
      <c r="D8689" s="753" t="s">
        <v>1766</v>
      </c>
      <c r="E8689" s="753" t="s">
        <v>125</v>
      </c>
      <c r="F8689" s="753" t="s">
        <v>129</v>
      </c>
      <c r="G8689" s="757" t="s">
        <v>1787</v>
      </c>
      <c r="H8689" s="751">
        <v>45000000</v>
      </c>
    </row>
    <row r="8690" spans="1:8">
      <c r="A8690" s="753" t="s">
        <v>84</v>
      </c>
      <c r="B8690" s="753" t="s">
        <v>1004</v>
      </c>
      <c r="C8690" s="753" t="s">
        <v>223</v>
      </c>
      <c r="D8690" s="753" t="s">
        <v>1766</v>
      </c>
      <c r="E8690" s="753" t="s">
        <v>554</v>
      </c>
      <c r="F8690" s="753"/>
      <c r="G8690" s="757" t="s">
        <v>555</v>
      </c>
      <c r="H8690" s="751">
        <v>169799392</v>
      </c>
    </row>
    <row r="8691" spans="1:8">
      <c r="A8691" s="753" t="s">
        <v>84</v>
      </c>
      <c r="B8691" s="753" t="s">
        <v>1004</v>
      </c>
      <c r="C8691" s="753" t="s">
        <v>223</v>
      </c>
      <c r="D8691" s="753" t="s">
        <v>1766</v>
      </c>
      <c r="E8691" s="753" t="s">
        <v>554</v>
      </c>
      <c r="F8691" s="753" t="s">
        <v>556</v>
      </c>
      <c r="G8691" s="757" t="s">
        <v>557</v>
      </c>
      <c r="H8691" s="751">
        <v>55000000</v>
      </c>
    </row>
    <row r="8692" spans="1:8">
      <c r="A8692" s="753" t="s">
        <v>84</v>
      </c>
      <c r="B8692" s="753" t="s">
        <v>1004</v>
      </c>
      <c r="C8692" s="753" t="s">
        <v>223</v>
      </c>
      <c r="D8692" s="753" t="s">
        <v>1766</v>
      </c>
      <c r="E8692" s="753" t="s">
        <v>554</v>
      </c>
      <c r="F8692" s="753" t="s">
        <v>206</v>
      </c>
      <c r="G8692" s="757" t="s">
        <v>207</v>
      </c>
      <c r="H8692" s="751">
        <v>3500000</v>
      </c>
    </row>
    <row r="8693" spans="1:8">
      <c r="A8693" s="753" t="s">
        <v>84</v>
      </c>
      <c r="B8693" s="753" t="s">
        <v>1004</v>
      </c>
      <c r="C8693" s="753" t="s">
        <v>223</v>
      </c>
      <c r="D8693" s="753" t="s">
        <v>1766</v>
      </c>
      <c r="E8693" s="753" t="s">
        <v>554</v>
      </c>
      <c r="F8693" s="753" t="s">
        <v>558</v>
      </c>
      <c r="G8693" s="757" t="s">
        <v>559</v>
      </c>
      <c r="H8693" s="751">
        <v>111299392</v>
      </c>
    </row>
    <row r="8694" spans="1:8" ht="39.6">
      <c r="A8694" s="753" t="s">
        <v>84</v>
      </c>
      <c r="B8694" s="753" t="s">
        <v>1004</v>
      </c>
      <c r="C8694" s="753" t="s">
        <v>223</v>
      </c>
      <c r="D8694" s="753" t="s">
        <v>1766</v>
      </c>
      <c r="E8694" s="753" t="s">
        <v>560</v>
      </c>
      <c r="F8694" s="753"/>
      <c r="G8694" s="757" t="s">
        <v>1790</v>
      </c>
      <c r="H8694" s="751">
        <v>6690000</v>
      </c>
    </row>
    <row r="8695" spans="1:8">
      <c r="A8695" s="753" t="s">
        <v>84</v>
      </c>
      <c r="B8695" s="753" t="s">
        <v>1004</v>
      </c>
      <c r="C8695" s="753" t="s">
        <v>223</v>
      </c>
      <c r="D8695" s="753" t="s">
        <v>1766</v>
      </c>
      <c r="E8695" s="753" t="s">
        <v>560</v>
      </c>
      <c r="F8695" s="753" t="s">
        <v>418</v>
      </c>
      <c r="G8695" s="757" t="s">
        <v>1793</v>
      </c>
      <c r="H8695" s="751">
        <v>6690000</v>
      </c>
    </row>
    <row r="8696" spans="1:8" ht="26.4">
      <c r="A8696" s="753" t="s">
        <v>84</v>
      </c>
      <c r="B8696" s="753" t="s">
        <v>1004</v>
      </c>
      <c r="C8696" s="753" t="s">
        <v>223</v>
      </c>
      <c r="D8696" s="753" t="s">
        <v>1766</v>
      </c>
      <c r="E8696" s="753" t="s">
        <v>1796</v>
      </c>
      <c r="F8696" s="753"/>
      <c r="G8696" s="757" t="s">
        <v>1797</v>
      </c>
      <c r="H8696" s="751">
        <v>20000000</v>
      </c>
    </row>
    <row r="8697" spans="1:8">
      <c r="A8697" s="753" t="s">
        <v>84</v>
      </c>
      <c r="B8697" s="753" t="s">
        <v>1004</v>
      </c>
      <c r="C8697" s="753" t="s">
        <v>223</v>
      </c>
      <c r="D8697" s="753" t="s">
        <v>1766</v>
      </c>
      <c r="E8697" s="753" t="s">
        <v>1796</v>
      </c>
      <c r="F8697" s="753" t="s">
        <v>1825</v>
      </c>
      <c r="G8697" s="757" t="s">
        <v>1794</v>
      </c>
      <c r="H8697" s="751">
        <v>20000000</v>
      </c>
    </row>
    <row r="8698" spans="1:8" ht="26.4">
      <c r="A8698" s="753" t="s">
        <v>84</v>
      </c>
      <c r="B8698" s="753" t="s">
        <v>1004</v>
      </c>
      <c r="C8698" s="753" t="s">
        <v>223</v>
      </c>
      <c r="D8698" s="753" t="s">
        <v>1766</v>
      </c>
      <c r="E8698" s="753" t="s">
        <v>130</v>
      </c>
      <c r="F8698" s="753"/>
      <c r="G8698" s="757" t="s">
        <v>131</v>
      </c>
      <c r="H8698" s="751">
        <v>71369877</v>
      </c>
    </row>
    <row r="8699" spans="1:8">
      <c r="A8699" s="753" t="s">
        <v>84</v>
      </c>
      <c r="B8699" s="753" t="s">
        <v>1004</v>
      </c>
      <c r="C8699" s="753" t="s">
        <v>223</v>
      </c>
      <c r="D8699" s="753" t="s">
        <v>1766</v>
      </c>
      <c r="E8699" s="753" t="s">
        <v>130</v>
      </c>
      <c r="F8699" s="753" t="s">
        <v>585</v>
      </c>
      <c r="G8699" s="757" t="s">
        <v>1799</v>
      </c>
      <c r="H8699" s="751">
        <v>67169877</v>
      </c>
    </row>
    <row r="8700" spans="1:8">
      <c r="A8700" s="753" t="s">
        <v>84</v>
      </c>
      <c r="B8700" s="753" t="s">
        <v>1004</v>
      </c>
      <c r="C8700" s="753" t="s">
        <v>223</v>
      </c>
      <c r="D8700" s="753" t="s">
        <v>1766</v>
      </c>
      <c r="E8700" s="753" t="s">
        <v>130</v>
      </c>
      <c r="F8700" s="753" t="s">
        <v>132</v>
      </c>
      <c r="G8700" s="757" t="s">
        <v>135</v>
      </c>
      <c r="H8700" s="751">
        <v>4200000</v>
      </c>
    </row>
    <row r="8701" spans="1:8">
      <c r="A8701" s="753" t="s">
        <v>84</v>
      </c>
      <c r="B8701" s="753" t="s">
        <v>1004</v>
      </c>
      <c r="C8701" s="753" t="s">
        <v>223</v>
      </c>
      <c r="D8701" s="753" t="s">
        <v>1766</v>
      </c>
      <c r="E8701" s="753" t="s">
        <v>134</v>
      </c>
      <c r="F8701" s="753"/>
      <c r="G8701" s="757" t="s">
        <v>135</v>
      </c>
      <c r="H8701" s="751">
        <v>99695886</v>
      </c>
    </row>
    <row r="8702" spans="1:8">
      <c r="A8702" s="753" t="s">
        <v>84</v>
      </c>
      <c r="B8702" s="753" t="s">
        <v>1004</v>
      </c>
      <c r="C8702" s="753" t="s">
        <v>223</v>
      </c>
      <c r="D8702" s="753" t="s">
        <v>1766</v>
      </c>
      <c r="E8702" s="753" t="s">
        <v>134</v>
      </c>
      <c r="F8702" s="753" t="s">
        <v>137</v>
      </c>
      <c r="G8702" s="757" t="s">
        <v>138</v>
      </c>
      <c r="H8702" s="751">
        <v>29588000</v>
      </c>
    </row>
    <row r="8703" spans="1:8">
      <c r="A8703" s="753" t="s">
        <v>84</v>
      </c>
      <c r="B8703" s="753" t="s">
        <v>1004</v>
      </c>
      <c r="C8703" s="753" t="s">
        <v>223</v>
      </c>
      <c r="D8703" s="753" t="s">
        <v>1766</v>
      </c>
      <c r="E8703" s="753" t="s">
        <v>134</v>
      </c>
      <c r="F8703" s="753" t="s">
        <v>139</v>
      </c>
      <c r="G8703" s="757" t="s">
        <v>140</v>
      </c>
      <c r="H8703" s="751">
        <v>70107886</v>
      </c>
    </row>
    <row r="8704" spans="1:8">
      <c r="A8704" s="753" t="s">
        <v>84</v>
      </c>
      <c r="B8704" s="753" t="s">
        <v>1002</v>
      </c>
      <c r="C8704" s="753"/>
      <c r="D8704" s="753"/>
      <c r="E8704" s="753"/>
      <c r="F8704" s="753"/>
      <c r="G8704" s="757" t="s">
        <v>2012</v>
      </c>
      <c r="H8704" s="751">
        <v>35555449780</v>
      </c>
    </row>
    <row r="8705" spans="1:8">
      <c r="A8705" s="753" t="s">
        <v>84</v>
      </c>
      <c r="B8705" s="753" t="s">
        <v>1002</v>
      </c>
      <c r="C8705" s="753" t="s">
        <v>188</v>
      </c>
      <c r="D8705" s="753"/>
      <c r="E8705" s="753"/>
      <c r="F8705" s="753"/>
      <c r="G8705" s="757" t="s">
        <v>1374</v>
      </c>
      <c r="H8705" s="751">
        <v>23356446704</v>
      </c>
    </row>
    <row r="8706" spans="1:8">
      <c r="A8706" s="753" t="s">
        <v>84</v>
      </c>
      <c r="B8706" s="753" t="s">
        <v>1002</v>
      </c>
      <c r="C8706" s="753" t="s">
        <v>188</v>
      </c>
      <c r="D8706" s="753" t="s">
        <v>1018</v>
      </c>
      <c r="E8706" s="753"/>
      <c r="F8706" s="753"/>
      <c r="G8706" s="757" t="s">
        <v>1861</v>
      </c>
      <c r="H8706" s="751">
        <v>2740727000</v>
      </c>
    </row>
    <row r="8707" spans="1:8">
      <c r="A8707" s="753" t="s">
        <v>84</v>
      </c>
      <c r="B8707" s="753" t="s">
        <v>1002</v>
      </c>
      <c r="C8707" s="753" t="s">
        <v>188</v>
      </c>
      <c r="D8707" s="753" t="s">
        <v>1018</v>
      </c>
      <c r="E8707" s="753" t="s">
        <v>112</v>
      </c>
      <c r="F8707" s="753"/>
      <c r="G8707" s="757" t="s">
        <v>113</v>
      </c>
      <c r="H8707" s="751">
        <v>1650000</v>
      </c>
    </row>
    <row r="8708" spans="1:8">
      <c r="A8708" s="753" t="s">
        <v>84</v>
      </c>
      <c r="B8708" s="753" t="s">
        <v>1002</v>
      </c>
      <c r="C8708" s="753" t="s">
        <v>188</v>
      </c>
      <c r="D8708" s="753" t="s">
        <v>1018</v>
      </c>
      <c r="E8708" s="753" t="s">
        <v>112</v>
      </c>
      <c r="F8708" s="753" t="s">
        <v>242</v>
      </c>
      <c r="G8708" s="757" t="s">
        <v>1839</v>
      </c>
      <c r="H8708" s="751">
        <v>1650000</v>
      </c>
    </row>
    <row r="8709" spans="1:8">
      <c r="A8709" s="753" t="s">
        <v>84</v>
      </c>
      <c r="B8709" s="753" t="s">
        <v>1002</v>
      </c>
      <c r="C8709" s="753" t="s">
        <v>188</v>
      </c>
      <c r="D8709" s="753" t="s">
        <v>1018</v>
      </c>
      <c r="E8709" s="753" t="s">
        <v>115</v>
      </c>
      <c r="F8709" s="753"/>
      <c r="G8709" s="757" t="s">
        <v>1781</v>
      </c>
      <c r="H8709" s="751">
        <v>6560000</v>
      </c>
    </row>
    <row r="8710" spans="1:8">
      <c r="A8710" s="753" t="s">
        <v>84</v>
      </c>
      <c r="B8710" s="753" t="s">
        <v>1002</v>
      </c>
      <c r="C8710" s="753" t="s">
        <v>188</v>
      </c>
      <c r="D8710" s="753" t="s">
        <v>1018</v>
      </c>
      <c r="E8710" s="753" t="s">
        <v>115</v>
      </c>
      <c r="F8710" s="753" t="s">
        <v>116</v>
      </c>
      <c r="G8710" s="757" t="s">
        <v>117</v>
      </c>
      <c r="H8710" s="751">
        <v>6560000</v>
      </c>
    </row>
    <row r="8711" spans="1:8">
      <c r="A8711" s="753" t="s">
        <v>84</v>
      </c>
      <c r="B8711" s="753" t="s">
        <v>1002</v>
      </c>
      <c r="C8711" s="753" t="s">
        <v>188</v>
      </c>
      <c r="D8711" s="753" t="s">
        <v>1018</v>
      </c>
      <c r="E8711" s="753" t="s">
        <v>120</v>
      </c>
      <c r="F8711" s="753"/>
      <c r="G8711" s="757" t="s">
        <v>121</v>
      </c>
      <c r="H8711" s="751">
        <v>39700000</v>
      </c>
    </row>
    <row r="8712" spans="1:8">
      <c r="A8712" s="753" t="s">
        <v>84</v>
      </c>
      <c r="B8712" s="753" t="s">
        <v>1002</v>
      </c>
      <c r="C8712" s="753" t="s">
        <v>188</v>
      </c>
      <c r="D8712" s="753" t="s">
        <v>1018</v>
      </c>
      <c r="E8712" s="753" t="s">
        <v>120</v>
      </c>
      <c r="F8712" s="753" t="s">
        <v>315</v>
      </c>
      <c r="G8712" s="757" t="s">
        <v>1831</v>
      </c>
      <c r="H8712" s="751">
        <v>20000000</v>
      </c>
    </row>
    <row r="8713" spans="1:8" ht="26.4">
      <c r="A8713" s="753" t="s">
        <v>84</v>
      </c>
      <c r="B8713" s="753" t="s">
        <v>1002</v>
      </c>
      <c r="C8713" s="753" t="s">
        <v>188</v>
      </c>
      <c r="D8713" s="753" t="s">
        <v>1018</v>
      </c>
      <c r="E8713" s="753" t="s">
        <v>120</v>
      </c>
      <c r="F8713" s="753" t="s">
        <v>1001</v>
      </c>
      <c r="G8713" s="757" t="s">
        <v>1784</v>
      </c>
      <c r="H8713" s="751">
        <v>19700000</v>
      </c>
    </row>
    <row r="8714" spans="1:8">
      <c r="A8714" s="753" t="s">
        <v>84</v>
      </c>
      <c r="B8714" s="753" t="s">
        <v>1002</v>
      </c>
      <c r="C8714" s="753" t="s">
        <v>188</v>
      </c>
      <c r="D8714" s="753" t="s">
        <v>1018</v>
      </c>
      <c r="E8714" s="753" t="s">
        <v>160</v>
      </c>
      <c r="F8714" s="753"/>
      <c r="G8714" s="757" t="s">
        <v>161</v>
      </c>
      <c r="H8714" s="751">
        <v>137750000</v>
      </c>
    </row>
    <row r="8715" spans="1:8">
      <c r="A8715" s="753" t="s">
        <v>84</v>
      </c>
      <c r="B8715" s="753" t="s">
        <v>1002</v>
      </c>
      <c r="C8715" s="753" t="s">
        <v>188</v>
      </c>
      <c r="D8715" s="753" t="s">
        <v>1018</v>
      </c>
      <c r="E8715" s="753" t="s">
        <v>160</v>
      </c>
      <c r="F8715" s="753" t="s">
        <v>162</v>
      </c>
      <c r="G8715" s="757" t="s">
        <v>163</v>
      </c>
      <c r="H8715" s="751">
        <v>35082000</v>
      </c>
    </row>
    <row r="8716" spans="1:8">
      <c r="A8716" s="753" t="s">
        <v>84</v>
      </c>
      <c r="B8716" s="753" t="s">
        <v>1002</v>
      </c>
      <c r="C8716" s="753" t="s">
        <v>188</v>
      </c>
      <c r="D8716" s="753" t="s">
        <v>1018</v>
      </c>
      <c r="E8716" s="753" t="s">
        <v>160</v>
      </c>
      <c r="F8716" s="753" t="s">
        <v>544</v>
      </c>
      <c r="G8716" s="757" t="s">
        <v>545</v>
      </c>
      <c r="H8716" s="751">
        <v>6000000</v>
      </c>
    </row>
    <row r="8717" spans="1:8">
      <c r="A8717" s="753" t="s">
        <v>84</v>
      </c>
      <c r="B8717" s="753" t="s">
        <v>1002</v>
      </c>
      <c r="C8717" s="753" t="s">
        <v>188</v>
      </c>
      <c r="D8717" s="753" t="s">
        <v>1018</v>
      </c>
      <c r="E8717" s="753" t="s">
        <v>160</v>
      </c>
      <c r="F8717" s="753" t="s">
        <v>547</v>
      </c>
      <c r="G8717" s="757" t="s">
        <v>548</v>
      </c>
      <c r="H8717" s="751">
        <v>5000000</v>
      </c>
    </row>
    <row r="8718" spans="1:8">
      <c r="A8718" s="753" t="s">
        <v>84</v>
      </c>
      <c r="B8718" s="753" t="s">
        <v>1002</v>
      </c>
      <c r="C8718" s="753" t="s">
        <v>188</v>
      </c>
      <c r="D8718" s="753" t="s">
        <v>1018</v>
      </c>
      <c r="E8718" s="753" t="s">
        <v>160</v>
      </c>
      <c r="F8718" s="753" t="s">
        <v>438</v>
      </c>
      <c r="G8718" s="757" t="s">
        <v>1786</v>
      </c>
      <c r="H8718" s="751">
        <v>5200000</v>
      </c>
    </row>
    <row r="8719" spans="1:8">
      <c r="A8719" s="753" t="s">
        <v>84</v>
      </c>
      <c r="B8719" s="753" t="s">
        <v>1002</v>
      </c>
      <c r="C8719" s="753" t="s">
        <v>188</v>
      </c>
      <c r="D8719" s="753" t="s">
        <v>1018</v>
      </c>
      <c r="E8719" s="753" t="s">
        <v>160</v>
      </c>
      <c r="F8719" s="753" t="s">
        <v>549</v>
      </c>
      <c r="G8719" s="757" t="s">
        <v>550</v>
      </c>
      <c r="H8719" s="751">
        <v>24000000</v>
      </c>
    </row>
    <row r="8720" spans="1:8">
      <c r="A8720" s="753" t="s">
        <v>84</v>
      </c>
      <c r="B8720" s="753" t="s">
        <v>1002</v>
      </c>
      <c r="C8720" s="753" t="s">
        <v>188</v>
      </c>
      <c r="D8720" s="753" t="s">
        <v>1018</v>
      </c>
      <c r="E8720" s="753" t="s">
        <v>160</v>
      </c>
      <c r="F8720" s="753" t="s">
        <v>551</v>
      </c>
      <c r="G8720" s="757" t="s">
        <v>133</v>
      </c>
      <c r="H8720" s="751">
        <v>62468000</v>
      </c>
    </row>
    <row r="8721" spans="1:8">
      <c r="A8721" s="753" t="s">
        <v>84</v>
      </c>
      <c r="B8721" s="753" t="s">
        <v>1002</v>
      </c>
      <c r="C8721" s="753" t="s">
        <v>188</v>
      </c>
      <c r="D8721" s="753" t="s">
        <v>1018</v>
      </c>
      <c r="E8721" s="753" t="s">
        <v>125</v>
      </c>
      <c r="F8721" s="753"/>
      <c r="G8721" s="757" t="s">
        <v>126</v>
      </c>
      <c r="H8721" s="751">
        <v>7400000</v>
      </c>
    </row>
    <row r="8722" spans="1:8">
      <c r="A8722" s="753" t="s">
        <v>84</v>
      </c>
      <c r="B8722" s="753" t="s">
        <v>1002</v>
      </c>
      <c r="C8722" s="753" t="s">
        <v>188</v>
      </c>
      <c r="D8722" s="753" t="s">
        <v>1018</v>
      </c>
      <c r="E8722" s="753" t="s">
        <v>125</v>
      </c>
      <c r="F8722" s="753" t="s">
        <v>552</v>
      </c>
      <c r="G8722" s="757" t="s">
        <v>553</v>
      </c>
      <c r="H8722" s="751">
        <v>4400000</v>
      </c>
    </row>
    <row r="8723" spans="1:8">
      <c r="A8723" s="753" t="s">
        <v>84</v>
      </c>
      <c r="B8723" s="753" t="s">
        <v>1002</v>
      </c>
      <c r="C8723" s="753" t="s">
        <v>188</v>
      </c>
      <c r="D8723" s="753" t="s">
        <v>1018</v>
      </c>
      <c r="E8723" s="753" t="s">
        <v>125</v>
      </c>
      <c r="F8723" s="753" t="s">
        <v>127</v>
      </c>
      <c r="G8723" s="757" t="s">
        <v>128</v>
      </c>
      <c r="H8723" s="751">
        <v>3000000</v>
      </c>
    </row>
    <row r="8724" spans="1:8">
      <c r="A8724" s="753" t="s">
        <v>84</v>
      </c>
      <c r="B8724" s="753" t="s">
        <v>1002</v>
      </c>
      <c r="C8724" s="753" t="s">
        <v>188</v>
      </c>
      <c r="D8724" s="753" t="s">
        <v>1018</v>
      </c>
      <c r="E8724" s="753" t="s">
        <v>554</v>
      </c>
      <c r="F8724" s="753"/>
      <c r="G8724" s="757" t="s">
        <v>555</v>
      </c>
      <c r="H8724" s="751">
        <v>49560000</v>
      </c>
    </row>
    <row r="8725" spans="1:8">
      <c r="A8725" s="753" t="s">
        <v>84</v>
      </c>
      <c r="B8725" s="753" t="s">
        <v>1002</v>
      </c>
      <c r="C8725" s="753" t="s">
        <v>188</v>
      </c>
      <c r="D8725" s="753" t="s">
        <v>1018</v>
      </c>
      <c r="E8725" s="753" t="s">
        <v>554</v>
      </c>
      <c r="F8725" s="753" t="s">
        <v>556</v>
      </c>
      <c r="G8725" s="757" t="s">
        <v>557</v>
      </c>
      <c r="H8725" s="751">
        <v>21000000</v>
      </c>
    </row>
    <row r="8726" spans="1:8">
      <c r="A8726" s="753" t="s">
        <v>84</v>
      </c>
      <c r="B8726" s="753" t="s">
        <v>1002</v>
      </c>
      <c r="C8726" s="753" t="s">
        <v>188</v>
      </c>
      <c r="D8726" s="753" t="s">
        <v>1018</v>
      </c>
      <c r="E8726" s="753" t="s">
        <v>554</v>
      </c>
      <c r="F8726" s="753" t="s">
        <v>558</v>
      </c>
      <c r="G8726" s="757" t="s">
        <v>559</v>
      </c>
      <c r="H8726" s="751">
        <v>28560000</v>
      </c>
    </row>
    <row r="8727" spans="1:8" ht="26.4">
      <c r="A8727" s="753" t="s">
        <v>84</v>
      </c>
      <c r="B8727" s="753" t="s">
        <v>1002</v>
      </c>
      <c r="C8727" s="753" t="s">
        <v>188</v>
      </c>
      <c r="D8727" s="753" t="s">
        <v>1018</v>
      </c>
      <c r="E8727" s="753" t="s">
        <v>130</v>
      </c>
      <c r="F8727" s="753"/>
      <c r="G8727" s="757" t="s">
        <v>131</v>
      </c>
      <c r="H8727" s="751">
        <v>24340000</v>
      </c>
    </row>
    <row r="8728" spans="1:8">
      <c r="A8728" s="753" t="s">
        <v>84</v>
      </c>
      <c r="B8728" s="753" t="s">
        <v>1002</v>
      </c>
      <c r="C8728" s="753" t="s">
        <v>188</v>
      </c>
      <c r="D8728" s="753" t="s">
        <v>1018</v>
      </c>
      <c r="E8728" s="753" t="s">
        <v>130</v>
      </c>
      <c r="F8728" s="753" t="s">
        <v>585</v>
      </c>
      <c r="G8728" s="757" t="s">
        <v>1799</v>
      </c>
      <c r="H8728" s="751">
        <v>11140000</v>
      </c>
    </row>
    <row r="8729" spans="1:8">
      <c r="A8729" s="753" t="s">
        <v>84</v>
      </c>
      <c r="B8729" s="753" t="s">
        <v>1002</v>
      </c>
      <c r="C8729" s="753" t="s">
        <v>188</v>
      </c>
      <c r="D8729" s="753" t="s">
        <v>1018</v>
      </c>
      <c r="E8729" s="753" t="s">
        <v>130</v>
      </c>
      <c r="F8729" s="753" t="s">
        <v>132</v>
      </c>
      <c r="G8729" s="757" t="s">
        <v>135</v>
      </c>
      <c r="H8729" s="751">
        <v>13200000</v>
      </c>
    </row>
    <row r="8730" spans="1:8">
      <c r="A8730" s="753" t="s">
        <v>84</v>
      </c>
      <c r="B8730" s="753" t="s">
        <v>1002</v>
      </c>
      <c r="C8730" s="753" t="s">
        <v>188</v>
      </c>
      <c r="D8730" s="753" t="s">
        <v>1018</v>
      </c>
      <c r="E8730" s="753" t="s">
        <v>31</v>
      </c>
      <c r="F8730" s="753"/>
      <c r="G8730" s="757" t="s">
        <v>32</v>
      </c>
      <c r="H8730" s="751">
        <v>1296040000</v>
      </c>
    </row>
    <row r="8731" spans="1:8">
      <c r="A8731" s="753" t="s">
        <v>84</v>
      </c>
      <c r="B8731" s="753" t="s">
        <v>1002</v>
      </c>
      <c r="C8731" s="753" t="s">
        <v>188</v>
      </c>
      <c r="D8731" s="753" t="s">
        <v>1018</v>
      </c>
      <c r="E8731" s="753" t="s">
        <v>31</v>
      </c>
      <c r="F8731" s="753" t="s">
        <v>653</v>
      </c>
      <c r="G8731" s="757" t="s">
        <v>865</v>
      </c>
      <c r="H8731" s="751">
        <v>323873000</v>
      </c>
    </row>
    <row r="8732" spans="1:8">
      <c r="A8732" s="753" t="s">
        <v>84</v>
      </c>
      <c r="B8732" s="753" t="s">
        <v>1002</v>
      </c>
      <c r="C8732" s="753" t="s">
        <v>188</v>
      </c>
      <c r="D8732" s="753" t="s">
        <v>1018</v>
      </c>
      <c r="E8732" s="753" t="s">
        <v>31</v>
      </c>
      <c r="F8732" s="753" t="s">
        <v>33</v>
      </c>
      <c r="G8732" s="757" t="s">
        <v>135</v>
      </c>
      <c r="H8732" s="751">
        <v>972167000</v>
      </c>
    </row>
    <row r="8733" spans="1:8">
      <c r="A8733" s="753" t="s">
        <v>84</v>
      </c>
      <c r="B8733" s="753" t="s">
        <v>1002</v>
      </c>
      <c r="C8733" s="753" t="s">
        <v>188</v>
      </c>
      <c r="D8733" s="753" t="s">
        <v>1018</v>
      </c>
      <c r="E8733" s="753" t="s">
        <v>967</v>
      </c>
      <c r="F8733" s="753"/>
      <c r="G8733" s="757" t="s">
        <v>968</v>
      </c>
      <c r="H8733" s="751">
        <v>559825000</v>
      </c>
    </row>
    <row r="8734" spans="1:8">
      <c r="A8734" s="753" t="s">
        <v>84</v>
      </c>
      <c r="B8734" s="753" t="s">
        <v>1002</v>
      </c>
      <c r="C8734" s="753" t="s">
        <v>188</v>
      </c>
      <c r="D8734" s="753" t="s">
        <v>1018</v>
      </c>
      <c r="E8734" s="753" t="s">
        <v>967</v>
      </c>
      <c r="F8734" s="753" t="s">
        <v>966</v>
      </c>
      <c r="G8734" s="757" t="s">
        <v>965</v>
      </c>
      <c r="H8734" s="751">
        <v>559825000</v>
      </c>
    </row>
    <row r="8735" spans="1:8">
      <c r="A8735" s="753" t="s">
        <v>84</v>
      </c>
      <c r="B8735" s="753" t="s">
        <v>1002</v>
      </c>
      <c r="C8735" s="753" t="s">
        <v>188</v>
      </c>
      <c r="D8735" s="753" t="s">
        <v>1018</v>
      </c>
      <c r="E8735" s="753" t="s">
        <v>134</v>
      </c>
      <c r="F8735" s="753"/>
      <c r="G8735" s="757" t="s">
        <v>135</v>
      </c>
      <c r="H8735" s="751">
        <v>617902000</v>
      </c>
    </row>
    <row r="8736" spans="1:8">
      <c r="A8736" s="753" t="s">
        <v>84</v>
      </c>
      <c r="B8736" s="753" t="s">
        <v>1002</v>
      </c>
      <c r="C8736" s="753" t="s">
        <v>188</v>
      </c>
      <c r="D8736" s="753" t="s">
        <v>1018</v>
      </c>
      <c r="E8736" s="753" t="s">
        <v>134</v>
      </c>
      <c r="F8736" s="753" t="s">
        <v>139</v>
      </c>
      <c r="G8736" s="757" t="s">
        <v>140</v>
      </c>
      <c r="H8736" s="751">
        <v>617902000</v>
      </c>
    </row>
    <row r="8737" spans="1:8">
      <c r="A8737" s="753" t="s">
        <v>84</v>
      </c>
      <c r="B8737" s="753" t="s">
        <v>1002</v>
      </c>
      <c r="C8737" s="753" t="s">
        <v>188</v>
      </c>
      <c r="D8737" s="753" t="s">
        <v>415</v>
      </c>
      <c r="E8737" s="753"/>
      <c r="F8737" s="753"/>
      <c r="G8737" s="757" t="s">
        <v>1865</v>
      </c>
      <c r="H8737" s="751">
        <v>15600000</v>
      </c>
    </row>
    <row r="8738" spans="1:8">
      <c r="A8738" s="753" t="s">
        <v>84</v>
      </c>
      <c r="B8738" s="753" t="s">
        <v>1002</v>
      </c>
      <c r="C8738" s="753" t="s">
        <v>188</v>
      </c>
      <c r="D8738" s="753" t="s">
        <v>415</v>
      </c>
      <c r="E8738" s="753" t="s">
        <v>554</v>
      </c>
      <c r="F8738" s="753"/>
      <c r="G8738" s="757" t="s">
        <v>555</v>
      </c>
      <c r="H8738" s="751">
        <v>8000000</v>
      </c>
    </row>
    <row r="8739" spans="1:8">
      <c r="A8739" s="753" t="s">
        <v>84</v>
      </c>
      <c r="B8739" s="753" t="s">
        <v>1002</v>
      </c>
      <c r="C8739" s="753" t="s">
        <v>188</v>
      </c>
      <c r="D8739" s="753" t="s">
        <v>415</v>
      </c>
      <c r="E8739" s="753" t="s">
        <v>554</v>
      </c>
      <c r="F8739" s="753" t="s">
        <v>556</v>
      </c>
      <c r="G8739" s="757" t="s">
        <v>557</v>
      </c>
      <c r="H8739" s="751">
        <v>8000000</v>
      </c>
    </row>
    <row r="8740" spans="1:8" ht="26.4">
      <c r="A8740" s="753" t="s">
        <v>84</v>
      </c>
      <c r="B8740" s="753" t="s">
        <v>1002</v>
      </c>
      <c r="C8740" s="753" t="s">
        <v>188</v>
      </c>
      <c r="D8740" s="753" t="s">
        <v>415</v>
      </c>
      <c r="E8740" s="753" t="s">
        <v>130</v>
      </c>
      <c r="F8740" s="753"/>
      <c r="G8740" s="757" t="s">
        <v>131</v>
      </c>
      <c r="H8740" s="751">
        <v>7600000</v>
      </c>
    </row>
    <row r="8741" spans="1:8">
      <c r="A8741" s="753" t="s">
        <v>84</v>
      </c>
      <c r="B8741" s="753" t="s">
        <v>1002</v>
      </c>
      <c r="C8741" s="753" t="s">
        <v>188</v>
      </c>
      <c r="D8741" s="753" t="s">
        <v>415</v>
      </c>
      <c r="E8741" s="753" t="s">
        <v>130</v>
      </c>
      <c r="F8741" s="753" t="s">
        <v>132</v>
      </c>
      <c r="G8741" s="757" t="s">
        <v>135</v>
      </c>
      <c r="H8741" s="751">
        <v>7600000</v>
      </c>
    </row>
    <row r="8742" spans="1:8">
      <c r="A8742" s="753" t="s">
        <v>84</v>
      </c>
      <c r="B8742" s="753" t="s">
        <v>1002</v>
      </c>
      <c r="C8742" s="753" t="s">
        <v>188</v>
      </c>
      <c r="D8742" s="753" t="s">
        <v>956</v>
      </c>
      <c r="E8742" s="753"/>
      <c r="F8742" s="753"/>
      <c r="G8742" s="757" t="s">
        <v>1867</v>
      </c>
      <c r="H8742" s="751">
        <v>300000000</v>
      </c>
    </row>
    <row r="8743" spans="1:8" ht="39.6">
      <c r="A8743" s="753" t="s">
        <v>84</v>
      </c>
      <c r="B8743" s="753" t="s">
        <v>1002</v>
      </c>
      <c r="C8743" s="753" t="s">
        <v>188</v>
      </c>
      <c r="D8743" s="753" t="s">
        <v>956</v>
      </c>
      <c r="E8743" s="753" t="s">
        <v>560</v>
      </c>
      <c r="F8743" s="753"/>
      <c r="G8743" s="757" t="s">
        <v>1790</v>
      </c>
      <c r="H8743" s="751">
        <v>300000000</v>
      </c>
    </row>
    <row r="8744" spans="1:8">
      <c r="A8744" s="753" t="s">
        <v>84</v>
      </c>
      <c r="B8744" s="753" t="s">
        <v>1002</v>
      </c>
      <c r="C8744" s="753" t="s">
        <v>188</v>
      </c>
      <c r="D8744" s="753" t="s">
        <v>956</v>
      </c>
      <c r="E8744" s="753" t="s">
        <v>560</v>
      </c>
      <c r="F8744" s="753" t="s">
        <v>254</v>
      </c>
      <c r="G8744" s="757" t="s">
        <v>255</v>
      </c>
      <c r="H8744" s="751">
        <v>300000000</v>
      </c>
    </row>
    <row r="8745" spans="1:8">
      <c r="A8745" s="753" t="s">
        <v>84</v>
      </c>
      <c r="B8745" s="753" t="s">
        <v>1002</v>
      </c>
      <c r="C8745" s="753" t="s">
        <v>188</v>
      </c>
      <c r="D8745" s="753" t="s">
        <v>1868</v>
      </c>
      <c r="E8745" s="753"/>
      <c r="F8745" s="753"/>
      <c r="G8745" s="757" t="s">
        <v>1869</v>
      </c>
      <c r="H8745" s="751">
        <v>340000000</v>
      </c>
    </row>
    <row r="8746" spans="1:8">
      <c r="A8746" s="753" t="s">
        <v>84</v>
      </c>
      <c r="B8746" s="753" t="s">
        <v>1002</v>
      </c>
      <c r="C8746" s="753" t="s">
        <v>188</v>
      </c>
      <c r="D8746" s="753" t="s">
        <v>1868</v>
      </c>
      <c r="E8746" s="753" t="s">
        <v>554</v>
      </c>
      <c r="F8746" s="753"/>
      <c r="G8746" s="757" t="s">
        <v>555</v>
      </c>
      <c r="H8746" s="751">
        <v>6400000</v>
      </c>
    </row>
    <row r="8747" spans="1:8">
      <c r="A8747" s="753" t="s">
        <v>84</v>
      </c>
      <c r="B8747" s="753" t="s">
        <v>1002</v>
      </c>
      <c r="C8747" s="753" t="s">
        <v>188</v>
      </c>
      <c r="D8747" s="753" t="s">
        <v>1868</v>
      </c>
      <c r="E8747" s="753" t="s">
        <v>554</v>
      </c>
      <c r="F8747" s="753" t="s">
        <v>556</v>
      </c>
      <c r="G8747" s="757" t="s">
        <v>557</v>
      </c>
      <c r="H8747" s="751">
        <v>3400000</v>
      </c>
    </row>
    <row r="8748" spans="1:8">
      <c r="A8748" s="753" t="s">
        <v>84</v>
      </c>
      <c r="B8748" s="753" t="s">
        <v>1002</v>
      </c>
      <c r="C8748" s="753" t="s">
        <v>188</v>
      </c>
      <c r="D8748" s="753" t="s">
        <v>1868</v>
      </c>
      <c r="E8748" s="753" t="s">
        <v>554</v>
      </c>
      <c r="F8748" s="753" t="s">
        <v>558</v>
      </c>
      <c r="G8748" s="757" t="s">
        <v>559</v>
      </c>
      <c r="H8748" s="751">
        <v>3000000</v>
      </c>
    </row>
    <row r="8749" spans="1:8">
      <c r="A8749" s="753" t="s">
        <v>84</v>
      </c>
      <c r="B8749" s="753" t="s">
        <v>1002</v>
      </c>
      <c r="C8749" s="753" t="s">
        <v>188</v>
      </c>
      <c r="D8749" s="753" t="s">
        <v>1868</v>
      </c>
      <c r="E8749" s="753" t="s">
        <v>134</v>
      </c>
      <c r="F8749" s="753"/>
      <c r="G8749" s="757" t="s">
        <v>135</v>
      </c>
      <c r="H8749" s="751">
        <v>333600000</v>
      </c>
    </row>
    <row r="8750" spans="1:8">
      <c r="A8750" s="753" t="s">
        <v>84</v>
      </c>
      <c r="B8750" s="753" t="s">
        <v>1002</v>
      </c>
      <c r="C8750" s="753" t="s">
        <v>188</v>
      </c>
      <c r="D8750" s="753" t="s">
        <v>1868</v>
      </c>
      <c r="E8750" s="753" t="s">
        <v>134</v>
      </c>
      <c r="F8750" s="753" t="s">
        <v>139</v>
      </c>
      <c r="G8750" s="757" t="s">
        <v>140</v>
      </c>
      <c r="H8750" s="751">
        <v>333600000</v>
      </c>
    </row>
    <row r="8751" spans="1:8">
      <c r="A8751" s="753" t="s">
        <v>84</v>
      </c>
      <c r="B8751" s="753" t="s">
        <v>1002</v>
      </c>
      <c r="C8751" s="753" t="s">
        <v>188</v>
      </c>
      <c r="D8751" s="753" t="s">
        <v>1870</v>
      </c>
      <c r="E8751" s="753"/>
      <c r="F8751" s="753"/>
      <c r="G8751" s="757" t="s">
        <v>1871</v>
      </c>
      <c r="H8751" s="751">
        <v>7277917000</v>
      </c>
    </row>
    <row r="8752" spans="1:8">
      <c r="A8752" s="753" t="s">
        <v>84</v>
      </c>
      <c r="B8752" s="753" t="s">
        <v>1002</v>
      </c>
      <c r="C8752" s="753" t="s">
        <v>188</v>
      </c>
      <c r="D8752" s="753" t="s">
        <v>1870</v>
      </c>
      <c r="E8752" s="753" t="s">
        <v>100</v>
      </c>
      <c r="F8752" s="753"/>
      <c r="G8752" s="757" t="s">
        <v>101</v>
      </c>
      <c r="H8752" s="751">
        <v>3080000</v>
      </c>
    </row>
    <row r="8753" spans="1:8">
      <c r="A8753" s="753" t="s">
        <v>84</v>
      </c>
      <c r="B8753" s="753" t="s">
        <v>1002</v>
      </c>
      <c r="C8753" s="753" t="s">
        <v>188</v>
      </c>
      <c r="D8753" s="753" t="s">
        <v>1870</v>
      </c>
      <c r="E8753" s="753" t="s">
        <v>100</v>
      </c>
      <c r="F8753" s="753" t="s">
        <v>443</v>
      </c>
      <c r="G8753" s="757" t="s">
        <v>135</v>
      </c>
      <c r="H8753" s="751">
        <v>3080000</v>
      </c>
    </row>
    <row r="8754" spans="1:8">
      <c r="A8754" s="753" t="s">
        <v>84</v>
      </c>
      <c r="B8754" s="753" t="s">
        <v>1002</v>
      </c>
      <c r="C8754" s="753" t="s">
        <v>188</v>
      </c>
      <c r="D8754" s="753" t="s">
        <v>1870</v>
      </c>
      <c r="E8754" s="753" t="s">
        <v>112</v>
      </c>
      <c r="F8754" s="753"/>
      <c r="G8754" s="757" t="s">
        <v>113</v>
      </c>
      <c r="H8754" s="751">
        <v>3018000</v>
      </c>
    </row>
    <row r="8755" spans="1:8">
      <c r="A8755" s="753" t="s">
        <v>84</v>
      </c>
      <c r="B8755" s="753" t="s">
        <v>1002</v>
      </c>
      <c r="C8755" s="753" t="s">
        <v>188</v>
      </c>
      <c r="D8755" s="753" t="s">
        <v>1870</v>
      </c>
      <c r="E8755" s="753" t="s">
        <v>112</v>
      </c>
      <c r="F8755" s="753" t="s">
        <v>156</v>
      </c>
      <c r="G8755" s="757" t="s">
        <v>1779</v>
      </c>
      <c r="H8755" s="751">
        <v>3018000</v>
      </c>
    </row>
    <row r="8756" spans="1:8">
      <c r="A8756" s="753" t="s">
        <v>84</v>
      </c>
      <c r="B8756" s="753" t="s">
        <v>1002</v>
      </c>
      <c r="C8756" s="753" t="s">
        <v>188</v>
      </c>
      <c r="D8756" s="753" t="s">
        <v>1870</v>
      </c>
      <c r="E8756" s="753" t="s">
        <v>115</v>
      </c>
      <c r="F8756" s="753"/>
      <c r="G8756" s="757" t="s">
        <v>1781</v>
      </c>
      <c r="H8756" s="751">
        <v>27678809</v>
      </c>
    </row>
    <row r="8757" spans="1:8">
      <c r="A8757" s="753" t="s">
        <v>84</v>
      </c>
      <c r="B8757" s="753" t="s">
        <v>1002</v>
      </c>
      <c r="C8757" s="753" t="s">
        <v>188</v>
      </c>
      <c r="D8757" s="753" t="s">
        <v>1870</v>
      </c>
      <c r="E8757" s="753" t="s">
        <v>115</v>
      </c>
      <c r="F8757" s="753" t="s">
        <v>116</v>
      </c>
      <c r="G8757" s="757" t="s">
        <v>117</v>
      </c>
      <c r="H8757" s="751">
        <v>19513809</v>
      </c>
    </row>
    <row r="8758" spans="1:8">
      <c r="A8758" s="753" t="s">
        <v>84</v>
      </c>
      <c r="B8758" s="753" t="s">
        <v>1002</v>
      </c>
      <c r="C8758" s="753" t="s">
        <v>188</v>
      </c>
      <c r="D8758" s="753" t="s">
        <v>1870</v>
      </c>
      <c r="E8758" s="753" t="s">
        <v>115</v>
      </c>
      <c r="F8758" s="753" t="s">
        <v>147</v>
      </c>
      <c r="G8758" s="757" t="s">
        <v>148</v>
      </c>
      <c r="H8758" s="751">
        <v>2355000</v>
      </c>
    </row>
    <row r="8759" spans="1:8">
      <c r="A8759" s="753" t="s">
        <v>84</v>
      </c>
      <c r="B8759" s="753" t="s">
        <v>1002</v>
      </c>
      <c r="C8759" s="753" t="s">
        <v>188</v>
      </c>
      <c r="D8759" s="753" t="s">
        <v>1870</v>
      </c>
      <c r="E8759" s="753" t="s">
        <v>115</v>
      </c>
      <c r="F8759" s="753" t="s">
        <v>118</v>
      </c>
      <c r="G8759" s="757" t="s">
        <v>119</v>
      </c>
      <c r="H8759" s="751">
        <v>5810000</v>
      </c>
    </row>
    <row r="8760" spans="1:8">
      <c r="A8760" s="753" t="s">
        <v>84</v>
      </c>
      <c r="B8760" s="753" t="s">
        <v>1002</v>
      </c>
      <c r="C8760" s="753" t="s">
        <v>188</v>
      </c>
      <c r="D8760" s="753" t="s">
        <v>1870</v>
      </c>
      <c r="E8760" s="753" t="s">
        <v>120</v>
      </c>
      <c r="F8760" s="753"/>
      <c r="G8760" s="757" t="s">
        <v>121</v>
      </c>
      <c r="H8760" s="751">
        <v>45272191</v>
      </c>
    </row>
    <row r="8761" spans="1:8" ht="39.6">
      <c r="A8761" s="753" t="s">
        <v>84</v>
      </c>
      <c r="B8761" s="753" t="s">
        <v>1002</v>
      </c>
      <c r="C8761" s="753" t="s">
        <v>188</v>
      </c>
      <c r="D8761" s="753" t="s">
        <v>1870</v>
      </c>
      <c r="E8761" s="753" t="s">
        <v>120</v>
      </c>
      <c r="F8761" s="753" t="s">
        <v>122</v>
      </c>
      <c r="G8761" s="757" t="s">
        <v>1783</v>
      </c>
      <c r="H8761" s="751">
        <v>962191</v>
      </c>
    </row>
    <row r="8762" spans="1:8">
      <c r="A8762" s="753" t="s">
        <v>84</v>
      </c>
      <c r="B8762" s="753" t="s">
        <v>1002</v>
      </c>
      <c r="C8762" s="753" t="s">
        <v>188</v>
      </c>
      <c r="D8762" s="753" t="s">
        <v>1870</v>
      </c>
      <c r="E8762" s="753" t="s">
        <v>120</v>
      </c>
      <c r="F8762" s="753" t="s">
        <v>315</v>
      </c>
      <c r="G8762" s="757" t="s">
        <v>1831</v>
      </c>
      <c r="H8762" s="751">
        <v>44011000</v>
      </c>
    </row>
    <row r="8763" spans="1:8">
      <c r="A8763" s="753" t="s">
        <v>84</v>
      </c>
      <c r="B8763" s="753" t="s">
        <v>1002</v>
      </c>
      <c r="C8763" s="753" t="s">
        <v>188</v>
      </c>
      <c r="D8763" s="753" t="s">
        <v>1870</v>
      </c>
      <c r="E8763" s="753" t="s">
        <v>120</v>
      </c>
      <c r="F8763" s="753" t="s">
        <v>159</v>
      </c>
      <c r="G8763" s="757" t="s">
        <v>143</v>
      </c>
      <c r="H8763" s="751">
        <v>299000</v>
      </c>
    </row>
    <row r="8764" spans="1:8">
      <c r="A8764" s="753" t="s">
        <v>84</v>
      </c>
      <c r="B8764" s="753" t="s">
        <v>1002</v>
      </c>
      <c r="C8764" s="753" t="s">
        <v>188</v>
      </c>
      <c r="D8764" s="753" t="s">
        <v>1870</v>
      </c>
      <c r="E8764" s="753" t="s">
        <v>125</v>
      </c>
      <c r="F8764" s="753"/>
      <c r="G8764" s="757" t="s">
        <v>126</v>
      </c>
      <c r="H8764" s="751">
        <v>83340000</v>
      </c>
    </row>
    <row r="8765" spans="1:8">
      <c r="A8765" s="753" t="s">
        <v>84</v>
      </c>
      <c r="B8765" s="753" t="s">
        <v>1002</v>
      </c>
      <c r="C8765" s="753" t="s">
        <v>188</v>
      </c>
      <c r="D8765" s="753" t="s">
        <v>1870</v>
      </c>
      <c r="E8765" s="753" t="s">
        <v>125</v>
      </c>
      <c r="F8765" s="753" t="s">
        <v>430</v>
      </c>
      <c r="G8765" s="757" t="s">
        <v>431</v>
      </c>
      <c r="H8765" s="751">
        <v>440000</v>
      </c>
    </row>
    <row r="8766" spans="1:8">
      <c r="A8766" s="753" t="s">
        <v>84</v>
      </c>
      <c r="B8766" s="753" t="s">
        <v>1002</v>
      </c>
      <c r="C8766" s="753" t="s">
        <v>188</v>
      </c>
      <c r="D8766" s="753" t="s">
        <v>1870</v>
      </c>
      <c r="E8766" s="753" t="s">
        <v>125</v>
      </c>
      <c r="F8766" s="753" t="s">
        <v>552</v>
      </c>
      <c r="G8766" s="757" t="s">
        <v>553</v>
      </c>
      <c r="H8766" s="751">
        <v>400000</v>
      </c>
    </row>
    <row r="8767" spans="1:8">
      <c r="A8767" s="753" t="s">
        <v>84</v>
      </c>
      <c r="B8767" s="753" t="s">
        <v>1002</v>
      </c>
      <c r="C8767" s="753" t="s">
        <v>188</v>
      </c>
      <c r="D8767" s="753" t="s">
        <v>1870</v>
      </c>
      <c r="E8767" s="753" t="s">
        <v>125</v>
      </c>
      <c r="F8767" s="753" t="s">
        <v>127</v>
      </c>
      <c r="G8767" s="757" t="s">
        <v>128</v>
      </c>
      <c r="H8767" s="751">
        <v>900000</v>
      </c>
    </row>
    <row r="8768" spans="1:8">
      <c r="A8768" s="753" t="s">
        <v>84</v>
      </c>
      <c r="B8768" s="753" t="s">
        <v>1002</v>
      </c>
      <c r="C8768" s="753" t="s">
        <v>188</v>
      </c>
      <c r="D8768" s="753" t="s">
        <v>1870</v>
      </c>
      <c r="E8768" s="753" t="s">
        <v>125</v>
      </c>
      <c r="F8768" s="753" t="s">
        <v>129</v>
      </c>
      <c r="G8768" s="757" t="s">
        <v>1787</v>
      </c>
      <c r="H8768" s="751">
        <v>81600000</v>
      </c>
    </row>
    <row r="8769" spans="1:8">
      <c r="A8769" s="753" t="s">
        <v>84</v>
      </c>
      <c r="B8769" s="753" t="s">
        <v>1002</v>
      </c>
      <c r="C8769" s="753" t="s">
        <v>188</v>
      </c>
      <c r="D8769" s="753" t="s">
        <v>1870</v>
      </c>
      <c r="E8769" s="753" t="s">
        <v>554</v>
      </c>
      <c r="F8769" s="753"/>
      <c r="G8769" s="757" t="s">
        <v>555</v>
      </c>
      <c r="H8769" s="751">
        <v>20000000</v>
      </c>
    </row>
    <row r="8770" spans="1:8">
      <c r="A8770" s="753" t="s">
        <v>84</v>
      </c>
      <c r="B8770" s="753" t="s">
        <v>1002</v>
      </c>
      <c r="C8770" s="753" t="s">
        <v>188</v>
      </c>
      <c r="D8770" s="753" t="s">
        <v>1870</v>
      </c>
      <c r="E8770" s="753" t="s">
        <v>554</v>
      </c>
      <c r="F8770" s="753" t="s">
        <v>556</v>
      </c>
      <c r="G8770" s="757" t="s">
        <v>557</v>
      </c>
      <c r="H8770" s="751">
        <v>20000000</v>
      </c>
    </row>
    <row r="8771" spans="1:8" ht="39.6">
      <c r="A8771" s="753" t="s">
        <v>84</v>
      </c>
      <c r="B8771" s="753" t="s">
        <v>1002</v>
      </c>
      <c r="C8771" s="753" t="s">
        <v>188</v>
      </c>
      <c r="D8771" s="753" t="s">
        <v>1870</v>
      </c>
      <c r="E8771" s="753" t="s">
        <v>560</v>
      </c>
      <c r="F8771" s="753"/>
      <c r="G8771" s="757" t="s">
        <v>1790</v>
      </c>
      <c r="H8771" s="751">
        <v>837340000</v>
      </c>
    </row>
    <row r="8772" spans="1:8">
      <c r="A8772" s="753" t="s">
        <v>84</v>
      </c>
      <c r="B8772" s="753" t="s">
        <v>1002</v>
      </c>
      <c r="C8772" s="753" t="s">
        <v>188</v>
      </c>
      <c r="D8772" s="753" t="s">
        <v>1870</v>
      </c>
      <c r="E8772" s="753" t="s">
        <v>560</v>
      </c>
      <c r="F8772" s="753" t="s">
        <v>418</v>
      </c>
      <c r="G8772" s="757" t="s">
        <v>1793</v>
      </c>
      <c r="H8772" s="751">
        <v>7340000</v>
      </c>
    </row>
    <row r="8773" spans="1:8">
      <c r="A8773" s="753" t="s">
        <v>84</v>
      </c>
      <c r="B8773" s="753" t="s">
        <v>1002</v>
      </c>
      <c r="C8773" s="753" t="s">
        <v>188</v>
      </c>
      <c r="D8773" s="753" t="s">
        <v>1870</v>
      </c>
      <c r="E8773" s="753" t="s">
        <v>560</v>
      </c>
      <c r="F8773" s="753" t="s">
        <v>254</v>
      </c>
      <c r="G8773" s="757" t="s">
        <v>255</v>
      </c>
      <c r="H8773" s="751">
        <v>830000000</v>
      </c>
    </row>
    <row r="8774" spans="1:8" ht="26.4">
      <c r="A8774" s="753" t="s">
        <v>84</v>
      </c>
      <c r="B8774" s="753" t="s">
        <v>1002</v>
      </c>
      <c r="C8774" s="753" t="s">
        <v>188</v>
      </c>
      <c r="D8774" s="753" t="s">
        <v>1870</v>
      </c>
      <c r="E8774" s="753" t="s">
        <v>130</v>
      </c>
      <c r="F8774" s="753"/>
      <c r="G8774" s="757" t="s">
        <v>131</v>
      </c>
      <c r="H8774" s="751">
        <v>13402000</v>
      </c>
    </row>
    <row r="8775" spans="1:8">
      <c r="A8775" s="753" t="s">
        <v>84</v>
      </c>
      <c r="B8775" s="753" t="s">
        <v>1002</v>
      </c>
      <c r="C8775" s="753" t="s">
        <v>188</v>
      </c>
      <c r="D8775" s="753" t="s">
        <v>1870</v>
      </c>
      <c r="E8775" s="753" t="s">
        <v>130</v>
      </c>
      <c r="F8775" s="753" t="s">
        <v>585</v>
      </c>
      <c r="G8775" s="757" t="s">
        <v>1799</v>
      </c>
      <c r="H8775" s="751">
        <v>13402000</v>
      </c>
    </row>
    <row r="8776" spans="1:8">
      <c r="A8776" s="753" t="s">
        <v>84</v>
      </c>
      <c r="B8776" s="753" t="s">
        <v>1002</v>
      </c>
      <c r="C8776" s="753" t="s">
        <v>188</v>
      </c>
      <c r="D8776" s="753" t="s">
        <v>1870</v>
      </c>
      <c r="E8776" s="753" t="s">
        <v>134</v>
      </c>
      <c r="F8776" s="753"/>
      <c r="G8776" s="757" t="s">
        <v>135</v>
      </c>
      <c r="H8776" s="751">
        <v>66869000</v>
      </c>
    </row>
    <row r="8777" spans="1:8">
      <c r="A8777" s="753" t="s">
        <v>84</v>
      </c>
      <c r="B8777" s="753" t="s">
        <v>1002</v>
      </c>
      <c r="C8777" s="753" t="s">
        <v>188</v>
      </c>
      <c r="D8777" s="753" t="s">
        <v>1870</v>
      </c>
      <c r="E8777" s="753" t="s">
        <v>134</v>
      </c>
      <c r="F8777" s="753" t="s">
        <v>137</v>
      </c>
      <c r="G8777" s="757" t="s">
        <v>138</v>
      </c>
      <c r="H8777" s="751">
        <v>48269000</v>
      </c>
    </row>
    <row r="8778" spans="1:8">
      <c r="A8778" s="753" t="s">
        <v>84</v>
      </c>
      <c r="B8778" s="753" t="s">
        <v>1002</v>
      </c>
      <c r="C8778" s="753" t="s">
        <v>188</v>
      </c>
      <c r="D8778" s="753" t="s">
        <v>1870</v>
      </c>
      <c r="E8778" s="753" t="s">
        <v>134</v>
      </c>
      <c r="F8778" s="753" t="s">
        <v>139</v>
      </c>
      <c r="G8778" s="757" t="s">
        <v>140</v>
      </c>
      <c r="H8778" s="751">
        <v>18600000</v>
      </c>
    </row>
    <row r="8779" spans="1:8">
      <c r="A8779" s="753" t="s">
        <v>84</v>
      </c>
      <c r="B8779" s="753" t="s">
        <v>1002</v>
      </c>
      <c r="C8779" s="753" t="s">
        <v>188</v>
      </c>
      <c r="D8779" s="753" t="s">
        <v>1870</v>
      </c>
      <c r="E8779" s="753" t="s">
        <v>918</v>
      </c>
      <c r="F8779" s="753"/>
      <c r="G8779" s="757" t="s">
        <v>1862</v>
      </c>
      <c r="H8779" s="751">
        <v>762235820</v>
      </c>
    </row>
    <row r="8780" spans="1:8">
      <c r="A8780" s="753" t="s">
        <v>84</v>
      </c>
      <c r="B8780" s="753" t="s">
        <v>1002</v>
      </c>
      <c r="C8780" s="753" t="s">
        <v>188</v>
      </c>
      <c r="D8780" s="753" t="s">
        <v>1870</v>
      </c>
      <c r="E8780" s="753" t="s">
        <v>918</v>
      </c>
      <c r="F8780" s="753" t="s">
        <v>917</v>
      </c>
      <c r="G8780" s="757" t="s">
        <v>916</v>
      </c>
      <c r="H8780" s="751">
        <v>299263820</v>
      </c>
    </row>
    <row r="8781" spans="1:8">
      <c r="A8781" s="753" t="s">
        <v>84</v>
      </c>
      <c r="B8781" s="753" t="s">
        <v>1002</v>
      </c>
      <c r="C8781" s="753" t="s">
        <v>188</v>
      </c>
      <c r="D8781" s="753" t="s">
        <v>1870</v>
      </c>
      <c r="E8781" s="753" t="s">
        <v>918</v>
      </c>
      <c r="F8781" s="753" t="s">
        <v>921</v>
      </c>
      <c r="G8781" s="757" t="s">
        <v>920</v>
      </c>
      <c r="H8781" s="751">
        <v>462972000</v>
      </c>
    </row>
    <row r="8782" spans="1:8">
      <c r="A8782" s="753" t="s">
        <v>84</v>
      </c>
      <c r="B8782" s="753" t="s">
        <v>1002</v>
      </c>
      <c r="C8782" s="753" t="s">
        <v>188</v>
      </c>
      <c r="D8782" s="753" t="s">
        <v>1870</v>
      </c>
      <c r="E8782" s="753" t="s">
        <v>178</v>
      </c>
      <c r="F8782" s="753"/>
      <c r="G8782" s="757" t="s">
        <v>179</v>
      </c>
      <c r="H8782" s="751">
        <v>4820587180</v>
      </c>
    </row>
    <row r="8783" spans="1:8" ht="26.4">
      <c r="A8783" s="753" t="s">
        <v>84</v>
      </c>
      <c r="B8783" s="753" t="s">
        <v>1002</v>
      </c>
      <c r="C8783" s="753" t="s">
        <v>188</v>
      </c>
      <c r="D8783" s="753" t="s">
        <v>1870</v>
      </c>
      <c r="E8783" s="753" t="s">
        <v>178</v>
      </c>
      <c r="F8783" s="753" t="s">
        <v>180</v>
      </c>
      <c r="G8783" s="757" t="s">
        <v>1810</v>
      </c>
      <c r="H8783" s="751">
        <v>4820587180</v>
      </c>
    </row>
    <row r="8784" spans="1:8">
      <c r="A8784" s="753" t="s">
        <v>84</v>
      </c>
      <c r="B8784" s="753" t="s">
        <v>1002</v>
      </c>
      <c r="C8784" s="753" t="s">
        <v>188</v>
      </c>
      <c r="D8784" s="753" t="s">
        <v>1870</v>
      </c>
      <c r="E8784" s="753" t="s">
        <v>19</v>
      </c>
      <c r="F8784" s="753"/>
      <c r="G8784" s="757" t="s">
        <v>133</v>
      </c>
      <c r="H8784" s="751">
        <v>595094000</v>
      </c>
    </row>
    <row r="8785" spans="1:8">
      <c r="A8785" s="753" t="s">
        <v>84</v>
      </c>
      <c r="B8785" s="753" t="s">
        <v>1002</v>
      </c>
      <c r="C8785" s="753" t="s">
        <v>188</v>
      </c>
      <c r="D8785" s="753" t="s">
        <v>1870</v>
      </c>
      <c r="E8785" s="753" t="s">
        <v>19</v>
      </c>
      <c r="F8785" s="753" t="s">
        <v>20</v>
      </c>
      <c r="G8785" s="757" t="s">
        <v>21</v>
      </c>
      <c r="H8785" s="751">
        <v>119164000</v>
      </c>
    </row>
    <row r="8786" spans="1:8">
      <c r="A8786" s="753" t="s">
        <v>84</v>
      </c>
      <c r="B8786" s="753" t="s">
        <v>1002</v>
      </c>
      <c r="C8786" s="753" t="s">
        <v>188</v>
      </c>
      <c r="D8786" s="753" t="s">
        <v>1870</v>
      </c>
      <c r="E8786" s="753" t="s">
        <v>19</v>
      </c>
      <c r="F8786" s="753" t="s">
        <v>22</v>
      </c>
      <c r="G8786" s="757" t="s">
        <v>23</v>
      </c>
      <c r="H8786" s="751">
        <v>437355000</v>
      </c>
    </row>
    <row r="8787" spans="1:8">
      <c r="A8787" s="753" t="s">
        <v>84</v>
      </c>
      <c r="B8787" s="753" t="s">
        <v>1002</v>
      </c>
      <c r="C8787" s="753" t="s">
        <v>188</v>
      </c>
      <c r="D8787" s="753" t="s">
        <v>1870</v>
      </c>
      <c r="E8787" s="753" t="s">
        <v>19</v>
      </c>
      <c r="F8787" s="753" t="s">
        <v>245</v>
      </c>
      <c r="G8787" s="757" t="s">
        <v>135</v>
      </c>
      <c r="H8787" s="751">
        <v>38575000</v>
      </c>
    </row>
    <row r="8788" spans="1:8">
      <c r="A8788" s="753" t="s">
        <v>84</v>
      </c>
      <c r="B8788" s="753" t="s">
        <v>1002</v>
      </c>
      <c r="C8788" s="753" t="s">
        <v>188</v>
      </c>
      <c r="D8788" s="753" t="s">
        <v>189</v>
      </c>
      <c r="E8788" s="753"/>
      <c r="F8788" s="753"/>
      <c r="G8788" s="757" t="s">
        <v>1872</v>
      </c>
      <c r="H8788" s="751">
        <v>100000000</v>
      </c>
    </row>
    <row r="8789" spans="1:8">
      <c r="A8789" s="753" t="s">
        <v>84</v>
      </c>
      <c r="B8789" s="753" t="s">
        <v>1002</v>
      </c>
      <c r="C8789" s="753" t="s">
        <v>188</v>
      </c>
      <c r="D8789" s="753" t="s">
        <v>189</v>
      </c>
      <c r="E8789" s="753" t="s">
        <v>31</v>
      </c>
      <c r="F8789" s="753"/>
      <c r="G8789" s="757" t="s">
        <v>32</v>
      </c>
      <c r="H8789" s="751">
        <v>100000000</v>
      </c>
    </row>
    <row r="8790" spans="1:8">
      <c r="A8790" s="753" t="s">
        <v>84</v>
      </c>
      <c r="B8790" s="753" t="s">
        <v>1002</v>
      </c>
      <c r="C8790" s="753" t="s">
        <v>188</v>
      </c>
      <c r="D8790" s="753" t="s">
        <v>189</v>
      </c>
      <c r="E8790" s="753" t="s">
        <v>31</v>
      </c>
      <c r="F8790" s="753" t="s">
        <v>33</v>
      </c>
      <c r="G8790" s="757" t="s">
        <v>135</v>
      </c>
      <c r="H8790" s="751">
        <v>100000000</v>
      </c>
    </row>
    <row r="8791" spans="1:8">
      <c r="A8791" s="753" t="s">
        <v>84</v>
      </c>
      <c r="B8791" s="753" t="s">
        <v>1002</v>
      </c>
      <c r="C8791" s="753" t="s">
        <v>188</v>
      </c>
      <c r="D8791" s="753" t="s">
        <v>1903</v>
      </c>
      <c r="E8791" s="753"/>
      <c r="F8791" s="753"/>
      <c r="G8791" s="757" t="s">
        <v>186</v>
      </c>
      <c r="H8791" s="751">
        <v>1561185000</v>
      </c>
    </row>
    <row r="8792" spans="1:8">
      <c r="A8792" s="753" t="s">
        <v>84</v>
      </c>
      <c r="B8792" s="753" t="s">
        <v>1002</v>
      </c>
      <c r="C8792" s="753" t="s">
        <v>188</v>
      </c>
      <c r="D8792" s="753" t="s">
        <v>1903</v>
      </c>
      <c r="E8792" s="753" t="s">
        <v>19</v>
      </c>
      <c r="F8792" s="753"/>
      <c r="G8792" s="757" t="s">
        <v>133</v>
      </c>
      <c r="H8792" s="751">
        <v>1561185000</v>
      </c>
    </row>
    <row r="8793" spans="1:8">
      <c r="A8793" s="753" t="s">
        <v>84</v>
      </c>
      <c r="B8793" s="753" t="s">
        <v>1002</v>
      </c>
      <c r="C8793" s="753" t="s">
        <v>188</v>
      </c>
      <c r="D8793" s="753" t="s">
        <v>1903</v>
      </c>
      <c r="E8793" s="753" t="s">
        <v>19</v>
      </c>
      <c r="F8793" s="753" t="s">
        <v>22</v>
      </c>
      <c r="G8793" s="757" t="s">
        <v>23</v>
      </c>
      <c r="H8793" s="751">
        <v>1483980000</v>
      </c>
    </row>
    <row r="8794" spans="1:8">
      <c r="A8794" s="753" t="s">
        <v>84</v>
      </c>
      <c r="B8794" s="753" t="s">
        <v>1002</v>
      </c>
      <c r="C8794" s="753" t="s">
        <v>188</v>
      </c>
      <c r="D8794" s="753" t="s">
        <v>1903</v>
      </c>
      <c r="E8794" s="753" t="s">
        <v>19</v>
      </c>
      <c r="F8794" s="753" t="s">
        <v>245</v>
      </c>
      <c r="G8794" s="757" t="s">
        <v>135</v>
      </c>
      <c r="H8794" s="751">
        <v>77205000</v>
      </c>
    </row>
    <row r="8795" spans="1:8" ht="39.6">
      <c r="A8795" s="753" t="s">
        <v>84</v>
      </c>
      <c r="B8795" s="753" t="s">
        <v>1002</v>
      </c>
      <c r="C8795" s="753" t="s">
        <v>188</v>
      </c>
      <c r="D8795" s="753" t="s">
        <v>1837</v>
      </c>
      <c r="E8795" s="753"/>
      <c r="F8795" s="753"/>
      <c r="G8795" s="757" t="s">
        <v>1838</v>
      </c>
      <c r="H8795" s="751">
        <v>10751017704</v>
      </c>
    </row>
    <row r="8796" spans="1:8">
      <c r="A8796" s="753" t="s">
        <v>84</v>
      </c>
      <c r="B8796" s="753" t="s">
        <v>1002</v>
      </c>
      <c r="C8796" s="753" t="s">
        <v>188</v>
      </c>
      <c r="D8796" s="753" t="s">
        <v>1837</v>
      </c>
      <c r="E8796" s="753" t="s">
        <v>424</v>
      </c>
      <c r="F8796" s="753"/>
      <c r="G8796" s="757" t="s">
        <v>425</v>
      </c>
      <c r="H8796" s="751">
        <v>2659798432</v>
      </c>
    </row>
    <row r="8797" spans="1:8" ht="26.4">
      <c r="A8797" s="753" t="s">
        <v>84</v>
      </c>
      <c r="B8797" s="753" t="s">
        <v>1002</v>
      </c>
      <c r="C8797" s="753" t="s">
        <v>188</v>
      </c>
      <c r="D8797" s="753" t="s">
        <v>1837</v>
      </c>
      <c r="E8797" s="753" t="s">
        <v>424</v>
      </c>
      <c r="F8797" s="753" t="s">
        <v>1045</v>
      </c>
      <c r="G8797" s="757" t="s">
        <v>1882</v>
      </c>
      <c r="H8797" s="751">
        <v>2231447897</v>
      </c>
    </row>
    <row r="8798" spans="1:8" ht="26.4">
      <c r="A8798" s="753" t="s">
        <v>84</v>
      </c>
      <c r="B8798" s="753" t="s">
        <v>1002</v>
      </c>
      <c r="C8798" s="753" t="s">
        <v>188</v>
      </c>
      <c r="D8798" s="753" t="s">
        <v>1837</v>
      </c>
      <c r="E8798" s="753" t="s">
        <v>424</v>
      </c>
      <c r="F8798" s="753" t="s">
        <v>256</v>
      </c>
      <c r="G8798" s="757" t="s">
        <v>465</v>
      </c>
      <c r="H8798" s="751">
        <v>155000000</v>
      </c>
    </row>
    <row r="8799" spans="1:8">
      <c r="A8799" s="753" t="s">
        <v>84</v>
      </c>
      <c r="B8799" s="753" t="s">
        <v>1002</v>
      </c>
      <c r="C8799" s="753" t="s">
        <v>188</v>
      </c>
      <c r="D8799" s="753" t="s">
        <v>1837</v>
      </c>
      <c r="E8799" s="753" t="s">
        <v>424</v>
      </c>
      <c r="F8799" s="753" t="s">
        <v>203</v>
      </c>
      <c r="G8799" s="757" t="s">
        <v>135</v>
      </c>
      <c r="H8799" s="751">
        <v>273350535</v>
      </c>
    </row>
    <row r="8800" spans="1:8">
      <c r="A8800" s="753" t="s">
        <v>84</v>
      </c>
      <c r="B8800" s="753" t="s">
        <v>1002</v>
      </c>
      <c r="C8800" s="753" t="s">
        <v>188</v>
      </c>
      <c r="D8800" s="753" t="s">
        <v>1837</v>
      </c>
      <c r="E8800" s="753" t="s">
        <v>19</v>
      </c>
      <c r="F8800" s="753"/>
      <c r="G8800" s="757" t="s">
        <v>133</v>
      </c>
      <c r="H8800" s="751">
        <v>8091219272</v>
      </c>
    </row>
    <row r="8801" spans="1:8">
      <c r="A8801" s="753" t="s">
        <v>84</v>
      </c>
      <c r="B8801" s="753" t="s">
        <v>1002</v>
      </c>
      <c r="C8801" s="753" t="s">
        <v>188</v>
      </c>
      <c r="D8801" s="753" t="s">
        <v>1837</v>
      </c>
      <c r="E8801" s="753" t="s">
        <v>19</v>
      </c>
      <c r="F8801" s="753" t="s">
        <v>20</v>
      </c>
      <c r="G8801" s="757" t="s">
        <v>21</v>
      </c>
      <c r="H8801" s="751">
        <v>161659000</v>
      </c>
    </row>
    <row r="8802" spans="1:8">
      <c r="A8802" s="753" t="s">
        <v>84</v>
      </c>
      <c r="B8802" s="753" t="s">
        <v>1002</v>
      </c>
      <c r="C8802" s="753" t="s">
        <v>188</v>
      </c>
      <c r="D8802" s="753" t="s">
        <v>1837</v>
      </c>
      <c r="E8802" s="753" t="s">
        <v>19</v>
      </c>
      <c r="F8802" s="753" t="s">
        <v>22</v>
      </c>
      <c r="G8802" s="757" t="s">
        <v>23</v>
      </c>
      <c r="H8802" s="751">
        <v>7655615900</v>
      </c>
    </row>
    <row r="8803" spans="1:8">
      <c r="A8803" s="753" t="s">
        <v>84</v>
      </c>
      <c r="B8803" s="753" t="s">
        <v>1002</v>
      </c>
      <c r="C8803" s="753" t="s">
        <v>188</v>
      </c>
      <c r="D8803" s="753" t="s">
        <v>1837</v>
      </c>
      <c r="E8803" s="753" t="s">
        <v>19</v>
      </c>
      <c r="F8803" s="753" t="s">
        <v>245</v>
      </c>
      <c r="G8803" s="757" t="s">
        <v>135</v>
      </c>
      <c r="H8803" s="751">
        <v>273944372</v>
      </c>
    </row>
    <row r="8804" spans="1:8">
      <c r="A8804" s="753" t="s">
        <v>84</v>
      </c>
      <c r="B8804" s="753" t="s">
        <v>1002</v>
      </c>
      <c r="C8804" s="753" t="s">
        <v>188</v>
      </c>
      <c r="D8804" s="753" t="s">
        <v>1828</v>
      </c>
      <c r="E8804" s="753"/>
      <c r="F8804" s="753"/>
      <c r="G8804" s="757" t="s">
        <v>1829</v>
      </c>
      <c r="H8804" s="751">
        <v>270000000</v>
      </c>
    </row>
    <row r="8805" spans="1:8">
      <c r="A8805" s="753" t="s">
        <v>84</v>
      </c>
      <c r="B8805" s="753" t="s">
        <v>1002</v>
      </c>
      <c r="C8805" s="753" t="s">
        <v>188</v>
      </c>
      <c r="D8805" s="753" t="s">
        <v>1828</v>
      </c>
      <c r="E8805" s="753" t="s">
        <v>554</v>
      </c>
      <c r="F8805" s="753"/>
      <c r="G8805" s="757" t="s">
        <v>555</v>
      </c>
      <c r="H8805" s="751">
        <v>15000000</v>
      </c>
    </row>
    <row r="8806" spans="1:8">
      <c r="A8806" s="753" t="s">
        <v>84</v>
      </c>
      <c r="B8806" s="753" t="s">
        <v>1002</v>
      </c>
      <c r="C8806" s="753" t="s">
        <v>188</v>
      </c>
      <c r="D8806" s="753" t="s">
        <v>1828</v>
      </c>
      <c r="E8806" s="753" t="s">
        <v>554</v>
      </c>
      <c r="F8806" s="753" t="s">
        <v>556</v>
      </c>
      <c r="G8806" s="757" t="s">
        <v>557</v>
      </c>
      <c r="H8806" s="751">
        <v>15000000</v>
      </c>
    </row>
    <row r="8807" spans="1:8" ht="26.4">
      <c r="A8807" s="753" t="s">
        <v>84</v>
      </c>
      <c r="B8807" s="753" t="s">
        <v>1002</v>
      </c>
      <c r="C8807" s="753" t="s">
        <v>188</v>
      </c>
      <c r="D8807" s="753" t="s">
        <v>1828</v>
      </c>
      <c r="E8807" s="753" t="s">
        <v>130</v>
      </c>
      <c r="F8807" s="753"/>
      <c r="G8807" s="757" t="s">
        <v>131</v>
      </c>
      <c r="H8807" s="751">
        <v>11000000</v>
      </c>
    </row>
    <row r="8808" spans="1:8">
      <c r="A8808" s="753" t="s">
        <v>84</v>
      </c>
      <c r="B8808" s="753" t="s">
        <v>1002</v>
      </c>
      <c r="C8808" s="753" t="s">
        <v>188</v>
      </c>
      <c r="D8808" s="753" t="s">
        <v>1828</v>
      </c>
      <c r="E8808" s="753" t="s">
        <v>130</v>
      </c>
      <c r="F8808" s="753" t="s">
        <v>585</v>
      </c>
      <c r="G8808" s="757" t="s">
        <v>1799</v>
      </c>
      <c r="H8808" s="751">
        <v>11000000</v>
      </c>
    </row>
    <row r="8809" spans="1:8">
      <c r="A8809" s="753" t="s">
        <v>84</v>
      </c>
      <c r="B8809" s="753" t="s">
        <v>1002</v>
      </c>
      <c r="C8809" s="753" t="s">
        <v>188</v>
      </c>
      <c r="D8809" s="753" t="s">
        <v>1828</v>
      </c>
      <c r="E8809" s="753" t="s">
        <v>134</v>
      </c>
      <c r="F8809" s="753"/>
      <c r="G8809" s="757" t="s">
        <v>135</v>
      </c>
      <c r="H8809" s="751">
        <v>64000000</v>
      </c>
    </row>
    <row r="8810" spans="1:8">
      <c r="A8810" s="753" t="s">
        <v>84</v>
      </c>
      <c r="B8810" s="753" t="s">
        <v>1002</v>
      </c>
      <c r="C8810" s="753" t="s">
        <v>188</v>
      </c>
      <c r="D8810" s="753" t="s">
        <v>1828</v>
      </c>
      <c r="E8810" s="753" t="s">
        <v>134</v>
      </c>
      <c r="F8810" s="753" t="s">
        <v>137</v>
      </c>
      <c r="G8810" s="757" t="s">
        <v>138</v>
      </c>
      <c r="H8810" s="751">
        <v>64000000</v>
      </c>
    </row>
    <row r="8811" spans="1:8">
      <c r="A8811" s="753" t="s">
        <v>84</v>
      </c>
      <c r="B8811" s="753" t="s">
        <v>1002</v>
      </c>
      <c r="C8811" s="753" t="s">
        <v>188</v>
      </c>
      <c r="D8811" s="753" t="s">
        <v>1828</v>
      </c>
      <c r="E8811" s="753" t="s">
        <v>424</v>
      </c>
      <c r="F8811" s="753"/>
      <c r="G8811" s="757" t="s">
        <v>425</v>
      </c>
      <c r="H8811" s="751">
        <v>180000000</v>
      </c>
    </row>
    <row r="8812" spans="1:8" ht="26.4">
      <c r="A8812" s="753" t="s">
        <v>84</v>
      </c>
      <c r="B8812" s="753" t="s">
        <v>1002</v>
      </c>
      <c r="C8812" s="753" t="s">
        <v>188</v>
      </c>
      <c r="D8812" s="753" t="s">
        <v>1828</v>
      </c>
      <c r="E8812" s="753" t="s">
        <v>424</v>
      </c>
      <c r="F8812" s="753" t="s">
        <v>256</v>
      </c>
      <c r="G8812" s="757" t="s">
        <v>465</v>
      </c>
      <c r="H8812" s="751">
        <v>165570000</v>
      </c>
    </row>
    <row r="8813" spans="1:8">
      <c r="A8813" s="753" t="s">
        <v>84</v>
      </c>
      <c r="B8813" s="753" t="s">
        <v>1002</v>
      </c>
      <c r="C8813" s="753" t="s">
        <v>188</v>
      </c>
      <c r="D8813" s="753" t="s">
        <v>1828</v>
      </c>
      <c r="E8813" s="753" t="s">
        <v>424</v>
      </c>
      <c r="F8813" s="753" t="s">
        <v>203</v>
      </c>
      <c r="G8813" s="757" t="s">
        <v>135</v>
      </c>
      <c r="H8813" s="751">
        <v>14430000</v>
      </c>
    </row>
    <row r="8814" spans="1:8" ht="26.4">
      <c r="A8814" s="753" t="s">
        <v>84</v>
      </c>
      <c r="B8814" s="753" t="s">
        <v>1002</v>
      </c>
      <c r="C8814" s="753" t="s">
        <v>223</v>
      </c>
      <c r="D8814" s="753"/>
      <c r="E8814" s="753"/>
      <c r="F8814" s="753"/>
      <c r="G8814" s="757" t="s">
        <v>1765</v>
      </c>
      <c r="H8814" s="751">
        <v>12194003076</v>
      </c>
    </row>
    <row r="8815" spans="1:8">
      <c r="A8815" s="753" t="s">
        <v>84</v>
      </c>
      <c r="B8815" s="753" t="s">
        <v>1002</v>
      </c>
      <c r="C8815" s="753" t="s">
        <v>223</v>
      </c>
      <c r="D8815" s="753" t="s">
        <v>1766</v>
      </c>
      <c r="E8815" s="753"/>
      <c r="F8815" s="753"/>
      <c r="G8815" s="757" t="s">
        <v>1767</v>
      </c>
      <c r="H8815" s="751">
        <v>12194003076</v>
      </c>
    </row>
    <row r="8816" spans="1:8">
      <c r="A8816" s="753" t="s">
        <v>84</v>
      </c>
      <c r="B8816" s="753" t="s">
        <v>1002</v>
      </c>
      <c r="C8816" s="753" t="s">
        <v>223</v>
      </c>
      <c r="D8816" s="753" t="s">
        <v>1766</v>
      </c>
      <c r="E8816" s="753" t="s">
        <v>92</v>
      </c>
      <c r="F8816" s="753"/>
      <c r="G8816" s="757" t="s">
        <v>93</v>
      </c>
      <c r="H8816" s="751">
        <v>4008099616</v>
      </c>
    </row>
    <row r="8817" spans="1:8">
      <c r="A8817" s="753" t="s">
        <v>84</v>
      </c>
      <c r="B8817" s="753" t="s">
        <v>1002</v>
      </c>
      <c r="C8817" s="753" t="s">
        <v>223</v>
      </c>
      <c r="D8817" s="753" t="s">
        <v>1766</v>
      </c>
      <c r="E8817" s="753" t="s">
        <v>92</v>
      </c>
      <c r="F8817" s="753" t="s">
        <v>94</v>
      </c>
      <c r="G8817" s="757" t="s">
        <v>1768</v>
      </c>
      <c r="H8817" s="751">
        <v>4008099616</v>
      </c>
    </row>
    <row r="8818" spans="1:8">
      <c r="A8818" s="753" t="s">
        <v>84</v>
      </c>
      <c r="B8818" s="753" t="s">
        <v>1002</v>
      </c>
      <c r="C8818" s="753" t="s">
        <v>223</v>
      </c>
      <c r="D8818" s="753" t="s">
        <v>1766</v>
      </c>
      <c r="E8818" s="753" t="s">
        <v>96</v>
      </c>
      <c r="F8818" s="753"/>
      <c r="G8818" s="757" t="s">
        <v>97</v>
      </c>
      <c r="H8818" s="751">
        <v>1391470122</v>
      </c>
    </row>
    <row r="8819" spans="1:8">
      <c r="A8819" s="753" t="s">
        <v>84</v>
      </c>
      <c r="B8819" s="753" t="s">
        <v>1002</v>
      </c>
      <c r="C8819" s="753" t="s">
        <v>223</v>
      </c>
      <c r="D8819" s="753" t="s">
        <v>1766</v>
      </c>
      <c r="E8819" s="753" t="s">
        <v>96</v>
      </c>
      <c r="F8819" s="753" t="s">
        <v>151</v>
      </c>
      <c r="G8819" s="757" t="s">
        <v>152</v>
      </c>
      <c r="H8819" s="751">
        <v>109147525</v>
      </c>
    </row>
    <row r="8820" spans="1:8">
      <c r="A8820" s="753" t="s">
        <v>84</v>
      </c>
      <c r="B8820" s="753" t="s">
        <v>1002</v>
      </c>
      <c r="C8820" s="753" t="s">
        <v>223</v>
      </c>
      <c r="D8820" s="753" t="s">
        <v>1766</v>
      </c>
      <c r="E8820" s="753" t="s">
        <v>96</v>
      </c>
      <c r="F8820" s="753" t="s">
        <v>440</v>
      </c>
      <c r="G8820" s="757" t="s">
        <v>441</v>
      </c>
      <c r="H8820" s="751">
        <v>148128000</v>
      </c>
    </row>
    <row r="8821" spans="1:8">
      <c r="A8821" s="753" t="s">
        <v>84</v>
      </c>
      <c r="B8821" s="753" t="s">
        <v>1002</v>
      </c>
      <c r="C8821" s="753" t="s">
        <v>223</v>
      </c>
      <c r="D8821" s="753" t="s">
        <v>1766</v>
      </c>
      <c r="E8821" s="753" t="s">
        <v>96</v>
      </c>
      <c r="F8821" s="753" t="s">
        <v>434</v>
      </c>
      <c r="G8821" s="757" t="s">
        <v>435</v>
      </c>
      <c r="H8821" s="751">
        <v>63080640</v>
      </c>
    </row>
    <row r="8822" spans="1:8">
      <c r="A8822" s="753" t="s">
        <v>84</v>
      </c>
      <c r="B8822" s="753" t="s">
        <v>1002</v>
      </c>
      <c r="C8822" s="753" t="s">
        <v>223</v>
      </c>
      <c r="D8822" s="753" t="s">
        <v>1766</v>
      </c>
      <c r="E8822" s="753" t="s">
        <v>96</v>
      </c>
      <c r="F8822" s="753" t="s">
        <v>864</v>
      </c>
      <c r="G8822" s="757" t="s">
        <v>1770</v>
      </c>
      <c r="H8822" s="751">
        <v>133676052</v>
      </c>
    </row>
    <row r="8823" spans="1:8" ht="26.4">
      <c r="A8823" s="753" t="s">
        <v>84</v>
      </c>
      <c r="B8823" s="753" t="s">
        <v>1002</v>
      </c>
      <c r="C8823" s="753" t="s">
        <v>223</v>
      </c>
      <c r="D8823" s="753" t="s">
        <v>1766</v>
      </c>
      <c r="E8823" s="753" t="s">
        <v>96</v>
      </c>
      <c r="F8823" s="753" t="s">
        <v>98</v>
      </c>
      <c r="G8823" s="757" t="s">
        <v>99</v>
      </c>
      <c r="H8823" s="751">
        <v>23006000</v>
      </c>
    </row>
    <row r="8824" spans="1:8" ht="26.4">
      <c r="A8824" s="753" t="s">
        <v>84</v>
      </c>
      <c r="B8824" s="753" t="s">
        <v>1002</v>
      </c>
      <c r="C8824" s="753" t="s">
        <v>223</v>
      </c>
      <c r="D8824" s="753" t="s">
        <v>1766</v>
      </c>
      <c r="E8824" s="753" t="s">
        <v>96</v>
      </c>
      <c r="F8824" s="753" t="s">
        <v>442</v>
      </c>
      <c r="G8824" s="757" t="s">
        <v>1772</v>
      </c>
      <c r="H8824" s="751">
        <v>8384826</v>
      </c>
    </row>
    <row r="8825" spans="1:8">
      <c r="A8825" s="753" t="s">
        <v>84</v>
      </c>
      <c r="B8825" s="753" t="s">
        <v>1002</v>
      </c>
      <c r="C8825" s="753" t="s">
        <v>223</v>
      </c>
      <c r="D8825" s="753" t="s">
        <v>1766</v>
      </c>
      <c r="E8825" s="753" t="s">
        <v>96</v>
      </c>
      <c r="F8825" s="753" t="s">
        <v>144</v>
      </c>
      <c r="G8825" s="757" t="s">
        <v>145</v>
      </c>
      <c r="H8825" s="751">
        <v>906047079</v>
      </c>
    </row>
    <row r="8826" spans="1:8">
      <c r="A8826" s="753" t="s">
        <v>84</v>
      </c>
      <c r="B8826" s="753" t="s">
        <v>1002</v>
      </c>
      <c r="C8826" s="753" t="s">
        <v>223</v>
      </c>
      <c r="D8826" s="753" t="s">
        <v>1766</v>
      </c>
      <c r="E8826" s="753" t="s">
        <v>426</v>
      </c>
      <c r="F8826" s="753"/>
      <c r="G8826" s="757" t="s">
        <v>427</v>
      </c>
      <c r="H8826" s="751">
        <v>42884000</v>
      </c>
    </row>
    <row r="8827" spans="1:8">
      <c r="A8827" s="753" t="s">
        <v>84</v>
      </c>
      <c r="B8827" s="753" t="s">
        <v>1002</v>
      </c>
      <c r="C8827" s="753" t="s">
        <v>223</v>
      </c>
      <c r="D8827" s="753" t="s">
        <v>1766</v>
      </c>
      <c r="E8827" s="753" t="s">
        <v>426</v>
      </c>
      <c r="F8827" s="753" t="s">
        <v>428</v>
      </c>
      <c r="G8827" s="757" t="s">
        <v>1774</v>
      </c>
      <c r="H8827" s="751">
        <v>34190000</v>
      </c>
    </row>
    <row r="8828" spans="1:8">
      <c r="A8828" s="753" t="s">
        <v>84</v>
      </c>
      <c r="B8828" s="753" t="s">
        <v>1002</v>
      </c>
      <c r="C8828" s="753" t="s">
        <v>223</v>
      </c>
      <c r="D8828" s="753" t="s">
        <v>1766</v>
      </c>
      <c r="E8828" s="753" t="s">
        <v>426</v>
      </c>
      <c r="F8828" s="753" t="s">
        <v>336</v>
      </c>
      <c r="G8828" s="757" t="s">
        <v>1876</v>
      </c>
      <c r="H8828" s="751">
        <v>6258000</v>
      </c>
    </row>
    <row r="8829" spans="1:8">
      <c r="A8829" s="753" t="s">
        <v>84</v>
      </c>
      <c r="B8829" s="753" t="s">
        <v>1002</v>
      </c>
      <c r="C8829" s="753" t="s">
        <v>223</v>
      </c>
      <c r="D8829" s="753" t="s">
        <v>1766</v>
      </c>
      <c r="E8829" s="753" t="s">
        <v>426</v>
      </c>
      <c r="F8829" s="753" t="s">
        <v>429</v>
      </c>
      <c r="G8829" s="757" t="s">
        <v>1775</v>
      </c>
      <c r="H8829" s="751">
        <v>2436000</v>
      </c>
    </row>
    <row r="8830" spans="1:8">
      <c r="A8830" s="753" t="s">
        <v>84</v>
      </c>
      <c r="B8830" s="753" t="s">
        <v>1002</v>
      </c>
      <c r="C8830" s="753" t="s">
        <v>223</v>
      </c>
      <c r="D8830" s="753" t="s">
        <v>1766</v>
      </c>
      <c r="E8830" s="753" t="s">
        <v>100</v>
      </c>
      <c r="F8830" s="753"/>
      <c r="G8830" s="757" t="s">
        <v>101</v>
      </c>
      <c r="H8830" s="751">
        <v>403574000</v>
      </c>
    </row>
    <row r="8831" spans="1:8">
      <c r="A8831" s="753" t="s">
        <v>84</v>
      </c>
      <c r="B8831" s="753" t="s">
        <v>1002</v>
      </c>
      <c r="C8831" s="753" t="s">
        <v>223</v>
      </c>
      <c r="D8831" s="753" t="s">
        <v>1766</v>
      </c>
      <c r="E8831" s="753" t="s">
        <v>100</v>
      </c>
      <c r="F8831" s="753" t="s">
        <v>443</v>
      </c>
      <c r="G8831" s="757" t="s">
        <v>135</v>
      </c>
      <c r="H8831" s="751">
        <v>403574000</v>
      </c>
    </row>
    <row r="8832" spans="1:8">
      <c r="A8832" s="753" t="s">
        <v>84</v>
      </c>
      <c r="B8832" s="753" t="s">
        <v>1002</v>
      </c>
      <c r="C8832" s="753" t="s">
        <v>223</v>
      </c>
      <c r="D8832" s="753" t="s">
        <v>1766</v>
      </c>
      <c r="E8832" s="753" t="s">
        <v>102</v>
      </c>
      <c r="F8832" s="753"/>
      <c r="G8832" s="757" t="s">
        <v>369</v>
      </c>
      <c r="H8832" s="751">
        <v>927396925</v>
      </c>
    </row>
    <row r="8833" spans="1:8">
      <c r="A8833" s="753" t="s">
        <v>84</v>
      </c>
      <c r="B8833" s="753" t="s">
        <v>1002</v>
      </c>
      <c r="C8833" s="753" t="s">
        <v>223</v>
      </c>
      <c r="D8833" s="753" t="s">
        <v>1766</v>
      </c>
      <c r="E8833" s="753" t="s">
        <v>102</v>
      </c>
      <c r="F8833" s="753" t="s">
        <v>103</v>
      </c>
      <c r="G8833" s="757" t="s">
        <v>104</v>
      </c>
      <c r="H8833" s="751">
        <v>717412930</v>
      </c>
    </row>
    <row r="8834" spans="1:8">
      <c r="A8834" s="753" t="s">
        <v>84</v>
      </c>
      <c r="B8834" s="753" t="s">
        <v>1002</v>
      </c>
      <c r="C8834" s="753" t="s">
        <v>223</v>
      </c>
      <c r="D8834" s="753" t="s">
        <v>1766</v>
      </c>
      <c r="E8834" s="753" t="s">
        <v>102</v>
      </c>
      <c r="F8834" s="753" t="s">
        <v>105</v>
      </c>
      <c r="G8834" s="757" t="s">
        <v>106</v>
      </c>
      <c r="H8834" s="751">
        <v>123176726</v>
      </c>
    </row>
    <row r="8835" spans="1:8">
      <c r="A8835" s="753" t="s">
        <v>84</v>
      </c>
      <c r="B8835" s="753" t="s">
        <v>1002</v>
      </c>
      <c r="C8835" s="753" t="s">
        <v>223</v>
      </c>
      <c r="D8835" s="753" t="s">
        <v>1766</v>
      </c>
      <c r="E8835" s="753" t="s">
        <v>102</v>
      </c>
      <c r="F8835" s="753" t="s">
        <v>107</v>
      </c>
      <c r="G8835" s="757" t="s">
        <v>108</v>
      </c>
      <c r="H8835" s="751">
        <v>81984356</v>
      </c>
    </row>
    <row r="8836" spans="1:8">
      <c r="A8836" s="753" t="s">
        <v>84</v>
      </c>
      <c r="B8836" s="753" t="s">
        <v>1002</v>
      </c>
      <c r="C8836" s="753" t="s">
        <v>223</v>
      </c>
      <c r="D8836" s="753" t="s">
        <v>1766</v>
      </c>
      <c r="E8836" s="753" t="s">
        <v>102</v>
      </c>
      <c r="F8836" s="753" t="s">
        <v>0</v>
      </c>
      <c r="G8836" s="757" t="s">
        <v>1</v>
      </c>
      <c r="H8836" s="751">
        <v>4822913</v>
      </c>
    </row>
    <row r="8837" spans="1:8">
      <c r="A8837" s="753" t="s">
        <v>84</v>
      </c>
      <c r="B8837" s="753" t="s">
        <v>1002</v>
      </c>
      <c r="C8837" s="753" t="s">
        <v>223</v>
      </c>
      <c r="D8837" s="753" t="s">
        <v>1766</v>
      </c>
      <c r="E8837" s="753" t="s">
        <v>109</v>
      </c>
      <c r="F8837" s="753"/>
      <c r="G8837" s="757" t="s">
        <v>110</v>
      </c>
      <c r="H8837" s="751">
        <v>100165326</v>
      </c>
    </row>
    <row r="8838" spans="1:8" ht="26.4">
      <c r="A8838" s="753" t="s">
        <v>84</v>
      </c>
      <c r="B8838" s="753" t="s">
        <v>1002</v>
      </c>
      <c r="C8838" s="753" t="s">
        <v>223</v>
      </c>
      <c r="D8838" s="753" t="s">
        <v>1766</v>
      </c>
      <c r="E8838" s="753" t="s">
        <v>109</v>
      </c>
      <c r="F8838" s="753" t="s">
        <v>855</v>
      </c>
      <c r="G8838" s="757" t="s">
        <v>1776</v>
      </c>
      <c r="H8838" s="751">
        <v>36525326</v>
      </c>
    </row>
    <row r="8839" spans="1:8">
      <c r="A8839" s="753" t="s">
        <v>84</v>
      </c>
      <c r="B8839" s="753" t="s">
        <v>1002</v>
      </c>
      <c r="C8839" s="753" t="s">
        <v>223</v>
      </c>
      <c r="D8839" s="753" t="s">
        <v>1766</v>
      </c>
      <c r="E8839" s="753" t="s">
        <v>109</v>
      </c>
      <c r="F8839" s="753" t="s">
        <v>111</v>
      </c>
      <c r="G8839" s="757" t="s">
        <v>135</v>
      </c>
      <c r="H8839" s="751">
        <v>63640000</v>
      </c>
    </row>
    <row r="8840" spans="1:8">
      <c r="A8840" s="753" t="s">
        <v>84</v>
      </c>
      <c r="B8840" s="753" t="s">
        <v>1002</v>
      </c>
      <c r="C8840" s="753" t="s">
        <v>223</v>
      </c>
      <c r="D8840" s="753" t="s">
        <v>1766</v>
      </c>
      <c r="E8840" s="753" t="s">
        <v>112</v>
      </c>
      <c r="F8840" s="753"/>
      <c r="G8840" s="757" t="s">
        <v>113</v>
      </c>
      <c r="H8840" s="751">
        <v>165977584</v>
      </c>
    </row>
    <row r="8841" spans="1:8">
      <c r="A8841" s="753" t="s">
        <v>84</v>
      </c>
      <c r="B8841" s="753" t="s">
        <v>1002</v>
      </c>
      <c r="C8841" s="753" t="s">
        <v>223</v>
      </c>
      <c r="D8841" s="753" t="s">
        <v>1766</v>
      </c>
      <c r="E8841" s="753" t="s">
        <v>112</v>
      </c>
      <c r="F8841" s="753" t="s">
        <v>155</v>
      </c>
      <c r="G8841" s="757" t="s">
        <v>1777</v>
      </c>
      <c r="H8841" s="751">
        <v>136391953</v>
      </c>
    </row>
    <row r="8842" spans="1:8">
      <c r="A8842" s="753" t="s">
        <v>84</v>
      </c>
      <c r="B8842" s="753" t="s">
        <v>1002</v>
      </c>
      <c r="C8842" s="753" t="s">
        <v>223</v>
      </c>
      <c r="D8842" s="753" t="s">
        <v>1766</v>
      </c>
      <c r="E8842" s="753" t="s">
        <v>112</v>
      </c>
      <c r="F8842" s="753" t="s">
        <v>114</v>
      </c>
      <c r="G8842" s="757" t="s">
        <v>1778</v>
      </c>
      <c r="H8842" s="751">
        <v>11737631</v>
      </c>
    </row>
    <row r="8843" spans="1:8">
      <c r="A8843" s="753" t="s">
        <v>84</v>
      </c>
      <c r="B8843" s="753" t="s">
        <v>1002</v>
      </c>
      <c r="C8843" s="753" t="s">
        <v>223</v>
      </c>
      <c r="D8843" s="753" t="s">
        <v>1766</v>
      </c>
      <c r="E8843" s="753" t="s">
        <v>112</v>
      </c>
      <c r="F8843" s="753" t="s">
        <v>156</v>
      </c>
      <c r="G8843" s="757" t="s">
        <v>1779</v>
      </c>
      <c r="H8843" s="751">
        <v>3394000</v>
      </c>
    </row>
    <row r="8844" spans="1:8">
      <c r="A8844" s="753" t="s">
        <v>84</v>
      </c>
      <c r="B8844" s="753" t="s">
        <v>1002</v>
      </c>
      <c r="C8844" s="753" t="s">
        <v>223</v>
      </c>
      <c r="D8844" s="753" t="s">
        <v>1766</v>
      </c>
      <c r="E8844" s="753" t="s">
        <v>112</v>
      </c>
      <c r="F8844" s="753" t="s">
        <v>146</v>
      </c>
      <c r="G8844" s="757" t="s">
        <v>1780</v>
      </c>
      <c r="H8844" s="751">
        <v>4104000</v>
      </c>
    </row>
    <row r="8845" spans="1:8">
      <c r="A8845" s="753" t="s">
        <v>84</v>
      </c>
      <c r="B8845" s="753" t="s">
        <v>1002</v>
      </c>
      <c r="C8845" s="753" t="s">
        <v>223</v>
      </c>
      <c r="D8845" s="753" t="s">
        <v>1766</v>
      </c>
      <c r="E8845" s="753" t="s">
        <v>112</v>
      </c>
      <c r="F8845" s="753" t="s">
        <v>242</v>
      </c>
      <c r="G8845" s="757" t="s">
        <v>1839</v>
      </c>
      <c r="H8845" s="751">
        <v>10350000</v>
      </c>
    </row>
    <row r="8846" spans="1:8">
      <c r="A8846" s="753" t="s">
        <v>84</v>
      </c>
      <c r="B8846" s="753" t="s">
        <v>1002</v>
      </c>
      <c r="C8846" s="753" t="s">
        <v>223</v>
      </c>
      <c r="D8846" s="753" t="s">
        <v>1766</v>
      </c>
      <c r="E8846" s="753" t="s">
        <v>115</v>
      </c>
      <c r="F8846" s="753"/>
      <c r="G8846" s="757" t="s">
        <v>1781</v>
      </c>
      <c r="H8846" s="751">
        <v>425827188</v>
      </c>
    </row>
    <row r="8847" spans="1:8">
      <c r="A8847" s="753" t="s">
        <v>84</v>
      </c>
      <c r="B8847" s="753" t="s">
        <v>1002</v>
      </c>
      <c r="C8847" s="753" t="s">
        <v>223</v>
      </c>
      <c r="D8847" s="753" t="s">
        <v>1766</v>
      </c>
      <c r="E8847" s="753" t="s">
        <v>115</v>
      </c>
      <c r="F8847" s="753" t="s">
        <v>116</v>
      </c>
      <c r="G8847" s="757" t="s">
        <v>117</v>
      </c>
      <c r="H8847" s="751">
        <v>238145483</v>
      </c>
    </row>
    <row r="8848" spans="1:8">
      <c r="A8848" s="753" t="s">
        <v>84</v>
      </c>
      <c r="B8848" s="753" t="s">
        <v>1002</v>
      </c>
      <c r="C8848" s="753" t="s">
        <v>223</v>
      </c>
      <c r="D8848" s="753" t="s">
        <v>1766</v>
      </c>
      <c r="E8848" s="753" t="s">
        <v>115</v>
      </c>
      <c r="F8848" s="753" t="s">
        <v>147</v>
      </c>
      <c r="G8848" s="757" t="s">
        <v>148</v>
      </c>
      <c r="H8848" s="751">
        <v>74790000</v>
      </c>
    </row>
    <row r="8849" spans="1:8">
      <c r="A8849" s="753" t="s">
        <v>84</v>
      </c>
      <c r="B8849" s="753" t="s">
        <v>1002</v>
      </c>
      <c r="C8849" s="753" t="s">
        <v>223</v>
      </c>
      <c r="D8849" s="753" t="s">
        <v>1766</v>
      </c>
      <c r="E8849" s="753" t="s">
        <v>115</v>
      </c>
      <c r="F8849" s="753" t="s">
        <v>118</v>
      </c>
      <c r="G8849" s="757" t="s">
        <v>119</v>
      </c>
      <c r="H8849" s="751">
        <v>112891705</v>
      </c>
    </row>
    <row r="8850" spans="1:8">
      <c r="A8850" s="753" t="s">
        <v>84</v>
      </c>
      <c r="B8850" s="753" t="s">
        <v>1002</v>
      </c>
      <c r="C8850" s="753" t="s">
        <v>223</v>
      </c>
      <c r="D8850" s="753" t="s">
        <v>1766</v>
      </c>
      <c r="E8850" s="753" t="s">
        <v>120</v>
      </c>
      <c r="F8850" s="753"/>
      <c r="G8850" s="757" t="s">
        <v>121</v>
      </c>
      <c r="H8850" s="751">
        <v>141380891</v>
      </c>
    </row>
    <row r="8851" spans="1:8" ht="39.6">
      <c r="A8851" s="753" t="s">
        <v>84</v>
      </c>
      <c r="B8851" s="753" t="s">
        <v>1002</v>
      </c>
      <c r="C8851" s="753" t="s">
        <v>223</v>
      </c>
      <c r="D8851" s="753" t="s">
        <v>1766</v>
      </c>
      <c r="E8851" s="753" t="s">
        <v>120</v>
      </c>
      <c r="F8851" s="753" t="s">
        <v>122</v>
      </c>
      <c r="G8851" s="757" t="s">
        <v>1783</v>
      </c>
      <c r="H8851" s="751">
        <v>9048729</v>
      </c>
    </row>
    <row r="8852" spans="1:8">
      <c r="A8852" s="753" t="s">
        <v>84</v>
      </c>
      <c r="B8852" s="753" t="s">
        <v>1002</v>
      </c>
      <c r="C8852" s="753" t="s">
        <v>223</v>
      </c>
      <c r="D8852" s="753" t="s">
        <v>1766</v>
      </c>
      <c r="E8852" s="753" t="s">
        <v>120</v>
      </c>
      <c r="F8852" s="753" t="s">
        <v>123</v>
      </c>
      <c r="G8852" s="757" t="s">
        <v>124</v>
      </c>
      <c r="H8852" s="751">
        <v>10234827</v>
      </c>
    </row>
    <row r="8853" spans="1:8" ht="39.6">
      <c r="A8853" s="753" t="s">
        <v>84</v>
      </c>
      <c r="B8853" s="753" t="s">
        <v>1002</v>
      </c>
      <c r="C8853" s="753" t="s">
        <v>223</v>
      </c>
      <c r="D8853" s="753" t="s">
        <v>1766</v>
      </c>
      <c r="E8853" s="753" t="s">
        <v>120</v>
      </c>
      <c r="F8853" s="753" t="s">
        <v>994</v>
      </c>
      <c r="G8853" s="757" t="s">
        <v>1824</v>
      </c>
      <c r="H8853" s="751">
        <v>15387035</v>
      </c>
    </row>
    <row r="8854" spans="1:8">
      <c r="A8854" s="753" t="s">
        <v>84</v>
      </c>
      <c r="B8854" s="753" t="s">
        <v>1002</v>
      </c>
      <c r="C8854" s="753" t="s">
        <v>223</v>
      </c>
      <c r="D8854" s="753" t="s">
        <v>1766</v>
      </c>
      <c r="E8854" s="753" t="s">
        <v>120</v>
      </c>
      <c r="F8854" s="753" t="s">
        <v>315</v>
      </c>
      <c r="G8854" s="757" t="s">
        <v>1831</v>
      </c>
      <c r="H8854" s="751">
        <v>89397500</v>
      </c>
    </row>
    <row r="8855" spans="1:8" ht="26.4">
      <c r="A8855" s="753" t="s">
        <v>84</v>
      </c>
      <c r="B8855" s="753" t="s">
        <v>1002</v>
      </c>
      <c r="C8855" s="753" t="s">
        <v>223</v>
      </c>
      <c r="D8855" s="753" t="s">
        <v>1766</v>
      </c>
      <c r="E8855" s="753" t="s">
        <v>120</v>
      </c>
      <c r="F8855" s="753" t="s">
        <v>1001</v>
      </c>
      <c r="G8855" s="757" t="s">
        <v>1784</v>
      </c>
      <c r="H8855" s="751">
        <v>7687800</v>
      </c>
    </row>
    <row r="8856" spans="1:8">
      <c r="A8856" s="753" t="s">
        <v>84</v>
      </c>
      <c r="B8856" s="753" t="s">
        <v>1002</v>
      </c>
      <c r="C8856" s="753" t="s">
        <v>223</v>
      </c>
      <c r="D8856" s="753" t="s">
        <v>1766</v>
      </c>
      <c r="E8856" s="753" t="s">
        <v>120</v>
      </c>
      <c r="F8856" s="753" t="s">
        <v>158</v>
      </c>
      <c r="G8856" s="757" t="s">
        <v>1785</v>
      </c>
      <c r="H8856" s="751">
        <v>3000000</v>
      </c>
    </row>
    <row r="8857" spans="1:8">
      <c r="A8857" s="753" t="s">
        <v>84</v>
      </c>
      <c r="B8857" s="753" t="s">
        <v>1002</v>
      </c>
      <c r="C8857" s="753" t="s">
        <v>223</v>
      </c>
      <c r="D8857" s="753" t="s">
        <v>1766</v>
      </c>
      <c r="E8857" s="753" t="s">
        <v>120</v>
      </c>
      <c r="F8857" s="753" t="s">
        <v>159</v>
      </c>
      <c r="G8857" s="757" t="s">
        <v>143</v>
      </c>
      <c r="H8857" s="751">
        <v>6625000</v>
      </c>
    </row>
    <row r="8858" spans="1:8">
      <c r="A8858" s="753" t="s">
        <v>84</v>
      </c>
      <c r="B8858" s="753" t="s">
        <v>1002</v>
      </c>
      <c r="C8858" s="753" t="s">
        <v>223</v>
      </c>
      <c r="D8858" s="753" t="s">
        <v>1766</v>
      </c>
      <c r="E8858" s="753" t="s">
        <v>160</v>
      </c>
      <c r="F8858" s="753"/>
      <c r="G8858" s="757" t="s">
        <v>161</v>
      </c>
      <c r="H8858" s="751">
        <v>249718000</v>
      </c>
    </row>
    <row r="8859" spans="1:8">
      <c r="A8859" s="753" t="s">
        <v>84</v>
      </c>
      <c r="B8859" s="753" t="s">
        <v>1002</v>
      </c>
      <c r="C8859" s="753" t="s">
        <v>223</v>
      </c>
      <c r="D8859" s="753" t="s">
        <v>1766</v>
      </c>
      <c r="E8859" s="753" t="s">
        <v>160</v>
      </c>
      <c r="F8859" s="753" t="s">
        <v>162</v>
      </c>
      <c r="G8859" s="757" t="s">
        <v>163</v>
      </c>
      <c r="H8859" s="751">
        <v>39547000</v>
      </c>
    </row>
    <row r="8860" spans="1:8">
      <c r="A8860" s="753" t="s">
        <v>84</v>
      </c>
      <c r="B8860" s="753" t="s">
        <v>1002</v>
      </c>
      <c r="C8860" s="753" t="s">
        <v>223</v>
      </c>
      <c r="D8860" s="753" t="s">
        <v>1766</v>
      </c>
      <c r="E8860" s="753" t="s">
        <v>160</v>
      </c>
      <c r="F8860" s="753" t="s">
        <v>544</v>
      </c>
      <c r="G8860" s="757" t="s">
        <v>545</v>
      </c>
      <c r="H8860" s="751">
        <v>4800000</v>
      </c>
    </row>
    <row r="8861" spans="1:8">
      <c r="A8861" s="753" t="s">
        <v>84</v>
      </c>
      <c r="B8861" s="753" t="s">
        <v>1002</v>
      </c>
      <c r="C8861" s="753" t="s">
        <v>223</v>
      </c>
      <c r="D8861" s="753" t="s">
        <v>1766</v>
      </c>
      <c r="E8861" s="753" t="s">
        <v>160</v>
      </c>
      <c r="F8861" s="753" t="s">
        <v>547</v>
      </c>
      <c r="G8861" s="757" t="s">
        <v>548</v>
      </c>
      <c r="H8861" s="751">
        <v>37030000</v>
      </c>
    </row>
    <row r="8862" spans="1:8">
      <c r="A8862" s="753" t="s">
        <v>84</v>
      </c>
      <c r="B8862" s="753" t="s">
        <v>1002</v>
      </c>
      <c r="C8862" s="753" t="s">
        <v>223</v>
      </c>
      <c r="D8862" s="753" t="s">
        <v>1766</v>
      </c>
      <c r="E8862" s="753" t="s">
        <v>160</v>
      </c>
      <c r="F8862" s="753" t="s">
        <v>438</v>
      </c>
      <c r="G8862" s="757" t="s">
        <v>1786</v>
      </c>
      <c r="H8862" s="751">
        <v>8600000</v>
      </c>
    </row>
    <row r="8863" spans="1:8">
      <c r="A8863" s="753" t="s">
        <v>84</v>
      </c>
      <c r="B8863" s="753" t="s">
        <v>1002</v>
      </c>
      <c r="C8863" s="753" t="s">
        <v>223</v>
      </c>
      <c r="D8863" s="753" t="s">
        <v>1766</v>
      </c>
      <c r="E8863" s="753" t="s">
        <v>160</v>
      </c>
      <c r="F8863" s="753" t="s">
        <v>549</v>
      </c>
      <c r="G8863" s="757" t="s">
        <v>550</v>
      </c>
      <c r="H8863" s="751">
        <v>46880000</v>
      </c>
    </row>
    <row r="8864" spans="1:8">
      <c r="A8864" s="753" t="s">
        <v>84</v>
      </c>
      <c r="B8864" s="753" t="s">
        <v>1002</v>
      </c>
      <c r="C8864" s="753" t="s">
        <v>223</v>
      </c>
      <c r="D8864" s="753" t="s">
        <v>1766</v>
      </c>
      <c r="E8864" s="753" t="s">
        <v>160</v>
      </c>
      <c r="F8864" s="753" t="s">
        <v>551</v>
      </c>
      <c r="G8864" s="757" t="s">
        <v>133</v>
      </c>
      <c r="H8864" s="751">
        <v>112861000</v>
      </c>
    </row>
    <row r="8865" spans="1:8">
      <c r="A8865" s="753" t="s">
        <v>84</v>
      </c>
      <c r="B8865" s="753" t="s">
        <v>1002</v>
      </c>
      <c r="C8865" s="753" t="s">
        <v>223</v>
      </c>
      <c r="D8865" s="753" t="s">
        <v>1766</v>
      </c>
      <c r="E8865" s="753" t="s">
        <v>125</v>
      </c>
      <c r="F8865" s="753"/>
      <c r="G8865" s="757" t="s">
        <v>126</v>
      </c>
      <c r="H8865" s="751">
        <v>342313000</v>
      </c>
    </row>
    <row r="8866" spans="1:8">
      <c r="A8866" s="753" t="s">
        <v>84</v>
      </c>
      <c r="B8866" s="753" t="s">
        <v>1002</v>
      </c>
      <c r="C8866" s="753" t="s">
        <v>223</v>
      </c>
      <c r="D8866" s="753" t="s">
        <v>1766</v>
      </c>
      <c r="E8866" s="753" t="s">
        <v>125</v>
      </c>
      <c r="F8866" s="753" t="s">
        <v>430</v>
      </c>
      <c r="G8866" s="757" t="s">
        <v>431</v>
      </c>
      <c r="H8866" s="751">
        <v>12273000</v>
      </c>
    </row>
    <row r="8867" spans="1:8">
      <c r="A8867" s="753" t="s">
        <v>84</v>
      </c>
      <c r="B8867" s="753" t="s">
        <v>1002</v>
      </c>
      <c r="C8867" s="753" t="s">
        <v>223</v>
      </c>
      <c r="D8867" s="753" t="s">
        <v>1766</v>
      </c>
      <c r="E8867" s="753" t="s">
        <v>125</v>
      </c>
      <c r="F8867" s="753" t="s">
        <v>552</v>
      </c>
      <c r="G8867" s="757" t="s">
        <v>553</v>
      </c>
      <c r="H8867" s="751">
        <v>36440000</v>
      </c>
    </row>
    <row r="8868" spans="1:8">
      <c r="A8868" s="753" t="s">
        <v>84</v>
      </c>
      <c r="B8868" s="753" t="s">
        <v>1002</v>
      </c>
      <c r="C8868" s="753" t="s">
        <v>223</v>
      </c>
      <c r="D8868" s="753" t="s">
        <v>1766</v>
      </c>
      <c r="E8868" s="753" t="s">
        <v>125</v>
      </c>
      <c r="F8868" s="753" t="s">
        <v>127</v>
      </c>
      <c r="G8868" s="757" t="s">
        <v>128</v>
      </c>
      <c r="H8868" s="751">
        <v>23150000</v>
      </c>
    </row>
    <row r="8869" spans="1:8">
      <c r="A8869" s="753" t="s">
        <v>84</v>
      </c>
      <c r="B8869" s="753" t="s">
        <v>1002</v>
      </c>
      <c r="C8869" s="753" t="s">
        <v>223</v>
      </c>
      <c r="D8869" s="753" t="s">
        <v>1766</v>
      </c>
      <c r="E8869" s="753" t="s">
        <v>125</v>
      </c>
      <c r="F8869" s="753" t="s">
        <v>129</v>
      </c>
      <c r="G8869" s="757" t="s">
        <v>1787</v>
      </c>
      <c r="H8869" s="751">
        <v>267300000</v>
      </c>
    </row>
    <row r="8870" spans="1:8">
      <c r="A8870" s="753" t="s">
        <v>84</v>
      </c>
      <c r="B8870" s="753" t="s">
        <v>1002</v>
      </c>
      <c r="C8870" s="753" t="s">
        <v>223</v>
      </c>
      <c r="D8870" s="753" t="s">
        <v>1766</v>
      </c>
      <c r="E8870" s="753" t="s">
        <v>125</v>
      </c>
      <c r="F8870" s="753" t="s">
        <v>584</v>
      </c>
      <c r="G8870" s="757" t="s">
        <v>135</v>
      </c>
      <c r="H8870" s="751">
        <v>3150000</v>
      </c>
    </row>
    <row r="8871" spans="1:8">
      <c r="A8871" s="753" t="s">
        <v>84</v>
      </c>
      <c r="B8871" s="753" t="s">
        <v>1002</v>
      </c>
      <c r="C8871" s="753" t="s">
        <v>223</v>
      </c>
      <c r="D8871" s="753" t="s">
        <v>1766</v>
      </c>
      <c r="E8871" s="753" t="s">
        <v>554</v>
      </c>
      <c r="F8871" s="753"/>
      <c r="G8871" s="757" t="s">
        <v>555</v>
      </c>
      <c r="H8871" s="751">
        <v>292721000</v>
      </c>
    </row>
    <row r="8872" spans="1:8">
      <c r="A8872" s="753" t="s">
        <v>84</v>
      </c>
      <c r="B8872" s="753" t="s">
        <v>1002</v>
      </c>
      <c r="C8872" s="753" t="s">
        <v>223</v>
      </c>
      <c r="D8872" s="753" t="s">
        <v>1766</v>
      </c>
      <c r="E8872" s="753" t="s">
        <v>554</v>
      </c>
      <c r="F8872" s="753" t="s">
        <v>556</v>
      </c>
      <c r="G8872" s="757" t="s">
        <v>557</v>
      </c>
      <c r="H8872" s="751">
        <v>256721000</v>
      </c>
    </row>
    <row r="8873" spans="1:8">
      <c r="A8873" s="753" t="s">
        <v>84</v>
      </c>
      <c r="B8873" s="753" t="s">
        <v>1002</v>
      </c>
      <c r="C8873" s="753" t="s">
        <v>223</v>
      </c>
      <c r="D8873" s="753" t="s">
        <v>1766</v>
      </c>
      <c r="E8873" s="753" t="s">
        <v>554</v>
      </c>
      <c r="F8873" s="753" t="s">
        <v>243</v>
      </c>
      <c r="G8873" s="757" t="s">
        <v>244</v>
      </c>
      <c r="H8873" s="751">
        <v>7800000</v>
      </c>
    </row>
    <row r="8874" spans="1:8">
      <c r="A8874" s="753" t="s">
        <v>84</v>
      </c>
      <c r="B8874" s="753" t="s">
        <v>1002</v>
      </c>
      <c r="C8874" s="753" t="s">
        <v>223</v>
      </c>
      <c r="D8874" s="753" t="s">
        <v>1766</v>
      </c>
      <c r="E8874" s="753" t="s">
        <v>554</v>
      </c>
      <c r="F8874" s="753" t="s">
        <v>206</v>
      </c>
      <c r="G8874" s="757" t="s">
        <v>207</v>
      </c>
      <c r="H8874" s="751">
        <v>20200000</v>
      </c>
    </row>
    <row r="8875" spans="1:8">
      <c r="A8875" s="753" t="s">
        <v>84</v>
      </c>
      <c r="B8875" s="753" t="s">
        <v>1002</v>
      </c>
      <c r="C8875" s="753" t="s">
        <v>223</v>
      </c>
      <c r="D8875" s="753" t="s">
        <v>1766</v>
      </c>
      <c r="E8875" s="753" t="s">
        <v>554</v>
      </c>
      <c r="F8875" s="753" t="s">
        <v>558</v>
      </c>
      <c r="G8875" s="757" t="s">
        <v>559</v>
      </c>
      <c r="H8875" s="751">
        <v>8000000</v>
      </c>
    </row>
    <row r="8876" spans="1:8" ht="39.6">
      <c r="A8876" s="753" t="s">
        <v>84</v>
      </c>
      <c r="B8876" s="753" t="s">
        <v>1002</v>
      </c>
      <c r="C8876" s="753" t="s">
        <v>223</v>
      </c>
      <c r="D8876" s="753" t="s">
        <v>1766</v>
      </c>
      <c r="E8876" s="753" t="s">
        <v>560</v>
      </c>
      <c r="F8876" s="753"/>
      <c r="G8876" s="757" t="s">
        <v>1790</v>
      </c>
      <c r="H8876" s="751">
        <v>241015091</v>
      </c>
    </row>
    <row r="8877" spans="1:8">
      <c r="A8877" s="753" t="s">
        <v>84</v>
      </c>
      <c r="B8877" s="753" t="s">
        <v>1002</v>
      </c>
      <c r="C8877" s="753" t="s">
        <v>223</v>
      </c>
      <c r="D8877" s="753" t="s">
        <v>1766</v>
      </c>
      <c r="E8877" s="753" t="s">
        <v>560</v>
      </c>
      <c r="F8877" s="753" t="s">
        <v>418</v>
      </c>
      <c r="G8877" s="757" t="s">
        <v>1793</v>
      </c>
      <c r="H8877" s="751">
        <v>48535091</v>
      </c>
    </row>
    <row r="8878" spans="1:8">
      <c r="A8878" s="753" t="s">
        <v>84</v>
      </c>
      <c r="B8878" s="753" t="s">
        <v>1002</v>
      </c>
      <c r="C8878" s="753" t="s">
        <v>223</v>
      </c>
      <c r="D8878" s="753" t="s">
        <v>1766</v>
      </c>
      <c r="E8878" s="753" t="s">
        <v>560</v>
      </c>
      <c r="F8878" s="753" t="s">
        <v>562</v>
      </c>
      <c r="G8878" s="757" t="s">
        <v>1794</v>
      </c>
      <c r="H8878" s="751">
        <v>60500000</v>
      </c>
    </row>
    <row r="8879" spans="1:8">
      <c r="A8879" s="753" t="s">
        <v>84</v>
      </c>
      <c r="B8879" s="753" t="s">
        <v>1002</v>
      </c>
      <c r="C8879" s="753" t="s">
        <v>223</v>
      </c>
      <c r="D8879" s="753" t="s">
        <v>1766</v>
      </c>
      <c r="E8879" s="753" t="s">
        <v>560</v>
      </c>
      <c r="F8879" s="753" t="s">
        <v>7</v>
      </c>
      <c r="G8879" s="757" t="s">
        <v>1795</v>
      </c>
      <c r="H8879" s="751">
        <v>1980000</v>
      </c>
    </row>
    <row r="8880" spans="1:8" ht="26.4">
      <c r="A8880" s="753" t="s">
        <v>84</v>
      </c>
      <c r="B8880" s="753" t="s">
        <v>1002</v>
      </c>
      <c r="C8880" s="753" t="s">
        <v>223</v>
      </c>
      <c r="D8880" s="753" t="s">
        <v>1766</v>
      </c>
      <c r="E8880" s="753" t="s">
        <v>560</v>
      </c>
      <c r="F8880" s="753" t="s">
        <v>563</v>
      </c>
      <c r="G8880" s="757" t="s">
        <v>13</v>
      </c>
      <c r="H8880" s="751">
        <v>130000000</v>
      </c>
    </row>
    <row r="8881" spans="1:8" ht="26.4">
      <c r="A8881" s="753" t="s">
        <v>84</v>
      </c>
      <c r="B8881" s="753" t="s">
        <v>1002</v>
      </c>
      <c r="C8881" s="753" t="s">
        <v>223</v>
      </c>
      <c r="D8881" s="753" t="s">
        <v>1766</v>
      </c>
      <c r="E8881" s="753" t="s">
        <v>1796</v>
      </c>
      <c r="F8881" s="753"/>
      <c r="G8881" s="757" t="s">
        <v>1797</v>
      </c>
      <c r="H8881" s="751">
        <v>154912000</v>
      </c>
    </row>
    <row r="8882" spans="1:8">
      <c r="A8882" s="753" t="s">
        <v>84</v>
      </c>
      <c r="B8882" s="753" t="s">
        <v>1002</v>
      </c>
      <c r="C8882" s="753" t="s">
        <v>223</v>
      </c>
      <c r="D8882" s="753" t="s">
        <v>1766</v>
      </c>
      <c r="E8882" s="753" t="s">
        <v>1796</v>
      </c>
      <c r="F8882" s="753" t="s">
        <v>1878</v>
      </c>
      <c r="G8882" s="757" t="s">
        <v>1866</v>
      </c>
      <c r="H8882" s="751">
        <v>40000000</v>
      </c>
    </row>
    <row r="8883" spans="1:8">
      <c r="A8883" s="753" t="s">
        <v>84</v>
      </c>
      <c r="B8883" s="753" t="s">
        <v>1002</v>
      </c>
      <c r="C8883" s="753" t="s">
        <v>223</v>
      </c>
      <c r="D8883" s="753" t="s">
        <v>1766</v>
      </c>
      <c r="E8883" s="753" t="s">
        <v>1796</v>
      </c>
      <c r="F8883" s="753" t="s">
        <v>1825</v>
      </c>
      <c r="G8883" s="757" t="s">
        <v>1794</v>
      </c>
      <c r="H8883" s="751">
        <v>66700000</v>
      </c>
    </row>
    <row r="8884" spans="1:8">
      <c r="A8884" s="753" t="s">
        <v>84</v>
      </c>
      <c r="B8884" s="753" t="s">
        <v>1002</v>
      </c>
      <c r="C8884" s="753" t="s">
        <v>223</v>
      </c>
      <c r="D8884" s="753" t="s">
        <v>1766</v>
      </c>
      <c r="E8884" s="753" t="s">
        <v>1796</v>
      </c>
      <c r="F8884" s="753" t="s">
        <v>1798</v>
      </c>
      <c r="G8884" s="757" t="s">
        <v>1793</v>
      </c>
      <c r="H8884" s="751">
        <v>48212000</v>
      </c>
    </row>
    <row r="8885" spans="1:8" ht="26.4">
      <c r="A8885" s="753" t="s">
        <v>84</v>
      </c>
      <c r="B8885" s="753" t="s">
        <v>1002</v>
      </c>
      <c r="C8885" s="753" t="s">
        <v>223</v>
      </c>
      <c r="D8885" s="753" t="s">
        <v>1766</v>
      </c>
      <c r="E8885" s="753" t="s">
        <v>130</v>
      </c>
      <c r="F8885" s="753"/>
      <c r="G8885" s="757" t="s">
        <v>131</v>
      </c>
      <c r="H8885" s="751">
        <v>560502333</v>
      </c>
    </row>
    <row r="8886" spans="1:8">
      <c r="A8886" s="753" t="s">
        <v>84</v>
      </c>
      <c r="B8886" s="753" t="s">
        <v>1002</v>
      </c>
      <c r="C8886" s="753" t="s">
        <v>223</v>
      </c>
      <c r="D8886" s="753" t="s">
        <v>1766</v>
      </c>
      <c r="E8886" s="753" t="s">
        <v>130</v>
      </c>
      <c r="F8886" s="753" t="s">
        <v>585</v>
      </c>
      <c r="G8886" s="757" t="s">
        <v>1799</v>
      </c>
      <c r="H8886" s="751">
        <v>158381767</v>
      </c>
    </row>
    <row r="8887" spans="1:8">
      <c r="A8887" s="753" t="s">
        <v>84</v>
      </c>
      <c r="B8887" s="753" t="s">
        <v>1002</v>
      </c>
      <c r="C8887" s="753" t="s">
        <v>223</v>
      </c>
      <c r="D8887" s="753" t="s">
        <v>1766</v>
      </c>
      <c r="E8887" s="753" t="s">
        <v>130</v>
      </c>
      <c r="F8887" s="753" t="s">
        <v>8</v>
      </c>
      <c r="G8887" s="757" t="s">
        <v>1835</v>
      </c>
      <c r="H8887" s="751">
        <v>54750000</v>
      </c>
    </row>
    <row r="8888" spans="1:8">
      <c r="A8888" s="753" t="s">
        <v>84</v>
      </c>
      <c r="B8888" s="753" t="s">
        <v>1002</v>
      </c>
      <c r="C8888" s="753" t="s">
        <v>223</v>
      </c>
      <c r="D8888" s="753" t="s">
        <v>1766</v>
      </c>
      <c r="E8888" s="753" t="s">
        <v>130</v>
      </c>
      <c r="F8888" s="753" t="s">
        <v>14</v>
      </c>
      <c r="G8888" s="757" t="s">
        <v>1800</v>
      </c>
      <c r="H8888" s="751">
        <v>19198200</v>
      </c>
    </row>
    <row r="8889" spans="1:8">
      <c r="A8889" s="753" t="s">
        <v>84</v>
      </c>
      <c r="B8889" s="753" t="s">
        <v>1002</v>
      </c>
      <c r="C8889" s="753" t="s">
        <v>223</v>
      </c>
      <c r="D8889" s="753" t="s">
        <v>1766</v>
      </c>
      <c r="E8889" s="753" t="s">
        <v>130</v>
      </c>
      <c r="F8889" s="753" t="s">
        <v>132</v>
      </c>
      <c r="G8889" s="757" t="s">
        <v>135</v>
      </c>
      <c r="H8889" s="751">
        <v>328172366</v>
      </c>
    </row>
    <row r="8890" spans="1:8">
      <c r="A8890" s="753" t="s">
        <v>84</v>
      </c>
      <c r="B8890" s="753" t="s">
        <v>1002</v>
      </c>
      <c r="C8890" s="753" t="s">
        <v>223</v>
      </c>
      <c r="D8890" s="753" t="s">
        <v>1766</v>
      </c>
      <c r="E8890" s="753" t="s">
        <v>1801</v>
      </c>
      <c r="F8890" s="753"/>
      <c r="G8890" s="757" t="s">
        <v>1802</v>
      </c>
      <c r="H8890" s="751">
        <v>3500000</v>
      </c>
    </row>
    <row r="8891" spans="1:8">
      <c r="A8891" s="753" t="s">
        <v>84</v>
      </c>
      <c r="B8891" s="753" t="s">
        <v>1002</v>
      </c>
      <c r="C8891" s="753" t="s">
        <v>223</v>
      </c>
      <c r="D8891" s="753" t="s">
        <v>1766</v>
      </c>
      <c r="E8891" s="753" t="s">
        <v>1801</v>
      </c>
      <c r="F8891" s="753" t="s">
        <v>1803</v>
      </c>
      <c r="G8891" s="757" t="s">
        <v>1804</v>
      </c>
      <c r="H8891" s="751">
        <v>3500000</v>
      </c>
    </row>
    <row r="8892" spans="1:8">
      <c r="A8892" s="753" t="s">
        <v>84</v>
      </c>
      <c r="B8892" s="753" t="s">
        <v>1002</v>
      </c>
      <c r="C8892" s="753" t="s">
        <v>223</v>
      </c>
      <c r="D8892" s="753" t="s">
        <v>1766</v>
      </c>
      <c r="E8892" s="753" t="s">
        <v>31</v>
      </c>
      <c r="F8892" s="753"/>
      <c r="G8892" s="757" t="s">
        <v>32</v>
      </c>
      <c r="H8892" s="751">
        <v>60000000</v>
      </c>
    </row>
    <row r="8893" spans="1:8">
      <c r="A8893" s="753" t="s">
        <v>84</v>
      </c>
      <c r="B8893" s="753" t="s">
        <v>1002</v>
      </c>
      <c r="C8893" s="753" t="s">
        <v>223</v>
      </c>
      <c r="D8893" s="753" t="s">
        <v>1766</v>
      </c>
      <c r="E8893" s="753" t="s">
        <v>31</v>
      </c>
      <c r="F8893" s="753" t="s">
        <v>33</v>
      </c>
      <c r="G8893" s="757" t="s">
        <v>135</v>
      </c>
      <c r="H8893" s="751">
        <v>60000000</v>
      </c>
    </row>
    <row r="8894" spans="1:8">
      <c r="A8894" s="753" t="s">
        <v>84</v>
      </c>
      <c r="B8894" s="753" t="s">
        <v>1002</v>
      </c>
      <c r="C8894" s="753" t="s">
        <v>223</v>
      </c>
      <c r="D8894" s="753" t="s">
        <v>1766</v>
      </c>
      <c r="E8894" s="753" t="s">
        <v>134</v>
      </c>
      <c r="F8894" s="753"/>
      <c r="G8894" s="757" t="s">
        <v>135</v>
      </c>
      <c r="H8894" s="751">
        <v>817879000</v>
      </c>
    </row>
    <row r="8895" spans="1:8">
      <c r="A8895" s="753" t="s">
        <v>84</v>
      </c>
      <c r="B8895" s="753" t="s">
        <v>1002</v>
      </c>
      <c r="C8895" s="753" t="s">
        <v>223</v>
      </c>
      <c r="D8895" s="753" t="s">
        <v>1766</v>
      </c>
      <c r="E8895" s="753" t="s">
        <v>134</v>
      </c>
      <c r="F8895" s="753" t="s">
        <v>137</v>
      </c>
      <c r="G8895" s="757" t="s">
        <v>138</v>
      </c>
      <c r="H8895" s="751">
        <v>342032000</v>
      </c>
    </row>
    <row r="8896" spans="1:8">
      <c r="A8896" s="753" t="s">
        <v>84</v>
      </c>
      <c r="B8896" s="753" t="s">
        <v>1002</v>
      </c>
      <c r="C8896" s="753" t="s">
        <v>223</v>
      </c>
      <c r="D8896" s="753" t="s">
        <v>1766</v>
      </c>
      <c r="E8896" s="753" t="s">
        <v>134</v>
      </c>
      <c r="F8896" s="753" t="s">
        <v>139</v>
      </c>
      <c r="G8896" s="757" t="s">
        <v>140</v>
      </c>
      <c r="H8896" s="751">
        <v>475847000</v>
      </c>
    </row>
    <row r="8897" spans="1:8" ht="39.6">
      <c r="A8897" s="753" t="s">
        <v>84</v>
      </c>
      <c r="B8897" s="753" t="s">
        <v>1002</v>
      </c>
      <c r="C8897" s="753" t="s">
        <v>223</v>
      </c>
      <c r="D8897" s="753" t="s">
        <v>1766</v>
      </c>
      <c r="E8897" s="753" t="s">
        <v>419</v>
      </c>
      <c r="F8897" s="753"/>
      <c r="G8897" s="757" t="s">
        <v>1807</v>
      </c>
      <c r="H8897" s="751">
        <v>110000000</v>
      </c>
    </row>
    <row r="8898" spans="1:8">
      <c r="A8898" s="753" t="s">
        <v>84</v>
      </c>
      <c r="B8898" s="753" t="s">
        <v>1002</v>
      </c>
      <c r="C8898" s="753" t="s">
        <v>223</v>
      </c>
      <c r="D8898" s="753" t="s">
        <v>1766</v>
      </c>
      <c r="E8898" s="753" t="s">
        <v>419</v>
      </c>
      <c r="F8898" s="753" t="s">
        <v>248</v>
      </c>
      <c r="G8898" s="757" t="s">
        <v>249</v>
      </c>
      <c r="H8898" s="751">
        <v>90000000</v>
      </c>
    </row>
    <row r="8899" spans="1:8" ht="52.8">
      <c r="A8899" s="753" t="s">
        <v>84</v>
      </c>
      <c r="B8899" s="753" t="s">
        <v>1002</v>
      </c>
      <c r="C8899" s="753" t="s">
        <v>223</v>
      </c>
      <c r="D8899" s="753" t="s">
        <v>1766</v>
      </c>
      <c r="E8899" s="753" t="s">
        <v>419</v>
      </c>
      <c r="F8899" s="753" t="s">
        <v>420</v>
      </c>
      <c r="G8899" s="757" t="s">
        <v>2714</v>
      </c>
      <c r="H8899" s="751">
        <v>20000000</v>
      </c>
    </row>
    <row r="8900" spans="1:8">
      <c r="A8900" s="753" t="s">
        <v>84</v>
      </c>
      <c r="B8900" s="753" t="s">
        <v>1002</v>
      </c>
      <c r="C8900" s="753" t="s">
        <v>223</v>
      </c>
      <c r="D8900" s="753" t="s">
        <v>1766</v>
      </c>
      <c r="E8900" s="753" t="s">
        <v>404</v>
      </c>
      <c r="F8900" s="753"/>
      <c r="G8900" s="757" t="s">
        <v>1808</v>
      </c>
      <c r="H8900" s="751">
        <v>4850000</v>
      </c>
    </row>
    <row r="8901" spans="1:8">
      <c r="A8901" s="753" t="s">
        <v>84</v>
      </c>
      <c r="B8901" s="753" t="s">
        <v>1002</v>
      </c>
      <c r="C8901" s="753" t="s">
        <v>223</v>
      </c>
      <c r="D8901" s="753" t="s">
        <v>1766</v>
      </c>
      <c r="E8901" s="753" t="s">
        <v>404</v>
      </c>
      <c r="F8901" s="753" t="s">
        <v>1809</v>
      </c>
      <c r="G8901" s="757" t="s">
        <v>26</v>
      </c>
      <c r="H8901" s="751">
        <v>4850000</v>
      </c>
    </row>
    <row r="8902" spans="1:8">
      <c r="A8902" s="753" t="s">
        <v>84</v>
      </c>
      <c r="B8902" s="753" t="s">
        <v>1002</v>
      </c>
      <c r="C8902" s="753" t="s">
        <v>223</v>
      </c>
      <c r="D8902" s="753" t="s">
        <v>1766</v>
      </c>
      <c r="E8902" s="753" t="s">
        <v>353</v>
      </c>
      <c r="F8902" s="753"/>
      <c r="G8902" s="757" t="s">
        <v>354</v>
      </c>
      <c r="H8902" s="751">
        <v>1749817000</v>
      </c>
    </row>
    <row r="8903" spans="1:8" ht="26.4">
      <c r="A8903" s="753" t="s">
        <v>84</v>
      </c>
      <c r="B8903" s="753" t="s">
        <v>1002</v>
      </c>
      <c r="C8903" s="753" t="s">
        <v>223</v>
      </c>
      <c r="D8903" s="753" t="s">
        <v>1766</v>
      </c>
      <c r="E8903" s="753" t="s">
        <v>353</v>
      </c>
      <c r="F8903" s="753" t="s">
        <v>355</v>
      </c>
      <c r="G8903" s="757" t="s">
        <v>1893</v>
      </c>
      <c r="H8903" s="751">
        <v>573160000</v>
      </c>
    </row>
    <row r="8904" spans="1:8">
      <c r="A8904" s="753" t="s">
        <v>84</v>
      </c>
      <c r="B8904" s="753" t="s">
        <v>1002</v>
      </c>
      <c r="C8904" s="753" t="s">
        <v>223</v>
      </c>
      <c r="D8904" s="753" t="s">
        <v>1766</v>
      </c>
      <c r="E8904" s="753" t="s">
        <v>353</v>
      </c>
      <c r="F8904" s="753" t="s">
        <v>1003</v>
      </c>
      <c r="G8904" s="757" t="s">
        <v>136</v>
      </c>
      <c r="H8904" s="751">
        <v>1176657000</v>
      </c>
    </row>
    <row r="8905" spans="1:8">
      <c r="A8905" s="753" t="s">
        <v>84</v>
      </c>
      <c r="B8905" s="753" t="s">
        <v>1002</v>
      </c>
      <c r="C8905" s="753" t="s">
        <v>1062</v>
      </c>
      <c r="D8905" s="753"/>
      <c r="E8905" s="753"/>
      <c r="F8905" s="753"/>
      <c r="G8905" s="757" t="s">
        <v>1375</v>
      </c>
      <c r="H8905" s="751">
        <v>5000000</v>
      </c>
    </row>
    <row r="8906" spans="1:8" ht="26.4">
      <c r="A8906" s="753" t="s">
        <v>84</v>
      </c>
      <c r="B8906" s="753" t="s">
        <v>1002</v>
      </c>
      <c r="C8906" s="753" t="s">
        <v>1062</v>
      </c>
      <c r="D8906" s="753" t="s">
        <v>1945</v>
      </c>
      <c r="E8906" s="753"/>
      <c r="F8906" s="753"/>
      <c r="G8906" s="757" t="s">
        <v>1946</v>
      </c>
      <c r="H8906" s="751">
        <v>5000000</v>
      </c>
    </row>
    <row r="8907" spans="1:8">
      <c r="A8907" s="753" t="s">
        <v>84</v>
      </c>
      <c r="B8907" s="753" t="s">
        <v>1002</v>
      </c>
      <c r="C8907" s="753" t="s">
        <v>1062</v>
      </c>
      <c r="D8907" s="753" t="s">
        <v>1945</v>
      </c>
      <c r="E8907" s="753" t="s">
        <v>134</v>
      </c>
      <c r="F8907" s="753"/>
      <c r="G8907" s="757" t="s">
        <v>135</v>
      </c>
      <c r="H8907" s="751">
        <v>5000000</v>
      </c>
    </row>
    <row r="8908" spans="1:8">
      <c r="A8908" s="753" t="s">
        <v>84</v>
      </c>
      <c r="B8908" s="753" t="s">
        <v>1002</v>
      </c>
      <c r="C8908" s="753" t="s">
        <v>1062</v>
      </c>
      <c r="D8908" s="753" t="s">
        <v>1945</v>
      </c>
      <c r="E8908" s="753" t="s">
        <v>134</v>
      </c>
      <c r="F8908" s="753" t="s">
        <v>139</v>
      </c>
      <c r="G8908" s="757" t="s">
        <v>140</v>
      </c>
      <c r="H8908" s="751">
        <v>5000000</v>
      </c>
    </row>
    <row r="8909" spans="1:8">
      <c r="A8909" s="753" t="s">
        <v>84</v>
      </c>
      <c r="B8909" s="753" t="s">
        <v>432</v>
      </c>
      <c r="C8909" s="753"/>
      <c r="D8909" s="753"/>
      <c r="E8909" s="753"/>
      <c r="F8909" s="753"/>
      <c r="G8909" s="757" t="s">
        <v>433</v>
      </c>
      <c r="H8909" s="751">
        <v>2125513648505</v>
      </c>
    </row>
    <row r="8910" spans="1:8">
      <c r="A8910" s="753" t="s">
        <v>84</v>
      </c>
      <c r="B8910" s="753" t="s">
        <v>432</v>
      </c>
      <c r="C8910" s="753" t="s">
        <v>416</v>
      </c>
      <c r="D8910" s="753"/>
      <c r="E8910" s="753"/>
      <c r="F8910" s="753"/>
      <c r="G8910" s="757" t="s">
        <v>1814</v>
      </c>
      <c r="H8910" s="751">
        <v>2109079294814</v>
      </c>
    </row>
    <row r="8911" spans="1:8">
      <c r="A8911" s="753" t="s">
        <v>84</v>
      </c>
      <c r="B8911" s="753" t="s">
        <v>432</v>
      </c>
      <c r="C8911" s="753" t="s">
        <v>416</v>
      </c>
      <c r="D8911" s="753" t="s">
        <v>1976</v>
      </c>
      <c r="E8911" s="753"/>
      <c r="F8911" s="753"/>
      <c r="G8911" s="757" t="s">
        <v>439</v>
      </c>
      <c r="H8911" s="751">
        <v>616809220125</v>
      </c>
    </row>
    <row r="8912" spans="1:8">
      <c r="A8912" s="753" t="s">
        <v>84</v>
      </c>
      <c r="B8912" s="753" t="s">
        <v>432</v>
      </c>
      <c r="C8912" s="753" t="s">
        <v>416</v>
      </c>
      <c r="D8912" s="753" t="s">
        <v>1976</v>
      </c>
      <c r="E8912" s="753" t="s">
        <v>92</v>
      </c>
      <c r="F8912" s="753"/>
      <c r="G8912" s="757" t="s">
        <v>93</v>
      </c>
      <c r="H8912" s="751">
        <v>241800316538</v>
      </c>
    </row>
    <row r="8913" spans="1:8">
      <c r="A8913" s="753" t="s">
        <v>84</v>
      </c>
      <c r="B8913" s="753" t="s">
        <v>432</v>
      </c>
      <c r="C8913" s="753" t="s">
        <v>416</v>
      </c>
      <c r="D8913" s="753" t="s">
        <v>1976</v>
      </c>
      <c r="E8913" s="753" t="s">
        <v>92</v>
      </c>
      <c r="F8913" s="753" t="s">
        <v>94</v>
      </c>
      <c r="G8913" s="757" t="s">
        <v>1768</v>
      </c>
      <c r="H8913" s="751">
        <v>240464443302</v>
      </c>
    </row>
    <row r="8914" spans="1:8">
      <c r="A8914" s="753" t="s">
        <v>84</v>
      </c>
      <c r="B8914" s="753" t="s">
        <v>432</v>
      </c>
      <c r="C8914" s="753" t="s">
        <v>416</v>
      </c>
      <c r="D8914" s="753" t="s">
        <v>1976</v>
      </c>
      <c r="E8914" s="753" t="s">
        <v>92</v>
      </c>
      <c r="F8914" s="753" t="s">
        <v>95</v>
      </c>
      <c r="G8914" s="757" t="s">
        <v>1769</v>
      </c>
      <c r="H8914" s="751">
        <v>1202885483</v>
      </c>
    </row>
    <row r="8915" spans="1:8">
      <c r="A8915" s="753" t="s">
        <v>84</v>
      </c>
      <c r="B8915" s="753" t="s">
        <v>432</v>
      </c>
      <c r="C8915" s="753" t="s">
        <v>416</v>
      </c>
      <c r="D8915" s="753" t="s">
        <v>1976</v>
      </c>
      <c r="E8915" s="753" t="s">
        <v>92</v>
      </c>
      <c r="F8915" s="753" t="s">
        <v>149</v>
      </c>
      <c r="G8915" s="757" t="s">
        <v>150</v>
      </c>
      <c r="H8915" s="751">
        <v>132987753</v>
      </c>
    </row>
    <row r="8916" spans="1:8" ht="26.4">
      <c r="A8916" s="753" t="s">
        <v>84</v>
      </c>
      <c r="B8916" s="753" t="s">
        <v>432</v>
      </c>
      <c r="C8916" s="753" t="s">
        <v>416</v>
      </c>
      <c r="D8916" s="753" t="s">
        <v>1976</v>
      </c>
      <c r="E8916" s="753" t="s">
        <v>141</v>
      </c>
      <c r="F8916" s="753"/>
      <c r="G8916" s="757" t="s">
        <v>1822</v>
      </c>
      <c r="H8916" s="751">
        <v>1625401274</v>
      </c>
    </row>
    <row r="8917" spans="1:8" ht="26.4">
      <c r="A8917" s="753" t="s">
        <v>84</v>
      </c>
      <c r="B8917" s="753" t="s">
        <v>432</v>
      </c>
      <c r="C8917" s="753" t="s">
        <v>416</v>
      </c>
      <c r="D8917" s="753" t="s">
        <v>1976</v>
      </c>
      <c r="E8917" s="753" t="s">
        <v>141</v>
      </c>
      <c r="F8917" s="753" t="s">
        <v>581</v>
      </c>
      <c r="G8917" s="757" t="s">
        <v>1823</v>
      </c>
      <c r="H8917" s="751">
        <v>744175999</v>
      </c>
    </row>
    <row r="8918" spans="1:8">
      <c r="A8918" s="753" t="s">
        <v>84</v>
      </c>
      <c r="B8918" s="753" t="s">
        <v>432</v>
      </c>
      <c r="C8918" s="753" t="s">
        <v>416</v>
      </c>
      <c r="D8918" s="753" t="s">
        <v>1976</v>
      </c>
      <c r="E8918" s="753" t="s">
        <v>141</v>
      </c>
      <c r="F8918" s="753" t="s">
        <v>142</v>
      </c>
      <c r="G8918" s="757" t="s">
        <v>1856</v>
      </c>
      <c r="H8918" s="751">
        <v>881225275</v>
      </c>
    </row>
    <row r="8919" spans="1:8">
      <c r="A8919" s="753" t="s">
        <v>84</v>
      </c>
      <c r="B8919" s="753" t="s">
        <v>432</v>
      </c>
      <c r="C8919" s="753" t="s">
        <v>416</v>
      </c>
      <c r="D8919" s="753" t="s">
        <v>1976</v>
      </c>
      <c r="E8919" s="753" t="s">
        <v>96</v>
      </c>
      <c r="F8919" s="753"/>
      <c r="G8919" s="757" t="s">
        <v>97</v>
      </c>
      <c r="H8919" s="751">
        <v>188878358678</v>
      </c>
    </row>
    <row r="8920" spans="1:8">
      <c r="A8920" s="753" t="s">
        <v>84</v>
      </c>
      <c r="B8920" s="753" t="s">
        <v>432</v>
      </c>
      <c r="C8920" s="753" t="s">
        <v>416</v>
      </c>
      <c r="D8920" s="753" t="s">
        <v>1976</v>
      </c>
      <c r="E8920" s="753" t="s">
        <v>96</v>
      </c>
      <c r="F8920" s="753" t="s">
        <v>151</v>
      </c>
      <c r="G8920" s="757" t="s">
        <v>152</v>
      </c>
      <c r="H8920" s="751">
        <v>6898190946</v>
      </c>
    </row>
    <row r="8921" spans="1:8">
      <c r="A8921" s="753" t="s">
        <v>84</v>
      </c>
      <c r="B8921" s="753" t="s">
        <v>432</v>
      </c>
      <c r="C8921" s="753" t="s">
        <v>416</v>
      </c>
      <c r="D8921" s="753" t="s">
        <v>1976</v>
      </c>
      <c r="E8921" s="753" t="s">
        <v>96</v>
      </c>
      <c r="F8921" s="753" t="s">
        <v>440</v>
      </c>
      <c r="G8921" s="757" t="s">
        <v>441</v>
      </c>
      <c r="H8921" s="751">
        <v>13297064272</v>
      </c>
    </row>
    <row r="8922" spans="1:8">
      <c r="A8922" s="753" t="s">
        <v>84</v>
      </c>
      <c r="B8922" s="753" t="s">
        <v>432</v>
      </c>
      <c r="C8922" s="753" t="s">
        <v>416</v>
      </c>
      <c r="D8922" s="753" t="s">
        <v>1976</v>
      </c>
      <c r="E8922" s="753" t="s">
        <v>96</v>
      </c>
      <c r="F8922" s="753" t="s">
        <v>434</v>
      </c>
      <c r="G8922" s="757" t="s">
        <v>435</v>
      </c>
      <c r="H8922" s="751">
        <v>14236124664</v>
      </c>
    </row>
    <row r="8923" spans="1:8">
      <c r="A8923" s="753" t="s">
        <v>84</v>
      </c>
      <c r="B8923" s="753" t="s">
        <v>432</v>
      </c>
      <c r="C8923" s="753" t="s">
        <v>416</v>
      </c>
      <c r="D8923" s="753" t="s">
        <v>1976</v>
      </c>
      <c r="E8923" s="753" t="s">
        <v>96</v>
      </c>
      <c r="F8923" s="753" t="s">
        <v>864</v>
      </c>
      <c r="G8923" s="757" t="s">
        <v>1770</v>
      </c>
      <c r="H8923" s="751">
        <v>3017299727</v>
      </c>
    </row>
    <row r="8924" spans="1:8">
      <c r="A8924" s="753" t="s">
        <v>84</v>
      </c>
      <c r="B8924" s="753" t="s">
        <v>432</v>
      </c>
      <c r="C8924" s="753" t="s">
        <v>416</v>
      </c>
      <c r="D8924" s="753" t="s">
        <v>1976</v>
      </c>
      <c r="E8924" s="753" t="s">
        <v>96</v>
      </c>
      <c r="F8924" s="753" t="s">
        <v>436</v>
      </c>
      <c r="G8924" s="757" t="s">
        <v>437</v>
      </c>
      <c r="H8924" s="751">
        <v>108640075531</v>
      </c>
    </row>
    <row r="8925" spans="1:8" ht="26.4">
      <c r="A8925" s="753" t="s">
        <v>84</v>
      </c>
      <c r="B8925" s="753" t="s">
        <v>432</v>
      </c>
      <c r="C8925" s="753" t="s">
        <v>416</v>
      </c>
      <c r="D8925" s="753" t="s">
        <v>1976</v>
      </c>
      <c r="E8925" s="753" t="s">
        <v>96</v>
      </c>
      <c r="F8925" s="753" t="s">
        <v>98</v>
      </c>
      <c r="G8925" s="757" t="s">
        <v>99</v>
      </c>
      <c r="H8925" s="751">
        <v>845269378</v>
      </c>
    </row>
    <row r="8926" spans="1:8" ht="26.4">
      <c r="A8926" s="753" t="s">
        <v>84</v>
      </c>
      <c r="B8926" s="753" t="s">
        <v>432</v>
      </c>
      <c r="C8926" s="753" t="s">
        <v>416</v>
      </c>
      <c r="D8926" s="753" t="s">
        <v>1976</v>
      </c>
      <c r="E8926" s="753" t="s">
        <v>96</v>
      </c>
      <c r="F8926" s="753" t="s">
        <v>442</v>
      </c>
      <c r="G8926" s="757" t="s">
        <v>1772</v>
      </c>
      <c r="H8926" s="751">
        <v>25525666592</v>
      </c>
    </row>
    <row r="8927" spans="1:8">
      <c r="A8927" s="753" t="s">
        <v>84</v>
      </c>
      <c r="B8927" s="753" t="s">
        <v>432</v>
      </c>
      <c r="C8927" s="753" t="s">
        <v>416</v>
      </c>
      <c r="D8927" s="753" t="s">
        <v>1976</v>
      </c>
      <c r="E8927" s="753" t="s">
        <v>96</v>
      </c>
      <c r="F8927" s="753" t="s">
        <v>330</v>
      </c>
      <c r="G8927" s="757" t="s">
        <v>331</v>
      </c>
      <c r="H8927" s="751">
        <v>3403790866</v>
      </c>
    </row>
    <row r="8928" spans="1:8" ht="26.4">
      <c r="A8928" s="753" t="s">
        <v>84</v>
      </c>
      <c r="B8928" s="753" t="s">
        <v>432</v>
      </c>
      <c r="C8928" s="753" t="s">
        <v>416</v>
      </c>
      <c r="D8928" s="753" t="s">
        <v>1976</v>
      </c>
      <c r="E8928" s="753" t="s">
        <v>96</v>
      </c>
      <c r="F8928" s="753" t="s">
        <v>332</v>
      </c>
      <c r="G8928" s="757" t="s">
        <v>1874</v>
      </c>
      <c r="H8928" s="751">
        <v>9644998652</v>
      </c>
    </row>
    <row r="8929" spans="1:8">
      <c r="A8929" s="753" t="s">
        <v>84</v>
      </c>
      <c r="B8929" s="753" t="s">
        <v>432</v>
      </c>
      <c r="C8929" s="753" t="s">
        <v>416</v>
      </c>
      <c r="D8929" s="753" t="s">
        <v>1976</v>
      </c>
      <c r="E8929" s="753" t="s">
        <v>96</v>
      </c>
      <c r="F8929" s="753" t="s">
        <v>154</v>
      </c>
      <c r="G8929" s="757" t="s">
        <v>1773</v>
      </c>
      <c r="H8929" s="751">
        <v>3369878050</v>
      </c>
    </row>
    <row r="8930" spans="1:8" ht="26.4">
      <c r="A8930" s="753" t="s">
        <v>84</v>
      </c>
      <c r="B8930" s="753" t="s">
        <v>432</v>
      </c>
      <c r="C8930" s="753" t="s">
        <v>416</v>
      </c>
      <c r="D8930" s="753" t="s">
        <v>1976</v>
      </c>
      <c r="E8930" s="753" t="s">
        <v>333</v>
      </c>
      <c r="F8930" s="753"/>
      <c r="G8930" s="757" t="s">
        <v>1907</v>
      </c>
      <c r="H8930" s="751">
        <v>11894559000</v>
      </c>
    </row>
    <row r="8931" spans="1:8" ht="39.6">
      <c r="A8931" s="753" t="s">
        <v>84</v>
      </c>
      <c r="B8931" s="753" t="s">
        <v>432</v>
      </c>
      <c r="C8931" s="753" t="s">
        <v>416</v>
      </c>
      <c r="D8931" s="753" t="s">
        <v>1976</v>
      </c>
      <c r="E8931" s="753" t="s">
        <v>333</v>
      </c>
      <c r="F8931" s="753" t="s">
        <v>1908</v>
      </c>
      <c r="G8931" s="757" t="s">
        <v>1909</v>
      </c>
      <c r="H8931" s="751">
        <v>100744000</v>
      </c>
    </row>
    <row r="8932" spans="1:8">
      <c r="A8932" s="753" t="s">
        <v>84</v>
      </c>
      <c r="B8932" s="753" t="s">
        <v>432</v>
      </c>
      <c r="C8932" s="753" t="s">
        <v>416</v>
      </c>
      <c r="D8932" s="753" t="s">
        <v>1976</v>
      </c>
      <c r="E8932" s="753" t="s">
        <v>333</v>
      </c>
      <c r="F8932" s="753" t="s">
        <v>2018</v>
      </c>
      <c r="G8932" s="757" t="s">
        <v>995</v>
      </c>
      <c r="H8932" s="751">
        <v>864000</v>
      </c>
    </row>
    <row r="8933" spans="1:8">
      <c r="A8933" s="753" t="s">
        <v>84</v>
      </c>
      <c r="B8933" s="753" t="s">
        <v>432</v>
      </c>
      <c r="C8933" s="753" t="s">
        <v>416</v>
      </c>
      <c r="D8933" s="753" t="s">
        <v>1976</v>
      </c>
      <c r="E8933" s="753" t="s">
        <v>333</v>
      </c>
      <c r="F8933" s="753" t="s">
        <v>1910</v>
      </c>
      <c r="G8933" s="757" t="s">
        <v>328</v>
      </c>
      <c r="H8933" s="751">
        <v>2004609000</v>
      </c>
    </row>
    <row r="8934" spans="1:8">
      <c r="A8934" s="753" t="s">
        <v>84</v>
      </c>
      <c r="B8934" s="753" t="s">
        <v>432</v>
      </c>
      <c r="C8934" s="753" t="s">
        <v>416</v>
      </c>
      <c r="D8934" s="753" t="s">
        <v>1976</v>
      </c>
      <c r="E8934" s="753" t="s">
        <v>333</v>
      </c>
      <c r="F8934" s="753" t="s">
        <v>853</v>
      </c>
      <c r="G8934" s="757" t="s">
        <v>1911</v>
      </c>
      <c r="H8934" s="751">
        <v>9788342000</v>
      </c>
    </row>
    <row r="8935" spans="1:8">
      <c r="A8935" s="753" t="s">
        <v>84</v>
      </c>
      <c r="B8935" s="753" t="s">
        <v>432</v>
      </c>
      <c r="C8935" s="753" t="s">
        <v>416</v>
      </c>
      <c r="D8935" s="753" t="s">
        <v>1976</v>
      </c>
      <c r="E8935" s="753" t="s">
        <v>426</v>
      </c>
      <c r="F8935" s="753"/>
      <c r="G8935" s="757" t="s">
        <v>427</v>
      </c>
      <c r="H8935" s="751">
        <v>1358498400</v>
      </c>
    </row>
    <row r="8936" spans="1:8">
      <c r="A8936" s="753" t="s">
        <v>84</v>
      </c>
      <c r="B8936" s="753" t="s">
        <v>432</v>
      </c>
      <c r="C8936" s="753" t="s">
        <v>416</v>
      </c>
      <c r="D8936" s="753" t="s">
        <v>1976</v>
      </c>
      <c r="E8936" s="753" t="s">
        <v>426</v>
      </c>
      <c r="F8936" s="753" t="s">
        <v>428</v>
      </c>
      <c r="G8936" s="757" t="s">
        <v>1774</v>
      </c>
      <c r="H8936" s="751">
        <v>1273576400</v>
      </c>
    </row>
    <row r="8937" spans="1:8">
      <c r="A8937" s="753" t="s">
        <v>84</v>
      </c>
      <c r="B8937" s="753" t="s">
        <v>432</v>
      </c>
      <c r="C8937" s="753" t="s">
        <v>416</v>
      </c>
      <c r="D8937" s="753" t="s">
        <v>1976</v>
      </c>
      <c r="E8937" s="753" t="s">
        <v>426</v>
      </c>
      <c r="F8937" s="753" t="s">
        <v>336</v>
      </c>
      <c r="G8937" s="757" t="s">
        <v>1876</v>
      </c>
      <c r="H8937" s="751">
        <v>39690000</v>
      </c>
    </row>
    <row r="8938" spans="1:8">
      <c r="A8938" s="753" t="s">
        <v>84</v>
      </c>
      <c r="B8938" s="753" t="s">
        <v>432</v>
      </c>
      <c r="C8938" s="753" t="s">
        <v>416</v>
      </c>
      <c r="D8938" s="753" t="s">
        <v>1976</v>
      </c>
      <c r="E8938" s="753" t="s">
        <v>426</v>
      </c>
      <c r="F8938" s="753" t="s">
        <v>429</v>
      </c>
      <c r="G8938" s="757" t="s">
        <v>1775</v>
      </c>
      <c r="H8938" s="751">
        <v>45232000</v>
      </c>
    </row>
    <row r="8939" spans="1:8">
      <c r="A8939" s="753" t="s">
        <v>84</v>
      </c>
      <c r="B8939" s="753" t="s">
        <v>432</v>
      </c>
      <c r="C8939" s="753" t="s">
        <v>416</v>
      </c>
      <c r="D8939" s="753" t="s">
        <v>1976</v>
      </c>
      <c r="E8939" s="753" t="s">
        <v>100</v>
      </c>
      <c r="F8939" s="753"/>
      <c r="G8939" s="757" t="s">
        <v>101</v>
      </c>
      <c r="H8939" s="751">
        <v>10846729075</v>
      </c>
    </row>
    <row r="8940" spans="1:8">
      <c r="A8940" s="753" t="s">
        <v>84</v>
      </c>
      <c r="B8940" s="753" t="s">
        <v>432</v>
      </c>
      <c r="C8940" s="753" t="s">
        <v>416</v>
      </c>
      <c r="D8940" s="753" t="s">
        <v>1976</v>
      </c>
      <c r="E8940" s="753" t="s">
        <v>100</v>
      </c>
      <c r="F8940" s="753" t="s">
        <v>339</v>
      </c>
      <c r="G8940" s="757" t="s">
        <v>1914</v>
      </c>
      <c r="H8940" s="751">
        <v>46141500</v>
      </c>
    </row>
    <row r="8941" spans="1:8">
      <c r="A8941" s="753" t="s">
        <v>84</v>
      </c>
      <c r="B8941" s="753" t="s">
        <v>432</v>
      </c>
      <c r="C8941" s="753" t="s">
        <v>416</v>
      </c>
      <c r="D8941" s="753" t="s">
        <v>1976</v>
      </c>
      <c r="E8941" s="753" t="s">
        <v>100</v>
      </c>
      <c r="F8941" s="753" t="s">
        <v>443</v>
      </c>
      <c r="G8941" s="757" t="s">
        <v>135</v>
      </c>
      <c r="H8941" s="751">
        <v>10800587575</v>
      </c>
    </row>
    <row r="8942" spans="1:8">
      <c r="A8942" s="753" t="s">
        <v>84</v>
      </c>
      <c r="B8942" s="753" t="s">
        <v>432</v>
      </c>
      <c r="C8942" s="753" t="s">
        <v>416</v>
      </c>
      <c r="D8942" s="753" t="s">
        <v>1976</v>
      </c>
      <c r="E8942" s="753" t="s">
        <v>102</v>
      </c>
      <c r="F8942" s="753"/>
      <c r="G8942" s="757" t="s">
        <v>369</v>
      </c>
      <c r="H8942" s="751">
        <v>68565254341</v>
      </c>
    </row>
    <row r="8943" spans="1:8">
      <c r="A8943" s="753" t="s">
        <v>84</v>
      </c>
      <c r="B8943" s="753" t="s">
        <v>432</v>
      </c>
      <c r="C8943" s="753" t="s">
        <v>416</v>
      </c>
      <c r="D8943" s="753" t="s">
        <v>1976</v>
      </c>
      <c r="E8943" s="753" t="s">
        <v>102</v>
      </c>
      <c r="F8943" s="753" t="s">
        <v>103</v>
      </c>
      <c r="G8943" s="757" t="s">
        <v>104</v>
      </c>
      <c r="H8943" s="751">
        <v>51716513400</v>
      </c>
    </row>
    <row r="8944" spans="1:8">
      <c r="A8944" s="753" t="s">
        <v>84</v>
      </c>
      <c r="B8944" s="753" t="s">
        <v>432</v>
      </c>
      <c r="C8944" s="753" t="s">
        <v>416</v>
      </c>
      <c r="D8944" s="753" t="s">
        <v>1976</v>
      </c>
      <c r="E8944" s="753" t="s">
        <v>102</v>
      </c>
      <c r="F8944" s="753" t="s">
        <v>105</v>
      </c>
      <c r="G8944" s="757" t="s">
        <v>106</v>
      </c>
      <c r="H8944" s="751">
        <v>8550953777</v>
      </c>
    </row>
    <row r="8945" spans="1:8">
      <c r="A8945" s="753" t="s">
        <v>84</v>
      </c>
      <c r="B8945" s="753" t="s">
        <v>432</v>
      </c>
      <c r="C8945" s="753" t="s">
        <v>416</v>
      </c>
      <c r="D8945" s="753" t="s">
        <v>1976</v>
      </c>
      <c r="E8945" s="753" t="s">
        <v>102</v>
      </c>
      <c r="F8945" s="753" t="s">
        <v>107</v>
      </c>
      <c r="G8945" s="757" t="s">
        <v>108</v>
      </c>
      <c r="H8945" s="751">
        <v>5614107582</v>
      </c>
    </row>
    <row r="8946" spans="1:8">
      <c r="A8946" s="753" t="s">
        <v>84</v>
      </c>
      <c r="B8946" s="753" t="s">
        <v>432</v>
      </c>
      <c r="C8946" s="753" t="s">
        <v>416</v>
      </c>
      <c r="D8946" s="753" t="s">
        <v>1976</v>
      </c>
      <c r="E8946" s="753" t="s">
        <v>102</v>
      </c>
      <c r="F8946" s="753" t="s">
        <v>0</v>
      </c>
      <c r="G8946" s="757" t="s">
        <v>1</v>
      </c>
      <c r="H8946" s="751">
        <v>2683679582</v>
      </c>
    </row>
    <row r="8947" spans="1:8">
      <c r="A8947" s="753" t="s">
        <v>84</v>
      </c>
      <c r="B8947" s="753" t="s">
        <v>432</v>
      </c>
      <c r="C8947" s="753" t="s">
        <v>416</v>
      </c>
      <c r="D8947" s="753" t="s">
        <v>1976</v>
      </c>
      <c r="E8947" s="753" t="s">
        <v>109</v>
      </c>
      <c r="F8947" s="753"/>
      <c r="G8947" s="757" t="s">
        <v>110</v>
      </c>
      <c r="H8947" s="751">
        <v>12936728801</v>
      </c>
    </row>
    <row r="8948" spans="1:8">
      <c r="A8948" s="753" t="s">
        <v>84</v>
      </c>
      <c r="B8948" s="753" t="s">
        <v>432</v>
      </c>
      <c r="C8948" s="753" t="s">
        <v>416</v>
      </c>
      <c r="D8948" s="753" t="s">
        <v>1976</v>
      </c>
      <c r="E8948" s="753" t="s">
        <v>109</v>
      </c>
      <c r="F8948" s="753" t="s">
        <v>2</v>
      </c>
      <c r="G8948" s="757" t="s">
        <v>3</v>
      </c>
      <c r="H8948" s="751">
        <v>10664033555</v>
      </c>
    </row>
    <row r="8949" spans="1:8" ht="26.4">
      <c r="A8949" s="753" t="s">
        <v>84</v>
      </c>
      <c r="B8949" s="753" t="s">
        <v>432</v>
      </c>
      <c r="C8949" s="753" t="s">
        <v>416</v>
      </c>
      <c r="D8949" s="753" t="s">
        <v>1976</v>
      </c>
      <c r="E8949" s="753" t="s">
        <v>109</v>
      </c>
      <c r="F8949" s="753" t="s">
        <v>855</v>
      </c>
      <c r="G8949" s="757" t="s">
        <v>1776</v>
      </c>
      <c r="H8949" s="751">
        <v>2084524246</v>
      </c>
    </row>
    <row r="8950" spans="1:8">
      <c r="A8950" s="753" t="s">
        <v>84</v>
      </c>
      <c r="B8950" s="753" t="s">
        <v>432</v>
      </c>
      <c r="C8950" s="753" t="s">
        <v>416</v>
      </c>
      <c r="D8950" s="753" t="s">
        <v>1976</v>
      </c>
      <c r="E8950" s="753" t="s">
        <v>109</v>
      </c>
      <c r="F8950" s="753" t="s">
        <v>111</v>
      </c>
      <c r="G8950" s="757" t="s">
        <v>135</v>
      </c>
      <c r="H8950" s="751">
        <v>188171000</v>
      </c>
    </row>
    <row r="8951" spans="1:8">
      <c r="A8951" s="753" t="s">
        <v>84</v>
      </c>
      <c r="B8951" s="753" t="s">
        <v>432</v>
      </c>
      <c r="C8951" s="753" t="s">
        <v>416</v>
      </c>
      <c r="D8951" s="753" t="s">
        <v>1976</v>
      </c>
      <c r="E8951" s="753" t="s">
        <v>112</v>
      </c>
      <c r="F8951" s="753"/>
      <c r="G8951" s="757" t="s">
        <v>113</v>
      </c>
      <c r="H8951" s="751">
        <v>3091520023</v>
      </c>
    </row>
    <row r="8952" spans="1:8">
      <c r="A8952" s="753" t="s">
        <v>84</v>
      </c>
      <c r="B8952" s="753" t="s">
        <v>432</v>
      </c>
      <c r="C8952" s="753" t="s">
        <v>416</v>
      </c>
      <c r="D8952" s="753" t="s">
        <v>1976</v>
      </c>
      <c r="E8952" s="753" t="s">
        <v>112</v>
      </c>
      <c r="F8952" s="753" t="s">
        <v>155</v>
      </c>
      <c r="G8952" s="757" t="s">
        <v>1777</v>
      </c>
      <c r="H8952" s="751">
        <v>1604925593</v>
      </c>
    </row>
    <row r="8953" spans="1:8">
      <c r="A8953" s="753" t="s">
        <v>84</v>
      </c>
      <c r="B8953" s="753" t="s">
        <v>432</v>
      </c>
      <c r="C8953" s="753" t="s">
        <v>416</v>
      </c>
      <c r="D8953" s="753" t="s">
        <v>1976</v>
      </c>
      <c r="E8953" s="753" t="s">
        <v>112</v>
      </c>
      <c r="F8953" s="753" t="s">
        <v>114</v>
      </c>
      <c r="G8953" s="757" t="s">
        <v>1778</v>
      </c>
      <c r="H8953" s="751">
        <v>409003247</v>
      </c>
    </row>
    <row r="8954" spans="1:8">
      <c r="A8954" s="753" t="s">
        <v>84</v>
      </c>
      <c r="B8954" s="753" t="s">
        <v>432</v>
      </c>
      <c r="C8954" s="753" t="s">
        <v>416</v>
      </c>
      <c r="D8954" s="753" t="s">
        <v>1976</v>
      </c>
      <c r="E8954" s="753" t="s">
        <v>112</v>
      </c>
      <c r="F8954" s="753" t="s">
        <v>146</v>
      </c>
      <c r="G8954" s="757" t="s">
        <v>1780</v>
      </c>
      <c r="H8954" s="751">
        <v>162127500</v>
      </c>
    </row>
    <row r="8955" spans="1:8">
      <c r="A8955" s="753" t="s">
        <v>84</v>
      </c>
      <c r="B8955" s="753" t="s">
        <v>432</v>
      </c>
      <c r="C8955" s="753" t="s">
        <v>416</v>
      </c>
      <c r="D8955" s="753" t="s">
        <v>1976</v>
      </c>
      <c r="E8955" s="753" t="s">
        <v>112</v>
      </c>
      <c r="F8955" s="753" t="s">
        <v>242</v>
      </c>
      <c r="G8955" s="757" t="s">
        <v>1839</v>
      </c>
      <c r="H8955" s="751">
        <v>4630000</v>
      </c>
    </row>
    <row r="8956" spans="1:8">
      <c r="A8956" s="753" t="s">
        <v>84</v>
      </c>
      <c r="B8956" s="753" t="s">
        <v>432</v>
      </c>
      <c r="C8956" s="753" t="s">
        <v>416</v>
      </c>
      <c r="D8956" s="753" t="s">
        <v>1976</v>
      </c>
      <c r="E8956" s="753" t="s">
        <v>112</v>
      </c>
      <c r="F8956" s="753" t="s">
        <v>157</v>
      </c>
      <c r="G8956" s="757" t="s">
        <v>135</v>
      </c>
      <c r="H8956" s="751">
        <v>910833683</v>
      </c>
    </row>
    <row r="8957" spans="1:8">
      <c r="A8957" s="753" t="s">
        <v>84</v>
      </c>
      <c r="B8957" s="753" t="s">
        <v>432</v>
      </c>
      <c r="C8957" s="753" t="s">
        <v>416</v>
      </c>
      <c r="D8957" s="753" t="s">
        <v>1976</v>
      </c>
      <c r="E8957" s="753" t="s">
        <v>115</v>
      </c>
      <c r="F8957" s="753"/>
      <c r="G8957" s="757" t="s">
        <v>1781</v>
      </c>
      <c r="H8957" s="751">
        <v>13049850926</v>
      </c>
    </row>
    <row r="8958" spans="1:8">
      <c r="A8958" s="753" t="s">
        <v>84</v>
      </c>
      <c r="B8958" s="753" t="s">
        <v>432</v>
      </c>
      <c r="C8958" s="753" t="s">
        <v>416</v>
      </c>
      <c r="D8958" s="753" t="s">
        <v>1976</v>
      </c>
      <c r="E8958" s="753" t="s">
        <v>115</v>
      </c>
      <c r="F8958" s="753" t="s">
        <v>116</v>
      </c>
      <c r="G8958" s="757" t="s">
        <v>117</v>
      </c>
      <c r="H8958" s="751">
        <v>1776241280</v>
      </c>
    </row>
    <row r="8959" spans="1:8">
      <c r="A8959" s="753" t="s">
        <v>84</v>
      </c>
      <c r="B8959" s="753" t="s">
        <v>432</v>
      </c>
      <c r="C8959" s="753" t="s">
        <v>416</v>
      </c>
      <c r="D8959" s="753" t="s">
        <v>1976</v>
      </c>
      <c r="E8959" s="753" t="s">
        <v>115</v>
      </c>
      <c r="F8959" s="753" t="s">
        <v>147</v>
      </c>
      <c r="G8959" s="757" t="s">
        <v>148</v>
      </c>
      <c r="H8959" s="751">
        <v>7820057286</v>
      </c>
    </row>
    <row r="8960" spans="1:8">
      <c r="A8960" s="753" t="s">
        <v>84</v>
      </c>
      <c r="B8960" s="753" t="s">
        <v>432</v>
      </c>
      <c r="C8960" s="753" t="s">
        <v>416</v>
      </c>
      <c r="D8960" s="753" t="s">
        <v>1976</v>
      </c>
      <c r="E8960" s="753" t="s">
        <v>115</v>
      </c>
      <c r="F8960" s="753" t="s">
        <v>4</v>
      </c>
      <c r="G8960" s="757" t="s">
        <v>1782</v>
      </c>
      <c r="H8960" s="751">
        <v>977715000</v>
      </c>
    </row>
    <row r="8961" spans="1:8">
      <c r="A8961" s="753" t="s">
        <v>84</v>
      </c>
      <c r="B8961" s="753" t="s">
        <v>432</v>
      </c>
      <c r="C8961" s="753" t="s">
        <v>416</v>
      </c>
      <c r="D8961" s="753" t="s">
        <v>1976</v>
      </c>
      <c r="E8961" s="753" t="s">
        <v>115</v>
      </c>
      <c r="F8961" s="753" t="s">
        <v>118</v>
      </c>
      <c r="G8961" s="757" t="s">
        <v>119</v>
      </c>
      <c r="H8961" s="751">
        <v>2475837360</v>
      </c>
    </row>
    <row r="8962" spans="1:8">
      <c r="A8962" s="753" t="s">
        <v>84</v>
      </c>
      <c r="B8962" s="753" t="s">
        <v>432</v>
      </c>
      <c r="C8962" s="753" t="s">
        <v>416</v>
      </c>
      <c r="D8962" s="753" t="s">
        <v>1976</v>
      </c>
      <c r="E8962" s="753" t="s">
        <v>120</v>
      </c>
      <c r="F8962" s="753"/>
      <c r="G8962" s="757" t="s">
        <v>121</v>
      </c>
      <c r="H8962" s="751">
        <v>1289620445</v>
      </c>
    </row>
    <row r="8963" spans="1:8" ht="39.6">
      <c r="A8963" s="753" t="s">
        <v>84</v>
      </c>
      <c r="B8963" s="753" t="s">
        <v>432</v>
      </c>
      <c r="C8963" s="753" t="s">
        <v>416</v>
      </c>
      <c r="D8963" s="753" t="s">
        <v>1976</v>
      </c>
      <c r="E8963" s="753" t="s">
        <v>120</v>
      </c>
      <c r="F8963" s="753" t="s">
        <v>122</v>
      </c>
      <c r="G8963" s="757" t="s">
        <v>1783</v>
      </c>
      <c r="H8963" s="751">
        <v>107972005</v>
      </c>
    </row>
    <row r="8964" spans="1:8">
      <c r="A8964" s="753" t="s">
        <v>84</v>
      </c>
      <c r="B8964" s="753" t="s">
        <v>432</v>
      </c>
      <c r="C8964" s="753" t="s">
        <v>416</v>
      </c>
      <c r="D8964" s="753" t="s">
        <v>1976</v>
      </c>
      <c r="E8964" s="753" t="s">
        <v>120</v>
      </c>
      <c r="F8964" s="753" t="s">
        <v>123</v>
      </c>
      <c r="G8964" s="757" t="s">
        <v>124</v>
      </c>
      <c r="H8964" s="751">
        <v>1320000</v>
      </c>
    </row>
    <row r="8965" spans="1:8" ht="39.6">
      <c r="A8965" s="753" t="s">
        <v>84</v>
      </c>
      <c r="B8965" s="753" t="s">
        <v>432</v>
      </c>
      <c r="C8965" s="753" t="s">
        <v>416</v>
      </c>
      <c r="D8965" s="753" t="s">
        <v>1976</v>
      </c>
      <c r="E8965" s="753" t="s">
        <v>120</v>
      </c>
      <c r="F8965" s="753" t="s">
        <v>994</v>
      </c>
      <c r="G8965" s="757" t="s">
        <v>1824</v>
      </c>
      <c r="H8965" s="751">
        <v>556092367</v>
      </c>
    </row>
    <row r="8966" spans="1:8">
      <c r="A8966" s="753" t="s">
        <v>84</v>
      </c>
      <c r="B8966" s="753" t="s">
        <v>432</v>
      </c>
      <c r="C8966" s="753" t="s">
        <v>416</v>
      </c>
      <c r="D8966" s="753" t="s">
        <v>1976</v>
      </c>
      <c r="E8966" s="753" t="s">
        <v>120</v>
      </c>
      <c r="F8966" s="753" t="s">
        <v>315</v>
      </c>
      <c r="G8966" s="757" t="s">
        <v>1831</v>
      </c>
      <c r="H8966" s="751">
        <v>129727000</v>
      </c>
    </row>
    <row r="8967" spans="1:8" ht="26.4">
      <c r="A8967" s="753" t="s">
        <v>84</v>
      </c>
      <c r="B8967" s="753" t="s">
        <v>432</v>
      </c>
      <c r="C8967" s="753" t="s">
        <v>416</v>
      </c>
      <c r="D8967" s="753" t="s">
        <v>1976</v>
      </c>
      <c r="E8967" s="753" t="s">
        <v>120</v>
      </c>
      <c r="F8967" s="753" t="s">
        <v>1001</v>
      </c>
      <c r="G8967" s="757" t="s">
        <v>1784</v>
      </c>
      <c r="H8967" s="751">
        <v>63377300</v>
      </c>
    </row>
    <row r="8968" spans="1:8">
      <c r="A8968" s="753" t="s">
        <v>84</v>
      </c>
      <c r="B8968" s="753" t="s">
        <v>432</v>
      </c>
      <c r="C8968" s="753" t="s">
        <v>416</v>
      </c>
      <c r="D8968" s="753" t="s">
        <v>1976</v>
      </c>
      <c r="E8968" s="753" t="s">
        <v>120</v>
      </c>
      <c r="F8968" s="753" t="s">
        <v>158</v>
      </c>
      <c r="G8968" s="757" t="s">
        <v>1785</v>
      </c>
      <c r="H8968" s="751">
        <v>240400000</v>
      </c>
    </row>
    <row r="8969" spans="1:8">
      <c r="A8969" s="753" t="s">
        <v>84</v>
      </c>
      <c r="B8969" s="753" t="s">
        <v>432</v>
      </c>
      <c r="C8969" s="753" t="s">
        <v>416</v>
      </c>
      <c r="D8969" s="753" t="s">
        <v>1976</v>
      </c>
      <c r="E8969" s="753" t="s">
        <v>120</v>
      </c>
      <c r="F8969" s="753" t="s">
        <v>159</v>
      </c>
      <c r="G8969" s="757" t="s">
        <v>143</v>
      </c>
      <c r="H8969" s="751">
        <v>190731773</v>
      </c>
    </row>
    <row r="8970" spans="1:8">
      <c r="A8970" s="753" t="s">
        <v>84</v>
      </c>
      <c r="B8970" s="753" t="s">
        <v>432</v>
      </c>
      <c r="C8970" s="753" t="s">
        <v>416</v>
      </c>
      <c r="D8970" s="753" t="s">
        <v>1976</v>
      </c>
      <c r="E8970" s="753" t="s">
        <v>160</v>
      </c>
      <c r="F8970" s="753"/>
      <c r="G8970" s="757" t="s">
        <v>161</v>
      </c>
      <c r="H8970" s="751">
        <v>384624408</v>
      </c>
    </row>
    <row r="8971" spans="1:8">
      <c r="A8971" s="753" t="s">
        <v>84</v>
      </c>
      <c r="B8971" s="753" t="s">
        <v>432</v>
      </c>
      <c r="C8971" s="753" t="s">
        <v>416</v>
      </c>
      <c r="D8971" s="753" t="s">
        <v>1976</v>
      </c>
      <c r="E8971" s="753" t="s">
        <v>160</v>
      </c>
      <c r="F8971" s="753" t="s">
        <v>162</v>
      </c>
      <c r="G8971" s="757" t="s">
        <v>163</v>
      </c>
      <c r="H8971" s="751">
        <v>8434334</v>
      </c>
    </row>
    <row r="8972" spans="1:8">
      <c r="A8972" s="753" t="s">
        <v>84</v>
      </c>
      <c r="B8972" s="753" t="s">
        <v>432</v>
      </c>
      <c r="C8972" s="753" t="s">
        <v>416</v>
      </c>
      <c r="D8972" s="753" t="s">
        <v>1976</v>
      </c>
      <c r="E8972" s="753" t="s">
        <v>160</v>
      </c>
      <c r="F8972" s="753" t="s">
        <v>544</v>
      </c>
      <c r="G8972" s="757" t="s">
        <v>545</v>
      </c>
      <c r="H8972" s="751">
        <v>950000</v>
      </c>
    </row>
    <row r="8973" spans="1:8">
      <c r="A8973" s="753" t="s">
        <v>84</v>
      </c>
      <c r="B8973" s="753" t="s">
        <v>432</v>
      </c>
      <c r="C8973" s="753" t="s">
        <v>416</v>
      </c>
      <c r="D8973" s="753" t="s">
        <v>1976</v>
      </c>
      <c r="E8973" s="753" t="s">
        <v>160</v>
      </c>
      <c r="F8973" s="753" t="s">
        <v>438</v>
      </c>
      <c r="G8973" s="757" t="s">
        <v>1786</v>
      </c>
      <c r="H8973" s="751">
        <v>19770000</v>
      </c>
    </row>
    <row r="8974" spans="1:8">
      <c r="A8974" s="753" t="s">
        <v>84</v>
      </c>
      <c r="B8974" s="753" t="s">
        <v>432</v>
      </c>
      <c r="C8974" s="753" t="s">
        <v>416</v>
      </c>
      <c r="D8974" s="753" t="s">
        <v>1976</v>
      </c>
      <c r="E8974" s="753" t="s">
        <v>160</v>
      </c>
      <c r="F8974" s="753" t="s">
        <v>549</v>
      </c>
      <c r="G8974" s="757" t="s">
        <v>550</v>
      </c>
      <c r="H8974" s="751">
        <v>143840000</v>
      </c>
    </row>
    <row r="8975" spans="1:8">
      <c r="A8975" s="753" t="s">
        <v>84</v>
      </c>
      <c r="B8975" s="753" t="s">
        <v>432</v>
      </c>
      <c r="C8975" s="753" t="s">
        <v>416</v>
      </c>
      <c r="D8975" s="753" t="s">
        <v>1976</v>
      </c>
      <c r="E8975" s="753" t="s">
        <v>160</v>
      </c>
      <c r="F8975" s="753" t="s">
        <v>551</v>
      </c>
      <c r="G8975" s="757" t="s">
        <v>133</v>
      </c>
      <c r="H8975" s="751">
        <v>211630074</v>
      </c>
    </row>
    <row r="8976" spans="1:8">
      <c r="A8976" s="753" t="s">
        <v>84</v>
      </c>
      <c r="B8976" s="753" t="s">
        <v>432</v>
      </c>
      <c r="C8976" s="753" t="s">
        <v>416</v>
      </c>
      <c r="D8976" s="753" t="s">
        <v>1976</v>
      </c>
      <c r="E8976" s="753" t="s">
        <v>125</v>
      </c>
      <c r="F8976" s="753"/>
      <c r="G8976" s="757" t="s">
        <v>126</v>
      </c>
      <c r="H8976" s="751">
        <v>2770930000</v>
      </c>
    </row>
    <row r="8977" spans="1:8">
      <c r="A8977" s="753" t="s">
        <v>84</v>
      </c>
      <c r="B8977" s="753" t="s">
        <v>432</v>
      </c>
      <c r="C8977" s="753" t="s">
        <v>416</v>
      </c>
      <c r="D8977" s="753" t="s">
        <v>1976</v>
      </c>
      <c r="E8977" s="753" t="s">
        <v>125</v>
      </c>
      <c r="F8977" s="753" t="s">
        <v>430</v>
      </c>
      <c r="G8977" s="757" t="s">
        <v>431</v>
      </c>
      <c r="H8977" s="751">
        <v>77590000</v>
      </c>
    </row>
    <row r="8978" spans="1:8">
      <c r="A8978" s="753" t="s">
        <v>84</v>
      </c>
      <c r="B8978" s="753" t="s">
        <v>432</v>
      </c>
      <c r="C8978" s="753" t="s">
        <v>416</v>
      </c>
      <c r="D8978" s="753" t="s">
        <v>1976</v>
      </c>
      <c r="E8978" s="753" t="s">
        <v>125</v>
      </c>
      <c r="F8978" s="753" t="s">
        <v>552</v>
      </c>
      <c r="G8978" s="757" t="s">
        <v>553</v>
      </c>
      <c r="H8978" s="751">
        <v>97550000</v>
      </c>
    </row>
    <row r="8979" spans="1:8">
      <c r="A8979" s="753" t="s">
        <v>84</v>
      </c>
      <c r="B8979" s="753" t="s">
        <v>432</v>
      </c>
      <c r="C8979" s="753" t="s">
        <v>416</v>
      </c>
      <c r="D8979" s="753" t="s">
        <v>1976</v>
      </c>
      <c r="E8979" s="753" t="s">
        <v>125</v>
      </c>
      <c r="F8979" s="753" t="s">
        <v>127</v>
      </c>
      <c r="G8979" s="757" t="s">
        <v>128</v>
      </c>
      <c r="H8979" s="751">
        <v>86350000</v>
      </c>
    </row>
    <row r="8980" spans="1:8">
      <c r="A8980" s="753" t="s">
        <v>84</v>
      </c>
      <c r="B8980" s="753" t="s">
        <v>432</v>
      </c>
      <c r="C8980" s="753" t="s">
        <v>416</v>
      </c>
      <c r="D8980" s="753" t="s">
        <v>1976</v>
      </c>
      <c r="E8980" s="753" t="s">
        <v>125</v>
      </c>
      <c r="F8980" s="753" t="s">
        <v>129</v>
      </c>
      <c r="G8980" s="757" t="s">
        <v>1787</v>
      </c>
      <c r="H8980" s="751">
        <v>2509140000</v>
      </c>
    </row>
    <row r="8981" spans="1:8">
      <c r="A8981" s="753" t="s">
        <v>84</v>
      </c>
      <c r="B8981" s="753" t="s">
        <v>432</v>
      </c>
      <c r="C8981" s="753" t="s">
        <v>416</v>
      </c>
      <c r="D8981" s="753" t="s">
        <v>1976</v>
      </c>
      <c r="E8981" s="753" t="s">
        <v>125</v>
      </c>
      <c r="F8981" s="753" t="s">
        <v>584</v>
      </c>
      <c r="G8981" s="757" t="s">
        <v>135</v>
      </c>
      <c r="H8981" s="751">
        <v>300000</v>
      </c>
    </row>
    <row r="8982" spans="1:8">
      <c r="A8982" s="753" t="s">
        <v>84</v>
      </c>
      <c r="B8982" s="753" t="s">
        <v>432</v>
      </c>
      <c r="C8982" s="753" t="s">
        <v>416</v>
      </c>
      <c r="D8982" s="753" t="s">
        <v>1976</v>
      </c>
      <c r="E8982" s="753" t="s">
        <v>554</v>
      </c>
      <c r="F8982" s="753"/>
      <c r="G8982" s="757" t="s">
        <v>555</v>
      </c>
      <c r="H8982" s="751">
        <v>7075795463</v>
      </c>
    </row>
    <row r="8983" spans="1:8">
      <c r="A8983" s="753" t="s">
        <v>84</v>
      </c>
      <c r="B8983" s="753" t="s">
        <v>432</v>
      </c>
      <c r="C8983" s="753" t="s">
        <v>416</v>
      </c>
      <c r="D8983" s="753" t="s">
        <v>1976</v>
      </c>
      <c r="E8983" s="753" t="s">
        <v>554</v>
      </c>
      <c r="F8983" s="753" t="s">
        <v>556</v>
      </c>
      <c r="G8983" s="757" t="s">
        <v>557</v>
      </c>
      <c r="H8983" s="751">
        <v>3500000</v>
      </c>
    </row>
    <row r="8984" spans="1:8">
      <c r="A8984" s="753" t="s">
        <v>84</v>
      </c>
      <c r="B8984" s="753" t="s">
        <v>432</v>
      </c>
      <c r="C8984" s="753" t="s">
        <v>416</v>
      </c>
      <c r="D8984" s="753" t="s">
        <v>1976</v>
      </c>
      <c r="E8984" s="753" t="s">
        <v>554</v>
      </c>
      <c r="F8984" s="753" t="s">
        <v>243</v>
      </c>
      <c r="G8984" s="757" t="s">
        <v>244</v>
      </c>
      <c r="H8984" s="751">
        <v>6608989161</v>
      </c>
    </row>
    <row r="8985" spans="1:8">
      <c r="A8985" s="753" t="s">
        <v>84</v>
      </c>
      <c r="B8985" s="753" t="s">
        <v>432</v>
      </c>
      <c r="C8985" s="753" t="s">
        <v>416</v>
      </c>
      <c r="D8985" s="753" t="s">
        <v>1976</v>
      </c>
      <c r="E8985" s="753" t="s">
        <v>554</v>
      </c>
      <c r="F8985" s="753" t="s">
        <v>206</v>
      </c>
      <c r="G8985" s="757" t="s">
        <v>207</v>
      </c>
      <c r="H8985" s="751">
        <v>96511200</v>
      </c>
    </row>
    <row r="8986" spans="1:8">
      <c r="A8986" s="753" t="s">
        <v>84</v>
      </c>
      <c r="B8986" s="753" t="s">
        <v>432</v>
      </c>
      <c r="C8986" s="753" t="s">
        <v>416</v>
      </c>
      <c r="D8986" s="753" t="s">
        <v>1976</v>
      </c>
      <c r="E8986" s="753" t="s">
        <v>554</v>
      </c>
      <c r="F8986" s="753" t="s">
        <v>558</v>
      </c>
      <c r="G8986" s="757" t="s">
        <v>559</v>
      </c>
      <c r="H8986" s="751">
        <v>366795102</v>
      </c>
    </row>
    <row r="8987" spans="1:8" ht="39.6">
      <c r="A8987" s="753" t="s">
        <v>84</v>
      </c>
      <c r="B8987" s="753" t="s">
        <v>432</v>
      </c>
      <c r="C8987" s="753" t="s">
        <v>416</v>
      </c>
      <c r="D8987" s="753" t="s">
        <v>1976</v>
      </c>
      <c r="E8987" s="753" t="s">
        <v>560</v>
      </c>
      <c r="F8987" s="753"/>
      <c r="G8987" s="757" t="s">
        <v>1790</v>
      </c>
      <c r="H8987" s="751">
        <v>14003582919</v>
      </c>
    </row>
    <row r="8988" spans="1:8">
      <c r="A8988" s="753" t="s">
        <v>84</v>
      </c>
      <c r="B8988" s="753" t="s">
        <v>432</v>
      </c>
      <c r="C8988" s="753" t="s">
        <v>416</v>
      </c>
      <c r="D8988" s="753" t="s">
        <v>1976</v>
      </c>
      <c r="E8988" s="753" t="s">
        <v>560</v>
      </c>
      <c r="F8988" s="753" t="s">
        <v>316</v>
      </c>
      <c r="G8988" s="757" t="s">
        <v>1866</v>
      </c>
      <c r="H8988" s="751">
        <v>22260000</v>
      </c>
    </row>
    <row r="8989" spans="1:8">
      <c r="A8989" s="753" t="s">
        <v>84</v>
      </c>
      <c r="B8989" s="753" t="s">
        <v>432</v>
      </c>
      <c r="C8989" s="753" t="s">
        <v>416</v>
      </c>
      <c r="D8989" s="753" t="s">
        <v>1976</v>
      </c>
      <c r="E8989" s="753" t="s">
        <v>560</v>
      </c>
      <c r="F8989" s="753" t="s">
        <v>5</v>
      </c>
      <c r="G8989" s="757" t="s">
        <v>6</v>
      </c>
      <c r="H8989" s="751">
        <v>4695855282</v>
      </c>
    </row>
    <row r="8990" spans="1:8">
      <c r="A8990" s="753" t="s">
        <v>84</v>
      </c>
      <c r="B8990" s="753" t="s">
        <v>432</v>
      </c>
      <c r="C8990" s="753" t="s">
        <v>416</v>
      </c>
      <c r="D8990" s="753" t="s">
        <v>1976</v>
      </c>
      <c r="E8990" s="753" t="s">
        <v>560</v>
      </c>
      <c r="F8990" s="753" t="s">
        <v>418</v>
      </c>
      <c r="G8990" s="757" t="s">
        <v>1793</v>
      </c>
      <c r="H8990" s="751">
        <v>1586090134</v>
      </c>
    </row>
    <row r="8991" spans="1:8">
      <c r="A8991" s="753" t="s">
        <v>84</v>
      </c>
      <c r="B8991" s="753" t="s">
        <v>432</v>
      </c>
      <c r="C8991" s="753" t="s">
        <v>416</v>
      </c>
      <c r="D8991" s="753" t="s">
        <v>1976</v>
      </c>
      <c r="E8991" s="753" t="s">
        <v>560</v>
      </c>
      <c r="F8991" s="753" t="s">
        <v>562</v>
      </c>
      <c r="G8991" s="757" t="s">
        <v>1794</v>
      </c>
      <c r="H8991" s="751">
        <v>214160000</v>
      </c>
    </row>
    <row r="8992" spans="1:8">
      <c r="A8992" s="753" t="s">
        <v>84</v>
      </c>
      <c r="B8992" s="753" t="s">
        <v>432</v>
      </c>
      <c r="C8992" s="753" t="s">
        <v>416</v>
      </c>
      <c r="D8992" s="753" t="s">
        <v>1976</v>
      </c>
      <c r="E8992" s="753" t="s">
        <v>560</v>
      </c>
      <c r="F8992" s="753" t="s">
        <v>388</v>
      </c>
      <c r="G8992" s="757" t="s">
        <v>1915</v>
      </c>
      <c r="H8992" s="751">
        <v>34620000</v>
      </c>
    </row>
    <row r="8993" spans="1:8">
      <c r="A8993" s="753" t="s">
        <v>84</v>
      </c>
      <c r="B8993" s="753" t="s">
        <v>432</v>
      </c>
      <c r="C8993" s="753" t="s">
        <v>416</v>
      </c>
      <c r="D8993" s="753" t="s">
        <v>1976</v>
      </c>
      <c r="E8993" s="753" t="s">
        <v>560</v>
      </c>
      <c r="F8993" s="753" t="s">
        <v>7</v>
      </c>
      <c r="G8993" s="757" t="s">
        <v>1795</v>
      </c>
      <c r="H8993" s="751">
        <v>1286976719</v>
      </c>
    </row>
    <row r="8994" spans="1:8" ht="26.4">
      <c r="A8994" s="753" t="s">
        <v>84</v>
      </c>
      <c r="B8994" s="753" t="s">
        <v>432</v>
      </c>
      <c r="C8994" s="753" t="s">
        <v>416</v>
      </c>
      <c r="D8994" s="753" t="s">
        <v>1976</v>
      </c>
      <c r="E8994" s="753" t="s">
        <v>560</v>
      </c>
      <c r="F8994" s="753" t="s">
        <v>563</v>
      </c>
      <c r="G8994" s="757" t="s">
        <v>13</v>
      </c>
      <c r="H8994" s="751">
        <v>6163620784</v>
      </c>
    </row>
    <row r="8995" spans="1:8" ht="26.4">
      <c r="A8995" s="753" t="s">
        <v>84</v>
      </c>
      <c r="B8995" s="753" t="s">
        <v>432</v>
      </c>
      <c r="C8995" s="753" t="s">
        <v>416</v>
      </c>
      <c r="D8995" s="753" t="s">
        <v>1976</v>
      </c>
      <c r="E8995" s="753" t="s">
        <v>1796</v>
      </c>
      <c r="F8995" s="753"/>
      <c r="G8995" s="757" t="s">
        <v>1797</v>
      </c>
      <c r="H8995" s="751">
        <v>11566822600</v>
      </c>
    </row>
    <row r="8996" spans="1:8">
      <c r="A8996" s="753" t="s">
        <v>84</v>
      </c>
      <c r="B8996" s="753" t="s">
        <v>432</v>
      </c>
      <c r="C8996" s="753" t="s">
        <v>416</v>
      </c>
      <c r="D8996" s="753" t="s">
        <v>1976</v>
      </c>
      <c r="E8996" s="753" t="s">
        <v>1796</v>
      </c>
      <c r="F8996" s="753" t="s">
        <v>1878</v>
      </c>
      <c r="G8996" s="757" t="s">
        <v>1866</v>
      </c>
      <c r="H8996" s="751">
        <v>314255000</v>
      </c>
    </row>
    <row r="8997" spans="1:8">
      <c r="A8997" s="753" t="s">
        <v>84</v>
      </c>
      <c r="B8997" s="753" t="s">
        <v>432</v>
      </c>
      <c r="C8997" s="753" t="s">
        <v>416</v>
      </c>
      <c r="D8997" s="753" t="s">
        <v>1976</v>
      </c>
      <c r="E8997" s="753" t="s">
        <v>1796</v>
      </c>
      <c r="F8997" s="753" t="s">
        <v>1825</v>
      </c>
      <c r="G8997" s="757" t="s">
        <v>1794</v>
      </c>
      <c r="H8997" s="751">
        <v>1486858000</v>
      </c>
    </row>
    <row r="8998" spans="1:8">
      <c r="A8998" s="753" t="s">
        <v>84</v>
      </c>
      <c r="B8998" s="753" t="s">
        <v>432</v>
      </c>
      <c r="C8998" s="753" t="s">
        <v>416</v>
      </c>
      <c r="D8998" s="753" t="s">
        <v>1976</v>
      </c>
      <c r="E8998" s="753" t="s">
        <v>1796</v>
      </c>
      <c r="F8998" s="753" t="s">
        <v>1798</v>
      </c>
      <c r="G8998" s="757" t="s">
        <v>1793</v>
      </c>
      <c r="H8998" s="751">
        <v>1763488100</v>
      </c>
    </row>
    <row r="8999" spans="1:8">
      <c r="A8999" s="753" t="s">
        <v>84</v>
      </c>
      <c r="B8999" s="753" t="s">
        <v>432</v>
      </c>
      <c r="C8999" s="753" t="s">
        <v>416</v>
      </c>
      <c r="D8999" s="753" t="s">
        <v>1976</v>
      </c>
      <c r="E8999" s="753" t="s">
        <v>1796</v>
      </c>
      <c r="F8999" s="753" t="s">
        <v>1833</v>
      </c>
      <c r="G8999" s="757" t="s">
        <v>1834</v>
      </c>
      <c r="H8999" s="751">
        <v>8002221500</v>
      </c>
    </row>
    <row r="9000" spans="1:8" ht="26.4">
      <c r="A9000" s="753" t="s">
        <v>84</v>
      </c>
      <c r="B9000" s="753" t="s">
        <v>432</v>
      </c>
      <c r="C9000" s="753" t="s">
        <v>416</v>
      </c>
      <c r="D9000" s="753" t="s">
        <v>1976</v>
      </c>
      <c r="E9000" s="753" t="s">
        <v>130</v>
      </c>
      <c r="F9000" s="753"/>
      <c r="G9000" s="757" t="s">
        <v>131</v>
      </c>
      <c r="H9000" s="751">
        <v>12963212651</v>
      </c>
    </row>
    <row r="9001" spans="1:8">
      <c r="A9001" s="753" t="s">
        <v>84</v>
      </c>
      <c r="B9001" s="753" t="s">
        <v>432</v>
      </c>
      <c r="C9001" s="753" t="s">
        <v>416</v>
      </c>
      <c r="D9001" s="753" t="s">
        <v>1976</v>
      </c>
      <c r="E9001" s="753" t="s">
        <v>130</v>
      </c>
      <c r="F9001" s="753" t="s">
        <v>585</v>
      </c>
      <c r="G9001" s="757" t="s">
        <v>1799</v>
      </c>
      <c r="H9001" s="751">
        <v>7888695066</v>
      </c>
    </row>
    <row r="9002" spans="1:8">
      <c r="A9002" s="753" t="s">
        <v>84</v>
      </c>
      <c r="B9002" s="753" t="s">
        <v>432</v>
      </c>
      <c r="C9002" s="753" t="s">
        <v>416</v>
      </c>
      <c r="D9002" s="753" t="s">
        <v>1976</v>
      </c>
      <c r="E9002" s="753" t="s">
        <v>130</v>
      </c>
      <c r="F9002" s="753" t="s">
        <v>8</v>
      </c>
      <c r="G9002" s="757" t="s">
        <v>1835</v>
      </c>
      <c r="H9002" s="751">
        <v>80460000</v>
      </c>
    </row>
    <row r="9003" spans="1:8">
      <c r="A9003" s="753" t="s">
        <v>84</v>
      </c>
      <c r="B9003" s="753" t="s">
        <v>432</v>
      </c>
      <c r="C9003" s="753" t="s">
        <v>416</v>
      </c>
      <c r="D9003" s="753" t="s">
        <v>1976</v>
      </c>
      <c r="E9003" s="753" t="s">
        <v>130</v>
      </c>
      <c r="F9003" s="753" t="s">
        <v>14</v>
      </c>
      <c r="G9003" s="757" t="s">
        <v>1800</v>
      </c>
      <c r="H9003" s="751">
        <v>865834294</v>
      </c>
    </row>
    <row r="9004" spans="1:8">
      <c r="A9004" s="753" t="s">
        <v>84</v>
      </c>
      <c r="B9004" s="753" t="s">
        <v>432</v>
      </c>
      <c r="C9004" s="753" t="s">
        <v>416</v>
      </c>
      <c r="D9004" s="753" t="s">
        <v>1976</v>
      </c>
      <c r="E9004" s="753" t="s">
        <v>130</v>
      </c>
      <c r="F9004" s="753" t="s">
        <v>132</v>
      </c>
      <c r="G9004" s="757" t="s">
        <v>135</v>
      </c>
      <c r="H9004" s="751">
        <v>4128223291</v>
      </c>
    </row>
    <row r="9005" spans="1:8">
      <c r="A9005" s="753" t="s">
        <v>84</v>
      </c>
      <c r="B9005" s="753" t="s">
        <v>432</v>
      </c>
      <c r="C9005" s="753" t="s">
        <v>416</v>
      </c>
      <c r="D9005" s="753" t="s">
        <v>1976</v>
      </c>
      <c r="E9005" s="753" t="s">
        <v>1801</v>
      </c>
      <c r="F9005" s="753"/>
      <c r="G9005" s="757" t="s">
        <v>1802</v>
      </c>
      <c r="H9005" s="751">
        <v>585169400</v>
      </c>
    </row>
    <row r="9006" spans="1:8">
      <c r="A9006" s="753" t="s">
        <v>84</v>
      </c>
      <c r="B9006" s="753" t="s">
        <v>432</v>
      </c>
      <c r="C9006" s="753" t="s">
        <v>416</v>
      </c>
      <c r="D9006" s="753" t="s">
        <v>1976</v>
      </c>
      <c r="E9006" s="753" t="s">
        <v>1801</v>
      </c>
      <c r="F9006" s="753" t="s">
        <v>1803</v>
      </c>
      <c r="G9006" s="757" t="s">
        <v>1804</v>
      </c>
      <c r="H9006" s="751">
        <v>585169400</v>
      </c>
    </row>
    <row r="9007" spans="1:8">
      <c r="A9007" s="753" t="s">
        <v>84</v>
      </c>
      <c r="B9007" s="753" t="s">
        <v>432</v>
      </c>
      <c r="C9007" s="753" t="s">
        <v>416</v>
      </c>
      <c r="D9007" s="753" t="s">
        <v>1976</v>
      </c>
      <c r="E9007" s="753" t="s">
        <v>134</v>
      </c>
      <c r="F9007" s="753"/>
      <c r="G9007" s="757" t="s">
        <v>135</v>
      </c>
      <c r="H9007" s="751">
        <v>8057504661</v>
      </c>
    </row>
    <row r="9008" spans="1:8" ht="39.6">
      <c r="A9008" s="753" t="s">
        <v>84</v>
      </c>
      <c r="B9008" s="753" t="s">
        <v>432</v>
      </c>
      <c r="C9008" s="753" t="s">
        <v>416</v>
      </c>
      <c r="D9008" s="753" t="s">
        <v>1976</v>
      </c>
      <c r="E9008" s="753" t="s">
        <v>134</v>
      </c>
      <c r="F9008" s="753" t="s">
        <v>866</v>
      </c>
      <c r="G9008" s="757" t="s">
        <v>1965</v>
      </c>
      <c r="H9008" s="751">
        <v>26077000</v>
      </c>
    </row>
    <row r="9009" spans="1:8">
      <c r="A9009" s="753" t="s">
        <v>84</v>
      </c>
      <c r="B9009" s="753" t="s">
        <v>432</v>
      </c>
      <c r="C9009" s="753" t="s">
        <v>416</v>
      </c>
      <c r="D9009" s="753" t="s">
        <v>1976</v>
      </c>
      <c r="E9009" s="753" t="s">
        <v>134</v>
      </c>
      <c r="F9009" s="753" t="s">
        <v>9</v>
      </c>
      <c r="G9009" s="757" t="s">
        <v>1805</v>
      </c>
      <c r="H9009" s="751">
        <v>5365000</v>
      </c>
    </row>
    <row r="9010" spans="1:8">
      <c r="A9010" s="753" t="s">
        <v>84</v>
      </c>
      <c r="B9010" s="753" t="s">
        <v>432</v>
      </c>
      <c r="C9010" s="753" t="s">
        <v>416</v>
      </c>
      <c r="D9010" s="753" t="s">
        <v>1976</v>
      </c>
      <c r="E9010" s="753" t="s">
        <v>134</v>
      </c>
      <c r="F9010" s="753" t="s">
        <v>15</v>
      </c>
      <c r="G9010" s="757" t="s">
        <v>1806</v>
      </c>
      <c r="H9010" s="751">
        <v>2035110</v>
      </c>
    </row>
    <row r="9011" spans="1:8">
      <c r="A9011" s="753" t="s">
        <v>84</v>
      </c>
      <c r="B9011" s="753" t="s">
        <v>432</v>
      </c>
      <c r="C9011" s="753" t="s">
        <v>416</v>
      </c>
      <c r="D9011" s="753" t="s">
        <v>1976</v>
      </c>
      <c r="E9011" s="753" t="s">
        <v>134</v>
      </c>
      <c r="F9011" s="753" t="s">
        <v>137</v>
      </c>
      <c r="G9011" s="757" t="s">
        <v>138</v>
      </c>
      <c r="H9011" s="751">
        <v>787849100</v>
      </c>
    </row>
    <row r="9012" spans="1:8" ht="26.4">
      <c r="A9012" s="753" t="s">
        <v>84</v>
      </c>
      <c r="B9012" s="753" t="s">
        <v>432</v>
      </c>
      <c r="C9012" s="753" t="s">
        <v>416</v>
      </c>
      <c r="D9012" s="753" t="s">
        <v>1976</v>
      </c>
      <c r="E9012" s="753" t="s">
        <v>134</v>
      </c>
      <c r="F9012" s="753" t="s">
        <v>990</v>
      </c>
      <c r="G9012" s="757" t="s">
        <v>1930</v>
      </c>
      <c r="H9012" s="751">
        <v>783770400</v>
      </c>
    </row>
    <row r="9013" spans="1:8">
      <c r="A9013" s="753" t="s">
        <v>84</v>
      </c>
      <c r="B9013" s="753" t="s">
        <v>432</v>
      </c>
      <c r="C9013" s="753" t="s">
        <v>416</v>
      </c>
      <c r="D9013" s="753" t="s">
        <v>1976</v>
      </c>
      <c r="E9013" s="753" t="s">
        <v>134</v>
      </c>
      <c r="F9013" s="753" t="s">
        <v>139</v>
      </c>
      <c r="G9013" s="757" t="s">
        <v>140</v>
      </c>
      <c r="H9013" s="751">
        <v>6452408051</v>
      </c>
    </row>
    <row r="9014" spans="1:8" ht="39.6">
      <c r="A9014" s="753" t="s">
        <v>84</v>
      </c>
      <c r="B9014" s="753" t="s">
        <v>432</v>
      </c>
      <c r="C9014" s="753" t="s">
        <v>416</v>
      </c>
      <c r="D9014" s="753" t="s">
        <v>1976</v>
      </c>
      <c r="E9014" s="753" t="s">
        <v>419</v>
      </c>
      <c r="F9014" s="753"/>
      <c r="G9014" s="757" t="s">
        <v>1807</v>
      </c>
      <c r="H9014" s="751">
        <v>1460000</v>
      </c>
    </row>
    <row r="9015" spans="1:8">
      <c r="A9015" s="753" t="s">
        <v>84</v>
      </c>
      <c r="B9015" s="753" t="s">
        <v>432</v>
      </c>
      <c r="C9015" s="753" t="s">
        <v>416</v>
      </c>
      <c r="D9015" s="753" t="s">
        <v>1976</v>
      </c>
      <c r="E9015" s="753" t="s">
        <v>419</v>
      </c>
      <c r="F9015" s="753" t="s">
        <v>252</v>
      </c>
      <c r="G9015" s="757" t="s">
        <v>135</v>
      </c>
      <c r="H9015" s="751">
        <v>1460000</v>
      </c>
    </row>
    <row r="9016" spans="1:8">
      <c r="A9016" s="753" t="s">
        <v>84</v>
      </c>
      <c r="B9016" s="753" t="s">
        <v>432</v>
      </c>
      <c r="C9016" s="753" t="s">
        <v>416</v>
      </c>
      <c r="D9016" s="753" t="s">
        <v>1976</v>
      </c>
      <c r="E9016" s="753" t="s">
        <v>404</v>
      </c>
      <c r="F9016" s="753"/>
      <c r="G9016" s="757" t="s">
        <v>1808</v>
      </c>
      <c r="H9016" s="751">
        <v>243340000</v>
      </c>
    </row>
    <row r="9017" spans="1:8">
      <c r="A9017" s="753" t="s">
        <v>84</v>
      </c>
      <c r="B9017" s="753" t="s">
        <v>432</v>
      </c>
      <c r="C9017" s="753" t="s">
        <v>416</v>
      </c>
      <c r="D9017" s="753" t="s">
        <v>1976</v>
      </c>
      <c r="E9017" s="753" t="s">
        <v>404</v>
      </c>
      <c r="F9017" s="753" t="s">
        <v>1809</v>
      </c>
      <c r="G9017" s="757" t="s">
        <v>26</v>
      </c>
      <c r="H9017" s="751">
        <v>243340000</v>
      </c>
    </row>
    <row r="9018" spans="1:8">
      <c r="A9018" s="753" t="s">
        <v>84</v>
      </c>
      <c r="B9018" s="753" t="s">
        <v>432</v>
      </c>
      <c r="C9018" s="753" t="s">
        <v>416</v>
      </c>
      <c r="D9018" s="753" t="s">
        <v>1976</v>
      </c>
      <c r="E9018" s="753" t="s">
        <v>353</v>
      </c>
      <c r="F9018" s="753"/>
      <c r="G9018" s="757" t="s">
        <v>354</v>
      </c>
      <c r="H9018" s="751">
        <v>322235372</v>
      </c>
    </row>
    <row r="9019" spans="1:8">
      <c r="A9019" s="753" t="s">
        <v>84</v>
      </c>
      <c r="B9019" s="753" t="s">
        <v>432</v>
      </c>
      <c r="C9019" s="753" t="s">
        <v>416</v>
      </c>
      <c r="D9019" s="753" t="s">
        <v>1976</v>
      </c>
      <c r="E9019" s="753" t="s">
        <v>353</v>
      </c>
      <c r="F9019" s="753" t="s">
        <v>405</v>
      </c>
      <c r="G9019" s="757" t="s">
        <v>1920</v>
      </c>
      <c r="H9019" s="751">
        <v>322235372</v>
      </c>
    </row>
    <row r="9020" spans="1:8">
      <c r="A9020" s="753" t="s">
        <v>84</v>
      </c>
      <c r="B9020" s="753" t="s">
        <v>432</v>
      </c>
      <c r="C9020" s="753" t="s">
        <v>416</v>
      </c>
      <c r="D9020" s="753" t="s">
        <v>1976</v>
      </c>
      <c r="E9020" s="753" t="s">
        <v>178</v>
      </c>
      <c r="F9020" s="753"/>
      <c r="G9020" s="757" t="s">
        <v>179</v>
      </c>
      <c r="H9020" s="751">
        <v>3134628150</v>
      </c>
    </row>
    <row r="9021" spans="1:8" ht="26.4">
      <c r="A9021" s="753" t="s">
        <v>84</v>
      </c>
      <c r="B9021" s="753" t="s">
        <v>432</v>
      </c>
      <c r="C9021" s="753" t="s">
        <v>416</v>
      </c>
      <c r="D9021" s="753" t="s">
        <v>1976</v>
      </c>
      <c r="E9021" s="753" t="s">
        <v>178</v>
      </c>
      <c r="F9021" s="753" t="s">
        <v>180</v>
      </c>
      <c r="G9021" s="757" t="s">
        <v>1810</v>
      </c>
      <c r="H9021" s="751">
        <v>3134628150</v>
      </c>
    </row>
    <row r="9022" spans="1:8">
      <c r="A9022" s="753" t="s">
        <v>84</v>
      </c>
      <c r="B9022" s="753" t="s">
        <v>432</v>
      </c>
      <c r="C9022" s="753" t="s">
        <v>416</v>
      </c>
      <c r="D9022" s="753" t="s">
        <v>1976</v>
      </c>
      <c r="E9022" s="753" t="s">
        <v>19</v>
      </c>
      <c r="F9022" s="753"/>
      <c r="G9022" s="757" t="s">
        <v>133</v>
      </c>
      <c r="H9022" s="751">
        <v>363077000</v>
      </c>
    </row>
    <row r="9023" spans="1:8">
      <c r="A9023" s="753" t="s">
        <v>84</v>
      </c>
      <c r="B9023" s="753" t="s">
        <v>432</v>
      </c>
      <c r="C9023" s="753" t="s">
        <v>416</v>
      </c>
      <c r="D9023" s="753" t="s">
        <v>1976</v>
      </c>
      <c r="E9023" s="753" t="s">
        <v>19</v>
      </c>
      <c r="F9023" s="753" t="s">
        <v>20</v>
      </c>
      <c r="G9023" s="757" t="s">
        <v>21</v>
      </c>
      <c r="H9023" s="751">
        <v>73947000</v>
      </c>
    </row>
    <row r="9024" spans="1:8">
      <c r="A9024" s="753" t="s">
        <v>84</v>
      </c>
      <c r="B9024" s="753" t="s">
        <v>432</v>
      </c>
      <c r="C9024" s="753" t="s">
        <v>416</v>
      </c>
      <c r="D9024" s="753" t="s">
        <v>1976</v>
      </c>
      <c r="E9024" s="753" t="s">
        <v>19</v>
      </c>
      <c r="F9024" s="753" t="s">
        <v>22</v>
      </c>
      <c r="G9024" s="757" t="s">
        <v>23</v>
      </c>
      <c r="H9024" s="751">
        <v>289130000</v>
      </c>
    </row>
    <row r="9025" spans="1:8">
      <c r="A9025" s="753" t="s">
        <v>84</v>
      </c>
      <c r="B9025" s="753" t="s">
        <v>432</v>
      </c>
      <c r="C9025" s="753" t="s">
        <v>416</v>
      </c>
      <c r="D9025" s="753" t="s">
        <v>1977</v>
      </c>
      <c r="E9025" s="753"/>
      <c r="F9025" s="753"/>
      <c r="G9025" s="757" t="s">
        <v>10</v>
      </c>
      <c r="H9025" s="751">
        <v>757801511845</v>
      </c>
    </row>
    <row r="9026" spans="1:8">
      <c r="A9026" s="753" t="s">
        <v>84</v>
      </c>
      <c r="B9026" s="753" t="s">
        <v>432</v>
      </c>
      <c r="C9026" s="753" t="s">
        <v>416</v>
      </c>
      <c r="D9026" s="753" t="s">
        <v>1977</v>
      </c>
      <c r="E9026" s="753" t="s">
        <v>92</v>
      </c>
      <c r="F9026" s="753"/>
      <c r="G9026" s="757" t="s">
        <v>93</v>
      </c>
      <c r="H9026" s="751">
        <v>304823222819</v>
      </c>
    </row>
    <row r="9027" spans="1:8">
      <c r="A9027" s="753" t="s">
        <v>84</v>
      </c>
      <c r="B9027" s="753" t="s">
        <v>432</v>
      </c>
      <c r="C9027" s="753" t="s">
        <v>416</v>
      </c>
      <c r="D9027" s="753" t="s">
        <v>1977</v>
      </c>
      <c r="E9027" s="753" t="s">
        <v>92</v>
      </c>
      <c r="F9027" s="753" t="s">
        <v>94</v>
      </c>
      <c r="G9027" s="757" t="s">
        <v>1768</v>
      </c>
      <c r="H9027" s="751">
        <v>302626556213</v>
      </c>
    </row>
    <row r="9028" spans="1:8">
      <c r="A9028" s="753" t="s">
        <v>84</v>
      </c>
      <c r="B9028" s="753" t="s">
        <v>432</v>
      </c>
      <c r="C9028" s="753" t="s">
        <v>416</v>
      </c>
      <c r="D9028" s="753" t="s">
        <v>1977</v>
      </c>
      <c r="E9028" s="753" t="s">
        <v>92</v>
      </c>
      <c r="F9028" s="753" t="s">
        <v>95</v>
      </c>
      <c r="G9028" s="757" t="s">
        <v>1769</v>
      </c>
      <c r="H9028" s="751">
        <v>1970675309</v>
      </c>
    </row>
    <row r="9029" spans="1:8">
      <c r="A9029" s="753" t="s">
        <v>84</v>
      </c>
      <c r="B9029" s="753" t="s">
        <v>432</v>
      </c>
      <c r="C9029" s="753" t="s">
        <v>416</v>
      </c>
      <c r="D9029" s="753" t="s">
        <v>1977</v>
      </c>
      <c r="E9029" s="753" t="s">
        <v>92</v>
      </c>
      <c r="F9029" s="753" t="s">
        <v>149</v>
      </c>
      <c r="G9029" s="757" t="s">
        <v>150</v>
      </c>
      <c r="H9029" s="751">
        <v>225991297</v>
      </c>
    </row>
    <row r="9030" spans="1:8" ht="26.4">
      <c r="A9030" s="753" t="s">
        <v>84</v>
      </c>
      <c r="B9030" s="753" t="s">
        <v>432</v>
      </c>
      <c r="C9030" s="753" t="s">
        <v>416</v>
      </c>
      <c r="D9030" s="753" t="s">
        <v>1977</v>
      </c>
      <c r="E9030" s="753" t="s">
        <v>141</v>
      </c>
      <c r="F9030" s="753"/>
      <c r="G9030" s="757" t="s">
        <v>1822</v>
      </c>
      <c r="H9030" s="751">
        <v>1683063259</v>
      </c>
    </row>
    <row r="9031" spans="1:8" ht="26.4">
      <c r="A9031" s="753" t="s">
        <v>84</v>
      </c>
      <c r="B9031" s="753" t="s">
        <v>432</v>
      </c>
      <c r="C9031" s="753" t="s">
        <v>416</v>
      </c>
      <c r="D9031" s="753" t="s">
        <v>1977</v>
      </c>
      <c r="E9031" s="753" t="s">
        <v>141</v>
      </c>
      <c r="F9031" s="753" t="s">
        <v>581</v>
      </c>
      <c r="G9031" s="757" t="s">
        <v>1823</v>
      </c>
      <c r="H9031" s="751">
        <v>997679008</v>
      </c>
    </row>
    <row r="9032" spans="1:8">
      <c r="A9032" s="753" t="s">
        <v>84</v>
      </c>
      <c r="B9032" s="753" t="s">
        <v>432</v>
      </c>
      <c r="C9032" s="753" t="s">
        <v>416</v>
      </c>
      <c r="D9032" s="753" t="s">
        <v>1977</v>
      </c>
      <c r="E9032" s="753" t="s">
        <v>141</v>
      </c>
      <c r="F9032" s="753" t="s">
        <v>142</v>
      </c>
      <c r="G9032" s="757" t="s">
        <v>1856</v>
      </c>
      <c r="H9032" s="751">
        <v>685384251</v>
      </c>
    </row>
    <row r="9033" spans="1:8">
      <c r="A9033" s="753" t="s">
        <v>84</v>
      </c>
      <c r="B9033" s="753" t="s">
        <v>432</v>
      </c>
      <c r="C9033" s="753" t="s">
        <v>416</v>
      </c>
      <c r="D9033" s="753" t="s">
        <v>1977</v>
      </c>
      <c r="E9033" s="753" t="s">
        <v>96</v>
      </c>
      <c r="F9033" s="753"/>
      <c r="G9033" s="757" t="s">
        <v>97</v>
      </c>
      <c r="H9033" s="751">
        <v>237148617479</v>
      </c>
    </row>
    <row r="9034" spans="1:8">
      <c r="A9034" s="753" t="s">
        <v>84</v>
      </c>
      <c r="B9034" s="753" t="s">
        <v>432</v>
      </c>
      <c r="C9034" s="753" t="s">
        <v>416</v>
      </c>
      <c r="D9034" s="753" t="s">
        <v>1977</v>
      </c>
      <c r="E9034" s="753" t="s">
        <v>96</v>
      </c>
      <c r="F9034" s="753" t="s">
        <v>151</v>
      </c>
      <c r="G9034" s="757" t="s">
        <v>152</v>
      </c>
      <c r="H9034" s="751">
        <v>6476427621</v>
      </c>
    </row>
    <row r="9035" spans="1:8">
      <c r="A9035" s="753" t="s">
        <v>84</v>
      </c>
      <c r="B9035" s="753" t="s">
        <v>432</v>
      </c>
      <c r="C9035" s="753" t="s">
        <v>416</v>
      </c>
      <c r="D9035" s="753" t="s">
        <v>1977</v>
      </c>
      <c r="E9035" s="753" t="s">
        <v>96</v>
      </c>
      <c r="F9035" s="753" t="s">
        <v>440</v>
      </c>
      <c r="G9035" s="757" t="s">
        <v>441</v>
      </c>
      <c r="H9035" s="751">
        <v>12516991447</v>
      </c>
    </row>
    <row r="9036" spans="1:8">
      <c r="A9036" s="753" t="s">
        <v>84</v>
      </c>
      <c r="B9036" s="753" t="s">
        <v>432</v>
      </c>
      <c r="C9036" s="753" t="s">
        <v>416</v>
      </c>
      <c r="D9036" s="753" t="s">
        <v>1977</v>
      </c>
      <c r="E9036" s="753" t="s">
        <v>96</v>
      </c>
      <c r="F9036" s="753" t="s">
        <v>434</v>
      </c>
      <c r="G9036" s="757" t="s">
        <v>435</v>
      </c>
      <c r="H9036" s="751">
        <v>12239378231</v>
      </c>
    </row>
    <row r="9037" spans="1:8">
      <c r="A9037" s="753" t="s">
        <v>84</v>
      </c>
      <c r="B9037" s="753" t="s">
        <v>432</v>
      </c>
      <c r="C9037" s="753" t="s">
        <v>416</v>
      </c>
      <c r="D9037" s="753" t="s">
        <v>1977</v>
      </c>
      <c r="E9037" s="753" t="s">
        <v>96</v>
      </c>
      <c r="F9037" s="753" t="s">
        <v>864</v>
      </c>
      <c r="G9037" s="757" t="s">
        <v>1770</v>
      </c>
      <c r="H9037" s="751">
        <v>4965290298</v>
      </c>
    </row>
    <row r="9038" spans="1:8">
      <c r="A9038" s="753" t="s">
        <v>84</v>
      </c>
      <c r="B9038" s="753" t="s">
        <v>432</v>
      </c>
      <c r="C9038" s="753" t="s">
        <v>416</v>
      </c>
      <c r="D9038" s="753" t="s">
        <v>1977</v>
      </c>
      <c r="E9038" s="753" t="s">
        <v>96</v>
      </c>
      <c r="F9038" s="753" t="s">
        <v>11</v>
      </c>
      <c r="G9038" s="757" t="s">
        <v>1830</v>
      </c>
      <c r="H9038" s="751">
        <v>557034177</v>
      </c>
    </row>
    <row r="9039" spans="1:8">
      <c r="A9039" s="753" t="s">
        <v>84</v>
      </c>
      <c r="B9039" s="753" t="s">
        <v>432</v>
      </c>
      <c r="C9039" s="753" t="s">
        <v>416</v>
      </c>
      <c r="D9039" s="753" t="s">
        <v>1977</v>
      </c>
      <c r="E9039" s="753" t="s">
        <v>96</v>
      </c>
      <c r="F9039" s="753" t="s">
        <v>436</v>
      </c>
      <c r="G9039" s="757" t="s">
        <v>437</v>
      </c>
      <c r="H9039" s="751">
        <v>133668793186</v>
      </c>
    </row>
    <row r="9040" spans="1:8" ht="26.4">
      <c r="A9040" s="753" t="s">
        <v>84</v>
      </c>
      <c r="B9040" s="753" t="s">
        <v>432</v>
      </c>
      <c r="C9040" s="753" t="s">
        <v>416</v>
      </c>
      <c r="D9040" s="753" t="s">
        <v>1977</v>
      </c>
      <c r="E9040" s="753" t="s">
        <v>96</v>
      </c>
      <c r="F9040" s="753" t="s">
        <v>98</v>
      </c>
      <c r="G9040" s="757" t="s">
        <v>99</v>
      </c>
      <c r="H9040" s="751">
        <v>2277612235</v>
      </c>
    </row>
    <row r="9041" spans="1:8" ht="26.4">
      <c r="A9041" s="753" t="s">
        <v>84</v>
      </c>
      <c r="B9041" s="753" t="s">
        <v>432</v>
      </c>
      <c r="C9041" s="753" t="s">
        <v>416</v>
      </c>
      <c r="D9041" s="753" t="s">
        <v>1977</v>
      </c>
      <c r="E9041" s="753" t="s">
        <v>96</v>
      </c>
      <c r="F9041" s="753" t="s">
        <v>442</v>
      </c>
      <c r="G9041" s="757" t="s">
        <v>1772</v>
      </c>
      <c r="H9041" s="751">
        <v>45137958618</v>
      </c>
    </row>
    <row r="9042" spans="1:8">
      <c r="A9042" s="753" t="s">
        <v>84</v>
      </c>
      <c r="B9042" s="753" t="s">
        <v>432</v>
      </c>
      <c r="C9042" s="753" t="s">
        <v>416</v>
      </c>
      <c r="D9042" s="753" t="s">
        <v>1977</v>
      </c>
      <c r="E9042" s="753" t="s">
        <v>96</v>
      </c>
      <c r="F9042" s="753" t="s">
        <v>330</v>
      </c>
      <c r="G9042" s="757" t="s">
        <v>331</v>
      </c>
      <c r="H9042" s="751">
        <v>4254671981</v>
      </c>
    </row>
    <row r="9043" spans="1:8" ht="26.4">
      <c r="A9043" s="753" t="s">
        <v>84</v>
      </c>
      <c r="B9043" s="753" t="s">
        <v>432</v>
      </c>
      <c r="C9043" s="753" t="s">
        <v>416</v>
      </c>
      <c r="D9043" s="753" t="s">
        <v>1977</v>
      </c>
      <c r="E9043" s="753" t="s">
        <v>96</v>
      </c>
      <c r="F9043" s="753" t="s">
        <v>332</v>
      </c>
      <c r="G9043" s="757" t="s">
        <v>1874</v>
      </c>
      <c r="H9043" s="751">
        <v>10786471000</v>
      </c>
    </row>
    <row r="9044" spans="1:8">
      <c r="A9044" s="753" t="s">
        <v>84</v>
      </c>
      <c r="B9044" s="753" t="s">
        <v>432</v>
      </c>
      <c r="C9044" s="753" t="s">
        <v>416</v>
      </c>
      <c r="D9044" s="753" t="s">
        <v>1977</v>
      </c>
      <c r="E9044" s="753" t="s">
        <v>96</v>
      </c>
      <c r="F9044" s="753" t="s">
        <v>154</v>
      </c>
      <c r="G9044" s="757" t="s">
        <v>1773</v>
      </c>
      <c r="H9044" s="751">
        <v>4267988685</v>
      </c>
    </row>
    <row r="9045" spans="1:8" ht="26.4">
      <c r="A9045" s="753" t="s">
        <v>84</v>
      </c>
      <c r="B9045" s="753" t="s">
        <v>432</v>
      </c>
      <c r="C9045" s="753" t="s">
        <v>416</v>
      </c>
      <c r="D9045" s="753" t="s">
        <v>1977</v>
      </c>
      <c r="E9045" s="753" t="s">
        <v>333</v>
      </c>
      <c r="F9045" s="753"/>
      <c r="G9045" s="757" t="s">
        <v>1907</v>
      </c>
      <c r="H9045" s="751">
        <v>18642177400</v>
      </c>
    </row>
    <row r="9046" spans="1:8" ht="39.6">
      <c r="A9046" s="753" t="s">
        <v>84</v>
      </c>
      <c r="B9046" s="753" t="s">
        <v>432</v>
      </c>
      <c r="C9046" s="753" t="s">
        <v>416</v>
      </c>
      <c r="D9046" s="753" t="s">
        <v>1977</v>
      </c>
      <c r="E9046" s="753" t="s">
        <v>333</v>
      </c>
      <c r="F9046" s="753" t="s">
        <v>1908</v>
      </c>
      <c r="G9046" s="757" t="s">
        <v>1909</v>
      </c>
      <c r="H9046" s="751">
        <v>1548784000</v>
      </c>
    </row>
    <row r="9047" spans="1:8">
      <c r="A9047" s="753" t="s">
        <v>84</v>
      </c>
      <c r="B9047" s="753" t="s">
        <v>432</v>
      </c>
      <c r="C9047" s="753" t="s">
        <v>416</v>
      </c>
      <c r="D9047" s="753" t="s">
        <v>1977</v>
      </c>
      <c r="E9047" s="753" t="s">
        <v>333</v>
      </c>
      <c r="F9047" s="753" t="s">
        <v>334</v>
      </c>
      <c r="G9047" s="757" t="s">
        <v>335</v>
      </c>
      <c r="H9047" s="751">
        <v>3100000</v>
      </c>
    </row>
    <row r="9048" spans="1:8">
      <c r="A9048" s="753" t="s">
        <v>84</v>
      </c>
      <c r="B9048" s="753" t="s">
        <v>432</v>
      </c>
      <c r="C9048" s="753" t="s">
        <v>416</v>
      </c>
      <c r="D9048" s="753" t="s">
        <v>1977</v>
      </c>
      <c r="E9048" s="753" t="s">
        <v>333</v>
      </c>
      <c r="F9048" s="753" t="s">
        <v>1910</v>
      </c>
      <c r="G9048" s="757" t="s">
        <v>328</v>
      </c>
      <c r="H9048" s="751">
        <v>4251132000</v>
      </c>
    </row>
    <row r="9049" spans="1:8">
      <c r="A9049" s="753" t="s">
        <v>84</v>
      </c>
      <c r="B9049" s="753" t="s">
        <v>432</v>
      </c>
      <c r="C9049" s="753" t="s">
        <v>416</v>
      </c>
      <c r="D9049" s="753" t="s">
        <v>1977</v>
      </c>
      <c r="E9049" s="753" t="s">
        <v>333</v>
      </c>
      <c r="F9049" s="753" t="s">
        <v>853</v>
      </c>
      <c r="G9049" s="757" t="s">
        <v>1911</v>
      </c>
      <c r="H9049" s="751">
        <v>12839161400</v>
      </c>
    </row>
    <row r="9050" spans="1:8">
      <c r="A9050" s="753" t="s">
        <v>84</v>
      </c>
      <c r="B9050" s="753" t="s">
        <v>432</v>
      </c>
      <c r="C9050" s="753" t="s">
        <v>416</v>
      </c>
      <c r="D9050" s="753" t="s">
        <v>1977</v>
      </c>
      <c r="E9050" s="753" t="s">
        <v>426</v>
      </c>
      <c r="F9050" s="753"/>
      <c r="G9050" s="757" t="s">
        <v>427</v>
      </c>
      <c r="H9050" s="751">
        <v>1648161500</v>
      </c>
    </row>
    <row r="9051" spans="1:8">
      <c r="A9051" s="753" t="s">
        <v>84</v>
      </c>
      <c r="B9051" s="753" t="s">
        <v>432</v>
      </c>
      <c r="C9051" s="753" t="s">
        <v>416</v>
      </c>
      <c r="D9051" s="753" t="s">
        <v>1977</v>
      </c>
      <c r="E9051" s="753" t="s">
        <v>426</v>
      </c>
      <c r="F9051" s="753" t="s">
        <v>428</v>
      </c>
      <c r="G9051" s="757" t="s">
        <v>1774</v>
      </c>
      <c r="H9051" s="751">
        <v>1594752500</v>
      </c>
    </row>
    <row r="9052" spans="1:8">
      <c r="A9052" s="753" t="s">
        <v>84</v>
      </c>
      <c r="B9052" s="753" t="s">
        <v>432</v>
      </c>
      <c r="C9052" s="753" t="s">
        <v>416</v>
      </c>
      <c r="D9052" s="753" t="s">
        <v>1977</v>
      </c>
      <c r="E9052" s="753" t="s">
        <v>426</v>
      </c>
      <c r="F9052" s="753" t="s">
        <v>336</v>
      </c>
      <c r="G9052" s="757" t="s">
        <v>1876</v>
      </c>
      <c r="H9052" s="751">
        <v>38310000</v>
      </c>
    </row>
    <row r="9053" spans="1:8">
      <c r="A9053" s="753" t="s">
        <v>84</v>
      </c>
      <c r="B9053" s="753" t="s">
        <v>432</v>
      </c>
      <c r="C9053" s="753" t="s">
        <v>416</v>
      </c>
      <c r="D9053" s="753" t="s">
        <v>1977</v>
      </c>
      <c r="E9053" s="753" t="s">
        <v>426</v>
      </c>
      <c r="F9053" s="753" t="s">
        <v>429</v>
      </c>
      <c r="G9053" s="757" t="s">
        <v>1775</v>
      </c>
      <c r="H9053" s="751">
        <v>15099000</v>
      </c>
    </row>
    <row r="9054" spans="1:8">
      <c r="A9054" s="753" t="s">
        <v>84</v>
      </c>
      <c r="B9054" s="753" t="s">
        <v>432</v>
      </c>
      <c r="C9054" s="753" t="s">
        <v>416</v>
      </c>
      <c r="D9054" s="753" t="s">
        <v>1977</v>
      </c>
      <c r="E9054" s="753" t="s">
        <v>100</v>
      </c>
      <c r="F9054" s="753"/>
      <c r="G9054" s="757" t="s">
        <v>101</v>
      </c>
      <c r="H9054" s="751">
        <v>12473640817</v>
      </c>
    </row>
    <row r="9055" spans="1:8">
      <c r="A9055" s="753" t="s">
        <v>84</v>
      </c>
      <c r="B9055" s="753" t="s">
        <v>432</v>
      </c>
      <c r="C9055" s="753" t="s">
        <v>416</v>
      </c>
      <c r="D9055" s="753" t="s">
        <v>1977</v>
      </c>
      <c r="E9055" s="753" t="s">
        <v>100</v>
      </c>
      <c r="F9055" s="753" t="s">
        <v>339</v>
      </c>
      <c r="G9055" s="757" t="s">
        <v>1914</v>
      </c>
      <c r="H9055" s="751">
        <v>1865000</v>
      </c>
    </row>
    <row r="9056" spans="1:8">
      <c r="A9056" s="753" t="s">
        <v>84</v>
      </c>
      <c r="B9056" s="753" t="s">
        <v>432</v>
      </c>
      <c r="C9056" s="753" t="s">
        <v>416</v>
      </c>
      <c r="D9056" s="753" t="s">
        <v>1977</v>
      </c>
      <c r="E9056" s="753" t="s">
        <v>100</v>
      </c>
      <c r="F9056" s="753" t="s">
        <v>443</v>
      </c>
      <c r="G9056" s="757" t="s">
        <v>135</v>
      </c>
      <c r="H9056" s="751">
        <v>12471775817</v>
      </c>
    </row>
    <row r="9057" spans="1:8">
      <c r="A9057" s="753" t="s">
        <v>84</v>
      </c>
      <c r="B9057" s="753" t="s">
        <v>432</v>
      </c>
      <c r="C9057" s="753" t="s">
        <v>416</v>
      </c>
      <c r="D9057" s="753" t="s">
        <v>1977</v>
      </c>
      <c r="E9057" s="753" t="s">
        <v>102</v>
      </c>
      <c r="F9057" s="753"/>
      <c r="G9057" s="757" t="s">
        <v>369</v>
      </c>
      <c r="H9057" s="751">
        <v>84555484387</v>
      </c>
    </row>
    <row r="9058" spans="1:8">
      <c r="A9058" s="753" t="s">
        <v>84</v>
      </c>
      <c r="B9058" s="753" t="s">
        <v>432</v>
      </c>
      <c r="C9058" s="753" t="s">
        <v>416</v>
      </c>
      <c r="D9058" s="753" t="s">
        <v>1977</v>
      </c>
      <c r="E9058" s="753" t="s">
        <v>102</v>
      </c>
      <c r="F9058" s="753" t="s">
        <v>103</v>
      </c>
      <c r="G9058" s="757" t="s">
        <v>104</v>
      </c>
      <c r="H9058" s="751">
        <v>63210957159</v>
      </c>
    </row>
    <row r="9059" spans="1:8">
      <c r="A9059" s="753" t="s">
        <v>84</v>
      </c>
      <c r="B9059" s="753" t="s">
        <v>432</v>
      </c>
      <c r="C9059" s="753" t="s">
        <v>416</v>
      </c>
      <c r="D9059" s="753" t="s">
        <v>1977</v>
      </c>
      <c r="E9059" s="753" t="s">
        <v>102</v>
      </c>
      <c r="F9059" s="753" t="s">
        <v>105</v>
      </c>
      <c r="G9059" s="757" t="s">
        <v>106</v>
      </c>
      <c r="H9059" s="751">
        <v>10788460890</v>
      </c>
    </row>
    <row r="9060" spans="1:8">
      <c r="A9060" s="753" t="s">
        <v>84</v>
      </c>
      <c r="B9060" s="753" t="s">
        <v>432</v>
      </c>
      <c r="C9060" s="753" t="s">
        <v>416</v>
      </c>
      <c r="D9060" s="753" t="s">
        <v>1977</v>
      </c>
      <c r="E9060" s="753" t="s">
        <v>102</v>
      </c>
      <c r="F9060" s="753" t="s">
        <v>107</v>
      </c>
      <c r="G9060" s="757" t="s">
        <v>108</v>
      </c>
      <c r="H9060" s="751">
        <v>7111762427</v>
      </c>
    </row>
    <row r="9061" spans="1:8">
      <c r="A9061" s="753" t="s">
        <v>84</v>
      </c>
      <c r="B9061" s="753" t="s">
        <v>432</v>
      </c>
      <c r="C9061" s="753" t="s">
        <v>416</v>
      </c>
      <c r="D9061" s="753" t="s">
        <v>1977</v>
      </c>
      <c r="E9061" s="753" t="s">
        <v>102</v>
      </c>
      <c r="F9061" s="753" t="s">
        <v>0</v>
      </c>
      <c r="G9061" s="757" t="s">
        <v>1</v>
      </c>
      <c r="H9061" s="751">
        <v>3444303911</v>
      </c>
    </row>
    <row r="9062" spans="1:8">
      <c r="A9062" s="753" t="s">
        <v>84</v>
      </c>
      <c r="B9062" s="753" t="s">
        <v>432</v>
      </c>
      <c r="C9062" s="753" t="s">
        <v>416</v>
      </c>
      <c r="D9062" s="753" t="s">
        <v>1977</v>
      </c>
      <c r="E9062" s="753" t="s">
        <v>109</v>
      </c>
      <c r="F9062" s="753"/>
      <c r="G9062" s="757" t="s">
        <v>110</v>
      </c>
      <c r="H9062" s="751">
        <v>6280705783</v>
      </c>
    </row>
    <row r="9063" spans="1:8">
      <c r="A9063" s="753" t="s">
        <v>84</v>
      </c>
      <c r="B9063" s="753" t="s">
        <v>432</v>
      </c>
      <c r="C9063" s="753" t="s">
        <v>416</v>
      </c>
      <c r="D9063" s="753" t="s">
        <v>1977</v>
      </c>
      <c r="E9063" s="753" t="s">
        <v>109</v>
      </c>
      <c r="F9063" s="753" t="s">
        <v>2</v>
      </c>
      <c r="G9063" s="757" t="s">
        <v>3</v>
      </c>
      <c r="H9063" s="751">
        <v>3500153000</v>
      </c>
    </row>
    <row r="9064" spans="1:8" ht="26.4">
      <c r="A9064" s="753" t="s">
        <v>84</v>
      </c>
      <c r="B9064" s="753" t="s">
        <v>432</v>
      </c>
      <c r="C9064" s="753" t="s">
        <v>416</v>
      </c>
      <c r="D9064" s="753" t="s">
        <v>1977</v>
      </c>
      <c r="E9064" s="753" t="s">
        <v>109</v>
      </c>
      <c r="F9064" s="753" t="s">
        <v>855</v>
      </c>
      <c r="G9064" s="757" t="s">
        <v>1776</v>
      </c>
      <c r="H9064" s="751">
        <v>1560962648</v>
      </c>
    </row>
    <row r="9065" spans="1:8">
      <c r="A9065" s="753" t="s">
        <v>84</v>
      </c>
      <c r="B9065" s="753" t="s">
        <v>432</v>
      </c>
      <c r="C9065" s="753" t="s">
        <v>416</v>
      </c>
      <c r="D9065" s="753" t="s">
        <v>1977</v>
      </c>
      <c r="E9065" s="753" t="s">
        <v>109</v>
      </c>
      <c r="F9065" s="753" t="s">
        <v>111</v>
      </c>
      <c r="G9065" s="757" t="s">
        <v>135</v>
      </c>
      <c r="H9065" s="751">
        <v>1219590135</v>
      </c>
    </row>
    <row r="9066" spans="1:8">
      <c r="A9066" s="753" t="s">
        <v>84</v>
      </c>
      <c r="B9066" s="753" t="s">
        <v>432</v>
      </c>
      <c r="C9066" s="753" t="s">
        <v>416</v>
      </c>
      <c r="D9066" s="753" t="s">
        <v>1977</v>
      </c>
      <c r="E9066" s="753" t="s">
        <v>112</v>
      </c>
      <c r="F9066" s="753"/>
      <c r="G9066" s="757" t="s">
        <v>113</v>
      </c>
      <c r="H9066" s="751">
        <v>3427215448</v>
      </c>
    </row>
    <row r="9067" spans="1:8">
      <c r="A9067" s="753" t="s">
        <v>84</v>
      </c>
      <c r="B9067" s="753" t="s">
        <v>432</v>
      </c>
      <c r="C9067" s="753" t="s">
        <v>416</v>
      </c>
      <c r="D9067" s="753" t="s">
        <v>1977</v>
      </c>
      <c r="E9067" s="753" t="s">
        <v>112</v>
      </c>
      <c r="F9067" s="753" t="s">
        <v>155</v>
      </c>
      <c r="G9067" s="757" t="s">
        <v>1777</v>
      </c>
      <c r="H9067" s="751">
        <v>2173878489</v>
      </c>
    </row>
    <row r="9068" spans="1:8">
      <c r="A9068" s="753" t="s">
        <v>84</v>
      </c>
      <c r="B9068" s="753" t="s">
        <v>432</v>
      </c>
      <c r="C9068" s="753" t="s">
        <v>416</v>
      </c>
      <c r="D9068" s="753" t="s">
        <v>1977</v>
      </c>
      <c r="E9068" s="753" t="s">
        <v>112</v>
      </c>
      <c r="F9068" s="753" t="s">
        <v>114</v>
      </c>
      <c r="G9068" s="757" t="s">
        <v>1778</v>
      </c>
      <c r="H9068" s="751">
        <v>542692021</v>
      </c>
    </row>
    <row r="9069" spans="1:8">
      <c r="A9069" s="753" t="s">
        <v>84</v>
      </c>
      <c r="B9069" s="753" t="s">
        <v>432</v>
      </c>
      <c r="C9069" s="753" t="s">
        <v>416</v>
      </c>
      <c r="D9069" s="753" t="s">
        <v>1977</v>
      </c>
      <c r="E9069" s="753" t="s">
        <v>112</v>
      </c>
      <c r="F9069" s="753" t="s">
        <v>156</v>
      </c>
      <c r="G9069" s="757" t="s">
        <v>1779</v>
      </c>
      <c r="H9069" s="751">
        <v>9839808</v>
      </c>
    </row>
    <row r="9070" spans="1:8">
      <c r="A9070" s="753" t="s">
        <v>84</v>
      </c>
      <c r="B9070" s="753" t="s">
        <v>432</v>
      </c>
      <c r="C9070" s="753" t="s">
        <v>416</v>
      </c>
      <c r="D9070" s="753" t="s">
        <v>1977</v>
      </c>
      <c r="E9070" s="753" t="s">
        <v>112</v>
      </c>
      <c r="F9070" s="753" t="s">
        <v>146</v>
      </c>
      <c r="G9070" s="757" t="s">
        <v>1780</v>
      </c>
      <c r="H9070" s="751">
        <v>103206000</v>
      </c>
    </row>
    <row r="9071" spans="1:8">
      <c r="A9071" s="753" t="s">
        <v>84</v>
      </c>
      <c r="B9071" s="753" t="s">
        <v>432</v>
      </c>
      <c r="C9071" s="753" t="s">
        <v>416</v>
      </c>
      <c r="D9071" s="753" t="s">
        <v>1977</v>
      </c>
      <c r="E9071" s="753" t="s">
        <v>112</v>
      </c>
      <c r="F9071" s="753" t="s">
        <v>242</v>
      </c>
      <c r="G9071" s="757" t="s">
        <v>1839</v>
      </c>
      <c r="H9071" s="751">
        <v>21025176</v>
      </c>
    </row>
    <row r="9072" spans="1:8">
      <c r="A9072" s="753" t="s">
        <v>84</v>
      </c>
      <c r="B9072" s="753" t="s">
        <v>432</v>
      </c>
      <c r="C9072" s="753" t="s">
        <v>416</v>
      </c>
      <c r="D9072" s="753" t="s">
        <v>1977</v>
      </c>
      <c r="E9072" s="753" t="s">
        <v>112</v>
      </c>
      <c r="F9072" s="753" t="s">
        <v>157</v>
      </c>
      <c r="G9072" s="757" t="s">
        <v>135</v>
      </c>
      <c r="H9072" s="751">
        <v>576573954</v>
      </c>
    </row>
    <row r="9073" spans="1:8">
      <c r="A9073" s="753" t="s">
        <v>84</v>
      </c>
      <c r="B9073" s="753" t="s">
        <v>432</v>
      </c>
      <c r="C9073" s="753" t="s">
        <v>416</v>
      </c>
      <c r="D9073" s="753" t="s">
        <v>1977</v>
      </c>
      <c r="E9073" s="753" t="s">
        <v>115</v>
      </c>
      <c r="F9073" s="753"/>
      <c r="G9073" s="757" t="s">
        <v>1781</v>
      </c>
      <c r="H9073" s="751">
        <v>15060840263</v>
      </c>
    </row>
    <row r="9074" spans="1:8">
      <c r="A9074" s="753" t="s">
        <v>84</v>
      </c>
      <c r="B9074" s="753" t="s">
        <v>432</v>
      </c>
      <c r="C9074" s="753" t="s">
        <v>416</v>
      </c>
      <c r="D9074" s="753" t="s">
        <v>1977</v>
      </c>
      <c r="E9074" s="753" t="s">
        <v>115</v>
      </c>
      <c r="F9074" s="753" t="s">
        <v>116</v>
      </c>
      <c r="G9074" s="757" t="s">
        <v>117</v>
      </c>
      <c r="H9074" s="751">
        <v>2418725962</v>
      </c>
    </row>
    <row r="9075" spans="1:8">
      <c r="A9075" s="753" t="s">
        <v>84</v>
      </c>
      <c r="B9075" s="753" t="s">
        <v>432</v>
      </c>
      <c r="C9075" s="753" t="s">
        <v>416</v>
      </c>
      <c r="D9075" s="753" t="s">
        <v>1977</v>
      </c>
      <c r="E9075" s="753" t="s">
        <v>115</v>
      </c>
      <c r="F9075" s="753" t="s">
        <v>147</v>
      </c>
      <c r="G9075" s="757" t="s">
        <v>148</v>
      </c>
      <c r="H9075" s="751">
        <v>7378991742</v>
      </c>
    </row>
    <row r="9076" spans="1:8">
      <c r="A9076" s="753" t="s">
        <v>84</v>
      </c>
      <c r="B9076" s="753" t="s">
        <v>432</v>
      </c>
      <c r="C9076" s="753" t="s">
        <v>416</v>
      </c>
      <c r="D9076" s="753" t="s">
        <v>1977</v>
      </c>
      <c r="E9076" s="753" t="s">
        <v>115</v>
      </c>
      <c r="F9076" s="753" t="s">
        <v>4</v>
      </c>
      <c r="G9076" s="757" t="s">
        <v>1782</v>
      </c>
      <c r="H9076" s="751">
        <v>1379329500</v>
      </c>
    </row>
    <row r="9077" spans="1:8">
      <c r="A9077" s="753" t="s">
        <v>84</v>
      </c>
      <c r="B9077" s="753" t="s">
        <v>432</v>
      </c>
      <c r="C9077" s="753" t="s">
        <v>416</v>
      </c>
      <c r="D9077" s="753" t="s">
        <v>1977</v>
      </c>
      <c r="E9077" s="753" t="s">
        <v>115</v>
      </c>
      <c r="F9077" s="753" t="s">
        <v>118</v>
      </c>
      <c r="G9077" s="757" t="s">
        <v>119</v>
      </c>
      <c r="H9077" s="751">
        <v>3883793059</v>
      </c>
    </row>
    <row r="9078" spans="1:8">
      <c r="A9078" s="753" t="s">
        <v>84</v>
      </c>
      <c r="B9078" s="753" t="s">
        <v>432</v>
      </c>
      <c r="C9078" s="753" t="s">
        <v>416</v>
      </c>
      <c r="D9078" s="753" t="s">
        <v>1977</v>
      </c>
      <c r="E9078" s="753" t="s">
        <v>120</v>
      </c>
      <c r="F9078" s="753"/>
      <c r="G9078" s="757" t="s">
        <v>121</v>
      </c>
      <c r="H9078" s="751">
        <v>2159489114</v>
      </c>
    </row>
    <row r="9079" spans="1:8" ht="39.6">
      <c r="A9079" s="753" t="s">
        <v>84</v>
      </c>
      <c r="B9079" s="753" t="s">
        <v>432</v>
      </c>
      <c r="C9079" s="753" t="s">
        <v>416</v>
      </c>
      <c r="D9079" s="753" t="s">
        <v>1977</v>
      </c>
      <c r="E9079" s="753" t="s">
        <v>120</v>
      </c>
      <c r="F9079" s="753" t="s">
        <v>122</v>
      </c>
      <c r="G9079" s="757" t="s">
        <v>1783</v>
      </c>
      <c r="H9079" s="751">
        <v>142762832</v>
      </c>
    </row>
    <row r="9080" spans="1:8">
      <c r="A9080" s="753" t="s">
        <v>84</v>
      </c>
      <c r="B9080" s="753" t="s">
        <v>432</v>
      </c>
      <c r="C9080" s="753" t="s">
        <v>416</v>
      </c>
      <c r="D9080" s="753" t="s">
        <v>1977</v>
      </c>
      <c r="E9080" s="753" t="s">
        <v>120</v>
      </c>
      <c r="F9080" s="753" t="s">
        <v>123</v>
      </c>
      <c r="G9080" s="757" t="s">
        <v>124</v>
      </c>
      <c r="H9080" s="751">
        <v>2551000</v>
      </c>
    </row>
    <row r="9081" spans="1:8" ht="39.6">
      <c r="A9081" s="753" t="s">
        <v>84</v>
      </c>
      <c r="B9081" s="753" t="s">
        <v>432</v>
      </c>
      <c r="C9081" s="753" t="s">
        <v>416</v>
      </c>
      <c r="D9081" s="753" t="s">
        <v>1977</v>
      </c>
      <c r="E9081" s="753" t="s">
        <v>120</v>
      </c>
      <c r="F9081" s="753" t="s">
        <v>994</v>
      </c>
      <c r="G9081" s="757" t="s">
        <v>1824</v>
      </c>
      <c r="H9081" s="751">
        <v>758841536</v>
      </c>
    </row>
    <row r="9082" spans="1:8">
      <c r="A9082" s="753" t="s">
        <v>84</v>
      </c>
      <c r="B9082" s="753" t="s">
        <v>432</v>
      </c>
      <c r="C9082" s="753" t="s">
        <v>416</v>
      </c>
      <c r="D9082" s="753" t="s">
        <v>1977</v>
      </c>
      <c r="E9082" s="753" t="s">
        <v>120</v>
      </c>
      <c r="F9082" s="753" t="s">
        <v>315</v>
      </c>
      <c r="G9082" s="757" t="s">
        <v>1831</v>
      </c>
      <c r="H9082" s="751">
        <v>185680704</v>
      </c>
    </row>
    <row r="9083" spans="1:8" ht="26.4">
      <c r="A9083" s="753" t="s">
        <v>84</v>
      </c>
      <c r="B9083" s="753" t="s">
        <v>432</v>
      </c>
      <c r="C9083" s="753" t="s">
        <v>416</v>
      </c>
      <c r="D9083" s="753" t="s">
        <v>1977</v>
      </c>
      <c r="E9083" s="753" t="s">
        <v>120</v>
      </c>
      <c r="F9083" s="753" t="s">
        <v>1001</v>
      </c>
      <c r="G9083" s="757" t="s">
        <v>1784</v>
      </c>
      <c r="H9083" s="751">
        <v>582941242</v>
      </c>
    </row>
    <row r="9084" spans="1:8">
      <c r="A9084" s="753" t="s">
        <v>84</v>
      </c>
      <c r="B9084" s="753" t="s">
        <v>432</v>
      </c>
      <c r="C9084" s="753" t="s">
        <v>416</v>
      </c>
      <c r="D9084" s="753" t="s">
        <v>1977</v>
      </c>
      <c r="E9084" s="753" t="s">
        <v>120</v>
      </c>
      <c r="F9084" s="753" t="s">
        <v>158</v>
      </c>
      <c r="G9084" s="757" t="s">
        <v>1785</v>
      </c>
      <c r="H9084" s="751">
        <v>226662000</v>
      </c>
    </row>
    <row r="9085" spans="1:8">
      <c r="A9085" s="753" t="s">
        <v>84</v>
      </c>
      <c r="B9085" s="753" t="s">
        <v>432</v>
      </c>
      <c r="C9085" s="753" t="s">
        <v>416</v>
      </c>
      <c r="D9085" s="753" t="s">
        <v>1977</v>
      </c>
      <c r="E9085" s="753" t="s">
        <v>120</v>
      </c>
      <c r="F9085" s="753" t="s">
        <v>159</v>
      </c>
      <c r="G9085" s="757" t="s">
        <v>143</v>
      </c>
      <c r="H9085" s="751">
        <v>260049800</v>
      </c>
    </row>
    <row r="9086" spans="1:8">
      <c r="A9086" s="753" t="s">
        <v>84</v>
      </c>
      <c r="B9086" s="753" t="s">
        <v>432</v>
      </c>
      <c r="C9086" s="753" t="s">
        <v>416</v>
      </c>
      <c r="D9086" s="753" t="s">
        <v>1977</v>
      </c>
      <c r="E9086" s="753" t="s">
        <v>160</v>
      </c>
      <c r="F9086" s="753"/>
      <c r="G9086" s="757" t="s">
        <v>161</v>
      </c>
      <c r="H9086" s="751">
        <v>632838824</v>
      </c>
    </row>
    <row r="9087" spans="1:8">
      <c r="A9087" s="753" t="s">
        <v>84</v>
      </c>
      <c r="B9087" s="753" t="s">
        <v>432</v>
      </c>
      <c r="C9087" s="753" t="s">
        <v>416</v>
      </c>
      <c r="D9087" s="753" t="s">
        <v>1977</v>
      </c>
      <c r="E9087" s="753" t="s">
        <v>160</v>
      </c>
      <c r="F9087" s="753" t="s">
        <v>162</v>
      </c>
      <c r="G9087" s="757" t="s">
        <v>163</v>
      </c>
      <c r="H9087" s="751">
        <v>13304824</v>
      </c>
    </row>
    <row r="9088" spans="1:8">
      <c r="A9088" s="753" t="s">
        <v>84</v>
      </c>
      <c r="B9088" s="753" t="s">
        <v>432</v>
      </c>
      <c r="C9088" s="753" t="s">
        <v>416</v>
      </c>
      <c r="D9088" s="753" t="s">
        <v>1977</v>
      </c>
      <c r="E9088" s="753" t="s">
        <v>160</v>
      </c>
      <c r="F9088" s="753" t="s">
        <v>544</v>
      </c>
      <c r="G9088" s="757" t="s">
        <v>545</v>
      </c>
      <c r="H9088" s="751">
        <v>900000</v>
      </c>
    </row>
    <row r="9089" spans="1:8">
      <c r="A9089" s="753" t="s">
        <v>84</v>
      </c>
      <c r="B9089" s="753" t="s">
        <v>432</v>
      </c>
      <c r="C9089" s="753" t="s">
        <v>416</v>
      </c>
      <c r="D9089" s="753" t="s">
        <v>1977</v>
      </c>
      <c r="E9089" s="753" t="s">
        <v>160</v>
      </c>
      <c r="F9089" s="753" t="s">
        <v>975</v>
      </c>
      <c r="G9089" s="757" t="s">
        <v>974</v>
      </c>
      <c r="H9089" s="751">
        <v>400000</v>
      </c>
    </row>
    <row r="9090" spans="1:8">
      <c r="A9090" s="753" t="s">
        <v>84</v>
      </c>
      <c r="B9090" s="753" t="s">
        <v>432</v>
      </c>
      <c r="C9090" s="753" t="s">
        <v>416</v>
      </c>
      <c r="D9090" s="753" t="s">
        <v>1977</v>
      </c>
      <c r="E9090" s="753" t="s">
        <v>160</v>
      </c>
      <c r="F9090" s="753" t="s">
        <v>547</v>
      </c>
      <c r="G9090" s="757" t="s">
        <v>548</v>
      </c>
      <c r="H9090" s="751">
        <v>2450000</v>
      </c>
    </row>
    <row r="9091" spans="1:8">
      <c r="A9091" s="753" t="s">
        <v>84</v>
      </c>
      <c r="B9091" s="753" t="s">
        <v>432</v>
      </c>
      <c r="C9091" s="753" t="s">
        <v>416</v>
      </c>
      <c r="D9091" s="753" t="s">
        <v>1977</v>
      </c>
      <c r="E9091" s="753" t="s">
        <v>160</v>
      </c>
      <c r="F9091" s="753" t="s">
        <v>438</v>
      </c>
      <c r="G9091" s="757" t="s">
        <v>1786</v>
      </c>
      <c r="H9091" s="751">
        <v>29870000</v>
      </c>
    </row>
    <row r="9092" spans="1:8">
      <c r="A9092" s="753" t="s">
        <v>84</v>
      </c>
      <c r="B9092" s="753" t="s">
        <v>432</v>
      </c>
      <c r="C9092" s="753" t="s">
        <v>416</v>
      </c>
      <c r="D9092" s="753" t="s">
        <v>1977</v>
      </c>
      <c r="E9092" s="753" t="s">
        <v>160</v>
      </c>
      <c r="F9092" s="753" t="s">
        <v>549</v>
      </c>
      <c r="G9092" s="757" t="s">
        <v>550</v>
      </c>
      <c r="H9092" s="751">
        <v>280432000</v>
      </c>
    </row>
    <row r="9093" spans="1:8">
      <c r="A9093" s="753" t="s">
        <v>84</v>
      </c>
      <c r="B9093" s="753" t="s">
        <v>432</v>
      </c>
      <c r="C9093" s="753" t="s">
        <v>416</v>
      </c>
      <c r="D9093" s="753" t="s">
        <v>1977</v>
      </c>
      <c r="E9093" s="753" t="s">
        <v>160</v>
      </c>
      <c r="F9093" s="753" t="s">
        <v>551</v>
      </c>
      <c r="G9093" s="757" t="s">
        <v>133</v>
      </c>
      <c r="H9093" s="751">
        <v>305482000</v>
      </c>
    </row>
    <row r="9094" spans="1:8">
      <c r="A9094" s="753" t="s">
        <v>84</v>
      </c>
      <c r="B9094" s="753" t="s">
        <v>432</v>
      </c>
      <c r="C9094" s="753" t="s">
        <v>416</v>
      </c>
      <c r="D9094" s="753" t="s">
        <v>1977</v>
      </c>
      <c r="E9094" s="753" t="s">
        <v>125</v>
      </c>
      <c r="F9094" s="753"/>
      <c r="G9094" s="757" t="s">
        <v>126</v>
      </c>
      <c r="H9094" s="751">
        <v>4111002400</v>
      </c>
    </row>
    <row r="9095" spans="1:8">
      <c r="A9095" s="753" t="s">
        <v>84</v>
      </c>
      <c r="B9095" s="753" t="s">
        <v>432</v>
      </c>
      <c r="C9095" s="753" t="s">
        <v>416</v>
      </c>
      <c r="D9095" s="753" t="s">
        <v>1977</v>
      </c>
      <c r="E9095" s="753" t="s">
        <v>125</v>
      </c>
      <c r="F9095" s="753" t="s">
        <v>430</v>
      </c>
      <c r="G9095" s="757" t="s">
        <v>431</v>
      </c>
      <c r="H9095" s="751">
        <v>339118400</v>
      </c>
    </row>
    <row r="9096" spans="1:8">
      <c r="A9096" s="753" t="s">
        <v>84</v>
      </c>
      <c r="B9096" s="753" t="s">
        <v>432</v>
      </c>
      <c r="C9096" s="753" t="s">
        <v>416</v>
      </c>
      <c r="D9096" s="753" t="s">
        <v>1977</v>
      </c>
      <c r="E9096" s="753" t="s">
        <v>125</v>
      </c>
      <c r="F9096" s="753" t="s">
        <v>552</v>
      </c>
      <c r="G9096" s="757" t="s">
        <v>553</v>
      </c>
      <c r="H9096" s="751">
        <v>666465000</v>
      </c>
    </row>
    <row r="9097" spans="1:8">
      <c r="A9097" s="753" t="s">
        <v>84</v>
      </c>
      <c r="B9097" s="753" t="s">
        <v>432</v>
      </c>
      <c r="C9097" s="753" t="s">
        <v>416</v>
      </c>
      <c r="D9097" s="753" t="s">
        <v>1977</v>
      </c>
      <c r="E9097" s="753" t="s">
        <v>125</v>
      </c>
      <c r="F9097" s="753" t="s">
        <v>127</v>
      </c>
      <c r="G9097" s="757" t="s">
        <v>128</v>
      </c>
      <c r="H9097" s="751">
        <v>496465000</v>
      </c>
    </row>
    <row r="9098" spans="1:8">
      <c r="A9098" s="753" t="s">
        <v>84</v>
      </c>
      <c r="B9098" s="753" t="s">
        <v>432</v>
      </c>
      <c r="C9098" s="753" t="s">
        <v>416</v>
      </c>
      <c r="D9098" s="753" t="s">
        <v>1977</v>
      </c>
      <c r="E9098" s="753" t="s">
        <v>125</v>
      </c>
      <c r="F9098" s="753" t="s">
        <v>129</v>
      </c>
      <c r="G9098" s="757" t="s">
        <v>1787</v>
      </c>
      <c r="H9098" s="751">
        <v>2607534000</v>
      </c>
    </row>
    <row r="9099" spans="1:8">
      <c r="A9099" s="753" t="s">
        <v>84</v>
      </c>
      <c r="B9099" s="753" t="s">
        <v>432</v>
      </c>
      <c r="C9099" s="753" t="s">
        <v>416</v>
      </c>
      <c r="D9099" s="753" t="s">
        <v>1977</v>
      </c>
      <c r="E9099" s="753" t="s">
        <v>125</v>
      </c>
      <c r="F9099" s="753" t="s">
        <v>584</v>
      </c>
      <c r="G9099" s="757" t="s">
        <v>135</v>
      </c>
      <c r="H9099" s="751">
        <v>1420000</v>
      </c>
    </row>
    <row r="9100" spans="1:8">
      <c r="A9100" s="753" t="s">
        <v>84</v>
      </c>
      <c r="B9100" s="753" t="s">
        <v>432</v>
      </c>
      <c r="C9100" s="753" t="s">
        <v>416</v>
      </c>
      <c r="D9100" s="753" t="s">
        <v>1977</v>
      </c>
      <c r="E9100" s="753" t="s">
        <v>554</v>
      </c>
      <c r="F9100" s="753"/>
      <c r="G9100" s="757" t="s">
        <v>555</v>
      </c>
      <c r="H9100" s="751">
        <v>6945904560</v>
      </c>
    </row>
    <row r="9101" spans="1:8">
      <c r="A9101" s="753" t="s">
        <v>84</v>
      </c>
      <c r="B9101" s="753" t="s">
        <v>432</v>
      </c>
      <c r="C9101" s="753" t="s">
        <v>416</v>
      </c>
      <c r="D9101" s="753" t="s">
        <v>1977</v>
      </c>
      <c r="E9101" s="753" t="s">
        <v>554</v>
      </c>
      <c r="F9101" s="753" t="s">
        <v>556</v>
      </c>
      <c r="G9101" s="757" t="s">
        <v>557</v>
      </c>
      <c r="H9101" s="751">
        <v>25610000</v>
      </c>
    </row>
    <row r="9102" spans="1:8">
      <c r="A9102" s="753" t="s">
        <v>84</v>
      </c>
      <c r="B9102" s="753" t="s">
        <v>432</v>
      </c>
      <c r="C9102" s="753" t="s">
        <v>416</v>
      </c>
      <c r="D9102" s="753" t="s">
        <v>1977</v>
      </c>
      <c r="E9102" s="753" t="s">
        <v>554</v>
      </c>
      <c r="F9102" s="753" t="s">
        <v>942</v>
      </c>
      <c r="G9102" s="757" t="s">
        <v>941</v>
      </c>
      <c r="H9102" s="751">
        <v>8000000</v>
      </c>
    </row>
    <row r="9103" spans="1:8">
      <c r="A9103" s="753" t="s">
        <v>84</v>
      </c>
      <c r="B9103" s="753" t="s">
        <v>432</v>
      </c>
      <c r="C9103" s="753" t="s">
        <v>416</v>
      </c>
      <c r="D9103" s="753" t="s">
        <v>1977</v>
      </c>
      <c r="E9103" s="753" t="s">
        <v>554</v>
      </c>
      <c r="F9103" s="753" t="s">
        <v>243</v>
      </c>
      <c r="G9103" s="757" t="s">
        <v>244</v>
      </c>
      <c r="H9103" s="751">
        <v>6085842560</v>
      </c>
    </row>
    <row r="9104" spans="1:8">
      <c r="A9104" s="753" t="s">
        <v>84</v>
      </c>
      <c r="B9104" s="753" t="s">
        <v>432</v>
      </c>
      <c r="C9104" s="753" t="s">
        <v>416</v>
      </c>
      <c r="D9104" s="753" t="s">
        <v>1977</v>
      </c>
      <c r="E9104" s="753" t="s">
        <v>554</v>
      </c>
      <c r="F9104" s="753" t="s">
        <v>206</v>
      </c>
      <c r="G9104" s="757" t="s">
        <v>207</v>
      </c>
      <c r="H9104" s="751">
        <v>303140000</v>
      </c>
    </row>
    <row r="9105" spans="1:8">
      <c r="A9105" s="753" t="s">
        <v>84</v>
      </c>
      <c r="B9105" s="753" t="s">
        <v>432</v>
      </c>
      <c r="C9105" s="753" t="s">
        <v>416</v>
      </c>
      <c r="D9105" s="753" t="s">
        <v>1977</v>
      </c>
      <c r="E9105" s="753" t="s">
        <v>554</v>
      </c>
      <c r="F9105" s="753" t="s">
        <v>558</v>
      </c>
      <c r="G9105" s="757" t="s">
        <v>559</v>
      </c>
      <c r="H9105" s="751">
        <v>523312000</v>
      </c>
    </row>
    <row r="9106" spans="1:8" ht="39.6">
      <c r="A9106" s="753" t="s">
        <v>84</v>
      </c>
      <c r="B9106" s="753" t="s">
        <v>432</v>
      </c>
      <c r="C9106" s="753" t="s">
        <v>416</v>
      </c>
      <c r="D9106" s="753" t="s">
        <v>1977</v>
      </c>
      <c r="E9106" s="753" t="s">
        <v>560</v>
      </c>
      <c r="F9106" s="753"/>
      <c r="G9106" s="757" t="s">
        <v>1790</v>
      </c>
      <c r="H9106" s="751">
        <v>18033508251</v>
      </c>
    </row>
    <row r="9107" spans="1:8">
      <c r="A9107" s="753" t="s">
        <v>84</v>
      </c>
      <c r="B9107" s="753" t="s">
        <v>432</v>
      </c>
      <c r="C9107" s="753" t="s">
        <v>416</v>
      </c>
      <c r="D9107" s="753" t="s">
        <v>1977</v>
      </c>
      <c r="E9107" s="753" t="s">
        <v>560</v>
      </c>
      <c r="F9107" s="753" t="s">
        <v>316</v>
      </c>
      <c r="G9107" s="757" t="s">
        <v>1866</v>
      </c>
      <c r="H9107" s="751">
        <v>80086000</v>
      </c>
    </row>
    <row r="9108" spans="1:8">
      <c r="A9108" s="753" t="s">
        <v>84</v>
      </c>
      <c r="B9108" s="753" t="s">
        <v>432</v>
      </c>
      <c r="C9108" s="753" t="s">
        <v>416</v>
      </c>
      <c r="D9108" s="753" t="s">
        <v>1977</v>
      </c>
      <c r="E9108" s="753" t="s">
        <v>560</v>
      </c>
      <c r="F9108" s="753" t="s">
        <v>5</v>
      </c>
      <c r="G9108" s="757" t="s">
        <v>6</v>
      </c>
      <c r="H9108" s="751">
        <v>6239975707</v>
      </c>
    </row>
    <row r="9109" spans="1:8">
      <c r="A9109" s="753" t="s">
        <v>84</v>
      </c>
      <c r="B9109" s="753" t="s">
        <v>432</v>
      </c>
      <c r="C9109" s="753" t="s">
        <v>416</v>
      </c>
      <c r="D9109" s="753" t="s">
        <v>1977</v>
      </c>
      <c r="E9109" s="753" t="s">
        <v>560</v>
      </c>
      <c r="F9109" s="753" t="s">
        <v>418</v>
      </c>
      <c r="G9109" s="757" t="s">
        <v>1793</v>
      </c>
      <c r="H9109" s="751">
        <v>2194724927</v>
      </c>
    </row>
    <row r="9110" spans="1:8">
      <c r="A9110" s="753" t="s">
        <v>84</v>
      </c>
      <c r="B9110" s="753" t="s">
        <v>432</v>
      </c>
      <c r="C9110" s="753" t="s">
        <v>416</v>
      </c>
      <c r="D9110" s="753" t="s">
        <v>1977</v>
      </c>
      <c r="E9110" s="753" t="s">
        <v>560</v>
      </c>
      <c r="F9110" s="753" t="s">
        <v>562</v>
      </c>
      <c r="G9110" s="757" t="s">
        <v>1794</v>
      </c>
      <c r="H9110" s="751">
        <v>117140000</v>
      </c>
    </row>
    <row r="9111" spans="1:8">
      <c r="A9111" s="753" t="s">
        <v>84</v>
      </c>
      <c r="B9111" s="753" t="s">
        <v>432</v>
      </c>
      <c r="C9111" s="753" t="s">
        <v>416</v>
      </c>
      <c r="D9111" s="753" t="s">
        <v>1977</v>
      </c>
      <c r="E9111" s="753" t="s">
        <v>560</v>
      </c>
      <c r="F9111" s="753" t="s">
        <v>388</v>
      </c>
      <c r="G9111" s="757" t="s">
        <v>1915</v>
      </c>
      <c r="H9111" s="751">
        <v>39000000</v>
      </c>
    </row>
    <row r="9112" spans="1:8">
      <c r="A9112" s="753" t="s">
        <v>84</v>
      </c>
      <c r="B9112" s="753" t="s">
        <v>432</v>
      </c>
      <c r="C9112" s="753" t="s">
        <v>416</v>
      </c>
      <c r="D9112" s="753" t="s">
        <v>1977</v>
      </c>
      <c r="E9112" s="753" t="s">
        <v>560</v>
      </c>
      <c r="F9112" s="753" t="s">
        <v>7</v>
      </c>
      <c r="G9112" s="757" t="s">
        <v>1795</v>
      </c>
      <c r="H9112" s="751">
        <v>1292634044</v>
      </c>
    </row>
    <row r="9113" spans="1:8" ht="26.4">
      <c r="A9113" s="753" t="s">
        <v>84</v>
      </c>
      <c r="B9113" s="753" t="s">
        <v>432</v>
      </c>
      <c r="C9113" s="753" t="s">
        <v>416</v>
      </c>
      <c r="D9113" s="753" t="s">
        <v>1977</v>
      </c>
      <c r="E9113" s="753" t="s">
        <v>560</v>
      </c>
      <c r="F9113" s="753" t="s">
        <v>563</v>
      </c>
      <c r="G9113" s="757" t="s">
        <v>13</v>
      </c>
      <c r="H9113" s="751">
        <v>8069947573</v>
      </c>
    </row>
    <row r="9114" spans="1:8" ht="26.4">
      <c r="A9114" s="753" t="s">
        <v>84</v>
      </c>
      <c r="B9114" s="753" t="s">
        <v>432</v>
      </c>
      <c r="C9114" s="753" t="s">
        <v>416</v>
      </c>
      <c r="D9114" s="753" t="s">
        <v>1977</v>
      </c>
      <c r="E9114" s="753" t="s">
        <v>1796</v>
      </c>
      <c r="F9114" s="753"/>
      <c r="G9114" s="757" t="s">
        <v>1797</v>
      </c>
      <c r="H9114" s="751">
        <v>11229705423</v>
      </c>
    </row>
    <row r="9115" spans="1:8">
      <c r="A9115" s="753" t="s">
        <v>84</v>
      </c>
      <c r="B9115" s="753" t="s">
        <v>432</v>
      </c>
      <c r="C9115" s="753" t="s">
        <v>416</v>
      </c>
      <c r="D9115" s="753" t="s">
        <v>1977</v>
      </c>
      <c r="E9115" s="753" t="s">
        <v>1796</v>
      </c>
      <c r="F9115" s="753" t="s">
        <v>1878</v>
      </c>
      <c r="G9115" s="757" t="s">
        <v>1866</v>
      </c>
      <c r="H9115" s="751">
        <v>863799400</v>
      </c>
    </row>
    <row r="9116" spans="1:8">
      <c r="A9116" s="753" t="s">
        <v>84</v>
      </c>
      <c r="B9116" s="753" t="s">
        <v>432</v>
      </c>
      <c r="C9116" s="753" t="s">
        <v>416</v>
      </c>
      <c r="D9116" s="753" t="s">
        <v>1977</v>
      </c>
      <c r="E9116" s="753" t="s">
        <v>1796</v>
      </c>
      <c r="F9116" s="753" t="s">
        <v>1825</v>
      </c>
      <c r="G9116" s="757" t="s">
        <v>1794</v>
      </c>
      <c r="H9116" s="751">
        <v>1271272000</v>
      </c>
    </row>
    <row r="9117" spans="1:8">
      <c r="A9117" s="753" t="s">
        <v>84</v>
      </c>
      <c r="B9117" s="753" t="s">
        <v>432</v>
      </c>
      <c r="C9117" s="753" t="s">
        <v>416</v>
      </c>
      <c r="D9117" s="753" t="s">
        <v>1977</v>
      </c>
      <c r="E9117" s="753" t="s">
        <v>1796</v>
      </c>
      <c r="F9117" s="753" t="s">
        <v>1798</v>
      </c>
      <c r="G9117" s="757" t="s">
        <v>1793</v>
      </c>
      <c r="H9117" s="751">
        <v>4610909864</v>
      </c>
    </row>
    <row r="9118" spans="1:8">
      <c r="A9118" s="753" t="s">
        <v>84</v>
      </c>
      <c r="B9118" s="753" t="s">
        <v>432</v>
      </c>
      <c r="C9118" s="753" t="s">
        <v>416</v>
      </c>
      <c r="D9118" s="753" t="s">
        <v>1977</v>
      </c>
      <c r="E9118" s="753" t="s">
        <v>1796</v>
      </c>
      <c r="F9118" s="753" t="s">
        <v>1833</v>
      </c>
      <c r="G9118" s="757" t="s">
        <v>1834</v>
      </c>
      <c r="H9118" s="751">
        <v>4483724159</v>
      </c>
    </row>
    <row r="9119" spans="1:8" ht="26.4">
      <c r="A9119" s="753" t="s">
        <v>84</v>
      </c>
      <c r="B9119" s="753" t="s">
        <v>432</v>
      </c>
      <c r="C9119" s="753" t="s">
        <v>416</v>
      </c>
      <c r="D9119" s="753" t="s">
        <v>1977</v>
      </c>
      <c r="E9119" s="753" t="s">
        <v>130</v>
      </c>
      <c r="F9119" s="753"/>
      <c r="G9119" s="757" t="s">
        <v>131</v>
      </c>
      <c r="H9119" s="751">
        <v>17504304696</v>
      </c>
    </row>
    <row r="9120" spans="1:8">
      <c r="A9120" s="753" t="s">
        <v>84</v>
      </c>
      <c r="B9120" s="753" t="s">
        <v>432</v>
      </c>
      <c r="C9120" s="753" t="s">
        <v>416</v>
      </c>
      <c r="D9120" s="753" t="s">
        <v>1977</v>
      </c>
      <c r="E9120" s="753" t="s">
        <v>130</v>
      </c>
      <c r="F9120" s="753" t="s">
        <v>585</v>
      </c>
      <c r="G9120" s="757" t="s">
        <v>1799</v>
      </c>
      <c r="H9120" s="751">
        <v>8980870609</v>
      </c>
    </row>
    <row r="9121" spans="1:8">
      <c r="A9121" s="753" t="s">
        <v>84</v>
      </c>
      <c r="B9121" s="753" t="s">
        <v>432</v>
      </c>
      <c r="C9121" s="753" t="s">
        <v>416</v>
      </c>
      <c r="D9121" s="753" t="s">
        <v>1977</v>
      </c>
      <c r="E9121" s="753" t="s">
        <v>130</v>
      </c>
      <c r="F9121" s="753" t="s">
        <v>8</v>
      </c>
      <c r="G9121" s="757" t="s">
        <v>1835</v>
      </c>
      <c r="H9121" s="751">
        <v>454121800</v>
      </c>
    </row>
    <row r="9122" spans="1:8">
      <c r="A9122" s="753" t="s">
        <v>84</v>
      </c>
      <c r="B9122" s="753" t="s">
        <v>432</v>
      </c>
      <c r="C9122" s="753" t="s">
        <v>416</v>
      </c>
      <c r="D9122" s="753" t="s">
        <v>1977</v>
      </c>
      <c r="E9122" s="753" t="s">
        <v>130</v>
      </c>
      <c r="F9122" s="753" t="s">
        <v>14</v>
      </c>
      <c r="G9122" s="757" t="s">
        <v>1800</v>
      </c>
      <c r="H9122" s="751">
        <v>1236729767</v>
      </c>
    </row>
    <row r="9123" spans="1:8">
      <c r="A9123" s="753" t="s">
        <v>84</v>
      </c>
      <c r="B9123" s="753" t="s">
        <v>432</v>
      </c>
      <c r="C9123" s="753" t="s">
        <v>416</v>
      </c>
      <c r="D9123" s="753" t="s">
        <v>1977</v>
      </c>
      <c r="E9123" s="753" t="s">
        <v>130</v>
      </c>
      <c r="F9123" s="753" t="s">
        <v>132</v>
      </c>
      <c r="G9123" s="757" t="s">
        <v>135</v>
      </c>
      <c r="H9123" s="751">
        <v>6832582520</v>
      </c>
    </row>
    <row r="9124" spans="1:8">
      <c r="A9124" s="753" t="s">
        <v>84</v>
      </c>
      <c r="B9124" s="753" t="s">
        <v>432</v>
      </c>
      <c r="C9124" s="753" t="s">
        <v>416</v>
      </c>
      <c r="D9124" s="753" t="s">
        <v>1977</v>
      </c>
      <c r="E9124" s="753" t="s">
        <v>1801</v>
      </c>
      <c r="F9124" s="753"/>
      <c r="G9124" s="757" t="s">
        <v>1802</v>
      </c>
      <c r="H9124" s="751">
        <v>1080822600</v>
      </c>
    </row>
    <row r="9125" spans="1:8">
      <c r="A9125" s="753" t="s">
        <v>84</v>
      </c>
      <c r="B9125" s="753" t="s">
        <v>432</v>
      </c>
      <c r="C9125" s="753" t="s">
        <v>416</v>
      </c>
      <c r="D9125" s="753" t="s">
        <v>1977</v>
      </c>
      <c r="E9125" s="753" t="s">
        <v>1801</v>
      </c>
      <c r="F9125" s="753" t="s">
        <v>1803</v>
      </c>
      <c r="G9125" s="757" t="s">
        <v>1804</v>
      </c>
      <c r="H9125" s="751">
        <v>1077913600</v>
      </c>
    </row>
    <row r="9126" spans="1:8">
      <c r="A9126" s="753" t="s">
        <v>84</v>
      </c>
      <c r="B9126" s="753" t="s">
        <v>432</v>
      </c>
      <c r="C9126" s="753" t="s">
        <v>416</v>
      </c>
      <c r="D9126" s="753" t="s">
        <v>1977</v>
      </c>
      <c r="E9126" s="753" t="s">
        <v>1801</v>
      </c>
      <c r="F9126" s="753" t="s">
        <v>1879</v>
      </c>
      <c r="G9126" s="757" t="s">
        <v>135</v>
      </c>
      <c r="H9126" s="751">
        <v>2909000</v>
      </c>
    </row>
    <row r="9127" spans="1:8">
      <c r="A9127" s="753" t="s">
        <v>84</v>
      </c>
      <c r="B9127" s="753" t="s">
        <v>432</v>
      </c>
      <c r="C9127" s="753" t="s">
        <v>416</v>
      </c>
      <c r="D9127" s="753" t="s">
        <v>1977</v>
      </c>
      <c r="E9127" s="753" t="s">
        <v>134</v>
      </c>
      <c r="F9127" s="753"/>
      <c r="G9127" s="757" t="s">
        <v>135</v>
      </c>
      <c r="H9127" s="751">
        <v>7046996695</v>
      </c>
    </row>
    <row r="9128" spans="1:8" ht="39.6">
      <c r="A9128" s="753" t="s">
        <v>84</v>
      </c>
      <c r="B9128" s="753" t="s">
        <v>432</v>
      </c>
      <c r="C9128" s="753" t="s">
        <v>416</v>
      </c>
      <c r="D9128" s="753" t="s">
        <v>1977</v>
      </c>
      <c r="E9128" s="753" t="s">
        <v>134</v>
      </c>
      <c r="F9128" s="753" t="s">
        <v>866</v>
      </c>
      <c r="G9128" s="757" t="s">
        <v>1965</v>
      </c>
      <c r="H9128" s="751">
        <v>33058696</v>
      </c>
    </row>
    <row r="9129" spans="1:8">
      <c r="A9129" s="753" t="s">
        <v>84</v>
      </c>
      <c r="B9129" s="753" t="s">
        <v>432</v>
      </c>
      <c r="C9129" s="753" t="s">
        <v>416</v>
      </c>
      <c r="D9129" s="753" t="s">
        <v>1977</v>
      </c>
      <c r="E9129" s="753" t="s">
        <v>134</v>
      </c>
      <c r="F9129" s="753" t="s">
        <v>137</v>
      </c>
      <c r="G9129" s="757" t="s">
        <v>138</v>
      </c>
      <c r="H9129" s="751">
        <v>1025332201</v>
      </c>
    </row>
    <row r="9130" spans="1:8">
      <c r="A9130" s="753" t="s">
        <v>84</v>
      </c>
      <c r="B9130" s="753" t="s">
        <v>432</v>
      </c>
      <c r="C9130" s="753" t="s">
        <v>416</v>
      </c>
      <c r="D9130" s="753" t="s">
        <v>1977</v>
      </c>
      <c r="E9130" s="753" t="s">
        <v>134</v>
      </c>
      <c r="F9130" s="753" t="s">
        <v>139</v>
      </c>
      <c r="G9130" s="757" t="s">
        <v>140</v>
      </c>
      <c r="H9130" s="751">
        <v>5988605798</v>
      </c>
    </row>
    <row r="9131" spans="1:8" ht="39.6">
      <c r="A9131" s="753" t="s">
        <v>84</v>
      </c>
      <c r="B9131" s="753" t="s">
        <v>432</v>
      </c>
      <c r="C9131" s="753" t="s">
        <v>416</v>
      </c>
      <c r="D9131" s="753" t="s">
        <v>1977</v>
      </c>
      <c r="E9131" s="753" t="s">
        <v>419</v>
      </c>
      <c r="F9131" s="753"/>
      <c r="G9131" s="757" t="s">
        <v>1807</v>
      </c>
      <c r="H9131" s="751">
        <v>18842000</v>
      </c>
    </row>
    <row r="9132" spans="1:8">
      <c r="A9132" s="753" t="s">
        <v>84</v>
      </c>
      <c r="B9132" s="753" t="s">
        <v>432</v>
      </c>
      <c r="C9132" s="753" t="s">
        <v>416</v>
      </c>
      <c r="D9132" s="753" t="s">
        <v>1977</v>
      </c>
      <c r="E9132" s="753" t="s">
        <v>419</v>
      </c>
      <c r="F9132" s="753" t="s">
        <v>248</v>
      </c>
      <c r="G9132" s="757" t="s">
        <v>249</v>
      </c>
      <c r="H9132" s="751">
        <v>1600000</v>
      </c>
    </row>
    <row r="9133" spans="1:8" ht="52.8">
      <c r="A9133" s="753" t="s">
        <v>84</v>
      </c>
      <c r="B9133" s="753" t="s">
        <v>432</v>
      </c>
      <c r="C9133" s="753" t="s">
        <v>416</v>
      </c>
      <c r="D9133" s="753" t="s">
        <v>1977</v>
      </c>
      <c r="E9133" s="753" t="s">
        <v>419</v>
      </c>
      <c r="F9133" s="753" t="s">
        <v>420</v>
      </c>
      <c r="G9133" s="757" t="s">
        <v>2714</v>
      </c>
      <c r="H9133" s="751">
        <v>16242000</v>
      </c>
    </row>
    <row r="9134" spans="1:8">
      <c r="A9134" s="753" t="s">
        <v>84</v>
      </c>
      <c r="B9134" s="753" t="s">
        <v>432</v>
      </c>
      <c r="C9134" s="753" t="s">
        <v>416</v>
      </c>
      <c r="D9134" s="753" t="s">
        <v>1977</v>
      </c>
      <c r="E9134" s="753" t="s">
        <v>419</v>
      </c>
      <c r="F9134" s="753" t="s">
        <v>252</v>
      </c>
      <c r="G9134" s="757" t="s">
        <v>135</v>
      </c>
      <c r="H9134" s="751">
        <v>1000000</v>
      </c>
    </row>
    <row r="9135" spans="1:8">
      <c r="A9135" s="753" t="s">
        <v>84</v>
      </c>
      <c r="B9135" s="753" t="s">
        <v>432</v>
      </c>
      <c r="C9135" s="753" t="s">
        <v>416</v>
      </c>
      <c r="D9135" s="753" t="s">
        <v>1977</v>
      </c>
      <c r="E9135" s="753" t="s">
        <v>404</v>
      </c>
      <c r="F9135" s="753"/>
      <c r="G9135" s="757" t="s">
        <v>1808</v>
      </c>
      <c r="H9135" s="751">
        <v>365302000</v>
      </c>
    </row>
    <row r="9136" spans="1:8">
      <c r="A9136" s="753" t="s">
        <v>84</v>
      </c>
      <c r="B9136" s="753" t="s">
        <v>432</v>
      </c>
      <c r="C9136" s="753" t="s">
        <v>416</v>
      </c>
      <c r="D9136" s="753" t="s">
        <v>1977</v>
      </c>
      <c r="E9136" s="753" t="s">
        <v>404</v>
      </c>
      <c r="F9136" s="753" t="s">
        <v>1809</v>
      </c>
      <c r="G9136" s="757" t="s">
        <v>26</v>
      </c>
      <c r="H9136" s="751">
        <v>365302000</v>
      </c>
    </row>
    <row r="9137" spans="1:8">
      <c r="A9137" s="753" t="s">
        <v>84</v>
      </c>
      <c r="B9137" s="753" t="s">
        <v>432</v>
      </c>
      <c r="C9137" s="753" t="s">
        <v>416</v>
      </c>
      <c r="D9137" s="753" t="s">
        <v>1977</v>
      </c>
      <c r="E9137" s="753" t="s">
        <v>353</v>
      </c>
      <c r="F9137" s="753"/>
      <c r="G9137" s="757" t="s">
        <v>354</v>
      </c>
      <c r="H9137" s="751">
        <v>1218970127</v>
      </c>
    </row>
    <row r="9138" spans="1:8">
      <c r="A9138" s="753" t="s">
        <v>84</v>
      </c>
      <c r="B9138" s="753" t="s">
        <v>432</v>
      </c>
      <c r="C9138" s="753" t="s">
        <v>416</v>
      </c>
      <c r="D9138" s="753" t="s">
        <v>1977</v>
      </c>
      <c r="E9138" s="753" t="s">
        <v>353</v>
      </c>
      <c r="F9138" s="753" t="s">
        <v>405</v>
      </c>
      <c r="G9138" s="757" t="s">
        <v>1920</v>
      </c>
      <c r="H9138" s="751">
        <v>1218970127</v>
      </c>
    </row>
    <row r="9139" spans="1:8">
      <c r="A9139" s="753" t="s">
        <v>84</v>
      </c>
      <c r="B9139" s="753" t="s">
        <v>432</v>
      </c>
      <c r="C9139" s="753" t="s">
        <v>416</v>
      </c>
      <c r="D9139" s="753" t="s">
        <v>1977</v>
      </c>
      <c r="E9139" s="753" t="s">
        <v>178</v>
      </c>
      <c r="F9139" s="753"/>
      <c r="G9139" s="757" t="s">
        <v>179</v>
      </c>
      <c r="H9139" s="751">
        <v>1492688000</v>
      </c>
    </row>
    <row r="9140" spans="1:8" ht="26.4">
      <c r="A9140" s="753" t="s">
        <v>84</v>
      </c>
      <c r="B9140" s="753" t="s">
        <v>432</v>
      </c>
      <c r="C9140" s="753" t="s">
        <v>416</v>
      </c>
      <c r="D9140" s="753" t="s">
        <v>1977</v>
      </c>
      <c r="E9140" s="753" t="s">
        <v>178</v>
      </c>
      <c r="F9140" s="753" t="s">
        <v>180</v>
      </c>
      <c r="G9140" s="757" t="s">
        <v>1810</v>
      </c>
      <c r="H9140" s="751">
        <v>1492688000</v>
      </c>
    </row>
    <row r="9141" spans="1:8">
      <c r="A9141" s="753" t="s">
        <v>84</v>
      </c>
      <c r="B9141" s="753" t="s">
        <v>432</v>
      </c>
      <c r="C9141" s="753" t="s">
        <v>416</v>
      </c>
      <c r="D9141" s="753" t="s">
        <v>1977</v>
      </c>
      <c r="E9141" s="753" t="s">
        <v>19</v>
      </c>
      <c r="F9141" s="753"/>
      <c r="G9141" s="757" t="s">
        <v>133</v>
      </c>
      <c r="H9141" s="751">
        <v>218008000</v>
      </c>
    </row>
    <row r="9142" spans="1:8">
      <c r="A9142" s="753" t="s">
        <v>84</v>
      </c>
      <c r="B9142" s="753" t="s">
        <v>432</v>
      </c>
      <c r="C9142" s="753" t="s">
        <v>416</v>
      </c>
      <c r="D9142" s="753" t="s">
        <v>1977</v>
      </c>
      <c r="E9142" s="753" t="s">
        <v>19</v>
      </c>
      <c r="F9142" s="753" t="s">
        <v>20</v>
      </c>
      <c r="G9142" s="757" t="s">
        <v>21</v>
      </c>
      <c r="H9142" s="751">
        <v>29085000</v>
      </c>
    </row>
    <row r="9143" spans="1:8">
      <c r="A9143" s="753" t="s">
        <v>84</v>
      </c>
      <c r="B9143" s="753" t="s">
        <v>432</v>
      </c>
      <c r="C9143" s="753" t="s">
        <v>416</v>
      </c>
      <c r="D9143" s="753" t="s">
        <v>1977</v>
      </c>
      <c r="E9143" s="753" t="s">
        <v>19</v>
      </c>
      <c r="F9143" s="753" t="s">
        <v>22</v>
      </c>
      <c r="G9143" s="757" t="s">
        <v>23</v>
      </c>
      <c r="H9143" s="751">
        <v>178542000</v>
      </c>
    </row>
    <row r="9144" spans="1:8">
      <c r="A9144" s="753" t="s">
        <v>84</v>
      </c>
      <c r="B9144" s="753" t="s">
        <v>432</v>
      </c>
      <c r="C9144" s="753" t="s">
        <v>416</v>
      </c>
      <c r="D9144" s="753" t="s">
        <v>1977</v>
      </c>
      <c r="E9144" s="753" t="s">
        <v>19</v>
      </c>
      <c r="F9144" s="753" t="s">
        <v>245</v>
      </c>
      <c r="G9144" s="757" t="s">
        <v>135</v>
      </c>
      <c r="H9144" s="751">
        <v>10381000</v>
      </c>
    </row>
    <row r="9145" spans="1:8">
      <c r="A9145" s="753" t="s">
        <v>84</v>
      </c>
      <c r="B9145" s="753" t="s">
        <v>432</v>
      </c>
      <c r="C9145" s="753" t="s">
        <v>416</v>
      </c>
      <c r="D9145" s="753" t="s">
        <v>1904</v>
      </c>
      <c r="E9145" s="753"/>
      <c r="F9145" s="753"/>
      <c r="G9145" s="757" t="s">
        <v>1905</v>
      </c>
      <c r="H9145" s="751">
        <v>681145649835</v>
      </c>
    </row>
    <row r="9146" spans="1:8">
      <c r="A9146" s="753" t="s">
        <v>84</v>
      </c>
      <c r="B9146" s="753" t="s">
        <v>432</v>
      </c>
      <c r="C9146" s="753" t="s">
        <v>416</v>
      </c>
      <c r="D9146" s="753" t="s">
        <v>1904</v>
      </c>
      <c r="E9146" s="753" t="s">
        <v>92</v>
      </c>
      <c r="F9146" s="753"/>
      <c r="G9146" s="757" t="s">
        <v>93</v>
      </c>
      <c r="H9146" s="751">
        <v>267858538727</v>
      </c>
    </row>
    <row r="9147" spans="1:8">
      <c r="A9147" s="753" t="s">
        <v>84</v>
      </c>
      <c r="B9147" s="753" t="s">
        <v>432</v>
      </c>
      <c r="C9147" s="753" t="s">
        <v>416</v>
      </c>
      <c r="D9147" s="753" t="s">
        <v>1904</v>
      </c>
      <c r="E9147" s="753" t="s">
        <v>92</v>
      </c>
      <c r="F9147" s="753" t="s">
        <v>94</v>
      </c>
      <c r="G9147" s="757" t="s">
        <v>1768</v>
      </c>
      <c r="H9147" s="751">
        <v>265295658438</v>
      </c>
    </row>
    <row r="9148" spans="1:8">
      <c r="A9148" s="753" t="s">
        <v>84</v>
      </c>
      <c r="B9148" s="753" t="s">
        <v>432</v>
      </c>
      <c r="C9148" s="753" t="s">
        <v>416</v>
      </c>
      <c r="D9148" s="753" t="s">
        <v>1904</v>
      </c>
      <c r="E9148" s="753" t="s">
        <v>92</v>
      </c>
      <c r="F9148" s="753" t="s">
        <v>95</v>
      </c>
      <c r="G9148" s="757" t="s">
        <v>1769</v>
      </c>
      <c r="H9148" s="751">
        <v>1993780255</v>
      </c>
    </row>
    <row r="9149" spans="1:8">
      <c r="A9149" s="753" t="s">
        <v>84</v>
      </c>
      <c r="B9149" s="753" t="s">
        <v>432</v>
      </c>
      <c r="C9149" s="753" t="s">
        <v>416</v>
      </c>
      <c r="D9149" s="753" t="s">
        <v>1904</v>
      </c>
      <c r="E9149" s="753" t="s">
        <v>92</v>
      </c>
      <c r="F9149" s="753" t="s">
        <v>149</v>
      </c>
      <c r="G9149" s="757" t="s">
        <v>150</v>
      </c>
      <c r="H9149" s="751">
        <v>569100034</v>
      </c>
    </row>
    <row r="9150" spans="1:8" ht="26.4">
      <c r="A9150" s="753" t="s">
        <v>84</v>
      </c>
      <c r="B9150" s="753" t="s">
        <v>432</v>
      </c>
      <c r="C9150" s="753" t="s">
        <v>416</v>
      </c>
      <c r="D9150" s="753" t="s">
        <v>1904</v>
      </c>
      <c r="E9150" s="753" t="s">
        <v>141</v>
      </c>
      <c r="F9150" s="753"/>
      <c r="G9150" s="757" t="s">
        <v>1822</v>
      </c>
      <c r="H9150" s="751">
        <v>1250635662</v>
      </c>
    </row>
    <row r="9151" spans="1:8" ht="26.4">
      <c r="A9151" s="753" t="s">
        <v>84</v>
      </c>
      <c r="B9151" s="753" t="s">
        <v>432</v>
      </c>
      <c r="C9151" s="753" t="s">
        <v>416</v>
      </c>
      <c r="D9151" s="753" t="s">
        <v>1904</v>
      </c>
      <c r="E9151" s="753" t="s">
        <v>141</v>
      </c>
      <c r="F9151" s="753" t="s">
        <v>581</v>
      </c>
      <c r="G9151" s="757" t="s">
        <v>1823</v>
      </c>
      <c r="H9151" s="751">
        <v>821667255</v>
      </c>
    </row>
    <row r="9152" spans="1:8">
      <c r="A9152" s="753" t="s">
        <v>84</v>
      </c>
      <c r="B9152" s="753" t="s">
        <v>432</v>
      </c>
      <c r="C9152" s="753" t="s">
        <v>416</v>
      </c>
      <c r="D9152" s="753" t="s">
        <v>1904</v>
      </c>
      <c r="E9152" s="753" t="s">
        <v>141</v>
      </c>
      <c r="F9152" s="753" t="s">
        <v>142</v>
      </c>
      <c r="G9152" s="757" t="s">
        <v>1856</v>
      </c>
      <c r="H9152" s="751">
        <v>428968407</v>
      </c>
    </row>
    <row r="9153" spans="1:8">
      <c r="A9153" s="753" t="s">
        <v>84</v>
      </c>
      <c r="B9153" s="753" t="s">
        <v>432</v>
      </c>
      <c r="C9153" s="753" t="s">
        <v>416</v>
      </c>
      <c r="D9153" s="753" t="s">
        <v>1904</v>
      </c>
      <c r="E9153" s="753" t="s">
        <v>96</v>
      </c>
      <c r="F9153" s="753"/>
      <c r="G9153" s="757" t="s">
        <v>97</v>
      </c>
      <c r="H9153" s="751">
        <v>200380679082</v>
      </c>
    </row>
    <row r="9154" spans="1:8">
      <c r="A9154" s="753" t="s">
        <v>84</v>
      </c>
      <c r="B9154" s="753" t="s">
        <v>432</v>
      </c>
      <c r="C9154" s="753" t="s">
        <v>416</v>
      </c>
      <c r="D9154" s="753" t="s">
        <v>1904</v>
      </c>
      <c r="E9154" s="753" t="s">
        <v>96</v>
      </c>
      <c r="F9154" s="753" t="s">
        <v>151</v>
      </c>
      <c r="G9154" s="757" t="s">
        <v>152</v>
      </c>
      <c r="H9154" s="751">
        <v>6206165479</v>
      </c>
    </row>
    <row r="9155" spans="1:8">
      <c r="A9155" s="753" t="s">
        <v>84</v>
      </c>
      <c r="B9155" s="753" t="s">
        <v>432</v>
      </c>
      <c r="C9155" s="753" t="s">
        <v>416</v>
      </c>
      <c r="D9155" s="753" t="s">
        <v>1904</v>
      </c>
      <c r="E9155" s="753" t="s">
        <v>96</v>
      </c>
      <c r="F9155" s="753" t="s">
        <v>440</v>
      </c>
      <c r="G9155" s="757" t="s">
        <v>441</v>
      </c>
      <c r="H9155" s="751">
        <v>12884122172</v>
      </c>
    </row>
    <row r="9156" spans="1:8">
      <c r="A9156" s="753" t="s">
        <v>84</v>
      </c>
      <c r="B9156" s="753" t="s">
        <v>432</v>
      </c>
      <c r="C9156" s="753" t="s">
        <v>416</v>
      </c>
      <c r="D9156" s="753" t="s">
        <v>1904</v>
      </c>
      <c r="E9156" s="753" t="s">
        <v>96</v>
      </c>
      <c r="F9156" s="753" t="s">
        <v>434</v>
      </c>
      <c r="G9156" s="757" t="s">
        <v>435</v>
      </c>
      <c r="H9156" s="751">
        <v>12445529012</v>
      </c>
    </row>
    <row r="9157" spans="1:8">
      <c r="A9157" s="753" t="s">
        <v>84</v>
      </c>
      <c r="B9157" s="753" t="s">
        <v>432</v>
      </c>
      <c r="C9157" s="753" t="s">
        <v>416</v>
      </c>
      <c r="D9157" s="753" t="s">
        <v>1904</v>
      </c>
      <c r="E9157" s="753" t="s">
        <v>96</v>
      </c>
      <c r="F9157" s="753" t="s">
        <v>864</v>
      </c>
      <c r="G9157" s="757" t="s">
        <v>1770</v>
      </c>
      <c r="H9157" s="751">
        <v>6148304277</v>
      </c>
    </row>
    <row r="9158" spans="1:8">
      <c r="A9158" s="753" t="s">
        <v>84</v>
      </c>
      <c r="B9158" s="753" t="s">
        <v>432</v>
      </c>
      <c r="C9158" s="753" t="s">
        <v>416</v>
      </c>
      <c r="D9158" s="753" t="s">
        <v>1904</v>
      </c>
      <c r="E9158" s="753" t="s">
        <v>96</v>
      </c>
      <c r="F9158" s="753" t="s">
        <v>11</v>
      </c>
      <c r="G9158" s="757" t="s">
        <v>1830</v>
      </c>
      <c r="H9158" s="751">
        <v>779524061</v>
      </c>
    </row>
    <row r="9159" spans="1:8">
      <c r="A9159" s="753" t="s">
        <v>84</v>
      </c>
      <c r="B9159" s="753" t="s">
        <v>432</v>
      </c>
      <c r="C9159" s="753" t="s">
        <v>416</v>
      </c>
      <c r="D9159" s="753" t="s">
        <v>1904</v>
      </c>
      <c r="E9159" s="753" t="s">
        <v>96</v>
      </c>
      <c r="F9159" s="753" t="s">
        <v>436</v>
      </c>
      <c r="G9159" s="757" t="s">
        <v>437</v>
      </c>
      <c r="H9159" s="751">
        <v>100466118117</v>
      </c>
    </row>
    <row r="9160" spans="1:8" ht="26.4">
      <c r="A9160" s="753" t="s">
        <v>84</v>
      </c>
      <c r="B9160" s="753" t="s">
        <v>432</v>
      </c>
      <c r="C9160" s="753" t="s">
        <v>416</v>
      </c>
      <c r="D9160" s="753" t="s">
        <v>1904</v>
      </c>
      <c r="E9160" s="753" t="s">
        <v>96</v>
      </c>
      <c r="F9160" s="753" t="s">
        <v>98</v>
      </c>
      <c r="G9160" s="757" t="s">
        <v>99</v>
      </c>
      <c r="H9160" s="751">
        <v>2881506746</v>
      </c>
    </row>
    <row r="9161" spans="1:8" ht="26.4">
      <c r="A9161" s="753" t="s">
        <v>84</v>
      </c>
      <c r="B9161" s="753" t="s">
        <v>432</v>
      </c>
      <c r="C9161" s="753" t="s">
        <v>416</v>
      </c>
      <c r="D9161" s="753" t="s">
        <v>1904</v>
      </c>
      <c r="E9161" s="753" t="s">
        <v>96</v>
      </c>
      <c r="F9161" s="753" t="s">
        <v>442</v>
      </c>
      <c r="G9161" s="757" t="s">
        <v>1772</v>
      </c>
      <c r="H9161" s="751">
        <v>35286330719</v>
      </c>
    </row>
    <row r="9162" spans="1:8">
      <c r="A9162" s="753" t="s">
        <v>84</v>
      </c>
      <c r="B9162" s="753" t="s">
        <v>432</v>
      </c>
      <c r="C9162" s="753" t="s">
        <v>416</v>
      </c>
      <c r="D9162" s="753" t="s">
        <v>1904</v>
      </c>
      <c r="E9162" s="753" t="s">
        <v>96</v>
      </c>
      <c r="F9162" s="753" t="s">
        <v>330</v>
      </c>
      <c r="G9162" s="757" t="s">
        <v>331</v>
      </c>
      <c r="H9162" s="751">
        <v>4796692649</v>
      </c>
    </row>
    <row r="9163" spans="1:8" ht="26.4">
      <c r="A9163" s="753" t="s">
        <v>84</v>
      </c>
      <c r="B9163" s="753" t="s">
        <v>432</v>
      </c>
      <c r="C9163" s="753" t="s">
        <v>416</v>
      </c>
      <c r="D9163" s="753" t="s">
        <v>1904</v>
      </c>
      <c r="E9163" s="753" t="s">
        <v>96</v>
      </c>
      <c r="F9163" s="753" t="s">
        <v>332</v>
      </c>
      <c r="G9163" s="757" t="s">
        <v>1874</v>
      </c>
      <c r="H9163" s="751">
        <v>10258352385</v>
      </c>
    </row>
    <row r="9164" spans="1:8" ht="26.4">
      <c r="A9164" s="753" t="s">
        <v>84</v>
      </c>
      <c r="B9164" s="753" t="s">
        <v>432</v>
      </c>
      <c r="C9164" s="753" t="s">
        <v>416</v>
      </c>
      <c r="D9164" s="753" t="s">
        <v>1904</v>
      </c>
      <c r="E9164" s="753" t="s">
        <v>96</v>
      </c>
      <c r="F9164" s="753" t="s">
        <v>457</v>
      </c>
      <c r="G9164" s="757" t="s">
        <v>1875</v>
      </c>
      <c r="H9164" s="751">
        <v>14751000</v>
      </c>
    </row>
    <row r="9165" spans="1:8">
      <c r="A9165" s="753" t="s">
        <v>84</v>
      </c>
      <c r="B9165" s="753" t="s">
        <v>432</v>
      </c>
      <c r="C9165" s="753" t="s">
        <v>416</v>
      </c>
      <c r="D9165" s="753" t="s">
        <v>1904</v>
      </c>
      <c r="E9165" s="753" t="s">
        <v>96</v>
      </c>
      <c r="F9165" s="753" t="s">
        <v>154</v>
      </c>
      <c r="G9165" s="757" t="s">
        <v>1773</v>
      </c>
      <c r="H9165" s="751">
        <v>8213282465</v>
      </c>
    </row>
    <row r="9166" spans="1:8" ht="26.4">
      <c r="A9166" s="753" t="s">
        <v>84</v>
      </c>
      <c r="B9166" s="753" t="s">
        <v>432</v>
      </c>
      <c r="C9166" s="753" t="s">
        <v>416</v>
      </c>
      <c r="D9166" s="753" t="s">
        <v>1904</v>
      </c>
      <c r="E9166" s="753" t="s">
        <v>333</v>
      </c>
      <c r="F9166" s="753"/>
      <c r="G9166" s="757" t="s">
        <v>1907</v>
      </c>
      <c r="H9166" s="751">
        <v>34754369200</v>
      </c>
    </row>
    <row r="9167" spans="1:8" ht="39.6">
      <c r="A9167" s="753" t="s">
        <v>84</v>
      </c>
      <c r="B9167" s="753" t="s">
        <v>432</v>
      </c>
      <c r="C9167" s="753" t="s">
        <v>416</v>
      </c>
      <c r="D9167" s="753" t="s">
        <v>1904</v>
      </c>
      <c r="E9167" s="753" t="s">
        <v>333</v>
      </c>
      <c r="F9167" s="753" t="s">
        <v>1908</v>
      </c>
      <c r="G9167" s="757" t="s">
        <v>1909</v>
      </c>
      <c r="H9167" s="751">
        <v>877348000</v>
      </c>
    </row>
    <row r="9168" spans="1:8">
      <c r="A9168" s="753" t="s">
        <v>84</v>
      </c>
      <c r="B9168" s="753" t="s">
        <v>432</v>
      </c>
      <c r="C9168" s="753" t="s">
        <v>416</v>
      </c>
      <c r="D9168" s="753" t="s">
        <v>1904</v>
      </c>
      <c r="E9168" s="753" t="s">
        <v>333</v>
      </c>
      <c r="F9168" s="753" t="s">
        <v>317</v>
      </c>
      <c r="G9168" s="757" t="s">
        <v>318</v>
      </c>
      <c r="H9168" s="751">
        <v>6323862000</v>
      </c>
    </row>
    <row r="9169" spans="1:8">
      <c r="A9169" s="753" t="s">
        <v>84</v>
      </c>
      <c r="B9169" s="753" t="s">
        <v>432</v>
      </c>
      <c r="C9169" s="753" t="s">
        <v>416</v>
      </c>
      <c r="D9169" s="753" t="s">
        <v>1904</v>
      </c>
      <c r="E9169" s="753" t="s">
        <v>333</v>
      </c>
      <c r="F9169" s="753" t="s">
        <v>1910</v>
      </c>
      <c r="G9169" s="757" t="s">
        <v>328</v>
      </c>
      <c r="H9169" s="751">
        <v>4686974000</v>
      </c>
    </row>
    <row r="9170" spans="1:8">
      <c r="A9170" s="753" t="s">
        <v>84</v>
      </c>
      <c r="B9170" s="753" t="s">
        <v>432</v>
      </c>
      <c r="C9170" s="753" t="s">
        <v>416</v>
      </c>
      <c r="D9170" s="753" t="s">
        <v>1904</v>
      </c>
      <c r="E9170" s="753" t="s">
        <v>333</v>
      </c>
      <c r="F9170" s="753" t="s">
        <v>853</v>
      </c>
      <c r="G9170" s="757" t="s">
        <v>1911</v>
      </c>
      <c r="H9170" s="751">
        <v>22866185200</v>
      </c>
    </row>
    <row r="9171" spans="1:8">
      <c r="A9171" s="753" t="s">
        <v>84</v>
      </c>
      <c r="B9171" s="753" t="s">
        <v>432</v>
      </c>
      <c r="C9171" s="753" t="s">
        <v>416</v>
      </c>
      <c r="D9171" s="753" t="s">
        <v>1904</v>
      </c>
      <c r="E9171" s="753" t="s">
        <v>426</v>
      </c>
      <c r="F9171" s="753"/>
      <c r="G9171" s="757" t="s">
        <v>427</v>
      </c>
      <c r="H9171" s="751">
        <v>1402564700</v>
      </c>
    </row>
    <row r="9172" spans="1:8">
      <c r="A9172" s="753" t="s">
        <v>84</v>
      </c>
      <c r="B9172" s="753" t="s">
        <v>432</v>
      </c>
      <c r="C9172" s="753" t="s">
        <v>416</v>
      </c>
      <c r="D9172" s="753" t="s">
        <v>1904</v>
      </c>
      <c r="E9172" s="753" t="s">
        <v>426</v>
      </c>
      <c r="F9172" s="753" t="s">
        <v>428</v>
      </c>
      <c r="G9172" s="757" t="s">
        <v>1774</v>
      </c>
      <c r="H9172" s="751">
        <v>1249887700</v>
      </c>
    </row>
    <row r="9173" spans="1:8">
      <c r="A9173" s="753" t="s">
        <v>84</v>
      </c>
      <c r="B9173" s="753" t="s">
        <v>432</v>
      </c>
      <c r="C9173" s="753" t="s">
        <v>416</v>
      </c>
      <c r="D9173" s="753" t="s">
        <v>1904</v>
      </c>
      <c r="E9173" s="753" t="s">
        <v>426</v>
      </c>
      <c r="F9173" s="753" t="s">
        <v>336</v>
      </c>
      <c r="G9173" s="757" t="s">
        <v>1876</v>
      </c>
      <c r="H9173" s="751">
        <v>132125000</v>
      </c>
    </row>
    <row r="9174" spans="1:8">
      <c r="A9174" s="753" t="s">
        <v>84</v>
      </c>
      <c r="B9174" s="753" t="s">
        <v>432</v>
      </c>
      <c r="C9174" s="753" t="s">
        <v>416</v>
      </c>
      <c r="D9174" s="753" t="s">
        <v>1904</v>
      </c>
      <c r="E9174" s="753" t="s">
        <v>426</v>
      </c>
      <c r="F9174" s="753" t="s">
        <v>429</v>
      </c>
      <c r="G9174" s="757" t="s">
        <v>1775</v>
      </c>
      <c r="H9174" s="751">
        <v>20552000</v>
      </c>
    </row>
    <row r="9175" spans="1:8">
      <c r="A9175" s="753" t="s">
        <v>84</v>
      </c>
      <c r="B9175" s="753" t="s">
        <v>432</v>
      </c>
      <c r="C9175" s="753" t="s">
        <v>416</v>
      </c>
      <c r="D9175" s="753" t="s">
        <v>1904</v>
      </c>
      <c r="E9175" s="753" t="s">
        <v>100</v>
      </c>
      <c r="F9175" s="753"/>
      <c r="G9175" s="757" t="s">
        <v>101</v>
      </c>
      <c r="H9175" s="751">
        <v>9230136969</v>
      </c>
    </row>
    <row r="9176" spans="1:8">
      <c r="A9176" s="753" t="s">
        <v>84</v>
      </c>
      <c r="B9176" s="753" t="s">
        <v>432</v>
      </c>
      <c r="C9176" s="753" t="s">
        <v>416</v>
      </c>
      <c r="D9176" s="753" t="s">
        <v>1904</v>
      </c>
      <c r="E9176" s="753" t="s">
        <v>100</v>
      </c>
      <c r="F9176" s="753" t="s">
        <v>339</v>
      </c>
      <c r="G9176" s="757" t="s">
        <v>1914</v>
      </c>
      <c r="H9176" s="751">
        <v>48200000</v>
      </c>
    </row>
    <row r="9177" spans="1:8">
      <c r="A9177" s="753" t="s">
        <v>84</v>
      </c>
      <c r="B9177" s="753" t="s">
        <v>432</v>
      </c>
      <c r="C9177" s="753" t="s">
        <v>416</v>
      </c>
      <c r="D9177" s="753" t="s">
        <v>1904</v>
      </c>
      <c r="E9177" s="753" t="s">
        <v>100</v>
      </c>
      <c r="F9177" s="753" t="s">
        <v>443</v>
      </c>
      <c r="G9177" s="757" t="s">
        <v>135</v>
      </c>
      <c r="H9177" s="751">
        <v>9181936969</v>
      </c>
    </row>
    <row r="9178" spans="1:8">
      <c r="A9178" s="753" t="s">
        <v>84</v>
      </c>
      <c r="B9178" s="753" t="s">
        <v>432</v>
      </c>
      <c r="C9178" s="753" t="s">
        <v>416</v>
      </c>
      <c r="D9178" s="753" t="s">
        <v>1904</v>
      </c>
      <c r="E9178" s="753" t="s">
        <v>102</v>
      </c>
      <c r="F9178" s="753"/>
      <c r="G9178" s="757" t="s">
        <v>369</v>
      </c>
      <c r="H9178" s="751">
        <v>73428881934</v>
      </c>
    </row>
    <row r="9179" spans="1:8">
      <c r="A9179" s="753" t="s">
        <v>84</v>
      </c>
      <c r="B9179" s="753" t="s">
        <v>432</v>
      </c>
      <c r="C9179" s="753" t="s">
        <v>416</v>
      </c>
      <c r="D9179" s="753" t="s">
        <v>1904</v>
      </c>
      <c r="E9179" s="753" t="s">
        <v>102</v>
      </c>
      <c r="F9179" s="753" t="s">
        <v>103</v>
      </c>
      <c r="G9179" s="757" t="s">
        <v>104</v>
      </c>
      <c r="H9179" s="751">
        <v>54854239401</v>
      </c>
    </row>
    <row r="9180" spans="1:8">
      <c r="A9180" s="753" t="s">
        <v>84</v>
      </c>
      <c r="B9180" s="753" t="s">
        <v>432</v>
      </c>
      <c r="C9180" s="753" t="s">
        <v>416</v>
      </c>
      <c r="D9180" s="753" t="s">
        <v>1904</v>
      </c>
      <c r="E9180" s="753" t="s">
        <v>102</v>
      </c>
      <c r="F9180" s="753" t="s">
        <v>105</v>
      </c>
      <c r="G9180" s="757" t="s">
        <v>106</v>
      </c>
      <c r="H9180" s="751">
        <v>9388853498</v>
      </c>
    </row>
    <row r="9181" spans="1:8">
      <c r="A9181" s="753" t="s">
        <v>84</v>
      </c>
      <c r="B9181" s="753" t="s">
        <v>432</v>
      </c>
      <c r="C9181" s="753" t="s">
        <v>416</v>
      </c>
      <c r="D9181" s="753" t="s">
        <v>1904</v>
      </c>
      <c r="E9181" s="753" t="s">
        <v>102</v>
      </c>
      <c r="F9181" s="753" t="s">
        <v>107</v>
      </c>
      <c r="G9181" s="757" t="s">
        <v>108</v>
      </c>
      <c r="H9181" s="751">
        <v>6193625482</v>
      </c>
    </row>
    <row r="9182" spans="1:8">
      <c r="A9182" s="753" t="s">
        <v>84</v>
      </c>
      <c r="B9182" s="753" t="s">
        <v>432</v>
      </c>
      <c r="C9182" s="753" t="s">
        <v>416</v>
      </c>
      <c r="D9182" s="753" t="s">
        <v>1904</v>
      </c>
      <c r="E9182" s="753" t="s">
        <v>102</v>
      </c>
      <c r="F9182" s="753" t="s">
        <v>0</v>
      </c>
      <c r="G9182" s="757" t="s">
        <v>1</v>
      </c>
      <c r="H9182" s="751">
        <v>2992163553</v>
      </c>
    </row>
    <row r="9183" spans="1:8">
      <c r="A9183" s="753" t="s">
        <v>84</v>
      </c>
      <c r="B9183" s="753" t="s">
        <v>432</v>
      </c>
      <c r="C9183" s="753" t="s">
        <v>416</v>
      </c>
      <c r="D9183" s="753" t="s">
        <v>1904</v>
      </c>
      <c r="E9183" s="753" t="s">
        <v>109</v>
      </c>
      <c r="F9183" s="753"/>
      <c r="G9183" s="757" t="s">
        <v>110</v>
      </c>
      <c r="H9183" s="751">
        <v>7897780054</v>
      </c>
    </row>
    <row r="9184" spans="1:8">
      <c r="A9184" s="753" t="s">
        <v>84</v>
      </c>
      <c r="B9184" s="753" t="s">
        <v>432</v>
      </c>
      <c r="C9184" s="753" t="s">
        <v>416</v>
      </c>
      <c r="D9184" s="753" t="s">
        <v>1904</v>
      </c>
      <c r="E9184" s="753" t="s">
        <v>109</v>
      </c>
      <c r="F9184" s="753" t="s">
        <v>2</v>
      </c>
      <c r="G9184" s="757" t="s">
        <v>3</v>
      </c>
      <c r="H9184" s="751">
        <v>6323560000</v>
      </c>
    </row>
    <row r="9185" spans="1:8" ht="26.4">
      <c r="A9185" s="753" t="s">
        <v>84</v>
      </c>
      <c r="B9185" s="753" t="s">
        <v>432</v>
      </c>
      <c r="C9185" s="753" t="s">
        <v>416</v>
      </c>
      <c r="D9185" s="753" t="s">
        <v>1904</v>
      </c>
      <c r="E9185" s="753" t="s">
        <v>109</v>
      </c>
      <c r="F9185" s="753" t="s">
        <v>855</v>
      </c>
      <c r="G9185" s="757" t="s">
        <v>1776</v>
      </c>
      <c r="H9185" s="751">
        <v>834653619</v>
      </c>
    </row>
    <row r="9186" spans="1:8">
      <c r="A9186" s="753" t="s">
        <v>84</v>
      </c>
      <c r="B9186" s="753" t="s">
        <v>432</v>
      </c>
      <c r="C9186" s="753" t="s">
        <v>416</v>
      </c>
      <c r="D9186" s="753" t="s">
        <v>1904</v>
      </c>
      <c r="E9186" s="753" t="s">
        <v>109</v>
      </c>
      <c r="F9186" s="753" t="s">
        <v>111</v>
      </c>
      <c r="G9186" s="757" t="s">
        <v>135</v>
      </c>
      <c r="H9186" s="751">
        <v>739566435</v>
      </c>
    </row>
    <row r="9187" spans="1:8">
      <c r="A9187" s="753" t="s">
        <v>84</v>
      </c>
      <c r="B9187" s="753" t="s">
        <v>432</v>
      </c>
      <c r="C9187" s="753" t="s">
        <v>416</v>
      </c>
      <c r="D9187" s="753" t="s">
        <v>1904</v>
      </c>
      <c r="E9187" s="753" t="s">
        <v>112</v>
      </c>
      <c r="F9187" s="753"/>
      <c r="G9187" s="757" t="s">
        <v>113</v>
      </c>
      <c r="H9187" s="751">
        <v>3230480305</v>
      </c>
    </row>
    <row r="9188" spans="1:8">
      <c r="A9188" s="753" t="s">
        <v>84</v>
      </c>
      <c r="B9188" s="753" t="s">
        <v>432</v>
      </c>
      <c r="C9188" s="753" t="s">
        <v>416</v>
      </c>
      <c r="D9188" s="753" t="s">
        <v>1904</v>
      </c>
      <c r="E9188" s="753" t="s">
        <v>112</v>
      </c>
      <c r="F9188" s="753" t="s">
        <v>155</v>
      </c>
      <c r="G9188" s="757" t="s">
        <v>1777</v>
      </c>
      <c r="H9188" s="751">
        <v>2140723818</v>
      </c>
    </row>
    <row r="9189" spans="1:8">
      <c r="A9189" s="753" t="s">
        <v>84</v>
      </c>
      <c r="B9189" s="753" t="s">
        <v>432</v>
      </c>
      <c r="C9189" s="753" t="s">
        <v>416</v>
      </c>
      <c r="D9189" s="753" t="s">
        <v>1904</v>
      </c>
      <c r="E9189" s="753" t="s">
        <v>112</v>
      </c>
      <c r="F9189" s="753" t="s">
        <v>114</v>
      </c>
      <c r="G9189" s="757" t="s">
        <v>1778</v>
      </c>
      <c r="H9189" s="751">
        <v>529439627</v>
      </c>
    </row>
    <row r="9190" spans="1:8">
      <c r="A9190" s="753" t="s">
        <v>84</v>
      </c>
      <c r="B9190" s="753" t="s">
        <v>432</v>
      </c>
      <c r="C9190" s="753" t="s">
        <v>416</v>
      </c>
      <c r="D9190" s="753" t="s">
        <v>1904</v>
      </c>
      <c r="E9190" s="753" t="s">
        <v>112</v>
      </c>
      <c r="F9190" s="753" t="s">
        <v>156</v>
      </c>
      <c r="G9190" s="757" t="s">
        <v>1779</v>
      </c>
      <c r="H9190" s="751">
        <v>5295260</v>
      </c>
    </row>
    <row r="9191" spans="1:8">
      <c r="A9191" s="753" t="s">
        <v>84</v>
      </c>
      <c r="B9191" s="753" t="s">
        <v>432</v>
      </c>
      <c r="C9191" s="753" t="s">
        <v>416</v>
      </c>
      <c r="D9191" s="753" t="s">
        <v>1904</v>
      </c>
      <c r="E9191" s="753" t="s">
        <v>112</v>
      </c>
      <c r="F9191" s="753" t="s">
        <v>146</v>
      </c>
      <c r="G9191" s="757" t="s">
        <v>1780</v>
      </c>
      <c r="H9191" s="751">
        <v>83345000</v>
      </c>
    </row>
    <row r="9192" spans="1:8">
      <c r="A9192" s="753" t="s">
        <v>84</v>
      </c>
      <c r="B9192" s="753" t="s">
        <v>432</v>
      </c>
      <c r="C9192" s="753" t="s">
        <v>416</v>
      </c>
      <c r="D9192" s="753" t="s">
        <v>1904</v>
      </c>
      <c r="E9192" s="753" t="s">
        <v>112</v>
      </c>
      <c r="F9192" s="753" t="s">
        <v>242</v>
      </c>
      <c r="G9192" s="757" t="s">
        <v>1839</v>
      </c>
      <c r="H9192" s="751">
        <v>9200000</v>
      </c>
    </row>
    <row r="9193" spans="1:8">
      <c r="A9193" s="753" t="s">
        <v>84</v>
      </c>
      <c r="B9193" s="753" t="s">
        <v>432</v>
      </c>
      <c r="C9193" s="753" t="s">
        <v>416</v>
      </c>
      <c r="D9193" s="753" t="s">
        <v>1904</v>
      </c>
      <c r="E9193" s="753" t="s">
        <v>112</v>
      </c>
      <c r="F9193" s="753" t="s">
        <v>157</v>
      </c>
      <c r="G9193" s="757" t="s">
        <v>135</v>
      </c>
      <c r="H9193" s="751">
        <v>462476600</v>
      </c>
    </row>
    <row r="9194" spans="1:8">
      <c r="A9194" s="753" t="s">
        <v>84</v>
      </c>
      <c r="B9194" s="753" t="s">
        <v>432</v>
      </c>
      <c r="C9194" s="753" t="s">
        <v>416</v>
      </c>
      <c r="D9194" s="753" t="s">
        <v>1904</v>
      </c>
      <c r="E9194" s="753" t="s">
        <v>115</v>
      </c>
      <c r="F9194" s="753"/>
      <c r="G9194" s="757" t="s">
        <v>1781</v>
      </c>
      <c r="H9194" s="751">
        <v>13817958873</v>
      </c>
    </row>
    <row r="9195" spans="1:8">
      <c r="A9195" s="753" t="s">
        <v>84</v>
      </c>
      <c r="B9195" s="753" t="s">
        <v>432</v>
      </c>
      <c r="C9195" s="753" t="s">
        <v>416</v>
      </c>
      <c r="D9195" s="753" t="s">
        <v>1904</v>
      </c>
      <c r="E9195" s="753" t="s">
        <v>115</v>
      </c>
      <c r="F9195" s="753" t="s">
        <v>116</v>
      </c>
      <c r="G9195" s="757" t="s">
        <v>117</v>
      </c>
      <c r="H9195" s="751">
        <v>1916230604</v>
      </c>
    </row>
    <row r="9196" spans="1:8">
      <c r="A9196" s="753" t="s">
        <v>84</v>
      </c>
      <c r="B9196" s="753" t="s">
        <v>432</v>
      </c>
      <c r="C9196" s="753" t="s">
        <v>416</v>
      </c>
      <c r="D9196" s="753" t="s">
        <v>1904</v>
      </c>
      <c r="E9196" s="753" t="s">
        <v>115</v>
      </c>
      <c r="F9196" s="753" t="s">
        <v>147</v>
      </c>
      <c r="G9196" s="757" t="s">
        <v>148</v>
      </c>
      <c r="H9196" s="751">
        <v>7795623923</v>
      </c>
    </row>
    <row r="9197" spans="1:8">
      <c r="A9197" s="753" t="s">
        <v>84</v>
      </c>
      <c r="B9197" s="753" t="s">
        <v>432</v>
      </c>
      <c r="C9197" s="753" t="s">
        <v>416</v>
      </c>
      <c r="D9197" s="753" t="s">
        <v>1904</v>
      </c>
      <c r="E9197" s="753" t="s">
        <v>115</v>
      </c>
      <c r="F9197" s="753" t="s">
        <v>4</v>
      </c>
      <c r="G9197" s="757" t="s">
        <v>1782</v>
      </c>
      <c r="H9197" s="751">
        <v>1087720000</v>
      </c>
    </row>
    <row r="9198" spans="1:8">
      <c r="A9198" s="753" t="s">
        <v>84</v>
      </c>
      <c r="B9198" s="753" t="s">
        <v>432</v>
      </c>
      <c r="C9198" s="753" t="s">
        <v>416</v>
      </c>
      <c r="D9198" s="753" t="s">
        <v>1904</v>
      </c>
      <c r="E9198" s="753" t="s">
        <v>115</v>
      </c>
      <c r="F9198" s="753" t="s">
        <v>118</v>
      </c>
      <c r="G9198" s="757" t="s">
        <v>119</v>
      </c>
      <c r="H9198" s="751">
        <v>3018384346</v>
      </c>
    </row>
    <row r="9199" spans="1:8">
      <c r="A9199" s="753" t="s">
        <v>84</v>
      </c>
      <c r="B9199" s="753" t="s">
        <v>432</v>
      </c>
      <c r="C9199" s="753" t="s">
        <v>416</v>
      </c>
      <c r="D9199" s="753" t="s">
        <v>1904</v>
      </c>
      <c r="E9199" s="753" t="s">
        <v>120</v>
      </c>
      <c r="F9199" s="753"/>
      <c r="G9199" s="757" t="s">
        <v>121</v>
      </c>
      <c r="H9199" s="751">
        <v>1962078600</v>
      </c>
    </row>
    <row r="9200" spans="1:8" ht="39.6">
      <c r="A9200" s="753" t="s">
        <v>84</v>
      </c>
      <c r="B9200" s="753" t="s">
        <v>432</v>
      </c>
      <c r="C9200" s="753" t="s">
        <v>416</v>
      </c>
      <c r="D9200" s="753" t="s">
        <v>1904</v>
      </c>
      <c r="E9200" s="753" t="s">
        <v>120</v>
      </c>
      <c r="F9200" s="753" t="s">
        <v>122</v>
      </c>
      <c r="G9200" s="757" t="s">
        <v>1783</v>
      </c>
      <c r="H9200" s="751">
        <v>159274077</v>
      </c>
    </row>
    <row r="9201" spans="1:8">
      <c r="A9201" s="753" t="s">
        <v>84</v>
      </c>
      <c r="B9201" s="753" t="s">
        <v>432</v>
      </c>
      <c r="C9201" s="753" t="s">
        <v>416</v>
      </c>
      <c r="D9201" s="753" t="s">
        <v>1904</v>
      </c>
      <c r="E9201" s="753" t="s">
        <v>120</v>
      </c>
      <c r="F9201" s="753" t="s">
        <v>123</v>
      </c>
      <c r="G9201" s="757" t="s">
        <v>124</v>
      </c>
      <c r="H9201" s="751">
        <v>331052</v>
      </c>
    </row>
    <row r="9202" spans="1:8" ht="39.6">
      <c r="A9202" s="753" t="s">
        <v>84</v>
      </c>
      <c r="B9202" s="753" t="s">
        <v>432</v>
      </c>
      <c r="C9202" s="753" t="s">
        <v>416</v>
      </c>
      <c r="D9202" s="753" t="s">
        <v>1904</v>
      </c>
      <c r="E9202" s="753" t="s">
        <v>120</v>
      </c>
      <c r="F9202" s="753" t="s">
        <v>994</v>
      </c>
      <c r="G9202" s="757" t="s">
        <v>1824</v>
      </c>
      <c r="H9202" s="751">
        <v>671394945</v>
      </c>
    </row>
    <row r="9203" spans="1:8">
      <c r="A9203" s="753" t="s">
        <v>84</v>
      </c>
      <c r="B9203" s="753" t="s">
        <v>432</v>
      </c>
      <c r="C9203" s="753" t="s">
        <v>416</v>
      </c>
      <c r="D9203" s="753" t="s">
        <v>1904</v>
      </c>
      <c r="E9203" s="753" t="s">
        <v>120</v>
      </c>
      <c r="F9203" s="753" t="s">
        <v>315</v>
      </c>
      <c r="G9203" s="757" t="s">
        <v>1831</v>
      </c>
      <c r="H9203" s="751">
        <v>144171500</v>
      </c>
    </row>
    <row r="9204" spans="1:8" ht="26.4">
      <c r="A9204" s="753" t="s">
        <v>84</v>
      </c>
      <c r="B9204" s="753" t="s">
        <v>432</v>
      </c>
      <c r="C9204" s="753" t="s">
        <v>416</v>
      </c>
      <c r="D9204" s="753" t="s">
        <v>1904</v>
      </c>
      <c r="E9204" s="753" t="s">
        <v>120</v>
      </c>
      <c r="F9204" s="753" t="s">
        <v>1001</v>
      </c>
      <c r="G9204" s="757" t="s">
        <v>1784</v>
      </c>
      <c r="H9204" s="751">
        <v>581117026</v>
      </c>
    </row>
    <row r="9205" spans="1:8">
      <c r="A9205" s="753" t="s">
        <v>84</v>
      </c>
      <c r="B9205" s="753" t="s">
        <v>432</v>
      </c>
      <c r="C9205" s="753" t="s">
        <v>416</v>
      </c>
      <c r="D9205" s="753" t="s">
        <v>1904</v>
      </c>
      <c r="E9205" s="753" t="s">
        <v>120</v>
      </c>
      <c r="F9205" s="753" t="s">
        <v>158</v>
      </c>
      <c r="G9205" s="757" t="s">
        <v>1785</v>
      </c>
      <c r="H9205" s="751">
        <v>198372000</v>
      </c>
    </row>
    <row r="9206" spans="1:8">
      <c r="A9206" s="753" t="s">
        <v>84</v>
      </c>
      <c r="B9206" s="753" t="s">
        <v>432</v>
      </c>
      <c r="C9206" s="753" t="s">
        <v>416</v>
      </c>
      <c r="D9206" s="753" t="s">
        <v>1904</v>
      </c>
      <c r="E9206" s="753" t="s">
        <v>120</v>
      </c>
      <c r="F9206" s="753" t="s">
        <v>159</v>
      </c>
      <c r="G9206" s="757" t="s">
        <v>143</v>
      </c>
      <c r="H9206" s="751">
        <v>207418000</v>
      </c>
    </row>
    <row r="9207" spans="1:8">
      <c r="A9207" s="753" t="s">
        <v>84</v>
      </c>
      <c r="B9207" s="753" t="s">
        <v>432</v>
      </c>
      <c r="C9207" s="753" t="s">
        <v>416</v>
      </c>
      <c r="D9207" s="753" t="s">
        <v>1904</v>
      </c>
      <c r="E9207" s="753" t="s">
        <v>160</v>
      </c>
      <c r="F9207" s="753"/>
      <c r="G9207" s="757" t="s">
        <v>161</v>
      </c>
      <c r="H9207" s="751">
        <v>695641040</v>
      </c>
    </row>
    <row r="9208" spans="1:8">
      <c r="A9208" s="753" t="s">
        <v>84</v>
      </c>
      <c r="B9208" s="753" t="s">
        <v>432</v>
      </c>
      <c r="C9208" s="753" t="s">
        <v>416</v>
      </c>
      <c r="D9208" s="753" t="s">
        <v>1904</v>
      </c>
      <c r="E9208" s="753" t="s">
        <v>160</v>
      </c>
      <c r="F9208" s="753" t="s">
        <v>162</v>
      </c>
      <c r="G9208" s="757" t="s">
        <v>163</v>
      </c>
      <c r="H9208" s="751">
        <v>16684350</v>
      </c>
    </row>
    <row r="9209" spans="1:8">
      <c r="A9209" s="753" t="s">
        <v>84</v>
      </c>
      <c r="B9209" s="753" t="s">
        <v>432</v>
      </c>
      <c r="C9209" s="753" t="s">
        <v>416</v>
      </c>
      <c r="D9209" s="753" t="s">
        <v>1904</v>
      </c>
      <c r="E9209" s="753" t="s">
        <v>160</v>
      </c>
      <c r="F9209" s="753" t="s">
        <v>544</v>
      </c>
      <c r="G9209" s="757" t="s">
        <v>545</v>
      </c>
      <c r="H9209" s="751">
        <v>900000</v>
      </c>
    </row>
    <row r="9210" spans="1:8">
      <c r="A9210" s="753" t="s">
        <v>84</v>
      </c>
      <c r="B9210" s="753" t="s">
        <v>432</v>
      </c>
      <c r="C9210" s="753" t="s">
        <v>416</v>
      </c>
      <c r="D9210" s="753" t="s">
        <v>1904</v>
      </c>
      <c r="E9210" s="753" t="s">
        <v>160</v>
      </c>
      <c r="F9210" s="753" t="s">
        <v>438</v>
      </c>
      <c r="G9210" s="757" t="s">
        <v>1786</v>
      </c>
      <c r="H9210" s="751">
        <v>33700000</v>
      </c>
    </row>
    <row r="9211" spans="1:8">
      <c r="A9211" s="753" t="s">
        <v>84</v>
      </c>
      <c r="B9211" s="753" t="s">
        <v>432</v>
      </c>
      <c r="C9211" s="753" t="s">
        <v>416</v>
      </c>
      <c r="D9211" s="753" t="s">
        <v>1904</v>
      </c>
      <c r="E9211" s="753" t="s">
        <v>160</v>
      </c>
      <c r="F9211" s="753" t="s">
        <v>549</v>
      </c>
      <c r="G9211" s="757" t="s">
        <v>550</v>
      </c>
      <c r="H9211" s="751">
        <v>251138000</v>
      </c>
    </row>
    <row r="9212" spans="1:8">
      <c r="A9212" s="753" t="s">
        <v>84</v>
      </c>
      <c r="B9212" s="753" t="s">
        <v>432</v>
      </c>
      <c r="C9212" s="753" t="s">
        <v>416</v>
      </c>
      <c r="D9212" s="753" t="s">
        <v>1904</v>
      </c>
      <c r="E9212" s="753" t="s">
        <v>160</v>
      </c>
      <c r="F9212" s="753" t="s">
        <v>551</v>
      </c>
      <c r="G9212" s="757" t="s">
        <v>133</v>
      </c>
      <c r="H9212" s="751">
        <v>393218690</v>
      </c>
    </row>
    <row r="9213" spans="1:8">
      <c r="A9213" s="753" t="s">
        <v>84</v>
      </c>
      <c r="B9213" s="753" t="s">
        <v>432</v>
      </c>
      <c r="C9213" s="753" t="s">
        <v>416</v>
      </c>
      <c r="D9213" s="753" t="s">
        <v>1904</v>
      </c>
      <c r="E9213" s="753" t="s">
        <v>125</v>
      </c>
      <c r="F9213" s="753"/>
      <c r="G9213" s="757" t="s">
        <v>126</v>
      </c>
      <c r="H9213" s="751">
        <v>3055421885</v>
      </c>
    </row>
    <row r="9214" spans="1:8">
      <c r="A9214" s="753" t="s">
        <v>84</v>
      </c>
      <c r="B9214" s="753" t="s">
        <v>432</v>
      </c>
      <c r="C9214" s="753" t="s">
        <v>416</v>
      </c>
      <c r="D9214" s="753" t="s">
        <v>1904</v>
      </c>
      <c r="E9214" s="753" t="s">
        <v>125</v>
      </c>
      <c r="F9214" s="753" t="s">
        <v>430</v>
      </c>
      <c r="G9214" s="757" t="s">
        <v>431</v>
      </c>
      <c r="H9214" s="751">
        <v>175450785</v>
      </c>
    </row>
    <row r="9215" spans="1:8">
      <c r="A9215" s="753" t="s">
        <v>84</v>
      </c>
      <c r="B9215" s="753" t="s">
        <v>432</v>
      </c>
      <c r="C9215" s="753" t="s">
        <v>416</v>
      </c>
      <c r="D9215" s="753" t="s">
        <v>1904</v>
      </c>
      <c r="E9215" s="753" t="s">
        <v>125</v>
      </c>
      <c r="F9215" s="753" t="s">
        <v>552</v>
      </c>
      <c r="G9215" s="757" t="s">
        <v>553</v>
      </c>
      <c r="H9215" s="751">
        <v>228277100</v>
      </c>
    </row>
    <row r="9216" spans="1:8">
      <c r="A9216" s="753" t="s">
        <v>84</v>
      </c>
      <c r="B9216" s="753" t="s">
        <v>432</v>
      </c>
      <c r="C9216" s="753" t="s">
        <v>416</v>
      </c>
      <c r="D9216" s="753" t="s">
        <v>1904</v>
      </c>
      <c r="E9216" s="753" t="s">
        <v>125</v>
      </c>
      <c r="F9216" s="753" t="s">
        <v>127</v>
      </c>
      <c r="G9216" s="757" t="s">
        <v>128</v>
      </c>
      <c r="H9216" s="751">
        <v>161750000</v>
      </c>
    </row>
    <row r="9217" spans="1:8">
      <c r="A9217" s="753" t="s">
        <v>84</v>
      </c>
      <c r="B9217" s="753" t="s">
        <v>432</v>
      </c>
      <c r="C9217" s="753" t="s">
        <v>416</v>
      </c>
      <c r="D9217" s="753" t="s">
        <v>1904</v>
      </c>
      <c r="E9217" s="753" t="s">
        <v>125</v>
      </c>
      <c r="F9217" s="753" t="s">
        <v>129</v>
      </c>
      <c r="G9217" s="757" t="s">
        <v>1787</v>
      </c>
      <c r="H9217" s="751">
        <v>2489094000</v>
      </c>
    </row>
    <row r="9218" spans="1:8">
      <c r="A9218" s="753" t="s">
        <v>84</v>
      </c>
      <c r="B9218" s="753" t="s">
        <v>432</v>
      </c>
      <c r="C9218" s="753" t="s">
        <v>416</v>
      </c>
      <c r="D9218" s="753" t="s">
        <v>1904</v>
      </c>
      <c r="E9218" s="753" t="s">
        <v>125</v>
      </c>
      <c r="F9218" s="753" t="s">
        <v>584</v>
      </c>
      <c r="G9218" s="757" t="s">
        <v>135</v>
      </c>
      <c r="H9218" s="751">
        <v>850000</v>
      </c>
    </row>
    <row r="9219" spans="1:8">
      <c r="A9219" s="753" t="s">
        <v>84</v>
      </c>
      <c r="B9219" s="753" t="s">
        <v>432</v>
      </c>
      <c r="C9219" s="753" t="s">
        <v>416</v>
      </c>
      <c r="D9219" s="753" t="s">
        <v>1904</v>
      </c>
      <c r="E9219" s="753" t="s">
        <v>554</v>
      </c>
      <c r="F9219" s="753"/>
      <c r="G9219" s="757" t="s">
        <v>555</v>
      </c>
      <c r="H9219" s="751">
        <v>4710512394</v>
      </c>
    </row>
    <row r="9220" spans="1:8">
      <c r="A9220" s="753" t="s">
        <v>84</v>
      </c>
      <c r="B9220" s="753" t="s">
        <v>432</v>
      </c>
      <c r="C9220" s="753" t="s">
        <v>416</v>
      </c>
      <c r="D9220" s="753" t="s">
        <v>1904</v>
      </c>
      <c r="E9220" s="753" t="s">
        <v>554</v>
      </c>
      <c r="F9220" s="753" t="s">
        <v>556</v>
      </c>
      <c r="G9220" s="757" t="s">
        <v>557</v>
      </c>
      <c r="H9220" s="751">
        <v>70300000</v>
      </c>
    </row>
    <row r="9221" spans="1:8">
      <c r="A9221" s="753" t="s">
        <v>84</v>
      </c>
      <c r="B9221" s="753" t="s">
        <v>432</v>
      </c>
      <c r="C9221" s="753" t="s">
        <v>416</v>
      </c>
      <c r="D9221" s="753" t="s">
        <v>1904</v>
      </c>
      <c r="E9221" s="753" t="s">
        <v>554</v>
      </c>
      <c r="F9221" s="753" t="s">
        <v>243</v>
      </c>
      <c r="G9221" s="757" t="s">
        <v>244</v>
      </c>
      <c r="H9221" s="751">
        <v>4213389768</v>
      </c>
    </row>
    <row r="9222" spans="1:8">
      <c r="A9222" s="753" t="s">
        <v>84</v>
      </c>
      <c r="B9222" s="753" t="s">
        <v>432</v>
      </c>
      <c r="C9222" s="753" t="s">
        <v>416</v>
      </c>
      <c r="D9222" s="753" t="s">
        <v>1904</v>
      </c>
      <c r="E9222" s="753" t="s">
        <v>554</v>
      </c>
      <c r="F9222" s="753" t="s">
        <v>206</v>
      </c>
      <c r="G9222" s="757" t="s">
        <v>207</v>
      </c>
      <c r="H9222" s="751">
        <v>120290000</v>
      </c>
    </row>
    <row r="9223" spans="1:8">
      <c r="A9223" s="753" t="s">
        <v>84</v>
      </c>
      <c r="B9223" s="753" t="s">
        <v>432</v>
      </c>
      <c r="C9223" s="753" t="s">
        <v>416</v>
      </c>
      <c r="D9223" s="753" t="s">
        <v>1904</v>
      </c>
      <c r="E9223" s="753" t="s">
        <v>554</v>
      </c>
      <c r="F9223" s="753" t="s">
        <v>558</v>
      </c>
      <c r="G9223" s="757" t="s">
        <v>559</v>
      </c>
      <c r="H9223" s="751">
        <v>306532626</v>
      </c>
    </row>
    <row r="9224" spans="1:8" ht="39.6">
      <c r="A9224" s="753" t="s">
        <v>84</v>
      </c>
      <c r="B9224" s="753" t="s">
        <v>432</v>
      </c>
      <c r="C9224" s="753" t="s">
        <v>416</v>
      </c>
      <c r="D9224" s="753" t="s">
        <v>1904</v>
      </c>
      <c r="E9224" s="753" t="s">
        <v>560</v>
      </c>
      <c r="F9224" s="753"/>
      <c r="G9224" s="757" t="s">
        <v>1790</v>
      </c>
      <c r="H9224" s="751">
        <v>15990120058</v>
      </c>
    </row>
    <row r="9225" spans="1:8">
      <c r="A9225" s="753" t="s">
        <v>84</v>
      </c>
      <c r="B9225" s="753" t="s">
        <v>432</v>
      </c>
      <c r="C9225" s="753" t="s">
        <v>416</v>
      </c>
      <c r="D9225" s="753" t="s">
        <v>1904</v>
      </c>
      <c r="E9225" s="753" t="s">
        <v>560</v>
      </c>
      <c r="F9225" s="753" t="s">
        <v>316</v>
      </c>
      <c r="G9225" s="757" t="s">
        <v>1866</v>
      </c>
      <c r="H9225" s="751">
        <v>3705000</v>
      </c>
    </row>
    <row r="9226" spans="1:8">
      <c r="A9226" s="753" t="s">
        <v>84</v>
      </c>
      <c r="B9226" s="753" t="s">
        <v>432</v>
      </c>
      <c r="C9226" s="753" t="s">
        <v>416</v>
      </c>
      <c r="D9226" s="753" t="s">
        <v>1904</v>
      </c>
      <c r="E9226" s="753" t="s">
        <v>560</v>
      </c>
      <c r="F9226" s="753" t="s">
        <v>5</v>
      </c>
      <c r="G9226" s="757" t="s">
        <v>6</v>
      </c>
      <c r="H9226" s="751">
        <v>3788114772</v>
      </c>
    </row>
    <row r="9227" spans="1:8">
      <c r="A9227" s="753" t="s">
        <v>84</v>
      </c>
      <c r="B9227" s="753" t="s">
        <v>432</v>
      </c>
      <c r="C9227" s="753" t="s">
        <v>416</v>
      </c>
      <c r="D9227" s="753" t="s">
        <v>1904</v>
      </c>
      <c r="E9227" s="753" t="s">
        <v>560</v>
      </c>
      <c r="F9227" s="753" t="s">
        <v>418</v>
      </c>
      <c r="G9227" s="757" t="s">
        <v>1793</v>
      </c>
      <c r="H9227" s="751">
        <v>2273689487</v>
      </c>
    </row>
    <row r="9228" spans="1:8">
      <c r="A9228" s="753" t="s">
        <v>84</v>
      </c>
      <c r="B9228" s="753" t="s">
        <v>432</v>
      </c>
      <c r="C9228" s="753" t="s">
        <v>416</v>
      </c>
      <c r="D9228" s="753" t="s">
        <v>1904</v>
      </c>
      <c r="E9228" s="753" t="s">
        <v>560</v>
      </c>
      <c r="F9228" s="753" t="s">
        <v>562</v>
      </c>
      <c r="G9228" s="757" t="s">
        <v>1794</v>
      </c>
      <c r="H9228" s="751">
        <v>153330000</v>
      </c>
    </row>
    <row r="9229" spans="1:8">
      <c r="A9229" s="753" t="s">
        <v>84</v>
      </c>
      <c r="B9229" s="753" t="s">
        <v>432</v>
      </c>
      <c r="C9229" s="753" t="s">
        <v>416</v>
      </c>
      <c r="D9229" s="753" t="s">
        <v>1904</v>
      </c>
      <c r="E9229" s="753" t="s">
        <v>560</v>
      </c>
      <c r="F9229" s="753" t="s">
        <v>388</v>
      </c>
      <c r="G9229" s="757" t="s">
        <v>1915</v>
      </c>
      <c r="H9229" s="751">
        <v>10000000</v>
      </c>
    </row>
    <row r="9230" spans="1:8">
      <c r="A9230" s="753" t="s">
        <v>84</v>
      </c>
      <c r="B9230" s="753" t="s">
        <v>432</v>
      </c>
      <c r="C9230" s="753" t="s">
        <v>416</v>
      </c>
      <c r="D9230" s="753" t="s">
        <v>1904</v>
      </c>
      <c r="E9230" s="753" t="s">
        <v>560</v>
      </c>
      <c r="F9230" s="753" t="s">
        <v>7</v>
      </c>
      <c r="G9230" s="757" t="s">
        <v>1795</v>
      </c>
      <c r="H9230" s="751">
        <v>1382495825</v>
      </c>
    </row>
    <row r="9231" spans="1:8" ht="26.4">
      <c r="A9231" s="753" t="s">
        <v>84</v>
      </c>
      <c r="B9231" s="753" t="s">
        <v>432</v>
      </c>
      <c r="C9231" s="753" t="s">
        <v>416</v>
      </c>
      <c r="D9231" s="753" t="s">
        <v>1904</v>
      </c>
      <c r="E9231" s="753" t="s">
        <v>560</v>
      </c>
      <c r="F9231" s="753" t="s">
        <v>563</v>
      </c>
      <c r="G9231" s="757" t="s">
        <v>13</v>
      </c>
      <c r="H9231" s="751">
        <v>8378784974</v>
      </c>
    </row>
    <row r="9232" spans="1:8" ht="26.4">
      <c r="A9232" s="753" t="s">
        <v>84</v>
      </c>
      <c r="B9232" s="753" t="s">
        <v>432</v>
      </c>
      <c r="C9232" s="753" t="s">
        <v>416</v>
      </c>
      <c r="D9232" s="753" t="s">
        <v>1904</v>
      </c>
      <c r="E9232" s="753" t="s">
        <v>1796</v>
      </c>
      <c r="F9232" s="753"/>
      <c r="G9232" s="757" t="s">
        <v>1797</v>
      </c>
      <c r="H9232" s="751">
        <v>10593514192</v>
      </c>
    </row>
    <row r="9233" spans="1:8">
      <c r="A9233" s="753" t="s">
        <v>84</v>
      </c>
      <c r="B9233" s="753" t="s">
        <v>432</v>
      </c>
      <c r="C9233" s="753" t="s">
        <v>416</v>
      </c>
      <c r="D9233" s="753" t="s">
        <v>1904</v>
      </c>
      <c r="E9233" s="753" t="s">
        <v>1796</v>
      </c>
      <c r="F9233" s="753" t="s">
        <v>1878</v>
      </c>
      <c r="G9233" s="757" t="s">
        <v>1866</v>
      </c>
      <c r="H9233" s="751">
        <v>170350000</v>
      </c>
    </row>
    <row r="9234" spans="1:8">
      <c r="A9234" s="753" t="s">
        <v>84</v>
      </c>
      <c r="B9234" s="753" t="s">
        <v>432</v>
      </c>
      <c r="C9234" s="753" t="s">
        <v>416</v>
      </c>
      <c r="D9234" s="753" t="s">
        <v>1904</v>
      </c>
      <c r="E9234" s="753" t="s">
        <v>1796</v>
      </c>
      <c r="F9234" s="753" t="s">
        <v>1825</v>
      </c>
      <c r="G9234" s="757" t="s">
        <v>1794</v>
      </c>
      <c r="H9234" s="751">
        <v>980909000</v>
      </c>
    </row>
    <row r="9235" spans="1:8">
      <c r="A9235" s="753" t="s">
        <v>84</v>
      </c>
      <c r="B9235" s="753" t="s">
        <v>432</v>
      </c>
      <c r="C9235" s="753" t="s">
        <v>416</v>
      </c>
      <c r="D9235" s="753" t="s">
        <v>1904</v>
      </c>
      <c r="E9235" s="753" t="s">
        <v>1796</v>
      </c>
      <c r="F9235" s="753" t="s">
        <v>1798</v>
      </c>
      <c r="G9235" s="757" t="s">
        <v>1793</v>
      </c>
      <c r="H9235" s="751">
        <v>5412770000</v>
      </c>
    </row>
    <row r="9236" spans="1:8">
      <c r="A9236" s="753" t="s">
        <v>84</v>
      </c>
      <c r="B9236" s="753" t="s">
        <v>432</v>
      </c>
      <c r="C9236" s="753" t="s">
        <v>416</v>
      </c>
      <c r="D9236" s="753" t="s">
        <v>1904</v>
      </c>
      <c r="E9236" s="753" t="s">
        <v>1796</v>
      </c>
      <c r="F9236" s="753" t="s">
        <v>1833</v>
      </c>
      <c r="G9236" s="757" t="s">
        <v>1834</v>
      </c>
      <c r="H9236" s="751">
        <v>4029485192</v>
      </c>
    </row>
    <row r="9237" spans="1:8" ht="26.4">
      <c r="A9237" s="753" t="s">
        <v>84</v>
      </c>
      <c r="B9237" s="753" t="s">
        <v>432</v>
      </c>
      <c r="C9237" s="753" t="s">
        <v>416</v>
      </c>
      <c r="D9237" s="753" t="s">
        <v>1904</v>
      </c>
      <c r="E9237" s="753" t="s">
        <v>130</v>
      </c>
      <c r="F9237" s="753"/>
      <c r="G9237" s="757" t="s">
        <v>131</v>
      </c>
      <c r="H9237" s="751">
        <v>12920595617</v>
      </c>
    </row>
    <row r="9238" spans="1:8">
      <c r="A9238" s="753" t="s">
        <v>84</v>
      </c>
      <c r="B9238" s="753" t="s">
        <v>432</v>
      </c>
      <c r="C9238" s="753" t="s">
        <v>416</v>
      </c>
      <c r="D9238" s="753" t="s">
        <v>1904</v>
      </c>
      <c r="E9238" s="753" t="s">
        <v>130</v>
      </c>
      <c r="F9238" s="753" t="s">
        <v>585</v>
      </c>
      <c r="G9238" s="757" t="s">
        <v>1799</v>
      </c>
      <c r="H9238" s="751">
        <v>5167055751</v>
      </c>
    </row>
    <row r="9239" spans="1:8">
      <c r="A9239" s="753" t="s">
        <v>84</v>
      </c>
      <c r="B9239" s="753" t="s">
        <v>432</v>
      </c>
      <c r="C9239" s="753" t="s">
        <v>416</v>
      </c>
      <c r="D9239" s="753" t="s">
        <v>1904</v>
      </c>
      <c r="E9239" s="753" t="s">
        <v>130</v>
      </c>
      <c r="F9239" s="753" t="s">
        <v>8</v>
      </c>
      <c r="G9239" s="757" t="s">
        <v>1835</v>
      </c>
      <c r="H9239" s="751">
        <v>404329300</v>
      </c>
    </row>
    <row r="9240" spans="1:8">
      <c r="A9240" s="753" t="s">
        <v>84</v>
      </c>
      <c r="B9240" s="753" t="s">
        <v>432</v>
      </c>
      <c r="C9240" s="753" t="s">
        <v>416</v>
      </c>
      <c r="D9240" s="753" t="s">
        <v>1904</v>
      </c>
      <c r="E9240" s="753" t="s">
        <v>130</v>
      </c>
      <c r="F9240" s="753" t="s">
        <v>14</v>
      </c>
      <c r="G9240" s="757" t="s">
        <v>1800</v>
      </c>
      <c r="H9240" s="751">
        <v>855949193</v>
      </c>
    </row>
    <row r="9241" spans="1:8">
      <c r="A9241" s="753" t="s">
        <v>84</v>
      </c>
      <c r="B9241" s="753" t="s">
        <v>432</v>
      </c>
      <c r="C9241" s="753" t="s">
        <v>416</v>
      </c>
      <c r="D9241" s="753" t="s">
        <v>1904</v>
      </c>
      <c r="E9241" s="753" t="s">
        <v>130</v>
      </c>
      <c r="F9241" s="753" t="s">
        <v>132</v>
      </c>
      <c r="G9241" s="757" t="s">
        <v>135</v>
      </c>
      <c r="H9241" s="751">
        <v>6493261373</v>
      </c>
    </row>
    <row r="9242" spans="1:8">
      <c r="A9242" s="753" t="s">
        <v>84</v>
      </c>
      <c r="B9242" s="753" t="s">
        <v>432</v>
      </c>
      <c r="C9242" s="753" t="s">
        <v>416</v>
      </c>
      <c r="D9242" s="753" t="s">
        <v>1904</v>
      </c>
      <c r="E9242" s="753" t="s">
        <v>1801</v>
      </c>
      <c r="F9242" s="753"/>
      <c r="G9242" s="757" t="s">
        <v>1802</v>
      </c>
      <c r="H9242" s="751">
        <v>857709644</v>
      </c>
    </row>
    <row r="9243" spans="1:8">
      <c r="A9243" s="753" t="s">
        <v>84</v>
      </c>
      <c r="B9243" s="753" t="s">
        <v>432</v>
      </c>
      <c r="C9243" s="753" t="s">
        <v>416</v>
      </c>
      <c r="D9243" s="753" t="s">
        <v>1904</v>
      </c>
      <c r="E9243" s="753" t="s">
        <v>1801</v>
      </c>
      <c r="F9243" s="753" t="s">
        <v>1803</v>
      </c>
      <c r="G9243" s="757" t="s">
        <v>1804</v>
      </c>
      <c r="H9243" s="751">
        <v>856708044</v>
      </c>
    </row>
    <row r="9244" spans="1:8">
      <c r="A9244" s="753" t="s">
        <v>84</v>
      </c>
      <c r="B9244" s="753" t="s">
        <v>432</v>
      </c>
      <c r="C9244" s="753" t="s">
        <v>416</v>
      </c>
      <c r="D9244" s="753" t="s">
        <v>1904</v>
      </c>
      <c r="E9244" s="753" t="s">
        <v>1801</v>
      </c>
      <c r="F9244" s="753" t="s">
        <v>1879</v>
      </c>
      <c r="G9244" s="757" t="s">
        <v>135</v>
      </c>
      <c r="H9244" s="751">
        <v>1001600</v>
      </c>
    </row>
    <row r="9245" spans="1:8" ht="26.4">
      <c r="A9245" s="753" t="s">
        <v>84</v>
      </c>
      <c r="B9245" s="753" t="s">
        <v>432</v>
      </c>
      <c r="C9245" s="753" t="s">
        <v>416</v>
      </c>
      <c r="D9245" s="753" t="s">
        <v>1904</v>
      </c>
      <c r="E9245" s="753" t="s">
        <v>458</v>
      </c>
      <c r="F9245" s="753"/>
      <c r="G9245" s="757" t="s">
        <v>1812</v>
      </c>
      <c r="H9245" s="751">
        <v>58256000</v>
      </c>
    </row>
    <row r="9246" spans="1:8">
      <c r="A9246" s="753" t="s">
        <v>84</v>
      </c>
      <c r="B9246" s="753" t="s">
        <v>432</v>
      </c>
      <c r="C9246" s="753" t="s">
        <v>416</v>
      </c>
      <c r="D9246" s="753" t="s">
        <v>1904</v>
      </c>
      <c r="E9246" s="753" t="s">
        <v>458</v>
      </c>
      <c r="F9246" s="753" t="s">
        <v>454</v>
      </c>
      <c r="G9246" s="757" t="s">
        <v>455</v>
      </c>
      <c r="H9246" s="751">
        <v>10536000</v>
      </c>
    </row>
    <row r="9247" spans="1:8">
      <c r="A9247" s="753" t="s">
        <v>84</v>
      </c>
      <c r="B9247" s="753" t="s">
        <v>432</v>
      </c>
      <c r="C9247" s="753" t="s">
        <v>416</v>
      </c>
      <c r="D9247" s="753" t="s">
        <v>1904</v>
      </c>
      <c r="E9247" s="753" t="s">
        <v>458</v>
      </c>
      <c r="F9247" s="753" t="s">
        <v>857</v>
      </c>
      <c r="G9247" s="757" t="s">
        <v>2015</v>
      </c>
      <c r="H9247" s="751">
        <v>47720000</v>
      </c>
    </row>
    <row r="9248" spans="1:8">
      <c r="A9248" s="753" t="s">
        <v>84</v>
      </c>
      <c r="B9248" s="753" t="s">
        <v>432</v>
      </c>
      <c r="C9248" s="753" t="s">
        <v>416</v>
      </c>
      <c r="D9248" s="753" t="s">
        <v>1904</v>
      </c>
      <c r="E9248" s="753" t="s">
        <v>134</v>
      </c>
      <c r="F9248" s="753"/>
      <c r="G9248" s="757" t="s">
        <v>135</v>
      </c>
      <c r="H9248" s="751">
        <v>5683928567</v>
      </c>
    </row>
    <row r="9249" spans="1:8" ht="39.6">
      <c r="A9249" s="753" t="s">
        <v>84</v>
      </c>
      <c r="B9249" s="753" t="s">
        <v>432</v>
      </c>
      <c r="C9249" s="753" t="s">
        <v>416</v>
      </c>
      <c r="D9249" s="753" t="s">
        <v>1904</v>
      </c>
      <c r="E9249" s="753" t="s">
        <v>134</v>
      </c>
      <c r="F9249" s="753" t="s">
        <v>866</v>
      </c>
      <c r="G9249" s="757" t="s">
        <v>1965</v>
      </c>
      <c r="H9249" s="751">
        <v>5255000</v>
      </c>
    </row>
    <row r="9250" spans="1:8">
      <c r="A9250" s="753" t="s">
        <v>84</v>
      </c>
      <c r="B9250" s="753" t="s">
        <v>432</v>
      </c>
      <c r="C9250" s="753" t="s">
        <v>416</v>
      </c>
      <c r="D9250" s="753" t="s">
        <v>1904</v>
      </c>
      <c r="E9250" s="753" t="s">
        <v>134</v>
      </c>
      <c r="F9250" s="753" t="s">
        <v>9</v>
      </c>
      <c r="G9250" s="757" t="s">
        <v>1805</v>
      </c>
      <c r="H9250" s="751">
        <v>3100000</v>
      </c>
    </row>
    <row r="9251" spans="1:8">
      <c r="A9251" s="753" t="s">
        <v>84</v>
      </c>
      <c r="B9251" s="753" t="s">
        <v>432</v>
      </c>
      <c r="C9251" s="753" t="s">
        <v>416</v>
      </c>
      <c r="D9251" s="753" t="s">
        <v>1904</v>
      </c>
      <c r="E9251" s="753" t="s">
        <v>134</v>
      </c>
      <c r="F9251" s="753" t="s">
        <v>137</v>
      </c>
      <c r="G9251" s="757" t="s">
        <v>138</v>
      </c>
      <c r="H9251" s="751">
        <v>873523500</v>
      </c>
    </row>
    <row r="9252" spans="1:8" ht="26.4">
      <c r="A9252" s="753" t="s">
        <v>84</v>
      </c>
      <c r="B9252" s="753" t="s">
        <v>432</v>
      </c>
      <c r="C9252" s="753" t="s">
        <v>416</v>
      </c>
      <c r="D9252" s="753" t="s">
        <v>1904</v>
      </c>
      <c r="E9252" s="753" t="s">
        <v>134</v>
      </c>
      <c r="F9252" s="753" t="s">
        <v>990</v>
      </c>
      <c r="G9252" s="757" t="s">
        <v>1930</v>
      </c>
      <c r="H9252" s="751">
        <v>420882400</v>
      </c>
    </row>
    <row r="9253" spans="1:8">
      <c r="A9253" s="753" t="s">
        <v>84</v>
      </c>
      <c r="B9253" s="753" t="s">
        <v>432</v>
      </c>
      <c r="C9253" s="753" t="s">
        <v>416</v>
      </c>
      <c r="D9253" s="753" t="s">
        <v>1904</v>
      </c>
      <c r="E9253" s="753" t="s">
        <v>134</v>
      </c>
      <c r="F9253" s="753" t="s">
        <v>139</v>
      </c>
      <c r="G9253" s="757" t="s">
        <v>140</v>
      </c>
      <c r="H9253" s="751">
        <v>4381167667</v>
      </c>
    </row>
    <row r="9254" spans="1:8" ht="39.6">
      <c r="A9254" s="753" t="s">
        <v>84</v>
      </c>
      <c r="B9254" s="753" t="s">
        <v>432</v>
      </c>
      <c r="C9254" s="753" t="s">
        <v>416</v>
      </c>
      <c r="D9254" s="753" t="s">
        <v>1904</v>
      </c>
      <c r="E9254" s="753" t="s">
        <v>419</v>
      </c>
      <c r="F9254" s="753"/>
      <c r="G9254" s="757" t="s">
        <v>1807</v>
      </c>
      <c r="H9254" s="751">
        <v>19859800</v>
      </c>
    </row>
    <row r="9255" spans="1:8">
      <c r="A9255" s="753" t="s">
        <v>84</v>
      </c>
      <c r="B9255" s="753" t="s">
        <v>432</v>
      </c>
      <c r="C9255" s="753" t="s">
        <v>416</v>
      </c>
      <c r="D9255" s="753" t="s">
        <v>1904</v>
      </c>
      <c r="E9255" s="753" t="s">
        <v>419</v>
      </c>
      <c r="F9255" s="753" t="s">
        <v>944</v>
      </c>
      <c r="G9255" s="757" t="s">
        <v>943</v>
      </c>
      <c r="H9255" s="751">
        <v>1544800</v>
      </c>
    </row>
    <row r="9256" spans="1:8">
      <c r="A9256" s="753" t="s">
        <v>84</v>
      </c>
      <c r="B9256" s="753" t="s">
        <v>432</v>
      </c>
      <c r="C9256" s="753" t="s">
        <v>416</v>
      </c>
      <c r="D9256" s="753" t="s">
        <v>1904</v>
      </c>
      <c r="E9256" s="753" t="s">
        <v>419</v>
      </c>
      <c r="F9256" s="753" t="s">
        <v>248</v>
      </c>
      <c r="G9256" s="757" t="s">
        <v>249</v>
      </c>
      <c r="H9256" s="751">
        <v>14835000</v>
      </c>
    </row>
    <row r="9257" spans="1:8" ht="52.8">
      <c r="A9257" s="753" t="s">
        <v>84</v>
      </c>
      <c r="B9257" s="753" t="s">
        <v>432</v>
      </c>
      <c r="C9257" s="753" t="s">
        <v>416</v>
      </c>
      <c r="D9257" s="753" t="s">
        <v>1904</v>
      </c>
      <c r="E9257" s="753" t="s">
        <v>419</v>
      </c>
      <c r="F9257" s="753" t="s">
        <v>420</v>
      </c>
      <c r="G9257" s="757" t="s">
        <v>2714</v>
      </c>
      <c r="H9257" s="751">
        <v>1935000</v>
      </c>
    </row>
    <row r="9258" spans="1:8">
      <c r="A9258" s="753" t="s">
        <v>84</v>
      </c>
      <c r="B9258" s="753" t="s">
        <v>432</v>
      </c>
      <c r="C9258" s="753" t="s">
        <v>416</v>
      </c>
      <c r="D9258" s="753" t="s">
        <v>1904</v>
      </c>
      <c r="E9258" s="753" t="s">
        <v>419</v>
      </c>
      <c r="F9258" s="753" t="s">
        <v>252</v>
      </c>
      <c r="G9258" s="757" t="s">
        <v>135</v>
      </c>
      <c r="H9258" s="751">
        <v>1545000</v>
      </c>
    </row>
    <row r="9259" spans="1:8">
      <c r="A9259" s="753" t="s">
        <v>84</v>
      </c>
      <c r="B9259" s="753" t="s">
        <v>432</v>
      </c>
      <c r="C9259" s="753" t="s">
        <v>416</v>
      </c>
      <c r="D9259" s="753" t="s">
        <v>1904</v>
      </c>
      <c r="E9259" s="753" t="s">
        <v>404</v>
      </c>
      <c r="F9259" s="753"/>
      <c r="G9259" s="757" t="s">
        <v>1808</v>
      </c>
      <c r="H9259" s="751">
        <v>361941800</v>
      </c>
    </row>
    <row r="9260" spans="1:8">
      <c r="A9260" s="753" t="s">
        <v>84</v>
      </c>
      <c r="B9260" s="753" t="s">
        <v>432</v>
      </c>
      <c r="C9260" s="753" t="s">
        <v>416</v>
      </c>
      <c r="D9260" s="753" t="s">
        <v>1904</v>
      </c>
      <c r="E9260" s="753" t="s">
        <v>404</v>
      </c>
      <c r="F9260" s="753" t="s">
        <v>1809</v>
      </c>
      <c r="G9260" s="757" t="s">
        <v>26</v>
      </c>
      <c r="H9260" s="751">
        <v>361941800</v>
      </c>
    </row>
    <row r="9261" spans="1:8">
      <c r="A9261" s="753" t="s">
        <v>84</v>
      </c>
      <c r="B9261" s="753" t="s">
        <v>432</v>
      </c>
      <c r="C9261" s="753" t="s">
        <v>416</v>
      </c>
      <c r="D9261" s="753" t="s">
        <v>1904</v>
      </c>
      <c r="E9261" s="753" t="s">
        <v>353</v>
      </c>
      <c r="F9261" s="753"/>
      <c r="G9261" s="757" t="s">
        <v>354</v>
      </c>
      <c r="H9261" s="751">
        <v>787803307</v>
      </c>
    </row>
    <row r="9262" spans="1:8">
      <c r="A9262" s="753" t="s">
        <v>84</v>
      </c>
      <c r="B9262" s="753" t="s">
        <v>432</v>
      </c>
      <c r="C9262" s="753" t="s">
        <v>416</v>
      </c>
      <c r="D9262" s="753" t="s">
        <v>1904</v>
      </c>
      <c r="E9262" s="753" t="s">
        <v>353</v>
      </c>
      <c r="F9262" s="753" t="s">
        <v>405</v>
      </c>
      <c r="G9262" s="757" t="s">
        <v>1920</v>
      </c>
      <c r="H9262" s="751">
        <v>787803307</v>
      </c>
    </row>
    <row r="9263" spans="1:8">
      <c r="A9263" s="753" t="s">
        <v>84</v>
      </c>
      <c r="B9263" s="753" t="s">
        <v>432</v>
      </c>
      <c r="C9263" s="753" t="s">
        <v>416</v>
      </c>
      <c r="D9263" s="753" t="s">
        <v>1904</v>
      </c>
      <c r="E9263" s="753" t="s">
        <v>178</v>
      </c>
      <c r="F9263" s="753"/>
      <c r="G9263" s="757" t="s">
        <v>179</v>
      </c>
      <c r="H9263" s="751">
        <v>8401193700</v>
      </c>
    </row>
    <row r="9264" spans="1:8" ht="26.4">
      <c r="A9264" s="753" t="s">
        <v>84</v>
      </c>
      <c r="B9264" s="753" t="s">
        <v>432</v>
      </c>
      <c r="C9264" s="753" t="s">
        <v>416</v>
      </c>
      <c r="D9264" s="753" t="s">
        <v>1904</v>
      </c>
      <c r="E9264" s="753" t="s">
        <v>178</v>
      </c>
      <c r="F9264" s="753" t="s">
        <v>180</v>
      </c>
      <c r="G9264" s="757" t="s">
        <v>1810</v>
      </c>
      <c r="H9264" s="751">
        <v>8401193700</v>
      </c>
    </row>
    <row r="9265" spans="1:8">
      <c r="A9265" s="753" t="s">
        <v>84</v>
      </c>
      <c r="B9265" s="753" t="s">
        <v>432</v>
      </c>
      <c r="C9265" s="753" t="s">
        <v>416</v>
      </c>
      <c r="D9265" s="753" t="s">
        <v>1904</v>
      </c>
      <c r="E9265" s="753" t="s">
        <v>16</v>
      </c>
      <c r="F9265" s="753"/>
      <c r="G9265" s="757" t="s">
        <v>17</v>
      </c>
      <c r="H9265" s="751">
        <v>400000000</v>
      </c>
    </row>
    <row r="9266" spans="1:8">
      <c r="A9266" s="753" t="s">
        <v>84</v>
      </c>
      <c r="B9266" s="753" t="s">
        <v>432</v>
      </c>
      <c r="C9266" s="753" t="s">
        <v>416</v>
      </c>
      <c r="D9266" s="753" t="s">
        <v>1904</v>
      </c>
      <c r="E9266" s="753" t="s">
        <v>16</v>
      </c>
      <c r="F9266" s="753" t="s">
        <v>18</v>
      </c>
      <c r="G9266" s="757" t="s">
        <v>1887</v>
      </c>
      <c r="H9266" s="751">
        <v>400000000</v>
      </c>
    </row>
    <row r="9267" spans="1:8">
      <c r="A9267" s="753" t="s">
        <v>84</v>
      </c>
      <c r="B9267" s="753" t="s">
        <v>432</v>
      </c>
      <c r="C9267" s="753" t="s">
        <v>416</v>
      </c>
      <c r="D9267" s="753" t="s">
        <v>1904</v>
      </c>
      <c r="E9267" s="753" t="s">
        <v>19</v>
      </c>
      <c r="F9267" s="753"/>
      <c r="G9267" s="757" t="s">
        <v>133</v>
      </c>
      <c r="H9267" s="751">
        <v>1395047725</v>
      </c>
    </row>
    <row r="9268" spans="1:8">
      <c r="A9268" s="753" t="s">
        <v>84</v>
      </c>
      <c r="B9268" s="753" t="s">
        <v>432</v>
      </c>
      <c r="C9268" s="753" t="s">
        <v>416</v>
      </c>
      <c r="D9268" s="753" t="s">
        <v>1904</v>
      </c>
      <c r="E9268" s="753" t="s">
        <v>19</v>
      </c>
      <c r="F9268" s="753" t="s">
        <v>20</v>
      </c>
      <c r="G9268" s="757" t="s">
        <v>21</v>
      </c>
      <c r="H9268" s="751">
        <v>316924000</v>
      </c>
    </row>
    <row r="9269" spans="1:8">
      <c r="A9269" s="753" t="s">
        <v>84</v>
      </c>
      <c r="B9269" s="753" t="s">
        <v>432</v>
      </c>
      <c r="C9269" s="753" t="s">
        <v>416</v>
      </c>
      <c r="D9269" s="753" t="s">
        <v>1904</v>
      </c>
      <c r="E9269" s="753" t="s">
        <v>19</v>
      </c>
      <c r="F9269" s="753" t="s">
        <v>22</v>
      </c>
      <c r="G9269" s="757" t="s">
        <v>23</v>
      </c>
      <c r="H9269" s="751">
        <v>1069715725</v>
      </c>
    </row>
    <row r="9270" spans="1:8">
      <c r="A9270" s="753" t="s">
        <v>84</v>
      </c>
      <c r="B9270" s="753" t="s">
        <v>432</v>
      </c>
      <c r="C9270" s="753" t="s">
        <v>416</v>
      </c>
      <c r="D9270" s="753" t="s">
        <v>1904</v>
      </c>
      <c r="E9270" s="753" t="s">
        <v>19</v>
      </c>
      <c r="F9270" s="753" t="s">
        <v>245</v>
      </c>
      <c r="G9270" s="757" t="s">
        <v>135</v>
      </c>
      <c r="H9270" s="751">
        <v>8408000</v>
      </c>
    </row>
    <row r="9271" spans="1:8" ht="26.4">
      <c r="A9271" s="753" t="s">
        <v>84</v>
      </c>
      <c r="B9271" s="753" t="s">
        <v>432</v>
      </c>
      <c r="C9271" s="753" t="s">
        <v>416</v>
      </c>
      <c r="D9271" s="753" t="s">
        <v>1921</v>
      </c>
      <c r="E9271" s="753"/>
      <c r="F9271" s="753"/>
      <c r="G9271" s="757" t="s">
        <v>1922</v>
      </c>
      <c r="H9271" s="751">
        <v>31637811526</v>
      </c>
    </row>
    <row r="9272" spans="1:8">
      <c r="A9272" s="753" t="s">
        <v>84</v>
      </c>
      <c r="B9272" s="753" t="s">
        <v>432</v>
      </c>
      <c r="C9272" s="753" t="s">
        <v>416</v>
      </c>
      <c r="D9272" s="753" t="s">
        <v>1921</v>
      </c>
      <c r="E9272" s="753" t="s">
        <v>92</v>
      </c>
      <c r="F9272" s="753"/>
      <c r="G9272" s="757" t="s">
        <v>93</v>
      </c>
      <c r="H9272" s="751">
        <v>7374901971</v>
      </c>
    </row>
    <row r="9273" spans="1:8">
      <c r="A9273" s="753" t="s">
        <v>84</v>
      </c>
      <c r="B9273" s="753" t="s">
        <v>432</v>
      </c>
      <c r="C9273" s="753" t="s">
        <v>416</v>
      </c>
      <c r="D9273" s="753" t="s">
        <v>1921</v>
      </c>
      <c r="E9273" s="753" t="s">
        <v>92</v>
      </c>
      <c r="F9273" s="753" t="s">
        <v>94</v>
      </c>
      <c r="G9273" s="757" t="s">
        <v>1768</v>
      </c>
      <c r="H9273" s="751">
        <v>7336549371</v>
      </c>
    </row>
    <row r="9274" spans="1:8">
      <c r="A9274" s="753" t="s">
        <v>84</v>
      </c>
      <c r="B9274" s="753" t="s">
        <v>432</v>
      </c>
      <c r="C9274" s="753" t="s">
        <v>416</v>
      </c>
      <c r="D9274" s="753" t="s">
        <v>1921</v>
      </c>
      <c r="E9274" s="753" t="s">
        <v>92</v>
      </c>
      <c r="F9274" s="753" t="s">
        <v>95</v>
      </c>
      <c r="G9274" s="757" t="s">
        <v>1769</v>
      </c>
      <c r="H9274" s="751">
        <v>38352600</v>
      </c>
    </row>
    <row r="9275" spans="1:8" ht="26.4">
      <c r="A9275" s="753" t="s">
        <v>84</v>
      </c>
      <c r="B9275" s="753" t="s">
        <v>432</v>
      </c>
      <c r="C9275" s="753" t="s">
        <v>416</v>
      </c>
      <c r="D9275" s="753" t="s">
        <v>1921</v>
      </c>
      <c r="E9275" s="753" t="s">
        <v>141</v>
      </c>
      <c r="F9275" s="753"/>
      <c r="G9275" s="757" t="s">
        <v>1822</v>
      </c>
      <c r="H9275" s="751">
        <v>85689900</v>
      </c>
    </row>
    <row r="9276" spans="1:8" ht="26.4">
      <c r="A9276" s="753" t="s">
        <v>84</v>
      </c>
      <c r="B9276" s="753" t="s">
        <v>432</v>
      </c>
      <c r="C9276" s="753" t="s">
        <v>416</v>
      </c>
      <c r="D9276" s="753" t="s">
        <v>1921</v>
      </c>
      <c r="E9276" s="753" t="s">
        <v>141</v>
      </c>
      <c r="F9276" s="753" t="s">
        <v>581</v>
      </c>
      <c r="G9276" s="757" t="s">
        <v>1823</v>
      </c>
      <c r="H9276" s="751">
        <v>85689900</v>
      </c>
    </row>
    <row r="9277" spans="1:8">
      <c r="A9277" s="753" t="s">
        <v>84</v>
      </c>
      <c r="B9277" s="753" t="s">
        <v>432</v>
      </c>
      <c r="C9277" s="753" t="s">
        <v>416</v>
      </c>
      <c r="D9277" s="753" t="s">
        <v>1921</v>
      </c>
      <c r="E9277" s="753" t="s">
        <v>96</v>
      </c>
      <c r="F9277" s="753"/>
      <c r="G9277" s="757" t="s">
        <v>97</v>
      </c>
      <c r="H9277" s="751">
        <v>4373238648</v>
      </c>
    </row>
    <row r="9278" spans="1:8">
      <c r="A9278" s="753" t="s">
        <v>84</v>
      </c>
      <c r="B9278" s="753" t="s">
        <v>432</v>
      </c>
      <c r="C9278" s="753" t="s">
        <v>416</v>
      </c>
      <c r="D9278" s="753" t="s">
        <v>1921</v>
      </c>
      <c r="E9278" s="753" t="s">
        <v>96</v>
      </c>
      <c r="F9278" s="753" t="s">
        <v>151</v>
      </c>
      <c r="G9278" s="757" t="s">
        <v>152</v>
      </c>
      <c r="H9278" s="751">
        <v>241252412</v>
      </c>
    </row>
    <row r="9279" spans="1:8">
      <c r="A9279" s="753" t="s">
        <v>84</v>
      </c>
      <c r="B9279" s="753" t="s">
        <v>432</v>
      </c>
      <c r="C9279" s="753" t="s">
        <v>416</v>
      </c>
      <c r="D9279" s="753" t="s">
        <v>1921</v>
      </c>
      <c r="E9279" s="753" t="s">
        <v>96</v>
      </c>
      <c r="F9279" s="753" t="s">
        <v>440</v>
      </c>
      <c r="G9279" s="757" t="s">
        <v>441</v>
      </c>
      <c r="H9279" s="751">
        <v>104455773</v>
      </c>
    </row>
    <row r="9280" spans="1:8">
      <c r="A9280" s="753" t="s">
        <v>84</v>
      </c>
      <c r="B9280" s="753" t="s">
        <v>432</v>
      </c>
      <c r="C9280" s="753" t="s">
        <v>416</v>
      </c>
      <c r="D9280" s="753" t="s">
        <v>1921</v>
      </c>
      <c r="E9280" s="753" t="s">
        <v>96</v>
      </c>
      <c r="F9280" s="753" t="s">
        <v>434</v>
      </c>
      <c r="G9280" s="757" t="s">
        <v>435</v>
      </c>
      <c r="H9280" s="751">
        <v>96122880</v>
      </c>
    </row>
    <row r="9281" spans="1:8">
      <c r="A9281" s="753" t="s">
        <v>84</v>
      </c>
      <c r="B9281" s="753" t="s">
        <v>432</v>
      </c>
      <c r="C9281" s="753" t="s">
        <v>416</v>
      </c>
      <c r="D9281" s="753" t="s">
        <v>1921</v>
      </c>
      <c r="E9281" s="753" t="s">
        <v>96</v>
      </c>
      <c r="F9281" s="753" t="s">
        <v>864</v>
      </c>
      <c r="G9281" s="757" t="s">
        <v>1770</v>
      </c>
      <c r="H9281" s="751">
        <v>233250849</v>
      </c>
    </row>
    <row r="9282" spans="1:8">
      <c r="A9282" s="753" t="s">
        <v>84</v>
      </c>
      <c r="B9282" s="753" t="s">
        <v>432</v>
      </c>
      <c r="C9282" s="753" t="s">
        <v>416</v>
      </c>
      <c r="D9282" s="753" t="s">
        <v>1921</v>
      </c>
      <c r="E9282" s="753" t="s">
        <v>96</v>
      </c>
      <c r="F9282" s="753" t="s">
        <v>11</v>
      </c>
      <c r="G9282" s="757" t="s">
        <v>1830</v>
      </c>
      <c r="H9282" s="751">
        <v>8940000</v>
      </c>
    </row>
    <row r="9283" spans="1:8">
      <c r="A9283" s="753" t="s">
        <v>84</v>
      </c>
      <c r="B9283" s="753" t="s">
        <v>432</v>
      </c>
      <c r="C9283" s="753" t="s">
        <v>416</v>
      </c>
      <c r="D9283" s="753" t="s">
        <v>1921</v>
      </c>
      <c r="E9283" s="753" t="s">
        <v>96</v>
      </c>
      <c r="F9283" s="753" t="s">
        <v>436</v>
      </c>
      <c r="G9283" s="757" t="s">
        <v>437</v>
      </c>
      <c r="H9283" s="751">
        <v>2168803395</v>
      </c>
    </row>
    <row r="9284" spans="1:8" ht="26.4">
      <c r="A9284" s="753" t="s">
        <v>84</v>
      </c>
      <c r="B9284" s="753" t="s">
        <v>432</v>
      </c>
      <c r="C9284" s="753" t="s">
        <v>416</v>
      </c>
      <c r="D9284" s="753" t="s">
        <v>1921</v>
      </c>
      <c r="E9284" s="753" t="s">
        <v>96</v>
      </c>
      <c r="F9284" s="753" t="s">
        <v>98</v>
      </c>
      <c r="G9284" s="757" t="s">
        <v>99</v>
      </c>
      <c r="H9284" s="751">
        <v>127022500</v>
      </c>
    </row>
    <row r="9285" spans="1:8" ht="26.4">
      <c r="A9285" s="753" t="s">
        <v>84</v>
      </c>
      <c r="B9285" s="753" t="s">
        <v>432</v>
      </c>
      <c r="C9285" s="753" t="s">
        <v>416</v>
      </c>
      <c r="D9285" s="753" t="s">
        <v>1921</v>
      </c>
      <c r="E9285" s="753" t="s">
        <v>96</v>
      </c>
      <c r="F9285" s="753" t="s">
        <v>442</v>
      </c>
      <c r="G9285" s="757" t="s">
        <v>1772</v>
      </c>
      <c r="H9285" s="751">
        <v>916042399</v>
      </c>
    </row>
    <row r="9286" spans="1:8">
      <c r="A9286" s="753" t="s">
        <v>84</v>
      </c>
      <c r="B9286" s="753" t="s">
        <v>432</v>
      </c>
      <c r="C9286" s="753" t="s">
        <v>416</v>
      </c>
      <c r="D9286" s="753" t="s">
        <v>1921</v>
      </c>
      <c r="E9286" s="753" t="s">
        <v>96</v>
      </c>
      <c r="F9286" s="753" t="s">
        <v>330</v>
      </c>
      <c r="G9286" s="757" t="s">
        <v>331</v>
      </c>
      <c r="H9286" s="751">
        <v>305265240</v>
      </c>
    </row>
    <row r="9287" spans="1:8" ht="26.4">
      <c r="A9287" s="753" t="s">
        <v>84</v>
      </c>
      <c r="B9287" s="753" t="s">
        <v>432</v>
      </c>
      <c r="C9287" s="753" t="s">
        <v>416</v>
      </c>
      <c r="D9287" s="753" t="s">
        <v>1921</v>
      </c>
      <c r="E9287" s="753" t="s">
        <v>96</v>
      </c>
      <c r="F9287" s="753" t="s">
        <v>332</v>
      </c>
      <c r="G9287" s="757" t="s">
        <v>1874</v>
      </c>
      <c r="H9287" s="751">
        <v>35760000</v>
      </c>
    </row>
    <row r="9288" spans="1:8" ht="26.4">
      <c r="A9288" s="753" t="s">
        <v>84</v>
      </c>
      <c r="B9288" s="753" t="s">
        <v>432</v>
      </c>
      <c r="C9288" s="753" t="s">
        <v>416</v>
      </c>
      <c r="D9288" s="753" t="s">
        <v>1921</v>
      </c>
      <c r="E9288" s="753" t="s">
        <v>96</v>
      </c>
      <c r="F9288" s="753" t="s">
        <v>457</v>
      </c>
      <c r="G9288" s="757" t="s">
        <v>1875</v>
      </c>
      <c r="H9288" s="751">
        <v>31290000</v>
      </c>
    </row>
    <row r="9289" spans="1:8">
      <c r="A9289" s="753" t="s">
        <v>84</v>
      </c>
      <c r="B9289" s="753" t="s">
        <v>432</v>
      </c>
      <c r="C9289" s="753" t="s">
        <v>416</v>
      </c>
      <c r="D9289" s="753" t="s">
        <v>1921</v>
      </c>
      <c r="E9289" s="753" t="s">
        <v>96</v>
      </c>
      <c r="F9289" s="753" t="s">
        <v>154</v>
      </c>
      <c r="G9289" s="757" t="s">
        <v>1773</v>
      </c>
      <c r="H9289" s="751">
        <v>105033200</v>
      </c>
    </row>
    <row r="9290" spans="1:8" ht="26.4">
      <c r="A9290" s="753" t="s">
        <v>84</v>
      </c>
      <c r="B9290" s="753" t="s">
        <v>432</v>
      </c>
      <c r="C9290" s="753" t="s">
        <v>416</v>
      </c>
      <c r="D9290" s="753" t="s">
        <v>1921</v>
      </c>
      <c r="E9290" s="753" t="s">
        <v>333</v>
      </c>
      <c r="F9290" s="753"/>
      <c r="G9290" s="757" t="s">
        <v>1907</v>
      </c>
      <c r="H9290" s="751">
        <v>3554848000</v>
      </c>
    </row>
    <row r="9291" spans="1:8">
      <c r="A9291" s="753" t="s">
        <v>84</v>
      </c>
      <c r="B9291" s="753" t="s">
        <v>432</v>
      </c>
      <c r="C9291" s="753" t="s">
        <v>416</v>
      </c>
      <c r="D9291" s="753" t="s">
        <v>1921</v>
      </c>
      <c r="E9291" s="753" t="s">
        <v>333</v>
      </c>
      <c r="F9291" s="753" t="s">
        <v>317</v>
      </c>
      <c r="G9291" s="757" t="s">
        <v>318</v>
      </c>
      <c r="H9291" s="751">
        <v>1959648000</v>
      </c>
    </row>
    <row r="9292" spans="1:8">
      <c r="A9292" s="753" t="s">
        <v>84</v>
      </c>
      <c r="B9292" s="753" t="s">
        <v>432</v>
      </c>
      <c r="C9292" s="753" t="s">
        <v>416</v>
      </c>
      <c r="D9292" s="753" t="s">
        <v>1921</v>
      </c>
      <c r="E9292" s="753" t="s">
        <v>333</v>
      </c>
      <c r="F9292" s="753" t="s">
        <v>853</v>
      </c>
      <c r="G9292" s="757" t="s">
        <v>1911</v>
      </c>
      <c r="H9292" s="751">
        <v>1595200000</v>
      </c>
    </row>
    <row r="9293" spans="1:8">
      <c r="A9293" s="753" t="s">
        <v>84</v>
      </c>
      <c r="B9293" s="753" t="s">
        <v>432</v>
      </c>
      <c r="C9293" s="753" t="s">
        <v>416</v>
      </c>
      <c r="D9293" s="753" t="s">
        <v>1921</v>
      </c>
      <c r="E9293" s="753" t="s">
        <v>426</v>
      </c>
      <c r="F9293" s="753"/>
      <c r="G9293" s="757" t="s">
        <v>427</v>
      </c>
      <c r="H9293" s="751">
        <v>980749000</v>
      </c>
    </row>
    <row r="9294" spans="1:8">
      <c r="A9294" s="753" t="s">
        <v>84</v>
      </c>
      <c r="B9294" s="753" t="s">
        <v>432</v>
      </c>
      <c r="C9294" s="753" t="s">
        <v>416</v>
      </c>
      <c r="D9294" s="753" t="s">
        <v>1921</v>
      </c>
      <c r="E9294" s="753" t="s">
        <v>426</v>
      </c>
      <c r="F9294" s="753" t="s">
        <v>428</v>
      </c>
      <c r="G9294" s="757" t="s">
        <v>1774</v>
      </c>
      <c r="H9294" s="751">
        <v>980399000</v>
      </c>
    </row>
    <row r="9295" spans="1:8">
      <c r="A9295" s="753" t="s">
        <v>84</v>
      </c>
      <c r="B9295" s="753" t="s">
        <v>432</v>
      </c>
      <c r="C9295" s="753" t="s">
        <v>416</v>
      </c>
      <c r="D9295" s="753" t="s">
        <v>1921</v>
      </c>
      <c r="E9295" s="753" t="s">
        <v>426</v>
      </c>
      <c r="F9295" s="753" t="s">
        <v>429</v>
      </c>
      <c r="G9295" s="757" t="s">
        <v>1775</v>
      </c>
      <c r="H9295" s="751">
        <v>350000</v>
      </c>
    </row>
    <row r="9296" spans="1:8">
      <c r="A9296" s="753" t="s">
        <v>84</v>
      </c>
      <c r="B9296" s="753" t="s">
        <v>432</v>
      </c>
      <c r="C9296" s="753" t="s">
        <v>416</v>
      </c>
      <c r="D9296" s="753" t="s">
        <v>1921</v>
      </c>
      <c r="E9296" s="753" t="s">
        <v>100</v>
      </c>
      <c r="F9296" s="753"/>
      <c r="G9296" s="757" t="s">
        <v>101</v>
      </c>
      <c r="H9296" s="751">
        <v>805032982</v>
      </c>
    </row>
    <row r="9297" spans="1:8">
      <c r="A9297" s="753" t="s">
        <v>84</v>
      </c>
      <c r="B9297" s="753" t="s">
        <v>432</v>
      </c>
      <c r="C9297" s="753" t="s">
        <v>416</v>
      </c>
      <c r="D9297" s="753" t="s">
        <v>1921</v>
      </c>
      <c r="E9297" s="753" t="s">
        <v>100</v>
      </c>
      <c r="F9297" s="753" t="s">
        <v>337</v>
      </c>
      <c r="G9297" s="757" t="s">
        <v>338</v>
      </c>
      <c r="H9297" s="751">
        <v>6788982</v>
      </c>
    </row>
    <row r="9298" spans="1:8">
      <c r="A9298" s="753" t="s">
        <v>84</v>
      </c>
      <c r="B9298" s="753" t="s">
        <v>432</v>
      </c>
      <c r="C9298" s="753" t="s">
        <v>416</v>
      </c>
      <c r="D9298" s="753" t="s">
        <v>1921</v>
      </c>
      <c r="E9298" s="753" t="s">
        <v>100</v>
      </c>
      <c r="F9298" s="753" t="s">
        <v>443</v>
      </c>
      <c r="G9298" s="757" t="s">
        <v>135</v>
      </c>
      <c r="H9298" s="751">
        <v>798244000</v>
      </c>
    </row>
    <row r="9299" spans="1:8">
      <c r="A9299" s="753" t="s">
        <v>84</v>
      </c>
      <c r="B9299" s="753" t="s">
        <v>432</v>
      </c>
      <c r="C9299" s="753" t="s">
        <v>416</v>
      </c>
      <c r="D9299" s="753" t="s">
        <v>1921</v>
      </c>
      <c r="E9299" s="753" t="s">
        <v>102</v>
      </c>
      <c r="F9299" s="753"/>
      <c r="G9299" s="757" t="s">
        <v>369</v>
      </c>
      <c r="H9299" s="751">
        <v>2036497431</v>
      </c>
    </row>
    <row r="9300" spans="1:8">
      <c r="A9300" s="753" t="s">
        <v>84</v>
      </c>
      <c r="B9300" s="753" t="s">
        <v>432</v>
      </c>
      <c r="C9300" s="753" t="s">
        <v>416</v>
      </c>
      <c r="D9300" s="753" t="s">
        <v>1921</v>
      </c>
      <c r="E9300" s="753" t="s">
        <v>102</v>
      </c>
      <c r="F9300" s="753" t="s">
        <v>103</v>
      </c>
      <c r="G9300" s="757" t="s">
        <v>104</v>
      </c>
      <c r="H9300" s="751">
        <v>1525012211</v>
      </c>
    </row>
    <row r="9301" spans="1:8">
      <c r="A9301" s="753" t="s">
        <v>84</v>
      </c>
      <c r="B9301" s="753" t="s">
        <v>432</v>
      </c>
      <c r="C9301" s="753" t="s">
        <v>416</v>
      </c>
      <c r="D9301" s="753" t="s">
        <v>1921</v>
      </c>
      <c r="E9301" s="753" t="s">
        <v>102</v>
      </c>
      <c r="F9301" s="753" t="s">
        <v>105</v>
      </c>
      <c r="G9301" s="757" t="s">
        <v>106</v>
      </c>
      <c r="H9301" s="751">
        <v>259584097</v>
      </c>
    </row>
    <row r="9302" spans="1:8">
      <c r="A9302" s="753" t="s">
        <v>84</v>
      </c>
      <c r="B9302" s="753" t="s">
        <v>432</v>
      </c>
      <c r="C9302" s="753" t="s">
        <v>416</v>
      </c>
      <c r="D9302" s="753" t="s">
        <v>1921</v>
      </c>
      <c r="E9302" s="753" t="s">
        <v>102</v>
      </c>
      <c r="F9302" s="753" t="s">
        <v>107</v>
      </c>
      <c r="G9302" s="757" t="s">
        <v>108</v>
      </c>
      <c r="H9302" s="751">
        <v>171236250</v>
      </c>
    </row>
    <row r="9303" spans="1:8">
      <c r="A9303" s="753" t="s">
        <v>84</v>
      </c>
      <c r="B9303" s="753" t="s">
        <v>432</v>
      </c>
      <c r="C9303" s="753" t="s">
        <v>416</v>
      </c>
      <c r="D9303" s="753" t="s">
        <v>1921</v>
      </c>
      <c r="E9303" s="753" t="s">
        <v>102</v>
      </c>
      <c r="F9303" s="753" t="s">
        <v>0</v>
      </c>
      <c r="G9303" s="757" t="s">
        <v>1</v>
      </c>
      <c r="H9303" s="751">
        <v>80664873</v>
      </c>
    </row>
    <row r="9304" spans="1:8">
      <c r="A9304" s="753" t="s">
        <v>84</v>
      </c>
      <c r="B9304" s="753" t="s">
        <v>432</v>
      </c>
      <c r="C9304" s="753" t="s">
        <v>416</v>
      </c>
      <c r="D9304" s="753" t="s">
        <v>1921</v>
      </c>
      <c r="E9304" s="753" t="s">
        <v>109</v>
      </c>
      <c r="F9304" s="753"/>
      <c r="G9304" s="757" t="s">
        <v>110</v>
      </c>
      <c r="H9304" s="751">
        <v>801913500</v>
      </c>
    </row>
    <row r="9305" spans="1:8">
      <c r="A9305" s="753" t="s">
        <v>84</v>
      </c>
      <c r="B9305" s="753" t="s">
        <v>432</v>
      </c>
      <c r="C9305" s="753" t="s">
        <v>416</v>
      </c>
      <c r="D9305" s="753" t="s">
        <v>1921</v>
      </c>
      <c r="E9305" s="753" t="s">
        <v>109</v>
      </c>
      <c r="F9305" s="753" t="s">
        <v>2</v>
      </c>
      <c r="G9305" s="757" t="s">
        <v>3</v>
      </c>
      <c r="H9305" s="751">
        <v>684349000</v>
      </c>
    </row>
    <row r="9306" spans="1:8" ht="26.4">
      <c r="A9306" s="753" t="s">
        <v>84</v>
      </c>
      <c r="B9306" s="753" t="s">
        <v>432</v>
      </c>
      <c r="C9306" s="753" t="s">
        <v>416</v>
      </c>
      <c r="D9306" s="753" t="s">
        <v>1921</v>
      </c>
      <c r="E9306" s="753" t="s">
        <v>109</v>
      </c>
      <c r="F9306" s="753" t="s">
        <v>855</v>
      </c>
      <c r="G9306" s="757" t="s">
        <v>1776</v>
      </c>
      <c r="H9306" s="751">
        <v>81279500</v>
      </c>
    </row>
    <row r="9307" spans="1:8">
      <c r="A9307" s="753" t="s">
        <v>84</v>
      </c>
      <c r="B9307" s="753" t="s">
        <v>432</v>
      </c>
      <c r="C9307" s="753" t="s">
        <v>416</v>
      </c>
      <c r="D9307" s="753" t="s">
        <v>1921</v>
      </c>
      <c r="E9307" s="753" t="s">
        <v>109</v>
      </c>
      <c r="F9307" s="753" t="s">
        <v>111</v>
      </c>
      <c r="G9307" s="757" t="s">
        <v>135</v>
      </c>
      <c r="H9307" s="751">
        <v>36285000</v>
      </c>
    </row>
    <row r="9308" spans="1:8">
      <c r="A9308" s="753" t="s">
        <v>84</v>
      </c>
      <c r="B9308" s="753" t="s">
        <v>432</v>
      </c>
      <c r="C9308" s="753" t="s">
        <v>416</v>
      </c>
      <c r="D9308" s="753" t="s">
        <v>1921</v>
      </c>
      <c r="E9308" s="753" t="s">
        <v>112</v>
      </c>
      <c r="F9308" s="753"/>
      <c r="G9308" s="757" t="s">
        <v>113</v>
      </c>
      <c r="H9308" s="751">
        <v>276000848</v>
      </c>
    </row>
    <row r="9309" spans="1:8">
      <c r="A9309" s="753" t="s">
        <v>84</v>
      </c>
      <c r="B9309" s="753" t="s">
        <v>432</v>
      </c>
      <c r="C9309" s="753" t="s">
        <v>416</v>
      </c>
      <c r="D9309" s="753" t="s">
        <v>1921</v>
      </c>
      <c r="E9309" s="753" t="s">
        <v>112</v>
      </c>
      <c r="F9309" s="753" t="s">
        <v>155</v>
      </c>
      <c r="G9309" s="757" t="s">
        <v>1777</v>
      </c>
      <c r="H9309" s="751">
        <v>136335169</v>
      </c>
    </row>
    <row r="9310" spans="1:8">
      <c r="A9310" s="753" t="s">
        <v>84</v>
      </c>
      <c r="B9310" s="753" t="s">
        <v>432</v>
      </c>
      <c r="C9310" s="753" t="s">
        <v>416</v>
      </c>
      <c r="D9310" s="753" t="s">
        <v>1921</v>
      </c>
      <c r="E9310" s="753" t="s">
        <v>112</v>
      </c>
      <c r="F9310" s="753" t="s">
        <v>114</v>
      </c>
      <c r="G9310" s="757" t="s">
        <v>1778</v>
      </c>
      <c r="H9310" s="751">
        <v>36561000</v>
      </c>
    </row>
    <row r="9311" spans="1:8">
      <c r="A9311" s="753" t="s">
        <v>84</v>
      </c>
      <c r="B9311" s="753" t="s">
        <v>432</v>
      </c>
      <c r="C9311" s="753" t="s">
        <v>416</v>
      </c>
      <c r="D9311" s="753" t="s">
        <v>1921</v>
      </c>
      <c r="E9311" s="753" t="s">
        <v>112</v>
      </c>
      <c r="F9311" s="753" t="s">
        <v>156</v>
      </c>
      <c r="G9311" s="757" t="s">
        <v>1779</v>
      </c>
      <c r="H9311" s="751">
        <v>67317000</v>
      </c>
    </row>
    <row r="9312" spans="1:8">
      <c r="A9312" s="753" t="s">
        <v>84</v>
      </c>
      <c r="B9312" s="753" t="s">
        <v>432</v>
      </c>
      <c r="C9312" s="753" t="s">
        <v>416</v>
      </c>
      <c r="D9312" s="753" t="s">
        <v>1921</v>
      </c>
      <c r="E9312" s="753" t="s">
        <v>112</v>
      </c>
      <c r="F9312" s="753" t="s">
        <v>146</v>
      </c>
      <c r="G9312" s="757" t="s">
        <v>1780</v>
      </c>
      <c r="H9312" s="751">
        <v>30737679</v>
      </c>
    </row>
    <row r="9313" spans="1:8">
      <c r="A9313" s="753" t="s">
        <v>84</v>
      </c>
      <c r="B9313" s="753" t="s">
        <v>432</v>
      </c>
      <c r="C9313" s="753" t="s">
        <v>416</v>
      </c>
      <c r="D9313" s="753" t="s">
        <v>1921</v>
      </c>
      <c r="E9313" s="753" t="s">
        <v>112</v>
      </c>
      <c r="F9313" s="753" t="s">
        <v>157</v>
      </c>
      <c r="G9313" s="757" t="s">
        <v>135</v>
      </c>
      <c r="H9313" s="751">
        <v>5050000</v>
      </c>
    </row>
    <row r="9314" spans="1:8">
      <c r="A9314" s="753" t="s">
        <v>84</v>
      </c>
      <c r="B9314" s="753" t="s">
        <v>432</v>
      </c>
      <c r="C9314" s="753" t="s">
        <v>416</v>
      </c>
      <c r="D9314" s="753" t="s">
        <v>1921</v>
      </c>
      <c r="E9314" s="753" t="s">
        <v>115</v>
      </c>
      <c r="F9314" s="753"/>
      <c r="G9314" s="757" t="s">
        <v>1781</v>
      </c>
      <c r="H9314" s="751">
        <v>886218159</v>
      </c>
    </row>
    <row r="9315" spans="1:8">
      <c r="A9315" s="753" t="s">
        <v>84</v>
      </c>
      <c r="B9315" s="753" t="s">
        <v>432</v>
      </c>
      <c r="C9315" s="753" t="s">
        <v>416</v>
      </c>
      <c r="D9315" s="753" t="s">
        <v>1921</v>
      </c>
      <c r="E9315" s="753" t="s">
        <v>115</v>
      </c>
      <c r="F9315" s="753" t="s">
        <v>116</v>
      </c>
      <c r="G9315" s="757" t="s">
        <v>117</v>
      </c>
      <c r="H9315" s="751">
        <v>321318659</v>
      </c>
    </row>
    <row r="9316" spans="1:8">
      <c r="A9316" s="753" t="s">
        <v>84</v>
      </c>
      <c r="B9316" s="753" t="s">
        <v>432</v>
      </c>
      <c r="C9316" s="753" t="s">
        <v>416</v>
      </c>
      <c r="D9316" s="753" t="s">
        <v>1921</v>
      </c>
      <c r="E9316" s="753" t="s">
        <v>115</v>
      </c>
      <c r="F9316" s="753" t="s">
        <v>147</v>
      </c>
      <c r="G9316" s="757" t="s">
        <v>148</v>
      </c>
      <c r="H9316" s="751">
        <v>355439500</v>
      </c>
    </row>
    <row r="9317" spans="1:8">
      <c r="A9317" s="753" t="s">
        <v>84</v>
      </c>
      <c r="B9317" s="753" t="s">
        <v>432</v>
      </c>
      <c r="C9317" s="753" t="s">
        <v>416</v>
      </c>
      <c r="D9317" s="753" t="s">
        <v>1921</v>
      </c>
      <c r="E9317" s="753" t="s">
        <v>115</v>
      </c>
      <c r="F9317" s="753" t="s">
        <v>4</v>
      </c>
      <c r="G9317" s="757" t="s">
        <v>1782</v>
      </c>
      <c r="H9317" s="751">
        <v>10100000</v>
      </c>
    </row>
    <row r="9318" spans="1:8">
      <c r="A9318" s="753" t="s">
        <v>84</v>
      </c>
      <c r="B9318" s="753" t="s">
        <v>432</v>
      </c>
      <c r="C9318" s="753" t="s">
        <v>416</v>
      </c>
      <c r="D9318" s="753" t="s">
        <v>1921</v>
      </c>
      <c r="E9318" s="753" t="s">
        <v>115</v>
      </c>
      <c r="F9318" s="753" t="s">
        <v>118</v>
      </c>
      <c r="G9318" s="757" t="s">
        <v>119</v>
      </c>
      <c r="H9318" s="751">
        <v>199360000</v>
      </c>
    </row>
    <row r="9319" spans="1:8">
      <c r="A9319" s="753" t="s">
        <v>84</v>
      </c>
      <c r="B9319" s="753" t="s">
        <v>432</v>
      </c>
      <c r="C9319" s="753" t="s">
        <v>416</v>
      </c>
      <c r="D9319" s="753" t="s">
        <v>1921</v>
      </c>
      <c r="E9319" s="753" t="s">
        <v>120</v>
      </c>
      <c r="F9319" s="753"/>
      <c r="G9319" s="757" t="s">
        <v>121</v>
      </c>
      <c r="H9319" s="751">
        <v>109679255</v>
      </c>
    </row>
    <row r="9320" spans="1:8" ht="39.6">
      <c r="A9320" s="753" t="s">
        <v>84</v>
      </c>
      <c r="B9320" s="753" t="s">
        <v>432</v>
      </c>
      <c r="C9320" s="753" t="s">
        <v>416</v>
      </c>
      <c r="D9320" s="753" t="s">
        <v>1921</v>
      </c>
      <c r="E9320" s="753" t="s">
        <v>120</v>
      </c>
      <c r="F9320" s="753" t="s">
        <v>122</v>
      </c>
      <c r="G9320" s="757" t="s">
        <v>1783</v>
      </c>
      <c r="H9320" s="751">
        <v>17192477</v>
      </c>
    </row>
    <row r="9321" spans="1:8">
      <c r="A9321" s="753" t="s">
        <v>84</v>
      </c>
      <c r="B9321" s="753" t="s">
        <v>432</v>
      </c>
      <c r="C9321" s="753" t="s">
        <v>416</v>
      </c>
      <c r="D9321" s="753" t="s">
        <v>1921</v>
      </c>
      <c r="E9321" s="753" t="s">
        <v>120</v>
      </c>
      <c r="F9321" s="753" t="s">
        <v>123</v>
      </c>
      <c r="G9321" s="757" t="s">
        <v>124</v>
      </c>
      <c r="H9321" s="751">
        <v>710505</v>
      </c>
    </row>
    <row r="9322" spans="1:8" ht="39.6">
      <c r="A9322" s="753" t="s">
        <v>84</v>
      </c>
      <c r="B9322" s="753" t="s">
        <v>432</v>
      </c>
      <c r="C9322" s="753" t="s">
        <v>416</v>
      </c>
      <c r="D9322" s="753" t="s">
        <v>1921</v>
      </c>
      <c r="E9322" s="753" t="s">
        <v>120</v>
      </c>
      <c r="F9322" s="753" t="s">
        <v>994</v>
      </c>
      <c r="G9322" s="757" t="s">
        <v>1824</v>
      </c>
      <c r="H9322" s="751">
        <v>55975273</v>
      </c>
    </row>
    <row r="9323" spans="1:8">
      <c r="A9323" s="753" t="s">
        <v>84</v>
      </c>
      <c r="B9323" s="753" t="s">
        <v>432</v>
      </c>
      <c r="C9323" s="753" t="s">
        <v>416</v>
      </c>
      <c r="D9323" s="753" t="s">
        <v>1921</v>
      </c>
      <c r="E9323" s="753" t="s">
        <v>120</v>
      </c>
      <c r="F9323" s="753" t="s">
        <v>315</v>
      </c>
      <c r="G9323" s="757" t="s">
        <v>1831</v>
      </c>
      <c r="H9323" s="751">
        <v>7000000</v>
      </c>
    </row>
    <row r="9324" spans="1:8" ht="26.4">
      <c r="A9324" s="753" t="s">
        <v>84</v>
      </c>
      <c r="B9324" s="753" t="s">
        <v>432</v>
      </c>
      <c r="C9324" s="753" t="s">
        <v>416</v>
      </c>
      <c r="D9324" s="753" t="s">
        <v>1921</v>
      </c>
      <c r="E9324" s="753" t="s">
        <v>120</v>
      </c>
      <c r="F9324" s="753" t="s">
        <v>1001</v>
      </c>
      <c r="G9324" s="757" t="s">
        <v>1784</v>
      </c>
      <c r="H9324" s="751">
        <v>9484000</v>
      </c>
    </row>
    <row r="9325" spans="1:8">
      <c r="A9325" s="753" t="s">
        <v>84</v>
      </c>
      <c r="B9325" s="753" t="s">
        <v>432</v>
      </c>
      <c r="C9325" s="753" t="s">
        <v>416</v>
      </c>
      <c r="D9325" s="753" t="s">
        <v>1921</v>
      </c>
      <c r="E9325" s="753" t="s">
        <v>120</v>
      </c>
      <c r="F9325" s="753" t="s">
        <v>158</v>
      </c>
      <c r="G9325" s="757" t="s">
        <v>1785</v>
      </c>
      <c r="H9325" s="751">
        <v>15120000</v>
      </c>
    </row>
    <row r="9326" spans="1:8">
      <c r="A9326" s="753" t="s">
        <v>84</v>
      </c>
      <c r="B9326" s="753" t="s">
        <v>432</v>
      </c>
      <c r="C9326" s="753" t="s">
        <v>416</v>
      </c>
      <c r="D9326" s="753" t="s">
        <v>1921</v>
      </c>
      <c r="E9326" s="753" t="s">
        <v>120</v>
      </c>
      <c r="F9326" s="753" t="s">
        <v>159</v>
      </c>
      <c r="G9326" s="757" t="s">
        <v>143</v>
      </c>
      <c r="H9326" s="751">
        <v>4197000</v>
      </c>
    </row>
    <row r="9327" spans="1:8">
      <c r="A9327" s="753" t="s">
        <v>84</v>
      </c>
      <c r="B9327" s="753" t="s">
        <v>432</v>
      </c>
      <c r="C9327" s="753" t="s">
        <v>416</v>
      </c>
      <c r="D9327" s="753" t="s">
        <v>1921</v>
      </c>
      <c r="E9327" s="753" t="s">
        <v>160</v>
      </c>
      <c r="F9327" s="753"/>
      <c r="G9327" s="757" t="s">
        <v>161</v>
      </c>
      <c r="H9327" s="751">
        <v>118791000</v>
      </c>
    </row>
    <row r="9328" spans="1:8">
      <c r="A9328" s="753" t="s">
        <v>84</v>
      </c>
      <c r="B9328" s="753" t="s">
        <v>432</v>
      </c>
      <c r="C9328" s="753" t="s">
        <v>416</v>
      </c>
      <c r="D9328" s="753" t="s">
        <v>1921</v>
      </c>
      <c r="E9328" s="753" t="s">
        <v>160</v>
      </c>
      <c r="F9328" s="753" t="s">
        <v>162</v>
      </c>
      <c r="G9328" s="757" t="s">
        <v>163</v>
      </c>
      <c r="H9328" s="751">
        <v>46116000</v>
      </c>
    </row>
    <row r="9329" spans="1:8">
      <c r="A9329" s="753" t="s">
        <v>84</v>
      </c>
      <c r="B9329" s="753" t="s">
        <v>432</v>
      </c>
      <c r="C9329" s="753" t="s">
        <v>416</v>
      </c>
      <c r="D9329" s="753" t="s">
        <v>1921</v>
      </c>
      <c r="E9329" s="753" t="s">
        <v>160</v>
      </c>
      <c r="F9329" s="753" t="s">
        <v>547</v>
      </c>
      <c r="G9329" s="757" t="s">
        <v>548</v>
      </c>
      <c r="H9329" s="751">
        <v>2600000</v>
      </c>
    </row>
    <row r="9330" spans="1:8">
      <c r="A9330" s="753" t="s">
        <v>84</v>
      </c>
      <c r="B9330" s="753" t="s">
        <v>432</v>
      </c>
      <c r="C9330" s="753" t="s">
        <v>416</v>
      </c>
      <c r="D9330" s="753" t="s">
        <v>1921</v>
      </c>
      <c r="E9330" s="753" t="s">
        <v>160</v>
      </c>
      <c r="F9330" s="753" t="s">
        <v>438</v>
      </c>
      <c r="G9330" s="757" t="s">
        <v>1786</v>
      </c>
      <c r="H9330" s="751">
        <v>1500000</v>
      </c>
    </row>
    <row r="9331" spans="1:8">
      <c r="A9331" s="753" t="s">
        <v>84</v>
      </c>
      <c r="B9331" s="753" t="s">
        <v>432</v>
      </c>
      <c r="C9331" s="753" t="s">
        <v>416</v>
      </c>
      <c r="D9331" s="753" t="s">
        <v>1921</v>
      </c>
      <c r="E9331" s="753" t="s">
        <v>160</v>
      </c>
      <c r="F9331" s="753" t="s">
        <v>549</v>
      </c>
      <c r="G9331" s="757" t="s">
        <v>550</v>
      </c>
      <c r="H9331" s="751">
        <v>47120000</v>
      </c>
    </row>
    <row r="9332" spans="1:8">
      <c r="A9332" s="753" t="s">
        <v>84</v>
      </c>
      <c r="B9332" s="753" t="s">
        <v>432</v>
      </c>
      <c r="C9332" s="753" t="s">
        <v>416</v>
      </c>
      <c r="D9332" s="753" t="s">
        <v>1921</v>
      </c>
      <c r="E9332" s="753" t="s">
        <v>160</v>
      </c>
      <c r="F9332" s="753" t="s">
        <v>551</v>
      </c>
      <c r="G9332" s="757" t="s">
        <v>133</v>
      </c>
      <c r="H9332" s="751">
        <v>21455000</v>
      </c>
    </row>
    <row r="9333" spans="1:8">
      <c r="A9333" s="753" t="s">
        <v>84</v>
      </c>
      <c r="B9333" s="753" t="s">
        <v>432</v>
      </c>
      <c r="C9333" s="753" t="s">
        <v>416</v>
      </c>
      <c r="D9333" s="753" t="s">
        <v>1921</v>
      </c>
      <c r="E9333" s="753" t="s">
        <v>125</v>
      </c>
      <c r="F9333" s="753"/>
      <c r="G9333" s="757" t="s">
        <v>126</v>
      </c>
      <c r="H9333" s="751">
        <v>473423000</v>
      </c>
    </row>
    <row r="9334" spans="1:8">
      <c r="A9334" s="753" t="s">
        <v>84</v>
      </c>
      <c r="B9334" s="753" t="s">
        <v>432</v>
      </c>
      <c r="C9334" s="753" t="s">
        <v>416</v>
      </c>
      <c r="D9334" s="753" t="s">
        <v>1921</v>
      </c>
      <c r="E9334" s="753" t="s">
        <v>125</v>
      </c>
      <c r="F9334" s="753" t="s">
        <v>430</v>
      </c>
      <c r="G9334" s="757" t="s">
        <v>431</v>
      </c>
      <c r="H9334" s="751">
        <v>54508000</v>
      </c>
    </row>
    <row r="9335" spans="1:8">
      <c r="A9335" s="753" t="s">
        <v>84</v>
      </c>
      <c r="B9335" s="753" t="s">
        <v>432</v>
      </c>
      <c r="C9335" s="753" t="s">
        <v>416</v>
      </c>
      <c r="D9335" s="753" t="s">
        <v>1921</v>
      </c>
      <c r="E9335" s="753" t="s">
        <v>125</v>
      </c>
      <c r="F9335" s="753" t="s">
        <v>552</v>
      </c>
      <c r="G9335" s="757" t="s">
        <v>553</v>
      </c>
      <c r="H9335" s="751">
        <v>99595000</v>
      </c>
    </row>
    <row r="9336" spans="1:8">
      <c r="A9336" s="753" t="s">
        <v>84</v>
      </c>
      <c r="B9336" s="753" t="s">
        <v>432</v>
      </c>
      <c r="C9336" s="753" t="s">
        <v>416</v>
      </c>
      <c r="D9336" s="753" t="s">
        <v>1921</v>
      </c>
      <c r="E9336" s="753" t="s">
        <v>125</v>
      </c>
      <c r="F9336" s="753" t="s">
        <v>127</v>
      </c>
      <c r="G9336" s="757" t="s">
        <v>128</v>
      </c>
      <c r="H9336" s="751">
        <v>70590000</v>
      </c>
    </row>
    <row r="9337" spans="1:8">
      <c r="A9337" s="753" t="s">
        <v>84</v>
      </c>
      <c r="B9337" s="753" t="s">
        <v>432</v>
      </c>
      <c r="C9337" s="753" t="s">
        <v>416</v>
      </c>
      <c r="D9337" s="753" t="s">
        <v>1921</v>
      </c>
      <c r="E9337" s="753" t="s">
        <v>125</v>
      </c>
      <c r="F9337" s="753" t="s">
        <v>129</v>
      </c>
      <c r="G9337" s="757" t="s">
        <v>1787</v>
      </c>
      <c r="H9337" s="751">
        <v>248730000</v>
      </c>
    </row>
    <row r="9338" spans="1:8">
      <c r="A9338" s="753" t="s">
        <v>84</v>
      </c>
      <c r="B9338" s="753" t="s">
        <v>432</v>
      </c>
      <c r="C9338" s="753" t="s">
        <v>416</v>
      </c>
      <c r="D9338" s="753" t="s">
        <v>1921</v>
      </c>
      <c r="E9338" s="753" t="s">
        <v>554</v>
      </c>
      <c r="F9338" s="753"/>
      <c r="G9338" s="757" t="s">
        <v>555</v>
      </c>
      <c r="H9338" s="751">
        <v>531918182</v>
      </c>
    </row>
    <row r="9339" spans="1:8">
      <c r="A9339" s="753" t="s">
        <v>84</v>
      </c>
      <c r="B9339" s="753" t="s">
        <v>432</v>
      </c>
      <c r="C9339" s="753" t="s">
        <v>416</v>
      </c>
      <c r="D9339" s="753" t="s">
        <v>1921</v>
      </c>
      <c r="E9339" s="753" t="s">
        <v>554</v>
      </c>
      <c r="F9339" s="753" t="s">
        <v>556</v>
      </c>
      <c r="G9339" s="757" t="s">
        <v>557</v>
      </c>
      <c r="H9339" s="751">
        <v>171069075</v>
      </c>
    </row>
    <row r="9340" spans="1:8">
      <c r="A9340" s="753" t="s">
        <v>84</v>
      </c>
      <c r="B9340" s="753" t="s">
        <v>432</v>
      </c>
      <c r="C9340" s="753" t="s">
        <v>416</v>
      </c>
      <c r="D9340" s="753" t="s">
        <v>1921</v>
      </c>
      <c r="E9340" s="753" t="s">
        <v>554</v>
      </c>
      <c r="F9340" s="753" t="s">
        <v>971</v>
      </c>
      <c r="G9340" s="757" t="s">
        <v>970</v>
      </c>
      <c r="H9340" s="751">
        <v>25200000</v>
      </c>
    </row>
    <row r="9341" spans="1:8">
      <c r="A9341" s="753" t="s">
        <v>84</v>
      </c>
      <c r="B9341" s="753" t="s">
        <v>432</v>
      </c>
      <c r="C9341" s="753" t="s">
        <v>416</v>
      </c>
      <c r="D9341" s="753" t="s">
        <v>1921</v>
      </c>
      <c r="E9341" s="753" t="s">
        <v>554</v>
      </c>
      <c r="F9341" s="753" t="s">
        <v>243</v>
      </c>
      <c r="G9341" s="757" t="s">
        <v>244</v>
      </c>
      <c r="H9341" s="751">
        <v>313814107</v>
      </c>
    </row>
    <row r="9342" spans="1:8">
      <c r="A9342" s="753" t="s">
        <v>84</v>
      </c>
      <c r="B9342" s="753" t="s">
        <v>432</v>
      </c>
      <c r="C9342" s="753" t="s">
        <v>416</v>
      </c>
      <c r="D9342" s="753" t="s">
        <v>1921</v>
      </c>
      <c r="E9342" s="753" t="s">
        <v>554</v>
      </c>
      <c r="F9342" s="753" t="s">
        <v>206</v>
      </c>
      <c r="G9342" s="757" t="s">
        <v>207</v>
      </c>
      <c r="H9342" s="751">
        <v>7835000</v>
      </c>
    </row>
    <row r="9343" spans="1:8">
      <c r="A9343" s="753" t="s">
        <v>84</v>
      </c>
      <c r="B9343" s="753" t="s">
        <v>432</v>
      </c>
      <c r="C9343" s="753" t="s">
        <v>416</v>
      </c>
      <c r="D9343" s="753" t="s">
        <v>1921</v>
      </c>
      <c r="E9343" s="753" t="s">
        <v>554</v>
      </c>
      <c r="F9343" s="753" t="s">
        <v>558</v>
      </c>
      <c r="G9343" s="757" t="s">
        <v>559</v>
      </c>
      <c r="H9343" s="751">
        <v>14000000</v>
      </c>
    </row>
    <row r="9344" spans="1:8" ht="39.6">
      <c r="A9344" s="753" t="s">
        <v>84</v>
      </c>
      <c r="B9344" s="753" t="s">
        <v>432</v>
      </c>
      <c r="C9344" s="753" t="s">
        <v>416</v>
      </c>
      <c r="D9344" s="753" t="s">
        <v>1921</v>
      </c>
      <c r="E9344" s="753" t="s">
        <v>560</v>
      </c>
      <c r="F9344" s="753"/>
      <c r="G9344" s="757" t="s">
        <v>1790</v>
      </c>
      <c r="H9344" s="751">
        <v>3369301000</v>
      </c>
    </row>
    <row r="9345" spans="1:8">
      <c r="A9345" s="753" t="s">
        <v>84</v>
      </c>
      <c r="B9345" s="753" t="s">
        <v>432</v>
      </c>
      <c r="C9345" s="753" t="s">
        <v>416</v>
      </c>
      <c r="D9345" s="753" t="s">
        <v>1921</v>
      </c>
      <c r="E9345" s="753" t="s">
        <v>560</v>
      </c>
      <c r="F9345" s="753" t="s">
        <v>856</v>
      </c>
      <c r="G9345" s="757" t="s">
        <v>1832</v>
      </c>
      <c r="H9345" s="751">
        <v>2800000</v>
      </c>
    </row>
    <row r="9346" spans="1:8">
      <c r="A9346" s="753" t="s">
        <v>84</v>
      </c>
      <c r="B9346" s="753" t="s">
        <v>432</v>
      </c>
      <c r="C9346" s="753" t="s">
        <v>416</v>
      </c>
      <c r="D9346" s="753" t="s">
        <v>1921</v>
      </c>
      <c r="E9346" s="753" t="s">
        <v>560</v>
      </c>
      <c r="F9346" s="753" t="s">
        <v>5</v>
      </c>
      <c r="G9346" s="757" t="s">
        <v>6</v>
      </c>
      <c r="H9346" s="751">
        <v>3063107000</v>
      </c>
    </row>
    <row r="9347" spans="1:8">
      <c r="A9347" s="753" t="s">
        <v>84</v>
      </c>
      <c r="B9347" s="753" t="s">
        <v>432</v>
      </c>
      <c r="C9347" s="753" t="s">
        <v>416</v>
      </c>
      <c r="D9347" s="753" t="s">
        <v>1921</v>
      </c>
      <c r="E9347" s="753" t="s">
        <v>560</v>
      </c>
      <c r="F9347" s="753" t="s">
        <v>418</v>
      </c>
      <c r="G9347" s="757" t="s">
        <v>1793</v>
      </c>
      <c r="H9347" s="751">
        <v>78177000</v>
      </c>
    </row>
    <row r="9348" spans="1:8">
      <c r="A9348" s="753" t="s">
        <v>84</v>
      </c>
      <c r="B9348" s="753" t="s">
        <v>432</v>
      </c>
      <c r="C9348" s="753" t="s">
        <v>416</v>
      </c>
      <c r="D9348" s="753" t="s">
        <v>1921</v>
      </c>
      <c r="E9348" s="753" t="s">
        <v>560</v>
      </c>
      <c r="F9348" s="753" t="s">
        <v>562</v>
      </c>
      <c r="G9348" s="757" t="s">
        <v>1794</v>
      </c>
      <c r="H9348" s="751">
        <v>14000000</v>
      </c>
    </row>
    <row r="9349" spans="1:8">
      <c r="A9349" s="753" t="s">
        <v>84</v>
      </c>
      <c r="B9349" s="753" t="s">
        <v>432</v>
      </c>
      <c r="C9349" s="753" t="s">
        <v>416</v>
      </c>
      <c r="D9349" s="753" t="s">
        <v>1921</v>
      </c>
      <c r="E9349" s="753" t="s">
        <v>560</v>
      </c>
      <c r="F9349" s="753" t="s">
        <v>7</v>
      </c>
      <c r="G9349" s="757" t="s">
        <v>1795</v>
      </c>
      <c r="H9349" s="751">
        <v>69954000</v>
      </c>
    </row>
    <row r="9350" spans="1:8" ht="26.4">
      <c r="A9350" s="753" t="s">
        <v>84</v>
      </c>
      <c r="B9350" s="753" t="s">
        <v>432</v>
      </c>
      <c r="C9350" s="753" t="s">
        <v>416</v>
      </c>
      <c r="D9350" s="753" t="s">
        <v>1921</v>
      </c>
      <c r="E9350" s="753" t="s">
        <v>560</v>
      </c>
      <c r="F9350" s="753" t="s">
        <v>563</v>
      </c>
      <c r="G9350" s="757" t="s">
        <v>13</v>
      </c>
      <c r="H9350" s="751">
        <v>141263000</v>
      </c>
    </row>
    <row r="9351" spans="1:8" ht="26.4">
      <c r="A9351" s="753" t="s">
        <v>84</v>
      </c>
      <c r="B9351" s="753" t="s">
        <v>432</v>
      </c>
      <c r="C9351" s="753" t="s">
        <v>416</v>
      </c>
      <c r="D9351" s="753" t="s">
        <v>1921</v>
      </c>
      <c r="E9351" s="753" t="s">
        <v>1796</v>
      </c>
      <c r="F9351" s="753"/>
      <c r="G9351" s="757" t="s">
        <v>1797</v>
      </c>
      <c r="H9351" s="751">
        <v>800641000</v>
      </c>
    </row>
    <row r="9352" spans="1:8">
      <c r="A9352" s="753" t="s">
        <v>84</v>
      </c>
      <c r="B9352" s="753" t="s">
        <v>432</v>
      </c>
      <c r="C9352" s="753" t="s">
        <v>416</v>
      </c>
      <c r="D9352" s="753" t="s">
        <v>1921</v>
      </c>
      <c r="E9352" s="753" t="s">
        <v>1796</v>
      </c>
      <c r="F9352" s="753" t="s">
        <v>1878</v>
      </c>
      <c r="G9352" s="757" t="s">
        <v>1866</v>
      </c>
      <c r="H9352" s="751">
        <v>18800000</v>
      </c>
    </row>
    <row r="9353" spans="1:8">
      <c r="A9353" s="753" t="s">
        <v>84</v>
      </c>
      <c r="B9353" s="753" t="s">
        <v>432</v>
      </c>
      <c r="C9353" s="753" t="s">
        <v>416</v>
      </c>
      <c r="D9353" s="753" t="s">
        <v>1921</v>
      </c>
      <c r="E9353" s="753" t="s">
        <v>1796</v>
      </c>
      <c r="F9353" s="753" t="s">
        <v>1825</v>
      </c>
      <c r="G9353" s="757" t="s">
        <v>1794</v>
      </c>
      <c r="H9353" s="751">
        <v>158272000</v>
      </c>
    </row>
    <row r="9354" spans="1:8">
      <c r="A9354" s="753" t="s">
        <v>84</v>
      </c>
      <c r="B9354" s="753" t="s">
        <v>432</v>
      </c>
      <c r="C9354" s="753" t="s">
        <v>416</v>
      </c>
      <c r="D9354" s="753" t="s">
        <v>1921</v>
      </c>
      <c r="E9354" s="753" t="s">
        <v>1796</v>
      </c>
      <c r="F9354" s="753" t="s">
        <v>1798</v>
      </c>
      <c r="G9354" s="757" t="s">
        <v>1793</v>
      </c>
      <c r="H9354" s="751">
        <v>271265000</v>
      </c>
    </row>
    <row r="9355" spans="1:8">
      <c r="A9355" s="753" t="s">
        <v>84</v>
      </c>
      <c r="B9355" s="753" t="s">
        <v>432</v>
      </c>
      <c r="C9355" s="753" t="s">
        <v>416</v>
      </c>
      <c r="D9355" s="753" t="s">
        <v>1921</v>
      </c>
      <c r="E9355" s="753" t="s">
        <v>1796</v>
      </c>
      <c r="F9355" s="753" t="s">
        <v>1833</v>
      </c>
      <c r="G9355" s="757" t="s">
        <v>1834</v>
      </c>
      <c r="H9355" s="751">
        <v>352304000</v>
      </c>
    </row>
    <row r="9356" spans="1:8" ht="26.4">
      <c r="A9356" s="753" t="s">
        <v>84</v>
      </c>
      <c r="B9356" s="753" t="s">
        <v>432</v>
      </c>
      <c r="C9356" s="753" t="s">
        <v>416</v>
      </c>
      <c r="D9356" s="753" t="s">
        <v>1921</v>
      </c>
      <c r="E9356" s="753" t="s">
        <v>130</v>
      </c>
      <c r="F9356" s="753"/>
      <c r="G9356" s="757" t="s">
        <v>131</v>
      </c>
      <c r="H9356" s="751">
        <v>2194935820</v>
      </c>
    </row>
    <row r="9357" spans="1:8">
      <c r="A9357" s="753" t="s">
        <v>84</v>
      </c>
      <c r="B9357" s="753" t="s">
        <v>432</v>
      </c>
      <c r="C9357" s="753" t="s">
        <v>416</v>
      </c>
      <c r="D9357" s="753" t="s">
        <v>1921</v>
      </c>
      <c r="E9357" s="753" t="s">
        <v>130</v>
      </c>
      <c r="F9357" s="753" t="s">
        <v>585</v>
      </c>
      <c r="G9357" s="757" t="s">
        <v>1799</v>
      </c>
      <c r="H9357" s="751">
        <v>328079900</v>
      </c>
    </row>
    <row r="9358" spans="1:8">
      <c r="A9358" s="753" t="s">
        <v>84</v>
      </c>
      <c r="B9358" s="753" t="s">
        <v>432</v>
      </c>
      <c r="C9358" s="753" t="s">
        <v>416</v>
      </c>
      <c r="D9358" s="753" t="s">
        <v>1921</v>
      </c>
      <c r="E9358" s="753" t="s">
        <v>130</v>
      </c>
      <c r="F9358" s="753" t="s">
        <v>14</v>
      </c>
      <c r="G9358" s="757" t="s">
        <v>1800</v>
      </c>
      <c r="H9358" s="751">
        <v>1185000</v>
      </c>
    </row>
    <row r="9359" spans="1:8">
      <c r="A9359" s="753" t="s">
        <v>84</v>
      </c>
      <c r="B9359" s="753" t="s">
        <v>432</v>
      </c>
      <c r="C9359" s="753" t="s">
        <v>416</v>
      </c>
      <c r="D9359" s="753" t="s">
        <v>1921</v>
      </c>
      <c r="E9359" s="753" t="s">
        <v>130</v>
      </c>
      <c r="F9359" s="753" t="s">
        <v>132</v>
      </c>
      <c r="G9359" s="757" t="s">
        <v>135</v>
      </c>
      <c r="H9359" s="751">
        <v>1865670920</v>
      </c>
    </row>
    <row r="9360" spans="1:8">
      <c r="A9360" s="753" t="s">
        <v>84</v>
      </c>
      <c r="B9360" s="753" t="s">
        <v>432</v>
      </c>
      <c r="C9360" s="753" t="s">
        <v>416</v>
      </c>
      <c r="D9360" s="753" t="s">
        <v>1921</v>
      </c>
      <c r="E9360" s="753" t="s">
        <v>1801</v>
      </c>
      <c r="F9360" s="753"/>
      <c r="G9360" s="757" t="s">
        <v>1802</v>
      </c>
      <c r="H9360" s="751">
        <v>10356000</v>
      </c>
    </row>
    <row r="9361" spans="1:8">
      <c r="A9361" s="753" t="s">
        <v>84</v>
      </c>
      <c r="B9361" s="753" t="s">
        <v>432</v>
      </c>
      <c r="C9361" s="753" t="s">
        <v>416</v>
      </c>
      <c r="D9361" s="753" t="s">
        <v>1921</v>
      </c>
      <c r="E9361" s="753" t="s">
        <v>1801</v>
      </c>
      <c r="F9361" s="753" t="s">
        <v>1803</v>
      </c>
      <c r="G9361" s="757" t="s">
        <v>1804</v>
      </c>
      <c r="H9361" s="751">
        <v>10356000</v>
      </c>
    </row>
    <row r="9362" spans="1:8">
      <c r="A9362" s="753" t="s">
        <v>84</v>
      </c>
      <c r="B9362" s="753" t="s">
        <v>432</v>
      </c>
      <c r="C9362" s="753" t="s">
        <v>416</v>
      </c>
      <c r="D9362" s="753" t="s">
        <v>1921</v>
      </c>
      <c r="E9362" s="753" t="s">
        <v>134</v>
      </c>
      <c r="F9362" s="753"/>
      <c r="G9362" s="757" t="s">
        <v>135</v>
      </c>
      <c r="H9362" s="751">
        <v>1379092330</v>
      </c>
    </row>
    <row r="9363" spans="1:8">
      <c r="A9363" s="753" t="s">
        <v>84</v>
      </c>
      <c r="B9363" s="753" t="s">
        <v>432</v>
      </c>
      <c r="C9363" s="753" t="s">
        <v>416</v>
      </c>
      <c r="D9363" s="753" t="s">
        <v>1921</v>
      </c>
      <c r="E9363" s="753" t="s">
        <v>134</v>
      </c>
      <c r="F9363" s="753" t="s">
        <v>137</v>
      </c>
      <c r="G9363" s="757" t="s">
        <v>138</v>
      </c>
      <c r="H9363" s="751">
        <v>632716948</v>
      </c>
    </row>
    <row r="9364" spans="1:8">
      <c r="A9364" s="753" t="s">
        <v>84</v>
      </c>
      <c r="B9364" s="753" t="s">
        <v>432</v>
      </c>
      <c r="C9364" s="753" t="s">
        <v>416</v>
      </c>
      <c r="D9364" s="753" t="s">
        <v>1921</v>
      </c>
      <c r="E9364" s="753" t="s">
        <v>134</v>
      </c>
      <c r="F9364" s="753" t="s">
        <v>139</v>
      </c>
      <c r="G9364" s="757" t="s">
        <v>140</v>
      </c>
      <c r="H9364" s="751">
        <v>746375382</v>
      </c>
    </row>
    <row r="9365" spans="1:8" ht="39.6">
      <c r="A9365" s="753" t="s">
        <v>84</v>
      </c>
      <c r="B9365" s="753" t="s">
        <v>432</v>
      </c>
      <c r="C9365" s="753" t="s">
        <v>416</v>
      </c>
      <c r="D9365" s="753" t="s">
        <v>1921</v>
      </c>
      <c r="E9365" s="753" t="s">
        <v>419</v>
      </c>
      <c r="F9365" s="753"/>
      <c r="G9365" s="757" t="s">
        <v>1807</v>
      </c>
      <c r="H9365" s="751">
        <v>81677500</v>
      </c>
    </row>
    <row r="9366" spans="1:8">
      <c r="A9366" s="753" t="s">
        <v>84</v>
      </c>
      <c r="B9366" s="753" t="s">
        <v>432</v>
      </c>
      <c r="C9366" s="753" t="s">
        <v>416</v>
      </c>
      <c r="D9366" s="753" t="s">
        <v>1921</v>
      </c>
      <c r="E9366" s="753" t="s">
        <v>419</v>
      </c>
      <c r="F9366" s="753" t="s">
        <v>944</v>
      </c>
      <c r="G9366" s="757" t="s">
        <v>943</v>
      </c>
      <c r="H9366" s="751">
        <v>856500</v>
      </c>
    </row>
    <row r="9367" spans="1:8">
      <c r="A9367" s="753" t="s">
        <v>84</v>
      </c>
      <c r="B9367" s="753" t="s">
        <v>432</v>
      </c>
      <c r="C9367" s="753" t="s">
        <v>416</v>
      </c>
      <c r="D9367" s="753" t="s">
        <v>1921</v>
      </c>
      <c r="E9367" s="753" t="s">
        <v>419</v>
      </c>
      <c r="F9367" s="753" t="s">
        <v>248</v>
      </c>
      <c r="G9367" s="757" t="s">
        <v>249</v>
      </c>
      <c r="H9367" s="751">
        <v>37909000</v>
      </c>
    </row>
    <row r="9368" spans="1:8" ht="52.8">
      <c r="A9368" s="753" t="s">
        <v>84</v>
      </c>
      <c r="B9368" s="753" t="s">
        <v>432</v>
      </c>
      <c r="C9368" s="753" t="s">
        <v>416</v>
      </c>
      <c r="D9368" s="753" t="s">
        <v>1921</v>
      </c>
      <c r="E9368" s="753" t="s">
        <v>419</v>
      </c>
      <c r="F9368" s="753" t="s">
        <v>420</v>
      </c>
      <c r="G9368" s="757" t="s">
        <v>2714</v>
      </c>
      <c r="H9368" s="751">
        <v>42912000</v>
      </c>
    </row>
    <row r="9369" spans="1:8">
      <c r="A9369" s="753" t="s">
        <v>84</v>
      </c>
      <c r="B9369" s="753" t="s">
        <v>432</v>
      </c>
      <c r="C9369" s="753" t="s">
        <v>416</v>
      </c>
      <c r="D9369" s="753" t="s">
        <v>1921</v>
      </c>
      <c r="E9369" s="753" t="s">
        <v>404</v>
      </c>
      <c r="F9369" s="753"/>
      <c r="G9369" s="757" t="s">
        <v>1808</v>
      </c>
      <c r="H9369" s="751">
        <v>48208000</v>
      </c>
    </row>
    <row r="9370" spans="1:8">
      <c r="A9370" s="753" t="s">
        <v>84</v>
      </c>
      <c r="B9370" s="753" t="s">
        <v>432</v>
      </c>
      <c r="C9370" s="753" t="s">
        <v>416</v>
      </c>
      <c r="D9370" s="753" t="s">
        <v>1921</v>
      </c>
      <c r="E9370" s="753" t="s">
        <v>404</v>
      </c>
      <c r="F9370" s="753" t="s">
        <v>1809</v>
      </c>
      <c r="G9370" s="757" t="s">
        <v>26</v>
      </c>
      <c r="H9370" s="751">
        <v>48208000</v>
      </c>
    </row>
    <row r="9371" spans="1:8">
      <c r="A9371" s="753" t="s">
        <v>84</v>
      </c>
      <c r="B9371" s="753" t="s">
        <v>432</v>
      </c>
      <c r="C9371" s="753" t="s">
        <v>416</v>
      </c>
      <c r="D9371" s="753" t="s">
        <v>1921</v>
      </c>
      <c r="E9371" s="753" t="s">
        <v>178</v>
      </c>
      <c r="F9371" s="753"/>
      <c r="G9371" s="757" t="s">
        <v>179</v>
      </c>
      <c r="H9371" s="751">
        <v>1226887000</v>
      </c>
    </row>
    <row r="9372" spans="1:8" ht="26.4">
      <c r="A9372" s="753" t="s">
        <v>84</v>
      </c>
      <c r="B9372" s="753" t="s">
        <v>432</v>
      </c>
      <c r="C9372" s="753" t="s">
        <v>416</v>
      </c>
      <c r="D9372" s="753" t="s">
        <v>1921</v>
      </c>
      <c r="E9372" s="753" t="s">
        <v>178</v>
      </c>
      <c r="F9372" s="753" t="s">
        <v>180</v>
      </c>
      <c r="G9372" s="757" t="s">
        <v>1810</v>
      </c>
      <c r="H9372" s="751">
        <v>1226887000</v>
      </c>
    </row>
    <row r="9373" spans="1:8">
      <c r="A9373" s="753" t="s">
        <v>84</v>
      </c>
      <c r="B9373" s="753" t="s">
        <v>432</v>
      </c>
      <c r="C9373" s="753" t="s">
        <v>416</v>
      </c>
      <c r="D9373" s="753" t="s">
        <v>1921</v>
      </c>
      <c r="E9373" s="753" t="s">
        <v>19</v>
      </c>
      <c r="F9373" s="753"/>
      <c r="G9373" s="757" t="s">
        <v>133</v>
      </c>
      <c r="H9373" s="751">
        <v>117811000</v>
      </c>
    </row>
    <row r="9374" spans="1:8">
      <c r="A9374" s="753" t="s">
        <v>84</v>
      </c>
      <c r="B9374" s="753" t="s">
        <v>432</v>
      </c>
      <c r="C9374" s="753" t="s">
        <v>416</v>
      </c>
      <c r="D9374" s="753" t="s">
        <v>1921</v>
      </c>
      <c r="E9374" s="753" t="s">
        <v>19</v>
      </c>
      <c r="F9374" s="753" t="s">
        <v>20</v>
      </c>
      <c r="G9374" s="757" t="s">
        <v>21</v>
      </c>
      <c r="H9374" s="751">
        <v>23179000</v>
      </c>
    </row>
    <row r="9375" spans="1:8">
      <c r="A9375" s="753" t="s">
        <v>84</v>
      </c>
      <c r="B9375" s="753" t="s">
        <v>432</v>
      </c>
      <c r="C9375" s="753" t="s">
        <v>416</v>
      </c>
      <c r="D9375" s="753" t="s">
        <v>1921</v>
      </c>
      <c r="E9375" s="753" t="s">
        <v>19</v>
      </c>
      <c r="F9375" s="753" t="s">
        <v>22</v>
      </c>
      <c r="G9375" s="757" t="s">
        <v>23</v>
      </c>
      <c r="H9375" s="751">
        <v>90232000</v>
      </c>
    </row>
    <row r="9376" spans="1:8">
      <c r="A9376" s="753" t="s">
        <v>84</v>
      </c>
      <c r="B9376" s="753" t="s">
        <v>432</v>
      </c>
      <c r="C9376" s="753" t="s">
        <v>416</v>
      </c>
      <c r="D9376" s="753" t="s">
        <v>1921</v>
      </c>
      <c r="E9376" s="753" t="s">
        <v>19</v>
      </c>
      <c r="F9376" s="753" t="s">
        <v>245</v>
      </c>
      <c r="G9376" s="757" t="s">
        <v>135</v>
      </c>
      <c r="H9376" s="751">
        <v>4400000</v>
      </c>
    </row>
    <row r="9377" spans="1:8">
      <c r="A9377" s="753" t="s">
        <v>84</v>
      </c>
      <c r="B9377" s="753" t="s">
        <v>432</v>
      </c>
      <c r="C9377" s="753" t="s">
        <v>416</v>
      </c>
      <c r="D9377" s="753" t="s">
        <v>1926</v>
      </c>
      <c r="E9377" s="753"/>
      <c r="F9377" s="753"/>
      <c r="G9377" s="757" t="s">
        <v>1927</v>
      </c>
      <c r="H9377" s="751">
        <v>8000000</v>
      </c>
    </row>
    <row r="9378" spans="1:8">
      <c r="A9378" s="753" t="s">
        <v>84</v>
      </c>
      <c r="B9378" s="753" t="s">
        <v>432</v>
      </c>
      <c r="C9378" s="753" t="s">
        <v>416</v>
      </c>
      <c r="D9378" s="753" t="s">
        <v>1926</v>
      </c>
      <c r="E9378" s="753" t="s">
        <v>554</v>
      </c>
      <c r="F9378" s="753"/>
      <c r="G9378" s="757" t="s">
        <v>555</v>
      </c>
      <c r="H9378" s="751">
        <v>8000000</v>
      </c>
    </row>
    <row r="9379" spans="1:8">
      <c r="A9379" s="753" t="s">
        <v>84</v>
      </c>
      <c r="B9379" s="753" t="s">
        <v>432</v>
      </c>
      <c r="C9379" s="753" t="s">
        <v>416</v>
      </c>
      <c r="D9379" s="753" t="s">
        <v>1926</v>
      </c>
      <c r="E9379" s="753" t="s">
        <v>554</v>
      </c>
      <c r="F9379" s="753" t="s">
        <v>206</v>
      </c>
      <c r="G9379" s="757" t="s">
        <v>207</v>
      </c>
      <c r="H9379" s="751">
        <v>8000000</v>
      </c>
    </row>
    <row r="9380" spans="1:8" ht="39.6">
      <c r="A9380" s="753" t="s">
        <v>84</v>
      </c>
      <c r="B9380" s="753" t="s">
        <v>432</v>
      </c>
      <c r="C9380" s="753" t="s">
        <v>416</v>
      </c>
      <c r="D9380" s="753" t="s">
        <v>1816</v>
      </c>
      <c r="E9380" s="753"/>
      <c r="F9380" s="753"/>
      <c r="G9380" s="757" t="s">
        <v>1817</v>
      </c>
      <c r="H9380" s="751">
        <v>240000000</v>
      </c>
    </row>
    <row r="9381" spans="1:8" ht="26.4">
      <c r="A9381" s="753" t="s">
        <v>84</v>
      </c>
      <c r="B9381" s="753" t="s">
        <v>432</v>
      </c>
      <c r="C9381" s="753" t="s">
        <v>416</v>
      </c>
      <c r="D9381" s="753" t="s">
        <v>1816</v>
      </c>
      <c r="E9381" s="753" t="s">
        <v>333</v>
      </c>
      <c r="F9381" s="753"/>
      <c r="G9381" s="757" t="s">
        <v>1907</v>
      </c>
      <c r="H9381" s="751">
        <v>10000000</v>
      </c>
    </row>
    <row r="9382" spans="1:8">
      <c r="A9382" s="753" t="s">
        <v>84</v>
      </c>
      <c r="B9382" s="753" t="s">
        <v>432</v>
      </c>
      <c r="C9382" s="753" t="s">
        <v>416</v>
      </c>
      <c r="D9382" s="753" t="s">
        <v>1816</v>
      </c>
      <c r="E9382" s="753" t="s">
        <v>333</v>
      </c>
      <c r="F9382" s="753" t="s">
        <v>853</v>
      </c>
      <c r="G9382" s="757" t="s">
        <v>1911</v>
      </c>
      <c r="H9382" s="751">
        <v>10000000</v>
      </c>
    </row>
    <row r="9383" spans="1:8">
      <c r="A9383" s="753" t="s">
        <v>84</v>
      </c>
      <c r="B9383" s="753" t="s">
        <v>432</v>
      </c>
      <c r="C9383" s="753" t="s">
        <v>416</v>
      </c>
      <c r="D9383" s="753" t="s">
        <v>1816</v>
      </c>
      <c r="E9383" s="753" t="s">
        <v>554</v>
      </c>
      <c r="F9383" s="753"/>
      <c r="G9383" s="757" t="s">
        <v>555</v>
      </c>
      <c r="H9383" s="751">
        <v>7600000</v>
      </c>
    </row>
    <row r="9384" spans="1:8">
      <c r="A9384" s="753" t="s">
        <v>84</v>
      </c>
      <c r="B9384" s="753" t="s">
        <v>432</v>
      </c>
      <c r="C9384" s="753" t="s">
        <v>416</v>
      </c>
      <c r="D9384" s="753" t="s">
        <v>1816</v>
      </c>
      <c r="E9384" s="753" t="s">
        <v>554</v>
      </c>
      <c r="F9384" s="753" t="s">
        <v>206</v>
      </c>
      <c r="G9384" s="757" t="s">
        <v>207</v>
      </c>
      <c r="H9384" s="751">
        <v>7600000</v>
      </c>
    </row>
    <row r="9385" spans="1:8">
      <c r="A9385" s="753" t="s">
        <v>84</v>
      </c>
      <c r="B9385" s="753" t="s">
        <v>432</v>
      </c>
      <c r="C9385" s="753" t="s">
        <v>416</v>
      </c>
      <c r="D9385" s="753" t="s">
        <v>1816</v>
      </c>
      <c r="E9385" s="753" t="s">
        <v>134</v>
      </c>
      <c r="F9385" s="753"/>
      <c r="G9385" s="757" t="s">
        <v>135</v>
      </c>
      <c r="H9385" s="751">
        <v>222400000</v>
      </c>
    </row>
    <row r="9386" spans="1:8">
      <c r="A9386" s="753" t="s">
        <v>84</v>
      </c>
      <c r="B9386" s="753" t="s">
        <v>432</v>
      </c>
      <c r="C9386" s="753" t="s">
        <v>416</v>
      </c>
      <c r="D9386" s="753" t="s">
        <v>1816</v>
      </c>
      <c r="E9386" s="753" t="s">
        <v>134</v>
      </c>
      <c r="F9386" s="753" t="s">
        <v>139</v>
      </c>
      <c r="G9386" s="757" t="s">
        <v>140</v>
      </c>
      <c r="H9386" s="751">
        <v>222400000</v>
      </c>
    </row>
    <row r="9387" spans="1:8" ht="26.4">
      <c r="A9387" s="753" t="s">
        <v>84</v>
      </c>
      <c r="B9387" s="753" t="s">
        <v>432</v>
      </c>
      <c r="C9387" s="753" t="s">
        <v>416</v>
      </c>
      <c r="D9387" s="753" t="s">
        <v>1844</v>
      </c>
      <c r="E9387" s="753"/>
      <c r="F9387" s="753"/>
      <c r="G9387" s="757" t="s">
        <v>1845</v>
      </c>
      <c r="H9387" s="751">
        <v>21437101483</v>
      </c>
    </row>
    <row r="9388" spans="1:8" ht="26.4">
      <c r="A9388" s="753" t="s">
        <v>84</v>
      </c>
      <c r="B9388" s="753" t="s">
        <v>432</v>
      </c>
      <c r="C9388" s="753" t="s">
        <v>416</v>
      </c>
      <c r="D9388" s="753" t="s">
        <v>1844</v>
      </c>
      <c r="E9388" s="753" t="s">
        <v>333</v>
      </c>
      <c r="F9388" s="753"/>
      <c r="G9388" s="757" t="s">
        <v>1907</v>
      </c>
      <c r="H9388" s="751">
        <v>1322892000</v>
      </c>
    </row>
    <row r="9389" spans="1:8" ht="39.6">
      <c r="A9389" s="753" t="s">
        <v>84</v>
      </c>
      <c r="B9389" s="753" t="s">
        <v>432</v>
      </c>
      <c r="C9389" s="753" t="s">
        <v>416</v>
      </c>
      <c r="D9389" s="753" t="s">
        <v>1844</v>
      </c>
      <c r="E9389" s="753" t="s">
        <v>333</v>
      </c>
      <c r="F9389" s="753" t="s">
        <v>1908</v>
      </c>
      <c r="G9389" s="757" t="s">
        <v>1909</v>
      </c>
      <c r="H9389" s="751">
        <v>448192000</v>
      </c>
    </row>
    <row r="9390" spans="1:8">
      <c r="A9390" s="753" t="s">
        <v>84</v>
      </c>
      <c r="B9390" s="753" t="s">
        <v>432</v>
      </c>
      <c r="C9390" s="753" t="s">
        <v>416</v>
      </c>
      <c r="D9390" s="753" t="s">
        <v>1844</v>
      </c>
      <c r="E9390" s="753" t="s">
        <v>333</v>
      </c>
      <c r="F9390" s="753" t="s">
        <v>1910</v>
      </c>
      <c r="G9390" s="757" t="s">
        <v>328</v>
      </c>
      <c r="H9390" s="751">
        <v>874700000</v>
      </c>
    </row>
    <row r="9391" spans="1:8">
      <c r="A9391" s="753" t="s">
        <v>84</v>
      </c>
      <c r="B9391" s="753" t="s">
        <v>432</v>
      </c>
      <c r="C9391" s="753" t="s">
        <v>416</v>
      </c>
      <c r="D9391" s="753" t="s">
        <v>1844</v>
      </c>
      <c r="E9391" s="753" t="s">
        <v>426</v>
      </c>
      <c r="F9391" s="753"/>
      <c r="G9391" s="757" t="s">
        <v>427</v>
      </c>
      <c r="H9391" s="751">
        <v>3294190000</v>
      </c>
    </row>
    <row r="9392" spans="1:8">
      <c r="A9392" s="753" t="s">
        <v>84</v>
      </c>
      <c r="B9392" s="753" t="s">
        <v>432</v>
      </c>
      <c r="C9392" s="753" t="s">
        <v>416</v>
      </c>
      <c r="D9392" s="753" t="s">
        <v>1844</v>
      </c>
      <c r="E9392" s="753" t="s">
        <v>426</v>
      </c>
      <c r="F9392" s="753" t="s">
        <v>428</v>
      </c>
      <c r="G9392" s="757" t="s">
        <v>1774</v>
      </c>
      <c r="H9392" s="751">
        <v>2957861000</v>
      </c>
    </row>
    <row r="9393" spans="1:8">
      <c r="A9393" s="753" t="s">
        <v>84</v>
      </c>
      <c r="B9393" s="753" t="s">
        <v>432</v>
      </c>
      <c r="C9393" s="753" t="s">
        <v>416</v>
      </c>
      <c r="D9393" s="753" t="s">
        <v>1844</v>
      </c>
      <c r="E9393" s="753" t="s">
        <v>426</v>
      </c>
      <c r="F9393" s="753" t="s">
        <v>336</v>
      </c>
      <c r="G9393" s="757" t="s">
        <v>1876</v>
      </c>
      <c r="H9393" s="751">
        <v>125850000</v>
      </c>
    </row>
    <row r="9394" spans="1:8">
      <c r="A9394" s="753" t="s">
        <v>84</v>
      </c>
      <c r="B9394" s="753" t="s">
        <v>432</v>
      </c>
      <c r="C9394" s="753" t="s">
        <v>416</v>
      </c>
      <c r="D9394" s="753" t="s">
        <v>1844</v>
      </c>
      <c r="E9394" s="753" t="s">
        <v>426</v>
      </c>
      <c r="F9394" s="753" t="s">
        <v>429</v>
      </c>
      <c r="G9394" s="757" t="s">
        <v>1775</v>
      </c>
      <c r="H9394" s="751">
        <v>210479000</v>
      </c>
    </row>
    <row r="9395" spans="1:8">
      <c r="A9395" s="753" t="s">
        <v>84</v>
      </c>
      <c r="B9395" s="753" t="s">
        <v>432</v>
      </c>
      <c r="C9395" s="753" t="s">
        <v>416</v>
      </c>
      <c r="D9395" s="753" t="s">
        <v>1844</v>
      </c>
      <c r="E9395" s="753" t="s">
        <v>115</v>
      </c>
      <c r="F9395" s="753"/>
      <c r="G9395" s="757" t="s">
        <v>1781</v>
      </c>
      <c r="H9395" s="751">
        <v>202544000</v>
      </c>
    </row>
    <row r="9396" spans="1:8">
      <c r="A9396" s="753" t="s">
        <v>84</v>
      </c>
      <c r="B9396" s="753" t="s">
        <v>432</v>
      </c>
      <c r="C9396" s="753" t="s">
        <v>416</v>
      </c>
      <c r="D9396" s="753" t="s">
        <v>1844</v>
      </c>
      <c r="E9396" s="753" t="s">
        <v>115</v>
      </c>
      <c r="F9396" s="753" t="s">
        <v>116</v>
      </c>
      <c r="G9396" s="757" t="s">
        <v>117</v>
      </c>
      <c r="H9396" s="751">
        <v>108073000</v>
      </c>
    </row>
    <row r="9397" spans="1:8">
      <c r="A9397" s="753" t="s">
        <v>84</v>
      </c>
      <c r="B9397" s="753" t="s">
        <v>432</v>
      </c>
      <c r="C9397" s="753" t="s">
        <v>416</v>
      </c>
      <c r="D9397" s="753" t="s">
        <v>1844</v>
      </c>
      <c r="E9397" s="753" t="s">
        <v>115</v>
      </c>
      <c r="F9397" s="753" t="s">
        <v>147</v>
      </c>
      <c r="G9397" s="757" t="s">
        <v>148</v>
      </c>
      <c r="H9397" s="751">
        <v>85140000</v>
      </c>
    </row>
    <row r="9398" spans="1:8">
      <c r="A9398" s="753" t="s">
        <v>84</v>
      </c>
      <c r="B9398" s="753" t="s">
        <v>432</v>
      </c>
      <c r="C9398" s="753" t="s">
        <v>416</v>
      </c>
      <c r="D9398" s="753" t="s">
        <v>1844</v>
      </c>
      <c r="E9398" s="753" t="s">
        <v>115</v>
      </c>
      <c r="F9398" s="753" t="s">
        <v>118</v>
      </c>
      <c r="G9398" s="757" t="s">
        <v>119</v>
      </c>
      <c r="H9398" s="751">
        <v>9331000</v>
      </c>
    </row>
    <row r="9399" spans="1:8">
      <c r="A9399" s="753" t="s">
        <v>84</v>
      </c>
      <c r="B9399" s="753" t="s">
        <v>432</v>
      </c>
      <c r="C9399" s="753" t="s">
        <v>416</v>
      </c>
      <c r="D9399" s="753" t="s">
        <v>1844</v>
      </c>
      <c r="E9399" s="753" t="s">
        <v>120</v>
      </c>
      <c r="F9399" s="753"/>
      <c r="G9399" s="757" t="s">
        <v>121</v>
      </c>
      <c r="H9399" s="751">
        <v>107246419</v>
      </c>
    </row>
    <row r="9400" spans="1:8" ht="39.6">
      <c r="A9400" s="753" t="s">
        <v>84</v>
      </c>
      <c r="B9400" s="753" t="s">
        <v>432</v>
      </c>
      <c r="C9400" s="753" t="s">
        <v>416</v>
      </c>
      <c r="D9400" s="753" t="s">
        <v>1844</v>
      </c>
      <c r="E9400" s="753" t="s">
        <v>120</v>
      </c>
      <c r="F9400" s="753" t="s">
        <v>122</v>
      </c>
      <c r="G9400" s="757" t="s">
        <v>1783</v>
      </c>
      <c r="H9400" s="751">
        <v>136419</v>
      </c>
    </row>
    <row r="9401" spans="1:8">
      <c r="A9401" s="753" t="s">
        <v>84</v>
      </c>
      <c r="B9401" s="753" t="s">
        <v>432</v>
      </c>
      <c r="C9401" s="753" t="s">
        <v>416</v>
      </c>
      <c r="D9401" s="753" t="s">
        <v>1844</v>
      </c>
      <c r="E9401" s="753" t="s">
        <v>120</v>
      </c>
      <c r="F9401" s="753" t="s">
        <v>123</v>
      </c>
      <c r="G9401" s="757" t="s">
        <v>124</v>
      </c>
      <c r="H9401" s="751">
        <v>768000</v>
      </c>
    </row>
    <row r="9402" spans="1:8" ht="39.6">
      <c r="A9402" s="753" t="s">
        <v>84</v>
      </c>
      <c r="B9402" s="753" t="s">
        <v>432</v>
      </c>
      <c r="C9402" s="753" t="s">
        <v>416</v>
      </c>
      <c r="D9402" s="753" t="s">
        <v>1844</v>
      </c>
      <c r="E9402" s="753" t="s">
        <v>120</v>
      </c>
      <c r="F9402" s="753" t="s">
        <v>994</v>
      </c>
      <c r="G9402" s="757" t="s">
        <v>1824</v>
      </c>
      <c r="H9402" s="751">
        <v>47984000</v>
      </c>
    </row>
    <row r="9403" spans="1:8">
      <c r="A9403" s="753" t="s">
        <v>84</v>
      </c>
      <c r="B9403" s="753" t="s">
        <v>432</v>
      </c>
      <c r="C9403" s="753" t="s">
        <v>416</v>
      </c>
      <c r="D9403" s="753" t="s">
        <v>1844</v>
      </c>
      <c r="E9403" s="753" t="s">
        <v>120</v>
      </c>
      <c r="F9403" s="753" t="s">
        <v>315</v>
      </c>
      <c r="G9403" s="757" t="s">
        <v>1831</v>
      </c>
      <c r="H9403" s="751">
        <v>9000000</v>
      </c>
    </row>
    <row r="9404" spans="1:8" ht="26.4">
      <c r="A9404" s="753" t="s">
        <v>84</v>
      </c>
      <c r="B9404" s="753" t="s">
        <v>432</v>
      </c>
      <c r="C9404" s="753" t="s">
        <v>416</v>
      </c>
      <c r="D9404" s="753" t="s">
        <v>1844</v>
      </c>
      <c r="E9404" s="753" t="s">
        <v>120</v>
      </c>
      <c r="F9404" s="753" t="s">
        <v>1001</v>
      </c>
      <c r="G9404" s="757" t="s">
        <v>1784</v>
      </c>
      <c r="H9404" s="751">
        <v>49358000</v>
      </c>
    </row>
    <row r="9405" spans="1:8">
      <c r="A9405" s="753" t="s">
        <v>84</v>
      </c>
      <c r="B9405" s="753" t="s">
        <v>432</v>
      </c>
      <c r="C9405" s="753" t="s">
        <v>416</v>
      </c>
      <c r="D9405" s="753" t="s">
        <v>1844</v>
      </c>
      <c r="E9405" s="753" t="s">
        <v>160</v>
      </c>
      <c r="F9405" s="753"/>
      <c r="G9405" s="757" t="s">
        <v>161</v>
      </c>
      <c r="H9405" s="751">
        <v>537406000</v>
      </c>
    </row>
    <row r="9406" spans="1:8">
      <c r="A9406" s="753" t="s">
        <v>84</v>
      </c>
      <c r="B9406" s="753" t="s">
        <v>432</v>
      </c>
      <c r="C9406" s="753" t="s">
        <v>416</v>
      </c>
      <c r="D9406" s="753" t="s">
        <v>1844</v>
      </c>
      <c r="E9406" s="753" t="s">
        <v>160</v>
      </c>
      <c r="F9406" s="753" t="s">
        <v>162</v>
      </c>
      <c r="G9406" s="757" t="s">
        <v>163</v>
      </c>
      <c r="H9406" s="751">
        <v>63549000</v>
      </c>
    </row>
    <row r="9407" spans="1:8">
      <c r="A9407" s="753" t="s">
        <v>84</v>
      </c>
      <c r="B9407" s="753" t="s">
        <v>432</v>
      </c>
      <c r="C9407" s="753" t="s">
        <v>416</v>
      </c>
      <c r="D9407" s="753" t="s">
        <v>1844</v>
      </c>
      <c r="E9407" s="753" t="s">
        <v>160</v>
      </c>
      <c r="F9407" s="753" t="s">
        <v>544</v>
      </c>
      <c r="G9407" s="757" t="s">
        <v>545</v>
      </c>
      <c r="H9407" s="751">
        <v>53730000</v>
      </c>
    </row>
    <row r="9408" spans="1:8">
      <c r="A9408" s="753" t="s">
        <v>84</v>
      </c>
      <c r="B9408" s="753" t="s">
        <v>432</v>
      </c>
      <c r="C9408" s="753" t="s">
        <v>416</v>
      </c>
      <c r="D9408" s="753" t="s">
        <v>1844</v>
      </c>
      <c r="E9408" s="753" t="s">
        <v>160</v>
      </c>
      <c r="F9408" s="753" t="s">
        <v>547</v>
      </c>
      <c r="G9408" s="757" t="s">
        <v>548</v>
      </c>
      <c r="H9408" s="751">
        <v>3500000</v>
      </c>
    </row>
    <row r="9409" spans="1:8">
      <c r="A9409" s="753" t="s">
        <v>84</v>
      </c>
      <c r="B9409" s="753" t="s">
        <v>432</v>
      </c>
      <c r="C9409" s="753" t="s">
        <v>416</v>
      </c>
      <c r="D9409" s="753" t="s">
        <v>1844</v>
      </c>
      <c r="E9409" s="753" t="s">
        <v>160</v>
      </c>
      <c r="F9409" s="753" t="s">
        <v>438</v>
      </c>
      <c r="G9409" s="757" t="s">
        <v>1786</v>
      </c>
      <c r="H9409" s="751">
        <v>50020000</v>
      </c>
    </row>
    <row r="9410" spans="1:8">
      <c r="A9410" s="753" t="s">
        <v>84</v>
      </c>
      <c r="B9410" s="753" t="s">
        <v>432</v>
      </c>
      <c r="C9410" s="753" t="s">
        <v>416</v>
      </c>
      <c r="D9410" s="753" t="s">
        <v>1844</v>
      </c>
      <c r="E9410" s="753" t="s">
        <v>160</v>
      </c>
      <c r="F9410" s="753" t="s">
        <v>549</v>
      </c>
      <c r="G9410" s="757" t="s">
        <v>550</v>
      </c>
      <c r="H9410" s="751">
        <v>18000000</v>
      </c>
    </row>
    <row r="9411" spans="1:8">
      <c r="A9411" s="753" t="s">
        <v>84</v>
      </c>
      <c r="B9411" s="753" t="s">
        <v>432</v>
      </c>
      <c r="C9411" s="753" t="s">
        <v>416</v>
      </c>
      <c r="D9411" s="753" t="s">
        <v>1844</v>
      </c>
      <c r="E9411" s="753" t="s">
        <v>160</v>
      </c>
      <c r="F9411" s="753" t="s">
        <v>551</v>
      </c>
      <c r="G9411" s="757" t="s">
        <v>133</v>
      </c>
      <c r="H9411" s="751">
        <v>348607000</v>
      </c>
    </row>
    <row r="9412" spans="1:8">
      <c r="A9412" s="753" t="s">
        <v>84</v>
      </c>
      <c r="B9412" s="753" t="s">
        <v>432</v>
      </c>
      <c r="C9412" s="753" t="s">
        <v>416</v>
      </c>
      <c r="D9412" s="753" t="s">
        <v>1844</v>
      </c>
      <c r="E9412" s="753" t="s">
        <v>125</v>
      </c>
      <c r="F9412" s="753"/>
      <c r="G9412" s="757" t="s">
        <v>126</v>
      </c>
      <c r="H9412" s="751">
        <v>203383000</v>
      </c>
    </row>
    <row r="9413" spans="1:8">
      <c r="A9413" s="753" t="s">
        <v>84</v>
      </c>
      <c r="B9413" s="753" t="s">
        <v>432</v>
      </c>
      <c r="C9413" s="753" t="s">
        <v>416</v>
      </c>
      <c r="D9413" s="753" t="s">
        <v>1844</v>
      </c>
      <c r="E9413" s="753" t="s">
        <v>125</v>
      </c>
      <c r="F9413" s="753" t="s">
        <v>430</v>
      </c>
      <c r="G9413" s="757" t="s">
        <v>431</v>
      </c>
      <c r="H9413" s="751">
        <v>120018000</v>
      </c>
    </row>
    <row r="9414" spans="1:8">
      <c r="A9414" s="753" t="s">
        <v>84</v>
      </c>
      <c r="B9414" s="753" t="s">
        <v>432</v>
      </c>
      <c r="C9414" s="753" t="s">
        <v>416</v>
      </c>
      <c r="D9414" s="753" t="s">
        <v>1844</v>
      </c>
      <c r="E9414" s="753" t="s">
        <v>125</v>
      </c>
      <c r="F9414" s="753" t="s">
        <v>552</v>
      </c>
      <c r="G9414" s="757" t="s">
        <v>553</v>
      </c>
      <c r="H9414" s="751">
        <v>37790000</v>
      </c>
    </row>
    <row r="9415" spans="1:8">
      <c r="A9415" s="753" t="s">
        <v>84</v>
      </c>
      <c r="B9415" s="753" t="s">
        <v>432</v>
      </c>
      <c r="C9415" s="753" t="s">
        <v>416</v>
      </c>
      <c r="D9415" s="753" t="s">
        <v>1844</v>
      </c>
      <c r="E9415" s="753" t="s">
        <v>125</v>
      </c>
      <c r="F9415" s="753" t="s">
        <v>127</v>
      </c>
      <c r="G9415" s="757" t="s">
        <v>128</v>
      </c>
      <c r="H9415" s="751">
        <v>45575000</v>
      </c>
    </row>
    <row r="9416" spans="1:8">
      <c r="A9416" s="753" t="s">
        <v>84</v>
      </c>
      <c r="B9416" s="753" t="s">
        <v>432</v>
      </c>
      <c r="C9416" s="753" t="s">
        <v>416</v>
      </c>
      <c r="D9416" s="753" t="s">
        <v>1844</v>
      </c>
      <c r="E9416" s="753" t="s">
        <v>554</v>
      </c>
      <c r="F9416" s="753"/>
      <c r="G9416" s="757" t="s">
        <v>555</v>
      </c>
      <c r="H9416" s="751">
        <v>434831000</v>
      </c>
    </row>
    <row r="9417" spans="1:8">
      <c r="A9417" s="753" t="s">
        <v>84</v>
      </c>
      <c r="B9417" s="753" t="s">
        <v>432</v>
      </c>
      <c r="C9417" s="753" t="s">
        <v>416</v>
      </c>
      <c r="D9417" s="753" t="s">
        <v>1844</v>
      </c>
      <c r="E9417" s="753" t="s">
        <v>554</v>
      </c>
      <c r="F9417" s="753" t="s">
        <v>556</v>
      </c>
      <c r="G9417" s="757" t="s">
        <v>557</v>
      </c>
      <c r="H9417" s="751">
        <v>285759000</v>
      </c>
    </row>
    <row r="9418" spans="1:8">
      <c r="A9418" s="753" t="s">
        <v>84</v>
      </c>
      <c r="B9418" s="753" t="s">
        <v>432</v>
      </c>
      <c r="C9418" s="753" t="s">
        <v>416</v>
      </c>
      <c r="D9418" s="753" t="s">
        <v>1844</v>
      </c>
      <c r="E9418" s="753" t="s">
        <v>554</v>
      </c>
      <c r="F9418" s="753" t="s">
        <v>942</v>
      </c>
      <c r="G9418" s="757" t="s">
        <v>941</v>
      </c>
      <c r="H9418" s="751">
        <v>2000000</v>
      </c>
    </row>
    <row r="9419" spans="1:8">
      <c r="A9419" s="753" t="s">
        <v>84</v>
      </c>
      <c r="B9419" s="753" t="s">
        <v>432</v>
      </c>
      <c r="C9419" s="753" t="s">
        <v>416</v>
      </c>
      <c r="D9419" s="753" t="s">
        <v>1844</v>
      </c>
      <c r="E9419" s="753" t="s">
        <v>554</v>
      </c>
      <c r="F9419" s="753" t="s">
        <v>206</v>
      </c>
      <c r="G9419" s="757" t="s">
        <v>207</v>
      </c>
      <c r="H9419" s="751">
        <v>45000000</v>
      </c>
    </row>
    <row r="9420" spans="1:8">
      <c r="A9420" s="753" t="s">
        <v>84</v>
      </c>
      <c r="B9420" s="753" t="s">
        <v>432</v>
      </c>
      <c r="C9420" s="753" t="s">
        <v>416</v>
      </c>
      <c r="D9420" s="753" t="s">
        <v>1844</v>
      </c>
      <c r="E9420" s="753" t="s">
        <v>554</v>
      </c>
      <c r="F9420" s="753" t="s">
        <v>558</v>
      </c>
      <c r="G9420" s="757" t="s">
        <v>559</v>
      </c>
      <c r="H9420" s="751">
        <v>102072000</v>
      </c>
    </row>
    <row r="9421" spans="1:8" ht="39.6">
      <c r="A9421" s="753" t="s">
        <v>84</v>
      </c>
      <c r="B9421" s="753" t="s">
        <v>432</v>
      </c>
      <c r="C9421" s="753" t="s">
        <v>416</v>
      </c>
      <c r="D9421" s="753" t="s">
        <v>1844</v>
      </c>
      <c r="E9421" s="753" t="s">
        <v>560</v>
      </c>
      <c r="F9421" s="753"/>
      <c r="G9421" s="757" t="s">
        <v>1790</v>
      </c>
      <c r="H9421" s="751">
        <v>35590000</v>
      </c>
    </row>
    <row r="9422" spans="1:8">
      <c r="A9422" s="753" t="s">
        <v>84</v>
      </c>
      <c r="B9422" s="753" t="s">
        <v>432</v>
      </c>
      <c r="C9422" s="753" t="s">
        <v>416</v>
      </c>
      <c r="D9422" s="753" t="s">
        <v>1844</v>
      </c>
      <c r="E9422" s="753" t="s">
        <v>560</v>
      </c>
      <c r="F9422" s="753" t="s">
        <v>418</v>
      </c>
      <c r="G9422" s="757" t="s">
        <v>1793</v>
      </c>
      <c r="H9422" s="751">
        <v>27730000</v>
      </c>
    </row>
    <row r="9423" spans="1:8" ht="26.4">
      <c r="A9423" s="753" t="s">
        <v>84</v>
      </c>
      <c r="B9423" s="753" t="s">
        <v>432</v>
      </c>
      <c r="C9423" s="753" t="s">
        <v>416</v>
      </c>
      <c r="D9423" s="753" t="s">
        <v>1844</v>
      </c>
      <c r="E9423" s="753" t="s">
        <v>560</v>
      </c>
      <c r="F9423" s="753" t="s">
        <v>563</v>
      </c>
      <c r="G9423" s="757" t="s">
        <v>13</v>
      </c>
      <c r="H9423" s="751">
        <v>7860000</v>
      </c>
    </row>
    <row r="9424" spans="1:8" ht="26.4">
      <c r="A9424" s="753" t="s">
        <v>84</v>
      </c>
      <c r="B9424" s="753" t="s">
        <v>432</v>
      </c>
      <c r="C9424" s="753" t="s">
        <v>416</v>
      </c>
      <c r="D9424" s="753" t="s">
        <v>1844</v>
      </c>
      <c r="E9424" s="753" t="s">
        <v>1796</v>
      </c>
      <c r="F9424" s="753"/>
      <c r="G9424" s="757" t="s">
        <v>1797</v>
      </c>
      <c r="H9424" s="751">
        <v>5694219000</v>
      </c>
    </row>
    <row r="9425" spans="1:8">
      <c r="A9425" s="753" t="s">
        <v>84</v>
      </c>
      <c r="B9425" s="753" t="s">
        <v>432</v>
      </c>
      <c r="C9425" s="753" t="s">
        <v>416</v>
      </c>
      <c r="D9425" s="753" t="s">
        <v>1844</v>
      </c>
      <c r="E9425" s="753" t="s">
        <v>1796</v>
      </c>
      <c r="F9425" s="753" t="s">
        <v>1798</v>
      </c>
      <c r="G9425" s="757" t="s">
        <v>1793</v>
      </c>
      <c r="H9425" s="751">
        <v>120000000</v>
      </c>
    </row>
    <row r="9426" spans="1:8">
      <c r="A9426" s="753" t="s">
        <v>84</v>
      </c>
      <c r="B9426" s="753" t="s">
        <v>432</v>
      </c>
      <c r="C9426" s="753" t="s">
        <v>416</v>
      </c>
      <c r="D9426" s="753" t="s">
        <v>1844</v>
      </c>
      <c r="E9426" s="753" t="s">
        <v>1796</v>
      </c>
      <c r="F9426" s="753" t="s">
        <v>1833</v>
      </c>
      <c r="G9426" s="757" t="s">
        <v>1834</v>
      </c>
      <c r="H9426" s="751">
        <v>5574219000</v>
      </c>
    </row>
    <row r="9427" spans="1:8" ht="26.4">
      <c r="A9427" s="753" t="s">
        <v>84</v>
      </c>
      <c r="B9427" s="753" t="s">
        <v>432</v>
      </c>
      <c r="C9427" s="753" t="s">
        <v>416</v>
      </c>
      <c r="D9427" s="753" t="s">
        <v>1844</v>
      </c>
      <c r="E9427" s="753" t="s">
        <v>130</v>
      </c>
      <c r="F9427" s="753"/>
      <c r="G9427" s="757" t="s">
        <v>131</v>
      </c>
      <c r="H9427" s="751">
        <v>8835596064</v>
      </c>
    </row>
    <row r="9428" spans="1:8">
      <c r="A9428" s="753" t="s">
        <v>84</v>
      </c>
      <c r="B9428" s="753" t="s">
        <v>432</v>
      </c>
      <c r="C9428" s="753" t="s">
        <v>416</v>
      </c>
      <c r="D9428" s="753" t="s">
        <v>1844</v>
      </c>
      <c r="E9428" s="753" t="s">
        <v>130</v>
      </c>
      <c r="F9428" s="753" t="s">
        <v>585</v>
      </c>
      <c r="G9428" s="757" t="s">
        <v>1799</v>
      </c>
      <c r="H9428" s="751">
        <v>6602933164</v>
      </c>
    </row>
    <row r="9429" spans="1:8">
      <c r="A9429" s="753" t="s">
        <v>84</v>
      </c>
      <c r="B9429" s="753" t="s">
        <v>432</v>
      </c>
      <c r="C9429" s="753" t="s">
        <v>416</v>
      </c>
      <c r="D9429" s="753" t="s">
        <v>1844</v>
      </c>
      <c r="E9429" s="753" t="s">
        <v>130</v>
      </c>
      <c r="F9429" s="753" t="s">
        <v>132</v>
      </c>
      <c r="G9429" s="757" t="s">
        <v>135</v>
      </c>
      <c r="H9429" s="751">
        <v>2232662900</v>
      </c>
    </row>
    <row r="9430" spans="1:8">
      <c r="A9430" s="753" t="s">
        <v>84</v>
      </c>
      <c r="B9430" s="753" t="s">
        <v>432</v>
      </c>
      <c r="C9430" s="753" t="s">
        <v>416</v>
      </c>
      <c r="D9430" s="753" t="s">
        <v>1844</v>
      </c>
      <c r="E9430" s="753" t="s">
        <v>134</v>
      </c>
      <c r="F9430" s="753"/>
      <c r="G9430" s="757" t="s">
        <v>135</v>
      </c>
      <c r="H9430" s="751">
        <v>769204000</v>
      </c>
    </row>
    <row r="9431" spans="1:8" ht="39.6">
      <c r="A9431" s="753" t="s">
        <v>84</v>
      </c>
      <c r="B9431" s="753" t="s">
        <v>432</v>
      </c>
      <c r="C9431" s="753" t="s">
        <v>416</v>
      </c>
      <c r="D9431" s="753" t="s">
        <v>1844</v>
      </c>
      <c r="E9431" s="753" t="s">
        <v>134</v>
      </c>
      <c r="F9431" s="753" t="s">
        <v>866</v>
      </c>
      <c r="G9431" s="757" t="s">
        <v>1965</v>
      </c>
      <c r="H9431" s="751">
        <v>24296000</v>
      </c>
    </row>
    <row r="9432" spans="1:8">
      <c r="A9432" s="753" t="s">
        <v>84</v>
      </c>
      <c r="B9432" s="753" t="s">
        <v>432</v>
      </c>
      <c r="C9432" s="753" t="s">
        <v>416</v>
      </c>
      <c r="D9432" s="753" t="s">
        <v>1844</v>
      </c>
      <c r="E9432" s="753" t="s">
        <v>134</v>
      </c>
      <c r="F9432" s="753" t="s">
        <v>137</v>
      </c>
      <c r="G9432" s="757" t="s">
        <v>138</v>
      </c>
      <c r="H9432" s="751">
        <v>524710000</v>
      </c>
    </row>
    <row r="9433" spans="1:8">
      <c r="A9433" s="753" t="s">
        <v>84</v>
      </c>
      <c r="B9433" s="753" t="s">
        <v>432</v>
      </c>
      <c r="C9433" s="753" t="s">
        <v>416</v>
      </c>
      <c r="D9433" s="753" t="s">
        <v>1844</v>
      </c>
      <c r="E9433" s="753" t="s">
        <v>134</v>
      </c>
      <c r="F9433" s="753" t="s">
        <v>139</v>
      </c>
      <c r="G9433" s="757" t="s">
        <v>140</v>
      </c>
      <c r="H9433" s="751">
        <v>220198000</v>
      </c>
    </row>
    <row r="9434" spans="1:8" ht="26.4">
      <c r="A9434" s="753" t="s">
        <v>84</v>
      </c>
      <c r="B9434" s="753" t="s">
        <v>432</v>
      </c>
      <c r="C9434" s="753" t="s">
        <v>223</v>
      </c>
      <c r="D9434" s="753"/>
      <c r="E9434" s="753"/>
      <c r="F9434" s="753"/>
      <c r="G9434" s="757" t="s">
        <v>1765</v>
      </c>
      <c r="H9434" s="751">
        <v>16434353691</v>
      </c>
    </row>
    <row r="9435" spans="1:8">
      <c r="A9435" s="753" t="s">
        <v>84</v>
      </c>
      <c r="B9435" s="753" t="s">
        <v>432</v>
      </c>
      <c r="C9435" s="753" t="s">
        <v>223</v>
      </c>
      <c r="D9435" s="753" t="s">
        <v>1766</v>
      </c>
      <c r="E9435" s="753"/>
      <c r="F9435" s="753"/>
      <c r="G9435" s="757" t="s">
        <v>1767</v>
      </c>
      <c r="H9435" s="751">
        <v>16280860691</v>
      </c>
    </row>
    <row r="9436" spans="1:8">
      <c r="A9436" s="753" t="s">
        <v>84</v>
      </c>
      <c r="B9436" s="753" t="s">
        <v>432</v>
      </c>
      <c r="C9436" s="753" t="s">
        <v>223</v>
      </c>
      <c r="D9436" s="753" t="s">
        <v>1766</v>
      </c>
      <c r="E9436" s="753" t="s">
        <v>92</v>
      </c>
      <c r="F9436" s="753"/>
      <c r="G9436" s="757" t="s">
        <v>93</v>
      </c>
      <c r="H9436" s="751">
        <v>5521246907</v>
      </c>
    </row>
    <row r="9437" spans="1:8">
      <c r="A9437" s="753" t="s">
        <v>84</v>
      </c>
      <c r="B9437" s="753" t="s">
        <v>432</v>
      </c>
      <c r="C9437" s="753" t="s">
        <v>223</v>
      </c>
      <c r="D9437" s="753" t="s">
        <v>1766</v>
      </c>
      <c r="E9437" s="753" t="s">
        <v>92</v>
      </c>
      <c r="F9437" s="753" t="s">
        <v>94</v>
      </c>
      <c r="G9437" s="757" t="s">
        <v>1768</v>
      </c>
      <c r="H9437" s="751">
        <v>5495142107</v>
      </c>
    </row>
    <row r="9438" spans="1:8">
      <c r="A9438" s="753" t="s">
        <v>84</v>
      </c>
      <c r="B9438" s="753" t="s">
        <v>432</v>
      </c>
      <c r="C9438" s="753" t="s">
        <v>223</v>
      </c>
      <c r="D9438" s="753" t="s">
        <v>1766</v>
      </c>
      <c r="E9438" s="753" t="s">
        <v>92</v>
      </c>
      <c r="F9438" s="753" t="s">
        <v>95</v>
      </c>
      <c r="G9438" s="757" t="s">
        <v>1769</v>
      </c>
      <c r="H9438" s="751">
        <v>26104800</v>
      </c>
    </row>
    <row r="9439" spans="1:8" ht="26.4">
      <c r="A9439" s="753" t="s">
        <v>84</v>
      </c>
      <c r="B9439" s="753" t="s">
        <v>432</v>
      </c>
      <c r="C9439" s="753" t="s">
        <v>223</v>
      </c>
      <c r="D9439" s="753" t="s">
        <v>1766</v>
      </c>
      <c r="E9439" s="753" t="s">
        <v>141</v>
      </c>
      <c r="F9439" s="753"/>
      <c r="G9439" s="757" t="s">
        <v>1822</v>
      </c>
      <c r="H9439" s="751">
        <v>294693942</v>
      </c>
    </row>
    <row r="9440" spans="1:8" ht="26.4">
      <c r="A9440" s="753" t="s">
        <v>84</v>
      </c>
      <c r="B9440" s="753" t="s">
        <v>432</v>
      </c>
      <c r="C9440" s="753" t="s">
        <v>223</v>
      </c>
      <c r="D9440" s="753" t="s">
        <v>1766</v>
      </c>
      <c r="E9440" s="753" t="s">
        <v>141</v>
      </c>
      <c r="F9440" s="753" t="s">
        <v>581</v>
      </c>
      <c r="G9440" s="757" t="s">
        <v>1823</v>
      </c>
      <c r="H9440" s="751">
        <v>274693942</v>
      </c>
    </row>
    <row r="9441" spans="1:8">
      <c r="A9441" s="753" t="s">
        <v>84</v>
      </c>
      <c r="B9441" s="753" t="s">
        <v>432</v>
      </c>
      <c r="C9441" s="753" t="s">
        <v>223</v>
      </c>
      <c r="D9441" s="753" t="s">
        <v>1766</v>
      </c>
      <c r="E9441" s="753" t="s">
        <v>141</v>
      </c>
      <c r="F9441" s="753" t="s">
        <v>142</v>
      </c>
      <c r="G9441" s="757" t="s">
        <v>1856</v>
      </c>
      <c r="H9441" s="751">
        <v>20000000</v>
      </c>
    </row>
    <row r="9442" spans="1:8">
      <c r="A9442" s="753" t="s">
        <v>84</v>
      </c>
      <c r="B9442" s="753" t="s">
        <v>432</v>
      </c>
      <c r="C9442" s="753" t="s">
        <v>223</v>
      </c>
      <c r="D9442" s="753" t="s">
        <v>1766</v>
      </c>
      <c r="E9442" s="753" t="s">
        <v>96</v>
      </c>
      <c r="F9442" s="753"/>
      <c r="G9442" s="757" t="s">
        <v>97</v>
      </c>
      <c r="H9442" s="751">
        <v>1994001824</v>
      </c>
    </row>
    <row r="9443" spans="1:8">
      <c r="A9443" s="753" t="s">
        <v>84</v>
      </c>
      <c r="B9443" s="753" t="s">
        <v>432</v>
      </c>
      <c r="C9443" s="753" t="s">
        <v>223</v>
      </c>
      <c r="D9443" s="753" t="s">
        <v>1766</v>
      </c>
      <c r="E9443" s="753" t="s">
        <v>96</v>
      </c>
      <c r="F9443" s="753" t="s">
        <v>151</v>
      </c>
      <c r="G9443" s="757" t="s">
        <v>152</v>
      </c>
      <c r="H9443" s="751">
        <v>107733824</v>
      </c>
    </row>
    <row r="9444" spans="1:8">
      <c r="A9444" s="753" t="s">
        <v>84</v>
      </c>
      <c r="B9444" s="753" t="s">
        <v>432</v>
      </c>
      <c r="C9444" s="753" t="s">
        <v>223</v>
      </c>
      <c r="D9444" s="753" t="s">
        <v>1766</v>
      </c>
      <c r="E9444" s="753" t="s">
        <v>96</v>
      </c>
      <c r="F9444" s="753" t="s">
        <v>440</v>
      </c>
      <c r="G9444" s="757" t="s">
        <v>441</v>
      </c>
      <c r="H9444" s="751">
        <v>154192000</v>
      </c>
    </row>
    <row r="9445" spans="1:8">
      <c r="A9445" s="753" t="s">
        <v>84</v>
      </c>
      <c r="B9445" s="753" t="s">
        <v>432</v>
      </c>
      <c r="C9445" s="753" t="s">
        <v>223</v>
      </c>
      <c r="D9445" s="753" t="s">
        <v>1766</v>
      </c>
      <c r="E9445" s="753" t="s">
        <v>96</v>
      </c>
      <c r="F9445" s="753" t="s">
        <v>864</v>
      </c>
      <c r="G9445" s="757" t="s">
        <v>1770</v>
      </c>
      <c r="H9445" s="751">
        <v>232606606</v>
      </c>
    </row>
    <row r="9446" spans="1:8">
      <c r="A9446" s="753" t="s">
        <v>84</v>
      </c>
      <c r="B9446" s="753" t="s">
        <v>432</v>
      </c>
      <c r="C9446" s="753" t="s">
        <v>223</v>
      </c>
      <c r="D9446" s="753" t="s">
        <v>1766</v>
      </c>
      <c r="E9446" s="753" t="s">
        <v>96</v>
      </c>
      <c r="F9446" s="753" t="s">
        <v>11</v>
      </c>
      <c r="G9446" s="757" t="s">
        <v>1830</v>
      </c>
      <c r="H9446" s="751">
        <v>3576000</v>
      </c>
    </row>
    <row r="9447" spans="1:8" ht="26.4">
      <c r="A9447" s="753" t="s">
        <v>84</v>
      </c>
      <c r="B9447" s="753" t="s">
        <v>432</v>
      </c>
      <c r="C9447" s="753" t="s">
        <v>223</v>
      </c>
      <c r="D9447" s="753" t="s">
        <v>1766</v>
      </c>
      <c r="E9447" s="753" t="s">
        <v>96</v>
      </c>
      <c r="F9447" s="753" t="s">
        <v>98</v>
      </c>
      <c r="G9447" s="757" t="s">
        <v>99</v>
      </c>
      <c r="H9447" s="751">
        <v>50258500</v>
      </c>
    </row>
    <row r="9448" spans="1:8" ht="26.4">
      <c r="A9448" s="753" t="s">
        <v>84</v>
      </c>
      <c r="B9448" s="753" t="s">
        <v>432</v>
      </c>
      <c r="C9448" s="753" t="s">
        <v>223</v>
      </c>
      <c r="D9448" s="753" t="s">
        <v>1766</v>
      </c>
      <c r="E9448" s="753" t="s">
        <v>96</v>
      </c>
      <c r="F9448" s="753" t="s">
        <v>442</v>
      </c>
      <c r="G9448" s="757" t="s">
        <v>1772</v>
      </c>
      <c r="H9448" s="751">
        <v>28374094</v>
      </c>
    </row>
    <row r="9449" spans="1:8" ht="26.4">
      <c r="A9449" s="753" t="s">
        <v>84</v>
      </c>
      <c r="B9449" s="753" t="s">
        <v>432</v>
      </c>
      <c r="C9449" s="753" t="s">
        <v>223</v>
      </c>
      <c r="D9449" s="753" t="s">
        <v>1766</v>
      </c>
      <c r="E9449" s="753" t="s">
        <v>96</v>
      </c>
      <c r="F9449" s="753" t="s">
        <v>332</v>
      </c>
      <c r="G9449" s="757" t="s">
        <v>1874</v>
      </c>
      <c r="H9449" s="751">
        <v>745000</v>
      </c>
    </row>
    <row r="9450" spans="1:8">
      <c r="A9450" s="753" t="s">
        <v>84</v>
      </c>
      <c r="B9450" s="753" t="s">
        <v>432</v>
      </c>
      <c r="C9450" s="753" t="s">
        <v>223</v>
      </c>
      <c r="D9450" s="753" t="s">
        <v>1766</v>
      </c>
      <c r="E9450" s="753" t="s">
        <v>96</v>
      </c>
      <c r="F9450" s="753" t="s">
        <v>144</v>
      </c>
      <c r="G9450" s="757" t="s">
        <v>145</v>
      </c>
      <c r="H9450" s="751">
        <v>1403991800</v>
      </c>
    </row>
    <row r="9451" spans="1:8">
      <c r="A9451" s="753" t="s">
        <v>84</v>
      </c>
      <c r="B9451" s="753" t="s">
        <v>432</v>
      </c>
      <c r="C9451" s="753" t="s">
        <v>223</v>
      </c>
      <c r="D9451" s="753" t="s">
        <v>1766</v>
      </c>
      <c r="E9451" s="753" t="s">
        <v>96</v>
      </c>
      <c r="F9451" s="753" t="s">
        <v>154</v>
      </c>
      <c r="G9451" s="757" t="s">
        <v>1773</v>
      </c>
      <c r="H9451" s="751">
        <v>12524000</v>
      </c>
    </row>
    <row r="9452" spans="1:8">
      <c r="A9452" s="753" t="s">
        <v>84</v>
      </c>
      <c r="B9452" s="753" t="s">
        <v>432</v>
      </c>
      <c r="C9452" s="753" t="s">
        <v>223</v>
      </c>
      <c r="D9452" s="753" t="s">
        <v>1766</v>
      </c>
      <c r="E9452" s="753" t="s">
        <v>426</v>
      </c>
      <c r="F9452" s="753"/>
      <c r="G9452" s="757" t="s">
        <v>427</v>
      </c>
      <c r="H9452" s="751">
        <v>79882000</v>
      </c>
    </row>
    <row r="9453" spans="1:8">
      <c r="A9453" s="753" t="s">
        <v>84</v>
      </c>
      <c r="B9453" s="753" t="s">
        <v>432</v>
      </c>
      <c r="C9453" s="753" t="s">
        <v>223</v>
      </c>
      <c r="D9453" s="753" t="s">
        <v>1766</v>
      </c>
      <c r="E9453" s="753" t="s">
        <v>426</v>
      </c>
      <c r="F9453" s="753" t="s">
        <v>428</v>
      </c>
      <c r="G9453" s="757" t="s">
        <v>1774</v>
      </c>
      <c r="H9453" s="751">
        <v>62646000</v>
      </c>
    </row>
    <row r="9454" spans="1:8">
      <c r="A9454" s="753" t="s">
        <v>84</v>
      </c>
      <c r="B9454" s="753" t="s">
        <v>432</v>
      </c>
      <c r="C9454" s="753" t="s">
        <v>223</v>
      </c>
      <c r="D9454" s="753" t="s">
        <v>1766</v>
      </c>
      <c r="E9454" s="753" t="s">
        <v>426</v>
      </c>
      <c r="F9454" s="753" t="s">
        <v>336</v>
      </c>
      <c r="G9454" s="757" t="s">
        <v>1876</v>
      </c>
      <c r="H9454" s="751">
        <v>16986000</v>
      </c>
    </row>
    <row r="9455" spans="1:8">
      <c r="A9455" s="753" t="s">
        <v>84</v>
      </c>
      <c r="B9455" s="753" t="s">
        <v>432</v>
      </c>
      <c r="C9455" s="753" t="s">
        <v>223</v>
      </c>
      <c r="D9455" s="753" t="s">
        <v>1766</v>
      </c>
      <c r="E9455" s="753" t="s">
        <v>426</v>
      </c>
      <c r="F9455" s="753" t="s">
        <v>429</v>
      </c>
      <c r="G9455" s="757" t="s">
        <v>1775</v>
      </c>
      <c r="H9455" s="751">
        <v>250000</v>
      </c>
    </row>
    <row r="9456" spans="1:8">
      <c r="A9456" s="753" t="s">
        <v>84</v>
      </c>
      <c r="B9456" s="753" t="s">
        <v>432</v>
      </c>
      <c r="C9456" s="753" t="s">
        <v>223</v>
      </c>
      <c r="D9456" s="753" t="s">
        <v>1766</v>
      </c>
      <c r="E9456" s="753" t="s">
        <v>100</v>
      </c>
      <c r="F9456" s="753"/>
      <c r="G9456" s="757" t="s">
        <v>101</v>
      </c>
      <c r="H9456" s="751">
        <v>473861023</v>
      </c>
    </row>
    <row r="9457" spans="1:8">
      <c r="A9457" s="753" t="s">
        <v>84</v>
      </c>
      <c r="B9457" s="753" t="s">
        <v>432</v>
      </c>
      <c r="C9457" s="753" t="s">
        <v>223</v>
      </c>
      <c r="D9457" s="753" t="s">
        <v>1766</v>
      </c>
      <c r="E9457" s="753" t="s">
        <v>100</v>
      </c>
      <c r="F9457" s="753" t="s">
        <v>443</v>
      </c>
      <c r="G9457" s="757" t="s">
        <v>135</v>
      </c>
      <c r="H9457" s="751">
        <v>473861023</v>
      </c>
    </row>
    <row r="9458" spans="1:8">
      <c r="A9458" s="753" t="s">
        <v>84</v>
      </c>
      <c r="B9458" s="753" t="s">
        <v>432</v>
      </c>
      <c r="C9458" s="753" t="s">
        <v>223</v>
      </c>
      <c r="D9458" s="753" t="s">
        <v>1766</v>
      </c>
      <c r="E9458" s="753" t="s">
        <v>102</v>
      </c>
      <c r="F9458" s="753"/>
      <c r="G9458" s="757" t="s">
        <v>369</v>
      </c>
      <c r="H9458" s="751">
        <v>1350135149</v>
      </c>
    </row>
    <row r="9459" spans="1:8">
      <c r="A9459" s="753" t="s">
        <v>84</v>
      </c>
      <c r="B9459" s="753" t="s">
        <v>432</v>
      </c>
      <c r="C9459" s="753" t="s">
        <v>223</v>
      </c>
      <c r="D9459" s="753" t="s">
        <v>1766</v>
      </c>
      <c r="E9459" s="753" t="s">
        <v>102</v>
      </c>
      <c r="F9459" s="753" t="s">
        <v>103</v>
      </c>
      <c r="G9459" s="757" t="s">
        <v>104</v>
      </c>
      <c r="H9459" s="751">
        <v>1045877254</v>
      </c>
    </row>
    <row r="9460" spans="1:8">
      <c r="A9460" s="753" t="s">
        <v>84</v>
      </c>
      <c r="B9460" s="753" t="s">
        <v>432</v>
      </c>
      <c r="C9460" s="753" t="s">
        <v>223</v>
      </c>
      <c r="D9460" s="753" t="s">
        <v>1766</v>
      </c>
      <c r="E9460" s="753" t="s">
        <v>102</v>
      </c>
      <c r="F9460" s="753" t="s">
        <v>105</v>
      </c>
      <c r="G9460" s="757" t="s">
        <v>106</v>
      </c>
      <c r="H9460" s="751">
        <v>178174623</v>
      </c>
    </row>
    <row r="9461" spans="1:8">
      <c r="A9461" s="753" t="s">
        <v>84</v>
      </c>
      <c r="B9461" s="753" t="s">
        <v>432</v>
      </c>
      <c r="C9461" s="753" t="s">
        <v>223</v>
      </c>
      <c r="D9461" s="753" t="s">
        <v>1766</v>
      </c>
      <c r="E9461" s="753" t="s">
        <v>102</v>
      </c>
      <c r="F9461" s="753" t="s">
        <v>107</v>
      </c>
      <c r="G9461" s="757" t="s">
        <v>108</v>
      </c>
      <c r="H9461" s="751">
        <v>119305365</v>
      </c>
    </row>
    <row r="9462" spans="1:8">
      <c r="A9462" s="753" t="s">
        <v>84</v>
      </c>
      <c r="B9462" s="753" t="s">
        <v>432</v>
      </c>
      <c r="C9462" s="753" t="s">
        <v>223</v>
      </c>
      <c r="D9462" s="753" t="s">
        <v>1766</v>
      </c>
      <c r="E9462" s="753" t="s">
        <v>102</v>
      </c>
      <c r="F9462" s="753" t="s">
        <v>0</v>
      </c>
      <c r="G9462" s="757" t="s">
        <v>1</v>
      </c>
      <c r="H9462" s="751">
        <v>6777907</v>
      </c>
    </row>
    <row r="9463" spans="1:8">
      <c r="A9463" s="753" t="s">
        <v>84</v>
      </c>
      <c r="B9463" s="753" t="s">
        <v>432</v>
      </c>
      <c r="C9463" s="753" t="s">
        <v>223</v>
      </c>
      <c r="D9463" s="753" t="s">
        <v>1766</v>
      </c>
      <c r="E9463" s="753" t="s">
        <v>109</v>
      </c>
      <c r="F9463" s="753"/>
      <c r="G9463" s="757" t="s">
        <v>110</v>
      </c>
      <c r="H9463" s="751">
        <v>66106738</v>
      </c>
    </row>
    <row r="9464" spans="1:8" ht="26.4">
      <c r="A9464" s="753" t="s">
        <v>84</v>
      </c>
      <c r="B9464" s="753" t="s">
        <v>432</v>
      </c>
      <c r="C9464" s="753" t="s">
        <v>223</v>
      </c>
      <c r="D9464" s="753" t="s">
        <v>1766</v>
      </c>
      <c r="E9464" s="753" t="s">
        <v>109</v>
      </c>
      <c r="F9464" s="753" t="s">
        <v>855</v>
      </c>
      <c r="G9464" s="757" t="s">
        <v>1776</v>
      </c>
      <c r="H9464" s="751">
        <v>51656738</v>
      </c>
    </row>
    <row r="9465" spans="1:8">
      <c r="A9465" s="753" t="s">
        <v>84</v>
      </c>
      <c r="B9465" s="753" t="s">
        <v>432</v>
      </c>
      <c r="C9465" s="753" t="s">
        <v>223</v>
      </c>
      <c r="D9465" s="753" t="s">
        <v>1766</v>
      </c>
      <c r="E9465" s="753" t="s">
        <v>109</v>
      </c>
      <c r="F9465" s="753" t="s">
        <v>111</v>
      </c>
      <c r="G9465" s="757" t="s">
        <v>135</v>
      </c>
      <c r="H9465" s="751">
        <v>14450000</v>
      </c>
    </row>
    <row r="9466" spans="1:8">
      <c r="A9466" s="753" t="s">
        <v>84</v>
      </c>
      <c r="B9466" s="753" t="s">
        <v>432</v>
      </c>
      <c r="C9466" s="753" t="s">
        <v>223</v>
      </c>
      <c r="D9466" s="753" t="s">
        <v>1766</v>
      </c>
      <c r="E9466" s="753" t="s">
        <v>112</v>
      </c>
      <c r="F9466" s="753"/>
      <c r="G9466" s="757" t="s">
        <v>113</v>
      </c>
      <c r="H9466" s="751">
        <v>210119702</v>
      </c>
    </row>
    <row r="9467" spans="1:8">
      <c r="A9467" s="753" t="s">
        <v>84</v>
      </c>
      <c r="B9467" s="753" t="s">
        <v>432</v>
      </c>
      <c r="C9467" s="753" t="s">
        <v>223</v>
      </c>
      <c r="D9467" s="753" t="s">
        <v>1766</v>
      </c>
      <c r="E9467" s="753" t="s">
        <v>112</v>
      </c>
      <c r="F9467" s="753" t="s">
        <v>155</v>
      </c>
      <c r="G9467" s="757" t="s">
        <v>1777</v>
      </c>
      <c r="H9467" s="751">
        <v>156649069</v>
      </c>
    </row>
    <row r="9468" spans="1:8">
      <c r="A9468" s="753" t="s">
        <v>84</v>
      </c>
      <c r="B9468" s="753" t="s">
        <v>432</v>
      </c>
      <c r="C9468" s="753" t="s">
        <v>223</v>
      </c>
      <c r="D9468" s="753" t="s">
        <v>1766</v>
      </c>
      <c r="E9468" s="753" t="s">
        <v>112</v>
      </c>
      <c r="F9468" s="753" t="s">
        <v>114</v>
      </c>
      <c r="G9468" s="757" t="s">
        <v>1778</v>
      </c>
      <c r="H9468" s="751">
        <v>24530233</v>
      </c>
    </row>
    <row r="9469" spans="1:8">
      <c r="A9469" s="753" t="s">
        <v>84</v>
      </c>
      <c r="B9469" s="753" t="s">
        <v>432</v>
      </c>
      <c r="C9469" s="753" t="s">
        <v>223</v>
      </c>
      <c r="D9469" s="753" t="s">
        <v>1766</v>
      </c>
      <c r="E9469" s="753" t="s">
        <v>112</v>
      </c>
      <c r="F9469" s="753" t="s">
        <v>156</v>
      </c>
      <c r="G9469" s="757" t="s">
        <v>1779</v>
      </c>
      <c r="H9469" s="751">
        <v>14624400</v>
      </c>
    </row>
    <row r="9470" spans="1:8">
      <c r="A9470" s="753" t="s">
        <v>84</v>
      </c>
      <c r="B9470" s="753" t="s">
        <v>432</v>
      </c>
      <c r="C9470" s="753" t="s">
        <v>223</v>
      </c>
      <c r="D9470" s="753" t="s">
        <v>1766</v>
      </c>
      <c r="E9470" s="753" t="s">
        <v>112</v>
      </c>
      <c r="F9470" s="753" t="s">
        <v>146</v>
      </c>
      <c r="G9470" s="757" t="s">
        <v>1780</v>
      </c>
      <c r="H9470" s="751">
        <v>13666000</v>
      </c>
    </row>
    <row r="9471" spans="1:8">
      <c r="A9471" s="753" t="s">
        <v>84</v>
      </c>
      <c r="B9471" s="753" t="s">
        <v>432</v>
      </c>
      <c r="C9471" s="753" t="s">
        <v>223</v>
      </c>
      <c r="D9471" s="753" t="s">
        <v>1766</v>
      </c>
      <c r="E9471" s="753" t="s">
        <v>112</v>
      </c>
      <c r="F9471" s="753" t="s">
        <v>157</v>
      </c>
      <c r="G9471" s="757" t="s">
        <v>135</v>
      </c>
      <c r="H9471" s="751">
        <v>650000</v>
      </c>
    </row>
    <row r="9472" spans="1:8">
      <c r="A9472" s="753" t="s">
        <v>84</v>
      </c>
      <c r="B9472" s="753" t="s">
        <v>432</v>
      </c>
      <c r="C9472" s="753" t="s">
        <v>223</v>
      </c>
      <c r="D9472" s="753" t="s">
        <v>1766</v>
      </c>
      <c r="E9472" s="753" t="s">
        <v>115</v>
      </c>
      <c r="F9472" s="753"/>
      <c r="G9472" s="757" t="s">
        <v>1781</v>
      </c>
      <c r="H9472" s="751">
        <v>299866000</v>
      </c>
    </row>
    <row r="9473" spans="1:8">
      <c r="A9473" s="753" t="s">
        <v>84</v>
      </c>
      <c r="B9473" s="753" t="s">
        <v>432</v>
      </c>
      <c r="C9473" s="753" t="s">
        <v>223</v>
      </c>
      <c r="D9473" s="753" t="s">
        <v>1766</v>
      </c>
      <c r="E9473" s="753" t="s">
        <v>115</v>
      </c>
      <c r="F9473" s="753" t="s">
        <v>116</v>
      </c>
      <c r="G9473" s="757" t="s">
        <v>117</v>
      </c>
      <c r="H9473" s="751">
        <v>128354000</v>
      </c>
    </row>
    <row r="9474" spans="1:8">
      <c r="A9474" s="753" t="s">
        <v>84</v>
      </c>
      <c r="B9474" s="753" t="s">
        <v>432</v>
      </c>
      <c r="C9474" s="753" t="s">
        <v>223</v>
      </c>
      <c r="D9474" s="753" t="s">
        <v>1766</v>
      </c>
      <c r="E9474" s="753" t="s">
        <v>115</v>
      </c>
      <c r="F9474" s="753" t="s">
        <v>147</v>
      </c>
      <c r="G9474" s="757" t="s">
        <v>148</v>
      </c>
      <c r="H9474" s="751">
        <v>68455000</v>
      </c>
    </row>
    <row r="9475" spans="1:8">
      <c r="A9475" s="753" t="s">
        <v>84</v>
      </c>
      <c r="B9475" s="753" t="s">
        <v>432</v>
      </c>
      <c r="C9475" s="753" t="s">
        <v>223</v>
      </c>
      <c r="D9475" s="753" t="s">
        <v>1766</v>
      </c>
      <c r="E9475" s="753" t="s">
        <v>115</v>
      </c>
      <c r="F9475" s="753" t="s">
        <v>4</v>
      </c>
      <c r="G9475" s="757" t="s">
        <v>1782</v>
      </c>
      <c r="H9475" s="751">
        <v>16800000</v>
      </c>
    </row>
    <row r="9476" spans="1:8">
      <c r="A9476" s="753" t="s">
        <v>84</v>
      </c>
      <c r="B9476" s="753" t="s">
        <v>432</v>
      </c>
      <c r="C9476" s="753" t="s">
        <v>223</v>
      </c>
      <c r="D9476" s="753" t="s">
        <v>1766</v>
      </c>
      <c r="E9476" s="753" t="s">
        <v>115</v>
      </c>
      <c r="F9476" s="753" t="s">
        <v>118</v>
      </c>
      <c r="G9476" s="757" t="s">
        <v>119</v>
      </c>
      <c r="H9476" s="751">
        <v>86257000</v>
      </c>
    </row>
    <row r="9477" spans="1:8">
      <c r="A9477" s="753" t="s">
        <v>84</v>
      </c>
      <c r="B9477" s="753" t="s">
        <v>432</v>
      </c>
      <c r="C9477" s="753" t="s">
        <v>223</v>
      </c>
      <c r="D9477" s="753" t="s">
        <v>1766</v>
      </c>
      <c r="E9477" s="753" t="s">
        <v>120</v>
      </c>
      <c r="F9477" s="753"/>
      <c r="G9477" s="757" t="s">
        <v>121</v>
      </c>
      <c r="H9477" s="751">
        <v>114907606</v>
      </c>
    </row>
    <row r="9478" spans="1:8" ht="39.6">
      <c r="A9478" s="753" t="s">
        <v>84</v>
      </c>
      <c r="B9478" s="753" t="s">
        <v>432</v>
      </c>
      <c r="C9478" s="753" t="s">
        <v>223</v>
      </c>
      <c r="D9478" s="753" t="s">
        <v>1766</v>
      </c>
      <c r="E9478" s="753" t="s">
        <v>120</v>
      </c>
      <c r="F9478" s="753" t="s">
        <v>122</v>
      </c>
      <c r="G9478" s="757" t="s">
        <v>1783</v>
      </c>
      <c r="H9478" s="751">
        <v>21848306</v>
      </c>
    </row>
    <row r="9479" spans="1:8">
      <c r="A9479" s="753" t="s">
        <v>84</v>
      </c>
      <c r="B9479" s="753" t="s">
        <v>432</v>
      </c>
      <c r="C9479" s="753" t="s">
        <v>223</v>
      </c>
      <c r="D9479" s="753" t="s">
        <v>1766</v>
      </c>
      <c r="E9479" s="753" t="s">
        <v>120</v>
      </c>
      <c r="F9479" s="753" t="s">
        <v>123</v>
      </c>
      <c r="G9479" s="757" t="s">
        <v>124</v>
      </c>
      <c r="H9479" s="751">
        <v>10595000</v>
      </c>
    </row>
    <row r="9480" spans="1:8" ht="39.6">
      <c r="A9480" s="753" t="s">
        <v>84</v>
      </c>
      <c r="B9480" s="753" t="s">
        <v>432</v>
      </c>
      <c r="C9480" s="753" t="s">
        <v>223</v>
      </c>
      <c r="D9480" s="753" t="s">
        <v>1766</v>
      </c>
      <c r="E9480" s="753" t="s">
        <v>120</v>
      </c>
      <c r="F9480" s="753" t="s">
        <v>994</v>
      </c>
      <c r="G9480" s="757" t="s">
        <v>1824</v>
      </c>
      <c r="H9480" s="751">
        <v>53050800</v>
      </c>
    </row>
    <row r="9481" spans="1:8">
      <c r="A9481" s="753" t="s">
        <v>84</v>
      </c>
      <c r="B9481" s="753" t="s">
        <v>432</v>
      </c>
      <c r="C9481" s="753" t="s">
        <v>223</v>
      </c>
      <c r="D9481" s="753" t="s">
        <v>1766</v>
      </c>
      <c r="E9481" s="753" t="s">
        <v>120</v>
      </c>
      <c r="F9481" s="753" t="s">
        <v>315</v>
      </c>
      <c r="G9481" s="757" t="s">
        <v>1831</v>
      </c>
      <c r="H9481" s="751">
        <v>4450000</v>
      </c>
    </row>
    <row r="9482" spans="1:8" ht="26.4">
      <c r="A9482" s="753" t="s">
        <v>84</v>
      </c>
      <c r="B9482" s="753" t="s">
        <v>432</v>
      </c>
      <c r="C9482" s="753" t="s">
        <v>223</v>
      </c>
      <c r="D9482" s="753" t="s">
        <v>1766</v>
      </c>
      <c r="E9482" s="753" t="s">
        <v>120</v>
      </c>
      <c r="F9482" s="753" t="s">
        <v>1001</v>
      </c>
      <c r="G9482" s="757" t="s">
        <v>1784</v>
      </c>
      <c r="H9482" s="751">
        <v>17013500</v>
      </c>
    </row>
    <row r="9483" spans="1:8">
      <c r="A9483" s="753" t="s">
        <v>84</v>
      </c>
      <c r="B9483" s="753" t="s">
        <v>432</v>
      </c>
      <c r="C9483" s="753" t="s">
        <v>223</v>
      </c>
      <c r="D9483" s="753" t="s">
        <v>1766</v>
      </c>
      <c r="E9483" s="753" t="s">
        <v>120</v>
      </c>
      <c r="F9483" s="753" t="s">
        <v>158</v>
      </c>
      <c r="G9483" s="757" t="s">
        <v>1785</v>
      </c>
      <c r="H9483" s="751">
        <v>7950000</v>
      </c>
    </row>
    <row r="9484" spans="1:8">
      <c r="A9484" s="753" t="s">
        <v>84</v>
      </c>
      <c r="B9484" s="753" t="s">
        <v>432</v>
      </c>
      <c r="C9484" s="753" t="s">
        <v>223</v>
      </c>
      <c r="D9484" s="753" t="s">
        <v>1766</v>
      </c>
      <c r="E9484" s="753" t="s">
        <v>160</v>
      </c>
      <c r="F9484" s="753"/>
      <c r="G9484" s="757" t="s">
        <v>161</v>
      </c>
      <c r="H9484" s="751">
        <v>524334950</v>
      </c>
    </row>
    <row r="9485" spans="1:8">
      <c r="A9485" s="753" t="s">
        <v>84</v>
      </c>
      <c r="B9485" s="753" t="s">
        <v>432</v>
      </c>
      <c r="C9485" s="753" t="s">
        <v>223</v>
      </c>
      <c r="D9485" s="753" t="s">
        <v>1766</v>
      </c>
      <c r="E9485" s="753" t="s">
        <v>160</v>
      </c>
      <c r="F9485" s="753" t="s">
        <v>162</v>
      </c>
      <c r="G9485" s="757" t="s">
        <v>163</v>
      </c>
      <c r="H9485" s="751">
        <v>28842000</v>
      </c>
    </row>
    <row r="9486" spans="1:8">
      <c r="A9486" s="753" t="s">
        <v>84</v>
      </c>
      <c r="B9486" s="753" t="s">
        <v>432</v>
      </c>
      <c r="C9486" s="753" t="s">
        <v>223</v>
      </c>
      <c r="D9486" s="753" t="s">
        <v>1766</v>
      </c>
      <c r="E9486" s="753" t="s">
        <v>160</v>
      </c>
      <c r="F9486" s="753" t="s">
        <v>544</v>
      </c>
      <c r="G9486" s="757" t="s">
        <v>545</v>
      </c>
      <c r="H9486" s="751">
        <v>53500000</v>
      </c>
    </row>
    <row r="9487" spans="1:8">
      <c r="A9487" s="753" t="s">
        <v>84</v>
      </c>
      <c r="B9487" s="753" t="s">
        <v>432</v>
      </c>
      <c r="C9487" s="753" t="s">
        <v>223</v>
      </c>
      <c r="D9487" s="753" t="s">
        <v>1766</v>
      </c>
      <c r="E9487" s="753" t="s">
        <v>160</v>
      </c>
      <c r="F9487" s="753" t="s">
        <v>438</v>
      </c>
      <c r="G9487" s="757" t="s">
        <v>1786</v>
      </c>
      <c r="H9487" s="751">
        <v>20170000</v>
      </c>
    </row>
    <row r="9488" spans="1:8">
      <c r="A9488" s="753" t="s">
        <v>84</v>
      </c>
      <c r="B9488" s="753" t="s">
        <v>432</v>
      </c>
      <c r="C9488" s="753" t="s">
        <v>223</v>
      </c>
      <c r="D9488" s="753" t="s">
        <v>1766</v>
      </c>
      <c r="E9488" s="753" t="s">
        <v>160</v>
      </c>
      <c r="F9488" s="753" t="s">
        <v>551</v>
      </c>
      <c r="G9488" s="757" t="s">
        <v>133</v>
      </c>
      <c r="H9488" s="751">
        <v>421822950</v>
      </c>
    </row>
    <row r="9489" spans="1:8">
      <c r="A9489" s="753" t="s">
        <v>84</v>
      </c>
      <c r="B9489" s="753" t="s">
        <v>432</v>
      </c>
      <c r="C9489" s="753" t="s">
        <v>223</v>
      </c>
      <c r="D9489" s="753" t="s">
        <v>1766</v>
      </c>
      <c r="E9489" s="753" t="s">
        <v>125</v>
      </c>
      <c r="F9489" s="753"/>
      <c r="G9489" s="757" t="s">
        <v>126</v>
      </c>
      <c r="H9489" s="751">
        <v>453409000</v>
      </c>
    </row>
    <row r="9490" spans="1:8">
      <c r="A9490" s="753" t="s">
        <v>84</v>
      </c>
      <c r="B9490" s="753" t="s">
        <v>432</v>
      </c>
      <c r="C9490" s="753" t="s">
        <v>223</v>
      </c>
      <c r="D9490" s="753" t="s">
        <v>1766</v>
      </c>
      <c r="E9490" s="753" t="s">
        <v>125</v>
      </c>
      <c r="F9490" s="753" t="s">
        <v>430</v>
      </c>
      <c r="G9490" s="757" t="s">
        <v>431</v>
      </c>
      <c r="H9490" s="751">
        <v>35229000</v>
      </c>
    </row>
    <row r="9491" spans="1:8">
      <c r="A9491" s="753" t="s">
        <v>84</v>
      </c>
      <c r="B9491" s="753" t="s">
        <v>432</v>
      </c>
      <c r="C9491" s="753" t="s">
        <v>223</v>
      </c>
      <c r="D9491" s="753" t="s">
        <v>1766</v>
      </c>
      <c r="E9491" s="753" t="s">
        <v>125</v>
      </c>
      <c r="F9491" s="753" t="s">
        <v>552</v>
      </c>
      <c r="G9491" s="757" t="s">
        <v>553</v>
      </c>
      <c r="H9491" s="751">
        <v>39230000</v>
      </c>
    </row>
    <row r="9492" spans="1:8">
      <c r="A9492" s="753" t="s">
        <v>84</v>
      </c>
      <c r="B9492" s="753" t="s">
        <v>432</v>
      </c>
      <c r="C9492" s="753" t="s">
        <v>223</v>
      </c>
      <c r="D9492" s="753" t="s">
        <v>1766</v>
      </c>
      <c r="E9492" s="753" t="s">
        <v>125</v>
      </c>
      <c r="F9492" s="753" t="s">
        <v>127</v>
      </c>
      <c r="G9492" s="757" t="s">
        <v>128</v>
      </c>
      <c r="H9492" s="751">
        <v>25850000</v>
      </c>
    </row>
    <row r="9493" spans="1:8">
      <c r="A9493" s="753" t="s">
        <v>84</v>
      </c>
      <c r="B9493" s="753" t="s">
        <v>432</v>
      </c>
      <c r="C9493" s="753" t="s">
        <v>223</v>
      </c>
      <c r="D9493" s="753" t="s">
        <v>1766</v>
      </c>
      <c r="E9493" s="753" t="s">
        <v>125</v>
      </c>
      <c r="F9493" s="753" t="s">
        <v>129</v>
      </c>
      <c r="G9493" s="757" t="s">
        <v>1787</v>
      </c>
      <c r="H9493" s="751">
        <v>353100000</v>
      </c>
    </row>
    <row r="9494" spans="1:8">
      <c r="A9494" s="753" t="s">
        <v>84</v>
      </c>
      <c r="B9494" s="753" t="s">
        <v>432</v>
      </c>
      <c r="C9494" s="753" t="s">
        <v>223</v>
      </c>
      <c r="D9494" s="753" t="s">
        <v>1766</v>
      </c>
      <c r="E9494" s="753" t="s">
        <v>554</v>
      </c>
      <c r="F9494" s="753"/>
      <c r="G9494" s="757" t="s">
        <v>555</v>
      </c>
      <c r="H9494" s="751">
        <v>269690000</v>
      </c>
    </row>
    <row r="9495" spans="1:8">
      <c r="A9495" s="753" t="s">
        <v>84</v>
      </c>
      <c r="B9495" s="753" t="s">
        <v>432</v>
      </c>
      <c r="C9495" s="753" t="s">
        <v>223</v>
      </c>
      <c r="D9495" s="753" t="s">
        <v>1766</v>
      </c>
      <c r="E9495" s="753" t="s">
        <v>554</v>
      </c>
      <c r="F9495" s="753" t="s">
        <v>556</v>
      </c>
      <c r="G9495" s="757" t="s">
        <v>557</v>
      </c>
      <c r="H9495" s="751">
        <v>35970000</v>
      </c>
    </row>
    <row r="9496" spans="1:8">
      <c r="A9496" s="753" t="s">
        <v>84</v>
      </c>
      <c r="B9496" s="753" t="s">
        <v>432</v>
      </c>
      <c r="C9496" s="753" t="s">
        <v>223</v>
      </c>
      <c r="D9496" s="753" t="s">
        <v>1766</v>
      </c>
      <c r="E9496" s="753" t="s">
        <v>554</v>
      </c>
      <c r="F9496" s="753" t="s">
        <v>243</v>
      </c>
      <c r="G9496" s="757" t="s">
        <v>244</v>
      </c>
      <c r="H9496" s="751">
        <v>85130000</v>
      </c>
    </row>
    <row r="9497" spans="1:8">
      <c r="A9497" s="753" t="s">
        <v>84</v>
      </c>
      <c r="B9497" s="753" t="s">
        <v>432</v>
      </c>
      <c r="C9497" s="753" t="s">
        <v>223</v>
      </c>
      <c r="D9497" s="753" t="s">
        <v>1766</v>
      </c>
      <c r="E9497" s="753" t="s">
        <v>554</v>
      </c>
      <c r="F9497" s="753" t="s">
        <v>206</v>
      </c>
      <c r="G9497" s="757" t="s">
        <v>207</v>
      </c>
      <c r="H9497" s="751">
        <v>12000000</v>
      </c>
    </row>
    <row r="9498" spans="1:8">
      <c r="A9498" s="753" t="s">
        <v>84</v>
      </c>
      <c r="B9498" s="753" t="s">
        <v>432</v>
      </c>
      <c r="C9498" s="753" t="s">
        <v>223</v>
      </c>
      <c r="D9498" s="753" t="s">
        <v>1766</v>
      </c>
      <c r="E9498" s="753" t="s">
        <v>554</v>
      </c>
      <c r="F9498" s="753" t="s">
        <v>558</v>
      </c>
      <c r="G9498" s="757" t="s">
        <v>559</v>
      </c>
      <c r="H9498" s="751">
        <v>136590000</v>
      </c>
    </row>
    <row r="9499" spans="1:8" ht="39.6">
      <c r="A9499" s="753" t="s">
        <v>84</v>
      </c>
      <c r="B9499" s="753" t="s">
        <v>432</v>
      </c>
      <c r="C9499" s="753" t="s">
        <v>223</v>
      </c>
      <c r="D9499" s="753" t="s">
        <v>1766</v>
      </c>
      <c r="E9499" s="753" t="s">
        <v>560</v>
      </c>
      <c r="F9499" s="753"/>
      <c r="G9499" s="757" t="s">
        <v>1790</v>
      </c>
      <c r="H9499" s="751">
        <v>206030000</v>
      </c>
    </row>
    <row r="9500" spans="1:8">
      <c r="A9500" s="753" t="s">
        <v>84</v>
      </c>
      <c r="B9500" s="753" t="s">
        <v>432</v>
      </c>
      <c r="C9500" s="753" t="s">
        <v>223</v>
      </c>
      <c r="D9500" s="753" t="s">
        <v>1766</v>
      </c>
      <c r="E9500" s="753" t="s">
        <v>560</v>
      </c>
      <c r="F9500" s="753" t="s">
        <v>856</v>
      </c>
      <c r="G9500" s="757" t="s">
        <v>1832</v>
      </c>
      <c r="H9500" s="751">
        <v>73170000</v>
      </c>
    </row>
    <row r="9501" spans="1:8">
      <c r="A9501" s="753" t="s">
        <v>84</v>
      </c>
      <c r="B9501" s="753" t="s">
        <v>432</v>
      </c>
      <c r="C9501" s="753" t="s">
        <v>223</v>
      </c>
      <c r="D9501" s="753" t="s">
        <v>1766</v>
      </c>
      <c r="E9501" s="753" t="s">
        <v>560</v>
      </c>
      <c r="F9501" s="753" t="s">
        <v>418</v>
      </c>
      <c r="G9501" s="757" t="s">
        <v>1793</v>
      </c>
      <c r="H9501" s="751">
        <v>63874000</v>
      </c>
    </row>
    <row r="9502" spans="1:8">
      <c r="A9502" s="753" t="s">
        <v>84</v>
      </c>
      <c r="B9502" s="753" t="s">
        <v>432</v>
      </c>
      <c r="C9502" s="753" t="s">
        <v>223</v>
      </c>
      <c r="D9502" s="753" t="s">
        <v>1766</v>
      </c>
      <c r="E9502" s="753" t="s">
        <v>560</v>
      </c>
      <c r="F9502" s="753" t="s">
        <v>562</v>
      </c>
      <c r="G9502" s="757" t="s">
        <v>1794</v>
      </c>
      <c r="H9502" s="751">
        <v>10570000</v>
      </c>
    </row>
    <row r="9503" spans="1:8">
      <c r="A9503" s="753" t="s">
        <v>84</v>
      </c>
      <c r="B9503" s="753" t="s">
        <v>432</v>
      </c>
      <c r="C9503" s="753" t="s">
        <v>223</v>
      </c>
      <c r="D9503" s="753" t="s">
        <v>1766</v>
      </c>
      <c r="E9503" s="753" t="s">
        <v>560</v>
      </c>
      <c r="F9503" s="753" t="s">
        <v>7</v>
      </c>
      <c r="G9503" s="757" t="s">
        <v>1795</v>
      </c>
      <c r="H9503" s="751">
        <v>36540000</v>
      </c>
    </row>
    <row r="9504" spans="1:8" ht="26.4">
      <c r="A9504" s="753" t="s">
        <v>84</v>
      </c>
      <c r="B9504" s="753" t="s">
        <v>432</v>
      </c>
      <c r="C9504" s="753" t="s">
        <v>223</v>
      </c>
      <c r="D9504" s="753" t="s">
        <v>1766</v>
      </c>
      <c r="E9504" s="753" t="s">
        <v>560</v>
      </c>
      <c r="F9504" s="753" t="s">
        <v>563</v>
      </c>
      <c r="G9504" s="757" t="s">
        <v>13</v>
      </c>
      <c r="H9504" s="751">
        <v>21876000</v>
      </c>
    </row>
    <row r="9505" spans="1:8" ht="26.4">
      <c r="A9505" s="753" t="s">
        <v>84</v>
      </c>
      <c r="B9505" s="753" t="s">
        <v>432</v>
      </c>
      <c r="C9505" s="753" t="s">
        <v>223</v>
      </c>
      <c r="D9505" s="753" t="s">
        <v>1766</v>
      </c>
      <c r="E9505" s="753" t="s">
        <v>1796</v>
      </c>
      <c r="F9505" s="753"/>
      <c r="G9505" s="757" t="s">
        <v>1797</v>
      </c>
      <c r="H9505" s="751">
        <v>259500000</v>
      </c>
    </row>
    <row r="9506" spans="1:8">
      <c r="A9506" s="753" t="s">
        <v>84</v>
      </c>
      <c r="B9506" s="753" t="s">
        <v>432</v>
      </c>
      <c r="C9506" s="753" t="s">
        <v>223</v>
      </c>
      <c r="D9506" s="753" t="s">
        <v>1766</v>
      </c>
      <c r="E9506" s="753" t="s">
        <v>1796</v>
      </c>
      <c r="F9506" s="753" t="s">
        <v>1825</v>
      </c>
      <c r="G9506" s="757" t="s">
        <v>1794</v>
      </c>
      <c r="H9506" s="751">
        <v>133500000</v>
      </c>
    </row>
    <row r="9507" spans="1:8">
      <c r="A9507" s="753" t="s">
        <v>84</v>
      </c>
      <c r="B9507" s="753" t="s">
        <v>432</v>
      </c>
      <c r="C9507" s="753" t="s">
        <v>223</v>
      </c>
      <c r="D9507" s="753" t="s">
        <v>1766</v>
      </c>
      <c r="E9507" s="753" t="s">
        <v>1796</v>
      </c>
      <c r="F9507" s="753" t="s">
        <v>1798</v>
      </c>
      <c r="G9507" s="757" t="s">
        <v>1793</v>
      </c>
      <c r="H9507" s="751">
        <v>126000000</v>
      </c>
    </row>
    <row r="9508" spans="1:8" ht="26.4">
      <c r="A9508" s="753" t="s">
        <v>84</v>
      </c>
      <c r="B9508" s="753" t="s">
        <v>432</v>
      </c>
      <c r="C9508" s="753" t="s">
        <v>223</v>
      </c>
      <c r="D9508" s="753" t="s">
        <v>1766</v>
      </c>
      <c r="E9508" s="753" t="s">
        <v>130</v>
      </c>
      <c r="F9508" s="753"/>
      <c r="G9508" s="757" t="s">
        <v>131</v>
      </c>
      <c r="H9508" s="751">
        <v>2057535174</v>
      </c>
    </row>
    <row r="9509" spans="1:8">
      <c r="A9509" s="753" t="s">
        <v>84</v>
      </c>
      <c r="B9509" s="753" t="s">
        <v>432</v>
      </c>
      <c r="C9509" s="753" t="s">
        <v>223</v>
      </c>
      <c r="D9509" s="753" t="s">
        <v>1766</v>
      </c>
      <c r="E9509" s="753" t="s">
        <v>130</v>
      </c>
      <c r="F9509" s="753" t="s">
        <v>585</v>
      </c>
      <c r="G9509" s="757" t="s">
        <v>1799</v>
      </c>
      <c r="H9509" s="751">
        <v>74202000</v>
      </c>
    </row>
    <row r="9510" spans="1:8">
      <c r="A9510" s="753" t="s">
        <v>84</v>
      </c>
      <c r="B9510" s="753" t="s">
        <v>432</v>
      </c>
      <c r="C9510" s="753" t="s">
        <v>223</v>
      </c>
      <c r="D9510" s="753" t="s">
        <v>1766</v>
      </c>
      <c r="E9510" s="753" t="s">
        <v>130</v>
      </c>
      <c r="F9510" s="753" t="s">
        <v>8</v>
      </c>
      <c r="G9510" s="757" t="s">
        <v>1835</v>
      </c>
      <c r="H9510" s="751">
        <v>24000000</v>
      </c>
    </row>
    <row r="9511" spans="1:8">
      <c r="A9511" s="753" t="s">
        <v>84</v>
      </c>
      <c r="B9511" s="753" t="s">
        <v>432</v>
      </c>
      <c r="C9511" s="753" t="s">
        <v>223</v>
      </c>
      <c r="D9511" s="753" t="s">
        <v>1766</v>
      </c>
      <c r="E9511" s="753" t="s">
        <v>130</v>
      </c>
      <c r="F9511" s="753" t="s">
        <v>132</v>
      </c>
      <c r="G9511" s="757" t="s">
        <v>135</v>
      </c>
      <c r="H9511" s="751">
        <v>1959333174</v>
      </c>
    </row>
    <row r="9512" spans="1:8">
      <c r="A9512" s="753" t="s">
        <v>84</v>
      </c>
      <c r="B9512" s="753" t="s">
        <v>432</v>
      </c>
      <c r="C9512" s="753" t="s">
        <v>223</v>
      </c>
      <c r="D9512" s="753" t="s">
        <v>1766</v>
      </c>
      <c r="E9512" s="753" t="s">
        <v>1801</v>
      </c>
      <c r="F9512" s="753"/>
      <c r="G9512" s="757" t="s">
        <v>1802</v>
      </c>
      <c r="H9512" s="751">
        <v>46099000</v>
      </c>
    </row>
    <row r="9513" spans="1:8">
      <c r="A9513" s="753" t="s">
        <v>84</v>
      </c>
      <c r="B9513" s="753" t="s">
        <v>432</v>
      </c>
      <c r="C9513" s="753" t="s">
        <v>223</v>
      </c>
      <c r="D9513" s="753" t="s">
        <v>1766</v>
      </c>
      <c r="E9513" s="753" t="s">
        <v>1801</v>
      </c>
      <c r="F9513" s="753" t="s">
        <v>1803</v>
      </c>
      <c r="G9513" s="757" t="s">
        <v>1804</v>
      </c>
      <c r="H9513" s="751">
        <v>46099000</v>
      </c>
    </row>
    <row r="9514" spans="1:8" ht="26.4">
      <c r="A9514" s="753" t="s">
        <v>84</v>
      </c>
      <c r="B9514" s="753" t="s">
        <v>432</v>
      </c>
      <c r="C9514" s="753" t="s">
        <v>223</v>
      </c>
      <c r="D9514" s="753" t="s">
        <v>1766</v>
      </c>
      <c r="E9514" s="753" t="s">
        <v>458</v>
      </c>
      <c r="F9514" s="753"/>
      <c r="G9514" s="757" t="s">
        <v>1812</v>
      </c>
      <c r="H9514" s="751">
        <v>174520000</v>
      </c>
    </row>
    <row r="9515" spans="1:8">
      <c r="A9515" s="753" t="s">
        <v>84</v>
      </c>
      <c r="B9515" s="753" t="s">
        <v>432</v>
      </c>
      <c r="C9515" s="753" t="s">
        <v>223</v>
      </c>
      <c r="D9515" s="753" t="s">
        <v>1766</v>
      </c>
      <c r="E9515" s="753" t="s">
        <v>458</v>
      </c>
      <c r="F9515" s="753" t="s">
        <v>857</v>
      </c>
      <c r="G9515" s="757" t="s">
        <v>2015</v>
      </c>
      <c r="H9515" s="751">
        <v>174520000</v>
      </c>
    </row>
    <row r="9516" spans="1:8">
      <c r="A9516" s="753" t="s">
        <v>84</v>
      </c>
      <c r="B9516" s="753" t="s">
        <v>432</v>
      </c>
      <c r="C9516" s="753" t="s">
        <v>223</v>
      </c>
      <c r="D9516" s="753" t="s">
        <v>1766</v>
      </c>
      <c r="E9516" s="753" t="s">
        <v>134</v>
      </c>
      <c r="F9516" s="753"/>
      <c r="G9516" s="757" t="s">
        <v>135</v>
      </c>
      <c r="H9516" s="751">
        <v>1042041676</v>
      </c>
    </row>
    <row r="9517" spans="1:8">
      <c r="A9517" s="753" t="s">
        <v>84</v>
      </c>
      <c r="B9517" s="753" t="s">
        <v>432</v>
      </c>
      <c r="C9517" s="753" t="s">
        <v>223</v>
      </c>
      <c r="D9517" s="753" t="s">
        <v>1766</v>
      </c>
      <c r="E9517" s="753" t="s">
        <v>134</v>
      </c>
      <c r="F9517" s="753" t="s">
        <v>9</v>
      </c>
      <c r="G9517" s="757" t="s">
        <v>1805</v>
      </c>
      <c r="H9517" s="751">
        <v>8580000</v>
      </c>
    </row>
    <row r="9518" spans="1:8">
      <c r="A9518" s="753" t="s">
        <v>84</v>
      </c>
      <c r="B9518" s="753" t="s">
        <v>432</v>
      </c>
      <c r="C9518" s="753" t="s">
        <v>223</v>
      </c>
      <c r="D9518" s="753" t="s">
        <v>1766</v>
      </c>
      <c r="E9518" s="753" t="s">
        <v>134</v>
      </c>
      <c r="F9518" s="753" t="s">
        <v>15</v>
      </c>
      <c r="G9518" s="757" t="s">
        <v>1806</v>
      </c>
      <c r="H9518" s="751">
        <v>1674100</v>
      </c>
    </row>
    <row r="9519" spans="1:8">
      <c r="A9519" s="753" t="s">
        <v>84</v>
      </c>
      <c r="B9519" s="753" t="s">
        <v>432</v>
      </c>
      <c r="C9519" s="753" t="s">
        <v>223</v>
      </c>
      <c r="D9519" s="753" t="s">
        <v>1766</v>
      </c>
      <c r="E9519" s="753" t="s">
        <v>134</v>
      </c>
      <c r="F9519" s="753" t="s">
        <v>137</v>
      </c>
      <c r="G9519" s="757" t="s">
        <v>138</v>
      </c>
      <c r="H9519" s="751">
        <v>352294076</v>
      </c>
    </row>
    <row r="9520" spans="1:8">
      <c r="A9520" s="753" t="s">
        <v>84</v>
      </c>
      <c r="B9520" s="753" t="s">
        <v>432</v>
      </c>
      <c r="C9520" s="753" t="s">
        <v>223</v>
      </c>
      <c r="D9520" s="753" t="s">
        <v>1766</v>
      </c>
      <c r="E9520" s="753" t="s">
        <v>134</v>
      </c>
      <c r="F9520" s="753" t="s">
        <v>139</v>
      </c>
      <c r="G9520" s="757" t="s">
        <v>140</v>
      </c>
      <c r="H9520" s="751">
        <v>679493500</v>
      </c>
    </row>
    <row r="9521" spans="1:8" ht="39.6">
      <c r="A9521" s="753" t="s">
        <v>84</v>
      </c>
      <c r="B9521" s="753" t="s">
        <v>432</v>
      </c>
      <c r="C9521" s="753" t="s">
        <v>223</v>
      </c>
      <c r="D9521" s="753" t="s">
        <v>1766</v>
      </c>
      <c r="E9521" s="753" t="s">
        <v>419</v>
      </c>
      <c r="F9521" s="753"/>
      <c r="G9521" s="757" t="s">
        <v>1807</v>
      </c>
      <c r="H9521" s="751">
        <v>4899000</v>
      </c>
    </row>
    <row r="9522" spans="1:8">
      <c r="A9522" s="753" t="s">
        <v>84</v>
      </c>
      <c r="B9522" s="753" t="s">
        <v>432</v>
      </c>
      <c r="C9522" s="753" t="s">
        <v>223</v>
      </c>
      <c r="D9522" s="753" t="s">
        <v>1766</v>
      </c>
      <c r="E9522" s="753" t="s">
        <v>419</v>
      </c>
      <c r="F9522" s="753" t="s">
        <v>248</v>
      </c>
      <c r="G9522" s="757" t="s">
        <v>249</v>
      </c>
      <c r="H9522" s="751">
        <v>4899000</v>
      </c>
    </row>
    <row r="9523" spans="1:8">
      <c r="A9523" s="753" t="s">
        <v>84</v>
      </c>
      <c r="B9523" s="753" t="s">
        <v>432</v>
      </c>
      <c r="C9523" s="753" t="s">
        <v>223</v>
      </c>
      <c r="D9523" s="753" t="s">
        <v>1766</v>
      </c>
      <c r="E9523" s="753" t="s">
        <v>404</v>
      </c>
      <c r="F9523" s="753"/>
      <c r="G9523" s="757" t="s">
        <v>1808</v>
      </c>
      <c r="H9523" s="751">
        <v>45999000</v>
      </c>
    </row>
    <row r="9524" spans="1:8">
      <c r="A9524" s="753" t="s">
        <v>84</v>
      </c>
      <c r="B9524" s="753" t="s">
        <v>432</v>
      </c>
      <c r="C9524" s="753" t="s">
        <v>223</v>
      </c>
      <c r="D9524" s="753" t="s">
        <v>1766</v>
      </c>
      <c r="E9524" s="753" t="s">
        <v>404</v>
      </c>
      <c r="F9524" s="753" t="s">
        <v>1809</v>
      </c>
      <c r="G9524" s="757" t="s">
        <v>26</v>
      </c>
      <c r="H9524" s="751">
        <v>43499000</v>
      </c>
    </row>
    <row r="9525" spans="1:8">
      <c r="A9525" s="753" t="s">
        <v>84</v>
      </c>
      <c r="B9525" s="753" t="s">
        <v>432</v>
      </c>
      <c r="C9525" s="753" t="s">
        <v>223</v>
      </c>
      <c r="D9525" s="753" t="s">
        <v>1766</v>
      </c>
      <c r="E9525" s="753" t="s">
        <v>404</v>
      </c>
      <c r="F9525" s="753" t="s">
        <v>867</v>
      </c>
      <c r="G9525" s="757" t="s">
        <v>135</v>
      </c>
      <c r="H9525" s="751">
        <v>2500000</v>
      </c>
    </row>
    <row r="9526" spans="1:8">
      <c r="A9526" s="753" t="s">
        <v>84</v>
      </c>
      <c r="B9526" s="753" t="s">
        <v>432</v>
      </c>
      <c r="C9526" s="753" t="s">
        <v>223</v>
      </c>
      <c r="D9526" s="753" t="s">
        <v>1766</v>
      </c>
      <c r="E9526" s="753" t="s">
        <v>178</v>
      </c>
      <c r="F9526" s="753"/>
      <c r="G9526" s="757" t="s">
        <v>179</v>
      </c>
      <c r="H9526" s="751">
        <v>695648000</v>
      </c>
    </row>
    <row r="9527" spans="1:8" ht="26.4">
      <c r="A9527" s="753" t="s">
        <v>84</v>
      </c>
      <c r="B9527" s="753" t="s">
        <v>432</v>
      </c>
      <c r="C9527" s="753" t="s">
        <v>223</v>
      </c>
      <c r="D9527" s="753" t="s">
        <v>1766</v>
      </c>
      <c r="E9527" s="753" t="s">
        <v>178</v>
      </c>
      <c r="F9527" s="753" t="s">
        <v>180</v>
      </c>
      <c r="G9527" s="757" t="s">
        <v>1810</v>
      </c>
      <c r="H9527" s="751">
        <v>695648000</v>
      </c>
    </row>
    <row r="9528" spans="1:8">
      <c r="A9528" s="753" t="s">
        <v>84</v>
      </c>
      <c r="B9528" s="753" t="s">
        <v>432</v>
      </c>
      <c r="C9528" s="753" t="s">
        <v>223</v>
      </c>
      <c r="D9528" s="753" t="s">
        <v>1766</v>
      </c>
      <c r="E9528" s="753" t="s">
        <v>19</v>
      </c>
      <c r="F9528" s="753"/>
      <c r="G9528" s="757" t="s">
        <v>133</v>
      </c>
      <c r="H9528" s="751">
        <v>96334000</v>
      </c>
    </row>
    <row r="9529" spans="1:8">
      <c r="A9529" s="753" t="s">
        <v>84</v>
      </c>
      <c r="B9529" s="753" t="s">
        <v>432</v>
      </c>
      <c r="C9529" s="753" t="s">
        <v>223</v>
      </c>
      <c r="D9529" s="753" t="s">
        <v>1766</v>
      </c>
      <c r="E9529" s="753" t="s">
        <v>19</v>
      </c>
      <c r="F9529" s="753" t="s">
        <v>22</v>
      </c>
      <c r="G9529" s="757" t="s">
        <v>23</v>
      </c>
      <c r="H9529" s="751">
        <v>96334000</v>
      </c>
    </row>
    <row r="9530" spans="1:8">
      <c r="A9530" s="753" t="s">
        <v>84</v>
      </c>
      <c r="B9530" s="753" t="s">
        <v>432</v>
      </c>
      <c r="C9530" s="753" t="s">
        <v>223</v>
      </c>
      <c r="D9530" s="753" t="s">
        <v>1962</v>
      </c>
      <c r="E9530" s="753"/>
      <c r="F9530" s="753"/>
      <c r="G9530" s="757" t="s">
        <v>213</v>
      </c>
      <c r="H9530" s="751">
        <v>8493000</v>
      </c>
    </row>
    <row r="9531" spans="1:8" ht="39.6">
      <c r="A9531" s="753" t="s">
        <v>84</v>
      </c>
      <c r="B9531" s="753" t="s">
        <v>432</v>
      </c>
      <c r="C9531" s="753" t="s">
        <v>223</v>
      </c>
      <c r="D9531" s="753" t="s">
        <v>1962</v>
      </c>
      <c r="E9531" s="753" t="s">
        <v>419</v>
      </c>
      <c r="F9531" s="753"/>
      <c r="G9531" s="757" t="s">
        <v>1807</v>
      </c>
      <c r="H9531" s="751">
        <v>8493000</v>
      </c>
    </row>
    <row r="9532" spans="1:8" ht="52.8">
      <c r="A9532" s="753" t="s">
        <v>84</v>
      </c>
      <c r="B9532" s="753" t="s">
        <v>432</v>
      </c>
      <c r="C9532" s="753" t="s">
        <v>223</v>
      </c>
      <c r="D9532" s="753" t="s">
        <v>1962</v>
      </c>
      <c r="E9532" s="753" t="s">
        <v>419</v>
      </c>
      <c r="F9532" s="753" t="s">
        <v>420</v>
      </c>
      <c r="G9532" s="757" t="s">
        <v>2714</v>
      </c>
      <c r="H9532" s="751">
        <v>8493000</v>
      </c>
    </row>
    <row r="9533" spans="1:8" ht="39.6">
      <c r="A9533" s="753" t="s">
        <v>84</v>
      </c>
      <c r="B9533" s="753" t="s">
        <v>432</v>
      </c>
      <c r="C9533" s="753" t="s">
        <v>223</v>
      </c>
      <c r="D9533" s="753" t="s">
        <v>1956</v>
      </c>
      <c r="E9533" s="753"/>
      <c r="F9533" s="753"/>
      <c r="G9533" s="757" t="s">
        <v>1957</v>
      </c>
      <c r="H9533" s="751">
        <v>145000000</v>
      </c>
    </row>
    <row r="9534" spans="1:8">
      <c r="A9534" s="753" t="s">
        <v>84</v>
      </c>
      <c r="B9534" s="753" t="s">
        <v>432</v>
      </c>
      <c r="C9534" s="753" t="s">
        <v>223</v>
      </c>
      <c r="D9534" s="753" t="s">
        <v>1956</v>
      </c>
      <c r="E9534" s="753" t="s">
        <v>115</v>
      </c>
      <c r="F9534" s="753"/>
      <c r="G9534" s="757" t="s">
        <v>1781</v>
      </c>
      <c r="H9534" s="751">
        <v>1190000</v>
      </c>
    </row>
    <row r="9535" spans="1:8">
      <c r="A9535" s="753" t="s">
        <v>84</v>
      </c>
      <c r="B9535" s="753" t="s">
        <v>432</v>
      </c>
      <c r="C9535" s="753" t="s">
        <v>223</v>
      </c>
      <c r="D9535" s="753" t="s">
        <v>1956</v>
      </c>
      <c r="E9535" s="753" t="s">
        <v>115</v>
      </c>
      <c r="F9535" s="753" t="s">
        <v>116</v>
      </c>
      <c r="G9535" s="757" t="s">
        <v>117</v>
      </c>
      <c r="H9535" s="751">
        <v>1190000</v>
      </c>
    </row>
    <row r="9536" spans="1:8">
      <c r="A9536" s="753" t="s">
        <v>84</v>
      </c>
      <c r="B9536" s="753" t="s">
        <v>432</v>
      </c>
      <c r="C9536" s="753" t="s">
        <v>223</v>
      </c>
      <c r="D9536" s="753" t="s">
        <v>1956</v>
      </c>
      <c r="E9536" s="753" t="s">
        <v>120</v>
      </c>
      <c r="F9536" s="753"/>
      <c r="G9536" s="757" t="s">
        <v>121</v>
      </c>
      <c r="H9536" s="751">
        <v>51890000</v>
      </c>
    </row>
    <row r="9537" spans="1:8" ht="26.4">
      <c r="A9537" s="753" t="s">
        <v>84</v>
      </c>
      <c r="B9537" s="753" t="s">
        <v>432</v>
      </c>
      <c r="C9537" s="753" t="s">
        <v>223</v>
      </c>
      <c r="D9537" s="753" t="s">
        <v>1956</v>
      </c>
      <c r="E9537" s="753" t="s">
        <v>120</v>
      </c>
      <c r="F9537" s="753" t="s">
        <v>1001</v>
      </c>
      <c r="G9537" s="757" t="s">
        <v>1784</v>
      </c>
      <c r="H9537" s="751">
        <v>51890000</v>
      </c>
    </row>
    <row r="9538" spans="1:8">
      <c r="A9538" s="753" t="s">
        <v>84</v>
      </c>
      <c r="B9538" s="753" t="s">
        <v>432</v>
      </c>
      <c r="C9538" s="753" t="s">
        <v>223</v>
      </c>
      <c r="D9538" s="753" t="s">
        <v>1956</v>
      </c>
      <c r="E9538" s="753" t="s">
        <v>160</v>
      </c>
      <c r="F9538" s="753"/>
      <c r="G9538" s="757" t="s">
        <v>161</v>
      </c>
      <c r="H9538" s="751">
        <v>26841000</v>
      </c>
    </row>
    <row r="9539" spans="1:8">
      <c r="A9539" s="753" t="s">
        <v>84</v>
      </c>
      <c r="B9539" s="753" t="s">
        <v>432</v>
      </c>
      <c r="C9539" s="753" t="s">
        <v>223</v>
      </c>
      <c r="D9539" s="753" t="s">
        <v>1956</v>
      </c>
      <c r="E9539" s="753" t="s">
        <v>160</v>
      </c>
      <c r="F9539" s="753" t="s">
        <v>162</v>
      </c>
      <c r="G9539" s="757" t="s">
        <v>163</v>
      </c>
      <c r="H9539" s="751">
        <v>1260000</v>
      </c>
    </row>
    <row r="9540" spans="1:8">
      <c r="A9540" s="753" t="s">
        <v>84</v>
      </c>
      <c r="B9540" s="753" t="s">
        <v>432</v>
      </c>
      <c r="C9540" s="753" t="s">
        <v>223</v>
      </c>
      <c r="D9540" s="753" t="s">
        <v>1956</v>
      </c>
      <c r="E9540" s="753" t="s">
        <v>160</v>
      </c>
      <c r="F9540" s="753" t="s">
        <v>544</v>
      </c>
      <c r="G9540" s="757" t="s">
        <v>545</v>
      </c>
      <c r="H9540" s="751">
        <v>2700000</v>
      </c>
    </row>
    <row r="9541" spans="1:8">
      <c r="A9541" s="753" t="s">
        <v>84</v>
      </c>
      <c r="B9541" s="753" t="s">
        <v>432</v>
      </c>
      <c r="C9541" s="753" t="s">
        <v>223</v>
      </c>
      <c r="D9541" s="753" t="s">
        <v>1956</v>
      </c>
      <c r="E9541" s="753" t="s">
        <v>160</v>
      </c>
      <c r="F9541" s="753" t="s">
        <v>549</v>
      </c>
      <c r="G9541" s="757" t="s">
        <v>550</v>
      </c>
      <c r="H9541" s="751">
        <v>10650000</v>
      </c>
    </row>
    <row r="9542" spans="1:8">
      <c r="A9542" s="753" t="s">
        <v>84</v>
      </c>
      <c r="B9542" s="753" t="s">
        <v>432</v>
      </c>
      <c r="C9542" s="753" t="s">
        <v>223</v>
      </c>
      <c r="D9542" s="753" t="s">
        <v>1956</v>
      </c>
      <c r="E9542" s="753" t="s">
        <v>160</v>
      </c>
      <c r="F9542" s="753" t="s">
        <v>551</v>
      </c>
      <c r="G9542" s="757" t="s">
        <v>133</v>
      </c>
      <c r="H9542" s="751">
        <v>12231000</v>
      </c>
    </row>
    <row r="9543" spans="1:8" ht="26.4">
      <c r="A9543" s="753" t="s">
        <v>84</v>
      </c>
      <c r="B9543" s="753" t="s">
        <v>432</v>
      </c>
      <c r="C9543" s="753" t="s">
        <v>223</v>
      </c>
      <c r="D9543" s="753" t="s">
        <v>1956</v>
      </c>
      <c r="E9543" s="753" t="s">
        <v>130</v>
      </c>
      <c r="F9543" s="753"/>
      <c r="G9543" s="757" t="s">
        <v>131</v>
      </c>
      <c r="H9543" s="751">
        <v>24470000</v>
      </c>
    </row>
    <row r="9544" spans="1:8">
      <c r="A9544" s="753" t="s">
        <v>84</v>
      </c>
      <c r="B9544" s="753" t="s">
        <v>432</v>
      </c>
      <c r="C9544" s="753" t="s">
        <v>223</v>
      </c>
      <c r="D9544" s="753" t="s">
        <v>1956</v>
      </c>
      <c r="E9544" s="753" t="s">
        <v>130</v>
      </c>
      <c r="F9544" s="753" t="s">
        <v>585</v>
      </c>
      <c r="G9544" s="757" t="s">
        <v>1799</v>
      </c>
      <c r="H9544" s="751">
        <v>2660000</v>
      </c>
    </row>
    <row r="9545" spans="1:8">
      <c r="A9545" s="753" t="s">
        <v>84</v>
      </c>
      <c r="B9545" s="753" t="s">
        <v>432</v>
      </c>
      <c r="C9545" s="753" t="s">
        <v>223</v>
      </c>
      <c r="D9545" s="753" t="s">
        <v>1956</v>
      </c>
      <c r="E9545" s="753" t="s">
        <v>130</v>
      </c>
      <c r="F9545" s="753" t="s">
        <v>14</v>
      </c>
      <c r="G9545" s="757" t="s">
        <v>1800</v>
      </c>
      <c r="H9545" s="751">
        <v>15460000</v>
      </c>
    </row>
    <row r="9546" spans="1:8">
      <c r="A9546" s="753" t="s">
        <v>84</v>
      </c>
      <c r="B9546" s="753" t="s">
        <v>432</v>
      </c>
      <c r="C9546" s="753" t="s">
        <v>223</v>
      </c>
      <c r="D9546" s="753" t="s">
        <v>1956</v>
      </c>
      <c r="E9546" s="753" t="s">
        <v>130</v>
      </c>
      <c r="F9546" s="753" t="s">
        <v>132</v>
      </c>
      <c r="G9546" s="757" t="s">
        <v>135</v>
      </c>
      <c r="H9546" s="751">
        <v>6350000</v>
      </c>
    </row>
    <row r="9547" spans="1:8">
      <c r="A9547" s="753" t="s">
        <v>84</v>
      </c>
      <c r="B9547" s="753" t="s">
        <v>432</v>
      </c>
      <c r="C9547" s="753" t="s">
        <v>223</v>
      </c>
      <c r="D9547" s="753" t="s">
        <v>1956</v>
      </c>
      <c r="E9547" s="753" t="s">
        <v>134</v>
      </c>
      <c r="F9547" s="753"/>
      <c r="G9547" s="757" t="s">
        <v>135</v>
      </c>
      <c r="H9547" s="751">
        <v>40609000</v>
      </c>
    </row>
    <row r="9548" spans="1:8">
      <c r="A9548" s="753" t="s">
        <v>84</v>
      </c>
      <c r="B9548" s="753" t="s">
        <v>432</v>
      </c>
      <c r="C9548" s="753" t="s">
        <v>223</v>
      </c>
      <c r="D9548" s="753" t="s">
        <v>1956</v>
      </c>
      <c r="E9548" s="753" t="s">
        <v>134</v>
      </c>
      <c r="F9548" s="753" t="s">
        <v>9</v>
      </c>
      <c r="G9548" s="757" t="s">
        <v>1805</v>
      </c>
      <c r="H9548" s="751">
        <v>1743000</v>
      </c>
    </row>
    <row r="9549" spans="1:8">
      <c r="A9549" s="753" t="s">
        <v>84</v>
      </c>
      <c r="B9549" s="753" t="s">
        <v>432</v>
      </c>
      <c r="C9549" s="753" t="s">
        <v>223</v>
      </c>
      <c r="D9549" s="753" t="s">
        <v>1956</v>
      </c>
      <c r="E9549" s="753" t="s">
        <v>134</v>
      </c>
      <c r="F9549" s="753" t="s">
        <v>137</v>
      </c>
      <c r="G9549" s="757" t="s">
        <v>138</v>
      </c>
      <c r="H9549" s="751">
        <v>18866000</v>
      </c>
    </row>
    <row r="9550" spans="1:8">
      <c r="A9550" s="753" t="s">
        <v>84</v>
      </c>
      <c r="B9550" s="753" t="s">
        <v>432</v>
      </c>
      <c r="C9550" s="753" t="s">
        <v>223</v>
      </c>
      <c r="D9550" s="753" t="s">
        <v>1956</v>
      </c>
      <c r="E9550" s="753" t="s">
        <v>134</v>
      </c>
      <c r="F9550" s="753" t="s">
        <v>139</v>
      </c>
      <c r="G9550" s="757" t="s">
        <v>140</v>
      </c>
      <c r="H9550" s="751">
        <v>20000000</v>
      </c>
    </row>
    <row r="9551" spans="1:8">
      <c r="A9551" s="753" t="s">
        <v>84</v>
      </c>
      <c r="B9551" s="753" t="s">
        <v>319</v>
      </c>
      <c r="C9551" s="753"/>
      <c r="D9551" s="753"/>
      <c r="E9551" s="753"/>
      <c r="F9551" s="753"/>
      <c r="G9551" s="757" t="s">
        <v>320</v>
      </c>
      <c r="H9551" s="751">
        <v>8042658791</v>
      </c>
    </row>
    <row r="9552" spans="1:8">
      <c r="A9552" s="753" t="s">
        <v>84</v>
      </c>
      <c r="B9552" s="753" t="s">
        <v>319</v>
      </c>
      <c r="C9552" s="753" t="s">
        <v>416</v>
      </c>
      <c r="D9552" s="753"/>
      <c r="E9552" s="753"/>
      <c r="F9552" s="753"/>
      <c r="G9552" s="757" t="s">
        <v>1814</v>
      </c>
      <c r="H9552" s="751">
        <v>300000</v>
      </c>
    </row>
    <row r="9553" spans="1:8" ht="39.6">
      <c r="A9553" s="753" t="s">
        <v>84</v>
      </c>
      <c r="B9553" s="753" t="s">
        <v>319</v>
      </c>
      <c r="C9553" s="753" t="s">
        <v>416</v>
      </c>
      <c r="D9553" s="753" t="s">
        <v>1816</v>
      </c>
      <c r="E9553" s="753"/>
      <c r="F9553" s="753"/>
      <c r="G9553" s="757" t="s">
        <v>1817</v>
      </c>
      <c r="H9553" s="751">
        <v>300000</v>
      </c>
    </row>
    <row r="9554" spans="1:8" ht="26.4">
      <c r="A9554" s="753" t="s">
        <v>84</v>
      </c>
      <c r="B9554" s="753" t="s">
        <v>319</v>
      </c>
      <c r="C9554" s="753" t="s">
        <v>416</v>
      </c>
      <c r="D9554" s="753" t="s">
        <v>1816</v>
      </c>
      <c r="E9554" s="753" t="s">
        <v>333</v>
      </c>
      <c r="F9554" s="753"/>
      <c r="G9554" s="757" t="s">
        <v>1907</v>
      </c>
      <c r="H9554" s="751">
        <v>300000</v>
      </c>
    </row>
    <row r="9555" spans="1:8">
      <c r="A9555" s="753" t="s">
        <v>84</v>
      </c>
      <c r="B9555" s="753" t="s">
        <v>319</v>
      </c>
      <c r="C9555" s="753" t="s">
        <v>416</v>
      </c>
      <c r="D9555" s="753" t="s">
        <v>1816</v>
      </c>
      <c r="E9555" s="753" t="s">
        <v>333</v>
      </c>
      <c r="F9555" s="753" t="s">
        <v>853</v>
      </c>
      <c r="G9555" s="757" t="s">
        <v>1911</v>
      </c>
      <c r="H9555" s="751">
        <v>300000</v>
      </c>
    </row>
    <row r="9556" spans="1:8">
      <c r="A9556" s="753" t="s">
        <v>84</v>
      </c>
      <c r="B9556" s="753" t="s">
        <v>319</v>
      </c>
      <c r="C9556" s="753" t="s">
        <v>963</v>
      </c>
      <c r="D9556" s="753"/>
      <c r="E9556" s="753"/>
      <c r="F9556" s="753"/>
      <c r="G9556" s="757" t="s">
        <v>1848</v>
      </c>
      <c r="H9556" s="751">
        <v>2329545800</v>
      </c>
    </row>
    <row r="9557" spans="1:8">
      <c r="A9557" s="753" t="s">
        <v>84</v>
      </c>
      <c r="B9557" s="753" t="s">
        <v>319</v>
      </c>
      <c r="C9557" s="753" t="s">
        <v>963</v>
      </c>
      <c r="D9557" s="753" t="s">
        <v>344</v>
      </c>
      <c r="E9557" s="753"/>
      <c r="F9557" s="753"/>
      <c r="G9557" s="757" t="s">
        <v>1935</v>
      </c>
      <c r="H9557" s="751">
        <v>2329545800</v>
      </c>
    </row>
    <row r="9558" spans="1:8">
      <c r="A9558" s="753" t="s">
        <v>84</v>
      </c>
      <c r="B9558" s="753" t="s">
        <v>319</v>
      </c>
      <c r="C9558" s="753" t="s">
        <v>963</v>
      </c>
      <c r="D9558" s="753" t="s">
        <v>344</v>
      </c>
      <c r="E9558" s="753" t="s">
        <v>92</v>
      </c>
      <c r="F9558" s="753"/>
      <c r="G9558" s="757" t="s">
        <v>93</v>
      </c>
      <c r="H9558" s="751">
        <v>251571288</v>
      </c>
    </row>
    <row r="9559" spans="1:8">
      <c r="A9559" s="753" t="s">
        <v>84</v>
      </c>
      <c r="B9559" s="753" t="s">
        <v>319</v>
      </c>
      <c r="C9559" s="753" t="s">
        <v>963</v>
      </c>
      <c r="D9559" s="753" t="s">
        <v>344</v>
      </c>
      <c r="E9559" s="753" t="s">
        <v>92</v>
      </c>
      <c r="F9559" s="753" t="s">
        <v>94</v>
      </c>
      <c r="G9559" s="757" t="s">
        <v>1768</v>
      </c>
      <c r="H9559" s="751">
        <v>251571288</v>
      </c>
    </row>
    <row r="9560" spans="1:8">
      <c r="A9560" s="753" t="s">
        <v>84</v>
      </c>
      <c r="B9560" s="753" t="s">
        <v>319</v>
      </c>
      <c r="C9560" s="753" t="s">
        <v>963</v>
      </c>
      <c r="D9560" s="753" t="s">
        <v>344</v>
      </c>
      <c r="E9560" s="753" t="s">
        <v>96</v>
      </c>
      <c r="F9560" s="753"/>
      <c r="G9560" s="757" t="s">
        <v>97</v>
      </c>
      <c r="H9560" s="751">
        <v>158055900</v>
      </c>
    </row>
    <row r="9561" spans="1:8">
      <c r="A9561" s="753" t="s">
        <v>84</v>
      </c>
      <c r="B9561" s="753" t="s">
        <v>319</v>
      </c>
      <c r="C9561" s="753" t="s">
        <v>963</v>
      </c>
      <c r="D9561" s="753" t="s">
        <v>344</v>
      </c>
      <c r="E9561" s="753" t="s">
        <v>96</v>
      </c>
      <c r="F9561" s="753" t="s">
        <v>151</v>
      </c>
      <c r="G9561" s="757" t="s">
        <v>152</v>
      </c>
      <c r="H9561" s="751">
        <v>14304000</v>
      </c>
    </row>
    <row r="9562" spans="1:8">
      <c r="A9562" s="753" t="s">
        <v>84</v>
      </c>
      <c r="B9562" s="753" t="s">
        <v>319</v>
      </c>
      <c r="C9562" s="753" t="s">
        <v>963</v>
      </c>
      <c r="D9562" s="753" t="s">
        <v>344</v>
      </c>
      <c r="E9562" s="753" t="s">
        <v>96</v>
      </c>
      <c r="F9562" s="753" t="s">
        <v>864</v>
      </c>
      <c r="G9562" s="757" t="s">
        <v>1770</v>
      </c>
      <c r="H9562" s="751">
        <v>44017000</v>
      </c>
    </row>
    <row r="9563" spans="1:8" ht="26.4">
      <c r="A9563" s="753" t="s">
        <v>84</v>
      </c>
      <c r="B9563" s="753" t="s">
        <v>319</v>
      </c>
      <c r="C9563" s="753" t="s">
        <v>963</v>
      </c>
      <c r="D9563" s="753" t="s">
        <v>344</v>
      </c>
      <c r="E9563" s="753" t="s">
        <v>96</v>
      </c>
      <c r="F9563" s="753" t="s">
        <v>98</v>
      </c>
      <c r="G9563" s="757" t="s">
        <v>99</v>
      </c>
      <c r="H9563" s="751">
        <v>3576000</v>
      </c>
    </row>
    <row r="9564" spans="1:8">
      <c r="A9564" s="753" t="s">
        <v>84</v>
      </c>
      <c r="B9564" s="753" t="s">
        <v>319</v>
      </c>
      <c r="C9564" s="753" t="s">
        <v>963</v>
      </c>
      <c r="D9564" s="753" t="s">
        <v>344</v>
      </c>
      <c r="E9564" s="753" t="s">
        <v>96</v>
      </c>
      <c r="F9564" s="753" t="s">
        <v>144</v>
      </c>
      <c r="G9564" s="757" t="s">
        <v>145</v>
      </c>
      <c r="H9564" s="751">
        <v>66468900</v>
      </c>
    </row>
    <row r="9565" spans="1:8">
      <c r="A9565" s="753" t="s">
        <v>84</v>
      </c>
      <c r="B9565" s="753" t="s">
        <v>319</v>
      </c>
      <c r="C9565" s="753" t="s">
        <v>963</v>
      </c>
      <c r="D9565" s="753" t="s">
        <v>344</v>
      </c>
      <c r="E9565" s="753" t="s">
        <v>96</v>
      </c>
      <c r="F9565" s="753" t="s">
        <v>154</v>
      </c>
      <c r="G9565" s="757" t="s">
        <v>1773</v>
      </c>
      <c r="H9565" s="751">
        <v>29690000</v>
      </c>
    </row>
    <row r="9566" spans="1:8">
      <c r="A9566" s="753" t="s">
        <v>84</v>
      </c>
      <c r="B9566" s="753" t="s">
        <v>319</v>
      </c>
      <c r="C9566" s="753" t="s">
        <v>963</v>
      </c>
      <c r="D9566" s="753" t="s">
        <v>344</v>
      </c>
      <c r="E9566" s="753" t="s">
        <v>100</v>
      </c>
      <c r="F9566" s="753"/>
      <c r="G9566" s="757" t="s">
        <v>101</v>
      </c>
      <c r="H9566" s="751">
        <v>42000000</v>
      </c>
    </row>
    <row r="9567" spans="1:8">
      <c r="A9567" s="753" t="s">
        <v>84</v>
      </c>
      <c r="B9567" s="753" t="s">
        <v>319</v>
      </c>
      <c r="C9567" s="753" t="s">
        <v>963</v>
      </c>
      <c r="D9567" s="753" t="s">
        <v>344</v>
      </c>
      <c r="E9567" s="753" t="s">
        <v>100</v>
      </c>
      <c r="F9567" s="753" t="s">
        <v>443</v>
      </c>
      <c r="G9567" s="757" t="s">
        <v>135</v>
      </c>
      <c r="H9567" s="751">
        <v>42000000</v>
      </c>
    </row>
    <row r="9568" spans="1:8">
      <c r="A9568" s="753" t="s">
        <v>84</v>
      </c>
      <c r="B9568" s="753" t="s">
        <v>319</v>
      </c>
      <c r="C9568" s="753" t="s">
        <v>963</v>
      </c>
      <c r="D9568" s="753" t="s">
        <v>344</v>
      </c>
      <c r="E9568" s="753" t="s">
        <v>102</v>
      </c>
      <c r="F9568" s="753"/>
      <c r="G9568" s="757" t="s">
        <v>369</v>
      </c>
      <c r="H9568" s="751">
        <v>59821812</v>
      </c>
    </row>
    <row r="9569" spans="1:8">
      <c r="A9569" s="753" t="s">
        <v>84</v>
      </c>
      <c r="B9569" s="753" t="s">
        <v>319</v>
      </c>
      <c r="C9569" s="753" t="s">
        <v>963</v>
      </c>
      <c r="D9569" s="753" t="s">
        <v>344</v>
      </c>
      <c r="E9569" s="753" t="s">
        <v>102</v>
      </c>
      <c r="F9569" s="753" t="s">
        <v>103</v>
      </c>
      <c r="G9569" s="757" t="s">
        <v>104</v>
      </c>
      <c r="H9569" s="751">
        <v>46529544</v>
      </c>
    </row>
    <row r="9570" spans="1:8">
      <c r="A9570" s="753" t="s">
        <v>84</v>
      </c>
      <c r="B9570" s="753" t="s">
        <v>319</v>
      </c>
      <c r="C9570" s="753" t="s">
        <v>963</v>
      </c>
      <c r="D9570" s="753" t="s">
        <v>344</v>
      </c>
      <c r="E9570" s="753" t="s">
        <v>102</v>
      </c>
      <c r="F9570" s="753" t="s">
        <v>105</v>
      </c>
      <c r="G9570" s="757" t="s">
        <v>106</v>
      </c>
      <c r="H9570" s="751">
        <v>7976268</v>
      </c>
    </row>
    <row r="9571" spans="1:8">
      <c r="A9571" s="753" t="s">
        <v>84</v>
      </c>
      <c r="B9571" s="753" t="s">
        <v>319</v>
      </c>
      <c r="C9571" s="753" t="s">
        <v>963</v>
      </c>
      <c r="D9571" s="753" t="s">
        <v>344</v>
      </c>
      <c r="E9571" s="753" t="s">
        <v>102</v>
      </c>
      <c r="F9571" s="753" t="s">
        <v>107</v>
      </c>
      <c r="G9571" s="757" t="s">
        <v>108</v>
      </c>
      <c r="H9571" s="751">
        <v>5316000</v>
      </c>
    </row>
    <row r="9572" spans="1:8" ht="26.4">
      <c r="A9572" s="753" t="s">
        <v>84</v>
      </c>
      <c r="B9572" s="753" t="s">
        <v>319</v>
      </c>
      <c r="C9572" s="753" t="s">
        <v>963</v>
      </c>
      <c r="D9572" s="753" t="s">
        <v>344</v>
      </c>
      <c r="E9572" s="753" t="s">
        <v>582</v>
      </c>
      <c r="F9572" s="753"/>
      <c r="G9572" s="757" t="s">
        <v>2010</v>
      </c>
      <c r="H9572" s="751">
        <v>210268800</v>
      </c>
    </row>
    <row r="9573" spans="1:8">
      <c r="A9573" s="753" t="s">
        <v>84</v>
      </c>
      <c r="B9573" s="753" t="s">
        <v>319</v>
      </c>
      <c r="C9573" s="753" t="s">
        <v>963</v>
      </c>
      <c r="D9573" s="753" t="s">
        <v>344</v>
      </c>
      <c r="E9573" s="753" t="s">
        <v>582</v>
      </c>
      <c r="F9573" s="753" t="s">
        <v>583</v>
      </c>
      <c r="G9573" s="757" t="s">
        <v>2011</v>
      </c>
      <c r="H9573" s="751">
        <v>210268800</v>
      </c>
    </row>
    <row r="9574" spans="1:8">
      <c r="A9574" s="753" t="s">
        <v>84</v>
      </c>
      <c r="B9574" s="753" t="s">
        <v>319</v>
      </c>
      <c r="C9574" s="753" t="s">
        <v>963</v>
      </c>
      <c r="D9574" s="753" t="s">
        <v>344</v>
      </c>
      <c r="E9574" s="753" t="s">
        <v>112</v>
      </c>
      <c r="F9574" s="753"/>
      <c r="G9574" s="757" t="s">
        <v>113</v>
      </c>
      <c r="H9574" s="751">
        <v>4107000</v>
      </c>
    </row>
    <row r="9575" spans="1:8">
      <c r="A9575" s="753" t="s">
        <v>84</v>
      </c>
      <c r="B9575" s="753" t="s">
        <v>319</v>
      </c>
      <c r="C9575" s="753" t="s">
        <v>963</v>
      </c>
      <c r="D9575" s="753" t="s">
        <v>344</v>
      </c>
      <c r="E9575" s="753" t="s">
        <v>112</v>
      </c>
      <c r="F9575" s="753" t="s">
        <v>155</v>
      </c>
      <c r="G9575" s="757" t="s">
        <v>1777</v>
      </c>
      <c r="H9575" s="751">
        <v>4107000</v>
      </c>
    </row>
    <row r="9576" spans="1:8">
      <c r="A9576" s="753" t="s">
        <v>84</v>
      </c>
      <c r="B9576" s="753" t="s">
        <v>319</v>
      </c>
      <c r="C9576" s="753" t="s">
        <v>963</v>
      </c>
      <c r="D9576" s="753" t="s">
        <v>344</v>
      </c>
      <c r="E9576" s="753" t="s">
        <v>115</v>
      </c>
      <c r="F9576" s="753"/>
      <c r="G9576" s="757" t="s">
        <v>1781</v>
      </c>
      <c r="H9576" s="751">
        <v>246219000</v>
      </c>
    </row>
    <row r="9577" spans="1:8">
      <c r="A9577" s="753" t="s">
        <v>84</v>
      </c>
      <c r="B9577" s="753" t="s">
        <v>319</v>
      </c>
      <c r="C9577" s="753" t="s">
        <v>963</v>
      </c>
      <c r="D9577" s="753" t="s">
        <v>344</v>
      </c>
      <c r="E9577" s="753" t="s">
        <v>115</v>
      </c>
      <c r="F9577" s="753" t="s">
        <v>116</v>
      </c>
      <c r="G9577" s="757" t="s">
        <v>117</v>
      </c>
      <c r="H9577" s="751">
        <v>25338000</v>
      </c>
    </row>
    <row r="9578" spans="1:8">
      <c r="A9578" s="753" t="s">
        <v>84</v>
      </c>
      <c r="B9578" s="753" t="s">
        <v>319</v>
      </c>
      <c r="C9578" s="753" t="s">
        <v>963</v>
      </c>
      <c r="D9578" s="753" t="s">
        <v>344</v>
      </c>
      <c r="E9578" s="753" t="s">
        <v>115</v>
      </c>
      <c r="F9578" s="753" t="s">
        <v>147</v>
      </c>
      <c r="G9578" s="757" t="s">
        <v>148</v>
      </c>
      <c r="H9578" s="751">
        <v>212800000</v>
      </c>
    </row>
    <row r="9579" spans="1:8">
      <c r="A9579" s="753" t="s">
        <v>84</v>
      </c>
      <c r="B9579" s="753" t="s">
        <v>319</v>
      </c>
      <c r="C9579" s="753" t="s">
        <v>963</v>
      </c>
      <c r="D9579" s="753" t="s">
        <v>344</v>
      </c>
      <c r="E9579" s="753" t="s">
        <v>115</v>
      </c>
      <c r="F9579" s="753" t="s">
        <v>118</v>
      </c>
      <c r="G9579" s="757" t="s">
        <v>119</v>
      </c>
      <c r="H9579" s="751">
        <v>8081000</v>
      </c>
    </row>
    <row r="9580" spans="1:8">
      <c r="A9580" s="753" t="s">
        <v>84</v>
      </c>
      <c r="B9580" s="753" t="s">
        <v>319</v>
      </c>
      <c r="C9580" s="753" t="s">
        <v>963</v>
      </c>
      <c r="D9580" s="753" t="s">
        <v>344</v>
      </c>
      <c r="E9580" s="753" t="s">
        <v>120</v>
      </c>
      <c r="F9580" s="753"/>
      <c r="G9580" s="757" t="s">
        <v>121</v>
      </c>
      <c r="H9580" s="751">
        <v>7210000</v>
      </c>
    </row>
    <row r="9581" spans="1:8">
      <c r="A9581" s="753" t="s">
        <v>84</v>
      </c>
      <c r="B9581" s="753" t="s">
        <v>319</v>
      </c>
      <c r="C9581" s="753" t="s">
        <v>963</v>
      </c>
      <c r="D9581" s="753" t="s">
        <v>344</v>
      </c>
      <c r="E9581" s="753" t="s">
        <v>120</v>
      </c>
      <c r="F9581" s="753" t="s">
        <v>123</v>
      </c>
      <c r="G9581" s="757" t="s">
        <v>124</v>
      </c>
      <c r="H9581" s="751">
        <v>1010000</v>
      </c>
    </row>
    <row r="9582" spans="1:8">
      <c r="A9582" s="753" t="s">
        <v>84</v>
      </c>
      <c r="B9582" s="753" t="s">
        <v>319</v>
      </c>
      <c r="C9582" s="753" t="s">
        <v>963</v>
      </c>
      <c r="D9582" s="753" t="s">
        <v>344</v>
      </c>
      <c r="E9582" s="753" t="s">
        <v>120</v>
      </c>
      <c r="F9582" s="753" t="s">
        <v>315</v>
      </c>
      <c r="G9582" s="757" t="s">
        <v>1831</v>
      </c>
      <c r="H9582" s="751">
        <v>6200000</v>
      </c>
    </row>
    <row r="9583" spans="1:8">
      <c r="A9583" s="753" t="s">
        <v>84</v>
      </c>
      <c r="B9583" s="753" t="s">
        <v>319</v>
      </c>
      <c r="C9583" s="753" t="s">
        <v>963</v>
      </c>
      <c r="D9583" s="753" t="s">
        <v>344</v>
      </c>
      <c r="E9583" s="753" t="s">
        <v>160</v>
      </c>
      <c r="F9583" s="753"/>
      <c r="G9583" s="757" t="s">
        <v>161</v>
      </c>
      <c r="H9583" s="751">
        <v>133871000</v>
      </c>
    </row>
    <row r="9584" spans="1:8">
      <c r="A9584" s="753" t="s">
        <v>84</v>
      </c>
      <c r="B9584" s="753" t="s">
        <v>319</v>
      </c>
      <c r="C9584" s="753" t="s">
        <v>963</v>
      </c>
      <c r="D9584" s="753" t="s">
        <v>344</v>
      </c>
      <c r="E9584" s="753" t="s">
        <v>160</v>
      </c>
      <c r="F9584" s="753" t="s">
        <v>162</v>
      </c>
      <c r="G9584" s="757" t="s">
        <v>163</v>
      </c>
      <c r="H9584" s="751">
        <v>10873000</v>
      </c>
    </row>
    <row r="9585" spans="1:8">
      <c r="A9585" s="753" t="s">
        <v>84</v>
      </c>
      <c r="B9585" s="753" t="s">
        <v>319</v>
      </c>
      <c r="C9585" s="753" t="s">
        <v>963</v>
      </c>
      <c r="D9585" s="753" t="s">
        <v>344</v>
      </c>
      <c r="E9585" s="753" t="s">
        <v>160</v>
      </c>
      <c r="F9585" s="753" t="s">
        <v>544</v>
      </c>
      <c r="G9585" s="757" t="s">
        <v>545</v>
      </c>
      <c r="H9585" s="751">
        <v>2400000</v>
      </c>
    </row>
    <row r="9586" spans="1:8">
      <c r="A9586" s="753" t="s">
        <v>84</v>
      </c>
      <c r="B9586" s="753" t="s">
        <v>319</v>
      </c>
      <c r="C9586" s="753" t="s">
        <v>963</v>
      </c>
      <c r="D9586" s="753" t="s">
        <v>344</v>
      </c>
      <c r="E9586" s="753" t="s">
        <v>160</v>
      </c>
      <c r="F9586" s="753" t="s">
        <v>547</v>
      </c>
      <c r="G9586" s="757" t="s">
        <v>548</v>
      </c>
      <c r="H9586" s="751">
        <v>2000000</v>
      </c>
    </row>
    <row r="9587" spans="1:8">
      <c r="A9587" s="753" t="s">
        <v>84</v>
      </c>
      <c r="B9587" s="753" t="s">
        <v>319</v>
      </c>
      <c r="C9587" s="753" t="s">
        <v>963</v>
      </c>
      <c r="D9587" s="753" t="s">
        <v>344</v>
      </c>
      <c r="E9587" s="753" t="s">
        <v>160</v>
      </c>
      <c r="F9587" s="753" t="s">
        <v>438</v>
      </c>
      <c r="G9587" s="757" t="s">
        <v>1786</v>
      </c>
      <c r="H9587" s="751">
        <v>2020000</v>
      </c>
    </row>
    <row r="9588" spans="1:8">
      <c r="A9588" s="753" t="s">
        <v>84</v>
      </c>
      <c r="B9588" s="753" t="s">
        <v>319</v>
      </c>
      <c r="C9588" s="753" t="s">
        <v>963</v>
      </c>
      <c r="D9588" s="753" t="s">
        <v>344</v>
      </c>
      <c r="E9588" s="753" t="s">
        <v>160</v>
      </c>
      <c r="F9588" s="753" t="s">
        <v>549</v>
      </c>
      <c r="G9588" s="757" t="s">
        <v>550</v>
      </c>
      <c r="H9588" s="751">
        <v>85010000</v>
      </c>
    </row>
    <row r="9589" spans="1:8">
      <c r="A9589" s="753" t="s">
        <v>84</v>
      </c>
      <c r="B9589" s="753" t="s">
        <v>319</v>
      </c>
      <c r="C9589" s="753" t="s">
        <v>963</v>
      </c>
      <c r="D9589" s="753" t="s">
        <v>344</v>
      </c>
      <c r="E9589" s="753" t="s">
        <v>160</v>
      </c>
      <c r="F9589" s="753" t="s">
        <v>551</v>
      </c>
      <c r="G9589" s="757" t="s">
        <v>133</v>
      </c>
      <c r="H9589" s="751">
        <v>31568000</v>
      </c>
    </row>
    <row r="9590" spans="1:8">
      <c r="A9590" s="753" t="s">
        <v>84</v>
      </c>
      <c r="B9590" s="753" t="s">
        <v>319</v>
      </c>
      <c r="C9590" s="753" t="s">
        <v>963</v>
      </c>
      <c r="D9590" s="753" t="s">
        <v>344</v>
      </c>
      <c r="E9590" s="753" t="s">
        <v>125</v>
      </c>
      <c r="F9590" s="753"/>
      <c r="G9590" s="757" t="s">
        <v>126</v>
      </c>
      <c r="H9590" s="751">
        <v>24000000</v>
      </c>
    </row>
    <row r="9591" spans="1:8">
      <c r="A9591" s="753" t="s">
        <v>84</v>
      </c>
      <c r="B9591" s="753" t="s">
        <v>319</v>
      </c>
      <c r="C9591" s="753" t="s">
        <v>963</v>
      </c>
      <c r="D9591" s="753" t="s">
        <v>344</v>
      </c>
      <c r="E9591" s="753" t="s">
        <v>125</v>
      </c>
      <c r="F9591" s="753" t="s">
        <v>129</v>
      </c>
      <c r="G9591" s="757" t="s">
        <v>1787</v>
      </c>
      <c r="H9591" s="751">
        <v>24000000</v>
      </c>
    </row>
    <row r="9592" spans="1:8">
      <c r="A9592" s="753" t="s">
        <v>84</v>
      </c>
      <c r="B9592" s="753" t="s">
        <v>319</v>
      </c>
      <c r="C9592" s="753" t="s">
        <v>963</v>
      </c>
      <c r="D9592" s="753" t="s">
        <v>344</v>
      </c>
      <c r="E9592" s="753" t="s">
        <v>554</v>
      </c>
      <c r="F9592" s="753"/>
      <c r="G9592" s="757" t="s">
        <v>555</v>
      </c>
      <c r="H9592" s="751">
        <v>29850000</v>
      </c>
    </row>
    <row r="9593" spans="1:8">
      <c r="A9593" s="753" t="s">
        <v>84</v>
      </c>
      <c r="B9593" s="753" t="s">
        <v>319</v>
      </c>
      <c r="C9593" s="753" t="s">
        <v>963</v>
      </c>
      <c r="D9593" s="753" t="s">
        <v>344</v>
      </c>
      <c r="E9593" s="753" t="s">
        <v>554</v>
      </c>
      <c r="F9593" s="753" t="s">
        <v>556</v>
      </c>
      <c r="G9593" s="757" t="s">
        <v>557</v>
      </c>
      <c r="H9593" s="751">
        <v>27750000</v>
      </c>
    </row>
    <row r="9594" spans="1:8">
      <c r="A9594" s="753" t="s">
        <v>84</v>
      </c>
      <c r="B9594" s="753" t="s">
        <v>319</v>
      </c>
      <c r="C9594" s="753" t="s">
        <v>963</v>
      </c>
      <c r="D9594" s="753" t="s">
        <v>344</v>
      </c>
      <c r="E9594" s="753" t="s">
        <v>554</v>
      </c>
      <c r="F9594" s="753" t="s">
        <v>558</v>
      </c>
      <c r="G9594" s="757" t="s">
        <v>559</v>
      </c>
      <c r="H9594" s="751">
        <v>2100000</v>
      </c>
    </row>
    <row r="9595" spans="1:8" ht="39.6">
      <c r="A9595" s="753" t="s">
        <v>84</v>
      </c>
      <c r="B9595" s="753" t="s">
        <v>319</v>
      </c>
      <c r="C9595" s="753" t="s">
        <v>963</v>
      </c>
      <c r="D9595" s="753" t="s">
        <v>344</v>
      </c>
      <c r="E9595" s="753" t="s">
        <v>560</v>
      </c>
      <c r="F9595" s="753"/>
      <c r="G9595" s="757" t="s">
        <v>1790</v>
      </c>
      <c r="H9595" s="751">
        <v>1600000</v>
      </c>
    </row>
    <row r="9596" spans="1:8">
      <c r="A9596" s="753" t="s">
        <v>84</v>
      </c>
      <c r="B9596" s="753" t="s">
        <v>319</v>
      </c>
      <c r="C9596" s="753" t="s">
        <v>963</v>
      </c>
      <c r="D9596" s="753" t="s">
        <v>344</v>
      </c>
      <c r="E9596" s="753" t="s">
        <v>560</v>
      </c>
      <c r="F9596" s="753" t="s">
        <v>418</v>
      </c>
      <c r="G9596" s="757" t="s">
        <v>1793</v>
      </c>
      <c r="H9596" s="751">
        <v>1600000</v>
      </c>
    </row>
    <row r="9597" spans="1:8" ht="26.4">
      <c r="A9597" s="753" t="s">
        <v>84</v>
      </c>
      <c r="B9597" s="753" t="s">
        <v>319</v>
      </c>
      <c r="C9597" s="753" t="s">
        <v>963</v>
      </c>
      <c r="D9597" s="753" t="s">
        <v>344</v>
      </c>
      <c r="E9597" s="753" t="s">
        <v>1796</v>
      </c>
      <c r="F9597" s="753"/>
      <c r="G9597" s="757" t="s">
        <v>1797</v>
      </c>
      <c r="H9597" s="751">
        <v>119580000</v>
      </c>
    </row>
    <row r="9598" spans="1:8">
      <c r="A9598" s="753" t="s">
        <v>84</v>
      </c>
      <c r="B9598" s="753" t="s">
        <v>319</v>
      </c>
      <c r="C9598" s="753" t="s">
        <v>963</v>
      </c>
      <c r="D9598" s="753" t="s">
        <v>344</v>
      </c>
      <c r="E9598" s="753" t="s">
        <v>1796</v>
      </c>
      <c r="F9598" s="753" t="s">
        <v>1798</v>
      </c>
      <c r="G9598" s="757" t="s">
        <v>1793</v>
      </c>
      <c r="H9598" s="751">
        <v>73620000</v>
      </c>
    </row>
    <row r="9599" spans="1:8">
      <c r="A9599" s="753" t="s">
        <v>84</v>
      </c>
      <c r="B9599" s="753" t="s">
        <v>319</v>
      </c>
      <c r="C9599" s="753" t="s">
        <v>963</v>
      </c>
      <c r="D9599" s="753" t="s">
        <v>344</v>
      </c>
      <c r="E9599" s="753" t="s">
        <v>1796</v>
      </c>
      <c r="F9599" s="753" t="s">
        <v>1833</v>
      </c>
      <c r="G9599" s="757" t="s">
        <v>1834</v>
      </c>
      <c r="H9599" s="751">
        <v>45960000</v>
      </c>
    </row>
    <row r="9600" spans="1:8" ht="26.4">
      <c r="A9600" s="753" t="s">
        <v>84</v>
      </c>
      <c r="B9600" s="753" t="s">
        <v>319</v>
      </c>
      <c r="C9600" s="753" t="s">
        <v>963</v>
      </c>
      <c r="D9600" s="753" t="s">
        <v>344</v>
      </c>
      <c r="E9600" s="753" t="s">
        <v>130</v>
      </c>
      <c r="F9600" s="753"/>
      <c r="G9600" s="757" t="s">
        <v>131</v>
      </c>
      <c r="H9600" s="751">
        <v>1028131000</v>
      </c>
    </row>
    <row r="9601" spans="1:8">
      <c r="A9601" s="753" t="s">
        <v>84</v>
      </c>
      <c r="B9601" s="753" t="s">
        <v>319</v>
      </c>
      <c r="C9601" s="753" t="s">
        <v>963</v>
      </c>
      <c r="D9601" s="753" t="s">
        <v>344</v>
      </c>
      <c r="E9601" s="753" t="s">
        <v>130</v>
      </c>
      <c r="F9601" s="753" t="s">
        <v>585</v>
      </c>
      <c r="G9601" s="757" t="s">
        <v>1799</v>
      </c>
      <c r="H9601" s="751">
        <v>662059000</v>
      </c>
    </row>
    <row r="9602" spans="1:8">
      <c r="A9602" s="753" t="s">
        <v>84</v>
      </c>
      <c r="B9602" s="753" t="s">
        <v>319</v>
      </c>
      <c r="C9602" s="753" t="s">
        <v>963</v>
      </c>
      <c r="D9602" s="753" t="s">
        <v>344</v>
      </c>
      <c r="E9602" s="753" t="s">
        <v>130</v>
      </c>
      <c r="F9602" s="753" t="s">
        <v>14</v>
      </c>
      <c r="G9602" s="757" t="s">
        <v>1800</v>
      </c>
      <c r="H9602" s="751">
        <v>135178000</v>
      </c>
    </row>
    <row r="9603" spans="1:8">
      <c r="A9603" s="753" t="s">
        <v>84</v>
      </c>
      <c r="B9603" s="753" t="s">
        <v>319</v>
      </c>
      <c r="C9603" s="753" t="s">
        <v>963</v>
      </c>
      <c r="D9603" s="753" t="s">
        <v>344</v>
      </c>
      <c r="E9603" s="753" t="s">
        <v>130</v>
      </c>
      <c r="F9603" s="753" t="s">
        <v>132</v>
      </c>
      <c r="G9603" s="757" t="s">
        <v>135</v>
      </c>
      <c r="H9603" s="751">
        <v>230894000</v>
      </c>
    </row>
    <row r="9604" spans="1:8">
      <c r="A9604" s="753" t="s">
        <v>84</v>
      </c>
      <c r="B9604" s="753" t="s">
        <v>319</v>
      </c>
      <c r="C9604" s="753" t="s">
        <v>963</v>
      </c>
      <c r="D9604" s="753" t="s">
        <v>344</v>
      </c>
      <c r="E9604" s="753" t="s">
        <v>1801</v>
      </c>
      <c r="F9604" s="753"/>
      <c r="G9604" s="757" t="s">
        <v>1802</v>
      </c>
      <c r="H9604" s="751">
        <v>1200000</v>
      </c>
    </row>
    <row r="9605" spans="1:8">
      <c r="A9605" s="753" t="s">
        <v>84</v>
      </c>
      <c r="B9605" s="753" t="s">
        <v>319</v>
      </c>
      <c r="C9605" s="753" t="s">
        <v>963</v>
      </c>
      <c r="D9605" s="753" t="s">
        <v>344</v>
      </c>
      <c r="E9605" s="753" t="s">
        <v>1801</v>
      </c>
      <c r="F9605" s="753" t="s">
        <v>1803</v>
      </c>
      <c r="G9605" s="757" t="s">
        <v>1804</v>
      </c>
      <c r="H9605" s="751">
        <v>1200000</v>
      </c>
    </row>
    <row r="9606" spans="1:8">
      <c r="A9606" s="753" t="s">
        <v>84</v>
      </c>
      <c r="B9606" s="753" t="s">
        <v>319</v>
      </c>
      <c r="C9606" s="753" t="s">
        <v>963</v>
      </c>
      <c r="D9606" s="753" t="s">
        <v>344</v>
      </c>
      <c r="E9606" s="753" t="s">
        <v>134</v>
      </c>
      <c r="F9606" s="753"/>
      <c r="G9606" s="757" t="s">
        <v>135</v>
      </c>
      <c r="H9606" s="751">
        <v>12060000</v>
      </c>
    </row>
    <row r="9607" spans="1:8">
      <c r="A9607" s="753" t="s">
        <v>84</v>
      </c>
      <c r="B9607" s="753" t="s">
        <v>319</v>
      </c>
      <c r="C9607" s="753" t="s">
        <v>963</v>
      </c>
      <c r="D9607" s="753" t="s">
        <v>344</v>
      </c>
      <c r="E9607" s="753" t="s">
        <v>134</v>
      </c>
      <c r="F9607" s="753" t="s">
        <v>137</v>
      </c>
      <c r="G9607" s="757" t="s">
        <v>138</v>
      </c>
      <c r="H9607" s="751">
        <v>12060000</v>
      </c>
    </row>
    <row r="9608" spans="1:8" ht="26.4">
      <c r="A9608" s="753" t="s">
        <v>84</v>
      </c>
      <c r="B9608" s="753" t="s">
        <v>319</v>
      </c>
      <c r="C9608" s="753" t="s">
        <v>223</v>
      </c>
      <c r="D9608" s="753"/>
      <c r="E9608" s="753"/>
      <c r="F9608" s="753"/>
      <c r="G9608" s="757" t="s">
        <v>1765</v>
      </c>
      <c r="H9608" s="751">
        <v>5712812991</v>
      </c>
    </row>
    <row r="9609" spans="1:8">
      <c r="A9609" s="753" t="s">
        <v>84</v>
      </c>
      <c r="B9609" s="753" t="s">
        <v>319</v>
      </c>
      <c r="C9609" s="753" t="s">
        <v>223</v>
      </c>
      <c r="D9609" s="753" t="s">
        <v>1766</v>
      </c>
      <c r="E9609" s="753"/>
      <c r="F9609" s="753"/>
      <c r="G9609" s="757" t="s">
        <v>1767</v>
      </c>
      <c r="H9609" s="751">
        <v>5712812991</v>
      </c>
    </row>
    <row r="9610" spans="1:8">
      <c r="A9610" s="753" t="s">
        <v>84</v>
      </c>
      <c r="B9610" s="753" t="s">
        <v>319</v>
      </c>
      <c r="C9610" s="753" t="s">
        <v>223</v>
      </c>
      <c r="D9610" s="753" t="s">
        <v>1766</v>
      </c>
      <c r="E9610" s="753" t="s">
        <v>92</v>
      </c>
      <c r="F9610" s="753"/>
      <c r="G9610" s="757" t="s">
        <v>93</v>
      </c>
      <c r="H9610" s="751">
        <v>1634451239</v>
      </c>
    </row>
    <row r="9611" spans="1:8">
      <c r="A9611" s="753" t="s">
        <v>84</v>
      </c>
      <c r="B9611" s="753" t="s">
        <v>319</v>
      </c>
      <c r="C9611" s="753" t="s">
        <v>223</v>
      </c>
      <c r="D9611" s="753" t="s">
        <v>1766</v>
      </c>
      <c r="E9611" s="753" t="s">
        <v>92</v>
      </c>
      <c r="F9611" s="753" t="s">
        <v>94</v>
      </c>
      <c r="G9611" s="757" t="s">
        <v>1768</v>
      </c>
      <c r="H9611" s="751">
        <v>1634451239</v>
      </c>
    </row>
    <row r="9612" spans="1:8" ht="26.4">
      <c r="A9612" s="753" t="s">
        <v>84</v>
      </c>
      <c r="B9612" s="753" t="s">
        <v>319</v>
      </c>
      <c r="C9612" s="753" t="s">
        <v>223</v>
      </c>
      <c r="D9612" s="753" t="s">
        <v>1766</v>
      </c>
      <c r="E9612" s="753" t="s">
        <v>141</v>
      </c>
      <c r="F9612" s="753"/>
      <c r="G9612" s="757" t="s">
        <v>1822</v>
      </c>
      <c r="H9612" s="751">
        <v>12000000</v>
      </c>
    </row>
    <row r="9613" spans="1:8">
      <c r="A9613" s="753" t="s">
        <v>84</v>
      </c>
      <c r="B9613" s="753" t="s">
        <v>319</v>
      </c>
      <c r="C9613" s="753" t="s">
        <v>223</v>
      </c>
      <c r="D9613" s="753" t="s">
        <v>1766</v>
      </c>
      <c r="E9613" s="753" t="s">
        <v>141</v>
      </c>
      <c r="F9613" s="753" t="s">
        <v>142</v>
      </c>
      <c r="G9613" s="757" t="s">
        <v>1856</v>
      </c>
      <c r="H9613" s="751">
        <v>12000000</v>
      </c>
    </row>
    <row r="9614" spans="1:8">
      <c r="A9614" s="753" t="s">
        <v>84</v>
      </c>
      <c r="B9614" s="753" t="s">
        <v>319</v>
      </c>
      <c r="C9614" s="753" t="s">
        <v>223</v>
      </c>
      <c r="D9614" s="753" t="s">
        <v>1766</v>
      </c>
      <c r="E9614" s="753" t="s">
        <v>96</v>
      </c>
      <c r="F9614" s="753"/>
      <c r="G9614" s="757" t="s">
        <v>97</v>
      </c>
      <c r="H9614" s="751">
        <v>635513048</v>
      </c>
    </row>
    <row r="9615" spans="1:8">
      <c r="A9615" s="753" t="s">
        <v>84</v>
      </c>
      <c r="B9615" s="753" t="s">
        <v>319</v>
      </c>
      <c r="C9615" s="753" t="s">
        <v>223</v>
      </c>
      <c r="D9615" s="753" t="s">
        <v>1766</v>
      </c>
      <c r="E9615" s="753" t="s">
        <v>96</v>
      </c>
      <c r="F9615" s="753" t="s">
        <v>151</v>
      </c>
      <c r="G9615" s="757" t="s">
        <v>152</v>
      </c>
      <c r="H9615" s="751">
        <v>47382000</v>
      </c>
    </row>
    <row r="9616" spans="1:8">
      <c r="A9616" s="753" t="s">
        <v>84</v>
      </c>
      <c r="B9616" s="753" t="s">
        <v>319</v>
      </c>
      <c r="C9616" s="753" t="s">
        <v>223</v>
      </c>
      <c r="D9616" s="753" t="s">
        <v>1766</v>
      </c>
      <c r="E9616" s="753" t="s">
        <v>96</v>
      </c>
      <c r="F9616" s="753" t="s">
        <v>440</v>
      </c>
      <c r="G9616" s="757" t="s">
        <v>441</v>
      </c>
      <c r="H9616" s="751">
        <v>30754955</v>
      </c>
    </row>
    <row r="9617" spans="1:8">
      <c r="A9617" s="753" t="s">
        <v>84</v>
      </c>
      <c r="B9617" s="753" t="s">
        <v>319</v>
      </c>
      <c r="C9617" s="753" t="s">
        <v>223</v>
      </c>
      <c r="D9617" s="753" t="s">
        <v>1766</v>
      </c>
      <c r="E9617" s="753" t="s">
        <v>96</v>
      </c>
      <c r="F9617" s="753" t="s">
        <v>864</v>
      </c>
      <c r="G9617" s="757" t="s">
        <v>1770</v>
      </c>
      <c r="H9617" s="751">
        <v>172736259</v>
      </c>
    </row>
    <row r="9618" spans="1:8" ht="26.4">
      <c r="A9618" s="753" t="s">
        <v>84</v>
      </c>
      <c r="B9618" s="753" t="s">
        <v>319</v>
      </c>
      <c r="C9618" s="753" t="s">
        <v>223</v>
      </c>
      <c r="D9618" s="753" t="s">
        <v>1766</v>
      </c>
      <c r="E9618" s="753" t="s">
        <v>96</v>
      </c>
      <c r="F9618" s="753" t="s">
        <v>98</v>
      </c>
      <c r="G9618" s="757" t="s">
        <v>99</v>
      </c>
      <c r="H9618" s="751">
        <v>23345591</v>
      </c>
    </row>
    <row r="9619" spans="1:8">
      <c r="A9619" s="753" t="s">
        <v>84</v>
      </c>
      <c r="B9619" s="753" t="s">
        <v>319</v>
      </c>
      <c r="C9619" s="753" t="s">
        <v>223</v>
      </c>
      <c r="D9619" s="753" t="s">
        <v>1766</v>
      </c>
      <c r="E9619" s="753" t="s">
        <v>96</v>
      </c>
      <c r="F9619" s="753" t="s">
        <v>144</v>
      </c>
      <c r="G9619" s="757" t="s">
        <v>145</v>
      </c>
      <c r="H9619" s="751">
        <v>349294243</v>
      </c>
    </row>
    <row r="9620" spans="1:8">
      <c r="A9620" s="753" t="s">
        <v>84</v>
      </c>
      <c r="B9620" s="753" t="s">
        <v>319</v>
      </c>
      <c r="C9620" s="753" t="s">
        <v>223</v>
      </c>
      <c r="D9620" s="753" t="s">
        <v>1766</v>
      </c>
      <c r="E9620" s="753" t="s">
        <v>96</v>
      </c>
      <c r="F9620" s="753" t="s">
        <v>154</v>
      </c>
      <c r="G9620" s="757" t="s">
        <v>1773</v>
      </c>
      <c r="H9620" s="751">
        <v>12000000</v>
      </c>
    </row>
    <row r="9621" spans="1:8">
      <c r="A9621" s="753" t="s">
        <v>84</v>
      </c>
      <c r="B9621" s="753" t="s">
        <v>319</v>
      </c>
      <c r="C9621" s="753" t="s">
        <v>223</v>
      </c>
      <c r="D9621" s="753" t="s">
        <v>1766</v>
      </c>
      <c r="E9621" s="753" t="s">
        <v>426</v>
      </c>
      <c r="F9621" s="753"/>
      <c r="G9621" s="757" t="s">
        <v>427</v>
      </c>
      <c r="H9621" s="751">
        <v>13425000</v>
      </c>
    </row>
    <row r="9622" spans="1:8">
      <c r="A9622" s="753" t="s">
        <v>84</v>
      </c>
      <c r="B9622" s="753" t="s">
        <v>319</v>
      </c>
      <c r="C9622" s="753" t="s">
        <v>223</v>
      </c>
      <c r="D9622" s="753" t="s">
        <v>1766</v>
      </c>
      <c r="E9622" s="753" t="s">
        <v>426</v>
      </c>
      <c r="F9622" s="753" t="s">
        <v>428</v>
      </c>
      <c r="G9622" s="757" t="s">
        <v>1774</v>
      </c>
      <c r="H9622" s="751">
        <v>12525000</v>
      </c>
    </row>
    <row r="9623" spans="1:8">
      <c r="A9623" s="753" t="s">
        <v>84</v>
      </c>
      <c r="B9623" s="753" t="s">
        <v>319</v>
      </c>
      <c r="C9623" s="753" t="s">
        <v>223</v>
      </c>
      <c r="D9623" s="753" t="s">
        <v>1766</v>
      </c>
      <c r="E9623" s="753" t="s">
        <v>426</v>
      </c>
      <c r="F9623" s="753" t="s">
        <v>429</v>
      </c>
      <c r="G9623" s="757" t="s">
        <v>1775</v>
      </c>
      <c r="H9623" s="751">
        <v>900000</v>
      </c>
    </row>
    <row r="9624" spans="1:8">
      <c r="A9624" s="753" t="s">
        <v>84</v>
      </c>
      <c r="B9624" s="753" t="s">
        <v>319</v>
      </c>
      <c r="C9624" s="753" t="s">
        <v>223</v>
      </c>
      <c r="D9624" s="753" t="s">
        <v>1766</v>
      </c>
      <c r="E9624" s="753" t="s">
        <v>100</v>
      </c>
      <c r="F9624" s="753"/>
      <c r="G9624" s="757" t="s">
        <v>101</v>
      </c>
      <c r="H9624" s="751">
        <v>171058000</v>
      </c>
    </row>
    <row r="9625" spans="1:8">
      <c r="A9625" s="753" t="s">
        <v>84</v>
      </c>
      <c r="B9625" s="753" t="s">
        <v>319</v>
      </c>
      <c r="C9625" s="753" t="s">
        <v>223</v>
      </c>
      <c r="D9625" s="753" t="s">
        <v>1766</v>
      </c>
      <c r="E9625" s="753" t="s">
        <v>100</v>
      </c>
      <c r="F9625" s="753" t="s">
        <v>443</v>
      </c>
      <c r="G9625" s="757" t="s">
        <v>135</v>
      </c>
      <c r="H9625" s="751">
        <v>171058000</v>
      </c>
    </row>
    <row r="9626" spans="1:8">
      <c r="A9626" s="753" t="s">
        <v>84</v>
      </c>
      <c r="B9626" s="753" t="s">
        <v>319</v>
      </c>
      <c r="C9626" s="753" t="s">
        <v>223</v>
      </c>
      <c r="D9626" s="753" t="s">
        <v>1766</v>
      </c>
      <c r="E9626" s="753" t="s">
        <v>102</v>
      </c>
      <c r="F9626" s="753"/>
      <c r="G9626" s="757" t="s">
        <v>369</v>
      </c>
      <c r="H9626" s="751">
        <v>379518440</v>
      </c>
    </row>
    <row r="9627" spans="1:8">
      <c r="A9627" s="753" t="s">
        <v>84</v>
      </c>
      <c r="B9627" s="753" t="s">
        <v>319</v>
      </c>
      <c r="C9627" s="753" t="s">
        <v>223</v>
      </c>
      <c r="D9627" s="753" t="s">
        <v>1766</v>
      </c>
      <c r="E9627" s="753" t="s">
        <v>102</v>
      </c>
      <c r="F9627" s="753" t="s">
        <v>103</v>
      </c>
      <c r="G9627" s="757" t="s">
        <v>104</v>
      </c>
      <c r="H9627" s="751">
        <v>294056344</v>
      </c>
    </row>
    <row r="9628" spans="1:8">
      <c r="A9628" s="753" t="s">
        <v>84</v>
      </c>
      <c r="B9628" s="753" t="s">
        <v>319</v>
      </c>
      <c r="C9628" s="753" t="s">
        <v>223</v>
      </c>
      <c r="D9628" s="753" t="s">
        <v>1766</v>
      </c>
      <c r="E9628" s="753" t="s">
        <v>102</v>
      </c>
      <c r="F9628" s="753" t="s">
        <v>105</v>
      </c>
      <c r="G9628" s="757" t="s">
        <v>106</v>
      </c>
      <c r="H9628" s="751">
        <v>50409645</v>
      </c>
    </row>
    <row r="9629" spans="1:8">
      <c r="A9629" s="753" t="s">
        <v>84</v>
      </c>
      <c r="B9629" s="753" t="s">
        <v>319</v>
      </c>
      <c r="C9629" s="753" t="s">
        <v>223</v>
      </c>
      <c r="D9629" s="753" t="s">
        <v>1766</v>
      </c>
      <c r="E9629" s="753" t="s">
        <v>102</v>
      </c>
      <c r="F9629" s="753" t="s">
        <v>107</v>
      </c>
      <c r="G9629" s="757" t="s">
        <v>108</v>
      </c>
      <c r="H9629" s="751">
        <v>33224668</v>
      </c>
    </row>
    <row r="9630" spans="1:8">
      <c r="A9630" s="753" t="s">
        <v>84</v>
      </c>
      <c r="B9630" s="753" t="s">
        <v>319</v>
      </c>
      <c r="C9630" s="753" t="s">
        <v>223</v>
      </c>
      <c r="D9630" s="753" t="s">
        <v>1766</v>
      </c>
      <c r="E9630" s="753" t="s">
        <v>102</v>
      </c>
      <c r="F9630" s="753" t="s">
        <v>0</v>
      </c>
      <c r="G9630" s="757" t="s">
        <v>1</v>
      </c>
      <c r="H9630" s="751">
        <v>1827783</v>
      </c>
    </row>
    <row r="9631" spans="1:8">
      <c r="A9631" s="753" t="s">
        <v>84</v>
      </c>
      <c r="B9631" s="753" t="s">
        <v>319</v>
      </c>
      <c r="C9631" s="753" t="s">
        <v>223</v>
      </c>
      <c r="D9631" s="753" t="s">
        <v>1766</v>
      </c>
      <c r="E9631" s="753" t="s">
        <v>109</v>
      </c>
      <c r="F9631" s="753"/>
      <c r="G9631" s="757" t="s">
        <v>110</v>
      </c>
      <c r="H9631" s="751">
        <v>56885212</v>
      </c>
    </row>
    <row r="9632" spans="1:8" ht="26.4">
      <c r="A9632" s="753" t="s">
        <v>84</v>
      </c>
      <c r="B9632" s="753" t="s">
        <v>319</v>
      </c>
      <c r="C9632" s="753" t="s">
        <v>223</v>
      </c>
      <c r="D9632" s="753" t="s">
        <v>1766</v>
      </c>
      <c r="E9632" s="753" t="s">
        <v>109</v>
      </c>
      <c r="F9632" s="753" t="s">
        <v>855</v>
      </c>
      <c r="G9632" s="757" t="s">
        <v>1776</v>
      </c>
      <c r="H9632" s="751">
        <v>56885212</v>
      </c>
    </row>
    <row r="9633" spans="1:8">
      <c r="A9633" s="753" t="s">
        <v>84</v>
      </c>
      <c r="B9633" s="753" t="s">
        <v>319</v>
      </c>
      <c r="C9633" s="753" t="s">
        <v>223</v>
      </c>
      <c r="D9633" s="753" t="s">
        <v>1766</v>
      </c>
      <c r="E9633" s="753" t="s">
        <v>112</v>
      </c>
      <c r="F9633" s="753"/>
      <c r="G9633" s="757" t="s">
        <v>113</v>
      </c>
      <c r="H9633" s="751">
        <v>48048357</v>
      </c>
    </row>
    <row r="9634" spans="1:8">
      <c r="A9634" s="753" t="s">
        <v>84</v>
      </c>
      <c r="B9634" s="753" t="s">
        <v>319</v>
      </c>
      <c r="C9634" s="753" t="s">
        <v>223</v>
      </c>
      <c r="D9634" s="753" t="s">
        <v>1766</v>
      </c>
      <c r="E9634" s="753" t="s">
        <v>112</v>
      </c>
      <c r="F9634" s="753" t="s">
        <v>155</v>
      </c>
      <c r="G9634" s="757" t="s">
        <v>1777</v>
      </c>
      <c r="H9634" s="751">
        <v>33726283</v>
      </c>
    </row>
    <row r="9635" spans="1:8">
      <c r="A9635" s="753" t="s">
        <v>84</v>
      </c>
      <c r="B9635" s="753" t="s">
        <v>319</v>
      </c>
      <c r="C9635" s="753" t="s">
        <v>223</v>
      </c>
      <c r="D9635" s="753" t="s">
        <v>1766</v>
      </c>
      <c r="E9635" s="753" t="s">
        <v>112</v>
      </c>
      <c r="F9635" s="753" t="s">
        <v>114</v>
      </c>
      <c r="G9635" s="757" t="s">
        <v>1778</v>
      </c>
      <c r="H9635" s="751">
        <v>9014074</v>
      </c>
    </row>
    <row r="9636" spans="1:8">
      <c r="A9636" s="753" t="s">
        <v>84</v>
      </c>
      <c r="B9636" s="753" t="s">
        <v>319</v>
      </c>
      <c r="C9636" s="753" t="s">
        <v>223</v>
      </c>
      <c r="D9636" s="753" t="s">
        <v>1766</v>
      </c>
      <c r="E9636" s="753" t="s">
        <v>112</v>
      </c>
      <c r="F9636" s="753" t="s">
        <v>146</v>
      </c>
      <c r="G9636" s="757" t="s">
        <v>1780</v>
      </c>
      <c r="H9636" s="751">
        <v>5308000</v>
      </c>
    </row>
    <row r="9637" spans="1:8">
      <c r="A9637" s="753" t="s">
        <v>84</v>
      </c>
      <c r="B9637" s="753" t="s">
        <v>319</v>
      </c>
      <c r="C9637" s="753" t="s">
        <v>223</v>
      </c>
      <c r="D9637" s="753" t="s">
        <v>1766</v>
      </c>
      <c r="E9637" s="753" t="s">
        <v>115</v>
      </c>
      <c r="F9637" s="753"/>
      <c r="G9637" s="757" t="s">
        <v>1781</v>
      </c>
      <c r="H9637" s="751">
        <v>139974407</v>
      </c>
    </row>
    <row r="9638" spans="1:8">
      <c r="A9638" s="753" t="s">
        <v>84</v>
      </c>
      <c r="B9638" s="753" t="s">
        <v>319</v>
      </c>
      <c r="C9638" s="753" t="s">
        <v>223</v>
      </c>
      <c r="D9638" s="753" t="s">
        <v>1766</v>
      </c>
      <c r="E9638" s="753" t="s">
        <v>115</v>
      </c>
      <c r="F9638" s="753" t="s">
        <v>116</v>
      </c>
      <c r="G9638" s="757" t="s">
        <v>117</v>
      </c>
      <c r="H9638" s="751">
        <v>96596407</v>
      </c>
    </row>
    <row r="9639" spans="1:8">
      <c r="A9639" s="753" t="s">
        <v>84</v>
      </c>
      <c r="B9639" s="753" t="s">
        <v>319</v>
      </c>
      <c r="C9639" s="753" t="s">
        <v>223</v>
      </c>
      <c r="D9639" s="753" t="s">
        <v>1766</v>
      </c>
      <c r="E9639" s="753" t="s">
        <v>115</v>
      </c>
      <c r="F9639" s="753" t="s">
        <v>147</v>
      </c>
      <c r="G9639" s="757" t="s">
        <v>148</v>
      </c>
      <c r="H9639" s="751">
        <v>23190000</v>
      </c>
    </row>
    <row r="9640" spans="1:8">
      <c r="A9640" s="753" t="s">
        <v>84</v>
      </c>
      <c r="B9640" s="753" t="s">
        <v>319</v>
      </c>
      <c r="C9640" s="753" t="s">
        <v>223</v>
      </c>
      <c r="D9640" s="753" t="s">
        <v>1766</v>
      </c>
      <c r="E9640" s="753" t="s">
        <v>115</v>
      </c>
      <c r="F9640" s="753" t="s">
        <v>118</v>
      </c>
      <c r="G9640" s="757" t="s">
        <v>119</v>
      </c>
      <c r="H9640" s="751">
        <v>20188000</v>
      </c>
    </row>
    <row r="9641" spans="1:8">
      <c r="A9641" s="753" t="s">
        <v>84</v>
      </c>
      <c r="B9641" s="753" t="s">
        <v>319</v>
      </c>
      <c r="C9641" s="753" t="s">
        <v>223</v>
      </c>
      <c r="D9641" s="753" t="s">
        <v>1766</v>
      </c>
      <c r="E9641" s="753" t="s">
        <v>120</v>
      </c>
      <c r="F9641" s="753"/>
      <c r="G9641" s="757" t="s">
        <v>121</v>
      </c>
      <c r="H9641" s="751">
        <v>64804871</v>
      </c>
    </row>
    <row r="9642" spans="1:8" ht="39.6">
      <c r="A9642" s="753" t="s">
        <v>84</v>
      </c>
      <c r="B9642" s="753" t="s">
        <v>319</v>
      </c>
      <c r="C9642" s="753" t="s">
        <v>223</v>
      </c>
      <c r="D9642" s="753" t="s">
        <v>1766</v>
      </c>
      <c r="E9642" s="753" t="s">
        <v>120</v>
      </c>
      <c r="F9642" s="753" t="s">
        <v>122</v>
      </c>
      <c r="G9642" s="757" t="s">
        <v>1783</v>
      </c>
      <c r="H9642" s="751">
        <v>14125020</v>
      </c>
    </row>
    <row r="9643" spans="1:8">
      <c r="A9643" s="753" t="s">
        <v>84</v>
      </c>
      <c r="B9643" s="753" t="s">
        <v>319</v>
      </c>
      <c r="C9643" s="753" t="s">
        <v>223</v>
      </c>
      <c r="D9643" s="753" t="s">
        <v>1766</v>
      </c>
      <c r="E9643" s="753" t="s">
        <v>120</v>
      </c>
      <c r="F9643" s="753" t="s">
        <v>123</v>
      </c>
      <c r="G9643" s="757" t="s">
        <v>124</v>
      </c>
      <c r="H9643" s="751">
        <v>17210176</v>
      </c>
    </row>
    <row r="9644" spans="1:8" ht="39.6">
      <c r="A9644" s="753" t="s">
        <v>84</v>
      </c>
      <c r="B9644" s="753" t="s">
        <v>319</v>
      </c>
      <c r="C9644" s="753" t="s">
        <v>223</v>
      </c>
      <c r="D9644" s="753" t="s">
        <v>1766</v>
      </c>
      <c r="E9644" s="753" t="s">
        <v>120</v>
      </c>
      <c r="F9644" s="753" t="s">
        <v>994</v>
      </c>
      <c r="G9644" s="757" t="s">
        <v>1824</v>
      </c>
      <c r="H9644" s="751">
        <v>16610075</v>
      </c>
    </row>
    <row r="9645" spans="1:8">
      <c r="A9645" s="753" t="s">
        <v>84</v>
      </c>
      <c r="B9645" s="753" t="s">
        <v>319</v>
      </c>
      <c r="C9645" s="753" t="s">
        <v>223</v>
      </c>
      <c r="D9645" s="753" t="s">
        <v>1766</v>
      </c>
      <c r="E9645" s="753" t="s">
        <v>120</v>
      </c>
      <c r="F9645" s="753" t="s">
        <v>315</v>
      </c>
      <c r="G9645" s="757" t="s">
        <v>1831</v>
      </c>
      <c r="H9645" s="751">
        <v>13550000</v>
      </c>
    </row>
    <row r="9646" spans="1:8" ht="26.4">
      <c r="A9646" s="753" t="s">
        <v>84</v>
      </c>
      <c r="B9646" s="753" t="s">
        <v>319</v>
      </c>
      <c r="C9646" s="753" t="s">
        <v>223</v>
      </c>
      <c r="D9646" s="753" t="s">
        <v>1766</v>
      </c>
      <c r="E9646" s="753" t="s">
        <v>120</v>
      </c>
      <c r="F9646" s="753" t="s">
        <v>1001</v>
      </c>
      <c r="G9646" s="757" t="s">
        <v>1784</v>
      </c>
      <c r="H9646" s="751">
        <v>2109600</v>
      </c>
    </row>
    <row r="9647" spans="1:8">
      <c r="A9647" s="753" t="s">
        <v>84</v>
      </c>
      <c r="B9647" s="753" t="s">
        <v>319</v>
      </c>
      <c r="C9647" s="753" t="s">
        <v>223</v>
      </c>
      <c r="D9647" s="753" t="s">
        <v>1766</v>
      </c>
      <c r="E9647" s="753" t="s">
        <v>120</v>
      </c>
      <c r="F9647" s="753" t="s">
        <v>159</v>
      </c>
      <c r="G9647" s="757" t="s">
        <v>143</v>
      </c>
      <c r="H9647" s="751">
        <v>1200000</v>
      </c>
    </row>
    <row r="9648" spans="1:8">
      <c r="A9648" s="753" t="s">
        <v>84</v>
      </c>
      <c r="B9648" s="753" t="s">
        <v>319</v>
      </c>
      <c r="C9648" s="753" t="s">
        <v>223</v>
      </c>
      <c r="D9648" s="753" t="s">
        <v>1766</v>
      </c>
      <c r="E9648" s="753" t="s">
        <v>160</v>
      </c>
      <c r="F9648" s="753"/>
      <c r="G9648" s="757" t="s">
        <v>161</v>
      </c>
      <c r="H9648" s="751">
        <v>127847400</v>
      </c>
    </row>
    <row r="9649" spans="1:8">
      <c r="A9649" s="753" t="s">
        <v>84</v>
      </c>
      <c r="B9649" s="753" t="s">
        <v>319</v>
      </c>
      <c r="C9649" s="753" t="s">
        <v>223</v>
      </c>
      <c r="D9649" s="753" t="s">
        <v>1766</v>
      </c>
      <c r="E9649" s="753" t="s">
        <v>160</v>
      </c>
      <c r="F9649" s="753" t="s">
        <v>162</v>
      </c>
      <c r="G9649" s="757" t="s">
        <v>163</v>
      </c>
      <c r="H9649" s="751">
        <v>36322400</v>
      </c>
    </row>
    <row r="9650" spans="1:8">
      <c r="A9650" s="753" t="s">
        <v>84</v>
      </c>
      <c r="B9650" s="753" t="s">
        <v>319</v>
      </c>
      <c r="C9650" s="753" t="s">
        <v>223</v>
      </c>
      <c r="D9650" s="753" t="s">
        <v>1766</v>
      </c>
      <c r="E9650" s="753" t="s">
        <v>160</v>
      </c>
      <c r="F9650" s="753" t="s">
        <v>544</v>
      </c>
      <c r="G9650" s="757" t="s">
        <v>545</v>
      </c>
      <c r="H9650" s="751">
        <v>3600000</v>
      </c>
    </row>
    <row r="9651" spans="1:8">
      <c r="A9651" s="753" t="s">
        <v>84</v>
      </c>
      <c r="B9651" s="753" t="s">
        <v>319</v>
      </c>
      <c r="C9651" s="753" t="s">
        <v>223</v>
      </c>
      <c r="D9651" s="753" t="s">
        <v>1766</v>
      </c>
      <c r="E9651" s="753" t="s">
        <v>160</v>
      </c>
      <c r="F9651" s="753" t="s">
        <v>438</v>
      </c>
      <c r="G9651" s="757" t="s">
        <v>1786</v>
      </c>
      <c r="H9651" s="751">
        <v>20100000</v>
      </c>
    </row>
    <row r="9652" spans="1:8">
      <c r="A9652" s="753" t="s">
        <v>84</v>
      </c>
      <c r="B9652" s="753" t="s">
        <v>319</v>
      </c>
      <c r="C9652" s="753" t="s">
        <v>223</v>
      </c>
      <c r="D9652" s="753" t="s">
        <v>1766</v>
      </c>
      <c r="E9652" s="753" t="s">
        <v>160</v>
      </c>
      <c r="F9652" s="753" t="s">
        <v>549</v>
      </c>
      <c r="G9652" s="757" t="s">
        <v>550</v>
      </c>
      <c r="H9652" s="751">
        <v>8100000</v>
      </c>
    </row>
    <row r="9653" spans="1:8">
      <c r="A9653" s="753" t="s">
        <v>84</v>
      </c>
      <c r="B9653" s="753" t="s">
        <v>319</v>
      </c>
      <c r="C9653" s="753" t="s">
        <v>223</v>
      </c>
      <c r="D9653" s="753" t="s">
        <v>1766</v>
      </c>
      <c r="E9653" s="753" t="s">
        <v>160</v>
      </c>
      <c r="F9653" s="753" t="s">
        <v>551</v>
      </c>
      <c r="G9653" s="757" t="s">
        <v>133</v>
      </c>
      <c r="H9653" s="751">
        <v>59725000</v>
      </c>
    </row>
    <row r="9654" spans="1:8">
      <c r="A9654" s="753" t="s">
        <v>84</v>
      </c>
      <c r="B9654" s="753" t="s">
        <v>319</v>
      </c>
      <c r="C9654" s="753" t="s">
        <v>223</v>
      </c>
      <c r="D9654" s="753" t="s">
        <v>1766</v>
      </c>
      <c r="E9654" s="753" t="s">
        <v>125</v>
      </c>
      <c r="F9654" s="753"/>
      <c r="G9654" s="757" t="s">
        <v>126</v>
      </c>
      <c r="H9654" s="751">
        <v>233446000</v>
      </c>
    </row>
    <row r="9655" spans="1:8">
      <c r="A9655" s="753" t="s">
        <v>84</v>
      </c>
      <c r="B9655" s="753" t="s">
        <v>319</v>
      </c>
      <c r="C9655" s="753" t="s">
        <v>223</v>
      </c>
      <c r="D9655" s="753" t="s">
        <v>1766</v>
      </c>
      <c r="E9655" s="753" t="s">
        <v>125</v>
      </c>
      <c r="F9655" s="753" t="s">
        <v>430</v>
      </c>
      <c r="G9655" s="757" t="s">
        <v>431</v>
      </c>
      <c r="H9655" s="751">
        <v>25586000</v>
      </c>
    </row>
    <row r="9656" spans="1:8">
      <c r="A9656" s="753" t="s">
        <v>84</v>
      </c>
      <c r="B9656" s="753" t="s">
        <v>319</v>
      </c>
      <c r="C9656" s="753" t="s">
        <v>223</v>
      </c>
      <c r="D9656" s="753" t="s">
        <v>1766</v>
      </c>
      <c r="E9656" s="753" t="s">
        <v>125</v>
      </c>
      <c r="F9656" s="753" t="s">
        <v>552</v>
      </c>
      <c r="G9656" s="757" t="s">
        <v>553</v>
      </c>
      <c r="H9656" s="751">
        <v>78310000</v>
      </c>
    </row>
    <row r="9657" spans="1:8">
      <c r="A9657" s="753" t="s">
        <v>84</v>
      </c>
      <c r="B9657" s="753" t="s">
        <v>319</v>
      </c>
      <c r="C9657" s="753" t="s">
        <v>223</v>
      </c>
      <c r="D9657" s="753" t="s">
        <v>1766</v>
      </c>
      <c r="E9657" s="753" t="s">
        <v>125</v>
      </c>
      <c r="F9657" s="753" t="s">
        <v>127</v>
      </c>
      <c r="G9657" s="757" t="s">
        <v>128</v>
      </c>
      <c r="H9657" s="751">
        <v>1350000</v>
      </c>
    </row>
    <row r="9658" spans="1:8">
      <c r="A9658" s="753" t="s">
        <v>84</v>
      </c>
      <c r="B9658" s="753" t="s">
        <v>319</v>
      </c>
      <c r="C9658" s="753" t="s">
        <v>223</v>
      </c>
      <c r="D9658" s="753" t="s">
        <v>1766</v>
      </c>
      <c r="E9658" s="753" t="s">
        <v>125</v>
      </c>
      <c r="F9658" s="753" t="s">
        <v>129</v>
      </c>
      <c r="G9658" s="757" t="s">
        <v>1787</v>
      </c>
      <c r="H9658" s="751">
        <v>128200000</v>
      </c>
    </row>
    <row r="9659" spans="1:8">
      <c r="A9659" s="753" t="s">
        <v>84</v>
      </c>
      <c r="B9659" s="753" t="s">
        <v>319</v>
      </c>
      <c r="C9659" s="753" t="s">
        <v>223</v>
      </c>
      <c r="D9659" s="753" t="s">
        <v>1766</v>
      </c>
      <c r="E9659" s="753" t="s">
        <v>554</v>
      </c>
      <c r="F9659" s="753"/>
      <c r="G9659" s="757" t="s">
        <v>555</v>
      </c>
      <c r="H9659" s="751">
        <v>61600000</v>
      </c>
    </row>
    <row r="9660" spans="1:8">
      <c r="A9660" s="753" t="s">
        <v>84</v>
      </c>
      <c r="B9660" s="753" t="s">
        <v>319</v>
      </c>
      <c r="C9660" s="753" t="s">
        <v>223</v>
      </c>
      <c r="D9660" s="753" t="s">
        <v>1766</v>
      </c>
      <c r="E9660" s="753" t="s">
        <v>554</v>
      </c>
      <c r="F9660" s="753" t="s">
        <v>556</v>
      </c>
      <c r="G9660" s="757" t="s">
        <v>557</v>
      </c>
      <c r="H9660" s="751">
        <v>41500000</v>
      </c>
    </row>
    <row r="9661" spans="1:8">
      <c r="A9661" s="753" t="s">
        <v>84</v>
      </c>
      <c r="B9661" s="753" t="s">
        <v>319</v>
      </c>
      <c r="C9661" s="753" t="s">
        <v>223</v>
      </c>
      <c r="D9661" s="753" t="s">
        <v>1766</v>
      </c>
      <c r="E9661" s="753" t="s">
        <v>554</v>
      </c>
      <c r="F9661" s="753" t="s">
        <v>977</v>
      </c>
      <c r="G9661" s="757" t="s">
        <v>1877</v>
      </c>
      <c r="H9661" s="751">
        <v>4500000</v>
      </c>
    </row>
    <row r="9662" spans="1:8">
      <c r="A9662" s="753" t="s">
        <v>84</v>
      </c>
      <c r="B9662" s="753" t="s">
        <v>319</v>
      </c>
      <c r="C9662" s="753" t="s">
        <v>223</v>
      </c>
      <c r="D9662" s="753" t="s">
        <v>1766</v>
      </c>
      <c r="E9662" s="753" t="s">
        <v>554</v>
      </c>
      <c r="F9662" s="753" t="s">
        <v>243</v>
      </c>
      <c r="G9662" s="757" t="s">
        <v>244</v>
      </c>
      <c r="H9662" s="751">
        <v>2800000</v>
      </c>
    </row>
    <row r="9663" spans="1:8">
      <c r="A9663" s="753" t="s">
        <v>84</v>
      </c>
      <c r="B9663" s="753" t="s">
        <v>319</v>
      </c>
      <c r="C9663" s="753" t="s">
        <v>223</v>
      </c>
      <c r="D9663" s="753" t="s">
        <v>1766</v>
      </c>
      <c r="E9663" s="753" t="s">
        <v>554</v>
      </c>
      <c r="F9663" s="753" t="s">
        <v>558</v>
      </c>
      <c r="G9663" s="757" t="s">
        <v>559</v>
      </c>
      <c r="H9663" s="751">
        <v>12800000</v>
      </c>
    </row>
    <row r="9664" spans="1:8" ht="39.6">
      <c r="A9664" s="753" t="s">
        <v>84</v>
      </c>
      <c r="B9664" s="753" t="s">
        <v>319</v>
      </c>
      <c r="C9664" s="753" t="s">
        <v>223</v>
      </c>
      <c r="D9664" s="753" t="s">
        <v>1766</v>
      </c>
      <c r="E9664" s="753" t="s">
        <v>560</v>
      </c>
      <c r="F9664" s="753"/>
      <c r="G9664" s="757" t="s">
        <v>1790</v>
      </c>
      <c r="H9664" s="751">
        <v>44706000</v>
      </c>
    </row>
    <row r="9665" spans="1:8">
      <c r="A9665" s="753" t="s">
        <v>84</v>
      </c>
      <c r="B9665" s="753" t="s">
        <v>319</v>
      </c>
      <c r="C9665" s="753" t="s">
        <v>223</v>
      </c>
      <c r="D9665" s="753" t="s">
        <v>1766</v>
      </c>
      <c r="E9665" s="753" t="s">
        <v>560</v>
      </c>
      <c r="F9665" s="753" t="s">
        <v>418</v>
      </c>
      <c r="G9665" s="757" t="s">
        <v>1793</v>
      </c>
      <c r="H9665" s="751">
        <v>44706000</v>
      </c>
    </row>
    <row r="9666" spans="1:8" ht="26.4">
      <c r="A9666" s="753" t="s">
        <v>84</v>
      </c>
      <c r="B9666" s="753" t="s">
        <v>319</v>
      </c>
      <c r="C9666" s="753" t="s">
        <v>223</v>
      </c>
      <c r="D9666" s="753" t="s">
        <v>1766</v>
      </c>
      <c r="E9666" s="753" t="s">
        <v>1796</v>
      </c>
      <c r="F9666" s="753"/>
      <c r="G9666" s="757" t="s">
        <v>1797</v>
      </c>
      <c r="H9666" s="751">
        <v>174462000</v>
      </c>
    </row>
    <row r="9667" spans="1:8">
      <c r="A9667" s="753" t="s">
        <v>84</v>
      </c>
      <c r="B9667" s="753" t="s">
        <v>319</v>
      </c>
      <c r="C9667" s="753" t="s">
        <v>223</v>
      </c>
      <c r="D9667" s="753" t="s">
        <v>1766</v>
      </c>
      <c r="E9667" s="753" t="s">
        <v>1796</v>
      </c>
      <c r="F9667" s="753" t="s">
        <v>1825</v>
      </c>
      <c r="G9667" s="757" t="s">
        <v>1794</v>
      </c>
      <c r="H9667" s="751">
        <v>114562000</v>
      </c>
    </row>
    <row r="9668" spans="1:8">
      <c r="A9668" s="753" t="s">
        <v>84</v>
      </c>
      <c r="B9668" s="753" t="s">
        <v>319</v>
      </c>
      <c r="C9668" s="753" t="s">
        <v>223</v>
      </c>
      <c r="D9668" s="753" t="s">
        <v>1766</v>
      </c>
      <c r="E9668" s="753" t="s">
        <v>1796</v>
      </c>
      <c r="F9668" s="753" t="s">
        <v>1798</v>
      </c>
      <c r="G9668" s="757" t="s">
        <v>1793</v>
      </c>
      <c r="H9668" s="751">
        <v>59900000</v>
      </c>
    </row>
    <row r="9669" spans="1:8" ht="26.4">
      <c r="A9669" s="753" t="s">
        <v>84</v>
      </c>
      <c r="B9669" s="753" t="s">
        <v>319</v>
      </c>
      <c r="C9669" s="753" t="s">
        <v>223</v>
      </c>
      <c r="D9669" s="753" t="s">
        <v>1766</v>
      </c>
      <c r="E9669" s="753" t="s">
        <v>130</v>
      </c>
      <c r="F9669" s="753"/>
      <c r="G9669" s="757" t="s">
        <v>131</v>
      </c>
      <c r="H9669" s="751">
        <v>1576669017</v>
      </c>
    </row>
    <row r="9670" spans="1:8">
      <c r="A9670" s="753" t="s">
        <v>84</v>
      </c>
      <c r="B9670" s="753" t="s">
        <v>319</v>
      </c>
      <c r="C9670" s="753" t="s">
        <v>223</v>
      </c>
      <c r="D9670" s="753" t="s">
        <v>1766</v>
      </c>
      <c r="E9670" s="753" t="s">
        <v>130</v>
      </c>
      <c r="F9670" s="753" t="s">
        <v>585</v>
      </c>
      <c r="G9670" s="757" t="s">
        <v>1799</v>
      </c>
      <c r="H9670" s="751">
        <v>656585417</v>
      </c>
    </row>
    <row r="9671" spans="1:8">
      <c r="A9671" s="753" t="s">
        <v>84</v>
      </c>
      <c r="B9671" s="753" t="s">
        <v>319</v>
      </c>
      <c r="C9671" s="753" t="s">
        <v>223</v>
      </c>
      <c r="D9671" s="753" t="s">
        <v>1766</v>
      </c>
      <c r="E9671" s="753" t="s">
        <v>130</v>
      </c>
      <c r="F9671" s="753" t="s">
        <v>14</v>
      </c>
      <c r="G9671" s="757" t="s">
        <v>1800</v>
      </c>
      <c r="H9671" s="751">
        <v>1090000</v>
      </c>
    </row>
    <row r="9672" spans="1:8">
      <c r="A9672" s="753" t="s">
        <v>84</v>
      </c>
      <c r="B9672" s="753" t="s">
        <v>319</v>
      </c>
      <c r="C9672" s="753" t="s">
        <v>223</v>
      </c>
      <c r="D9672" s="753" t="s">
        <v>1766</v>
      </c>
      <c r="E9672" s="753" t="s">
        <v>130</v>
      </c>
      <c r="F9672" s="753" t="s">
        <v>132</v>
      </c>
      <c r="G9672" s="757" t="s">
        <v>135</v>
      </c>
      <c r="H9672" s="751">
        <v>918993600</v>
      </c>
    </row>
    <row r="9673" spans="1:8">
      <c r="A9673" s="753" t="s">
        <v>84</v>
      </c>
      <c r="B9673" s="753" t="s">
        <v>319</v>
      </c>
      <c r="C9673" s="753" t="s">
        <v>223</v>
      </c>
      <c r="D9673" s="753" t="s">
        <v>1766</v>
      </c>
      <c r="E9673" s="753" t="s">
        <v>1801</v>
      </c>
      <c r="F9673" s="753"/>
      <c r="G9673" s="757" t="s">
        <v>1802</v>
      </c>
      <c r="H9673" s="751">
        <v>2400000</v>
      </c>
    </row>
    <row r="9674" spans="1:8">
      <c r="A9674" s="753" t="s">
        <v>84</v>
      </c>
      <c r="B9674" s="753" t="s">
        <v>319</v>
      </c>
      <c r="C9674" s="753" t="s">
        <v>223</v>
      </c>
      <c r="D9674" s="753" t="s">
        <v>1766</v>
      </c>
      <c r="E9674" s="753" t="s">
        <v>1801</v>
      </c>
      <c r="F9674" s="753" t="s">
        <v>1803</v>
      </c>
      <c r="G9674" s="757" t="s">
        <v>1804</v>
      </c>
      <c r="H9674" s="751">
        <v>2400000</v>
      </c>
    </row>
    <row r="9675" spans="1:8">
      <c r="A9675" s="753" t="s">
        <v>84</v>
      </c>
      <c r="B9675" s="753" t="s">
        <v>319</v>
      </c>
      <c r="C9675" s="753" t="s">
        <v>223</v>
      </c>
      <c r="D9675" s="753" t="s">
        <v>1766</v>
      </c>
      <c r="E9675" s="753" t="s">
        <v>134</v>
      </c>
      <c r="F9675" s="753"/>
      <c r="G9675" s="757" t="s">
        <v>135</v>
      </c>
      <c r="H9675" s="751">
        <v>324179000</v>
      </c>
    </row>
    <row r="9676" spans="1:8">
      <c r="A9676" s="753" t="s">
        <v>84</v>
      </c>
      <c r="B9676" s="753" t="s">
        <v>319</v>
      </c>
      <c r="C9676" s="753" t="s">
        <v>223</v>
      </c>
      <c r="D9676" s="753" t="s">
        <v>1766</v>
      </c>
      <c r="E9676" s="753" t="s">
        <v>134</v>
      </c>
      <c r="F9676" s="753" t="s">
        <v>137</v>
      </c>
      <c r="G9676" s="757" t="s">
        <v>138</v>
      </c>
      <c r="H9676" s="751">
        <v>80536000</v>
      </c>
    </row>
    <row r="9677" spans="1:8">
      <c r="A9677" s="753" t="s">
        <v>84</v>
      </c>
      <c r="B9677" s="753" t="s">
        <v>319</v>
      </c>
      <c r="C9677" s="753" t="s">
        <v>223</v>
      </c>
      <c r="D9677" s="753" t="s">
        <v>1766</v>
      </c>
      <c r="E9677" s="753" t="s">
        <v>134</v>
      </c>
      <c r="F9677" s="753" t="s">
        <v>139</v>
      </c>
      <c r="G9677" s="757" t="s">
        <v>140</v>
      </c>
      <c r="H9677" s="751">
        <v>243643000</v>
      </c>
    </row>
    <row r="9678" spans="1:8">
      <c r="A9678" s="753" t="s">
        <v>84</v>
      </c>
      <c r="B9678" s="753" t="s">
        <v>319</v>
      </c>
      <c r="C9678" s="753" t="s">
        <v>223</v>
      </c>
      <c r="D9678" s="753" t="s">
        <v>1766</v>
      </c>
      <c r="E9678" s="753" t="s">
        <v>404</v>
      </c>
      <c r="F9678" s="753"/>
      <c r="G9678" s="757" t="s">
        <v>1808</v>
      </c>
      <c r="H9678" s="751">
        <v>11825000</v>
      </c>
    </row>
    <row r="9679" spans="1:8">
      <c r="A9679" s="753" t="s">
        <v>84</v>
      </c>
      <c r="B9679" s="753" t="s">
        <v>319</v>
      </c>
      <c r="C9679" s="753" t="s">
        <v>223</v>
      </c>
      <c r="D9679" s="753" t="s">
        <v>1766</v>
      </c>
      <c r="E9679" s="753" t="s">
        <v>404</v>
      </c>
      <c r="F9679" s="753" t="s">
        <v>1809</v>
      </c>
      <c r="G9679" s="757" t="s">
        <v>26</v>
      </c>
      <c r="H9679" s="751">
        <v>11825000</v>
      </c>
    </row>
    <row r="9680" spans="1:8">
      <c r="A9680" s="753" t="s">
        <v>84</v>
      </c>
      <c r="B9680" s="753" t="s">
        <v>325</v>
      </c>
      <c r="C9680" s="753"/>
      <c r="D9680" s="753"/>
      <c r="E9680" s="753"/>
      <c r="F9680" s="753"/>
      <c r="G9680" s="757" t="s">
        <v>326</v>
      </c>
      <c r="H9680" s="751">
        <v>398443565305</v>
      </c>
    </row>
    <row r="9681" spans="1:8">
      <c r="A9681" s="753" t="s">
        <v>84</v>
      </c>
      <c r="B9681" s="753" t="s">
        <v>325</v>
      </c>
      <c r="C9681" s="753" t="s">
        <v>416</v>
      </c>
      <c r="D9681" s="753"/>
      <c r="E9681" s="753"/>
      <c r="F9681" s="753"/>
      <c r="G9681" s="757" t="s">
        <v>1814</v>
      </c>
      <c r="H9681" s="751">
        <v>7399671400</v>
      </c>
    </row>
    <row r="9682" spans="1:8" ht="26.4">
      <c r="A9682" s="753" t="s">
        <v>84</v>
      </c>
      <c r="B9682" s="753" t="s">
        <v>325</v>
      </c>
      <c r="C9682" s="753" t="s">
        <v>416</v>
      </c>
      <c r="D9682" s="753" t="s">
        <v>1921</v>
      </c>
      <c r="E9682" s="753"/>
      <c r="F9682" s="753"/>
      <c r="G9682" s="757" t="s">
        <v>1922</v>
      </c>
      <c r="H9682" s="751">
        <v>558865000</v>
      </c>
    </row>
    <row r="9683" spans="1:8" ht="26.4">
      <c r="A9683" s="753" t="s">
        <v>84</v>
      </c>
      <c r="B9683" s="753" t="s">
        <v>325</v>
      </c>
      <c r="C9683" s="753" t="s">
        <v>416</v>
      </c>
      <c r="D9683" s="753" t="s">
        <v>1921</v>
      </c>
      <c r="E9683" s="753" t="s">
        <v>333</v>
      </c>
      <c r="F9683" s="753"/>
      <c r="G9683" s="757" t="s">
        <v>1907</v>
      </c>
      <c r="H9683" s="751">
        <v>28625000</v>
      </c>
    </row>
    <row r="9684" spans="1:8">
      <c r="A9684" s="753" t="s">
        <v>84</v>
      </c>
      <c r="B9684" s="753" t="s">
        <v>325</v>
      </c>
      <c r="C9684" s="753" t="s">
        <v>416</v>
      </c>
      <c r="D9684" s="753" t="s">
        <v>1921</v>
      </c>
      <c r="E9684" s="753" t="s">
        <v>333</v>
      </c>
      <c r="F9684" s="753" t="s">
        <v>1910</v>
      </c>
      <c r="G9684" s="757" t="s">
        <v>328</v>
      </c>
      <c r="H9684" s="751">
        <v>28625000</v>
      </c>
    </row>
    <row r="9685" spans="1:8">
      <c r="A9685" s="753" t="s">
        <v>84</v>
      </c>
      <c r="B9685" s="753" t="s">
        <v>325</v>
      </c>
      <c r="C9685" s="753" t="s">
        <v>416</v>
      </c>
      <c r="D9685" s="753" t="s">
        <v>1921</v>
      </c>
      <c r="E9685" s="753" t="s">
        <v>115</v>
      </c>
      <c r="F9685" s="753"/>
      <c r="G9685" s="757" t="s">
        <v>1781</v>
      </c>
      <c r="H9685" s="751">
        <v>3623000</v>
      </c>
    </row>
    <row r="9686" spans="1:8">
      <c r="A9686" s="753" t="s">
        <v>84</v>
      </c>
      <c r="B9686" s="753" t="s">
        <v>325</v>
      </c>
      <c r="C9686" s="753" t="s">
        <v>416</v>
      </c>
      <c r="D9686" s="753" t="s">
        <v>1921</v>
      </c>
      <c r="E9686" s="753" t="s">
        <v>115</v>
      </c>
      <c r="F9686" s="753" t="s">
        <v>116</v>
      </c>
      <c r="G9686" s="757" t="s">
        <v>117</v>
      </c>
      <c r="H9686" s="751">
        <v>3623000</v>
      </c>
    </row>
    <row r="9687" spans="1:8">
      <c r="A9687" s="753" t="s">
        <v>84</v>
      </c>
      <c r="B9687" s="753" t="s">
        <v>325</v>
      </c>
      <c r="C9687" s="753" t="s">
        <v>416</v>
      </c>
      <c r="D9687" s="753" t="s">
        <v>1921</v>
      </c>
      <c r="E9687" s="753" t="s">
        <v>125</v>
      </c>
      <c r="F9687" s="753"/>
      <c r="G9687" s="757" t="s">
        <v>126</v>
      </c>
      <c r="H9687" s="751">
        <v>8529000</v>
      </c>
    </row>
    <row r="9688" spans="1:8">
      <c r="A9688" s="753" t="s">
        <v>84</v>
      </c>
      <c r="B9688" s="753" t="s">
        <v>325</v>
      </c>
      <c r="C9688" s="753" t="s">
        <v>416</v>
      </c>
      <c r="D9688" s="753" t="s">
        <v>1921</v>
      </c>
      <c r="E9688" s="753" t="s">
        <v>125</v>
      </c>
      <c r="F9688" s="753" t="s">
        <v>430</v>
      </c>
      <c r="G9688" s="757" t="s">
        <v>431</v>
      </c>
      <c r="H9688" s="751">
        <v>3507000</v>
      </c>
    </row>
    <row r="9689" spans="1:8">
      <c r="A9689" s="753" t="s">
        <v>84</v>
      </c>
      <c r="B9689" s="753" t="s">
        <v>325</v>
      </c>
      <c r="C9689" s="753" t="s">
        <v>416</v>
      </c>
      <c r="D9689" s="753" t="s">
        <v>1921</v>
      </c>
      <c r="E9689" s="753" t="s">
        <v>125</v>
      </c>
      <c r="F9689" s="753" t="s">
        <v>552</v>
      </c>
      <c r="G9689" s="757" t="s">
        <v>553</v>
      </c>
      <c r="H9689" s="751">
        <v>5022000</v>
      </c>
    </row>
    <row r="9690" spans="1:8">
      <c r="A9690" s="753" t="s">
        <v>84</v>
      </c>
      <c r="B9690" s="753" t="s">
        <v>325</v>
      </c>
      <c r="C9690" s="753" t="s">
        <v>416</v>
      </c>
      <c r="D9690" s="753" t="s">
        <v>1921</v>
      </c>
      <c r="E9690" s="753" t="s">
        <v>554</v>
      </c>
      <c r="F9690" s="753"/>
      <c r="G9690" s="757" t="s">
        <v>555</v>
      </c>
      <c r="H9690" s="751">
        <v>11800000</v>
      </c>
    </row>
    <row r="9691" spans="1:8">
      <c r="A9691" s="753" t="s">
        <v>84</v>
      </c>
      <c r="B9691" s="753" t="s">
        <v>325</v>
      </c>
      <c r="C9691" s="753" t="s">
        <v>416</v>
      </c>
      <c r="D9691" s="753" t="s">
        <v>1921</v>
      </c>
      <c r="E9691" s="753" t="s">
        <v>554</v>
      </c>
      <c r="F9691" s="753" t="s">
        <v>556</v>
      </c>
      <c r="G9691" s="757" t="s">
        <v>557</v>
      </c>
      <c r="H9691" s="751">
        <v>11800000</v>
      </c>
    </row>
    <row r="9692" spans="1:8" ht="26.4">
      <c r="A9692" s="753" t="s">
        <v>84</v>
      </c>
      <c r="B9692" s="753" t="s">
        <v>325</v>
      </c>
      <c r="C9692" s="753" t="s">
        <v>416</v>
      </c>
      <c r="D9692" s="753" t="s">
        <v>1921</v>
      </c>
      <c r="E9692" s="753" t="s">
        <v>130</v>
      </c>
      <c r="F9692" s="753"/>
      <c r="G9692" s="757" t="s">
        <v>131</v>
      </c>
      <c r="H9692" s="751">
        <v>6048000</v>
      </c>
    </row>
    <row r="9693" spans="1:8">
      <c r="A9693" s="753" t="s">
        <v>84</v>
      </c>
      <c r="B9693" s="753" t="s">
        <v>325</v>
      </c>
      <c r="C9693" s="753" t="s">
        <v>416</v>
      </c>
      <c r="D9693" s="753" t="s">
        <v>1921</v>
      </c>
      <c r="E9693" s="753" t="s">
        <v>130</v>
      </c>
      <c r="F9693" s="753" t="s">
        <v>132</v>
      </c>
      <c r="G9693" s="757" t="s">
        <v>135</v>
      </c>
      <c r="H9693" s="751">
        <v>6048000</v>
      </c>
    </row>
    <row r="9694" spans="1:8">
      <c r="A9694" s="753" t="s">
        <v>84</v>
      </c>
      <c r="B9694" s="753" t="s">
        <v>325</v>
      </c>
      <c r="C9694" s="753" t="s">
        <v>416</v>
      </c>
      <c r="D9694" s="753" t="s">
        <v>1921</v>
      </c>
      <c r="E9694" s="753" t="s">
        <v>353</v>
      </c>
      <c r="F9694" s="753"/>
      <c r="G9694" s="757" t="s">
        <v>354</v>
      </c>
      <c r="H9694" s="751">
        <v>500240000</v>
      </c>
    </row>
    <row r="9695" spans="1:8" ht="26.4">
      <c r="A9695" s="753" t="s">
        <v>84</v>
      </c>
      <c r="B9695" s="753" t="s">
        <v>325</v>
      </c>
      <c r="C9695" s="753" t="s">
        <v>416</v>
      </c>
      <c r="D9695" s="753" t="s">
        <v>1921</v>
      </c>
      <c r="E9695" s="753" t="s">
        <v>353</v>
      </c>
      <c r="F9695" s="753" t="s">
        <v>355</v>
      </c>
      <c r="G9695" s="757" t="s">
        <v>1893</v>
      </c>
      <c r="H9695" s="751">
        <v>500240000</v>
      </c>
    </row>
    <row r="9696" spans="1:8">
      <c r="A9696" s="753" t="s">
        <v>84</v>
      </c>
      <c r="B9696" s="753" t="s">
        <v>325</v>
      </c>
      <c r="C9696" s="753" t="s">
        <v>416</v>
      </c>
      <c r="D9696" s="753" t="s">
        <v>1842</v>
      </c>
      <c r="E9696" s="753"/>
      <c r="F9696" s="753"/>
      <c r="G9696" s="757" t="s">
        <v>1843</v>
      </c>
      <c r="H9696" s="751">
        <v>2432598000</v>
      </c>
    </row>
    <row r="9697" spans="1:8">
      <c r="A9697" s="753" t="s">
        <v>84</v>
      </c>
      <c r="B9697" s="753" t="s">
        <v>325</v>
      </c>
      <c r="C9697" s="753" t="s">
        <v>416</v>
      </c>
      <c r="D9697" s="753" t="s">
        <v>1842</v>
      </c>
      <c r="E9697" s="753" t="s">
        <v>115</v>
      </c>
      <c r="F9697" s="753"/>
      <c r="G9697" s="757" t="s">
        <v>1781</v>
      </c>
      <c r="H9697" s="751">
        <v>14400000</v>
      </c>
    </row>
    <row r="9698" spans="1:8">
      <c r="A9698" s="753" t="s">
        <v>84</v>
      </c>
      <c r="B9698" s="753" t="s">
        <v>325</v>
      </c>
      <c r="C9698" s="753" t="s">
        <v>416</v>
      </c>
      <c r="D9698" s="753" t="s">
        <v>1842</v>
      </c>
      <c r="E9698" s="753" t="s">
        <v>115</v>
      </c>
      <c r="F9698" s="753" t="s">
        <v>4</v>
      </c>
      <c r="G9698" s="757" t="s">
        <v>1782</v>
      </c>
      <c r="H9698" s="751">
        <v>14400000</v>
      </c>
    </row>
    <row r="9699" spans="1:8">
      <c r="A9699" s="753" t="s">
        <v>84</v>
      </c>
      <c r="B9699" s="753" t="s">
        <v>325</v>
      </c>
      <c r="C9699" s="753" t="s">
        <v>416</v>
      </c>
      <c r="D9699" s="753" t="s">
        <v>1842</v>
      </c>
      <c r="E9699" s="753" t="s">
        <v>120</v>
      </c>
      <c r="F9699" s="753"/>
      <c r="G9699" s="757" t="s">
        <v>121</v>
      </c>
      <c r="H9699" s="751">
        <v>75240000</v>
      </c>
    </row>
    <row r="9700" spans="1:8">
      <c r="A9700" s="753" t="s">
        <v>84</v>
      </c>
      <c r="B9700" s="753" t="s">
        <v>325</v>
      </c>
      <c r="C9700" s="753" t="s">
        <v>416</v>
      </c>
      <c r="D9700" s="753" t="s">
        <v>1842</v>
      </c>
      <c r="E9700" s="753" t="s">
        <v>120</v>
      </c>
      <c r="F9700" s="753" t="s">
        <v>315</v>
      </c>
      <c r="G9700" s="757" t="s">
        <v>1831</v>
      </c>
      <c r="H9700" s="751">
        <v>63840000</v>
      </c>
    </row>
    <row r="9701" spans="1:8" ht="26.4">
      <c r="A9701" s="753" t="s">
        <v>84</v>
      </c>
      <c r="B9701" s="753" t="s">
        <v>325</v>
      </c>
      <c r="C9701" s="753" t="s">
        <v>416</v>
      </c>
      <c r="D9701" s="753" t="s">
        <v>1842</v>
      </c>
      <c r="E9701" s="753" t="s">
        <v>120</v>
      </c>
      <c r="F9701" s="753" t="s">
        <v>1001</v>
      </c>
      <c r="G9701" s="757" t="s">
        <v>1784</v>
      </c>
      <c r="H9701" s="751">
        <v>11400000</v>
      </c>
    </row>
    <row r="9702" spans="1:8">
      <c r="A9702" s="753" t="s">
        <v>84</v>
      </c>
      <c r="B9702" s="753" t="s">
        <v>325</v>
      </c>
      <c r="C9702" s="753" t="s">
        <v>416</v>
      </c>
      <c r="D9702" s="753" t="s">
        <v>1842</v>
      </c>
      <c r="E9702" s="753" t="s">
        <v>160</v>
      </c>
      <c r="F9702" s="753"/>
      <c r="G9702" s="757" t="s">
        <v>161</v>
      </c>
      <c r="H9702" s="751">
        <v>600000</v>
      </c>
    </row>
    <row r="9703" spans="1:8">
      <c r="A9703" s="753" t="s">
        <v>84</v>
      </c>
      <c r="B9703" s="753" t="s">
        <v>325</v>
      </c>
      <c r="C9703" s="753" t="s">
        <v>416</v>
      </c>
      <c r="D9703" s="753" t="s">
        <v>1842</v>
      </c>
      <c r="E9703" s="753" t="s">
        <v>160</v>
      </c>
      <c r="F9703" s="753" t="s">
        <v>551</v>
      </c>
      <c r="G9703" s="757" t="s">
        <v>133</v>
      </c>
      <c r="H9703" s="751">
        <v>600000</v>
      </c>
    </row>
    <row r="9704" spans="1:8">
      <c r="A9704" s="753" t="s">
        <v>84</v>
      </c>
      <c r="B9704" s="753" t="s">
        <v>325</v>
      </c>
      <c r="C9704" s="753" t="s">
        <v>416</v>
      </c>
      <c r="D9704" s="753" t="s">
        <v>1842</v>
      </c>
      <c r="E9704" s="753" t="s">
        <v>554</v>
      </c>
      <c r="F9704" s="753"/>
      <c r="G9704" s="757" t="s">
        <v>555</v>
      </c>
      <c r="H9704" s="751">
        <v>40600000</v>
      </c>
    </row>
    <row r="9705" spans="1:8">
      <c r="A9705" s="753" t="s">
        <v>84</v>
      </c>
      <c r="B9705" s="753" t="s">
        <v>325</v>
      </c>
      <c r="C9705" s="753" t="s">
        <v>416</v>
      </c>
      <c r="D9705" s="753" t="s">
        <v>1842</v>
      </c>
      <c r="E9705" s="753" t="s">
        <v>554</v>
      </c>
      <c r="F9705" s="753" t="s">
        <v>556</v>
      </c>
      <c r="G9705" s="757" t="s">
        <v>557</v>
      </c>
      <c r="H9705" s="751">
        <v>40600000</v>
      </c>
    </row>
    <row r="9706" spans="1:8" ht="26.4">
      <c r="A9706" s="753" t="s">
        <v>84</v>
      </c>
      <c r="B9706" s="753" t="s">
        <v>325</v>
      </c>
      <c r="C9706" s="753" t="s">
        <v>416</v>
      </c>
      <c r="D9706" s="753" t="s">
        <v>1842</v>
      </c>
      <c r="E9706" s="753" t="s">
        <v>130</v>
      </c>
      <c r="F9706" s="753"/>
      <c r="G9706" s="757" t="s">
        <v>131</v>
      </c>
      <c r="H9706" s="751">
        <v>23350000</v>
      </c>
    </row>
    <row r="9707" spans="1:8">
      <c r="A9707" s="753" t="s">
        <v>84</v>
      </c>
      <c r="B9707" s="753" t="s">
        <v>325</v>
      </c>
      <c r="C9707" s="753" t="s">
        <v>416</v>
      </c>
      <c r="D9707" s="753" t="s">
        <v>1842</v>
      </c>
      <c r="E9707" s="753" t="s">
        <v>130</v>
      </c>
      <c r="F9707" s="753" t="s">
        <v>585</v>
      </c>
      <c r="G9707" s="757" t="s">
        <v>1799</v>
      </c>
      <c r="H9707" s="751">
        <v>410000</v>
      </c>
    </row>
    <row r="9708" spans="1:8">
      <c r="A9708" s="753" t="s">
        <v>84</v>
      </c>
      <c r="B9708" s="753" t="s">
        <v>325</v>
      </c>
      <c r="C9708" s="753" t="s">
        <v>416</v>
      </c>
      <c r="D9708" s="753" t="s">
        <v>1842</v>
      </c>
      <c r="E9708" s="753" t="s">
        <v>130</v>
      </c>
      <c r="F9708" s="753" t="s">
        <v>132</v>
      </c>
      <c r="G9708" s="757" t="s">
        <v>135</v>
      </c>
      <c r="H9708" s="751">
        <v>22940000</v>
      </c>
    </row>
    <row r="9709" spans="1:8">
      <c r="A9709" s="753" t="s">
        <v>84</v>
      </c>
      <c r="B9709" s="753" t="s">
        <v>325</v>
      </c>
      <c r="C9709" s="753" t="s">
        <v>416</v>
      </c>
      <c r="D9709" s="753" t="s">
        <v>1842</v>
      </c>
      <c r="E9709" s="753" t="s">
        <v>134</v>
      </c>
      <c r="F9709" s="753"/>
      <c r="G9709" s="757" t="s">
        <v>135</v>
      </c>
      <c r="H9709" s="751">
        <v>30810000</v>
      </c>
    </row>
    <row r="9710" spans="1:8">
      <c r="A9710" s="753" t="s">
        <v>84</v>
      </c>
      <c r="B9710" s="753" t="s">
        <v>325</v>
      </c>
      <c r="C9710" s="753" t="s">
        <v>416</v>
      </c>
      <c r="D9710" s="753" t="s">
        <v>1842</v>
      </c>
      <c r="E9710" s="753" t="s">
        <v>134</v>
      </c>
      <c r="F9710" s="753" t="s">
        <v>139</v>
      </c>
      <c r="G9710" s="757" t="s">
        <v>140</v>
      </c>
      <c r="H9710" s="751">
        <v>30810000</v>
      </c>
    </row>
    <row r="9711" spans="1:8">
      <c r="A9711" s="753" t="s">
        <v>84</v>
      </c>
      <c r="B9711" s="753" t="s">
        <v>325</v>
      </c>
      <c r="C9711" s="753" t="s">
        <v>416</v>
      </c>
      <c r="D9711" s="753" t="s">
        <v>1842</v>
      </c>
      <c r="E9711" s="753" t="s">
        <v>353</v>
      </c>
      <c r="F9711" s="753"/>
      <c r="G9711" s="757" t="s">
        <v>354</v>
      </c>
      <c r="H9711" s="751">
        <v>2247598000</v>
      </c>
    </row>
    <row r="9712" spans="1:8" ht="26.4">
      <c r="A9712" s="753" t="s">
        <v>84</v>
      </c>
      <c r="B9712" s="753" t="s">
        <v>325</v>
      </c>
      <c r="C9712" s="753" t="s">
        <v>416</v>
      </c>
      <c r="D9712" s="753" t="s">
        <v>1842</v>
      </c>
      <c r="E9712" s="753" t="s">
        <v>353</v>
      </c>
      <c r="F9712" s="753" t="s">
        <v>355</v>
      </c>
      <c r="G9712" s="757" t="s">
        <v>1893</v>
      </c>
      <c r="H9712" s="751">
        <v>2247598000</v>
      </c>
    </row>
    <row r="9713" spans="1:8" ht="26.4">
      <c r="A9713" s="753" t="s">
        <v>84</v>
      </c>
      <c r="B9713" s="753" t="s">
        <v>325</v>
      </c>
      <c r="C9713" s="753" t="s">
        <v>416</v>
      </c>
      <c r="D9713" s="753" t="s">
        <v>1844</v>
      </c>
      <c r="E9713" s="753"/>
      <c r="F9713" s="753"/>
      <c r="G9713" s="757" t="s">
        <v>1845</v>
      </c>
      <c r="H9713" s="751">
        <v>4408208400</v>
      </c>
    </row>
    <row r="9714" spans="1:8">
      <c r="A9714" s="753" t="s">
        <v>84</v>
      </c>
      <c r="B9714" s="753" t="s">
        <v>325</v>
      </c>
      <c r="C9714" s="753" t="s">
        <v>416</v>
      </c>
      <c r="D9714" s="753" t="s">
        <v>1844</v>
      </c>
      <c r="E9714" s="753" t="s">
        <v>96</v>
      </c>
      <c r="F9714" s="753"/>
      <c r="G9714" s="757" t="s">
        <v>97</v>
      </c>
      <c r="H9714" s="751">
        <v>21180000</v>
      </c>
    </row>
    <row r="9715" spans="1:8">
      <c r="A9715" s="753" t="s">
        <v>84</v>
      </c>
      <c r="B9715" s="753" t="s">
        <v>325</v>
      </c>
      <c r="C9715" s="753" t="s">
        <v>416</v>
      </c>
      <c r="D9715" s="753" t="s">
        <v>1844</v>
      </c>
      <c r="E9715" s="753" t="s">
        <v>96</v>
      </c>
      <c r="F9715" s="753" t="s">
        <v>864</v>
      </c>
      <c r="G9715" s="757" t="s">
        <v>1770</v>
      </c>
      <c r="H9715" s="751">
        <v>21180000</v>
      </c>
    </row>
    <row r="9716" spans="1:8" ht="26.4">
      <c r="A9716" s="753" t="s">
        <v>84</v>
      </c>
      <c r="B9716" s="753" t="s">
        <v>325</v>
      </c>
      <c r="C9716" s="753" t="s">
        <v>416</v>
      </c>
      <c r="D9716" s="753" t="s">
        <v>1844</v>
      </c>
      <c r="E9716" s="753" t="s">
        <v>333</v>
      </c>
      <c r="F9716" s="753"/>
      <c r="G9716" s="757" t="s">
        <v>1907</v>
      </c>
      <c r="H9716" s="751">
        <v>76914000</v>
      </c>
    </row>
    <row r="9717" spans="1:8">
      <c r="A9717" s="753" t="s">
        <v>84</v>
      </c>
      <c r="B9717" s="753" t="s">
        <v>325</v>
      </c>
      <c r="C9717" s="753" t="s">
        <v>416</v>
      </c>
      <c r="D9717" s="753" t="s">
        <v>1844</v>
      </c>
      <c r="E9717" s="753" t="s">
        <v>333</v>
      </c>
      <c r="F9717" s="753" t="s">
        <v>2018</v>
      </c>
      <c r="G9717" s="757" t="s">
        <v>995</v>
      </c>
      <c r="H9717" s="751">
        <v>76914000</v>
      </c>
    </row>
    <row r="9718" spans="1:8">
      <c r="A9718" s="753" t="s">
        <v>84</v>
      </c>
      <c r="B9718" s="753" t="s">
        <v>325</v>
      </c>
      <c r="C9718" s="753" t="s">
        <v>416</v>
      </c>
      <c r="D9718" s="753" t="s">
        <v>1844</v>
      </c>
      <c r="E9718" s="753" t="s">
        <v>115</v>
      </c>
      <c r="F9718" s="753"/>
      <c r="G9718" s="757" t="s">
        <v>1781</v>
      </c>
      <c r="H9718" s="751">
        <v>16159000</v>
      </c>
    </row>
    <row r="9719" spans="1:8">
      <c r="A9719" s="753" t="s">
        <v>84</v>
      </c>
      <c r="B9719" s="753" t="s">
        <v>325</v>
      </c>
      <c r="C9719" s="753" t="s">
        <v>416</v>
      </c>
      <c r="D9719" s="753" t="s">
        <v>1844</v>
      </c>
      <c r="E9719" s="753" t="s">
        <v>115</v>
      </c>
      <c r="F9719" s="753" t="s">
        <v>116</v>
      </c>
      <c r="G9719" s="757" t="s">
        <v>117</v>
      </c>
      <c r="H9719" s="751">
        <v>16159000</v>
      </c>
    </row>
    <row r="9720" spans="1:8">
      <c r="A9720" s="753" t="s">
        <v>84</v>
      </c>
      <c r="B9720" s="753" t="s">
        <v>325</v>
      </c>
      <c r="C9720" s="753" t="s">
        <v>416</v>
      </c>
      <c r="D9720" s="753" t="s">
        <v>1844</v>
      </c>
      <c r="E9720" s="753" t="s">
        <v>120</v>
      </c>
      <c r="F9720" s="753"/>
      <c r="G9720" s="757" t="s">
        <v>121</v>
      </c>
      <c r="H9720" s="751">
        <v>122000000</v>
      </c>
    </row>
    <row r="9721" spans="1:8">
      <c r="A9721" s="753" t="s">
        <v>84</v>
      </c>
      <c r="B9721" s="753" t="s">
        <v>325</v>
      </c>
      <c r="C9721" s="753" t="s">
        <v>416</v>
      </c>
      <c r="D9721" s="753" t="s">
        <v>1844</v>
      </c>
      <c r="E9721" s="753" t="s">
        <v>120</v>
      </c>
      <c r="F9721" s="753" t="s">
        <v>315</v>
      </c>
      <c r="G9721" s="757" t="s">
        <v>1831</v>
      </c>
      <c r="H9721" s="751">
        <v>122000000</v>
      </c>
    </row>
    <row r="9722" spans="1:8">
      <c r="A9722" s="753" t="s">
        <v>84</v>
      </c>
      <c r="B9722" s="753" t="s">
        <v>325</v>
      </c>
      <c r="C9722" s="753" t="s">
        <v>416</v>
      </c>
      <c r="D9722" s="753" t="s">
        <v>1844</v>
      </c>
      <c r="E9722" s="753" t="s">
        <v>125</v>
      </c>
      <c r="F9722" s="753"/>
      <c r="G9722" s="757" t="s">
        <v>126</v>
      </c>
      <c r="H9722" s="751">
        <v>4800000</v>
      </c>
    </row>
    <row r="9723" spans="1:8">
      <c r="A9723" s="753" t="s">
        <v>84</v>
      </c>
      <c r="B9723" s="753" t="s">
        <v>325</v>
      </c>
      <c r="C9723" s="753" t="s">
        <v>416</v>
      </c>
      <c r="D9723" s="753" t="s">
        <v>1844</v>
      </c>
      <c r="E9723" s="753" t="s">
        <v>125</v>
      </c>
      <c r="F9723" s="753" t="s">
        <v>552</v>
      </c>
      <c r="G9723" s="757" t="s">
        <v>553</v>
      </c>
      <c r="H9723" s="751">
        <v>4400000</v>
      </c>
    </row>
    <row r="9724" spans="1:8">
      <c r="A9724" s="753" t="s">
        <v>84</v>
      </c>
      <c r="B9724" s="753" t="s">
        <v>325</v>
      </c>
      <c r="C9724" s="753" t="s">
        <v>416</v>
      </c>
      <c r="D9724" s="753" t="s">
        <v>1844</v>
      </c>
      <c r="E9724" s="753" t="s">
        <v>125</v>
      </c>
      <c r="F9724" s="753" t="s">
        <v>127</v>
      </c>
      <c r="G9724" s="757" t="s">
        <v>128</v>
      </c>
      <c r="H9724" s="751">
        <v>400000</v>
      </c>
    </row>
    <row r="9725" spans="1:8">
      <c r="A9725" s="753" t="s">
        <v>84</v>
      </c>
      <c r="B9725" s="753" t="s">
        <v>325</v>
      </c>
      <c r="C9725" s="753" t="s">
        <v>416</v>
      </c>
      <c r="D9725" s="753" t="s">
        <v>1844</v>
      </c>
      <c r="E9725" s="753" t="s">
        <v>554</v>
      </c>
      <c r="F9725" s="753"/>
      <c r="G9725" s="757" t="s">
        <v>555</v>
      </c>
      <c r="H9725" s="751">
        <v>38900000</v>
      </c>
    </row>
    <row r="9726" spans="1:8">
      <c r="A9726" s="753" t="s">
        <v>84</v>
      </c>
      <c r="B9726" s="753" t="s">
        <v>325</v>
      </c>
      <c r="C9726" s="753" t="s">
        <v>416</v>
      </c>
      <c r="D9726" s="753" t="s">
        <v>1844</v>
      </c>
      <c r="E9726" s="753" t="s">
        <v>554</v>
      </c>
      <c r="F9726" s="753" t="s">
        <v>556</v>
      </c>
      <c r="G9726" s="757" t="s">
        <v>557</v>
      </c>
      <c r="H9726" s="751">
        <v>38900000</v>
      </c>
    </row>
    <row r="9727" spans="1:8" ht="39.6">
      <c r="A9727" s="753" t="s">
        <v>84</v>
      </c>
      <c r="B9727" s="753" t="s">
        <v>325</v>
      </c>
      <c r="C9727" s="753" t="s">
        <v>416</v>
      </c>
      <c r="D9727" s="753" t="s">
        <v>1844</v>
      </c>
      <c r="E9727" s="753" t="s">
        <v>560</v>
      </c>
      <c r="F9727" s="753"/>
      <c r="G9727" s="757" t="s">
        <v>1790</v>
      </c>
      <c r="H9727" s="751">
        <v>8000000</v>
      </c>
    </row>
    <row r="9728" spans="1:8">
      <c r="A9728" s="753" t="s">
        <v>84</v>
      </c>
      <c r="B9728" s="753" t="s">
        <v>325</v>
      </c>
      <c r="C9728" s="753" t="s">
        <v>416</v>
      </c>
      <c r="D9728" s="753" t="s">
        <v>1844</v>
      </c>
      <c r="E9728" s="753" t="s">
        <v>560</v>
      </c>
      <c r="F9728" s="753" t="s">
        <v>418</v>
      </c>
      <c r="G9728" s="757" t="s">
        <v>1793</v>
      </c>
      <c r="H9728" s="751">
        <v>8000000</v>
      </c>
    </row>
    <row r="9729" spans="1:8" ht="26.4">
      <c r="A9729" s="753" t="s">
        <v>84</v>
      </c>
      <c r="B9729" s="753" t="s">
        <v>325</v>
      </c>
      <c r="C9729" s="753" t="s">
        <v>416</v>
      </c>
      <c r="D9729" s="753" t="s">
        <v>1844</v>
      </c>
      <c r="E9729" s="753" t="s">
        <v>130</v>
      </c>
      <c r="F9729" s="753"/>
      <c r="G9729" s="757" t="s">
        <v>131</v>
      </c>
      <c r="H9729" s="751">
        <v>46586000</v>
      </c>
    </row>
    <row r="9730" spans="1:8">
      <c r="A9730" s="753" t="s">
        <v>84</v>
      </c>
      <c r="B9730" s="753" t="s">
        <v>325</v>
      </c>
      <c r="C9730" s="753" t="s">
        <v>416</v>
      </c>
      <c r="D9730" s="753" t="s">
        <v>1844</v>
      </c>
      <c r="E9730" s="753" t="s">
        <v>130</v>
      </c>
      <c r="F9730" s="753" t="s">
        <v>585</v>
      </c>
      <c r="G9730" s="757" t="s">
        <v>1799</v>
      </c>
      <c r="H9730" s="751">
        <v>17812000</v>
      </c>
    </row>
    <row r="9731" spans="1:8">
      <c r="A9731" s="753" t="s">
        <v>84</v>
      </c>
      <c r="B9731" s="753" t="s">
        <v>325</v>
      </c>
      <c r="C9731" s="753" t="s">
        <v>416</v>
      </c>
      <c r="D9731" s="753" t="s">
        <v>1844</v>
      </c>
      <c r="E9731" s="753" t="s">
        <v>130</v>
      </c>
      <c r="F9731" s="753" t="s">
        <v>132</v>
      </c>
      <c r="G9731" s="757" t="s">
        <v>135</v>
      </c>
      <c r="H9731" s="751">
        <v>28774000</v>
      </c>
    </row>
    <row r="9732" spans="1:8">
      <c r="A9732" s="753" t="s">
        <v>84</v>
      </c>
      <c r="B9732" s="753" t="s">
        <v>325</v>
      </c>
      <c r="C9732" s="753" t="s">
        <v>416</v>
      </c>
      <c r="D9732" s="753" t="s">
        <v>1844</v>
      </c>
      <c r="E9732" s="753" t="s">
        <v>134</v>
      </c>
      <c r="F9732" s="753"/>
      <c r="G9732" s="757" t="s">
        <v>135</v>
      </c>
      <c r="H9732" s="751">
        <v>12271000</v>
      </c>
    </row>
    <row r="9733" spans="1:8">
      <c r="A9733" s="753" t="s">
        <v>84</v>
      </c>
      <c r="B9733" s="753" t="s">
        <v>325</v>
      </c>
      <c r="C9733" s="753" t="s">
        <v>416</v>
      </c>
      <c r="D9733" s="753" t="s">
        <v>1844</v>
      </c>
      <c r="E9733" s="753" t="s">
        <v>134</v>
      </c>
      <c r="F9733" s="753" t="s">
        <v>137</v>
      </c>
      <c r="G9733" s="757" t="s">
        <v>138</v>
      </c>
      <c r="H9733" s="751">
        <v>8048000</v>
      </c>
    </row>
    <row r="9734" spans="1:8">
      <c r="A9734" s="753" t="s">
        <v>84</v>
      </c>
      <c r="B9734" s="753" t="s">
        <v>325</v>
      </c>
      <c r="C9734" s="753" t="s">
        <v>416</v>
      </c>
      <c r="D9734" s="753" t="s">
        <v>1844</v>
      </c>
      <c r="E9734" s="753" t="s">
        <v>134</v>
      </c>
      <c r="F9734" s="753" t="s">
        <v>139</v>
      </c>
      <c r="G9734" s="757" t="s">
        <v>140</v>
      </c>
      <c r="H9734" s="751">
        <v>4223000</v>
      </c>
    </row>
    <row r="9735" spans="1:8">
      <c r="A9735" s="753" t="s">
        <v>84</v>
      </c>
      <c r="B9735" s="753" t="s">
        <v>325</v>
      </c>
      <c r="C9735" s="753" t="s">
        <v>416</v>
      </c>
      <c r="D9735" s="753" t="s">
        <v>1844</v>
      </c>
      <c r="E9735" s="753" t="s">
        <v>353</v>
      </c>
      <c r="F9735" s="753"/>
      <c r="G9735" s="757" t="s">
        <v>354</v>
      </c>
      <c r="H9735" s="751">
        <v>4061398400</v>
      </c>
    </row>
    <row r="9736" spans="1:8" ht="26.4">
      <c r="A9736" s="753" t="s">
        <v>84</v>
      </c>
      <c r="B9736" s="753" t="s">
        <v>325</v>
      </c>
      <c r="C9736" s="753" t="s">
        <v>416</v>
      </c>
      <c r="D9736" s="753" t="s">
        <v>1844</v>
      </c>
      <c r="E9736" s="753" t="s">
        <v>353</v>
      </c>
      <c r="F9736" s="753" t="s">
        <v>355</v>
      </c>
      <c r="G9736" s="757" t="s">
        <v>1893</v>
      </c>
      <c r="H9736" s="751">
        <v>4015313400</v>
      </c>
    </row>
    <row r="9737" spans="1:8">
      <c r="A9737" s="753" t="s">
        <v>84</v>
      </c>
      <c r="B9737" s="753" t="s">
        <v>325</v>
      </c>
      <c r="C9737" s="753" t="s">
        <v>416</v>
      </c>
      <c r="D9737" s="753" t="s">
        <v>1844</v>
      </c>
      <c r="E9737" s="753" t="s">
        <v>353</v>
      </c>
      <c r="F9737" s="753" t="s">
        <v>1003</v>
      </c>
      <c r="G9737" s="757" t="s">
        <v>136</v>
      </c>
      <c r="H9737" s="751">
        <v>46085000</v>
      </c>
    </row>
    <row r="9738" spans="1:8">
      <c r="A9738" s="753" t="s">
        <v>84</v>
      </c>
      <c r="B9738" s="753" t="s">
        <v>325</v>
      </c>
      <c r="C9738" s="753" t="s">
        <v>963</v>
      </c>
      <c r="D9738" s="753"/>
      <c r="E9738" s="753"/>
      <c r="F9738" s="753"/>
      <c r="G9738" s="757" t="s">
        <v>1848</v>
      </c>
      <c r="H9738" s="751">
        <v>29150408115</v>
      </c>
    </row>
    <row r="9739" spans="1:8" ht="26.4">
      <c r="A9739" s="753" t="s">
        <v>84</v>
      </c>
      <c r="B9739" s="753" t="s">
        <v>325</v>
      </c>
      <c r="C9739" s="753" t="s">
        <v>963</v>
      </c>
      <c r="D9739" s="753" t="s">
        <v>1978</v>
      </c>
      <c r="E9739" s="753"/>
      <c r="F9739" s="753"/>
      <c r="G9739" s="757" t="s">
        <v>1979</v>
      </c>
      <c r="H9739" s="751">
        <v>24629319765</v>
      </c>
    </row>
    <row r="9740" spans="1:8" ht="26.4">
      <c r="A9740" s="753" t="s">
        <v>84</v>
      </c>
      <c r="B9740" s="753" t="s">
        <v>325</v>
      </c>
      <c r="C9740" s="753" t="s">
        <v>963</v>
      </c>
      <c r="D9740" s="753" t="s">
        <v>1978</v>
      </c>
      <c r="E9740" s="753" t="s">
        <v>458</v>
      </c>
      <c r="F9740" s="753"/>
      <c r="G9740" s="757" t="s">
        <v>1812</v>
      </c>
      <c r="H9740" s="751">
        <v>12424744665</v>
      </c>
    </row>
    <row r="9741" spans="1:8">
      <c r="A9741" s="753" t="s">
        <v>84</v>
      </c>
      <c r="B9741" s="753" t="s">
        <v>325</v>
      </c>
      <c r="C9741" s="753" t="s">
        <v>963</v>
      </c>
      <c r="D9741" s="753" t="s">
        <v>1978</v>
      </c>
      <c r="E9741" s="753" t="s">
        <v>458</v>
      </c>
      <c r="F9741" s="753" t="s">
        <v>459</v>
      </c>
      <c r="G9741" s="757" t="s">
        <v>106</v>
      </c>
      <c r="H9741" s="751">
        <v>12424744665</v>
      </c>
    </row>
    <row r="9742" spans="1:8">
      <c r="A9742" s="753" t="s">
        <v>84</v>
      </c>
      <c r="B9742" s="753" t="s">
        <v>325</v>
      </c>
      <c r="C9742" s="753" t="s">
        <v>963</v>
      </c>
      <c r="D9742" s="753" t="s">
        <v>1978</v>
      </c>
      <c r="E9742" s="753" t="s">
        <v>1857</v>
      </c>
      <c r="F9742" s="753"/>
      <c r="G9742" s="757" t="s">
        <v>1858</v>
      </c>
      <c r="H9742" s="751">
        <v>12204575100</v>
      </c>
    </row>
    <row r="9743" spans="1:8" ht="26.4">
      <c r="A9743" s="753" t="s">
        <v>84</v>
      </c>
      <c r="B9743" s="753" t="s">
        <v>325</v>
      </c>
      <c r="C9743" s="753" t="s">
        <v>963</v>
      </c>
      <c r="D9743" s="753" t="s">
        <v>1978</v>
      </c>
      <c r="E9743" s="753" t="s">
        <v>1857</v>
      </c>
      <c r="F9743" s="753" t="s">
        <v>1980</v>
      </c>
      <c r="G9743" s="757" t="s">
        <v>1981</v>
      </c>
      <c r="H9743" s="751">
        <v>12204575100</v>
      </c>
    </row>
    <row r="9744" spans="1:8">
      <c r="A9744" s="753" t="s">
        <v>84</v>
      </c>
      <c r="B9744" s="753" t="s">
        <v>325</v>
      </c>
      <c r="C9744" s="753" t="s">
        <v>963</v>
      </c>
      <c r="D9744" s="753" t="s">
        <v>344</v>
      </c>
      <c r="E9744" s="753"/>
      <c r="F9744" s="753"/>
      <c r="G9744" s="757" t="s">
        <v>1935</v>
      </c>
      <c r="H9744" s="751">
        <v>4521088350</v>
      </c>
    </row>
    <row r="9745" spans="1:8">
      <c r="A9745" s="753" t="s">
        <v>84</v>
      </c>
      <c r="B9745" s="753" t="s">
        <v>325</v>
      </c>
      <c r="C9745" s="753" t="s">
        <v>963</v>
      </c>
      <c r="D9745" s="753" t="s">
        <v>344</v>
      </c>
      <c r="E9745" s="753" t="s">
        <v>102</v>
      </c>
      <c r="F9745" s="753"/>
      <c r="G9745" s="757" t="s">
        <v>369</v>
      </c>
      <c r="H9745" s="751">
        <v>4521088350</v>
      </c>
    </row>
    <row r="9746" spans="1:8">
      <c r="A9746" s="753" t="s">
        <v>84</v>
      </c>
      <c r="B9746" s="753" t="s">
        <v>325</v>
      </c>
      <c r="C9746" s="753" t="s">
        <v>963</v>
      </c>
      <c r="D9746" s="753" t="s">
        <v>344</v>
      </c>
      <c r="E9746" s="753" t="s">
        <v>102</v>
      </c>
      <c r="F9746" s="753" t="s">
        <v>105</v>
      </c>
      <c r="G9746" s="757" t="s">
        <v>106</v>
      </c>
      <c r="H9746" s="751">
        <v>4521088350</v>
      </c>
    </row>
    <row r="9747" spans="1:8">
      <c r="A9747" s="753" t="s">
        <v>84</v>
      </c>
      <c r="B9747" s="753" t="s">
        <v>325</v>
      </c>
      <c r="C9747" s="753" t="s">
        <v>188</v>
      </c>
      <c r="D9747" s="753"/>
      <c r="E9747" s="753"/>
      <c r="F9747" s="753"/>
      <c r="G9747" s="757" t="s">
        <v>1374</v>
      </c>
      <c r="H9747" s="751">
        <v>1727275000</v>
      </c>
    </row>
    <row r="9748" spans="1:8">
      <c r="A9748" s="753" t="s">
        <v>84</v>
      </c>
      <c r="B9748" s="753" t="s">
        <v>325</v>
      </c>
      <c r="C9748" s="753" t="s">
        <v>188</v>
      </c>
      <c r="D9748" s="753" t="s">
        <v>1018</v>
      </c>
      <c r="E9748" s="753"/>
      <c r="F9748" s="753"/>
      <c r="G9748" s="757" t="s">
        <v>1861</v>
      </c>
      <c r="H9748" s="751">
        <v>868000000</v>
      </c>
    </row>
    <row r="9749" spans="1:8">
      <c r="A9749" s="753" t="s">
        <v>84</v>
      </c>
      <c r="B9749" s="753" t="s">
        <v>325</v>
      </c>
      <c r="C9749" s="753" t="s">
        <v>188</v>
      </c>
      <c r="D9749" s="753" t="s">
        <v>1018</v>
      </c>
      <c r="E9749" s="753" t="s">
        <v>115</v>
      </c>
      <c r="F9749" s="753"/>
      <c r="G9749" s="757" t="s">
        <v>1781</v>
      </c>
      <c r="H9749" s="751">
        <v>635000</v>
      </c>
    </row>
    <row r="9750" spans="1:8">
      <c r="A9750" s="753" t="s">
        <v>84</v>
      </c>
      <c r="B9750" s="753" t="s">
        <v>325</v>
      </c>
      <c r="C9750" s="753" t="s">
        <v>188</v>
      </c>
      <c r="D9750" s="753" t="s">
        <v>1018</v>
      </c>
      <c r="E9750" s="753" t="s">
        <v>115</v>
      </c>
      <c r="F9750" s="753" t="s">
        <v>116</v>
      </c>
      <c r="G9750" s="757" t="s">
        <v>117</v>
      </c>
      <c r="H9750" s="751">
        <v>635000</v>
      </c>
    </row>
    <row r="9751" spans="1:8">
      <c r="A9751" s="753" t="s">
        <v>84</v>
      </c>
      <c r="B9751" s="753" t="s">
        <v>325</v>
      </c>
      <c r="C9751" s="753" t="s">
        <v>188</v>
      </c>
      <c r="D9751" s="753" t="s">
        <v>1018</v>
      </c>
      <c r="E9751" s="753" t="s">
        <v>160</v>
      </c>
      <c r="F9751" s="753"/>
      <c r="G9751" s="757" t="s">
        <v>161</v>
      </c>
      <c r="H9751" s="751">
        <v>16400000</v>
      </c>
    </row>
    <row r="9752" spans="1:8">
      <c r="A9752" s="753" t="s">
        <v>84</v>
      </c>
      <c r="B9752" s="753" t="s">
        <v>325</v>
      </c>
      <c r="C9752" s="753" t="s">
        <v>188</v>
      </c>
      <c r="D9752" s="753" t="s">
        <v>1018</v>
      </c>
      <c r="E9752" s="753" t="s">
        <v>160</v>
      </c>
      <c r="F9752" s="753" t="s">
        <v>547</v>
      </c>
      <c r="G9752" s="757" t="s">
        <v>548</v>
      </c>
      <c r="H9752" s="751">
        <v>7500000</v>
      </c>
    </row>
    <row r="9753" spans="1:8">
      <c r="A9753" s="753" t="s">
        <v>84</v>
      </c>
      <c r="B9753" s="753" t="s">
        <v>325</v>
      </c>
      <c r="C9753" s="753" t="s">
        <v>188</v>
      </c>
      <c r="D9753" s="753" t="s">
        <v>1018</v>
      </c>
      <c r="E9753" s="753" t="s">
        <v>160</v>
      </c>
      <c r="F9753" s="753" t="s">
        <v>549</v>
      </c>
      <c r="G9753" s="757" t="s">
        <v>550</v>
      </c>
      <c r="H9753" s="751">
        <v>3800000</v>
      </c>
    </row>
    <row r="9754" spans="1:8">
      <c r="A9754" s="753" t="s">
        <v>84</v>
      </c>
      <c r="B9754" s="753" t="s">
        <v>325</v>
      </c>
      <c r="C9754" s="753" t="s">
        <v>188</v>
      </c>
      <c r="D9754" s="753" t="s">
        <v>1018</v>
      </c>
      <c r="E9754" s="753" t="s">
        <v>160</v>
      </c>
      <c r="F9754" s="753" t="s">
        <v>551</v>
      </c>
      <c r="G9754" s="757" t="s">
        <v>133</v>
      </c>
      <c r="H9754" s="751">
        <v>5100000</v>
      </c>
    </row>
    <row r="9755" spans="1:8">
      <c r="A9755" s="753" t="s">
        <v>84</v>
      </c>
      <c r="B9755" s="753" t="s">
        <v>325</v>
      </c>
      <c r="C9755" s="753" t="s">
        <v>188</v>
      </c>
      <c r="D9755" s="753" t="s">
        <v>1018</v>
      </c>
      <c r="E9755" s="753" t="s">
        <v>125</v>
      </c>
      <c r="F9755" s="753"/>
      <c r="G9755" s="757" t="s">
        <v>126</v>
      </c>
      <c r="H9755" s="751">
        <v>21265000</v>
      </c>
    </row>
    <row r="9756" spans="1:8">
      <c r="A9756" s="753" t="s">
        <v>84</v>
      </c>
      <c r="B9756" s="753" t="s">
        <v>325</v>
      </c>
      <c r="C9756" s="753" t="s">
        <v>188</v>
      </c>
      <c r="D9756" s="753" t="s">
        <v>1018</v>
      </c>
      <c r="E9756" s="753" t="s">
        <v>125</v>
      </c>
      <c r="F9756" s="753" t="s">
        <v>430</v>
      </c>
      <c r="G9756" s="757" t="s">
        <v>431</v>
      </c>
      <c r="H9756" s="751">
        <v>10365000</v>
      </c>
    </row>
    <row r="9757" spans="1:8">
      <c r="A9757" s="753" t="s">
        <v>84</v>
      </c>
      <c r="B9757" s="753" t="s">
        <v>325</v>
      </c>
      <c r="C9757" s="753" t="s">
        <v>188</v>
      </c>
      <c r="D9757" s="753" t="s">
        <v>1018</v>
      </c>
      <c r="E9757" s="753" t="s">
        <v>125</v>
      </c>
      <c r="F9757" s="753" t="s">
        <v>552</v>
      </c>
      <c r="G9757" s="757" t="s">
        <v>553</v>
      </c>
      <c r="H9757" s="751">
        <v>10900000</v>
      </c>
    </row>
    <row r="9758" spans="1:8" ht="26.4">
      <c r="A9758" s="753" t="s">
        <v>84</v>
      </c>
      <c r="B9758" s="753" t="s">
        <v>325</v>
      </c>
      <c r="C9758" s="753" t="s">
        <v>188</v>
      </c>
      <c r="D9758" s="753" t="s">
        <v>1018</v>
      </c>
      <c r="E9758" s="753" t="s">
        <v>130</v>
      </c>
      <c r="F9758" s="753"/>
      <c r="G9758" s="757" t="s">
        <v>131</v>
      </c>
      <c r="H9758" s="751">
        <v>710950000</v>
      </c>
    </row>
    <row r="9759" spans="1:8">
      <c r="A9759" s="753" t="s">
        <v>84</v>
      </c>
      <c r="B9759" s="753" t="s">
        <v>325</v>
      </c>
      <c r="C9759" s="753" t="s">
        <v>188</v>
      </c>
      <c r="D9759" s="753" t="s">
        <v>1018</v>
      </c>
      <c r="E9759" s="753" t="s">
        <v>130</v>
      </c>
      <c r="F9759" s="753" t="s">
        <v>132</v>
      </c>
      <c r="G9759" s="757" t="s">
        <v>135</v>
      </c>
      <c r="H9759" s="751">
        <v>710950000</v>
      </c>
    </row>
    <row r="9760" spans="1:8">
      <c r="A9760" s="753" t="s">
        <v>84</v>
      </c>
      <c r="B9760" s="753" t="s">
        <v>325</v>
      </c>
      <c r="C9760" s="753" t="s">
        <v>188</v>
      </c>
      <c r="D9760" s="753" t="s">
        <v>1018</v>
      </c>
      <c r="E9760" s="753" t="s">
        <v>134</v>
      </c>
      <c r="F9760" s="753"/>
      <c r="G9760" s="757" t="s">
        <v>135</v>
      </c>
      <c r="H9760" s="751">
        <v>118750000</v>
      </c>
    </row>
    <row r="9761" spans="1:8">
      <c r="A9761" s="753" t="s">
        <v>84</v>
      </c>
      <c r="B9761" s="753" t="s">
        <v>325</v>
      </c>
      <c r="C9761" s="753" t="s">
        <v>188</v>
      </c>
      <c r="D9761" s="753" t="s">
        <v>1018</v>
      </c>
      <c r="E9761" s="753" t="s">
        <v>134</v>
      </c>
      <c r="F9761" s="753" t="s">
        <v>139</v>
      </c>
      <c r="G9761" s="757" t="s">
        <v>140</v>
      </c>
      <c r="H9761" s="751">
        <v>118750000</v>
      </c>
    </row>
    <row r="9762" spans="1:8">
      <c r="A9762" s="753" t="s">
        <v>84</v>
      </c>
      <c r="B9762" s="753" t="s">
        <v>325</v>
      </c>
      <c r="C9762" s="753" t="s">
        <v>188</v>
      </c>
      <c r="D9762" s="753" t="s">
        <v>1903</v>
      </c>
      <c r="E9762" s="753"/>
      <c r="F9762" s="753"/>
      <c r="G9762" s="757" t="s">
        <v>186</v>
      </c>
      <c r="H9762" s="751">
        <v>47489000</v>
      </c>
    </row>
    <row r="9763" spans="1:8">
      <c r="A9763" s="753" t="s">
        <v>84</v>
      </c>
      <c r="B9763" s="753" t="s">
        <v>325</v>
      </c>
      <c r="C9763" s="753" t="s">
        <v>188</v>
      </c>
      <c r="D9763" s="753" t="s">
        <v>1903</v>
      </c>
      <c r="E9763" s="753" t="s">
        <v>178</v>
      </c>
      <c r="F9763" s="753"/>
      <c r="G9763" s="757" t="s">
        <v>179</v>
      </c>
      <c r="H9763" s="751">
        <v>42601000</v>
      </c>
    </row>
    <row r="9764" spans="1:8" ht="26.4">
      <c r="A9764" s="753" t="s">
        <v>84</v>
      </c>
      <c r="B9764" s="753" t="s">
        <v>325</v>
      </c>
      <c r="C9764" s="753" t="s">
        <v>188</v>
      </c>
      <c r="D9764" s="753" t="s">
        <v>1903</v>
      </c>
      <c r="E9764" s="753" t="s">
        <v>178</v>
      </c>
      <c r="F9764" s="753" t="s">
        <v>180</v>
      </c>
      <c r="G9764" s="757" t="s">
        <v>1810</v>
      </c>
      <c r="H9764" s="751">
        <v>42601000</v>
      </c>
    </row>
    <row r="9765" spans="1:8">
      <c r="A9765" s="753" t="s">
        <v>84</v>
      </c>
      <c r="B9765" s="753" t="s">
        <v>325</v>
      </c>
      <c r="C9765" s="753" t="s">
        <v>188</v>
      </c>
      <c r="D9765" s="753" t="s">
        <v>1903</v>
      </c>
      <c r="E9765" s="753" t="s">
        <v>19</v>
      </c>
      <c r="F9765" s="753"/>
      <c r="G9765" s="757" t="s">
        <v>133</v>
      </c>
      <c r="H9765" s="751">
        <v>4888000</v>
      </c>
    </row>
    <row r="9766" spans="1:8">
      <c r="A9766" s="753" t="s">
        <v>84</v>
      </c>
      <c r="B9766" s="753" t="s">
        <v>325</v>
      </c>
      <c r="C9766" s="753" t="s">
        <v>188</v>
      </c>
      <c r="D9766" s="753" t="s">
        <v>1903</v>
      </c>
      <c r="E9766" s="753" t="s">
        <v>19</v>
      </c>
      <c r="F9766" s="753" t="s">
        <v>245</v>
      </c>
      <c r="G9766" s="757" t="s">
        <v>135</v>
      </c>
      <c r="H9766" s="751">
        <v>4888000</v>
      </c>
    </row>
    <row r="9767" spans="1:8" ht="39.6">
      <c r="A9767" s="753" t="s">
        <v>84</v>
      </c>
      <c r="B9767" s="753" t="s">
        <v>325</v>
      </c>
      <c r="C9767" s="753" t="s">
        <v>188</v>
      </c>
      <c r="D9767" s="753" t="s">
        <v>1837</v>
      </c>
      <c r="E9767" s="753"/>
      <c r="F9767" s="753"/>
      <c r="G9767" s="757" t="s">
        <v>1838</v>
      </c>
      <c r="H9767" s="751">
        <v>24507000</v>
      </c>
    </row>
    <row r="9768" spans="1:8">
      <c r="A9768" s="753" t="s">
        <v>84</v>
      </c>
      <c r="B9768" s="753" t="s">
        <v>325</v>
      </c>
      <c r="C9768" s="753" t="s">
        <v>188</v>
      </c>
      <c r="D9768" s="753" t="s">
        <v>1837</v>
      </c>
      <c r="E9768" s="753" t="s">
        <v>19</v>
      </c>
      <c r="F9768" s="753"/>
      <c r="G9768" s="757" t="s">
        <v>133</v>
      </c>
      <c r="H9768" s="751">
        <v>24507000</v>
      </c>
    </row>
    <row r="9769" spans="1:8">
      <c r="A9769" s="753" t="s">
        <v>84</v>
      </c>
      <c r="B9769" s="753" t="s">
        <v>325</v>
      </c>
      <c r="C9769" s="753" t="s">
        <v>188</v>
      </c>
      <c r="D9769" s="753" t="s">
        <v>1837</v>
      </c>
      <c r="E9769" s="753" t="s">
        <v>19</v>
      </c>
      <c r="F9769" s="753" t="s">
        <v>20</v>
      </c>
      <c r="G9769" s="757" t="s">
        <v>21</v>
      </c>
      <c r="H9769" s="751">
        <v>16653000</v>
      </c>
    </row>
    <row r="9770" spans="1:8">
      <c r="A9770" s="753" t="s">
        <v>84</v>
      </c>
      <c r="B9770" s="753" t="s">
        <v>325</v>
      </c>
      <c r="C9770" s="753" t="s">
        <v>188</v>
      </c>
      <c r="D9770" s="753" t="s">
        <v>1837</v>
      </c>
      <c r="E9770" s="753" t="s">
        <v>19</v>
      </c>
      <c r="F9770" s="753" t="s">
        <v>245</v>
      </c>
      <c r="G9770" s="757" t="s">
        <v>135</v>
      </c>
      <c r="H9770" s="751">
        <v>7854000</v>
      </c>
    </row>
    <row r="9771" spans="1:8">
      <c r="A9771" s="753" t="s">
        <v>84</v>
      </c>
      <c r="B9771" s="753" t="s">
        <v>325</v>
      </c>
      <c r="C9771" s="753" t="s">
        <v>188</v>
      </c>
      <c r="D9771" s="753" t="s">
        <v>1828</v>
      </c>
      <c r="E9771" s="753"/>
      <c r="F9771" s="753"/>
      <c r="G9771" s="757" t="s">
        <v>1829</v>
      </c>
      <c r="H9771" s="751">
        <v>787279000</v>
      </c>
    </row>
    <row r="9772" spans="1:8">
      <c r="A9772" s="753" t="s">
        <v>84</v>
      </c>
      <c r="B9772" s="753" t="s">
        <v>325</v>
      </c>
      <c r="C9772" s="753" t="s">
        <v>188</v>
      </c>
      <c r="D9772" s="753" t="s">
        <v>1828</v>
      </c>
      <c r="E9772" s="753" t="s">
        <v>96</v>
      </c>
      <c r="F9772" s="753"/>
      <c r="G9772" s="757" t="s">
        <v>97</v>
      </c>
      <c r="H9772" s="751">
        <v>8291000</v>
      </c>
    </row>
    <row r="9773" spans="1:8">
      <c r="A9773" s="753" t="s">
        <v>84</v>
      </c>
      <c r="B9773" s="753" t="s">
        <v>325</v>
      </c>
      <c r="C9773" s="753" t="s">
        <v>188</v>
      </c>
      <c r="D9773" s="753" t="s">
        <v>1828</v>
      </c>
      <c r="E9773" s="753" t="s">
        <v>96</v>
      </c>
      <c r="F9773" s="753" t="s">
        <v>864</v>
      </c>
      <c r="G9773" s="757" t="s">
        <v>1770</v>
      </c>
      <c r="H9773" s="751">
        <v>8291000</v>
      </c>
    </row>
    <row r="9774" spans="1:8">
      <c r="A9774" s="753" t="s">
        <v>84</v>
      </c>
      <c r="B9774" s="753" t="s">
        <v>325</v>
      </c>
      <c r="C9774" s="753" t="s">
        <v>188</v>
      </c>
      <c r="D9774" s="753" t="s">
        <v>1828</v>
      </c>
      <c r="E9774" s="753" t="s">
        <v>115</v>
      </c>
      <c r="F9774" s="753"/>
      <c r="G9774" s="757" t="s">
        <v>1781</v>
      </c>
      <c r="H9774" s="751">
        <v>7664000</v>
      </c>
    </row>
    <row r="9775" spans="1:8">
      <c r="A9775" s="753" t="s">
        <v>84</v>
      </c>
      <c r="B9775" s="753" t="s">
        <v>325</v>
      </c>
      <c r="C9775" s="753" t="s">
        <v>188</v>
      </c>
      <c r="D9775" s="753" t="s">
        <v>1828</v>
      </c>
      <c r="E9775" s="753" t="s">
        <v>115</v>
      </c>
      <c r="F9775" s="753" t="s">
        <v>116</v>
      </c>
      <c r="G9775" s="757" t="s">
        <v>117</v>
      </c>
      <c r="H9775" s="751">
        <v>7664000</v>
      </c>
    </row>
    <row r="9776" spans="1:8">
      <c r="A9776" s="753" t="s">
        <v>84</v>
      </c>
      <c r="B9776" s="753" t="s">
        <v>325</v>
      </c>
      <c r="C9776" s="753" t="s">
        <v>188</v>
      </c>
      <c r="D9776" s="753" t="s">
        <v>1828</v>
      </c>
      <c r="E9776" s="753" t="s">
        <v>120</v>
      </c>
      <c r="F9776" s="753"/>
      <c r="G9776" s="757" t="s">
        <v>121</v>
      </c>
      <c r="H9776" s="751">
        <v>16580000</v>
      </c>
    </row>
    <row r="9777" spans="1:8">
      <c r="A9777" s="753" t="s">
        <v>84</v>
      </c>
      <c r="B9777" s="753" t="s">
        <v>325</v>
      </c>
      <c r="C9777" s="753" t="s">
        <v>188</v>
      </c>
      <c r="D9777" s="753" t="s">
        <v>1828</v>
      </c>
      <c r="E9777" s="753" t="s">
        <v>120</v>
      </c>
      <c r="F9777" s="753" t="s">
        <v>315</v>
      </c>
      <c r="G9777" s="757" t="s">
        <v>1831</v>
      </c>
      <c r="H9777" s="751">
        <v>16580000</v>
      </c>
    </row>
    <row r="9778" spans="1:8">
      <c r="A9778" s="753" t="s">
        <v>84</v>
      </c>
      <c r="B9778" s="753" t="s">
        <v>325</v>
      </c>
      <c r="C9778" s="753" t="s">
        <v>188</v>
      </c>
      <c r="D9778" s="753" t="s">
        <v>1828</v>
      </c>
      <c r="E9778" s="753" t="s">
        <v>160</v>
      </c>
      <c r="F9778" s="753"/>
      <c r="G9778" s="757" t="s">
        <v>161</v>
      </c>
      <c r="H9778" s="751">
        <v>120455000</v>
      </c>
    </row>
    <row r="9779" spans="1:8">
      <c r="A9779" s="753" t="s">
        <v>84</v>
      </c>
      <c r="B9779" s="753" t="s">
        <v>325</v>
      </c>
      <c r="C9779" s="753" t="s">
        <v>188</v>
      </c>
      <c r="D9779" s="753" t="s">
        <v>1828</v>
      </c>
      <c r="E9779" s="753" t="s">
        <v>160</v>
      </c>
      <c r="F9779" s="753" t="s">
        <v>544</v>
      </c>
      <c r="G9779" s="757" t="s">
        <v>545</v>
      </c>
      <c r="H9779" s="751">
        <v>5000000</v>
      </c>
    </row>
    <row r="9780" spans="1:8">
      <c r="A9780" s="753" t="s">
        <v>84</v>
      </c>
      <c r="B9780" s="753" t="s">
        <v>325</v>
      </c>
      <c r="C9780" s="753" t="s">
        <v>188</v>
      </c>
      <c r="D9780" s="753" t="s">
        <v>1828</v>
      </c>
      <c r="E9780" s="753" t="s">
        <v>160</v>
      </c>
      <c r="F9780" s="753" t="s">
        <v>438</v>
      </c>
      <c r="G9780" s="757" t="s">
        <v>1786</v>
      </c>
      <c r="H9780" s="751">
        <v>11200000</v>
      </c>
    </row>
    <row r="9781" spans="1:8">
      <c r="A9781" s="753" t="s">
        <v>84</v>
      </c>
      <c r="B9781" s="753" t="s">
        <v>325</v>
      </c>
      <c r="C9781" s="753" t="s">
        <v>188</v>
      </c>
      <c r="D9781" s="753" t="s">
        <v>1828</v>
      </c>
      <c r="E9781" s="753" t="s">
        <v>160</v>
      </c>
      <c r="F9781" s="753" t="s">
        <v>549</v>
      </c>
      <c r="G9781" s="757" t="s">
        <v>550</v>
      </c>
      <c r="H9781" s="751">
        <v>75575000</v>
      </c>
    </row>
    <row r="9782" spans="1:8">
      <c r="A9782" s="753" t="s">
        <v>84</v>
      </c>
      <c r="B9782" s="753" t="s">
        <v>325</v>
      </c>
      <c r="C9782" s="753" t="s">
        <v>188</v>
      </c>
      <c r="D9782" s="753" t="s">
        <v>1828</v>
      </c>
      <c r="E9782" s="753" t="s">
        <v>160</v>
      </c>
      <c r="F9782" s="753" t="s">
        <v>551</v>
      </c>
      <c r="G9782" s="757" t="s">
        <v>133</v>
      </c>
      <c r="H9782" s="751">
        <v>28680000</v>
      </c>
    </row>
    <row r="9783" spans="1:8">
      <c r="A9783" s="753" t="s">
        <v>84</v>
      </c>
      <c r="B9783" s="753" t="s">
        <v>325</v>
      </c>
      <c r="C9783" s="753" t="s">
        <v>188</v>
      </c>
      <c r="D9783" s="753" t="s">
        <v>1828</v>
      </c>
      <c r="E9783" s="753" t="s">
        <v>125</v>
      </c>
      <c r="F9783" s="753"/>
      <c r="G9783" s="757" t="s">
        <v>126</v>
      </c>
      <c r="H9783" s="751">
        <v>800000</v>
      </c>
    </row>
    <row r="9784" spans="1:8">
      <c r="A9784" s="753" t="s">
        <v>84</v>
      </c>
      <c r="B9784" s="753" t="s">
        <v>325</v>
      </c>
      <c r="C9784" s="753" t="s">
        <v>188</v>
      </c>
      <c r="D9784" s="753" t="s">
        <v>1828</v>
      </c>
      <c r="E9784" s="753" t="s">
        <v>125</v>
      </c>
      <c r="F9784" s="753" t="s">
        <v>552</v>
      </c>
      <c r="G9784" s="757" t="s">
        <v>553</v>
      </c>
      <c r="H9784" s="751">
        <v>800000</v>
      </c>
    </row>
    <row r="9785" spans="1:8">
      <c r="A9785" s="753" t="s">
        <v>84</v>
      </c>
      <c r="B9785" s="753" t="s">
        <v>325</v>
      </c>
      <c r="C9785" s="753" t="s">
        <v>188</v>
      </c>
      <c r="D9785" s="753" t="s">
        <v>1828</v>
      </c>
      <c r="E9785" s="753" t="s">
        <v>554</v>
      </c>
      <c r="F9785" s="753"/>
      <c r="G9785" s="757" t="s">
        <v>555</v>
      </c>
      <c r="H9785" s="751">
        <v>13400000</v>
      </c>
    </row>
    <row r="9786" spans="1:8">
      <c r="A9786" s="753" t="s">
        <v>84</v>
      </c>
      <c r="B9786" s="753" t="s">
        <v>325</v>
      </c>
      <c r="C9786" s="753" t="s">
        <v>188</v>
      </c>
      <c r="D9786" s="753" t="s">
        <v>1828</v>
      </c>
      <c r="E9786" s="753" t="s">
        <v>554</v>
      </c>
      <c r="F9786" s="753" t="s">
        <v>556</v>
      </c>
      <c r="G9786" s="757" t="s">
        <v>557</v>
      </c>
      <c r="H9786" s="751">
        <v>13400000</v>
      </c>
    </row>
    <row r="9787" spans="1:8" ht="26.4">
      <c r="A9787" s="753" t="s">
        <v>84</v>
      </c>
      <c r="B9787" s="753" t="s">
        <v>325</v>
      </c>
      <c r="C9787" s="753" t="s">
        <v>188</v>
      </c>
      <c r="D9787" s="753" t="s">
        <v>1828</v>
      </c>
      <c r="E9787" s="753" t="s">
        <v>130</v>
      </c>
      <c r="F9787" s="753"/>
      <c r="G9787" s="757" t="s">
        <v>131</v>
      </c>
      <c r="H9787" s="751">
        <v>36446000</v>
      </c>
    </row>
    <row r="9788" spans="1:8">
      <c r="A9788" s="753" t="s">
        <v>84</v>
      </c>
      <c r="B9788" s="753" t="s">
        <v>325</v>
      </c>
      <c r="C9788" s="753" t="s">
        <v>188</v>
      </c>
      <c r="D9788" s="753" t="s">
        <v>1828</v>
      </c>
      <c r="E9788" s="753" t="s">
        <v>130</v>
      </c>
      <c r="F9788" s="753" t="s">
        <v>585</v>
      </c>
      <c r="G9788" s="757" t="s">
        <v>1799</v>
      </c>
      <c r="H9788" s="751">
        <v>24646000</v>
      </c>
    </row>
    <row r="9789" spans="1:8">
      <c r="A9789" s="753" t="s">
        <v>84</v>
      </c>
      <c r="B9789" s="753" t="s">
        <v>325</v>
      </c>
      <c r="C9789" s="753" t="s">
        <v>188</v>
      </c>
      <c r="D9789" s="753" t="s">
        <v>1828</v>
      </c>
      <c r="E9789" s="753" t="s">
        <v>130</v>
      </c>
      <c r="F9789" s="753" t="s">
        <v>132</v>
      </c>
      <c r="G9789" s="757" t="s">
        <v>135</v>
      </c>
      <c r="H9789" s="751">
        <v>11800000</v>
      </c>
    </row>
    <row r="9790" spans="1:8">
      <c r="A9790" s="753" t="s">
        <v>84</v>
      </c>
      <c r="B9790" s="753" t="s">
        <v>325</v>
      </c>
      <c r="C9790" s="753" t="s">
        <v>188</v>
      </c>
      <c r="D9790" s="753" t="s">
        <v>1828</v>
      </c>
      <c r="E9790" s="753" t="s">
        <v>134</v>
      </c>
      <c r="F9790" s="753"/>
      <c r="G9790" s="757" t="s">
        <v>135</v>
      </c>
      <c r="H9790" s="751">
        <v>583643000</v>
      </c>
    </row>
    <row r="9791" spans="1:8">
      <c r="A9791" s="753" t="s">
        <v>84</v>
      </c>
      <c r="B9791" s="753" t="s">
        <v>325</v>
      </c>
      <c r="C9791" s="753" t="s">
        <v>188</v>
      </c>
      <c r="D9791" s="753" t="s">
        <v>1828</v>
      </c>
      <c r="E9791" s="753" t="s">
        <v>134</v>
      </c>
      <c r="F9791" s="753" t="s">
        <v>139</v>
      </c>
      <c r="G9791" s="757" t="s">
        <v>140</v>
      </c>
      <c r="H9791" s="751">
        <v>583643000</v>
      </c>
    </row>
    <row r="9792" spans="1:8" ht="26.4">
      <c r="A9792" s="753" t="s">
        <v>84</v>
      </c>
      <c r="B9792" s="753" t="s">
        <v>325</v>
      </c>
      <c r="C9792" s="753" t="s">
        <v>223</v>
      </c>
      <c r="D9792" s="753"/>
      <c r="E9792" s="753"/>
      <c r="F9792" s="753"/>
      <c r="G9792" s="757" t="s">
        <v>1765</v>
      </c>
      <c r="H9792" s="751">
        <v>16445361646</v>
      </c>
    </row>
    <row r="9793" spans="1:8">
      <c r="A9793" s="753" t="s">
        <v>84</v>
      </c>
      <c r="B9793" s="753" t="s">
        <v>325</v>
      </c>
      <c r="C9793" s="753" t="s">
        <v>223</v>
      </c>
      <c r="D9793" s="753" t="s">
        <v>1766</v>
      </c>
      <c r="E9793" s="753"/>
      <c r="F9793" s="753"/>
      <c r="G9793" s="757" t="s">
        <v>1767</v>
      </c>
      <c r="H9793" s="751">
        <v>16412361646</v>
      </c>
    </row>
    <row r="9794" spans="1:8">
      <c r="A9794" s="753" t="s">
        <v>84</v>
      </c>
      <c r="B9794" s="753" t="s">
        <v>325</v>
      </c>
      <c r="C9794" s="753" t="s">
        <v>223</v>
      </c>
      <c r="D9794" s="753" t="s">
        <v>1766</v>
      </c>
      <c r="E9794" s="753" t="s">
        <v>92</v>
      </c>
      <c r="F9794" s="753"/>
      <c r="G9794" s="757" t="s">
        <v>93</v>
      </c>
      <c r="H9794" s="751">
        <v>4266693189</v>
      </c>
    </row>
    <row r="9795" spans="1:8">
      <c r="A9795" s="753" t="s">
        <v>84</v>
      </c>
      <c r="B9795" s="753" t="s">
        <v>325</v>
      </c>
      <c r="C9795" s="753" t="s">
        <v>223</v>
      </c>
      <c r="D9795" s="753" t="s">
        <v>1766</v>
      </c>
      <c r="E9795" s="753" t="s">
        <v>92</v>
      </c>
      <c r="F9795" s="753" t="s">
        <v>94</v>
      </c>
      <c r="G9795" s="757" t="s">
        <v>1768</v>
      </c>
      <c r="H9795" s="751">
        <v>4266693189</v>
      </c>
    </row>
    <row r="9796" spans="1:8" ht="26.4">
      <c r="A9796" s="753" t="s">
        <v>84</v>
      </c>
      <c r="B9796" s="753" t="s">
        <v>325</v>
      </c>
      <c r="C9796" s="753" t="s">
        <v>223</v>
      </c>
      <c r="D9796" s="753" t="s">
        <v>1766</v>
      </c>
      <c r="E9796" s="753" t="s">
        <v>141</v>
      </c>
      <c r="F9796" s="753"/>
      <c r="G9796" s="757" t="s">
        <v>1822</v>
      </c>
      <c r="H9796" s="751">
        <v>69057600</v>
      </c>
    </row>
    <row r="9797" spans="1:8" ht="26.4">
      <c r="A9797" s="753" t="s">
        <v>84</v>
      </c>
      <c r="B9797" s="753" t="s">
        <v>325</v>
      </c>
      <c r="C9797" s="753" t="s">
        <v>223</v>
      </c>
      <c r="D9797" s="753" t="s">
        <v>1766</v>
      </c>
      <c r="E9797" s="753" t="s">
        <v>141</v>
      </c>
      <c r="F9797" s="753" t="s">
        <v>581</v>
      </c>
      <c r="G9797" s="757" t="s">
        <v>1823</v>
      </c>
      <c r="H9797" s="751">
        <v>53057600</v>
      </c>
    </row>
    <row r="9798" spans="1:8">
      <c r="A9798" s="753" t="s">
        <v>84</v>
      </c>
      <c r="B9798" s="753" t="s">
        <v>325</v>
      </c>
      <c r="C9798" s="753" t="s">
        <v>223</v>
      </c>
      <c r="D9798" s="753" t="s">
        <v>1766</v>
      </c>
      <c r="E9798" s="753" t="s">
        <v>141</v>
      </c>
      <c r="F9798" s="753" t="s">
        <v>142</v>
      </c>
      <c r="G9798" s="757" t="s">
        <v>1856</v>
      </c>
      <c r="H9798" s="751">
        <v>16000000</v>
      </c>
    </row>
    <row r="9799" spans="1:8">
      <c r="A9799" s="753" t="s">
        <v>84</v>
      </c>
      <c r="B9799" s="753" t="s">
        <v>325</v>
      </c>
      <c r="C9799" s="753" t="s">
        <v>223</v>
      </c>
      <c r="D9799" s="753" t="s">
        <v>1766</v>
      </c>
      <c r="E9799" s="753" t="s">
        <v>96</v>
      </c>
      <c r="F9799" s="753"/>
      <c r="G9799" s="757" t="s">
        <v>97</v>
      </c>
      <c r="H9799" s="751">
        <v>1563234991</v>
      </c>
    </row>
    <row r="9800" spans="1:8">
      <c r="A9800" s="753" t="s">
        <v>84</v>
      </c>
      <c r="B9800" s="753" t="s">
        <v>325</v>
      </c>
      <c r="C9800" s="753" t="s">
        <v>223</v>
      </c>
      <c r="D9800" s="753" t="s">
        <v>1766</v>
      </c>
      <c r="E9800" s="753" t="s">
        <v>96</v>
      </c>
      <c r="F9800" s="753" t="s">
        <v>151</v>
      </c>
      <c r="G9800" s="757" t="s">
        <v>152</v>
      </c>
      <c r="H9800" s="751">
        <v>101977070</v>
      </c>
    </row>
    <row r="9801" spans="1:8">
      <c r="A9801" s="753" t="s">
        <v>84</v>
      </c>
      <c r="B9801" s="753" t="s">
        <v>325</v>
      </c>
      <c r="C9801" s="753" t="s">
        <v>223</v>
      </c>
      <c r="D9801" s="753" t="s">
        <v>1766</v>
      </c>
      <c r="E9801" s="753" t="s">
        <v>96</v>
      </c>
      <c r="F9801" s="753" t="s">
        <v>440</v>
      </c>
      <c r="G9801" s="757" t="s">
        <v>441</v>
      </c>
      <c r="H9801" s="751">
        <v>117579000</v>
      </c>
    </row>
    <row r="9802" spans="1:8">
      <c r="A9802" s="753" t="s">
        <v>84</v>
      </c>
      <c r="B9802" s="753" t="s">
        <v>325</v>
      </c>
      <c r="C9802" s="753" t="s">
        <v>223</v>
      </c>
      <c r="D9802" s="753" t="s">
        <v>1766</v>
      </c>
      <c r="E9802" s="753" t="s">
        <v>96</v>
      </c>
      <c r="F9802" s="753" t="s">
        <v>434</v>
      </c>
      <c r="G9802" s="757" t="s">
        <v>435</v>
      </c>
      <c r="H9802" s="751">
        <v>14870310</v>
      </c>
    </row>
    <row r="9803" spans="1:8">
      <c r="A9803" s="753" t="s">
        <v>84</v>
      </c>
      <c r="B9803" s="753" t="s">
        <v>325</v>
      </c>
      <c r="C9803" s="753" t="s">
        <v>223</v>
      </c>
      <c r="D9803" s="753" t="s">
        <v>1766</v>
      </c>
      <c r="E9803" s="753" t="s">
        <v>96</v>
      </c>
      <c r="F9803" s="753" t="s">
        <v>864</v>
      </c>
      <c r="G9803" s="757" t="s">
        <v>1770</v>
      </c>
      <c r="H9803" s="751">
        <v>193689000</v>
      </c>
    </row>
    <row r="9804" spans="1:8">
      <c r="A9804" s="753" t="s">
        <v>84</v>
      </c>
      <c r="B9804" s="753" t="s">
        <v>325</v>
      </c>
      <c r="C9804" s="753" t="s">
        <v>223</v>
      </c>
      <c r="D9804" s="753" t="s">
        <v>1766</v>
      </c>
      <c r="E9804" s="753" t="s">
        <v>96</v>
      </c>
      <c r="F9804" s="753" t="s">
        <v>11</v>
      </c>
      <c r="G9804" s="757" t="s">
        <v>1830</v>
      </c>
      <c r="H9804" s="751">
        <v>1788000</v>
      </c>
    </row>
    <row r="9805" spans="1:8" ht="26.4">
      <c r="A9805" s="753" t="s">
        <v>84</v>
      </c>
      <c r="B9805" s="753" t="s">
        <v>325</v>
      </c>
      <c r="C9805" s="753" t="s">
        <v>223</v>
      </c>
      <c r="D9805" s="753" t="s">
        <v>1766</v>
      </c>
      <c r="E9805" s="753" t="s">
        <v>96</v>
      </c>
      <c r="F9805" s="753" t="s">
        <v>98</v>
      </c>
      <c r="G9805" s="757" t="s">
        <v>99</v>
      </c>
      <c r="H9805" s="751">
        <v>33347000</v>
      </c>
    </row>
    <row r="9806" spans="1:8" ht="26.4">
      <c r="A9806" s="753" t="s">
        <v>84</v>
      </c>
      <c r="B9806" s="753" t="s">
        <v>325</v>
      </c>
      <c r="C9806" s="753" t="s">
        <v>223</v>
      </c>
      <c r="D9806" s="753" t="s">
        <v>1766</v>
      </c>
      <c r="E9806" s="753" t="s">
        <v>96</v>
      </c>
      <c r="F9806" s="753" t="s">
        <v>442</v>
      </c>
      <c r="G9806" s="757" t="s">
        <v>1772</v>
      </c>
      <c r="H9806" s="751">
        <v>27913064</v>
      </c>
    </row>
    <row r="9807" spans="1:8" ht="26.4">
      <c r="A9807" s="753" t="s">
        <v>84</v>
      </c>
      <c r="B9807" s="753" t="s">
        <v>325</v>
      </c>
      <c r="C9807" s="753" t="s">
        <v>223</v>
      </c>
      <c r="D9807" s="753" t="s">
        <v>1766</v>
      </c>
      <c r="E9807" s="753" t="s">
        <v>96</v>
      </c>
      <c r="F9807" s="753" t="s">
        <v>457</v>
      </c>
      <c r="G9807" s="757" t="s">
        <v>1875</v>
      </c>
      <c r="H9807" s="751">
        <v>11622000</v>
      </c>
    </row>
    <row r="9808" spans="1:8">
      <c r="A9808" s="753" t="s">
        <v>84</v>
      </c>
      <c r="B9808" s="753" t="s">
        <v>325</v>
      </c>
      <c r="C9808" s="753" t="s">
        <v>223</v>
      </c>
      <c r="D9808" s="753" t="s">
        <v>1766</v>
      </c>
      <c r="E9808" s="753" t="s">
        <v>96</v>
      </c>
      <c r="F9808" s="753" t="s">
        <v>144</v>
      </c>
      <c r="G9808" s="757" t="s">
        <v>145</v>
      </c>
      <c r="H9808" s="751">
        <v>1006715787</v>
      </c>
    </row>
    <row r="9809" spans="1:8">
      <c r="A9809" s="753" t="s">
        <v>84</v>
      </c>
      <c r="B9809" s="753" t="s">
        <v>325</v>
      </c>
      <c r="C9809" s="753" t="s">
        <v>223</v>
      </c>
      <c r="D9809" s="753" t="s">
        <v>1766</v>
      </c>
      <c r="E9809" s="753" t="s">
        <v>96</v>
      </c>
      <c r="F9809" s="753" t="s">
        <v>154</v>
      </c>
      <c r="G9809" s="757" t="s">
        <v>1773</v>
      </c>
      <c r="H9809" s="751">
        <v>53733760</v>
      </c>
    </row>
    <row r="9810" spans="1:8">
      <c r="A9810" s="753" t="s">
        <v>84</v>
      </c>
      <c r="B9810" s="753" t="s">
        <v>325</v>
      </c>
      <c r="C9810" s="753" t="s">
        <v>223</v>
      </c>
      <c r="D9810" s="753" t="s">
        <v>1766</v>
      </c>
      <c r="E9810" s="753" t="s">
        <v>426</v>
      </c>
      <c r="F9810" s="753"/>
      <c r="G9810" s="757" t="s">
        <v>427</v>
      </c>
      <c r="H9810" s="751">
        <v>24355000</v>
      </c>
    </row>
    <row r="9811" spans="1:8">
      <c r="A9811" s="753" t="s">
        <v>84</v>
      </c>
      <c r="B9811" s="753" t="s">
        <v>325</v>
      </c>
      <c r="C9811" s="753" t="s">
        <v>223</v>
      </c>
      <c r="D9811" s="753" t="s">
        <v>1766</v>
      </c>
      <c r="E9811" s="753" t="s">
        <v>426</v>
      </c>
      <c r="F9811" s="753" t="s">
        <v>428</v>
      </c>
      <c r="G9811" s="757" t="s">
        <v>1774</v>
      </c>
      <c r="H9811" s="751">
        <v>19105000</v>
      </c>
    </row>
    <row r="9812" spans="1:8">
      <c r="A9812" s="753" t="s">
        <v>84</v>
      </c>
      <c r="B9812" s="753" t="s">
        <v>325</v>
      </c>
      <c r="C9812" s="753" t="s">
        <v>223</v>
      </c>
      <c r="D9812" s="753" t="s">
        <v>1766</v>
      </c>
      <c r="E9812" s="753" t="s">
        <v>426</v>
      </c>
      <c r="F9812" s="753" t="s">
        <v>336</v>
      </c>
      <c r="G9812" s="757" t="s">
        <v>1876</v>
      </c>
      <c r="H9812" s="751">
        <v>4470000</v>
      </c>
    </row>
    <row r="9813" spans="1:8">
      <c r="A9813" s="753" t="s">
        <v>84</v>
      </c>
      <c r="B9813" s="753" t="s">
        <v>325</v>
      </c>
      <c r="C9813" s="753" t="s">
        <v>223</v>
      </c>
      <c r="D9813" s="753" t="s">
        <v>1766</v>
      </c>
      <c r="E9813" s="753" t="s">
        <v>426</v>
      </c>
      <c r="F9813" s="753" t="s">
        <v>429</v>
      </c>
      <c r="G9813" s="757" t="s">
        <v>1775</v>
      </c>
      <c r="H9813" s="751">
        <v>780000</v>
      </c>
    </row>
    <row r="9814" spans="1:8">
      <c r="A9814" s="753" t="s">
        <v>84</v>
      </c>
      <c r="B9814" s="753" t="s">
        <v>325</v>
      </c>
      <c r="C9814" s="753" t="s">
        <v>223</v>
      </c>
      <c r="D9814" s="753" t="s">
        <v>1766</v>
      </c>
      <c r="E9814" s="753" t="s">
        <v>100</v>
      </c>
      <c r="F9814" s="753"/>
      <c r="G9814" s="757" t="s">
        <v>101</v>
      </c>
      <c r="H9814" s="751">
        <v>563806433</v>
      </c>
    </row>
    <row r="9815" spans="1:8">
      <c r="A9815" s="753" t="s">
        <v>84</v>
      </c>
      <c r="B9815" s="753" t="s">
        <v>325</v>
      </c>
      <c r="C9815" s="753" t="s">
        <v>223</v>
      </c>
      <c r="D9815" s="753" t="s">
        <v>1766</v>
      </c>
      <c r="E9815" s="753" t="s">
        <v>100</v>
      </c>
      <c r="F9815" s="753" t="s">
        <v>337</v>
      </c>
      <c r="G9815" s="757" t="s">
        <v>338</v>
      </c>
      <c r="H9815" s="751">
        <v>36991000</v>
      </c>
    </row>
    <row r="9816" spans="1:8">
      <c r="A9816" s="753" t="s">
        <v>84</v>
      </c>
      <c r="B9816" s="753" t="s">
        <v>325</v>
      </c>
      <c r="C9816" s="753" t="s">
        <v>223</v>
      </c>
      <c r="D9816" s="753" t="s">
        <v>1766</v>
      </c>
      <c r="E9816" s="753" t="s">
        <v>100</v>
      </c>
      <c r="F9816" s="753" t="s">
        <v>443</v>
      </c>
      <c r="G9816" s="757" t="s">
        <v>135</v>
      </c>
      <c r="H9816" s="751">
        <v>526815433</v>
      </c>
    </row>
    <row r="9817" spans="1:8">
      <c r="A9817" s="753" t="s">
        <v>84</v>
      </c>
      <c r="B9817" s="753" t="s">
        <v>325</v>
      </c>
      <c r="C9817" s="753" t="s">
        <v>223</v>
      </c>
      <c r="D9817" s="753" t="s">
        <v>1766</v>
      </c>
      <c r="E9817" s="753" t="s">
        <v>102</v>
      </c>
      <c r="F9817" s="753"/>
      <c r="G9817" s="757" t="s">
        <v>369</v>
      </c>
      <c r="H9817" s="751">
        <v>1004307566</v>
      </c>
    </row>
    <row r="9818" spans="1:8">
      <c r="A9818" s="753" t="s">
        <v>84</v>
      </c>
      <c r="B9818" s="753" t="s">
        <v>325</v>
      </c>
      <c r="C9818" s="753" t="s">
        <v>223</v>
      </c>
      <c r="D9818" s="753" t="s">
        <v>1766</v>
      </c>
      <c r="E9818" s="753" t="s">
        <v>102</v>
      </c>
      <c r="F9818" s="753" t="s">
        <v>103</v>
      </c>
      <c r="G9818" s="757" t="s">
        <v>104</v>
      </c>
      <c r="H9818" s="751">
        <v>779356845</v>
      </c>
    </row>
    <row r="9819" spans="1:8">
      <c r="A9819" s="753" t="s">
        <v>84</v>
      </c>
      <c r="B9819" s="753" t="s">
        <v>325</v>
      </c>
      <c r="C9819" s="753" t="s">
        <v>223</v>
      </c>
      <c r="D9819" s="753" t="s">
        <v>1766</v>
      </c>
      <c r="E9819" s="753" t="s">
        <v>102</v>
      </c>
      <c r="F9819" s="753" t="s">
        <v>105</v>
      </c>
      <c r="G9819" s="757" t="s">
        <v>106</v>
      </c>
      <c r="H9819" s="751">
        <v>130859632</v>
      </c>
    </row>
    <row r="9820" spans="1:8">
      <c r="A9820" s="753" t="s">
        <v>84</v>
      </c>
      <c r="B9820" s="753" t="s">
        <v>325</v>
      </c>
      <c r="C9820" s="753" t="s">
        <v>223</v>
      </c>
      <c r="D9820" s="753" t="s">
        <v>1766</v>
      </c>
      <c r="E9820" s="753" t="s">
        <v>102</v>
      </c>
      <c r="F9820" s="753" t="s">
        <v>107</v>
      </c>
      <c r="G9820" s="757" t="s">
        <v>108</v>
      </c>
      <c r="H9820" s="751">
        <v>88773850</v>
      </c>
    </row>
    <row r="9821" spans="1:8">
      <c r="A9821" s="753" t="s">
        <v>84</v>
      </c>
      <c r="B9821" s="753" t="s">
        <v>325</v>
      </c>
      <c r="C9821" s="753" t="s">
        <v>223</v>
      </c>
      <c r="D9821" s="753" t="s">
        <v>1766</v>
      </c>
      <c r="E9821" s="753" t="s">
        <v>102</v>
      </c>
      <c r="F9821" s="753" t="s">
        <v>0</v>
      </c>
      <c r="G9821" s="757" t="s">
        <v>1</v>
      </c>
      <c r="H9821" s="751">
        <v>5317239</v>
      </c>
    </row>
    <row r="9822" spans="1:8">
      <c r="A9822" s="753" t="s">
        <v>84</v>
      </c>
      <c r="B9822" s="753" t="s">
        <v>325</v>
      </c>
      <c r="C9822" s="753" t="s">
        <v>223</v>
      </c>
      <c r="D9822" s="753" t="s">
        <v>1766</v>
      </c>
      <c r="E9822" s="753" t="s">
        <v>109</v>
      </c>
      <c r="F9822" s="753"/>
      <c r="G9822" s="757" t="s">
        <v>110</v>
      </c>
      <c r="H9822" s="751">
        <v>81981264</v>
      </c>
    </row>
    <row r="9823" spans="1:8" ht="26.4">
      <c r="A9823" s="753" t="s">
        <v>84</v>
      </c>
      <c r="B9823" s="753" t="s">
        <v>325</v>
      </c>
      <c r="C9823" s="753" t="s">
        <v>223</v>
      </c>
      <c r="D9823" s="753" t="s">
        <v>1766</v>
      </c>
      <c r="E9823" s="753" t="s">
        <v>109</v>
      </c>
      <c r="F9823" s="753" t="s">
        <v>855</v>
      </c>
      <c r="G9823" s="757" t="s">
        <v>1776</v>
      </c>
      <c r="H9823" s="751">
        <v>81981264</v>
      </c>
    </row>
    <row r="9824" spans="1:8">
      <c r="A9824" s="753" t="s">
        <v>84</v>
      </c>
      <c r="B9824" s="753" t="s">
        <v>325</v>
      </c>
      <c r="C9824" s="753" t="s">
        <v>223</v>
      </c>
      <c r="D9824" s="753" t="s">
        <v>1766</v>
      </c>
      <c r="E9824" s="753" t="s">
        <v>112</v>
      </c>
      <c r="F9824" s="753"/>
      <c r="G9824" s="757" t="s">
        <v>113</v>
      </c>
      <c r="H9824" s="751">
        <v>147864570</v>
      </c>
    </row>
    <row r="9825" spans="1:8">
      <c r="A9825" s="753" t="s">
        <v>84</v>
      </c>
      <c r="B9825" s="753" t="s">
        <v>325</v>
      </c>
      <c r="C9825" s="753" t="s">
        <v>223</v>
      </c>
      <c r="D9825" s="753" t="s">
        <v>1766</v>
      </c>
      <c r="E9825" s="753" t="s">
        <v>112</v>
      </c>
      <c r="F9825" s="753" t="s">
        <v>155</v>
      </c>
      <c r="G9825" s="757" t="s">
        <v>1777</v>
      </c>
      <c r="H9825" s="751">
        <v>120841346</v>
      </c>
    </row>
    <row r="9826" spans="1:8">
      <c r="A9826" s="753" t="s">
        <v>84</v>
      </c>
      <c r="B9826" s="753" t="s">
        <v>325</v>
      </c>
      <c r="C9826" s="753" t="s">
        <v>223</v>
      </c>
      <c r="D9826" s="753" t="s">
        <v>1766</v>
      </c>
      <c r="E9826" s="753" t="s">
        <v>112</v>
      </c>
      <c r="F9826" s="753" t="s">
        <v>114</v>
      </c>
      <c r="G9826" s="757" t="s">
        <v>1778</v>
      </c>
      <c r="H9826" s="751">
        <v>18632224</v>
      </c>
    </row>
    <row r="9827" spans="1:8">
      <c r="A9827" s="753" t="s">
        <v>84</v>
      </c>
      <c r="B9827" s="753" t="s">
        <v>325</v>
      </c>
      <c r="C9827" s="753" t="s">
        <v>223</v>
      </c>
      <c r="D9827" s="753" t="s">
        <v>1766</v>
      </c>
      <c r="E9827" s="753" t="s">
        <v>112</v>
      </c>
      <c r="F9827" s="753" t="s">
        <v>146</v>
      </c>
      <c r="G9827" s="757" t="s">
        <v>1780</v>
      </c>
      <c r="H9827" s="751">
        <v>8211000</v>
      </c>
    </row>
    <row r="9828" spans="1:8">
      <c r="A9828" s="753" t="s">
        <v>84</v>
      </c>
      <c r="B9828" s="753" t="s">
        <v>325</v>
      </c>
      <c r="C9828" s="753" t="s">
        <v>223</v>
      </c>
      <c r="D9828" s="753" t="s">
        <v>1766</v>
      </c>
      <c r="E9828" s="753" t="s">
        <v>112</v>
      </c>
      <c r="F9828" s="753" t="s">
        <v>242</v>
      </c>
      <c r="G9828" s="757" t="s">
        <v>1839</v>
      </c>
      <c r="H9828" s="751">
        <v>180000</v>
      </c>
    </row>
    <row r="9829" spans="1:8">
      <c r="A9829" s="753" t="s">
        <v>84</v>
      </c>
      <c r="B9829" s="753" t="s">
        <v>325</v>
      </c>
      <c r="C9829" s="753" t="s">
        <v>223</v>
      </c>
      <c r="D9829" s="753" t="s">
        <v>1766</v>
      </c>
      <c r="E9829" s="753" t="s">
        <v>115</v>
      </c>
      <c r="F9829" s="753"/>
      <c r="G9829" s="757" t="s">
        <v>1781</v>
      </c>
      <c r="H9829" s="751">
        <v>362894201</v>
      </c>
    </row>
    <row r="9830" spans="1:8">
      <c r="A9830" s="753" t="s">
        <v>84</v>
      </c>
      <c r="B9830" s="753" t="s">
        <v>325</v>
      </c>
      <c r="C9830" s="753" t="s">
        <v>223</v>
      </c>
      <c r="D9830" s="753" t="s">
        <v>1766</v>
      </c>
      <c r="E9830" s="753" t="s">
        <v>115</v>
      </c>
      <c r="F9830" s="753" t="s">
        <v>116</v>
      </c>
      <c r="G9830" s="757" t="s">
        <v>117</v>
      </c>
      <c r="H9830" s="751">
        <v>216725200</v>
      </c>
    </row>
    <row r="9831" spans="1:8">
      <c r="A9831" s="753" t="s">
        <v>84</v>
      </c>
      <c r="B9831" s="753" t="s">
        <v>325</v>
      </c>
      <c r="C9831" s="753" t="s">
        <v>223</v>
      </c>
      <c r="D9831" s="753" t="s">
        <v>1766</v>
      </c>
      <c r="E9831" s="753" t="s">
        <v>115</v>
      </c>
      <c r="F9831" s="753" t="s">
        <v>147</v>
      </c>
      <c r="G9831" s="757" t="s">
        <v>148</v>
      </c>
      <c r="H9831" s="751">
        <v>72851000</v>
      </c>
    </row>
    <row r="9832" spans="1:8">
      <c r="A9832" s="753" t="s">
        <v>84</v>
      </c>
      <c r="B9832" s="753" t="s">
        <v>325</v>
      </c>
      <c r="C9832" s="753" t="s">
        <v>223</v>
      </c>
      <c r="D9832" s="753" t="s">
        <v>1766</v>
      </c>
      <c r="E9832" s="753" t="s">
        <v>115</v>
      </c>
      <c r="F9832" s="753" t="s">
        <v>4</v>
      </c>
      <c r="G9832" s="757" t="s">
        <v>1782</v>
      </c>
      <c r="H9832" s="751">
        <v>22740000</v>
      </c>
    </row>
    <row r="9833" spans="1:8">
      <c r="A9833" s="753" t="s">
        <v>84</v>
      </c>
      <c r="B9833" s="753" t="s">
        <v>325</v>
      </c>
      <c r="C9833" s="753" t="s">
        <v>223</v>
      </c>
      <c r="D9833" s="753" t="s">
        <v>1766</v>
      </c>
      <c r="E9833" s="753" t="s">
        <v>115</v>
      </c>
      <c r="F9833" s="753" t="s">
        <v>118</v>
      </c>
      <c r="G9833" s="757" t="s">
        <v>119</v>
      </c>
      <c r="H9833" s="751">
        <v>50578001</v>
      </c>
    </row>
    <row r="9834" spans="1:8">
      <c r="A9834" s="753" t="s">
        <v>84</v>
      </c>
      <c r="B9834" s="753" t="s">
        <v>325</v>
      </c>
      <c r="C9834" s="753" t="s">
        <v>223</v>
      </c>
      <c r="D9834" s="753" t="s">
        <v>1766</v>
      </c>
      <c r="E9834" s="753" t="s">
        <v>120</v>
      </c>
      <c r="F9834" s="753"/>
      <c r="G9834" s="757" t="s">
        <v>121</v>
      </c>
      <c r="H9834" s="751">
        <v>426747126</v>
      </c>
    </row>
    <row r="9835" spans="1:8" ht="39.6">
      <c r="A9835" s="753" t="s">
        <v>84</v>
      </c>
      <c r="B9835" s="753" t="s">
        <v>325</v>
      </c>
      <c r="C9835" s="753" t="s">
        <v>223</v>
      </c>
      <c r="D9835" s="753" t="s">
        <v>1766</v>
      </c>
      <c r="E9835" s="753" t="s">
        <v>120</v>
      </c>
      <c r="F9835" s="753" t="s">
        <v>122</v>
      </c>
      <c r="G9835" s="757" t="s">
        <v>1783</v>
      </c>
      <c r="H9835" s="751">
        <v>17520748</v>
      </c>
    </row>
    <row r="9836" spans="1:8">
      <c r="A9836" s="753" t="s">
        <v>84</v>
      </c>
      <c r="B9836" s="753" t="s">
        <v>325</v>
      </c>
      <c r="C9836" s="753" t="s">
        <v>223</v>
      </c>
      <c r="D9836" s="753" t="s">
        <v>1766</v>
      </c>
      <c r="E9836" s="753" t="s">
        <v>120</v>
      </c>
      <c r="F9836" s="753" t="s">
        <v>123</v>
      </c>
      <c r="G9836" s="757" t="s">
        <v>124</v>
      </c>
      <c r="H9836" s="751">
        <v>7852944</v>
      </c>
    </row>
    <row r="9837" spans="1:8" ht="39.6">
      <c r="A9837" s="753" t="s">
        <v>84</v>
      </c>
      <c r="B9837" s="753" t="s">
        <v>325</v>
      </c>
      <c r="C9837" s="753" t="s">
        <v>223</v>
      </c>
      <c r="D9837" s="753" t="s">
        <v>1766</v>
      </c>
      <c r="E9837" s="753" t="s">
        <v>120</v>
      </c>
      <c r="F9837" s="753" t="s">
        <v>994</v>
      </c>
      <c r="G9837" s="757" t="s">
        <v>1824</v>
      </c>
      <c r="H9837" s="751">
        <v>30853434</v>
      </c>
    </row>
    <row r="9838" spans="1:8">
      <c r="A9838" s="753" t="s">
        <v>84</v>
      </c>
      <c r="B9838" s="753" t="s">
        <v>325</v>
      </c>
      <c r="C9838" s="753" t="s">
        <v>223</v>
      </c>
      <c r="D9838" s="753" t="s">
        <v>1766</v>
      </c>
      <c r="E9838" s="753" t="s">
        <v>120</v>
      </c>
      <c r="F9838" s="753" t="s">
        <v>315</v>
      </c>
      <c r="G9838" s="757" t="s">
        <v>1831</v>
      </c>
      <c r="H9838" s="751">
        <v>344092200</v>
      </c>
    </row>
    <row r="9839" spans="1:8" ht="26.4">
      <c r="A9839" s="753" t="s">
        <v>84</v>
      </c>
      <c r="B9839" s="753" t="s">
        <v>325</v>
      </c>
      <c r="C9839" s="753" t="s">
        <v>223</v>
      </c>
      <c r="D9839" s="753" t="s">
        <v>1766</v>
      </c>
      <c r="E9839" s="753" t="s">
        <v>120</v>
      </c>
      <c r="F9839" s="753" t="s">
        <v>1001</v>
      </c>
      <c r="G9839" s="757" t="s">
        <v>1784</v>
      </c>
      <c r="H9839" s="751">
        <v>17683600</v>
      </c>
    </row>
    <row r="9840" spans="1:8">
      <c r="A9840" s="753" t="s">
        <v>84</v>
      </c>
      <c r="B9840" s="753" t="s">
        <v>325</v>
      </c>
      <c r="C9840" s="753" t="s">
        <v>223</v>
      </c>
      <c r="D9840" s="753" t="s">
        <v>1766</v>
      </c>
      <c r="E9840" s="753" t="s">
        <v>120</v>
      </c>
      <c r="F9840" s="753" t="s">
        <v>158</v>
      </c>
      <c r="G9840" s="757" t="s">
        <v>1785</v>
      </c>
      <c r="H9840" s="751">
        <v>1209200</v>
      </c>
    </row>
    <row r="9841" spans="1:8">
      <c r="A9841" s="753" t="s">
        <v>84</v>
      </c>
      <c r="B9841" s="753" t="s">
        <v>325</v>
      </c>
      <c r="C9841" s="753" t="s">
        <v>223</v>
      </c>
      <c r="D9841" s="753" t="s">
        <v>1766</v>
      </c>
      <c r="E9841" s="753" t="s">
        <v>120</v>
      </c>
      <c r="F9841" s="753" t="s">
        <v>159</v>
      </c>
      <c r="G9841" s="757" t="s">
        <v>143</v>
      </c>
      <c r="H9841" s="751">
        <v>7535000</v>
      </c>
    </row>
    <row r="9842" spans="1:8">
      <c r="A9842" s="753" t="s">
        <v>84</v>
      </c>
      <c r="B9842" s="753" t="s">
        <v>325</v>
      </c>
      <c r="C9842" s="753" t="s">
        <v>223</v>
      </c>
      <c r="D9842" s="753" t="s">
        <v>1766</v>
      </c>
      <c r="E9842" s="753" t="s">
        <v>160</v>
      </c>
      <c r="F9842" s="753"/>
      <c r="G9842" s="757" t="s">
        <v>161</v>
      </c>
      <c r="H9842" s="751">
        <v>196395000</v>
      </c>
    </row>
    <row r="9843" spans="1:8">
      <c r="A9843" s="753" t="s">
        <v>84</v>
      </c>
      <c r="B9843" s="753" t="s">
        <v>325</v>
      </c>
      <c r="C9843" s="753" t="s">
        <v>223</v>
      </c>
      <c r="D9843" s="753" t="s">
        <v>1766</v>
      </c>
      <c r="E9843" s="753" t="s">
        <v>160</v>
      </c>
      <c r="F9843" s="753" t="s">
        <v>162</v>
      </c>
      <c r="G9843" s="757" t="s">
        <v>163</v>
      </c>
      <c r="H9843" s="751">
        <v>49938000</v>
      </c>
    </row>
    <row r="9844" spans="1:8">
      <c r="A9844" s="753" t="s">
        <v>84</v>
      </c>
      <c r="B9844" s="753" t="s">
        <v>325</v>
      </c>
      <c r="C9844" s="753" t="s">
        <v>223</v>
      </c>
      <c r="D9844" s="753" t="s">
        <v>1766</v>
      </c>
      <c r="E9844" s="753" t="s">
        <v>160</v>
      </c>
      <c r="F9844" s="753" t="s">
        <v>546</v>
      </c>
      <c r="G9844" s="757" t="s">
        <v>128</v>
      </c>
      <c r="H9844" s="751">
        <v>500000</v>
      </c>
    </row>
    <row r="9845" spans="1:8">
      <c r="A9845" s="753" t="s">
        <v>84</v>
      </c>
      <c r="B9845" s="753" t="s">
        <v>325</v>
      </c>
      <c r="C9845" s="753" t="s">
        <v>223</v>
      </c>
      <c r="D9845" s="753" t="s">
        <v>1766</v>
      </c>
      <c r="E9845" s="753" t="s">
        <v>160</v>
      </c>
      <c r="F9845" s="753" t="s">
        <v>547</v>
      </c>
      <c r="G9845" s="757" t="s">
        <v>548</v>
      </c>
      <c r="H9845" s="751">
        <v>4700000</v>
      </c>
    </row>
    <row r="9846" spans="1:8">
      <c r="A9846" s="753" t="s">
        <v>84</v>
      </c>
      <c r="B9846" s="753" t="s">
        <v>325</v>
      </c>
      <c r="C9846" s="753" t="s">
        <v>223</v>
      </c>
      <c r="D9846" s="753" t="s">
        <v>1766</v>
      </c>
      <c r="E9846" s="753" t="s">
        <v>160</v>
      </c>
      <c r="F9846" s="753" t="s">
        <v>438</v>
      </c>
      <c r="G9846" s="757" t="s">
        <v>1786</v>
      </c>
      <c r="H9846" s="751">
        <v>2000000</v>
      </c>
    </row>
    <row r="9847" spans="1:8">
      <c r="A9847" s="753" t="s">
        <v>84</v>
      </c>
      <c r="B9847" s="753" t="s">
        <v>325</v>
      </c>
      <c r="C9847" s="753" t="s">
        <v>223</v>
      </c>
      <c r="D9847" s="753" t="s">
        <v>1766</v>
      </c>
      <c r="E9847" s="753" t="s">
        <v>160</v>
      </c>
      <c r="F9847" s="753" t="s">
        <v>551</v>
      </c>
      <c r="G9847" s="757" t="s">
        <v>133</v>
      </c>
      <c r="H9847" s="751">
        <v>139257000</v>
      </c>
    </row>
    <row r="9848" spans="1:8">
      <c r="A9848" s="753" t="s">
        <v>84</v>
      </c>
      <c r="B9848" s="753" t="s">
        <v>325</v>
      </c>
      <c r="C9848" s="753" t="s">
        <v>223</v>
      </c>
      <c r="D9848" s="753" t="s">
        <v>1766</v>
      </c>
      <c r="E9848" s="753" t="s">
        <v>125</v>
      </c>
      <c r="F9848" s="753"/>
      <c r="G9848" s="757" t="s">
        <v>126</v>
      </c>
      <c r="H9848" s="751">
        <v>533739000</v>
      </c>
    </row>
    <row r="9849" spans="1:8">
      <c r="A9849" s="753" t="s">
        <v>84</v>
      </c>
      <c r="B9849" s="753" t="s">
        <v>325</v>
      </c>
      <c r="C9849" s="753" t="s">
        <v>223</v>
      </c>
      <c r="D9849" s="753" t="s">
        <v>1766</v>
      </c>
      <c r="E9849" s="753" t="s">
        <v>125</v>
      </c>
      <c r="F9849" s="753" t="s">
        <v>430</v>
      </c>
      <c r="G9849" s="757" t="s">
        <v>431</v>
      </c>
      <c r="H9849" s="751">
        <v>72679000</v>
      </c>
    </row>
    <row r="9850" spans="1:8">
      <c r="A9850" s="753" t="s">
        <v>84</v>
      </c>
      <c r="B9850" s="753" t="s">
        <v>325</v>
      </c>
      <c r="C9850" s="753" t="s">
        <v>223</v>
      </c>
      <c r="D9850" s="753" t="s">
        <v>1766</v>
      </c>
      <c r="E9850" s="753" t="s">
        <v>125</v>
      </c>
      <c r="F9850" s="753" t="s">
        <v>552</v>
      </c>
      <c r="G9850" s="757" t="s">
        <v>553</v>
      </c>
      <c r="H9850" s="751">
        <v>153610000</v>
      </c>
    </row>
    <row r="9851" spans="1:8">
      <c r="A9851" s="753" t="s">
        <v>84</v>
      </c>
      <c r="B9851" s="753" t="s">
        <v>325</v>
      </c>
      <c r="C9851" s="753" t="s">
        <v>223</v>
      </c>
      <c r="D9851" s="753" t="s">
        <v>1766</v>
      </c>
      <c r="E9851" s="753" t="s">
        <v>125</v>
      </c>
      <c r="F9851" s="753" t="s">
        <v>127</v>
      </c>
      <c r="G9851" s="757" t="s">
        <v>128</v>
      </c>
      <c r="H9851" s="751">
        <v>34600000</v>
      </c>
    </row>
    <row r="9852" spans="1:8">
      <c r="A9852" s="753" t="s">
        <v>84</v>
      </c>
      <c r="B9852" s="753" t="s">
        <v>325</v>
      </c>
      <c r="C9852" s="753" t="s">
        <v>223</v>
      </c>
      <c r="D9852" s="753" t="s">
        <v>1766</v>
      </c>
      <c r="E9852" s="753" t="s">
        <v>125</v>
      </c>
      <c r="F9852" s="753" t="s">
        <v>129</v>
      </c>
      <c r="G9852" s="757" t="s">
        <v>1787</v>
      </c>
      <c r="H9852" s="751">
        <v>263850000</v>
      </c>
    </row>
    <row r="9853" spans="1:8" ht="26.4">
      <c r="A9853" s="753" t="s">
        <v>84</v>
      </c>
      <c r="B9853" s="753" t="s">
        <v>325</v>
      </c>
      <c r="C9853" s="753" t="s">
        <v>223</v>
      </c>
      <c r="D9853" s="753" t="s">
        <v>1766</v>
      </c>
      <c r="E9853" s="753" t="s">
        <v>125</v>
      </c>
      <c r="F9853" s="753" t="s">
        <v>2867</v>
      </c>
      <c r="G9853" s="757" t="s">
        <v>2868</v>
      </c>
      <c r="H9853" s="751">
        <v>9000000</v>
      </c>
    </row>
    <row r="9854" spans="1:8">
      <c r="A9854" s="753" t="s">
        <v>84</v>
      </c>
      <c r="B9854" s="753" t="s">
        <v>325</v>
      </c>
      <c r="C9854" s="753" t="s">
        <v>223</v>
      </c>
      <c r="D9854" s="753" t="s">
        <v>1766</v>
      </c>
      <c r="E9854" s="753" t="s">
        <v>554</v>
      </c>
      <c r="F9854" s="753"/>
      <c r="G9854" s="757" t="s">
        <v>555</v>
      </c>
      <c r="H9854" s="751">
        <v>416395000</v>
      </c>
    </row>
    <row r="9855" spans="1:8">
      <c r="A9855" s="753" t="s">
        <v>84</v>
      </c>
      <c r="B9855" s="753" t="s">
        <v>325</v>
      </c>
      <c r="C9855" s="753" t="s">
        <v>223</v>
      </c>
      <c r="D9855" s="753" t="s">
        <v>1766</v>
      </c>
      <c r="E9855" s="753" t="s">
        <v>554</v>
      </c>
      <c r="F9855" s="753" t="s">
        <v>556</v>
      </c>
      <c r="G9855" s="757" t="s">
        <v>557</v>
      </c>
      <c r="H9855" s="751">
        <v>322800000</v>
      </c>
    </row>
    <row r="9856" spans="1:8">
      <c r="A9856" s="753" t="s">
        <v>84</v>
      </c>
      <c r="B9856" s="753" t="s">
        <v>325</v>
      </c>
      <c r="C9856" s="753" t="s">
        <v>223</v>
      </c>
      <c r="D9856" s="753" t="s">
        <v>1766</v>
      </c>
      <c r="E9856" s="753" t="s">
        <v>554</v>
      </c>
      <c r="F9856" s="753" t="s">
        <v>243</v>
      </c>
      <c r="G9856" s="757" t="s">
        <v>244</v>
      </c>
      <c r="H9856" s="751">
        <v>46000000</v>
      </c>
    </row>
    <row r="9857" spans="1:8">
      <c r="A9857" s="753" t="s">
        <v>84</v>
      </c>
      <c r="B9857" s="753" t="s">
        <v>325</v>
      </c>
      <c r="C9857" s="753" t="s">
        <v>223</v>
      </c>
      <c r="D9857" s="753" t="s">
        <v>1766</v>
      </c>
      <c r="E9857" s="753" t="s">
        <v>554</v>
      </c>
      <c r="F9857" s="753" t="s">
        <v>206</v>
      </c>
      <c r="G9857" s="757" t="s">
        <v>207</v>
      </c>
      <c r="H9857" s="751">
        <v>22300000</v>
      </c>
    </row>
    <row r="9858" spans="1:8">
      <c r="A9858" s="753" t="s">
        <v>84</v>
      </c>
      <c r="B9858" s="753" t="s">
        <v>325</v>
      </c>
      <c r="C9858" s="753" t="s">
        <v>223</v>
      </c>
      <c r="D9858" s="753" t="s">
        <v>1766</v>
      </c>
      <c r="E9858" s="753" t="s">
        <v>554</v>
      </c>
      <c r="F9858" s="753" t="s">
        <v>558</v>
      </c>
      <c r="G9858" s="757" t="s">
        <v>559</v>
      </c>
      <c r="H9858" s="751">
        <v>25295000</v>
      </c>
    </row>
    <row r="9859" spans="1:8" ht="39.6">
      <c r="A9859" s="753" t="s">
        <v>84</v>
      </c>
      <c r="B9859" s="753" t="s">
        <v>325</v>
      </c>
      <c r="C9859" s="753" t="s">
        <v>223</v>
      </c>
      <c r="D9859" s="753" t="s">
        <v>1766</v>
      </c>
      <c r="E9859" s="753" t="s">
        <v>560</v>
      </c>
      <c r="F9859" s="753"/>
      <c r="G9859" s="757" t="s">
        <v>1790</v>
      </c>
      <c r="H9859" s="751">
        <v>358049000</v>
      </c>
    </row>
    <row r="9860" spans="1:8">
      <c r="A9860" s="753" t="s">
        <v>84</v>
      </c>
      <c r="B9860" s="753" t="s">
        <v>325</v>
      </c>
      <c r="C9860" s="753" t="s">
        <v>223</v>
      </c>
      <c r="D9860" s="753" t="s">
        <v>1766</v>
      </c>
      <c r="E9860" s="753" t="s">
        <v>560</v>
      </c>
      <c r="F9860" s="753" t="s">
        <v>5</v>
      </c>
      <c r="G9860" s="757" t="s">
        <v>6</v>
      </c>
      <c r="H9860" s="751">
        <v>197307000</v>
      </c>
    </row>
    <row r="9861" spans="1:8">
      <c r="A9861" s="753" t="s">
        <v>84</v>
      </c>
      <c r="B9861" s="753" t="s">
        <v>325</v>
      </c>
      <c r="C9861" s="753" t="s">
        <v>223</v>
      </c>
      <c r="D9861" s="753" t="s">
        <v>1766</v>
      </c>
      <c r="E9861" s="753" t="s">
        <v>560</v>
      </c>
      <c r="F9861" s="753" t="s">
        <v>418</v>
      </c>
      <c r="G9861" s="757" t="s">
        <v>1793</v>
      </c>
      <c r="H9861" s="751">
        <v>57277000</v>
      </c>
    </row>
    <row r="9862" spans="1:8">
      <c r="A9862" s="753" t="s">
        <v>84</v>
      </c>
      <c r="B9862" s="753" t="s">
        <v>325</v>
      </c>
      <c r="C9862" s="753" t="s">
        <v>223</v>
      </c>
      <c r="D9862" s="753" t="s">
        <v>1766</v>
      </c>
      <c r="E9862" s="753" t="s">
        <v>560</v>
      </c>
      <c r="F9862" s="753" t="s">
        <v>562</v>
      </c>
      <c r="G9862" s="757" t="s">
        <v>1794</v>
      </c>
      <c r="H9862" s="751">
        <v>18604000</v>
      </c>
    </row>
    <row r="9863" spans="1:8">
      <c r="A9863" s="753" t="s">
        <v>84</v>
      </c>
      <c r="B9863" s="753" t="s">
        <v>325</v>
      </c>
      <c r="C9863" s="753" t="s">
        <v>223</v>
      </c>
      <c r="D9863" s="753" t="s">
        <v>1766</v>
      </c>
      <c r="E9863" s="753" t="s">
        <v>560</v>
      </c>
      <c r="F9863" s="753" t="s">
        <v>7</v>
      </c>
      <c r="G9863" s="757" t="s">
        <v>1795</v>
      </c>
      <c r="H9863" s="751">
        <v>43641000</v>
      </c>
    </row>
    <row r="9864" spans="1:8" ht="26.4">
      <c r="A9864" s="753" t="s">
        <v>84</v>
      </c>
      <c r="B9864" s="753" t="s">
        <v>325</v>
      </c>
      <c r="C9864" s="753" t="s">
        <v>223</v>
      </c>
      <c r="D9864" s="753" t="s">
        <v>1766</v>
      </c>
      <c r="E9864" s="753" t="s">
        <v>560</v>
      </c>
      <c r="F9864" s="753" t="s">
        <v>563</v>
      </c>
      <c r="G9864" s="757" t="s">
        <v>13</v>
      </c>
      <c r="H9864" s="751">
        <v>41220000</v>
      </c>
    </row>
    <row r="9865" spans="1:8" ht="26.4">
      <c r="A9865" s="753" t="s">
        <v>84</v>
      </c>
      <c r="B9865" s="753" t="s">
        <v>325</v>
      </c>
      <c r="C9865" s="753" t="s">
        <v>223</v>
      </c>
      <c r="D9865" s="753" t="s">
        <v>1766</v>
      </c>
      <c r="E9865" s="753" t="s">
        <v>1796</v>
      </c>
      <c r="F9865" s="753"/>
      <c r="G9865" s="757" t="s">
        <v>1797</v>
      </c>
      <c r="H9865" s="751">
        <v>137290000</v>
      </c>
    </row>
    <row r="9866" spans="1:8">
      <c r="A9866" s="753" t="s">
        <v>84</v>
      </c>
      <c r="B9866" s="753" t="s">
        <v>325</v>
      </c>
      <c r="C9866" s="753" t="s">
        <v>223</v>
      </c>
      <c r="D9866" s="753" t="s">
        <v>1766</v>
      </c>
      <c r="E9866" s="753" t="s">
        <v>1796</v>
      </c>
      <c r="F9866" s="753" t="s">
        <v>1825</v>
      </c>
      <c r="G9866" s="757" t="s">
        <v>1794</v>
      </c>
      <c r="H9866" s="751">
        <v>58340000</v>
      </c>
    </row>
    <row r="9867" spans="1:8">
      <c r="A9867" s="753" t="s">
        <v>84</v>
      </c>
      <c r="B9867" s="753" t="s">
        <v>325</v>
      </c>
      <c r="C9867" s="753" t="s">
        <v>223</v>
      </c>
      <c r="D9867" s="753" t="s">
        <v>1766</v>
      </c>
      <c r="E9867" s="753" t="s">
        <v>1796</v>
      </c>
      <c r="F9867" s="753" t="s">
        <v>1798</v>
      </c>
      <c r="G9867" s="757" t="s">
        <v>1793</v>
      </c>
      <c r="H9867" s="751">
        <v>30000000</v>
      </c>
    </row>
    <row r="9868" spans="1:8">
      <c r="A9868" s="753" t="s">
        <v>84</v>
      </c>
      <c r="B9868" s="753" t="s">
        <v>325</v>
      </c>
      <c r="C9868" s="753" t="s">
        <v>223</v>
      </c>
      <c r="D9868" s="753" t="s">
        <v>1766</v>
      </c>
      <c r="E9868" s="753" t="s">
        <v>1796</v>
      </c>
      <c r="F9868" s="753" t="s">
        <v>1833</v>
      </c>
      <c r="G9868" s="757" t="s">
        <v>1834</v>
      </c>
      <c r="H9868" s="751">
        <v>48950000</v>
      </c>
    </row>
    <row r="9869" spans="1:8" ht="26.4">
      <c r="A9869" s="753" t="s">
        <v>84</v>
      </c>
      <c r="B9869" s="753" t="s">
        <v>325</v>
      </c>
      <c r="C9869" s="753" t="s">
        <v>223</v>
      </c>
      <c r="D9869" s="753" t="s">
        <v>1766</v>
      </c>
      <c r="E9869" s="753" t="s">
        <v>130</v>
      </c>
      <c r="F9869" s="753"/>
      <c r="G9869" s="757" t="s">
        <v>131</v>
      </c>
      <c r="H9869" s="751">
        <v>1169707006</v>
      </c>
    </row>
    <row r="9870" spans="1:8">
      <c r="A9870" s="753" t="s">
        <v>84</v>
      </c>
      <c r="B9870" s="753" t="s">
        <v>325</v>
      </c>
      <c r="C9870" s="753" t="s">
        <v>223</v>
      </c>
      <c r="D9870" s="753" t="s">
        <v>1766</v>
      </c>
      <c r="E9870" s="753" t="s">
        <v>130</v>
      </c>
      <c r="F9870" s="753" t="s">
        <v>585</v>
      </c>
      <c r="G9870" s="757" t="s">
        <v>1799</v>
      </c>
      <c r="H9870" s="751">
        <v>160831800</v>
      </c>
    </row>
    <row r="9871" spans="1:8">
      <c r="A9871" s="753" t="s">
        <v>84</v>
      </c>
      <c r="B9871" s="753" t="s">
        <v>325</v>
      </c>
      <c r="C9871" s="753" t="s">
        <v>223</v>
      </c>
      <c r="D9871" s="753" t="s">
        <v>1766</v>
      </c>
      <c r="E9871" s="753" t="s">
        <v>130</v>
      </c>
      <c r="F9871" s="753" t="s">
        <v>132</v>
      </c>
      <c r="G9871" s="757" t="s">
        <v>135</v>
      </c>
      <c r="H9871" s="751">
        <v>1008875206</v>
      </c>
    </row>
    <row r="9872" spans="1:8">
      <c r="A9872" s="753" t="s">
        <v>84</v>
      </c>
      <c r="B9872" s="753" t="s">
        <v>325</v>
      </c>
      <c r="C9872" s="753" t="s">
        <v>223</v>
      </c>
      <c r="D9872" s="753" t="s">
        <v>1766</v>
      </c>
      <c r="E9872" s="753" t="s">
        <v>1801</v>
      </c>
      <c r="F9872" s="753"/>
      <c r="G9872" s="757" t="s">
        <v>1802</v>
      </c>
      <c r="H9872" s="751">
        <v>4873000</v>
      </c>
    </row>
    <row r="9873" spans="1:8">
      <c r="A9873" s="753" t="s">
        <v>84</v>
      </c>
      <c r="B9873" s="753" t="s">
        <v>325</v>
      </c>
      <c r="C9873" s="753" t="s">
        <v>223</v>
      </c>
      <c r="D9873" s="753" t="s">
        <v>1766</v>
      </c>
      <c r="E9873" s="753" t="s">
        <v>1801</v>
      </c>
      <c r="F9873" s="753" t="s">
        <v>1803</v>
      </c>
      <c r="G9873" s="757" t="s">
        <v>1804</v>
      </c>
      <c r="H9873" s="751">
        <v>4873000</v>
      </c>
    </row>
    <row r="9874" spans="1:8" ht="26.4">
      <c r="A9874" s="753" t="s">
        <v>84</v>
      </c>
      <c r="B9874" s="753" t="s">
        <v>325</v>
      </c>
      <c r="C9874" s="753" t="s">
        <v>223</v>
      </c>
      <c r="D9874" s="753" t="s">
        <v>1766</v>
      </c>
      <c r="E9874" s="753" t="s">
        <v>458</v>
      </c>
      <c r="F9874" s="753"/>
      <c r="G9874" s="757" t="s">
        <v>1812</v>
      </c>
      <c r="H9874" s="751">
        <v>49730000</v>
      </c>
    </row>
    <row r="9875" spans="1:8">
      <c r="A9875" s="753" t="s">
        <v>84</v>
      </c>
      <c r="B9875" s="753" t="s">
        <v>325</v>
      </c>
      <c r="C9875" s="753" t="s">
        <v>223</v>
      </c>
      <c r="D9875" s="753" t="s">
        <v>1766</v>
      </c>
      <c r="E9875" s="753" t="s">
        <v>458</v>
      </c>
      <c r="F9875" s="753" t="s">
        <v>451</v>
      </c>
      <c r="G9875" s="757" t="s">
        <v>452</v>
      </c>
      <c r="H9875" s="751">
        <v>48000000</v>
      </c>
    </row>
    <row r="9876" spans="1:8">
      <c r="A9876" s="753" t="s">
        <v>84</v>
      </c>
      <c r="B9876" s="753" t="s">
        <v>325</v>
      </c>
      <c r="C9876" s="753" t="s">
        <v>223</v>
      </c>
      <c r="D9876" s="753" t="s">
        <v>1766</v>
      </c>
      <c r="E9876" s="753" t="s">
        <v>458</v>
      </c>
      <c r="F9876" s="753" t="s">
        <v>453</v>
      </c>
      <c r="G9876" s="757" t="s">
        <v>135</v>
      </c>
      <c r="H9876" s="751">
        <v>1730000</v>
      </c>
    </row>
    <row r="9877" spans="1:8">
      <c r="A9877" s="753" t="s">
        <v>84</v>
      </c>
      <c r="B9877" s="753" t="s">
        <v>325</v>
      </c>
      <c r="C9877" s="753" t="s">
        <v>223</v>
      </c>
      <c r="D9877" s="753" t="s">
        <v>1766</v>
      </c>
      <c r="E9877" s="753" t="s">
        <v>1857</v>
      </c>
      <c r="F9877" s="753"/>
      <c r="G9877" s="757" t="s">
        <v>1858</v>
      </c>
      <c r="H9877" s="751">
        <v>56440000</v>
      </c>
    </row>
    <row r="9878" spans="1:8">
      <c r="A9878" s="753" t="s">
        <v>84</v>
      </c>
      <c r="B9878" s="753" t="s">
        <v>325</v>
      </c>
      <c r="C9878" s="753" t="s">
        <v>223</v>
      </c>
      <c r="D9878" s="753" t="s">
        <v>1766</v>
      </c>
      <c r="E9878" s="753" t="s">
        <v>1857</v>
      </c>
      <c r="F9878" s="753" t="s">
        <v>1941</v>
      </c>
      <c r="G9878" s="757" t="s">
        <v>135</v>
      </c>
      <c r="H9878" s="751">
        <v>56440000</v>
      </c>
    </row>
    <row r="9879" spans="1:8">
      <c r="A9879" s="753" t="s">
        <v>84</v>
      </c>
      <c r="B9879" s="753" t="s">
        <v>325</v>
      </c>
      <c r="C9879" s="753" t="s">
        <v>223</v>
      </c>
      <c r="D9879" s="753" t="s">
        <v>1766</v>
      </c>
      <c r="E9879" s="753" t="s">
        <v>134</v>
      </c>
      <c r="F9879" s="753"/>
      <c r="G9879" s="757" t="s">
        <v>135</v>
      </c>
      <c r="H9879" s="751">
        <v>2991573000</v>
      </c>
    </row>
    <row r="9880" spans="1:8" ht="39.6">
      <c r="A9880" s="753" t="s">
        <v>84</v>
      </c>
      <c r="B9880" s="753" t="s">
        <v>325</v>
      </c>
      <c r="C9880" s="753" t="s">
        <v>223</v>
      </c>
      <c r="D9880" s="753" t="s">
        <v>1766</v>
      </c>
      <c r="E9880" s="753" t="s">
        <v>134</v>
      </c>
      <c r="F9880" s="753" t="s">
        <v>866</v>
      </c>
      <c r="G9880" s="757" t="s">
        <v>1965</v>
      </c>
      <c r="H9880" s="751">
        <v>24800000</v>
      </c>
    </row>
    <row r="9881" spans="1:8">
      <c r="A9881" s="753" t="s">
        <v>84</v>
      </c>
      <c r="B9881" s="753" t="s">
        <v>325</v>
      </c>
      <c r="C9881" s="753" t="s">
        <v>223</v>
      </c>
      <c r="D9881" s="753" t="s">
        <v>1766</v>
      </c>
      <c r="E9881" s="753" t="s">
        <v>134</v>
      </c>
      <c r="F9881" s="753" t="s">
        <v>137</v>
      </c>
      <c r="G9881" s="757" t="s">
        <v>138</v>
      </c>
      <c r="H9881" s="751">
        <v>432048000</v>
      </c>
    </row>
    <row r="9882" spans="1:8">
      <c r="A9882" s="753" t="s">
        <v>84</v>
      </c>
      <c r="B9882" s="753" t="s">
        <v>325</v>
      </c>
      <c r="C9882" s="753" t="s">
        <v>223</v>
      </c>
      <c r="D9882" s="753" t="s">
        <v>1766</v>
      </c>
      <c r="E9882" s="753" t="s">
        <v>134</v>
      </c>
      <c r="F9882" s="753" t="s">
        <v>139</v>
      </c>
      <c r="G9882" s="757" t="s">
        <v>140</v>
      </c>
      <c r="H9882" s="751">
        <v>2534725000</v>
      </c>
    </row>
    <row r="9883" spans="1:8" ht="39.6">
      <c r="A9883" s="753" t="s">
        <v>84</v>
      </c>
      <c r="B9883" s="753" t="s">
        <v>325</v>
      </c>
      <c r="C9883" s="753" t="s">
        <v>223</v>
      </c>
      <c r="D9883" s="753" t="s">
        <v>1766</v>
      </c>
      <c r="E9883" s="753" t="s">
        <v>419</v>
      </c>
      <c r="F9883" s="753"/>
      <c r="G9883" s="757" t="s">
        <v>1807</v>
      </c>
      <c r="H9883" s="751">
        <v>484506700</v>
      </c>
    </row>
    <row r="9884" spans="1:8">
      <c r="A9884" s="753" t="s">
        <v>84</v>
      </c>
      <c r="B9884" s="753" t="s">
        <v>325</v>
      </c>
      <c r="C9884" s="753" t="s">
        <v>223</v>
      </c>
      <c r="D9884" s="753" t="s">
        <v>1766</v>
      </c>
      <c r="E9884" s="753" t="s">
        <v>419</v>
      </c>
      <c r="F9884" s="753" t="s">
        <v>944</v>
      </c>
      <c r="G9884" s="757" t="s">
        <v>943</v>
      </c>
      <c r="H9884" s="751">
        <v>61215900</v>
      </c>
    </row>
    <row r="9885" spans="1:8">
      <c r="A9885" s="753" t="s">
        <v>84</v>
      </c>
      <c r="B9885" s="753" t="s">
        <v>325</v>
      </c>
      <c r="C9885" s="753" t="s">
        <v>223</v>
      </c>
      <c r="D9885" s="753" t="s">
        <v>1766</v>
      </c>
      <c r="E9885" s="753" t="s">
        <v>419</v>
      </c>
      <c r="F9885" s="753" t="s">
        <v>248</v>
      </c>
      <c r="G9885" s="757" t="s">
        <v>249</v>
      </c>
      <c r="H9885" s="751">
        <v>307912800</v>
      </c>
    </row>
    <row r="9886" spans="1:8">
      <c r="A9886" s="753" t="s">
        <v>84</v>
      </c>
      <c r="B9886" s="753" t="s">
        <v>325</v>
      </c>
      <c r="C9886" s="753" t="s">
        <v>223</v>
      </c>
      <c r="D9886" s="753" t="s">
        <v>1766</v>
      </c>
      <c r="E9886" s="753" t="s">
        <v>419</v>
      </c>
      <c r="F9886" s="753" t="s">
        <v>250</v>
      </c>
      <c r="G9886" s="757" t="s">
        <v>251</v>
      </c>
      <c r="H9886" s="751">
        <v>24207000</v>
      </c>
    </row>
    <row r="9887" spans="1:8" ht="52.8">
      <c r="A9887" s="753" t="s">
        <v>84</v>
      </c>
      <c r="B9887" s="753" t="s">
        <v>325</v>
      </c>
      <c r="C9887" s="753" t="s">
        <v>223</v>
      </c>
      <c r="D9887" s="753" t="s">
        <v>1766</v>
      </c>
      <c r="E9887" s="753" t="s">
        <v>419</v>
      </c>
      <c r="F9887" s="753" t="s">
        <v>420</v>
      </c>
      <c r="G9887" s="757" t="s">
        <v>2714</v>
      </c>
      <c r="H9887" s="751">
        <v>49981000</v>
      </c>
    </row>
    <row r="9888" spans="1:8">
      <c r="A9888" s="753" t="s">
        <v>84</v>
      </c>
      <c r="B9888" s="753" t="s">
        <v>325</v>
      </c>
      <c r="C9888" s="753" t="s">
        <v>223</v>
      </c>
      <c r="D9888" s="753" t="s">
        <v>1766</v>
      </c>
      <c r="E9888" s="753" t="s">
        <v>419</v>
      </c>
      <c r="F9888" s="753" t="s">
        <v>252</v>
      </c>
      <c r="G9888" s="757" t="s">
        <v>135</v>
      </c>
      <c r="H9888" s="751">
        <v>41190000</v>
      </c>
    </row>
    <row r="9889" spans="1:8">
      <c r="A9889" s="753" t="s">
        <v>84</v>
      </c>
      <c r="B9889" s="753" t="s">
        <v>325</v>
      </c>
      <c r="C9889" s="753" t="s">
        <v>223</v>
      </c>
      <c r="D9889" s="753" t="s">
        <v>1766</v>
      </c>
      <c r="E9889" s="753" t="s">
        <v>404</v>
      </c>
      <c r="F9889" s="753"/>
      <c r="G9889" s="757" t="s">
        <v>1808</v>
      </c>
      <c r="H9889" s="751">
        <v>7122000</v>
      </c>
    </row>
    <row r="9890" spans="1:8">
      <c r="A9890" s="753" t="s">
        <v>84</v>
      </c>
      <c r="B9890" s="753" t="s">
        <v>325</v>
      </c>
      <c r="C9890" s="753" t="s">
        <v>223</v>
      </c>
      <c r="D9890" s="753" t="s">
        <v>1766</v>
      </c>
      <c r="E9890" s="753" t="s">
        <v>404</v>
      </c>
      <c r="F9890" s="753" t="s">
        <v>1809</v>
      </c>
      <c r="G9890" s="757" t="s">
        <v>26</v>
      </c>
      <c r="H9890" s="751">
        <v>7122000</v>
      </c>
    </row>
    <row r="9891" spans="1:8">
      <c r="A9891" s="753" t="s">
        <v>84</v>
      </c>
      <c r="B9891" s="753" t="s">
        <v>325</v>
      </c>
      <c r="C9891" s="753" t="s">
        <v>223</v>
      </c>
      <c r="D9891" s="753" t="s">
        <v>1766</v>
      </c>
      <c r="E9891" s="753" t="s">
        <v>353</v>
      </c>
      <c r="F9891" s="753"/>
      <c r="G9891" s="757" t="s">
        <v>354</v>
      </c>
      <c r="H9891" s="751">
        <v>1245600000</v>
      </c>
    </row>
    <row r="9892" spans="1:8" ht="26.4">
      <c r="A9892" s="753" t="s">
        <v>84</v>
      </c>
      <c r="B9892" s="753" t="s">
        <v>325</v>
      </c>
      <c r="C9892" s="753" t="s">
        <v>223</v>
      </c>
      <c r="D9892" s="753" t="s">
        <v>1766</v>
      </c>
      <c r="E9892" s="753" t="s">
        <v>353</v>
      </c>
      <c r="F9892" s="753" t="s">
        <v>355</v>
      </c>
      <c r="G9892" s="757" t="s">
        <v>1893</v>
      </c>
      <c r="H9892" s="751">
        <v>1245600000</v>
      </c>
    </row>
    <row r="9893" spans="1:8">
      <c r="A9893" s="753" t="s">
        <v>84</v>
      </c>
      <c r="B9893" s="753" t="s">
        <v>325</v>
      </c>
      <c r="C9893" s="753" t="s">
        <v>223</v>
      </c>
      <c r="D9893" s="753" t="s">
        <v>1766</v>
      </c>
      <c r="E9893" s="753" t="s">
        <v>178</v>
      </c>
      <c r="F9893" s="753"/>
      <c r="G9893" s="757" t="s">
        <v>179</v>
      </c>
      <c r="H9893" s="751">
        <v>250000000</v>
      </c>
    </row>
    <row r="9894" spans="1:8" ht="26.4">
      <c r="A9894" s="753" t="s">
        <v>84</v>
      </c>
      <c r="B9894" s="753" t="s">
        <v>325</v>
      </c>
      <c r="C9894" s="753" t="s">
        <v>223</v>
      </c>
      <c r="D9894" s="753" t="s">
        <v>1766</v>
      </c>
      <c r="E9894" s="753" t="s">
        <v>178</v>
      </c>
      <c r="F9894" s="753" t="s">
        <v>180</v>
      </c>
      <c r="G9894" s="757" t="s">
        <v>1810</v>
      </c>
      <c r="H9894" s="751">
        <v>250000000</v>
      </c>
    </row>
    <row r="9895" spans="1:8" ht="39.6">
      <c r="A9895" s="753" t="s">
        <v>84</v>
      </c>
      <c r="B9895" s="753" t="s">
        <v>325</v>
      </c>
      <c r="C9895" s="753" t="s">
        <v>223</v>
      </c>
      <c r="D9895" s="753" t="s">
        <v>1956</v>
      </c>
      <c r="E9895" s="753"/>
      <c r="F9895" s="753"/>
      <c r="G9895" s="757" t="s">
        <v>1957</v>
      </c>
      <c r="H9895" s="751">
        <v>33000000</v>
      </c>
    </row>
    <row r="9896" spans="1:8">
      <c r="A9896" s="753" t="s">
        <v>84</v>
      </c>
      <c r="B9896" s="753" t="s">
        <v>325</v>
      </c>
      <c r="C9896" s="753" t="s">
        <v>223</v>
      </c>
      <c r="D9896" s="753" t="s">
        <v>1956</v>
      </c>
      <c r="E9896" s="753" t="s">
        <v>112</v>
      </c>
      <c r="F9896" s="753"/>
      <c r="G9896" s="757" t="s">
        <v>113</v>
      </c>
      <c r="H9896" s="751">
        <v>3414500</v>
      </c>
    </row>
    <row r="9897" spans="1:8">
      <c r="A9897" s="753" t="s">
        <v>84</v>
      </c>
      <c r="B9897" s="753" t="s">
        <v>325</v>
      </c>
      <c r="C9897" s="753" t="s">
        <v>223</v>
      </c>
      <c r="D9897" s="753" t="s">
        <v>1956</v>
      </c>
      <c r="E9897" s="753" t="s">
        <v>112</v>
      </c>
      <c r="F9897" s="753" t="s">
        <v>155</v>
      </c>
      <c r="G9897" s="757" t="s">
        <v>1777</v>
      </c>
      <c r="H9897" s="751">
        <v>1606800</v>
      </c>
    </row>
    <row r="9898" spans="1:8">
      <c r="A9898" s="753" t="s">
        <v>84</v>
      </c>
      <c r="B9898" s="753" t="s">
        <v>325</v>
      </c>
      <c r="C9898" s="753" t="s">
        <v>223</v>
      </c>
      <c r="D9898" s="753" t="s">
        <v>1956</v>
      </c>
      <c r="E9898" s="753" t="s">
        <v>112</v>
      </c>
      <c r="F9898" s="753" t="s">
        <v>114</v>
      </c>
      <c r="G9898" s="757" t="s">
        <v>1778</v>
      </c>
      <c r="H9898" s="751">
        <v>1123700</v>
      </c>
    </row>
    <row r="9899" spans="1:8">
      <c r="A9899" s="753" t="s">
        <v>84</v>
      </c>
      <c r="B9899" s="753" t="s">
        <v>325</v>
      </c>
      <c r="C9899" s="753" t="s">
        <v>223</v>
      </c>
      <c r="D9899" s="753" t="s">
        <v>1956</v>
      </c>
      <c r="E9899" s="753" t="s">
        <v>112</v>
      </c>
      <c r="F9899" s="753" t="s">
        <v>146</v>
      </c>
      <c r="G9899" s="757" t="s">
        <v>1780</v>
      </c>
      <c r="H9899" s="751">
        <v>684000</v>
      </c>
    </row>
    <row r="9900" spans="1:8">
      <c r="A9900" s="753" t="s">
        <v>84</v>
      </c>
      <c r="B9900" s="753" t="s">
        <v>325</v>
      </c>
      <c r="C9900" s="753" t="s">
        <v>223</v>
      </c>
      <c r="D9900" s="753" t="s">
        <v>1956</v>
      </c>
      <c r="E9900" s="753" t="s">
        <v>115</v>
      </c>
      <c r="F9900" s="753"/>
      <c r="G9900" s="757" t="s">
        <v>1781</v>
      </c>
      <c r="H9900" s="751">
        <v>13630100</v>
      </c>
    </row>
    <row r="9901" spans="1:8">
      <c r="A9901" s="753" t="s">
        <v>84</v>
      </c>
      <c r="B9901" s="753" t="s">
        <v>325</v>
      </c>
      <c r="C9901" s="753" t="s">
        <v>223</v>
      </c>
      <c r="D9901" s="753" t="s">
        <v>1956</v>
      </c>
      <c r="E9901" s="753" t="s">
        <v>115</v>
      </c>
      <c r="F9901" s="753" t="s">
        <v>116</v>
      </c>
      <c r="G9901" s="757" t="s">
        <v>117</v>
      </c>
      <c r="H9901" s="751">
        <v>3330100</v>
      </c>
    </row>
    <row r="9902" spans="1:8">
      <c r="A9902" s="753" t="s">
        <v>84</v>
      </c>
      <c r="B9902" s="753" t="s">
        <v>325</v>
      </c>
      <c r="C9902" s="753" t="s">
        <v>223</v>
      </c>
      <c r="D9902" s="753" t="s">
        <v>1956</v>
      </c>
      <c r="E9902" s="753" t="s">
        <v>115</v>
      </c>
      <c r="F9902" s="753" t="s">
        <v>147</v>
      </c>
      <c r="G9902" s="757" t="s">
        <v>148</v>
      </c>
      <c r="H9902" s="751">
        <v>10300000</v>
      </c>
    </row>
    <row r="9903" spans="1:8">
      <c r="A9903" s="753" t="s">
        <v>84</v>
      </c>
      <c r="B9903" s="753" t="s">
        <v>325</v>
      </c>
      <c r="C9903" s="753" t="s">
        <v>223</v>
      </c>
      <c r="D9903" s="753" t="s">
        <v>1956</v>
      </c>
      <c r="E9903" s="753" t="s">
        <v>120</v>
      </c>
      <c r="F9903" s="753"/>
      <c r="G9903" s="757" t="s">
        <v>121</v>
      </c>
      <c r="H9903" s="751">
        <v>2165400</v>
      </c>
    </row>
    <row r="9904" spans="1:8" ht="39.6">
      <c r="A9904" s="753" t="s">
        <v>84</v>
      </c>
      <c r="B9904" s="753" t="s">
        <v>325</v>
      </c>
      <c r="C9904" s="753" t="s">
        <v>223</v>
      </c>
      <c r="D9904" s="753" t="s">
        <v>1956</v>
      </c>
      <c r="E9904" s="753" t="s">
        <v>120</v>
      </c>
      <c r="F9904" s="753" t="s">
        <v>122</v>
      </c>
      <c r="G9904" s="757" t="s">
        <v>1783</v>
      </c>
      <c r="H9904" s="751">
        <v>2165400</v>
      </c>
    </row>
    <row r="9905" spans="1:8">
      <c r="A9905" s="753" t="s">
        <v>84</v>
      </c>
      <c r="B9905" s="753" t="s">
        <v>325</v>
      </c>
      <c r="C9905" s="753" t="s">
        <v>223</v>
      </c>
      <c r="D9905" s="753" t="s">
        <v>1956</v>
      </c>
      <c r="E9905" s="753" t="s">
        <v>125</v>
      </c>
      <c r="F9905" s="753"/>
      <c r="G9905" s="757" t="s">
        <v>126</v>
      </c>
      <c r="H9905" s="751">
        <v>600000</v>
      </c>
    </row>
    <row r="9906" spans="1:8">
      <c r="A9906" s="753" t="s">
        <v>84</v>
      </c>
      <c r="B9906" s="753" t="s">
        <v>325</v>
      </c>
      <c r="C9906" s="753" t="s">
        <v>223</v>
      </c>
      <c r="D9906" s="753" t="s">
        <v>1956</v>
      </c>
      <c r="E9906" s="753" t="s">
        <v>125</v>
      </c>
      <c r="F9906" s="753" t="s">
        <v>552</v>
      </c>
      <c r="G9906" s="757" t="s">
        <v>553</v>
      </c>
      <c r="H9906" s="751">
        <v>600000</v>
      </c>
    </row>
    <row r="9907" spans="1:8" ht="26.4">
      <c r="A9907" s="753" t="s">
        <v>84</v>
      </c>
      <c r="B9907" s="753" t="s">
        <v>325</v>
      </c>
      <c r="C9907" s="753" t="s">
        <v>223</v>
      </c>
      <c r="D9907" s="753" t="s">
        <v>1956</v>
      </c>
      <c r="E9907" s="753" t="s">
        <v>130</v>
      </c>
      <c r="F9907" s="753"/>
      <c r="G9907" s="757" t="s">
        <v>131</v>
      </c>
      <c r="H9907" s="751">
        <v>1800000</v>
      </c>
    </row>
    <row r="9908" spans="1:8">
      <c r="A9908" s="753" t="s">
        <v>84</v>
      </c>
      <c r="B9908" s="753" t="s">
        <v>325</v>
      </c>
      <c r="C9908" s="753" t="s">
        <v>223</v>
      </c>
      <c r="D9908" s="753" t="s">
        <v>1956</v>
      </c>
      <c r="E9908" s="753" t="s">
        <v>130</v>
      </c>
      <c r="F9908" s="753" t="s">
        <v>585</v>
      </c>
      <c r="G9908" s="757" t="s">
        <v>1799</v>
      </c>
      <c r="H9908" s="751">
        <v>1800000</v>
      </c>
    </row>
    <row r="9909" spans="1:8">
      <c r="A9909" s="753" t="s">
        <v>84</v>
      </c>
      <c r="B9909" s="753" t="s">
        <v>325</v>
      </c>
      <c r="C9909" s="753" t="s">
        <v>223</v>
      </c>
      <c r="D9909" s="753" t="s">
        <v>1956</v>
      </c>
      <c r="E9909" s="753" t="s">
        <v>134</v>
      </c>
      <c r="F9909" s="753"/>
      <c r="G9909" s="757" t="s">
        <v>135</v>
      </c>
      <c r="H9909" s="751">
        <v>11390000</v>
      </c>
    </row>
    <row r="9910" spans="1:8">
      <c r="A9910" s="753" t="s">
        <v>84</v>
      </c>
      <c r="B9910" s="753" t="s">
        <v>325</v>
      </c>
      <c r="C9910" s="753" t="s">
        <v>223</v>
      </c>
      <c r="D9910" s="753" t="s">
        <v>1956</v>
      </c>
      <c r="E9910" s="753" t="s">
        <v>134</v>
      </c>
      <c r="F9910" s="753" t="s">
        <v>137</v>
      </c>
      <c r="G9910" s="757" t="s">
        <v>138</v>
      </c>
      <c r="H9910" s="751">
        <v>11390000</v>
      </c>
    </row>
    <row r="9911" spans="1:8">
      <c r="A9911" s="753" t="s">
        <v>84</v>
      </c>
      <c r="B9911" s="753" t="s">
        <v>325</v>
      </c>
      <c r="C9911" s="753" t="s">
        <v>1062</v>
      </c>
      <c r="D9911" s="753"/>
      <c r="E9911" s="753"/>
      <c r="F9911" s="753"/>
      <c r="G9911" s="757" t="s">
        <v>1375</v>
      </c>
      <c r="H9911" s="751">
        <v>343720849144</v>
      </c>
    </row>
    <row r="9912" spans="1:8" ht="26.4">
      <c r="A9912" s="753" t="s">
        <v>84</v>
      </c>
      <c r="B9912" s="753" t="s">
        <v>325</v>
      </c>
      <c r="C9912" s="753" t="s">
        <v>1062</v>
      </c>
      <c r="D9912" s="753" t="s">
        <v>1073</v>
      </c>
      <c r="E9912" s="753"/>
      <c r="F9912" s="753"/>
      <c r="G9912" s="757" t="s">
        <v>1811</v>
      </c>
      <c r="H9912" s="751">
        <v>575690749</v>
      </c>
    </row>
    <row r="9913" spans="1:8">
      <c r="A9913" s="753" t="s">
        <v>84</v>
      </c>
      <c r="B9913" s="753" t="s">
        <v>325</v>
      </c>
      <c r="C9913" s="753" t="s">
        <v>1062</v>
      </c>
      <c r="D9913" s="753" t="s">
        <v>1073</v>
      </c>
      <c r="E9913" s="753" t="s">
        <v>1857</v>
      </c>
      <c r="F9913" s="753"/>
      <c r="G9913" s="757" t="s">
        <v>1858</v>
      </c>
      <c r="H9913" s="751">
        <v>552063749</v>
      </c>
    </row>
    <row r="9914" spans="1:8" ht="26.4">
      <c r="A9914" s="753" t="s">
        <v>84</v>
      </c>
      <c r="B9914" s="753" t="s">
        <v>325</v>
      </c>
      <c r="C9914" s="753" t="s">
        <v>1062</v>
      </c>
      <c r="D9914" s="753" t="s">
        <v>1073</v>
      </c>
      <c r="E9914" s="753" t="s">
        <v>1857</v>
      </c>
      <c r="F9914" s="753" t="s">
        <v>2019</v>
      </c>
      <c r="G9914" s="757" t="s">
        <v>2020</v>
      </c>
      <c r="H9914" s="751">
        <v>9180000</v>
      </c>
    </row>
    <row r="9915" spans="1:8">
      <c r="A9915" s="753" t="s">
        <v>84</v>
      </c>
      <c r="B9915" s="753" t="s">
        <v>325</v>
      </c>
      <c r="C9915" s="753" t="s">
        <v>1062</v>
      </c>
      <c r="D9915" s="753" t="s">
        <v>1073</v>
      </c>
      <c r="E9915" s="753" t="s">
        <v>1857</v>
      </c>
      <c r="F9915" s="753" t="s">
        <v>1941</v>
      </c>
      <c r="G9915" s="757" t="s">
        <v>135</v>
      </c>
      <c r="H9915" s="751">
        <v>542883749</v>
      </c>
    </row>
    <row r="9916" spans="1:8">
      <c r="A9916" s="753" t="s">
        <v>84</v>
      </c>
      <c r="B9916" s="753" t="s">
        <v>325</v>
      </c>
      <c r="C9916" s="753" t="s">
        <v>1062</v>
      </c>
      <c r="D9916" s="753" t="s">
        <v>1073</v>
      </c>
      <c r="E9916" s="753" t="s">
        <v>19</v>
      </c>
      <c r="F9916" s="753"/>
      <c r="G9916" s="757" t="s">
        <v>133</v>
      </c>
      <c r="H9916" s="751">
        <v>23627000</v>
      </c>
    </row>
    <row r="9917" spans="1:8">
      <c r="A9917" s="753" t="s">
        <v>84</v>
      </c>
      <c r="B9917" s="753" t="s">
        <v>325</v>
      </c>
      <c r="C9917" s="753" t="s">
        <v>1062</v>
      </c>
      <c r="D9917" s="753" t="s">
        <v>1073</v>
      </c>
      <c r="E9917" s="753" t="s">
        <v>19</v>
      </c>
      <c r="F9917" s="753" t="s">
        <v>20</v>
      </c>
      <c r="G9917" s="757" t="s">
        <v>21</v>
      </c>
      <c r="H9917" s="751">
        <v>11687000</v>
      </c>
    </row>
    <row r="9918" spans="1:8">
      <c r="A9918" s="753" t="s">
        <v>84</v>
      </c>
      <c r="B9918" s="753" t="s">
        <v>325</v>
      </c>
      <c r="C9918" s="753" t="s">
        <v>1062</v>
      </c>
      <c r="D9918" s="753" t="s">
        <v>1073</v>
      </c>
      <c r="E9918" s="753" t="s">
        <v>19</v>
      </c>
      <c r="F9918" s="753" t="s">
        <v>22</v>
      </c>
      <c r="G9918" s="757" t="s">
        <v>23</v>
      </c>
      <c r="H9918" s="751">
        <v>11940000</v>
      </c>
    </row>
    <row r="9919" spans="1:8" ht="26.4">
      <c r="A9919" s="753" t="s">
        <v>84</v>
      </c>
      <c r="B9919" s="753" t="s">
        <v>325</v>
      </c>
      <c r="C9919" s="753" t="s">
        <v>1062</v>
      </c>
      <c r="D9919" s="753" t="s">
        <v>1945</v>
      </c>
      <c r="E9919" s="753"/>
      <c r="F9919" s="753"/>
      <c r="G9919" s="757" t="s">
        <v>1946</v>
      </c>
      <c r="H9919" s="751">
        <v>343145158395</v>
      </c>
    </row>
    <row r="9920" spans="1:8">
      <c r="A9920" s="753" t="s">
        <v>84</v>
      </c>
      <c r="B9920" s="753" t="s">
        <v>325</v>
      </c>
      <c r="C9920" s="753" t="s">
        <v>1062</v>
      </c>
      <c r="D9920" s="753" t="s">
        <v>1945</v>
      </c>
      <c r="E9920" s="753" t="s">
        <v>96</v>
      </c>
      <c r="F9920" s="753"/>
      <c r="G9920" s="757" t="s">
        <v>97</v>
      </c>
      <c r="H9920" s="751">
        <v>5804000</v>
      </c>
    </row>
    <row r="9921" spans="1:8">
      <c r="A9921" s="753" t="s">
        <v>84</v>
      </c>
      <c r="B9921" s="753" t="s">
        <v>325</v>
      </c>
      <c r="C9921" s="753" t="s">
        <v>1062</v>
      </c>
      <c r="D9921" s="753" t="s">
        <v>1945</v>
      </c>
      <c r="E9921" s="753" t="s">
        <v>96</v>
      </c>
      <c r="F9921" s="753" t="s">
        <v>864</v>
      </c>
      <c r="G9921" s="757" t="s">
        <v>1770</v>
      </c>
      <c r="H9921" s="751">
        <v>5804000</v>
      </c>
    </row>
    <row r="9922" spans="1:8" ht="26.4">
      <c r="A9922" s="753" t="s">
        <v>84</v>
      </c>
      <c r="B9922" s="753" t="s">
        <v>325</v>
      </c>
      <c r="C9922" s="753" t="s">
        <v>1062</v>
      </c>
      <c r="D9922" s="753" t="s">
        <v>1945</v>
      </c>
      <c r="E9922" s="753" t="s">
        <v>333</v>
      </c>
      <c r="F9922" s="753"/>
      <c r="G9922" s="757" t="s">
        <v>1907</v>
      </c>
      <c r="H9922" s="751">
        <v>42880000</v>
      </c>
    </row>
    <row r="9923" spans="1:8">
      <c r="A9923" s="753" t="s">
        <v>84</v>
      </c>
      <c r="B9923" s="753" t="s">
        <v>325</v>
      </c>
      <c r="C9923" s="753" t="s">
        <v>1062</v>
      </c>
      <c r="D9923" s="753" t="s">
        <v>1945</v>
      </c>
      <c r="E9923" s="753" t="s">
        <v>333</v>
      </c>
      <c r="F9923" s="753" t="s">
        <v>2018</v>
      </c>
      <c r="G9923" s="757" t="s">
        <v>995</v>
      </c>
      <c r="H9923" s="751">
        <v>42880000</v>
      </c>
    </row>
    <row r="9924" spans="1:8">
      <c r="A9924" s="753" t="s">
        <v>84</v>
      </c>
      <c r="B9924" s="753" t="s">
        <v>325</v>
      </c>
      <c r="C9924" s="753" t="s">
        <v>1062</v>
      </c>
      <c r="D9924" s="753" t="s">
        <v>1945</v>
      </c>
      <c r="E9924" s="753" t="s">
        <v>112</v>
      </c>
      <c r="F9924" s="753"/>
      <c r="G9924" s="757" t="s">
        <v>113</v>
      </c>
      <c r="H9924" s="751">
        <v>1150000</v>
      </c>
    </row>
    <row r="9925" spans="1:8">
      <c r="A9925" s="753" t="s">
        <v>84</v>
      </c>
      <c r="B9925" s="753" t="s">
        <v>325</v>
      </c>
      <c r="C9925" s="753" t="s">
        <v>1062</v>
      </c>
      <c r="D9925" s="753" t="s">
        <v>1945</v>
      </c>
      <c r="E9925" s="753" t="s">
        <v>112</v>
      </c>
      <c r="F9925" s="753" t="s">
        <v>156</v>
      </c>
      <c r="G9925" s="757" t="s">
        <v>1779</v>
      </c>
      <c r="H9925" s="751">
        <v>1150000</v>
      </c>
    </row>
    <row r="9926" spans="1:8">
      <c r="A9926" s="753" t="s">
        <v>84</v>
      </c>
      <c r="B9926" s="753" t="s">
        <v>325</v>
      </c>
      <c r="C9926" s="753" t="s">
        <v>1062</v>
      </c>
      <c r="D9926" s="753" t="s">
        <v>1945</v>
      </c>
      <c r="E9926" s="753" t="s">
        <v>115</v>
      </c>
      <c r="F9926" s="753"/>
      <c r="G9926" s="757" t="s">
        <v>1781</v>
      </c>
      <c r="H9926" s="751">
        <v>35441700</v>
      </c>
    </row>
    <row r="9927" spans="1:8">
      <c r="A9927" s="753" t="s">
        <v>84</v>
      </c>
      <c r="B9927" s="753" t="s">
        <v>325</v>
      </c>
      <c r="C9927" s="753" t="s">
        <v>1062</v>
      </c>
      <c r="D9927" s="753" t="s">
        <v>1945</v>
      </c>
      <c r="E9927" s="753" t="s">
        <v>115</v>
      </c>
      <c r="F9927" s="753" t="s">
        <v>116</v>
      </c>
      <c r="G9927" s="757" t="s">
        <v>117</v>
      </c>
      <c r="H9927" s="751">
        <v>19201700</v>
      </c>
    </row>
    <row r="9928" spans="1:8">
      <c r="A9928" s="753" t="s">
        <v>84</v>
      </c>
      <c r="B9928" s="753" t="s">
        <v>325</v>
      </c>
      <c r="C9928" s="753" t="s">
        <v>1062</v>
      </c>
      <c r="D9928" s="753" t="s">
        <v>1945</v>
      </c>
      <c r="E9928" s="753" t="s">
        <v>115</v>
      </c>
      <c r="F9928" s="753" t="s">
        <v>4</v>
      </c>
      <c r="G9928" s="757" t="s">
        <v>1782</v>
      </c>
      <c r="H9928" s="751">
        <v>16240000</v>
      </c>
    </row>
    <row r="9929" spans="1:8">
      <c r="A9929" s="753" t="s">
        <v>84</v>
      </c>
      <c r="B9929" s="753" t="s">
        <v>325</v>
      </c>
      <c r="C9929" s="753" t="s">
        <v>1062</v>
      </c>
      <c r="D9929" s="753" t="s">
        <v>1945</v>
      </c>
      <c r="E9929" s="753" t="s">
        <v>120</v>
      </c>
      <c r="F9929" s="753"/>
      <c r="G9929" s="757" t="s">
        <v>121</v>
      </c>
      <c r="H9929" s="751">
        <v>56520000</v>
      </c>
    </row>
    <row r="9930" spans="1:8">
      <c r="A9930" s="753" t="s">
        <v>84</v>
      </c>
      <c r="B9930" s="753" t="s">
        <v>325</v>
      </c>
      <c r="C9930" s="753" t="s">
        <v>1062</v>
      </c>
      <c r="D9930" s="753" t="s">
        <v>1945</v>
      </c>
      <c r="E9930" s="753" t="s">
        <v>120</v>
      </c>
      <c r="F9930" s="753" t="s">
        <v>315</v>
      </c>
      <c r="G9930" s="757" t="s">
        <v>1831</v>
      </c>
      <c r="H9930" s="751">
        <v>56520000</v>
      </c>
    </row>
    <row r="9931" spans="1:8">
      <c r="A9931" s="753" t="s">
        <v>84</v>
      </c>
      <c r="B9931" s="753" t="s">
        <v>325</v>
      </c>
      <c r="C9931" s="753" t="s">
        <v>1062</v>
      </c>
      <c r="D9931" s="753" t="s">
        <v>1945</v>
      </c>
      <c r="E9931" s="753" t="s">
        <v>160</v>
      </c>
      <c r="F9931" s="753"/>
      <c r="G9931" s="757" t="s">
        <v>161</v>
      </c>
      <c r="H9931" s="751">
        <v>7840000</v>
      </c>
    </row>
    <row r="9932" spans="1:8">
      <c r="A9932" s="753" t="s">
        <v>84</v>
      </c>
      <c r="B9932" s="753" t="s">
        <v>325</v>
      </c>
      <c r="C9932" s="753" t="s">
        <v>1062</v>
      </c>
      <c r="D9932" s="753" t="s">
        <v>1945</v>
      </c>
      <c r="E9932" s="753" t="s">
        <v>160</v>
      </c>
      <c r="F9932" s="753" t="s">
        <v>162</v>
      </c>
      <c r="G9932" s="757" t="s">
        <v>163</v>
      </c>
      <c r="H9932" s="751">
        <v>4860000</v>
      </c>
    </row>
    <row r="9933" spans="1:8">
      <c r="A9933" s="753" t="s">
        <v>84</v>
      </c>
      <c r="B9933" s="753" t="s">
        <v>325</v>
      </c>
      <c r="C9933" s="753" t="s">
        <v>1062</v>
      </c>
      <c r="D9933" s="753" t="s">
        <v>1945</v>
      </c>
      <c r="E9933" s="753" t="s">
        <v>160</v>
      </c>
      <c r="F9933" s="753" t="s">
        <v>438</v>
      </c>
      <c r="G9933" s="757" t="s">
        <v>1786</v>
      </c>
      <c r="H9933" s="751">
        <v>1200000</v>
      </c>
    </row>
    <row r="9934" spans="1:8">
      <c r="A9934" s="753" t="s">
        <v>84</v>
      </c>
      <c r="B9934" s="753" t="s">
        <v>325</v>
      </c>
      <c r="C9934" s="753" t="s">
        <v>1062</v>
      </c>
      <c r="D9934" s="753" t="s">
        <v>1945</v>
      </c>
      <c r="E9934" s="753" t="s">
        <v>160</v>
      </c>
      <c r="F9934" s="753" t="s">
        <v>551</v>
      </c>
      <c r="G9934" s="757" t="s">
        <v>133</v>
      </c>
      <c r="H9934" s="751">
        <v>1780000</v>
      </c>
    </row>
    <row r="9935" spans="1:8">
      <c r="A9935" s="753" t="s">
        <v>84</v>
      </c>
      <c r="B9935" s="753" t="s">
        <v>325</v>
      </c>
      <c r="C9935" s="753" t="s">
        <v>1062</v>
      </c>
      <c r="D9935" s="753" t="s">
        <v>1945</v>
      </c>
      <c r="E9935" s="753" t="s">
        <v>125</v>
      </c>
      <c r="F9935" s="753"/>
      <c r="G9935" s="757" t="s">
        <v>126</v>
      </c>
      <c r="H9935" s="751">
        <v>11520000</v>
      </c>
    </row>
    <row r="9936" spans="1:8">
      <c r="A9936" s="753" t="s">
        <v>84</v>
      </c>
      <c r="B9936" s="753" t="s">
        <v>325</v>
      </c>
      <c r="C9936" s="753" t="s">
        <v>1062</v>
      </c>
      <c r="D9936" s="753" t="s">
        <v>1945</v>
      </c>
      <c r="E9936" s="753" t="s">
        <v>125</v>
      </c>
      <c r="F9936" s="753" t="s">
        <v>552</v>
      </c>
      <c r="G9936" s="757" t="s">
        <v>553</v>
      </c>
      <c r="H9936" s="751">
        <v>11520000</v>
      </c>
    </row>
    <row r="9937" spans="1:8">
      <c r="A9937" s="753" t="s">
        <v>84</v>
      </c>
      <c r="B9937" s="753" t="s">
        <v>325</v>
      </c>
      <c r="C9937" s="753" t="s">
        <v>1062</v>
      </c>
      <c r="D9937" s="753" t="s">
        <v>1945</v>
      </c>
      <c r="E9937" s="753" t="s">
        <v>554</v>
      </c>
      <c r="F9937" s="753"/>
      <c r="G9937" s="757" t="s">
        <v>555</v>
      </c>
      <c r="H9937" s="751">
        <v>203592000</v>
      </c>
    </row>
    <row r="9938" spans="1:8">
      <c r="A9938" s="753" t="s">
        <v>84</v>
      </c>
      <c r="B9938" s="753" t="s">
        <v>325</v>
      </c>
      <c r="C9938" s="753" t="s">
        <v>1062</v>
      </c>
      <c r="D9938" s="753" t="s">
        <v>1945</v>
      </c>
      <c r="E9938" s="753" t="s">
        <v>554</v>
      </c>
      <c r="F9938" s="753" t="s">
        <v>556</v>
      </c>
      <c r="G9938" s="757" t="s">
        <v>557</v>
      </c>
      <c r="H9938" s="751">
        <v>200192000</v>
      </c>
    </row>
    <row r="9939" spans="1:8">
      <c r="A9939" s="753" t="s">
        <v>84</v>
      </c>
      <c r="B9939" s="753" t="s">
        <v>325</v>
      </c>
      <c r="C9939" s="753" t="s">
        <v>1062</v>
      </c>
      <c r="D9939" s="753" t="s">
        <v>1945</v>
      </c>
      <c r="E9939" s="753" t="s">
        <v>554</v>
      </c>
      <c r="F9939" s="753" t="s">
        <v>558</v>
      </c>
      <c r="G9939" s="757" t="s">
        <v>559</v>
      </c>
      <c r="H9939" s="751">
        <v>3400000</v>
      </c>
    </row>
    <row r="9940" spans="1:8" ht="39.6">
      <c r="A9940" s="753" t="s">
        <v>84</v>
      </c>
      <c r="B9940" s="753" t="s">
        <v>325</v>
      </c>
      <c r="C9940" s="753" t="s">
        <v>1062</v>
      </c>
      <c r="D9940" s="753" t="s">
        <v>1945</v>
      </c>
      <c r="E9940" s="753" t="s">
        <v>560</v>
      </c>
      <c r="F9940" s="753"/>
      <c r="G9940" s="757" t="s">
        <v>1790</v>
      </c>
      <c r="H9940" s="751">
        <v>8690000</v>
      </c>
    </row>
    <row r="9941" spans="1:8">
      <c r="A9941" s="753" t="s">
        <v>84</v>
      </c>
      <c r="B9941" s="753" t="s">
        <v>325</v>
      </c>
      <c r="C9941" s="753" t="s">
        <v>1062</v>
      </c>
      <c r="D9941" s="753" t="s">
        <v>1945</v>
      </c>
      <c r="E9941" s="753" t="s">
        <v>560</v>
      </c>
      <c r="F9941" s="753" t="s">
        <v>7</v>
      </c>
      <c r="G9941" s="757" t="s">
        <v>1795</v>
      </c>
      <c r="H9941" s="751">
        <v>8690000</v>
      </c>
    </row>
    <row r="9942" spans="1:8" ht="26.4">
      <c r="A9942" s="753" t="s">
        <v>84</v>
      </c>
      <c r="B9942" s="753" t="s">
        <v>325</v>
      </c>
      <c r="C9942" s="753" t="s">
        <v>1062</v>
      </c>
      <c r="D9942" s="753" t="s">
        <v>1945</v>
      </c>
      <c r="E9942" s="753" t="s">
        <v>130</v>
      </c>
      <c r="F9942" s="753"/>
      <c r="G9942" s="757" t="s">
        <v>131</v>
      </c>
      <c r="H9942" s="751">
        <v>82793200</v>
      </c>
    </row>
    <row r="9943" spans="1:8">
      <c r="A9943" s="753" t="s">
        <v>84</v>
      </c>
      <c r="B9943" s="753" t="s">
        <v>325</v>
      </c>
      <c r="C9943" s="753" t="s">
        <v>1062</v>
      </c>
      <c r="D9943" s="753" t="s">
        <v>1945</v>
      </c>
      <c r="E9943" s="753" t="s">
        <v>130</v>
      </c>
      <c r="F9943" s="753" t="s">
        <v>585</v>
      </c>
      <c r="G9943" s="757" t="s">
        <v>1799</v>
      </c>
      <c r="H9943" s="751">
        <v>15653200</v>
      </c>
    </row>
    <row r="9944" spans="1:8">
      <c r="A9944" s="753" t="s">
        <v>84</v>
      </c>
      <c r="B9944" s="753" t="s">
        <v>325</v>
      </c>
      <c r="C9944" s="753" t="s">
        <v>1062</v>
      </c>
      <c r="D9944" s="753" t="s">
        <v>1945</v>
      </c>
      <c r="E9944" s="753" t="s">
        <v>130</v>
      </c>
      <c r="F9944" s="753" t="s">
        <v>132</v>
      </c>
      <c r="G9944" s="757" t="s">
        <v>135</v>
      </c>
      <c r="H9944" s="751">
        <v>67140000</v>
      </c>
    </row>
    <row r="9945" spans="1:8">
      <c r="A9945" s="753" t="s">
        <v>84</v>
      </c>
      <c r="B9945" s="753" t="s">
        <v>325</v>
      </c>
      <c r="C9945" s="753" t="s">
        <v>1062</v>
      </c>
      <c r="D9945" s="753" t="s">
        <v>1945</v>
      </c>
      <c r="E9945" s="753" t="s">
        <v>31</v>
      </c>
      <c r="F9945" s="753"/>
      <c r="G9945" s="757" t="s">
        <v>32</v>
      </c>
      <c r="H9945" s="751">
        <v>16200000</v>
      </c>
    </row>
    <row r="9946" spans="1:8">
      <c r="A9946" s="753" t="s">
        <v>84</v>
      </c>
      <c r="B9946" s="753" t="s">
        <v>325</v>
      </c>
      <c r="C9946" s="753" t="s">
        <v>1062</v>
      </c>
      <c r="D9946" s="753" t="s">
        <v>1945</v>
      </c>
      <c r="E9946" s="753" t="s">
        <v>31</v>
      </c>
      <c r="F9946" s="753" t="s">
        <v>33</v>
      </c>
      <c r="G9946" s="757" t="s">
        <v>135</v>
      </c>
      <c r="H9946" s="751">
        <v>16200000</v>
      </c>
    </row>
    <row r="9947" spans="1:8" ht="26.4">
      <c r="A9947" s="753" t="s">
        <v>84</v>
      </c>
      <c r="B9947" s="753" t="s">
        <v>325</v>
      </c>
      <c r="C9947" s="753" t="s">
        <v>1062</v>
      </c>
      <c r="D9947" s="753" t="s">
        <v>1945</v>
      </c>
      <c r="E9947" s="753" t="s">
        <v>458</v>
      </c>
      <c r="F9947" s="753"/>
      <c r="G9947" s="757" t="s">
        <v>1812</v>
      </c>
      <c r="H9947" s="751">
        <v>99129000</v>
      </c>
    </row>
    <row r="9948" spans="1:8">
      <c r="A9948" s="753" t="s">
        <v>84</v>
      </c>
      <c r="B9948" s="753" t="s">
        <v>325</v>
      </c>
      <c r="C9948" s="753" t="s">
        <v>1062</v>
      </c>
      <c r="D9948" s="753" t="s">
        <v>1945</v>
      </c>
      <c r="E9948" s="753" t="s">
        <v>458</v>
      </c>
      <c r="F9948" s="753" t="s">
        <v>464</v>
      </c>
      <c r="G9948" s="757" t="s">
        <v>1836</v>
      </c>
      <c r="H9948" s="751">
        <v>49600000</v>
      </c>
    </row>
    <row r="9949" spans="1:8">
      <c r="A9949" s="753" t="s">
        <v>84</v>
      </c>
      <c r="B9949" s="753" t="s">
        <v>325</v>
      </c>
      <c r="C9949" s="753" t="s">
        <v>1062</v>
      </c>
      <c r="D9949" s="753" t="s">
        <v>1945</v>
      </c>
      <c r="E9949" s="753" t="s">
        <v>458</v>
      </c>
      <c r="F9949" s="753" t="s">
        <v>453</v>
      </c>
      <c r="G9949" s="757" t="s">
        <v>135</v>
      </c>
      <c r="H9949" s="751">
        <v>49529000</v>
      </c>
    </row>
    <row r="9950" spans="1:8">
      <c r="A9950" s="753" t="s">
        <v>84</v>
      </c>
      <c r="B9950" s="753" t="s">
        <v>325</v>
      </c>
      <c r="C9950" s="753" t="s">
        <v>1062</v>
      </c>
      <c r="D9950" s="753" t="s">
        <v>1945</v>
      </c>
      <c r="E9950" s="753" t="s">
        <v>2723</v>
      </c>
      <c r="F9950" s="753"/>
      <c r="G9950" s="757" t="s">
        <v>2677</v>
      </c>
      <c r="H9950" s="751">
        <v>10000000</v>
      </c>
    </row>
    <row r="9951" spans="1:8">
      <c r="A9951" s="753" t="s">
        <v>84</v>
      </c>
      <c r="B9951" s="753" t="s">
        <v>325</v>
      </c>
      <c r="C9951" s="753" t="s">
        <v>1062</v>
      </c>
      <c r="D9951" s="753" t="s">
        <v>1945</v>
      </c>
      <c r="E9951" s="753" t="s">
        <v>2723</v>
      </c>
      <c r="F9951" s="753" t="s">
        <v>2724</v>
      </c>
      <c r="G9951" s="757" t="s">
        <v>2725</v>
      </c>
      <c r="H9951" s="751">
        <v>10000000</v>
      </c>
    </row>
    <row r="9952" spans="1:8">
      <c r="A9952" s="753" t="s">
        <v>84</v>
      </c>
      <c r="B9952" s="753" t="s">
        <v>325</v>
      </c>
      <c r="C9952" s="753" t="s">
        <v>1062</v>
      </c>
      <c r="D9952" s="753" t="s">
        <v>1945</v>
      </c>
      <c r="E9952" s="753" t="s">
        <v>1857</v>
      </c>
      <c r="F9952" s="753"/>
      <c r="G9952" s="757" t="s">
        <v>1858</v>
      </c>
      <c r="H9952" s="751">
        <v>338924384495</v>
      </c>
    </row>
    <row r="9953" spans="1:8" ht="26.4">
      <c r="A9953" s="753" t="s">
        <v>84</v>
      </c>
      <c r="B9953" s="753" t="s">
        <v>325</v>
      </c>
      <c r="C9953" s="753" t="s">
        <v>1062</v>
      </c>
      <c r="D9953" s="753" t="s">
        <v>1945</v>
      </c>
      <c r="E9953" s="753" t="s">
        <v>1857</v>
      </c>
      <c r="F9953" s="753" t="s">
        <v>1980</v>
      </c>
      <c r="G9953" s="757" t="s">
        <v>1981</v>
      </c>
      <c r="H9953" s="751">
        <v>5738878350</v>
      </c>
    </row>
    <row r="9954" spans="1:8" ht="26.4">
      <c r="A9954" s="753" t="s">
        <v>84</v>
      </c>
      <c r="B9954" s="753" t="s">
        <v>325</v>
      </c>
      <c r="C9954" s="753" t="s">
        <v>1062</v>
      </c>
      <c r="D9954" s="753" t="s">
        <v>1945</v>
      </c>
      <c r="E9954" s="753" t="s">
        <v>1857</v>
      </c>
      <c r="F9954" s="753" t="s">
        <v>2019</v>
      </c>
      <c r="G9954" s="757" t="s">
        <v>2020</v>
      </c>
      <c r="H9954" s="751">
        <v>204527976000</v>
      </c>
    </row>
    <row r="9955" spans="1:8" ht="26.4">
      <c r="A9955" s="753" t="s">
        <v>84</v>
      </c>
      <c r="B9955" s="753" t="s">
        <v>325</v>
      </c>
      <c r="C9955" s="753" t="s">
        <v>1062</v>
      </c>
      <c r="D9955" s="753" t="s">
        <v>1945</v>
      </c>
      <c r="E9955" s="753" t="s">
        <v>1857</v>
      </c>
      <c r="F9955" s="753" t="s">
        <v>1917</v>
      </c>
      <c r="G9955" s="757" t="s">
        <v>1918</v>
      </c>
      <c r="H9955" s="751">
        <v>59407455000</v>
      </c>
    </row>
    <row r="9956" spans="1:8">
      <c r="A9956" s="753" t="s">
        <v>84</v>
      </c>
      <c r="B9956" s="753" t="s">
        <v>325</v>
      </c>
      <c r="C9956" s="753" t="s">
        <v>1062</v>
      </c>
      <c r="D9956" s="753" t="s">
        <v>1945</v>
      </c>
      <c r="E9956" s="753" t="s">
        <v>1857</v>
      </c>
      <c r="F9956" s="753" t="s">
        <v>1941</v>
      </c>
      <c r="G9956" s="757" t="s">
        <v>135</v>
      </c>
      <c r="H9956" s="751">
        <v>69250075145</v>
      </c>
    </row>
    <row r="9957" spans="1:8">
      <c r="A9957" s="753" t="s">
        <v>84</v>
      </c>
      <c r="B9957" s="753" t="s">
        <v>325</v>
      </c>
      <c r="C9957" s="753" t="s">
        <v>1062</v>
      </c>
      <c r="D9957" s="753" t="s">
        <v>1945</v>
      </c>
      <c r="E9957" s="753" t="s">
        <v>134</v>
      </c>
      <c r="F9957" s="753"/>
      <c r="G9957" s="757" t="s">
        <v>135</v>
      </c>
      <c r="H9957" s="751">
        <v>1520200000</v>
      </c>
    </row>
    <row r="9958" spans="1:8">
      <c r="A9958" s="753" t="s">
        <v>84</v>
      </c>
      <c r="B9958" s="753" t="s">
        <v>325</v>
      </c>
      <c r="C9958" s="753" t="s">
        <v>1062</v>
      </c>
      <c r="D9958" s="753" t="s">
        <v>1945</v>
      </c>
      <c r="E9958" s="753" t="s">
        <v>134</v>
      </c>
      <c r="F9958" s="753" t="s">
        <v>139</v>
      </c>
      <c r="G9958" s="757" t="s">
        <v>140</v>
      </c>
      <c r="H9958" s="751">
        <v>1520200000</v>
      </c>
    </row>
    <row r="9959" spans="1:8">
      <c r="A9959" s="753" t="s">
        <v>84</v>
      </c>
      <c r="B9959" s="753" t="s">
        <v>325</v>
      </c>
      <c r="C9959" s="753" t="s">
        <v>1062</v>
      </c>
      <c r="D9959" s="753" t="s">
        <v>1945</v>
      </c>
      <c r="E9959" s="753" t="s">
        <v>178</v>
      </c>
      <c r="F9959" s="753"/>
      <c r="G9959" s="757" t="s">
        <v>179</v>
      </c>
      <c r="H9959" s="751">
        <v>2093760000</v>
      </c>
    </row>
    <row r="9960" spans="1:8" ht="26.4">
      <c r="A9960" s="753" t="s">
        <v>84</v>
      </c>
      <c r="B9960" s="753" t="s">
        <v>325</v>
      </c>
      <c r="C9960" s="753" t="s">
        <v>1062</v>
      </c>
      <c r="D9960" s="753" t="s">
        <v>1945</v>
      </c>
      <c r="E9960" s="753" t="s">
        <v>178</v>
      </c>
      <c r="F9960" s="753" t="s">
        <v>180</v>
      </c>
      <c r="G9960" s="757" t="s">
        <v>1810</v>
      </c>
      <c r="H9960" s="751">
        <v>2093760000</v>
      </c>
    </row>
    <row r="9961" spans="1:8">
      <c r="A9961" s="753" t="s">
        <v>84</v>
      </c>
      <c r="B9961" s="753" t="s">
        <v>325</v>
      </c>
      <c r="C9961" s="753" t="s">
        <v>1062</v>
      </c>
      <c r="D9961" s="753" t="s">
        <v>1945</v>
      </c>
      <c r="E9961" s="753" t="s">
        <v>19</v>
      </c>
      <c r="F9961" s="753"/>
      <c r="G9961" s="757" t="s">
        <v>133</v>
      </c>
      <c r="H9961" s="751">
        <v>25254000</v>
      </c>
    </row>
    <row r="9962" spans="1:8">
      <c r="A9962" s="753" t="s">
        <v>84</v>
      </c>
      <c r="B9962" s="753" t="s">
        <v>325</v>
      </c>
      <c r="C9962" s="753" t="s">
        <v>1062</v>
      </c>
      <c r="D9962" s="753" t="s">
        <v>1945</v>
      </c>
      <c r="E9962" s="753" t="s">
        <v>19</v>
      </c>
      <c r="F9962" s="753" t="s">
        <v>22</v>
      </c>
      <c r="G9962" s="757" t="s">
        <v>23</v>
      </c>
      <c r="H9962" s="751">
        <v>23427000</v>
      </c>
    </row>
    <row r="9963" spans="1:8">
      <c r="A9963" s="753" t="s">
        <v>84</v>
      </c>
      <c r="B9963" s="753" t="s">
        <v>325</v>
      </c>
      <c r="C9963" s="753" t="s">
        <v>1062</v>
      </c>
      <c r="D9963" s="753" t="s">
        <v>1945</v>
      </c>
      <c r="E9963" s="753" t="s">
        <v>19</v>
      </c>
      <c r="F9963" s="753" t="s">
        <v>245</v>
      </c>
      <c r="G9963" s="757" t="s">
        <v>135</v>
      </c>
      <c r="H9963" s="751">
        <v>1827000</v>
      </c>
    </row>
    <row r="9964" spans="1:8">
      <c r="A9964" s="753" t="s">
        <v>84</v>
      </c>
      <c r="B9964" s="753" t="s">
        <v>456</v>
      </c>
      <c r="C9964" s="753"/>
      <c r="D9964" s="753"/>
      <c r="E9964" s="753"/>
      <c r="F9964" s="753"/>
      <c r="G9964" s="757" t="s">
        <v>2021</v>
      </c>
      <c r="H9964" s="751">
        <v>38636527499</v>
      </c>
    </row>
    <row r="9965" spans="1:8">
      <c r="A9965" s="753" t="s">
        <v>84</v>
      </c>
      <c r="B9965" s="753" t="s">
        <v>456</v>
      </c>
      <c r="C9965" s="753" t="s">
        <v>416</v>
      </c>
      <c r="D9965" s="753"/>
      <c r="E9965" s="753"/>
      <c r="F9965" s="753"/>
      <c r="G9965" s="757" t="s">
        <v>1814</v>
      </c>
      <c r="H9965" s="751">
        <v>5000000</v>
      </c>
    </row>
    <row r="9966" spans="1:8" ht="26.4">
      <c r="A9966" s="753" t="s">
        <v>84</v>
      </c>
      <c r="B9966" s="753" t="s">
        <v>456</v>
      </c>
      <c r="C9966" s="753" t="s">
        <v>416</v>
      </c>
      <c r="D9966" s="753" t="s">
        <v>1844</v>
      </c>
      <c r="E9966" s="753"/>
      <c r="F9966" s="753"/>
      <c r="G9966" s="757" t="s">
        <v>1845</v>
      </c>
      <c r="H9966" s="751">
        <v>5000000</v>
      </c>
    </row>
    <row r="9967" spans="1:8">
      <c r="A9967" s="753" t="s">
        <v>84</v>
      </c>
      <c r="B9967" s="753" t="s">
        <v>456</v>
      </c>
      <c r="C9967" s="753" t="s">
        <v>416</v>
      </c>
      <c r="D9967" s="753" t="s">
        <v>1844</v>
      </c>
      <c r="E9967" s="753" t="s">
        <v>554</v>
      </c>
      <c r="F9967" s="753"/>
      <c r="G9967" s="757" t="s">
        <v>555</v>
      </c>
      <c r="H9967" s="751">
        <v>5000000</v>
      </c>
    </row>
    <row r="9968" spans="1:8">
      <c r="A9968" s="753" t="s">
        <v>84</v>
      </c>
      <c r="B9968" s="753" t="s">
        <v>456</v>
      </c>
      <c r="C9968" s="753" t="s">
        <v>416</v>
      </c>
      <c r="D9968" s="753" t="s">
        <v>1844</v>
      </c>
      <c r="E9968" s="753" t="s">
        <v>554</v>
      </c>
      <c r="F9968" s="753" t="s">
        <v>206</v>
      </c>
      <c r="G9968" s="757" t="s">
        <v>207</v>
      </c>
      <c r="H9968" s="751">
        <v>5000000</v>
      </c>
    </row>
    <row r="9969" spans="1:8">
      <c r="A9969" s="753" t="s">
        <v>84</v>
      </c>
      <c r="B9969" s="753" t="s">
        <v>456</v>
      </c>
      <c r="C9969" s="753" t="s">
        <v>423</v>
      </c>
      <c r="D9969" s="753"/>
      <c r="E9969" s="753"/>
      <c r="F9969" s="753"/>
      <c r="G9969" s="757" t="s">
        <v>1849</v>
      </c>
      <c r="H9969" s="751">
        <v>27509601858</v>
      </c>
    </row>
    <row r="9970" spans="1:8">
      <c r="A9970" s="753" t="s">
        <v>84</v>
      </c>
      <c r="B9970" s="753" t="s">
        <v>456</v>
      </c>
      <c r="C9970" s="753" t="s">
        <v>423</v>
      </c>
      <c r="D9970" s="753" t="s">
        <v>181</v>
      </c>
      <c r="E9970" s="753"/>
      <c r="F9970" s="753"/>
      <c r="G9970" s="757" t="s">
        <v>1948</v>
      </c>
      <c r="H9970" s="751">
        <v>27509601858</v>
      </c>
    </row>
    <row r="9971" spans="1:8">
      <c r="A9971" s="753" t="s">
        <v>84</v>
      </c>
      <c r="B9971" s="753" t="s">
        <v>456</v>
      </c>
      <c r="C9971" s="753" t="s">
        <v>423</v>
      </c>
      <c r="D9971" s="753" t="s">
        <v>181</v>
      </c>
      <c r="E9971" s="753" t="s">
        <v>92</v>
      </c>
      <c r="F9971" s="753"/>
      <c r="G9971" s="757" t="s">
        <v>93</v>
      </c>
      <c r="H9971" s="751">
        <v>4905041652</v>
      </c>
    </row>
    <row r="9972" spans="1:8">
      <c r="A9972" s="753" t="s">
        <v>84</v>
      </c>
      <c r="B9972" s="753" t="s">
        <v>456</v>
      </c>
      <c r="C9972" s="753" t="s">
        <v>423</v>
      </c>
      <c r="D9972" s="753" t="s">
        <v>181</v>
      </c>
      <c r="E9972" s="753" t="s">
        <v>92</v>
      </c>
      <c r="F9972" s="753" t="s">
        <v>94</v>
      </c>
      <c r="G9972" s="757" t="s">
        <v>1768</v>
      </c>
      <c r="H9972" s="751">
        <v>4699424852</v>
      </c>
    </row>
    <row r="9973" spans="1:8">
      <c r="A9973" s="753" t="s">
        <v>84</v>
      </c>
      <c r="B9973" s="753" t="s">
        <v>456</v>
      </c>
      <c r="C9973" s="753" t="s">
        <v>423</v>
      </c>
      <c r="D9973" s="753" t="s">
        <v>181</v>
      </c>
      <c r="E9973" s="753" t="s">
        <v>92</v>
      </c>
      <c r="F9973" s="753" t="s">
        <v>95</v>
      </c>
      <c r="G9973" s="757" t="s">
        <v>1769</v>
      </c>
      <c r="H9973" s="751">
        <v>205616800</v>
      </c>
    </row>
    <row r="9974" spans="1:8" ht="26.4">
      <c r="A9974" s="753" t="s">
        <v>84</v>
      </c>
      <c r="B9974" s="753" t="s">
        <v>456</v>
      </c>
      <c r="C9974" s="753" t="s">
        <v>423</v>
      </c>
      <c r="D9974" s="753" t="s">
        <v>181</v>
      </c>
      <c r="E9974" s="753" t="s">
        <v>141</v>
      </c>
      <c r="F9974" s="753"/>
      <c r="G9974" s="757" t="s">
        <v>1822</v>
      </c>
      <c r="H9974" s="751">
        <v>191423841</v>
      </c>
    </row>
    <row r="9975" spans="1:8" ht="26.4">
      <c r="A9975" s="753" t="s">
        <v>84</v>
      </c>
      <c r="B9975" s="753" t="s">
        <v>456</v>
      </c>
      <c r="C9975" s="753" t="s">
        <v>423</v>
      </c>
      <c r="D9975" s="753" t="s">
        <v>181</v>
      </c>
      <c r="E9975" s="753" t="s">
        <v>141</v>
      </c>
      <c r="F9975" s="753" t="s">
        <v>581</v>
      </c>
      <c r="G9975" s="757" t="s">
        <v>1823</v>
      </c>
      <c r="H9975" s="751">
        <v>189623841</v>
      </c>
    </row>
    <row r="9976" spans="1:8">
      <c r="A9976" s="753" t="s">
        <v>84</v>
      </c>
      <c r="B9976" s="753" t="s">
        <v>456</v>
      </c>
      <c r="C9976" s="753" t="s">
        <v>423</v>
      </c>
      <c r="D9976" s="753" t="s">
        <v>181</v>
      </c>
      <c r="E9976" s="753" t="s">
        <v>141</v>
      </c>
      <c r="F9976" s="753" t="s">
        <v>142</v>
      </c>
      <c r="G9976" s="757" t="s">
        <v>1856</v>
      </c>
      <c r="H9976" s="751">
        <v>1800000</v>
      </c>
    </row>
    <row r="9977" spans="1:8">
      <c r="A9977" s="753" t="s">
        <v>84</v>
      </c>
      <c r="B9977" s="753" t="s">
        <v>456</v>
      </c>
      <c r="C9977" s="753" t="s">
        <v>423</v>
      </c>
      <c r="D9977" s="753" t="s">
        <v>181</v>
      </c>
      <c r="E9977" s="753" t="s">
        <v>96</v>
      </c>
      <c r="F9977" s="753"/>
      <c r="G9977" s="757" t="s">
        <v>97</v>
      </c>
      <c r="H9977" s="751">
        <v>629951194</v>
      </c>
    </row>
    <row r="9978" spans="1:8">
      <c r="A9978" s="753" t="s">
        <v>84</v>
      </c>
      <c r="B9978" s="753" t="s">
        <v>456</v>
      </c>
      <c r="C9978" s="753" t="s">
        <v>423</v>
      </c>
      <c r="D9978" s="753" t="s">
        <v>181</v>
      </c>
      <c r="E9978" s="753" t="s">
        <v>96</v>
      </c>
      <c r="F9978" s="753" t="s">
        <v>151</v>
      </c>
      <c r="G9978" s="757" t="s">
        <v>152</v>
      </c>
      <c r="H9978" s="751">
        <v>99316015</v>
      </c>
    </row>
    <row r="9979" spans="1:8">
      <c r="A9979" s="753" t="s">
        <v>84</v>
      </c>
      <c r="B9979" s="753" t="s">
        <v>456</v>
      </c>
      <c r="C9979" s="753" t="s">
        <v>423</v>
      </c>
      <c r="D9979" s="753" t="s">
        <v>181</v>
      </c>
      <c r="E9979" s="753" t="s">
        <v>96</v>
      </c>
      <c r="F9979" s="753" t="s">
        <v>440</v>
      </c>
      <c r="G9979" s="757" t="s">
        <v>441</v>
      </c>
      <c r="H9979" s="751">
        <v>205997000</v>
      </c>
    </row>
    <row r="9980" spans="1:8">
      <c r="A9980" s="753" t="s">
        <v>84</v>
      </c>
      <c r="B9980" s="753" t="s">
        <v>456</v>
      </c>
      <c r="C9980" s="753" t="s">
        <v>423</v>
      </c>
      <c r="D9980" s="753" t="s">
        <v>181</v>
      </c>
      <c r="E9980" s="753" t="s">
        <v>96</v>
      </c>
      <c r="F9980" s="753" t="s">
        <v>434</v>
      </c>
      <c r="G9980" s="757" t="s">
        <v>435</v>
      </c>
      <c r="H9980" s="751">
        <v>6509810</v>
      </c>
    </row>
    <row r="9981" spans="1:8">
      <c r="A9981" s="753" t="s">
        <v>84</v>
      </c>
      <c r="B9981" s="753" t="s">
        <v>456</v>
      </c>
      <c r="C9981" s="753" t="s">
        <v>423</v>
      </c>
      <c r="D9981" s="753" t="s">
        <v>181</v>
      </c>
      <c r="E9981" s="753" t="s">
        <v>96</v>
      </c>
      <c r="F9981" s="753" t="s">
        <v>864</v>
      </c>
      <c r="G9981" s="757" t="s">
        <v>1770</v>
      </c>
      <c r="H9981" s="751">
        <v>196775186</v>
      </c>
    </row>
    <row r="9982" spans="1:8">
      <c r="A9982" s="753" t="s">
        <v>84</v>
      </c>
      <c r="B9982" s="753" t="s">
        <v>456</v>
      </c>
      <c r="C9982" s="753" t="s">
        <v>423</v>
      </c>
      <c r="D9982" s="753" t="s">
        <v>181</v>
      </c>
      <c r="E9982" s="753" t="s">
        <v>96</v>
      </c>
      <c r="F9982" s="753" t="s">
        <v>11</v>
      </c>
      <c r="G9982" s="757" t="s">
        <v>1830</v>
      </c>
      <c r="H9982" s="751">
        <v>11920000</v>
      </c>
    </row>
    <row r="9983" spans="1:8" ht="26.4">
      <c r="A9983" s="753" t="s">
        <v>84</v>
      </c>
      <c r="B9983" s="753" t="s">
        <v>456</v>
      </c>
      <c r="C9983" s="753" t="s">
        <v>423</v>
      </c>
      <c r="D9983" s="753" t="s">
        <v>181</v>
      </c>
      <c r="E9983" s="753" t="s">
        <v>96</v>
      </c>
      <c r="F9983" s="753" t="s">
        <v>98</v>
      </c>
      <c r="G9983" s="757" t="s">
        <v>99</v>
      </c>
      <c r="H9983" s="751">
        <v>35333650</v>
      </c>
    </row>
    <row r="9984" spans="1:8" ht="26.4">
      <c r="A9984" s="753" t="s">
        <v>84</v>
      </c>
      <c r="B9984" s="753" t="s">
        <v>456</v>
      </c>
      <c r="C9984" s="753" t="s">
        <v>423</v>
      </c>
      <c r="D9984" s="753" t="s">
        <v>181</v>
      </c>
      <c r="E9984" s="753" t="s">
        <v>96</v>
      </c>
      <c r="F9984" s="753" t="s">
        <v>442</v>
      </c>
      <c r="G9984" s="757" t="s">
        <v>1772</v>
      </c>
      <c r="H9984" s="751">
        <v>30259411</v>
      </c>
    </row>
    <row r="9985" spans="1:8" ht="26.4">
      <c r="A9985" s="753" t="s">
        <v>84</v>
      </c>
      <c r="B9985" s="753" t="s">
        <v>456</v>
      </c>
      <c r="C9985" s="753" t="s">
        <v>423</v>
      </c>
      <c r="D9985" s="753" t="s">
        <v>181</v>
      </c>
      <c r="E9985" s="753" t="s">
        <v>96</v>
      </c>
      <c r="F9985" s="753" t="s">
        <v>332</v>
      </c>
      <c r="G9985" s="757" t="s">
        <v>1874</v>
      </c>
      <c r="H9985" s="751">
        <v>4470000</v>
      </c>
    </row>
    <row r="9986" spans="1:8" ht="26.4">
      <c r="A9986" s="753" t="s">
        <v>84</v>
      </c>
      <c r="B9986" s="753" t="s">
        <v>456</v>
      </c>
      <c r="C9986" s="753" t="s">
        <v>423</v>
      </c>
      <c r="D9986" s="753" t="s">
        <v>181</v>
      </c>
      <c r="E9986" s="753" t="s">
        <v>96</v>
      </c>
      <c r="F9986" s="753" t="s">
        <v>457</v>
      </c>
      <c r="G9986" s="757" t="s">
        <v>1875</v>
      </c>
      <c r="H9986" s="751">
        <v>26373000</v>
      </c>
    </row>
    <row r="9987" spans="1:8">
      <c r="A9987" s="753" t="s">
        <v>84</v>
      </c>
      <c r="B9987" s="753" t="s">
        <v>456</v>
      </c>
      <c r="C9987" s="753" t="s">
        <v>423</v>
      </c>
      <c r="D9987" s="753" t="s">
        <v>181</v>
      </c>
      <c r="E9987" s="753" t="s">
        <v>96</v>
      </c>
      <c r="F9987" s="753" t="s">
        <v>154</v>
      </c>
      <c r="G9987" s="757" t="s">
        <v>1773</v>
      </c>
      <c r="H9987" s="751">
        <v>12997122</v>
      </c>
    </row>
    <row r="9988" spans="1:8">
      <c r="A9988" s="753" t="s">
        <v>84</v>
      </c>
      <c r="B9988" s="753" t="s">
        <v>456</v>
      </c>
      <c r="C9988" s="753" t="s">
        <v>423</v>
      </c>
      <c r="D9988" s="753" t="s">
        <v>181</v>
      </c>
      <c r="E9988" s="753" t="s">
        <v>426</v>
      </c>
      <c r="F9988" s="753"/>
      <c r="G9988" s="757" t="s">
        <v>427</v>
      </c>
      <c r="H9988" s="751">
        <v>8219000</v>
      </c>
    </row>
    <row r="9989" spans="1:8">
      <c r="A9989" s="753" t="s">
        <v>84</v>
      </c>
      <c r="B9989" s="753" t="s">
        <v>456</v>
      </c>
      <c r="C9989" s="753" t="s">
        <v>423</v>
      </c>
      <c r="D9989" s="753" t="s">
        <v>181</v>
      </c>
      <c r="E9989" s="753" t="s">
        <v>426</v>
      </c>
      <c r="F9989" s="753" t="s">
        <v>428</v>
      </c>
      <c r="G9989" s="757" t="s">
        <v>1774</v>
      </c>
      <c r="H9989" s="751">
        <v>8219000</v>
      </c>
    </row>
    <row r="9990" spans="1:8">
      <c r="A9990" s="753" t="s">
        <v>84</v>
      </c>
      <c r="B9990" s="753" t="s">
        <v>456</v>
      </c>
      <c r="C9990" s="753" t="s">
        <v>423</v>
      </c>
      <c r="D9990" s="753" t="s">
        <v>181</v>
      </c>
      <c r="E9990" s="753" t="s">
        <v>100</v>
      </c>
      <c r="F9990" s="753"/>
      <c r="G9990" s="757" t="s">
        <v>101</v>
      </c>
      <c r="H9990" s="751">
        <v>357832000</v>
      </c>
    </row>
    <row r="9991" spans="1:8">
      <c r="A9991" s="753" t="s">
        <v>84</v>
      </c>
      <c r="B9991" s="753" t="s">
        <v>456</v>
      </c>
      <c r="C9991" s="753" t="s">
        <v>423</v>
      </c>
      <c r="D9991" s="753" t="s">
        <v>181</v>
      </c>
      <c r="E9991" s="753" t="s">
        <v>100</v>
      </c>
      <c r="F9991" s="753" t="s">
        <v>443</v>
      </c>
      <c r="G9991" s="757" t="s">
        <v>135</v>
      </c>
      <c r="H9991" s="751">
        <v>357832000</v>
      </c>
    </row>
    <row r="9992" spans="1:8">
      <c r="A9992" s="753" t="s">
        <v>84</v>
      </c>
      <c r="B9992" s="753" t="s">
        <v>456</v>
      </c>
      <c r="C9992" s="753" t="s">
        <v>423</v>
      </c>
      <c r="D9992" s="753" t="s">
        <v>181</v>
      </c>
      <c r="E9992" s="753" t="s">
        <v>102</v>
      </c>
      <c r="F9992" s="753"/>
      <c r="G9992" s="757" t="s">
        <v>369</v>
      </c>
      <c r="H9992" s="751">
        <v>1256674618</v>
      </c>
    </row>
    <row r="9993" spans="1:8">
      <c r="A9993" s="753" t="s">
        <v>84</v>
      </c>
      <c r="B9993" s="753" t="s">
        <v>456</v>
      </c>
      <c r="C9993" s="753" t="s">
        <v>423</v>
      </c>
      <c r="D9993" s="753" t="s">
        <v>181</v>
      </c>
      <c r="E9993" s="753" t="s">
        <v>102</v>
      </c>
      <c r="F9993" s="753" t="s">
        <v>103</v>
      </c>
      <c r="G9993" s="757" t="s">
        <v>104</v>
      </c>
      <c r="H9993" s="751">
        <v>935176469</v>
      </c>
    </row>
    <row r="9994" spans="1:8">
      <c r="A9994" s="753" t="s">
        <v>84</v>
      </c>
      <c r="B9994" s="753" t="s">
        <v>456</v>
      </c>
      <c r="C9994" s="753" t="s">
        <v>423</v>
      </c>
      <c r="D9994" s="753" t="s">
        <v>181</v>
      </c>
      <c r="E9994" s="753" t="s">
        <v>102</v>
      </c>
      <c r="F9994" s="753" t="s">
        <v>105</v>
      </c>
      <c r="G9994" s="757" t="s">
        <v>106</v>
      </c>
      <c r="H9994" s="751">
        <v>164442017</v>
      </c>
    </row>
    <row r="9995" spans="1:8">
      <c r="A9995" s="753" t="s">
        <v>84</v>
      </c>
      <c r="B9995" s="753" t="s">
        <v>456</v>
      </c>
      <c r="C9995" s="753" t="s">
        <v>423</v>
      </c>
      <c r="D9995" s="753" t="s">
        <v>181</v>
      </c>
      <c r="E9995" s="753" t="s">
        <v>102</v>
      </c>
      <c r="F9995" s="753" t="s">
        <v>107</v>
      </c>
      <c r="G9995" s="757" t="s">
        <v>108</v>
      </c>
      <c r="H9995" s="751">
        <v>104318908</v>
      </c>
    </row>
    <row r="9996" spans="1:8">
      <c r="A9996" s="753" t="s">
        <v>84</v>
      </c>
      <c r="B9996" s="753" t="s">
        <v>456</v>
      </c>
      <c r="C9996" s="753" t="s">
        <v>423</v>
      </c>
      <c r="D9996" s="753" t="s">
        <v>181</v>
      </c>
      <c r="E9996" s="753" t="s">
        <v>102</v>
      </c>
      <c r="F9996" s="753" t="s">
        <v>0</v>
      </c>
      <c r="G9996" s="757" t="s">
        <v>1</v>
      </c>
      <c r="H9996" s="751">
        <v>52737224</v>
      </c>
    </row>
    <row r="9997" spans="1:8">
      <c r="A9997" s="753" t="s">
        <v>84</v>
      </c>
      <c r="B9997" s="753" t="s">
        <v>456</v>
      </c>
      <c r="C9997" s="753" t="s">
        <v>423</v>
      </c>
      <c r="D9997" s="753" t="s">
        <v>181</v>
      </c>
      <c r="E9997" s="753" t="s">
        <v>109</v>
      </c>
      <c r="F9997" s="753"/>
      <c r="G9997" s="757" t="s">
        <v>110</v>
      </c>
      <c r="H9997" s="751">
        <v>1200000</v>
      </c>
    </row>
    <row r="9998" spans="1:8">
      <c r="A9998" s="753" t="s">
        <v>84</v>
      </c>
      <c r="B9998" s="753" t="s">
        <v>456</v>
      </c>
      <c r="C9998" s="753" t="s">
        <v>423</v>
      </c>
      <c r="D9998" s="753" t="s">
        <v>181</v>
      </c>
      <c r="E9998" s="753" t="s">
        <v>109</v>
      </c>
      <c r="F9998" s="753" t="s">
        <v>111</v>
      </c>
      <c r="G9998" s="757" t="s">
        <v>135</v>
      </c>
      <c r="H9998" s="751">
        <v>1200000</v>
      </c>
    </row>
    <row r="9999" spans="1:8">
      <c r="A9999" s="753" t="s">
        <v>84</v>
      </c>
      <c r="B9999" s="753" t="s">
        <v>456</v>
      </c>
      <c r="C9999" s="753" t="s">
        <v>423</v>
      </c>
      <c r="D9999" s="753" t="s">
        <v>181</v>
      </c>
      <c r="E9999" s="753" t="s">
        <v>112</v>
      </c>
      <c r="F9999" s="753"/>
      <c r="G9999" s="757" t="s">
        <v>113</v>
      </c>
      <c r="H9999" s="751">
        <v>431457388</v>
      </c>
    </row>
    <row r="10000" spans="1:8">
      <c r="A10000" s="753" t="s">
        <v>84</v>
      </c>
      <c r="B10000" s="753" t="s">
        <v>456</v>
      </c>
      <c r="C10000" s="753" t="s">
        <v>423</v>
      </c>
      <c r="D10000" s="753" t="s">
        <v>181</v>
      </c>
      <c r="E10000" s="753" t="s">
        <v>112</v>
      </c>
      <c r="F10000" s="753" t="s">
        <v>155</v>
      </c>
      <c r="G10000" s="757" t="s">
        <v>1777</v>
      </c>
      <c r="H10000" s="751">
        <v>248430018</v>
      </c>
    </row>
    <row r="10001" spans="1:8">
      <c r="A10001" s="753" t="s">
        <v>84</v>
      </c>
      <c r="B10001" s="753" t="s">
        <v>456</v>
      </c>
      <c r="C10001" s="753" t="s">
        <v>423</v>
      </c>
      <c r="D10001" s="753" t="s">
        <v>181</v>
      </c>
      <c r="E10001" s="753" t="s">
        <v>112</v>
      </c>
      <c r="F10001" s="753" t="s">
        <v>114</v>
      </c>
      <c r="G10001" s="757" t="s">
        <v>1778</v>
      </c>
      <c r="H10001" s="751">
        <v>46714019</v>
      </c>
    </row>
    <row r="10002" spans="1:8">
      <c r="A10002" s="753" t="s">
        <v>84</v>
      </c>
      <c r="B10002" s="753" t="s">
        <v>456</v>
      </c>
      <c r="C10002" s="753" t="s">
        <v>423</v>
      </c>
      <c r="D10002" s="753" t="s">
        <v>181</v>
      </c>
      <c r="E10002" s="753" t="s">
        <v>112</v>
      </c>
      <c r="F10002" s="753" t="s">
        <v>156</v>
      </c>
      <c r="G10002" s="757" t="s">
        <v>1779</v>
      </c>
      <c r="H10002" s="751">
        <v>79153351</v>
      </c>
    </row>
    <row r="10003" spans="1:8">
      <c r="A10003" s="753" t="s">
        <v>84</v>
      </c>
      <c r="B10003" s="753" t="s">
        <v>456</v>
      </c>
      <c r="C10003" s="753" t="s">
        <v>423</v>
      </c>
      <c r="D10003" s="753" t="s">
        <v>181</v>
      </c>
      <c r="E10003" s="753" t="s">
        <v>112</v>
      </c>
      <c r="F10003" s="753" t="s">
        <v>146</v>
      </c>
      <c r="G10003" s="757" t="s">
        <v>1780</v>
      </c>
      <c r="H10003" s="751">
        <v>9660000</v>
      </c>
    </row>
    <row r="10004" spans="1:8">
      <c r="A10004" s="753" t="s">
        <v>84</v>
      </c>
      <c r="B10004" s="753" t="s">
        <v>456</v>
      </c>
      <c r="C10004" s="753" t="s">
        <v>423</v>
      </c>
      <c r="D10004" s="753" t="s">
        <v>181</v>
      </c>
      <c r="E10004" s="753" t="s">
        <v>112</v>
      </c>
      <c r="F10004" s="753" t="s">
        <v>157</v>
      </c>
      <c r="G10004" s="757" t="s">
        <v>135</v>
      </c>
      <c r="H10004" s="751">
        <v>47500000</v>
      </c>
    </row>
    <row r="10005" spans="1:8">
      <c r="A10005" s="753" t="s">
        <v>84</v>
      </c>
      <c r="B10005" s="753" t="s">
        <v>456</v>
      </c>
      <c r="C10005" s="753" t="s">
        <v>423</v>
      </c>
      <c r="D10005" s="753" t="s">
        <v>181</v>
      </c>
      <c r="E10005" s="753" t="s">
        <v>115</v>
      </c>
      <c r="F10005" s="753"/>
      <c r="G10005" s="757" t="s">
        <v>1781</v>
      </c>
      <c r="H10005" s="751">
        <v>610514019</v>
      </c>
    </row>
    <row r="10006" spans="1:8">
      <c r="A10006" s="753" t="s">
        <v>84</v>
      </c>
      <c r="B10006" s="753" t="s">
        <v>456</v>
      </c>
      <c r="C10006" s="753" t="s">
        <v>423</v>
      </c>
      <c r="D10006" s="753" t="s">
        <v>181</v>
      </c>
      <c r="E10006" s="753" t="s">
        <v>115</v>
      </c>
      <c r="F10006" s="753" t="s">
        <v>116</v>
      </c>
      <c r="G10006" s="757" t="s">
        <v>117</v>
      </c>
      <c r="H10006" s="751">
        <v>79884019</v>
      </c>
    </row>
    <row r="10007" spans="1:8">
      <c r="A10007" s="753" t="s">
        <v>84</v>
      </c>
      <c r="B10007" s="753" t="s">
        <v>456</v>
      </c>
      <c r="C10007" s="753" t="s">
        <v>423</v>
      </c>
      <c r="D10007" s="753" t="s">
        <v>181</v>
      </c>
      <c r="E10007" s="753" t="s">
        <v>115</v>
      </c>
      <c r="F10007" s="753" t="s">
        <v>147</v>
      </c>
      <c r="G10007" s="757" t="s">
        <v>148</v>
      </c>
      <c r="H10007" s="751">
        <v>241644000</v>
      </c>
    </row>
    <row r="10008" spans="1:8">
      <c r="A10008" s="753" t="s">
        <v>84</v>
      </c>
      <c r="B10008" s="753" t="s">
        <v>456</v>
      </c>
      <c r="C10008" s="753" t="s">
        <v>423</v>
      </c>
      <c r="D10008" s="753" t="s">
        <v>181</v>
      </c>
      <c r="E10008" s="753" t="s">
        <v>115</v>
      </c>
      <c r="F10008" s="753" t="s">
        <v>4</v>
      </c>
      <c r="G10008" s="757" t="s">
        <v>1782</v>
      </c>
      <c r="H10008" s="751">
        <v>9800000</v>
      </c>
    </row>
    <row r="10009" spans="1:8">
      <c r="A10009" s="753" t="s">
        <v>84</v>
      </c>
      <c r="B10009" s="753" t="s">
        <v>456</v>
      </c>
      <c r="C10009" s="753" t="s">
        <v>423</v>
      </c>
      <c r="D10009" s="753" t="s">
        <v>181</v>
      </c>
      <c r="E10009" s="753" t="s">
        <v>115</v>
      </c>
      <c r="F10009" s="753" t="s">
        <v>118</v>
      </c>
      <c r="G10009" s="757" t="s">
        <v>119</v>
      </c>
      <c r="H10009" s="751">
        <v>279186000</v>
      </c>
    </row>
    <row r="10010" spans="1:8">
      <c r="A10010" s="753" t="s">
        <v>84</v>
      </c>
      <c r="B10010" s="753" t="s">
        <v>456</v>
      </c>
      <c r="C10010" s="753" t="s">
        <v>423</v>
      </c>
      <c r="D10010" s="753" t="s">
        <v>181</v>
      </c>
      <c r="E10010" s="753" t="s">
        <v>120</v>
      </c>
      <c r="F10010" s="753"/>
      <c r="G10010" s="757" t="s">
        <v>121</v>
      </c>
      <c r="H10010" s="751">
        <v>1312437718</v>
      </c>
    </row>
    <row r="10011" spans="1:8" ht="39.6">
      <c r="A10011" s="753" t="s">
        <v>84</v>
      </c>
      <c r="B10011" s="753" t="s">
        <v>456</v>
      </c>
      <c r="C10011" s="753" t="s">
        <v>423</v>
      </c>
      <c r="D10011" s="753" t="s">
        <v>181</v>
      </c>
      <c r="E10011" s="753" t="s">
        <v>120</v>
      </c>
      <c r="F10011" s="753" t="s">
        <v>122</v>
      </c>
      <c r="G10011" s="757" t="s">
        <v>1783</v>
      </c>
      <c r="H10011" s="751">
        <v>9311942</v>
      </c>
    </row>
    <row r="10012" spans="1:8">
      <c r="A10012" s="753" t="s">
        <v>84</v>
      </c>
      <c r="B10012" s="753" t="s">
        <v>456</v>
      </c>
      <c r="C10012" s="753" t="s">
        <v>423</v>
      </c>
      <c r="D10012" s="753" t="s">
        <v>181</v>
      </c>
      <c r="E10012" s="753" t="s">
        <v>120</v>
      </c>
      <c r="F10012" s="753" t="s">
        <v>123</v>
      </c>
      <c r="G10012" s="757" t="s">
        <v>124</v>
      </c>
      <c r="H10012" s="751">
        <v>460940</v>
      </c>
    </row>
    <row r="10013" spans="1:8" ht="39.6">
      <c r="A10013" s="753" t="s">
        <v>84</v>
      </c>
      <c r="B10013" s="753" t="s">
        <v>456</v>
      </c>
      <c r="C10013" s="753" t="s">
        <v>423</v>
      </c>
      <c r="D10013" s="753" t="s">
        <v>181</v>
      </c>
      <c r="E10013" s="753" t="s">
        <v>120</v>
      </c>
      <c r="F10013" s="753" t="s">
        <v>994</v>
      </c>
      <c r="G10013" s="757" t="s">
        <v>1824</v>
      </c>
      <c r="H10013" s="751">
        <v>33464590</v>
      </c>
    </row>
    <row r="10014" spans="1:8">
      <c r="A10014" s="753" t="s">
        <v>84</v>
      </c>
      <c r="B10014" s="753" t="s">
        <v>456</v>
      </c>
      <c r="C10014" s="753" t="s">
        <v>423</v>
      </c>
      <c r="D10014" s="753" t="s">
        <v>181</v>
      </c>
      <c r="E10014" s="753" t="s">
        <v>120</v>
      </c>
      <c r="F10014" s="753" t="s">
        <v>315</v>
      </c>
      <c r="G10014" s="757" t="s">
        <v>1831</v>
      </c>
      <c r="H10014" s="751">
        <v>1027532646</v>
      </c>
    </row>
    <row r="10015" spans="1:8" ht="26.4">
      <c r="A10015" s="753" t="s">
        <v>84</v>
      </c>
      <c r="B10015" s="753" t="s">
        <v>456</v>
      </c>
      <c r="C10015" s="753" t="s">
        <v>423</v>
      </c>
      <c r="D10015" s="753" t="s">
        <v>181</v>
      </c>
      <c r="E10015" s="753" t="s">
        <v>120</v>
      </c>
      <c r="F10015" s="753" t="s">
        <v>1001</v>
      </c>
      <c r="G10015" s="757" t="s">
        <v>1784</v>
      </c>
      <c r="H10015" s="751">
        <v>226225600</v>
      </c>
    </row>
    <row r="10016" spans="1:8">
      <c r="A10016" s="753" t="s">
        <v>84</v>
      </c>
      <c r="B10016" s="753" t="s">
        <v>456</v>
      </c>
      <c r="C10016" s="753" t="s">
        <v>423</v>
      </c>
      <c r="D10016" s="753" t="s">
        <v>181</v>
      </c>
      <c r="E10016" s="753" t="s">
        <v>120</v>
      </c>
      <c r="F10016" s="753" t="s">
        <v>158</v>
      </c>
      <c r="G10016" s="757" t="s">
        <v>1785</v>
      </c>
      <c r="H10016" s="751">
        <v>9900000</v>
      </c>
    </row>
    <row r="10017" spans="1:8">
      <c r="A10017" s="753" t="s">
        <v>84</v>
      </c>
      <c r="B10017" s="753" t="s">
        <v>456</v>
      </c>
      <c r="C10017" s="753" t="s">
        <v>423</v>
      </c>
      <c r="D10017" s="753" t="s">
        <v>181</v>
      </c>
      <c r="E10017" s="753" t="s">
        <v>120</v>
      </c>
      <c r="F10017" s="753" t="s">
        <v>159</v>
      </c>
      <c r="G10017" s="757" t="s">
        <v>143</v>
      </c>
      <c r="H10017" s="751">
        <v>5542000</v>
      </c>
    </row>
    <row r="10018" spans="1:8">
      <c r="A10018" s="753" t="s">
        <v>84</v>
      </c>
      <c r="B10018" s="753" t="s">
        <v>456</v>
      </c>
      <c r="C10018" s="753" t="s">
        <v>423</v>
      </c>
      <c r="D10018" s="753" t="s">
        <v>181</v>
      </c>
      <c r="E10018" s="753" t="s">
        <v>160</v>
      </c>
      <c r="F10018" s="753"/>
      <c r="G10018" s="757" t="s">
        <v>161</v>
      </c>
      <c r="H10018" s="751">
        <v>19050000</v>
      </c>
    </row>
    <row r="10019" spans="1:8">
      <c r="A10019" s="753" t="s">
        <v>84</v>
      </c>
      <c r="B10019" s="753" t="s">
        <v>456</v>
      </c>
      <c r="C10019" s="753" t="s">
        <v>423</v>
      </c>
      <c r="D10019" s="753" t="s">
        <v>181</v>
      </c>
      <c r="E10019" s="753" t="s">
        <v>160</v>
      </c>
      <c r="F10019" s="753" t="s">
        <v>162</v>
      </c>
      <c r="G10019" s="757" t="s">
        <v>163</v>
      </c>
      <c r="H10019" s="751">
        <v>2150000</v>
      </c>
    </row>
    <row r="10020" spans="1:8">
      <c r="A10020" s="753" t="s">
        <v>84</v>
      </c>
      <c r="B10020" s="753" t="s">
        <v>456</v>
      </c>
      <c r="C10020" s="753" t="s">
        <v>423</v>
      </c>
      <c r="D10020" s="753" t="s">
        <v>181</v>
      </c>
      <c r="E10020" s="753" t="s">
        <v>160</v>
      </c>
      <c r="F10020" s="753" t="s">
        <v>438</v>
      </c>
      <c r="G10020" s="757" t="s">
        <v>1786</v>
      </c>
      <c r="H10020" s="751">
        <v>7400000</v>
      </c>
    </row>
    <row r="10021" spans="1:8">
      <c r="A10021" s="753" t="s">
        <v>84</v>
      </c>
      <c r="B10021" s="753" t="s">
        <v>456</v>
      </c>
      <c r="C10021" s="753" t="s">
        <v>423</v>
      </c>
      <c r="D10021" s="753" t="s">
        <v>181</v>
      </c>
      <c r="E10021" s="753" t="s">
        <v>160</v>
      </c>
      <c r="F10021" s="753" t="s">
        <v>551</v>
      </c>
      <c r="G10021" s="757" t="s">
        <v>133</v>
      </c>
      <c r="H10021" s="751">
        <v>9500000</v>
      </c>
    </row>
    <row r="10022" spans="1:8">
      <c r="A10022" s="753" t="s">
        <v>84</v>
      </c>
      <c r="B10022" s="753" t="s">
        <v>456</v>
      </c>
      <c r="C10022" s="753" t="s">
        <v>423</v>
      </c>
      <c r="D10022" s="753" t="s">
        <v>181</v>
      </c>
      <c r="E10022" s="753" t="s">
        <v>125</v>
      </c>
      <c r="F10022" s="753"/>
      <c r="G10022" s="757" t="s">
        <v>126</v>
      </c>
      <c r="H10022" s="751">
        <v>334290000</v>
      </c>
    </row>
    <row r="10023" spans="1:8">
      <c r="A10023" s="753" t="s">
        <v>84</v>
      </c>
      <c r="B10023" s="753" t="s">
        <v>456</v>
      </c>
      <c r="C10023" s="753" t="s">
        <v>423</v>
      </c>
      <c r="D10023" s="753" t="s">
        <v>181</v>
      </c>
      <c r="E10023" s="753" t="s">
        <v>125</v>
      </c>
      <c r="F10023" s="753" t="s">
        <v>430</v>
      </c>
      <c r="G10023" s="757" t="s">
        <v>431</v>
      </c>
      <c r="H10023" s="751">
        <v>2880000</v>
      </c>
    </row>
    <row r="10024" spans="1:8">
      <c r="A10024" s="753" t="s">
        <v>84</v>
      </c>
      <c r="B10024" s="753" t="s">
        <v>456</v>
      </c>
      <c r="C10024" s="753" t="s">
        <v>423</v>
      </c>
      <c r="D10024" s="753" t="s">
        <v>181</v>
      </c>
      <c r="E10024" s="753" t="s">
        <v>125</v>
      </c>
      <c r="F10024" s="753" t="s">
        <v>552</v>
      </c>
      <c r="G10024" s="757" t="s">
        <v>553</v>
      </c>
      <c r="H10024" s="751">
        <v>10260000</v>
      </c>
    </row>
    <row r="10025" spans="1:8">
      <c r="A10025" s="753" t="s">
        <v>84</v>
      </c>
      <c r="B10025" s="753" t="s">
        <v>456</v>
      </c>
      <c r="C10025" s="753" t="s">
        <v>423</v>
      </c>
      <c r="D10025" s="753" t="s">
        <v>181</v>
      </c>
      <c r="E10025" s="753" t="s">
        <v>125</v>
      </c>
      <c r="F10025" s="753" t="s">
        <v>127</v>
      </c>
      <c r="G10025" s="757" t="s">
        <v>128</v>
      </c>
      <c r="H10025" s="751">
        <v>15700000</v>
      </c>
    </row>
    <row r="10026" spans="1:8">
      <c r="A10026" s="753" t="s">
        <v>84</v>
      </c>
      <c r="B10026" s="753" t="s">
        <v>456</v>
      </c>
      <c r="C10026" s="753" t="s">
        <v>423</v>
      </c>
      <c r="D10026" s="753" t="s">
        <v>181</v>
      </c>
      <c r="E10026" s="753" t="s">
        <v>125</v>
      </c>
      <c r="F10026" s="753" t="s">
        <v>129</v>
      </c>
      <c r="G10026" s="757" t="s">
        <v>1787</v>
      </c>
      <c r="H10026" s="751">
        <v>296150000</v>
      </c>
    </row>
    <row r="10027" spans="1:8">
      <c r="A10027" s="753" t="s">
        <v>84</v>
      </c>
      <c r="B10027" s="753" t="s">
        <v>456</v>
      </c>
      <c r="C10027" s="753" t="s">
        <v>423</v>
      </c>
      <c r="D10027" s="753" t="s">
        <v>181</v>
      </c>
      <c r="E10027" s="753" t="s">
        <v>125</v>
      </c>
      <c r="F10027" s="753" t="s">
        <v>584</v>
      </c>
      <c r="G10027" s="757" t="s">
        <v>135</v>
      </c>
      <c r="H10027" s="751">
        <v>9300000</v>
      </c>
    </row>
    <row r="10028" spans="1:8">
      <c r="A10028" s="753" t="s">
        <v>84</v>
      </c>
      <c r="B10028" s="753" t="s">
        <v>456</v>
      </c>
      <c r="C10028" s="753" t="s">
        <v>423</v>
      </c>
      <c r="D10028" s="753" t="s">
        <v>181</v>
      </c>
      <c r="E10028" s="753" t="s">
        <v>554</v>
      </c>
      <c r="F10028" s="753"/>
      <c r="G10028" s="757" t="s">
        <v>555</v>
      </c>
      <c r="H10028" s="751">
        <v>469199021</v>
      </c>
    </row>
    <row r="10029" spans="1:8">
      <c r="A10029" s="753" t="s">
        <v>84</v>
      </c>
      <c r="B10029" s="753" t="s">
        <v>456</v>
      </c>
      <c r="C10029" s="753" t="s">
        <v>423</v>
      </c>
      <c r="D10029" s="753" t="s">
        <v>181</v>
      </c>
      <c r="E10029" s="753" t="s">
        <v>554</v>
      </c>
      <c r="F10029" s="753" t="s">
        <v>556</v>
      </c>
      <c r="G10029" s="757" t="s">
        <v>557</v>
      </c>
      <c r="H10029" s="751">
        <v>64450000</v>
      </c>
    </row>
    <row r="10030" spans="1:8">
      <c r="A10030" s="753" t="s">
        <v>84</v>
      </c>
      <c r="B10030" s="753" t="s">
        <v>456</v>
      </c>
      <c r="C10030" s="753" t="s">
        <v>423</v>
      </c>
      <c r="D10030" s="753" t="s">
        <v>181</v>
      </c>
      <c r="E10030" s="753" t="s">
        <v>554</v>
      </c>
      <c r="F10030" s="753" t="s">
        <v>942</v>
      </c>
      <c r="G10030" s="757" t="s">
        <v>941</v>
      </c>
      <c r="H10030" s="751">
        <v>17700000</v>
      </c>
    </row>
    <row r="10031" spans="1:8">
      <c r="A10031" s="753" t="s">
        <v>84</v>
      </c>
      <c r="B10031" s="753" t="s">
        <v>456</v>
      </c>
      <c r="C10031" s="753" t="s">
        <v>423</v>
      </c>
      <c r="D10031" s="753" t="s">
        <v>181</v>
      </c>
      <c r="E10031" s="753" t="s">
        <v>554</v>
      </c>
      <c r="F10031" s="753" t="s">
        <v>243</v>
      </c>
      <c r="G10031" s="757" t="s">
        <v>244</v>
      </c>
      <c r="H10031" s="751">
        <v>206892494</v>
      </c>
    </row>
    <row r="10032" spans="1:8">
      <c r="A10032" s="753" t="s">
        <v>84</v>
      </c>
      <c r="B10032" s="753" t="s">
        <v>456</v>
      </c>
      <c r="C10032" s="753" t="s">
        <v>423</v>
      </c>
      <c r="D10032" s="753" t="s">
        <v>181</v>
      </c>
      <c r="E10032" s="753" t="s">
        <v>554</v>
      </c>
      <c r="F10032" s="753" t="s">
        <v>206</v>
      </c>
      <c r="G10032" s="757" t="s">
        <v>207</v>
      </c>
      <c r="H10032" s="751">
        <v>15604000</v>
      </c>
    </row>
    <row r="10033" spans="1:8">
      <c r="A10033" s="753" t="s">
        <v>84</v>
      </c>
      <c r="B10033" s="753" t="s">
        <v>456</v>
      </c>
      <c r="C10033" s="753" t="s">
        <v>423</v>
      </c>
      <c r="D10033" s="753" t="s">
        <v>181</v>
      </c>
      <c r="E10033" s="753" t="s">
        <v>554</v>
      </c>
      <c r="F10033" s="753" t="s">
        <v>558</v>
      </c>
      <c r="G10033" s="757" t="s">
        <v>559</v>
      </c>
      <c r="H10033" s="751">
        <v>164552527</v>
      </c>
    </row>
    <row r="10034" spans="1:8" ht="39.6">
      <c r="A10034" s="753" t="s">
        <v>84</v>
      </c>
      <c r="B10034" s="753" t="s">
        <v>456</v>
      </c>
      <c r="C10034" s="753" t="s">
        <v>423</v>
      </c>
      <c r="D10034" s="753" t="s">
        <v>181</v>
      </c>
      <c r="E10034" s="753" t="s">
        <v>560</v>
      </c>
      <c r="F10034" s="753"/>
      <c r="G10034" s="757" t="s">
        <v>1790</v>
      </c>
      <c r="H10034" s="751">
        <v>718297000</v>
      </c>
    </row>
    <row r="10035" spans="1:8">
      <c r="A10035" s="753" t="s">
        <v>84</v>
      </c>
      <c r="B10035" s="753" t="s">
        <v>456</v>
      </c>
      <c r="C10035" s="753" t="s">
        <v>423</v>
      </c>
      <c r="D10035" s="753" t="s">
        <v>181</v>
      </c>
      <c r="E10035" s="753" t="s">
        <v>560</v>
      </c>
      <c r="F10035" s="753" t="s">
        <v>197</v>
      </c>
      <c r="G10035" s="757" t="s">
        <v>1792</v>
      </c>
      <c r="H10035" s="751">
        <v>154150000</v>
      </c>
    </row>
    <row r="10036" spans="1:8">
      <c r="A10036" s="753" t="s">
        <v>84</v>
      </c>
      <c r="B10036" s="753" t="s">
        <v>456</v>
      </c>
      <c r="C10036" s="753" t="s">
        <v>423</v>
      </c>
      <c r="D10036" s="753" t="s">
        <v>181</v>
      </c>
      <c r="E10036" s="753" t="s">
        <v>560</v>
      </c>
      <c r="F10036" s="753" t="s">
        <v>316</v>
      </c>
      <c r="G10036" s="757" t="s">
        <v>1866</v>
      </c>
      <c r="H10036" s="751">
        <v>40750000</v>
      </c>
    </row>
    <row r="10037" spans="1:8">
      <c r="A10037" s="753" t="s">
        <v>84</v>
      </c>
      <c r="B10037" s="753" t="s">
        <v>456</v>
      </c>
      <c r="C10037" s="753" t="s">
        <v>423</v>
      </c>
      <c r="D10037" s="753" t="s">
        <v>181</v>
      </c>
      <c r="E10037" s="753" t="s">
        <v>560</v>
      </c>
      <c r="F10037" s="753" t="s">
        <v>5</v>
      </c>
      <c r="G10037" s="757" t="s">
        <v>6</v>
      </c>
      <c r="H10037" s="751">
        <v>200000</v>
      </c>
    </row>
    <row r="10038" spans="1:8">
      <c r="A10038" s="753" t="s">
        <v>84</v>
      </c>
      <c r="B10038" s="753" t="s">
        <v>456</v>
      </c>
      <c r="C10038" s="753" t="s">
        <v>423</v>
      </c>
      <c r="D10038" s="753" t="s">
        <v>181</v>
      </c>
      <c r="E10038" s="753" t="s">
        <v>560</v>
      </c>
      <c r="F10038" s="753" t="s">
        <v>418</v>
      </c>
      <c r="G10038" s="757" t="s">
        <v>1793</v>
      </c>
      <c r="H10038" s="751">
        <v>75230000</v>
      </c>
    </row>
    <row r="10039" spans="1:8">
      <c r="A10039" s="753" t="s">
        <v>84</v>
      </c>
      <c r="B10039" s="753" t="s">
        <v>456</v>
      </c>
      <c r="C10039" s="753" t="s">
        <v>423</v>
      </c>
      <c r="D10039" s="753" t="s">
        <v>181</v>
      </c>
      <c r="E10039" s="753" t="s">
        <v>560</v>
      </c>
      <c r="F10039" s="753" t="s">
        <v>562</v>
      </c>
      <c r="G10039" s="757" t="s">
        <v>1794</v>
      </c>
      <c r="H10039" s="751">
        <v>18350000</v>
      </c>
    </row>
    <row r="10040" spans="1:8">
      <c r="A10040" s="753" t="s">
        <v>84</v>
      </c>
      <c r="B10040" s="753" t="s">
        <v>456</v>
      </c>
      <c r="C10040" s="753" t="s">
        <v>423</v>
      </c>
      <c r="D10040" s="753" t="s">
        <v>181</v>
      </c>
      <c r="E10040" s="753" t="s">
        <v>560</v>
      </c>
      <c r="F10040" s="753" t="s">
        <v>7</v>
      </c>
      <c r="G10040" s="757" t="s">
        <v>1795</v>
      </c>
      <c r="H10040" s="751">
        <v>220470000</v>
      </c>
    </row>
    <row r="10041" spans="1:8" ht="26.4">
      <c r="A10041" s="753" t="s">
        <v>84</v>
      </c>
      <c r="B10041" s="753" t="s">
        <v>456</v>
      </c>
      <c r="C10041" s="753" t="s">
        <v>423</v>
      </c>
      <c r="D10041" s="753" t="s">
        <v>181</v>
      </c>
      <c r="E10041" s="753" t="s">
        <v>560</v>
      </c>
      <c r="F10041" s="753" t="s">
        <v>563</v>
      </c>
      <c r="G10041" s="757" t="s">
        <v>13</v>
      </c>
      <c r="H10041" s="751">
        <v>209147000</v>
      </c>
    </row>
    <row r="10042" spans="1:8" ht="26.4">
      <c r="A10042" s="753" t="s">
        <v>84</v>
      </c>
      <c r="B10042" s="753" t="s">
        <v>456</v>
      </c>
      <c r="C10042" s="753" t="s">
        <v>423</v>
      </c>
      <c r="D10042" s="753" t="s">
        <v>181</v>
      </c>
      <c r="E10042" s="753" t="s">
        <v>1796</v>
      </c>
      <c r="F10042" s="753"/>
      <c r="G10042" s="757" t="s">
        <v>1797</v>
      </c>
      <c r="H10042" s="751">
        <v>3855025000</v>
      </c>
    </row>
    <row r="10043" spans="1:8">
      <c r="A10043" s="753" t="s">
        <v>84</v>
      </c>
      <c r="B10043" s="753" t="s">
        <v>456</v>
      </c>
      <c r="C10043" s="753" t="s">
        <v>423</v>
      </c>
      <c r="D10043" s="753" t="s">
        <v>181</v>
      </c>
      <c r="E10043" s="753" t="s">
        <v>1796</v>
      </c>
      <c r="F10043" s="753" t="s">
        <v>1878</v>
      </c>
      <c r="G10043" s="757" t="s">
        <v>1866</v>
      </c>
      <c r="H10043" s="751">
        <v>1412799000</v>
      </c>
    </row>
    <row r="10044" spans="1:8">
      <c r="A10044" s="753" t="s">
        <v>84</v>
      </c>
      <c r="B10044" s="753" t="s">
        <v>456</v>
      </c>
      <c r="C10044" s="753" t="s">
        <v>423</v>
      </c>
      <c r="D10044" s="753" t="s">
        <v>181</v>
      </c>
      <c r="E10044" s="753" t="s">
        <v>1796</v>
      </c>
      <c r="F10044" s="753" t="s">
        <v>1825</v>
      </c>
      <c r="G10044" s="757" t="s">
        <v>1794</v>
      </c>
      <c r="H10044" s="751">
        <v>87500000</v>
      </c>
    </row>
    <row r="10045" spans="1:8">
      <c r="A10045" s="753" t="s">
        <v>84</v>
      </c>
      <c r="B10045" s="753" t="s">
        <v>456</v>
      </c>
      <c r="C10045" s="753" t="s">
        <v>423</v>
      </c>
      <c r="D10045" s="753" t="s">
        <v>181</v>
      </c>
      <c r="E10045" s="753" t="s">
        <v>1796</v>
      </c>
      <c r="F10045" s="753" t="s">
        <v>1798</v>
      </c>
      <c r="G10045" s="757" t="s">
        <v>1793</v>
      </c>
      <c r="H10045" s="751">
        <v>72190000</v>
      </c>
    </row>
    <row r="10046" spans="1:8">
      <c r="A10046" s="753" t="s">
        <v>84</v>
      </c>
      <c r="B10046" s="753" t="s">
        <v>456</v>
      </c>
      <c r="C10046" s="753" t="s">
        <v>423</v>
      </c>
      <c r="D10046" s="753" t="s">
        <v>181</v>
      </c>
      <c r="E10046" s="753" t="s">
        <v>1796</v>
      </c>
      <c r="F10046" s="753" t="s">
        <v>1833</v>
      </c>
      <c r="G10046" s="757" t="s">
        <v>1834</v>
      </c>
      <c r="H10046" s="751">
        <v>2282536000</v>
      </c>
    </row>
    <row r="10047" spans="1:8" ht="26.4">
      <c r="A10047" s="753" t="s">
        <v>84</v>
      </c>
      <c r="B10047" s="753" t="s">
        <v>456</v>
      </c>
      <c r="C10047" s="753" t="s">
        <v>423</v>
      </c>
      <c r="D10047" s="753" t="s">
        <v>181</v>
      </c>
      <c r="E10047" s="753" t="s">
        <v>130</v>
      </c>
      <c r="F10047" s="753"/>
      <c r="G10047" s="757" t="s">
        <v>131</v>
      </c>
      <c r="H10047" s="751">
        <v>7118224247</v>
      </c>
    </row>
    <row r="10048" spans="1:8">
      <c r="A10048" s="753" t="s">
        <v>84</v>
      </c>
      <c r="B10048" s="753" t="s">
        <v>456</v>
      </c>
      <c r="C10048" s="753" t="s">
        <v>423</v>
      </c>
      <c r="D10048" s="753" t="s">
        <v>181</v>
      </c>
      <c r="E10048" s="753" t="s">
        <v>130</v>
      </c>
      <c r="F10048" s="753" t="s">
        <v>585</v>
      </c>
      <c r="G10048" s="757" t="s">
        <v>1799</v>
      </c>
      <c r="H10048" s="751">
        <v>264837647</v>
      </c>
    </row>
    <row r="10049" spans="1:8">
      <c r="A10049" s="753" t="s">
        <v>84</v>
      </c>
      <c r="B10049" s="753" t="s">
        <v>456</v>
      </c>
      <c r="C10049" s="753" t="s">
        <v>423</v>
      </c>
      <c r="D10049" s="753" t="s">
        <v>181</v>
      </c>
      <c r="E10049" s="753" t="s">
        <v>130</v>
      </c>
      <c r="F10049" s="753" t="s">
        <v>8</v>
      </c>
      <c r="G10049" s="757" t="s">
        <v>1835</v>
      </c>
      <c r="H10049" s="751">
        <v>22900000</v>
      </c>
    </row>
    <row r="10050" spans="1:8">
      <c r="A10050" s="753" t="s">
        <v>84</v>
      </c>
      <c r="B10050" s="753" t="s">
        <v>456</v>
      </c>
      <c r="C10050" s="753" t="s">
        <v>423</v>
      </c>
      <c r="D10050" s="753" t="s">
        <v>181</v>
      </c>
      <c r="E10050" s="753" t="s">
        <v>130</v>
      </c>
      <c r="F10050" s="753" t="s">
        <v>14</v>
      </c>
      <c r="G10050" s="757" t="s">
        <v>1800</v>
      </c>
      <c r="H10050" s="751">
        <v>103675000</v>
      </c>
    </row>
    <row r="10051" spans="1:8">
      <c r="A10051" s="753" t="s">
        <v>84</v>
      </c>
      <c r="B10051" s="753" t="s">
        <v>456</v>
      </c>
      <c r="C10051" s="753" t="s">
        <v>423</v>
      </c>
      <c r="D10051" s="753" t="s">
        <v>181</v>
      </c>
      <c r="E10051" s="753" t="s">
        <v>130</v>
      </c>
      <c r="F10051" s="753" t="s">
        <v>132</v>
      </c>
      <c r="G10051" s="757" t="s">
        <v>135</v>
      </c>
      <c r="H10051" s="751">
        <v>6726811600</v>
      </c>
    </row>
    <row r="10052" spans="1:8">
      <c r="A10052" s="753" t="s">
        <v>84</v>
      </c>
      <c r="B10052" s="753" t="s">
        <v>456</v>
      </c>
      <c r="C10052" s="753" t="s">
        <v>423</v>
      </c>
      <c r="D10052" s="753" t="s">
        <v>181</v>
      </c>
      <c r="E10052" s="753" t="s">
        <v>1801</v>
      </c>
      <c r="F10052" s="753"/>
      <c r="G10052" s="757" t="s">
        <v>1802</v>
      </c>
      <c r="H10052" s="751">
        <v>7182000</v>
      </c>
    </row>
    <row r="10053" spans="1:8">
      <c r="A10053" s="753" t="s">
        <v>84</v>
      </c>
      <c r="B10053" s="753" t="s">
        <v>456</v>
      </c>
      <c r="C10053" s="753" t="s">
        <v>423</v>
      </c>
      <c r="D10053" s="753" t="s">
        <v>181</v>
      </c>
      <c r="E10053" s="753" t="s">
        <v>1801</v>
      </c>
      <c r="F10053" s="753" t="s">
        <v>1803</v>
      </c>
      <c r="G10053" s="757" t="s">
        <v>1804</v>
      </c>
      <c r="H10053" s="751">
        <v>7182000</v>
      </c>
    </row>
    <row r="10054" spans="1:8">
      <c r="A10054" s="753" t="s">
        <v>84</v>
      </c>
      <c r="B10054" s="753" t="s">
        <v>456</v>
      </c>
      <c r="C10054" s="753" t="s">
        <v>423</v>
      </c>
      <c r="D10054" s="753" t="s">
        <v>181</v>
      </c>
      <c r="E10054" s="753" t="s">
        <v>134</v>
      </c>
      <c r="F10054" s="753"/>
      <c r="G10054" s="757" t="s">
        <v>135</v>
      </c>
      <c r="H10054" s="751">
        <v>783724100</v>
      </c>
    </row>
    <row r="10055" spans="1:8">
      <c r="A10055" s="753" t="s">
        <v>84</v>
      </c>
      <c r="B10055" s="753" t="s">
        <v>456</v>
      </c>
      <c r="C10055" s="753" t="s">
        <v>423</v>
      </c>
      <c r="D10055" s="753" t="s">
        <v>181</v>
      </c>
      <c r="E10055" s="753" t="s">
        <v>134</v>
      </c>
      <c r="F10055" s="753" t="s">
        <v>9</v>
      </c>
      <c r="G10055" s="757" t="s">
        <v>1805</v>
      </c>
      <c r="H10055" s="751">
        <v>15743000</v>
      </c>
    </row>
    <row r="10056" spans="1:8">
      <c r="A10056" s="753" t="s">
        <v>84</v>
      </c>
      <c r="B10056" s="753" t="s">
        <v>456</v>
      </c>
      <c r="C10056" s="753" t="s">
        <v>423</v>
      </c>
      <c r="D10056" s="753" t="s">
        <v>181</v>
      </c>
      <c r="E10056" s="753" t="s">
        <v>134</v>
      </c>
      <c r="F10056" s="753" t="s">
        <v>15</v>
      </c>
      <c r="G10056" s="757" t="s">
        <v>1806</v>
      </c>
      <c r="H10056" s="751">
        <v>7702300</v>
      </c>
    </row>
    <row r="10057" spans="1:8">
      <c r="A10057" s="753" t="s">
        <v>84</v>
      </c>
      <c r="B10057" s="753" t="s">
        <v>456</v>
      </c>
      <c r="C10057" s="753" t="s">
        <v>423</v>
      </c>
      <c r="D10057" s="753" t="s">
        <v>181</v>
      </c>
      <c r="E10057" s="753" t="s">
        <v>134</v>
      </c>
      <c r="F10057" s="753" t="s">
        <v>137</v>
      </c>
      <c r="G10057" s="757" t="s">
        <v>138</v>
      </c>
      <c r="H10057" s="751">
        <v>305549100</v>
      </c>
    </row>
    <row r="10058" spans="1:8">
      <c r="A10058" s="753" t="s">
        <v>84</v>
      </c>
      <c r="B10058" s="753" t="s">
        <v>456</v>
      </c>
      <c r="C10058" s="753" t="s">
        <v>423</v>
      </c>
      <c r="D10058" s="753" t="s">
        <v>181</v>
      </c>
      <c r="E10058" s="753" t="s">
        <v>134</v>
      </c>
      <c r="F10058" s="753" t="s">
        <v>139</v>
      </c>
      <c r="G10058" s="757" t="s">
        <v>140</v>
      </c>
      <c r="H10058" s="751">
        <v>454729700</v>
      </c>
    </row>
    <row r="10059" spans="1:8" ht="39.6">
      <c r="A10059" s="753" t="s">
        <v>84</v>
      </c>
      <c r="B10059" s="753" t="s">
        <v>456</v>
      </c>
      <c r="C10059" s="753" t="s">
        <v>423</v>
      </c>
      <c r="D10059" s="753" t="s">
        <v>181</v>
      </c>
      <c r="E10059" s="753" t="s">
        <v>419</v>
      </c>
      <c r="F10059" s="753"/>
      <c r="G10059" s="757" t="s">
        <v>1807</v>
      </c>
      <c r="H10059" s="751">
        <v>1304424060</v>
      </c>
    </row>
    <row r="10060" spans="1:8">
      <c r="A10060" s="753" t="s">
        <v>84</v>
      </c>
      <c r="B10060" s="753" t="s">
        <v>456</v>
      </c>
      <c r="C10060" s="753" t="s">
        <v>423</v>
      </c>
      <c r="D10060" s="753" t="s">
        <v>181</v>
      </c>
      <c r="E10060" s="753" t="s">
        <v>419</v>
      </c>
      <c r="F10060" s="753" t="s">
        <v>248</v>
      </c>
      <c r="G10060" s="757" t="s">
        <v>249</v>
      </c>
      <c r="H10060" s="751">
        <v>1304424060</v>
      </c>
    </row>
    <row r="10061" spans="1:8">
      <c r="A10061" s="753" t="s">
        <v>84</v>
      </c>
      <c r="B10061" s="753" t="s">
        <v>456</v>
      </c>
      <c r="C10061" s="753" t="s">
        <v>423</v>
      </c>
      <c r="D10061" s="753" t="s">
        <v>181</v>
      </c>
      <c r="E10061" s="753" t="s">
        <v>404</v>
      </c>
      <c r="F10061" s="753"/>
      <c r="G10061" s="757" t="s">
        <v>1808</v>
      </c>
      <c r="H10061" s="751">
        <v>763476000</v>
      </c>
    </row>
    <row r="10062" spans="1:8">
      <c r="A10062" s="753" t="s">
        <v>84</v>
      </c>
      <c r="B10062" s="753" t="s">
        <v>456</v>
      </c>
      <c r="C10062" s="753" t="s">
        <v>423</v>
      </c>
      <c r="D10062" s="753" t="s">
        <v>181</v>
      </c>
      <c r="E10062" s="753" t="s">
        <v>404</v>
      </c>
      <c r="F10062" s="753" t="s">
        <v>1809</v>
      </c>
      <c r="G10062" s="757" t="s">
        <v>26</v>
      </c>
      <c r="H10062" s="751">
        <v>763476000</v>
      </c>
    </row>
    <row r="10063" spans="1:8">
      <c r="A10063" s="753" t="s">
        <v>84</v>
      </c>
      <c r="B10063" s="753" t="s">
        <v>456</v>
      </c>
      <c r="C10063" s="753" t="s">
        <v>423</v>
      </c>
      <c r="D10063" s="753" t="s">
        <v>181</v>
      </c>
      <c r="E10063" s="753" t="s">
        <v>918</v>
      </c>
      <c r="F10063" s="753"/>
      <c r="G10063" s="757" t="s">
        <v>1862</v>
      </c>
      <c r="H10063" s="751">
        <v>77485000</v>
      </c>
    </row>
    <row r="10064" spans="1:8">
      <c r="A10064" s="753" t="s">
        <v>84</v>
      </c>
      <c r="B10064" s="753" t="s">
        <v>456</v>
      </c>
      <c r="C10064" s="753" t="s">
        <v>423</v>
      </c>
      <c r="D10064" s="753" t="s">
        <v>181</v>
      </c>
      <c r="E10064" s="753" t="s">
        <v>918</v>
      </c>
      <c r="F10064" s="753" t="s">
        <v>917</v>
      </c>
      <c r="G10064" s="757" t="s">
        <v>916</v>
      </c>
      <c r="H10064" s="751">
        <v>77485000</v>
      </c>
    </row>
    <row r="10065" spans="1:8">
      <c r="A10065" s="753" t="s">
        <v>84</v>
      </c>
      <c r="B10065" s="753" t="s">
        <v>456</v>
      </c>
      <c r="C10065" s="753" t="s">
        <v>423</v>
      </c>
      <c r="D10065" s="753" t="s">
        <v>181</v>
      </c>
      <c r="E10065" s="753" t="s">
        <v>178</v>
      </c>
      <c r="F10065" s="753"/>
      <c r="G10065" s="757" t="s">
        <v>179</v>
      </c>
      <c r="H10065" s="751">
        <v>2109666000</v>
      </c>
    </row>
    <row r="10066" spans="1:8" ht="26.4">
      <c r="A10066" s="753" t="s">
        <v>84</v>
      </c>
      <c r="B10066" s="753" t="s">
        <v>456</v>
      </c>
      <c r="C10066" s="753" t="s">
        <v>423</v>
      </c>
      <c r="D10066" s="753" t="s">
        <v>181</v>
      </c>
      <c r="E10066" s="753" t="s">
        <v>178</v>
      </c>
      <c r="F10066" s="753" t="s">
        <v>180</v>
      </c>
      <c r="G10066" s="757" t="s">
        <v>1810</v>
      </c>
      <c r="H10066" s="751">
        <v>2109666000</v>
      </c>
    </row>
    <row r="10067" spans="1:8">
      <c r="A10067" s="753" t="s">
        <v>84</v>
      </c>
      <c r="B10067" s="753" t="s">
        <v>456</v>
      </c>
      <c r="C10067" s="753" t="s">
        <v>423</v>
      </c>
      <c r="D10067" s="753" t="s">
        <v>181</v>
      </c>
      <c r="E10067" s="753" t="s">
        <v>19</v>
      </c>
      <c r="F10067" s="753"/>
      <c r="G10067" s="757" t="s">
        <v>133</v>
      </c>
      <c r="H10067" s="751">
        <v>244808000</v>
      </c>
    </row>
    <row r="10068" spans="1:8">
      <c r="A10068" s="753" t="s">
        <v>84</v>
      </c>
      <c r="B10068" s="753" t="s">
        <v>456</v>
      </c>
      <c r="C10068" s="753" t="s">
        <v>423</v>
      </c>
      <c r="D10068" s="753" t="s">
        <v>181</v>
      </c>
      <c r="E10068" s="753" t="s">
        <v>19</v>
      </c>
      <c r="F10068" s="753" t="s">
        <v>20</v>
      </c>
      <c r="G10068" s="757" t="s">
        <v>21</v>
      </c>
      <c r="H10068" s="751">
        <v>68504000</v>
      </c>
    </row>
    <row r="10069" spans="1:8">
      <c r="A10069" s="753" t="s">
        <v>84</v>
      </c>
      <c r="B10069" s="753" t="s">
        <v>456</v>
      </c>
      <c r="C10069" s="753" t="s">
        <v>423</v>
      </c>
      <c r="D10069" s="753" t="s">
        <v>181</v>
      </c>
      <c r="E10069" s="753" t="s">
        <v>19</v>
      </c>
      <c r="F10069" s="753" t="s">
        <v>22</v>
      </c>
      <c r="G10069" s="757" t="s">
        <v>23</v>
      </c>
      <c r="H10069" s="751">
        <v>171129000</v>
      </c>
    </row>
    <row r="10070" spans="1:8">
      <c r="A10070" s="753" t="s">
        <v>84</v>
      </c>
      <c r="B10070" s="753" t="s">
        <v>456</v>
      </c>
      <c r="C10070" s="753" t="s">
        <v>423</v>
      </c>
      <c r="D10070" s="753" t="s">
        <v>181</v>
      </c>
      <c r="E10070" s="753" t="s">
        <v>19</v>
      </c>
      <c r="F10070" s="753" t="s">
        <v>245</v>
      </c>
      <c r="G10070" s="757" t="s">
        <v>135</v>
      </c>
      <c r="H10070" s="751">
        <v>5175000</v>
      </c>
    </row>
    <row r="10071" spans="1:8">
      <c r="A10071" s="753" t="s">
        <v>84</v>
      </c>
      <c r="B10071" s="753" t="s">
        <v>456</v>
      </c>
      <c r="C10071" s="753" t="s">
        <v>164</v>
      </c>
      <c r="D10071" s="753"/>
      <c r="E10071" s="753"/>
      <c r="F10071" s="753"/>
      <c r="G10071" s="757" t="s">
        <v>1953</v>
      </c>
      <c r="H10071" s="751">
        <v>192510000</v>
      </c>
    </row>
    <row r="10072" spans="1:8">
      <c r="A10072" s="753" t="s">
        <v>84</v>
      </c>
      <c r="B10072" s="753" t="s">
        <v>456</v>
      </c>
      <c r="C10072" s="753" t="s">
        <v>164</v>
      </c>
      <c r="D10072" s="753" t="s">
        <v>1954</v>
      </c>
      <c r="E10072" s="753"/>
      <c r="F10072" s="753"/>
      <c r="G10072" s="757" t="s">
        <v>1955</v>
      </c>
      <c r="H10072" s="751">
        <v>192510000</v>
      </c>
    </row>
    <row r="10073" spans="1:8">
      <c r="A10073" s="753" t="s">
        <v>84</v>
      </c>
      <c r="B10073" s="753" t="s">
        <v>456</v>
      </c>
      <c r="C10073" s="753" t="s">
        <v>164</v>
      </c>
      <c r="D10073" s="753" t="s">
        <v>1954</v>
      </c>
      <c r="E10073" s="753" t="s">
        <v>125</v>
      </c>
      <c r="F10073" s="753"/>
      <c r="G10073" s="757" t="s">
        <v>126</v>
      </c>
      <c r="H10073" s="751">
        <v>6300000</v>
      </c>
    </row>
    <row r="10074" spans="1:8">
      <c r="A10074" s="753" t="s">
        <v>84</v>
      </c>
      <c r="B10074" s="753" t="s">
        <v>456</v>
      </c>
      <c r="C10074" s="753" t="s">
        <v>164</v>
      </c>
      <c r="D10074" s="753" t="s">
        <v>1954</v>
      </c>
      <c r="E10074" s="753" t="s">
        <v>125</v>
      </c>
      <c r="F10074" s="753" t="s">
        <v>127</v>
      </c>
      <c r="G10074" s="757" t="s">
        <v>128</v>
      </c>
      <c r="H10074" s="751">
        <v>6300000</v>
      </c>
    </row>
    <row r="10075" spans="1:8">
      <c r="A10075" s="753" t="s">
        <v>84</v>
      </c>
      <c r="B10075" s="753" t="s">
        <v>456</v>
      </c>
      <c r="C10075" s="753" t="s">
        <v>164</v>
      </c>
      <c r="D10075" s="753" t="s">
        <v>1954</v>
      </c>
      <c r="E10075" s="753" t="s">
        <v>554</v>
      </c>
      <c r="F10075" s="753"/>
      <c r="G10075" s="757" t="s">
        <v>555</v>
      </c>
      <c r="H10075" s="751">
        <v>5000000</v>
      </c>
    </row>
    <row r="10076" spans="1:8">
      <c r="A10076" s="753" t="s">
        <v>84</v>
      </c>
      <c r="B10076" s="753" t="s">
        <v>456</v>
      </c>
      <c r="C10076" s="753" t="s">
        <v>164</v>
      </c>
      <c r="D10076" s="753" t="s">
        <v>1954</v>
      </c>
      <c r="E10076" s="753" t="s">
        <v>554</v>
      </c>
      <c r="F10076" s="753" t="s">
        <v>556</v>
      </c>
      <c r="G10076" s="757" t="s">
        <v>557</v>
      </c>
      <c r="H10076" s="751">
        <v>5000000</v>
      </c>
    </row>
    <row r="10077" spans="1:8" ht="26.4">
      <c r="A10077" s="753" t="s">
        <v>84</v>
      </c>
      <c r="B10077" s="753" t="s">
        <v>456</v>
      </c>
      <c r="C10077" s="753" t="s">
        <v>164</v>
      </c>
      <c r="D10077" s="753" t="s">
        <v>1954</v>
      </c>
      <c r="E10077" s="753" t="s">
        <v>130</v>
      </c>
      <c r="F10077" s="753"/>
      <c r="G10077" s="757" t="s">
        <v>131</v>
      </c>
      <c r="H10077" s="751">
        <v>135200000</v>
      </c>
    </row>
    <row r="10078" spans="1:8">
      <c r="A10078" s="753" t="s">
        <v>84</v>
      </c>
      <c r="B10078" s="753" t="s">
        <v>456</v>
      </c>
      <c r="C10078" s="753" t="s">
        <v>164</v>
      </c>
      <c r="D10078" s="753" t="s">
        <v>1954</v>
      </c>
      <c r="E10078" s="753" t="s">
        <v>130</v>
      </c>
      <c r="F10078" s="753" t="s">
        <v>132</v>
      </c>
      <c r="G10078" s="757" t="s">
        <v>135</v>
      </c>
      <c r="H10078" s="751">
        <v>135200000</v>
      </c>
    </row>
    <row r="10079" spans="1:8">
      <c r="A10079" s="753" t="s">
        <v>84</v>
      </c>
      <c r="B10079" s="753" t="s">
        <v>456</v>
      </c>
      <c r="C10079" s="753" t="s">
        <v>164</v>
      </c>
      <c r="D10079" s="753" t="s">
        <v>1954</v>
      </c>
      <c r="E10079" s="753" t="s">
        <v>134</v>
      </c>
      <c r="F10079" s="753"/>
      <c r="G10079" s="757" t="s">
        <v>135</v>
      </c>
      <c r="H10079" s="751">
        <v>46010000</v>
      </c>
    </row>
    <row r="10080" spans="1:8">
      <c r="A10080" s="753" t="s">
        <v>84</v>
      </c>
      <c r="B10080" s="753" t="s">
        <v>456</v>
      </c>
      <c r="C10080" s="753" t="s">
        <v>164</v>
      </c>
      <c r="D10080" s="753" t="s">
        <v>1954</v>
      </c>
      <c r="E10080" s="753" t="s">
        <v>134</v>
      </c>
      <c r="F10080" s="753" t="s">
        <v>139</v>
      </c>
      <c r="G10080" s="757" t="s">
        <v>140</v>
      </c>
      <c r="H10080" s="751">
        <v>46010000</v>
      </c>
    </row>
    <row r="10081" spans="1:8">
      <c r="A10081" s="753" t="s">
        <v>84</v>
      </c>
      <c r="B10081" s="753" t="s">
        <v>456</v>
      </c>
      <c r="C10081" s="753" t="s">
        <v>188</v>
      </c>
      <c r="D10081" s="753"/>
      <c r="E10081" s="753"/>
      <c r="F10081" s="753"/>
      <c r="G10081" s="757" t="s">
        <v>1374</v>
      </c>
      <c r="H10081" s="751">
        <v>415000000</v>
      </c>
    </row>
    <row r="10082" spans="1:8">
      <c r="A10082" s="753" t="s">
        <v>84</v>
      </c>
      <c r="B10082" s="753" t="s">
        <v>456</v>
      </c>
      <c r="C10082" s="753" t="s">
        <v>188</v>
      </c>
      <c r="D10082" s="753" t="s">
        <v>1903</v>
      </c>
      <c r="E10082" s="753"/>
      <c r="F10082" s="753"/>
      <c r="G10082" s="757" t="s">
        <v>186</v>
      </c>
      <c r="H10082" s="751">
        <v>415000000</v>
      </c>
    </row>
    <row r="10083" spans="1:8">
      <c r="A10083" s="753" t="s">
        <v>84</v>
      </c>
      <c r="B10083" s="753" t="s">
        <v>456</v>
      </c>
      <c r="C10083" s="753" t="s">
        <v>188</v>
      </c>
      <c r="D10083" s="753" t="s">
        <v>1903</v>
      </c>
      <c r="E10083" s="753" t="s">
        <v>112</v>
      </c>
      <c r="F10083" s="753"/>
      <c r="G10083" s="757" t="s">
        <v>113</v>
      </c>
      <c r="H10083" s="751">
        <v>60000000</v>
      </c>
    </row>
    <row r="10084" spans="1:8">
      <c r="A10084" s="753" t="s">
        <v>84</v>
      </c>
      <c r="B10084" s="753" t="s">
        <v>456</v>
      </c>
      <c r="C10084" s="753" t="s">
        <v>188</v>
      </c>
      <c r="D10084" s="753" t="s">
        <v>1903</v>
      </c>
      <c r="E10084" s="753" t="s">
        <v>112</v>
      </c>
      <c r="F10084" s="753" t="s">
        <v>155</v>
      </c>
      <c r="G10084" s="757" t="s">
        <v>1777</v>
      </c>
      <c r="H10084" s="751">
        <v>60000000</v>
      </c>
    </row>
    <row r="10085" spans="1:8">
      <c r="A10085" s="753" t="s">
        <v>84</v>
      </c>
      <c r="B10085" s="753" t="s">
        <v>456</v>
      </c>
      <c r="C10085" s="753" t="s">
        <v>188</v>
      </c>
      <c r="D10085" s="753" t="s">
        <v>1903</v>
      </c>
      <c r="E10085" s="753" t="s">
        <v>178</v>
      </c>
      <c r="F10085" s="753"/>
      <c r="G10085" s="757" t="s">
        <v>179</v>
      </c>
      <c r="H10085" s="751">
        <v>355000000</v>
      </c>
    </row>
    <row r="10086" spans="1:8" ht="26.4">
      <c r="A10086" s="753" t="s">
        <v>84</v>
      </c>
      <c r="B10086" s="753" t="s">
        <v>456</v>
      </c>
      <c r="C10086" s="753" t="s">
        <v>188</v>
      </c>
      <c r="D10086" s="753" t="s">
        <v>1903</v>
      </c>
      <c r="E10086" s="753" t="s">
        <v>178</v>
      </c>
      <c r="F10086" s="753" t="s">
        <v>180</v>
      </c>
      <c r="G10086" s="757" t="s">
        <v>1810</v>
      </c>
      <c r="H10086" s="751">
        <v>355000000</v>
      </c>
    </row>
    <row r="10087" spans="1:8" ht="26.4">
      <c r="A10087" s="753" t="s">
        <v>84</v>
      </c>
      <c r="B10087" s="753" t="s">
        <v>456</v>
      </c>
      <c r="C10087" s="753" t="s">
        <v>223</v>
      </c>
      <c r="D10087" s="753"/>
      <c r="E10087" s="753"/>
      <c r="F10087" s="753"/>
      <c r="G10087" s="757" t="s">
        <v>1765</v>
      </c>
      <c r="H10087" s="751">
        <v>10514415641</v>
      </c>
    </row>
    <row r="10088" spans="1:8">
      <c r="A10088" s="753" t="s">
        <v>84</v>
      </c>
      <c r="B10088" s="753" t="s">
        <v>456</v>
      </c>
      <c r="C10088" s="753" t="s">
        <v>223</v>
      </c>
      <c r="D10088" s="753" t="s">
        <v>1766</v>
      </c>
      <c r="E10088" s="753"/>
      <c r="F10088" s="753"/>
      <c r="G10088" s="757" t="s">
        <v>1767</v>
      </c>
      <c r="H10088" s="751">
        <v>10319715641</v>
      </c>
    </row>
    <row r="10089" spans="1:8">
      <c r="A10089" s="753" t="s">
        <v>84</v>
      </c>
      <c r="B10089" s="753" t="s">
        <v>456</v>
      </c>
      <c r="C10089" s="753" t="s">
        <v>223</v>
      </c>
      <c r="D10089" s="753" t="s">
        <v>1766</v>
      </c>
      <c r="E10089" s="753" t="s">
        <v>92</v>
      </c>
      <c r="F10089" s="753"/>
      <c r="G10089" s="757" t="s">
        <v>93</v>
      </c>
      <c r="H10089" s="751">
        <v>2646593447</v>
      </c>
    </row>
    <row r="10090" spans="1:8">
      <c r="A10090" s="753" t="s">
        <v>84</v>
      </c>
      <c r="B10090" s="753" t="s">
        <v>456</v>
      </c>
      <c r="C10090" s="753" t="s">
        <v>223</v>
      </c>
      <c r="D10090" s="753" t="s">
        <v>1766</v>
      </c>
      <c r="E10090" s="753" t="s">
        <v>92</v>
      </c>
      <c r="F10090" s="753" t="s">
        <v>94</v>
      </c>
      <c r="G10090" s="757" t="s">
        <v>1768</v>
      </c>
      <c r="H10090" s="751">
        <v>2646593447</v>
      </c>
    </row>
    <row r="10091" spans="1:8" ht="26.4">
      <c r="A10091" s="753" t="s">
        <v>84</v>
      </c>
      <c r="B10091" s="753" t="s">
        <v>456</v>
      </c>
      <c r="C10091" s="753" t="s">
        <v>223</v>
      </c>
      <c r="D10091" s="753" t="s">
        <v>1766</v>
      </c>
      <c r="E10091" s="753" t="s">
        <v>141</v>
      </c>
      <c r="F10091" s="753"/>
      <c r="G10091" s="757" t="s">
        <v>1822</v>
      </c>
      <c r="H10091" s="751">
        <v>30038400</v>
      </c>
    </row>
    <row r="10092" spans="1:8" ht="26.4">
      <c r="A10092" s="753" t="s">
        <v>84</v>
      </c>
      <c r="B10092" s="753" t="s">
        <v>456</v>
      </c>
      <c r="C10092" s="753" t="s">
        <v>223</v>
      </c>
      <c r="D10092" s="753" t="s">
        <v>1766</v>
      </c>
      <c r="E10092" s="753" t="s">
        <v>141</v>
      </c>
      <c r="F10092" s="753" t="s">
        <v>581</v>
      </c>
      <c r="G10092" s="757" t="s">
        <v>1823</v>
      </c>
      <c r="H10092" s="751">
        <v>30038400</v>
      </c>
    </row>
    <row r="10093" spans="1:8">
      <c r="A10093" s="753" t="s">
        <v>84</v>
      </c>
      <c r="B10093" s="753" t="s">
        <v>456</v>
      </c>
      <c r="C10093" s="753" t="s">
        <v>223</v>
      </c>
      <c r="D10093" s="753" t="s">
        <v>1766</v>
      </c>
      <c r="E10093" s="753" t="s">
        <v>96</v>
      </c>
      <c r="F10093" s="753"/>
      <c r="G10093" s="757" t="s">
        <v>97</v>
      </c>
      <c r="H10093" s="751">
        <v>1017770227</v>
      </c>
    </row>
    <row r="10094" spans="1:8">
      <c r="A10094" s="753" t="s">
        <v>84</v>
      </c>
      <c r="B10094" s="753" t="s">
        <v>456</v>
      </c>
      <c r="C10094" s="753" t="s">
        <v>223</v>
      </c>
      <c r="D10094" s="753" t="s">
        <v>1766</v>
      </c>
      <c r="E10094" s="753" t="s">
        <v>96</v>
      </c>
      <c r="F10094" s="753" t="s">
        <v>151</v>
      </c>
      <c r="G10094" s="757" t="s">
        <v>152</v>
      </c>
      <c r="H10094" s="751">
        <v>88389314</v>
      </c>
    </row>
    <row r="10095" spans="1:8">
      <c r="A10095" s="753" t="s">
        <v>84</v>
      </c>
      <c r="B10095" s="753" t="s">
        <v>456</v>
      </c>
      <c r="C10095" s="753" t="s">
        <v>223</v>
      </c>
      <c r="D10095" s="753" t="s">
        <v>1766</v>
      </c>
      <c r="E10095" s="753" t="s">
        <v>96</v>
      </c>
      <c r="F10095" s="753" t="s">
        <v>440</v>
      </c>
      <c r="G10095" s="757" t="s">
        <v>441</v>
      </c>
      <c r="H10095" s="751">
        <v>62872500</v>
      </c>
    </row>
    <row r="10096" spans="1:8">
      <c r="A10096" s="753" t="s">
        <v>84</v>
      </c>
      <c r="B10096" s="753" t="s">
        <v>456</v>
      </c>
      <c r="C10096" s="753" t="s">
        <v>223</v>
      </c>
      <c r="D10096" s="753" t="s">
        <v>1766</v>
      </c>
      <c r="E10096" s="753" t="s">
        <v>96</v>
      </c>
      <c r="F10096" s="753" t="s">
        <v>864</v>
      </c>
      <c r="G10096" s="757" t="s">
        <v>1770</v>
      </c>
      <c r="H10096" s="751">
        <v>141474437</v>
      </c>
    </row>
    <row r="10097" spans="1:8">
      <c r="A10097" s="753" t="s">
        <v>84</v>
      </c>
      <c r="B10097" s="753" t="s">
        <v>456</v>
      </c>
      <c r="C10097" s="753" t="s">
        <v>223</v>
      </c>
      <c r="D10097" s="753" t="s">
        <v>1766</v>
      </c>
      <c r="E10097" s="753" t="s">
        <v>96</v>
      </c>
      <c r="F10097" s="753" t="s">
        <v>11</v>
      </c>
      <c r="G10097" s="757" t="s">
        <v>1830</v>
      </c>
      <c r="H10097" s="751">
        <v>7868000</v>
      </c>
    </row>
    <row r="10098" spans="1:8" ht="26.4">
      <c r="A10098" s="753" t="s">
        <v>84</v>
      </c>
      <c r="B10098" s="753" t="s">
        <v>456</v>
      </c>
      <c r="C10098" s="753" t="s">
        <v>223</v>
      </c>
      <c r="D10098" s="753" t="s">
        <v>1766</v>
      </c>
      <c r="E10098" s="753" t="s">
        <v>96</v>
      </c>
      <c r="F10098" s="753" t="s">
        <v>98</v>
      </c>
      <c r="G10098" s="757" t="s">
        <v>99</v>
      </c>
      <c r="H10098" s="751">
        <v>14364000</v>
      </c>
    </row>
    <row r="10099" spans="1:8" ht="26.4">
      <c r="A10099" s="753" t="s">
        <v>84</v>
      </c>
      <c r="B10099" s="753" t="s">
        <v>456</v>
      </c>
      <c r="C10099" s="753" t="s">
        <v>223</v>
      </c>
      <c r="D10099" s="753" t="s">
        <v>1766</v>
      </c>
      <c r="E10099" s="753" t="s">
        <v>96</v>
      </c>
      <c r="F10099" s="753" t="s">
        <v>442</v>
      </c>
      <c r="G10099" s="757" t="s">
        <v>1772</v>
      </c>
      <c r="H10099" s="751">
        <v>17929238</v>
      </c>
    </row>
    <row r="10100" spans="1:8">
      <c r="A10100" s="753" t="s">
        <v>84</v>
      </c>
      <c r="B10100" s="753" t="s">
        <v>456</v>
      </c>
      <c r="C10100" s="753" t="s">
        <v>223</v>
      </c>
      <c r="D10100" s="753" t="s">
        <v>1766</v>
      </c>
      <c r="E10100" s="753" t="s">
        <v>96</v>
      </c>
      <c r="F10100" s="753" t="s">
        <v>144</v>
      </c>
      <c r="G10100" s="757" t="s">
        <v>145</v>
      </c>
      <c r="H10100" s="751">
        <v>665140128</v>
      </c>
    </row>
    <row r="10101" spans="1:8">
      <c r="A10101" s="753" t="s">
        <v>84</v>
      </c>
      <c r="B10101" s="753" t="s">
        <v>456</v>
      </c>
      <c r="C10101" s="753" t="s">
        <v>223</v>
      </c>
      <c r="D10101" s="753" t="s">
        <v>1766</v>
      </c>
      <c r="E10101" s="753" t="s">
        <v>96</v>
      </c>
      <c r="F10101" s="753" t="s">
        <v>154</v>
      </c>
      <c r="G10101" s="757" t="s">
        <v>1773</v>
      </c>
      <c r="H10101" s="751">
        <v>19732610</v>
      </c>
    </row>
    <row r="10102" spans="1:8">
      <c r="A10102" s="753" t="s">
        <v>84</v>
      </c>
      <c r="B10102" s="753" t="s">
        <v>456</v>
      </c>
      <c r="C10102" s="753" t="s">
        <v>223</v>
      </c>
      <c r="D10102" s="753" t="s">
        <v>1766</v>
      </c>
      <c r="E10102" s="753" t="s">
        <v>426</v>
      </c>
      <c r="F10102" s="753"/>
      <c r="G10102" s="757" t="s">
        <v>427</v>
      </c>
      <c r="H10102" s="751">
        <v>91698000</v>
      </c>
    </row>
    <row r="10103" spans="1:8">
      <c r="A10103" s="753" t="s">
        <v>84</v>
      </c>
      <c r="B10103" s="753" t="s">
        <v>456</v>
      </c>
      <c r="C10103" s="753" t="s">
        <v>223</v>
      </c>
      <c r="D10103" s="753" t="s">
        <v>1766</v>
      </c>
      <c r="E10103" s="753" t="s">
        <v>426</v>
      </c>
      <c r="F10103" s="753" t="s">
        <v>428</v>
      </c>
      <c r="G10103" s="757" t="s">
        <v>1774</v>
      </c>
      <c r="H10103" s="751">
        <v>32736000</v>
      </c>
    </row>
    <row r="10104" spans="1:8">
      <c r="A10104" s="753" t="s">
        <v>84</v>
      </c>
      <c r="B10104" s="753" t="s">
        <v>456</v>
      </c>
      <c r="C10104" s="753" t="s">
        <v>223</v>
      </c>
      <c r="D10104" s="753" t="s">
        <v>1766</v>
      </c>
      <c r="E10104" s="753" t="s">
        <v>426</v>
      </c>
      <c r="F10104" s="753" t="s">
        <v>336</v>
      </c>
      <c r="G10104" s="757" t="s">
        <v>1876</v>
      </c>
      <c r="H10104" s="751">
        <v>54981000</v>
      </c>
    </row>
    <row r="10105" spans="1:8">
      <c r="A10105" s="753" t="s">
        <v>84</v>
      </c>
      <c r="B10105" s="753" t="s">
        <v>456</v>
      </c>
      <c r="C10105" s="753" t="s">
        <v>223</v>
      </c>
      <c r="D10105" s="753" t="s">
        <v>1766</v>
      </c>
      <c r="E10105" s="753" t="s">
        <v>426</v>
      </c>
      <c r="F10105" s="753" t="s">
        <v>429</v>
      </c>
      <c r="G10105" s="757" t="s">
        <v>1775</v>
      </c>
      <c r="H10105" s="751">
        <v>3981000</v>
      </c>
    </row>
    <row r="10106" spans="1:8">
      <c r="A10106" s="753" t="s">
        <v>84</v>
      </c>
      <c r="B10106" s="753" t="s">
        <v>456</v>
      </c>
      <c r="C10106" s="753" t="s">
        <v>223</v>
      </c>
      <c r="D10106" s="753" t="s">
        <v>1766</v>
      </c>
      <c r="E10106" s="753" t="s">
        <v>100</v>
      </c>
      <c r="F10106" s="753"/>
      <c r="G10106" s="757" t="s">
        <v>101</v>
      </c>
      <c r="H10106" s="751">
        <v>256772000</v>
      </c>
    </row>
    <row r="10107" spans="1:8">
      <c r="A10107" s="753" t="s">
        <v>84</v>
      </c>
      <c r="B10107" s="753" t="s">
        <v>456</v>
      </c>
      <c r="C10107" s="753" t="s">
        <v>223</v>
      </c>
      <c r="D10107" s="753" t="s">
        <v>1766</v>
      </c>
      <c r="E10107" s="753" t="s">
        <v>100</v>
      </c>
      <c r="F10107" s="753" t="s">
        <v>443</v>
      </c>
      <c r="G10107" s="757" t="s">
        <v>135</v>
      </c>
      <c r="H10107" s="751">
        <v>256772000</v>
      </c>
    </row>
    <row r="10108" spans="1:8">
      <c r="A10108" s="753" t="s">
        <v>84</v>
      </c>
      <c r="B10108" s="753" t="s">
        <v>456</v>
      </c>
      <c r="C10108" s="753" t="s">
        <v>223</v>
      </c>
      <c r="D10108" s="753" t="s">
        <v>1766</v>
      </c>
      <c r="E10108" s="753" t="s">
        <v>102</v>
      </c>
      <c r="F10108" s="753"/>
      <c r="G10108" s="757" t="s">
        <v>369</v>
      </c>
      <c r="H10108" s="751">
        <v>629199122</v>
      </c>
    </row>
    <row r="10109" spans="1:8">
      <c r="A10109" s="753" t="s">
        <v>84</v>
      </c>
      <c r="B10109" s="753" t="s">
        <v>456</v>
      </c>
      <c r="C10109" s="753" t="s">
        <v>223</v>
      </c>
      <c r="D10109" s="753" t="s">
        <v>1766</v>
      </c>
      <c r="E10109" s="753" t="s">
        <v>102</v>
      </c>
      <c r="F10109" s="753" t="s">
        <v>103</v>
      </c>
      <c r="G10109" s="757" t="s">
        <v>104</v>
      </c>
      <c r="H10109" s="751">
        <v>488909765</v>
      </c>
    </row>
    <row r="10110" spans="1:8">
      <c r="A10110" s="753" t="s">
        <v>84</v>
      </c>
      <c r="B10110" s="753" t="s">
        <v>456</v>
      </c>
      <c r="C10110" s="753" t="s">
        <v>223</v>
      </c>
      <c r="D10110" s="753" t="s">
        <v>1766</v>
      </c>
      <c r="E10110" s="753" t="s">
        <v>102</v>
      </c>
      <c r="F10110" s="753" t="s">
        <v>105</v>
      </c>
      <c r="G10110" s="757" t="s">
        <v>106</v>
      </c>
      <c r="H10110" s="751">
        <v>83575566</v>
      </c>
    </row>
    <row r="10111" spans="1:8">
      <c r="A10111" s="753" t="s">
        <v>84</v>
      </c>
      <c r="B10111" s="753" t="s">
        <v>456</v>
      </c>
      <c r="C10111" s="753" t="s">
        <v>223</v>
      </c>
      <c r="D10111" s="753" t="s">
        <v>1766</v>
      </c>
      <c r="E10111" s="753" t="s">
        <v>102</v>
      </c>
      <c r="F10111" s="753" t="s">
        <v>107</v>
      </c>
      <c r="G10111" s="757" t="s">
        <v>108</v>
      </c>
      <c r="H10111" s="751">
        <v>54736662</v>
      </c>
    </row>
    <row r="10112" spans="1:8">
      <c r="A10112" s="753" t="s">
        <v>84</v>
      </c>
      <c r="B10112" s="753" t="s">
        <v>456</v>
      </c>
      <c r="C10112" s="753" t="s">
        <v>223</v>
      </c>
      <c r="D10112" s="753" t="s">
        <v>1766</v>
      </c>
      <c r="E10112" s="753" t="s">
        <v>102</v>
      </c>
      <c r="F10112" s="753" t="s">
        <v>0</v>
      </c>
      <c r="G10112" s="757" t="s">
        <v>1</v>
      </c>
      <c r="H10112" s="751">
        <v>1977129</v>
      </c>
    </row>
    <row r="10113" spans="1:8">
      <c r="A10113" s="753" t="s">
        <v>84</v>
      </c>
      <c r="B10113" s="753" t="s">
        <v>456</v>
      </c>
      <c r="C10113" s="753" t="s">
        <v>223</v>
      </c>
      <c r="D10113" s="753" t="s">
        <v>1766</v>
      </c>
      <c r="E10113" s="753" t="s">
        <v>112</v>
      </c>
      <c r="F10113" s="753"/>
      <c r="G10113" s="757" t="s">
        <v>113</v>
      </c>
      <c r="H10113" s="751">
        <v>95164440</v>
      </c>
    </row>
    <row r="10114" spans="1:8">
      <c r="A10114" s="753" t="s">
        <v>84</v>
      </c>
      <c r="B10114" s="753" t="s">
        <v>456</v>
      </c>
      <c r="C10114" s="753" t="s">
        <v>223</v>
      </c>
      <c r="D10114" s="753" t="s">
        <v>1766</v>
      </c>
      <c r="E10114" s="753" t="s">
        <v>112</v>
      </c>
      <c r="F10114" s="753" t="s">
        <v>155</v>
      </c>
      <c r="G10114" s="757" t="s">
        <v>1777</v>
      </c>
      <c r="H10114" s="751">
        <v>79987785</v>
      </c>
    </row>
    <row r="10115" spans="1:8">
      <c r="A10115" s="753" t="s">
        <v>84</v>
      </c>
      <c r="B10115" s="753" t="s">
        <v>456</v>
      </c>
      <c r="C10115" s="753" t="s">
        <v>223</v>
      </c>
      <c r="D10115" s="753" t="s">
        <v>1766</v>
      </c>
      <c r="E10115" s="753" t="s">
        <v>112</v>
      </c>
      <c r="F10115" s="753" t="s">
        <v>114</v>
      </c>
      <c r="G10115" s="757" t="s">
        <v>1778</v>
      </c>
      <c r="H10115" s="751">
        <v>5046655</v>
      </c>
    </row>
    <row r="10116" spans="1:8">
      <c r="A10116" s="753" t="s">
        <v>84</v>
      </c>
      <c r="B10116" s="753" t="s">
        <v>456</v>
      </c>
      <c r="C10116" s="753" t="s">
        <v>223</v>
      </c>
      <c r="D10116" s="753" t="s">
        <v>1766</v>
      </c>
      <c r="E10116" s="753" t="s">
        <v>112</v>
      </c>
      <c r="F10116" s="753" t="s">
        <v>146</v>
      </c>
      <c r="G10116" s="757" t="s">
        <v>1780</v>
      </c>
      <c r="H10116" s="751">
        <v>5130000</v>
      </c>
    </row>
    <row r="10117" spans="1:8">
      <c r="A10117" s="753" t="s">
        <v>84</v>
      </c>
      <c r="B10117" s="753" t="s">
        <v>456</v>
      </c>
      <c r="C10117" s="753" t="s">
        <v>223</v>
      </c>
      <c r="D10117" s="753" t="s">
        <v>1766</v>
      </c>
      <c r="E10117" s="753" t="s">
        <v>112</v>
      </c>
      <c r="F10117" s="753" t="s">
        <v>157</v>
      </c>
      <c r="G10117" s="757" t="s">
        <v>135</v>
      </c>
      <c r="H10117" s="751">
        <v>5000000</v>
      </c>
    </row>
    <row r="10118" spans="1:8">
      <c r="A10118" s="753" t="s">
        <v>84</v>
      </c>
      <c r="B10118" s="753" t="s">
        <v>456</v>
      </c>
      <c r="C10118" s="753" t="s">
        <v>223</v>
      </c>
      <c r="D10118" s="753" t="s">
        <v>1766</v>
      </c>
      <c r="E10118" s="753" t="s">
        <v>115</v>
      </c>
      <c r="F10118" s="753"/>
      <c r="G10118" s="757" t="s">
        <v>1781</v>
      </c>
      <c r="H10118" s="751">
        <v>314038006</v>
      </c>
    </row>
    <row r="10119" spans="1:8">
      <c r="A10119" s="753" t="s">
        <v>84</v>
      </c>
      <c r="B10119" s="753" t="s">
        <v>456</v>
      </c>
      <c r="C10119" s="753" t="s">
        <v>223</v>
      </c>
      <c r="D10119" s="753" t="s">
        <v>1766</v>
      </c>
      <c r="E10119" s="753" t="s">
        <v>115</v>
      </c>
      <c r="F10119" s="753" t="s">
        <v>116</v>
      </c>
      <c r="G10119" s="757" t="s">
        <v>117</v>
      </c>
      <c r="H10119" s="751">
        <v>164819006</v>
      </c>
    </row>
    <row r="10120" spans="1:8">
      <c r="A10120" s="753" t="s">
        <v>84</v>
      </c>
      <c r="B10120" s="753" t="s">
        <v>456</v>
      </c>
      <c r="C10120" s="753" t="s">
        <v>223</v>
      </c>
      <c r="D10120" s="753" t="s">
        <v>1766</v>
      </c>
      <c r="E10120" s="753" t="s">
        <v>115</v>
      </c>
      <c r="F10120" s="753" t="s">
        <v>147</v>
      </c>
      <c r="G10120" s="757" t="s">
        <v>148</v>
      </c>
      <c r="H10120" s="751">
        <v>53833000</v>
      </c>
    </row>
    <row r="10121" spans="1:8">
      <c r="A10121" s="753" t="s">
        <v>84</v>
      </c>
      <c r="B10121" s="753" t="s">
        <v>456</v>
      </c>
      <c r="C10121" s="753" t="s">
        <v>223</v>
      </c>
      <c r="D10121" s="753" t="s">
        <v>1766</v>
      </c>
      <c r="E10121" s="753" t="s">
        <v>115</v>
      </c>
      <c r="F10121" s="753" t="s">
        <v>4</v>
      </c>
      <c r="G10121" s="757" t="s">
        <v>1782</v>
      </c>
      <c r="H10121" s="751">
        <v>6000000</v>
      </c>
    </row>
    <row r="10122" spans="1:8">
      <c r="A10122" s="753" t="s">
        <v>84</v>
      </c>
      <c r="B10122" s="753" t="s">
        <v>456</v>
      </c>
      <c r="C10122" s="753" t="s">
        <v>223</v>
      </c>
      <c r="D10122" s="753" t="s">
        <v>1766</v>
      </c>
      <c r="E10122" s="753" t="s">
        <v>115</v>
      </c>
      <c r="F10122" s="753" t="s">
        <v>118</v>
      </c>
      <c r="G10122" s="757" t="s">
        <v>119</v>
      </c>
      <c r="H10122" s="751">
        <v>89386000</v>
      </c>
    </row>
    <row r="10123" spans="1:8">
      <c r="A10123" s="753" t="s">
        <v>84</v>
      </c>
      <c r="B10123" s="753" t="s">
        <v>456</v>
      </c>
      <c r="C10123" s="753" t="s">
        <v>223</v>
      </c>
      <c r="D10123" s="753" t="s">
        <v>1766</v>
      </c>
      <c r="E10123" s="753" t="s">
        <v>120</v>
      </c>
      <c r="F10123" s="753"/>
      <c r="G10123" s="757" t="s">
        <v>121</v>
      </c>
      <c r="H10123" s="751">
        <v>629637567</v>
      </c>
    </row>
    <row r="10124" spans="1:8" ht="39.6">
      <c r="A10124" s="753" t="s">
        <v>84</v>
      </c>
      <c r="B10124" s="753" t="s">
        <v>456</v>
      </c>
      <c r="C10124" s="753" t="s">
        <v>223</v>
      </c>
      <c r="D10124" s="753" t="s">
        <v>1766</v>
      </c>
      <c r="E10124" s="753" t="s">
        <v>120</v>
      </c>
      <c r="F10124" s="753" t="s">
        <v>122</v>
      </c>
      <c r="G10124" s="757" t="s">
        <v>1783</v>
      </c>
      <c r="H10124" s="751">
        <v>8928372</v>
      </c>
    </row>
    <row r="10125" spans="1:8">
      <c r="A10125" s="753" t="s">
        <v>84</v>
      </c>
      <c r="B10125" s="753" t="s">
        <v>456</v>
      </c>
      <c r="C10125" s="753" t="s">
        <v>223</v>
      </c>
      <c r="D10125" s="753" t="s">
        <v>1766</v>
      </c>
      <c r="E10125" s="753" t="s">
        <v>120</v>
      </c>
      <c r="F10125" s="753" t="s">
        <v>123</v>
      </c>
      <c r="G10125" s="757" t="s">
        <v>124</v>
      </c>
      <c r="H10125" s="751">
        <v>5681695</v>
      </c>
    </row>
    <row r="10126" spans="1:8" ht="39.6">
      <c r="A10126" s="753" t="s">
        <v>84</v>
      </c>
      <c r="B10126" s="753" t="s">
        <v>456</v>
      </c>
      <c r="C10126" s="753" t="s">
        <v>223</v>
      </c>
      <c r="D10126" s="753" t="s">
        <v>1766</v>
      </c>
      <c r="E10126" s="753" t="s">
        <v>120</v>
      </c>
      <c r="F10126" s="753" t="s">
        <v>994</v>
      </c>
      <c r="G10126" s="757" t="s">
        <v>1824</v>
      </c>
      <c r="H10126" s="751">
        <v>10347000</v>
      </c>
    </row>
    <row r="10127" spans="1:8">
      <c r="A10127" s="753" t="s">
        <v>84</v>
      </c>
      <c r="B10127" s="753" t="s">
        <v>456</v>
      </c>
      <c r="C10127" s="753" t="s">
        <v>223</v>
      </c>
      <c r="D10127" s="753" t="s">
        <v>1766</v>
      </c>
      <c r="E10127" s="753" t="s">
        <v>120</v>
      </c>
      <c r="F10127" s="753" t="s">
        <v>315</v>
      </c>
      <c r="G10127" s="757" t="s">
        <v>1831</v>
      </c>
      <c r="H10127" s="751">
        <v>574754000</v>
      </c>
    </row>
    <row r="10128" spans="1:8" ht="26.4">
      <c r="A10128" s="753" t="s">
        <v>84</v>
      </c>
      <c r="B10128" s="753" t="s">
        <v>456</v>
      </c>
      <c r="C10128" s="753" t="s">
        <v>223</v>
      </c>
      <c r="D10128" s="753" t="s">
        <v>1766</v>
      </c>
      <c r="E10128" s="753" t="s">
        <v>120</v>
      </c>
      <c r="F10128" s="753" t="s">
        <v>1001</v>
      </c>
      <c r="G10128" s="757" t="s">
        <v>1784</v>
      </c>
      <c r="H10128" s="751">
        <v>27014500</v>
      </c>
    </row>
    <row r="10129" spans="1:8">
      <c r="A10129" s="753" t="s">
        <v>84</v>
      </c>
      <c r="B10129" s="753" t="s">
        <v>456</v>
      </c>
      <c r="C10129" s="753" t="s">
        <v>223</v>
      </c>
      <c r="D10129" s="753" t="s">
        <v>1766</v>
      </c>
      <c r="E10129" s="753" t="s">
        <v>120</v>
      </c>
      <c r="F10129" s="753" t="s">
        <v>159</v>
      </c>
      <c r="G10129" s="757" t="s">
        <v>143</v>
      </c>
      <c r="H10129" s="751">
        <v>2912000</v>
      </c>
    </row>
    <row r="10130" spans="1:8">
      <c r="A10130" s="753" t="s">
        <v>84</v>
      </c>
      <c r="B10130" s="753" t="s">
        <v>456</v>
      </c>
      <c r="C10130" s="753" t="s">
        <v>223</v>
      </c>
      <c r="D10130" s="753" t="s">
        <v>1766</v>
      </c>
      <c r="E10130" s="753" t="s">
        <v>160</v>
      </c>
      <c r="F10130" s="753"/>
      <c r="G10130" s="757" t="s">
        <v>161</v>
      </c>
      <c r="H10130" s="751">
        <v>221920000</v>
      </c>
    </row>
    <row r="10131" spans="1:8">
      <c r="A10131" s="753" t="s">
        <v>84</v>
      </c>
      <c r="B10131" s="753" t="s">
        <v>456</v>
      </c>
      <c r="C10131" s="753" t="s">
        <v>223</v>
      </c>
      <c r="D10131" s="753" t="s">
        <v>1766</v>
      </c>
      <c r="E10131" s="753" t="s">
        <v>160</v>
      </c>
      <c r="F10131" s="753" t="s">
        <v>162</v>
      </c>
      <c r="G10131" s="757" t="s">
        <v>163</v>
      </c>
      <c r="H10131" s="751">
        <v>49400000</v>
      </c>
    </row>
    <row r="10132" spans="1:8">
      <c r="A10132" s="753" t="s">
        <v>84</v>
      </c>
      <c r="B10132" s="753" t="s">
        <v>456</v>
      </c>
      <c r="C10132" s="753" t="s">
        <v>223</v>
      </c>
      <c r="D10132" s="753" t="s">
        <v>1766</v>
      </c>
      <c r="E10132" s="753" t="s">
        <v>160</v>
      </c>
      <c r="F10132" s="753" t="s">
        <v>544</v>
      </c>
      <c r="G10132" s="757" t="s">
        <v>545</v>
      </c>
      <c r="H10132" s="751">
        <v>2000000</v>
      </c>
    </row>
    <row r="10133" spans="1:8">
      <c r="A10133" s="753" t="s">
        <v>84</v>
      </c>
      <c r="B10133" s="753" t="s">
        <v>456</v>
      </c>
      <c r="C10133" s="753" t="s">
        <v>223</v>
      </c>
      <c r="D10133" s="753" t="s">
        <v>1766</v>
      </c>
      <c r="E10133" s="753" t="s">
        <v>160</v>
      </c>
      <c r="F10133" s="753" t="s">
        <v>547</v>
      </c>
      <c r="G10133" s="757" t="s">
        <v>548</v>
      </c>
      <c r="H10133" s="751">
        <v>3575000</v>
      </c>
    </row>
    <row r="10134" spans="1:8">
      <c r="A10134" s="753" t="s">
        <v>84</v>
      </c>
      <c r="B10134" s="753" t="s">
        <v>456</v>
      </c>
      <c r="C10134" s="753" t="s">
        <v>223</v>
      </c>
      <c r="D10134" s="753" t="s">
        <v>1766</v>
      </c>
      <c r="E10134" s="753" t="s">
        <v>160</v>
      </c>
      <c r="F10134" s="753" t="s">
        <v>438</v>
      </c>
      <c r="G10134" s="757" t="s">
        <v>1786</v>
      </c>
      <c r="H10134" s="751">
        <v>10200000</v>
      </c>
    </row>
    <row r="10135" spans="1:8">
      <c r="A10135" s="753" t="s">
        <v>84</v>
      </c>
      <c r="B10135" s="753" t="s">
        <v>456</v>
      </c>
      <c r="C10135" s="753" t="s">
        <v>223</v>
      </c>
      <c r="D10135" s="753" t="s">
        <v>1766</v>
      </c>
      <c r="E10135" s="753" t="s">
        <v>160</v>
      </c>
      <c r="F10135" s="753" t="s">
        <v>549</v>
      </c>
      <c r="G10135" s="757" t="s">
        <v>550</v>
      </c>
      <c r="H10135" s="751">
        <v>35800000</v>
      </c>
    </row>
    <row r="10136" spans="1:8">
      <c r="A10136" s="753" t="s">
        <v>84</v>
      </c>
      <c r="B10136" s="753" t="s">
        <v>456</v>
      </c>
      <c r="C10136" s="753" t="s">
        <v>223</v>
      </c>
      <c r="D10136" s="753" t="s">
        <v>1766</v>
      </c>
      <c r="E10136" s="753" t="s">
        <v>160</v>
      </c>
      <c r="F10136" s="753" t="s">
        <v>551</v>
      </c>
      <c r="G10136" s="757" t="s">
        <v>133</v>
      </c>
      <c r="H10136" s="751">
        <v>120945000</v>
      </c>
    </row>
    <row r="10137" spans="1:8">
      <c r="A10137" s="753" t="s">
        <v>84</v>
      </c>
      <c r="B10137" s="753" t="s">
        <v>456</v>
      </c>
      <c r="C10137" s="753" t="s">
        <v>223</v>
      </c>
      <c r="D10137" s="753" t="s">
        <v>1766</v>
      </c>
      <c r="E10137" s="753" t="s">
        <v>125</v>
      </c>
      <c r="F10137" s="753"/>
      <c r="G10137" s="757" t="s">
        <v>126</v>
      </c>
      <c r="H10137" s="751">
        <v>176507000</v>
      </c>
    </row>
    <row r="10138" spans="1:8">
      <c r="A10138" s="753" t="s">
        <v>84</v>
      </c>
      <c r="B10138" s="753" t="s">
        <v>456</v>
      </c>
      <c r="C10138" s="753" t="s">
        <v>223</v>
      </c>
      <c r="D10138" s="753" t="s">
        <v>1766</v>
      </c>
      <c r="E10138" s="753" t="s">
        <v>125</v>
      </c>
      <c r="F10138" s="753" t="s">
        <v>430</v>
      </c>
      <c r="G10138" s="757" t="s">
        <v>431</v>
      </c>
      <c r="H10138" s="751">
        <v>1307000</v>
      </c>
    </row>
    <row r="10139" spans="1:8">
      <c r="A10139" s="753" t="s">
        <v>84</v>
      </c>
      <c r="B10139" s="753" t="s">
        <v>456</v>
      </c>
      <c r="C10139" s="753" t="s">
        <v>223</v>
      </c>
      <c r="D10139" s="753" t="s">
        <v>1766</v>
      </c>
      <c r="E10139" s="753" t="s">
        <v>125</v>
      </c>
      <c r="F10139" s="753" t="s">
        <v>552</v>
      </c>
      <c r="G10139" s="757" t="s">
        <v>553</v>
      </c>
      <c r="H10139" s="751">
        <v>4400000</v>
      </c>
    </row>
    <row r="10140" spans="1:8">
      <c r="A10140" s="753" t="s">
        <v>84</v>
      </c>
      <c r="B10140" s="753" t="s">
        <v>456</v>
      </c>
      <c r="C10140" s="753" t="s">
        <v>223</v>
      </c>
      <c r="D10140" s="753" t="s">
        <v>1766</v>
      </c>
      <c r="E10140" s="753" t="s">
        <v>125</v>
      </c>
      <c r="F10140" s="753" t="s">
        <v>127</v>
      </c>
      <c r="G10140" s="757" t="s">
        <v>128</v>
      </c>
      <c r="H10140" s="751">
        <v>5500000</v>
      </c>
    </row>
    <row r="10141" spans="1:8">
      <c r="A10141" s="753" t="s">
        <v>84</v>
      </c>
      <c r="B10141" s="753" t="s">
        <v>456</v>
      </c>
      <c r="C10141" s="753" t="s">
        <v>223</v>
      </c>
      <c r="D10141" s="753" t="s">
        <v>1766</v>
      </c>
      <c r="E10141" s="753" t="s">
        <v>125</v>
      </c>
      <c r="F10141" s="753" t="s">
        <v>129</v>
      </c>
      <c r="G10141" s="757" t="s">
        <v>1787</v>
      </c>
      <c r="H10141" s="751">
        <v>165300000</v>
      </c>
    </row>
    <row r="10142" spans="1:8">
      <c r="A10142" s="753" t="s">
        <v>84</v>
      </c>
      <c r="B10142" s="753" t="s">
        <v>456</v>
      </c>
      <c r="C10142" s="753" t="s">
        <v>223</v>
      </c>
      <c r="D10142" s="753" t="s">
        <v>1766</v>
      </c>
      <c r="E10142" s="753" t="s">
        <v>554</v>
      </c>
      <c r="F10142" s="753"/>
      <c r="G10142" s="757" t="s">
        <v>555</v>
      </c>
      <c r="H10142" s="751">
        <v>315170000</v>
      </c>
    </row>
    <row r="10143" spans="1:8">
      <c r="A10143" s="753" t="s">
        <v>84</v>
      </c>
      <c r="B10143" s="753" t="s">
        <v>456</v>
      </c>
      <c r="C10143" s="753" t="s">
        <v>223</v>
      </c>
      <c r="D10143" s="753" t="s">
        <v>1766</v>
      </c>
      <c r="E10143" s="753" t="s">
        <v>554</v>
      </c>
      <c r="F10143" s="753" t="s">
        <v>556</v>
      </c>
      <c r="G10143" s="757" t="s">
        <v>557</v>
      </c>
      <c r="H10143" s="751">
        <v>68500000</v>
      </c>
    </row>
    <row r="10144" spans="1:8">
      <c r="A10144" s="753" t="s">
        <v>84</v>
      </c>
      <c r="B10144" s="753" t="s">
        <v>456</v>
      </c>
      <c r="C10144" s="753" t="s">
        <v>223</v>
      </c>
      <c r="D10144" s="753" t="s">
        <v>1766</v>
      </c>
      <c r="E10144" s="753" t="s">
        <v>554</v>
      </c>
      <c r="F10144" s="753" t="s">
        <v>942</v>
      </c>
      <c r="G10144" s="757" t="s">
        <v>941</v>
      </c>
      <c r="H10144" s="751">
        <v>12500000</v>
      </c>
    </row>
    <row r="10145" spans="1:8">
      <c r="A10145" s="753" t="s">
        <v>84</v>
      </c>
      <c r="B10145" s="753" t="s">
        <v>456</v>
      </c>
      <c r="C10145" s="753" t="s">
        <v>223</v>
      </c>
      <c r="D10145" s="753" t="s">
        <v>1766</v>
      </c>
      <c r="E10145" s="753" t="s">
        <v>554</v>
      </c>
      <c r="F10145" s="753" t="s">
        <v>243</v>
      </c>
      <c r="G10145" s="757" t="s">
        <v>244</v>
      </c>
      <c r="H10145" s="751">
        <v>104320000</v>
      </c>
    </row>
    <row r="10146" spans="1:8">
      <c r="A10146" s="753" t="s">
        <v>84</v>
      </c>
      <c r="B10146" s="753" t="s">
        <v>456</v>
      </c>
      <c r="C10146" s="753" t="s">
        <v>223</v>
      </c>
      <c r="D10146" s="753" t="s">
        <v>1766</v>
      </c>
      <c r="E10146" s="753" t="s">
        <v>554</v>
      </c>
      <c r="F10146" s="753" t="s">
        <v>206</v>
      </c>
      <c r="G10146" s="757" t="s">
        <v>207</v>
      </c>
      <c r="H10146" s="751">
        <v>11100000</v>
      </c>
    </row>
    <row r="10147" spans="1:8">
      <c r="A10147" s="753" t="s">
        <v>84</v>
      </c>
      <c r="B10147" s="753" t="s">
        <v>456</v>
      </c>
      <c r="C10147" s="753" t="s">
        <v>223</v>
      </c>
      <c r="D10147" s="753" t="s">
        <v>1766</v>
      </c>
      <c r="E10147" s="753" t="s">
        <v>554</v>
      </c>
      <c r="F10147" s="753" t="s">
        <v>558</v>
      </c>
      <c r="G10147" s="757" t="s">
        <v>559</v>
      </c>
      <c r="H10147" s="751">
        <v>118750000</v>
      </c>
    </row>
    <row r="10148" spans="1:8" ht="39.6">
      <c r="A10148" s="753" t="s">
        <v>84</v>
      </c>
      <c r="B10148" s="753" t="s">
        <v>456</v>
      </c>
      <c r="C10148" s="753" t="s">
        <v>223</v>
      </c>
      <c r="D10148" s="753" t="s">
        <v>1766</v>
      </c>
      <c r="E10148" s="753" t="s">
        <v>560</v>
      </c>
      <c r="F10148" s="753"/>
      <c r="G10148" s="757" t="s">
        <v>1790</v>
      </c>
      <c r="H10148" s="751">
        <v>1571794000</v>
      </c>
    </row>
    <row r="10149" spans="1:8">
      <c r="A10149" s="753" t="s">
        <v>84</v>
      </c>
      <c r="B10149" s="753" t="s">
        <v>456</v>
      </c>
      <c r="C10149" s="753" t="s">
        <v>223</v>
      </c>
      <c r="D10149" s="753" t="s">
        <v>1766</v>
      </c>
      <c r="E10149" s="753" t="s">
        <v>560</v>
      </c>
      <c r="F10149" s="753" t="s">
        <v>418</v>
      </c>
      <c r="G10149" s="757" t="s">
        <v>1793</v>
      </c>
      <c r="H10149" s="751">
        <v>27085000</v>
      </c>
    </row>
    <row r="10150" spans="1:8">
      <c r="A10150" s="753" t="s">
        <v>84</v>
      </c>
      <c r="B10150" s="753" t="s">
        <v>456</v>
      </c>
      <c r="C10150" s="753" t="s">
        <v>223</v>
      </c>
      <c r="D10150" s="753" t="s">
        <v>1766</v>
      </c>
      <c r="E10150" s="753" t="s">
        <v>560</v>
      </c>
      <c r="F10150" s="753" t="s">
        <v>388</v>
      </c>
      <c r="G10150" s="757" t="s">
        <v>1915</v>
      </c>
      <c r="H10150" s="751">
        <v>497590000</v>
      </c>
    </row>
    <row r="10151" spans="1:8">
      <c r="A10151" s="753" t="s">
        <v>84</v>
      </c>
      <c r="B10151" s="753" t="s">
        <v>456</v>
      </c>
      <c r="C10151" s="753" t="s">
        <v>223</v>
      </c>
      <c r="D10151" s="753" t="s">
        <v>1766</v>
      </c>
      <c r="E10151" s="753" t="s">
        <v>560</v>
      </c>
      <c r="F10151" s="753" t="s">
        <v>7</v>
      </c>
      <c r="G10151" s="757" t="s">
        <v>1795</v>
      </c>
      <c r="H10151" s="751">
        <v>41480000</v>
      </c>
    </row>
    <row r="10152" spans="1:8" ht="26.4">
      <c r="A10152" s="753" t="s">
        <v>84</v>
      </c>
      <c r="B10152" s="753" t="s">
        <v>456</v>
      </c>
      <c r="C10152" s="753" t="s">
        <v>223</v>
      </c>
      <c r="D10152" s="753" t="s">
        <v>1766</v>
      </c>
      <c r="E10152" s="753" t="s">
        <v>560</v>
      </c>
      <c r="F10152" s="753" t="s">
        <v>563</v>
      </c>
      <c r="G10152" s="757" t="s">
        <v>13</v>
      </c>
      <c r="H10152" s="751">
        <v>1005639000</v>
      </c>
    </row>
    <row r="10153" spans="1:8" ht="26.4">
      <c r="A10153" s="753" t="s">
        <v>84</v>
      </c>
      <c r="B10153" s="753" t="s">
        <v>456</v>
      </c>
      <c r="C10153" s="753" t="s">
        <v>223</v>
      </c>
      <c r="D10153" s="753" t="s">
        <v>1766</v>
      </c>
      <c r="E10153" s="753" t="s">
        <v>1796</v>
      </c>
      <c r="F10153" s="753"/>
      <c r="G10153" s="757" t="s">
        <v>1797</v>
      </c>
      <c r="H10153" s="751">
        <v>155500000</v>
      </c>
    </row>
    <row r="10154" spans="1:8">
      <c r="A10154" s="753" t="s">
        <v>84</v>
      </c>
      <c r="B10154" s="753" t="s">
        <v>456</v>
      </c>
      <c r="C10154" s="753" t="s">
        <v>223</v>
      </c>
      <c r="D10154" s="753" t="s">
        <v>1766</v>
      </c>
      <c r="E10154" s="753" t="s">
        <v>1796</v>
      </c>
      <c r="F10154" s="753" t="s">
        <v>1825</v>
      </c>
      <c r="G10154" s="757" t="s">
        <v>1794</v>
      </c>
      <c r="H10154" s="751">
        <v>23500000</v>
      </c>
    </row>
    <row r="10155" spans="1:8">
      <c r="A10155" s="753" t="s">
        <v>84</v>
      </c>
      <c r="B10155" s="753" t="s">
        <v>456</v>
      </c>
      <c r="C10155" s="753" t="s">
        <v>223</v>
      </c>
      <c r="D10155" s="753" t="s">
        <v>1766</v>
      </c>
      <c r="E10155" s="753" t="s">
        <v>1796</v>
      </c>
      <c r="F10155" s="753" t="s">
        <v>1798</v>
      </c>
      <c r="G10155" s="757" t="s">
        <v>1793</v>
      </c>
      <c r="H10155" s="751">
        <v>116000000</v>
      </c>
    </row>
    <row r="10156" spans="1:8">
      <c r="A10156" s="753" t="s">
        <v>84</v>
      </c>
      <c r="B10156" s="753" t="s">
        <v>456</v>
      </c>
      <c r="C10156" s="753" t="s">
        <v>223</v>
      </c>
      <c r="D10156" s="753" t="s">
        <v>1766</v>
      </c>
      <c r="E10156" s="753" t="s">
        <v>1796</v>
      </c>
      <c r="F10156" s="753" t="s">
        <v>1833</v>
      </c>
      <c r="G10156" s="757" t="s">
        <v>1834</v>
      </c>
      <c r="H10156" s="751">
        <v>16000000</v>
      </c>
    </row>
    <row r="10157" spans="1:8" ht="26.4">
      <c r="A10157" s="753" t="s">
        <v>84</v>
      </c>
      <c r="B10157" s="753" t="s">
        <v>456</v>
      </c>
      <c r="C10157" s="753" t="s">
        <v>223</v>
      </c>
      <c r="D10157" s="753" t="s">
        <v>1766</v>
      </c>
      <c r="E10157" s="753" t="s">
        <v>130</v>
      </c>
      <c r="F10157" s="753"/>
      <c r="G10157" s="757" t="s">
        <v>131</v>
      </c>
      <c r="H10157" s="751">
        <v>1195615779</v>
      </c>
    </row>
    <row r="10158" spans="1:8">
      <c r="A10158" s="753" t="s">
        <v>84</v>
      </c>
      <c r="B10158" s="753" t="s">
        <v>456</v>
      </c>
      <c r="C10158" s="753" t="s">
        <v>223</v>
      </c>
      <c r="D10158" s="753" t="s">
        <v>1766</v>
      </c>
      <c r="E10158" s="753" t="s">
        <v>130</v>
      </c>
      <c r="F10158" s="753" t="s">
        <v>585</v>
      </c>
      <c r="G10158" s="757" t="s">
        <v>1799</v>
      </c>
      <c r="H10158" s="751">
        <v>68293779</v>
      </c>
    </row>
    <row r="10159" spans="1:8">
      <c r="A10159" s="753" t="s">
        <v>84</v>
      </c>
      <c r="B10159" s="753" t="s">
        <v>456</v>
      </c>
      <c r="C10159" s="753" t="s">
        <v>223</v>
      </c>
      <c r="D10159" s="753" t="s">
        <v>1766</v>
      </c>
      <c r="E10159" s="753" t="s">
        <v>130</v>
      </c>
      <c r="F10159" s="753" t="s">
        <v>14</v>
      </c>
      <c r="G10159" s="757" t="s">
        <v>1800</v>
      </c>
      <c r="H10159" s="751">
        <v>72050000</v>
      </c>
    </row>
    <row r="10160" spans="1:8">
      <c r="A10160" s="753" t="s">
        <v>84</v>
      </c>
      <c r="B10160" s="753" t="s">
        <v>456</v>
      </c>
      <c r="C10160" s="753" t="s">
        <v>223</v>
      </c>
      <c r="D10160" s="753" t="s">
        <v>1766</v>
      </c>
      <c r="E10160" s="753" t="s">
        <v>130</v>
      </c>
      <c r="F10160" s="753" t="s">
        <v>132</v>
      </c>
      <c r="G10160" s="757" t="s">
        <v>135</v>
      </c>
      <c r="H10160" s="751">
        <v>1055272000</v>
      </c>
    </row>
    <row r="10161" spans="1:8">
      <c r="A10161" s="753" t="s">
        <v>84</v>
      </c>
      <c r="B10161" s="753" t="s">
        <v>456</v>
      </c>
      <c r="C10161" s="753" t="s">
        <v>223</v>
      </c>
      <c r="D10161" s="753" t="s">
        <v>1766</v>
      </c>
      <c r="E10161" s="753" t="s">
        <v>1801</v>
      </c>
      <c r="F10161" s="753"/>
      <c r="G10161" s="757" t="s">
        <v>1802</v>
      </c>
      <c r="H10161" s="751">
        <v>7557000</v>
      </c>
    </row>
    <row r="10162" spans="1:8">
      <c r="A10162" s="753" t="s">
        <v>84</v>
      </c>
      <c r="B10162" s="753" t="s">
        <v>456</v>
      </c>
      <c r="C10162" s="753" t="s">
        <v>223</v>
      </c>
      <c r="D10162" s="753" t="s">
        <v>1766</v>
      </c>
      <c r="E10162" s="753" t="s">
        <v>1801</v>
      </c>
      <c r="F10162" s="753" t="s">
        <v>1803</v>
      </c>
      <c r="G10162" s="757" t="s">
        <v>1804</v>
      </c>
      <c r="H10162" s="751">
        <v>7557000</v>
      </c>
    </row>
    <row r="10163" spans="1:8">
      <c r="A10163" s="753" t="s">
        <v>84</v>
      </c>
      <c r="B10163" s="753" t="s">
        <v>456</v>
      </c>
      <c r="C10163" s="753" t="s">
        <v>223</v>
      </c>
      <c r="D10163" s="753" t="s">
        <v>1766</v>
      </c>
      <c r="E10163" s="753" t="s">
        <v>134</v>
      </c>
      <c r="F10163" s="753"/>
      <c r="G10163" s="757" t="s">
        <v>135</v>
      </c>
      <c r="H10163" s="751">
        <v>845585653</v>
      </c>
    </row>
    <row r="10164" spans="1:8">
      <c r="A10164" s="753" t="s">
        <v>84</v>
      </c>
      <c r="B10164" s="753" t="s">
        <v>456</v>
      </c>
      <c r="C10164" s="753" t="s">
        <v>223</v>
      </c>
      <c r="D10164" s="753" t="s">
        <v>1766</v>
      </c>
      <c r="E10164" s="753" t="s">
        <v>134</v>
      </c>
      <c r="F10164" s="753" t="s">
        <v>137</v>
      </c>
      <c r="G10164" s="757" t="s">
        <v>138</v>
      </c>
      <c r="H10164" s="751">
        <v>368613400</v>
      </c>
    </row>
    <row r="10165" spans="1:8">
      <c r="A10165" s="753" t="s">
        <v>84</v>
      </c>
      <c r="B10165" s="753" t="s">
        <v>456</v>
      </c>
      <c r="C10165" s="753" t="s">
        <v>223</v>
      </c>
      <c r="D10165" s="753" t="s">
        <v>1766</v>
      </c>
      <c r="E10165" s="753" t="s">
        <v>134</v>
      </c>
      <c r="F10165" s="753" t="s">
        <v>139</v>
      </c>
      <c r="G10165" s="757" t="s">
        <v>140</v>
      </c>
      <c r="H10165" s="751">
        <v>476972253</v>
      </c>
    </row>
    <row r="10166" spans="1:8">
      <c r="A10166" s="753" t="s">
        <v>84</v>
      </c>
      <c r="B10166" s="753" t="s">
        <v>456</v>
      </c>
      <c r="C10166" s="753" t="s">
        <v>223</v>
      </c>
      <c r="D10166" s="753" t="s">
        <v>1766</v>
      </c>
      <c r="E10166" s="753" t="s">
        <v>404</v>
      </c>
      <c r="F10166" s="753"/>
      <c r="G10166" s="757" t="s">
        <v>1808</v>
      </c>
      <c r="H10166" s="751">
        <v>19155000</v>
      </c>
    </row>
    <row r="10167" spans="1:8">
      <c r="A10167" s="753" t="s">
        <v>84</v>
      </c>
      <c r="B10167" s="753" t="s">
        <v>456</v>
      </c>
      <c r="C10167" s="753" t="s">
        <v>223</v>
      </c>
      <c r="D10167" s="753" t="s">
        <v>1766</v>
      </c>
      <c r="E10167" s="753" t="s">
        <v>404</v>
      </c>
      <c r="F10167" s="753" t="s">
        <v>1809</v>
      </c>
      <c r="G10167" s="757" t="s">
        <v>26</v>
      </c>
      <c r="H10167" s="751">
        <v>19155000</v>
      </c>
    </row>
    <row r="10168" spans="1:8">
      <c r="A10168" s="753" t="s">
        <v>84</v>
      </c>
      <c r="B10168" s="753" t="s">
        <v>456</v>
      </c>
      <c r="C10168" s="753" t="s">
        <v>223</v>
      </c>
      <c r="D10168" s="753" t="s">
        <v>1766</v>
      </c>
      <c r="E10168" s="753" t="s">
        <v>178</v>
      </c>
      <c r="F10168" s="753"/>
      <c r="G10168" s="757" t="s">
        <v>179</v>
      </c>
      <c r="H10168" s="751">
        <v>100000000</v>
      </c>
    </row>
    <row r="10169" spans="1:8">
      <c r="A10169" s="753" t="s">
        <v>84</v>
      </c>
      <c r="B10169" s="753" t="s">
        <v>456</v>
      </c>
      <c r="C10169" s="753" t="s">
        <v>223</v>
      </c>
      <c r="D10169" s="753" t="s">
        <v>1766</v>
      </c>
      <c r="E10169" s="753" t="s">
        <v>178</v>
      </c>
      <c r="F10169" s="753" t="s">
        <v>934</v>
      </c>
      <c r="G10169" s="757" t="s">
        <v>135</v>
      </c>
      <c r="H10169" s="751">
        <v>100000000</v>
      </c>
    </row>
    <row r="10170" spans="1:8" ht="39.6">
      <c r="A10170" s="753" t="s">
        <v>84</v>
      </c>
      <c r="B10170" s="753" t="s">
        <v>456</v>
      </c>
      <c r="C10170" s="753" t="s">
        <v>223</v>
      </c>
      <c r="D10170" s="753" t="s">
        <v>1956</v>
      </c>
      <c r="E10170" s="753"/>
      <c r="F10170" s="753"/>
      <c r="G10170" s="757" t="s">
        <v>1957</v>
      </c>
      <c r="H10170" s="751">
        <v>194700000</v>
      </c>
    </row>
    <row r="10171" spans="1:8">
      <c r="A10171" s="753" t="s">
        <v>84</v>
      </c>
      <c r="B10171" s="753" t="s">
        <v>456</v>
      </c>
      <c r="C10171" s="753" t="s">
        <v>223</v>
      </c>
      <c r="D10171" s="753" t="s">
        <v>1956</v>
      </c>
      <c r="E10171" s="753" t="s">
        <v>96</v>
      </c>
      <c r="F10171" s="753"/>
      <c r="G10171" s="757" t="s">
        <v>97</v>
      </c>
      <c r="H10171" s="751">
        <v>44700000</v>
      </c>
    </row>
    <row r="10172" spans="1:8">
      <c r="A10172" s="753" t="s">
        <v>84</v>
      </c>
      <c r="B10172" s="753" t="s">
        <v>456</v>
      </c>
      <c r="C10172" s="753" t="s">
        <v>223</v>
      </c>
      <c r="D10172" s="753" t="s">
        <v>1956</v>
      </c>
      <c r="E10172" s="753" t="s">
        <v>96</v>
      </c>
      <c r="F10172" s="753" t="s">
        <v>154</v>
      </c>
      <c r="G10172" s="757" t="s">
        <v>1773</v>
      </c>
      <c r="H10172" s="751">
        <v>44700000</v>
      </c>
    </row>
    <row r="10173" spans="1:8">
      <c r="A10173" s="753" t="s">
        <v>84</v>
      </c>
      <c r="B10173" s="753" t="s">
        <v>456</v>
      </c>
      <c r="C10173" s="753" t="s">
        <v>223</v>
      </c>
      <c r="D10173" s="753" t="s">
        <v>1956</v>
      </c>
      <c r="E10173" s="753" t="s">
        <v>115</v>
      </c>
      <c r="F10173" s="753"/>
      <c r="G10173" s="757" t="s">
        <v>1781</v>
      </c>
      <c r="H10173" s="751">
        <v>2220000</v>
      </c>
    </row>
    <row r="10174" spans="1:8">
      <c r="A10174" s="753" t="s">
        <v>84</v>
      </c>
      <c r="B10174" s="753" t="s">
        <v>456</v>
      </c>
      <c r="C10174" s="753" t="s">
        <v>223</v>
      </c>
      <c r="D10174" s="753" t="s">
        <v>1956</v>
      </c>
      <c r="E10174" s="753" t="s">
        <v>115</v>
      </c>
      <c r="F10174" s="753" t="s">
        <v>116</v>
      </c>
      <c r="G10174" s="757" t="s">
        <v>117</v>
      </c>
      <c r="H10174" s="751">
        <v>2220000</v>
      </c>
    </row>
    <row r="10175" spans="1:8">
      <c r="A10175" s="753" t="s">
        <v>84</v>
      </c>
      <c r="B10175" s="753" t="s">
        <v>456</v>
      </c>
      <c r="C10175" s="753" t="s">
        <v>223</v>
      </c>
      <c r="D10175" s="753" t="s">
        <v>1956</v>
      </c>
      <c r="E10175" s="753" t="s">
        <v>160</v>
      </c>
      <c r="F10175" s="753"/>
      <c r="G10175" s="757" t="s">
        <v>161</v>
      </c>
      <c r="H10175" s="751">
        <v>41460000</v>
      </c>
    </row>
    <row r="10176" spans="1:8">
      <c r="A10176" s="753" t="s">
        <v>84</v>
      </c>
      <c r="B10176" s="753" t="s">
        <v>456</v>
      </c>
      <c r="C10176" s="753" t="s">
        <v>223</v>
      </c>
      <c r="D10176" s="753" t="s">
        <v>1956</v>
      </c>
      <c r="E10176" s="753" t="s">
        <v>160</v>
      </c>
      <c r="F10176" s="753" t="s">
        <v>162</v>
      </c>
      <c r="G10176" s="757" t="s">
        <v>163</v>
      </c>
      <c r="H10176" s="751">
        <v>1000000</v>
      </c>
    </row>
    <row r="10177" spans="1:8">
      <c r="A10177" s="753" t="s">
        <v>84</v>
      </c>
      <c r="B10177" s="753" t="s">
        <v>456</v>
      </c>
      <c r="C10177" s="753" t="s">
        <v>223</v>
      </c>
      <c r="D10177" s="753" t="s">
        <v>1956</v>
      </c>
      <c r="E10177" s="753" t="s">
        <v>160</v>
      </c>
      <c r="F10177" s="753" t="s">
        <v>549</v>
      </c>
      <c r="G10177" s="757" t="s">
        <v>550</v>
      </c>
      <c r="H10177" s="751">
        <v>21300000</v>
      </c>
    </row>
    <row r="10178" spans="1:8">
      <c r="A10178" s="753" t="s">
        <v>84</v>
      </c>
      <c r="B10178" s="753" t="s">
        <v>456</v>
      </c>
      <c r="C10178" s="753" t="s">
        <v>223</v>
      </c>
      <c r="D10178" s="753" t="s">
        <v>1956</v>
      </c>
      <c r="E10178" s="753" t="s">
        <v>160</v>
      </c>
      <c r="F10178" s="753" t="s">
        <v>551</v>
      </c>
      <c r="G10178" s="757" t="s">
        <v>133</v>
      </c>
      <c r="H10178" s="751">
        <v>19160000</v>
      </c>
    </row>
    <row r="10179" spans="1:8" ht="26.4">
      <c r="A10179" s="753" t="s">
        <v>84</v>
      </c>
      <c r="B10179" s="753" t="s">
        <v>456</v>
      </c>
      <c r="C10179" s="753" t="s">
        <v>223</v>
      </c>
      <c r="D10179" s="753" t="s">
        <v>1956</v>
      </c>
      <c r="E10179" s="753" t="s">
        <v>130</v>
      </c>
      <c r="F10179" s="753"/>
      <c r="G10179" s="757" t="s">
        <v>131</v>
      </c>
      <c r="H10179" s="751">
        <v>94720000</v>
      </c>
    </row>
    <row r="10180" spans="1:8">
      <c r="A10180" s="753" t="s">
        <v>84</v>
      </c>
      <c r="B10180" s="753" t="s">
        <v>456</v>
      </c>
      <c r="C10180" s="753" t="s">
        <v>223</v>
      </c>
      <c r="D10180" s="753" t="s">
        <v>1956</v>
      </c>
      <c r="E10180" s="753" t="s">
        <v>130</v>
      </c>
      <c r="F10180" s="753" t="s">
        <v>585</v>
      </c>
      <c r="G10180" s="757" t="s">
        <v>1799</v>
      </c>
      <c r="H10180" s="751">
        <v>30000000</v>
      </c>
    </row>
    <row r="10181" spans="1:8">
      <c r="A10181" s="753" t="s">
        <v>84</v>
      </c>
      <c r="B10181" s="753" t="s">
        <v>456</v>
      </c>
      <c r="C10181" s="753" t="s">
        <v>223</v>
      </c>
      <c r="D10181" s="753" t="s">
        <v>1956</v>
      </c>
      <c r="E10181" s="753" t="s">
        <v>130</v>
      </c>
      <c r="F10181" s="753" t="s">
        <v>14</v>
      </c>
      <c r="G10181" s="757" t="s">
        <v>1800</v>
      </c>
      <c r="H10181" s="751">
        <v>47000000</v>
      </c>
    </row>
    <row r="10182" spans="1:8">
      <c r="A10182" s="753" t="s">
        <v>84</v>
      </c>
      <c r="B10182" s="753" t="s">
        <v>456</v>
      </c>
      <c r="C10182" s="753" t="s">
        <v>223</v>
      </c>
      <c r="D10182" s="753" t="s">
        <v>1956</v>
      </c>
      <c r="E10182" s="753" t="s">
        <v>130</v>
      </c>
      <c r="F10182" s="753" t="s">
        <v>132</v>
      </c>
      <c r="G10182" s="757" t="s">
        <v>135</v>
      </c>
      <c r="H10182" s="751">
        <v>17720000</v>
      </c>
    </row>
    <row r="10183" spans="1:8">
      <c r="A10183" s="753" t="s">
        <v>84</v>
      </c>
      <c r="B10183" s="753" t="s">
        <v>456</v>
      </c>
      <c r="C10183" s="753" t="s">
        <v>223</v>
      </c>
      <c r="D10183" s="753" t="s">
        <v>1956</v>
      </c>
      <c r="E10183" s="753" t="s">
        <v>134</v>
      </c>
      <c r="F10183" s="753"/>
      <c r="G10183" s="757" t="s">
        <v>135</v>
      </c>
      <c r="H10183" s="751">
        <v>11600000</v>
      </c>
    </row>
    <row r="10184" spans="1:8">
      <c r="A10184" s="753" t="s">
        <v>84</v>
      </c>
      <c r="B10184" s="753" t="s">
        <v>456</v>
      </c>
      <c r="C10184" s="753" t="s">
        <v>223</v>
      </c>
      <c r="D10184" s="753" t="s">
        <v>1956</v>
      </c>
      <c r="E10184" s="753" t="s">
        <v>134</v>
      </c>
      <c r="F10184" s="753" t="s">
        <v>139</v>
      </c>
      <c r="G10184" s="757" t="s">
        <v>140</v>
      </c>
      <c r="H10184" s="751">
        <v>11600000</v>
      </c>
    </row>
    <row r="10185" spans="1:8">
      <c r="A10185" s="753" t="s">
        <v>84</v>
      </c>
      <c r="B10185" s="753" t="s">
        <v>198</v>
      </c>
      <c r="C10185" s="753"/>
      <c r="D10185" s="753"/>
      <c r="E10185" s="753"/>
      <c r="F10185" s="753"/>
      <c r="G10185" s="757" t="s">
        <v>199</v>
      </c>
      <c r="H10185" s="751">
        <v>25230251706</v>
      </c>
    </row>
    <row r="10186" spans="1:8">
      <c r="A10186" s="753" t="s">
        <v>84</v>
      </c>
      <c r="B10186" s="753" t="s">
        <v>198</v>
      </c>
      <c r="C10186" s="753" t="s">
        <v>416</v>
      </c>
      <c r="D10186" s="753"/>
      <c r="E10186" s="753"/>
      <c r="F10186" s="753"/>
      <c r="G10186" s="757" t="s">
        <v>1814</v>
      </c>
      <c r="H10186" s="751">
        <v>17000000</v>
      </c>
    </row>
    <row r="10187" spans="1:8" ht="39.6">
      <c r="A10187" s="753" t="s">
        <v>84</v>
      </c>
      <c r="B10187" s="753" t="s">
        <v>198</v>
      </c>
      <c r="C10187" s="753" t="s">
        <v>416</v>
      </c>
      <c r="D10187" s="753" t="s">
        <v>1816</v>
      </c>
      <c r="E10187" s="753"/>
      <c r="F10187" s="753"/>
      <c r="G10187" s="757" t="s">
        <v>1817</v>
      </c>
      <c r="H10187" s="751">
        <v>15000000</v>
      </c>
    </row>
    <row r="10188" spans="1:8">
      <c r="A10188" s="753" t="s">
        <v>84</v>
      </c>
      <c r="B10188" s="753" t="s">
        <v>198</v>
      </c>
      <c r="C10188" s="753" t="s">
        <v>416</v>
      </c>
      <c r="D10188" s="753" t="s">
        <v>1816</v>
      </c>
      <c r="E10188" s="753" t="s">
        <v>134</v>
      </c>
      <c r="F10188" s="753"/>
      <c r="G10188" s="757" t="s">
        <v>135</v>
      </c>
      <c r="H10188" s="751">
        <v>15000000</v>
      </c>
    </row>
    <row r="10189" spans="1:8">
      <c r="A10189" s="753" t="s">
        <v>84</v>
      </c>
      <c r="B10189" s="753" t="s">
        <v>198</v>
      </c>
      <c r="C10189" s="753" t="s">
        <v>416</v>
      </c>
      <c r="D10189" s="753" t="s">
        <v>1816</v>
      </c>
      <c r="E10189" s="753" t="s">
        <v>134</v>
      </c>
      <c r="F10189" s="753" t="s">
        <v>139</v>
      </c>
      <c r="G10189" s="757" t="s">
        <v>140</v>
      </c>
      <c r="H10189" s="751">
        <v>15000000</v>
      </c>
    </row>
    <row r="10190" spans="1:8" ht="26.4">
      <c r="A10190" s="753" t="s">
        <v>84</v>
      </c>
      <c r="B10190" s="753" t="s">
        <v>198</v>
      </c>
      <c r="C10190" s="753" t="s">
        <v>416</v>
      </c>
      <c r="D10190" s="753" t="s">
        <v>1844</v>
      </c>
      <c r="E10190" s="753"/>
      <c r="F10190" s="753"/>
      <c r="G10190" s="757" t="s">
        <v>1845</v>
      </c>
      <c r="H10190" s="751">
        <v>2000000</v>
      </c>
    </row>
    <row r="10191" spans="1:8">
      <c r="A10191" s="753" t="s">
        <v>84</v>
      </c>
      <c r="B10191" s="753" t="s">
        <v>198</v>
      </c>
      <c r="C10191" s="753" t="s">
        <v>416</v>
      </c>
      <c r="D10191" s="753" t="s">
        <v>1844</v>
      </c>
      <c r="E10191" s="753" t="s">
        <v>554</v>
      </c>
      <c r="F10191" s="753"/>
      <c r="G10191" s="757" t="s">
        <v>555</v>
      </c>
      <c r="H10191" s="751">
        <v>2000000</v>
      </c>
    </row>
    <row r="10192" spans="1:8">
      <c r="A10192" s="753" t="s">
        <v>84</v>
      </c>
      <c r="B10192" s="753" t="s">
        <v>198</v>
      </c>
      <c r="C10192" s="753" t="s">
        <v>416</v>
      </c>
      <c r="D10192" s="753" t="s">
        <v>1844</v>
      </c>
      <c r="E10192" s="753" t="s">
        <v>554</v>
      </c>
      <c r="F10192" s="753" t="s">
        <v>206</v>
      </c>
      <c r="G10192" s="757" t="s">
        <v>207</v>
      </c>
      <c r="H10192" s="751">
        <v>2000000</v>
      </c>
    </row>
    <row r="10193" spans="1:8">
      <c r="A10193" s="753" t="s">
        <v>84</v>
      </c>
      <c r="B10193" s="753" t="s">
        <v>198</v>
      </c>
      <c r="C10193" s="753" t="s">
        <v>211</v>
      </c>
      <c r="D10193" s="753"/>
      <c r="E10193" s="753"/>
      <c r="F10193" s="753"/>
      <c r="G10193" s="757" t="s">
        <v>1373</v>
      </c>
      <c r="H10193" s="751">
        <v>502046600</v>
      </c>
    </row>
    <row r="10194" spans="1:8">
      <c r="A10194" s="753" t="s">
        <v>84</v>
      </c>
      <c r="B10194" s="753" t="s">
        <v>198</v>
      </c>
      <c r="C10194" s="753" t="s">
        <v>211</v>
      </c>
      <c r="D10194" s="753" t="s">
        <v>1852</v>
      </c>
      <c r="E10194" s="753"/>
      <c r="F10194" s="753"/>
      <c r="G10194" s="757" t="s">
        <v>1853</v>
      </c>
      <c r="H10194" s="751">
        <v>246947000</v>
      </c>
    </row>
    <row r="10195" spans="1:8" ht="26.4">
      <c r="A10195" s="753" t="s">
        <v>84</v>
      </c>
      <c r="B10195" s="753" t="s">
        <v>198</v>
      </c>
      <c r="C10195" s="753" t="s">
        <v>211</v>
      </c>
      <c r="D10195" s="753" t="s">
        <v>1852</v>
      </c>
      <c r="E10195" s="753" t="s">
        <v>130</v>
      </c>
      <c r="F10195" s="753"/>
      <c r="G10195" s="757" t="s">
        <v>131</v>
      </c>
      <c r="H10195" s="751">
        <v>246947000</v>
      </c>
    </row>
    <row r="10196" spans="1:8">
      <c r="A10196" s="753" t="s">
        <v>84</v>
      </c>
      <c r="B10196" s="753" t="s">
        <v>198</v>
      </c>
      <c r="C10196" s="753" t="s">
        <v>211</v>
      </c>
      <c r="D10196" s="753" t="s">
        <v>1852</v>
      </c>
      <c r="E10196" s="753" t="s">
        <v>130</v>
      </c>
      <c r="F10196" s="753" t="s">
        <v>14</v>
      </c>
      <c r="G10196" s="757" t="s">
        <v>1800</v>
      </c>
      <c r="H10196" s="751">
        <v>246947000</v>
      </c>
    </row>
    <row r="10197" spans="1:8">
      <c r="A10197" s="753" t="s">
        <v>84</v>
      </c>
      <c r="B10197" s="753" t="s">
        <v>198</v>
      </c>
      <c r="C10197" s="753" t="s">
        <v>211</v>
      </c>
      <c r="D10197" s="753" t="s">
        <v>1984</v>
      </c>
      <c r="E10197" s="753"/>
      <c r="F10197" s="753"/>
      <c r="G10197" s="757" t="s">
        <v>1985</v>
      </c>
      <c r="H10197" s="751">
        <v>255099600</v>
      </c>
    </row>
    <row r="10198" spans="1:8">
      <c r="A10198" s="753" t="s">
        <v>84</v>
      </c>
      <c r="B10198" s="753" t="s">
        <v>198</v>
      </c>
      <c r="C10198" s="753" t="s">
        <v>211</v>
      </c>
      <c r="D10198" s="753" t="s">
        <v>1984</v>
      </c>
      <c r="E10198" s="753" t="s">
        <v>112</v>
      </c>
      <c r="F10198" s="753"/>
      <c r="G10198" s="757" t="s">
        <v>113</v>
      </c>
      <c r="H10198" s="751">
        <v>7613600</v>
      </c>
    </row>
    <row r="10199" spans="1:8">
      <c r="A10199" s="753" t="s">
        <v>84</v>
      </c>
      <c r="B10199" s="753" t="s">
        <v>198</v>
      </c>
      <c r="C10199" s="753" t="s">
        <v>211</v>
      </c>
      <c r="D10199" s="753" t="s">
        <v>1984</v>
      </c>
      <c r="E10199" s="753" t="s">
        <v>112</v>
      </c>
      <c r="F10199" s="753" t="s">
        <v>156</v>
      </c>
      <c r="G10199" s="757" t="s">
        <v>1779</v>
      </c>
      <c r="H10199" s="751">
        <v>7613600</v>
      </c>
    </row>
    <row r="10200" spans="1:8">
      <c r="A10200" s="753" t="s">
        <v>84</v>
      </c>
      <c r="B10200" s="753" t="s">
        <v>198</v>
      </c>
      <c r="C10200" s="753" t="s">
        <v>211</v>
      </c>
      <c r="D10200" s="753" t="s">
        <v>1984</v>
      </c>
      <c r="E10200" s="753" t="s">
        <v>115</v>
      </c>
      <c r="F10200" s="753"/>
      <c r="G10200" s="757" t="s">
        <v>1781</v>
      </c>
      <c r="H10200" s="751">
        <v>20260000</v>
      </c>
    </row>
    <row r="10201" spans="1:8">
      <c r="A10201" s="753" t="s">
        <v>84</v>
      </c>
      <c r="B10201" s="753" t="s">
        <v>198</v>
      </c>
      <c r="C10201" s="753" t="s">
        <v>211</v>
      </c>
      <c r="D10201" s="753" t="s">
        <v>1984</v>
      </c>
      <c r="E10201" s="753" t="s">
        <v>115</v>
      </c>
      <c r="F10201" s="753" t="s">
        <v>116</v>
      </c>
      <c r="G10201" s="757" t="s">
        <v>117</v>
      </c>
      <c r="H10201" s="751">
        <v>20260000</v>
      </c>
    </row>
    <row r="10202" spans="1:8">
      <c r="A10202" s="753" t="s">
        <v>84</v>
      </c>
      <c r="B10202" s="753" t="s">
        <v>198</v>
      </c>
      <c r="C10202" s="753" t="s">
        <v>211</v>
      </c>
      <c r="D10202" s="753" t="s">
        <v>1984</v>
      </c>
      <c r="E10202" s="753" t="s">
        <v>120</v>
      </c>
      <c r="F10202" s="753"/>
      <c r="G10202" s="757" t="s">
        <v>121</v>
      </c>
      <c r="H10202" s="751">
        <v>46040000</v>
      </c>
    </row>
    <row r="10203" spans="1:8">
      <c r="A10203" s="753" t="s">
        <v>84</v>
      </c>
      <c r="B10203" s="753" t="s">
        <v>198</v>
      </c>
      <c r="C10203" s="753" t="s">
        <v>211</v>
      </c>
      <c r="D10203" s="753" t="s">
        <v>1984</v>
      </c>
      <c r="E10203" s="753" t="s">
        <v>120</v>
      </c>
      <c r="F10203" s="753" t="s">
        <v>315</v>
      </c>
      <c r="G10203" s="757" t="s">
        <v>1831</v>
      </c>
      <c r="H10203" s="751">
        <v>46040000</v>
      </c>
    </row>
    <row r="10204" spans="1:8">
      <c r="A10204" s="753" t="s">
        <v>84</v>
      </c>
      <c r="B10204" s="753" t="s">
        <v>198</v>
      </c>
      <c r="C10204" s="753" t="s">
        <v>211</v>
      </c>
      <c r="D10204" s="753" t="s">
        <v>1984</v>
      </c>
      <c r="E10204" s="753" t="s">
        <v>125</v>
      </c>
      <c r="F10204" s="753"/>
      <c r="G10204" s="757" t="s">
        <v>126</v>
      </c>
      <c r="H10204" s="751">
        <v>1940000</v>
      </c>
    </row>
    <row r="10205" spans="1:8">
      <c r="A10205" s="753" t="s">
        <v>84</v>
      </c>
      <c r="B10205" s="753" t="s">
        <v>198</v>
      </c>
      <c r="C10205" s="753" t="s">
        <v>211</v>
      </c>
      <c r="D10205" s="753" t="s">
        <v>1984</v>
      </c>
      <c r="E10205" s="753" t="s">
        <v>125</v>
      </c>
      <c r="F10205" s="753" t="s">
        <v>552</v>
      </c>
      <c r="G10205" s="757" t="s">
        <v>553</v>
      </c>
      <c r="H10205" s="751">
        <v>1940000</v>
      </c>
    </row>
    <row r="10206" spans="1:8">
      <c r="A10206" s="753" t="s">
        <v>84</v>
      </c>
      <c r="B10206" s="753" t="s">
        <v>198</v>
      </c>
      <c r="C10206" s="753" t="s">
        <v>211</v>
      </c>
      <c r="D10206" s="753" t="s">
        <v>1984</v>
      </c>
      <c r="E10206" s="753" t="s">
        <v>554</v>
      </c>
      <c r="F10206" s="753"/>
      <c r="G10206" s="757" t="s">
        <v>555</v>
      </c>
      <c r="H10206" s="751">
        <v>27000000</v>
      </c>
    </row>
    <row r="10207" spans="1:8">
      <c r="A10207" s="753" t="s">
        <v>84</v>
      </c>
      <c r="B10207" s="753" t="s">
        <v>198</v>
      </c>
      <c r="C10207" s="753" t="s">
        <v>211</v>
      </c>
      <c r="D10207" s="753" t="s">
        <v>1984</v>
      </c>
      <c r="E10207" s="753" t="s">
        <v>554</v>
      </c>
      <c r="F10207" s="753" t="s">
        <v>556</v>
      </c>
      <c r="G10207" s="757" t="s">
        <v>557</v>
      </c>
      <c r="H10207" s="751">
        <v>27000000</v>
      </c>
    </row>
    <row r="10208" spans="1:8" ht="39.6">
      <c r="A10208" s="753" t="s">
        <v>84</v>
      </c>
      <c r="B10208" s="753" t="s">
        <v>198</v>
      </c>
      <c r="C10208" s="753" t="s">
        <v>211</v>
      </c>
      <c r="D10208" s="753" t="s">
        <v>1984</v>
      </c>
      <c r="E10208" s="753" t="s">
        <v>560</v>
      </c>
      <c r="F10208" s="753"/>
      <c r="G10208" s="757" t="s">
        <v>1790</v>
      </c>
      <c r="H10208" s="751">
        <v>7500000</v>
      </c>
    </row>
    <row r="10209" spans="1:8">
      <c r="A10209" s="753" t="s">
        <v>84</v>
      </c>
      <c r="B10209" s="753" t="s">
        <v>198</v>
      </c>
      <c r="C10209" s="753" t="s">
        <v>211</v>
      </c>
      <c r="D10209" s="753" t="s">
        <v>1984</v>
      </c>
      <c r="E10209" s="753" t="s">
        <v>560</v>
      </c>
      <c r="F10209" s="753" t="s">
        <v>418</v>
      </c>
      <c r="G10209" s="757" t="s">
        <v>1793</v>
      </c>
      <c r="H10209" s="751">
        <v>7500000</v>
      </c>
    </row>
    <row r="10210" spans="1:8" ht="26.4">
      <c r="A10210" s="753" t="s">
        <v>84</v>
      </c>
      <c r="B10210" s="753" t="s">
        <v>198</v>
      </c>
      <c r="C10210" s="753" t="s">
        <v>211</v>
      </c>
      <c r="D10210" s="753" t="s">
        <v>1984</v>
      </c>
      <c r="E10210" s="753" t="s">
        <v>130</v>
      </c>
      <c r="F10210" s="753"/>
      <c r="G10210" s="757" t="s">
        <v>131</v>
      </c>
      <c r="H10210" s="751">
        <v>121660000</v>
      </c>
    </row>
    <row r="10211" spans="1:8">
      <c r="A10211" s="753" t="s">
        <v>84</v>
      </c>
      <c r="B10211" s="753" t="s">
        <v>198</v>
      </c>
      <c r="C10211" s="753" t="s">
        <v>211</v>
      </c>
      <c r="D10211" s="753" t="s">
        <v>1984</v>
      </c>
      <c r="E10211" s="753" t="s">
        <v>130</v>
      </c>
      <c r="F10211" s="753" t="s">
        <v>585</v>
      </c>
      <c r="G10211" s="757" t="s">
        <v>1799</v>
      </c>
      <c r="H10211" s="751">
        <v>49660000</v>
      </c>
    </row>
    <row r="10212" spans="1:8">
      <c r="A10212" s="753" t="s">
        <v>84</v>
      </c>
      <c r="B10212" s="753" t="s">
        <v>198</v>
      </c>
      <c r="C10212" s="753" t="s">
        <v>211</v>
      </c>
      <c r="D10212" s="753" t="s">
        <v>1984</v>
      </c>
      <c r="E10212" s="753" t="s">
        <v>130</v>
      </c>
      <c r="F10212" s="753" t="s">
        <v>14</v>
      </c>
      <c r="G10212" s="757" t="s">
        <v>1800</v>
      </c>
      <c r="H10212" s="751">
        <v>19000000</v>
      </c>
    </row>
    <row r="10213" spans="1:8">
      <c r="A10213" s="753" t="s">
        <v>84</v>
      </c>
      <c r="B10213" s="753" t="s">
        <v>198</v>
      </c>
      <c r="C10213" s="753" t="s">
        <v>211</v>
      </c>
      <c r="D10213" s="753" t="s">
        <v>1984</v>
      </c>
      <c r="E10213" s="753" t="s">
        <v>130</v>
      </c>
      <c r="F10213" s="753" t="s">
        <v>132</v>
      </c>
      <c r="G10213" s="757" t="s">
        <v>135</v>
      </c>
      <c r="H10213" s="751">
        <v>53000000</v>
      </c>
    </row>
    <row r="10214" spans="1:8">
      <c r="A10214" s="753" t="s">
        <v>84</v>
      </c>
      <c r="B10214" s="753" t="s">
        <v>198</v>
      </c>
      <c r="C10214" s="753" t="s">
        <v>211</v>
      </c>
      <c r="D10214" s="753" t="s">
        <v>1984</v>
      </c>
      <c r="E10214" s="753" t="s">
        <v>134</v>
      </c>
      <c r="F10214" s="753"/>
      <c r="G10214" s="757" t="s">
        <v>135</v>
      </c>
      <c r="H10214" s="751">
        <v>23086000</v>
      </c>
    </row>
    <row r="10215" spans="1:8">
      <c r="A10215" s="753" t="s">
        <v>84</v>
      </c>
      <c r="B10215" s="753" t="s">
        <v>198</v>
      </c>
      <c r="C10215" s="753" t="s">
        <v>211</v>
      </c>
      <c r="D10215" s="753" t="s">
        <v>1984</v>
      </c>
      <c r="E10215" s="753" t="s">
        <v>134</v>
      </c>
      <c r="F10215" s="753" t="s">
        <v>137</v>
      </c>
      <c r="G10215" s="757" t="s">
        <v>138</v>
      </c>
      <c r="H10215" s="751">
        <v>10700000</v>
      </c>
    </row>
    <row r="10216" spans="1:8">
      <c r="A10216" s="753" t="s">
        <v>84</v>
      </c>
      <c r="B10216" s="753" t="s">
        <v>198</v>
      </c>
      <c r="C10216" s="753" t="s">
        <v>211</v>
      </c>
      <c r="D10216" s="753" t="s">
        <v>1984</v>
      </c>
      <c r="E10216" s="753" t="s">
        <v>134</v>
      </c>
      <c r="F10216" s="753" t="s">
        <v>139</v>
      </c>
      <c r="G10216" s="757" t="s">
        <v>140</v>
      </c>
      <c r="H10216" s="751">
        <v>12386000</v>
      </c>
    </row>
    <row r="10217" spans="1:8">
      <c r="A10217" s="753" t="s">
        <v>84</v>
      </c>
      <c r="B10217" s="753" t="s">
        <v>198</v>
      </c>
      <c r="C10217" s="753" t="s">
        <v>188</v>
      </c>
      <c r="D10217" s="753"/>
      <c r="E10217" s="753"/>
      <c r="F10217" s="753"/>
      <c r="G10217" s="757" t="s">
        <v>1374</v>
      </c>
      <c r="H10217" s="751">
        <v>15059152024</v>
      </c>
    </row>
    <row r="10218" spans="1:8">
      <c r="A10218" s="753" t="s">
        <v>84</v>
      </c>
      <c r="B10218" s="753" t="s">
        <v>198</v>
      </c>
      <c r="C10218" s="753" t="s">
        <v>188</v>
      </c>
      <c r="D10218" s="753" t="s">
        <v>1018</v>
      </c>
      <c r="E10218" s="753"/>
      <c r="F10218" s="753"/>
      <c r="G10218" s="757" t="s">
        <v>1861</v>
      </c>
      <c r="H10218" s="751">
        <v>2495060907</v>
      </c>
    </row>
    <row r="10219" spans="1:8" ht="26.4">
      <c r="A10219" s="753" t="s">
        <v>84</v>
      </c>
      <c r="B10219" s="753" t="s">
        <v>198</v>
      </c>
      <c r="C10219" s="753" t="s">
        <v>188</v>
      </c>
      <c r="D10219" s="753" t="s">
        <v>1018</v>
      </c>
      <c r="E10219" s="753" t="s">
        <v>130</v>
      </c>
      <c r="F10219" s="753"/>
      <c r="G10219" s="757" t="s">
        <v>131</v>
      </c>
      <c r="H10219" s="751">
        <v>18172000</v>
      </c>
    </row>
    <row r="10220" spans="1:8">
      <c r="A10220" s="753" t="s">
        <v>84</v>
      </c>
      <c r="B10220" s="753" t="s">
        <v>198</v>
      </c>
      <c r="C10220" s="753" t="s">
        <v>188</v>
      </c>
      <c r="D10220" s="753" t="s">
        <v>1018</v>
      </c>
      <c r="E10220" s="753" t="s">
        <v>130</v>
      </c>
      <c r="F10220" s="753" t="s">
        <v>585</v>
      </c>
      <c r="G10220" s="757" t="s">
        <v>1799</v>
      </c>
      <c r="H10220" s="751">
        <v>18172000</v>
      </c>
    </row>
    <row r="10221" spans="1:8">
      <c r="A10221" s="753" t="s">
        <v>84</v>
      </c>
      <c r="B10221" s="753" t="s">
        <v>198</v>
      </c>
      <c r="C10221" s="753" t="s">
        <v>188</v>
      </c>
      <c r="D10221" s="753" t="s">
        <v>1018</v>
      </c>
      <c r="E10221" s="753" t="s">
        <v>424</v>
      </c>
      <c r="F10221" s="753"/>
      <c r="G10221" s="757" t="s">
        <v>425</v>
      </c>
      <c r="H10221" s="751">
        <v>271832000</v>
      </c>
    </row>
    <row r="10222" spans="1:8">
      <c r="A10222" s="753" t="s">
        <v>84</v>
      </c>
      <c r="B10222" s="753" t="s">
        <v>198</v>
      </c>
      <c r="C10222" s="753" t="s">
        <v>188</v>
      </c>
      <c r="D10222" s="753" t="s">
        <v>1018</v>
      </c>
      <c r="E10222" s="753" t="s">
        <v>424</v>
      </c>
      <c r="F10222" s="753" t="s">
        <v>203</v>
      </c>
      <c r="G10222" s="757" t="s">
        <v>135</v>
      </c>
      <c r="H10222" s="751">
        <v>271832000</v>
      </c>
    </row>
    <row r="10223" spans="1:8">
      <c r="A10223" s="753" t="s">
        <v>84</v>
      </c>
      <c r="B10223" s="753" t="s">
        <v>198</v>
      </c>
      <c r="C10223" s="753" t="s">
        <v>188</v>
      </c>
      <c r="D10223" s="753" t="s">
        <v>1018</v>
      </c>
      <c r="E10223" s="753" t="s">
        <v>19</v>
      </c>
      <c r="F10223" s="753"/>
      <c r="G10223" s="757" t="s">
        <v>133</v>
      </c>
      <c r="H10223" s="751">
        <v>2205056907</v>
      </c>
    </row>
    <row r="10224" spans="1:8">
      <c r="A10224" s="753" t="s">
        <v>84</v>
      </c>
      <c r="B10224" s="753" t="s">
        <v>198</v>
      </c>
      <c r="C10224" s="753" t="s">
        <v>188</v>
      </c>
      <c r="D10224" s="753" t="s">
        <v>1018</v>
      </c>
      <c r="E10224" s="753" t="s">
        <v>19</v>
      </c>
      <c r="F10224" s="753" t="s">
        <v>245</v>
      </c>
      <c r="G10224" s="757" t="s">
        <v>135</v>
      </c>
      <c r="H10224" s="751">
        <v>2205056907</v>
      </c>
    </row>
    <row r="10225" spans="1:8" ht="39.6">
      <c r="A10225" s="753" t="s">
        <v>84</v>
      </c>
      <c r="B10225" s="753" t="s">
        <v>198</v>
      </c>
      <c r="C10225" s="753" t="s">
        <v>188</v>
      </c>
      <c r="D10225" s="753" t="s">
        <v>1837</v>
      </c>
      <c r="E10225" s="753"/>
      <c r="F10225" s="753"/>
      <c r="G10225" s="757" t="s">
        <v>1838</v>
      </c>
      <c r="H10225" s="751">
        <v>12564091117</v>
      </c>
    </row>
    <row r="10226" spans="1:8">
      <c r="A10226" s="753" t="s">
        <v>84</v>
      </c>
      <c r="B10226" s="753" t="s">
        <v>198</v>
      </c>
      <c r="C10226" s="753" t="s">
        <v>188</v>
      </c>
      <c r="D10226" s="753" t="s">
        <v>1837</v>
      </c>
      <c r="E10226" s="753" t="s">
        <v>92</v>
      </c>
      <c r="F10226" s="753"/>
      <c r="G10226" s="757" t="s">
        <v>93</v>
      </c>
      <c r="H10226" s="751">
        <v>519101200</v>
      </c>
    </row>
    <row r="10227" spans="1:8">
      <c r="A10227" s="753" t="s">
        <v>84</v>
      </c>
      <c r="B10227" s="753" t="s">
        <v>198</v>
      </c>
      <c r="C10227" s="753" t="s">
        <v>188</v>
      </c>
      <c r="D10227" s="753" t="s">
        <v>1837</v>
      </c>
      <c r="E10227" s="753" t="s">
        <v>92</v>
      </c>
      <c r="F10227" s="753" t="s">
        <v>94</v>
      </c>
      <c r="G10227" s="757" t="s">
        <v>1768</v>
      </c>
      <c r="H10227" s="751">
        <v>519101200</v>
      </c>
    </row>
    <row r="10228" spans="1:8">
      <c r="A10228" s="753" t="s">
        <v>84</v>
      </c>
      <c r="B10228" s="753" t="s">
        <v>198</v>
      </c>
      <c r="C10228" s="753" t="s">
        <v>188</v>
      </c>
      <c r="D10228" s="753" t="s">
        <v>1837</v>
      </c>
      <c r="E10228" s="753" t="s">
        <v>96</v>
      </c>
      <c r="F10228" s="753"/>
      <c r="G10228" s="757" t="s">
        <v>97</v>
      </c>
      <c r="H10228" s="751">
        <v>153040500</v>
      </c>
    </row>
    <row r="10229" spans="1:8">
      <c r="A10229" s="753" t="s">
        <v>84</v>
      </c>
      <c r="B10229" s="753" t="s">
        <v>198</v>
      </c>
      <c r="C10229" s="753" t="s">
        <v>188</v>
      </c>
      <c r="D10229" s="753" t="s">
        <v>1837</v>
      </c>
      <c r="E10229" s="753" t="s">
        <v>96</v>
      </c>
      <c r="F10229" s="753" t="s">
        <v>151</v>
      </c>
      <c r="G10229" s="757" t="s">
        <v>152</v>
      </c>
      <c r="H10229" s="751">
        <v>14304000</v>
      </c>
    </row>
    <row r="10230" spans="1:8">
      <c r="A10230" s="753" t="s">
        <v>84</v>
      </c>
      <c r="B10230" s="753" t="s">
        <v>198</v>
      </c>
      <c r="C10230" s="753" t="s">
        <v>188</v>
      </c>
      <c r="D10230" s="753" t="s">
        <v>1837</v>
      </c>
      <c r="E10230" s="753" t="s">
        <v>96</v>
      </c>
      <c r="F10230" s="753" t="s">
        <v>864</v>
      </c>
      <c r="G10230" s="757" t="s">
        <v>1770</v>
      </c>
      <c r="H10230" s="751">
        <v>17000000</v>
      </c>
    </row>
    <row r="10231" spans="1:8" ht="26.4">
      <c r="A10231" s="753" t="s">
        <v>84</v>
      </c>
      <c r="B10231" s="753" t="s">
        <v>198</v>
      </c>
      <c r="C10231" s="753" t="s">
        <v>188</v>
      </c>
      <c r="D10231" s="753" t="s">
        <v>1837</v>
      </c>
      <c r="E10231" s="753" t="s">
        <v>96</v>
      </c>
      <c r="F10231" s="753" t="s">
        <v>98</v>
      </c>
      <c r="G10231" s="757" t="s">
        <v>99</v>
      </c>
      <c r="H10231" s="751">
        <v>1788000</v>
      </c>
    </row>
    <row r="10232" spans="1:8">
      <c r="A10232" s="753" t="s">
        <v>84</v>
      </c>
      <c r="B10232" s="753" t="s">
        <v>198</v>
      </c>
      <c r="C10232" s="753" t="s">
        <v>188</v>
      </c>
      <c r="D10232" s="753" t="s">
        <v>1837</v>
      </c>
      <c r="E10232" s="753" t="s">
        <v>96</v>
      </c>
      <c r="F10232" s="753" t="s">
        <v>144</v>
      </c>
      <c r="G10232" s="757" t="s">
        <v>145</v>
      </c>
      <c r="H10232" s="751">
        <v>119948500</v>
      </c>
    </row>
    <row r="10233" spans="1:8">
      <c r="A10233" s="753" t="s">
        <v>84</v>
      </c>
      <c r="B10233" s="753" t="s">
        <v>198</v>
      </c>
      <c r="C10233" s="753" t="s">
        <v>188</v>
      </c>
      <c r="D10233" s="753" t="s">
        <v>1837</v>
      </c>
      <c r="E10233" s="753" t="s">
        <v>100</v>
      </c>
      <c r="F10233" s="753"/>
      <c r="G10233" s="757" t="s">
        <v>101</v>
      </c>
      <c r="H10233" s="751">
        <v>45535800</v>
      </c>
    </row>
    <row r="10234" spans="1:8">
      <c r="A10234" s="753" t="s">
        <v>84</v>
      </c>
      <c r="B10234" s="753" t="s">
        <v>198</v>
      </c>
      <c r="C10234" s="753" t="s">
        <v>188</v>
      </c>
      <c r="D10234" s="753" t="s">
        <v>1837</v>
      </c>
      <c r="E10234" s="753" t="s">
        <v>100</v>
      </c>
      <c r="F10234" s="753" t="s">
        <v>443</v>
      </c>
      <c r="G10234" s="757" t="s">
        <v>135</v>
      </c>
      <c r="H10234" s="751">
        <v>45535800</v>
      </c>
    </row>
    <row r="10235" spans="1:8">
      <c r="A10235" s="753" t="s">
        <v>84</v>
      </c>
      <c r="B10235" s="753" t="s">
        <v>198</v>
      </c>
      <c r="C10235" s="753" t="s">
        <v>188</v>
      </c>
      <c r="D10235" s="753" t="s">
        <v>1837</v>
      </c>
      <c r="E10235" s="753" t="s">
        <v>102</v>
      </c>
      <c r="F10235" s="753"/>
      <c r="G10235" s="757" t="s">
        <v>369</v>
      </c>
      <c r="H10235" s="751">
        <v>120549800</v>
      </c>
    </row>
    <row r="10236" spans="1:8">
      <c r="A10236" s="753" t="s">
        <v>84</v>
      </c>
      <c r="B10236" s="753" t="s">
        <v>198</v>
      </c>
      <c r="C10236" s="753" t="s">
        <v>188</v>
      </c>
      <c r="D10236" s="753" t="s">
        <v>1837</v>
      </c>
      <c r="E10236" s="753" t="s">
        <v>102</v>
      </c>
      <c r="F10236" s="753" t="s">
        <v>103</v>
      </c>
      <c r="G10236" s="757" t="s">
        <v>104</v>
      </c>
      <c r="H10236" s="751">
        <v>93343600</v>
      </c>
    </row>
    <row r="10237" spans="1:8">
      <c r="A10237" s="753" t="s">
        <v>84</v>
      </c>
      <c r="B10237" s="753" t="s">
        <v>198</v>
      </c>
      <c r="C10237" s="753" t="s">
        <v>188</v>
      </c>
      <c r="D10237" s="753" t="s">
        <v>1837</v>
      </c>
      <c r="E10237" s="753" t="s">
        <v>102</v>
      </c>
      <c r="F10237" s="753" t="s">
        <v>105</v>
      </c>
      <c r="G10237" s="757" t="s">
        <v>106</v>
      </c>
      <c r="H10237" s="751">
        <v>16001800</v>
      </c>
    </row>
    <row r="10238" spans="1:8">
      <c r="A10238" s="753" t="s">
        <v>84</v>
      </c>
      <c r="B10238" s="753" t="s">
        <v>198</v>
      </c>
      <c r="C10238" s="753" t="s">
        <v>188</v>
      </c>
      <c r="D10238" s="753" t="s">
        <v>1837</v>
      </c>
      <c r="E10238" s="753" t="s">
        <v>102</v>
      </c>
      <c r="F10238" s="753" t="s">
        <v>107</v>
      </c>
      <c r="G10238" s="757" t="s">
        <v>108</v>
      </c>
      <c r="H10238" s="751">
        <v>10668000</v>
      </c>
    </row>
    <row r="10239" spans="1:8">
      <c r="A10239" s="753" t="s">
        <v>84</v>
      </c>
      <c r="B10239" s="753" t="s">
        <v>198</v>
      </c>
      <c r="C10239" s="753" t="s">
        <v>188</v>
      </c>
      <c r="D10239" s="753" t="s">
        <v>1837</v>
      </c>
      <c r="E10239" s="753" t="s">
        <v>102</v>
      </c>
      <c r="F10239" s="753" t="s">
        <v>0</v>
      </c>
      <c r="G10239" s="757" t="s">
        <v>1</v>
      </c>
      <c r="H10239" s="751">
        <v>536400</v>
      </c>
    </row>
    <row r="10240" spans="1:8">
      <c r="A10240" s="753" t="s">
        <v>84</v>
      </c>
      <c r="B10240" s="753" t="s">
        <v>198</v>
      </c>
      <c r="C10240" s="753" t="s">
        <v>188</v>
      </c>
      <c r="D10240" s="753" t="s">
        <v>1837</v>
      </c>
      <c r="E10240" s="753" t="s">
        <v>112</v>
      </c>
      <c r="F10240" s="753"/>
      <c r="G10240" s="757" t="s">
        <v>113</v>
      </c>
      <c r="H10240" s="751">
        <v>15116000</v>
      </c>
    </row>
    <row r="10241" spans="1:8">
      <c r="A10241" s="753" t="s">
        <v>84</v>
      </c>
      <c r="B10241" s="753" t="s">
        <v>198</v>
      </c>
      <c r="C10241" s="753" t="s">
        <v>188</v>
      </c>
      <c r="D10241" s="753" t="s">
        <v>1837</v>
      </c>
      <c r="E10241" s="753" t="s">
        <v>112</v>
      </c>
      <c r="F10241" s="753" t="s">
        <v>155</v>
      </c>
      <c r="G10241" s="757" t="s">
        <v>1777</v>
      </c>
      <c r="H10241" s="751">
        <v>15116000</v>
      </c>
    </row>
    <row r="10242" spans="1:8">
      <c r="A10242" s="753" t="s">
        <v>84</v>
      </c>
      <c r="B10242" s="753" t="s">
        <v>198</v>
      </c>
      <c r="C10242" s="753" t="s">
        <v>188</v>
      </c>
      <c r="D10242" s="753" t="s">
        <v>1837</v>
      </c>
      <c r="E10242" s="753" t="s">
        <v>115</v>
      </c>
      <c r="F10242" s="753"/>
      <c r="G10242" s="757" t="s">
        <v>1781</v>
      </c>
      <c r="H10242" s="751">
        <v>35565000</v>
      </c>
    </row>
    <row r="10243" spans="1:8">
      <c r="A10243" s="753" t="s">
        <v>84</v>
      </c>
      <c r="B10243" s="753" t="s">
        <v>198</v>
      </c>
      <c r="C10243" s="753" t="s">
        <v>188</v>
      </c>
      <c r="D10243" s="753" t="s">
        <v>1837</v>
      </c>
      <c r="E10243" s="753" t="s">
        <v>115</v>
      </c>
      <c r="F10243" s="753" t="s">
        <v>116</v>
      </c>
      <c r="G10243" s="757" t="s">
        <v>117</v>
      </c>
      <c r="H10243" s="751">
        <v>31865000</v>
      </c>
    </row>
    <row r="10244" spans="1:8">
      <c r="A10244" s="753" t="s">
        <v>84</v>
      </c>
      <c r="B10244" s="753" t="s">
        <v>198</v>
      </c>
      <c r="C10244" s="753" t="s">
        <v>188</v>
      </c>
      <c r="D10244" s="753" t="s">
        <v>1837</v>
      </c>
      <c r="E10244" s="753" t="s">
        <v>115</v>
      </c>
      <c r="F10244" s="753" t="s">
        <v>147</v>
      </c>
      <c r="G10244" s="757" t="s">
        <v>148</v>
      </c>
      <c r="H10244" s="751">
        <v>3700000</v>
      </c>
    </row>
    <row r="10245" spans="1:8">
      <c r="A10245" s="753" t="s">
        <v>84</v>
      </c>
      <c r="B10245" s="753" t="s">
        <v>198</v>
      </c>
      <c r="C10245" s="753" t="s">
        <v>188</v>
      </c>
      <c r="D10245" s="753" t="s">
        <v>1837</v>
      </c>
      <c r="E10245" s="753" t="s">
        <v>120</v>
      </c>
      <c r="F10245" s="753"/>
      <c r="G10245" s="757" t="s">
        <v>121</v>
      </c>
      <c r="H10245" s="751">
        <v>3773700</v>
      </c>
    </row>
    <row r="10246" spans="1:8" ht="39.6">
      <c r="A10246" s="753" t="s">
        <v>84</v>
      </c>
      <c r="B10246" s="753" t="s">
        <v>198</v>
      </c>
      <c r="C10246" s="753" t="s">
        <v>188</v>
      </c>
      <c r="D10246" s="753" t="s">
        <v>1837</v>
      </c>
      <c r="E10246" s="753" t="s">
        <v>120</v>
      </c>
      <c r="F10246" s="753" t="s">
        <v>122</v>
      </c>
      <c r="G10246" s="757" t="s">
        <v>1783</v>
      </c>
      <c r="H10246" s="751">
        <v>594700</v>
      </c>
    </row>
    <row r="10247" spans="1:8" ht="26.4">
      <c r="A10247" s="753" t="s">
        <v>84</v>
      </c>
      <c r="B10247" s="753" t="s">
        <v>198</v>
      </c>
      <c r="C10247" s="753" t="s">
        <v>188</v>
      </c>
      <c r="D10247" s="753" t="s">
        <v>1837</v>
      </c>
      <c r="E10247" s="753" t="s">
        <v>120</v>
      </c>
      <c r="F10247" s="753" t="s">
        <v>1001</v>
      </c>
      <c r="G10247" s="757" t="s">
        <v>1784</v>
      </c>
      <c r="H10247" s="751">
        <v>267000</v>
      </c>
    </row>
    <row r="10248" spans="1:8">
      <c r="A10248" s="753" t="s">
        <v>84</v>
      </c>
      <c r="B10248" s="753" t="s">
        <v>198</v>
      </c>
      <c r="C10248" s="753" t="s">
        <v>188</v>
      </c>
      <c r="D10248" s="753" t="s">
        <v>1837</v>
      </c>
      <c r="E10248" s="753" t="s">
        <v>120</v>
      </c>
      <c r="F10248" s="753" t="s">
        <v>159</v>
      </c>
      <c r="G10248" s="757" t="s">
        <v>143</v>
      </c>
      <c r="H10248" s="751">
        <v>2912000</v>
      </c>
    </row>
    <row r="10249" spans="1:8">
      <c r="A10249" s="753" t="s">
        <v>84</v>
      </c>
      <c r="B10249" s="753" t="s">
        <v>198</v>
      </c>
      <c r="C10249" s="753" t="s">
        <v>188</v>
      </c>
      <c r="D10249" s="753" t="s">
        <v>1837</v>
      </c>
      <c r="E10249" s="753" t="s">
        <v>125</v>
      </c>
      <c r="F10249" s="753"/>
      <c r="G10249" s="757" t="s">
        <v>126</v>
      </c>
      <c r="H10249" s="751">
        <v>48000000</v>
      </c>
    </row>
    <row r="10250" spans="1:8">
      <c r="A10250" s="753" t="s">
        <v>84</v>
      </c>
      <c r="B10250" s="753" t="s">
        <v>198</v>
      </c>
      <c r="C10250" s="753" t="s">
        <v>188</v>
      </c>
      <c r="D10250" s="753" t="s">
        <v>1837</v>
      </c>
      <c r="E10250" s="753" t="s">
        <v>125</v>
      </c>
      <c r="F10250" s="753" t="s">
        <v>129</v>
      </c>
      <c r="G10250" s="757" t="s">
        <v>1787</v>
      </c>
      <c r="H10250" s="751">
        <v>48000000</v>
      </c>
    </row>
    <row r="10251" spans="1:8">
      <c r="A10251" s="753" t="s">
        <v>84</v>
      </c>
      <c r="B10251" s="753" t="s">
        <v>198</v>
      </c>
      <c r="C10251" s="753" t="s">
        <v>188</v>
      </c>
      <c r="D10251" s="753" t="s">
        <v>1837</v>
      </c>
      <c r="E10251" s="753" t="s">
        <v>554</v>
      </c>
      <c r="F10251" s="753"/>
      <c r="G10251" s="757" t="s">
        <v>555</v>
      </c>
      <c r="H10251" s="751">
        <v>16000000</v>
      </c>
    </row>
    <row r="10252" spans="1:8">
      <c r="A10252" s="753" t="s">
        <v>84</v>
      </c>
      <c r="B10252" s="753" t="s">
        <v>198</v>
      </c>
      <c r="C10252" s="753" t="s">
        <v>188</v>
      </c>
      <c r="D10252" s="753" t="s">
        <v>1837</v>
      </c>
      <c r="E10252" s="753" t="s">
        <v>554</v>
      </c>
      <c r="F10252" s="753" t="s">
        <v>556</v>
      </c>
      <c r="G10252" s="757" t="s">
        <v>557</v>
      </c>
      <c r="H10252" s="751">
        <v>16000000</v>
      </c>
    </row>
    <row r="10253" spans="1:8" ht="39.6">
      <c r="A10253" s="753" t="s">
        <v>84</v>
      </c>
      <c r="B10253" s="753" t="s">
        <v>198</v>
      </c>
      <c r="C10253" s="753" t="s">
        <v>188</v>
      </c>
      <c r="D10253" s="753" t="s">
        <v>1837</v>
      </c>
      <c r="E10253" s="753" t="s">
        <v>560</v>
      </c>
      <c r="F10253" s="753"/>
      <c r="G10253" s="757" t="s">
        <v>1790</v>
      </c>
      <c r="H10253" s="751">
        <v>10680000</v>
      </c>
    </row>
    <row r="10254" spans="1:8">
      <c r="A10254" s="753" t="s">
        <v>84</v>
      </c>
      <c r="B10254" s="753" t="s">
        <v>198</v>
      </c>
      <c r="C10254" s="753" t="s">
        <v>188</v>
      </c>
      <c r="D10254" s="753" t="s">
        <v>1837</v>
      </c>
      <c r="E10254" s="753" t="s">
        <v>560</v>
      </c>
      <c r="F10254" s="753" t="s">
        <v>418</v>
      </c>
      <c r="G10254" s="757" t="s">
        <v>1793</v>
      </c>
      <c r="H10254" s="751">
        <v>7480000</v>
      </c>
    </row>
    <row r="10255" spans="1:8">
      <c r="A10255" s="753" t="s">
        <v>84</v>
      </c>
      <c r="B10255" s="753" t="s">
        <v>198</v>
      </c>
      <c r="C10255" s="753" t="s">
        <v>188</v>
      </c>
      <c r="D10255" s="753" t="s">
        <v>1837</v>
      </c>
      <c r="E10255" s="753" t="s">
        <v>560</v>
      </c>
      <c r="F10255" s="753" t="s">
        <v>562</v>
      </c>
      <c r="G10255" s="757" t="s">
        <v>1794</v>
      </c>
      <c r="H10255" s="751">
        <v>3200000</v>
      </c>
    </row>
    <row r="10256" spans="1:8" ht="26.4">
      <c r="A10256" s="753" t="s">
        <v>84</v>
      </c>
      <c r="B10256" s="753" t="s">
        <v>198</v>
      </c>
      <c r="C10256" s="753" t="s">
        <v>188</v>
      </c>
      <c r="D10256" s="753" t="s">
        <v>1837</v>
      </c>
      <c r="E10256" s="753" t="s">
        <v>1796</v>
      </c>
      <c r="F10256" s="753"/>
      <c r="G10256" s="757" t="s">
        <v>1797</v>
      </c>
      <c r="H10256" s="751">
        <v>29000000</v>
      </c>
    </row>
    <row r="10257" spans="1:8">
      <c r="A10257" s="753" t="s">
        <v>84</v>
      </c>
      <c r="B10257" s="753" t="s">
        <v>198</v>
      </c>
      <c r="C10257" s="753" t="s">
        <v>188</v>
      </c>
      <c r="D10257" s="753" t="s">
        <v>1837</v>
      </c>
      <c r="E10257" s="753" t="s">
        <v>1796</v>
      </c>
      <c r="F10257" s="753" t="s">
        <v>1798</v>
      </c>
      <c r="G10257" s="757" t="s">
        <v>1793</v>
      </c>
      <c r="H10257" s="751">
        <v>29000000</v>
      </c>
    </row>
    <row r="10258" spans="1:8" ht="26.4">
      <c r="A10258" s="753" t="s">
        <v>84</v>
      </c>
      <c r="B10258" s="753" t="s">
        <v>198</v>
      </c>
      <c r="C10258" s="753" t="s">
        <v>188</v>
      </c>
      <c r="D10258" s="753" t="s">
        <v>1837</v>
      </c>
      <c r="E10258" s="753" t="s">
        <v>130</v>
      </c>
      <c r="F10258" s="753"/>
      <c r="G10258" s="757" t="s">
        <v>131</v>
      </c>
      <c r="H10258" s="751">
        <v>1512589617</v>
      </c>
    </row>
    <row r="10259" spans="1:8">
      <c r="A10259" s="753" t="s">
        <v>84</v>
      </c>
      <c r="B10259" s="753" t="s">
        <v>198</v>
      </c>
      <c r="C10259" s="753" t="s">
        <v>188</v>
      </c>
      <c r="D10259" s="753" t="s">
        <v>1837</v>
      </c>
      <c r="E10259" s="753" t="s">
        <v>130</v>
      </c>
      <c r="F10259" s="753" t="s">
        <v>585</v>
      </c>
      <c r="G10259" s="757" t="s">
        <v>1799</v>
      </c>
      <c r="H10259" s="751">
        <v>25500000</v>
      </c>
    </row>
    <row r="10260" spans="1:8">
      <c r="A10260" s="753" t="s">
        <v>84</v>
      </c>
      <c r="B10260" s="753" t="s">
        <v>198</v>
      </c>
      <c r="C10260" s="753" t="s">
        <v>188</v>
      </c>
      <c r="D10260" s="753" t="s">
        <v>1837</v>
      </c>
      <c r="E10260" s="753" t="s">
        <v>130</v>
      </c>
      <c r="F10260" s="753" t="s">
        <v>14</v>
      </c>
      <c r="G10260" s="757" t="s">
        <v>1800</v>
      </c>
      <c r="H10260" s="751">
        <v>216596000</v>
      </c>
    </row>
    <row r="10261" spans="1:8">
      <c r="A10261" s="753" t="s">
        <v>84</v>
      </c>
      <c r="B10261" s="753" t="s">
        <v>198</v>
      </c>
      <c r="C10261" s="753" t="s">
        <v>188</v>
      </c>
      <c r="D10261" s="753" t="s">
        <v>1837</v>
      </c>
      <c r="E10261" s="753" t="s">
        <v>130</v>
      </c>
      <c r="F10261" s="753" t="s">
        <v>132</v>
      </c>
      <c r="G10261" s="757" t="s">
        <v>135</v>
      </c>
      <c r="H10261" s="751">
        <v>1270493617</v>
      </c>
    </row>
    <row r="10262" spans="1:8">
      <c r="A10262" s="753" t="s">
        <v>84</v>
      </c>
      <c r="B10262" s="753" t="s">
        <v>198</v>
      </c>
      <c r="C10262" s="753" t="s">
        <v>188</v>
      </c>
      <c r="D10262" s="753" t="s">
        <v>1837</v>
      </c>
      <c r="E10262" s="753" t="s">
        <v>1801</v>
      </c>
      <c r="F10262" s="753"/>
      <c r="G10262" s="757" t="s">
        <v>1802</v>
      </c>
      <c r="H10262" s="751">
        <v>1200000</v>
      </c>
    </row>
    <row r="10263" spans="1:8">
      <c r="A10263" s="753" t="s">
        <v>84</v>
      </c>
      <c r="B10263" s="753" t="s">
        <v>198</v>
      </c>
      <c r="C10263" s="753" t="s">
        <v>188</v>
      </c>
      <c r="D10263" s="753" t="s">
        <v>1837</v>
      </c>
      <c r="E10263" s="753" t="s">
        <v>1801</v>
      </c>
      <c r="F10263" s="753" t="s">
        <v>1803</v>
      </c>
      <c r="G10263" s="757" t="s">
        <v>1804</v>
      </c>
      <c r="H10263" s="751">
        <v>1200000</v>
      </c>
    </row>
    <row r="10264" spans="1:8">
      <c r="A10264" s="753" t="s">
        <v>84</v>
      </c>
      <c r="B10264" s="753" t="s">
        <v>198</v>
      </c>
      <c r="C10264" s="753" t="s">
        <v>188</v>
      </c>
      <c r="D10264" s="753" t="s">
        <v>1837</v>
      </c>
      <c r="E10264" s="753" t="s">
        <v>134</v>
      </c>
      <c r="F10264" s="753"/>
      <c r="G10264" s="757" t="s">
        <v>135</v>
      </c>
      <c r="H10264" s="751">
        <v>130822000</v>
      </c>
    </row>
    <row r="10265" spans="1:8">
      <c r="A10265" s="753" t="s">
        <v>84</v>
      </c>
      <c r="B10265" s="753" t="s">
        <v>198</v>
      </c>
      <c r="C10265" s="753" t="s">
        <v>188</v>
      </c>
      <c r="D10265" s="753" t="s">
        <v>1837</v>
      </c>
      <c r="E10265" s="753" t="s">
        <v>134</v>
      </c>
      <c r="F10265" s="753" t="s">
        <v>137</v>
      </c>
      <c r="G10265" s="757" t="s">
        <v>138</v>
      </c>
      <c r="H10265" s="751">
        <v>75577000</v>
      </c>
    </row>
    <row r="10266" spans="1:8">
      <c r="A10266" s="753" t="s">
        <v>84</v>
      </c>
      <c r="B10266" s="753" t="s">
        <v>198</v>
      </c>
      <c r="C10266" s="753" t="s">
        <v>188</v>
      </c>
      <c r="D10266" s="753" t="s">
        <v>1837</v>
      </c>
      <c r="E10266" s="753" t="s">
        <v>134</v>
      </c>
      <c r="F10266" s="753" t="s">
        <v>139</v>
      </c>
      <c r="G10266" s="757" t="s">
        <v>140</v>
      </c>
      <c r="H10266" s="751">
        <v>55245000</v>
      </c>
    </row>
    <row r="10267" spans="1:8">
      <c r="A10267" s="753" t="s">
        <v>84</v>
      </c>
      <c r="B10267" s="753" t="s">
        <v>198</v>
      </c>
      <c r="C10267" s="753" t="s">
        <v>188</v>
      </c>
      <c r="D10267" s="753" t="s">
        <v>1837</v>
      </c>
      <c r="E10267" s="753" t="s">
        <v>424</v>
      </c>
      <c r="F10267" s="753"/>
      <c r="G10267" s="757" t="s">
        <v>425</v>
      </c>
      <c r="H10267" s="751">
        <v>6507465000</v>
      </c>
    </row>
    <row r="10268" spans="1:8">
      <c r="A10268" s="753" t="s">
        <v>84</v>
      </c>
      <c r="B10268" s="753" t="s">
        <v>198</v>
      </c>
      <c r="C10268" s="753" t="s">
        <v>188</v>
      </c>
      <c r="D10268" s="753" t="s">
        <v>1837</v>
      </c>
      <c r="E10268" s="753" t="s">
        <v>424</v>
      </c>
      <c r="F10268" s="753" t="s">
        <v>201</v>
      </c>
      <c r="G10268" s="757" t="s">
        <v>202</v>
      </c>
      <c r="H10268" s="751">
        <v>6237066000</v>
      </c>
    </row>
    <row r="10269" spans="1:8">
      <c r="A10269" s="753" t="s">
        <v>84</v>
      </c>
      <c r="B10269" s="753" t="s">
        <v>198</v>
      </c>
      <c r="C10269" s="753" t="s">
        <v>188</v>
      </c>
      <c r="D10269" s="753" t="s">
        <v>1837</v>
      </c>
      <c r="E10269" s="753" t="s">
        <v>424</v>
      </c>
      <c r="F10269" s="753" t="s">
        <v>203</v>
      </c>
      <c r="G10269" s="757" t="s">
        <v>135</v>
      </c>
      <c r="H10269" s="751">
        <v>270399000</v>
      </c>
    </row>
    <row r="10270" spans="1:8">
      <c r="A10270" s="753" t="s">
        <v>84</v>
      </c>
      <c r="B10270" s="753" t="s">
        <v>198</v>
      </c>
      <c r="C10270" s="753" t="s">
        <v>188</v>
      </c>
      <c r="D10270" s="753" t="s">
        <v>1837</v>
      </c>
      <c r="E10270" s="753" t="s">
        <v>19</v>
      </c>
      <c r="F10270" s="753"/>
      <c r="G10270" s="757" t="s">
        <v>133</v>
      </c>
      <c r="H10270" s="751">
        <v>3415652500</v>
      </c>
    </row>
    <row r="10271" spans="1:8">
      <c r="A10271" s="753" t="s">
        <v>84</v>
      </c>
      <c r="B10271" s="753" t="s">
        <v>198</v>
      </c>
      <c r="C10271" s="753" t="s">
        <v>188</v>
      </c>
      <c r="D10271" s="753" t="s">
        <v>1837</v>
      </c>
      <c r="E10271" s="753" t="s">
        <v>19</v>
      </c>
      <c r="F10271" s="753" t="s">
        <v>20</v>
      </c>
      <c r="G10271" s="757" t="s">
        <v>21</v>
      </c>
      <c r="H10271" s="751">
        <v>35099000</v>
      </c>
    </row>
    <row r="10272" spans="1:8">
      <c r="A10272" s="753" t="s">
        <v>84</v>
      </c>
      <c r="B10272" s="753" t="s">
        <v>198</v>
      </c>
      <c r="C10272" s="753" t="s">
        <v>188</v>
      </c>
      <c r="D10272" s="753" t="s">
        <v>1837</v>
      </c>
      <c r="E10272" s="753" t="s">
        <v>19</v>
      </c>
      <c r="F10272" s="753" t="s">
        <v>22</v>
      </c>
      <c r="G10272" s="757" t="s">
        <v>23</v>
      </c>
      <c r="H10272" s="751">
        <v>2010543500</v>
      </c>
    </row>
    <row r="10273" spans="1:8">
      <c r="A10273" s="753" t="s">
        <v>84</v>
      </c>
      <c r="B10273" s="753" t="s">
        <v>198</v>
      </c>
      <c r="C10273" s="753" t="s">
        <v>188</v>
      </c>
      <c r="D10273" s="753" t="s">
        <v>1837</v>
      </c>
      <c r="E10273" s="753" t="s">
        <v>19</v>
      </c>
      <c r="F10273" s="753" t="s">
        <v>245</v>
      </c>
      <c r="G10273" s="757" t="s">
        <v>135</v>
      </c>
      <c r="H10273" s="751">
        <v>1370010000</v>
      </c>
    </row>
    <row r="10274" spans="1:8" ht="26.4">
      <c r="A10274" s="753" t="s">
        <v>84</v>
      </c>
      <c r="B10274" s="753" t="s">
        <v>198</v>
      </c>
      <c r="C10274" s="753" t="s">
        <v>223</v>
      </c>
      <c r="D10274" s="753"/>
      <c r="E10274" s="753"/>
      <c r="F10274" s="753"/>
      <c r="G10274" s="757" t="s">
        <v>1765</v>
      </c>
      <c r="H10274" s="751">
        <v>9652053082</v>
      </c>
    </row>
    <row r="10275" spans="1:8">
      <c r="A10275" s="753" t="s">
        <v>84</v>
      </c>
      <c r="B10275" s="753" t="s">
        <v>198</v>
      </c>
      <c r="C10275" s="753" t="s">
        <v>223</v>
      </c>
      <c r="D10275" s="753" t="s">
        <v>1766</v>
      </c>
      <c r="E10275" s="753"/>
      <c r="F10275" s="753"/>
      <c r="G10275" s="757" t="s">
        <v>1767</v>
      </c>
      <c r="H10275" s="751">
        <v>9652053082</v>
      </c>
    </row>
    <row r="10276" spans="1:8">
      <c r="A10276" s="753" t="s">
        <v>84</v>
      </c>
      <c r="B10276" s="753" t="s">
        <v>198</v>
      </c>
      <c r="C10276" s="753" t="s">
        <v>223</v>
      </c>
      <c r="D10276" s="753" t="s">
        <v>1766</v>
      </c>
      <c r="E10276" s="753" t="s">
        <v>92</v>
      </c>
      <c r="F10276" s="753"/>
      <c r="G10276" s="757" t="s">
        <v>93</v>
      </c>
      <c r="H10276" s="751">
        <v>2708112280</v>
      </c>
    </row>
    <row r="10277" spans="1:8">
      <c r="A10277" s="753" t="s">
        <v>84</v>
      </c>
      <c r="B10277" s="753" t="s">
        <v>198</v>
      </c>
      <c r="C10277" s="753" t="s">
        <v>223</v>
      </c>
      <c r="D10277" s="753" t="s">
        <v>1766</v>
      </c>
      <c r="E10277" s="753" t="s">
        <v>92</v>
      </c>
      <c r="F10277" s="753" t="s">
        <v>94</v>
      </c>
      <c r="G10277" s="757" t="s">
        <v>1768</v>
      </c>
      <c r="H10277" s="751">
        <v>2708112280</v>
      </c>
    </row>
    <row r="10278" spans="1:8">
      <c r="A10278" s="753" t="s">
        <v>84</v>
      </c>
      <c r="B10278" s="753" t="s">
        <v>198</v>
      </c>
      <c r="C10278" s="753" t="s">
        <v>223</v>
      </c>
      <c r="D10278" s="753" t="s">
        <v>1766</v>
      </c>
      <c r="E10278" s="753" t="s">
        <v>96</v>
      </c>
      <c r="F10278" s="753"/>
      <c r="G10278" s="757" t="s">
        <v>97</v>
      </c>
      <c r="H10278" s="751">
        <v>1077086740</v>
      </c>
    </row>
    <row r="10279" spans="1:8">
      <c r="A10279" s="753" t="s">
        <v>84</v>
      </c>
      <c r="B10279" s="753" t="s">
        <v>198</v>
      </c>
      <c r="C10279" s="753" t="s">
        <v>223</v>
      </c>
      <c r="D10279" s="753" t="s">
        <v>1766</v>
      </c>
      <c r="E10279" s="753" t="s">
        <v>96</v>
      </c>
      <c r="F10279" s="753" t="s">
        <v>151</v>
      </c>
      <c r="G10279" s="757" t="s">
        <v>152</v>
      </c>
      <c r="H10279" s="751">
        <v>79185000</v>
      </c>
    </row>
    <row r="10280" spans="1:8">
      <c r="A10280" s="753" t="s">
        <v>84</v>
      </c>
      <c r="B10280" s="753" t="s">
        <v>198</v>
      </c>
      <c r="C10280" s="753" t="s">
        <v>223</v>
      </c>
      <c r="D10280" s="753" t="s">
        <v>1766</v>
      </c>
      <c r="E10280" s="753" t="s">
        <v>96</v>
      </c>
      <c r="F10280" s="753" t="s">
        <v>440</v>
      </c>
      <c r="G10280" s="757" t="s">
        <v>441</v>
      </c>
      <c r="H10280" s="751">
        <v>86681000</v>
      </c>
    </row>
    <row r="10281" spans="1:8">
      <c r="A10281" s="753" t="s">
        <v>84</v>
      </c>
      <c r="B10281" s="753" t="s">
        <v>198</v>
      </c>
      <c r="C10281" s="753" t="s">
        <v>223</v>
      </c>
      <c r="D10281" s="753" t="s">
        <v>1766</v>
      </c>
      <c r="E10281" s="753" t="s">
        <v>96</v>
      </c>
      <c r="F10281" s="753" t="s">
        <v>864</v>
      </c>
      <c r="G10281" s="757" t="s">
        <v>1770</v>
      </c>
      <c r="H10281" s="751">
        <v>233494290</v>
      </c>
    </row>
    <row r="10282" spans="1:8" ht="26.4">
      <c r="A10282" s="753" t="s">
        <v>84</v>
      </c>
      <c r="B10282" s="753" t="s">
        <v>198</v>
      </c>
      <c r="C10282" s="753" t="s">
        <v>223</v>
      </c>
      <c r="D10282" s="753" t="s">
        <v>1766</v>
      </c>
      <c r="E10282" s="753" t="s">
        <v>96</v>
      </c>
      <c r="F10282" s="753" t="s">
        <v>98</v>
      </c>
      <c r="G10282" s="757" t="s">
        <v>99</v>
      </c>
      <c r="H10282" s="751">
        <v>20920000</v>
      </c>
    </row>
    <row r="10283" spans="1:8">
      <c r="A10283" s="753" t="s">
        <v>84</v>
      </c>
      <c r="B10283" s="753" t="s">
        <v>198</v>
      </c>
      <c r="C10283" s="753" t="s">
        <v>223</v>
      </c>
      <c r="D10283" s="753" t="s">
        <v>1766</v>
      </c>
      <c r="E10283" s="753" t="s">
        <v>96</v>
      </c>
      <c r="F10283" s="753" t="s">
        <v>144</v>
      </c>
      <c r="G10283" s="757" t="s">
        <v>145</v>
      </c>
      <c r="H10283" s="751">
        <v>644806450</v>
      </c>
    </row>
    <row r="10284" spans="1:8">
      <c r="A10284" s="753" t="s">
        <v>84</v>
      </c>
      <c r="B10284" s="753" t="s">
        <v>198</v>
      </c>
      <c r="C10284" s="753" t="s">
        <v>223</v>
      </c>
      <c r="D10284" s="753" t="s">
        <v>1766</v>
      </c>
      <c r="E10284" s="753" t="s">
        <v>96</v>
      </c>
      <c r="F10284" s="753" t="s">
        <v>154</v>
      </c>
      <c r="G10284" s="757" t="s">
        <v>1773</v>
      </c>
      <c r="H10284" s="751">
        <v>12000000</v>
      </c>
    </row>
    <row r="10285" spans="1:8">
      <c r="A10285" s="753" t="s">
        <v>84</v>
      </c>
      <c r="B10285" s="753" t="s">
        <v>198</v>
      </c>
      <c r="C10285" s="753" t="s">
        <v>223</v>
      </c>
      <c r="D10285" s="753" t="s">
        <v>1766</v>
      </c>
      <c r="E10285" s="753" t="s">
        <v>426</v>
      </c>
      <c r="F10285" s="753"/>
      <c r="G10285" s="757" t="s">
        <v>427</v>
      </c>
      <c r="H10285" s="751">
        <v>9670000</v>
      </c>
    </row>
    <row r="10286" spans="1:8">
      <c r="A10286" s="753" t="s">
        <v>84</v>
      </c>
      <c r="B10286" s="753" t="s">
        <v>198</v>
      </c>
      <c r="C10286" s="753" t="s">
        <v>223</v>
      </c>
      <c r="D10286" s="753" t="s">
        <v>1766</v>
      </c>
      <c r="E10286" s="753" t="s">
        <v>426</v>
      </c>
      <c r="F10286" s="753" t="s">
        <v>428</v>
      </c>
      <c r="G10286" s="757" t="s">
        <v>1774</v>
      </c>
      <c r="H10286" s="751">
        <v>6723000</v>
      </c>
    </row>
    <row r="10287" spans="1:8">
      <c r="A10287" s="753" t="s">
        <v>84</v>
      </c>
      <c r="B10287" s="753" t="s">
        <v>198</v>
      </c>
      <c r="C10287" s="753" t="s">
        <v>223</v>
      </c>
      <c r="D10287" s="753" t="s">
        <v>1766</v>
      </c>
      <c r="E10287" s="753" t="s">
        <v>426</v>
      </c>
      <c r="F10287" s="753" t="s">
        <v>336</v>
      </c>
      <c r="G10287" s="757" t="s">
        <v>1876</v>
      </c>
      <c r="H10287" s="751">
        <v>2235000</v>
      </c>
    </row>
    <row r="10288" spans="1:8">
      <c r="A10288" s="753" t="s">
        <v>84</v>
      </c>
      <c r="B10288" s="753" t="s">
        <v>198</v>
      </c>
      <c r="C10288" s="753" t="s">
        <v>223</v>
      </c>
      <c r="D10288" s="753" t="s">
        <v>1766</v>
      </c>
      <c r="E10288" s="753" t="s">
        <v>426</v>
      </c>
      <c r="F10288" s="753" t="s">
        <v>429</v>
      </c>
      <c r="G10288" s="757" t="s">
        <v>1775</v>
      </c>
      <c r="H10288" s="751">
        <v>712000</v>
      </c>
    </row>
    <row r="10289" spans="1:8">
      <c r="A10289" s="753" t="s">
        <v>84</v>
      </c>
      <c r="B10289" s="753" t="s">
        <v>198</v>
      </c>
      <c r="C10289" s="753" t="s">
        <v>223</v>
      </c>
      <c r="D10289" s="753" t="s">
        <v>1766</v>
      </c>
      <c r="E10289" s="753" t="s">
        <v>100</v>
      </c>
      <c r="F10289" s="753"/>
      <c r="G10289" s="757" t="s">
        <v>101</v>
      </c>
      <c r="H10289" s="751">
        <v>177231121</v>
      </c>
    </row>
    <row r="10290" spans="1:8">
      <c r="A10290" s="753" t="s">
        <v>84</v>
      </c>
      <c r="B10290" s="753" t="s">
        <v>198</v>
      </c>
      <c r="C10290" s="753" t="s">
        <v>223</v>
      </c>
      <c r="D10290" s="753" t="s">
        <v>1766</v>
      </c>
      <c r="E10290" s="753" t="s">
        <v>100</v>
      </c>
      <c r="F10290" s="753" t="s">
        <v>443</v>
      </c>
      <c r="G10290" s="757" t="s">
        <v>135</v>
      </c>
      <c r="H10290" s="751">
        <v>177231121</v>
      </c>
    </row>
    <row r="10291" spans="1:8">
      <c r="A10291" s="753" t="s">
        <v>84</v>
      </c>
      <c r="B10291" s="753" t="s">
        <v>198</v>
      </c>
      <c r="C10291" s="753" t="s">
        <v>223</v>
      </c>
      <c r="D10291" s="753" t="s">
        <v>1766</v>
      </c>
      <c r="E10291" s="753" t="s">
        <v>102</v>
      </c>
      <c r="F10291" s="753"/>
      <c r="G10291" s="757" t="s">
        <v>369</v>
      </c>
      <c r="H10291" s="751">
        <v>658911265</v>
      </c>
    </row>
    <row r="10292" spans="1:8">
      <c r="A10292" s="753" t="s">
        <v>84</v>
      </c>
      <c r="B10292" s="753" t="s">
        <v>198</v>
      </c>
      <c r="C10292" s="753" t="s">
        <v>223</v>
      </c>
      <c r="D10292" s="753" t="s">
        <v>1766</v>
      </c>
      <c r="E10292" s="753" t="s">
        <v>102</v>
      </c>
      <c r="F10292" s="753" t="s">
        <v>103</v>
      </c>
      <c r="G10292" s="757" t="s">
        <v>104</v>
      </c>
      <c r="H10292" s="751">
        <v>512893218</v>
      </c>
    </row>
    <row r="10293" spans="1:8">
      <c r="A10293" s="753" t="s">
        <v>84</v>
      </c>
      <c r="B10293" s="753" t="s">
        <v>198</v>
      </c>
      <c r="C10293" s="753" t="s">
        <v>223</v>
      </c>
      <c r="D10293" s="753" t="s">
        <v>1766</v>
      </c>
      <c r="E10293" s="753" t="s">
        <v>102</v>
      </c>
      <c r="F10293" s="753" t="s">
        <v>105</v>
      </c>
      <c r="G10293" s="757" t="s">
        <v>106</v>
      </c>
      <c r="H10293" s="751">
        <v>88282642</v>
      </c>
    </row>
    <row r="10294" spans="1:8">
      <c r="A10294" s="753" t="s">
        <v>84</v>
      </c>
      <c r="B10294" s="753" t="s">
        <v>198</v>
      </c>
      <c r="C10294" s="753" t="s">
        <v>223</v>
      </c>
      <c r="D10294" s="753" t="s">
        <v>1766</v>
      </c>
      <c r="E10294" s="753" t="s">
        <v>102</v>
      </c>
      <c r="F10294" s="753" t="s">
        <v>107</v>
      </c>
      <c r="G10294" s="757" t="s">
        <v>108</v>
      </c>
      <c r="H10294" s="751">
        <v>55947852</v>
      </c>
    </row>
    <row r="10295" spans="1:8">
      <c r="A10295" s="753" t="s">
        <v>84</v>
      </c>
      <c r="B10295" s="753" t="s">
        <v>198</v>
      </c>
      <c r="C10295" s="753" t="s">
        <v>223</v>
      </c>
      <c r="D10295" s="753" t="s">
        <v>1766</v>
      </c>
      <c r="E10295" s="753" t="s">
        <v>102</v>
      </c>
      <c r="F10295" s="753" t="s">
        <v>0</v>
      </c>
      <c r="G10295" s="757" t="s">
        <v>1</v>
      </c>
      <c r="H10295" s="751">
        <v>1787553</v>
      </c>
    </row>
    <row r="10296" spans="1:8">
      <c r="A10296" s="753" t="s">
        <v>84</v>
      </c>
      <c r="B10296" s="753" t="s">
        <v>198</v>
      </c>
      <c r="C10296" s="753" t="s">
        <v>223</v>
      </c>
      <c r="D10296" s="753" t="s">
        <v>1766</v>
      </c>
      <c r="E10296" s="753" t="s">
        <v>109</v>
      </c>
      <c r="F10296" s="753"/>
      <c r="G10296" s="757" t="s">
        <v>110</v>
      </c>
      <c r="H10296" s="751">
        <v>75530000</v>
      </c>
    </row>
    <row r="10297" spans="1:8" ht="26.4">
      <c r="A10297" s="753" t="s">
        <v>84</v>
      </c>
      <c r="B10297" s="753" t="s">
        <v>198</v>
      </c>
      <c r="C10297" s="753" t="s">
        <v>223</v>
      </c>
      <c r="D10297" s="753" t="s">
        <v>1766</v>
      </c>
      <c r="E10297" s="753" t="s">
        <v>109</v>
      </c>
      <c r="F10297" s="753" t="s">
        <v>855</v>
      </c>
      <c r="G10297" s="757" t="s">
        <v>1776</v>
      </c>
      <c r="H10297" s="751">
        <v>71130000</v>
      </c>
    </row>
    <row r="10298" spans="1:8">
      <c r="A10298" s="753" t="s">
        <v>84</v>
      </c>
      <c r="B10298" s="753" t="s">
        <v>198</v>
      </c>
      <c r="C10298" s="753" t="s">
        <v>223</v>
      </c>
      <c r="D10298" s="753" t="s">
        <v>1766</v>
      </c>
      <c r="E10298" s="753" t="s">
        <v>109</v>
      </c>
      <c r="F10298" s="753" t="s">
        <v>111</v>
      </c>
      <c r="G10298" s="757" t="s">
        <v>135</v>
      </c>
      <c r="H10298" s="751">
        <v>4400000</v>
      </c>
    </row>
    <row r="10299" spans="1:8">
      <c r="A10299" s="753" t="s">
        <v>84</v>
      </c>
      <c r="B10299" s="753" t="s">
        <v>198</v>
      </c>
      <c r="C10299" s="753" t="s">
        <v>223</v>
      </c>
      <c r="D10299" s="753" t="s">
        <v>1766</v>
      </c>
      <c r="E10299" s="753" t="s">
        <v>112</v>
      </c>
      <c r="F10299" s="753"/>
      <c r="G10299" s="757" t="s">
        <v>113</v>
      </c>
      <c r="H10299" s="751">
        <v>112333365</v>
      </c>
    </row>
    <row r="10300" spans="1:8">
      <c r="A10300" s="753" t="s">
        <v>84</v>
      </c>
      <c r="B10300" s="753" t="s">
        <v>198</v>
      </c>
      <c r="C10300" s="753" t="s">
        <v>223</v>
      </c>
      <c r="D10300" s="753" t="s">
        <v>1766</v>
      </c>
      <c r="E10300" s="753" t="s">
        <v>112</v>
      </c>
      <c r="F10300" s="753" t="s">
        <v>155</v>
      </c>
      <c r="G10300" s="757" t="s">
        <v>1777</v>
      </c>
      <c r="H10300" s="751">
        <v>72532201</v>
      </c>
    </row>
    <row r="10301" spans="1:8">
      <c r="A10301" s="753" t="s">
        <v>84</v>
      </c>
      <c r="B10301" s="753" t="s">
        <v>198</v>
      </c>
      <c r="C10301" s="753" t="s">
        <v>223</v>
      </c>
      <c r="D10301" s="753" t="s">
        <v>1766</v>
      </c>
      <c r="E10301" s="753" t="s">
        <v>112</v>
      </c>
      <c r="F10301" s="753" t="s">
        <v>114</v>
      </c>
      <c r="G10301" s="757" t="s">
        <v>1778</v>
      </c>
      <c r="H10301" s="751">
        <v>11509164</v>
      </c>
    </row>
    <row r="10302" spans="1:8">
      <c r="A10302" s="753" t="s">
        <v>84</v>
      </c>
      <c r="B10302" s="753" t="s">
        <v>198</v>
      </c>
      <c r="C10302" s="753" t="s">
        <v>223</v>
      </c>
      <c r="D10302" s="753" t="s">
        <v>1766</v>
      </c>
      <c r="E10302" s="753" t="s">
        <v>112</v>
      </c>
      <c r="F10302" s="753" t="s">
        <v>156</v>
      </c>
      <c r="G10302" s="757" t="s">
        <v>1779</v>
      </c>
      <c r="H10302" s="751">
        <v>10000000</v>
      </c>
    </row>
    <row r="10303" spans="1:8">
      <c r="A10303" s="753" t="s">
        <v>84</v>
      </c>
      <c r="B10303" s="753" t="s">
        <v>198</v>
      </c>
      <c r="C10303" s="753" t="s">
        <v>223</v>
      </c>
      <c r="D10303" s="753" t="s">
        <v>1766</v>
      </c>
      <c r="E10303" s="753" t="s">
        <v>112</v>
      </c>
      <c r="F10303" s="753" t="s">
        <v>146</v>
      </c>
      <c r="G10303" s="757" t="s">
        <v>1780</v>
      </c>
      <c r="H10303" s="751">
        <v>3192000</v>
      </c>
    </row>
    <row r="10304" spans="1:8">
      <c r="A10304" s="753" t="s">
        <v>84</v>
      </c>
      <c r="B10304" s="753" t="s">
        <v>198</v>
      </c>
      <c r="C10304" s="753" t="s">
        <v>223</v>
      </c>
      <c r="D10304" s="753" t="s">
        <v>1766</v>
      </c>
      <c r="E10304" s="753" t="s">
        <v>112</v>
      </c>
      <c r="F10304" s="753" t="s">
        <v>157</v>
      </c>
      <c r="G10304" s="757" t="s">
        <v>135</v>
      </c>
      <c r="H10304" s="751">
        <v>15100000</v>
      </c>
    </row>
    <row r="10305" spans="1:8">
      <c r="A10305" s="753" t="s">
        <v>84</v>
      </c>
      <c r="B10305" s="753" t="s">
        <v>198</v>
      </c>
      <c r="C10305" s="753" t="s">
        <v>223</v>
      </c>
      <c r="D10305" s="753" t="s">
        <v>1766</v>
      </c>
      <c r="E10305" s="753" t="s">
        <v>115</v>
      </c>
      <c r="F10305" s="753"/>
      <c r="G10305" s="757" t="s">
        <v>1781</v>
      </c>
      <c r="H10305" s="751">
        <v>474532706</v>
      </c>
    </row>
    <row r="10306" spans="1:8">
      <c r="A10306" s="753" t="s">
        <v>84</v>
      </c>
      <c r="B10306" s="753" t="s">
        <v>198</v>
      </c>
      <c r="C10306" s="753" t="s">
        <v>223</v>
      </c>
      <c r="D10306" s="753" t="s">
        <v>1766</v>
      </c>
      <c r="E10306" s="753" t="s">
        <v>115</v>
      </c>
      <c r="F10306" s="753" t="s">
        <v>116</v>
      </c>
      <c r="G10306" s="757" t="s">
        <v>117</v>
      </c>
      <c r="H10306" s="751">
        <v>295724706</v>
      </c>
    </row>
    <row r="10307" spans="1:8">
      <c r="A10307" s="753" t="s">
        <v>84</v>
      </c>
      <c r="B10307" s="753" t="s">
        <v>198</v>
      </c>
      <c r="C10307" s="753" t="s">
        <v>223</v>
      </c>
      <c r="D10307" s="753" t="s">
        <v>1766</v>
      </c>
      <c r="E10307" s="753" t="s">
        <v>115</v>
      </c>
      <c r="F10307" s="753" t="s">
        <v>147</v>
      </c>
      <c r="G10307" s="757" t="s">
        <v>148</v>
      </c>
      <c r="H10307" s="751">
        <v>74531000</v>
      </c>
    </row>
    <row r="10308" spans="1:8">
      <c r="A10308" s="753" t="s">
        <v>84</v>
      </c>
      <c r="B10308" s="753" t="s">
        <v>198</v>
      </c>
      <c r="C10308" s="753" t="s">
        <v>223</v>
      </c>
      <c r="D10308" s="753" t="s">
        <v>1766</v>
      </c>
      <c r="E10308" s="753" t="s">
        <v>115</v>
      </c>
      <c r="F10308" s="753" t="s">
        <v>118</v>
      </c>
      <c r="G10308" s="757" t="s">
        <v>119</v>
      </c>
      <c r="H10308" s="751">
        <v>104277000</v>
      </c>
    </row>
    <row r="10309" spans="1:8">
      <c r="A10309" s="753" t="s">
        <v>84</v>
      </c>
      <c r="B10309" s="753" t="s">
        <v>198</v>
      </c>
      <c r="C10309" s="753" t="s">
        <v>223</v>
      </c>
      <c r="D10309" s="753" t="s">
        <v>1766</v>
      </c>
      <c r="E10309" s="753" t="s">
        <v>120</v>
      </c>
      <c r="F10309" s="753"/>
      <c r="G10309" s="757" t="s">
        <v>121</v>
      </c>
      <c r="H10309" s="751">
        <v>70019530</v>
      </c>
    </row>
    <row r="10310" spans="1:8" ht="39.6">
      <c r="A10310" s="753" t="s">
        <v>84</v>
      </c>
      <c r="B10310" s="753" t="s">
        <v>198</v>
      </c>
      <c r="C10310" s="753" t="s">
        <v>223</v>
      </c>
      <c r="D10310" s="753" t="s">
        <v>1766</v>
      </c>
      <c r="E10310" s="753" t="s">
        <v>120</v>
      </c>
      <c r="F10310" s="753" t="s">
        <v>122</v>
      </c>
      <c r="G10310" s="757" t="s">
        <v>1783</v>
      </c>
      <c r="H10310" s="751">
        <v>7282477</v>
      </c>
    </row>
    <row r="10311" spans="1:8">
      <c r="A10311" s="753" t="s">
        <v>84</v>
      </c>
      <c r="B10311" s="753" t="s">
        <v>198</v>
      </c>
      <c r="C10311" s="753" t="s">
        <v>223</v>
      </c>
      <c r="D10311" s="753" t="s">
        <v>1766</v>
      </c>
      <c r="E10311" s="753" t="s">
        <v>120</v>
      </c>
      <c r="F10311" s="753" t="s">
        <v>123</v>
      </c>
      <c r="G10311" s="757" t="s">
        <v>124</v>
      </c>
      <c r="H10311" s="751">
        <v>24865500</v>
      </c>
    </row>
    <row r="10312" spans="1:8" ht="39.6">
      <c r="A10312" s="753" t="s">
        <v>84</v>
      </c>
      <c r="B10312" s="753" t="s">
        <v>198</v>
      </c>
      <c r="C10312" s="753" t="s">
        <v>223</v>
      </c>
      <c r="D10312" s="753" t="s">
        <v>1766</v>
      </c>
      <c r="E10312" s="753" t="s">
        <v>120</v>
      </c>
      <c r="F10312" s="753" t="s">
        <v>994</v>
      </c>
      <c r="G10312" s="757" t="s">
        <v>1824</v>
      </c>
      <c r="H10312" s="751">
        <v>10960353</v>
      </c>
    </row>
    <row r="10313" spans="1:8">
      <c r="A10313" s="753" t="s">
        <v>84</v>
      </c>
      <c r="B10313" s="753" t="s">
        <v>198</v>
      </c>
      <c r="C10313" s="753" t="s">
        <v>223</v>
      </c>
      <c r="D10313" s="753" t="s">
        <v>1766</v>
      </c>
      <c r="E10313" s="753" t="s">
        <v>120</v>
      </c>
      <c r="F10313" s="753" t="s">
        <v>315</v>
      </c>
      <c r="G10313" s="757" t="s">
        <v>1831</v>
      </c>
      <c r="H10313" s="751">
        <v>25737000</v>
      </c>
    </row>
    <row r="10314" spans="1:8" ht="26.4">
      <c r="A10314" s="753" t="s">
        <v>84</v>
      </c>
      <c r="B10314" s="753" t="s">
        <v>198</v>
      </c>
      <c r="C10314" s="753" t="s">
        <v>223</v>
      </c>
      <c r="D10314" s="753" t="s">
        <v>1766</v>
      </c>
      <c r="E10314" s="753" t="s">
        <v>120</v>
      </c>
      <c r="F10314" s="753" t="s">
        <v>1001</v>
      </c>
      <c r="G10314" s="757" t="s">
        <v>1784</v>
      </c>
      <c r="H10314" s="751">
        <v>1174200</v>
      </c>
    </row>
    <row r="10315" spans="1:8">
      <c r="A10315" s="753" t="s">
        <v>84</v>
      </c>
      <c r="B10315" s="753" t="s">
        <v>198</v>
      </c>
      <c r="C10315" s="753" t="s">
        <v>223</v>
      </c>
      <c r="D10315" s="753" t="s">
        <v>1766</v>
      </c>
      <c r="E10315" s="753" t="s">
        <v>160</v>
      </c>
      <c r="F10315" s="753"/>
      <c r="G10315" s="757" t="s">
        <v>161</v>
      </c>
      <c r="H10315" s="751">
        <v>48517000</v>
      </c>
    </row>
    <row r="10316" spans="1:8">
      <c r="A10316" s="753" t="s">
        <v>84</v>
      </c>
      <c r="B10316" s="753" t="s">
        <v>198</v>
      </c>
      <c r="C10316" s="753" t="s">
        <v>223</v>
      </c>
      <c r="D10316" s="753" t="s">
        <v>1766</v>
      </c>
      <c r="E10316" s="753" t="s">
        <v>160</v>
      </c>
      <c r="F10316" s="753" t="s">
        <v>162</v>
      </c>
      <c r="G10316" s="757" t="s">
        <v>163</v>
      </c>
      <c r="H10316" s="751">
        <v>3660000</v>
      </c>
    </row>
    <row r="10317" spans="1:8">
      <c r="A10317" s="753" t="s">
        <v>84</v>
      </c>
      <c r="B10317" s="753" t="s">
        <v>198</v>
      </c>
      <c r="C10317" s="753" t="s">
        <v>223</v>
      </c>
      <c r="D10317" s="753" t="s">
        <v>1766</v>
      </c>
      <c r="E10317" s="753" t="s">
        <v>160</v>
      </c>
      <c r="F10317" s="753" t="s">
        <v>544</v>
      </c>
      <c r="G10317" s="757" t="s">
        <v>545</v>
      </c>
      <c r="H10317" s="751">
        <v>4000000</v>
      </c>
    </row>
    <row r="10318" spans="1:8">
      <c r="A10318" s="753" t="s">
        <v>84</v>
      </c>
      <c r="B10318" s="753" t="s">
        <v>198</v>
      </c>
      <c r="C10318" s="753" t="s">
        <v>223</v>
      </c>
      <c r="D10318" s="753" t="s">
        <v>1766</v>
      </c>
      <c r="E10318" s="753" t="s">
        <v>160</v>
      </c>
      <c r="F10318" s="753" t="s">
        <v>438</v>
      </c>
      <c r="G10318" s="757" t="s">
        <v>1786</v>
      </c>
      <c r="H10318" s="751">
        <v>6000000</v>
      </c>
    </row>
    <row r="10319" spans="1:8">
      <c r="A10319" s="753" t="s">
        <v>84</v>
      </c>
      <c r="B10319" s="753" t="s">
        <v>198</v>
      </c>
      <c r="C10319" s="753" t="s">
        <v>223</v>
      </c>
      <c r="D10319" s="753" t="s">
        <v>1766</v>
      </c>
      <c r="E10319" s="753" t="s">
        <v>160</v>
      </c>
      <c r="F10319" s="753" t="s">
        <v>549</v>
      </c>
      <c r="G10319" s="757" t="s">
        <v>550</v>
      </c>
      <c r="H10319" s="751">
        <v>12200000</v>
      </c>
    </row>
    <row r="10320" spans="1:8">
      <c r="A10320" s="753" t="s">
        <v>84</v>
      </c>
      <c r="B10320" s="753" t="s">
        <v>198</v>
      </c>
      <c r="C10320" s="753" t="s">
        <v>223</v>
      </c>
      <c r="D10320" s="753" t="s">
        <v>1766</v>
      </c>
      <c r="E10320" s="753" t="s">
        <v>160</v>
      </c>
      <c r="F10320" s="753" t="s">
        <v>551</v>
      </c>
      <c r="G10320" s="757" t="s">
        <v>133</v>
      </c>
      <c r="H10320" s="751">
        <v>22657000</v>
      </c>
    </row>
    <row r="10321" spans="1:8">
      <c r="A10321" s="753" t="s">
        <v>84</v>
      </c>
      <c r="B10321" s="753" t="s">
        <v>198</v>
      </c>
      <c r="C10321" s="753" t="s">
        <v>223</v>
      </c>
      <c r="D10321" s="753" t="s">
        <v>1766</v>
      </c>
      <c r="E10321" s="753" t="s">
        <v>125</v>
      </c>
      <c r="F10321" s="753"/>
      <c r="G10321" s="757" t="s">
        <v>126</v>
      </c>
      <c r="H10321" s="751">
        <v>283435000</v>
      </c>
    </row>
    <row r="10322" spans="1:8">
      <c r="A10322" s="753" t="s">
        <v>84</v>
      </c>
      <c r="B10322" s="753" t="s">
        <v>198</v>
      </c>
      <c r="C10322" s="753" t="s">
        <v>223</v>
      </c>
      <c r="D10322" s="753" t="s">
        <v>1766</v>
      </c>
      <c r="E10322" s="753" t="s">
        <v>125</v>
      </c>
      <c r="F10322" s="753" t="s">
        <v>430</v>
      </c>
      <c r="G10322" s="757" t="s">
        <v>431</v>
      </c>
      <c r="H10322" s="751">
        <v>38995000</v>
      </c>
    </row>
    <row r="10323" spans="1:8">
      <c r="A10323" s="753" t="s">
        <v>84</v>
      </c>
      <c r="B10323" s="753" t="s">
        <v>198</v>
      </c>
      <c r="C10323" s="753" t="s">
        <v>223</v>
      </c>
      <c r="D10323" s="753" t="s">
        <v>1766</v>
      </c>
      <c r="E10323" s="753" t="s">
        <v>125</v>
      </c>
      <c r="F10323" s="753" t="s">
        <v>552</v>
      </c>
      <c r="G10323" s="757" t="s">
        <v>553</v>
      </c>
      <c r="H10323" s="751">
        <v>26590000</v>
      </c>
    </row>
    <row r="10324" spans="1:8">
      <c r="A10324" s="753" t="s">
        <v>84</v>
      </c>
      <c r="B10324" s="753" t="s">
        <v>198</v>
      </c>
      <c r="C10324" s="753" t="s">
        <v>223</v>
      </c>
      <c r="D10324" s="753" t="s">
        <v>1766</v>
      </c>
      <c r="E10324" s="753" t="s">
        <v>125</v>
      </c>
      <c r="F10324" s="753" t="s">
        <v>127</v>
      </c>
      <c r="G10324" s="757" t="s">
        <v>128</v>
      </c>
      <c r="H10324" s="751">
        <v>15950000</v>
      </c>
    </row>
    <row r="10325" spans="1:8">
      <c r="A10325" s="753" t="s">
        <v>84</v>
      </c>
      <c r="B10325" s="753" t="s">
        <v>198</v>
      </c>
      <c r="C10325" s="753" t="s">
        <v>223</v>
      </c>
      <c r="D10325" s="753" t="s">
        <v>1766</v>
      </c>
      <c r="E10325" s="753" t="s">
        <v>125</v>
      </c>
      <c r="F10325" s="753" t="s">
        <v>129</v>
      </c>
      <c r="G10325" s="757" t="s">
        <v>1787</v>
      </c>
      <c r="H10325" s="751">
        <v>201900000</v>
      </c>
    </row>
    <row r="10326" spans="1:8">
      <c r="A10326" s="753" t="s">
        <v>84</v>
      </c>
      <c r="B10326" s="753" t="s">
        <v>198</v>
      </c>
      <c r="C10326" s="753" t="s">
        <v>223</v>
      </c>
      <c r="D10326" s="753" t="s">
        <v>1766</v>
      </c>
      <c r="E10326" s="753" t="s">
        <v>554</v>
      </c>
      <c r="F10326" s="753"/>
      <c r="G10326" s="757" t="s">
        <v>555</v>
      </c>
      <c r="H10326" s="751">
        <v>175371000</v>
      </c>
    </row>
    <row r="10327" spans="1:8">
      <c r="A10327" s="753" t="s">
        <v>84</v>
      </c>
      <c r="B10327" s="753" t="s">
        <v>198</v>
      </c>
      <c r="C10327" s="753" t="s">
        <v>223</v>
      </c>
      <c r="D10327" s="753" t="s">
        <v>1766</v>
      </c>
      <c r="E10327" s="753" t="s">
        <v>554</v>
      </c>
      <c r="F10327" s="753" t="s">
        <v>556</v>
      </c>
      <c r="G10327" s="757" t="s">
        <v>557</v>
      </c>
      <c r="H10327" s="751">
        <v>132087000</v>
      </c>
    </row>
    <row r="10328" spans="1:8">
      <c r="A10328" s="753" t="s">
        <v>84</v>
      </c>
      <c r="B10328" s="753" t="s">
        <v>198</v>
      </c>
      <c r="C10328" s="753" t="s">
        <v>223</v>
      </c>
      <c r="D10328" s="753" t="s">
        <v>1766</v>
      </c>
      <c r="E10328" s="753" t="s">
        <v>554</v>
      </c>
      <c r="F10328" s="753" t="s">
        <v>243</v>
      </c>
      <c r="G10328" s="757" t="s">
        <v>244</v>
      </c>
      <c r="H10328" s="751">
        <v>18684000</v>
      </c>
    </row>
    <row r="10329" spans="1:8">
      <c r="A10329" s="753" t="s">
        <v>84</v>
      </c>
      <c r="B10329" s="753" t="s">
        <v>198</v>
      </c>
      <c r="C10329" s="753" t="s">
        <v>223</v>
      </c>
      <c r="D10329" s="753" t="s">
        <v>1766</v>
      </c>
      <c r="E10329" s="753" t="s">
        <v>554</v>
      </c>
      <c r="F10329" s="753" t="s">
        <v>206</v>
      </c>
      <c r="G10329" s="757" t="s">
        <v>207</v>
      </c>
      <c r="H10329" s="751">
        <v>24600000</v>
      </c>
    </row>
    <row r="10330" spans="1:8" ht="39.6">
      <c r="A10330" s="753" t="s">
        <v>84</v>
      </c>
      <c r="B10330" s="753" t="s">
        <v>198</v>
      </c>
      <c r="C10330" s="753" t="s">
        <v>223</v>
      </c>
      <c r="D10330" s="753" t="s">
        <v>1766</v>
      </c>
      <c r="E10330" s="753" t="s">
        <v>560</v>
      </c>
      <c r="F10330" s="753"/>
      <c r="G10330" s="757" t="s">
        <v>1790</v>
      </c>
      <c r="H10330" s="751">
        <v>140517000</v>
      </c>
    </row>
    <row r="10331" spans="1:8">
      <c r="A10331" s="753" t="s">
        <v>84</v>
      </c>
      <c r="B10331" s="753" t="s">
        <v>198</v>
      </c>
      <c r="C10331" s="753" t="s">
        <v>223</v>
      </c>
      <c r="D10331" s="753" t="s">
        <v>1766</v>
      </c>
      <c r="E10331" s="753" t="s">
        <v>560</v>
      </c>
      <c r="F10331" s="753" t="s">
        <v>316</v>
      </c>
      <c r="G10331" s="757" t="s">
        <v>1866</v>
      </c>
      <c r="H10331" s="751">
        <v>7000000</v>
      </c>
    </row>
    <row r="10332" spans="1:8">
      <c r="A10332" s="753" t="s">
        <v>84</v>
      </c>
      <c r="B10332" s="753" t="s">
        <v>198</v>
      </c>
      <c r="C10332" s="753" t="s">
        <v>223</v>
      </c>
      <c r="D10332" s="753" t="s">
        <v>1766</v>
      </c>
      <c r="E10332" s="753" t="s">
        <v>560</v>
      </c>
      <c r="F10332" s="753" t="s">
        <v>418</v>
      </c>
      <c r="G10332" s="757" t="s">
        <v>1793</v>
      </c>
      <c r="H10332" s="751">
        <v>106047000</v>
      </c>
    </row>
    <row r="10333" spans="1:8">
      <c r="A10333" s="753" t="s">
        <v>84</v>
      </c>
      <c r="B10333" s="753" t="s">
        <v>198</v>
      </c>
      <c r="C10333" s="753" t="s">
        <v>223</v>
      </c>
      <c r="D10333" s="753" t="s">
        <v>1766</v>
      </c>
      <c r="E10333" s="753" t="s">
        <v>560</v>
      </c>
      <c r="F10333" s="753" t="s">
        <v>562</v>
      </c>
      <c r="G10333" s="757" t="s">
        <v>1794</v>
      </c>
      <c r="H10333" s="751">
        <v>4500000</v>
      </c>
    </row>
    <row r="10334" spans="1:8">
      <c r="A10334" s="753" t="s">
        <v>84</v>
      </c>
      <c r="B10334" s="753" t="s">
        <v>198</v>
      </c>
      <c r="C10334" s="753" t="s">
        <v>223</v>
      </c>
      <c r="D10334" s="753" t="s">
        <v>1766</v>
      </c>
      <c r="E10334" s="753" t="s">
        <v>560</v>
      </c>
      <c r="F10334" s="753" t="s">
        <v>7</v>
      </c>
      <c r="G10334" s="757" t="s">
        <v>1795</v>
      </c>
      <c r="H10334" s="751">
        <v>12270000</v>
      </c>
    </row>
    <row r="10335" spans="1:8" ht="26.4">
      <c r="A10335" s="753" t="s">
        <v>84</v>
      </c>
      <c r="B10335" s="753" t="s">
        <v>198</v>
      </c>
      <c r="C10335" s="753" t="s">
        <v>223</v>
      </c>
      <c r="D10335" s="753" t="s">
        <v>1766</v>
      </c>
      <c r="E10335" s="753" t="s">
        <v>560</v>
      </c>
      <c r="F10335" s="753" t="s">
        <v>563</v>
      </c>
      <c r="G10335" s="757" t="s">
        <v>13</v>
      </c>
      <c r="H10335" s="751">
        <v>10700000</v>
      </c>
    </row>
    <row r="10336" spans="1:8" ht="26.4">
      <c r="A10336" s="753" t="s">
        <v>84</v>
      </c>
      <c r="B10336" s="753" t="s">
        <v>198</v>
      </c>
      <c r="C10336" s="753" t="s">
        <v>223</v>
      </c>
      <c r="D10336" s="753" t="s">
        <v>1766</v>
      </c>
      <c r="E10336" s="753" t="s">
        <v>1796</v>
      </c>
      <c r="F10336" s="753"/>
      <c r="G10336" s="757" t="s">
        <v>1797</v>
      </c>
      <c r="H10336" s="751">
        <v>97000000</v>
      </c>
    </row>
    <row r="10337" spans="1:8">
      <c r="A10337" s="753" t="s">
        <v>84</v>
      </c>
      <c r="B10337" s="753" t="s">
        <v>198</v>
      </c>
      <c r="C10337" s="753" t="s">
        <v>223</v>
      </c>
      <c r="D10337" s="753" t="s">
        <v>1766</v>
      </c>
      <c r="E10337" s="753" t="s">
        <v>1796</v>
      </c>
      <c r="F10337" s="753" t="s">
        <v>1825</v>
      </c>
      <c r="G10337" s="757" t="s">
        <v>1794</v>
      </c>
      <c r="H10337" s="751">
        <v>49500000</v>
      </c>
    </row>
    <row r="10338" spans="1:8">
      <c r="A10338" s="753" t="s">
        <v>84</v>
      </c>
      <c r="B10338" s="753" t="s">
        <v>198</v>
      </c>
      <c r="C10338" s="753" t="s">
        <v>223</v>
      </c>
      <c r="D10338" s="753" t="s">
        <v>1766</v>
      </c>
      <c r="E10338" s="753" t="s">
        <v>1796</v>
      </c>
      <c r="F10338" s="753" t="s">
        <v>1798</v>
      </c>
      <c r="G10338" s="757" t="s">
        <v>1793</v>
      </c>
      <c r="H10338" s="751">
        <v>37500000</v>
      </c>
    </row>
    <row r="10339" spans="1:8">
      <c r="A10339" s="753" t="s">
        <v>84</v>
      </c>
      <c r="B10339" s="753" t="s">
        <v>198</v>
      </c>
      <c r="C10339" s="753" t="s">
        <v>223</v>
      </c>
      <c r="D10339" s="753" t="s">
        <v>1766</v>
      </c>
      <c r="E10339" s="753" t="s">
        <v>1796</v>
      </c>
      <c r="F10339" s="753" t="s">
        <v>1833</v>
      </c>
      <c r="G10339" s="757" t="s">
        <v>1834</v>
      </c>
      <c r="H10339" s="751">
        <v>10000000</v>
      </c>
    </row>
    <row r="10340" spans="1:8" ht="26.4">
      <c r="A10340" s="753" t="s">
        <v>84</v>
      </c>
      <c r="B10340" s="753" t="s">
        <v>198</v>
      </c>
      <c r="C10340" s="753" t="s">
        <v>223</v>
      </c>
      <c r="D10340" s="753" t="s">
        <v>1766</v>
      </c>
      <c r="E10340" s="753" t="s">
        <v>130</v>
      </c>
      <c r="F10340" s="753"/>
      <c r="G10340" s="757" t="s">
        <v>131</v>
      </c>
      <c r="H10340" s="751">
        <v>364962850</v>
      </c>
    </row>
    <row r="10341" spans="1:8">
      <c r="A10341" s="753" t="s">
        <v>84</v>
      </c>
      <c r="B10341" s="753" t="s">
        <v>198</v>
      </c>
      <c r="C10341" s="753" t="s">
        <v>223</v>
      </c>
      <c r="D10341" s="753" t="s">
        <v>1766</v>
      </c>
      <c r="E10341" s="753" t="s">
        <v>130</v>
      </c>
      <c r="F10341" s="753" t="s">
        <v>585</v>
      </c>
      <c r="G10341" s="757" t="s">
        <v>1799</v>
      </c>
      <c r="H10341" s="751">
        <v>173200115</v>
      </c>
    </row>
    <row r="10342" spans="1:8">
      <c r="A10342" s="753" t="s">
        <v>84</v>
      </c>
      <c r="B10342" s="753" t="s">
        <v>198</v>
      </c>
      <c r="C10342" s="753" t="s">
        <v>223</v>
      </c>
      <c r="D10342" s="753" t="s">
        <v>1766</v>
      </c>
      <c r="E10342" s="753" t="s">
        <v>130</v>
      </c>
      <c r="F10342" s="753" t="s">
        <v>132</v>
      </c>
      <c r="G10342" s="757" t="s">
        <v>135</v>
      </c>
      <c r="H10342" s="751">
        <v>191762735</v>
      </c>
    </row>
    <row r="10343" spans="1:8">
      <c r="A10343" s="753" t="s">
        <v>84</v>
      </c>
      <c r="B10343" s="753" t="s">
        <v>198</v>
      </c>
      <c r="C10343" s="753" t="s">
        <v>223</v>
      </c>
      <c r="D10343" s="753" t="s">
        <v>1766</v>
      </c>
      <c r="E10343" s="753" t="s">
        <v>1801</v>
      </c>
      <c r="F10343" s="753"/>
      <c r="G10343" s="757" t="s">
        <v>1802</v>
      </c>
      <c r="H10343" s="751">
        <v>5082000</v>
      </c>
    </row>
    <row r="10344" spans="1:8">
      <c r="A10344" s="753" t="s">
        <v>84</v>
      </c>
      <c r="B10344" s="753" t="s">
        <v>198</v>
      </c>
      <c r="C10344" s="753" t="s">
        <v>223</v>
      </c>
      <c r="D10344" s="753" t="s">
        <v>1766</v>
      </c>
      <c r="E10344" s="753" t="s">
        <v>1801</v>
      </c>
      <c r="F10344" s="753" t="s">
        <v>1803</v>
      </c>
      <c r="G10344" s="757" t="s">
        <v>1804</v>
      </c>
      <c r="H10344" s="751">
        <v>5082000</v>
      </c>
    </row>
    <row r="10345" spans="1:8">
      <c r="A10345" s="753" t="s">
        <v>84</v>
      </c>
      <c r="B10345" s="753" t="s">
        <v>198</v>
      </c>
      <c r="C10345" s="753" t="s">
        <v>223</v>
      </c>
      <c r="D10345" s="753" t="s">
        <v>1766</v>
      </c>
      <c r="E10345" s="753" t="s">
        <v>134</v>
      </c>
      <c r="F10345" s="753"/>
      <c r="G10345" s="757" t="s">
        <v>135</v>
      </c>
      <c r="H10345" s="751">
        <v>562350225</v>
      </c>
    </row>
    <row r="10346" spans="1:8" ht="39.6">
      <c r="A10346" s="753" t="s">
        <v>84</v>
      </c>
      <c r="B10346" s="753" t="s">
        <v>198</v>
      </c>
      <c r="C10346" s="753" t="s">
        <v>223</v>
      </c>
      <c r="D10346" s="753" t="s">
        <v>1766</v>
      </c>
      <c r="E10346" s="753" t="s">
        <v>134</v>
      </c>
      <c r="F10346" s="753" t="s">
        <v>866</v>
      </c>
      <c r="G10346" s="757" t="s">
        <v>1965</v>
      </c>
      <c r="H10346" s="751">
        <v>1530000</v>
      </c>
    </row>
    <row r="10347" spans="1:8">
      <c r="A10347" s="753" t="s">
        <v>84</v>
      </c>
      <c r="B10347" s="753" t="s">
        <v>198</v>
      </c>
      <c r="C10347" s="753" t="s">
        <v>223</v>
      </c>
      <c r="D10347" s="753" t="s">
        <v>1766</v>
      </c>
      <c r="E10347" s="753" t="s">
        <v>134</v>
      </c>
      <c r="F10347" s="753" t="s">
        <v>9</v>
      </c>
      <c r="G10347" s="757" t="s">
        <v>1805</v>
      </c>
      <c r="H10347" s="751">
        <v>350000</v>
      </c>
    </row>
    <row r="10348" spans="1:8">
      <c r="A10348" s="753" t="s">
        <v>84</v>
      </c>
      <c r="B10348" s="753" t="s">
        <v>198</v>
      </c>
      <c r="C10348" s="753" t="s">
        <v>223</v>
      </c>
      <c r="D10348" s="753" t="s">
        <v>1766</v>
      </c>
      <c r="E10348" s="753" t="s">
        <v>134</v>
      </c>
      <c r="F10348" s="753" t="s">
        <v>137</v>
      </c>
      <c r="G10348" s="757" t="s">
        <v>138</v>
      </c>
      <c r="H10348" s="751">
        <v>400520225</v>
      </c>
    </row>
    <row r="10349" spans="1:8">
      <c r="A10349" s="753" t="s">
        <v>84</v>
      </c>
      <c r="B10349" s="753" t="s">
        <v>198</v>
      </c>
      <c r="C10349" s="753" t="s">
        <v>223</v>
      </c>
      <c r="D10349" s="753" t="s">
        <v>1766</v>
      </c>
      <c r="E10349" s="753" t="s">
        <v>134</v>
      </c>
      <c r="F10349" s="753" t="s">
        <v>139</v>
      </c>
      <c r="G10349" s="757" t="s">
        <v>140</v>
      </c>
      <c r="H10349" s="751">
        <v>159950000</v>
      </c>
    </row>
    <row r="10350" spans="1:8" ht="39.6">
      <c r="A10350" s="753" t="s">
        <v>84</v>
      </c>
      <c r="B10350" s="753" t="s">
        <v>198</v>
      </c>
      <c r="C10350" s="753" t="s">
        <v>223</v>
      </c>
      <c r="D10350" s="753" t="s">
        <v>1766</v>
      </c>
      <c r="E10350" s="753" t="s">
        <v>419</v>
      </c>
      <c r="F10350" s="753"/>
      <c r="G10350" s="757" t="s">
        <v>1807</v>
      </c>
      <c r="H10350" s="751">
        <v>1788000</v>
      </c>
    </row>
    <row r="10351" spans="1:8" ht="52.8">
      <c r="A10351" s="753" t="s">
        <v>84</v>
      </c>
      <c r="B10351" s="753" t="s">
        <v>198</v>
      </c>
      <c r="C10351" s="753" t="s">
        <v>223</v>
      </c>
      <c r="D10351" s="753" t="s">
        <v>1766</v>
      </c>
      <c r="E10351" s="753" t="s">
        <v>419</v>
      </c>
      <c r="F10351" s="753" t="s">
        <v>420</v>
      </c>
      <c r="G10351" s="757" t="s">
        <v>2714</v>
      </c>
      <c r="H10351" s="751">
        <v>1788000</v>
      </c>
    </row>
    <row r="10352" spans="1:8">
      <c r="A10352" s="753" t="s">
        <v>84</v>
      </c>
      <c r="B10352" s="753" t="s">
        <v>198</v>
      </c>
      <c r="C10352" s="753" t="s">
        <v>223</v>
      </c>
      <c r="D10352" s="753" t="s">
        <v>1766</v>
      </c>
      <c r="E10352" s="753" t="s">
        <v>404</v>
      </c>
      <c r="F10352" s="753"/>
      <c r="G10352" s="757" t="s">
        <v>1808</v>
      </c>
      <c r="H10352" s="751">
        <v>5000000</v>
      </c>
    </row>
    <row r="10353" spans="1:8">
      <c r="A10353" s="753" t="s">
        <v>84</v>
      </c>
      <c r="B10353" s="753" t="s">
        <v>198</v>
      </c>
      <c r="C10353" s="753" t="s">
        <v>223</v>
      </c>
      <c r="D10353" s="753" t="s">
        <v>1766</v>
      </c>
      <c r="E10353" s="753" t="s">
        <v>404</v>
      </c>
      <c r="F10353" s="753" t="s">
        <v>1809</v>
      </c>
      <c r="G10353" s="757" t="s">
        <v>26</v>
      </c>
      <c r="H10353" s="751">
        <v>5000000</v>
      </c>
    </row>
    <row r="10354" spans="1:8">
      <c r="A10354" s="753" t="s">
        <v>84</v>
      </c>
      <c r="B10354" s="753" t="s">
        <v>198</v>
      </c>
      <c r="C10354" s="753" t="s">
        <v>223</v>
      </c>
      <c r="D10354" s="753" t="s">
        <v>1766</v>
      </c>
      <c r="E10354" s="753" t="s">
        <v>353</v>
      </c>
      <c r="F10354" s="753"/>
      <c r="G10354" s="757" t="s">
        <v>354</v>
      </c>
      <c r="H10354" s="751">
        <v>28530000</v>
      </c>
    </row>
    <row r="10355" spans="1:8">
      <c r="A10355" s="753" t="s">
        <v>84</v>
      </c>
      <c r="B10355" s="753" t="s">
        <v>198</v>
      </c>
      <c r="C10355" s="753" t="s">
        <v>223</v>
      </c>
      <c r="D10355" s="753" t="s">
        <v>1766</v>
      </c>
      <c r="E10355" s="753" t="s">
        <v>353</v>
      </c>
      <c r="F10355" s="753" t="s">
        <v>1003</v>
      </c>
      <c r="G10355" s="757" t="s">
        <v>136</v>
      </c>
      <c r="H10355" s="751">
        <v>28530000</v>
      </c>
    </row>
    <row r="10356" spans="1:8">
      <c r="A10356" s="753" t="s">
        <v>84</v>
      </c>
      <c r="B10356" s="753" t="s">
        <v>198</v>
      </c>
      <c r="C10356" s="753" t="s">
        <v>223</v>
      </c>
      <c r="D10356" s="753" t="s">
        <v>1766</v>
      </c>
      <c r="E10356" s="753" t="s">
        <v>424</v>
      </c>
      <c r="F10356" s="753"/>
      <c r="G10356" s="757" t="s">
        <v>425</v>
      </c>
      <c r="H10356" s="751">
        <v>2576073000</v>
      </c>
    </row>
    <row r="10357" spans="1:8">
      <c r="A10357" s="753" t="s">
        <v>84</v>
      </c>
      <c r="B10357" s="753" t="s">
        <v>198</v>
      </c>
      <c r="C10357" s="753" t="s">
        <v>223</v>
      </c>
      <c r="D10357" s="753" t="s">
        <v>1766</v>
      </c>
      <c r="E10357" s="753" t="s">
        <v>424</v>
      </c>
      <c r="F10357" s="753" t="s">
        <v>201</v>
      </c>
      <c r="G10357" s="757" t="s">
        <v>202</v>
      </c>
      <c r="H10357" s="751">
        <v>2460472000</v>
      </c>
    </row>
    <row r="10358" spans="1:8">
      <c r="A10358" s="753" t="s">
        <v>84</v>
      </c>
      <c r="B10358" s="753" t="s">
        <v>198</v>
      </c>
      <c r="C10358" s="753" t="s">
        <v>223</v>
      </c>
      <c r="D10358" s="753" t="s">
        <v>1766</v>
      </c>
      <c r="E10358" s="753" t="s">
        <v>424</v>
      </c>
      <c r="F10358" s="753" t="s">
        <v>203</v>
      </c>
      <c r="G10358" s="757" t="s">
        <v>135</v>
      </c>
      <c r="H10358" s="751">
        <v>115601000</v>
      </c>
    </row>
    <row r="10359" spans="1:8">
      <c r="A10359" s="753" t="s">
        <v>84</v>
      </c>
      <c r="B10359" s="753" t="s">
        <v>204</v>
      </c>
      <c r="C10359" s="753"/>
      <c r="D10359" s="753"/>
      <c r="E10359" s="753"/>
      <c r="F10359" s="753"/>
      <c r="G10359" s="757" t="s">
        <v>205</v>
      </c>
      <c r="H10359" s="751">
        <v>24173383867</v>
      </c>
    </row>
    <row r="10360" spans="1:8">
      <c r="A10360" s="753" t="s">
        <v>84</v>
      </c>
      <c r="B10360" s="753" t="s">
        <v>204</v>
      </c>
      <c r="C10360" s="753" t="s">
        <v>416</v>
      </c>
      <c r="D10360" s="753"/>
      <c r="E10360" s="753"/>
      <c r="F10360" s="753"/>
      <c r="G10360" s="757" t="s">
        <v>1814</v>
      </c>
      <c r="H10360" s="751">
        <v>708000000</v>
      </c>
    </row>
    <row r="10361" spans="1:8" ht="39.6">
      <c r="A10361" s="753" t="s">
        <v>84</v>
      </c>
      <c r="B10361" s="753" t="s">
        <v>204</v>
      </c>
      <c r="C10361" s="753" t="s">
        <v>416</v>
      </c>
      <c r="D10361" s="753" t="s">
        <v>1816</v>
      </c>
      <c r="E10361" s="753"/>
      <c r="F10361" s="753"/>
      <c r="G10361" s="757" t="s">
        <v>1817</v>
      </c>
      <c r="H10361" s="751">
        <v>678000000</v>
      </c>
    </row>
    <row r="10362" spans="1:8">
      <c r="A10362" s="753" t="s">
        <v>84</v>
      </c>
      <c r="B10362" s="753" t="s">
        <v>204</v>
      </c>
      <c r="C10362" s="753" t="s">
        <v>416</v>
      </c>
      <c r="D10362" s="753" t="s">
        <v>1816</v>
      </c>
      <c r="E10362" s="753" t="s">
        <v>115</v>
      </c>
      <c r="F10362" s="753"/>
      <c r="G10362" s="757" t="s">
        <v>1781</v>
      </c>
      <c r="H10362" s="751">
        <v>49300000</v>
      </c>
    </row>
    <row r="10363" spans="1:8">
      <c r="A10363" s="753" t="s">
        <v>84</v>
      </c>
      <c r="B10363" s="753" t="s">
        <v>204</v>
      </c>
      <c r="C10363" s="753" t="s">
        <v>416</v>
      </c>
      <c r="D10363" s="753" t="s">
        <v>1816</v>
      </c>
      <c r="E10363" s="753" t="s">
        <v>115</v>
      </c>
      <c r="F10363" s="753" t="s">
        <v>118</v>
      </c>
      <c r="G10363" s="757" t="s">
        <v>119</v>
      </c>
      <c r="H10363" s="751">
        <v>49300000</v>
      </c>
    </row>
    <row r="10364" spans="1:8">
      <c r="A10364" s="753" t="s">
        <v>84</v>
      </c>
      <c r="B10364" s="753" t="s">
        <v>204</v>
      </c>
      <c r="C10364" s="753" t="s">
        <v>416</v>
      </c>
      <c r="D10364" s="753" t="s">
        <v>1816</v>
      </c>
      <c r="E10364" s="753" t="s">
        <v>160</v>
      </c>
      <c r="F10364" s="753"/>
      <c r="G10364" s="757" t="s">
        <v>161</v>
      </c>
      <c r="H10364" s="751">
        <v>296502000</v>
      </c>
    </row>
    <row r="10365" spans="1:8">
      <c r="A10365" s="753" t="s">
        <v>84</v>
      </c>
      <c r="B10365" s="753" t="s">
        <v>204</v>
      </c>
      <c r="C10365" s="753" t="s">
        <v>416</v>
      </c>
      <c r="D10365" s="753" t="s">
        <v>1816</v>
      </c>
      <c r="E10365" s="753" t="s">
        <v>160</v>
      </c>
      <c r="F10365" s="753" t="s">
        <v>162</v>
      </c>
      <c r="G10365" s="757" t="s">
        <v>163</v>
      </c>
      <c r="H10365" s="751">
        <v>34702000</v>
      </c>
    </row>
    <row r="10366" spans="1:8">
      <c r="A10366" s="753" t="s">
        <v>84</v>
      </c>
      <c r="B10366" s="753" t="s">
        <v>204</v>
      </c>
      <c r="C10366" s="753" t="s">
        <v>416</v>
      </c>
      <c r="D10366" s="753" t="s">
        <v>1816</v>
      </c>
      <c r="E10366" s="753" t="s">
        <v>160</v>
      </c>
      <c r="F10366" s="753" t="s">
        <v>544</v>
      </c>
      <c r="G10366" s="757" t="s">
        <v>545</v>
      </c>
      <c r="H10366" s="751">
        <v>22000000</v>
      </c>
    </row>
    <row r="10367" spans="1:8">
      <c r="A10367" s="753" t="s">
        <v>84</v>
      </c>
      <c r="B10367" s="753" t="s">
        <v>204</v>
      </c>
      <c r="C10367" s="753" t="s">
        <v>416</v>
      </c>
      <c r="D10367" s="753" t="s">
        <v>1816</v>
      </c>
      <c r="E10367" s="753" t="s">
        <v>160</v>
      </c>
      <c r="F10367" s="753" t="s">
        <v>546</v>
      </c>
      <c r="G10367" s="757" t="s">
        <v>128</v>
      </c>
      <c r="H10367" s="751">
        <v>3850000</v>
      </c>
    </row>
    <row r="10368" spans="1:8">
      <c r="A10368" s="753" t="s">
        <v>84</v>
      </c>
      <c r="B10368" s="753" t="s">
        <v>204</v>
      </c>
      <c r="C10368" s="753" t="s">
        <v>416</v>
      </c>
      <c r="D10368" s="753" t="s">
        <v>1816</v>
      </c>
      <c r="E10368" s="753" t="s">
        <v>160</v>
      </c>
      <c r="F10368" s="753" t="s">
        <v>547</v>
      </c>
      <c r="G10368" s="757" t="s">
        <v>548</v>
      </c>
      <c r="H10368" s="751">
        <v>3000000</v>
      </c>
    </row>
    <row r="10369" spans="1:8">
      <c r="A10369" s="753" t="s">
        <v>84</v>
      </c>
      <c r="B10369" s="753" t="s">
        <v>204</v>
      </c>
      <c r="C10369" s="753" t="s">
        <v>416</v>
      </c>
      <c r="D10369" s="753" t="s">
        <v>1816</v>
      </c>
      <c r="E10369" s="753" t="s">
        <v>160</v>
      </c>
      <c r="F10369" s="753" t="s">
        <v>438</v>
      </c>
      <c r="G10369" s="757" t="s">
        <v>1786</v>
      </c>
      <c r="H10369" s="751">
        <v>19800000</v>
      </c>
    </row>
    <row r="10370" spans="1:8">
      <c r="A10370" s="753" t="s">
        <v>84</v>
      </c>
      <c r="B10370" s="753" t="s">
        <v>204</v>
      </c>
      <c r="C10370" s="753" t="s">
        <v>416</v>
      </c>
      <c r="D10370" s="753" t="s">
        <v>1816</v>
      </c>
      <c r="E10370" s="753" t="s">
        <v>160</v>
      </c>
      <c r="F10370" s="753" t="s">
        <v>549</v>
      </c>
      <c r="G10370" s="757" t="s">
        <v>550</v>
      </c>
      <c r="H10370" s="751">
        <v>6600000</v>
      </c>
    </row>
    <row r="10371" spans="1:8">
      <c r="A10371" s="753" t="s">
        <v>84</v>
      </c>
      <c r="B10371" s="753" t="s">
        <v>204</v>
      </c>
      <c r="C10371" s="753" t="s">
        <v>416</v>
      </c>
      <c r="D10371" s="753" t="s">
        <v>1816</v>
      </c>
      <c r="E10371" s="753" t="s">
        <v>160</v>
      </c>
      <c r="F10371" s="753" t="s">
        <v>551</v>
      </c>
      <c r="G10371" s="757" t="s">
        <v>133</v>
      </c>
      <c r="H10371" s="751">
        <v>206550000</v>
      </c>
    </row>
    <row r="10372" spans="1:8">
      <c r="A10372" s="753" t="s">
        <v>84</v>
      </c>
      <c r="B10372" s="753" t="s">
        <v>204</v>
      </c>
      <c r="C10372" s="753" t="s">
        <v>416</v>
      </c>
      <c r="D10372" s="753" t="s">
        <v>1816</v>
      </c>
      <c r="E10372" s="753" t="s">
        <v>125</v>
      </c>
      <c r="F10372" s="753"/>
      <c r="G10372" s="757" t="s">
        <v>126</v>
      </c>
      <c r="H10372" s="751">
        <v>5340000</v>
      </c>
    </row>
    <row r="10373" spans="1:8">
      <c r="A10373" s="753" t="s">
        <v>84</v>
      </c>
      <c r="B10373" s="753" t="s">
        <v>204</v>
      </c>
      <c r="C10373" s="753" t="s">
        <v>416</v>
      </c>
      <c r="D10373" s="753" t="s">
        <v>1816</v>
      </c>
      <c r="E10373" s="753" t="s">
        <v>125</v>
      </c>
      <c r="F10373" s="753" t="s">
        <v>430</v>
      </c>
      <c r="G10373" s="757" t="s">
        <v>431</v>
      </c>
      <c r="H10373" s="751">
        <v>840000</v>
      </c>
    </row>
    <row r="10374" spans="1:8">
      <c r="A10374" s="753" t="s">
        <v>84</v>
      </c>
      <c r="B10374" s="753" t="s">
        <v>204</v>
      </c>
      <c r="C10374" s="753" t="s">
        <v>416</v>
      </c>
      <c r="D10374" s="753" t="s">
        <v>1816</v>
      </c>
      <c r="E10374" s="753" t="s">
        <v>125</v>
      </c>
      <c r="F10374" s="753" t="s">
        <v>552</v>
      </c>
      <c r="G10374" s="757" t="s">
        <v>553</v>
      </c>
      <c r="H10374" s="751">
        <v>2400000</v>
      </c>
    </row>
    <row r="10375" spans="1:8">
      <c r="A10375" s="753" t="s">
        <v>84</v>
      </c>
      <c r="B10375" s="753" t="s">
        <v>204</v>
      </c>
      <c r="C10375" s="753" t="s">
        <v>416</v>
      </c>
      <c r="D10375" s="753" t="s">
        <v>1816</v>
      </c>
      <c r="E10375" s="753" t="s">
        <v>125</v>
      </c>
      <c r="F10375" s="753" t="s">
        <v>127</v>
      </c>
      <c r="G10375" s="757" t="s">
        <v>128</v>
      </c>
      <c r="H10375" s="751">
        <v>2100000</v>
      </c>
    </row>
    <row r="10376" spans="1:8">
      <c r="A10376" s="753" t="s">
        <v>84</v>
      </c>
      <c r="B10376" s="753" t="s">
        <v>204</v>
      </c>
      <c r="C10376" s="753" t="s">
        <v>416</v>
      </c>
      <c r="D10376" s="753" t="s">
        <v>1816</v>
      </c>
      <c r="E10376" s="753" t="s">
        <v>554</v>
      </c>
      <c r="F10376" s="753"/>
      <c r="G10376" s="757" t="s">
        <v>555</v>
      </c>
      <c r="H10376" s="751">
        <v>152275000</v>
      </c>
    </row>
    <row r="10377" spans="1:8">
      <c r="A10377" s="753" t="s">
        <v>84</v>
      </c>
      <c r="B10377" s="753" t="s">
        <v>204</v>
      </c>
      <c r="C10377" s="753" t="s">
        <v>416</v>
      </c>
      <c r="D10377" s="753" t="s">
        <v>1816</v>
      </c>
      <c r="E10377" s="753" t="s">
        <v>554</v>
      </c>
      <c r="F10377" s="753" t="s">
        <v>556</v>
      </c>
      <c r="G10377" s="757" t="s">
        <v>557</v>
      </c>
      <c r="H10377" s="751">
        <v>2000000</v>
      </c>
    </row>
    <row r="10378" spans="1:8">
      <c r="A10378" s="753" t="s">
        <v>84</v>
      </c>
      <c r="B10378" s="753" t="s">
        <v>204</v>
      </c>
      <c r="C10378" s="753" t="s">
        <v>416</v>
      </c>
      <c r="D10378" s="753" t="s">
        <v>1816</v>
      </c>
      <c r="E10378" s="753" t="s">
        <v>554</v>
      </c>
      <c r="F10378" s="753" t="s">
        <v>206</v>
      </c>
      <c r="G10378" s="757" t="s">
        <v>207</v>
      </c>
      <c r="H10378" s="751">
        <v>150275000</v>
      </c>
    </row>
    <row r="10379" spans="1:8" ht="26.4">
      <c r="A10379" s="753" t="s">
        <v>84</v>
      </c>
      <c r="B10379" s="753" t="s">
        <v>204</v>
      </c>
      <c r="C10379" s="753" t="s">
        <v>416</v>
      </c>
      <c r="D10379" s="753" t="s">
        <v>1816</v>
      </c>
      <c r="E10379" s="753" t="s">
        <v>130</v>
      </c>
      <c r="F10379" s="753"/>
      <c r="G10379" s="757" t="s">
        <v>131</v>
      </c>
      <c r="H10379" s="751">
        <v>54743000</v>
      </c>
    </row>
    <row r="10380" spans="1:8">
      <c r="A10380" s="753" t="s">
        <v>84</v>
      </c>
      <c r="B10380" s="753" t="s">
        <v>204</v>
      </c>
      <c r="C10380" s="753" t="s">
        <v>416</v>
      </c>
      <c r="D10380" s="753" t="s">
        <v>1816</v>
      </c>
      <c r="E10380" s="753" t="s">
        <v>130</v>
      </c>
      <c r="F10380" s="753" t="s">
        <v>132</v>
      </c>
      <c r="G10380" s="757" t="s">
        <v>135</v>
      </c>
      <c r="H10380" s="751">
        <v>54743000</v>
      </c>
    </row>
    <row r="10381" spans="1:8">
      <c r="A10381" s="753" t="s">
        <v>84</v>
      </c>
      <c r="B10381" s="753" t="s">
        <v>204</v>
      </c>
      <c r="C10381" s="753" t="s">
        <v>416</v>
      </c>
      <c r="D10381" s="753" t="s">
        <v>1816</v>
      </c>
      <c r="E10381" s="753" t="s">
        <v>134</v>
      </c>
      <c r="F10381" s="753"/>
      <c r="G10381" s="757" t="s">
        <v>135</v>
      </c>
      <c r="H10381" s="751">
        <v>119840000</v>
      </c>
    </row>
    <row r="10382" spans="1:8">
      <c r="A10382" s="753" t="s">
        <v>84</v>
      </c>
      <c r="B10382" s="753" t="s">
        <v>204</v>
      </c>
      <c r="C10382" s="753" t="s">
        <v>416</v>
      </c>
      <c r="D10382" s="753" t="s">
        <v>1816</v>
      </c>
      <c r="E10382" s="753" t="s">
        <v>134</v>
      </c>
      <c r="F10382" s="753" t="s">
        <v>137</v>
      </c>
      <c r="G10382" s="757" t="s">
        <v>138</v>
      </c>
      <c r="H10382" s="751">
        <v>52817000</v>
      </c>
    </row>
    <row r="10383" spans="1:8">
      <c r="A10383" s="753" t="s">
        <v>84</v>
      </c>
      <c r="B10383" s="753" t="s">
        <v>204</v>
      </c>
      <c r="C10383" s="753" t="s">
        <v>416</v>
      </c>
      <c r="D10383" s="753" t="s">
        <v>1816</v>
      </c>
      <c r="E10383" s="753" t="s">
        <v>134</v>
      </c>
      <c r="F10383" s="753" t="s">
        <v>139</v>
      </c>
      <c r="G10383" s="757" t="s">
        <v>140</v>
      </c>
      <c r="H10383" s="751">
        <v>67023000</v>
      </c>
    </row>
    <row r="10384" spans="1:8" ht="26.4">
      <c r="A10384" s="753" t="s">
        <v>84</v>
      </c>
      <c r="B10384" s="753" t="s">
        <v>204</v>
      </c>
      <c r="C10384" s="753" t="s">
        <v>416</v>
      </c>
      <c r="D10384" s="753" t="s">
        <v>1844</v>
      </c>
      <c r="E10384" s="753"/>
      <c r="F10384" s="753"/>
      <c r="G10384" s="757" t="s">
        <v>1845</v>
      </c>
      <c r="H10384" s="751">
        <v>30000000</v>
      </c>
    </row>
    <row r="10385" spans="1:8">
      <c r="A10385" s="753" t="s">
        <v>84</v>
      </c>
      <c r="B10385" s="753" t="s">
        <v>204</v>
      </c>
      <c r="C10385" s="753" t="s">
        <v>416</v>
      </c>
      <c r="D10385" s="753" t="s">
        <v>1844</v>
      </c>
      <c r="E10385" s="753" t="s">
        <v>115</v>
      </c>
      <c r="F10385" s="753"/>
      <c r="G10385" s="757" t="s">
        <v>1781</v>
      </c>
      <c r="H10385" s="751">
        <v>15000000</v>
      </c>
    </row>
    <row r="10386" spans="1:8">
      <c r="A10386" s="753" t="s">
        <v>84</v>
      </c>
      <c r="B10386" s="753" t="s">
        <v>204</v>
      </c>
      <c r="C10386" s="753" t="s">
        <v>416</v>
      </c>
      <c r="D10386" s="753" t="s">
        <v>1844</v>
      </c>
      <c r="E10386" s="753" t="s">
        <v>115</v>
      </c>
      <c r="F10386" s="753" t="s">
        <v>116</v>
      </c>
      <c r="G10386" s="757" t="s">
        <v>117</v>
      </c>
      <c r="H10386" s="751">
        <v>14200000</v>
      </c>
    </row>
    <row r="10387" spans="1:8">
      <c r="A10387" s="753" t="s">
        <v>84</v>
      </c>
      <c r="B10387" s="753" t="s">
        <v>204</v>
      </c>
      <c r="C10387" s="753" t="s">
        <v>416</v>
      </c>
      <c r="D10387" s="753" t="s">
        <v>1844</v>
      </c>
      <c r="E10387" s="753" t="s">
        <v>115</v>
      </c>
      <c r="F10387" s="753" t="s">
        <v>118</v>
      </c>
      <c r="G10387" s="757" t="s">
        <v>119</v>
      </c>
      <c r="H10387" s="751">
        <v>800000</v>
      </c>
    </row>
    <row r="10388" spans="1:8" ht="26.4">
      <c r="A10388" s="753" t="s">
        <v>84</v>
      </c>
      <c r="B10388" s="753" t="s">
        <v>204</v>
      </c>
      <c r="C10388" s="753" t="s">
        <v>416</v>
      </c>
      <c r="D10388" s="753" t="s">
        <v>1844</v>
      </c>
      <c r="E10388" s="753" t="s">
        <v>130</v>
      </c>
      <c r="F10388" s="753"/>
      <c r="G10388" s="757" t="s">
        <v>131</v>
      </c>
      <c r="H10388" s="751">
        <v>10000000</v>
      </c>
    </row>
    <row r="10389" spans="1:8">
      <c r="A10389" s="753" t="s">
        <v>84</v>
      </c>
      <c r="B10389" s="753" t="s">
        <v>204</v>
      </c>
      <c r="C10389" s="753" t="s">
        <v>416</v>
      </c>
      <c r="D10389" s="753" t="s">
        <v>1844</v>
      </c>
      <c r="E10389" s="753" t="s">
        <v>130</v>
      </c>
      <c r="F10389" s="753" t="s">
        <v>585</v>
      </c>
      <c r="G10389" s="757" t="s">
        <v>1799</v>
      </c>
      <c r="H10389" s="751">
        <v>10000000</v>
      </c>
    </row>
    <row r="10390" spans="1:8">
      <c r="A10390" s="753" t="s">
        <v>84</v>
      </c>
      <c r="B10390" s="753" t="s">
        <v>204</v>
      </c>
      <c r="C10390" s="753" t="s">
        <v>416</v>
      </c>
      <c r="D10390" s="753" t="s">
        <v>1844</v>
      </c>
      <c r="E10390" s="753" t="s">
        <v>134</v>
      </c>
      <c r="F10390" s="753"/>
      <c r="G10390" s="757" t="s">
        <v>135</v>
      </c>
      <c r="H10390" s="751">
        <v>5000000</v>
      </c>
    </row>
    <row r="10391" spans="1:8">
      <c r="A10391" s="753" t="s">
        <v>84</v>
      </c>
      <c r="B10391" s="753" t="s">
        <v>204</v>
      </c>
      <c r="C10391" s="753" t="s">
        <v>416</v>
      </c>
      <c r="D10391" s="753" t="s">
        <v>1844</v>
      </c>
      <c r="E10391" s="753" t="s">
        <v>134</v>
      </c>
      <c r="F10391" s="753" t="s">
        <v>139</v>
      </c>
      <c r="G10391" s="757" t="s">
        <v>140</v>
      </c>
      <c r="H10391" s="751">
        <v>5000000</v>
      </c>
    </row>
    <row r="10392" spans="1:8" ht="26.4">
      <c r="A10392" s="753" t="s">
        <v>84</v>
      </c>
      <c r="B10392" s="753" t="s">
        <v>204</v>
      </c>
      <c r="C10392" s="753" t="s">
        <v>223</v>
      </c>
      <c r="D10392" s="753"/>
      <c r="E10392" s="753"/>
      <c r="F10392" s="753"/>
      <c r="G10392" s="757" t="s">
        <v>1765</v>
      </c>
      <c r="H10392" s="751">
        <v>22974243867</v>
      </c>
    </row>
    <row r="10393" spans="1:8">
      <c r="A10393" s="753" t="s">
        <v>84</v>
      </c>
      <c r="B10393" s="753" t="s">
        <v>204</v>
      </c>
      <c r="C10393" s="753" t="s">
        <v>223</v>
      </c>
      <c r="D10393" s="753" t="s">
        <v>1766</v>
      </c>
      <c r="E10393" s="753"/>
      <c r="F10393" s="753"/>
      <c r="G10393" s="757" t="s">
        <v>1767</v>
      </c>
      <c r="H10393" s="751">
        <v>22757313530</v>
      </c>
    </row>
    <row r="10394" spans="1:8">
      <c r="A10394" s="753" t="s">
        <v>84</v>
      </c>
      <c r="B10394" s="753" t="s">
        <v>204</v>
      </c>
      <c r="C10394" s="753" t="s">
        <v>223</v>
      </c>
      <c r="D10394" s="753" t="s">
        <v>1766</v>
      </c>
      <c r="E10394" s="753" t="s">
        <v>92</v>
      </c>
      <c r="F10394" s="753"/>
      <c r="G10394" s="757" t="s">
        <v>93</v>
      </c>
      <c r="H10394" s="751">
        <v>4270930571</v>
      </c>
    </row>
    <row r="10395" spans="1:8">
      <c r="A10395" s="753" t="s">
        <v>84</v>
      </c>
      <c r="B10395" s="753" t="s">
        <v>204</v>
      </c>
      <c r="C10395" s="753" t="s">
        <v>223</v>
      </c>
      <c r="D10395" s="753" t="s">
        <v>1766</v>
      </c>
      <c r="E10395" s="753" t="s">
        <v>92</v>
      </c>
      <c r="F10395" s="753" t="s">
        <v>94</v>
      </c>
      <c r="G10395" s="757" t="s">
        <v>1768</v>
      </c>
      <c r="H10395" s="751">
        <v>4270930571</v>
      </c>
    </row>
    <row r="10396" spans="1:8" ht="26.4">
      <c r="A10396" s="753" t="s">
        <v>84</v>
      </c>
      <c r="B10396" s="753" t="s">
        <v>204</v>
      </c>
      <c r="C10396" s="753" t="s">
        <v>223</v>
      </c>
      <c r="D10396" s="753" t="s">
        <v>1766</v>
      </c>
      <c r="E10396" s="753" t="s">
        <v>141</v>
      </c>
      <c r="F10396" s="753"/>
      <c r="G10396" s="757" t="s">
        <v>1822</v>
      </c>
      <c r="H10396" s="751">
        <v>35804700</v>
      </c>
    </row>
    <row r="10397" spans="1:8" ht="26.4">
      <c r="A10397" s="753" t="s">
        <v>84</v>
      </c>
      <c r="B10397" s="753" t="s">
        <v>204</v>
      </c>
      <c r="C10397" s="753" t="s">
        <v>223</v>
      </c>
      <c r="D10397" s="753" t="s">
        <v>1766</v>
      </c>
      <c r="E10397" s="753" t="s">
        <v>141</v>
      </c>
      <c r="F10397" s="753" t="s">
        <v>581</v>
      </c>
      <c r="G10397" s="757" t="s">
        <v>1823</v>
      </c>
      <c r="H10397" s="751">
        <v>35804700</v>
      </c>
    </row>
    <row r="10398" spans="1:8">
      <c r="A10398" s="753" t="s">
        <v>84</v>
      </c>
      <c r="B10398" s="753" t="s">
        <v>204</v>
      </c>
      <c r="C10398" s="753" t="s">
        <v>223</v>
      </c>
      <c r="D10398" s="753" t="s">
        <v>1766</v>
      </c>
      <c r="E10398" s="753" t="s">
        <v>96</v>
      </c>
      <c r="F10398" s="753"/>
      <c r="G10398" s="757" t="s">
        <v>97</v>
      </c>
      <c r="H10398" s="751">
        <v>1760983532</v>
      </c>
    </row>
    <row r="10399" spans="1:8">
      <c r="A10399" s="753" t="s">
        <v>84</v>
      </c>
      <c r="B10399" s="753" t="s">
        <v>204</v>
      </c>
      <c r="C10399" s="753" t="s">
        <v>223</v>
      </c>
      <c r="D10399" s="753" t="s">
        <v>1766</v>
      </c>
      <c r="E10399" s="753" t="s">
        <v>96</v>
      </c>
      <c r="F10399" s="753" t="s">
        <v>151</v>
      </c>
      <c r="G10399" s="757" t="s">
        <v>152</v>
      </c>
      <c r="H10399" s="751">
        <v>103677000</v>
      </c>
    </row>
    <row r="10400" spans="1:8">
      <c r="A10400" s="753" t="s">
        <v>84</v>
      </c>
      <c r="B10400" s="753" t="s">
        <v>204</v>
      </c>
      <c r="C10400" s="753" t="s">
        <v>223</v>
      </c>
      <c r="D10400" s="753" t="s">
        <v>1766</v>
      </c>
      <c r="E10400" s="753" t="s">
        <v>96</v>
      </c>
      <c r="F10400" s="753" t="s">
        <v>440</v>
      </c>
      <c r="G10400" s="757" t="s">
        <v>441</v>
      </c>
      <c r="H10400" s="751">
        <v>121402000</v>
      </c>
    </row>
    <row r="10401" spans="1:8">
      <c r="A10401" s="753" t="s">
        <v>84</v>
      </c>
      <c r="B10401" s="753" t="s">
        <v>204</v>
      </c>
      <c r="C10401" s="753" t="s">
        <v>223</v>
      </c>
      <c r="D10401" s="753" t="s">
        <v>1766</v>
      </c>
      <c r="E10401" s="753" t="s">
        <v>96</v>
      </c>
      <c r="F10401" s="753" t="s">
        <v>864</v>
      </c>
      <c r="G10401" s="757" t="s">
        <v>1770</v>
      </c>
      <c r="H10401" s="751">
        <v>385003678</v>
      </c>
    </row>
    <row r="10402" spans="1:8">
      <c r="A10402" s="753" t="s">
        <v>84</v>
      </c>
      <c r="B10402" s="753" t="s">
        <v>204</v>
      </c>
      <c r="C10402" s="753" t="s">
        <v>223</v>
      </c>
      <c r="D10402" s="753" t="s">
        <v>1766</v>
      </c>
      <c r="E10402" s="753" t="s">
        <v>96</v>
      </c>
      <c r="F10402" s="753" t="s">
        <v>11</v>
      </c>
      <c r="G10402" s="757" t="s">
        <v>1830</v>
      </c>
      <c r="H10402" s="751">
        <v>20341972</v>
      </c>
    </row>
    <row r="10403" spans="1:8" ht="26.4">
      <c r="A10403" s="753" t="s">
        <v>84</v>
      </c>
      <c r="B10403" s="753" t="s">
        <v>204</v>
      </c>
      <c r="C10403" s="753" t="s">
        <v>223</v>
      </c>
      <c r="D10403" s="753" t="s">
        <v>1766</v>
      </c>
      <c r="E10403" s="753" t="s">
        <v>96</v>
      </c>
      <c r="F10403" s="753" t="s">
        <v>98</v>
      </c>
      <c r="G10403" s="757" t="s">
        <v>99</v>
      </c>
      <c r="H10403" s="751">
        <v>32622000</v>
      </c>
    </row>
    <row r="10404" spans="1:8" ht="26.4">
      <c r="A10404" s="753" t="s">
        <v>84</v>
      </c>
      <c r="B10404" s="753" t="s">
        <v>204</v>
      </c>
      <c r="C10404" s="753" t="s">
        <v>223</v>
      </c>
      <c r="D10404" s="753" t="s">
        <v>1766</v>
      </c>
      <c r="E10404" s="753" t="s">
        <v>96</v>
      </c>
      <c r="F10404" s="753" t="s">
        <v>442</v>
      </c>
      <c r="G10404" s="757" t="s">
        <v>1772</v>
      </c>
      <c r="H10404" s="751">
        <v>18624702</v>
      </c>
    </row>
    <row r="10405" spans="1:8" ht="26.4">
      <c r="A10405" s="753" t="s">
        <v>84</v>
      </c>
      <c r="B10405" s="753" t="s">
        <v>204</v>
      </c>
      <c r="C10405" s="753" t="s">
        <v>223</v>
      </c>
      <c r="D10405" s="753" t="s">
        <v>1766</v>
      </c>
      <c r="E10405" s="753" t="s">
        <v>96</v>
      </c>
      <c r="F10405" s="753" t="s">
        <v>457</v>
      </c>
      <c r="G10405" s="757" t="s">
        <v>1875</v>
      </c>
      <c r="H10405" s="751">
        <v>4023000</v>
      </c>
    </row>
    <row r="10406" spans="1:8">
      <c r="A10406" s="753" t="s">
        <v>84</v>
      </c>
      <c r="B10406" s="753" t="s">
        <v>204</v>
      </c>
      <c r="C10406" s="753" t="s">
        <v>223</v>
      </c>
      <c r="D10406" s="753" t="s">
        <v>1766</v>
      </c>
      <c r="E10406" s="753" t="s">
        <v>96</v>
      </c>
      <c r="F10406" s="753" t="s">
        <v>144</v>
      </c>
      <c r="G10406" s="757" t="s">
        <v>145</v>
      </c>
      <c r="H10406" s="751">
        <v>1039529180</v>
      </c>
    </row>
    <row r="10407" spans="1:8">
      <c r="A10407" s="753" t="s">
        <v>84</v>
      </c>
      <c r="B10407" s="753" t="s">
        <v>204</v>
      </c>
      <c r="C10407" s="753" t="s">
        <v>223</v>
      </c>
      <c r="D10407" s="753" t="s">
        <v>1766</v>
      </c>
      <c r="E10407" s="753" t="s">
        <v>96</v>
      </c>
      <c r="F10407" s="753" t="s">
        <v>154</v>
      </c>
      <c r="G10407" s="757" t="s">
        <v>1773</v>
      </c>
      <c r="H10407" s="751">
        <v>35760000</v>
      </c>
    </row>
    <row r="10408" spans="1:8">
      <c r="A10408" s="753" t="s">
        <v>84</v>
      </c>
      <c r="B10408" s="753" t="s">
        <v>204</v>
      </c>
      <c r="C10408" s="753" t="s">
        <v>223</v>
      </c>
      <c r="D10408" s="753" t="s">
        <v>1766</v>
      </c>
      <c r="E10408" s="753" t="s">
        <v>426</v>
      </c>
      <c r="F10408" s="753"/>
      <c r="G10408" s="757" t="s">
        <v>427</v>
      </c>
      <c r="H10408" s="751">
        <v>4933262000</v>
      </c>
    </row>
    <row r="10409" spans="1:8">
      <c r="A10409" s="753" t="s">
        <v>84</v>
      </c>
      <c r="B10409" s="753" t="s">
        <v>204</v>
      </c>
      <c r="C10409" s="753" t="s">
        <v>223</v>
      </c>
      <c r="D10409" s="753" t="s">
        <v>1766</v>
      </c>
      <c r="E10409" s="753" t="s">
        <v>426</v>
      </c>
      <c r="F10409" s="753" t="s">
        <v>428</v>
      </c>
      <c r="G10409" s="757" t="s">
        <v>1774</v>
      </c>
      <c r="H10409" s="751">
        <v>3590822000</v>
      </c>
    </row>
    <row r="10410" spans="1:8">
      <c r="A10410" s="753" t="s">
        <v>84</v>
      </c>
      <c r="B10410" s="753" t="s">
        <v>204</v>
      </c>
      <c r="C10410" s="753" t="s">
        <v>223</v>
      </c>
      <c r="D10410" s="753" t="s">
        <v>1766</v>
      </c>
      <c r="E10410" s="753" t="s">
        <v>426</v>
      </c>
      <c r="F10410" s="753" t="s">
        <v>336</v>
      </c>
      <c r="G10410" s="757" t="s">
        <v>1876</v>
      </c>
      <c r="H10410" s="751">
        <v>873718000</v>
      </c>
    </row>
    <row r="10411" spans="1:8">
      <c r="A10411" s="753" t="s">
        <v>84</v>
      </c>
      <c r="B10411" s="753" t="s">
        <v>204</v>
      </c>
      <c r="C10411" s="753" t="s">
        <v>223</v>
      </c>
      <c r="D10411" s="753" t="s">
        <v>1766</v>
      </c>
      <c r="E10411" s="753" t="s">
        <v>426</v>
      </c>
      <c r="F10411" s="753" t="s">
        <v>429</v>
      </c>
      <c r="G10411" s="757" t="s">
        <v>1775</v>
      </c>
      <c r="H10411" s="751">
        <v>468722000</v>
      </c>
    </row>
    <row r="10412" spans="1:8">
      <c r="A10412" s="753" t="s">
        <v>84</v>
      </c>
      <c r="B10412" s="753" t="s">
        <v>204</v>
      </c>
      <c r="C10412" s="753" t="s">
        <v>223</v>
      </c>
      <c r="D10412" s="753" t="s">
        <v>1766</v>
      </c>
      <c r="E10412" s="753" t="s">
        <v>100</v>
      </c>
      <c r="F10412" s="753"/>
      <c r="G10412" s="757" t="s">
        <v>101</v>
      </c>
      <c r="H10412" s="751">
        <v>586594230</v>
      </c>
    </row>
    <row r="10413" spans="1:8">
      <c r="A10413" s="753" t="s">
        <v>84</v>
      </c>
      <c r="B10413" s="753" t="s">
        <v>204</v>
      </c>
      <c r="C10413" s="753" t="s">
        <v>223</v>
      </c>
      <c r="D10413" s="753" t="s">
        <v>1766</v>
      </c>
      <c r="E10413" s="753" t="s">
        <v>100</v>
      </c>
      <c r="F10413" s="753" t="s">
        <v>337</v>
      </c>
      <c r="G10413" s="757" t="s">
        <v>338</v>
      </c>
      <c r="H10413" s="751">
        <v>54858000</v>
      </c>
    </row>
    <row r="10414" spans="1:8">
      <c r="A10414" s="753" t="s">
        <v>84</v>
      </c>
      <c r="B10414" s="753" t="s">
        <v>204</v>
      </c>
      <c r="C10414" s="753" t="s">
        <v>223</v>
      </c>
      <c r="D10414" s="753" t="s">
        <v>1766</v>
      </c>
      <c r="E10414" s="753" t="s">
        <v>100</v>
      </c>
      <c r="F10414" s="753" t="s">
        <v>443</v>
      </c>
      <c r="G10414" s="757" t="s">
        <v>135</v>
      </c>
      <c r="H10414" s="751">
        <v>531736230</v>
      </c>
    </row>
    <row r="10415" spans="1:8">
      <c r="A10415" s="753" t="s">
        <v>84</v>
      </c>
      <c r="B10415" s="753" t="s">
        <v>204</v>
      </c>
      <c r="C10415" s="753" t="s">
        <v>223</v>
      </c>
      <c r="D10415" s="753" t="s">
        <v>1766</v>
      </c>
      <c r="E10415" s="753" t="s">
        <v>102</v>
      </c>
      <c r="F10415" s="753"/>
      <c r="G10415" s="757" t="s">
        <v>369</v>
      </c>
      <c r="H10415" s="751">
        <v>990404857</v>
      </c>
    </row>
    <row r="10416" spans="1:8">
      <c r="A10416" s="753" t="s">
        <v>84</v>
      </c>
      <c r="B10416" s="753" t="s">
        <v>204</v>
      </c>
      <c r="C10416" s="753" t="s">
        <v>223</v>
      </c>
      <c r="D10416" s="753" t="s">
        <v>1766</v>
      </c>
      <c r="E10416" s="753" t="s">
        <v>102</v>
      </c>
      <c r="F10416" s="753" t="s">
        <v>103</v>
      </c>
      <c r="G10416" s="757" t="s">
        <v>104</v>
      </c>
      <c r="H10416" s="751">
        <v>765725576</v>
      </c>
    </row>
    <row r="10417" spans="1:8">
      <c r="A10417" s="753" t="s">
        <v>84</v>
      </c>
      <c r="B10417" s="753" t="s">
        <v>204</v>
      </c>
      <c r="C10417" s="753" t="s">
        <v>223</v>
      </c>
      <c r="D10417" s="753" t="s">
        <v>1766</v>
      </c>
      <c r="E10417" s="753" t="s">
        <v>102</v>
      </c>
      <c r="F10417" s="753" t="s">
        <v>105</v>
      </c>
      <c r="G10417" s="757" t="s">
        <v>106</v>
      </c>
      <c r="H10417" s="751">
        <v>132611966</v>
      </c>
    </row>
    <row r="10418" spans="1:8">
      <c r="A10418" s="753" t="s">
        <v>84</v>
      </c>
      <c r="B10418" s="753" t="s">
        <v>204</v>
      </c>
      <c r="C10418" s="753" t="s">
        <v>223</v>
      </c>
      <c r="D10418" s="753" t="s">
        <v>1766</v>
      </c>
      <c r="E10418" s="753" t="s">
        <v>102</v>
      </c>
      <c r="F10418" s="753" t="s">
        <v>107</v>
      </c>
      <c r="G10418" s="757" t="s">
        <v>108</v>
      </c>
      <c r="H10418" s="751">
        <v>88574361</v>
      </c>
    </row>
    <row r="10419" spans="1:8">
      <c r="A10419" s="753" t="s">
        <v>84</v>
      </c>
      <c r="B10419" s="753" t="s">
        <v>204</v>
      </c>
      <c r="C10419" s="753" t="s">
        <v>223</v>
      </c>
      <c r="D10419" s="753" t="s">
        <v>1766</v>
      </c>
      <c r="E10419" s="753" t="s">
        <v>102</v>
      </c>
      <c r="F10419" s="753" t="s">
        <v>0</v>
      </c>
      <c r="G10419" s="757" t="s">
        <v>1</v>
      </c>
      <c r="H10419" s="751">
        <v>3492954</v>
      </c>
    </row>
    <row r="10420" spans="1:8">
      <c r="A10420" s="753" t="s">
        <v>84</v>
      </c>
      <c r="B10420" s="753" t="s">
        <v>204</v>
      </c>
      <c r="C10420" s="753" t="s">
        <v>223</v>
      </c>
      <c r="D10420" s="753" t="s">
        <v>1766</v>
      </c>
      <c r="E10420" s="753" t="s">
        <v>109</v>
      </c>
      <c r="F10420" s="753"/>
      <c r="G10420" s="757" t="s">
        <v>110</v>
      </c>
      <c r="H10420" s="751">
        <v>55533456</v>
      </c>
    </row>
    <row r="10421" spans="1:8" ht="26.4">
      <c r="A10421" s="753" t="s">
        <v>84</v>
      </c>
      <c r="B10421" s="753" t="s">
        <v>204</v>
      </c>
      <c r="C10421" s="753" t="s">
        <v>223</v>
      </c>
      <c r="D10421" s="753" t="s">
        <v>1766</v>
      </c>
      <c r="E10421" s="753" t="s">
        <v>109</v>
      </c>
      <c r="F10421" s="753" t="s">
        <v>855</v>
      </c>
      <c r="G10421" s="757" t="s">
        <v>1776</v>
      </c>
      <c r="H10421" s="751">
        <v>46593456</v>
      </c>
    </row>
    <row r="10422" spans="1:8">
      <c r="A10422" s="753" t="s">
        <v>84</v>
      </c>
      <c r="B10422" s="753" t="s">
        <v>204</v>
      </c>
      <c r="C10422" s="753" t="s">
        <v>223</v>
      </c>
      <c r="D10422" s="753" t="s">
        <v>1766</v>
      </c>
      <c r="E10422" s="753" t="s">
        <v>109</v>
      </c>
      <c r="F10422" s="753" t="s">
        <v>111</v>
      </c>
      <c r="G10422" s="757" t="s">
        <v>135</v>
      </c>
      <c r="H10422" s="751">
        <v>8940000</v>
      </c>
    </row>
    <row r="10423" spans="1:8">
      <c r="A10423" s="753" t="s">
        <v>84</v>
      </c>
      <c r="B10423" s="753" t="s">
        <v>204</v>
      </c>
      <c r="C10423" s="753" t="s">
        <v>223</v>
      </c>
      <c r="D10423" s="753" t="s">
        <v>1766</v>
      </c>
      <c r="E10423" s="753" t="s">
        <v>112</v>
      </c>
      <c r="F10423" s="753"/>
      <c r="G10423" s="757" t="s">
        <v>113</v>
      </c>
      <c r="H10423" s="751">
        <v>143795613</v>
      </c>
    </row>
    <row r="10424" spans="1:8">
      <c r="A10424" s="753" t="s">
        <v>84</v>
      </c>
      <c r="B10424" s="753" t="s">
        <v>204</v>
      </c>
      <c r="C10424" s="753" t="s">
        <v>223</v>
      </c>
      <c r="D10424" s="753" t="s">
        <v>1766</v>
      </c>
      <c r="E10424" s="753" t="s">
        <v>112</v>
      </c>
      <c r="F10424" s="753" t="s">
        <v>155</v>
      </c>
      <c r="G10424" s="757" t="s">
        <v>1777</v>
      </c>
      <c r="H10424" s="751">
        <v>115277842</v>
      </c>
    </row>
    <row r="10425" spans="1:8">
      <c r="A10425" s="753" t="s">
        <v>84</v>
      </c>
      <c r="B10425" s="753" t="s">
        <v>204</v>
      </c>
      <c r="C10425" s="753" t="s">
        <v>223</v>
      </c>
      <c r="D10425" s="753" t="s">
        <v>1766</v>
      </c>
      <c r="E10425" s="753" t="s">
        <v>112</v>
      </c>
      <c r="F10425" s="753" t="s">
        <v>114</v>
      </c>
      <c r="G10425" s="757" t="s">
        <v>1778</v>
      </c>
      <c r="H10425" s="751">
        <v>7320771</v>
      </c>
    </row>
    <row r="10426" spans="1:8">
      <c r="A10426" s="753" t="s">
        <v>84</v>
      </c>
      <c r="B10426" s="753" t="s">
        <v>204</v>
      </c>
      <c r="C10426" s="753" t="s">
        <v>223</v>
      </c>
      <c r="D10426" s="753" t="s">
        <v>1766</v>
      </c>
      <c r="E10426" s="753" t="s">
        <v>112</v>
      </c>
      <c r="F10426" s="753" t="s">
        <v>146</v>
      </c>
      <c r="G10426" s="757" t="s">
        <v>1780</v>
      </c>
      <c r="H10426" s="751">
        <v>5587000</v>
      </c>
    </row>
    <row r="10427" spans="1:8">
      <c r="A10427" s="753" t="s">
        <v>84</v>
      </c>
      <c r="B10427" s="753" t="s">
        <v>204</v>
      </c>
      <c r="C10427" s="753" t="s">
        <v>223</v>
      </c>
      <c r="D10427" s="753" t="s">
        <v>1766</v>
      </c>
      <c r="E10427" s="753" t="s">
        <v>112</v>
      </c>
      <c r="F10427" s="753" t="s">
        <v>242</v>
      </c>
      <c r="G10427" s="757" t="s">
        <v>1839</v>
      </c>
      <c r="H10427" s="751">
        <v>420000</v>
      </c>
    </row>
    <row r="10428" spans="1:8">
      <c r="A10428" s="753" t="s">
        <v>84</v>
      </c>
      <c r="B10428" s="753" t="s">
        <v>204</v>
      </c>
      <c r="C10428" s="753" t="s">
        <v>223</v>
      </c>
      <c r="D10428" s="753" t="s">
        <v>1766</v>
      </c>
      <c r="E10428" s="753" t="s">
        <v>112</v>
      </c>
      <c r="F10428" s="753" t="s">
        <v>157</v>
      </c>
      <c r="G10428" s="757" t="s">
        <v>135</v>
      </c>
      <c r="H10428" s="751">
        <v>15190000</v>
      </c>
    </row>
    <row r="10429" spans="1:8">
      <c r="A10429" s="753" t="s">
        <v>84</v>
      </c>
      <c r="B10429" s="753" t="s">
        <v>204</v>
      </c>
      <c r="C10429" s="753" t="s">
        <v>223</v>
      </c>
      <c r="D10429" s="753" t="s">
        <v>1766</v>
      </c>
      <c r="E10429" s="753" t="s">
        <v>115</v>
      </c>
      <c r="F10429" s="753"/>
      <c r="G10429" s="757" t="s">
        <v>1781</v>
      </c>
      <c r="H10429" s="751">
        <v>1086481966</v>
      </c>
    </row>
    <row r="10430" spans="1:8">
      <c r="A10430" s="753" t="s">
        <v>84</v>
      </c>
      <c r="B10430" s="753" t="s">
        <v>204</v>
      </c>
      <c r="C10430" s="753" t="s">
        <v>223</v>
      </c>
      <c r="D10430" s="753" t="s">
        <v>1766</v>
      </c>
      <c r="E10430" s="753" t="s">
        <v>115</v>
      </c>
      <c r="F10430" s="753" t="s">
        <v>116</v>
      </c>
      <c r="G10430" s="757" t="s">
        <v>117</v>
      </c>
      <c r="H10430" s="751">
        <v>707869966</v>
      </c>
    </row>
    <row r="10431" spans="1:8">
      <c r="A10431" s="753" t="s">
        <v>84</v>
      </c>
      <c r="B10431" s="753" t="s">
        <v>204</v>
      </c>
      <c r="C10431" s="753" t="s">
        <v>223</v>
      </c>
      <c r="D10431" s="753" t="s">
        <v>1766</v>
      </c>
      <c r="E10431" s="753" t="s">
        <v>115</v>
      </c>
      <c r="F10431" s="753" t="s">
        <v>147</v>
      </c>
      <c r="G10431" s="757" t="s">
        <v>148</v>
      </c>
      <c r="H10431" s="751">
        <v>237130000</v>
      </c>
    </row>
    <row r="10432" spans="1:8">
      <c r="A10432" s="753" t="s">
        <v>84</v>
      </c>
      <c r="B10432" s="753" t="s">
        <v>204</v>
      </c>
      <c r="C10432" s="753" t="s">
        <v>223</v>
      </c>
      <c r="D10432" s="753" t="s">
        <v>1766</v>
      </c>
      <c r="E10432" s="753" t="s">
        <v>115</v>
      </c>
      <c r="F10432" s="753" t="s">
        <v>118</v>
      </c>
      <c r="G10432" s="757" t="s">
        <v>119</v>
      </c>
      <c r="H10432" s="751">
        <v>141482000</v>
      </c>
    </row>
    <row r="10433" spans="1:8">
      <c r="A10433" s="753" t="s">
        <v>84</v>
      </c>
      <c r="B10433" s="753" t="s">
        <v>204</v>
      </c>
      <c r="C10433" s="753" t="s">
        <v>223</v>
      </c>
      <c r="D10433" s="753" t="s">
        <v>1766</v>
      </c>
      <c r="E10433" s="753" t="s">
        <v>120</v>
      </c>
      <c r="F10433" s="753"/>
      <c r="G10433" s="757" t="s">
        <v>121</v>
      </c>
      <c r="H10433" s="751">
        <v>97794543</v>
      </c>
    </row>
    <row r="10434" spans="1:8" ht="39.6">
      <c r="A10434" s="753" t="s">
        <v>84</v>
      </c>
      <c r="B10434" s="753" t="s">
        <v>204</v>
      </c>
      <c r="C10434" s="753" t="s">
        <v>223</v>
      </c>
      <c r="D10434" s="753" t="s">
        <v>1766</v>
      </c>
      <c r="E10434" s="753" t="s">
        <v>120</v>
      </c>
      <c r="F10434" s="753" t="s">
        <v>122</v>
      </c>
      <c r="G10434" s="757" t="s">
        <v>1783</v>
      </c>
      <c r="H10434" s="751">
        <v>28012943</v>
      </c>
    </row>
    <row r="10435" spans="1:8">
      <c r="A10435" s="753" t="s">
        <v>84</v>
      </c>
      <c r="B10435" s="753" t="s">
        <v>204</v>
      </c>
      <c r="C10435" s="753" t="s">
        <v>223</v>
      </c>
      <c r="D10435" s="753" t="s">
        <v>1766</v>
      </c>
      <c r="E10435" s="753" t="s">
        <v>120</v>
      </c>
      <c r="F10435" s="753" t="s">
        <v>123</v>
      </c>
      <c r="G10435" s="757" t="s">
        <v>124</v>
      </c>
      <c r="H10435" s="751">
        <v>20374000</v>
      </c>
    </row>
    <row r="10436" spans="1:8" ht="39.6">
      <c r="A10436" s="753" t="s">
        <v>84</v>
      </c>
      <c r="B10436" s="753" t="s">
        <v>204</v>
      </c>
      <c r="C10436" s="753" t="s">
        <v>223</v>
      </c>
      <c r="D10436" s="753" t="s">
        <v>1766</v>
      </c>
      <c r="E10436" s="753" t="s">
        <v>120</v>
      </c>
      <c r="F10436" s="753" t="s">
        <v>994</v>
      </c>
      <c r="G10436" s="757" t="s">
        <v>1824</v>
      </c>
      <c r="H10436" s="751">
        <v>22155800</v>
      </c>
    </row>
    <row r="10437" spans="1:8">
      <c r="A10437" s="753" t="s">
        <v>84</v>
      </c>
      <c r="B10437" s="753" t="s">
        <v>204</v>
      </c>
      <c r="C10437" s="753" t="s">
        <v>223</v>
      </c>
      <c r="D10437" s="753" t="s">
        <v>1766</v>
      </c>
      <c r="E10437" s="753" t="s">
        <v>120</v>
      </c>
      <c r="F10437" s="753" t="s">
        <v>315</v>
      </c>
      <c r="G10437" s="757" t="s">
        <v>1831</v>
      </c>
      <c r="H10437" s="751">
        <v>15400000</v>
      </c>
    </row>
    <row r="10438" spans="1:8" ht="26.4">
      <c r="A10438" s="753" t="s">
        <v>84</v>
      </c>
      <c r="B10438" s="753" t="s">
        <v>204</v>
      </c>
      <c r="C10438" s="753" t="s">
        <v>223</v>
      </c>
      <c r="D10438" s="753" t="s">
        <v>1766</v>
      </c>
      <c r="E10438" s="753" t="s">
        <v>120</v>
      </c>
      <c r="F10438" s="753" t="s">
        <v>1001</v>
      </c>
      <c r="G10438" s="757" t="s">
        <v>1784</v>
      </c>
      <c r="H10438" s="751">
        <v>7461800</v>
      </c>
    </row>
    <row r="10439" spans="1:8">
      <c r="A10439" s="753" t="s">
        <v>84</v>
      </c>
      <c r="B10439" s="753" t="s">
        <v>204</v>
      </c>
      <c r="C10439" s="753" t="s">
        <v>223</v>
      </c>
      <c r="D10439" s="753" t="s">
        <v>1766</v>
      </c>
      <c r="E10439" s="753" t="s">
        <v>120</v>
      </c>
      <c r="F10439" s="753" t="s">
        <v>159</v>
      </c>
      <c r="G10439" s="757" t="s">
        <v>143</v>
      </c>
      <c r="H10439" s="751">
        <v>4390000</v>
      </c>
    </row>
    <row r="10440" spans="1:8">
      <c r="A10440" s="753" t="s">
        <v>84</v>
      </c>
      <c r="B10440" s="753" t="s">
        <v>204</v>
      </c>
      <c r="C10440" s="753" t="s">
        <v>223</v>
      </c>
      <c r="D10440" s="753" t="s">
        <v>1766</v>
      </c>
      <c r="E10440" s="753" t="s">
        <v>160</v>
      </c>
      <c r="F10440" s="753"/>
      <c r="G10440" s="757" t="s">
        <v>161</v>
      </c>
      <c r="H10440" s="751">
        <v>1356045000</v>
      </c>
    </row>
    <row r="10441" spans="1:8">
      <c r="A10441" s="753" t="s">
        <v>84</v>
      </c>
      <c r="B10441" s="753" t="s">
        <v>204</v>
      </c>
      <c r="C10441" s="753" t="s">
        <v>223</v>
      </c>
      <c r="D10441" s="753" t="s">
        <v>1766</v>
      </c>
      <c r="E10441" s="753" t="s">
        <v>160</v>
      </c>
      <c r="F10441" s="753" t="s">
        <v>162</v>
      </c>
      <c r="G10441" s="757" t="s">
        <v>163</v>
      </c>
      <c r="H10441" s="751">
        <v>134779000</v>
      </c>
    </row>
    <row r="10442" spans="1:8">
      <c r="A10442" s="753" t="s">
        <v>84</v>
      </c>
      <c r="B10442" s="753" t="s">
        <v>204</v>
      </c>
      <c r="C10442" s="753" t="s">
        <v>223</v>
      </c>
      <c r="D10442" s="753" t="s">
        <v>1766</v>
      </c>
      <c r="E10442" s="753" t="s">
        <v>160</v>
      </c>
      <c r="F10442" s="753" t="s">
        <v>544</v>
      </c>
      <c r="G10442" s="757" t="s">
        <v>545</v>
      </c>
      <c r="H10442" s="751">
        <v>24600000</v>
      </c>
    </row>
    <row r="10443" spans="1:8">
      <c r="A10443" s="753" t="s">
        <v>84</v>
      </c>
      <c r="B10443" s="753" t="s">
        <v>204</v>
      </c>
      <c r="C10443" s="753" t="s">
        <v>223</v>
      </c>
      <c r="D10443" s="753" t="s">
        <v>1766</v>
      </c>
      <c r="E10443" s="753" t="s">
        <v>160</v>
      </c>
      <c r="F10443" s="753" t="s">
        <v>547</v>
      </c>
      <c r="G10443" s="757" t="s">
        <v>548</v>
      </c>
      <c r="H10443" s="751">
        <v>30940000</v>
      </c>
    </row>
    <row r="10444" spans="1:8">
      <c r="A10444" s="753" t="s">
        <v>84</v>
      </c>
      <c r="B10444" s="753" t="s">
        <v>204</v>
      </c>
      <c r="C10444" s="753" t="s">
        <v>223</v>
      </c>
      <c r="D10444" s="753" t="s">
        <v>1766</v>
      </c>
      <c r="E10444" s="753" t="s">
        <v>160</v>
      </c>
      <c r="F10444" s="753" t="s">
        <v>438</v>
      </c>
      <c r="G10444" s="757" t="s">
        <v>1786</v>
      </c>
      <c r="H10444" s="751">
        <v>48040000</v>
      </c>
    </row>
    <row r="10445" spans="1:8">
      <c r="A10445" s="753" t="s">
        <v>84</v>
      </c>
      <c r="B10445" s="753" t="s">
        <v>204</v>
      </c>
      <c r="C10445" s="753" t="s">
        <v>223</v>
      </c>
      <c r="D10445" s="753" t="s">
        <v>1766</v>
      </c>
      <c r="E10445" s="753" t="s">
        <v>160</v>
      </c>
      <c r="F10445" s="753" t="s">
        <v>549</v>
      </c>
      <c r="G10445" s="757" t="s">
        <v>550</v>
      </c>
      <c r="H10445" s="751">
        <v>110810000</v>
      </c>
    </row>
    <row r="10446" spans="1:8">
      <c r="A10446" s="753" t="s">
        <v>84</v>
      </c>
      <c r="B10446" s="753" t="s">
        <v>204</v>
      </c>
      <c r="C10446" s="753" t="s">
        <v>223</v>
      </c>
      <c r="D10446" s="753" t="s">
        <v>1766</v>
      </c>
      <c r="E10446" s="753" t="s">
        <v>160</v>
      </c>
      <c r="F10446" s="753" t="s">
        <v>551</v>
      </c>
      <c r="G10446" s="757" t="s">
        <v>133</v>
      </c>
      <c r="H10446" s="751">
        <v>1006876000</v>
      </c>
    </row>
    <row r="10447" spans="1:8">
      <c r="A10447" s="753" t="s">
        <v>84</v>
      </c>
      <c r="B10447" s="753" t="s">
        <v>204</v>
      </c>
      <c r="C10447" s="753" t="s">
        <v>223</v>
      </c>
      <c r="D10447" s="753" t="s">
        <v>1766</v>
      </c>
      <c r="E10447" s="753" t="s">
        <v>125</v>
      </c>
      <c r="F10447" s="753"/>
      <c r="G10447" s="757" t="s">
        <v>126</v>
      </c>
      <c r="H10447" s="751">
        <v>463587000</v>
      </c>
    </row>
    <row r="10448" spans="1:8">
      <c r="A10448" s="753" t="s">
        <v>84</v>
      </c>
      <c r="B10448" s="753" t="s">
        <v>204</v>
      </c>
      <c r="C10448" s="753" t="s">
        <v>223</v>
      </c>
      <c r="D10448" s="753" t="s">
        <v>1766</v>
      </c>
      <c r="E10448" s="753" t="s">
        <v>125</v>
      </c>
      <c r="F10448" s="753" t="s">
        <v>430</v>
      </c>
      <c r="G10448" s="757" t="s">
        <v>431</v>
      </c>
      <c r="H10448" s="751">
        <v>20777000</v>
      </c>
    </row>
    <row r="10449" spans="1:8">
      <c r="A10449" s="753" t="s">
        <v>84</v>
      </c>
      <c r="B10449" s="753" t="s">
        <v>204</v>
      </c>
      <c r="C10449" s="753" t="s">
        <v>223</v>
      </c>
      <c r="D10449" s="753" t="s">
        <v>1766</v>
      </c>
      <c r="E10449" s="753" t="s">
        <v>125</v>
      </c>
      <c r="F10449" s="753" t="s">
        <v>552</v>
      </c>
      <c r="G10449" s="757" t="s">
        <v>553</v>
      </c>
      <c r="H10449" s="751">
        <v>56650000</v>
      </c>
    </row>
    <row r="10450" spans="1:8">
      <c r="A10450" s="753" t="s">
        <v>84</v>
      </c>
      <c r="B10450" s="753" t="s">
        <v>204</v>
      </c>
      <c r="C10450" s="753" t="s">
        <v>223</v>
      </c>
      <c r="D10450" s="753" t="s">
        <v>1766</v>
      </c>
      <c r="E10450" s="753" t="s">
        <v>125</v>
      </c>
      <c r="F10450" s="753" t="s">
        <v>127</v>
      </c>
      <c r="G10450" s="757" t="s">
        <v>128</v>
      </c>
      <c r="H10450" s="751">
        <v>112960000</v>
      </c>
    </row>
    <row r="10451" spans="1:8">
      <c r="A10451" s="753" t="s">
        <v>84</v>
      </c>
      <c r="B10451" s="753" t="s">
        <v>204</v>
      </c>
      <c r="C10451" s="753" t="s">
        <v>223</v>
      </c>
      <c r="D10451" s="753" t="s">
        <v>1766</v>
      </c>
      <c r="E10451" s="753" t="s">
        <v>125</v>
      </c>
      <c r="F10451" s="753" t="s">
        <v>129</v>
      </c>
      <c r="G10451" s="757" t="s">
        <v>1787</v>
      </c>
      <c r="H10451" s="751">
        <v>272000000</v>
      </c>
    </row>
    <row r="10452" spans="1:8">
      <c r="A10452" s="753" t="s">
        <v>84</v>
      </c>
      <c r="B10452" s="753" t="s">
        <v>204</v>
      </c>
      <c r="C10452" s="753" t="s">
        <v>223</v>
      </c>
      <c r="D10452" s="753" t="s">
        <v>1766</v>
      </c>
      <c r="E10452" s="753" t="s">
        <v>125</v>
      </c>
      <c r="F10452" s="753" t="s">
        <v>584</v>
      </c>
      <c r="G10452" s="757" t="s">
        <v>135</v>
      </c>
      <c r="H10452" s="751">
        <v>1200000</v>
      </c>
    </row>
    <row r="10453" spans="1:8">
      <c r="A10453" s="753" t="s">
        <v>84</v>
      </c>
      <c r="B10453" s="753" t="s">
        <v>204</v>
      </c>
      <c r="C10453" s="753" t="s">
        <v>223</v>
      </c>
      <c r="D10453" s="753" t="s">
        <v>1766</v>
      </c>
      <c r="E10453" s="753" t="s">
        <v>554</v>
      </c>
      <c r="F10453" s="753"/>
      <c r="G10453" s="757" t="s">
        <v>555</v>
      </c>
      <c r="H10453" s="751">
        <v>396427000</v>
      </c>
    </row>
    <row r="10454" spans="1:8">
      <c r="A10454" s="753" t="s">
        <v>84</v>
      </c>
      <c r="B10454" s="753" t="s">
        <v>204</v>
      </c>
      <c r="C10454" s="753" t="s">
        <v>223</v>
      </c>
      <c r="D10454" s="753" t="s">
        <v>1766</v>
      </c>
      <c r="E10454" s="753" t="s">
        <v>554</v>
      </c>
      <c r="F10454" s="753" t="s">
        <v>556</v>
      </c>
      <c r="G10454" s="757" t="s">
        <v>557</v>
      </c>
      <c r="H10454" s="751">
        <v>214500000</v>
      </c>
    </row>
    <row r="10455" spans="1:8">
      <c r="A10455" s="753" t="s">
        <v>84</v>
      </c>
      <c r="B10455" s="753" t="s">
        <v>204</v>
      </c>
      <c r="C10455" s="753" t="s">
        <v>223</v>
      </c>
      <c r="D10455" s="753" t="s">
        <v>1766</v>
      </c>
      <c r="E10455" s="753" t="s">
        <v>554</v>
      </c>
      <c r="F10455" s="753" t="s">
        <v>243</v>
      </c>
      <c r="G10455" s="757" t="s">
        <v>244</v>
      </c>
      <c r="H10455" s="751">
        <v>54600000</v>
      </c>
    </row>
    <row r="10456" spans="1:8">
      <c r="A10456" s="753" t="s">
        <v>84</v>
      </c>
      <c r="B10456" s="753" t="s">
        <v>204</v>
      </c>
      <c r="C10456" s="753" t="s">
        <v>223</v>
      </c>
      <c r="D10456" s="753" t="s">
        <v>1766</v>
      </c>
      <c r="E10456" s="753" t="s">
        <v>554</v>
      </c>
      <c r="F10456" s="753" t="s">
        <v>206</v>
      </c>
      <c r="G10456" s="757" t="s">
        <v>207</v>
      </c>
      <c r="H10456" s="751">
        <v>27000000</v>
      </c>
    </row>
    <row r="10457" spans="1:8">
      <c r="A10457" s="753" t="s">
        <v>84</v>
      </c>
      <c r="B10457" s="753" t="s">
        <v>204</v>
      </c>
      <c r="C10457" s="753" t="s">
        <v>223</v>
      </c>
      <c r="D10457" s="753" t="s">
        <v>1766</v>
      </c>
      <c r="E10457" s="753" t="s">
        <v>554</v>
      </c>
      <c r="F10457" s="753" t="s">
        <v>558</v>
      </c>
      <c r="G10457" s="757" t="s">
        <v>559</v>
      </c>
      <c r="H10457" s="751">
        <v>100327000</v>
      </c>
    </row>
    <row r="10458" spans="1:8" ht="39.6">
      <c r="A10458" s="753" t="s">
        <v>84</v>
      </c>
      <c r="B10458" s="753" t="s">
        <v>204</v>
      </c>
      <c r="C10458" s="753" t="s">
        <v>223</v>
      </c>
      <c r="D10458" s="753" t="s">
        <v>1766</v>
      </c>
      <c r="E10458" s="753" t="s">
        <v>560</v>
      </c>
      <c r="F10458" s="753"/>
      <c r="G10458" s="757" t="s">
        <v>1790</v>
      </c>
      <c r="H10458" s="751">
        <v>224660000</v>
      </c>
    </row>
    <row r="10459" spans="1:8">
      <c r="A10459" s="753" t="s">
        <v>84</v>
      </c>
      <c r="B10459" s="753" t="s">
        <v>204</v>
      </c>
      <c r="C10459" s="753" t="s">
        <v>223</v>
      </c>
      <c r="D10459" s="753" t="s">
        <v>1766</v>
      </c>
      <c r="E10459" s="753" t="s">
        <v>560</v>
      </c>
      <c r="F10459" s="753" t="s">
        <v>418</v>
      </c>
      <c r="G10459" s="757" t="s">
        <v>1793</v>
      </c>
      <c r="H10459" s="751">
        <v>194625000</v>
      </c>
    </row>
    <row r="10460" spans="1:8">
      <c r="A10460" s="753" t="s">
        <v>84</v>
      </c>
      <c r="B10460" s="753" t="s">
        <v>204</v>
      </c>
      <c r="C10460" s="753" t="s">
        <v>223</v>
      </c>
      <c r="D10460" s="753" t="s">
        <v>1766</v>
      </c>
      <c r="E10460" s="753" t="s">
        <v>560</v>
      </c>
      <c r="F10460" s="753" t="s">
        <v>562</v>
      </c>
      <c r="G10460" s="757" t="s">
        <v>1794</v>
      </c>
      <c r="H10460" s="751">
        <v>20494000</v>
      </c>
    </row>
    <row r="10461" spans="1:8">
      <c r="A10461" s="753" t="s">
        <v>84</v>
      </c>
      <c r="B10461" s="753" t="s">
        <v>204</v>
      </c>
      <c r="C10461" s="753" t="s">
        <v>223</v>
      </c>
      <c r="D10461" s="753" t="s">
        <v>1766</v>
      </c>
      <c r="E10461" s="753" t="s">
        <v>560</v>
      </c>
      <c r="F10461" s="753" t="s">
        <v>7</v>
      </c>
      <c r="G10461" s="757" t="s">
        <v>1795</v>
      </c>
      <c r="H10461" s="751">
        <v>9541000</v>
      </c>
    </row>
    <row r="10462" spans="1:8" ht="26.4">
      <c r="A10462" s="753" t="s">
        <v>84</v>
      </c>
      <c r="B10462" s="753" t="s">
        <v>204</v>
      </c>
      <c r="C10462" s="753" t="s">
        <v>223</v>
      </c>
      <c r="D10462" s="753" t="s">
        <v>1766</v>
      </c>
      <c r="E10462" s="753" t="s">
        <v>1796</v>
      </c>
      <c r="F10462" s="753"/>
      <c r="G10462" s="757" t="s">
        <v>1797</v>
      </c>
      <c r="H10462" s="751">
        <v>325160000</v>
      </c>
    </row>
    <row r="10463" spans="1:8">
      <c r="A10463" s="753" t="s">
        <v>84</v>
      </c>
      <c r="B10463" s="753" t="s">
        <v>204</v>
      </c>
      <c r="C10463" s="753" t="s">
        <v>223</v>
      </c>
      <c r="D10463" s="753" t="s">
        <v>1766</v>
      </c>
      <c r="E10463" s="753" t="s">
        <v>1796</v>
      </c>
      <c r="F10463" s="753" t="s">
        <v>1878</v>
      </c>
      <c r="G10463" s="757" t="s">
        <v>1866</v>
      </c>
      <c r="H10463" s="751">
        <v>75000000</v>
      </c>
    </row>
    <row r="10464" spans="1:8">
      <c r="A10464" s="753" t="s">
        <v>84</v>
      </c>
      <c r="B10464" s="753" t="s">
        <v>204</v>
      </c>
      <c r="C10464" s="753" t="s">
        <v>223</v>
      </c>
      <c r="D10464" s="753" t="s">
        <v>1766</v>
      </c>
      <c r="E10464" s="753" t="s">
        <v>1796</v>
      </c>
      <c r="F10464" s="753" t="s">
        <v>1825</v>
      </c>
      <c r="G10464" s="757" t="s">
        <v>1794</v>
      </c>
      <c r="H10464" s="751">
        <v>44000000</v>
      </c>
    </row>
    <row r="10465" spans="1:8">
      <c r="A10465" s="753" t="s">
        <v>84</v>
      </c>
      <c r="B10465" s="753" t="s">
        <v>204</v>
      </c>
      <c r="C10465" s="753" t="s">
        <v>223</v>
      </c>
      <c r="D10465" s="753" t="s">
        <v>1766</v>
      </c>
      <c r="E10465" s="753" t="s">
        <v>1796</v>
      </c>
      <c r="F10465" s="753" t="s">
        <v>1798</v>
      </c>
      <c r="G10465" s="757" t="s">
        <v>1793</v>
      </c>
      <c r="H10465" s="751">
        <v>206160000</v>
      </c>
    </row>
    <row r="10466" spans="1:8" ht="26.4">
      <c r="A10466" s="753" t="s">
        <v>84</v>
      </c>
      <c r="B10466" s="753" t="s">
        <v>204</v>
      </c>
      <c r="C10466" s="753" t="s">
        <v>223</v>
      </c>
      <c r="D10466" s="753" t="s">
        <v>1766</v>
      </c>
      <c r="E10466" s="753" t="s">
        <v>130</v>
      </c>
      <c r="F10466" s="753"/>
      <c r="G10466" s="757" t="s">
        <v>131</v>
      </c>
      <c r="H10466" s="751">
        <v>2980027600</v>
      </c>
    </row>
    <row r="10467" spans="1:8">
      <c r="A10467" s="753" t="s">
        <v>84</v>
      </c>
      <c r="B10467" s="753" t="s">
        <v>204</v>
      </c>
      <c r="C10467" s="753" t="s">
        <v>223</v>
      </c>
      <c r="D10467" s="753" t="s">
        <v>1766</v>
      </c>
      <c r="E10467" s="753" t="s">
        <v>130</v>
      </c>
      <c r="F10467" s="753" t="s">
        <v>585</v>
      </c>
      <c r="G10467" s="757" t="s">
        <v>1799</v>
      </c>
      <c r="H10467" s="751">
        <v>462891100</v>
      </c>
    </row>
    <row r="10468" spans="1:8">
      <c r="A10468" s="753" t="s">
        <v>84</v>
      </c>
      <c r="B10468" s="753" t="s">
        <v>204</v>
      </c>
      <c r="C10468" s="753" t="s">
        <v>223</v>
      </c>
      <c r="D10468" s="753" t="s">
        <v>1766</v>
      </c>
      <c r="E10468" s="753" t="s">
        <v>130</v>
      </c>
      <c r="F10468" s="753" t="s">
        <v>14</v>
      </c>
      <c r="G10468" s="757" t="s">
        <v>1800</v>
      </c>
      <c r="H10468" s="751">
        <v>1251396500</v>
      </c>
    </row>
    <row r="10469" spans="1:8">
      <c r="A10469" s="753" t="s">
        <v>84</v>
      </c>
      <c r="B10469" s="753" t="s">
        <v>204</v>
      </c>
      <c r="C10469" s="753" t="s">
        <v>223</v>
      </c>
      <c r="D10469" s="753" t="s">
        <v>1766</v>
      </c>
      <c r="E10469" s="753" t="s">
        <v>130</v>
      </c>
      <c r="F10469" s="753" t="s">
        <v>132</v>
      </c>
      <c r="G10469" s="757" t="s">
        <v>135</v>
      </c>
      <c r="H10469" s="751">
        <v>1265740000</v>
      </c>
    </row>
    <row r="10470" spans="1:8">
      <c r="A10470" s="753" t="s">
        <v>84</v>
      </c>
      <c r="B10470" s="753" t="s">
        <v>204</v>
      </c>
      <c r="C10470" s="753" t="s">
        <v>223</v>
      </c>
      <c r="D10470" s="753" t="s">
        <v>1766</v>
      </c>
      <c r="E10470" s="753" t="s">
        <v>1801</v>
      </c>
      <c r="F10470" s="753"/>
      <c r="G10470" s="757" t="s">
        <v>1802</v>
      </c>
      <c r="H10470" s="751">
        <v>9940000</v>
      </c>
    </row>
    <row r="10471" spans="1:8">
      <c r="A10471" s="753" t="s">
        <v>84</v>
      </c>
      <c r="B10471" s="753" t="s">
        <v>204</v>
      </c>
      <c r="C10471" s="753" t="s">
        <v>223</v>
      </c>
      <c r="D10471" s="753" t="s">
        <v>1766</v>
      </c>
      <c r="E10471" s="753" t="s">
        <v>1801</v>
      </c>
      <c r="F10471" s="753" t="s">
        <v>1803</v>
      </c>
      <c r="G10471" s="757" t="s">
        <v>1804</v>
      </c>
      <c r="H10471" s="751">
        <v>9940000</v>
      </c>
    </row>
    <row r="10472" spans="1:8">
      <c r="A10472" s="753" t="s">
        <v>84</v>
      </c>
      <c r="B10472" s="753" t="s">
        <v>204</v>
      </c>
      <c r="C10472" s="753" t="s">
        <v>223</v>
      </c>
      <c r="D10472" s="753" t="s">
        <v>1766</v>
      </c>
      <c r="E10472" s="753" t="s">
        <v>134</v>
      </c>
      <c r="F10472" s="753"/>
      <c r="G10472" s="757" t="s">
        <v>135</v>
      </c>
      <c r="H10472" s="751">
        <v>2107807462</v>
      </c>
    </row>
    <row r="10473" spans="1:8">
      <c r="A10473" s="753" t="s">
        <v>84</v>
      </c>
      <c r="B10473" s="753" t="s">
        <v>204</v>
      </c>
      <c r="C10473" s="753" t="s">
        <v>223</v>
      </c>
      <c r="D10473" s="753" t="s">
        <v>1766</v>
      </c>
      <c r="E10473" s="753" t="s">
        <v>134</v>
      </c>
      <c r="F10473" s="753" t="s">
        <v>137</v>
      </c>
      <c r="G10473" s="757" t="s">
        <v>138</v>
      </c>
      <c r="H10473" s="751">
        <v>1215846462</v>
      </c>
    </row>
    <row r="10474" spans="1:8">
      <c r="A10474" s="753" t="s">
        <v>84</v>
      </c>
      <c r="B10474" s="753" t="s">
        <v>204</v>
      </c>
      <c r="C10474" s="753" t="s">
        <v>223</v>
      </c>
      <c r="D10474" s="753" t="s">
        <v>1766</v>
      </c>
      <c r="E10474" s="753" t="s">
        <v>134</v>
      </c>
      <c r="F10474" s="753" t="s">
        <v>139</v>
      </c>
      <c r="G10474" s="757" t="s">
        <v>140</v>
      </c>
      <c r="H10474" s="751">
        <v>891961000</v>
      </c>
    </row>
    <row r="10475" spans="1:8" ht="39.6">
      <c r="A10475" s="753" t="s">
        <v>84</v>
      </c>
      <c r="B10475" s="753" t="s">
        <v>204</v>
      </c>
      <c r="C10475" s="753" t="s">
        <v>223</v>
      </c>
      <c r="D10475" s="753" t="s">
        <v>1766</v>
      </c>
      <c r="E10475" s="753" t="s">
        <v>419</v>
      </c>
      <c r="F10475" s="753"/>
      <c r="G10475" s="757" t="s">
        <v>1807</v>
      </c>
      <c r="H10475" s="751">
        <v>6376000</v>
      </c>
    </row>
    <row r="10476" spans="1:8">
      <c r="A10476" s="753" t="s">
        <v>84</v>
      </c>
      <c r="B10476" s="753" t="s">
        <v>204</v>
      </c>
      <c r="C10476" s="753" t="s">
        <v>223</v>
      </c>
      <c r="D10476" s="753" t="s">
        <v>1766</v>
      </c>
      <c r="E10476" s="753" t="s">
        <v>419</v>
      </c>
      <c r="F10476" s="753" t="s">
        <v>248</v>
      </c>
      <c r="G10476" s="757" t="s">
        <v>249</v>
      </c>
      <c r="H10476" s="751">
        <v>2800000</v>
      </c>
    </row>
    <row r="10477" spans="1:8" ht="52.8">
      <c r="A10477" s="753" t="s">
        <v>84</v>
      </c>
      <c r="B10477" s="753" t="s">
        <v>204</v>
      </c>
      <c r="C10477" s="753" t="s">
        <v>223</v>
      </c>
      <c r="D10477" s="753" t="s">
        <v>1766</v>
      </c>
      <c r="E10477" s="753" t="s">
        <v>419</v>
      </c>
      <c r="F10477" s="753" t="s">
        <v>420</v>
      </c>
      <c r="G10477" s="757" t="s">
        <v>2714</v>
      </c>
      <c r="H10477" s="751">
        <v>3576000</v>
      </c>
    </row>
    <row r="10478" spans="1:8">
      <c r="A10478" s="753" t="s">
        <v>84</v>
      </c>
      <c r="B10478" s="753" t="s">
        <v>204</v>
      </c>
      <c r="C10478" s="753" t="s">
        <v>223</v>
      </c>
      <c r="D10478" s="753" t="s">
        <v>1766</v>
      </c>
      <c r="E10478" s="753" t="s">
        <v>404</v>
      </c>
      <c r="F10478" s="753"/>
      <c r="G10478" s="757" t="s">
        <v>1808</v>
      </c>
      <c r="H10478" s="751">
        <v>31300000</v>
      </c>
    </row>
    <row r="10479" spans="1:8">
      <c r="A10479" s="753" t="s">
        <v>84</v>
      </c>
      <c r="B10479" s="753" t="s">
        <v>204</v>
      </c>
      <c r="C10479" s="753" t="s">
        <v>223</v>
      </c>
      <c r="D10479" s="753" t="s">
        <v>1766</v>
      </c>
      <c r="E10479" s="753" t="s">
        <v>404</v>
      </c>
      <c r="F10479" s="753" t="s">
        <v>1809</v>
      </c>
      <c r="G10479" s="757" t="s">
        <v>26</v>
      </c>
      <c r="H10479" s="751">
        <v>31300000</v>
      </c>
    </row>
    <row r="10480" spans="1:8">
      <c r="A10480" s="753" t="s">
        <v>84</v>
      </c>
      <c r="B10480" s="753" t="s">
        <v>204</v>
      </c>
      <c r="C10480" s="753" t="s">
        <v>223</v>
      </c>
      <c r="D10480" s="753" t="s">
        <v>1766</v>
      </c>
      <c r="E10480" s="753" t="s">
        <v>424</v>
      </c>
      <c r="F10480" s="753"/>
      <c r="G10480" s="757" t="s">
        <v>425</v>
      </c>
      <c r="H10480" s="751">
        <v>894398000</v>
      </c>
    </row>
    <row r="10481" spans="1:8" ht="26.4">
      <c r="A10481" s="753" t="s">
        <v>84</v>
      </c>
      <c r="B10481" s="753" t="s">
        <v>204</v>
      </c>
      <c r="C10481" s="753" t="s">
        <v>223</v>
      </c>
      <c r="D10481" s="753" t="s">
        <v>1766</v>
      </c>
      <c r="E10481" s="753" t="s">
        <v>424</v>
      </c>
      <c r="F10481" s="753" t="s">
        <v>256</v>
      </c>
      <c r="G10481" s="757" t="s">
        <v>465</v>
      </c>
      <c r="H10481" s="751">
        <v>894398000</v>
      </c>
    </row>
    <row r="10482" spans="1:8" ht="39.6">
      <c r="A10482" s="753" t="s">
        <v>84</v>
      </c>
      <c r="B10482" s="753" t="s">
        <v>204</v>
      </c>
      <c r="C10482" s="753" t="s">
        <v>223</v>
      </c>
      <c r="D10482" s="753" t="s">
        <v>1956</v>
      </c>
      <c r="E10482" s="753"/>
      <c r="F10482" s="753"/>
      <c r="G10482" s="757" t="s">
        <v>1957</v>
      </c>
      <c r="H10482" s="751">
        <v>216930337</v>
      </c>
    </row>
    <row r="10483" spans="1:8">
      <c r="A10483" s="753" t="s">
        <v>84</v>
      </c>
      <c r="B10483" s="753" t="s">
        <v>204</v>
      </c>
      <c r="C10483" s="753" t="s">
        <v>223</v>
      </c>
      <c r="D10483" s="753" t="s">
        <v>1956</v>
      </c>
      <c r="E10483" s="753" t="s">
        <v>92</v>
      </c>
      <c r="F10483" s="753"/>
      <c r="G10483" s="757" t="s">
        <v>93</v>
      </c>
      <c r="H10483" s="751">
        <v>56500800</v>
      </c>
    </row>
    <row r="10484" spans="1:8">
      <c r="A10484" s="753" t="s">
        <v>84</v>
      </c>
      <c r="B10484" s="753" t="s">
        <v>204</v>
      </c>
      <c r="C10484" s="753" t="s">
        <v>223</v>
      </c>
      <c r="D10484" s="753" t="s">
        <v>1956</v>
      </c>
      <c r="E10484" s="753" t="s">
        <v>92</v>
      </c>
      <c r="F10484" s="753" t="s">
        <v>94</v>
      </c>
      <c r="G10484" s="757" t="s">
        <v>1768</v>
      </c>
      <c r="H10484" s="751">
        <v>56500800</v>
      </c>
    </row>
    <row r="10485" spans="1:8">
      <c r="A10485" s="753" t="s">
        <v>84</v>
      </c>
      <c r="B10485" s="753" t="s">
        <v>204</v>
      </c>
      <c r="C10485" s="753" t="s">
        <v>223</v>
      </c>
      <c r="D10485" s="753" t="s">
        <v>1956</v>
      </c>
      <c r="E10485" s="753" t="s">
        <v>96</v>
      </c>
      <c r="F10485" s="753"/>
      <c r="G10485" s="757" t="s">
        <v>97</v>
      </c>
      <c r="H10485" s="751">
        <v>82248000</v>
      </c>
    </row>
    <row r="10486" spans="1:8" ht="26.4">
      <c r="A10486" s="753" t="s">
        <v>84</v>
      </c>
      <c r="B10486" s="753" t="s">
        <v>204</v>
      </c>
      <c r="C10486" s="753" t="s">
        <v>223</v>
      </c>
      <c r="D10486" s="753" t="s">
        <v>1956</v>
      </c>
      <c r="E10486" s="753" t="s">
        <v>96</v>
      </c>
      <c r="F10486" s="753" t="s">
        <v>98</v>
      </c>
      <c r="G10486" s="757" t="s">
        <v>99</v>
      </c>
      <c r="H10486" s="751">
        <v>1788000</v>
      </c>
    </row>
    <row r="10487" spans="1:8">
      <c r="A10487" s="753" t="s">
        <v>84</v>
      </c>
      <c r="B10487" s="753" t="s">
        <v>204</v>
      </c>
      <c r="C10487" s="753" t="s">
        <v>223</v>
      </c>
      <c r="D10487" s="753" t="s">
        <v>1956</v>
      </c>
      <c r="E10487" s="753" t="s">
        <v>96</v>
      </c>
      <c r="F10487" s="753" t="s">
        <v>154</v>
      </c>
      <c r="G10487" s="757" t="s">
        <v>1773</v>
      </c>
      <c r="H10487" s="751">
        <v>80460000</v>
      </c>
    </row>
    <row r="10488" spans="1:8">
      <c r="A10488" s="753" t="s">
        <v>84</v>
      </c>
      <c r="B10488" s="753" t="s">
        <v>204</v>
      </c>
      <c r="C10488" s="753" t="s">
        <v>223</v>
      </c>
      <c r="D10488" s="753" t="s">
        <v>1956</v>
      </c>
      <c r="E10488" s="753" t="s">
        <v>100</v>
      </c>
      <c r="F10488" s="753"/>
      <c r="G10488" s="757" t="s">
        <v>101</v>
      </c>
      <c r="H10488" s="751">
        <v>6000000</v>
      </c>
    </row>
    <row r="10489" spans="1:8">
      <c r="A10489" s="753" t="s">
        <v>84</v>
      </c>
      <c r="B10489" s="753" t="s">
        <v>204</v>
      </c>
      <c r="C10489" s="753" t="s">
        <v>223</v>
      </c>
      <c r="D10489" s="753" t="s">
        <v>1956</v>
      </c>
      <c r="E10489" s="753" t="s">
        <v>100</v>
      </c>
      <c r="F10489" s="753" t="s">
        <v>443</v>
      </c>
      <c r="G10489" s="757" t="s">
        <v>135</v>
      </c>
      <c r="H10489" s="751">
        <v>6000000</v>
      </c>
    </row>
    <row r="10490" spans="1:8">
      <c r="A10490" s="753" t="s">
        <v>84</v>
      </c>
      <c r="B10490" s="753" t="s">
        <v>204</v>
      </c>
      <c r="C10490" s="753" t="s">
        <v>223</v>
      </c>
      <c r="D10490" s="753" t="s">
        <v>1956</v>
      </c>
      <c r="E10490" s="753" t="s">
        <v>102</v>
      </c>
      <c r="F10490" s="753"/>
      <c r="G10490" s="757" t="s">
        <v>369</v>
      </c>
      <c r="H10490" s="751">
        <v>13277688</v>
      </c>
    </row>
    <row r="10491" spans="1:8">
      <c r="A10491" s="753" t="s">
        <v>84</v>
      </c>
      <c r="B10491" s="753" t="s">
        <v>204</v>
      </c>
      <c r="C10491" s="753" t="s">
        <v>223</v>
      </c>
      <c r="D10491" s="753" t="s">
        <v>1956</v>
      </c>
      <c r="E10491" s="753" t="s">
        <v>102</v>
      </c>
      <c r="F10491" s="753" t="s">
        <v>103</v>
      </c>
      <c r="G10491" s="757" t="s">
        <v>104</v>
      </c>
      <c r="H10491" s="751">
        <v>9887640</v>
      </c>
    </row>
    <row r="10492" spans="1:8">
      <c r="A10492" s="753" t="s">
        <v>84</v>
      </c>
      <c r="B10492" s="753" t="s">
        <v>204</v>
      </c>
      <c r="C10492" s="753" t="s">
        <v>223</v>
      </c>
      <c r="D10492" s="753" t="s">
        <v>1956</v>
      </c>
      <c r="E10492" s="753" t="s">
        <v>102</v>
      </c>
      <c r="F10492" s="753" t="s">
        <v>105</v>
      </c>
      <c r="G10492" s="757" t="s">
        <v>106</v>
      </c>
      <c r="H10492" s="751">
        <v>1695024</v>
      </c>
    </row>
    <row r="10493" spans="1:8">
      <c r="A10493" s="753" t="s">
        <v>84</v>
      </c>
      <c r="B10493" s="753" t="s">
        <v>204</v>
      </c>
      <c r="C10493" s="753" t="s">
        <v>223</v>
      </c>
      <c r="D10493" s="753" t="s">
        <v>1956</v>
      </c>
      <c r="E10493" s="753" t="s">
        <v>102</v>
      </c>
      <c r="F10493" s="753" t="s">
        <v>107</v>
      </c>
      <c r="G10493" s="757" t="s">
        <v>108</v>
      </c>
      <c r="H10493" s="751">
        <v>1130016</v>
      </c>
    </row>
    <row r="10494" spans="1:8">
      <c r="A10494" s="753" t="s">
        <v>84</v>
      </c>
      <c r="B10494" s="753" t="s">
        <v>204</v>
      </c>
      <c r="C10494" s="753" t="s">
        <v>223</v>
      </c>
      <c r="D10494" s="753" t="s">
        <v>1956</v>
      </c>
      <c r="E10494" s="753" t="s">
        <v>102</v>
      </c>
      <c r="F10494" s="753" t="s">
        <v>0</v>
      </c>
      <c r="G10494" s="757" t="s">
        <v>1</v>
      </c>
      <c r="H10494" s="751">
        <v>565008</v>
      </c>
    </row>
    <row r="10495" spans="1:8">
      <c r="A10495" s="753" t="s">
        <v>84</v>
      </c>
      <c r="B10495" s="753" t="s">
        <v>204</v>
      </c>
      <c r="C10495" s="753" t="s">
        <v>223</v>
      </c>
      <c r="D10495" s="753" t="s">
        <v>1956</v>
      </c>
      <c r="E10495" s="753" t="s">
        <v>160</v>
      </c>
      <c r="F10495" s="753"/>
      <c r="G10495" s="757" t="s">
        <v>161</v>
      </c>
      <c r="H10495" s="751">
        <v>21500000</v>
      </c>
    </row>
    <row r="10496" spans="1:8">
      <c r="A10496" s="753" t="s">
        <v>84</v>
      </c>
      <c r="B10496" s="753" t="s">
        <v>204</v>
      </c>
      <c r="C10496" s="753" t="s">
        <v>223</v>
      </c>
      <c r="D10496" s="753" t="s">
        <v>1956</v>
      </c>
      <c r="E10496" s="753" t="s">
        <v>160</v>
      </c>
      <c r="F10496" s="753" t="s">
        <v>547</v>
      </c>
      <c r="G10496" s="757" t="s">
        <v>548</v>
      </c>
      <c r="H10496" s="751">
        <v>1000000</v>
      </c>
    </row>
    <row r="10497" spans="1:8">
      <c r="A10497" s="753" t="s">
        <v>84</v>
      </c>
      <c r="B10497" s="753" t="s">
        <v>204</v>
      </c>
      <c r="C10497" s="753" t="s">
        <v>223</v>
      </c>
      <c r="D10497" s="753" t="s">
        <v>1956</v>
      </c>
      <c r="E10497" s="753" t="s">
        <v>160</v>
      </c>
      <c r="F10497" s="753" t="s">
        <v>549</v>
      </c>
      <c r="G10497" s="757" t="s">
        <v>550</v>
      </c>
      <c r="H10497" s="751">
        <v>18000000</v>
      </c>
    </row>
    <row r="10498" spans="1:8">
      <c r="A10498" s="753" t="s">
        <v>84</v>
      </c>
      <c r="B10498" s="753" t="s">
        <v>204</v>
      </c>
      <c r="C10498" s="753" t="s">
        <v>223</v>
      </c>
      <c r="D10498" s="753" t="s">
        <v>1956</v>
      </c>
      <c r="E10498" s="753" t="s">
        <v>160</v>
      </c>
      <c r="F10498" s="753" t="s">
        <v>551</v>
      </c>
      <c r="G10498" s="757" t="s">
        <v>133</v>
      </c>
      <c r="H10498" s="751">
        <v>2500000</v>
      </c>
    </row>
    <row r="10499" spans="1:8">
      <c r="A10499" s="753" t="s">
        <v>84</v>
      </c>
      <c r="B10499" s="753" t="s">
        <v>204</v>
      </c>
      <c r="C10499" s="753" t="s">
        <v>223</v>
      </c>
      <c r="D10499" s="753" t="s">
        <v>1956</v>
      </c>
      <c r="E10499" s="753" t="s">
        <v>125</v>
      </c>
      <c r="F10499" s="753"/>
      <c r="G10499" s="757" t="s">
        <v>126</v>
      </c>
      <c r="H10499" s="751">
        <v>7200000</v>
      </c>
    </row>
    <row r="10500" spans="1:8">
      <c r="A10500" s="753" t="s">
        <v>84</v>
      </c>
      <c r="B10500" s="753" t="s">
        <v>204</v>
      </c>
      <c r="C10500" s="753" t="s">
        <v>223</v>
      </c>
      <c r="D10500" s="753" t="s">
        <v>1956</v>
      </c>
      <c r="E10500" s="753" t="s">
        <v>125</v>
      </c>
      <c r="F10500" s="753" t="s">
        <v>129</v>
      </c>
      <c r="G10500" s="757" t="s">
        <v>1787</v>
      </c>
      <c r="H10500" s="751">
        <v>7200000</v>
      </c>
    </row>
    <row r="10501" spans="1:8">
      <c r="A10501" s="753" t="s">
        <v>84</v>
      </c>
      <c r="B10501" s="753" t="s">
        <v>204</v>
      </c>
      <c r="C10501" s="753" t="s">
        <v>223</v>
      </c>
      <c r="D10501" s="753" t="s">
        <v>1956</v>
      </c>
      <c r="E10501" s="753" t="s">
        <v>554</v>
      </c>
      <c r="F10501" s="753"/>
      <c r="G10501" s="757" t="s">
        <v>555</v>
      </c>
      <c r="H10501" s="751">
        <v>4200000</v>
      </c>
    </row>
    <row r="10502" spans="1:8">
      <c r="A10502" s="753" t="s">
        <v>84</v>
      </c>
      <c r="B10502" s="753" t="s">
        <v>204</v>
      </c>
      <c r="C10502" s="753" t="s">
        <v>223</v>
      </c>
      <c r="D10502" s="753" t="s">
        <v>1956</v>
      </c>
      <c r="E10502" s="753" t="s">
        <v>554</v>
      </c>
      <c r="F10502" s="753" t="s">
        <v>556</v>
      </c>
      <c r="G10502" s="757" t="s">
        <v>557</v>
      </c>
      <c r="H10502" s="751">
        <v>4200000</v>
      </c>
    </row>
    <row r="10503" spans="1:8" ht="39.6">
      <c r="A10503" s="753" t="s">
        <v>84</v>
      </c>
      <c r="B10503" s="753" t="s">
        <v>204</v>
      </c>
      <c r="C10503" s="753" t="s">
        <v>223</v>
      </c>
      <c r="D10503" s="753" t="s">
        <v>1956</v>
      </c>
      <c r="E10503" s="753" t="s">
        <v>560</v>
      </c>
      <c r="F10503" s="753"/>
      <c r="G10503" s="757" t="s">
        <v>1790</v>
      </c>
      <c r="H10503" s="751">
        <v>2303849</v>
      </c>
    </row>
    <row r="10504" spans="1:8">
      <c r="A10504" s="753" t="s">
        <v>84</v>
      </c>
      <c r="B10504" s="753" t="s">
        <v>204</v>
      </c>
      <c r="C10504" s="753" t="s">
        <v>223</v>
      </c>
      <c r="D10504" s="753" t="s">
        <v>1956</v>
      </c>
      <c r="E10504" s="753" t="s">
        <v>560</v>
      </c>
      <c r="F10504" s="753" t="s">
        <v>418</v>
      </c>
      <c r="G10504" s="757" t="s">
        <v>1793</v>
      </c>
      <c r="H10504" s="751">
        <v>2303849</v>
      </c>
    </row>
    <row r="10505" spans="1:8">
      <c r="A10505" s="753" t="s">
        <v>84</v>
      </c>
      <c r="B10505" s="753" t="s">
        <v>204</v>
      </c>
      <c r="C10505" s="753" t="s">
        <v>223</v>
      </c>
      <c r="D10505" s="753" t="s">
        <v>1956</v>
      </c>
      <c r="E10505" s="753" t="s">
        <v>134</v>
      </c>
      <c r="F10505" s="753"/>
      <c r="G10505" s="757" t="s">
        <v>135</v>
      </c>
      <c r="H10505" s="751">
        <v>23700000</v>
      </c>
    </row>
    <row r="10506" spans="1:8">
      <c r="A10506" s="753" t="s">
        <v>84</v>
      </c>
      <c r="B10506" s="753" t="s">
        <v>204</v>
      </c>
      <c r="C10506" s="753" t="s">
        <v>223</v>
      </c>
      <c r="D10506" s="753" t="s">
        <v>1956</v>
      </c>
      <c r="E10506" s="753" t="s">
        <v>134</v>
      </c>
      <c r="F10506" s="753" t="s">
        <v>137</v>
      </c>
      <c r="G10506" s="757" t="s">
        <v>138</v>
      </c>
      <c r="H10506" s="751">
        <v>19200000</v>
      </c>
    </row>
    <row r="10507" spans="1:8">
      <c r="A10507" s="753" t="s">
        <v>84</v>
      </c>
      <c r="B10507" s="753" t="s">
        <v>204</v>
      </c>
      <c r="C10507" s="753" t="s">
        <v>223</v>
      </c>
      <c r="D10507" s="753" t="s">
        <v>1956</v>
      </c>
      <c r="E10507" s="753" t="s">
        <v>134</v>
      </c>
      <c r="F10507" s="753" t="s">
        <v>139</v>
      </c>
      <c r="G10507" s="757" t="s">
        <v>140</v>
      </c>
      <c r="H10507" s="751">
        <v>4500000</v>
      </c>
    </row>
    <row r="10508" spans="1:8">
      <c r="A10508" s="753" t="s">
        <v>84</v>
      </c>
      <c r="B10508" s="753" t="s">
        <v>204</v>
      </c>
      <c r="C10508" s="753" t="s">
        <v>1376</v>
      </c>
      <c r="D10508" s="753"/>
      <c r="E10508" s="753"/>
      <c r="F10508" s="753"/>
      <c r="G10508" s="757" t="s">
        <v>1377</v>
      </c>
      <c r="H10508" s="751">
        <v>491140000</v>
      </c>
    </row>
    <row r="10509" spans="1:8">
      <c r="A10509" s="753" t="s">
        <v>84</v>
      </c>
      <c r="B10509" s="753" t="s">
        <v>204</v>
      </c>
      <c r="C10509" s="753" t="s">
        <v>1376</v>
      </c>
      <c r="D10509" s="753" t="s">
        <v>1952</v>
      </c>
      <c r="E10509" s="753"/>
      <c r="F10509" s="753"/>
      <c r="G10509" s="757" t="s">
        <v>1966</v>
      </c>
      <c r="H10509" s="751">
        <v>491140000</v>
      </c>
    </row>
    <row r="10510" spans="1:8">
      <c r="A10510" s="753" t="s">
        <v>84</v>
      </c>
      <c r="B10510" s="753" t="s">
        <v>204</v>
      </c>
      <c r="C10510" s="753" t="s">
        <v>1376</v>
      </c>
      <c r="D10510" s="753" t="s">
        <v>1952</v>
      </c>
      <c r="E10510" s="753" t="s">
        <v>426</v>
      </c>
      <c r="F10510" s="753"/>
      <c r="G10510" s="757" t="s">
        <v>427</v>
      </c>
      <c r="H10510" s="751">
        <v>491140000</v>
      </c>
    </row>
    <row r="10511" spans="1:8">
      <c r="A10511" s="753" t="s">
        <v>84</v>
      </c>
      <c r="B10511" s="753" t="s">
        <v>204</v>
      </c>
      <c r="C10511" s="753" t="s">
        <v>1376</v>
      </c>
      <c r="D10511" s="753" t="s">
        <v>1952</v>
      </c>
      <c r="E10511" s="753" t="s">
        <v>426</v>
      </c>
      <c r="F10511" s="753" t="s">
        <v>428</v>
      </c>
      <c r="G10511" s="757" t="s">
        <v>1774</v>
      </c>
      <c r="H10511" s="751">
        <v>354830000</v>
      </c>
    </row>
    <row r="10512" spans="1:8">
      <c r="A10512" s="753" t="s">
        <v>84</v>
      </c>
      <c r="B10512" s="753" t="s">
        <v>204</v>
      </c>
      <c r="C10512" s="753" t="s">
        <v>1376</v>
      </c>
      <c r="D10512" s="753" t="s">
        <v>1952</v>
      </c>
      <c r="E10512" s="753" t="s">
        <v>426</v>
      </c>
      <c r="F10512" s="753" t="s">
        <v>336</v>
      </c>
      <c r="G10512" s="757" t="s">
        <v>1876</v>
      </c>
      <c r="H10512" s="751">
        <v>136310000</v>
      </c>
    </row>
    <row r="10513" spans="1:8">
      <c r="A10513" s="753" t="s">
        <v>84</v>
      </c>
      <c r="B10513" s="753" t="s">
        <v>208</v>
      </c>
      <c r="C10513" s="753"/>
      <c r="D10513" s="753"/>
      <c r="E10513" s="753"/>
      <c r="F10513" s="753"/>
      <c r="G10513" s="757" t="s">
        <v>209</v>
      </c>
      <c r="H10513" s="751">
        <v>8216663219</v>
      </c>
    </row>
    <row r="10514" spans="1:8">
      <c r="A10514" s="753" t="s">
        <v>84</v>
      </c>
      <c r="B10514" s="753" t="s">
        <v>208</v>
      </c>
      <c r="C10514" s="753" t="s">
        <v>416</v>
      </c>
      <c r="D10514" s="753"/>
      <c r="E10514" s="753"/>
      <c r="F10514" s="753"/>
      <c r="G10514" s="757" t="s">
        <v>1814</v>
      </c>
      <c r="H10514" s="751">
        <v>74460000</v>
      </c>
    </row>
    <row r="10515" spans="1:8">
      <c r="A10515" s="753" t="s">
        <v>84</v>
      </c>
      <c r="B10515" s="753" t="s">
        <v>208</v>
      </c>
      <c r="C10515" s="753" t="s">
        <v>416</v>
      </c>
      <c r="D10515" s="753" t="s">
        <v>1815</v>
      </c>
      <c r="E10515" s="753"/>
      <c r="F10515" s="753"/>
      <c r="G10515" s="757" t="s">
        <v>925</v>
      </c>
      <c r="H10515" s="751">
        <v>40100000</v>
      </c>
    </row>
    <row r="10516" spans="1:8">
      <c r="A10516" s="753" t="s">
        <v>84</v>
      </c>
      <c r="B10516" s="753" t="s">
        <v>208</v>
      </c>
      <c r="C10516" s="753" t="s">
        <v>416</v>
      </c>
      <c r="D10516" s="753" t="s">
        <v>1815</v>
      </c>
      <c r="E10516" s="753" t="s">
        <v>115</v>
      </c>
      <c r="F10516" s="753"/>
      <c r="G10516" s="757" t="s">
        <v>1781</v>
      </c>
      <c r="H10516" s="751">
        <v>2105000</v>
      </c>
    </row>
    <row r="10517" spans="1:8">
      <c r="A10517" s="753" t="s">
        <v>84</v>
      </c>
      <c r="B10517" s="753" t="s">
        <v>208</v>
      </c>
      <c r="C10517" s="753" t="s">
        <v>416</v>
      </c>
      <c r="D10517" s="753" t="s">
        <v>1815</v>
      </c>
      <c r="E10517" s="753" t="s">
        <v>115</v>
      </c>
      <c r="F10517" s="753" t="s">
        <v>116</v>
      </c>
      <c r="G10517" s="757" t="s">
        <v>117</v>
      </c>
      <c r="H10517" s="751">
        <v>2105000</v>
      </c>
    </row>
    <row r="10518" spans="1:8">
      <c r="A10518" s="753" t="s">
        <v>84</v>
      </c>
      <c r="B10518" s="753" t="s">
        <v>208</v>
      </c>
      <c r="C10518" s="753" t="s">
        <v>416</v>
      </c>
      <c r="D10518" s="753" t="s">
        <v>1815</v>
      </c>
      <c r="E10518" s="753" t="s">
        <v>125</v>
      </c>
      <c r="F10518" s="753"/>
      <c r="G10518" s="757" t="s">
        <v>126</v>
      </c>
      <c r="H10518" s="751">
        <v>5100000</v>
      </c>
    </row>
    <row r="10519" spans="1:8">
      <c r="A10519" s="753" t="s">
        <v>84</v>
      </c>
      <c r="B10519" s="753" t="s">
        <v>208</v>
      </c>
      <c r="C10519" s="753" t="s">
        <v>416</v>
      </c>
      <c r="D10519" s="753" t="s">
        <v>1815</v>
      </c>
      <c r="E10519" s="753" t="s">
        <v>125</v>
      </c>
      <c r="F10519" s="753" t="s">
        <v>430</v>
      </c>
      <c r="G10519" s="757" t="s">
        <v>431</v>
      </c>
      <c r="H10519" s="751">
        <v>1500000</v>
      </c>
    </row>
    <row r="10520" spans="1:8">
      <c r="A10520" s="753" t="s">
        <v>84</v>
      </c>
      <c r="B10520" s="753" t="s">
        <v>208</v>
      </c>
      <c r="C10520" s="753" t="s">
        <v>416</v>
      </c>
      <c r="D10520" s="753" t="s">
        <v>1815</v>
      </c>
      <c r="E10520" s="753" t="s">
        <v>125</v>
      </c>
      <c r="F10520" s="753" t="s">
        <v>552</v>
      </c>
      <c r="G10520" s="757" t="s">
        <v>553</v>
      </c>
      <c r="H10520" s="751">
        <v>3600000</v>
      </c>
    </row>
    <row r="10521" spans="1:8" ht="26.4">
      <c r="A10521" s="753" t="s">
        <v>84</v>
      </c>
      <c r="B10521" s="753" t="s">
        <v>208</v>
      </c>
      <c r="C10521" s="753" t="s">
        <v>416</v>
      </c>
      <c r="D10521" s="753" t="s">
        <v>1815</v>
      </c>
      <c r="E10521" s="753" t="s">
        <v>130</v>
      </c>
      <c r="F10521" s="753"/>
      <c r="G10521" s="757" t="s">
        <v>131</v>
      </c>
      <c r="H10521" s="751">
        <v>27895000</v>
      </c>
    </row>
    <row r="10522" spans="1:8">
      <c r="A10522" s="753" t="s">
        <v>84</v>
      </c>
      <c r="B10522" s="753" t="s">
        <v>208</v>
      </c>
      <c r="C10522" s="753" t="s">
        <v>416</v>
      </c>
      <c r="D10522" s="753" t="s">
        <v>1815</v>
      </c>
      <c r="E10522" s="753" t="s">
        <v>130</v>
      </c>
      <c r="F10522" s="753" t="s">
        <v>585</v>
      </c>
      <c r="G10522" s="757" t="s">
        <v>1799</v>
      </c>
      <c r="H10522" s="751">
        <v>27895000</v>
      </c>
    </row>
    <row r="10523" spans="1:8">
      <c r="A10523" s="753" t="s">
        <v>84</v>
      </c>
      <c r="B10523" s="753" t="s">
        <v>208</v>
      </c>
      <c r="C10523" s="753" t="s">
        <v>416</v>
      </c>
      <c r="D10523" s="753" t="s">
        <v>1815</v>
      </c>
      <c r="E10523" s="753" t="s">
        <v>134</v>
      </c>
      <c r="F10523" s="753"/>
      <c r="G10523" s="757" t="s">
        <v>135</v>
      </c>
      <c r="H10523" s="751">
        <v>5000000</v>
      </c>
    </row>
    <row r="10524" spans="1:8">
      <c r="A10524" s="753" t="s">
        <v>84</v>
      </c>
      <c r="B10524" s="753" t="s">
        <v>208</v>
      </c>
      <c r="C10524" s="753" t="s">
        <v>416</v>
      </c>
      <c r="D10524" s="753" t="s">
        <v>1815</v>
      </c>
      <c r="E10524" s="753" t="s">
        <v>134</v>
      </c>
      <c r="F10524" s="753" t="s">
        <v>9</v>
      </c>
      <c r="G10524" s="757" t="s">
        <v>1805</v>
      </c>
      <c r="H10524" s="751">
        <v>5000000</v>
      </c>
    </row>
    <row r="10525" spans="1:8" ht="39.6">
      <c r="A10525" s="753" t="s">
        <v>84</v>
      </c>
      <c r="B10525" s="753" t="s">
        <v>208</v>
      </c>
      <c r="C10525" s="753" t="s">
        <v>416</v>
      </c>
      <c r="D10525" s="753" t="s">
        <v>1816</v>
      </c>
      <c r="E10525" s="753"/>
      <c r="F10525" s="753"/>
      <c r="G10525" s="757" t="s">
        <v>1817</v>
      </c>
      <c r="H10525" s="751">
        <v>23560000</v>
      </c>
    </row>
    <row r="10526" spans="1:8">
      <c r="A10526" s="753" t="s">
        <v>84</v>
      </c>
      <c r="B10526" s="753" t="s">
        <v>208</v>
      </c>
      <c r="C10526" s="753" t="s">
        <v>416</v>
      </c>
      <c r="D10526" s="753" t="s">
        <v>1816</v>
      </c>
      <c r="E10526" s="753" t="s">
        <v>554</v>
      </c>
      <c r="F10526" s="753"/>
      <c r="G10526" s="757" t="s">
        <v>555</v>
      </c>
      <c r="H10526" s="751">
        <v>23560000</v>
      </c>
    </row>
    <row r="10527" spans="1:8">
      <c r="A10527" s="753" t="s">
        <v>84</v>
      </c>
      <c r="B10527" s="753" t="s">
        <v>208</v>
      </c>
      <c r="C10527" s="753" t="s">
        <v>416</v>
      </c>
      <c r="D10527" s="753" t="s">
        <v>1816</v>
      </c>
      <c r="E10527" s="753" t="s">
        <v>554</v>
      </c>
      <c r="F10527" s="753" t="s">
        <v>206</v>
      </c>
      <c r="G10527" s="757" t="s">
        <v>207</v>
      </c>
      <c r="H10527" s="751">
        <v>23560000</v>
      </c>
    </row>
    <row r="10528" spans="1:8" ht="26.4">
      <c r="A10528" s="753" t="s">
        <v>84</v>
      </c>
      <c r="B10528" s="753" t="s">
        <v>208</v>
      </c>
      <c r="C10528" s="753" t="s">
        <v>416</v>
      </c>
      <c r="D10528" s="753" t="s">
        <v>1844</v>
      </c>
      <c r="E10528" s="753"/>
      <c r="F10528" s="753"/>
      <c r="G10528" s="757" t="s">
        <v>1845</v>
      </c>
      <c r="H10528" s="751">
        <v>10800000</v>
      </c>
    </row>
    <row r="10529" spans="1:8">
      <c r="A10529" s="753" t="s">
        <v>84</v>
      </c>
      <c r="B10529" s="753" t="s">
        <v>208</v>
      </c>
      <c r="C10529" s="753" t="s">
        <v>416</v>
      </c>
      <c r="D10529" s="753" t="s">
        <v>1844</v>
      </c>
      <c r="E10529" s="753" t="s">
        <v>125</v>
      </c>
      <c r="F10529" s="753"/>
      <c r="G10529" s="757" t="s">
        <v>126</v>
      </c>
      <c r="H10529" s="751">
        <v>4590000</v>
      </c>
    </row>
    <row r="10530" spans="1:8">
      <c r="A10530" s="753" t="s">
        <v>84</v>
      </c>
      <c r="B10530" s="753" t="s">
        <v>208</v>
      </c>
      <c r="C10530" s="753" t="s">
        <v>416</v>
      </c>
      <c r="D10530" s="753" t="s">
        <v>1844</v>
      </c>
      <c r="E10530" s="753" t="s">
        <v>125</v>
      </c>
      <c r="F10530" s="753" t="s">
        <v>430</v>
      </c>
      <c r="G10530" s="757" t="s">
        <v>431</v>
      </c>
      <c r="H10530" s="751">
        <v>400000</v>
      </c>
    </row>
    <row r="10531" spans="1:8">
      <c r="A10531" s="753" t="s">
        <v>84</v>
      </c>
      <c r="B10531" s="753" t="s">
        <v>208</v>
      </c>
      <c r="C10531" s="753" t="s">
        <v>416</v>
      </c>
      <c r="D10531" s="753" t="s">
        <v>1844</v>
      </c>
      <c r="E10531" s="753" t="s">
        <v>125</v>
      </c>
      <c r="F10531" s="753" t="s">
        <v>552</v>
      </c>
      <c r="G10531" s="757" t="s">
        <v>553</v>
      </c>
      <c r="H10531" s="751">
        <v>4190000</v>
      </c>
    </row>
    <row r="10532" spans="1:8">
      <c r="A10532" s="753" t="s">
        <v>84</v>
      </c>
      <c r="B10532" s="753" t="s">
        <v>208</v>
      </c>
      <c r="C10532" s="753" t="s">
        <v>416</v>
      </c>
      <c r="D10532" s="753" t="s">
        <v>1844</v>
      </c>
      <c r="E10532" s="753" t="s">
        <v>554</v>
      </c>
      <c r="F10532" s="753"/>
      <c r="G10532" s="757" t="s">
        <v>555</v>
      </c>
      <c r="H10532" s="751">
        <v>6210000</v>
      </c>
    </row>
    <row r="10533" spans="1:8">
      <c r="A10533" s="753" t="s">
        <v>84</v>
      </c>
      <c r="B10533" s="753" t="s">
        <v>208</v>
      </c>
      <c r="C10533" s="753" t="s">
        <v>416</v>
      </c>
      <c r="D10533" s="753" t="s">
        <v>1844</v>
      </c>
      <c r="E10533" s="753" t="s">
        <v>554</v>
      </c>
      <c r="F10533" s="753" t="s">
        <v>206</v>
      </c>
      <c r="G10533" s="757" t="s">
        <v>207</v>
      </c>
      <c r="H10533" s="751">
        <v>6210000</v>
      </c>
    </row>
    <row r="10534" spans="1:8" ht="26.4">
      <c r="A10534" s="753" t="s">
        <v>84</v>
      </c>
      <c r="B10534" s="753" t="s">
        <v>208</v>
      </c>
      <c r="C10534" s="753" t="s">
        <v>223</v>
      </c>
      <c r="D10534" s="753"/>
      <c r="E10534" s="753"/>
      <c r="F10534" s="753"/>
      <c r="G10534" s="757" t="s">
        <v>1765</v>
      </c>
      <c r="H10534" s="751">
        <v>8142203219</v>
      </c>
    </row>
    <row r="10535" spans="1:8">
      <c r="A10535" s="753" t="s">
        <v>84</v>
      </c>
      <c r="B10535" s="753" t="s">
        <v>208</v>
      </c>
      <c r="C10535" s="753" t="s">
        <v>223</v>
      </c>
      <c r="D10535" s="753" t="s">
        <v>1766</v>
      </c>
      <c r="E10535" s="753"/>
      <c r="F10535" s="753"/>
      <c r="G10535" s="757" t="s">
        <v>1767</v>
      </c>
      <c r="H10535" s="751">
        <v>8003203219</v>
      </c>
    </row>
    <row r="10536" spans="1:8">
      <c r="A10536" s="753" t="s">
        <v>84</v>
      </c>
      <c r="B10536" s="753" t="s">
        <v>208</v>
      </c>
      <c r="C10536" s="753" t="s">
        <v>223</v>
      </c>
      <c r="D10536" s="753" t="s">
        <v>1766</v>
      </c>
      <c r="E10536" s="753" t="s">
        <v>92</v>
      </c>
      <c r="F10536" s="753"/>
      <c r="G10536" s="757" t="s">
        <v>93</v>
      </c>
      <c r="H10536" s="751">
        <v>2750179407</v>
      </c>
    </row>
    <row r="10537" spans="1:8">
      <c r="A10537" s="753" t="s">
        <v>84</v>
      </c>
      <c r="B10537" s="753" t="s">
        <v>208</v>
      </c>
      <c r="C10537" s="753" t="s">
        <v>223</v>
      </c>
      <c r="D10537" s="753" t="s">
        <v>1766</v>
      </c>
      <c r="E10537" s="753" t="s">
        <v>92</v>
      </c>
      <c r="F10537" s="753" t="s">
        <v>94</v>
      </c>
      <c r="G10537" s="757" t="s">
        <v>1768</v>
      </c>
      <c r="H10537" s="751">
        <v>2747336487</v>
      </c>
    </row>
    <row r="10538" spans="1:8">
      <c r="A10538" s="753" t="s">
        <v>84</v>
      </c>
      <c r="B10538" s="753" t="s">
        <v>208</v>
      </c>
      <c r="C10538" s="753" t="s">
        <v>223</v>
      </c>
      <c r="D10538" s="753" t="s">
        <v>1766</v>
      </c>
      <c r="E10538" s="753" t="s">
        <v>92</v>
      </c>
      <c r="F10538" s="753" t="s">
        <v>149</v>
      </c>
      <c r="G10538" s="757" t="s">
        <v>150</v>
      </c>
      <c r="H10538" s="751">
        <v>2842920</v>
      </c>
    </row>
    <row r="10539" spans="1:8">
      <c r="A10539" s="753" t="s">
        <v>84</v>
      </c>
      <c r="B10539" s="753" t="s">
        <v>208</v>
      </c>
      <c r="C10539" s="753" t="s">
        <v>223</v>
      </c>
      <c r="D10539" s="753" t="s">
        <v>1766</v>
      </c>
      <c r="E10539" s="753" t="s">
        <v>96</v>
      </c>
      <c r="F10539" s="753"/>
      <c r="G10539" s="757" t="s">
        <v>97</v>
      </c>
      <c r="H10539" s="751">
        <v>1843908233</v>
      </c>
    </row>
    <row r="10540" spans="1:8">
      <c r="A10540" s="753" t="s">
        <v>84</v>
      </c>
      <c r="B10540" s="753" t="s">
        <v>208</v>
      </c>
      <c r="C10540" s="753" t="s">
        <v>223</v>
      </c>
      <c r="D10540" s="753" t="s">
        <v>1766</v>
      </c>
      <c r="E10540" s="753" t="s">
        <v>96</v>
      </c>
      <c r="F10540" s="753" t="s">
        <v>151</v>
      </c>
      <c r="G10540" s="757" t="s">
        <v>152</v>
      </c>
      <c r="H10540" s="751">
        <v>88533236</v>
      </c>
    </row>
    <row r="10541" spans="1:8">
      <c r="A10541" s="753" t="s">
        <v>84</v>
      </c>
      <c r="B10541" s="753" t="s">
        <v>208</v>
      </c>
      <c r="C10541" s="753" t="s">
        <v>223</v>
      </c>
      <c r="D10541" s="753" t="s">
        <v>1766</v>
      </c>
      <c r="E10541" s="753" t="s">
        <v>96</v>
      </c>
      <c r="F10541" s="753" t="s">
        <v>440</v>
      </c>
      <c r="G10541" s="757" t="s">
        <v>441</v>
      </c>
      <c r="H10541" s="751">
        <v>70783000</v>
      </c>
    </row>
    <row r="10542" spans="1:8">
      <c r="A10542" s="753" t="s">
        <v>84</v>
      </c>
      <c r="B10542" s="753" t="s">
        <v>208</v>
      </c>
      <c r="C10542" s="753" t="s">
        <v>223</v>
      </c>
      <c r="D10542" s="753" t="s">
        <v>1766</v>
      </c>
      <c r="E10542" s="753" t="s">
        <v>96</v>
      </c>
      <c r="F10542" s="753" t="s">
        <v>864</v>
      </c>
      <c r="G10542" s="757" t="s">
        <v>1770</v>
      </c>
      <c r="H10542" s="751">
        <v>226139782</v>
      </c>
    </row>
    <row r="10543" spans="1:8">
      <c r="A10543" s="753" t="s">
        <v>84</v>
      </c>
      <c r="B10543" s="753" t="s">
        <v>208</v>
      </c>
      <c r="C10543" s="753" t="s">
        <v>223</v>
      </c>
      <c r="D10543" s="753" t="s">
        <v>1766</v>
      </c>
      <c r="E10543" s="753" t="s">
        <v>96</v>
      </c>
      <c r="F10543" s="753" t="s">
        <v>436</v>
      </c>
      <c r="G10543" s="757" t="s">
        <v>437</v>
      </c>
      <c r="H10543" s="751">
        <v>154205579</v>
      </c>
    </row>
    <row r="10544" spans="1:8" ht="26.4">
      <c r="A10544" s="753" t="s">
        <v>84</v>
      </c>
      <c r="B10544" s="753" t="s">
        <v>208</v>
      </c>
      <c r="C10544" s="753" t="s">
        <v>223</v>
      </c>
      <c r="D10544" s="753" t="s">
        <v>1766</v>
      </c>
      <c r="E10544" s="753" t="s">
        <v>96</v>
      </c>
      <c r="F10544" s="753" t="s">
        <v>98</v>
      </c>
      <c r="G10544" s="757" t="s">
        <v>99</v>
      </c>
      <c r="H10544" s="751">
        <v>374797385</v>
      </c>
    </row>
    <row r="10545" spans="1:8" ht="26.4">
      <c r="A10545" s="753" t="s">
        <v>84</v>
      </c>
      <c r="B10545" s="753" t="s">
        <v>208</v>
      </c>
      <c r="C10545" s="753" t="s">
        <v>223</v>
      </c>
      <c r="D10545" s="753" t="s">
        <v>1766</v>
      </c>
      <c r="E10545" s="753" t="s">
        <v>96</v>
      </c>
      <c r="F10545" s="753" t="s">
        <v>442</v>
      </c>
      <c r="G10545" s="757" t="s">
        <v>1772</v>
      </c>
      <c r="H10545" s="751">
        <v>153987745</v>
      </c>
    </row>
    <row r="10546" spans="1:8">
      <c r="A10546" s="753" t="s">
        <v>84</v>
      </c>
      <c r="B10546" s="753" t="s">
        <v>208</v>
      </c>
      <c r="C10546" s="753" t="s">
        <v>223</v>
      </c>
      <c r="D10546" s="753" t="s">
        <v>1766</v>
      </c>
      <c r="E10546" s="753" t="s">
        <v>96</v>
      </c>
      <c r="F10546" s="753" t="s">
        <v>330</v>
      </c>
      <c r="G10546" s="757" t="s">
        <v>331</v>
      </c>
      <c r="H10546" s="751">
        <v>88488795</v>
      </c>
    </row>
    <row r="10547" spans="1:8">
      <c r="A10547" s="753" t="s">
        <v>84</v>
      </c>
      <c r="B10547" s="753" t="s">
        <v>208</v>
      </c>
      <c r="C10547" s="753" t="s">
        <v>223</v>
      </c>
      <c r="D10547" s="753" t="s">
        <v>1766</v>
      </c>
      <c r="E10547" s="753" t="s">
        <v>96</v>
      </c>
      <c r="F10547" s="753" t="s">
        <v>144</v>
      </c>
      <c r="G10547" s="757" t="s">
        <v>145</v>
      </c>
      <c r="H10547" s="751">
        <v>675643347</v>
      </c>
    </row>
    <row r="10548" spans="1:8">
      <c r="A10548" s="753" t="s">
        <v>84</v>
      </c>
      <c r="B10548" s="753" t="s">
        <v>208</v>
      </c>
      <c r="C10548" s="753" t="s">
        <v>223</v>
      </c>
      <c r="D10548" s="753" t="s">
        <v>1766</v>
      </c>
      <c r="E10548" s="753" t="s">
        <v>96</v>
      </c>
      <c r="F10548" s="753" t="s">
        <v>154</v>
      </c>
      <c r="G10548" s="757" t="s">
        <v>1773</v>
      </c>
      <c r="H10548" s="751">
        <v>11329364</v>
      </c>
    </row>
    <row r="10549" spans="1:8">
      <c r="A10549" s="753" t="s">
        <v>84</v>
      </c>
      <c r="B10549" s="753" t="s">
        <v>208</v>
      </c>
      <c r="C10549" s="753" t="s">
        <v>223</v>
      </c>
      <c r="D10549" s="753" t="s">
        <v>1766</v>
      </c>
      <c r="E10549" s="753" t="s">
        <v>426</v>
      </c>
      <c r="F10549" s="753"/>
      <c r="G10549" s="757" t="s">
        <v>427</v>
      </c>
      <c r="H10549" s="751">
        <v>39180000</v>
      </c>
    </row>
    <row r="10550" spans="1:8">
      <c r="A10550" s="753" t="s">
        <v>84</v>
      </c>
      <c r="B10550" s="753" t="s">
        <v>208</v>
      </c>
      <c r="C10550" s="753" t="s">
        <v>223</v>
      </c>
      <c r="D10550" s="753" t="s">
        <v>1766</v>
      </c>
      <c r="E10550" s="753" t="s">
        <v>426</v>
      </c>
      <c r="F10550" s="753" t="s">
        <v>428</v>
      </c>
      <c r="G10550" s="757" t="s">
        <v>1774</v>
      </c>
      <c r="H10550" s="751">
        <v>1350000</v>
      </c>
    </row>
    <row r="10551" spans="1:8">
      <c r="A10551" s="753" t="s">
        <v>84</v>
      </c>
      <c r="B10551" s="753" t="s">
        <v>208</v>
      </c>
      <c r="C10551" s="753" t="s">
        <v>223</v>
      </c>
      <c r="D10551" s="753" t="s">
        <v>1766</v>
      </c>
      <c r="E10551" s="753" t="s">
        <v>426</v>
      </c>
      <c r="F10551" s="753" t="s">
        <v>429</v>
      </c>
      <c r="G10551" s="757" t="s">
        <v>1775</v>
      </c>
      <c r="H10551" s="751">
        <v>37830000</v>
      </c>
    </row>
    <row r="10552" spans="1:8">
      <c r="A10552" s="753" t="s">
        <v>84</v>
      </c>
      <c r="B10552" s="753" t="s">
        <v>208</v>
      </c>
      <c r="C10552" s="753" t="s">
        <v>223</v>
      </c>
      <c r="D10552" s="753" t="s">
        <v>1766</v>
      </c>
      <c r="E10552" s="753" t="s">
        <v>100</v>
      </c>
      <c r="F10552" s="753"/>
      <c r="G10552" s="757" t="s">
        <v>101</v>
      </c>
      <c r="H10552" s="751">
        <v>298490000</v>
      </c>
    </row>
    <row r="10553" spans="1:8">
      <c r="A10553" s="753" t="s">
        <v>84</v>
      </c>
      <c r="B10553" s="753" t="s">
        <v>208</v>
      </c>
      <c r="C10553" s="753" t="s">
        <v>223</v>
      </c>
      <c r="D10553" s="753" t="s">
        <v>1766</v>
      </c>
      <c r="E10553" s="753" t="s">
        <v>100</v>
      </c>
      <c r="F10553" s="753" t="s">
        <v>443</v>
      </c>
      <c r="G10553" s="757" t="s">
        <v>135</v>
      </c>
      <c r="H10553" s="751">
        <v>298490000</v>
      </c>
    </row>
    <row r="10554" spans="1:8">
      <c r="A10554" s="753" t="s">
        <v>84</v>
      </c>
      <c r="B10554" s="753" t="s">
        <v>208</v>
      </c>
      <c r="C10554" s="753" t="s">
        <v>223</v>
      </c>
      <c r="D10554" s="753" t="s">
        <v>1766</v>
      </c>
      <c r="E10554" s="753" t="s">
        <v>102</v>
      </c>
      <c r="F10554" s="753"/>
      <c r="G10554" s="757" t="s">
        <v>369</v>
      </c>
      <c r="H10554" s="751">
        <v>626296565</v>
      </c>
    </row>
    <row r="10555" spans="1:8">
      <c r="A10555" s="753" t="s">
        <v>84</v>
      </c>
      <c r="B10555" s="753" t="s">
        <v>208</v>
      </c>
      <c r="C10555" s="753" t="s">
        <v>223</v>
      </c>
      <c r="D10555" s="753" t="s">
        <v>1766</v>
      </c>
      <c r="E10555" s="753" t="s">
        <v>102</v>
      </c>
      <c r="F10555" s="753" t="s">
        <v>103</v>
      </c>
      <c r="G10555" s="757" t="s">
        <v>104</v>
      </c>
      <c r="H10555" s="751">
        <v>484513719</v>
      </c>
    </row>
    <row r="10556" spans="1:8">
      <c r="A10556" s="753" t="s">
        <v>84</v>
      </c>
      <c r="B10556" s="753" t="s">
        <v>208</v>
      </c>
      <c r="C10556" s="753" t="s">
        <v>223</v>
      </c>
      <c r="D10556" s="753" t="s">
        <v>1766</v>
      </c>
      <c r="E10556" s="753" t="s">
        <v>102</v>
      </c>
      <c r="F10556" s="753" t="s">
        <v>105</v>
      </c>
      <c r="G10556" s="757" t="s">
        <v>106</v>
      </c>
      <c r="H10556" s="751">
        <v>82183110</v>
      </c>
    </row>
    <row r="10557" spans="1:8">
      <c r="A10557" s="753" t="s">
        <v>84</v>
      </c>
      <c r="B10557" s="753" t="s">
        <v>208</v>
      </c>
      <c r="C10557" s="753" t="s">
        <v>223</v>
      </c>
      <c r="D10557" s="753" t="s">
        <v>1766</v>
      </c>
      <c r="E10557" s="753" t="s">
        <v>102</v>
      </c>
      <c r="F10557" s="753" t="s">
        <v>107</v>
      </c>
      <c r="G10557" s="757" t="s">
        <v>108</v>
      </c>
      <c r="H10557" s="751">
        <v>58814555</v>
      </c>
    </row>
    <row r="10558" spans="1:8">
      <c r="A10558" s="753" t="s">
        <v>84</v>
      </c>
      <c r="B10558" s="753" t="s">
        <v>208</v>
      </c>
      <c r="C10558" s="753" t="s">
        <v>223</v>
      </c>
      <c r="D10558" s="753" t="s">
        <v>1766</v>
      </c>
      <c r="E10558" s="753" t="s">
        <v>102</v>
      </c>
      <c r="F10558" s="753" t="s">
        <v>0</v>
      </c>
      <c r="G10558" s="757" t="s">
        <v>1</v>
      </c>
      <c r="H10558" s="751">
        <v>785181</v>
      </c>
    </row>
    <row r="10559" spans="1:8">
      <c r="A10559" s="753" t="s">
        <v>84</v>
      </c>
      <c r="B10559" s="753" t="s">
        <v>208</v>
      </c>
      <c r="C10559" s="753" t="s">
        <v>223</v>
      </c>
      <c r="D10559" s="753" t="s">
        <v>1766</v>
      </c>
      <c r="E10559" s="753" t="s">
        <v>109</v>
      </c>
      <c r="F10559" s="753"/>
      <c r="G10559" s="757" t="s">
        <v>110</v>
      </c>
      <c r="H10559" s="751">
        <v>84072514</v>
      </c>
    </row>
    <row r="10560" spans="1:8" ht="26.4">
      <c r="A10560" s="753" t="s">
        <v>84</v>
      </c>
      <c r="B10560" s="753" t="s">
        <v>208</v>
      </c>
      <c r="C10560" s="753" t="s">
        <v>223</v>
      </c>
      <c r="D10560" s="753" t="s">
        <v>1766</v>
      </c>
      <c r="E10560" s="753" t="s">
        <v>109</v>
      </c>
      <c r="F10560" s="753" t="s">
        <v>855</v>
      </c>
      <c r="G10560" s="757" t="s">
        <v>1776</v>
      </c>
      <c r="H10560" s="751">
        <v>18472514</v>
      </c>
    </row>
    <row r="10561" spans="1:8">
      <c r="A10561" s="753" t="s">
        <v>84</v>
      </c>
      <c r="B10561" s="753" t="s">
        <v>208</v>
      </c>
      <c r="C10561" s="753" t="s">
        <v>223</v>
      </c>
      <c r="D10561" s="753" t="s">
        <v>1766</v>
      </c>
      <c r="E10561" s="753" t="s">
        <v>109</v>
      </c>
      <c r="F10561" s="753" t="s">
        <v>111</v>
      </c>
      <c r="G10561" s="757" t="s">
        <v>135</v>
      </c>
      <c r="H10561" s="751">
        <v>65600000</v>
      </c>
    </row>
    <row r="10562" spans="1:8">
      <c r="A10562" s="753" t="s">
        <v>84</v>
      </c>
      <c r="B10562" s="753" t="s">
        <v>208</v>
      </c>
      <c r="C10562" s="753" t="s">
        <v>223</v>
      </c>
      <c r="D10562" s="753" t="s">
        <v>1766</v>
      </c>
      <c r="E10562" s="753" t="s">
        <v>112</v>
      </c>
      <c r="F10562" s="753"/>
      <c r="G10562" s="757" t="s">
        <v>113</v>
      </c>
      <c r="H10562" s="751">
        <v>87430947</v>
      </c>
    </row>
    <row r="10563" spans="1:8">
      <c r="A10563" s="753" t="s">
        <v>84</v>
      </c>
      <c r="B10563" s="753" t="s">
        <v>208</v>
      </c>
      <c r="C10563" s="753" t="s">
        <v>223</v>
      </c>
      <c r="D10563" s="753" t="s">
        <v>1766</v>
      </c>
      <c r="E10563" s="753" t="s">
        <v>112</v>
      </c>
      <c r="F10563" s="753" t="s">
        <v>155</v>
      </c>
      <c r="G10563" s="757" t="s">
        <v>1777</v>
      </c>
      <c r="H10563" s="751">
        <v>44566204</v>
      </c>
    </row>
    <row r="10564" spans="1:8">
      <c r="A10564" s="753" t="s">
        <v>84</v>
      </c>
      <c r="B10564" s="753" t="s">
        <v>208</v>
      </c>
      <c r="C10564" s="753" t="s">
        <v>223</v>
      </c>
      <c r="D10564" s="753" t="s">
        <v>1766</v>
      </c>
      <c r="E10564" s="753" t="s">
        <v>112</v>
      </c>
      <c r="F10564" s="753" t="s">
        <v>114</v>
      </c>
      <c r="G10564" s="757" t="s">
        <v>1778</v>
      </c>
      <c r="H10564" s="751">
        <v>3264743</v>
      </c>
    </row>
    <row r="10565" spans="1:8">
      <c r="A10565" s="753" t="s">
        <v>84</v>
      </c>
      <c r="B10565" s="753" t="s">
        <v>208</v>
      </c>
      <c r="C10565" s="753" t="s">
        <v>223</v>
      </c>
      <c r="D10565" s="753" t="s">
        <v>1766</v>
      </c>
      <c r="E10565" s="753" t="s">
        <v>112</v>
      </c>
      <c r="F10565" s="753" t="s">
        <v>156</v>
      </c>
      <c r="G10565" s="757" t="s">
        <v>1779</v>
      </c>
      <c r="H10565" s="751">
        <v>19250000</v>
      </c>
    </row>
    <row r="10566" spans="1:8">
      <c r="A10566" s="753" t="s">
        <v>84</v>
      </c>
      <c r="B10566" s="753" t="s">
        <v>208</v>
      </c>
      <c r="C10566" s="753" t="s">
        <v>223</v>
      </c>
      <c r="D10566" s="753" t="s">
        <v>1766</v>
      </c>
      <c r="E10566" s="753" t="s">
        <v>112</v>
      </c>
      <c r="F10566" s="753" t="s">
        <v>146</v>
      </c>
      <c r="G10566" s="757" t="s">
        <v>1780</v>
      </c>
      <c r="H10566" s="751">
        <v>5850000</v>
      </c>
    </row>
    <row r="10567" spans="1:8">
      <c r="A10567" s="753" t="s">
        <v>84</v>
      </c>
      <c r="B10567" s="753" t="s">
        <v>208</v>
      </c>
      <c r="C10567" s="753" t="s">
        <v>223</v>
      </c>
      <c r="D10567" s="753" t="s">
        <v>1766</v>
      </c>
      <c r="E10567" s="753" t="s">
        <v>112</v>
      </c>
      <c r="F10567" s="753" t="s">
        <v>242</v>
      </c>
      <c r="G10567" s="757" t="s">
        <v>1839</v>
      </c>
      <c r="H10567" s="751">
        <v>900000</v>
      </c>
    </row>
    <row r="10568" spans="1:8">
      <c r="A10568" s="753" t="s">
        <v>84</v>
      </c>
      <c r="B10568" s="753" t="s">
        <v>208</v>
      </c>
      <c r="C10568" s="753" t="s">
        <v>223</v>
      </c>
      <c r="D10568" s="753" t="s">
        <v>1766</v>
      </c>
      <c r="E10568" s="753" t="s">
        <v>112</v>
      </c>
      <c r="F10568" s="753" t="s">
        <v>157</v>
      </c>
      <c r="G10568" s="757" t="s">
        <v>135</v>
      </c>
      <c r="H10568" s="751">
        <v>13600000</v>
      </c>
    </row>
    <row r="10569" spans="1:8">
      <c r="A10569" s="753" t="s">
        <v>84</v>
      </c>
      <c r="B10569" s="753" t="s">
        <v>208</v>
      </c>
      <c r="C10569" s="753" t="s">
        <v>223</v>
      </c>
      <c r="D10569" s="753" t="s">
        <v>1766</v>
      </c>
      <c r="E10569" s="753" t="s">
        <v>115</v>
      </c>
      <c r="F10569" s="753"/>
      <c r="G10569" s="757" t="s">
        <v>1781</v>
      </c>
      <c r="H10569" s="751">
        <v>310327290</v>
      </c>
    </row>
    <row r="10570" spans="1:8">
      <c r="A10570" s="753" t="s">
        <v>84</v>
      </c>
      <c r="B10570" s="753" t="s">
        <v>208</v>
      </c>
      <c r="C10570" s="753" t="s">
        <v>223</v>
      </c>
      <c r="D10570" s="753" t="s">
        <v>1766</v>
      </c>
      <c r="E10570" s="753" t="s">
        <v>115</v>
      </c>
      <c r="F10570" s="753" t="s">
        <v>116</v>
      </c>
      <c r="G10570" s="757" t="s">
        <v>117</v>
      </c>
      <c r="H10570" s="751">
        <v>133607290</v>
      </c>
    </row>
    <row r="10571" spans="1:8">
      <c r="A10571" s="753" t="s">
        <v>84</v>
      </c>
      <c r="B10571" s="753" t="s">
        <v>208</v>
      </c>
      <c r="C10571" s="753" t="s">
        <v>223</v>
      </c>
      <c r="D10571" s="753" t="s">
        <v>1766</v>
      </c>
      <c r="E10571" s="753" t="s">
        <v>115</v>
      </c>
      <c r="F10571" s="753" t="s">
        <v>147</v>
      </c>
      <c r="G10571" s="757" t="s">
        <v>148</v>
      </c>
      <c r="H10571" s="751">
        <v>47883000</v>
      </c>
    </row>
    <row r="10572" spans="1:8">
      <c r="A10572" s="753" t="s">
        <v>84</v>
      </c>
      <c r="B10572" s="753" t="s">
        <v>208</v>
      </c>
      <c r="C10572" s="753" t="s">
        <v>223</v>
      </c>
      <c r="D10572" s="753" t="s">
        <v>1766</v>
      </c>
      <c r="E10572" s="753" t="s">
        <v>115</v>
      </c>
      <c r="F10572" s="753" t="s">
        <v>4</v>
      </c>
      <c r="G10572" s="757" t="s">
        <v>1782</v>
      </c>
      <c r="H10572" s="751">
        <v>4700000</v>
      </c>
    </row>
    <row r="10573" spans="1:8">
      <c r="A10573" s="753" t="s">
        <v>84</v>
      </c>
      <c r="B10573" s="753" t="s">
        <v>208</v>
      </c>
      <c r="C10573" s="753" t="s">
        <v>223</v>
      </c>
      <c r="D10573" s="753" t="s">
        <v>1766</v>
      </c>
      <c r="E10573" s="753" t="s">
        <v>115</v>
      </c>
      <c r="F10573" s="753" t="s">
        <v>118</v>
      </c>
      <c r="G10573" s="757" t="s">
        <v>119</v>
      </c>
      <c r="H10573" s="751">
        <v>124137000</v>
      </c>
    </row>
    <row r="10574" spans="1:8">
      <c r="A10574" s="753" t="s">
        <v>84</v>
      </c>
      <c r="B10574" s="753" t="s">
        <v>208</v>
      </c>
      <c r="C10574" s="753" t="s">
        <v>223</v>
      </c>
      <c r="D10574" s="753" t="s">
        <v>1766</v>
      </c>
      <c r="E10574" s="753" t="s">
        <v>120</v>
      </c>
      <c r="F10574" s="753"/>
      <c r="G10574" s="757" t="s">
        <v>121</v>
      </c>
      <c r="H10574" s="751">
        <v>32940932</v>
      </c>
    </row>
    <row r="10575" spans="1:8" ht="39.6">
      <c r="A10575" s="753" t="s">
        <v>84</v>
      </c>
      <c r="B10575" s="753" t="s">
        <v>208</v>
      </c>
      <c r="C10575" s="753" t="s">
        <v>223</v>
      </c>
      <c r="D10575" s="753" t="s">
        <v>1766</v>
      </c>
      <c r="E10575" s="753" t="s">
        <v>120</v>
      </c>
      <c r="F10575" s="753" t="s">
        <v>122</v>
      </c>
      <c r="G10575" s="757" t="s">
        <v>1783</v>
      </c>
      <c r="H10575" s="751">
        <v>3833340</v>
      </c>
    </row>
    <row r="10576" spans="1:8">
      <c r="A10576" s="753" t="s">
        <v>84</v>
      </c>
      <c r="B10576" s="753" t="s">
        <v>208</v>
      </c>
      <c r="C10576" s="753" t="s">
        <v>223</v>
      </c>
      <c r="D10576" s="753" t="s">
        <v>1766</v>
      </c>
      <c r="E10576" s="753" t="s">
        <v>120</v>
      </c>
      <c r="F10576" s="753" t="s">
        <v>123</v>
      </c>
      <c r="G10576" s="757" t="s">
        <v>124</v>
      </c>
      <c r="H10576" s="751">
        <v>11239495</v>
      </c>
    </row>
    <row r="10577" spans="1:8" ht="39.6">
      <c r="A10577" s="753" t="s">
        <v>84</v>
      </c>
      <c r="B10577" s="753" t="s">
        <v>208</v>
      </c>
      <c r="C10577" s="753" t="s">
        <v>223</v>
      </c>
      <c r="D10577" s="753" t="s">
        <v>1766</v>
      </c>
      <c r="E10577" s="753" t="s">
        <v>120</v>
      </c>
      <c r="F10577" s="753" t="s">
        <v>994</v>
      </c>
      <c r="G10577" s="757" t="s">
        <v>1824</v>
      </c>
      <c r="H10577" s="751">
        <v>11125297</v>
      </c>
    </row>
    <row r="10578" spans="1:8" ht="26.4">
      <c r="A10578" s="753" t="s">
        <v>84</v>
      </c>
      <c r="B10578" s="753" t="s">
        <v>208</v>
      </c>
      <c r="C10578" s="753" t="s">
        <v>223</v>
      </c>
      <c r="D10578" s="753" t="s">
        <v>1766</v>
      </c>
      <c r="E10578" s="753" t="s">
        <v>120</v>
      </c>
      <c r="F10578" s="753" t="s">
        <v>1001</v>
      </c>
      <c r="G10578" s="757" t="s">
        <v>1784</v>
      </c>
      <c r="H10578" s="751">
        <v>5042800</v>
      </c>
    </row>
    <row r="10579" spans="1:8">
      <c r="A10579" s="753" t="s">
        <v>84</v>
      </c>
      <c r="B10579" s="753" t="s">
        <v>208</v>
      </c>
      <c r="C10579" s="753" t="s">
        <v>223</v>
      </c>
      <c r="D10579" s="753" t="s">
        <v>1766</v>
      </c>
      <c r="E10579" s="753" t="s">
        <v>120</v>
      </c>
      <c r="F10579" s="753" t="s">
        <v>158</v>
      </c>
      <c r="G10579" s="757" t="s">
        <v>1785</v>
      </c>
      <c r="H10579" s="751">
        <v>1700000</v>
      </c>
    </row>
    <row r="10580" spans="1:8">
      <c r="A10580" s="753" t="s">
        <v>84</v>
      </c>
      <c r="B10580" s="753" t="s">
        <v>208</v>
      </c>
      <c r="C10580" s="753" t="s">
        <v>223</v>
      </c>
      <c r="D10580" s="753" t="s">
        <v>1766</v>
      </c>
      <c r="E10580" s="753" t="s">
        <v>160</v>
      </c>
      <c r="F10580" s="753"/>
      <c r="G10580" s="757" t="s">
        <v>161</v>
      </c>
      <c r="H10580" s="751">
        <v>61550000</v>
      </c>
    </row>
    <row r="10581" spans="1:8">
      <c r="A10581" s="753" t="s">
        <v>84</v>
      </c>
      <c r="B10581" s="753" t="s">
        <v>208</v>
      </c>
      <c r="C10581" s="753" t="s">
        <v>223</v>
      </c>
      <c r="D10581" s="753" t="s">
        <v>1766</v>
      </c>
      <c r="E10581" s="753" t="s">
        <v>160</v>
      </c>
      <c r="F10581" s="753" t="s">
        <v>162</v>
      </c>
      <c r="G10581" s="757" t="s">
        <v>163</v>
      </c>
      <c r="H10581" s="751">
        <v>10640000</v>
      </c>
    </row>
    <row r="10582" spans="1:8">
      <c r="A10582" s="753" t="s">
        <v>84</v>
      </c>
      <c r="B10582" s="753" t="s">
        <v>208</v>
      </c>
      <c r="C10582" s="753" t="s">
        <v>223</v>
      </c>
      <c r="D10582" s="753" t="s">
        <v>1766</v>
      </c>
      <c r="E10582" s="753" t="s">
        <v>160</v>
      </c>
      <c r="F10582" s="753" t="s">
        <v>544</v>
      </c>
      <c r="G10582" s="757" t="s">
        <v>545</v>
      </c>
      <c r="H10582" s="751">
        <v>4000000</v>
      </c>
    </row>
    <row r="10583" spans="1:8">
      <c r="A10583" s="753" t="s">
        <v>84</v>
      </c>
      <c r="B10583" s="753" t="s">
        <v>208</v>
      </c>
      <c r="C10583" s="753" t="s">
        <v>223</v>
      </c>
      <c r="D10583" s="753" t="s">
        <v>1766</v>
      </c>
      <c r="E10583" s="753" t="s">
        <v>160</v>
      </c>
      <c r="F10583" s="753" t="s">
        <v>438</v>
      </c>
      <c r="G10583" s="757" t="s">
        <v>1786</v>
      </c>
      <c r="H10583" s="751">
        <v>900000</v>
      </c>
    </row>
    <row r="10584" spans="1:8">
      <c r="A10584" s="753" t="s">
        <v>84</v>
      </c>
      <c r="B10584" s="753" t="s">
        <v>208</v>
      </c>
      <c r="C10584" s="753" t="s">
        <v>223</v>
      </c>
      <c r="D10584" s="753" t="s">
        <v>1766</v>
      </c>
      <c r="E10584" s="753" t="s">
        <v>160</v>
      </c>
      <c r="F10584" s="753" t="s">
        <v>549</v>
      </c>
      <c r="G10584" s="757" t="s">
        <v>550</v>
      </c>
      <c r="H10584" s="751">
        <v>16200000</v>
      </c>
    </row>
    <row r="10585" spans="1:8">
      <c r="A10585" s="753" t="s">
        <v>84</v>
      </c>
      <c r="B10585" s="753" t="s">
        <v>208</v>
      </c>
      <c r="C10585" s="753" t="s">
        <v>223</v>
      </c>
      <c r="D10585" s="753" t="s">
        <v>1766</v>
      </c>
      <c r="E10585" s="753" t="s">
        <v>160</v>
      </c>
      <c r="F10585" s="753" t="s">
        <v>551</v>
      </c>
      <c r="G10585" s="757" t="s">
        <v>133</v>
      </c>
      <c r="H10585" s="751">
        <v>29810000</v>
      </c>
    </row>
    <row r="10586" spans="1:8">
      <c r="A10586" s="753" t="s">
        <v>84</v>
      </c>
      <c r="B10586" s="753" t="s">
        <v>208</v>
      </c>
      <c r="C10586" s="753" t="s">
        <v>223</v>
      </c>
      <c r="D10586" s="753" t="s">
        <v>1766</v>
      </c>
      <c r="E10586" s="753" t="s">
        <v>125</v>
      </c>
      <c r="F10586" s="753"/>
      <c r="G10586" s="757" t="s">
        <v>126</v>
      </c>
      <c r="H10586" s="751">
        <v>258690625</v>
      </c>
    </row>
    <row r="10587" spans="1:8">
      <c r="A10587" s="753" t="s">
        <v>84</v>
      </c>
      <c r="B10587" s="753" t="s">
        <v>208</v>
      </c>
      <c r="C10587" s="753" t="s">
        <v>223</v>
      </c>
      <c r="D10587" s="753" t="s">
        <v>1766</v>
      </c>
      <c r="E10587" s="753" t="s">
        <v>125</v>
      </c>
      <c r="F10587" s="753" t="s">
        <v>430</v>
      </c>
      <c r="G10587" s="757" t="s">
        <v>431</v>
      </c>
      <c r="H10587" s="751">
        <v>34197000</v>
      </c>
    </row>
    <row r="10588" spans="1:8">
      <c r="A10588" s="753" t="s">
        <v>84</v>
      </c>
      <c r="B10588" s="753" t="s">
        <v>208</v>
      </c>
      <c r="C10588" s="753" t="s">
        <v>223</v>
      </c>
      <c r="D10588" s="753" t="s">
        <v>1766</v>
      </c>
      <c r="E10588" s="753" t="s">
        <v>125</v>
      </c>
      <c r="F10588" s="753" t="s">
        <v>552</v>
      </c>
      <c r="G10588" s="757" t="s">
        <v>553</v>
      </c>
      <c r="H10588" s="751">
        <v>34640000</v>
      </c>
    </row>
    <row r="10589" spans="1:8">
      <c r="A10589" s="753" t="s">
        <v>84</v>
      </c>
      <c r="B10589" s="753" t="s">
        <v>208</v>
      </c>
      <c r="C10589" s="753" t="s">
        <v>223</v>
      </c>
      <c r="D10589" s="753" t="s">
        <v>1766</v>
      </c>
      <c r="E10589" s="753" t="s">
        <v>125</v>
      </c>
      <c r="F10589" s="753" t="s">
        <v>127</v>
      </c>
      <c r="G10589" s="757" t="s">
        <v>128</v>
      </c>
      <c r="H10589" s="751">
        <v>13500000</v>
      </c>
    </row>
    <row r="10590" spans="1:8">
      <c r="A10590" s="753" t="s">
        <v>84</v>
      </c>
      <c r="B10590" s="753" t="s">
        <v>208</v>
      </c>
      <c r="C10590" s="753" t="s">
        <v>223</v>
      </c>
      <c r="D10590" s="753" t="s">
        <v>1766</v>
      </c>
      <c r="E10590" s="753" t="s">
        <v>125</v>
      </c>
      <c r="F10590" s="753" t="s">
        <v>129</v>
      </c>
      <c r="G10590" s="757" t="s">
        <v>1787</v>
      </c>
      <c r="H10590" s="751">
        <v>171866625</v>
      </c>
    </row>
    <row r="10591" spans="1:8">
      <c r="A10591" s="753" t="s">
        <v>84</v>
      </c>
      <c r="B10591" s="753" t="s">
        <v>208</v>
      </c>
      <c r="C10591" s="753" t="s">
        <v>223</v>
      </c>
      <c r="D10591" s="753" t="s">
        <v>1766</v>
      </c>
      <c r="E10591" s="753" t="s">
        <v>125</v>
      </c>
      <c r="F10591" s="753" t="s">
        <v>584</v>
      </c>
      <c r="G10591" s="757" t="s">
        <v>135</v>
      </c>
      <c r="H10591" s="751">
        <v>4487000</v>
      </c>
    </row>
    <row r="10592" spans="1:8">
      <c r="A10592" s="753" t="s">
        <v>84</v>
      </c>
      <c r="B10592" s="753" t="s">
        <v>208</v>
      </c>
      <c r="C10592" s="753" t="s">
        <v>223</v>
      </c>
      <c r="D10592" s="753" t="s">
        <v>1766</v>
      </c>
      <c r="E10592" s="753" t="s">
        <v>554</v>
      </c>
      <c r="F10592" s="753"/>
      <c r="G10592" s="757" t="s">
        <v>555</v>
      </c>
      <c r="H10592" s="751">
        <v>98723000</v>
      </c>
    </row>
    <row r="10593" spans="1:8">
      <c r="A10593" s="753" t="s">
        <v>84</v>
      </c>
      <c r="B10593" s="753" t="s">
        <v>208</v>
      </c>
      <c r="C10593" s="753" t="s">
        <v>223</v>
      </c>
      <c r="D10593" s="753" t="s">
        <v>1766</v>
      </c>
      <c r="E10593" s="753" t="s">
        <v>554</v>
      </c>
      <c r="F10593" s="753" t="s">
        <v>556</v>
      </c>
      <c r="G10593" s="757" t="s">
        <v>557</v>
      </c>
      <c r="H10593" s="751">
        <v>58815000</v>
      </c>
    </row>
    <row r="10594" spans="1:8">
      <c r="A10594" s="753" t="s">
        <v>84</v>
      </c>
      <c r="B10594" s="753" t="s">
        <v>208</v>
      </c>
      <c r="C10594" s="753" t="s">
        <v>223</v>
      </c>
      <c r="D10594" s="753" t="s">
        <v>1766</v>
      </c>
      <c r="E10594" s="753" t="s">
        <v>554</v>
      </c>
      <c r="F10594" s="753" t="s">
        <v>243</v>
      </c>
      <c r="G10594" s="757" t="s">
        <v>244</v>
      </c>
      <c r="H10594" s="751">
        <v>4500000</v>
      </c>
    </row>
    <row r="10595" spans="1:8">
      <c r="A10595" s="753" t="s">
        <v>84</v>
      </c>
      <c r="B10595" s="753" t="s">
        <v>208</v>
      </c>
      <c r="C10595" s="753" t="s">
        <v>223</v>
      </c>
      <c r="D10595" s="753" t="s">
        <v>1766</v>
      </c>
      <c r="E10595" s="753" t="s">
        <v>554</v>
      </c>
      <c r="F10595" s="753" t="s">
        <v>206</v>
      </c>
      <c r="G10595" s="757" t="s">
        <v>207</v>
      </c>
      <c r="H10595" s="751">
        <v>29080000</v>
      </c>
    </row>
    <row r="10596" spans="1:8">
      <c r="A10596" s="753" t="s">
        <v>84</v>
      </c>
      <c r="B10596" s="753" t="s">
        <v>208</v>
      </c>
      <c r="C10596" s="753" t="s">
        <v>223</v>
      </c>
      <c r="D10596" s="753" t="s">
        <v>1766</v>
      </c>
      <c r="E10596" s="753" t="s">
        <v>554</v>
      </c>
      <c r="F10596" s="753" t="s">
        <v>558</v>
      </c>
      <c r="G10596" s="757" t="s">
        <v>559</v>
      </c>
      <c r="H10596" s="751">
        <v>6328000</v>
      </c>
    </row>
    <row r="10597" spans="1:8" ht="39.6">
      <c r="A10597" s="753" t="s">
        <v>84</v>
      </c>
      <c r="B10597" s="753" t="s">
        <v>208</v>
      </c>
      <c r="C10597" s="753" t="s">
        <v>223</v>
      </c>
      <c r="D10597" s="753" t="s">
        <v>1766</v>
      </c>
      <c r="E10597" s="753" t="s">
        <v>560</v>
      </c>
      <c r="F10597" s="753"/>
      <c r="G10597" s="757" t="s">
        <v>1790</v>
      </c>
      <c r="H10597" s="751">
        <v>110138027</v>
      </c>
    </row>
    <row r="10598" spans="1:8">
      <c r="A10598" s="753" t="s">
        <v>84</v>
      </c>
      <c r="B10598" s="753" t="s">
        <v>208</v>
      </c>
      <c r="C10598" s="753" t="s">
        <v>223</v>
      </c>
      <c r="D10598" s="753" t="s">
        <v>1766</v>
      </c>
      <c r="E10598" s="753" t="s">
        <v>560</v>
      </c>
      <c r="F10598" s="753" t="s">
        <v>316</v>
      </c>
      <c r="G10598" s="757" t="s">
        <v>1866</v>
      </c>
      <c r="H10598" s="751">
        <v>1500000</v>
      </c>
    </row>
    <row r="10599" spans="1:8">
      <c r="A10599" s="753" t="s">
        <v>84</v>
      </c>
      <c r="B10599" s="753" t="s">
        <v>208</v>
      </c>
      <c r="C10599" s="753" t="s">
        <v>223</v>
      </c>
      <c r="D10599" s="753" t="s">
        <v>1766</v>
      </c>
      <c r="E10599" s="753" t="s">
        <v>560</v>
      </c>
      <c r="F10599" s="753" t="s">
        <v>418</v>
      </c>
      <c r="G10599" s="757" t="s">
        <v>1793</v>
      </c>
      <c r="H10599" s="751">
        <v>76761589</v>
      </c>
    </row>
    <row r="10600" spans="1:8">
      <c r="A10600" s="753" t="s">
        <v>84</v>
      </c>
      <c r="B10600" s="753" t="s">
        <v>208</v>
      </c>
      <c r="C10600" s="753" t="s">
        <v>223</v>
      </c>
      <c r="D10600" s="753" t="s">
        <v>1766</v>
      </c>
      <c r="E10600" s="753" t="s">
        <v>560</v>
      </c>
      <c r="F10600" s="753" t="s">
        <v>562</v>
      </c>
      <c r="G10600" s="757" t="s">
        <v>1794</v>
      </c>
      <c r="H10600" s="751">
        <v>14181438</v>
      </c>
    </row>
    <row r="10601" spans="1:8">
      <c r="A10601" s="753" t="s">
        <v>84</v>
      </c>
      <c r="B10601" s="753" t="s">
        <v>208</v>
      </c>
      <c r="C10601" s="753" t="s">
        <v>223</v>
      </c>
      <c r="D10601" s="753" t="s">
        <v>1766</v>
      </c>
      <c r="E10601" s="753" t="s">
        <v>560</v>
      </c>
      <c r="F10601" s="753" t="s">
        <v>7</v>
      </c>
      <c r="G10601" s="757" t="s">
        <v>1795</v>
      </c>
      <c r="H10601" s="751">
        <v>6800000</v>
      </c>
    </row>
    <row r="10602" spans="1:8" ht="26.4">
      <c r="A10602" s="753" t="s">
        <v>84</v>
      </c>
      <c r="B10602" s="753" t="s">
        <v>208</v>
      </c>
      <c r="C10602" s="753" t="s">
        <v>223</v>
      </c>
      <c r="D10602" s="753" t="s">
        <v>1766</v>
      </c>
      <c r="E10602" s="753" t="s">
        <v>560</v>
      </c>
      <c r="F10602" s="753" t="s">
        <v>563</v>
      </c>
      <c r="G10602" s="757" t="s">
        <v>13</v>
      </c>
      <c r="H10602" s="751">
        <v>10895000</v>
      </c>
    </row>
    <row r="10603" spans="1:8" ht="26.4">
      <c r="A10603" s="753" t="s">
        <v>84</v>
      </c>
      <c r="B10603" s="753" t="s">
        <v>208</v>
      </c>
      <c r="C10603" s="753" t="s">
        <v>223</v>
      </c>
      <c r="D10603" s="753" t="s">
        <v>1766</v>
      </c>
      <c r="E10603" s="753" t="s">
        <v>1796</v>
      </c>
      <c r="F10603" s="753"/>
      <c r="G10603" s="757" t="s">
        <v>1797</v>
      </c>
      <c r="H10603" s="751">
        <v>105660000</v>
      </c>
    </row>
    <row r="10604" spans="1:8">
      <c r="A10604" s="753" t="s">
        <v>84</v>
      </c>
      <c r="B10604" s="753" t="s">
        <v>208</v>
      </c>
      <c r="C10604" s="753" t="s">
        <v>223</v>
      </c>
      <c r="D10604" s="753" t="s">
        <v>1766</v>
      </c>
      <c r="E10604" s="753" t="s">
        <v>1796</v>
      </c>
      <c r="F10604" s="753" t="s">
        <v>1825</v>
      </c>
      <c r="G10604" s="757" t="s">
        <v>1794</v>
      </c>
      <c r="H10604" s="751">
        <v>48660000</v>
      </c>
    </row>
    <row r="10605" spans="1:8">
      <c r="A10605" s="753" t="s">
        <v>84</v>
      </c>
      <c r="B10605" s="753" t="s">
        <v>208</v>
      </c>
      <c r="C10605" s="753" t="s">
        <v>223</v>
      </c>
      <c r="D10605" s="753" t="s">
        <v>1766</v>
      </c>
      <c r="E10605" s="753" t="s">
        <v>1796</v>
      </c>
      <c r="F10605" s="753" t="s">
        <v>1798</v>
      </c>
      <c r="G10605" s="757" t="s">
        <v>1793</v>
      </c>
      <c r="H10605" s="751">
        <v>57000000</v>
      </c>
    </row>
    <row r="10606" spans="1:8" ht="26.4">
      <c r="A10606" s="753" t="s">
        <v>84</v>
      </c>
      <c r="B10606" s="753" t="s">
        <v>208</v>
      </c>
      <c r="C10606" s="753" t="s">
        <v>223</v>
      </c>
      <c r="D10606" s="753" t="s">
        <v>1766</v>
      </c>
      <c r="E10606" s="753" t="s">
        <v>130</v>
      </c>
      <c r="F10606" s="753"/>
      <c r="G10606" s="757" t="s">
        <v>131</v>
      </c>
      <c r="H10606" s="751">
        <v>525881679</v>
      </c>
    </row>
    <row r="10607" spans="1:8">
      <c r="A10607" s="753" t="s">
        <v>84</v>
      </c>
      <c r="B10607" s="753" t="s">
        <v>208</v>
      </c>
      <c r="C10607" s="753" t="s">
        <v>223</v>
      </c>
      <c r="D10607" s="753" t="s">
        <v>1766</v>
      </c>
      <c r="E10607" s="753" t="s">
        <v>130</v>
      </c>
      <c r="F10607" s="753" t="s">
        <v>585</v>
      </c>
      <c r="G10607" s="757" t="s">
        <v>1799</v>
      </c>
      <c r="H10607" s="751">
        <v>48343177</v>
      </c>
    </row>
    <row r="10608" spans="1:8">
      <c r="A10608" s="753" t="s">
        <v>84</v>
      </c>
      <c r="B10608" s="753" t="s">
        <v>208</v>
      </c>
      <c r="C10608" s="753" t="s">
        <v>223</v>
      </c>
      <c r="D10608" s="753" t="s">
        <v>1766</v>
      </c>
      <c r="E10608" s="753" t="s">
        <v>130</v>
      </c>
      <c r="F10608" s="753" t="s">
        <v>8</v>
      </c>
      <c r="G10608" s="757" t="s">
        <v>1835</v>
      </c>
      <c r="H10608" s="751">
        <v>208379000</v>
      </c>
    </row>
    <row r="10609" spans="1:8">
      <c r="A10609" s="753" t="s">
        <v>84</v>
      </c>
      <c r="B10609" s="753" t="s">
        <v>208</v>
      </c>
      <c r="C10609" s="753" t="s">
        <v>223</v>
      </c>
      <c r="D10609" s="753" t="s">
        <v>1766</v>
      </c>
      <c r="E10609" s="753" t="s">
        <v>130</v>
      </c>
      <c r="F10609" s="753" t="s">
        <v>14</v>
      </c>
      <c r="G10609" s="757" t="s">
        <v>1800</v>
      </c>
      <c r="H10609" s="751">
        <v>15000000</v>
      </c>
    </row>
    <row r="10610" spans="1:8">
      <c r="A10610" s="753" t="s">
        <v>84</v>
      </c>
      <c r="B10610" s="753" t="s">
        <v>208</v>
      </c>
      <c r="C10610" s="753" t="s">
        <v>223</v>
      </c>
      <c r="D10610" s="753" t="s">
        <v>1766</v>
      </c>
      <c r="E10610" s="753" t="s">
        <v>130</v>
      </c>
      <c r="F10610" s="753" t="s">
        <v>132</v>
      </c>
      <c r="G10610" s="757" t="s">
        <v>135</v>
      </c>
      <c r="H10610" s="751">
        <v>254159502</v>
      </c>
    </row>
    <row r="10611" spans="1:8">
      <c r="A10611" s="753" t="s">
        <v>84</v>
      </c>
      <c r="B10611" s="753" t="s">
        <v>208</v>
      </c>
      <c r="C10611" s="753" t="s">
        <v>223</v>
      </c>
      <c r="D10611" s="753" t="s">
        <v>1766</v>
      </c>
      <c r="E10611" s="753" t="s">
        <v>1801</v>
      </c>
      <c r="F10611" s="753"/>
      <c r="G10611" s="757" t="s">
        <v>1802</v>
      </c>
      <c r="H10611" s="751">
        <v>3596000</v>
      </c>
    </row>
    <row r="10612" spans="1:8">
      <c r="A10612" s="753" t="s">
        <v>84</v>
      </c>
      <c r="B10612" s="753" t="s">
        <v>208</v>
      </c>
      <c r="C10612" s="753" t="s">
        <v>223</v>
      </c>
      <c r="D10612" s="753" t="s">
        <v>1766</v>
      </c>
      <c r="E10612" s="753" t="s">
        <v>1801</v>
      </c>
      <c r="F10612" s="753" t="s">
        <v>1803</v>
      </c>
      <c r="G10612" s="757" t="s">
        <v>1804</v>
      </c>
      <c r="H10612" s="751">
        <v>3596000</v>
      </c>
    </row>
    <row r="10613" spans="1:8">
      <c r="A10613" s="753" t="s">
        <v>84</v>
      </c>
      <c r="B10613" s="753" t="s">
        <v>208</v>
      </c>
      <c r="C10613" s="753" t="s">
        <v>223</v>
      </c>
      <c r="D10613" s="753" t="s">
        <v>1766</v>
      </c>
      <c r="E10613" s="753" t="s">
        <v>134</v>
      </c>
      <c r="F10613" s="753"/>
      <c r="G10613" s="757" t="s">
        <v>135</v>
      </c>
      <c r="H10613" s="751">
        <v>753071000</v>
      </c>
    </row>
    <row r="10614" spans="1:8" ht="39.6">
      <c r="A10614" s="753" t="s">
        <v>84</v>
      </c>
      <c r="B10614" s="753" t="s">
        <v>208</v>
      </c>
      <c r="C10614" s="753" t="s">
        <v>223</v>
      </c>
      <c r="D10614" s="753" t="s">
        <v>1766</v>
      </c>
      <c r="E10614" s="753" t="s">
        <v>134</v>
      </c>
      <c r="F10614" s="753" t="s">
        <v>866</v>
      </c>
      <c r="G10614" s="757" t="s">
        <v>1965</v>
      </c>
      <c r="H10614" s="751">
        <v>607000</v>
      </c>
    </row>
    <row r="10615" spans="1:8">
      <c r="A10615" s="753" t="s">
        <v>84</v>
      </c>
      <c r="B10615" s="753" t="s">
        <v>208</v>
      </c>
      <c r="C10615" s="753" t="s">
        <v>223</v>
      </c>
      <c r="D10615" s="753" t="s">
        <v>1766</v>
      </c>
      <c r="E10615" s="753" t="s">
        <v>134</v>
      </c>
      <c r="F10615" s="753" t="s">
        <v>9</v>
      </c>
      <c r="G10615" s="757" t="s">
        <v>1805</v>
      </c>
      <c r="H10615" s="751">
        <v>400000</v>
      </c>
    </row>
    <row r="10616" spans="1:8">
      <c r="A10616" s="753" t="s">
        <v>84</v>
      </c>
      <c r="B10616" s="753" t="s">
        <v>208</v>
      </c>
      <c r="C10616" s="753" t="s">
        <v>223</v>
      </c>
      <c r="D10616" s="753" t="s">
        <v>1766</v>
      </c>
      <c r="E10616" s="753" t="s">
        <v>134</v>
      </c>
      <c r="F10616" s="753" t="s">
        <v>137</v>
      </c>
      <c r="G10616" s="757" t="s">
        <v>138</v>
      </c>
      <c r="H10616" s="751">
        <v>484363000</v>
      </c>
    </row>
    <row r="10617" spans="1:8">
      <c r="A10617" s="753" t="s">
        <v>84</v>
      </c>
      <c r="B10617" s="753" t="s">
        <v>208</v>
      </c>
      <c r="C10617" s="753" t="s">
        <v>223</v>
      </c>
      <c r="D10617" s="753" t="s">
        <v>1766</v>
      </c>
      <c r="E10617" s="753" t="s">
        <v>134</v>
      </c>
      <c r="F10617" s="753" t="s">
        <v>139</v>
      </c>
      <c r="G10617" s="757" t="s">
        <v>140</v>
      </c>
      <c r="H10617" s="751">
        <v>267701000</v>
      </c>
    </row>
    <row r="10618" spans="1:8" ht="39.6">
      <c r="A10618" s="753" t="s">
        <v>84</v>
      </c>
      <c r="B10618" s="753" t="s">
        <v>208</v>
      </c>
      <c r="C10618" s="753" t="s">
        <v>223</v>
      </c>
      <c r="D10618" s="753" t="s">
        <v>1766</v>
      </c>
      <c r="E10618" s="753" t="s">
        <v>419</v>
      </c>
      <c r="F10618" s="753"/>
      <c r="G10618" s="757" t="s">
        <v>1807</v>
      </c>
      <c r="H10618" s="751">
        <v>4023000</v>
      </c>
    </row>
    <row r="10619" spans="1:8" ht="52.8">
      <c r="A10619" s="753" t="s">
        <v>84</v>
      </c>
      <c r="B10619" s="753" t="s">
        <v>208</v>
      </c>
      <c r="C10619" s="753" t="s">
        <v>223</v>
      </c>
      <c r="D10619" s="753" t="s">
        <v>1766</v>
      </c>
      <c r="E10619" s="753" t="s">
        <v>419</v>
      </c>
      <c r="F10619" s="753" t="s">
        <v>420</v>
      </c>
      <c r="G10619" s="757" t="s">
        <v>2714</v>
      </c>
      <c r="H10619" s="751">
        <v>4023000</v>
      </c>
    </row>
    <row r="10620" spans="1:8">
      <c r="A10620" s="753" t="s">
        <v>84</v>
      </c>
      <c r="B10620" s="753" t="s">
        <v>208</v>
      </c>
      <c r="C10620" s="753" t="s">
        <v>223</v>
      </c>
      <c r="D10620" s="753" t="s">
        <v>1766</v>
      </c>
      <c r="E10620" s="753" t="s">
        <v>404</v>
      </c>
      <c r="F10620" s="753"/>
      <c r="G10620" s="757" t="s">
        <v>1808</v>
      </c>
      <c r="H10620" s="751">
        <v>9044000</v>
      </c>
    </row>
    <row r="10621" spans="1:8">
      <c r="A10621" s="753" t="s">
        <v>84</v>
      </c>
      <c r="B10621" s="753" t="s">
        <v>208</v>
      </c>
      <c r="C10621" s="753" t="s">
        <v>223</v>
      </c>
      <c r="D10621" s="753" t="s">
        <v>1766</v>
      </c>
      <c r="E10621" s="753" t="s">
        <v>404</v>
      </c>
      <c r="F10621" s="753" t="s">
        <v>1809</v>
      </c>
      <c r="G10621" s="757" t="s">
        <v>26</v>
      </c>
      <c r="H10621" s="751">
        <v>9044000</v>
      </c>
    </row>
    <row r="10622" spans="1:8" ht="39.6">
      <c r="A10622" s="753" t="s">
        <v>84</v>
      </c>
      <c r="B10622" s="753" t="s">
        <v>208</v>
      </c>
      <c r="C10622" s="753" t="s">
        <v>223</v>
      </c>
      <c r="D10622" s="753" t="s">
        <v>1956</v>
      </c>
      <c r="E10622" s="753"/>
      <c r="F10622" s="753"/>
      <c r="G10622" s="757" t="s">
        <v>1957</v>
      </c>
      <c r="H10622" s="751">
        <v>139000000</v>
      </c>
    </row>
    <row r="10623" spans="1:8">
      <c r="A10623" s="753" t="s">
        <v>84</v>
      </c>
      <c r="B10623" s="753" t="s">
        <v>208</v>
      </c>
      <c r="C10623" s="753" t="s">
        <v>223</v>
      </c>
      <c r="D10623" s="753" t="s">
        <v>1956</v>
      </c>
      <c r="E10623" s="753" t="s">
        <v>96</v>
      </c>
      <c r="F10623" s="753"/>
      <c r="G10623" s="757" t="s">
        <v>97</v>
      </c>
      <c r="H10623" s="751">
        <v>44700000</v>
      </c>
    </row>
    <row r="10624" spans="1:8">
      <c r="A10624" s="753" t="s">
        <v>84</v>
      </c>
      <c r="B10624" s="753" t="s">
        <v>208</v>
      </c>
      <c r="C10624" s="753" t="s">
        <v>223</v>
      </c>
      <c r="D10624" s="753" t="s">
        <v>1956</v>
      </c>
      <c r="E10624" s="753" t="s">
        <v>96</v>
      </c>
      <c r="F10624" s="753" t="s">
        <v>154</v>
      </c>
      <c r="G10624" s="757" t="s">
        <v>1773</v>
      </c>
      <c r="H10624" s="751">
        <v>44700000</v>
      </c>
    </row>
    <row r="10625" spans="1:8">
      <c r="A10625" s="753" t="s">
        <v>84</v>
      </c>
      <c r="B10625" s="753" t="s">
        <v>208</v>
      </c>
      <c r="C10625" s="753" t="s">
        <v>223</v>
      </c>
      <c r="D10625" s="753" t="s">
        <v>1956</v>
      </c>
      <c r="E10625" s="753" t="s">
        <v>100</v>
      </c>
      <c r="F10625" s="753"/>
      <c r="G10625" s="757" t="s">
        <v>101</v>
      </c>
      <c r="H10625" s="751">
        <v>2500000</v>
      </c>
    </row>
    <row r="10626" spans="1:8">
      <c r="A10626" s="753" t="s">
        <v>84</v>
      </c>
      <c r="B10626" s="753" t="s">
        <v>208</v>
      </c>
      <c r="C10626" s="753" t="s">
        <v>223</v>
      </c>
      <c r="D10626" s="753" t="s">
        <v>1956</v>
      </c>
      <c r="E10626" s="753" t="s">
        <v>100</v>
      </c>
      <c r="F10626" s="753" t="s">
        <v>443</v>
      </c>
      <c r="G10626" s="757" t="s">
        <v>135</v>
      </c>
      <c r="H10626" s="751">
        <v>2500000</v>
      </c>
    </row>
    <row r="10627" spans="1:8">
      <c r="A10627" s="753" t="s">
        <v>84</v>
      </c>
      <c r="B10627" s="753" t="s">
        <v>208</v>
      </c>
      <c r="C10627" s="753" t="s">
        <v>223</v>
      </c>
      <c r="D10627" s="753" t="s">
        <v>1956</v>
      </c>
      <c r="E10627" s="753" t="s">
        <v>115</v>
      </c>
      <c r="F10627" s="753"/>
      <c r="G10627" s="757" t="s">
        <v>1781</v>
      </c>
      <c r="H10627" s="751">
        <v>8710000</v>
      </c>
    </row>
    <row r="10628" spans="1:8">
      <c r="A10628" s="753" t="s">
        <v>84</v>
      </c>
      <c r="B10628" s="753" t="s">
        <v>208</v>
      </c>
      <c r="C10628" s="753" t="s">
        <v>223</v>
      </c>
      <c r="D10628" s="753" t="s">
        <v>1956</v>
      </c>
      <c r="E10628" s="753" t="s">
        <v>115</v>
      </c>
      <c r="F10628" s="753" t="s">
        <v>116</v>
      </c>
      <c r="G10628" s="757" t="s">
        <v>117</v>
      </c>
      <c r="H10628" s="751">
        <v>8410000</v>
      </c>
    </row>
    <row r="10629" spans="1:8">
      <c r="A10629" s="753" t="s">
        <v>84</v>
      </c>
      <c r="B10629" s="753" t="s">
        <v>208</v>
      </c>
      <c r="C10629" s="753" t="s">
        <v>223</v>
      </c>
      <c r="D10629" s="753" t="s">
        <v>1956</v>
      </c>
      <c r="E10629" s="753" t="s">
        <v>115</v>
      </c>
      <c r="F10629" s="753" t="s">
        <v>118</v>
      </c>
      <c r="G10629" s="757" t="s">
        <v>119</v>
      </c>
      <c r="H10629" s="751">
        <v>300000</v>
      </c>
    </row>
    <row r="10630" spans="1:8">
      <c r="A10630" s="753" t="s">
        <v>84</v>
      </c>
      <c r="B10630" s="753" t="s">
        <v>208</v>
      </c>
      <c r="C10630" s="753" t="s">
        <v>223</v>
      </c>
      <c r="D10630" s="753" t="s">
        <v>1956</v>
      </c>
      <c r="E10630" s="753" t="s">
        <v>160</v>
      </c>
      <c r="F10630" s="753"/>
      <c r="G10630" s="757" t="s">
        <v>161</v>
      </c>
      <c r="H10630" s="751">
        <v>61240000</v>
      </c>
    </row>
    <row r="10631" spans="1:8">
      <c r="A10631" s="753" t="s">
        <v>84</v>
      </c>
      <c r="B10631" s="753" t="s">
        <v>208</v>
      </c>
      <c r="C10631" s="753" t="s">
        <v>223</v>
      </c>
      <c r="D10631" s="753" t="s">
        <v>1956</v>
      </c>
      <c r="E10631" s="753" t="s">
        <v>160</v>
      </c>
      <c r="F10631" s="753" t="s">
        <v>162</v>
      </c>
      <c r="G10631" s="757" t="s">
        <v>163</v>
      </c>
      <c r="H10631" s="751">
        <v>15000000</v>
      </c>
    </row>
    <row r="10632" spans="1:8">
      <c r="A10632" s="753" t="s">
        <v>84</v>
      </c>
      <c r="B10632" s="753" t="s">
        <v>208</v>
      </c>
      <c r="C10632" s="753" t="s">
        <v>223</v>
      </c>
      <c r="D10632" s="753" t="s">
        <v>1956</v>
      </c>
      <c r="E10632" s="753" t="s">
        <v>160</v>
      </c>
      <c r="F10632" s="753" t="s">
        <v>438</v>
      </c>
      <c r="G10632" s="757" t="s">
        <v>1786</v>
      </c>
      <c r="H10632" s="751">
        <v>4000000</v>
      </c>
    </row>
    <row r="10633" spans="1:8">
      <c r="A10633" s="753" t="s">
        <v>84</v>
      </c>
      <c r="B10633" s="753" t="s">
        <v>208</v>
      </c>
      <c r="C10633" s="753" t="s">
        <v>223</v>
      </c>
      <c r="D10633" s="753" t="s">
        <v>1956</v>
      </c>
      <c r="E10633" s="753" t="s">
        <v>160</v>
      </c>
      <c r="F10633" s="753" t="s">
        <v>551</v>
      </c>
      <c r="G10633" s="757" t="s">
        <v>133</v>
      </c>
      <c r="H10633" s="751">
        <v>42240000</v>
      </c>
    </row>
    <row r="10634" spans="1:8">
      <c r="A10634" s="753" t="s">
        <v>84</v>
      </c>
      <c r="B10634" s="753" t="s">
        <v>208</v>
      </c>
      <c r="C10634" s="753" t="s">
        <v>223</v>
      </c>
      <c r="D10634" s="753" t="s">
        <v>1956</v>
      </c>
      <c r="E10634" s="753" t="s">
        <v>554</v>
      </c>
      <c r="F10634" s="753"/>
      <c r="G10634" s="757" t="s">
        <v>555</v>
      </c>
      <c r="H10634" s="751">
        <v>2400000</v>
      </c>
    </row>
    <row r="10635" spans="1:8">
      <c r="A10635" s="753" t="s">
        <v>84</v>
      </c>
      <c r="B10635" s="753" t="s">
        <v>208</v>
      </c>
      <c r="C10635" s="753" t="s">
        <v>223</v>
      </c>
      <c r="D10635" s="753" t="s">
        <v>1956</v>
      </c>
      <c r="E10635" s="753" t="s">
        <v>554</v>
      </c>
      <c r="F10635" s="753" t="s">
        <v>556</v>
      </c>
      <c r="G10635" s="757" t="s">
        <v>557</v>
      </c>
      <c r="H10635" s="751">
        <v>2400000</v>
      </c>
    </row>
    <row r="10636" spans="1:8" ht="26.4">
      <c r="A10636" s="753" t="s">
        <v>84</v>
      </c>
      <c r="B10636" s="753" t="s">
        <v>208</v>
      </c>
      <c r="C10636" s="753" t="s">
        <v>223</v>
      </c>
      <c r="D10636" s="753" t="s">
        <v>1956</v>
      </c>
      <c r="E10636" s="753" t="s">
        <v>130</v>
      </c>
      <c r="F10636" s="753"/>
      <c r="G10636" s="757" t="s">
        <v>131</v>
      </c>
      <c r="H10636" s="751">
        <v>5750000</v>
      </c>
    </row>
    <row r="10637" spans="1:8">
      <c r="A10637" s="753" t="s">
        <v>84</v>
      </c>
      <c r="B10637" s="753" t="s">
        <v>208</v>
      </c>
      <c r="C10637" s="753" t="s">
        <v>223</v>
      </c>
      <c r="D10637" s="753" t="s">
        <v>1956</v>
      </c>
      <c r="E10637" s="753" t="s">
        <v>130</v>
      </c>
      <c r="F10637" s="753" t="s">
        <v>585</v>
      </c>
      <c r="G10637" s="757" t="s">
        <v>1799</v>
      </c>
      <c r="H10637" s="751">
        <v>5750000</v>
      </c>
    </row>
    <row r="10638" spans="1:8">
      <c r="A10638" s="753" t="s">
        <v>84</v>
      </c>
      <c r="B10638" s="753" t="s">
        <v>208</v>
      </c>
      <c r="C10638" s="753" t="s">
        <v>223</v>
      </c>
      <c r="D10638" s="753" t="s">
        <v>1956</v>
      </c>
      <c r="E10638" s="753" t="s">
        <v>134</v>
      </c>
      <c r="F10638" s="753"/>
      <c r="G10638" s="757" t="s">
        <v>135</v>
      </c>
      <c r="H10638" s="751">
        <v>13700000</v>
      </c>
    </row>
    <row r="10639" spans="1:8">
      <c r="A10639" s="753" t="s">
        <v>84</v>
      </c>
      <c r="B10639" s="753" t="s">
        <v>208</v>
      </c>
      <c r="C10639" s="753" t="s">
        <v>223</v>
      </c>
      <c r="D10639" s="753" t="s">
        <v>1956</v>
      </c>
      <c r="E10639" s="753" t="s">
        <v>134</v>
      </c>
      <c r="F10639" s="753" t="s">
        <v>137</v>
      </c>
      <c r="G10639" s="757" t="s">
        <v>138</v>
      </c>
      <c r="H10639" s="751">
        <v>9000000</v>
      </c>
    </row>
    <row r="10640" spans="1:8">
      <c r="A10640" s="753" t="s">
        <v>84</v>
      </c>
      <c r="B10640" s="753" t="s">
        <v>208</v>
      </c>
      <c r="C10640" s="753" t="s">
        <v>223</v>
      </c>
      <c r="D10640" s="753" t="s">
        <v>1956</v>
      </c>
      <c r="E10640" s="753" t="s">
        <v>134</v>
      </c>
      <c r="F10640" s="753" t="s">
        <v>139</v>
      </c>
      <c r="G10640" s="757" t="s">
        <v>140</v>
      </c>
      <c r="H10640" s="751">
        <v>4700000</v>
      </c>
    </row>
    <row r="10641" spans="1:8">
      <c r="A10641" s="753" t="s">
        <v>84</v>
      </c>
      <c r="B10641" s="753" t="s">
        <v>210</v>
      </c>
      <c r="C10641" s="753"/>
      <c r="D10641" s="753"/>
      <c r="E10641" s="753"/>
      <c r="F10641" s="753"/>
      <c r="G10641" s="757" t="s">
        <v>2022</v>
      </c>
      <c r="H10641" s="751">
        <v>14091198658</v>
      </c>
    </row>
    <row r="10642" spans="1:8">
      <c r="A10642" s="753" t="s">
        <v>84</v>
      </c>
      <c r="B10642" s="753" t="s">
        <v>210</v>
      </c>
      <c r="C10642" s="753" t="s">
        <v>416</v>
      </c>
      <c r="D10642" s="753"/>
      <c r="E10642" s="753"/>
      <c r="F10642" s="753"/>
      <c r="G10642" s="757" t="s">
        <v>1814</v>
      </c>
      <c r="H10642" s="751">
        <v>300000</v>
      </c>
    </row>
    <row r="10643" spans="1:8" ht="39.6">
      <c r="A10643" s="753" t="s">
        <v>84</v>
      </c>
      <c r="B10643" s="753" t="s">
        <v>210</v>
      </c>
      <c r="C10643" s="753" t="s">
        <v>416</v>
      </c>
      <c r="D10643" s="753" t="s">
        <v>1816</v>
      </c>
      <c r="E10643" s="753"/>
      <c r="F10643" s="753"/>
      <c r="G10643" s="757" t="s">
        <v>1817</v>
      </c>
      <c r="H10643" s="751">
        <v>300000</v>
      </c>
    </row>
    <row r="10644" spans="1:8" ht="26.4">
      <c r="A10644" s="753" t="s">
        <v>84</v>
      </c>
      <c r="B10644" s="753" t="s">
        <v>210</v>
      </c>
      <c r="C10644" s="753" t="s">
        <v>416</v>
      </c>
      <c r="D10644" s="753" t="s">
        <v>1816</v>
      </c>
      <c r="E10644" s="753" t="s">
        <v>333</v>
      </c>
      <c r="F10644" s="753"/>
      <c r="G10644" s="757" t="s">
        <v>1907</v>
      </c>
      <c r="H10644" s="751">
        <v>300000</v>
      </c>
    </row>
    <row r="10645" spans="1:8">
      <c r="A10645" s="753" t="s">
        <v>84</v>
      </c>
      <c r="B10645" s="753" t="s">
        <v>210</v>
      </c>
      <c r="C10645" s="753" t="s">
        <v>416</v>
      </c>
      <c r="D10645" s="753" t="s">
        <v>1816</v>
      </c>
      <c r="E10645" s="753" t="s">
        <v>333</v>
      </c>
      <c r="F10645" s="753" t="s">
        <v>334</v>
      </c>
      <c r="G10645" s="757" t="s">
        <v>335</v>
      </c>
      <c r="H10645" s="751">
        <v>300000</v>
      </c>
    </row>
    <row r="10646" spans="1:8">
      <c r="A10646" s="753" t="s">
        <v>84</v>
      </c>
      <c r="B10646" s="753" t="s">
        <v>210</v>
      </c>
      <c r="C10646" s="753" t="s">
        <v>1371</v>
      </c>
      <c r="D10646" s="753"/>
      <c r="E10646" s="753"/>
      <c r="F10646" s="753"/>
      <c r="G10646" s="757" t="s">
        <v>1372</v>
      </c>
      <c r="H10646" s="751">
        <v>14085498658</v>
      </c>
    </row>
    <row r="10647" spans="1:8">
      <c r="A10647" s="753" t="s">
        <v>84</v>
      </c>
      <c r="B10647" s="753" t="s">
        <v>210</v>
      </c>
      <c r="C10647" s="753" t="s">
        <v>1371</v>
      </c>
      <c r="D10647" s="753" t="s">
        <v>2023</v>
      </c>
      <c r="E10647" s="753"/>
      <c r="F10647" s="753"/>
      <c r="G10647" s="757" t="s">
        <v>2024</v>
      </c>
      <c r="H10647" s="751">
        <v>14085498658</v>
      </c>
    </row>
    <row r="10648" spans="1:8">
      <c r="A10648" s="753" t="s">
        <v>84</v>
      </c>
      <c r="B10648" s="753" t="s">
        <v>210</v>
      </c>
      <c r="C10648" s="753" t="s">
        <v>1371</v>
      </c>
      <c r="D10648" s="753" t="s">
        <v>2023</v>
      </c>
      <c r="E10648" s="753" t="s">
        <v>92</v>
      </c>
      <c r="F10648" s="753"/>
      <c r="G10648" s="757" t="s">
        <v>93</v>
      </c>
      <c r="H10648" s="751">
        <v>4968770148</v>
      </c>
    </row>
    <row r="10649" spans="1:8">
      <c r="A10649" s="753" t="s">
        <v>84</v>
      </c>
      <c r="B10649" s="753" t="s">
        <v>210</v>
      </c>
      <c r="C10649" s="753" t="s">
        <v>1371</v>
      </c>
      <c r="D10649" s="753" t="s">
        <v>2023</v>
      </c>
      <c r="E10649" s="753" t="s">
        <v>92</v>
      </c>
      <c r="F10649" s="753" t="s">
        <v>94</v>
      </c>
      <c r="G10649" s="757" t="s">
        <v>1768</v>
      </c>
      <c r="H10649" s="751">
        <v>4924830048</v>
      </c>
    </row>
    <row r="10650" spans="1:8">
      <c r="A10650" s="753" t="s">
        <v>84</v>
      </c>
      <c r="B10650" s="753" t="s">
        <v>210</v>
      </c>
      <c r="C10650" s="753" t="s">
        <v>1371</v>
      </c>
      <c r="D10650" s="753" t="s">
        <v>2023</v>
      </c>
      <c r="E10650" s="753" t="s">
        <v>92</v>
      </c>
      <c r="F10650" s="753" t="s">
        <v>95</v>
      </c>
      <c r="G10650" s="757" t="s">
        <v>1769</v>
      </c>
      <c r="H10650" s="751">
        <v>43940100</v>
      </c>
    </row>
    <row r="10651" spans="1:8" ht="26.4">
      <c r="A10651" s="753" t="s">
        <v>84</v>
      </c>
      <c r="B10651" s="753" t="s">
        <v>210</v>
      </c>
      <c r="C10651" s="753" t="s">
        <v>1371</v>
      </c>
      <c r="D10651" s="753" t="s">
        <v>2023</v>
      </c>
      <c r="E10651" s="753" t="s">
        <v>141</v>
      </c>
      <c r="F10651" s="753"/>
      <c r="G10651" s="757" t="s">
        <v>1822</v>
      </c>
      <c r="H10651" s="751">
        <v>65544000</v>
      </c>
    </row>
    <row r="10652" spans="1:8" ht="26.4">
      <c r="A10652" s="753" t="s">
        <v>84</v>
      </c>
      <c r="B10652" s="753" t="s">
        <v>210</v>
      </c>
      <c r="C10652" s="753" t="s">
        <v>1371</v>
      </c>
      <c r="D10652" s="753" t="s">
        <v>2023</v>
      </c>
      <c r="E10652" s="753" t="s">
        <v>141</v>
      </c>
      <c r="F10652" s="753" t="s">
        <v>581</v>
      </c>
      <c r="G10652" s="757" t="s">
        <v>1823</v>
      </c>
      <c r="H10652" s="751">
        <v>41544000</v>
      </c>
    </row>
    <row r="10653" spans="1:8">
      <c r="A10653" s="753" t="s">
        <v>84</v>
      </c>
      <c r="B10653" s="753" t="s">
        <v>210</v>
      </c>
      <c r="C10653" s="753" t="s">
        <v>1371</v>
      </c>
      <c r="D10653" s="753" t="s">
        <v>2023</v>
      </c>
      <c r="E10653" s="753" t="s">
        <v>141</v>
      </c>
      <c r="F10653" s="753" t="s">
        <v>142</v>
      </c>
      <c r="G10653" s="757" t="s">
        <v>1856</v>
      </c>
      <c r="H10653" s="751">
        <v>24000000</v>
      </c>
    </row>
    <row r="10654" spans="1:8">
      <c r="A10654" s="753" t="s">
        <v>84</v>
      </c>
      <c r="B10654" s="753" t="s">
        <v>210</v>
      </c>
      <c r="C10654" s="753" t="s">
        <v>1371</v>
      </c>
      <c r="D10654" s="753" t="s">
        <v>2023</v>
      </c>
      <c r="E10654" s="753" t="s">
        <v>96</v>
      </c>
      <c r="F10654" s="753"/>
      <c r="G10654" s="757" t="s">
        <v>97</v>
      </c>
      <c r="H10654" s="751">
        <v>855246803</v>
      </c>
    </row>
    <row r="10655" spans="1:8">
      <c r="A10655" s="753" t="s">
        <v>84</v>
      </c>
      <c r="B10655" s="753" t="s">
        <v>210</v>
      </c>
      <c r="C10655" s="753" t="s">
        <v>1371</v>
      </c>
      <c r="D10655" s="753" t="s">
        <v>2023</v>
      </c>
      <c r="E10655" s="753" t="s">
        <v>96</v>
      </c>
      <c r="F10655" s="753" t="s">
        <v>151</v>
      </c>
      <c r="G10655" s="757" t="s">
        <v>152</v>
      </c>
      <c r="H10655" s="751">
        <v>86742221</v>
      </c>
    </row>
    <row r="10656" spans="1:8">
      <c r="A10656" s="753" t="s">
        <v>84</v>
      </c>
      <c r="B10656" s="753" t="s">
        <v>210</v>
      </c>
      <c r="C10656" s="753" t="s">
        <v>1371</v>
      </c>
      <c r="D10656" s="753" t="s">
        <v>2023</v>
      </c>
      <c r="E10656" s="753" t="s">
        <v>96</v>
      </c>
      <c r="F10656" s="753" t="s">
        <v>440</v>
      </c>
      <c r="G10656" s="757" t="s">
        <v>441</v>
      </c>
      <c r="H10656" s="751">
        <v>249356820</v>
      </c>
    </row>
    <row r="10657" spans="1:8">
      <c r="A10657" s="753" t="s">
        <v>84</v>
      </c>
      <c r="B10657" s="753" t="s">
        <v>210</v>
      </c>
      <c r="C10657" s="753" t="s">
        <v>1371</v>
      </c>
      <c r="D10657" s="753" t="s">
        <v>2023</v>
      </c>
      <c r="E10657" s="753" t="s">
        <v>96</v>
      </c>
      <c r="F10657" s="753" t="s">
        <v>864</v>
      </c>
      <c r="G10657" s="757" t="s">
        <v>1770</v>
      </c>
      <c r="H10657" s="751">
        <v>208684453</v>
      </c>
    </row>
    <row r="10658" spans="1:8">
      <c r="A10658" s="753" t="s">
        <v>84</v>
      </c>
      <c r="B10658" s="753" t="s">
        <v>210</v>
      </c>
      <c r="C10658" s="753" t="s">
        <v>1371</v>
      </c>
      <c r="D10658" s="753" t="s">
        <v>2023</v>
      </c>
      <c r="E10658" s="753" t="s">
        <v>96</v>
      </c>
      <c r="F10658" s="753" t="s">
        <v>11</v>
      </c>
      <c r="G10658" s="757" t="s">
        <v>1830</v>
      </c>
      <c r="H10658" s="751">
        <v>170333000</v>
      </c>
    </row>
    <row r="10659" spans="1:8" ht="26.4">
      <c r="A10659" s="753" t="s">
        <v>84</v>
      </c>
      <c r="B10659" s="753" t="s">
        <v>210</v>
      </c>
      <c r="C10659" s="753" t="s">
        <v>1371</v>
      </c>
      <c r="D10659" s="753" t="s">
        <v>2023</v>
      </c>
      <c r="E10659" s="753" t="s">
        <v>96</v>
      </c>
      <c r="F10659" s="753" t="s">
        <v>98</v>
      </c>
      <c r="G10659" s="757" t="s">
        <v>99</v>
      </c>
      <c r="H10659" s="751">
        <v>40451320</v>
      </c>
    </row>
    <row r="10660" spans="1:8">
      <c r="A10660" s="753" t="s">
        <v>84</v>
      </c>
      <c r="B10660" s="753" t="s">
        <v>210</v>
      </c>
      <c r="C10660" s="753" t="s">
        <v>1371</v>
      </c>
      <c r="D10660" s="753" t="s">
        <v>2023</v>
      </c>
      <c r="E10660" s="753" t="s">
        <v>96</v>
      </c>
      <c r="F10660" s="753" t="s">
        <v>322</v>
      </c>
      <c r="G10660" s="757" t="s">
        <v>323</v>
      </c>
      <c r="H10660" s="751">
        <v>4800000</v>
      </c>
    </row>
    <row r="10661" spans="1:8" ht="26.4">
      <c r="A10661" s="753" t="s">
        <v>84</v>
      </c>
      <c r="B10661" s="753" t="s">
        <v>210</v>
      </c>
      <c r="C10661" s="753" t="s">
        <v>1371</v>
      </c>
      <c r="D10661" s="753" t="s">
        <v>2023</v>
      </c>
      <c r="E10661" s="753" t="s">
        <v>96</v>
      </c>
      <c r="F10661" s="753" t="s">
        <v>442</v>
      </c>
      <c r="G10661" s="757" t="s">
        <v>1772</v>
      </c>
      <c r="H10661" s="751">
        <v>62274989</v>
      </c>
    </row>
    <row r="10662" spans="1:8" ht="26.4">
      <c r="A10662" s="753" t="s">
        <v>84</v>
      </c>
      <c r="B10662" s="753" t="s">
        <v>210</v>
      </c>
      <c r="C10662" s="753" t="s">
        <v>1371</v>
      </c>
      <c r="D10662" s="753" t="s">
        <v>2023</v>
      </c>
      <c r="E10662" s="753" t="s">
        <v>96</v>
      </c>
      <c r="F10662" s="753" t="s">
        <v>332</v>
      </c>
      <c r="G10662" s="757" t="s">
        <v>1874</v>
      </c>
      <c r="H10662" s="751">
        <v>420000</v>
      </c>
    </row>
    <row r="10663" spans="1:8" ht="26.4">
      <c r="A10663" s="753" t="s">
        <v>84</v>
      </c>
      <c r="B10663" s="753" t="s">
        <v>210</v>
      </c>
      <c r="C10663" s="753" t="s">
        <v>1371</v>
      </c>
      <c r="D10663" s="753" t="s">
        <v>2023</v>
      </c>
      <c r="E10663" s="753" t="s">
        <v>96</v>
      </c>
      <c r="F10663" s="753" t="s">
        <v>457</v>
      </c>
      <c r="G10663" s="757" t="s">
        <v>1875</v>
      </c>
      <c r="H10663" s="751">
        <v>32184000</v>
      </c>
    </row>
    <row r="10664" spans="1:8">
      <c r="A10664" s="753" t="s">
        <v>84</v>
      </c>
      <c r="B10664" s="753" t="s">
        <v>210</v>
      </c>
      <c r="C10664" s="753" t="s">
        <v>1371</v>
      </c>
      <c r="D10664" s="753" t="s">
        <v>2023</v>
      </c>
      <c r="E10664" s="753" t="s">
        <v>426</v>
      </c>
      <c r="F10664" s="753"/>
      <c r="G10664" s="757" t="s">
        <v>427</v>
      </c>
      <c r="H10664" s="751">
        <v>21348000</v>
      </c>
    </row>
    <row r="10665" spans="1:8">
      <c r="A10665" s="753" t="s">
        <v>84</v>
      </c>
      <c r="B10665" s="753" t="s">
        <v>210</v>
      </c>
      <c r="C10665" s="753" t="s">
        <v>1371</v>
      </c>
      <c r="D10665" s="753" t="s">
        <v>2023</v>
      </c>
      <c r="E10665" s="753" t="s">
        <v>426</v>
      </c>
      <c r="F10665" s="753" t="s">
        <v>428</v>
      </c>
      <c r="G10665" s="757" t="s">
        <v>1774</v>
      </c>
      <c r="H10665" s="751">
        <v>10913000</v>
      </c>
    </row>
    <row r="10666" spans="1:8">
      <c r="A10666" s="753" t="s">
        <v>84</v>
      </c>
      <c r="B10666" s="753" t="s">
        <v>210</v>
      </c>
      <c r="C10666" s="753" t="s">
        <v>1371</v>
      </c>
      <c r="D10666" s="753" t="s">
        <v>2023</v>
      </c>
      <c r="E10666" s="753" t="s">
        <v>426</v>
      </c>
      <c r="F10666" s="753" t="s">
        <v>336</v>
      </c>
      <c r="G10666" s="757" t="s">
        <v>1876</v>
      </c>
      <c r="H10666" s="751">
        <v>2100000</v>
      </c>
    </row>
    <row r="10667" spans="1:8">
      <c r="A10667" s="753" t="s">
        <v>84</v>
      </c>
      <c r="B10667" s="753" t="s">
        <v>210</v>
      </c>
      <c r="C10667" s="753" t="s">
        <v>1371</v>
      </c>
      <c r="D10667" s="753" t="s">
        <v>2023</v>
      </c>
      <c r="E10667" s="753" t="s">
        <v>426</v>
      </c>
      <c r="F10667" s="753" t="s">
        <v>429</v>
      </c>
      <c r="G10667" s="757" t="s">
        <v>1775</v>
      </c>
      <c r="H10667" s="751">
        <v>8335000</v>
      </c>
    </row>
    <row r="10668" spans="1:8">
      <c r="A10668" s="753" t="s">
        <v>84</v>
      </c>
      <c r="B10668" s="753" t="s">
        <v>210</v>
      </c>
      <c r="C10668" s="753" t="s">
        <v>1371</v>
      </c>
      <c r="D10668" s="753" t="s">
        <v>2023</v>
      </c>
      <c r="E10668" s="753" t="s">
        <v>100</v>
      </c>
      <c r="F10668" s="753"/>
      <c r="G10668" s="757" t="s">
        <v>101</v>
      </c>
      <c r="H10668" s="751">
        <v>352741668</v>
      </c>
    </row>
    <row r="10669" spans="1:8">
      <c r="A10669" s="753" t="s">
        <v>84</v>
      </c>
      <c r="B10669" s="753" t="s">
        <v>210</v>
      </c>
      <c r="C10669" s="753" t="s">
        <v>1371</v>
      </c>
      <c r="D10669" s="753" t="s">
        <v>2023</v>
      </c>
      <c r="E10669" s="753" t="s">
        <v>100</v>
      </c>
      <c r="F10669" s="753" t="s">
        <v>443</v>
      </c>
      <c r="G10669" s="757" t="s">
        <v>135</v>
      </c>
      <c r="H10669" s="751">
        <v>352741668</v>
      </c>
    </row>
    <row r="10670" spans="1:8">
      <c r="A10670" s="753" t="s">
        <v>84</v>
      </c>
      <c r="B10670" s="753" t="s">
        <v>210</v>
      </c>
      <c r="C10670" s="753" t="s">
        <v>1371</v>
      </c>
      <c r="D10670" s="753" t="s">
        <v>2023</v>
      </c>
      <c r="E10670" s="753" t="s">
        <v>102</v>
      </c>
      <c r="F10670" s="753"/>
      <c r="G10670" s="757" t="s">
        <v>369</v>
      </c>
      <c r="H10670" s="751">
        <v>1196547471</v>
      </c>
    </row>
    <row r="10671" spans="1:8">
      <c r="A10671" s="753" t="s">
        <v>84</v>
      </c>
      <c r="B10671" s="753" t="s">
        <v>210</v>
      </c>
      <c r="C10671" s="753" t="s">
        <v>1371</v>
      </c>
      <c r="D10671" s="753" t="s">
        <v>2023</v>
      </c>
      <c r="E10671" s="753" t="s">
        <v>102</v>
      </c>
      <c r="F10671" s="753" t="s">
        <v>103</v>
      </c>
      <c r="G10671" s="757" t="s">
        <v>104</v>
      </c>
      <c r="H10671" s="751">
        <v>894441084</v>
      </c>
    </row>
    <row r="10672" spans="1:8">
      <c r="A10672" s="753" t="s">
        <v>84</v>
      </c>
      <c r="B10672" s="753" t="s">
        <v>210</v>
      </c>
      <c r="C10672" s="753" t="s">
        <v>1371</v>
      </c>
      <c r="D10672" s="753" t="s">
        <v>2023</v>
      </c>
      <c r="E10672" s="753" t="s">
        <v>102</v>
      </c>
      <c r="F10672" s="753" t="s">
        <v>105</v>
      </c>
      <c r="G10672" s="757" t="s">
        <v>106</v>
      </c>
      <c r="H10672" s="751">
        <v>153092314</v>
      </c>
    </row>
    <row r="10673" spans="1:8">
      <c r="A10673" s="753" t="s">
        <v>84</v>
      </c>
      <c r="B10673" s="753" t="s">
        <v>210</v>
      </c>
      <c r="C10673" s="753" t="s">
        <v>1371</v>
      </c>
      <c r="D10673" s="753" t="s">
        <v>2023</v>
      </c>
      <c r="E10673" s="753" t="s">
        <v>102</v>
      </c>
      <c r="F10673" s="753" t="s">
        <v>107</v>
      </c>
      <c r="G10673" s="757" t="s">
        <v>108</v>
      </c>
      <c r="H10673" s="751">
        <v>103689787</v>
      </c>
    </row>
    <row r="10674" spans="1:8">
      <c r="A10674" s="753" t="s">
        <v>84</v>
      </c>
      <c r="B10674" s="753" t="s">
        <v>210</v>
      </c>
      <c r="C10674" s="753" t="s">
        <v>1371</v>
      </c>
      <c r="D10674" s="753" t="s">
        <v>2023</v>
      </c>
      <c r="E10674" s="753" t="s">
        <v>102</v>
      </c>
      <c r="F10674" s="753" t="s">
        <v>0</v>
      </c>
      <c r="G10674" s="757" t="s">
        <v>1</v>
      </c>
      <c r="H10674" s="751">
        <v>45324286</v>
      </c>
    </row>
    <row r="10675" spans="1:8">
      <c r="A10675" s="753" t="s">
        <v>84</v>
      </c>
      <c r="B10675" s="753" t="s">
        <v>210</v>
      </c>
      <c r="C10675" s="753" t="s">
        <v>1371</v>
      </c>
      <c r="D10675" s="753" t="s">
        <v>2023</v>
      </c>
      <c r="E10675" s="753" t="s">
        <v>109</v>
      </c>
      <c r="F10675" s="753"/>
      <c r="G10675" s="757" t="s">
        <v>110</v>
      </c>
      <c r="H10675" s="751">
        <v>70311150</v>
      </c>
    </row>
    <row r="10676" spans="1:8" ht="26.4">
      <c r="A10676" s="753" t="s">
        <v>84</v>
      </c>
      <c r="B10676" s="753" t="s">
        <v>210</v>
      </c>
      <c r="C10676" s="753" t="s">
        <v>1371</v>
      </c>
      <c r="D10676" s="753" t="s">
        <v>2023</v>
      </c>
      <c r="E10676" s="753" t="s">
        <v>109</v>
      </c>
      <c r="F10676" s="753" t="s">
        <v>855</v>
      </c>
      <c r="G10676" s="757" t="s">
        <v>1776</v>
      </c>
      <c r="H10676" s="751">
        <v>15779100</v>
      </c>
    </row>
    <row r="10677" spans="1:8">
      <c r="A10677" s="753" t="s">
        <v>84</v>
      </c>
      <c r="B10677" s="753" t="s">
        <v>210</v>
      </c>
      <c r="C10677" s="753" t="s">
        <v>1371</v>
      </c>
      <c r="D10677" s="753" t="s">
        <v>2023</v>
      </c>
      <c r="E10677" s="753" t="s">
        <v>109</v>
      </c>
      <c r="F10677" s="753" t="s">
        <v>111</v>
      </c>
      <c r="G10677" s="757" t="s">
        <v>135</v>
      </c>
      <c r="H10677" s="751">
        <v>54532050</v>
      </c>
    </row>
    <row r="10678" spans="1:8">
      <c r="A10678" s="753" t="s">
        <v>84</v>
      </c>
      <c r="B10678" s="753" t="s">
        <v>210</v>
      </c>
      <c r="C10678" s="753" t="s">
        <v>1371</v>
      </c>
      <c r="D10678" s="753" t="s">
        <v>2023</v>
      </c>
      <c r="E10678" s="753" t="s">
        <v>112</v>
      </c>
      <c r="F10678" s="753"/>
      <c r="G10678" s="757" t="s">
        <v>113</v>
      </c>
      <c r="H10678" s="751">
        <v>289821541</v>
      </c>
    </row>
    <row r="10679" spans="1:8">
      <c r="A10679" s="753" t="s">
        <v>84</v>
      </c>
      <c r="B10679" s="753" t="s">
        <v>210</v>
      </c>
      <c r="C10679" s="753" t="s">
        <v>1371</v>
      </c>
      <c r="D10679" s="753" t="s">
        <v>2023</v>
      </c>
      <c r="E10679" s="753" t="s">
        <v>112</v>
      </c>
      <c r="F10679" s="753" t="s">
        <v>155</v>
      </c>
      <c r="G10679" s="757" t="s">
        <v>1777</v>
      </c>
      <c r="H10679" s="751">
        <v>163200414</v>
      </c>
    </row>
    <row r="10680" spans="1:8">
      <c r="A10680" s="753" t="s">
        <v>84</v>
      </c>
      <c r="B10680" s="753" t="s">
        <v>210</v>
      </c>
      <c r="C10680" s="753" t="s">
        <v>1371</v>
      </c>
      <c r="D10680" s="753" t="s">
        <v>2023</v>
      </c>
      <c r="E10680" s="753" t="s">
        <v>112</v>
      </c>
      <c r="F10680" s="753" t="s">
        <v>114</v>
      </c>
      <c r="G10680" s="757" t="s">
        <v>1778</v>
      </c>
      <c r="H10680" s="751">
        <v>10084127</v>
      </c>
    </row>
    <row r="10681" spans="1:8">
      <c r="A10681" s="753" t="s">
        <v>84</v>
      </c>
      <c r="B10681" s="753" t="s">
        <v>210</v>
      </c>
      <c r="C10681" s="753" t="s">
        <v>1371</v>
      </c>
      <c r="D10681" s="753" t="s">
        <v>2023</v>
      </c>
      <c r="E10681" s="753" t="s">
        <v>112</v>
      </c>
      <c r="F10681" s="753" t="s">
        <v>156</v>
      </c>
      <c r="G10681" s="757" t="s">
        <v>1779</v>
      </c>
      <c r="H10681" s="751">
        <v>6500000</v>
      </c>
    </row>
    <row r="10682" spans="1:8">
      <c r="A10682" s="753" t="s">
        <v>84</v>
      </c>
      <c r="B10682" s="753" t="s">
        <v>210</v>
      </c>
      <c r="C10682" s="753" t="s">
        <v>1371</v>
      </c>
      <c r="D10682" s="753" t="s">
        <v>2023</v>
      </c>
      <c r="E10682" s="753" t="s">
        <v>112</v>
      </c>
      <c r="F10682" s="753" t="s">
        <v>146</v>
      </c>
      <c r="G10682" s="757" t="s">
        <v>1780</v>
      </c>
      <c r="H10682" s="751">
        <v>20972000</v>
      </c>
    </row>
    <row r="10683" spans="1:8">
      <c r="A10683" s="753" t="s">
        <v>84</v>
      </c>
      <c r="B10683" s="753" t="s">
        <v>210</v>
      </c>
      <c r="C10683" s="753" t="s">
        <v>1371</v>
      </c>
      <c r="D10683" s="753" t="s">
        <v>2023</v>
      </c>
      <c r="E10683" s="753" t="s">
        <v>112</v>
      </c>
      <c r="F10683" s="753" t="s">
        <v>157</v>
      </c>
      <c r="G10683" s="757" t="s">
        <v>135</v>
      </c>
      <c r="H10683" s="751">
        <v>89065000</v>
      </c>
    </row>
    <row r="10684" spans="1:8">
      <c r="A10684" s="753" t="s">
        <v>84</v>
      </c>
      <c r="B10684" s="753" t="s">
        <v>210</v>
      </c>
      <c r="C10684" s="753" t="s">
        <v>1371</v>
      </c>
      <c r="D10684" s="753" t="s">
        <v>2023</v>
      </c>
      <c r="E10684" s="753" t="s">
        <v>115</v>
      </c>
      <c r="F10684" s="753"/>
      <c r="G10684" s="757" t="s">
        <v>1781</v>
      </c>
      <c r="H10684" s="751">
        <v>728323498</v>
      </c>
    </row>
    <row r="10685" spans="1:8">
      <c r="A10685" s="753" t="s">
        <v>84</v>
      </c>
      <c r="B10685" s="753" t="s">
        <v>210</v>
      </c>
      <c r="C10685" s="753" t="s">
        <v>1371</v>
      </c>
      <c r="D10685" s="753" t="s">
        <v>2023</v>
      </c>
      <c r="E10685" s="753" t="s">
        <v>115</v>
      </c>
      <c r="F10685" s="753" t="s">
        <v>116</v>
      </c>
      <c r="G10685" s="757" t="s">
        <v>117</v>
      </c>
      <c r="H10685" s="751">
        <v>279416487</v>
      </c>
    </row>
    <row r="10686" spans="1:8">
      <c r="A10686" s="753" t="s">
        <v>84</v>
      </c>
      <c r="B10686" s="753" t="s">
        <v>210</v>
      </c>
      <c r="C10686" s="753" t="s">
        <v>1371</v>
      </c>
      <c r="D10686" s="753" t="s">
        <v>2023</v>
      </c>
      <c r="E10686" s="753" t="s">
        <v>115</v>
      </c>
      <c r="F10686" s="753" t="s">
        <v>147</v>
      </c>
      <c r="G10686" s="757" t="s">
        <v>148</v>
      </c>
      <c r="H10686" s="751">
        <v>185935000</v>
      </c>
    </row>
    <row r="10687" spans="1:8">
      <c r="A10687" s="753" t="s">
        <v>84</v>
      </c>
      <c r="B10687" s="753" t="s">
        <v>210</v>
      </c>
      <c r="C10687" s="753" t="s">
        <v>1371</v>
      </c>
      <c r="D10687" s="753" t="s">
        <v>2023</v>
      </c>
      <c r="E10687" s="753" t="s">
        <v>115</v>
      </c>
      <c r="F10687" s="753" t="s">
        <v>4</v>
      </c>
      <c r="G10687" s="757" t="s">
        <v>1782</v>
      </c>
      <c r="H10687" s="751">
        <v>18950000</v>
      </c>
    </row>
    <row r="10688" spans="1:8">
      <c r="A10688" s="753" t="s">
        <v>84</v>
      </c>
      <c r="B10688" s="753" t="s">
        <v>210</v>
      </c>
      <c r="C10688" s="753" t="s">
        <v>1371</v>
      </c>
      <c r="D10688" s="753" t="s">
        <v>2023</v>
      </c>
      <c r="E10688" s="753" t="s">
        <v>115</v>
      </c>
      <c r="F10688" s="753" t="s">
        <v>118</v>
      </c>
      <c r="G10688" s="757" t="s">
        <v>119</v>
      </c>
      <c r="H10688" s="751">
        <v>244022011</v>
      </c>
    </row>
    <row r="10689" spans="1:8">
      <c r="A10689" s="753" t="s">
        <v>84</v>
      </c>
      <c r="B10689" s="753" t="s">
        <v>210</v>
      </c>
      <c r="C10689" s="753" t="s">
        <v>1371</v>
      </c>
      <c r="D10689" s="753" t="s">
        <v>2023</v>
      </c>
      <c r="E10689" s="753" t="s">
        <v>120</v>
      </c>
      <c r="F10689" s="753"/>
      <c r="G10689" s="757" t="s">
        <v>121</v>
      </c>
      <c r="H10689" s="751">
        <v>288397539</v>
      </c>
    </row>
    <row r="10690" spans="1:8" ht="39.6">
      <c r="A10690" s="753" t="s">
        <v>84</v>
      </c>
      <c r="B10690" s="753" t="s">
        <v>210</v>
      </c>
      <c r="C10690" s="753" t="s">
        <v>1371</v>
      </c>
      <c r="D10690" s="753" t="s">
        <v>2023</v>
      </c>
      <c r="E10690" s="753" t="s">
        <v>120</v>
      </c>
      <c r="F10690" s="753" t="s">
        <v>122</v>
      </c>
      <c r="G10690" s="757" t="s">
        <v>1783</v>
      </c>
      <c r="H10690" s="751">
        <v>4785616</v>
      </c>
    </row>
    <row r="10691" spans="1:8">
      <c r="A10691" s="753" t="s">
        <v>84</v>
      </c>
      <c r="B10691" s="753" t="s">
        <v>210</v>
      </c>
      <c r="C10691" s="753" t="s">
        <v>1371</v>
      </c>
      <c r="D10691" s="753" t="s">
        <v>2023</v>
      </c>
      <c r="E10691" s="753" t="s">
        <v>120</v>
      </c>
      <c r="F10691" s="753" t="s">
        <v>123</v>
      </c>
      <c r="G10691" s="757" t="s">
        <v>124</v>
      </c>
      <c r="H10691" s="751">
        <v>589320</v>
      </c>
    </row>
    <row r="10692" spans="1:8" ht="39.6">
      <c r="A10692" s="753" t="s">
        <v>84</v>
      </c>
      <c r="B10692" s="753" t="s">
        <v>210</v>
      </c>
      <c r="C10692" s="753" t="s">
        <v>1371</v>
      </c>
      <c r="D10692" s="753" t="s">
        <v>2023</v>
      </c>
      <c r="E10692" s="753" t="s">
        <v>120</v>
      </c>
      <c r="F10692" s="753" t="s">
        <v>994</v>
      </c>
      <c r="G10692" s="757" t="s">
        <v>1824</v>
      </c>
      <c r="H10692" s="751">
        <v>39728700</v>
      </c>
    </row>
    <row r="10693" spans="1:8">
      <c r="A10693" s="753" t="s">
        <v>84</v>
      </c>
      <c r="B10693" s="753" t="s">
        <v>210</v>
      </c>
      <c r="C10693" s="753" t="s">
        <v>1371</v>
      </c>
      <c r="D10693" s="753" t="s">
        <v>2023</v>
      </c>
      <c r="E10693" s="753" t="s">
        <v>120</v>
      </c>
      <c r="F10693" s="753" t="s">
        <v>315</v>
      </c>
      <c r="G10693" s="757" t="s">
        <v>1831</v>
      </c>
      <c r="H10693" s="751">
        <v>214640000</v>
      </c>
    </row>
    <row r="10694" spans="1:8" ht="26.4">
      <c r="A10694" s="753" t="s">
        <v>84</v>
      </c>
      <c r="B10694" s="753" t="s">
        <v>210</v>
      </c>
      <c r="C10694" s="753" t="s">
        <v>1371</v>
      </c>
      <c r="D10694" s="753" t="s">
        <v>2023</v>
      </c>
      <c r="E10694" s="753" t="s">
        <v>120</v>
      </c>
      <c r="F10694" s="753" t="s">
        <v>1001</v>
      </c>
      <c r="G10694" s="757" t="s">
        <v>1784</v>
      </c>
      <c r="H10694" s="751">
        <v>16287903</v>
      </c>
    </row>
    <row r="10695" spans="1:8">
      <c r="A10695" s="753" t="s">
        <v>84</v>
      </c>
      <c r="B10695" s="753" t="s">
        <v>210</v>
      </c>
      <c r="C10695" s="753" t="s">
        <v>1371</v>
      </c>
      <c r="D10695" s="753" t="s">
        <v>2023</v>
      </c>
      <c r="E10695" s="753" t="s">
        <v>120</v>
      </c>
      <c r="F10695" s="753" t="s">
        <v>158</v>
      </c>
      <c r="G10695" s="757" t="s">
        <v>1785</v>
      </c>
      <c r="H10695" s="751">
        <v>2200000</v>
      </c>
    </row>
    <row r="10696" spans="1:8">
      <c r="A10696" s="753" t="s">
        <v>84</v>
      </c>
      <c r="B10696" s="753" t="s">
        <v>210</v>
      </c>
      <c r="C10696" s="753" t="s">
        <v>1371</v>
      </c>
      <c r="D10696" s="753" t="s">
        <v>2023</v>
      </c>
      <c r="E10696" s="753" t="s">
        <v>120</v>
      </c>
      <c r="F10696" s="753" t="s">
        <v>159</v>
      </c>
      <c r="G10696" s="757" t="s">
        <v>143</v>
      </c>
      <c r="H10696" s="751">
        <v>10166000</v>
      </c>
    </row>
    <row r="10697" spans="1:8">
      <c r="A10697" s="753" t="s">
        <v>84</v>
      </c>
      <c r="B10697" s="753" t="s">
        <v>210</v>
      </c>
      <c r="C10697" s="753" t="s">
        <v>1371</v>
      </c>
      <c r="D10697" s="753" t="s">
        <v>2023</v>
      </c>
      <c r="E10697" s="753" t="s">
        <v>160</v>
      </c>
      <c r="F10697" s="753"/>
      <c r="G10697" s="757" t="s">
        <v>161</v>
      </c>
      <c r="H10697" s="751">
        <v>41058000</v>
      </c>
    </row>
    <row r="10698" spans="1:8">
      <c r="A10698" s="753" t="s">
        <v>84</v>
      </c>
      <c r="B10698" s="753" t="s">
        <v>210</v>
      </c>
      <c r="C10698" s="753" t="s">
        <v>1371</v>
      </c>
      <c r="D10698" s="753" t="s">
        <v>2023</v>
      </c>
      <c r="E10698" s="753" t="s">
        <v>160</v>
      </c>
      <c r="F10698" s="753" t="s">
        <v>162</v>
      </c>
      <c r="G10698" s="757" t="s">
        <v>163</v>
      </c>
      <c r="H10698" s="751">
        <v>2968000</v>
      </c>
    </row>
    <row r="10699" spans="1:8">
      <c r="A10699" s="753" t="s">
        <v>84</v>
      </c>
      <c r="B10699" s="753" t="s">
        <v>210</v>
      </c>
      <c r="C10699" s="753" t="s">
        <v>1371</v>
      </c>
      <c r="D10699" s="753" t="s">
        <v>2023</v>
      </c>
      <c r="E10699" s="753" t="s">
        <v>160</v>
      </c>
      <c r="F10699" s="753" t="s">
        <v>551</v>
      </c>
      <c r="G10699" s="757" t="s">
        <v>133</v>
      </c>
      <c r="H10699" s="751">
        <v>38090000</v>
      </c>
    </row>
    <row r="10700" spans="1:8">
      <c r="A10700" s="753" t="s">
        <v>84</v>
      </c>
      <c r="B10700" s="753" t="s">
        <v>210</v>
      </c>
      <c r="C10700" s="753" t="s">
        <v>1371</v>
      </c>
      <c r="D10700" s="753" t="s">
        <v>2023</v>
      </c>
      <c r="E10700" s="753" t="s">
        <v>125</v>
      </c>
      <c r="F10700" s="753"/>
      <c r="G10700" s="757" t="s">
        <v>126</v>
      </c>
      <c r="H10700" s="751">
        <v>355010000</v>
      </c>
    </row>
    <row r="10701" spans="1:8">
      <c r="A10701" s="753" t="s">
        <v>84</v>
      </c>
      <c r="B10701" s="753" t="s">
        <v>210</v>
      </c>
      <c r="C10701" s="753" t="s">
        <v>1371</v>
      </c>
      <c r="D10701" s="753" t="s">
        <v>2023</v>
      </c>
      <c r="E10701" s="753" t="s">
        <v>125</v>
      </c>
      <c r="F10701" s="753" t="s">
        <v>430</v>
      </c>
      <c r="G10701" s="757" t="s">
        <v>431</v>
      </c>
      <c r="H10701" s="751">
        <v>60000</v>
      </c>
    </row>
    <row r="10702" spans="1:8">
      <c r="A10702" s="753" t="s">
        <v>84</v>
      </c>
      <c r="B10702" s="753" t="s">
        <v>210</v>
      </c>
      <c r="C10702" s="753" t="s">
        <v>1371</v>
      </c>
      <c r="D10702" s="753" t="s">
        <v>2023</v>
      </c>
      <c r="E10702" s="753" t="s">
        <v>125</v>
      </c>
      <c r="F10702" s="753" t="s">
        <v>552</v>
      </c>
      <c r="G10702" s="757" t="s">
        <v>553</v>
      </c>
      <c r="H10702" s="751">
        <v>7800000</v>
      </c>
    </row>
    <row r="10703" spans="1:8">
      <c r="A10703" s="753" t="s">
        <v>84</v>
      </c>
      <c r="B10703" s="753" t="s">
        <v>210</v>
      </c>
      <c r="C10703" s="753" t="s">
        <v>1371</v>
      </c>
      <c r="D10703" s="753" t="s">
        <v>2023</v>
      </c>
      <c r="E10703" s="753" t="s">
        <v>125</v>
      </c>
      <c r="F10703" s="753" t="s">
        <v>127</v>
      </c>
      <c r="G10703" s="757" t="s">
        <v>128</v>
      </c>
      <c r="H10703" s="751">
        <v>5200000</v>
      </c>
    </row>
    <row r="10704" spans="1:8">
      <c r="A10704" s="753" t="s">
        <v>84</v>
      </c>
      <c r="B10704" s="753" t="s">
        <v>210</v>
      </c>
      <c r="C10704" s="753" t="s">
        <v>1371</v>
      </c>
      <c r="D10704" s="753" t="s">
        <v>2023</v>
      </c>
      <c r="E10704" s="753" t="s">
        <v>125</v>
      </c>
      <c r="F10704" s="753" t="s">
        <v>129</v>
      </c>
      <c r="G10704" s="757" t="s">
        <v>1787</v>
      </c>
      <c r="H10704" s="751">
        <v>341950000</v>
      </c>
    </row>
    <row r="10705" spans="1:8">
      <c r="A10705" s="753" t="s">
        <v>84</v>
      </c>
      <c r="B10705" s="753" t="s">
        <v>210</v>
      </c>
      <c r="C10705" s="753" t="s">
        <v>1371</v>
      </c>
      <c r="D10705" s="753" t="s">
        <v>2023</v>
      </c>
      <c r="E10705" s="753" t="s">
        <v>554</v>
      </c>
      <c r="F10705" s="753"/>
      <c r="G10705" s="757" t="s">
        <v>555</v>
      </c>
      <c r="H10705" s="751">
        <v>246614000</v>
      </c>
    </row>
    <row r="10706" spans="1:8">
      <c r="A10706" s="753" t="s">
        <v>84</v>
      </c>
      <c r="B10706" s="753" t="s">
        <v>210</v>
      </c>
      <c r="C10706" s="753" t="s">
        <v>1371</v>
      </c>
      <c r="D10706" s="753" t="s">
        <v>2023</v>
      </c>
      <c r="E10706" s="753" t="s">
        <v>554</v>
      </c>
      <c r="F10706" s="753" t="s">
        <v>556</v>
      </c>
      <c r="G10706" s="757" t="s">
        <v>557</v>
      </c>
      <c r="H10706" s="751">
        <v>47460000</v>
      </c>
    </row>
    <row r="10707" spans="1:8">
      <c r="A10707" s="753" t="s">
        <v>84</v>
      </c>
      <c r="B10707" s="753" t="s">
        <v>210</v>
      </c>
      <c r="C10707" s="753" t="s">
        <v>1371</v>
      </c>
      <c r="D10707" s="753" t="s">
        <v>2023</v>
      </c>
      <c r="E10707" s="753" t="s">
        <v>554</v>
      </c>
      <c r="F10707" s="753" t="s">
        <v>942</v>
      </c>
      <c r="G10707" s="757" t="s">
        <v>941</v>
      </c>
      <c r="H10707" s="751">
        <v>20000000</v>
      </c>
    </row>
    <row r="10708" spans="1:8">
      <c r="A10708" s="753" t="s">
        <v>84</v>
      </c>
      <c r="B10708" s="753" t="s">
        <v>210</v>
      </c>
      <c r="C10708" s="753" t="s">
        <v>1371</v>
      </c>
      <c r="D10708" s="753" t="s">
        <v>2023</v>
      </c>
      <c r="E10708" s="753" t="s">
        <v>554</v>
      </c>
      <c r="F10708" s="753" t="s">
        <v>243</v>
      </c>
      <c r="G10708" s="757" t="s">
        <v>244</v>
      </c>
      <c r="H10708" s="751">
        <v>126624000</v>
      </c>
    </row>
    <row r="10709" spans="1:8">
      <c r="A10709" s="753" t="s">
        <v>84</v>
      </c>
      <c r="B10709" s="753" t="s">
        <v>210</v>
      </c>
      <c r="C10709" s="753" t="s">
        <v>1371</v>
      </c>
      <c r="D10709" s="753" t="s">
        <v>2023</v>
      </c>
      <c r="E10709" s="753" t="s">
        <v>554</v>
      </c>
      <c r="F10709" s="753" t="s">
        <v>206</v>
      </c>
      <c r="G10709" s="757" t="s">
        <v>207</v>
      </c>
      <c r="H10709" s="751">
        <v>20700000</v>
      </c>
    </row>
    <row r="10710" spans="1:8">
      <c r="A10710" s="753" t="s">
        <v>84</v>
      </c>
      <c r="B10710" s="753" t="s">
        <v>210</v>
      </c>
      <c r="C10710" s="753" t="s">
        <v>1371</v>
      </c>
      <c r="D10710" s="753" t="s">
        <v>2023</v>
      </c>
      <c r="E10710" s="753" t="s">
        <v>554</v>
      </c>
      <c r="F10710" s="753" t="s">
        <v>558</v>
      </c>
      <c r="G10710" s="757" t="s">
        <v>559</v>
      </c>
      <c r="H10710" s="751">
        <v>31830000</v>
      </c>
    </row>
    <row r="10711" spans="1:8" ht="39.6">
      <c r="A10711" s="753" t="s">
        <v>84</v>
      </c>
      <c r="B10711" s="753" t="s">
        <v>210</v>
      </c>
      <c r="C10711" s="753" t="s">
        <v>1371</v>
      </c>
      <c r="D10711" s="753" t="s">
        <v>2023</v>
      </c>
      <c r="E10711" s="753" t="s">
        <v>560</v>
      </c>
      <c r="F10711" s="753"/>
      <c r="G10711" s="757" t="s">
        <v>1790</v>
      </c>
      <c r="H10711" s="751">
        <v>419220800</v>
      </c>
    </row>
    <row r="10712" spans="1:8">
      <c r="A10712" s="753" t="s">
        <v>84</v>
      </c>
      <c r="B10712" s="753" t="s">
        <v>210</v>
      </c>
      <c r="C10712" s="753" t="s">
        <v>1371</v>
      </c>
      <c r="D10712" s="753" t="s">
        <v>2023</v>
      </c>
      <c r="E10712" s="753" t="s">
        <v>560</v>
      </c>
      <c r="F10712" s="753" t="s">
        <v>316</v>
      </c>
      <c r="G10712" s="757" t="s">
        <v>1866</v>
      </c>
      <c r="H10712" s="751">
        <v>227483000</v>
      </c>
    </row>
    <row r="10713" spans="1:8">
      <c r="A10713" s="753" t="s">
        <v>84</v>
      </c>
      <c r="B10713" s="753" t="s">
        <v>210</v>
      </c>
      <c r="C10713" s="753" t="s">
        <v>1371</v>
      </c>
      <c r="D10713" s="753" t="s">
        <v>2023</v>
      </c>
      <c r="E10713" s="753" t="s">
        <v>560</v>
      </c>
      <c r="F10713" s="753" t="s">
        <v>5</v>
      </c>
      <c r="G10713" s="757" t="s">
        <v>6</v>
      </c>
      <c r="H10713" s="751">
        <v>30000000</v>
      </c>
    </row>
    <row r="10714" spans="1:8">
      <c r="A10714" s="753" t="s">
        <v>84</v>
      </c>
      <c r="B10714" s="753" t="s">
        <v>210</v>
      </c>
      <c r="C10714" s="753" t="s">
        <v>1371</v>
      </c>
      <c r="D10714" s="753" t="s">
        <v>2023</v>
      </c>
      <c r="E10714" s="753" t="s">
        <v>560</v>
      </c>
      <c r="F10714" s="753" t="s">
        <v>418</v>
      </c>
      <c r="G10714" s="757" t="s">
        <v>1793</v>
      </c>
      <c r="H10714" s="751">
        <v>133437800</v>
      </c>
    </row>
    <row r="10715" spans="1:8">
      <c r="A10715" s="753" t="s">
        <v>84</v>
      </c>
      <c r="B10715" s="753" t="s">
        <v>210</v>
      </c>
      <c r="C10715" s="753" t="s">
        <v>1371</v>
      </c>
      <c r="D10715" s="753" t="s">
        <v>2023</v>
      </c>
      <c r="E10715" s="753" t="s">
        <v>560</v>
      </c>
      <c r="F10715" s="753" t="s">
        <v>562</v>
      </c>
      <c r="G10715" s="757" t="s">
        <v>1794</v>
      </c>
      <c r="H10715" s="751">
        <v>1200000</v>
      </c>
    </row>
    <row r="10716" spans="1:8">
      <c r="A10716" s="753" t="s">
        <v>84</v>
      </c>
      <c r="B10716" s="753" t="s">
        <v>210</v>
      </c>
      <c r="C10716" s="753" t="s">
        <v>1371</v>
      </c>
      <c r="D10716" s="753" t="s">
        <v>2023</v>
      </c>
      <c r="E10716" s="753" t="s">
        <v>560</v>
      </c>
      <c r="F10716" s="753" t="s">
        <v>7</v>
      </c>
      <c r="G10716" s="757" t="s">
        <v>1795</v>
      </c>
      <c r="H10716" s="751">
        <v>27100000</v>
      </c>
    </row>
    <row r="10717" spans="1:8" ht="26.4">
      <c r="A10717" s="753" t="s">
        <v>84</v>
      </c>
      <c r="B10717" s="753" t="s">
        <v>210</v>
      </c>
      <c r="C10717" s="753" t="s">
        <v>1371</v>
      </c>
      <c r="D10717" s="753" t="s">
        <v>2023</v>
      </c>
      <c r="E10717" s="753" t="s">
        <v>1796</v>
      </c>
      <c r="F10717" s="753"/>
      <c r="G10717" s="757" t="s">
        <v>1797</v>
      </c>
      <c r="H10717" s="751">
        <v>1297678000</v>
      </c>
    </row>
    <row r="10718" spans="1:8">
      <c r="A10718" s="753" t="s">
        <v>84</v>
      </c>
      <c r="B10718" s="753" t="s">
        <v>210</v>
      </c>
      <c r="C10718" s="753" t="s">
        <v>1371</v>
      </c>
      <c r="D10718" s="753" t="s">
        <v>2023</v>
      </c>
      <c r="E10718" s="753" t="s">
        <v>1796</v>
      </c>
      <c r="F10718" s="753" t="s">
        <v>1878</v>
      </c>
      <c r="G10718" s="757" t="s">
        <v>1866</v>
      </c>
      <c r="H10718" s="751">
        <v>1031096000</v>
      </c>
    </row>
    <row r="10719" spans="1:8">
      <c r="A10719" s="753" t="s">
        <v>84</v>
      </c>
      <c r="B10719" s="753" t="s">
        <v>210</v>
      </c>
      <c r="C10719" s="753" t="s">
        <v>1371</v>
      </c>
      <c r="D10719" s="753" t="s">
        <v>2023</v>
      </c>
      <c r="E10719" s="753" t="s">
        <v>1796</v>
      </c>
      <c r="F10719" s="753" t="s">
        <v>1825</v>
      </c>
      <c r="G10719" s="757" t="s">
        <v>1794</v>
      </c>
      <c r="H10719" s="751">
        <v>108232000</v>
      </c>
    </row>
    <row r="10720" spans="1:8">
      <c r="A10720" s="753" t="s">
        <v>84</v>
      </c>
      <c r="B10720" s="753" t="s">
        <v>210</v>
      </c>
      <c r="C10720" s="753" t="s">
        <v>1371</v>
      </c>
      <c r="D10720" s="753" t="s">
        <v>2023</v>
      </c>
      <c r="E10720" s="753" t="s">
        <v>1796</v>
      </c>
      <c r="F10720" s="753" t="s">
        <v>1798</v>
      </c>
      <c r="G10720" s="757" t="s">
        <v>1793</v>
      </c>
      <c r="H10720" s="751">
        <v>75550000</v>
      </c>
    </row>
    <row r="10721" spans="1:8">
      <c r="A10721" s="753" t="s">
        <v>84</v>
      </c>
      <c r="B10721" s="753" t="s">
        <v>210</v>
      </c>
      <c r="C10721" s="753" t="s">
        <v>1371</v>
      </c>
      <c r="D10721" s="753" t="s">
        <v>2023</v>
      </c>
      <c r="E10721" s="753" t="s">
        <v>1796</v>
      </c>
      <c r="F10721" s="753" t="s">
        <v>1833</v>
      </c>
      <c r="G10721" s="757" t="s">
        <v>1834</v>
      </c>
      <c r="H10721" s="751">
        <v>82800000</v>
      </c>
    </row>
    <row r="10722" spans="1:8" ht="26.4">
      <c r="A10722" s="753" t="s">
        <v>84</v>
      </c>
      <c r="B10722" s="753" t="s">
        <v>210</v>
      </c>
      <c r="C10722" s="753" t="s">
        <v>1371</v>
      </c>
      <c r="D10722" s="753" t="s">
        <v>2023</v>
      </c>
      <c r="E10722" s="753" t="s">
        <v>130</v>
      </c>
      <c r="F10722" s="753"/>
      <c r="G10722" s="757" t="s">
        <v>131</v>
      </c>
      <c r="H10722" s="751">
        <v>2140716040</v>
      </c>
    </row>
    <row r="10723" spans="1:8">
      <c r="A10723" s="753" t="s">
        <v>84</v>
      </c>
      <c r="B10723" s="753" t="s">
        <v>210</v>
      </c>
      <c r="C10723" s="753" t="s">
        <v>1371</v>
      </c>
      <c r="D10723" s="753" t="s">
        <v>2023</v>
      </c>
      <c r="E10723" s="753" t="s">
        <v>130</v>
      </c>
      <c r="F10723" s="753" t="s">
        <v>585</v>
      </c>
      <c r="G10723" s="757" t="s">
        <v>1799</v>
      </c>
      <c r="H10723" s="751">
        <v>536201800</v>
      </c>
    </row>
    <row r="10724" spans="1:8">
      <c r="A10724" s="753" t="s">
        <v>84</v>
      </c>
      <c r="B10724" s="753" t="s">
        <v>210</v>
      </c>
      <c r="C10724" s="753" t="s">
        <v>1371</v>
      </c>
      <c r="D10724" s="753" t="s">
        <v>2023</v>
      </c>
      <c r="E10724" s="753" t="s">
        <v>130</v>
      </c>
      <c r="F10724" s="753" t="s">
        <v>8</v>
      </c>
      <c r="G10724" s="757" t="s">
        <v>1835</v>
      </c>
      <c r="H10724" s="751">
        <v>82032000</v>
      </c>
    </row>
    <row r="10725" spans="1:8">
      <c r="A10725" s="753" t="s">
        <v>84</v>
      </c>
      <c r="B10725" s="753" t="s">
        <v>210</v>
      </c>
      <c r="C10725" s="753" t="s">
        <v>1371</v>
      </c>
      <c r="D10725" s="753" t="s">
        <v>2023</v>
      </c>
      <c r="E10725" s="753" t="s">
        <v>130</v>
      </c>
      <c r="F10725" s="753" t="s">
        <v>14</v>
      </c>
      <c r="G10725" s="757" t="s">
        <v>1800</v>
      </c>
      <c r="H10725" s="751">
        <v>640062640</v>
      </c>
    </row>
    <row r="10726" spans="1:8">
      <c r="A10726" s="753" t="s">
        <v>84</v>
      </c>
      <c r="B10726" s="753" t="s">
        <v>210</v>
      </c>
      <c r="C10726" s="753" t="s">
        <v>1371</v>
      </c>
      <c r="D10726" s="753" t="s">
        <v>2023</v>
      </c>
      <c r="E10726" s="753" t="s">
        <v>130</v>
      </c>
      <c r="F10726" s="753" t="s">
        <v>132</v>
      </c>
      <c r="G10726" s="757" t="s">
        <v>135</v>
      </c>
      <c r="H10726" s="751">
        <v>882419600</v>
      </c>
    </row>
    <row r="10727" spans="1:8">
      <c r="A10727" s="753" t="s">
        <v>84</v>
      </c>
      <c r="B10727" s="753" t="s">
        <v>210</v>
      </c>
      <c r="C10727" s="753" t="s">
        <v>1371</v>
      </c>
      <c r="D10727" s="753" t="s">
        <v>2023</v>
      </c>
      <c r="E10727" s="753" t="s">
        <v>1801</v>
      </c>
      <c r="F10727" s="753"/>
      <c r="G10727" s="757" t="s">
        <v>1802</v>
      </c>
      <c r="H10727" s="751">
        <v>3600000</v>
      </c>
    </row>
    <row r="10728" spans="1:8">
      <c r="A10728" s="753" t="s">
        <v>84</v>
      </c>
      <c r="B10728" s="753" t="s">
        <v>210</v>
      </c>
      <c r="C10728" s="753" t="s">
        <v>1371</v>
      </c>
      <c r="D10728" s="753" t="s">
        <v>2023</v>
      </c>
      <c r="E10728" s="753" t="s">
        <v>1801</v>
      </c>
      <c r="F10728" s="753" t="s">
        <v>1803</v>
      </c>
      <c r="G10728" s="757" t="s">
        <v>1804</v>
      </c>
      <c r="H10728" s="751">
        <v>3600000</v>
      </c>
    </row>
    <row r="10729" spans="1:8">
      <c r="A10729" s="753" t="s">
        <v>84</v>
      </c>
      <c r="B10729" s="753" t="s">
        <v>210</v>
      </c>
      <c r="C10729" s="753" t="s">
        <v>1371</v>
      </c>
      <c r="D10729" s="753" t="s">
        <v>2023</v>
      </c>
      <c r="E10729" s="753" t="s">
        <v>134</v>
      </c>
      <c r="F10729" s="753"/>
      <c r="G10729" s="757" t="s">
        <v>135</v>
      </c>
      <c r="H10729" s="751">
        <v>599784000</v>
      </c>
    </row>
    <row r="10730" spans="1:8" ht="39.6">
      <c r="A10730" s="753" t="s">
        <v>84</v>
      </c>
      <c r="B10730" s="753" t="s">
        <v>210</v>
      </c>
      <c r="C10730" s="753" t="s">
        <v>1371</v>
      </c>
      <c r="D10730" s="753" t="s">
        <v>2023</v>
      </c>
      <c r="E10730" s="753" t="s">
        <v>134</v>
      </c>
      <c r="F10730" s="753" t="s">
        <v>866</v>
      </c>
      <c r="G10730" s="757" t="s">
        <v>1965</v>
      </c>
      <c r="H10730" s="751">
        <v>8250000</v>
      </c>
    </row>
    <row r="10731" spans="1:8">
      <c r="A10731" s="753" t="s">
        <v>84</v>
      </c>
      <c r="B10731" s="753" t="s">
        <v>210</v>
      </c>
      <c r="C10731" s="753" t="s">
        <v>1371</v>
      </c>
      <c r="D10731" s="753" t="s">
        <v>2023</v>
      </c>
      <c r="E10731" s="753" t="s">
        <v>134</v>
      </c>
      <c r="F10731" s="753" t="s">
        <v>137</v>
      </c>
      <c r="G10731" s="757" t="s">
        <v>138</v>
      </c>
      <c r="H10731" s="751">
        <v>279604000</v>
      </c>
    </row>
    <row r="10732" spans="1:8">
      <c r="A10732" s="753" t="s">
        <v>84</v>
      </c>
      <c r="B10732" s="753" t="s">
        <v>210</v>
      </c>
      <c r="C10732" s="753" t="s">
        <v>1371</v>
      </c>
      <c r="D10732" s="753" t="s">
        <v>2023</v>
      </c>
      <c r="E10732" s="753" t="s">
        <v>134</v>
      </c>
      <c r="F10732" s="753" t="s">
        <v>139</v>
      </c>
      <c r="G10732" s="757" t="s">
        <v>140</v>
      </c>
      <c r="H10732" s="751">
        <v>311930000</v>
      </c>
    </row>
    <row r="10733" spans="1:8" ht="39.6">
      <c r="A10733" s="753" t="s">
        <v>84</v>
      </c>
      <c r="B10733" s="753" t="s">
        <v>210</v>
      </c>
      <c r="C10733" s="753" t="s">
        <v>1371</v>
      </c>
      <c r="D10733" s="753" t="s">
        <v>2023</v>
      </c>
      <c r="E10733" s="753" t="s">
        <v>419</v>
      </c>
      <c r="F10733" s="753"/>
      <c r="G10733" s="757" t="s">
        <v>1807</v>
      </c>
      <c r="H10733" s="751">
        <v>120866000</v>
      </c>
    </row>
    <row r="10734" spans="1:8">
      <c r="A10734" s="753" t="s">
        <v>84</v>
      </c>
      <c r="B10734" s="753" t="s">
        <v>210</v>
      </c>
      <c r="C10734" s="753" t="s">
        <v>1371</v>
      </c>
      <c r="D10734" s="753" t="s">
        <v>2023</v>
      </c>
      <c r="E10734" s="753" t="s">
        <v>419</v>
      </c>
      <c r="F10734" s="753" t="s">
        <v>248</v>
      </c>
      <c r="G10734" s="757" t="s">
        <v>249</v>
      </c>
      <c r="H10734" s="751">
        <v>101696000</v>
      </c>
    </row>
    <row r="10735" spans="1:8" ht="52.8">
      <c r="A10735" s="753" t="s">
        <v>84</v>
      </c>
      <c r="B10735" s="753" t="s">
        <v>210</v>
      </c>
      <c r="C10735" s="753" t="s">
        <v>1371</v>
      </c>
      <c r="D10735" s="753" t="s">
        <v>2023</v>
      </c>
      <c r="E10735" s="753" t="s">
        <v>419</v>
      </c>
      <c r="F10735" s="753" t="s">
        <v>420</v>
      </c>
      <c r="G10735" s="757" t="s">
        <v>2714</v>
      </c>
      <c r="H10735" s="751">
        <v>19170000</v>
      </c>
    </row>
    <row r="10736" spans="1:8">
      <c r="A10736" s="753" t="s">
        <v>84</v>
      </c>
      <c r="B10736" s="753" t="s">
        <v>210</v>
      </c>
      <c r="C10736" s="753" t="s">
        <v>1371</v>
      </c>
      <c r="D10736" s="753" t="s">
        <v>2023</v>
      </c>
      <c r="E10736" s="753" t="s">
        <v>404</v>
      </c>
      <c r="F10736" s="753"/>
      <c r="G10736" s="757" t="s">
        <v>1808</v>
      </c>
      <c r="H10736" s="751">
        <v>23900000</v>
      </c>
    </row>
    <row r="10737" spans="1:8">
      <c r="A10737" s="753" t="s">
        <v>84</v>
      </c>
      <c r="B10737" s="753" t="s">
        <v>210</v>
      </c>
      <c r="C10737" s="753" t="s">
        <v>1371</v>
      </c>
      <c r="D10737" s="753" t="s">
        <v>2023</v>
      </c>
      <c r="E10737" s="753" t="s">
        <v>404</v>
      </c>
      <c r="F10737" s="753" t="s">
        <v>1809</v>
      </c>
      <c r="G10737" s="757" t="s">
        <v>26</v>
      </c>
      <c r="H10737" s="751">
        <v>23900000</v>
      </c>
    </row>
    <row r="10738" spans="1:8" ht="26.4">
      <c r="A10738" s="753" t="s">
        <v>84</v>
      </c>
      <c r="B10738" s="753" t="s">
        <v>210</v>
      </c>
      <c r="C10738" s="753" t="s">
        <v>223</v>
      </c>
      <c r="D10738" s="753"/>
      <c r="E10738" s="753"/>
      <c r="F10738" s="753"/>
      <c r="G10738" s="757" t="s">
        <v>1765</v>
      </c>
      <c r="H10738" s="751">
        <v>5400000</v>
      </c>
    </row>
    <row r="10739" spans="1:8">
      <c r="A10739" s="753" t="s">
        <v>84</v>
      </c>
      <c r="B10739" s="753" t="s">
        <v>210</v>
      </c>
      <c r="C10739" s="753" t="s">
        <v>223</v>
      </c>
      <c r="D10739" s="753" t="s">
        <v>1962</v>
      </c>
      <c r="E10739" s="753"/>
      <c r="F10739" s="753"/>
      <c r="G10739" s="757" t="s">
        <v>213</v>
      </c>
      <c r="H10739" s="751">
        <v>5400000</v>
      </c>
    </row>
    <row r="10740" spans="1:8" ht="39.6">
      <c r="A10740" s="753" t="s">
        <v>84</v>
      </c>
      <c r="B10740" s="753" t="s">
        <v>210</v>
      </c>
      <c r="C10740" s="753" t="s">
        <v>223</v>
      </c>
      <c r="D10740" s="753" t="s">
        <v>1962</v>
      </c>
      <c r="E10740" s="753" t="s">
        <v>419</v>
      </c>
      <c r="F10740" s="753"/>
      <c r="G10740" s="757" t="s">
        <v>1807</v>
      </c>
      <c r="H10740" s="751">
        <v>5400000</v>
      </c>
    </row>
    <row r="10741" spans="1:8" ht="52.8">
      <c r="A10741" s="753" t="s">
        <v>84</v>
      </c>
      <c r="B10741" s="753" t="s">
        <v>210</v>
      </c>
      <c r="C10741" s="753" t="s">
        <v>223</v>
      </c>
      <c r="D10741" s="753" t="s">
        <v>1962</v>
      </c>
      <c r="E10741" s="753" t="s">
        <v>419</v>
      </c>
      <c r="F10741" s="753" t="s">
        <v>420</v>
      </c>
      <c r="G10741" s="757" t="s">
        <v>2714</v>
      </c>
      <c r="H10741" s="751">
        <v>5400000</v>
      </c>
    </row>
    <row r="10742" spans="1:8">
      <c r="A10742" s="753" t="s">
        <v>84</v>
      </c>
      <c r="B10742" s="753" t="s">
        <v>12</v>
      </c>
      <c r="C10742" s="753"/>
      <c r="D10742" s="753"/>
      <c r="E10742" s="753"/>
      <c r="F10742" s="753"/>
      <c r="G10742" s="757" t="s">
        <v>2025</v>
      </c>
      <c r="H10742" s="751">
        <v>17782498605</v>
      </c>
    </row>
    <row r="10743" spans="1:8">
      <c r="A10743" s="753" t="s">
        <v>84</v>
      </c>
      <c r="B10743" s="753" t="s">
        <v>12</v>
      </c>
      <c r="C10743" s="753" t="s">
        <v>416</v>
      </c>
      <c r="D10743" s="753"/>
      <c r="E10743" s="753"/>
      <c r="F10743" s="753"/>
      <c r="G10743" s="757" t="s">
        <v>1814</v>
      </c>
      <c r="H10743" s="751">
        <v>245000000</v>
      </c>
    </row>
    <row r="10744" spans="1:8" ht="39.6">
      <c r="A10744" s="753" t="s">
        <v>84</v>
      </c>
      <c r="B10744" s="753" t="s">
        <v>12</v>
      </c>
      <c r="C10744" s="753" t="s">
        <v>416</v>
      </c>
      <c r="D10744" s="753" t="s">
        <v>1816</v>
      </c>
      <c r="E10744" s="753"/>
      <c r="F10744" s="753"/>
      <c r="G10744" s="757" t="s">
        <v>1817</v>
      </c>
      <c r="H10744" s="751">
        <v>245000000</v>
      </c>
    </row>
    <row r="10745" spans="1:8">
      <c r="A10745" s="753" t="s">
        <v>84</v>
      </c>
      <c r="B10745" s="753" t="s">
        <v>12</v>
      </c>
      <c r="C10745" s="753" t="s">
        <v>416</v>
      </c>
      <c r="D10745" s="753" t="s">
        <v>1816</v>
      </c>
      <c r="E10745" s="753" t="s">
        <v>115</v>
      </c>
      <c r="F10745" s="753"/>
      <c r="G10745" s="757" t="s">
        <v>1781</v>
      </c>
      <c r="H10745" s="751">
        <v>25000000</v>
      </c>
    </row>
    <row r="10746" spans="1:8">
      <c r="A10746" s="753" t="s">
        <v>84</v>
      </c>
      <c r="B10746" s="753" t="s">
        <v>12</v>
      </c>
      <c r="C10746" s="753" t="s">
        <v>416</v>
      </c>
      <c r="D10746" s="753" t="s">
        <v>1816</v>
      </c>
      <c r="E10746" s="753" t="s">
        <v>115</v>
      </c>
      <c r="F10746" s="753" t="s">
        <v>116</v>
      </c>
      <c r="G10746" s="757" t="s">
        <v>117</v>
      </c>
      <c r="H10746" s="751">
        <v>25000000</v>
      </c>
    </row>
    <row r="10747" spans="1:8">
      <c r="A10747" s="753" t="s">
        <v>84</v>
      </c>
      <c r="B10747" s="753" t="s">
        <v>12</v>
      </c>
      <c r="C10747" s="753" t="s">
        <v>416</v>
      </c>
      <c r="D10747" s="753" t="s">
        <v>1816</v>
      </c>
      <c r="E10747" s="753" t="s">
        <v>160</v>
      </c>
      <c r="F10747" s="753"/>
      <c r="G10747" s="757" t="s">
        <v>161</v>
      </c>
      <c r="H10747" s="751">
        <v>220000000</v>
      </c>
    </row>
    <row r="10748" spans="1:8">
      <c r="A10748" s="753" t="s">
        <v>84</v>
      </c>
      <c r="B10748" s="753" t="s">
        <v>12</v>
      </c>
      <c r="C10748" s="753" t="s">
        <v>416</v>
      </c>
      <c r="D10748" s="753" t="s">
        <v>1816</v>
      </c>
      <c r="E10748" s="753" t="s">
        <v>160</v>
      </c>
      <c r="F10748" s="753" t="s">
        <v>162</v>
      </c>
      <c r="G10748" s="757" t="s">
        <v>163</v>
      </c>
      <c r="H10748" s="751">
        <v>31250000</v>
      </c>
    </row>
    <row r="10749" spans="1:8">
      <c r="A10749" s="753" t="s">
        <v>84</v>
      </c>
      <c r="B10749" s="753" t="s">
        <v>12</v>
      </c>
      <c r="C10749" s="753" t="s">
        <v>416</v>
      </c>
      <c r="D10749" s="753" t="s">
        <v>1816</v>
      </c>
      <c r="E10749" s="753" t="s">
        <v>160</v>
      </c>
      <c r="F10749" s="753" t="s">
        <v>544</v>
      </c>
      <c r="G10749" s="757" t="s">
        <v>545</v>
      </c>
      <c r="H10749" s="751">
        <v>15000000</v>
      </c>
    </row>
    <row r="10750" spans="1:8">
      <c r="A10750" s="753" t="s">
        <v>84</v>
      </c>
      <c r="B10750" s="753" t="s">
        <v>12</v>
      </c>
      <c r="C10750" s="753" t="s">
        <v>416</v>
      </c>
      <c r="D10750" s="753" t="s">
        <v>1816</v>
      </c>
      <c r="E10750" s="753" t="s">
        <v>160</v>
      </c>
      <c r="F10750" s="753" t="s">
        <v>547</v>
      </c>
      <c r="G10750" s="757" t="s">
        <v>548</v>
      </c>
      <c r="H10750" s="751">
        <v>25000000</v>
      </c>
    </row>
    <row r="10751" spans="1:8">
      <c r="A10751" s="753" t="s">
        <v>84</v>
      </c>
      <c r="B10751" s="753" t="s">
        <v>12</v>
      </c>
      <c r="C10751" s="753" t="s">
        <v>416</v>
      </c>
      <c r="D10751" s="753" t="s">
        <v>1816</v>
      </c>
      <c r="E10751" s="753" t="s">
        <v>160</v>
      </c>
      <c r="F10751" s="753" t="s">
        <v>549</v>
      </c>
      <c r="G10751" s="757" t="s">
        <v>550</v>
      </c>
      <c r="H10751" s="751">
        <v>122500000</v>
      </c>
    </row>
    <row r="10752" spans="1:8">
      <c r="A10752" s="753" t="s">
        <v>84</v>
      </c>
      <c r="B10752" s="753" t="s">
        <v>12</v>
      </c>
      <c r="C10752" s="753" t="s">
        <v>416</v>
      </c>
      <c r="D10752" s="753" t="s">
        <v>1816</v>
      </c>
      <c r="E10752" s="753" t="s">
        <v>160</v>
      </c>
      <c r="F10752" s="753" t="s">
        <v>551</v>
      </c>
      <c r="G10752" s="757" t="s">
        <v>133</v>
      </c>
      <c r="H10752" s="751">
        <v>26250000</v>
      </c>
    </row>
    <row r="10753" spans="1:8">
      <c r="A10753" s="753" t="s">
        <v>84</v>
      </c>
      <c r="B10753" s="753" t="s">
        <v>12</v>
      </c>
      <c r="C10753" s="753" t="s">
        <v>188</v>
      </c>
      <c r="D10753" s="753"/>
      <c r="E10753" s="753"/>
      <c r="F10753" s="753"/>
      <c r="G10753" s="757" t="s">
        <v>1374</v>
      </c>
      <c r="H10753" s="751">
        <v>13702799500</v>
      </c>
    </row>
    <row r="10754" spans="1:8">
      <c r="A10754" s="753" t="s">
        <v>84</v>
      </c>
      <c r="B10754" s="753" t="s">
        <v>12</v>
      </c>
      <c r="C10754" s="753" t="s">
        <v>188</v>
      </c>
      <c r="D10754" s="753" t="s">
        <v>1018</v>
      </c>
      <c r="E10754" s="753"/>
      <c r="F10754" s="753"/>
      <c r="G10754" s="757" t="s">
        <v>1861</v>
      </c>
      <c r="H10754" s="751">
        <v>146385000</v>
      </c>
    </row>
    <row r="10755" spans="1:8">
      <c r="A10755" s="753" t="s">
        <v>84</v>
      </c>
      <c r="B10755" s="753" t="s">
        <v>12</v>
      </c>
      <c r="C10755" s="753" t="s">
        <v>188</v>
      </c>
      <c r="D10755" s="753" t="s">
        <v>1018</v>
      </c>
      <c r="E10755" s="753" t="s">
        <v>115</v>
      </c>
      <c r="F10755" s="753"/>
      <c r="G10755" s="757" t="s">
        <v>1781</v>
      </c>
      <c r="H10755" s="751">
        <v>3990000</v>
      </c>
    </row>
    <row r="10756" spans="1:8">
      <c r="A10756" s="753" t="s">
        <v>84</v>
      </c>
      <c r="B10756" s="753" t="s">
        <v>12</v>
      </c>
      <c r="C10756" s="753" t="s">
        <v>188</v>
      </c>
      <c r="D10756" s="753" t="s">
        <v>1018</v>
      </c>
      <c r="E10756" s="753" t="s">
        <v>115</v>
      </c>
      <c r="F10756" s="753" t="s">
        <v>116</v>
      </c>
      <c r="G10756" s="757" t="s">
        <v>117</v>
      </c>
      <c r="H10756" s="751">
        <v>3990000</v>
      </c>
    </row>
    <row r="10757" spans="1:8">
      <c r="A10757" s="753" t="s">
        <v>84</v>
      </c>
      <c r="B10757" s="753" t="s">
        <v>12</v>
      </c>
      <c r="C10757" s="753" t="s">
        <v>188</v>
      </c>
      <c r="D10757" s="753" t="s">
        <v>1018</v>
      </c>
      <c r="E10757" s="753" t="s">
        <v>160</v>
      </c>
      <c r="F10757" s="753"/>
      <c r="G10757" s="757" t="s">
        <v>161</v>
      </c>
      <c r="H10757" s="751">
        <v>42995000</v>
      </c>
    </row>
    <row r="10758" spans="1:8">
      <c r="A10758" s="753" t="s">
        <v>84</v>
      </c>
      <c r="B10758" s="753" t="s">
        <v>12</v>
      </c>
      <c r="C10758" s="753" t="s">
        <v>188</v>
      </c>
      <c r="D10758" s="753" t="s">
        <v>1018</v>
      </c>
      <c r="E10758" s="753" t="s">
        <v>160</v>
      </c>
      <c r="F10758" s="753" t="s">
        <v>162</v>
      </c>
      <c r="G10758" s="757" t="s">
        <v>163</v>
      </c>
      <c r="H10758" s="751">
        <v>4575000</v>
      </c>
    </row>
    <row r="10759" spans="1:8">
      <c r="A10759" s="753" t="s">
        <v>84</v>
      </c>
      <c r="B10759" s="753" t="s">
        <v>12</v>
      </c>
      <c r="C10759" s="753" t="s">
        <v>188</v>
      </c>
      <c r="D10759" s="753" t="s">
        <v>1018</v>
      </c>
      <c r="E10759" s="753" t="s">
        <v>160</v>
      </c>
      <c r="F10759" s="753" t="s">
        <v>544</v>
      </c>
      <c r="G10759" s="757" t="s">
        <v>545</v>
      </c>
      <c r="H10759" s="751">
        <v>2400000</v>
      </c>
    </row>
    <row r="10760" spans="1:8">
      <c r="A10760" s="753" t="s">
        <v>84</v>
      </c>
      <c r="B10760" s="753" t="s">
        <v>12</v>
      </c>
      <c r="C10760" s="753" t="s">
        <v>188</v>
      </c>
      <c r="D10760" s="753" t="s">
        <v>1018</v>
      </c>
      <c r="E10760" s="753" t="s">
        <v>160</v>
      </c>
      <c r="F10760" s="753" t="s">
        <v>547</v>
      </c>
      <c r="G10760" s="757" t="s">
        <v>548</v>
      </c>
      <c r="H10760" s="751">
        <v>5000000</v>
      </c>
    </row>
    <row r="10761" spans="1:8">
      <c r="A10761" s="753" t="s">
        <v>84</v>
      </c>
      <c r="B10761" s="753" t="s">
        <v>12</v>
      </c>
      <c r="C10761" s="753" t="s">
        <v>188</v>
      </c>
      <c r="D10761" s="753" t="s">
        <v>1018</v>
      </c>
      <c r="E10761" s="753" t="s">
        <v>160</v>
      </c>
      <c r="F10761" s="753" t="s">
        <v>549</v>
      </c>
      <c r="G10761" s="757" t="s">
        <v>550</v>
      </c>
      <c r="H10761" s="751">
        <v>18950000</v>
      </c>
    </row>
    <row r="10762" spans="1:8">
      <c r="A10762" s="753" t="s">
        <v>84</v>
      </c>
      <c r="B10762" s="753" t="s">
        <v>12</v>
      </c>
      <c r="C10762" s="753" t="s">
        <v>188</v>
      </c>
      <c r="D10762" s="753" t="s">
        <v>1018</v>
      </c>
      <c r="E10762" s="753" t="s">
        <v>160</v>
      </c>
      <c r="F10762" s="753" t="s">
        <v>551</v>
      </c>
      <c r="G10762" s="757" t="s">
        <v>133</v>
      </c>
      <c r="H10762" s="751">
        <v>12070000</v>
      </c>
    </row>
    <row r="10763" spans="1:8">
      <c r="A10763" s="753" t="s">
        <v>84</v>
      </c>
      <c r="B10763" s="753" t="s">
        <v>12</v>
      </c>
      <c r="C10763" s="753" t="s">
        <v>188</v>
      </c>
      <c r="D10763" s="753" t="s">
        <v>1018</v>
      </c>
      <c r="E10763" s="753" t="s">
        <v>125</v>
      </c>
      <c r="F10763" s="753"/>
      <c r="G10763" s="757" t="s">
        <v>126</v>
      </c>
      <c r="H10763" s="751">
        <v>23400000</v>
      </c>
    </row>
    <row r="10764" spans="1:8">
      <c r="A10764" s="753" t="s">
        <v>84</v>
      </c>
      <c r="B10764" s="753" t="s">
        <v>12</v>
      </c>
      <c r="C10764" s="753" t="s">
        <v>188</v>
      </c>
      <c r="D10764" s="753" t="s">
        <v>1018</v>
      </c>
      <c r="E10764" s="753" t="s">
        <v>125</v>
      </c>
      <c r="F10764" s="753" t="s">
        <v>552</v>
      </c>
      <c r="G10764" s="757" t="s">
        <v>553</v>
      </c>
      <c r="H10764" s="751">
        <v>14400000</v>
      </c>
    </row>
    <row r="10765" spans="1:8">
      <c r="A10765" s="753" t="s">
        <v>84</v>
      </c>
      <c r="B10765" s="753" t="s">
        <v>12</v>
      </c>
      <c r="C10765" s="753" t="s">
        <v>188</v>
      </c>
      <c r="D10765" s="753" t="s">
        <v>1018</v>
      </c>
      <c r="E10765" s="753" t="s">
        <v>125</v>
      </c>
      <c r="F10765" s="753" t="s">
        <v>127</v>
      </c>
      <c r="G10765" s="757" t="s">
        <v>128</v>
      </c>
      <c r="H10765" s="751">
        <v>9000000</v>
      </c>
    </row>
    <row r="10766" spans="1:8">
      <c r="A10766" s="753" t="s">
        <v>84</v>
      </c>
      <c r="B10766" s="753" t="s">
        <v>12</v>
      </c>
      <c r="C10766" s="753" t="s">
        <v>188</v>
      </c>
      <c r="D10766" s="753" t="s">
        <v>1018</v>
      </c>
      <c r="E10766" s="753" t="s">
        <v>554</v>
      </c>
      <c r="F10766" s="753"/>
      <c r="G10766" s="757" t="s">
        <v>555</v>
      </c>
      <c r="H10766" s="751">
        <v>18192000</v>
      </c>
    </row>
    <row r="10767" spans="1:8">
      <c r="A10767" s="753" t="s">
        <v>84</v>
      </c>
      <c r="B10767" s="753" t="s">
        <v>12</v>
      </c>
      <c r="C10767" s="753" t="s">
        <v>188</v>
      </c>
      <c r="D10767" s="753" t="s">
        <v>1018</v>
      </c>
      <c r="E10767" s="753" t="s">
        <v>554</v>
      </c>
      <c r="F10767" s="753" t="s">
        <v>556</v>
      </c>
      <c r="G10767" s="757" t="s">
        <v>557</v>
      </c>
      <c r="H10767" s="751">
        <v>18192000</v>
      </c>
    </row>
    <row r="10768" spans="1:8">
      <c r="A10768" s="753" t="s">
        <v>84</v>
      </c>
      <c r="B10768" s="753" t="s">
        <v>12</v>
      </c>
      <c r="C10768" s="753" t="s">
        <v>188</v>
      </c>
      <c r="D10768" s="753" t="s">
        <v>1018</v>
      </c>
      <c r="E10768" s="753" t="s">
        <v>31</v>
      </c>
      <c r="F10768" s="753"/>
      <c r="G10768" s="757" t="s">
        <v>32</v>
      </c>
      <c r="H10768" s="751">
        <v>55208000</v>
      </c>
    </row>
    <row r="10769" spans="1:8">
      <c r="A10769" s="753" t="s">
        <v>84</v>
      </c>
      <c r="B10769" s="753" t="s">
        <v>12</v>
      </c>
      <c r="C10769" s="753" t="s">
        <v>188</v>
      </c>
      <c r="D10769" s="753" t="s">
        <v>1018</v>
      </c>
      <c r="E10769" s="753" t="s">
        <v>31</v>
      </c>
      <c r="F10769" s="753" t="s">
        <v>33</v>
      </c>
      <c r="G10769" s="757" t="s">
        <v>135</v>
      </c>
      <c r="H10769" s="751">
        <v>55208000</v>
      </c>
    </row>
    <row r="10770" spans="1:8">
      <c r="A10770" s="753" t="s">
        <v>84</v>
      </c>
      <c r="B10770" s="753" t="s">
        <v>12</v>
      </c>
      <c r="C10770" s="753" t="s">
        <v>188</v>
      </c>
      <c r="D10770" s="753" t="s">
        <v>1018</v>
      </c>
      <c r="E10770" s="753" t="s">
        <v>134</v>
      </c>
      <c r="F10770" s="753"/>
      <c r="G10770" s="757" t="s">
        <v>135</v>
      </c>
      <c r="H10770" s="751">
        <v>2600000</v>
      </c>
    </row>
    <row r="10771" spans="1:8">
      <c r="A10771" s="753" t="s">
        <v>84</v>
      </c>
      <c r="B10771" s="753" t="s">
        <v>12</v>
      </c>
      <c r="C10771" s="753" t="s">
        <v>188</v>
      </c>
      <c r="D10771" s="753" t="s">
        <v>1018</v>
      </c>
      <c r="E10771" s="753" t="s">
        <v>134</v>
      </c>
      <c r="F10771" s="753" t="s">
        <v>139</v>
      </c>
      <c r="G10771" s="757" t="s">
        <v>140</v>
      </c>
      <c r="H10771" s="751">
        <v>2600000</v>
      </c>
    </row>
    <row r="10772" spans="1:8">
      <c r="A10772" s="753" t="s">
        <v>84</v>
      </c>
      <c r="B10772" s="753" t="s">
        <v>12</v>
      </c>
      <c r="C10772" s="753" t="s">
        <v>188</v>
      </c>
      <c r="D10772" s="753" t="s">
        <v>1828</v>
      </c>
      <c r="E10772" s="753"/>
      <c r="F10772" s="753"/>
      <c r="G10772" s="757" t="s">
        <v>1829</v>
      </c>
      <c r="H10772" s="751">
        <v>13556414500</v>
      </c>
    </row>
    <row r="10773" spans="1:8">
      <c r="A10773" s="753" t="s">
        <v>84</v>
      </c>
      <c r="B10773" s="753" t="s">
        <v>12</v>
      </c>
      <c r="C10773" s="753" t="s">
        <v>188</v>
      </c>
      <c r="D10773" s="753" t="s">
        <v>1828</v>
      </c>
      <c r="E10773" s="753" t="s">
        <v>115</v>
      </c>
      <c r="F10773" s="753"/>
      <c r="G10773" s="757" t="s">
        <v>1781</v>
      </c>
      <c r="H10773" s="751">
        <v>40650000</v>
      </c>
    </row>
    <row r="10774" spans="1:8">
      <c r="A10774" s="753" t="s">
        <v>84</v>
      </c>
      <c r="B10774" s="753" t="s">
        <v>12</v>
      </c>
      <c r="C10774" s="753" t="s">
        <v>188</v>
      </c>
      <c r="D10774" s="753" t="s">
        <v>1828</v>
      </c>
      <c r="E10774" s="753" t="s">
        <v>115</v>
      </c>
      <c r="F10774" s="753" t="s">
        <v>116</v>
      </c>
      <c r="G10774" s="757" t="s">
        <v>117</v>
      </c>
      <c r="H10774" s="751">
        <v>16190000</v>
      </c>
    </row>
    <row r="10775" spans="1:8">
      <c r="A10775" s="753" t="s">
        <v>84</v>
      </c>
      <c r="B10775" s="753" t="s">
        <v>12</v>
      </c>
      <c r="C10775" s="753" t="s">
        <v>188</v>
      </c>
      <c r="D10775" s="753" t="s">
        <v>1828</v>
      </c>
      <c r="E10775" s="753" t="s">
        <v>115</v>
      </c>
      <c r="F10775" s="753" t="s">
        <v>147</v>
      </c>
      <c r="G10775" s="757" t="s">
        <v>148</v>
      </c>
      <c r="H10775" s="751">
        <v>24460000</v>
      </c>
    </row>
    <row r="10776" spans="1:8">
      <c r="A10776" s="753" t="s">
        <v>84</v>
      </c>
      <c r="B10776" s="753" t="s">
        <v>12</v>
      </c>
      <c r="C10776" s="753" t="s">
        <v>188</v>
      </c>
      <c r="D10776" s="753" t="s">
        <v>1828</v>
      </c>
      <c r="E10776" s="753" t="s">
        <v>160</v>
      </c>
      <c r="F10776" s="753"/>
      <c r="G10776" s="757" t="s">
        <v>161</v>
      </c>
      <c r="H10776" s="751">
        <v>870032000</v>
      </c>
    </row>
    <row r="10777" spans="1:8">
      <c r="A10777" s="753" t="s">
        <v>84</v>
      </c>
      <c r="B10777" s="753" t="s">
        <v>12</v>
      </c>
      <c r="C10777" s="753" t="s">
        <v>188</v>
      </c>
      <c r="D10777" s="753" t="s">
        <v>1828</v>
      </c>
      <c r="E10777" s="753" t="s">
        <v>160</v>
      </c>
      <c r="F10777" s="753" t="s">
        <v>162</v>
      </c>
      <c r="G10777" s="757" t="s">
        <v>163</v>
      </c>
      <c r="H10777" s="751">
        <v>40699000</v>
      </c>
    </row>
    <row r="10778" spans="1:8">
      <c r="A10778" s="753" t="s">
        <v>84</v>
      </c>
      <c r="B10778" s="753" t="s">
        <v>12</v>
      </c>
      <c r="C10778" s="753" t="s">
        <v>188</v>
      </c>
      <c r="D10778" s="753" t="s">
        <v>1828</v>
      </c>
      <c r="E10778" s="753" t="s">
        <v>160</v>
      </c>
      <c r="F10778" s="753" t="s">
        <v>544</v>
      </c>
      <c r="G10778" s="757" t="s">
        <v>545</v>
      </c>
      <c r="H10778" s="751">
        <v>166400000</v>
      </c>
    </row>
    <row r="10779" spans="1:8">
      <c r="A10779" s="753" t="s">
        <v>84</v>
      </c>
      <c r="B10779" s="753" t="s">
        <v>12</v>
      </c>
      <c r="C10779" s="753" t="s">
        <v>188</v>
      </c>
      <c r="D10779" s="753" t="s">
        <v>1828</v>
      </c>
      <c r="E10779" s="753" t="s">
        <v>160</v>
      </c>
      <c r="F10779" s="753" t="s">
        <v>975</v>
      </c>
      <c r="G10779" s="757" t="s">
        <v>974</v>
      </c>
      <c r="H10779" s="751">
        <v>38720000</v>
      </c>
    </row>
    <row r="10780" spans="1:8">
      <c r="A10780" s="753" t="s">
        <v>84</v>
      </c>
      <c r="B10780" s="753" t="s">
        <v>12</v>
      </c>
      <c r="C10780" s="753" t="s">
        <v>188</v>
      </c>
      <c r="D10780" s="753" t="s">
        <v>1828</v>
      </c>
      <c r="E10780" s="753" t="s">
        <v>160</v>
      </c>
      <c r="F10780" s="753" t="s">
        <v>546</v>
      </c>
      <c r="G10780" s="757" t="s">
        <v>128</v>
      </c>
      <c r="H10780" s="751">
        <v>500000</v>
      </c>
    </row>
    <row r="10781" spans="1:8">
      <c r="A10781" s="753" t="s">
        <v>84</v>
      </c>
      <c r="B10781" s="753" t="s">
        <v>12</v>
      </c>
      <c r="C10781" s="753" t="s">
        <v>188</v>
      </c>
      <c r="D10781" s="753" t="s">
        <v>1828</v>
      </c>
      <c r="E10781" s="753" t="s">
        <v>160</v>
      </c>
      <c r="F10781" s="753" t="s">
        <v>547</v>
      </c>
      <c r="G10781" s="757" t="s">
        <v>548</v>
      </c>
      <c r="H10781" s="751">
        <v>39000000</v>
      </c>
    </row>
    <row r="10782" spans="1:8">
      <c r="A10782" s="753" t="s">
        <v>84</v>
      </c>
      <c r="B10782" s="753" t="s">
        <v>12</v>
      </c>
      <c r="C10782" s="753" t="s">
        <v>188</v>
      </c>
      <c r="D10782" s="753" t="s">
        <v>1828</v>
      </c>
      <c r="E10782" s="753" t="s">
        <v>160</v>
      </c>
      <c r="F10782" s="753" t="s">
        <v>438</v>
      </c>
      <c r="G10782" s="757" t="s">
        <v>1786</v>
      </c>
      <c r="H10782" s="751">
        <v>52000000</v>
      </c>
    </row>
    <row r="10783" spans="1:8">
      <c r="A10783" s="753" t="s">
        <v>84</v>
      </c>
      <c r="B10783" s="753" t="s">
        <v>12</v>
      </c>
      <c r="C10783" s="753" t="s">
        <v>188</v>
      </c>
      <c r="D10783" s="753" t="s">
        <v>1828</v>
      </c>
      <c r="E10783" s="753" t="s">
        <v>160</v>
      </c>
      <c r="F10783" s="753" t="s">
        <v>549</v>
      </c>
      <c r="G10783" s="757" t="s">
        <v>550</v>
      </c>
      <c r="H10783" s="751">
        <v>271200000</v>
      </c>
    </row>
    <row r="10784" spans="1:8">
      <c r="A10784" s="753" t="s">
        <v>84</v>
      </c>
      <c r="B10784" s="753" t="s">
        <v>12</v>
      </c>
      <c r="C10784" s="753" t="s">
        <v>188</v>
      </c>
      <c r="D10784" s="753" t="s">
        <v>1828</v>
      </c>
      <c r="E10784" s="753" t="s">
        <v>160</v>
      </c>
      <c r="F10784" s="753" t="s">
        <v>551</v>
      </c>
      <c r="G10784" s="757" t="s">
        <v>133</v>
      </c>
      <c r="H10784" s="751">
        <v>261513000</v>
      </c>
    </row>
    <row r="10785" spans="1:8">
      <c r="A10785" s="753" t="s">
        <v>84</v>
      </c>
      <c r="B10785" s="753" t="s">
        <v>12</v>
      </c>
      <c r="C10785" s="753" t="s">
        <v>188</v>
      </c>
      <c r="D10785" s="753" t="s">
        <v>1828</v>
      </c>
      <c r="E10785" s="753" t="s">
        <v>125</v>
      </c>
      <c r="F10785" s="753"/>
      <c r="G10785" s="757" t="s">
        <v>126</v>
      </c>
      <c r="H10785" s="751">
        <v>16800000</v>
      </c>
    </row>
    <row r="10786" spans="1:8">
      <c r="A10786" s="753" t="s">
        <v>84</v>
      </c>
      <c r="B10786" s="753" t="s">
        <v>12</v>
      </c>
      <c r="C10786" s="753" t="s">
        <v>188</v>
      </c>
      <c r="D10786" s="753" t="s">
        <v>1828</v>
      </c>
      <c r="E10786" s="753" t="s">
        <v>125</v>
      </c>
      <c r="F10786" s="753" t="s">
        <v>552</v>
      </c>
      <c r="G10786" s="757" t="s">
        <v>553</v>
      </c>
      <c r="H10786" s="751">
        <v>16800000</v>
      </c>
    </row>
    <row r="10787" spans="1:8">
      <c r="A10787" s="753" t="s">
        <v>84</v>
      </c>
      <c r="B10787" s="753" t="s">
        <v>12</v>
      </c>
      <c r="C10787" s="753" t="s">
        <v>188</v>
      </c>
      <c r="D10787" s="753" t="s">
        <v>1828</v>
      </c>
      <c r="E10787" s="753" t="s">
        <v>554</v>
      </c>
      <c r="F10787" s="753"/>
      <c r="G10787" s="757" t="s">
        <v>555</v>
      </c>
      <c r="H10787" s="751">
        <v>185544000</v>
      </c>
    </row>
    <row r="10788" spans="1:8">
      <c r="A10788" s="753" t="s">
        <v>84</v>
      </c>
      <c r="B10788" s="753" t="s">
        <v>12</v>
      </c>
      <c r="C10788" s="753" t="s">
        <v>188</v>
      </c>
      <c r="D10788" s="753" t="s">
        <v>1828</v>
      </c>
      <c r="E10788" s="753" t="s">
        <v>554</v>
      </c>
      <c r="F10788" s="753" t="s">
        <v>556</v>
      </c>
      <c r="G10788" s="757" t="s">
        <v>557</v>
      </c>
      <c r="H10788" s="751">
        <v>185544000</v>
      </c>
    </row>
    <row r="10789" spans="1:8" ht="26.4">
      <c r="A10789" s="753" t="s">
        <v>84</v>
      </c>
      <c r="B10789" s="753" t="s">
        <v>12</v>
      </c>
      <c r="C10789" s="753" t="s">
        <v>188</v>
      </c>
      <c r="D10789" s="753" t="s">
        <v>1828</v>
      </c>
      <c r="E10789" s="753" t="s">
        <v>130</v>
      </c>
      <c r="F10789" s="753"/>
      <c r="G10789" s="757" t="s">
        <v>131</v>
      </c>
      <c r="H10789" s="751">
        <v>250930800</v>
      </c>
    </row>
    <row r="10790" spans="1:8">
      <c r="A10790" s="753" t="s">
        <v>84</v>
      </c>
      <c r="B10790" s="753" t="s">
        <v>12</v>
      </c>
      <c r="C10790" s="753" t="s">
        <v>188</v>
      </c>
      <c r="D10790" s="753" t="s">
        <v>1828</v>
      </c>
      <c r="E10790" s="753" t="s">
        <v>130</v>
      </c>
      <c r="F10790" s="753" t="s">
        <v>132</v>
      </c>
      <c r="G10790" s="757" t="s">
        <v>135</v>
      </c>
      <c r="H10790" s="751">
        <v>250930800</v>
      </c>
    </row>
    <row r="10791" spans="1:8">
      <c r="A10791" s="753" t="s">
        <v>84</v>
      </c>
      <c r="B10791" s="753" t="s">
        <v>12</v>
      </c>
      <c r="C10791" s="753" t="s">
        <v>188</v>
      </c>
      <c r="D10791" s="753" t="s">
        <v>1828</v>
      </c>
      <c r="E10791" s="753" t="s">
        <v>967</v>
      </c>
      <c r="F10791" s="753"/>
      <c r="G10791" s="757" t="s">
        <v>968</v>
      </c>
      <c r="H10791" s="751">
        <v>12192457700</v>
      </c>
    </row>
    <row r="10792" spans="1:8">
      <c r="A10792" s="753" t="s">
        <v>84</v>
      </c>
      <c r="B10792" s="753" t="s">
        <v>12</v>
      </c>
      <c r="C10792" s="753" t="s">
        <v>188</v>
      </c>
      <c r="D10792" s="753" t="s">
        <v>1828</v>
      </c>
      <c r="E10792" s="753" t="s">
        <v>967</v>
      </c>
      <c r="F10792" s="753" t="s">
        <v>993</v>
      </c>
      <c r="G10792" s="757" t="s">
        <v>992</v>
      </c>
      <c r="H10792" s="751">
        <v>12192457700</v>
      </c>
    </row>
    <row r="10793" spans="1:8" ht="26.4">
      <c r="A10793" s="753" t="s">
        <v>84</v>
      </c>
      <c r="B10793" s="753" t="s">
        <v>12</v>
      </c>
      <c r="C10793" s="753" t="s">
        <v>223</v>
      </c>
      <c r="D10793" s="753"/>
      <c r="E10793" s="753"/>
      <c r="F10793" s="753"/>
      <c r="G10793" s="757" t="s">
        <v>1765</v>
      </c>
      <c r="H10793" s="751">
        <v>3792699105</v>
      </c>
    </row>
    <row r="10794" spans="1:8">
      <c r="A10794" s="753" t="s">
        <v>84</v>
      </c>
      <c r="B10794" s="753" t="s">
        <v>12</v>
      </c>
      <c r="C10794" s="753" t="s">
        <v>223</v>
      </c>
      <c r="D10794" s="753" t="s">
        <v>1766</v>
      </c>
      <c r="E10794" s="753"/>
      <c r="F10794" s="753"/>
      <c r="G10794" s="757" t="s">
        <v>1767</v>
      </c>
      <c r="H10794" s="751">
        <v>3792699105</v>
      </c>
    </row>
    <row r="10795" spans="1:8">
      <c r="A10795" s="753" t="s">
        <v>84</v>
      </c>
      <c r="B10795" s="753" t="s">
        <v>12</v>
      </c>
      <c r="C10795" s="753" t="s">
        <v>223</v>
      </c>
      <c r="D10795" s="753" t="s">
        <v>1766</v>
      </c>
      <c r="E10795" s="753" t="s">
        <v>92</v>
      </c>
      <c r="F10795" s="753"/>
      <c r="G10795" s="757" t="s">
        <v>93</v>
      </c>
      <c r="H10795" s="751">
        <v>742430263</v>
      </c>
    </row>
    <row r="10796" spans="1:8">
      <c r="A10796" s="753" t="s">
        <v>84</v>
      </c>
      <c r="B10796" s="753" t="s">
        <v>12</v>
      </c>
      <c r="C10796" s="753" t="s">
        <v>223</v>
      </c>
      <c r="D10796" s="753" t="s">
        <v>1766</v>
      </c>
      <c r="E10796" s="753" t="s">
        <v>92</v>
      </c>
      <c r="F10796" s="753" t="s">
        <v>94</v>
      </c>
      <c r="G10796" s="757" t="s">
        <v>1768</v>
      </c>
      <c r="H10796" s="751">
        <v>742430263</v>
      </c>
    </row>
    <row r="10797" spans="1:8">
      <c r="A10797" s="753" t="s">
        <v>84</v>
      </c>
      <c r="B10797" s="753" t="s">
        <v>12</v>
      </c>
      <c r="C10797" s="753" t="s">
        <v>223</v>
      </c>
      <c r="D10797" s="753" t="s">
        <v>1766</v>
      </c>
      <c r="E10797" s="753" t="s">
        <v>96</v>
      </c>
      <c r="F10797" s="753"/>
      <c r="G10797" s="757" t="s">
        <v>97</v>
      </c>
      <c r="H10797" s="751">
        <v>422907998</v>
      </c>
    </row>
    <row r="10798" spans="1:8">
      <c r="A10798" s="753" t="s">
        <v>84</v>
      </c>
      <c r="B10798" s="753" t="s">
        <v>12</v>
      </c>
      <c r="C10798" s="753" t="s">
        <v>223</v>
      </c>
      <c r="D10798" s="753" t="s">
        <v>1766</v>
      </c>
      <c r="E10798" s="753" t="s">
        <v>96</v>
      </c>
      <c r="F10798" s="753" t="s">
        <v>151</v>
      </c>
      <c r="G10798" s="757" t="s">
        <v>152</v>
      </c>
      <c r="H10798" s="751">
        <v>28374290</v>
      </c>
    </row>
    <row r="10799" spans="1:8">
      <c r="A10799" s="753" t="s">
        <v>84</v>
      </c>
      <c r="B10799" s="753" t="s">
        <v>12</v>
      </c>
      <c r="C10799" s="753" t="s">
        <v>223</v>
      </c>
      <c r="D10799" s="753" t="s">
        <v>1766</v>
      </c>
      <c r="E10799" s="753" t="s">
        <v>96</v>
      </c>
      <c r="F10799" s="753" t="s">
        <v>440</v>
      </c>
      <c r="G10799" s="757" t="s">
        <v>441</v>
      </c>
      <c r="H10799" s="751">
        <v>42144000</v>
      </c>
    </row>
    <row r="10800" spans="1:8">
      <c r="A10800" s="753" t="s">
        <v>84</v>
      </c>
      <c r="B10800" s="753" t="s">
        <v>12</v>
      </c>
      <c r="C10800" s="753" t="s">
        <v>223</v>
      </c>
      <c r="D10800" s="753" t="s">
        <v>1766</v>
      </c>
      <c r="E10800" s="753" t="s">
        <v>96</v>
      </c>
      <c r="F10800" s="753" t="s">
        <v>434</v>
      </c>
      <c r="G10800" s="757" t="s">
        <v>435</v>
      </c>
      <c r="H10800" s="751">
        <v>41017307</v>
      </c>
    </row>
    <row r="10801" spans="1:8">
      <c r="A10801" s="753" t="s">
        <v>84</v>
      </c>
      <c r="B10801" s="753" t="s">
        <v>12</v>
      </c>
      <c r="C10801" s="753" t="s">
        <v>223</v>
      </c>
      <c r="D10801" s="753" t="s">
        <v>1766</v>
      </c>
      <c r="E10801" s="753" t="s">
        <v>96</v>
      </c>
      <c r="F10801" s="753" t="s">
        <v>864</v>
      </c>
      <c r="G10801" s="757" t="s">
        <v>1770</v>
      </c>
      <c r="H10801" s="751">
        <v>36064932</v>
      </c>
    </row>
    <row r="10802" spans="1:8">
      <c r="A10802" s="753" t="s">
        <v>84</v>
      </c>
      <c r="B10802" s="753" t="s">
        <v>12</v>
      </c>
      <c r="C10802" s="753" t="s">
        <v>223</v>
      </c>
      <c r="D10802" s="753" t="s">
        <v>1766</v>
      </c>
      <c r="E10802" s="753" t="s">
        <v>96</v>
      </c>
      <c r="F10802" s="753" t="s">
        <v>436</v>
      </c>
      <c r="G10802" s="757" t="s">
        <v>437</v>
      </c>
      <c r="H10802" s="751">
        <v>24659565</v>
      </c>
    </row>
    <row r="10803" spans="1:8" ht="26.4">
      <c r="A10803" s="753" t="s">
        <v>84</v>
      </c>
      <c r="B10803" s="753" t="s">
        <v>12</v>
      </c>
      <c r="C10803" s="753" t="s">
        <v>223</v>
      </c>
      <c r="D10803" s="753" t="s">
        <v>1766</v>
      </c>
      <c r="E10803" s="753" t="s">
        <v>96</v>
      </c>
      <c r="F10803" s="753" t="s">
        <v>98</v>
      </c>
      <c r="G10803" s="757" t="s">
        <v>99</v>
      </c>
      <c r="H10803" s="751">
        <v>6169000</v>
      </c>
    </row>
    <row r="10804" spans="1:8" ht="26.4">
      <c r="A10804" s="753" t="s">
        <v>84</v>
      </c>
      <c r="B10804" s="753" t="s">
        <v>12</v>
      </c>
      <c r="C10804" s="753" t="s">
        <v>223</v>
      </c>
      <c r="D10804" s="753" t="s">
        <v>1766</v>
      </c>
      <c r="E10804" s="753" t="s">
        <v>96</v>
      </c>
      <c r="F10804" s="753" t="s">
        <v>442</v>
      </c>
      <c r="G10804" s="757" t="s">
        <v>1772</v>
      </c>
      <c r="H10804" s="751">
        <v>23967744</v>
      </c>
    </row>
    <row r="10805" spans="1:8">
      <c r="A10805" s="753" t="s">
        <v>84</v>
      </c>
      <c r="B10805" s="753" t="s">
        <v>12</v>
      </c>
      <c r="C10805" s="753" t="s">
        <v>223</v>
      </c>
      <c r="D10805" s="753" t="s">
        <v>1766</v>
      </c>
      <c r="E10805" s="753" t="s">
        <v>96</v>
      </c>
      <c r="F10805" s="753" t="s">
        <v>144</v>
      </c>
      <c r="G10805" s="757" t="s">
        <v>145</v>
      </c>
      <c r="H10805" s="751">
        <v>196792641</v>
      </c>
    </row>
    <row r="10806" spans="1:8">
      <c r="A10806" s="753" t="s">
        <v>84</v>
      </c>
      <c r="B10806" s="753" t="s">
        <v>12</v>
      </c>
      <c r="C10806" s="753" t="s">
        <v>223</v>
      </c>
      <c r="D10806" s="753" t="s">
        <v>1766</v>
      </c>
      <c r="E10806" s="753" t="s">
        <v>96</v>
      </c>
      <c r="F10806" s="753" t="s">
        <v>154</v>
      </c>
      <c r="G10806" s="757" t="s">
        <v>1773</v>
      </c>
      <c r="H10806" s="751">
        <v>23718519</v>
      </c>
    </row>
    <row r="10807" spans="1:8">
      <c r="A10807" s="753" t="s">
        <v>84</v>
      </c>
      <c r="B10807" s="753" t="s">
        <v>12</v>
      </c>
      <c r="C10807" s="753" t="s">
        <v>223</v>
      </c>
      <c r="D10807" s="753" t="s">
        <v>1766</v>
      </c>
      <c r="E10807" s="753" t="s">
        <v>100</v>
      </c>
      <c r="F10807" s="753"/>
      <c r="G10807" s="757" t="s">
        <v>101</v>
      </c>
      <c r="H10807" s="751">
        <v>40150000</v>
      </c>
    </row>
    <row r="10808" spans="1:8">
      <c r="A10808" s="753" t="s">
        <v>84</v>
      </c>
      <c r="B10808" s="753" t="s">
        <v>12</v>
      </c>
      <c r="C10808" s="753" t="s">
        <v>223</v>
      </c>
      <c r="D10808" s="753" t="s">
        <v>1766</v>
      </c>
      <c r="E10808" s="753" t="s">
        <v>100</v>
      </c>
      <c r="F10808" s="753" t="s">
        <v>443</v>
      </c>
      <c r="G10808" s="757" t="s">
        <v>135</v>
      </c>
      <c r="H10808" s="751">
        <v>40150000</v>
      </c>
    </row>
    <row r="10809" spans="1:8">
      <c r="A10809" s="753" t="s">
        <v>84</v>
      </c>
      <c r="B10809" s="753" t="s">
        <v>12</v>
      </c>
      <c r="C10809" s="753" t="s">
        <v>223</v>
      </c>
      <c r="D10809" s="753" t="s">
        <v>1766</v>
      </c>
      <c r="E10809" s="753" t="s">
        <v>102</v>
      </c>
      <c r="F10809" s="753"/>
      <c r="G10809" s="757" t="s">
        <v>369</v>
      </c>
      <c r="H10809" s="751">
        <v>174964933</v>
      </c>
    </row>
    <row r="10810" spans="1:8">
      <c r="A10810" s="753" t="s">
        <v>84</v>
      </c>
      <c r="B10810" s="753" t="s">
        <v>12</v>
      </c>
      <c r="C10810" s="753" t="s">
        <v>223</v>
      </c>
      <c r="D10810" s="753" t="s">
        <v>1766</v>
      </c>
      <c r="E10810" s="753" t="s">
        <v>102</v>
      </c>
      <c r="F10810" s="753" t="s">
        <v>103</v>
      </c>
      <c r="G10810" s="757" t="s">
        <v>104</v>
      </c>
      <c r="H10810" s="751">
        <v>135609447</v>
      </c>
    </row>
    <row r="10811" spans="1:8">
      <c r="A10811" s="753" t="s">
        <v>84</v>
      </c>
      <c r="B10811" s="753" t="s">
        <v>12</v>
      </c>
      <c r="C10811" s="753" t="s">
        <v>223</v>
      </c>
      <c r="D10811" s="753" t="s">
        <v>1766</v>
      </c>
      <c r="E10811" s="753" t="s">
        <v>102</v>
      </c>
      <c r="F10811" s="753" t="s">
        <v>105</v>
      </c>
      <c r="G10811" s="757" t="s">
        <v>106</v>
      </c>
      <c r="H10811" s="751">
        <v>23516730</v>
      </c>
    </row>
    <row r="10812" spans="1:8">
      <c r="A10812" s="753" t="s">
        <v>84</v>
      </c>
      <c r="B10812" s="753" t="s">
        <v>12</v>
      </c>
      <c r="C10812" s="753" t="s">
        <v>223</v>
      </c>
      <c r="D10812" s="753" t="s">
        <v>1766</v>
      </c>
      <c r="E10812" s="753" t="s">
        <v>102</v>
      </c>
      <c r="F10812" s="753" t="s">
        <v>107</v>
      </c>
      <c r="G10812" s="757" t="s">
        <v>108</v>
      </c>
      <c r="H10812" s="751">
        <v>15818776</v>
      </c>
    </row>
    <row r="10813" spans="1:8">
      <c r="A10813" s="753" t="s">
        <v>84</v>
      </c>
      <c r="B10813" s="753" t="s">
        <v>12</v>
      </c>
      <c r="C10813" s="753" t="s">
        <v>223</v>
      </c>
      <c r="D10813" s="753" t="s">
        <v>1766</v>
      </c>
      <c r="E10813" s="753" t="s">
        <v>102</v>
      </c>
      <c r="F10813" s="753" t="s">
        <v>0</v>
      </c>
      <c r="G10813" s="757" t="s">
        <v>1</v>
      </c>
      <c r="H10813" s="751">
        <v>19980</v>
      </c>
    </row>
    <row r="10814" spans="1:8">
      <c r="A10814" s="753" t="s">
        <v>84</v>
      </c>
      <c r="B10814" s="753" t="s">
        <v>12</v>
      </c>
      <c r="C10814" s="753" t="s">
        <v>223</v>
      </c>
      <c r="D10814" s="753" t="s">
        <v>1766</v>
      </c>
      <c r="E10814" s="753" t="s">
        <v>112</v>
      </c>
      <c r="F10814" s="753"/>
      <c r="G10814" s="757" t="s">
        <v>113</v>
      </c>
      <c r="H10814" s="751">
        <v>13973532</v>
      </c>
    </row>
    <row r="10815" spans="1:8">
      <c r="A10815" s="753" t="s">
        <v>84</v>
      </c>
      <c r="B10815" s="753" t="s">
        <v>12</v>
      </c>
      <c r="C10815" s="753" t="s">
        <v>223</v>
      </c>
      <c r="D10815" s="753" t="s">
        <v>1766</v>
      </c>
      <c r="E10815" s="753" t="s">
        <v>112</v>
      </c>
      <c r="F10815" s="753" t="s">
        <v>155</v>
      </c>
      <c r="G10815" s="757" t="s">
        <v>1777</v>
      </c>
      <c r="H10815" s="751">
        <v>11215519</v>
      </c>
    </row>
    <row r="10816" spans="1:8">
      <c r="A10816" s="753" t="s">
        <v>84</v>
      </c>
      <c r="B10816" s="753" t="s">
        <v>12</v>
      </c>
      <c r="C10816" s="753" t="s">
        <v>223</v>
      </c>
      <c r="D10816" s="753" t="s">
        <v>1766</v>
      </c>
      <c r="E10816" s="753" t="s">
        <v>112</v>
      </c>
      <c r="F10816" s="753" t="s">
        <v>114</v>
      </c>
      <c r="G10816" s="757" t="s">
        <v>1778</v>
      </c>
      <c r="H10816" s="751">
        <v>1390013</v>
      </c>
    </row>
    <row r="10817" spans="1:8">
      <c r="A10817" s="753" t="s">
        <v>84</v>
      </c>
      <c r="B10817" s="753" t="s">
        <v>12</v>
      </c>
      <c r="C10817" s="753" t="s">
        <v>223</v>
      </c>
      <c r="D10817" s="753" t="s">
        <v>1766</v>
      </c>
      <c r="E10817" s="753" t="s">
        <v>112</v>
      </c>
      <c r="F10817" s="753" t="s">
        <v>146</v>
      </c>
      <c r="G10817" s="757" t="s">
        <v>1780</v>
      </c>
      <c r="H10817" s="751">
        <v>1368000</v>
      </c>
    </row>
    <row r="10818" spans="1:8">
      <c r="A10818" s="753" t="s">
        <v>84</v>
      </c>
      <c r="B10818" s="753" t="s">
        <v>12</v>
      </c>
      <c r="C10818" s="753" t="s">
        <v>223</v>
      </c>
      <c r="D10818" s="753" t="s">
        <v>1766</v>
      </c>
      <c r="E10818" s="753" t="s">
        <v>115</v>
      </c>
      <c r="F10818" s="753"/>
      <c r="G10818" s="757" t="s">
        <v>1781</v>
      </c>
      <c r="H10818" s="751">
        <v>79465000</v>
      </c>
    </row>
    <row r="10819" spans="1:8">
      <c r="A10819" s="753" t="s">
        <v>84</v>
      </c>
      <c r="B10819" s="753" t="s">
        <v>12</v>
      </c>
      <c r="C10819" s="753" t="s">
        <v>223</v>
      </c>
      <c r="D10819" s="753" t="s">
        <v>1766</v>
      </c>
      <c r="E10819" s="753" t="s">
        <v>115</v>
      </c>
      <c r="F10819" s="753" t="s">
        <v>116</v>
      </c>
      <c r="G10819" s="757" t="s">
        <v>117</v>
      </c>
      <c r="H10819" s="751">
        <v>44350000</v>
      </c>
    </row>
    <row r="10820" spans="1:8">
      <c r="A10820" s="753" t="s">
        <v>84</v>
      </c>
      <c r="B10820" s="753" t="s">
        <v>12</v>
      </c>
      <c r="C10820" s="753" t="s">
        <v>223</v>
      </c>
      <c r="D10820" s="753" t="s">
        <v>1766</v>
      </c>
      <c r="E10820" s="753" t="s">
        <v>115</v>
      </c>
      <c r="F10820" s="753" t="s">
        <v>147</v>
      </c>
      <c r="G10820" s="757" t="s">
        <v>148</v>
      </c>
      <c r="H10820" s="751">
        <v>28265000</v>
      </c>
    </row>
    <row r="10821" spans="1:8">
      <c r="A10821" s="753" t="s">
        <v>84</v>
      </c>
      <c r="B10821" s="753" t="s">
        <v>12</v>
      </c>
      <c r="C10821" s="753" t="s">
        <v>223</v>
      </c>
      <c r="D10821" s="753" t="s">
        <v>1766</v>
      </c>
      <c r="E10821" s="753" t="s">
        <v>115</v>
      </c>
      <c r="F10821" s="753" t="s">
        <v>118</v>
      </c>
      <c r="G10821" s="757" t="s">
        <v>119</v>
      </c>
      <c r="H10821" s="751">
        <v>6850000</v>
      </c>
    </row>
    <row r="10822" spans="1:8">
      <c r="A10822" s="753" t="s">
        <v>84</v>
      </c>
      <c r="B10822" s="753" t="s">
        <v>12</v>
      </c>
      <c r="C10822" s="753" t="s">
        <v>223</v>
      </c>
      <c r="D10822" s="753" t="s">
        <v>1766</v>
      </c>
      <c r="E10822" s="753" t="s">
        <v>120</v>
      </c>
      <c r="F10822" s="753"/>
      <c r="G10822" s="757" t="s">
        <v>121</v>
      </c>
      <c r="H10822" s="751">
        <v>11634152</v>
      </c>
    </row>
    <row r="10823" spans="1:8" ht="39.6">
      <c r="A10823" s="753" t="s">
        <v>84</v>
      </c>
      <c r="B10823" s="753" t="s">
        <v>12</v>
      </c>
      <c r="C10823" s="753" t="s">
        <v>223</v>
      </c>
      <c r="D10823" s="753" t="s">
        <v>1766</v>
      </c>
      <c r="E10823" s="753" t="s">
        <v>120</v>
      </c>
      <c r="F10823" s="753" t="s">
        <v>122</v>
      </c>
      <c r="G10823" s="757" t="s">
        <v>1783</v>
      </c>
      <c r="H10823" s="751">
        <v>266079</v>
      </c>
    </row>
    <row r="10824" spans="1:8" ht="39.6">
      <c r="A10824" s="753" t="s">
        <v>84</v>
      </c>
      <c r="B10824" s="753" t="s">
        <v>12</v>
      </c>
      <c r="C10824" s="753" t="s">
        <v>223</v>
      </c>
      <c r="D10824" s="753" t="s">
        <v>1766</v>
      </c>
      <c r="E10824" s="753" t="s">
        <v>120</v>
      </c>
      <c r="F10824" s="753" t="s">
        <v>994</v>
      </c>
      <c r="G10824" s="757" t="s">
        <v>1824</v>
      </c>
      <c r="H10824" s="751">
        <v>7808973</v>
      </c>
    </row>
    <row r="10825" spans="1:8" ht="26.4">
      <c r="A10825" s="753" t="s">
        <v>84</v>
      </c>
      <c r="B10825" s="753" t="s">
        <v>12</v>
      </c>
      <c r="C10825" s="753" t="s">
        <v>223</v>
      </c>
      <c r="D10825" s="753" t="s">
        <v>1766</v>
      </c>
      <c r="E10825" s="753" t="s">
        <v>120</v>
      </c>
      <c r="F10825" s="753" t="s">
        <v>1001</v>
      </c>
      <c r="G10825" s="757" t="s">
        <v>1784</v>
      </c>
      <c r="H10825" s="751">
        <v>650100</v>
      </c>
    </row>
    <row r="10826" spans="1:8">
      <c r="A10826" s="753" t="s">
        <v>84</v>
      </c>
      <c r="B10826" s="753" t="s">
        <v>12</v>
      </c>
      <c r="C10826" s="753" t="s">
        <v>223</v>
      </c>
      <c r="D10826" s="753" t="s">
        <v>1766</v>
      </c>
      <c r="E10826" s="753" t="s">
        <v>120</v>
      </c>
      <c r="F10826" s="753" t="s">
        <v>159</v>
      </c>
      <c r="G10826" s="757" t="s">
        <v>143</v>
      </c>
      <c r="H10826" s="751">
        <v>2909000</v>
      </c>
    </row>
    <row r="10827" spans="1:8">
      <c r="A10827" s="753" t="s">
        <v>84</v>
      </c>
      <c r="B10827" s="753" t="s">
        <v>12</v>
      </c>
      <c r="C10827" s="753" t="s">
        <v>223</v>
      </c>
      <c r="D10827" s="753" t="s">
        <v>1766</v>
      </c>
      <c r="E10827" s="753" t="s">
        <v>160</v>
      </c>
      <c r="F10827" s="753"/>
      <c r="G10827" s="757" t="s">
        <v>161</v>
      </c>
      <c r="H10827" s="751">
        <v>1945609</v>
      </c>
    </row>
    <row r="10828" spans="1:8">
      <c r="A10828" s="753" t="s">
        <v>84</v>
      </c>
      <c r="B10828" s="753" t="s">
        <v>12</v>
      </c>
      <c r="C10828" s="753" t="s">
        <v>223</v>
      </c>
      <c r="D10828" s="753" t="s">
        <v>1766</v>
      </c>
      <c r="E10828" s="753" t="s">
        <v>160</v>
      </c>
      <c r="F10828" s="753" t="s">
        <v>162</v>
      </c>
      <c r="G10828" s="757" t="s">
        <v>163</v>
      </c>
      <c r="H10828" s="751">
        <v>1945609</v>
      </c>
    </row>
    <row r="10829" spans="1:8">
      <c r="A10829" s="753" t="s">
        <v>84</v>
      </c>
      <c r="B10829" s="753" t="s">
        <v>12</v>
      </c>
      <c r="C10829" s="753" t="s">
        <v>223</v>
      </c>
      <c r="D10829" s="753" t="s">
        <v>1766</v>
      </c>
      <c r="E10829" s="753" t="s">
        <v>125</v>
      </c>
      <c r="F10829" s="753"/>
      <c r="G10829" s="757" t="s">
        <v>126</v>
      </c>
      <c r="H10829" s="751">
        <v>72286000</v>
      </c>
    </row>
    <row r="10830" spans="1:8">
      <c r="A10830" s="753" t="s">
        <v>84</v>
      </c>
      <c r="B10830" s="753" t="s">
        <v>12</v>
      </c>
      <c r="C10830" s="753" t="s">
        <v>223</v>
      </c>
      <c r="D10830" s="753" t="s">
        <v>1766</v>
      </c>
      <c r="E10830" s="753" t="s">
        <v>125</v>
      </c>
      <c r="F10830" s="753" t="s">
        <v>430</v>
      </c>
      <c r="G10830" s="757" t="s">
        <v>431</v>
      </c>
      <c r="H10830" s="751">
        <v>14566000</v>
      </c>
    </row>
    <row r="10831" spans="1:8">
      <c r="A10831" s="753" t="s">
        <v>84</v>
      </c>
      <c r="B10831" s="753" t="s">
        <v>12</v>
      </c>
      <c r="C10831" s="753" t="s">
        <v>223</v>
      </c>
      <c r="D10831" s="753" t="s">
        <v>1766</v>
      </c>
      <c r="E10831" s="753" t="s">
        <v>125</v>
      </c>
      <c r="F10831" s="753" t="s">
        <v>552</v>
      </c>
      <c r="G10831" s="757" t="s">
        <v>553</v>
      </c>
      <c r="H10831" s="751">
        <v>21670000</v>
      </c>
    </row>
    <row r="10832" spans="1:8">
      <c r="A10832" s="753" t="s">
        <v>84</v>
      </c>
      <c r="B10832" s="753" t="s">
        <v>12</v>
      </c>
      <c r="C10832" s="753" t="s">
        <v>223</v>
      </c>
      <c r="D10832" s="753" t="s">
        <v>1766</v>
      </c>
      <c r="E10832" s="753" t="s">
        <v>125</v>
      </c>
      <c r="F10832" s="753" t="s">
        <v>127</v>
      </c>
      <c r="G10832" s="757" t="s">
        <v>128</v>
      </c>
      <c r="H10832" s="751">
        <v>10850000</v>
      </c>
    </row>
    <row r="10833" spans="1:8">
      <c r="A10833" s="753" t="s">
        <v>84</v>
      </c>
      <c r="B10833" s="753" t="s">
        <v>12</v>
      </c>
      <c r="C10833" s="753" t="s">
        <v>223</v>
      </c>
      <c r="D10833" s="753" t="s">
        <v>1766</v>
      </c>
      <c r="E10833" s="753" t="s">
        <v>125</v>
      </c>
      <c r="F10833" s="753" t="s">
        <v>129</v>
      </c>
      <c r="G10833" s="757" t="s">
        <v>1787</v>
      </c>
      <c r="H10833" s="751">
        <v>25200000</v>
      </c>
    </row>
    <row r="10834" spans="1:8">
      <c r="A10834" s="753" t="s">
        <v>84</v>
      </c>
      <c r="B10834" s="753" t="s">
        <v>12</v>
      </c>
      <c r="C10834" s="753" t="s">
        <v>223</v>
      </c>
      <c r="D10834" s="753" t="s">
        <v>1766</v>
      </c>
      <c r="E10834" s="753" t="s">
        <v>554</v>
      </c>
      <c r="F10834" s="753"/>
      <c r="G10834" s="757" t="s">
        <v>555</v>
      </c>
      <c r="H10834" s="751">
        <v>98650000</v>
      </c>
    </row>
    <row r="10835" spans="1:8">
      <c r="A10835" s="753" t="s">
        <v>84</v>
      </c>
      <c r="B10835" s="753" t="s">
        <v>12</v>
      </c>
      <c r="C10835" s="753" t="s">
        <v>223</v>
      </c>
      <c r="D10835" s="753" t="s">
        <v>1766</v>
      </c>
      <c r="E10835" s="753" t="s">
        <v>554</v>
      </c>
      <c r="F10835" s="753" t="s">
        <v>556</v>
      </c>
      <c r="G10835" s="757" t="s">
        <v>557</v>
      </c>
      <c r="H10835" s="751">
        <v>98650000</v>
      </c>
    </row>
    <row r="10836" spans="1:8" ht="39.6">
      <c r="A10836" s="753" t="s">
        <v>84</v>
      </c>
      <c r="B10836" s="753" t="s">
        <v>12</v>
      </c>
      <c r="C10836" s="753" t="s">
        <v>223</v>
      </c>
      <c r="D10836" s="753" t="s">
        <v>1766</v>
      </c>
      <c r="E10836" s="753" t="s">
        <v>560</v>
      </c>
      <c r="F10836" s="753"/>
      <c r="G10836" s="757" t="s">
        <v>1790</v>
      </c>
      <c r="H10836" s="751">
        <v>52505000</v>
      </c>
    </row>
    <row r="10837" spans="1:8">
      <c r="A10837" s="753" t="s">
        <v>84</v>
      </c>
      <c r="B10837" s="753" t="s">
        <v>12</v>
      </c>
      <c r="C10837" s="753" t="s">
        <v>223</v>
      </c>
      <c r="D10837" s="753" t="s">
        <v>1766</v>
      </c>
      <c r="E10837" s="753" t="s">
        <v>560</v>
      </c>
      <c r="F10837" s="753" t="s">
        <v>418</v>
      </c>
      <c r="G10837" s="757" t="s">
        <v>1793</v>
      </c>
      <c r="H10837" s="751">
        <v>52505000</v>
      </c>
    </row>
    <row r="10838" spans="1:8" ht="26.4">
      <c r="A10838" s="753" t="s">
        <v>84</v>
      </c>
      <c r="B10838" s="753" t="s">
        <v>12</v>
      </c>
      <c r="C10838" s="753" t="s">
        <v>223</v>
      </c>
      <c r="D10838" s="753" t="s">
        <v>1766</v>
      </c>
      <c r="E10838" s="753" t="s">
        <v>1796</v>
      </c>
      <c r="F10838" s="753"/>
      <c r="G10838" s="757" t="s">
        <v>1797</v>
      </c>
      <c r="H10838" s="751">
        <v>44290000</v>
      </c>
    </row>
    <row r="10839" spans="1:8">
      <c r="A10839" s="753" t="s">
        <v>84</v>
      </c>
      <c r="B10839" s="753" t="s">
        <v>12</v>
      </c>
      <c r="C10839" s="753" t="s">
        <v>223</v>
      </c>
      <c r="D10839" s="753" t="s">
        <v>1766</v>
      </c>
      <c r="E10839" s="753" t="s">
        <v>1796</v>
      </c>
      <c r="F10839" s="753" t="s">
        <v>1825</v>
      </c>
      <c r="G10839" s="757" t="s">
        <v>1794</v>
      </c>
      <c r="H10839" s="751">
        <v>12850000</v>
      </c>
    </row>
    <row r="10840" spans="1:8">
      <c r="A10840" s="753" t="s">
        <v>84</v>
      </c>
      <c r="B10840" s="753" t="s">
        <v>12</v>
      </c>
      <c r="C10840" s="753" t="s">
        <v>223</v>
      </c>
      <c r="D10840" s="753" t="s">
        <v>1766</v>
      </c>
      <c r="E10840" s="753" t="s">
        <v>1796</v>
      </c>
      <c r="F10840" s="753" t="s">
        <v>1798</v>
      </c>
      <c r="G10840" s="757" t="s">
        <v>1793</v>
      </c>
      <c r="H10840" s="751">
        <v>31440000</v>
      </c>
    </row>
    <row r="10841" spans="1:8" ht="26.4">
      <c r="A10841" s="753" t="s">
        <v>84</v>
      </c>
      <c r="B10841" s="753" t="s">
        <v>12</v>
      </c>
      <c r="C10841" s="753" t="s">
        <v>223</v>
      </c>
      <c r="D10841" s="753" t="s">
        <v>1766</v>
      </c>
      <c r="E10841" s="753" t="s">
        <v>130</v>
      </c>
      <c r="F10841" s="753"/>
      <c r="G10841" s="757" t="s">
        <v>131</v>
      </c>
      <c r="H10841" s="751">
        <v>9590000</v>
      </c>
    </row>
    <row r="10842" spans="1:8">
      <c r="A10842" s="753" t="s">
        <v>84</v>
      </c>
      <c r="B10842" s="753" t="s">
        <v>12</v>
      </c>
      <c r="C10842" s="753" t="s">
        <v>223</v>
      </c>
      <c r="D10842" s="753" t="s">
        <v>1766</v>
      </c>
      <c r="E10842" s="753" t="s">
        <v>130</v>
      </c>
      <c r="F10842" s="753" t="s">
        <v>132</v>
      </c>
      <c r="G10842" s="757" t="s">
        <v>135</v>
      </c>
      <c r="H10842" s="751">
        <v>9590000</v>
      </c>
    </row>
    <row r="10843" spans="1:8">
      <c r="A10843" s="753" t="s">
        <v>84</v>
      </c>
      <c r="B10843" s="753" t="s">
        <v>12</v>
      </c>
      <c r="C10843" s="753" t="s">
        <v>223</v>
      </c>
      <c r="D10843" s="753" t="s">
        <v>1766</v>
      </c>
      <c r="E10843" s="753" t="s">
        <v>1801</v>
      </c>
      <c r="F10843" s="753"/>
      <c r="G10843" s="757" t="s">
        <v>1802</v>
      </c>
      <c r="H10843" s="751">
        <v>299000</v>
      </c>
    </row>
    <row r="10844" spans="1:8">
      <c r="A10844" s="753" t="s">
        <v>84</v>
      </c>
      <c r="B10844" s="753" t="s">
        <v>12</v>
      </c>
      <c r="C10844" s="753" t="s">
        <v>223</v>
      </c>
      <c r="D10844" s="753" t="s">
        <v>1766</v>
      </c>
      <c r="E10844" s="753" t="s">
        <v>1801</v>
      </c>
      <c r="F10844" s="753" t="s">
        <v>1803</v>
      </c>
      <c r="G10844" s="757" t="s">
        <v>1804</v>
      </c>
      <c r="H10844" s="751">
        <v>299000</v>
      </c>
    </row>
    <row r="10845" spans="1:8">
      <c r="A10845" s="753" t="s">
        <v>84</v>
      </c>
      <c r="B10845" s="753" t="s">
        <v>12</v>
      </c>
      <c r="C10845" s="753" t="s">
        <v>223</v>
      </c>
      <c r="D10845" s="753" t="s">
        <v>1766</v>
      </c>
      <c r="E10845" s="753" t="s">
        <v>31</v>
      </c>
      <c r="F10845" s="753"/>
      <c r="G10845" s="757" t="s">
        <v>32</v>
      </c>
      <c r="H10845" s="751">
        <v>89300000</v>
      </c>
    </row>
    <row r="10846" spans="1:8">
      <c r="A10846" s="753" t="s">
        <v>84</v>
      </c>
      <c r="B10846" s="753" t="s">
        <v>12</v>
      </c>
      <c r="C10846" s="753" t="s">
        <v>223</v>
      </c>
      <c r="D10846" s="753" t="s">
        <v>1766</v>
      </c>
      <c r="E10846" s="753" t="s">
        <v>31</v>
      </c>
      <c r="F10846" s="753" t="s">
        <v>410</v>
      </c>
      <c r="G10846" s="757" t="s">
        <v>411</v>
      </c>
      <c r="H10846" s="751">
        <v>89300000</v>
      </c>
    </row>
    <row r="10847" spans="1:8">
      <c r="A10847" s="753" t="s">
        <v>84</v>
      </c>
      <c r="B10847" s="753" t="s">
        <v>12</v>
      </c>
      <c r="C10847" s="753" t="s">
        <v>223</v>
      </c>
      <c r="D10847" s="753" t="s">
        <v>1766</v>
      </c>
      <c r="E10847" s="753" t="s">
        <v>967</v>
      </c>
      <c r="F10847" s="753"/>
      <c r="G10847" s="757" t="s">
        <v>968</v>
      </c>
      <c r="H10847" s="751">
        <v>1750998000</v>
      </c>
    </row>
    <row r="10848" spans="1:8">
      <c r="A10848" s="753" t="s">
        <v>84</v>
      </c>
      <c r="B10848" s="753" t="s">
        <v>12</v>
      </c>
      <c r="C10848" s="753" t="s">
        <v>223</v>
      </c>
      <c r="D10848" s="753" t="s">
        <v>1766</v>
      </c>
      <c r="E10848" s="753" t="s">
        <v>967</v>
      </c>
      <c r="F10848" s="753" t="s">
        <v>993</v>
      </c>
      <c r="G10848" s="757" t="s">
        <v>992</v>
      </c>
      <c r="H10848" s="751">
        <v>1750998000</v>
      </c>
    </row>
    <row r="10849" spans="1:8">
      <c r="A10849" s="753" t="s">
        <v>84</v>
      </c>
      <c r="B10849" s="753" t="s">
        <v>12</v>
      </c>
      <c r="C10849" s="753" t="s">
        <v>223</v>
      </c>
      <c r="D10849" s="753" t="s">
        <v>1766</v>
      </c>
      <c r="E10849" s="753" t="s">
        <v>134</v>
      </c>
      <c r="F10849" s="753"/>
      <c r="G10849" s="757" t="s">
        <v>135</v>
      </c>
      <c r="H10849" s="751">
        <v>186713518</v>
      </c>
    </row>
    <row r="10850" spans="1:8">
      <c r="A10850" s="753" t="s">
        <v>84</v>
      </c>
      <c r="B10850" s="753" t="s">
        <v>12</v>
      </c>
      <c r="C10850" s="753" t="s">
        <v>223</v>
      </c>
      <c r="D10850" s="753" t="s">
        <v>1766</v>
      </c>
      <c r="E10850" s="753" t="s">
        <v>134</v>
      </c>
      <c r="F10850" s="753" t="s">
        <v>137</v>
      </c>
      <c r="G10850" s="757" t="s">
        <v>138</v>
      </c>
      <c r="H10850" s="751">
        <v>165171000</v>
      </c>
    </row>
    <row r="10851" spans="1:8">
      <c r="A10851" s="753" t="s">
        <v>84</v>
      </c>
      <c r="B10851" s="753" t="s">
        <v>12</v>
      </c>
      <c r="C10851" s="753" t="s">
        <v>223</v>
      </c>
      <c r="D10851" s="753" t="s">
        <v>1766</v>
      </c>
      <c r="E10851" s="753" t="s">
        <v>134</v>
      </c>
      <c r="F10851" s="753" t="s">
        <v>139</v>
      </c>
      <c r="G10851" s="757" t="s">
        <v>140</v>
      </c>
      <c r="H10851" s="751">
        <v>21542518</v>
      </c>
    </row>
    <row r="10852" spans="1:8" ht="39.6">
      <c r="A10852" s="753" t="s">
        <v>84</v>
      </c>
      <c r="B10852" s="753" t="s">
        <v>12</v>
      </c>
      <c r="C10852" s="753" t="s">
        <v>223</v>
      </c>
      <c r="D10852" s="753" t="s">
        <v>1766</v>
      </c>
      <c r="E10852" s="753" t="s">
        <v>419</v>
      </c>
      <c r="F10852" s="753"/>
      <c r="G10852" s="757" t="s">
        <v>1807</v>
      </c>
      <c r="H10852" s="751">
        <v>596100</v>
      </c>
    </row>
    <row r="10853" spans="1:8">
      <c r="A10853" s="753" t="s">
        <v>84</v>
      </c>
      <c r="B10853" s="753" t="s">
        <v>12</v>
      </c>
      <c r="C10853" s="753" t="s">
        <v>223</v>
      </c>
      <c r="D10853" s="753" t="s">
        <v>1766</v>
      </c>
      <c r="E10853" s="753" t="s">
        <v>419</v>
      </c>
      <c r="F10853" s="753" t="s">
        <v>944</v>
      </c>
      <c r="G10853" s="757" t="s">
        <v>943</v>
      </c>
      <c r="H10853" s="751">
        <v>596100</v>
      </c>
    </row>
    <row r="10854" spans="1:8">
      <c r="A10854" s="753" t="s">
        <v>84</v>
      </c>
      <c r="B10854" s="753" t="s">
        <v>12</v>
      </c>
      <c r="C10854" s="753" t="s">
        <v>1062</v>
      </c>
      <c r="D10854" s="753"/>
      <c r="E10854" s="753"/>
      <c r="F10854" s="753"/>
      <c r="G10854" s="757" t="s">
        <v>1375</v>
      </c>
      <c r="H10854" s="751">
        <v>42000000</v>
      </c>
    </row>
    <row r="10855" spans="1:8" ht="26.4">
      <c r="A10855" s="753" t="s">
        <v>84</v>
      </c>
      <c r="B10855" s="753" t="s">
        <v>12</v>
      </c>
      <c r="C10855" s="753" t="s">
        <v>1062</v>
      </c>
      <c r="D10855" s="753" t="s">
        <v>1945</v>
      </c>
      <c r="E10855" s="753"/>
      <c r="F10855" s="753"/>
      <c r="G10855" s="757" t="s">
        <v>1946</v>
      </c>
      <c r="H10855" s="751">
        <v>42000000</v>
      </c>
    </row>
    <row r="10856" spans="1:8">
      <c r="A10856" s="753" t="s">
        <v>84</v>
      </c>
      <c r="B10856" s="753" t="s">
        <v>12</v>
      </c>
      <c r="C10856" s="753" t="s">
        <v>1062</v>
      </c>
      <c r="D10856" s="753" t="s">
        <v>1945</v>
      </c>
      <c r="E10856" s="753" t="s">
        <v>115</v>
      </c>
      <c r="F10856" s="753"/>
      <c r="G10856" s="757" t="s">
        <v>1781</v>
      </c>
      <c r="H10856" s="751">
        <v>2000000</v>
      </c>
    </row>
    <row r="10857" spans="1:8">
      <c r="A10857" s="753" t="s">
        <v>84</v>
      </c>
      <c r="B10857" s="753" t="s">
        <v>12</v>
      </c>
      <c r="C10857" s="753" t="s">
        <v>1062</v>
      </c>
      <c r="D10857" s="753" t="s">
        <v>1945</v>
      </c>
      <c r="E10857" s="753" t="s">
        <v>115</v>
      </c>
      <c r="F10857" s="753" t="s">
        <v>116</v>
      </c>
      <c r="G10857" s="757" t="s">
        <v>117</v>
      </c>
      <c r="H10857" s="751">
        <v>2000000</v>
      </c>
    </row>
    <row r="10858" spans="1:8">
      <c r="A10858" s="753" t="s">
        <v>84</v>
      </c>
      <c r="B10858" s="753" t="s">
        <v>12</v>
      </c>
      <c r="C10858" s="753" t="s">
        <v>1062</v>
      </c>
      <c r="D10858" s="753" t="s">
        <v>1945</v>
      </c>
      <c r="E10858" s="753" t="s">
        <v>160</v>
      </c>
      <c r="F10858" s="753"/>
      <c r="G10858" s="757" t="s">
        <v>161</v>
      </c>
      <c r="H10858" s="751">
        <v>18000000</v>
      </c>
    </row>
    <row r="10859" spans="1:8">
      <c r="A10859" s="753" t="s">
        <v>84</v>
      </c>
      <c r="B10859" s="753" t="s">
        <v>12</v>
      </c>
      <c r="C10859" s="753" t="s">
        <v>1062</v>
      </c>
      <c r="D10859" s="753" t="s">
        <v>1945</v>
      </c>
      <c r="E10859" s="753" t="s">
        <v>160</v>
      </c>
      <c r="F10859" s="753" t="s">
        <v>162</v>
      </c>
      <c r="G10859" s="757" t="s">
        <v>163</v>
      </c>
      <c r="H10859" s="751">
        <v>2500000</v>
      </c>
    </row>
    <row r="10860" spans="1:8">
      <c r="A10860" s="753" t="s">
        <v>84</v>
      </c>
      <c r="B10860" s="753" t="s">
        <v>12</v>
      </c>
      <c r="C10860" s="753" t="s">
        <v>1062</v>
      </c>
      <c r="D10860" s="753" t="s">
        <v>1945</v>
      </c>
      <c r="E10860" s="753" t="s">
        <v>160</v>
      </c>
      <c r="F10860" s="753" t="s">
        <v>544</v>
      </c>
      <c r="G10860" s="757" t="s">
        <v>545</v>
      </c>
      <c r="H10860" s="751">
        <v>1200000</v>
      </c>
    </row>
    <row r="10861" spans="1:8">
      <c r="A10861" s="753" t="s">
        <v>84</v>
      </c>
      <c r="B10861" s="753" t="s">
        <v>12</v>
      </c>
      <c r="C10861" s="753" t="s">
        <v>1062</v>
      </c>
      <c r="D10861" s="753" t="s">
        <v>1945</v>
      </c>
      <c r="E10861" s="753" t="s">
        <v>160</v>
      </c>
      <c r="F10861" s="753" t="s">
        <v>547</v>
      </c>
      <c r="G10861" s="757" t="s">
        <v>548</v>
      </c>
      <c r="H10861" s="751">
        <v>2000000</v>
      </c>
    </row>
    <row r="10862" spans="1:8">
      <c r="A10862" s="753" t="s">
        <v>84</v>
      </c>
      <c r="B10862" s="753" t="s">
        <v>12</v>
      </c>
      <c r="C10862" s="753" t="s">
        <v>1062</v>
      </c>
      <c r="D10862" s="753" t="s">
        <v>1945</v>
      </c>
      <c r="E10862" s="753" t="s">
        <v>160</v>
      </c>
      <c r="F10862" s="753" t="s">
        <v>549</v>
      </c>
      <c r="G10862" s="757" t="s">
        <v>550</v>
      </c>
      <c r="H10862" s="751">
        <v>10000000</v>
      </c>
    </row>
    <row r="10863" spans="1:8">
      <c r="A10863" s="753" t="s">
        <v>84</v>
      </c>
      <c r="B10863" s="753" t="s">
        <v>12</v>
      </c>
      <c r="C10863" s="753" t="s">
        <v>1062</v>
      </c>
      <c r="D10863" s="753" t="s">
        <v>1945</v>
      </c>
      <c r="E10863" s="753" t="s">
        <v>160</v>
      </c>
      <c r="F10863" s="753" t="s">
        <v>551</v>
      </c>
      <c r="G10863" s="757" t="s">
        <v>133</v>
      </c>
      <c r="H10863" s="751">
        <v>2300000</v>
      </c>
    </row>
    <row r="10864" spans="1:8">
      <c r="A10864" s="753" t="s">
        <v>84</v>
      </c>
      <c r="B10864" s="753" t="s">
        <v>12</v>
      </c>
      <c r="C10864" s="753" t="s">
        <v>1062</v>
      </c>
      <c r="D10864" s="753" t="s">
        <v>1945</v>
      </c>
      <c r="E10864" s="753" t="s">
        <v>554</v>
      </c>
      <c r="F10864" s="753"/>
      <c r="G10864" s="757" t="s">
        <v>555</v>
      </c>
      <c r="H10864" s="751">
        <v>8200000</v>
      </c>
    </row>
    <row r="10865" spans="1:8">
      <c r="A10865" s="753" t="s">
        <v>84</v>
      </c>
      <c r="B10865" s="753" t="s">
        <v>12</v>
      </c>
      <c r="C10865" s="753" t="s">
        <v>1062</v>
      </c>
      <c r="D10865" s="753" t="s">
        <v>1945</v>
      </c>
      <c r="E10865" s="753" t="s">
        <v>554</v>
      </c>
      <c r="F10865" s="753" t="s">
        <v>556</v>
      </c>
      <c r="G10865" s="757" t="s">
        <v>557</v>
      </c>
      <c r="H10865" s="751">
        <v>8200000</v>
      </c>
    </row>
    <row r="10866" spans="1:8">
      <c r="A10866" s="753" t="s">
        <v>84</v>
      </c>
      <c r="B10866" s="753" t="s">
        <v>12</v>
      </c>
      <c r="C10866" s="753" t="s">
        <v>1062</v>
      </c>
      <c r="D10866" s="753" t="s">
        <v>1945</v>
      </c>
      <c r="E10866" s="753" t="s">
        <v>134</v>
      </c>
      <c r="F10866" s="753"/>
      <c r="G10866" s="757" t="s">
        <v>135</v>
      </c>
      <c r="H10866" s="751">
        <v>13800000</v>
      </c>
    </row>
    <row r="10867" spans="1:8">
      <c r="A10867" s="753" t="s">
        <v>84</v>
      </c>
      <c r="B10867" s="753" t="s">
        <v>12</v>
      </c>
      <c r="C10867" s="753" t="s">
        <v>1062</v>
      </c>
      <c r="D10867" s="753" t="s">
        <v>1945</v>
      </c>
      <c r="E10867" s="753" t="s">
        <v>134</v>
      </c>
      <c r="F10867" s="753" t="s">
        <v>137</v>
      </c>
      <c r="G10867" s="757" t="s">
        <v>138</v>
      </c>
      <c r="H10867" s="751">
        <v>13800000</v>
      </c>
    </row>
    <row r="10868" spans="1:8">
      <c r="A10868" s="753" t="s">
        <v>84</v>
      </c>
      <c r="B10868" s="753" t="s">
        <v>212</v>
      </c>
      <c r="C10868" s="753"/>
      <c r="D10868" s="753"/>
      <c r="E10868" s="753"/>
      <c r="F10868" s="753"/>
      <c r="G10868" s="757" t="s">
        <v>2026</v>
      </c>
      <c r="H10868" s="751">
        <v>152537095847</v>
      </c>
    </row>
    <row r="10869" spans="1:8">
      <c r="A10869" s="753" t="s">
        <v>84</v>
      </c>
      <c r="B10869" s="753" t="s">
        <v>212</v>
      </c>
      <c r="C10869" s="753" t="s">
        <v>29</v>
      </c>
      <c r="D10869" s="753"/>
      <c r="E10869" s="753"/>
      <c r="F10869" s="753"/>
      <c r="G10869" s="757" t="s">
        <v>1366</v>
      </c>
      <c r="H10869" s="751">
        <v>16500000</v>
      </c>
    </row>
    <row r="10870" spans="1:8">
      <c r="A10870" s="753" t="s">
        <v>84</v>
      </c>
      <c r="B10870" s="753" t="s">
        <v>212</v>
      </c>
      <c r="C10870" s="753" t="s">
        <v>29</v>
      </c>
      <c r="D10870" s="753" t="s">
        <v>30</v>
      </c>
      <c r="E10870" s="753"/>
      <c r="F10870" s="753"/>
      <c r="G10870" s="757" t="s">
        <v>1366</v>
      </c>
      <c r="H10870" s="751">
        <v>16500000</v>
      </c>
    </row>
    <row r="10871" spans="1:8">
      <c r="A10871" s="753" t="s">
        <v>84</v>
      </c>
      <c r="B10871" s="753" t="s">
        <v>212</v>
      </c>
      <c r="C10871" s="753" t="s">
        <v>29</v>
      </c>
      <c r="D10871" s="753" t="s">
        <v>30</v>
      </c>
      <c r="E10871" s="753" t="s">
        <v>109</v>
      </c>
      <c r="F10871" s="753"/>
      <c r="G10871" s="757" t="s">
        <v>110</v>
      </c>
      <c r="H10871" s="751">
        <v>16500000</v>
      </c>
    </row>
    <row r="10872" spans="1:8">
      <c r="A10872" s="753" t="s">
        <v>84</v>
      </c>
      <c r="B10872" s="753" t="s">
        <v>212</v>
      </c>
      <c r="C10872" s="753" t="s">
        <v>29</v>
      </c>
      <c r="D10872" s="753" t="s">
        <v>30</v>
      </c>
      <c r="E10872" s="753" t="s">
        <v>109</v>
      </c>
      <c r="F10872" s="753" t="s">
        <v>111</v>
      </c>
      <c r="G10872" s="757" t="s">
        <v>135</v>
      </c>
      <c r="H10872" s="751">
        <v>16500000</v>
      </c>
    </row>
    <row r="10873" spans="1:8">
      <c r="A10873" s="753" t="s">
        <v>84</v>
      </c>
      <c r="B10873" s="753" t="s">
        <v>212</v>
      </c>
      <c r="C10873" s="753" t="s">
        <v>416</v>
      </c>
      <c r="D10873" s="753"/>
      <c r="E10873" s="753"/>
      <c r="F10873" s="753"/>
      <c r="G10873" s="757" t="s">
        <v>1814</v>
      </c>
      <c r="H10873" s="751">
        <v>8275739081</v>
      </c>
    </row>
    <row r="10874" spans="1:8">
      <c r="A10874" s="753" t="s">
        <v>84</v>
      </c>
      <c r="B10874" s="753" t="s">
        <v>212</v>
      </c>
      <c r="C10874" s="753" t="s">
        <v>416</v>
      </c>
      <c r="D10874" s="753" t="s">
        <v>1815</v>
      </c>
      <c r="E10874" s="753"/>
      <c r="F10874" s="753"/>
      <c r="G10874" s="757" t="s">
        <v>925</v>
      </c>
      <c r="H10874" s="751">
        <v>3979674283</v>
      </c>
    </row>
    <row r="10875" spans="1:8">
      <c r="A10875" s="753" t="s">
        <v>84</v>
      </c>
      <c r="B10875" s="753" t="s">
        <v>212</v>
      </c>
      <c r="C10875" s="753" t="s">
        <v>416</v>
      </c>
      <c r="D10875" s="753" t="s">
        <v>1815</v>
      </c>
      <c r="E10875" s="753" t="s">
        <v>92</v>
      </c>
      <c r="F10875" s="753"/>
      <c r="G10875" s="757" t="s">
        <v>93</v>
      </c>
      <c r="H10875" s="751">
        <v>651669204</v>
      </c>
    </row>
    <row r="10876" spans="1:8">
      <c r="A10876" s="753" t="s">
        <v>84</v>
      </c>
      <c r="B10876" s="753" t="s">
        <v>212</v>
      </c>
      <c r="C10876" s="753" t="s">
        <v>416</v>
      </c>
      <c r="D10876" s="753" t="s">
        <v>1815</v>
      </c>
      <c r="E10876" s="753" t="s">
        <v>92</v>
      </c>
      <c r="F10876" s="753" t="s">
        <v>94</v>
      </c>
      <c r="G10876" s="757" t="s">
        <v>1768</v>
      </c>
      <c r="H10876" s="751">
        <v>637749204</v>
      </c>
    </row>
    <row r="10877" spans="1:8">
      <c r="A10877" s="753" t="s">
        <v>84</v>
      </c>
      <c r="B10877" s="753" t="s">
        <v>212</v>
      </c>
      <c r="C10877" s="753" t="s">
        <v>416</v>
      </c>
      <c r="D10877" s="753" t="s">
        <v>1815</v>
      </c>
      <c r="E10877" s="753" t="s">
        <v>92</v>
      </c>
      <c r="F10877" s="753" t="s">
        <v>95</v>
      </c>
      <c r="G10877" s="757" t="s">
        <v>1769</v>
      </c>
      <c r="H10877" s="751">
        <v>13920000</v>
      </c>
    </row>
    <row r="10878" spans="1:8" ht="26.4">
      <c r="A10878" s="753" t="s">
        <v>84</v>
      </c>
      <c r="B10878" s="753" t="s">
        <v>212</v>
      </c>
      <c r="C10878" s="753" t="s">
        <v>416</v>
      </c>
      <c r="D10878" s="753" t="s">
        <v>1815</v>
      </c>
      <c r="E10878" s="753" t="s">
        <v>141</v>
      </c>
      <c r="F10878" s="753"/>
      <c r="G10878" s="757" t="s">
        <v>1822</v>
      </c>
      <c r="H10878" s="751">
        <v>25848669</v>
      </c>
    </row>
    <row r="10879" spans="1:8" ht="26.4">
      <c r="A10879" s="753" t="s">
        <v>84</v>
      </c>
      <c r="B10879" s="753" t="s">
        <v>212</v>
      </c>
      <c r="C10879" s="753" t="s">
        <v>416</v>
      </c>
      <c r="D10879" s="753" t="s">
        <v>1815</v>
      </c>
      <c r="E10879" s="753" t="s">
        <v>141</v>
      </c>
      <c r="F10879" s="753" t="s">
        <v>581</v>
      </c>
      <c r="G10879" s="757" t="s">
        <v>1823</v>
      </c>
      <c r="H10879" s="751">
        <v>25848669</v>
      </c>
    </row>
    <row r="10880" spans="1:8">
      <c r="A10880" s="753" t="s">
        <v>84</v>
      </c>
      <c r="B10880" s="753" t="s">
        <v>212</v>
      </c>
      <c r="C10880" s="753" t="s">
        <v>416</v>
      </c>
      <c r="D10880" s="753" t="s">
        <v>1815</v>
      </c>
      <c r="E10880" s="753" t="s">
        <v>96</v>
      </c>
      <c r="F10880" s="753"/>
      <c r="G10880" s="757" t="s">
        <v>97</v>
      </c>
      <c r="H10880" s="751">
        <v>202190466</v>
      </c>
    </row>
    <row r="10881" spans="1:8">
      <c r="A10881" s="753" t="s">
        <v>84</v>
      </c>
      <c r="B10881" s="753" t="s">
        <v>212</v>
      </c>
      <c r="C10881" s="753" t="s">
        <v>416</v>
      </c>
      <c r="D10881" s="753" t="s">
        <v>1815</v>
      </c>
      <c r="E10881" s="753" t="s">
        <v>96</v>
      </c>
      <c r="F10881" s="753" t="s">
        <v>151</v>
      </c>
      <c r="G10881" s="757" t="s">
        <v>152</v>
      </c>
      <c r="H10881" s="751">
        <v>10728000</v>
      </c>
    </row>
    <row r="10882" spans="1:8">
      <c r="A10882" s="753" t="s">
        <v>84</v>
      </c>
      <c r="B10882" s="753" t="s">
        <v>212</v>
      </c>
      <c r="C10882" s="753" t="s">
        <v>416</v>
      </c>
      <c r="D10882" s="753" t="s">
        <v>1815</v>
      </c>
      <c r="E10882" s="753" t="s">
        <v>96</v>
      </c>
      <c r="F10882" s="753" t="s">
        <v>864</v>
      </c>
      <c r="G10882" s="757" t="s">
        <v>1770</v>
      </c>
      <c r="H10882" s="751">
        <v>42192055</v>
      </c>
    </row>
    <row r="10883" spans="1:8">
      <c r="A10883" s="753" t="s">
        <v>84</v>
      </c>
      <c r="B10883" s="753" t="s">
        <v>212</v>
      </c>
      <c r="C10883" s="753" t="s">
        <v>416</v>
      </c>
      <c r="D10883" s="753" t="s">
        <v>1815</v>
      </c>
      <c r="E10883" s="753" t="s">
        <v>96</v>
      </c>
      <c r="F10883" s="753" t="s">
        <v>436</v>
      </c>
      <c r="G10883" s="757" t="s">
        <v>437</v>
      </c>
      <c r="H10883" s="751">
        <v>88401223</v>
      </c>
    </row>
    <row r="10884" spans="1:8" ht="26.4">
      <c r="A10884" s="753" t="s">
        <v>84</v>
      </c>
      <c r="B10884" s="753" t="s">
        <v>212</v>
      </c>
      <c r="C10884" s="753" t="s">
        <v>416</v>
      </c>
      <c r="D10884" s="753" t="s">
        <v>1815</v>
      </c>
      <c r="E10884" s="753" t="s">
        <v>96</v>
      </c>
      <c r="F10884" s="753" t="s">
        <v>98</v>
      </c>
      <c r="G10884" s="757" t="s">
        <v>99</v>
      </c>
      <c r="H10884" s="751">
        <v>14751000</v>
      </c>
    </row>
    <row r="10885" spans="1:8" ht="26.4">
      <c r="A10885" s="753" t="s">
        <v>84</v>
      </c>
      <c r="B10885" s="753" t="s">
        <v>212</v>
      </c>
      <c r="C10885" s="753" t="s">
        <v>416</v>
      </c>
      <c r="D10885" s="753" t="s">
        <v>1815</v>
      </c>
      <c r="E10885" s="753" t="s">
        <v>96</v>
      </c>
      <c r="F10885" s="753" t="s">
        <v>442</v>
      </c>
      <c r="G10885" s="757" t="s">
        <v>1772</v>
      </c>
      <c r="H10885" s="751">
        <v>32249268</v>
      </c>
    </row>
    <row r="10886" spans="1:8">
      <c r="A10886" s="753" t="s">
        <v>84</v>
      </c>
      <c r="B10886" s="753" t="s">
        <v>212</v>
      </c>
      <c r="C10886" s="753" t="s">
        <v>416</v>
      </c>
      <c r="D10886" s="753" t="s">
        <v>1815</v>
      </c>
      <c r="E10886" s="753" t="s">
        <v>96</v>
      </c>
      <c r="F10886" s="753" t="s">
        <v>154</v>
      </c>
      <c r="G10886" s="757" t="s">
        <v>1773</v>
      </c>
      <c r="H10886" s="751">
        <v>13868920</v>
      </c>
    </row>
    <row r="10887" spans="1:8" ht="26.4">
      <c r="A10887" s="753" t="s">
        <v>84</v>
      </c>
      <c r="B10887" s="753" t="s">
        <v>212</v>
      </c>
      <c r="C10887" s="753" t="s">
        <v>416</v>
      </c>
      <c r="D10887" s="753" t="s">
        <v>1815</v>
      </c>
      <c r="E10887" s="753" t="s">
        <v>333</v>
      </c>
      <c r="F10887" s="753"/>
      <c r="G10887" s="757" t="s">
        <v>1907</v>
      </c>
      <c r="H10887" s="751">
        <v>264700000</v>
      </c>
    </row>
    <row r="10888" spans="1:8">
      <c r="A10888" s="753" t="s">
        <v>84</v>
      </c>
      <c r="B10888" s="753" t="s">
        <v>212</v>
      </c>
      <c r="C10888" s="753" t="s">
        <v>416</v>
      </c>
      <c r="D10888" s="753" t="s">
        <v>1815</v>
      </c>
      <c r="E10888" s="753" t="s">
        <v>333</v>
      </c>
      <c r="F10888" s="753" t="s">
        <v>853</v>
      </c>
      <c r="G10888" s="757" t="s">
        <v>1911</v>
      </c>
      <c r="H10888" s="751">
        <v>264700000</v>
      </c>
    </row>
    <row r="10889" spans="1:8">
      <c r="A10889" s="753" t="s">
        <v>84</v>
      </c>
      <c r="B10889" s="753" t="s">
        <v>212</v>
      </c>
      <c r="C10889" s="753" t="s">
        <v>416</v>
      </c>
      <c r="D10889" s="753" t="s">
        <v>1815</v>
      </c>
      <c r="E10889" s="753" t="s">
        <v>100</v>
      </c>
      <c r="F10889" s="753"/>
      <c r="G10889" s="757" t="s">
        <v>101</v>
      </c>
      <c r="H10889" s="751">
        <v>60254482</v>
      </c>
    </row>
    <row r="10890" spans="1:8">
      <c r="A10890" s="753" t="s">
        <v>84</v>
      </c>
      <c r="B10890" s="753" t="s">
        <v>212</v>
      </c>
      <c r="C10890" s="753" t="s">
        <v>416</v>
      </c>
      <c r="D10890" s="753" t="s">
        <v>1815</v>
      </c>
      <c r="E10890" s="753" t="s">
        <v>100</v>
      </c>
      <c r="F10890" s="753" t="s">
        <v>443</v>
      </c>
      <c r="G10890" s="757" t="s">
        <v>135</v>
      </c>
      <c r="H10890" s="751">
        <v>60254482</v>
      </c>
    </row>
    <row r="10891" spans="1:8">
      <c r="A10891" s="753" t="s">
        <v>84</v>
      </c>
      <c r="B10891" s="753" t="s">
        <v>212</v>
      </c>
      <c r="C10891" s="753" t="s">
        <v>416</v>
      </c>
      <c r="D10891" s="753" t="s">
        <v>1815</v>
      </c>
      <c r="E10891" s="753" t="s">
        <v>102</v>
      </c>
      <c r="F10891" s="753"/>
      <c r="G10891" s="757" t="s">
        <v>369</v>
      </c>
      <c r="H10891" s="751">
        <v>168060009</v>
      </c>
    </row>
    <row r="10892" spans="1:8">
      <c r="A10892" s="753" t="s">
        <v>84</v>
      </c>
      <c r="B10892" s="753" t="s">
        <v>212</v>
      </c>
      <c r="C10892" s="753" t="s">
        <v>416</v>
      </c>
      <c r="D10892" s="753" t="s">
        <v>1815</v>
      </c>
      <c r="E10892" s="753" t="s">
        <v>102</v>
      </c>
      <c r="F10892" s="753" t="s">
        <v>103</v>
      </c>
      <c r="G10892" s="757" t="s">
        <v>104</v>
      </c>
      <c r="H10892" s="751">
        <v>125560462</v>
      </c>
    </row>
    <row r="10893" spans="1:8">
      <c r="A10893" s="753" t="s">
        <v>84</v>
      </c>
      <c r="B10893" s="753" t="s">
        <v>212</v>
      </c>
      <c r="C10893" s="753" t="s">
        <v>416</v>
      </c>
      <c r="D10893" s="753" t="s">
        <v>1815</v>
      </c>
      <c r="E10893" s="753" t="s">
        <v>102</v>
      </c>
      <c r="F10893" s="753" t="s">
        <v>105</v>
      </c>
      <c r="G10893" s="757" t="s">
        <v>106</v>
      </c>
      <c r="H10893" s="751">
        <v>21469091</v>
      </c>
    </row>
    <row r="10894" spans="1:8">
      <c r="A10894" s="753" t="s">
        <v>84</v>
      </c>
      <c r="B10894" s="753" t="s">
        <v>212</v>
      </c>
      <c r="C10894" s="753" t="s">
        <v>416</v>
      </c>
      <c r="D10894" s="753" t="s">
        <v>1815</v>
      </c>
      <c r="E10894" s="753" t="s">
        <v>102</v>
      </c>
      <c r="F10894" s="753" t="s">
        <v>107</v>
      </c>
      <c r="G10894" s="757" t="s">
        <v>108</v>
      </c>
      <c r="H10894" s="751">
        <v>14312737</v>
      </c>
    </row>
    <row r="10895" spans="1:8">
      <c r="A10895" s="753" t="s">
        <v>84</v>
      </c>
      <c r="B10895" s="753" t="s">
        <v>212</v>
      </c>
      <c r="C10895" s="753" t="s">
        <v>416</v>
      </c>
      <c r="D10895" s="753" t="s">
        <v>1815</v>
      </c>
      <c r="E10895" s="753" t="s">
        <v>102</v>
      </c>
      <c r="F10895" s="753" t="s">
        <v>0</v>
      </c>
      <c r="G10895" s="757" t="s">
        <v>1</v>
      </c>
      <c r="H10895" s="751">
        <v>6717719</v>
      </c>
    </row>
    <row r="10896" spans="1:8">
      <c r="A10896" s="753" t="s">
        <v>84</v>
      </c>
      <c r="B10896" s="753" t="s">
        <v>212</v>
      </c>
      <c r="C10896" s="753" t="s">
        <v>416</v>
      </c>
      <c r="D10896" s="753" t="s">
        <v>1815</v>
      </c>
      <c r="E10896" s="753" t="s">
        <v>112</v>
      </c>
      <c r="F10896" s="753"/>
      <c r="G10896" s="757" t="s">
        <v>113</v>
      </c>
      <c r="H10896" s="751">
        <v>51403295</v>
      </c>
    </row>
    <row r="10897" spans="1:8">
      <c r="A10897" s="753" t="s">
        <v>84</v>
      </c>
      <c r="B10897" s="753" t="s">
        <v>212</v>
      </c>
      <c r="C10897" s="753" t="s">
        <v>416</v>
      </c>
      <c r="D10897" s="753" t="s">
        <v>1815</v>
      </c>
      <c r="E10897" s="753" t="s">
        <v>112</v>
      </c>
      <c r="F10897" s="753" t="s">
        <v>155</v>
      </c>
      <c r="G10897" s="757" t="s">
        <v>1777</v>
      </c>
      <c r="H10897" s="751">
        <v>33119413</v>
      </c>
    </row>
    <row r="10898" spans="1:8">
      <c r="A10898" s="753" t="s">
        <v>84</v>
      </c>
      <c r="B10898" s="753" t="s">
        <v>212</v>
      </c>
      <c r="C10898" s="753" t="s">
        <v>416</v>
      </c>
      <c r="D10898" s="753" t="s">
        <v>1815</v>
      </c>
      <c r="E10898" s="753" t="s">
        <v>112</v>
      </c>
      <c r="F10898" s="753" t="s">
        <v>114</v>
      </c>
      <c r="G10898" s="757" t="s">
        <v>1778</v>
      </c>
      <c r="H10898" s="751">
        <v>15347882</v>
      </c>
    </row>
    <row r="10899" spans="1:8">
      <c r="A10899" s="753" t="s">
        <v>84</v>
      </c>
      <c r="B10899" s="753" t="s">
        <v>212</v>
      </c>
      <c r="C10899" s="753" t="s">
        <v>416</v>
      </c>
      <c r="D10899" s="753" t="s">
        <v>1815</v>
      </c>
      <c r="E10899" s="753" t="s">
        <v>112</v>
      </c>
      <c r="F10899" s="753" t="s">
        <v>146</v>
      </c>
      <c r="G10899" s="757" t="s">
        <v>1780</v>
      </c>
      <c r="H10899" s="751">
        <v>2736000</v>
      </c>
    </row>
    <row r="10900" spans="1:8">
      <c r="A10900" s="753" t="s">
        <v>84</v>
      </c>
      <c r="B10900" s="753" t="s">
        <v>212</v>
      </c>
      <c r="C10900" s="753" t="s">
        <v>416</v>
      </c>
      <c r="D10900" s="753" t="s">
        <v>1815</v>
      </c>
      <c r="E10900" s="753" t="s">
        <v>112</v>
      </c>
      <c r="F10900" s="753" t="s">
        <v>242</v>
      </c>
      <c r="G10900" s="757" t="s">
        <v>1839</v>
      </c>
      <c r="H10900" s="751">
        <v>200000</v>
      </c>
    </row>
    <row r="10901" spans="1:8">
      <c r="A10901" s="753" t="s">
        <v>84</v>
      </c>
      <c r="B10901" s="753" t="s">
        <v>212</v>
      </c>
      <c r="C10901" s="753" t="s">
        <v>416</v>
      </c>
      <c r="D10901" s="753" t="s">
        <v>1815</v>
      </c>
      <c r="E10901" s="753" t="s">
        <v>115</v>
      </c>
      <c r="F10901" s="753"/>
      <c r="G10901" s="757" t="s">
        <v>1781</v>
      </c>
      <c r="H10901" s="751">
        <v>96053992</v>
      </c>
    </row>
    <row r="10902" spans="1:8">
      <c r="A10902" s="753" t="s">
        <v>84</v>
      </c>
      <c r="B10902" s="753" t="s">
        <v>212</v>
      </c>
      <c r="C10902" s="753" t="s">
        <v>416</v>
      </c>
      <c r="D10902" s="753" t="s">
        <v>1815</v>
      </c>
      <c r="E10902" s="753" t="s">
        <v>115</v>
      </c>
      <c r="F10902" s="753" t="s">
        <v>116</v>
      </c>
      <c r="G10902" s="757" t="s">
        <v>117</v>
      </c>
      <c r="H10902" s="751">
        <v>32229992</v>
      </c>
    </row>
    <row r="10903" spans="1:8">
      <c r="A10903" s="753" t="s">
        <v>84</v>
      </c>
      <c r="B10903" s="753" t="s">
        <v>212</v>
      </c>
      <c r="C10903" s="753" t="s">
        <v>416</v>
      </c>
      <c r="D10903" s="753" t="s">
        <v>1815</v>
      </c>
      <c r="E10903" s="753" t="s">
        <v>115</v>
      </c>
      <c r="F10903" s="753" t="s">
        <v>147</v>
      </c>
      <c r="G10903" s="757" t="s">
        <v>148</v>
      </c>
      <c r="H10903" s="751">
        <v>33415000</v>
      </c>
    </row>
    <row r="10904" spans="1:8">
      <c r="A10904" s="753" t="s">
        <v>84</v>
      </c>
      <c r="B10904" s="753" t="s">
        <v>212</v>
      </c>
      <c r="C10904" s="753" t="s">
        <v>416</v>
      </c>
      <c r="D10904" s="753" t="s">
        <v>1815</v>
      </c>
      <c r="E10904" s="753" t="s">
        <v>115</v>
      </c>
      <c r="F10904" s="753" t="s">
        <v>118</v>
      </c>
      <c r="G10904" s="757" t="s">
        <v>119</v>
      </c>
      <c r="H10904" s="751">
        <v>30409000</v>
      </c>
    </row>
    <row r="10905" spans="1:8">
      <c r="A10905" s="753" t="s">
        <v>84</v>
      </c>
      <c r="B10905" s="753" t="s">
        <v>212</v>
      </c>
      <c r="C10905" s="753" t="s">
        <v>416</v>
      </c>
      <c r="D10905" s="753" t="s">
        <v>1815</v>
      </c>
      <c r="E10905" s="753" t="s">
        <v>120</v>
      </c>
      <c r="F10905" s="753"/>
      <c r="G10905" s="757" t="s">
        <v>121</v>
      </c>
      <c r="H10905" s="751">
        <v>49142466</v>
      </c>
    </row>
    <row r="10906" spans="1:8" ht="39.6">
      <c r="A10906" s="753" t="s">
        <v>84</v>
      </c>
      <c r="B10906" s="753" t="s">
        <v>212</v>
      </c>
      <c r="C10906" s="753" t="s">
        <v>416</v>
      </c>
      <c r="D10906" s="753" t="s">
        <v>1815</v>
      </c>
      <c r="E10906" s="753" t="s">
        <v>120</v>
      </c>
      <c r="F10906" s="753" t="s">
        <v>122</v>
      </c>
      <c r="G10906" s="757" t="s">
        <v>1783</v>
      </c>
      <c r="H10906" s="751">
        <v>3589366</v>
      </c>
    </row>
    <row r="10907" spans="1:8">
      <c r="A10907" s="753" t="s">
        <v>84</v>
      </c>
      <c r="B10907" s="753" t="s">
        <v>212</v>
      </c>
      <c r="C10907" s="753" t="s">
        <v>416</v>
      </c>
      <c r="D10907" s="753" t="s">
        <v>1815</v>
      </c>
      <c r="E10907" s="753" t="s">
        <v>120</v>
      </c>
      <c r="F10907" s="753" t="s">
        <v>123</v>
      </c>
      <c r="G10907" s="757" t="s">
        <v>124</v>
      </c>
      <c r="H10907" s="751">
        <v>8828200</v>
      </c>
    </row>
    <row r="10908" spans="1:8" ht="39.6">
      <c r="A10908" s="753" t="s">
        <v>84</v>
      </c>
      <c r="B10908" s="753" t="s">
        <v>212</v>
      </c>
      <c r="C10908" s="753" t="s">
        <v>416</v>
      </c>
      <c r="D10908" s="753" t="s">
        <v>1815</v>
      </c>
      <c r="E10908" s="753" t="s">
        <v>120</v>
      </c>
      <c r="F10908" s="753" t="s">
        <v>994</v>
      </c>
      <c r="G10908" s="757" t="s">
        <v>1824</v>
      </c>
      <c r="H10908" s="751">
        <v>6992900</v>
      </c>
    </row>
    <row r="10909" spans="1:8" ht="26.4">
      <c r="A10909" s="753" t="s">
        <v>84</v>
      </c>
      <c r="B10909" s="753" t="s">
        <v>212</v>
      </c>
      <c r="C10909" s="753" t="s">
        <v>416</v>
      </c>
      <c r="D10909" s="753" t="s">
        <v>1815</v>
      </c>
      <c r="E10909" s="753" t="s">
        <v>120</v>
      </c>
      <c r="F10909" s="753" t="s">
        <v>1001</v>
      </c>
      <c r="G10909" s="757" t="s">
        <v>1784</v>
      </c>
      <c r="H10909" s="751">
        <v>29732000</v>
      </c>
    </row>
    <row r="10910" spans="1:8">
      <c r="A10910" s="753" t="s">
        <v>84</v>
      </c>
      <c r="B10910" s="753" t="s">
        <v>212</v>
      </c>
      <c r="C10910" s="753" t="s">
        <v>416</v>
      </c>
      <c r="D10910" s="753" t="s">
        <v>1815</v>
      </c>
      <c r="E10910" s="753" t="s">
        <v>160</v>
      </c>
      <c r="F10910" s="753"/>
      <c r="G10910" s="757" t="s">
        <v>161</v>
      </c>
      <c r="H10910" s="751">
        <v>252330500</v>
      </c>
    </row>
    <row r="10911" spans="1:8">
      <c r="A10911" s="753" t="s">
        <v>84</v>
      </c>
      <c r="B10911" s="753" t="s">
        <v>212</v>
      </c>
      <c r="C10911" s="753" t="s">
        <v>416</v>
      </c>
      <c r="D10911" s="753" t="s">
        <v>1815</v>
      </c>
      <c r="E10911" s="753" t="s">
        <v>160</v>
      </c>
      <c r="F10911" s="753" t="s">
        <v>162</v>
      </c>
      <c r="G10911" s="757" t="s">
        <v>163</v>
      </c>
      <c r="H10911" s="751">
        <v>29157500</v>
      </c>
    </row>
    <row r="10912" spans="1:8">
      <c r="A10912" s="753" t="s">
        <v>84</v>
      </c>
      <c r="B10912" s="753" t="s">
        <v>212</v>
      </c>
      <c r="C10912" s="753" t="s">
        <v>416</v>
      </c>
      <c r="D10912" s="753" t="s">
        <v>1815</v>
      </c>
      <c r="E10912" s="753" t="s">
        <v>160</v>
      </c>
      <c r="F10912" s="753" t="s">
        <v>544</v>
      </c>
      <c r="G10912" s="757" t="s">
        <v>545</v>
      </c>
      <c r="H10912" s="751">
        <v>39000000</v>
      </c>
    </row>
    <row r="10913" spans="1:8">
      <c r="A10913" s="753" t="s">
        <v>84</v>
      </c>
      <c r="B10913" s="753" t="s">
        <v>212</v>
      </c>
      <c r="C10913" s="753" t="s">
        <v>416</v>
      </c>
      <c r="D10913" s="753" t="s">
        <v>1815</v>
      </c>
      <c r="E10913" s="753" t="s">
        <v>160</v>
      </c>
      <c r="F10913" s="753" t="s">
        <v>438</v>
      </c>
      <c r="G10913" s="757" t="s">
        <v>1786</v>
      </c>
      <c r="H10913" s="751">
        <v>30100000</v>
      </c>
    </row>
    <row r="10914" spans="1:8">
      <c r="A10914" s="753" t="s">
        <v>84</v>
      </c>
      <c r="B10914" s="753" t="s">
        <v>212</v>
      </c>
      <c r="C10914" s="753" t="s">
        <v>416</v>
      </c>
      <c r="D10914" s="753" t="s">
        <v>1815</v>
      </c>
      <c r="E10914" s="753" t="s">
        <v>160</v>
      </c>
      <c r="F10914" s="753" t="s">
        <v>549</v>
      </c>
      <c r="G10914" s="757" t="s">
        <v>550</v>
      </c>
      <c r="H10914" s="751">
        <v>14750000</v>
      </c>
    </row>
    <row r="10915" spans="1:8">
      <c r="A10915" s="753" t="s">
        <v>84</v>
      </c>
      <c r="B10915" s="753" t="s">
        <v>212</v>
      </c>
      <c r="C10915" s="753" t="s">
        <v>416</v>
      </c>
      <c r="D10915" s="753" t="s">
        <v>1815</v>
      </c>
      <c r="E10915" s="753" t="s">
        <v>160</v>
      </c>
      <c r="F10915" s="753" t="s">
        <v>551</v>
      </c>
      <c r="G10915" s="757" t="s">
        <v>133</v>
      </c>
      <c r="H10915" s="751">
        <v>139323000</v>
      </c>
    </row>
    <row r="10916" spans="1:8">
      <c r="A10916" s="753" t="s">
        <v>84</v>
      </c>
      <c r="B10916" s="753" t="s">
        <v>212</v>
      </c>
      <c r="C10916" s="753" t="s">
        <v>416</v>
      </c>
      <c r="D10916" s="753" t="s">
        <v>1815</v>
      </c>
      <c r="E10916" s="753" t="s">
        <v>125</v>
      </c>
      <c r="F10916" s="753"/>
      <c r="G10916" s="757" t="s">
        <v>126</v>
      </c>
      <c r="H10916" s="751">
        <v>84720000</v>
      </c>
    </row>
    <row r="10917" spans="1:8">
      <c r="A10917" s="753" t="s">
        <v>84</v>
      </c>
      <c r="B10917" s="753" t="s">
        <v>212</v>
      </c>
      <c r="C10917" s="753" t="s">
        <v>416</v>
      </c>
      <c r="D10917" s="753" t="s">
        <v>1815</v>
      </c>
      <c r="E10917" s="753" t="s">
        <v>125</v>
      </c>
      <c r="F10917" s="753" t="s">
        <v>430</v>
      </c>
      <c r="G10917" s="757" t="s">
        <v>431</v>
      </c>
      <c r="H10917" s="751">
        <v>420000</v>
      </c>
    </row>
    <row r="10918" spans="1:8">
      <c r="A10918" s="753" t="s">
        <v>84</v>
      </c>
      <c r="B10918" s="753" t="s">
        <v>212</v>
      </c>
      <c r="C10918" s="753" t="s">
        <v>416</v>
      </c>
      <c r="D10918" s="753" t="s">
        <v>1815</v>
      </c>
      <c r="E10918" s="753" t="s">
        <v>125</v>
      </c>
      <c r="F10918" s="753" t="s">
        <v>552</v>
      </c>
      <c r="G10918" s="757" t="s">
        <v>553</v>
      </c>
      <c r="H10918" s="751">
        <v>10200000</v>
      </c>
    </row>
    <row r="10919" spans="1:8">
      <c r="A10919" s="753" t="s">
        <v>84</v>
      </c>
      <c r="B10919" s="753" t="s">
        <v>212</v>
      </c>
      <c r="C10919" s="753" t="s">
        <v>416</v>
      </c>
      <c r="D10919" s="753" t="s">
        <v>1815</v>
      </c>
      <c r="E10919" s="753" t="s">
        <v>125</v>
      </c>
      <c r="F10919" s="753" t="s">
        <v>127</v>
      </c>
      <c r="G10919" s="757" t="s">
        <v>128</v>
      </c>
      <c r="H10919" s="751">
        <v>1400000</v>
      </c>
    </row>
    <row r="10920" spans="1:8">
      <c r="A10920" s="753" t="s">
        <v>84</v>
      </c>
      <c r="B10920" s="753" t="s">
        <v>212</v>
      </c>
      <c r="C10920" s="753" t="s">
        <v>416</v>
      </c>
      <c r="D10920" s="753" t="s">
        <v>1815</v>
      </c>
      <c r="E10920" s="753" t="s">
        <v>125</v>
      </c>
      <c r="F10920" s="753" t="s">
        <v>129</v>
      </c>
      <c r="G10920" s="757" t="s">
        <v>1787</v>
      </c>
      <c r="H10920" s="751">
        <v>72700000</v>
      </c>
    </row>
    <row r="10921" spans="1:8">
      <c r="A10921" s="753" t="s">
        <v>84</v>
      </c>
      <c r="B10921" s="753" t="s">
        <v>212</v>
      </c>
      <c r="C10921" s="753" t="s">
        <v>416</v>
      </c>
      <c r="D10921" s="753" t="s">
        <v>1815</v>
      </c>
      <c r="E10921" s="753" t="s">
        <v>554</v>
      </c>
      <c r="F10921" s="753"/>
      <c r="G10921" s="757" t="s">
        <v>555</v>
      </c>
      <c r="H10921" s="751">
        <v>105870000</v>
      </c>
    </row>
    <row r="10922" spans="1:8">
      <c r="A10922" s="753" t="s">
        <v>84</v>
      </c>
      <c r="B10922" s="753" t="s">
        <v>212</v>
      </c>
      <c r="C10922" s="753" t="s">
        <v>416</v>
      </c>
      <c r="D10922" s="753" t="s">
        <v>1815</v>
      </c>
      <c r="E10922" s="753" t="s">
        <v>554</v>
      </c>
      <c r="F10922" s="753" t="s">
        <v>556</v>
      </c>
      <c r="G10922" s="757" t="s">
        <v>557</v>
      </c>
      <c r="H10922" s="751">
        <v>3500000</v>
      </c>
    </row>
    <row r="10923" spans="1:8">
      <c r="A10923" s="753" t="s">
        <v>84</v>
      </c>
      <c r="B10923" s="753" t="s">
        <v>212</v>
      </c>
      <c r="C10923" s="753" t="s">
        <v>416</v>
      </c>
      <c r="D10923" s="753" t="s">
        <v>1815</v>
      </c>
      <c r="E10923" s="753" t="s">
        <v>554</v>
      </c>
      <c r="F10923" s="753" t="s">
        <v>243</v>
      </c>
      <c r="G10923" s="757" t="s">
        <v>244</v>
      </c>
      <c r="H10923" s="751">
        <v>68200000</v>
      </c>
    </row>
    <row r="10924" spans="1:8">
      <c r="A10924" s="753" t="s">
        <v>84</v>
      </c>
      <c r="B10924" s="753" t="s">
        <v>212</v>
      </c>
      <c r="C10924" s="753" t="s">
        <v>416</v>
      </c>
      <c r="D10924" s="753" t="s">
        <v>1815</v>
      </c>
      <c r="E10924" s="753" t="s">
        <v>554</v>
      </c>
      <c r="F10924" s="753" t="s">
        <v>206</v>
      </c>
      <c r="G10924" s="757" t="s">
        <v>207</v>
      </c>
      <c r="H10924" s="751">
        <v>6000000</v>
      </c>
    </row>
    <row r="10925" spans="1:8">
      <c r="A10925" s="753" t="s">
        <v>84</v>
      </c>
      <c r="B10925" s="753" t="s">
        <v>212</v>
      </c>
      <c r="C10925" s="753" t="s">
        <v>416</v>
      </c>
      <c r="D10925" s="753" t="s">
        <v>1815</v>
      </c>
      <c r="E10925" s="753" t="s">
        <v>554</v>
      </c>
      <c r="F10925" s="753" t="s">
        <v>558</v>
      </c>
      <c r="G10925" s="757" t="s">
        <v>559</v>
      </c>
      <c r="H10925" s="751">
        <v>28170000</v>
      </c>
    </row>
    <row r="10926" spans="1:8" ht="39.6">
      <c r="A10926" s="753" t="s">
        <v>84</v>
      </c>
      <c r="B10926" s="753" t="s">
        <v>212</v>
      </c>
      <c r="C10926" s="753" t="s">
        <v>416</v>
      </c>
      <c r="D10926" s="753" t="s">
        <v>1815</v>
      </c>
      <c r="E10926" s="753" t="s">
        <v>560</v>
      </c>
      <c r="F10926" s="753"/>
      <c r="G10926" s="757" t="s">
        <v>1790</v>
      </c>
      <c r="H10926" s="751">
        <v>57407000</v>
      </c>
    </row>
    <row r="10927" spans="1:8">
      <c r="A10927" s="753" t="s">
        <v>84</v>
      </c>
      <c r="B10927" s="753" t="s">
        <v>212</v>
      </c>
      <c r="C10927" s="753" t="s">
        <v>416</v>
      </c>
      <c r="D10927" s="753" t="s">
        <v>1815</v>
      </c>
      <c r="E10927" s="753" t="s">
        <v>560</v>
      </c>
      <c r="F10927" s="753" t="s">
        <v>5</v>
      </c>
      <c r="G10927" s="757" t="s">
        <v>6</v>
      </c>
      <c r="H10927" s="751">
        <v>5370000</v>
      </c>
    </row>
    <row r="10928" spans="1:8">
      <c r="A10928" s="753" t="s">
        <v>84</v>
      </c>
      <c r="B10928" s="753" t="s">
        <v>212</v>
      </c>
      <c r="C10928" s="753" t="s">
        <v>416</v>
      </c>
      <c r="D10928" s="753" t="s">
        <v>1815</v>
      </c>
      <c r="E10928" s="753" t="s">
        <v>560</v>
      </c>
      <c r="F10928" s="753" t="s">
        <v>418</v>
      </c>
      <c r="G10928" s="757" t="s">
        <v>1793</v>
      </c>
      <c r="H10928" s="751">
        <v>24117000</v>
      </c>
    </row>
    <row r="10929" spans="1:8">
      <c r="A10929" s="753" t="s">
        <v>84</v>
      </c>
      <c r="B10929" s="753" t="s">
        <v>212</v>
      </c>
      <c r="C10929" s="753" t="s">
        <v>416</v>
      </c>
      <c r="D10929" s="753" t="s">
        <v>1815</v>
      </c>
      <c r="E10929" s="753" t="s">
        <v>560</v>
      </c>
      <c r="F10929" s="753" t="s">
        <v>562</v>
      </c>
      <c r="G10929" s="757" t="s">
        <v>1794</v>
      </c>
      <c r="H10929" s="751">
        <v>15920000</v>
      </c>
    </row>
    <row r="10930" spans="1:8">
      <c r="A10930" s="753" t="s">
        <v>84</v>
      </c>
      <c r="B10930" s="753" t="s">
        <v>212</v>
      </c>
      <c r="C10930" s="753" t="s">
        <v>416</v>
      </c>
      <c r="D10930" s="753" t="s">
        <v>1815</v>
      </c>
      <c r="E10930" s="753" t="s">
        <v>560</v>
      </c>
      <c r="F10930" s="753" t="s">
        <v>7</v>
      </c>
      <c r="G10930" s="757" t="s">
        <v>1795</v>
      </c>
      <c r="H10930" s="751">
        <v>3500000</v>
      </c>
    </row>
    <row r="10931" spans="1:8" ht="26.4">
      <c r="A10931" s="753" t="s">
        <v>84</v>
      </c>
      <c r="B10931" s="753" t="s">
        <v>212</v>
      </c>
      <c r="C10931" s="753" t="s">
        <v>416</v>
      </c>
      <c r="D10931" s="753" t="s">
        <v>1815</v>
      </c>
      <c r="E10931" s="753" t="s">
        <v>560</v>
      </c>
      <c r="F10931" s="753" t="s">
        <v>563</v>
      </c>
      <c r="G10931" s="757" t="s">
        <v>13</v>
      </c>
      <c r="H10931" s="751">
        <v>8500000</v>
      </c>
    </row>
    <row r="10932" spans="1:8" ht="26.4">
      <c r="A10932" s="753" t="s">
        <v>84</v>
      </c>
      <c r="B10932" s="753" t="s">
        <v>212</v>
      </c>
      <c r="C10932" s="753" t="s">
        <v>416</v>
      </c>
      <c r="D10932" s="753" t="s">
        <v>1815</v>
      </c>
      <c r="E10932" s="753" t="s">
        <v>1796</v>
      </c>
      <c r="F10932" s="753"/>
      <c r="G10932" s="757" t="s">
        <v>1797</v>
      </c>
      <c r="H10932" s="751">
        <v>135650000</v>
      </c>
    </row>
    <row r="10933" spans="1:8">
      <c r="A10933" s="753" t="s">
        <v>84</v>
      </c>
      <c r="B10933" s="753" t="s">
        <v>212</v>
      </c>
      <c r="C10933" s="753" t="s">
        <v>416</v>
      </c>
      <c r="D10933" s="753" t="s">
        <v>1815</v>
      </c>
      <c r="E10933" s="753" t="s">
        <v>1796</v>
      </c>
      <c r="F10933" s="753" t="s">
        <v>1825</v>
      </c>
      <c r="G10933" s="757" t="s">
        <v>1794</v>
      </c>
      <c r="H10933" s="751">
        <v>44650000</v>
      </c>
    </row>
    <row r="10934" spans="1:8">
      <c r="A10934" s="753" t="s">
        <v>84</v>
      </c>
      <c r="B10934" s="753" t="s">
        <v>212</v>
      </c>
      <c r="C10934" s="753" t="s">
        <v>416</v>
      </c>
      <c r="D10934" s="753" t="s">
        <v>1815</v>
      </c>
      <c r="E10934" s="753" t="s">
        <v>1796</v>
      </c>
      <c r="F10934" s="753" t="s">
        <v>1798</v>
      </c>
      <c r="G10934" s="757" t="s">
        <v>1793</v>
      </c>
      <c r="H10934" s="751">
        <v>58000000</v>
      </c>
    </row>
    <row r="10935" spans="1:8">
      <c r="A10935" s="753" t="s">
        <v>84</v>
      </c>
      <c r="B10935" s="753" t="s">
        <v>212</v>
      </c>
      <c r="C10935" s="753" t="s">
        <v>416</v>
      </c>
      <c r="D10935" s="753" t="s">
        <v>1815</v>
      </c>
      <c r="E10935" s="753" t="s">
        <v>1796</v>
      </c>
      <c r="F10935" s="753" t="s">
        <v>1833</v>
      </c>
      <c r="G10935" s="757" t="s">
        <v>1834</v>
      </c>
      <c r="H10935" s="751">
        <v>33000000</v>
      </c>
    </row>
    <row r="10936" spans="1:8" ht="26.4">
      <c r="A10936" s="753" t="s">
        <v>84</v>
      </c>
      <c r="B10936" s="753" t="s">
        <v>212</v>
      </c>
      <c r="C10936" s="753" t="s">
        <v>416</v>
      </c>
      <c r="D10936" s="753" t="s">
        <v>1815</v>
      </c>
      <c r="E10936" s="753" t="s">
        <v>130</v>
      </c>
      <c r="F10936" s="753"/>
      <c r="G10936" s="757" t="s">
        <v>131</v>
      </c>
      <c r="H10936" s="751">
        <v>61939000</v>
      </c>
    </row>
    <row r="10937" spans="1:8">
      <c r="A10937" s="753" t="s">
        <v>84</v>
      </c>
      <c r="B10937" s="753" t="s">
        <v>212</v>
      </c>
      <c r="C10937" s="753" t="s">
        <v>416</v>
      </c>
      <c r="D10937" s="753" t="s">
        <v>1815</v>
      </c>
      <c r="E10937" s="753" t="s">
        <v>130</v>
      </c>
      <c r="F10937" s="753" t="s">
        <v>585</v>
      </c>
      <c r="G10937" s="757" t="s">
        <v>1799</v>
      </c>
      <c r="H10937" s="751">
        <v>42699000</v>
      </c>
    </row>
    <row r="10938" spans="1:8">
      <c r="A10938" s="753" t="s">
        <v>84</v>
      </c>
      <c r="B10938" s="753" t="s">
        <v>212</v>
      </c>
      <c r="C10938" s="753" t="s">
        <v>416</v>
      </c>
      <c r="D10938" s="753" t="s">
        <v>1815</v>
      </c>
      <c r="E10938" s="753" t="s">
        <v>130</v>
      </c>
      <c r="F10938" s="753" t="s">
        <v>132</v>
      </c>
      <c r="G10938" s="757" t="s">
        <v>135</v>
      </c>
      <c r="H10938" s="751">
        <v>19240000</v>
      </c>
    </row>
    <row r="10939" spans="1:8">
      <c r="A10939" s="753" t="s">
        <v>84</v>
      </c>
      <c r="B10939" s="753" t="s">
        <v>212</v>
      </c>
      <c r="C10939" s="753" t="s">
        <v>416</v>
      </c>
      <c r="D10939" s="753" t="s">
        <v>1815</v>
      </c>
      <c r="E10939" s="753" t="s">
        <v>1801</v>
      </c>
      <c r="F10939" s="753"/>
      <c r="G10939" s="757" t="s">
        <v>1802</v>
      </c>
      <c r="H10939" s="751">
        <v>4112000</v>
      </c>
    </row>
    <row r="10940" spans="1:8">
      <c r="A10940" s="753" t="s">
        <v>84</v>
      </c>
      <c r="B10940" s="753" t="s">
        <v>212</v>
      </c>
      <c r="C10940" s="753" t="s">
        <v>416</v>
      </c>
      <c r="D10940" s="753" t="s">
        <v>1815</v>
      </c>
      <c r="E10940" s="753" t="s">
        <v>1801</v>
      </c>
      <c r="F10940" s="753" t="s">
        <v>1803</v>
      </c>
      <c r="G10940" s="757" t="s">
        <v>1804</v>
      </c>
      <c r="H10940" s="751">
        <v>4112000</v>
      </c>
    </row>
    <row r="10941" spans="1:8">
      <c r="A10941" s="753" t="s">
        <v>84</v>
      </c>
      <c r="B10941" s="753" t="s">
        <v>212</v>
      </c>
      <c r="C10941" s="753" t="s">
        <v>416</v>
      </c>
      <c r="D10941" s="753" t="s">
        <v>1815</v>
      </c>
      <c r="E10941" s="753" t="s">
        <v>134</v>
      </c>
      <c r="F10941" s="753"/>
      <c r="G10941" s="757" t="s">
        <v>135</v>
      </c>
      <c r="H10941" s="751">
        <v>100962840</v>
      </c>
    </row>
    <row r="10942" spans="1:8">
      <c r="A10942" s="753" t="s">
        <v>84</v>
      </c>
      <c r="B10942" s="753" t="s">
        <v>212</v>
      </c>
      <c r="C10942" s="753" t="s">
        <v>416</v>
      </c>
      <c r="D10942" s="753" t="s">
        <v>1815</v>
      </c>
      <c r="E10942" s="753" t="s">
        <v>134</v>
      </c>
      <c r="F10942" s="753" t="s">
        <v>137</v>
      </c>
      <c r="G10942" s="757" t="s">
        <v>138</v>
      </c>
      <c r="H10942" s="751">
        <v>28117000</v>
      </c>
    </row>
    <row r="10943" spans="1:8">
      <c r="A10943" s="753" t="s">
        <v>84</v>
      </c>
      <c r="B10943" s="753" t="s">
        <v>212</v>
      </c>
      <c r="C10943" s="753" t="s">
        <v>416</v>
      </c>
      <c r="D10943" s="753" t="s">
        <v>1815</v>
      </c>
      <c r="E10943" s="753" t="s">
        <v>134</v>
      </c>
      <c r="F10943" s="753" t="s">
        <v>139</v>
      </c>
      <c r="G10943" s="757" t="s">
        <v>140</v>
      </c>
      <c r="H10943" s="751">
        <v>72845840</v>
      </c>
    </row>
    <row r="10944" spans="1:8" ht="39.6">
      <c r="A10944" s="753" t="s">
        <v>84</v>
      </c>
      <c r="B10944" s="753" t="s">
        <v>212</v>
      </c>
      <c r="C10944" s="753" t="s">
        <v>416</v>
      </c>
      <c r="D10944" s="753" t="s">
        <v>1815</v>
      </c>
      <c r="E10944" s="753" t="s">
        <v>419</v>
      </c>
      <c r="F10944" s="753"/>
      <c r="G10944" s="757" t="s">
        <v>1807</v>
      </c>
      <c r="H10944" s="751">
        <v>810646360</v>
      </c>
    </row>
    <row r="10945" spans="1:8">
      <c r="A10945" s="753" t="s">
        <v>84</v>
      </c>
      <c r="B10945" s="753" t="s">
        <v>212</v>
      </c>
      <c r="C10945" s="753" t="s">
        <v>416</v>
      </c>
      <c r="D10945" s="753" t="s">
        <v>1815</v>
      </c>
      <c r="E10945" s="753" t="s">
        <v>419</v>
      </c>
      <c r="F10945" s="753" t="s">
        <v>248</v>
      </c>
      <c r="G10945" s="757" t="s">
        <v>249</v>
      </c>
      <c r="H10945" s="751">
        <v>2100000</v>
      </c>
    </row>
    <row r="10946" spans="1:8" ht="52.8">
      <c r="A10946" s="753" t="s">
        <v>84</v>
      </c>
      <c r="B10946" s="753" t="s">
        <v>212</v>
      </c>
      <c r="C10946" s="753" t="s">
        <v>416</v>
      </c>
      <c r="D10946" s="753" t="s">
        <v>1815</v>
      </c>
      <c r="E10946" s="753" t="s">
        <v>419</v>
      </c>
      <c r="F10946" s="753" t="s">
        <v>420</v>
      </c>
      <c r="G10946" s="757" t="s">
        <v>2714</v>
      </c>
      <c r="H10946" s="751">
        <v>808546360</v>
      </c>
    </row>
    <row r="10947" spans="1:8">
      <c r="A10947" s="753" t="s">
        <v>84</v>
      </c>
      <c r="B10947" s="753" t="s">
        <v>212</v>
      </c>
      <c r="C10947" s="753" t="s">
        <v>416</v>
      </c>
      <c r="D10947" s="753" t="s">
        <v>1815</v>
      </c>
      <c r="E10947" s="753" t="s">
        <v>178</v>
      </c>
      <c r="F10947" s="753"/>
      <c r="G10947" s="757" t="s">
        <v>179</v>
      </c>
      <c r="H10947" s="751">
        <v>732347000</v>
      </c>
    </row>
    <row r="10948" spans="1:8" ht="26.4">
      <c r="A10948" s="753" t="s">
        <v>84</v>
      </c>
      <c r="B10948" s="753" t="s">
        <v>212</v>
      </c>
      <c r="C10948" s="753" t="s">
        <v>416</v>
      </c>
      <c r="D10948" s="753" t="s">
        <v>1815</v>
      </c>
      <c r="E10948" s="753" t="s">
        <v>178</v>
      </c>
      <c r="F10948" s="753" t="s">
        <v>180</v>
      </c>
      <c r="G10948" s="757" t="s">
        <v>1810</v>
      </c>
      <c r="H10948" s="751">
        <v>732347000</v>
      </c>
    </row>
    <row r="10949" spans="1:8">
      <c r="A10949" s="753" t="s">
        <v>84</v>
      </c>
      <c r="B10949" s="753" t="s">
        <v>212</v>
      </c>
      <c r="C10949" s="753" t="s">
        <v>416</v>
      </c>
      <c r="D10949" s="753" t="s">
        <v>1815</v>
      </c>
      <c r="E10949" s="753" t="s">
        <v>19</v>
      </c>
      <c r="F10949" s="753"/>
      <c r="G10949" s="757" t="s">
        <v>133</v>
      </c>
      <c r="H10949" s="751">
        <v>64367000</v>
      </c>
    </row>
    <row r="10950" spans="1:8">
      <c r="A10950" s="753" t="s">
        <v>84</v>
      </c>
      <c r="B10950" s="753" t="s">
        <v>212</v>
      </c>
      <c r="C10950" s="753" t="s">
        <v>416</v>
      </c>
      <c r="D10950" s="753" t="s">
        <v>1815</v>
      </c>
      <c r="E10950" s="753" t="s">
        <v>19</v>
      </c>
      <c r="F10950" s="753" t="s">
        <v>20</v>
      </c>
      <c r="G10950" s="757" t="s">
        <v>21</v>
      </c>
      <c r="H10950" s="751">
        <v>27984000</v>
      </c>
    </row>
    <row r="10951" spans="1:8">
      <c r="A10951" s="753" t="s">
        <v>84</v>
      </c>
      <c r="B10951" s="753" t="s">
        <v>212</v>
      </c>
      <c r="C10951" s="753" t="s">
        <v>416</v>
      </c>
      <c r="D10951" s="753" t="s">
        <v>1815</v>
      </c>
      <c r="E10951" s="753" t="s">
        <v>19</v>
      </c>
      <c r="F10951" s="753" t="s">
        <v>22</v>
      </c>
      <c r="G10951" s="757" t="s">
        <v>23</v>
      </c>
      <c r="H10951" s="751">
        <v>36383000</v>
      </c>
    </row>
    <row r="10952" spans="1:8" ht="39.6">
      <c r="A10952" s="753" t="s">
        <v>84</v>
      </c>
      <c r="B10952" s="753" t="s">
        <v>212</v>
      </c>
      <c r="C10952" s="753" t="s">
        <v>416</v>
      </c>
      <c r="D10952" s="753" t="s">
        <v>1816</v>
      </c>
      <c r="E10952" s="753"/>
      <c r="F10952" s="753"/>
      <c r="G10952" s="757" t="s">
        <v>1817</v>
      </c>
      <c r="H10952" s="751">
        <v>4272064798</v>
      </c>
    </row>
    <row r="10953" spans="1:8">
      <c r="A10953" s="753" t="s">
        <v>84</v>
      </c>
      <c r="B10953" s="753" t="s">
        <v>212</v>
      </c>
      <c r="C10953" s="753" t="s">
        <v>416</v>
      </c>
      <c r="D10953" s="753" t="s">
        <v>1816</v>
      </c>
      <c r="E10953" s="753" t="s">
        <v>92</v>
      </c>
      <c r="F10953" s="753"/>
      <c r="G10953" s="757" t="s">
        <v>93</v>
      </c>
      <c r="H10953" s="751">
        <v>774521271</v>
      </c>
    </row>
    <row r="10954" spans="1:8">
      <c r="A10954" s="753" t="s">
        <v>84</v>
      </c>
      <c r="B10954" s="753" t="s">
        <v>212</v>
      </c>
      <c r="C10954" s="753" t="s">
        <v>416</v>
      </c>
      <c r="D10954" s="753" t="s">
        <v>1816</v>
      </c>
      <c r="E10954" s="753" t="s">
        <v>92</v>
      </c>
      <c r="F10954" s="753" t="s">
        <v>94</v>
      </c>
      <c r="G10954" s="757" t="s">
        <v>1768</v>
      </c>
      <c r="H10954" s="751">
        <v>774521271</v>
      </c>
    </row>
    <row r="10955" spans="1:8">
      <c r="A10955" s="753" t="s">
        <v>84</v>
      </c>
      <c r="B10955" s="753" t="s">
        <v>212</v>
      </c>
      <c r="C10955" s="753" t="s">
        <v>416</v>
      </c>
      <c r="D10955" s="753" t="s">
        <v>1816</v>
      </c>
      <c r="E10955" s="753" t="s">
        <v>96</v>
      </c>
      <c r="F10955" s="753"/>
      <c r="G10955" s="757" t="s">
        <v>97</v>
      </c>
      <c r="H10955" s="751">
        <v>322605606</v>
      </c>
    </row>
    <row r="10956" spans="1:8">
      <c r="A10956" s="753" t="s">
        <v>84</v>
      </c>
      <c r="B10956" s="753" t="s">
        <v>212</v>
      </c>
      <c r="C10956" s="753" t="s">
        <v>416</v>
      </c>
      <c r="D10956" s="753" t="s">
        <v>1816</v>
      </c>
      <c r="E10956" s="753" t="s">
        <v>96</v>
      </c>
      <c r="F10956" s="753" t="s">
        <v>151</v>
      </c>
      <c r="G10956" s="757" t="s">
        <v>152</v>
      </c>
      <c r="H10956" s="751">
        <v>13083000</v>
      </c>
    </row>
    <row r="10957" spans="1:8">
      <c r="A10957" s="753" t="s">
        <v>84</v>
      </c>
      <c r="B10957" s="753" t="s">
        <v>212</v>
      </c>
      <c r="C10957" s="753" t="s">
        <v>416</v>
      </c>
      <c r="D10957" s="753" t="s">
        <v>1816</v>
      </c>
      <c r="E10957" s="753" t="s">
        <v>96</v>
      </c>
      <c r="F10957" s="753" t="s">
        <v>440</v>
      </c>
      <c r="G10957" s="757" t="s">
        <v>441</v>
      </c>
      <c r="H10957" s="751">
        <v>66662000</v>
      </c>
    </row>
    <row r="10958" spans="1:8">
      <c r="A10958" s="753" t="s">
        <v>84</v>
      </c>
      <c r="B10958" s="753" t="s">
        <v>212</v>
      </c>
      <c r="C10958" s="753" t="s">
        <v>416</v>
      </c>
      <c r="D10958" s="753" t="s">
        <v>1816</v>
      </c>
      <c r="E10958" s="753" t="s">
        <v>96</v>
      </c>
      <c r="F10958" s="753" t="s">
        <v>864</v>
      </c>
      <c r="G10958" s="757" t="s">
        <v>1770</v>
      </c>
      <c r="H10958" s="751">
        <v>58439161</v>
      </c>
    </row>
    <row r="10959" spans="1:8">
      <c r="A10959" s="753" t="s">
        <v>84</v>
      </c>
      <c r="B10959" s="753" t="s">
        <v>212</v>
      </c>
      <c r="C10959" s="753" t="s">
        <v>416</v>
      </c>
      <c r="D10959" s="753" t="s">
        <v>1816</v>
      </c>
      <c r="E10959" s="753" t="s">
        <v>96</v>
      </c>
      <c r="F10959" s="753" t="s">
        <v>436</v>
      </c>
      <c r="G10959" s="757" t="s">
        <v>437</v>
      </c>
      <c r="H10959" s="751">
        <v>140956004</v>
      </c>
    </row>
    <row r="10960" spans="1:8" ht="26.4">
      <c r="A10960" s="753" t="s">
        <v>84</v>
      </c>
      <c r="B10960" s="753" t="s">
        <v>212</v>
      </c>
      <c r="C10960" s="753" t="s">
        <v>416</v>
      </c>
      <c r="D10960" s="753" t="s">
        <v>1816</v>
      </c>
      <c r="E10960" s="753" t="s">
        <v>96</v>
      </c>
      <c r="F10960" s="753" t="s">
        <v>98</v>
      </c>
      <c r="G10960" s="757" t="s">
        <v>99</v>
      </c>
      <c r="H10960" s="751">
        <v>9040000</v>
      </c>
    </row>
    <row r="10961" spans="1:8" ht="26.4">
      <c r="A10961" s="753" t="s">
        <v>84</v>
      </c>
      <c r="B10961" s="753" t="s">
        <v>212</v>
      </c>
      <c r="C10961" s="753" t="s">
        <v>416</v>
      </c>
      <c r="D10961" s="753" t="s">
        <v>1816</v>
      </c>
      <c r="E10961" s="753" t="s">
        <v>96</v>
      </c>
      <c r="F10961" s="753" t="s">
        <v>442</v>
      </c>
      <c r="G10961" s="757" t="s">
        <v>1772</v>
      </c>
      <c r="H10961" s="751">
        <v>34425441</v>
      </c>
    </row>
    <row r="10962" spans="1:8" ht="26.4">
      <c r="A10962" s="753" t="s">
        <v>84</v>
      </c>
      <c r="B10962" s="753" t="s">
        <v>212</v>
      </c>
      <c r="C10962" s="753" t="s">
        <v>416</v>
      </c>
      <c r="D10962" s="753" t="s">
        <v>1816</v>
      </c>
      <c r="E10962" s="753" t="s">
        <v>333</v>
      </c>
      <c r="F10962" s="753"/>
      <c r="G10962" s="757" t="s">
        <v>1907</v>
      </c>
      <c r="H10962" s="751">
        <v>177190000</v>
      </c>
    </row>
    <row r="10963" spans="1:8">
      <c r="A10963" s="753" t="s">
        <v>84</v>
      </c>
      <c r="B10963" s="753" t="s">
        <v>212</v>
      </c>
      <c r="C10963" s="753" t="s">
        <v>416</v>
      </c>
      <c r="D10963" s="753" t="s">
        <v>1816</v>
      </c>
      <c r="E10963" s="753" t="s">
        <v>333</v>
      </c>
      <c r="F10963" s="753" t="s">
        <v>853</v>
      </c>
      <c r="G10963" s="757" t="s">
        <v>1911</v>
      </c>
      <c r="H10963" s="751">
        <v>177190000</v>
      </c>
    </row>
    <row r="10964" spans="1:8">
      <c r="A10964" s="753" t="s">
        <v>84</v>
      </c>
      <c r="B10964" s="753" t="s">
        <v>212</v>
      </c>
      <c r="C10964" s="753" t="s">
        <v>416</v>
      </c>
      <c r="D10964" s="753" t="s">
        <v>1816</v>
      </c>
      <c r="E10964" s="753" t="s">
        <v>426</v>
      </c>
      <c r="F10964" s="753"/>
      <c r="G10964" s="757" t="s">
        <v>427</v>
      </c>
      <c r="H10964" s="751">
        <v>3050000</v>
      </c>
    </row>
    <row r="10965" spans="1:8">
      <c r="A10965" s="753" t="s">
        <v>84</v>
      </c>
      <c r="B10965" s="753" t="s">
        <v>212</v>
      </c>
      <c r="C10965" s="753" t="s">
        <v>416</v>
      </c>
      <c r="D10965" s="753" t="s">
        <v>1816</v>
      </c>
      <c r="E10965" s="753" t="s">
        <v>426</v>
      </c>
      <c r="F10965" s="753" t="s">
        <v>428</v>
      </c>
      <c r="G10965" s="757" t="s">
        <v>1774</v>
      </c>
      <c r="H10965" s="751">
        <v>3050000</v>
      </c>
    </row>
    <row r="10966" spans="1:8">
      <c r="A10966" s="753" t="s">
        <v>84</v>
      </c>
      <c r="B10966" s="753" t="s">
        <v>212</v>
      </c>
      <c r="C10966" s="753" t="s">
        <v>416</v>
      </c>
      <c r="D10966" s="753" t="s">
        <v>1816</v>
      </c>
      <c r="E10966" s="753" t="s">
        <v>100</v>
      </c>
      <c r="F10966" s="753"/>
      <c r="G10966" s="757" t="s">
        <v>101</v>
      </c>
      <c r="H10966" s="751">
        <v>116919000</v>
      </c>
    </row>
    <row r="10967" spans="1:8">
      <c r="A10967" s="753" t="s">
        <v>84</v>
      </c>
      <c r="B10967" s="753" t="s">
        <v>212</v>
      </c>
      <c r="C10967" s="753" t="s">
        <v>416</v>
      </c>
      <c r="D10967" s="753" t="s">
        <v>1816</v>
      </c>
      <c r="E10967" s="753" t="s">
        <v>100</v>
      </c>
      <c r="F10967" s="753" t="s">
        <v>443</v>
      </c>
      <c r="G10967" s="757" t="s">
        <v>135</v>
      </c>
      <c r="H10967" s="751">
        <v>116919000</v>
      </c>
    </row>
    <row r="10968" spans="1:8">
      <c r="A10968" s="753" t="s">
        <v>84</v>
      </c>
      <c r="B10968" s="753" t="s">
        <v>212</v>
      </c>
      <c r="C10968" s="753" t="s">
        <v>416</v>
      </c>
      <c r="D10968" s="753" t="s">
        <v>1816</v>
      </c>
      <c r="E10968" s="753" t="s">
        <v>102</v>
      </c>
      <c r="F10968" s="753"/>
      <c r="G10968" s="757" t="s">
        <v>369</v>
      </c>
      <c r="H10968" s="751">
        <v>187723568</v>
      </c>
    </row>
    <row r="10969" spans="1:8">
      <c r="A10969" s="753" t="s">
        <v>84</v>
      </c>
      <c r="B10969" s="753" t="s">
        <v>212</v>
      </c>
      <c r="C10969" s="753" t="s">
        <v>416</v>
      </c>
      <c r="D10969" s="753" t="s">
        <v>1816</v>
      </c>
      <c r="E10969" s="753" t="s">
        <v>102</v>
      </c>
      <c r="F10969" s="753" t="s">
        <v>103</v>
      </c>
      <c r="G10969" s="757" t="s">
        <v>104</v>
      </c>
      <c r="H10969" s="751">
        <v>140340457</v>
      </c>
    </row>
    <row r="10970" spans="1:8">
      <c r="A10970" s="753" t="s">
        <v>84</v>
      </c>
      <c r="B10970" s="753" t="s">
        <v>212</v>
      </c>
      <c r="C10970" s="753" t="s">
        <v>416</v>
      </c>
      <c r="D10970" s="753" t="s">
        <v>1816</v>
      </c>
      <c r="E10970" s="753" t="s">
        <v>102</v>
      </c>
      <c r="F10970" s="753" t="s">
        <v>105</v>
      </c>
      <c r="G10970" s="757" t="s">
        <v>106</v>
      </c>
      <c r="H10970" s="751">
        <v>24640935</v>
      </c>
    </row>
    <row r="10971" spans="1:8">
      <c r="A10971" s="753" t="s">
        <v>84</v>
      </c>
      <c r="B10971" s="753" t="s">
        <v>212</v>
      </c>
      <c r="C10971" s="753" t="s">
        <v>416</v>
      </c>
      <c r="D10971" s="753" t="s">
        <v>1816</v>
      </c>
      <c r="E10971" s="753" t="s">
        <v>102</v>
      </c>
      <c r="F10971" s="753" t="s">
        <v>107</v>
      </c>
      <c r="G10971" s="757" t="s">
        <v>108</v>
      </c>
      <c r="H10971" s="751">
        <v>16427290</v>
      </c>
    </row>
    <row r="10972" spans="1:8">
      <c r="A10972" s="753" t="s">
        <v>84</v>
      </c>
      <c r="B10972" s="753" t="s">
        <v>212</v>
      </c>
      <c r="C10972" s="753" t="s">
        <v>416</v>
      </c>
      <c r="D10972" s="753" t="s">
        <v>1816</v>
      </c>
      <c r="E10972" s="753" t="s">
        <v>102</v>
      </c>
      <c r="F10972" s="753" t="s">
        <v>0</v>
      </c>
      <c r="G10972" s="757" t="s">
        <v>1</v>
      </c>
      <c r="H10972" s="751">
        <v>6314886</v>
      </c>
    </row>
    <row r="10973" spans="1:8">
      <c r="A10973" s="753" t="s">
        <v>84</v>
      </c>
      <c r="B10973" s="753" t="s">
        <v>212</v>
      </c>
      <c r="C10973" s="753" t="s">
        <v>416</v>
      </c>
      <c r="D10973" s="753" t="s">
        <v>1816</v>
      </c>
      <c r="E10973" s="753" t="s">
        <v>112</v>
      </c>
      <c r="F10973" s="753"/>
      <c r="G10973" s="757" t="s">
        <v>113</v>
      </c>
      <c r="H10973" s="751">
        <v>82757592</v>
      </c>
    </row>
    <row r="10974" spans="1:8">
      <c r="A10974" s="753" t="s">
        <v>84</v>
      </c>
      <c r="B10974" s="753" t="s">
        <v>212</v>
      </c>
      <c r="C10974" s="753" t="s">
        <v>416</v>
      </c>
      <c r="D10974" s="753" t="s">
        <v>1816</v>
      </c>
      <c r="E10974" s="753" t="s">
        <v>112</v>
      </c>
      <c r="F10974" s="753" t="s">
        <v>155</v>
      </c>
      <c r="G10974" s="757" t="s">
        <v>1777</v>
      </c>
      <c r="H10974" s="751">
        <v>44346230</v>
      </c>
    </row>
    <row r="10975" spans="1:8">
      <c r="A10975" s="753" t="s">
        <v>84</v>
      </c>
      <c r="B10975" s="753" t="s">
        <v>212</v>
      </c>
      <c r="C10975" s="753" t="s">
        <v>416</v>
      </c>
      <c r="D10975" s="753" t="s">
        <v>1816</v>
      </c>
      <c r="E10975" s="753" t="s">
        <v>112</v>
      </c>
      <c r="F10975" s="753" t="s">
        <v>114</v>
      </c>
      <c r="G10975" s="757" t="s">
        <v>1778</v>
      </c>
      <c r="H10975" s="751">
        <v>4295362</v>
      </c>
    </row>
    <row r="10976" spans="1:8">
      <c r="A10976" s="753" t="s">
        <v>84</v>
      </c>
      <c r="B10976" s="753" t="s">
        <v>212</v>
      </c>
      <c r="C10976" s="753" t="s">
        <v>416</v>
      </c>
      <c r="D10976" s="753" t="s">
        <v>1816</v>
      </c>
      <c r="E10976" s="753" t="s">
        <v>112</v>
      </c>
      <c r="F10976" s="753" t="s">
        <v>156</v>
      </c>
      <c r="G10976" s="757" t="s">
        <v>1779</v>
      </c>
      <c r="H10976" s="751">
        <v>718000</v>
      </c>
    </row>
    <row r="10977" spans="1:8">
      <c r="A10977" s="753" t="s">
        <v>84</v>
      </c>
      <c r="B10977" s="753" t="s">
        <v>212</v>
      </c>
      <c r="C10977" s="753" t="s">
        <v>416</v>
      </c>
      <c r="D10977" s="753" t="s">
        <v>1816</v>
      </c>
      <c r="E10977" s="753" t="s">
        <v>112</v>
      </c>
      <c r="F10977" s="753" t="s">
        <v>146</v>
      </c>
      <c r="G10977" s="757" t="s">
        <v>1780</v>
      </c>
      <c r="H10977" s="751">
        <v>4713000</v>
      </c>
    </row>
    <row r="10978" spans="1:8">
      <c r="A10978" s="753" t="s">
        <v>84</v>
      </c>
      <c r="B10978" s="753" t="s">
        <v>212</v>
      </c>
      <c r="C10978" s="753" t="s">
        <v>416</v>
      </c>
      <c r="D10978" s="753" t="s">
        <v>1816</v>
      </c>
      <c r="E10978" s="753" t="s">
        <v>112</v>
      </c>
      <c r="F10978" s="753" t="s">
        <v>157</v>
      </c>
      <c r="G10978" s="757" t="s">
        <v>135</v>
      </c>
      <c r="H10978" s="751">
        <v>28685000</v>
      </c>
    </row>
    <row r="10979" spans="1:8">
      <c r="A10979" s="753" t="s">
        <v>84</v>
      </c>
      <c r="B10979" s="753" t="s">
        <v>212</v>
      </c>
      <c r="C10979" s="753" t="s">
        <v>416</v>
      </c>
      <c r="D10979" s="753" t="s">
        <v>1816</v>
      </c>
      <c r="E10979" s="753" t="s">
        <v>115</v>
      </c>
      <c r="F10979" s="753"/>
      <c r="G10979" s="757" t="s">
        <v>1781</v>
      </c>
      <c r="H10979" s="751">
        <v>208595000</v>
      </c>
    </row>
    <row r="10980" spans="1:8">
      <c r="A10980" s="753" t="s">
        <v>84</v>
      </c>
      <c r="B10980" s="753" t="s">
        <v>212</v>
      </c>
      <c r="C10980" s="753" t="s">
        <v>416</v>
      </c>
      <c r="D10980" s="753" t="s">
        <v>1816</v>
      </c>
      <c r="E10980" s="753" t="s">
        <v>115</v>
      </c>
      <c r="F10980" s="753" t="s">
        <v>116</v>
      </c>
      <c r="G10980" s="757" t="s">
        <v>117</v>
      </c>
      <c r="H10980" s="751">
        <v>39285000</v>
      </c>
    </row>
    <row r="10981" spans="1:8">
      <c r="A10981" s="753" t="s">
        <v>84</v>
      </c>
      <c r="B10981" s="753" t="s">
        <v>212</v>
      </c>
      <c r="C10981" s="753" t="s">
        <v>416</v>
      </c>
      <c r="D10981" s="753" t="s">
        <v>1816</v>
      </c>
      <c r="E10981" s="753" t="s">
        <v>115</v>
      </c>
      <c r="F10981" s="753" t="s">
        <v>147</v>
      </c>
      <c r="G10981" s="757" t="s">
        <v>148</v>
      </c>
      <c r="H10981" s="751">
        <v>131570000</v>
      </c>
    </row>
    <row r="10982" spans="1:8">
      <c r="A10982" s="753" t="s">
        <v>84</v>
      </c>
      <c r="B10982" s="753" t="s">
        <v>212</v>
      </c>
      <c r="C10982" s="753" t="s">
        <v>416</v>
      </c>
      <c r="D10982" s="753" t="s">
        <v>1816</v>
      </c>
      <c r="E10982" s="753" t="s">
        <v>115</v>
      </c>
      <c r="F10982" s="753" t="s">
        <v>118</v>
      </c>
      <c r="G10982" s="757" t="s">
        <v>119</v>
      </c>
      <c r="H10982" s="751">
        <v>37740000</v>
      </c>
    </row>
    <row r="10983" spans="1:8">
      <c r="A10983" s="753" t="s">
        <v>84</v>
      </c>
      <c r="B10983" s="753" t="s">
        <v>212</v>
      </c>
      <c r="C10983" s="753" t="s">
        <v>416</v>
      </c>
      <c r="D10983" s="753" t="s">
        <v>1816</v>
      </c>
      <c r="E10983" s="753" t="s">
        <v>120</v>
      </c>
      <c r="F10983" s="753"/>
      <c r="G10983" s="757" t="s">
        <v>121</v>
      </c>
      <c r="H10983" s="751">
        <v>39691987</v>
      </c>
    </row>
    <row r="10984" spans="1:8" ht="39.6">
      <c r="A10984" s="753" t="s">
        <v>84</v>
      </c>
      <c r="B10984" s="753" t="s">
        <v>212</v>
      </c>
      <c r="C10984" s="753" t="s">
        <v>416</v>
      </c>
      <c r="D10984" s="753" t="s">
        <v>1816</v>
      </c>
      <c r="E10984" s="753" t="s">
        <v>120</v>
      </c>
      <c r="F10984" s="753" t="s">
        <v>122</v>
      </c>
      <c r="G10984" s="757" t="s">
        <v>1783</v>
      </c>
      <c r="H10984" s="751">
        <v>4214652</v>
      </c>
    </row>
    <row r="10985" spans="1:8">
      <c r="A10985" s="753" t="s">
        <v>84</v>
      </c>
      <c r="B10985" s="753" t="s">
        <v>212</v>
      </c>
      <c r="C10985" s="753" t="s">
        <v>416</v>
      </c>
      <c r="D10985" s="753" t="s">
        <v>1816</v>
      </c>
      <c r="E10985" s="753" t="s">
        <v>120</v>
      </c>
      <c r="F10985" s="753" t="s">
        <v>123</v>
      </c>
      <c r="G10985" s="757" t="s">
        <v>124</v>
      </c>
      <c r="H10985" s="751">
        <v>6023000</v>
      </c>
    </row>
    <row r="10986" spans="1:8" ht="39.6">
      <c r="A10986" s="753" t="s">
        <v>84</v>
      </c>
      <c r="B10986" s="753" t="s">
        <v>212</v>
      </c>
      <c r="C10986" s="753" t="s">
        <v>416</v>
      </c>
      <c r="D10986" s="753" t="s">
        <v>1816</v>
      </c>
      <c r="E10986" s="753" t="s">
        <v>120</v>
      </c>
      <c r="F10986" s="753" t="s">
        <v>994</v>
      </c>
      <c r="G10986" s="757" t="s">
        <v>1824</v>
      </c>
      <c r="H10986" s="751">
        <v>12717935</v>
      </c>
    </row>
    <row r="10987" spans="1:8">
      <c r="A10987" s="753" t="s">
        <v>84</v>
      </c>
      <c r="B10987" s="753" t="s">
        <v>212</v>
      </c>
      <c r="C10987" s="753" t="s">
        <v>416</v>
      </c>
      <c r="D10987" s="753" t="s">
        <v>1816</v>
      </c>
      <c r="E10987" s="753" t="s">
        <v>120</v>
      </c>
      <c r="F10987" s="753" t="s">
        <v>315</v>
      </c>
      <c r="G10987" s="757" t="s">
        <v>1831</v>
      </c>
      <c r="H10987" s="751">
        <v>1200000</v>
      </c>
    </row>
    <row r="10988" spans="1:8" ht="26.4">
      <c r="A10988" s="753" t="s">
        <v>84</v>
      </c>
      <c r="B10988" s="753" t="s">
        <v>212</v>
      </c>
      <c r="C10988" s="753" t="s">
        <v>416</v>
      </c>
      <c r="D10988" s="753" t="s">
        <v>1816</v>
      </c>
      <c r="E10988" s="753" t="s">
        <v>120</v>
      </c>
      <c r="F10988" s="753" t="s">
        <v>1001</v>
      </c>
      <c r="G10988" s="757" t="s">
        <v>1784</v>
      </c>
      <c r="H10988" s="751">
        <v>9636400</v>
      </c>
    </row>
    <row r="10989" spans="1:8">
      <c r="A10989" s="753" t="s">
        <v>84</v>
      </c>
      <c r="B10989" s="753" t="s">
        <v>212</v>
      </c>
      <c r="C10989" s="753" t="s">
        <v>416</v>
      </c>
      <c r="D10989" s="753" t="s">
        <v>1816</v>
      </c>
      <c r="E10989" s="753" t="s">
        <v>120</v>
      </c>
      <c r="F10989" s="753" t="s">
        <v>158</v>
      </c>
      <c r="G10989" s="757" t="s">
        <v>1785</v>
      </c>
      <c r="H10989" s="751">
        <v>5300000</v>
      </c>
    </row>
    <row r="10990" spans="1:8">
      <c r="A10990" s="753" t="s">
        <v>84</v>
      </c>
      <c r="B10990" s="753" t="s">
        <v>212</v>
      </c>
      <c r="C10990" s="753" t="s">
        <v>416</v>
      </c>
      <c r="D10990" s="753" t="s">
        <v>1816</v>
      </c>
      <c r="E10990" s="753" t="s">
        <v>120</v>
      </c>
      <c r="F10990" s="753" t="s">
        <v>159</v>
      </c>
      <c r="G10990" s="757" t="s">
        <v>143</v>
      </c>
      <c r="H10990" s="751">
        <v>600000</v>
      </c>
    </row>
    <row r="10991" spans="1:8">
      <c r="A10991" s="753" t="s">
        <v>84</v>
      </c>
      <c r="B10991" s="753" t="s">
        <v>212</v>
      </c>
      <c r="C10991" s="753" t="s">
        <v>416</v>
      </c>
      <c r="D10991" s="753" t="s">
        <v>1816</v>
      </c>
      <c r="E10991" s="753" t="s">
        <v>160</v>
      </c>
      <c r="F10991" s="753"/>
      <c r="G10991" s="757" t="s">
        <v>161</v>
      </c>
      <c r="H10991" s="751">
        <v>492195000</v>
      </c>
    </row>
    <row r="10992" spans="1:8">
      <c r="A10992" s="753" t="s">
        <v>84</v>
      </c>
      <c r="B10992" s="753" t="s">
        <v>212</v>
      </c>
      <c r="C10992" s="753" t="s">
        <v>416</v>
      </c>
      <c r="D10992" s="753" t="s">
        <v>1816</v>
      </c>
      <c r="E10992" s="753" t="s">
        <v>160</v>
      </c>
      <c r="F10992" s="753" t="s">
        <v>162</v>
      </c>
      <c r="G10992" s="757" t="s">
        <v>163</v>
      </c>
      <c r="H10992" s="751">
        <v>50755000</v>
      </c>
    </row>
    <row r="10993" spans="1:8">
      <c r="A10993" s="753" t="s">
        <v>84</v>
      </c>
      <c r="B10993" s="753" t="s">
        <v>212</v>
      </c>
      <c r="C10993" s="753" t="s">
        <v>416</v>
      </c>
      <c r="D10993" s="753" t="s">
        <v>1816</v>
      </c>
      <c r="E10993" s="753" t="s">
        <v>160</v>
      </c>
      <c r="F10993" s="753" t="s">
        <v>544</v>
      </c>
      <c r="G10993" s="757" t="s">
        <v>545</v>
      </c>
      <c r="H10993" s="751">
        <v>180550000</v>
      </c>
    </row>
    <row r="10994" spans="1:8">
      <c r="A10994" s="753" t="s">
        <v>84</v>
      </c>
      <c r="B10994" s="753" t="s">
        <v>212</v>
      </c>
      <c r="C10994" s="753" t="s">
        <v>416</v>
      </c>
      <c r="D10994" s="753" t="s">
        <v>1816</v>
      </c>
      <c r="E10994" s="753" t="s">
        <v>160</v>
      </c>
      <c r="F10994" s="753" t="s">
        <v>438</v>
      </c>
      <c r="G10994" s="757" t="s">
        <v>1786</v>
      </c>
      <c r="H10994" s="751">
        <v>600000</v>
      </c>
    </row>
    <row r="10995" spans="1:8">
      <c r="A10995" s="753" t="s">
        <v>84</v>
      </c>
      <c r="B10995" s="753" t="s">
        <v>212</v>
      </c>
      <c r="C10995" s="753" t="s">
        <v>416</v>
      </c>
      <c r="D10995" s="753" t="s">
        <v>1816</v>
      </c>
      <c r="E10995" s="753" t="s">
        <v>160</v>
      </c>
      <c r="F10995" s="753" t="s">
        <v>549</v>
      </c>
      <c r="G10995" s="757" t="s">
        <v>550</v>
      </c>
      <c r="H10995" s="751">
        <v>93389000</v>
      </c>
    </row>
    <row r="10996" spans="1:8">
      <c r="A10996" s="753" t="s">
        <v>84</v>
      </c>
      <c r="B10996" s="753" t="s">
        <v>212</v>
      </c>
      <c r="C10996" s="753" t="s">
        <v>416</v>
      </c>
      <c r="D10996" s="753" t="s">
        <v>1816</v>
      </c>
      <c r="E10996" s="753" t="s">
        <v>160</v>
      </c>
      <c r="F10996" s="753" t="s">
        <v>551</v>
      </c>
      <c r="G10996" s="757" t="s">
        <v>133</v>
      </c>
      <c r="H10996" s="751">
        <v>166901000</v>
      </c>
    </row>
    <row r="10997" spans="1:8">
      <c r="A10997" s="753" t="s">
        <v>84</v>
      </c>
      <c r="B10997" s="753" t="s">
        <v>212</v>
      </c>
      <c r="C10997" s="753" t="s">
        <v>416</v>
      </c>
      <c r="D10997" s="753" t="s">
        <v>1816</v>
      </c>
      <c r="E10997" s="753" t="s">
        <v>125</v>
      </c>
      <c r="F10997" s="753"/>
      <c r="G10997" s="757" t="s">
        <v>126</v>
      </c>
      <c r="H10997" s="751">
        <v>84290000</v>
      </c>
    </row>
    <row r="10998" spans="1:8">
      <c r="A10998" s="753" t="s">
        <v>84</v>
      </c>
      <c r="B10998" s="753" t="s">
        <v>212</v>
      </c>
      <c r="C10998" s="753" t="s">
        <v>416</v>
      </c>
      <c r="D10998" s="753" t="s">
        <v>1816</v>
      </c>
      <c r="E10998" s="753" t="s">
        <v>125</v>
      </c>
      <c r="F10998" s="753" t="s">
        <v>430</v>
      </c>
      <c r="G10998" s="757" t="s">
        <v>431</v>
      </c>
      <c r="H10998" s="751">
        <v>9110000</v>
      </c>
    </row>
    <row r="10999" spans="1:8">
      <c r="A10999" s="753" t="s">
        <v>84</v>
      </c>
      <c r="B10999" s="753" t="s">
        <v>212</v>
      </c>
      <c r="C10999" s="753" t="s">
        <v>416</v>
      </c>
      <c r="D10999" s="753" t="s">
        <v>1816</v>
      </c>
      <c r="E10999" s="753" t="s">
        <v>125</v>
      </c>
      <c r="F10999" s="753" t="s">
        <v>552</v>
      </c>
      <c r="G10999" s="757" t="s">
        <v>553</v>
      </c>
      <c r="H10999" s="751">
        <v>15680000</v>
      </c>
    </row>
    <row r="11000" spans="1:8">
      <c r="A11000" s="753" t="s">
        <v>84</v>
      </c>
      <c r="B11000" s="753" t="s">
        <v>212</v>
      </c>
      <c r="C11000" s="753" t="s">
        <v>416</v>
      </c>
      <c r="D11000" s="753" t="s">
        <v>1816</v>
      </c>
      <c r="E11000" s="753" t="s">
        <v>125</v>
      </c>
      <c r="F11000" s="753" t="s">
        <v>127</v>
      </c>
      <c r="G11000" s="757" t="s">
        <v>128</v>
      </c>
      <c r="H11000" s="751">
        <v>3300000</v>
      </c>
    </row>
    <row r="11001" spans="1:8">
      <c r="A11001" s="753" t="s">
        <v>84</v>
      </c>
      <c r="B11001" s="753" t="s">
        <v>212</v>
      </c>
      <c r="C11001" s="753" t="s">
        <v>416</v>
      </c>
      <c r="D11001" s="753" t="s">
        <v>1816</v>
      </c>
      <c r="E11001" s="753" t="s">
        <v>125</v>
      </c>
      <c r="F11001" s="753" t="s">
        <v>129</v>
      </c>
      <c r="G11001" s="757" t="s">
        <v>1787</v>
      </c>
      <c r="H11001" s="751">
        <v>56200000</v>
      </c>
    </row>
    <row r="11002" spans="1:8">
      <c r="A11002" s="753" t="s">
        <v>84</v>
      </c>
      <c r="B11002" s="753" t="s">
        <v>212</v>
      </c>
      <c r="C11002" s="753" t="s">
        <v>416</v>
      </c>
      <c r="D11002" s="753" t="s">
        <v>1816</v>
      </c>
      <c r="E11002" s="753" t="s">
        <v>554</v>
      </c>
      <c r="F11002" s="753"/>
      <c r="G11002" s="757" t="s">
        <v>555</v>
      </c>
      <c r="H11002" s="751">
        <v>129900000</v>
      </c>
    </row>
    <row r="11003" spans="1:8">
      <c r="A11003" s="753" t="s">
        <v>84</v>
      </c>
      <c r="B11003" s="753" t="s">
        <v>212</v>
      </c>
      <c r="C11003" s="753" t="s">
        <v>416</v>
      </c>
      <c r="D11003" s="753" t="s">
        <v>1816</v>
      </c>
      <c r="E11003" s="753" t="s">
        <v>554</v>
      </c>
      <c r="F11003" s="753" t="s">
        <v>556</v>
      </c>
      <c r="G11003" s="757" t="s">
        <v>557</v>
      </c>
      <c r="H11003" s="751">
        <v>3000000</v>
      </c>
    </row>
    <row r="11004" spans="1:8">
      <c r="A11004" s="753" t="s">
        <v>84</v>
      </c>
      <c r="B11004" s="753" t="s">
        <v>212</v>
      </c>
      <c r="C11004" s="753" t="s">
        <v>416</v>
      </c>
      <c r="D11004" s="753" t="s">
        <v>1816</v>
      </c>
      <c r="E11004" s="753" t="s">
        <v>554</v>
      </c>
      <c r="F11004" s="753" t="s">
        <v>942</v>
      </c>
      <c r="G11004" s="757" t="s">
        <v>941</v>
      </c>
      <c r="H11004" s="751">
        <v>4800000</v>
      </c>
    </row>
    <row r="11005" spans="1:8">
      <c r="A11005" s="753" t="s">
        <v>84</v>
      </c>
      <c r="B11005" s="753" t="s">
        <v>212</v>
      </c>
      <c r="C11005" s="753" t="s">
        <v>416</v>
      </c>
      <c r="D11005" s="753" t="s">
        <v>1816</v>
      </c>
      <c r="E11005" s="753" t="s">
        <v>554</v>
      </c>
      <c r="F11005" s="753" t="s">
        <v>243</v>
      </c>
      <c r="G11005" s="757" t="s">
        <v>244</v>
      </c>
      <c r="H11005" s="751">
        <v>37100000</v>
      </c>
    </row>
    <row r="11006" spans="1:8">
      <c r="A11006" s="753" t="s">
        <v>84</v>
      </c>
      <c r="B11006" s="753" t="s">
        <v>212</v>
      </c>
      <c r="C11006" s="753" t="s">
        <v>416</v>
      </c>
      <c r="D11006" s="753" t="s">
        <v>1816</v>
      </c>
      <c r="E11006" s="753" t="s">
        <v>554</v>
      </c>
      <c r="F11006" s="753" t="s">
        <v>206</v>
      </c>
      <c r="G11006" s="757" t="s">
        <v>207</v>
      </c>
      <c r="H11006" s="751">
        <v>39000000</v>
      </c>
    </row>
    <row r="11007" spans="1:8">
      <c r="A11007" s="753" t="s">
        <v>84</v>
      </c>
      <c r="B11007" s="753" t="s">
        <v>212</v>
      </c>
      <c r="C11007" s="753" t="s">
        <v>416</v>
      </c>
      <c r="D11007" s="753" t="s">
        <v>1816</v>
      </c>
      <c r="E11007" s="753" t="s">
        <v>554</v>
      </c>
      <c r="F11007" s="753" t="s">
        <v>558</v>
      </c>
      <c r="G11007" s="757" t="s">
        <v>559</v>
      </c>
      <c r="H11007" s="751">
        <v>46000000</v>
      </c>
    </row>
    <row r="11008" spans="1:8" ht="39.6">
      <c r="A11008" s="753" t="s">
        <v>84</v>
      </c>
      <c r="B11008" s="753" t="s">
        <v>212</v>
      </c>
      <c r="C11008" s="753" t="s">
        <v>416</v>
      </c>
      <c r="D11008" s="753" t="s">
        <v>1816</v>
      </c>
      <c r="E11008" s="753" t="s">
        <v>560</v>
      </c>
      <c r="F11008" s="753"/>
      <c r="G11008" s="757" t="s">
        <v>1790</v>
      </c>
      <c r="H11008" s="751">
        <v>80028000</v>
      </c>
    </row>
    <row r="11009" spans="1:8">
      <c r="A11009" s="753" t="s">
        <v>84</v>
      </c>
      <c r="B11009" s="753" t="s">
        <v>212</v>
      </c>
      <c r="C11009" s="753" t="s">
        <v>416</v>
      </c>
      <c r="D11009" s="753" t="s">
        <v>1816</v>
      </c>
      <c r="E11009" s="753" t="s">
        <v>560</v>
      </c>
      <c r="F11009" s="753" t="s">
        <v>418</v>
      </c>
      <c r="G11009" s="757" t="s">
        <v>1793</v>
      </c>
      <c r="H11009" s="751">
        <v>46829000</v>
      </c>
    </row>
    <row r="11010" spans="1:8">
      <c r="A11010" s="753" t="s">
        <v>84</v>
      </c>
      <c r="B11010" s="753" t="s">
        <v>212</v>
      </c>
      <c r="C11010" s="753" t="s">
        <v>416</v>
      </c>
      <c r="D11010" s="753" t="s">
        <v>1816</v>
      </c>
      <c r="E11010" s="753" t="s">
        <v>560</v>
      </c>
      <c r="F11010" s="753" t="s">
        <v>7</v>
      </c>
      <c r="G11010" s="757" t="s">
        <v>1795</v>
      </c>
      <c r="H11010" s="751">
        <v>5020000</v>
      </c>
    </row>
    <row r="11011" spans="1:8" ht="26.4">
      <c r="A11011" s="753" t="s">
        <v>84</v>
      </c>
      <c r="B11011" s="753" t="s">
        <v>212</v>
      </c>
      <c r="C11011" s="753" t="s">
        <v>416</v>
      </c>
      <c r="D11011" s="753" t="s">
        <v>1816</v>
      </c>
      <c r="E11011" s="753" t="s">
        <v>560</v>
      </c>
      <c r="F11011" s="753" t="s">
        <v>563</v>
      </c>
      <c r="G11011" s="757" t="s">
        <v>13</v>
      </c>
      <c r="H11011" s="751">
        <v>28179000</v>
      </c>
    </row>
    <row r="11012" spans="1:8" ht="26.4">
      <c r="A11012" s="753" t="s">
        <v>84</v>
      </c>
      <c r="B11012" s="753" t="s">
        <v>212</v>
      </c>
      <c r="C11012" s="753" t="s">
        <v>416</v>
      </c>
      <c r="D11012" s="753" t="s">
        <v>1816</v>
      </c>
      <c r="E11012" s="753" t="s">
        <v>1796</v>
      </c>
      <c r="F11012" s="753"/>
      <c r="G11012" s="757" t="s">
        <v>1797</v>
      </c>
      <c r="H11012" s="751">
        <v>337065600</v>
      </c>
    </row>
    <row r="11013" spans="1:8">
      <c r="A11013" s="753" t="s">
        <v>84</v>
      </c>
      <c r="B11013" s="753" t="s">
        <v>212</v>
      </c>
      <c r="C11013" s="753" t="s">
        <v>416</v>
      </c>
      <c r="D11013" s="753" t="s">
        <v>1816</v>
      </c>
      <c r="E11013" s="753" t="s">
        <v>1796</v>
      </c>
      <c r="F11013" s="753" t="s">
        <v>1878</v>
      </c>
      <c r="G11013" s="757" t="s">
        <v>1866</v>
      </c>
      <c r="H11013" s="751">
        <v>36000000</v>
      </c>
    </row>
    <row r="11014" spans="1:8">
      <c r="A11014" s="753" t="s">
        <v>84</v>
      </c>
      <c r="B11014" s="753" t="s">
        <v>212</v>
      </c>
      <c r="C11014" s="753" t="s">
        <v>416</v>
      </c>
      <c r="D11014" s="753" t="s">
        <v>1816</v>
      </c>
      <c r="E11014" s="753" t="s">
        <v>1796</v>
      </c>
      <c r="F11014" s="753" t="s">
        <v>1825</v>
      </c>
      <c r="G11014" s="757" t="s">
        <v>1794</v>
      </c>
      <c r="H11014" s="751">
        <v>39000000</v>
      </c>
    </row>
    <row r="11015" spans="1:8">
      <c r="A11015" s="753" t="s">
        <v>84</v>
      </c>
      <c r="B11015" s="753" t="s">
        <v>212</v>
      </c>
      <c r="C11015" s="753" t="s">
        <v>416</v>
      </c>
      <c r="D11015" s="753" t="s">
        <v>1816</v>
      </c>
      <c r="E11015" s="753" t="s">
        <v>1796</v>
      </c>
      <c r="F11015" s="753" t="s">
        <v>1798</v>
      </c>
      <c r="G11015" s="757" t="s">
        <v>1793</v>
      </c>
      <c r="H11015" s="751">
        <v>11500000</v>
      </c>
    </row>
    <row r="11016" spans="1:8">
      <c r="A11016" s="753" t="s">
        <v>84</v>
      </c>
      <c r="B11016" s="753" t="s">
        <v>212</v>
      </c>
      <c r="C11016" s="753" t="s">
        <v>416</v>
      </c>
      <c r="D11016" s="753" t="s">
        <v>1816</v>
      </c>
      <c r="E11016" s="753" t="s">
        <v>1796</v>
      </c>
      <c r="F11016" s="753" t="s">
        <v>1833</v>
      </c>
      <c r="G11016" s="757" t="s">
        <v>1834</v>
      </c>
      <c r="H11016" s="751">
        <v>250565600</v>
      </c>
    </row>
    <row r="11017" spans="1:8" ht="26.4">
      <c r="A11017" s="753" t="s">
        <v>84</v>
      </c>
      <c r="B11017" s="753" t="s">
        <v>212</v>
      </c>
      <c r="C11017" s="753" t="s">
        <v>416</v>
      </c>
      <c r="D11017" s="753" t="s">
        <v>1816</v>
      </c>
      <c r="E11017" s="753" t="s">
        <v>130</v>
      </c>
      <c r="F11017" s="753"/>
      <c r="G11017" s="757" t="s">
        <v>131</v>
      </c>
      <c r="H11017" s="751">
        <v>646710174</v>
      </c>
    </row>
    <row r="11018" spans="1:8">
      <c r="A11018" s="753" t="s">
        <v>84</v>
      </c>
      <c r="B11018" s="753" t="s">
        <v>212</v>
      </c>
      <c r="C11018" s="753" t="s">
        <v>416</v>
      </c>
      <c r="D11018" s="753" t="s">
        <v>1816</v>
      </c>
      <c r="E11018" s="753" t="s">
        <v>130</v>
      </c>
      <c r="F11018" s="753" t="s">
        <v>585</v>
      </c>
      <c r="G11018" s="757" t="s">
        <v>1799</v>
      </c>
      <c r="H11018" s="751">
        <v>251440174</v>
      </c>
    </row>
    <row r="11019" spans="1:8">
      <c r="A11019" s="753" t="s">
        <v>84</v>
      </c>
      <c r="B11019" s="753" t="s">
        <v>212</v>
      </c>
      <c r="C11019" s="753" t="s">
        <v>416</v>
      </c>
      <c r="D11019" s="753" t="s">
        <v>1816</v>
      </c>
      <c r="E11019" s="753" t="s">
        <v>130</v>
      </c>
      <c r="F11019" s="753" t="s">
        <v>132</v>
      </c>
      <c r="G11019" s="757" t="s">
        <v>135</v>
      </c>
      <c r="H11019" s="751">
        <v>395270000</v>
      </c>
    </row>
    <row r="11020" spans="1:8">
      <c r="A11020" s="753" t="s">
        <v>84</v>
      </c>
      <c r="B11020" s="753" t="s">
        <v>212</v>
      </c>
      <c r="C11020" s="753" t="s">
        <v>416</v>
      </c>
      <c r="D11020" s="753" t="s">
        <v>1816</v>
      </c>
      <c r="E11020" s="753" t="s">
        <v>134</v>
      </c>
      <c r="F11020" s="753"/>
      <c r="G11020" s="757" t="s">
        <v>135</v>
      </c>
      <c r="H11020" s="751">
        <v>244183000</v>
      </c>
    </row>
    <row r="11021" spans="1:8">
      <c r="A11021" s="753" t="s">
        <v>84</v>
      </c>
      <c r="B11021" s="753" t="s">
        <v>212</v>
      </c>
      <c r="C11021" s="753" t="s">
        <v>416</v>
      </c>
      <c r="D11021" s="753" t="s">
        <v>1816</v>
      </c>
      <c r="E11021" s="753" t="s">
        <v>134</v>
      </c>
      <c r="F11021" s="753" t="s">
        <v>137</v>
      </c>
      <c r="G11021" s="757" t="s">
        <v>138</v>
      </c>
      <c r="H11021" s="751">
        <v>74183000</v>
      </c>
    </row>
    <row r="11022" spans="1:8">
      <c r="A11022" s="753" t="s">
        <v>84</v>
      </c>
      <c r="B11022" s="753" t="s">
        <v>212</v>
      </c>
      <c r="C11022" s="753" t="s">
        <v>416</v>
      </c>
      <c r="D11022" s="753" t="s">
        <v>1816</v>
      </c>
      <c r="E11022" s="753" t="s">
        <v>134</v>
      </c>
      <c r="F11022" s="753" t="s">
        <v>139</v>
      </c>
      <c r="G11022" s="757" t="s">
        <v>140</v>
      </c>
      <c r="H11022" s="751">
        <v>170000000</v>
      </c>
    </row>
    <row r="11023" spans="1:8" ht="39.6">
      <c r="A11023" s="753" t="s">
        <v>84</v>
      </c>
      <c r="B11023" s="753" t="s">
        <v>212</v>
      </c>
      <c r="C11023" s="753" t="s">
        <v>416</v>
      </c>
      <c r="D11023" s="753" t="s">
        <v>1816</v>
      </c>
      <c r="E11023" s="753" t="s">
        <v>419</v>
      </c>
      <c r="F11023" s="753"/>
      <c r="G11023" s="757" t="s">
        <v>1807</v>
      </c>
      <c r="H11023" s="751">
        <v>136200000</v>
      </c>
    </row>
    <row r="11024" spans="1:8" ht="52.8">
      <c r="A11024" s="753" t="s">
        <v>84</v>
      </c>
      <c r="B11024" s="753" t="s">
        <v>212</v>
      </c>
      <c r="C11024" s="753" t="s">
        <v>416</v>
      </c>
      <c r="D11024" s="753" t="s">
        <v>1816</v>
      </c>
      <c r="E11024" s="753" t="s">
        <v>419</v>
      </c>
      <c r="F11024" s="753" t="s">
        <v>420</v>
      </c>
      <c r="G11024" s="757" t="s">
        <v>2714</v>
      </c>
      <c r="H11024" s="751">
        <v>136200000</v>
      </c>
    </row>
    <row r="11025" spans="1:8">
      <c r="A11025" s="753" t="s">
        <v>84</v>
      </c>
      <c r="B11025" s="753" t="s">
        <v>212</v>
      </c>
      <c r="C11025" s="753" t="s">
        <v>416</v>
      </c>
      <c r="D11025" s="753" t="s">
        <v>1816</v>
      </c>
      <c r="E11025" s="753" t="s">
        <v>918</v>
      </c>
      <c r="F11025" s="753"/>
      <c r="G11025" s="757" t="s">
        <v>1862</v>
      </c>
      <c r="H11025" s="751">
        <v>1030000</v>
      </c>
    </row>
    <row r="11026" spans="1:8">
      <c r="A11026" s="753" t="s">
        <v>84</v>
      </c>
      <c r="B11026" s="753" t="s">
        <v>212</v>
      </c>
      <c r="C11026" s="753" t="s">
        <v>416</v>
      </c>
      <c r="D11026" s="753" t="s">
        <v>1816</v>
      </c>
      <c r="E11026" s="753" t="s">
        <v>918</v>
      </c>
      <c r="F11026" s="753" t="s">
        <v>921</v>
      </c>
      <c r="G11026" s="757" t="s">
        <v>920</v>
      </c>
      <c r="H11026" s="751">
        <v>1030000</v>
      </c>
    </row>
    <row r="11027" spans="1:8">
      <c r="A11027" s="753" t="s">
        <v>84</v>
      </c>
      <c r="B11027" s="753" t="s">
        <v>212</v>
      </c>
      <c r="C11027" s="753" t="s">
        <v>416</v>
      </c>
      <c r="D11027" s="753" t="s">
        <v>1816</v>
      </c>
      <c r="E11027" s="753" t="s">
        <v>178</v>
      </c>
      <c r="F11027" s="753"/>
      <c r="G11027" s="757" t="s">
        <v>179</v>
      </c>
      <c r="H11027" s="751">
        <v>190393000</v>
      </c>
    </row>
    <row r="11028" spans="1:8" ht="26.4">
      <c r="A11028" s="753" t="s">
        <v>84</v>
      </c>
      <c r="B11028" s="753" t="s">
        <v>212</v>
      </c>
      <c r="C11028" s="753" t="s">
        <v>416</v>
      </c>
      <c r="D11028" s="753" t="s">
        <v>1816</v>
      </c>
      <c r="E11028" s="753" t="s">
        <v>178</v>
      </c>
      <c r="F11028" s="753" t="s">
        <v>180</v>
      </c>
      <c r="G11028" s="757" t="s">
        <v>1810</v>
      </c>
      <c r="H11028" s="751">
        <v>190393000</v>
      </c>
    </row>
    <row r="11029" spans="1:8">
      <c r="A11029" s="753" t="s">
        <v>84</v>
      </c>
      <c r="B11029" s="753" t="s">
        <v>212</v>
      </c>
      <c r="C11029" s="753" t="s">
        <v>416</v>
      </c>
      <c r="D11029" s="753" t="s">
        <v>1816</v>
      </c>
      <c r="E11029" s="753" t="s">
        <v>19</v>
      </c>
      <c r="F11029" s="753"/>
      <c r="G11029" s="757" t="s">
        <v>133</v>
      </c>
      <c r="H11029" s="751">
        <v>17016000</v>
      </c>
    </row>
    <row r="11030" spans="1:8">
      <c r="A11030" s="753" t="s">
        <v>84</v>
      </c>
      <c r="B11030" s="753" t="s">
        <v>212</v>
      </c>
      <c r="C11030" s="753" t="s">
        <v>416</v>
      </c>
      <c r="D11030" s="753" t="s">
        <v>1816</v>
      </c>
      <c r="E11030" s="753" t="s">
        <v>19</v>
      </c>
      <c r="F11030" s="753" t="s">
        <v>245</v>
      </c>
      <c r="G11030" s="757" t="s">
        <v>135</v>
      </c>
      <c r="H11030" s="751">
        <v>17016000</v>
      </c>
    </row>
    <row r="11031" spans="1:8" ht="26.4">
      <c r="A11031" s="753" t="s">
        <v>84</v>
      </c>
      <c r="B11031" s="753" t="s">
        <v>212</v>
      </c>
      <c r="C11031" s="753" t="s">
        <v>416</v>
      </c>
      <c r="D11031" s="753" t="s">
        <v>1844</v>
      </c>
      <c r="E11031" s="753"/>
      <c r="F11031" s="753"/>
      <c r="G11031" s="757" t="s">
        <v>1845</v>
      </c>
      <c r="H11031" s="751">
        <v>24000000</v>
      </c>
    </row>
    <row r="11032" spans="1:8">
      <c r="A11032" s="753" t="s">
        <v>84</v>
      </c>
      <c r="B11032" s="753" t="s">
        <v>212</v>
      </c>
      <c r="C11032" s="753" t="s">
        <v>416</v>
      </c>
      <c r="D11032" s="753" t="s">
        <v>1844</v>
      </c>
      <c r="E11032" s="753" t="s">
        <v>134</v>
      </c>
      <c r="F11032" s="753"/>
      <c r="G11032" s="757" t="s">
        <v>135</v>
      </c>
      <c r="H11032" s="751">
        <v>24000000</v>
      </c>
    </row>
    <row r="11033" spans="1:8">
      <c r="A11033" s="753" t="s">
        <v>84</v>
      </c>
      <c r="B11033" s="753" t="s">
        <v>212</v>
      </c>
      <c r="C11033" s="753" t="s">
        <v>416</v>
      </c>
      <c r="D11033" s="753" t="s">
        <v>1844</v>
      </c>
      <c r="E11033" s="753" t="s">
        <v>134</v>
      </c>
      <c r="F11033" s="753" t="s">
        <v>139</v>
      </c>
      <c r="G11033" s="757" t="s">
        <v>140</v>
      </c>
      <c r="H11033" s="751">
        <v>24000000</v>
      </c>
    </row>
    <row r="11034" spans="1:8">
      <c r="A11034" s="753" t="s">
        <v>84</v>
      </c>
      <c r="B11034" s="753" t="s">
        <v>212</v>
      </c>
      <c r="C11034" s="753" t="s">
        <v>963</v>
      </c>
      <c r="D11034" s="753"/>
      <c r="E11034" s="753"/>
      <c r="F11034" s="753"/>
      <c r="G11034" s="757" t="s">
        <v>1848</v>
      </c>
      <c r="H11034" s="751">
        <v>72000000</v>
      </c>
    </row>
    <row r="11035" spans="1:8">
      <c r="A11035" s="753" t="s">
        <v>84</v>
      </c>
      <c r="B11035" s="753" t="s">
        <v>212</v>
      </c>
      <c r="C11035" s="753" t="s">
        <v>963</v>
      </c>
      <c r="D11035" s="753" t="s">
        <v>344</v>
      </c>
      <c r="E11035" s="753"/>
      <c r="F11035" s="753"/>
      <c r="G11035" s="757" t="s">
        <v>1935</v>
      </c>
      <c r="H11035" s="751">
        <v>72000000</v>
      </c>
    </row>
    <row r="11036" spans="1:8" ht="26.4">
      <c r="A11036" s="753" t="s">
        <v>84</v>
      </c>
      <c r="B11036" s="753" t="s">
        <v>212</v>
      </c>
      <c r="C11036" s="753" t="s">
        <v>963</v>
      </c>
      <c r="D11036" s="753" t="s">
        <v>344</v>
      </c>
      <c r="E11036" s="753" t="s">
        <v>130</v>
      </c>
      <c r="F11036" s="753"/>
      <c r="G11036" s="757" t="s">
        <v>131</v>
      </c>
      <c r="H11036" s="751">
        <v>37800000</v>
      </c>
    </row>
    <row r="11037" spans="1:8">
      <c r="A11037" s="753" t="s">
        <v>84</v>
      </c>
      <c r="B11037" s="753" t="s">
        <v>212</v>
      </c>
      <c r="C11037" s="753" t="s">
        <v>963</v>
      </c>
      <c r="D11037" s="753" t="s">
        <v>344</v>
      </c>
      <c r="E11037" s="753" t="s">
        <v>130</v>
      </c>
      <c r="F11037" s="753" t="s">
        <v>132</v>
      </c>
      <c r="G11037" s="757" t="s">
        <v>135</v>
      </c>
      <c r="H11037" s="751">
        <v>37800000</v>
      </c>
    </row>
    <row r="11038" spans="1:8">
      <c r="A11038" s="753" t="s">
        <v>84</v>
      </c>
      <c r="B11038" s="753" t="s">
        <v>212</v>
      </c>
      <c r="C11038" s="753" t="s">
        <v>963</v>
      </c>
      <c r="D11038" s="753" t="s">
        <v>344</v>
      </c>
      <c r="E11038" s="753" t="s">
        <v>134</v>
      </c>
      <c r="F11038" s="753"/>
      <c r="G11038" s="757" t="s">
        <v>135</v>
      </c>
      <c r="H11038" s="751">
        <v>34200000</v>
      </c>
    </row>
    <row r="11039" spans="1:8">
      <c r="A11039" s="753" t="s">
        <v>84</v>
      </c>
      <c r="B11039" s="753" t="s">
        <v>212</v>
      </c>
      <c r="C11039" s="753" t="s">
        <v>963</v>
      </c>
      <c r="D11039" s="753" t="s">
        <v>344</v>
      </c>
      <c r="E11039" s="753" t="s">
        <v>134</v>
      </c>
      <c r="F11039" s="753" t="s">
        <v>139</v>
      </c>
      <c r="G11039" s="757" t="s">
        <v>140</v>
      </c>
      <c r="H11039" s="751">
        <v>34200000</v>
      </c>
    </row>
    <row r="11040" spans="1:8" ht="26.4">
      <c r="A11040" s="753" t="s">
        <v>84</v>
      </c>
      <c r="B11040" s="753" t="s">
        <v>212</v>
      </c>
      <c r="C11040" s="753" t="s">
        <v>223</v>
      </c>
      <c r="D11040" s="753"/>
      <c r="E11040" s="753"/>
      <c r="F11040" s="753"/>
      <c r="G11040" s="757" t="s">
        <v>1765</v>
      </c>
      <c r="H11040" s="751">
        <v>143886456766</v>
      </c>
    </row>
    <row r="11041" spans="1:8">
      <c r="A11041" s="753" t="s">
        <v>84</v>
      </c>
      <c r="B11041" s="753" t="s">
        <v>212</v>
      </c>
      <c r="C11041" s="753" t="s">
        <v>223</v>
      </c>
      <c r="D11041" s="753" t="s">
        <v>1962</v>
      </c>
      <c r="E11041" s="753"/>
      <c r="F11041" s="753"/>
      <c r="G11041" s="757" t="s">
        <v>213</v>
      </c>
      <c r="H11041" s="751">
        <v>143856456766</v>
      </c>
    </row>
    <row r="11042" spans="1:8">
      <c r="A11042" s="753" t="s">
        <v>84</v>
      </c>
      <c r="B11042" s="753" t="s">
        <v>212</v>
      </c>
      <c r="C11042" s="753" t="s">
        <v>223</v>
      </c>
      <c r="D11042" s="753" t="s">
        <v>1962</v>
      </c>
      <c r="E11042" s="753" t="s">
        <v>92</v>
      </c>
      <c r="F11042" s="753"/>
      <c r="G11042" s="757" t="s">
        <v>93</v>
      </c>
      <c r="H11042" s="751">
        <v>21326853323</v>
      </c>
    </row>
    <row r="11043" spans="1:8">
      <c r="A11043" s="753" t="s">
        <v>84</v>
      </c>
      <c r="B11043" s="753" t="s">
        <v>212</v>
      </c>
      <c r="C11043" s="753" t="s">
        <v>223</v>
      </c>
      <c r="D11043" s="753" t="s">
        <v>1962</v>
      </c>
      <c r="E11043" s="753" t="s">
        <v>92</v>
      </c>
      <c r="F11043" s="753" t="s">
        <v>94</v>
      </c>
      <c r="G11043" s="757" t="s">
        <v>1768</v>
      </c>
      <c r="H11043" s="751">
        <v>21002152665</v>
      </c>
    </row>
    <row r="11044" spans="1:8">
      <c r="A11044" s="753" t="s">
        <v>84</v>
      </c>
      <c r="B11044" s="753" t="s">
        <v>212</v>
      </c>
      <c r="C11044" s="753" t="s">
        <v>223</v>
      </c>
      <c r="D11044" s="753" t="s">
        <v>1962</v>
      </c>
      <c r="E11044" s="753" t="s">
        <v>92</v>
      </c>
      <c r="F11044" s="753" t="s">
        <v>95</v>
      </c>
      <c r="G11044" s="757" t="s">
        <v>1769</v>
      </c>
      <c r="H11044" s="751">
        <v>324700658</v>
      </c>
    </row>
    <row r="11045" spans="1:8" ht="26.4">
      <c r="A11045" s="753" t="s">
        <v>84</v>
      </c>
      <c r="B11045" s="753" t="s">
        <v>212</v>
      </c>
      <c r="C11045" s="753" t="s">
        <v>223</v>
      </c>
      <c r="D11045" s="753" t="s">
        <v>1962</v>
      </c>
      <c r="E11045" s="753" t="s">
        <v>141</v>
      </c>
      <c r="F11045" s="753"/>
      <c r="G11045" s="757" t="s">
        <v>1822</v>
      </c>
      <c r="H11045" s="751">
        <v>83439525</v>
      </c>
    </row>
    <row r="11046" spans="1:8" ht="26.4">
      <c r="A11046" s="753" t="s">
        <v>84</v>
      </c>
      <c r="B11046" s="753" t="s">
        <v>212</v>
      </c>
      <c r="C11046" s="753" t="s">
        <v>223</v>
      </c>
      <c r="D11046" s="753" t="s">
        <v>1962</v>
      </c>
      <c r="E11046" s="753" t="s">
        <v>141</v>
      </c>
      <c r="F11046" s="753" t="s">
        <v>581</v>
      </c>
      <c r="G11046" s="757" t="s">
        <v>1823</v>
      </c>
      <c r="H11046" s="751">
        <v>83439525</v>
      </c>
    </row>
    <row r="11047" spans="1:8">
      <c r="A11047" s="753" t="s">
        <v>84</v>
      </c>
      <c r="B11047" s="753" t="s">
        <v>212</v>
      </c>
      <c r="C11047" s="753" t="s">
        <v>223</v>
      </c>
      <c r="D11047" s="753" t="s">
        <v>1962</v>
      </c>
      <c r="E11047" s="753" t="s">
        <v>96</v>
      </c>
      <c r="F11047" s="753"/>
      <c r="G11047" s="757" t="s">
        <v>97</v>
      </c>
      <c r="H11047" s="751">
        <v>17867440760</v>
      </c>
    </row>
    <row r="11048" spans="1:8">
      <c r="A11048" s="753" t="s">
        <v>84</v>
      </c>
      <c r="B11048" s="753" t="s">
        <v>212</v>
      </c>
      <c r="C11048" s="753" t="s">
        <v>223</v>
      </c>
      <c r="D11048" s="753" t="s">
        <v>1962</v>
      </c>
      <c r="E11048" s="753" t="s">
        <v>96</v>
      </c>
      <c r="F11048" s="753" t="s">
        <v>151</v>
      </c>
      <c r="G11048" s="757" t="s">
        <v>152</v>
      </c>
      <c r="H11048" s="751">
        <v>1064933275</v>
      </c>
    </row>
    <row r="11049" spans="1:8">
      <c r="A11049" s="753" t="s">
        <v>84</v>
      </c>
      <c r="B11049" s="753" t="s">
        <v>212</v>
      </c>
      <c r="C11049" s="753" t="s">
        <v>223</v>
      </c>
      <c r="D11049" s="753" t="s">
        <v>1962</v>
      </c>
      <c r="E11049" s="753" t="s">
        <v>96</v>
      </c>
      <c r="F11049" s="753" t="s">
        <v>440</v>
      </c>
      <c r="G11049" s="757" t="s">
        <v>441</v>
      </c>
      <c r="H11049" s="751">
        <v>554263000</v>
      </c>
    </row>
    <row r="11050" spans="1:8">
      <c r="A11050" s="753" t="s">
        <v>84</v>
      </c>
      <c r="B11050" s="753" t="s">
        <v>212</v>
      </c>
      <c r="C11050" s="753" t="s">
        <v>223</v>
      </c>
      <c r="D11050" s="753" t="s">
        <v>1962</v>
      </c>
      <c r="E11050" s="753" t="s">
        <v>96</v>
      </c>
      <c r="F11050" s="753" t="s">
        <v>434</v>
      </c>
      <c r="G11050" s="757" t="s">
        <v>435</v>
      </c>
      <c r="H11050" s="751">
        <v>137814720</v>
      </c>
    </row>
    <row r="11051" spans="1:8">
      <c r="A11051" s="753" t="s">
        <v>84</v>
      </c>
      <c r="B11051" s="753" t="s">
        <v>212</v>
      </c>
      <c r="C11051" s="753" t="s">
        <v>223</v>
      </c>
      <c r="D11051" s="753" t="s">
        <v>1962</v>
      </c>
      <c r="E11051" s="753" t="s">
        <v>96</v>
      </c>
      <c r="F11051" s="753" t="s">
        <v>864</v>
      </c>
      <c r="G11051" s="757" t="s">
        <v>1770</v>
      </c>
      <c r="H11051" s="751">
        <v>1123139474</v>
      </c>
    </row>
    <row r="11052" spans="1:8">
      <c r="A11052" s="753" t="s">
        <v>84</v>
      </c>
      <c r="B11052" s="753" t="s">
        <v>212</v>
      </c>
      <c r="C11052" s="753" t="s">
        <v>223</v>
      </c>
      <c r="D11052" s="753" t="s">
        <v>1962</v>
      </c>
      <c r="E11052" s="753" t="s">
        <v>96</v>
      </c>
      <c r="F11052" s="753" t="s">
        <v>11</v>
      </c>
      <c r="G11052" s="757" t="s">
        <v>1830</v>
      </c>
      <c r="H11052" s="751">
        <v>8046000</v>
      </c>
    </row>
    <row r="11053" spans="1:8">
      <c r="A11053" s="753" t="s">
        <v>84</v>
      </c>
      <c r="B11053" s="753" t="s">
        <v>212</v>
      </c>
      <c r="C11053" s="753" t="s">
        <v>223</v>
      </c>
      <c r="D11053" s="753" t="s">
        <v>1962</v>
      </c>
      <c r="E11053" s="753" t="s">
        <v>96</v>
      </c>
      <c r="F11053" s="753" t="s">
        <v>436</v>
      </c>
      <c r="G11053" s="757" t="s">
        <v>437</v>
      </c>
      <c r="H11053" s="751">
        <v>386379741</v>
      </c>
    </row>
    <row r="11054" spans="1:8" ht="26.4">
      <c r="A11054" s="753" t="s">
        <v>84</v>
      </c>
      <c r="B11054" s="753" t="s">
        <v>212</v>
      </c>
      <c r="C11054" s="753" t="s">
        <v>223</v>
      </c>
      <c r="D11054" s="753" t="s">
        <v>1962</v>
      </c>
      <c r="E11054" s="753" t="s">
        <v>96</v>
      </c>
      <c r="F11054" s="753" t="s">
        <v>98</v>
      </c>
      <c r="G11054" s="757" t="s">
        <v>99</v>
      </c>
      <c r="H11054" s="751">
        <v>1856784537</v>
      </c>
    </row>
    <row r="11055" spans="1:8" ht="26.4">
      <c r="A11055" s="753" t="s">
        <v>84</v>
      </c>
      <c r="B11055" s="753" t="s">
        <v>212</v>
      </c>
      <c r="C11055" s="753" t="s">
        <v>223</v>
      </c>
      <c r="D11055" s="753" t="s">
        <v>1962</v>
      </c>
      <c r="E11055" s="753" t="s">
        <v>96</v>
      </c>
      <c r="F11055" s="753" t="s">
        <v>442</v>
      </c>
      <c r="G11055" s="757" t="s">
        <v>1772</v>
      </c>
      <c r="H11055" s="751">
        <v>581258355</v>
      </c>
    </row>
    <row r="11056" spans="1:8">
      <c r="A11056" s="753" t="s">
        <v>84</v>
      </c>
      <c r="B11056" s="753" t="s">
        <v>212</v>
      </c>
      <c r="C11056" s="753" t="s">
        <v>223</v>
      </c>
      <c r="D11056" s="753" t="s">
        <v>1962</v>
      </c>
      <c r="E11056" s="753" t="s">
        <v>96</v>
      </c>
      <c r="F11056" s="753" t="s">
        <v>330</v>
      </c>
      <c r="G11056" s="757" t="s">
        <v>331</v>
      </c>
      <c r="H11056" s="751">
        <v>788035731</v>
      </c>
    </row>
    <row r="11057" spans="1:8" ht="26.4">
      <c r="A11057" s="753" t="s">
        <v>84</v>
      </c>
      <c r="B11057" s="753" t="s">
        <v>212</v>
      </c>
      <c r="C11057" s="753" t="s">
        <v>223</v>
      </c>
      <c r="D11057" s="753" t="s">
        <v>1962</v>
      </c>
      <c r="E11057" s="753" t="s">
        <v>96</v>
      </c>
      <c r="F11057" s="753" t="s">
        <v>457</v>
      </c>
      <c r="G11057" s="757" t="s">
        <v>1875</v>
      </c>
      <c r="H11057" s="751">
        <v>5850494941</v>
      </c>
    </row>
    <row r="11058" spans="1:8">
      <c r="A11058" s="753" t="s">
        <v>84</v>
      </c>
      <c r="B11058" s="753" t="s">
        <v>212</v>
      </c>
      <c r="C11058" s="753" t="s">
        <v>223</v>
      </c>
      <c r="D11058" s="753" t="s">
        <v>1962</v>
      </c>
      <c r="E11058" s="753" t="s">
        <v>96</v>
      </c>
      <c r="F11058" s="753" t="s">
        <v>144</v>
      </c>
      <c r="G11058" s="757" t="s">
        <v>145</v>
      </c>
      <c r="H11058" s="751">
        <v>5123839240</v>
      </c>
    </row>
    <row r="11059" spans="1:8">
      <c r="A11059" s="753" t="s">
        <v>84</v>
      </c>
      <c r="B11059" s="753" t="s">
        <v>212</v>
      </c>
      <c r="C11059" s="753" t="s">
        <v>223</v>
      </c>
      <c r="D11059" s="753" t="s">
        <v>1962</v>
      </c>
      <c r="E11059" s="753" t="s">
        <v>96</v>
      </c>
      <c r="F11059" s="753" t="s">
        <v>154</v>
      </c>
      <c r="G11059" s="757" t="s">
        <v>1773</v>
      </c>
      <c r="H11059" s="751">
        <v>392451746</v>
      </c>
    </row>
    <row r="11060" spans="1:8" ht="26.4">
      <c r="A11060" s="753" t="s">
        <v>84</v>
      </c>
      <c r="B11060" s="753" t="s">
        <v>212</v>
      </c>
      <c r="C11060" s="753" t="s">
        <v>223</v>
      </c>
      <c r="D11060" s="753" t="s">
        <v>1962</v>
      </c>
      <c r="E11060" s="753" t="s">
        <v>333</v>
      </c>
      <c r="F11060" s="753"/>
      <c r="G11060" s="757" t="s">
        <v>1907</v>
      </c>
      <c r="H11060" s="751">
        <v>33150000</v>
      </c>
    </row>
    <row r="11061" spans="1:8">
      <c r="A11061" s="753" t="s">
        <v>84</v>
      </c>
      <c r="B11061" s="753" t="s">
        <v>212</v>
      </c>
      <c r="C11061" s="753" t="s">
        <v>223</v>
      </c>
      <c r="D11061" s="753" t="s">
        <v>1962</v>
      </c>
      <c r="E11061" s="753" t="s">
        <v>333</v>
      </c>
      <c r="F11061" s="753" t="s">
        <v>853</v>
      </c>
      <c r="G11061" s="757" t="s">
        <v>1911</v>
      </c>
      <c r="H11061" s="751">
        <v>33150000</v>
      </c>
    </row>
    <row r="11062" spans="1:8">
      <c r="A11062" s="753" t="s">
        <v>84</v>
      </c>
      <c r="B11062" s="753" t="s">
        <v>212</v>
      </c>
      <c r="C11062" s="753" t="s">
        <v>223</v>
      </c>
      <c r="D11062" s="753" t="s">
        <v>1962</v>
      </c>
      <c r="E11062" s="753" t="s">
        <v>426</v>
      </c>
      <c r="F11062" s="753"/>
      <c r="G11062" s="757" t="s">
        <v>427</v>
      </c>
      <c r="H11062" s="751">
        <v>331933000</v>
      </c>
    </row>
    <row r="11063" spans="1:8">
      <c r="A11063" s="753" t="s">
        <v>84</v>
      </c>
      <c r="B11063" s="753" t="s">
        <v>212</v>
      </c>
      <c r="C11063" s="753" t="s">
        <v>223</v>
      </c>
      <c r="D11063" s="753" t="s">
        <v>1962</v>
      </c>
      <c r="E11063" s="753" t="s">
        <v>426</v>
      </c>
      <c r="F11063" s="753" t="s">
        <v>428</v>
      </c>
      <c r="G11063" s="757" t="s">
        <v>1774</v>
      </c>
      <c r="H11063" s="751">
        <v>205588000</v>
      </c>
    </row>
    <row r="11064" spans="1:8">
      <c r="A11064" s="753" t="s">
        <v>84</v>
      </c>
      <c r="B11064" s="753" t="s">
        <v>212</v>
      </c>
      <c r="C11064" s="753" t="s">
        <v>223</v>
      </c>
      <c r="D11064" s="753" t="s">
        <v>1962</v>
      </c>
      <c r="E11064" s="753" t="s">
        <v>426</v>
      </c>
      <c r="F11064" s="753" t="s">
        <v>336</v>
      </c>
      <c r="G11064" s="757" t="s">
        <v>1876</v>
      </c>
      <c r="H11064" s="751">
        <v>122925000</v>
      </c>
    </row>
    <row r="11065" spans="1:8">
      <c r="A11065" s="753" t="s">
        <v>84</v>
      </c>
      <c r="B11065" s="753" t="s">
        <v>212</v>
      </c>
      <c r="C11065" s="753" t="s">
        <v>223</v>
      </c>
      <c r="D11065" s="753" t="s">
        <v>1962</v>
      </c>
      <c r="E11065" s="753" t="s">
        <v>426</v>
      </c>
      <c r="F11065" s="753" t="s">
        <v>429</v>
      </c>
      <c r="G11065" s="757" t="s">
        <v>1775</v>
      </c>
      <c r="H11065" s="751">
        <v>3420000</v>
      </c>
    </row>
    <row r="11066" spans="1:8">
      <c r="A11066" s="753" t="s">
        <v>84</v>
      </c>
      <c r="B11066" s="753" t="s">
        <v>212</v>
      </c>
      <c r="C11066" s="753" t="s">
        <v>223</v>
      </c>
      <c r="D11066" s="753" t="s">
        <v>1962</v>
      </c>
      <c r="E11066" s="753" t="s">
        <v>100</v>
      </c>
      <c r="F11066" s="753"/>
      <c r="G11066" s="757" t="s">
        <v>101</v>
      </c>
      <c r="H11066" s="751">
        <v>979682000</v>
      </c>
    </row>
    <row r="11067" spans="1:8">
      <c r="A11067" s="753" t="s">
        <v>84</v>
      </c>
      <c r="B11067" s="753" t="s">
        <v>212</v>
      </c>
      <c r="C11067" s="753" t="s">
        <v>223</v>
      </c>
      <c r="D11067" s="753" t="s">
        <v>1962</v>
      </c>
      <c r="E11067" s="753" t="s">
        <v>100</v>
      </c>
      <c r="F11067" s="753" t="s">
        <v>337</v>
      </c>
      <c r="G11067" s="757" t="s">
        <v>338</v>
      </c>
      <c r="H11067" s="751">
        <v>3000000</v>
      </c>
    </row>
    <row r="11068" spans="1:8">
      <c r="A11068" s="753" t="s">
        <v>84</v>
      </c>
      <c r="B11068" s="753" t="s">
        <v>212</v>
      </c>
      <c r="C11068" s="753" t="s">
        <v>223</v>
      </c>
      <c r="D11068" s="753" t="s">
        <v>1962</v>
      </c>
      <c r="E11068" s="753" t="s">
        <v>100</v>
      </c>
      <c r="F11068" s="753" t="s">
        <v>339</v>
      </c>
      <c r="G11068" s="757" t="s">
        <v>1914</v>
      </c>
      <c r="H11068" s="751">
        <v>220000000</v>
      </c>
    </row>
    <row r="11069" spans="1:8">
      <c r="A11069" s="753" t="s">
        <v>84</v>
      </c>
      <c r="B11069" s="753" t="s">
        <v>212</v>
      </c>
      <c r="C11069" s="753" t="s">
        <v>223</v>
      </c>
      <c r="D11069" s="753" t="s">
        <v>1962</v>
      </c>
      <c r="E11069" s="753" t="s">
        <v>100</v>
      </c>
      <c r="F11069" s="753" t="s">
        <v>443</v>
      </c>
      <c r="G11069" s="757" t="s">
        <v>135</v>
      </c>
      <c r="H11069" s="751">
        <v>756682000</v>
      </c>
    </row>
    <row r="11070" spans="1:8">
      <c r="A11070" s="753" t="s">
        <v>84</v>
      </c>
      <c r="B11070" s="753" t="s">
        <v>212</v>
      </c>
      <c r="C11070" s="753" t="s">
        <v>223</v>
      </c>
      <c r="D11070" s="753" t="s">
        <v>1962</v>
      </c>
      <c r="E11070" s="753" t="s">
        <v>102</v>
      </c>
      <c r="F11070" s="753"/>
      <c r="G11070" s="757" t="s">
        <v>369</v>
      </c>
      <c r="H11070" s="751">
        <v>5564448991</v>
      </c>
    </row>
    <row r="11071" spans="1:8">
      <c r="A11071" s="753" t="s">
        <v>84</v>
      </c>
      <c r="B11071" s="753" t="s">
        <v>212</v>
      </c>
      <c r="C11071" s="753" t="s">
        <v>223</v>
      </c>
      <c r="D11071" s="753" t="s">
        <v>1962</v>
      </c>
      <c r="E11071" s="753" t="s">
        <v>102</v>
      </c>
      <c r="F11071" s="753" t="s">
        <v>103</v>
      </c>
      <c r="G11071" s="757" t="s">
        <v>104</v>
      </c>
      <c r="H11071" s="751">
        <v>4294873846</v>
      </c>
    </row>
    <row r="11072" spans="1:8">
      <c r="A11072" s="753" t="s">
        <v>84</v>
      </c>
      <c r="B11072" s="753" t="s">
        <v>212</v>
      </c>
      <c r="C11072" s="753" t="s">
        <v>223</v>
      </c>
      <c r="D11072" s="753" t="s">
        <v>1962</v>
      </c>
      <c r="E11072" s="753" t="s">
        <v>102</v>
      </c>
      <c r="F11072" s="753" t="s">
        <v>105</v>
      </c>
      <c r="G11072" s="757" t="s">
        <v>106</v>
      </c>
      <c r="H11072" s="751">
        <v>756271297</v>
      </c>
    </row>
    <row r="11073" spans="1:8">
      <c r="A11073" s="753" t="s">
        <v>84</v>
      </c>
      <c r="B11073" s="753" t="s">
        <v>212</v>
      </c>
      <c r="C11073" s="753" t="s">
        <v>223</v>
      </c>
      <c r="D11073" s="753" t="s">
        <v>1962</v>
      </c>
      <c r="E11073" s="753" t="s">
        <v>102</v>
      </c>
      <c r="F11073" s="753" t="s">
        <v>107</v>
      </c>
      <c r="G11073" s="757" t="s">
        <v>108</v>
      </c>
      <c r="H11073" s="751">
        <v>449807927</v>
      </c>
    </row>
    <row r="11074" spans="1:8">
      <c r="A11074" s="753" t="s">
        <v>84</v>
      </c>
      <c r="B11074" s="753" t="s">
        <v>212</v>
      </c>
      <c r="C11074" s="753" t="s">
        <v>223</v>
      </c>
      <c r="D11074" s="753" t="s">
        <v>1962</v>
      </c>
      <c r="E11074" s="753" t="s">
        <v>102</v>
      </c>
      <c r="F11074" s="753" t="s">
        <v>0</v>
      </c>
      <c r="G11074" s="757" t="s">
        <v>1</v>
      </c>
      <c r="H11074" s="751">
        <v>63495921</v>
      </c>
    </row>
    <row r="11075" spans="1:8">
      <c r="A11075" s="753" t="s">
        <v>84</v>
      </c>
      <c r="B11075" s="753" t="s">
        <v>212</v>
      </c>
      <c r="C11075" s="753" t="s">
        <v>223</v>
      </c>
      <c r="D11075" s="753" t="s">
        <v>1962</v>
      </c>
      <c r="E11075" s="753" t="s">
        <v>109</v>
      </c>
      <c r="F11075" s="753"/>
      <c r="G11075" s="757" t="s">
        <v>110</v>
      </c>
      <c r="H11075" s="751">
        <v>2206831000</v>
      </c>
    </row>
    <row r="11076" spans="1:8">
      <c r="A11076" s="753" t="s">
        <v>84</v>
      </c>
      <c r="B11076" s="753" t="s">
        <v>212</v>
      </c>
      <c r="C11076" s="753" t="s">
        <v>223</v>
      </c>
      <c r="D11076" s="753" t="s">
        <v>1962</v>
      </c>
      <c r="E11076" s="753" t="s">
        <v>109</v>
      </c>
      <c r="F11076" s="753" t="s">
        <v>2</v>
      </c>
      <c r="G11076" s="757" t="s">
        <v>3</v>
      </c>
      <c r="H11076" s="751">
        <v>50000000</v>
      </c>
    </row>
    <row r="11077" spans="1:8">
      <c r="A11077" s="753" t="s">
        <v>84</v>
      </c>
      <c r="B11077" s="753" t="s">
        <v>212</v>
      </c>
      <c r="C11077" s="753" t="s">
        <v>223</v>
      </c>
      <c r="D11077" s="753" t="s">
        <v>1962</v>
      </c>
      <c r="E11077" s="753" t="s">
        <v>109</v>
      </c>
      <c r="F11077" s="753" t="s">
        <v>111</v>
      </c>
      <c r="G11077" s="757" t="s">
        <v>135</v>
      </c>
      <c r="H11077" s="751">
        <v>2156831000</v>
      </c>
    </row>
    <row r="11078" spans="1:8">
      <c r="A11078" s="753" t="s">
        <v>84</v>
      </c>
      <c r="B11078" s="753" t="s">
        <v>212</v>
      </c>
      <c r="C11078" s="753" t="s">
        <v>223</v>
      </c>
      <c r="D11078" s="753" t="s">
        <v>1962</v>
      </c>
      <c r="E11078" s="753" t="s">
        <v>112</v>
      </c>
      <c r="F11078" s="753"/>
      <c r="G11078" s="757" t="s">
        <v>113</v>
      </c>
      <c r="H11078" s="751">
        <v>3408918659</v>
      </c>
    </row>
    <row r="11079" spans="1:8">
      <c r="A11079" s="753" t="s">
        <v>84</v>
      </c>
      <c r="B11079" s="753" t="s">
        <v>212</v>
      </c>
      <c r="C11079" s="753" t="s">
        <v>223</v>
      </c>
      <c r="D11079" s="753" t="s">
        <v>1962</v>
      </c>
      <c r="E11079" s="753" t="s">
        <v>112</v>
      </c>
      <c r="F11079" s="753" t="s">
        <v>155</v>
      </c>
      <c r="G11079" s="757" t="s">
        <v>1777</v>
      </c>
      <c r="H11079" s="751">
        <v>714065400</v>
      </c>
    </row>
    <row r="11080" spans="1:8">
      <c r="A11080" s="753" t="s">
        <v>84</v>
      </c>
      <c r="B11080" s="753" t="s">
        <v>212</v>
      </c>
      <c r="C11080" s="753" t="s">
        <v>223</v>
      </c>
      <c r="D11080" s="753" t="s">
        <v>1962</v>
      </c>
      <c r="E11080" s="753" t="s">
        <v>112</v>
      </c>
      <c r="F11080" s="753" t="s">
        <v>114</v>
      </c>
      <c r="G11080" s="757" t="s">
        <v>1778</v>
      </c>
      <c r="H11080" s="751">
        <v>223055485</v>
      </c>
    </row>
    <row r="11081" spans="1:8">
      <c r="A11081" s="753" t="s">
        <v>84</v>
      </c>
      <c r="B11081" s="753" t="s">
        <v>212</v>
      </c>
      <c r="C11081" s="753" t="s">
        <v>223</v>
      </c>
      <c r="D11081" s="753" t="s">
        <v>1962</v>
      </c>
      <c r="E11081" s="753" t="s">
        <v>112</v>
      </c>
      <c r="F11081" s="753" t="s">
        <v>156</v>
      </c>
      <c r="G11081" s="757" t="s">
        <v>1779</v>
      </c>
      <c r="H11081" s="751">
        <v>2183093774</v>
      </c>
    </row>
    <row r="11082" spans="1:8">
      <c r="A11082" s="753" t="s">
        <v>84</v>
      </c>
      <c r="B11082" s="753" t="s">
        <v>212</v>
      </c>
      <c r="C11082" s="753" t="s">
        <v>223</v>
      </c>
      <c r="D11082" s="753" t="s">
        <v>1962</v>
      </c>
      <c r="E11082" s="753" t="s">
        <v>112</v>
      </c>
      <c r="F11082" s="753" t="s">
        <v>146</v>
      </c>
      <c r="G11082" s="757" t="s">
        <v>1780</v>
      </c>
      <c r="H11082" s="751">
        <v>70404000</v>
      </c>
    </row>
    <row r="11083" spans="1:8">
      <c r="A11083" s="753" t="s">
        <v>84</v>
      </c>
      <c r="B11083" s="753" t="s">
        <v>212</v>
      </c>
      <c r="C11083" s="753" t="s">
        <v>223</v>
      </c>
      <c r="D11083" s="753" t="s">
        <v>1962</v>
      </c>
      <c r="E11083" s="753" t="s">
        <v>112</v>
      </c>
      <c r="F11083" s="753" t="s">
        <v>157</v>
      </c>
      <c r="G11083" s="757" t="s">
        <v>135</v>
      </c>
      <c r="H11083" s="751">
        <v>218300000</v>
      </c>
    </row>
    <row r="11084" spans="1:8">
      <c r="A11084" s="753" t="s">
        <v>84</v>
      </c>
      <c r="B11084" s="753" t="s">
        <v>212</v>
      </c>
      <c r="C11084" s="753" t="s">
        <v>223</v>
      </c>
      <c r="D11084" s="753" t="s">
        <v>1962</v>
      </c>
      <c r="E11084" s="753" t="s">
        <v>115</v>
      </c>
      <c r="F11084" s="753"/>
      <c r="G11084" s="757" t="s">
        <v>1781</v>
      </c>
      <c r="H11084" s="751">
        <v>995294011</v>
      </c>
    </row>
    <row r="11085" spans="1:8">
      <c r="A11085" s="753" t="s">
        <v>84</v>
      </c>
      <c r="B11085" s="753" t="s">
        <v>212</v>
      </c>
      <c r="C11085" s="753" t="s">
        <v>223</v>
      </c>
      <c r="D11085" s="753" t="s">
        <v>1962</v>
      </c>
      <c r="E11085" s="753" t="s">
        <v>115</v>
      </c>
      <c r="F11085" s="753" t="s">
        <v>116</v>
      </c>
      <c r="G11085" s="757" t="s">
        <v>117</v>
      </c>
      <c r="H11085" s="751">
        <v>551860500</v>
      </c>
    </row>
    <row r="11086" spans="1:8">
      <c r="A11086" s="753" t="s">
        <v>84</v>
      </c>
      <c r="B11086" s="753" t="s">
        <v>212</v>
      </c>
      <c r="C11086" s="753" t="s">
        <v>223</v>
      </c>
      <c r="D11086" s="753" t="s">
        <v>1962</v>
      </c>
      <c r="E11086" s="753" t="s">
        <v>115</v>
      </c>
      <c r="F11086" s="753" t="s">
        <v>147</v>
      </c>
      <c r="G11086" s="757" t="s">
        <v>148</v>
      </c>
      <c r="H11086" s="751">
        <v>133335000</v>
      </c>
    </row>
    <row r="11087" spans="1:8">
      <c r="A11087" s="753" t="s">
        <v>84</v>
      </c>
      <c r="B11087" s="753" t="s">
        <v>212</v>
      </c>
      <c r="C11087" s="753" t="s">
        <v>223</v>
      </c>
      <c r="D11087" s="753" t="s">
        <v>1962</v>
      </c>
      <c r="E11087" s="753" t="s">
        <v>115</v>
      </c>
      <c r="F11087" s="753" t="s">
        <v>4</v>
      </c>
      <c r="G11087" s="757" t="s">
        <v>1782</v>
      </c>
      <c r="H11087" s="751">
        <v>99750000</v>
      </c>
    </row>
    <row r="11088" spans="1:8">
      <c r="A11088" s="753" t="s">
        <v>84</v>
      </c>
      <c r="B11088" s="753" t="s">
        <v>212</v>
      </c>
      <c r="C11088" s="753" t="s">
        <v>223</v>
      </c>
      <c r="D11088" s="753" t="s">
        <v>1962</v>
      </c>
      <c r="E11088" s="753" t="s">
        <v>115</v>
      </c>
      <c r="F11088" s="753" t="s">
        <v>118</v>
      </c>
      <c r="G11088" s="757" t="s">
        <v>119</v>
      </c>
      <c r="H11088" s="751">
        <v>210348511</v>
      </c>
    </row>
    <row r="11089" spans="1:8">
      <c r="A11089" s="753" t="s">
        <v>84</v>
      </c>
      <c r="B11089" s="753" t="s">
        <v>212</v>
      </c>
      <c r="C11089" s="753" t="s">
        <v>223</v>
      </c>
      <c r="D11089" s="753" t="s">
        <v>1962</v>
      </c>
      <c r="E11089" s="753" t="s">
        <v>120</v>
      </c>
      <c r="F11089" s="753"/>
      <c r="G11089" s="757" t="s">
        <v>121</v>
      </c>
      <c r="H11089" s="751">
        <v>2072195215</v>
      </c>
    </row>
    <row r="11090" spans="1:8" ht="39.6">
      <c r="A11090" s="753" t="s">
        <v>84</v>
      </c>
      <c r="B11090" s="753" t="s">
        <v>212</v>
      </c>
      <c r="C11090" s="753" t="s">
        <v>223</v>
      </c>
      <c r="D11090" s="753" t="s">
        <v>1962</v>
      </c>
      <c r="E11090" s="753" t="s">
        <v>120</v>
      </c>
      <c r="F11090" s="753" t="s">
        <v>122</v>
      </c>
      <c r="G11090" s="757" t="s">
        <v>1783</v>
      </c>
      <c r="H11090" s="751">
        <v>177391340</v>
      </c>
    </row>
    <row r="11091" spans="1:8">
      <c r="A11091" s="753" t="s">
        <v>84</v>
      </c>
      <c r="B11091" s="753" t="s">
        <v>212</v>
      </c>
      <c r="C11091" s="753" t="s">
        <v>223</v>
      </c>
      <c r="D11091" s="753" t="s">
        <v>1962</v>
      </c>
      <c r="E11091" s="753" t="s">
        <v>120</v>
      </c>
      <c r="F11091" s="753" t="s">
        <v>123</v>
      </c>
      <c r="G11091" s="757" t="s">
        <v>124</v>
      </c>
      <c r="H11091" s="751">
        <v>241824595</v>
      </c>
    </row>
    <row r="11092" spans="1:8" ht="39.6">
      <c r="A11092" s="753" t="s">
        <v>84</v>
      </c>
      <c r="B11092" s="753" t="s">
        <v>212</v>
      </c>
      <c r="C11092" s="753" t="s">
        <v>223</v>
      </c>
      <c r="D11092" s="753" t="s">
        <v>1962</v>
      </c>
      <c r="E11092" s="753" t="s">
        <v>120</v>
      </c>
      <c r="F11092" s="753" t="s">
        <v>994</v>
      </c>
      <c r="G11092" s="757" t="s">
        <v>1824</v>
      </c>
      <c r="H11092" s="751">
        <v>68929280</v>
      </c>
    </row>
    <row r="11093" spans="1:8">
      <c r="A11093" s="753" t="s">
        <v>84</v>
      </c>
      <c r="B11093" s="753" t="s">
        <v>212</v>
      </c>
      <c r="C11093" s="753" t="s">
        <v>223</v>
      </c>
      <c r="D11093" s="753" t="s">
        <v>1962</v>
      </c>
      <c r="E11093" s="753" t="s">
        <v>120</v>
      </c>
      <c r="F11093" s="753" t="s">
        <v>315</v>
      </c>
      <c r="G11093" s="757" t="s">
        <v>1831</v>
      </c>
      <c r="H11093" s="751">
        <v>366340000</v>
      </c>
    </row>
    <row r="11094" spans="1:8" ht="26.4">
      <c r="A11094" s="753" t="s">
        <v>84</v>
      </c>
      <c r="B11094" s="753" t="s">
        <v>212</v>
      </c>
      <c r="C11094" s="753" t="s">
        <v>223</v>
      </c>
      <c r="D11094" s="753" t="s">
        <v>1962</v>
      </c>
      <c r="E11094" s="753" t="s">
        <v>120</v>
      </c>
      <c r="F11094" s="753" t="s">
        <v>1001</v>
      </c>
      <c r="G11094" s="757" t="s">
        <v>1784</v>
      </c>
      <c r="H11094" s="751">
        <v>1091289000</v>
      </c>
    </row>
    <row r="11095" spans="1:8">
      <c r="A11095" s="753" t="s">
        <v>84</v>
      </c>
      <c r="B11095" s="753" t="s">
        <v>212</v>
      </c>
      <c r="C11095" s="753" t="s">
        <v>223</v>
      </c>
      <c r="D11095" s="753" t="s">
        <v>1962</v>
      </c>
      <c r="E11095" s="753" t="s">
        <v>120</v>
      </c>
      <c r="F11095" s="753" t="s">
        <v>158</v>
      </c>
      <c r="G11095" s="757" t="s">
        <v>1785</v>
      </c>
      <c r="H11095" s="751">
        <v>120600000</v>
      </c>
    </row>
    <row r="11096" spans="1:8">
      <c r="A11096" s="753" t="s">
        <v>84</v>
      </c>
      <c r="B11096" s="753" t="s">
        <v>212</v>
      </c>
      <c r="C11096" s="753" t="s">
        <v>223</v>
      </c>
      <c r="D11096" s="753" t="s">
        <v>1962</v>
      </c>
      <c r="E11096" s="753" t="s">
        <v>120</v>
      </c>
      <c r="F11096" s="753" t="s">
        <v>159</v>
      </c>
      <c r="G11096" s="757" t="s">
        <v>143</v>
      </c>
      <c r="H11096" s="751">
        <v>5821000</v>
      </c>
    </row>
    <row r="11097" spans="1:8">
      <c r="A11097" s="753" t="s">
        <v>84</v>
      </c>
      <c r="B11097" s="753" t="s">
        <v>212</v>
      </c>
      <c r="C11097" s="753" t="s">
        <v>223</v>
      </c>
      <c r="D11097" s="753" t="s">
        <v>1962</v>
      </c>
      <c r="E11097" s="753" t="s">
        <v>160</v>
      </c>
      <c r="F11097" s="753"/>
      <c r="G11097" s="757" t="s">
        <v>161</v>
      </c>
      <c r="H11097" s="751">
        <v>1989660000</v>
      </c>
    </row>
    <row r="11098" spans="1:8">
      <c r="A11098" s="753" t="s">
        <v>84</v>
      </c>
      <c r="B11098" s="753" t="s">
        <v>212</v>
      </c>
      <c r="C11098" s="753" t="s">
        <v>223</v>
      </c>
      <c r="D11098" s="753" t="s">
        <v>1962</v>
      </c>
      <c r="E11098" s="753" t="s">
        <v>160</v>
      </c>
      <c r="F11098" s="753" t="s">
        <v>162</v>
      </c>
      <c r="G11098" s="757" t="s">
        <v>163</v>
      </c>
      <c r="H11098" s="751">
        <v>1590000</v>
      </c>
    </row>
    <row r="11099" spans="1:8">
      <c r="A11099" s="753" t="s">
        <v>84</v>
      </c>
      <c r="B11099" s="753" t="s">
        <v>212</v>
      </c>
      <c r="C11099" s="753" t="s">
        <v>223</v>
      </c>
      <c r="D11099" s="753" t="s">
        <v>1962</v>
      </c>
      <c r="E11099" s="753" t="s">
        <v>160</v>
      </c>
      <c r="F11099" s="753" t="s">
        <v>544</v>
      </c>
      <c r="G11099" s="757" t="s">
        <v>545</v>
      </c>
      <c r="H11099" s="751">
        <v>15300000</v>
      </c>
    </row>
    <row r="11100" spans="1:8">
      <c r="A11100" s="753" t="s">
        <v>84</v>
      </c>
      <c r="B11100" s="753" t="s">
        <v>212</v>
      </c>
      <c r="C11100" s="753" t="s">
        <v>223</v>
      </c>
      <c r="D11100" s="753" t="s">
        <v>1962</v>
      </c>
      <c r="E11100" s="753" t="s">
        <v>160</v>
      </c>
      <c r="F11100" s="753" t="s">
        <v>547</v>
      </c>
      <c r="G11100" s="757" t="s">
        <v>548</v>
      </c>
      <c r="H11100" s="751">
        <v>1100000</v>
      </c>
    </row>
    <row r="11101" spans="1:8">
      <c r="A11101" s="753" t="s">
        <v>84</v>
      </c>
      <c r="B11101" s="753" t="s">
        <v>212</v>
      </c>
      <c r="C11101" s="753" t="s">
        <v>223</v>
      </c>
      <c r="D11101" s="753" t="s">
        <v>1962</v>
      </c>
      <c r="E11101" s="753" t="s">
        <v>160</v>
      </c>
      <c r="F11101" s="753" t="s">
        <v>438</v>
      </c>
      <c r="G11101" s="757" t="s">
        <v>1786</v>
      </c>
      <c r="H11101" s="751">
        <v>1750000</v>
      </c>
    </row>
    <row r="11102" spans="1:8">
      <c r="A11102" s="753" t="s">
        <v>84</v>
      </c>
      <c r="B11102" s="753" t="s">
        <v>212</v>
      </c>
      <c r="C11102" s="753" t="s">
        <v>223</v>
      </c>
      <c r="D11102" s="753" t="s">
        <v>1962</v>
      </c>
      <c r="E11102" s="753" t="s">
        <v>160</v>
      </c>
      <c r="F11102" s="753" t="s">
        <v>549</v>
      </c>
      <c r="G11102" s="757" t="s">
        <v>550</v>
      </c>
      <c r="H11102" s="751">
        <v>778260000</v>
      </c>
    </row>
    <row r="11103" spans="1:8">
      <c r="A11103" s="753" t="s">
        <v>84</v>
      </c>
      <c r="B11103" s="753" t="s">
        <v>212</v>
      </c>
      <c r="C11103" s="753" t="s">
        <v>223</v>
      </c>
      <c r="D11103" s="753" t="s">
        <v>1962</v>
      </c>
      <c r="E11103" s="753" t="s">
        <v>160</v>
      </c>
      <c r="F11103" s="753" t="s">
        <v>551</v>
      </c>
      <c r="G11103" s="757" t="s">
        <v>133</v>
      </c>
      <c r="H11103" s="751">
        <v>1191660000</v>
      </c>
    </row>
    <row r="11104" spans="1:8">
      <c r="A11104" s="753" t="s">
        <v>84</v>
      </c>
      <c r="B11104" s="753" t="s">
        <v>212</v>
      </c>
      <c r="C11104" s="753" t="s">
        <v>223</v>
      </c>
      <c r="D11104" s="753" t="s">
        <v>1962</v>
      </c>
      <c r="E11104" s="753" t="s">
        <v>125</v>
      </c>
      <c r="F11104" s="753"/>
      <c r="G11104" s="757" t="s">
        <v>126</v>
      </c>
      <c r="H11104" s="751">
        <v>1422200000</v>
      </c>
    </row>
    <row r="11105" spans="1:8">
      <c r="A11105" s="753" t="s">
        <v>84</v>
      </c>
      <c r="B11105" s="753" t="s">
        <v>212</v>
      </c>
      <c r="C11105" s="753" t="s">
        <v>223</v>
      </c>
      <c r="D11105" s="753" t="s">
        <v>1962</v>
      </c>
      <c r="E11105" s="753" t="s">
        <v>125</v>
      </c>
      <c r="F11105" s="753" t="s">
        <v>430</v>
      </c>
      <c r="G11105" s="757" t="s">
        <v>431</v>
      </c>
      <c r="H11105" s="751">
        <v>134588000</v>
      </c>
    </row>
    <row r="11106" spans="1:8">
      <c r="A11106" s="753" t="s">
        <v>84</v>
      </c>
      <c r="B11106" s="753" t="s">
        <v>212</v>
      </c>
      <c r="C11106" s="753" t="s">
        <v>223</v>
      </c>
      <c r="D11106" s="753" t="s">
        <v>1962</v>
      </c>
      <c r="E11106" s="753" t="s">
        <v>125</v>
      </c>
      <c r="F11106" s="753" t="s">
        <v>552</v>
      </c>
      <c r="G11106" s="757" t="s">
        <v>553</v>
      </c>
      <c r="H11106" s="751">
        <v>204912000</v>
      </c>
    </row>
    <row r="11107" spans="1:8">
      <c r="A11107" s="753" t="s">
        <v>84</v>
      </c>
      <c r="B11107" s="753" t="s">
        <v>212</v>
      </c>
      <c r="C11107" s="753" t="s">
        <v>223</v>
      </c>
      <c r="D11107" s="753" t="s">
        <v>1962</v>
      </c>
      <c r="E11107" s="753" t="s">
        <v>125</v>
      </c>
      <c r="F11107" s="753" t="s">
        <v>127</v>
      </c>
      <c r="G11107" s="757" t="s">
        <v>128</v>
      </c>
      <c r="H11107" s="751">
        <v>70400000</v>
      </c>
    </row>
    <row r="11108" spans="1:8">
      <c r="A11108" s="753" t="s">
        <v>84</v>
      </c>
      <c r="B11108" s="753" t="s">
        <v>212</v>
      </c>
      <c r="C11108" s="753" t="s">
        <v>223</v>
      </c>
      <c r="D11108" s="753" t="s">
        <v>1962</v>
      </c>
      <c r="E11108" s="753" t="s">
        <v>125</v>
      </c>
      <c r="F11108" s="753" t="s">
        <v>129</v>
      </c>
      <c r="G11108" s="757" t="s">
        <v>1787</v>
      </c>
      <c r="H11108" s="751">
        <v>862300000</v>
      </c>
    </row>
    <row r="11109" spans="1:8">
      <c r="A11109" s="753" t="s">
        <v>84</v>
      </c>
      <c r="B11109" s="753" t="s">
        <v>212</v>
      </c>
      <c r="C11109" s="753" t="s">
        <v>223</v>
      </c>
      <c r="D11109" s="753" t="s">
        <v>1962</v>
      </c>
      <c r="E11109" s="753" t="s">
        <v>125</v>
      </c>
      <c r="F11109" s="753" t="s">
        <v>584</v>
      </c>
      <c r="G11109" s="757" t="s">
        <v>135</v>
      </c>
      <c r="H11109" s="751">
        <v>150000000</v>
      </c>
    </row>
    <row r="11110" spans="1:8">
      <c r="A11110" s="753" t="s">
        <v>84</v>
      </c>
      <c r="B11110" s="753" t="s">
        <v>212</v>
      </c>
      <c r="C11110" s="753" t="s">
        <v>223</v>
      </c>
      <c r="D11110" s="753" t="s">
        <v>1962</v>
      </c>
      <c r="E11110" s="753" t="s">
        <v>554</v>
      </c>
      <c r="F11110" s="753"/>
      <c r="G11110" s="757" t="s">
        <v>555</v>
      </c>
      <c r="H11110" s="751">
        <v>254900000</v>
      </c>
    </row>
    <row r="11111" spans="1:8">
      <c r="A11111" s="753" t="s">
        <v>84</v>
      </c>
      <c r="B11111" s="753" t="s">
        <v>212</v>
      </c>
      <c r="C11111" s="753" t="s">
        <v>223</v>
      </c>
      <c r="D11111" s="753" t="s">
        <v>1962</v>
      </c>
      <c r="E11111" s="753" t="s">
        <v>554</v>
      </c>
      <c r="F11111" s="753" t="s">
        <v>556</v>
      </c>
      <c r="G11111" s="757" t="s">
        <v>557</v>
      </c>
      <c r="H11111" s="751">
        <v>189900000</v>
      </c>
    </row>
    <row r="11112" spans="1:8">
      <c r="A11112" s="753" t="s">
        <v>84</v>
      </c>
      <c r="B11112" s="753" t="s">
        <v>212</v>
      </c>
      <c r="C11112" s="753" t="s">
        <v>223</v>
      </c>
      <c r="D11112" s="753" t="s">
        <v>1962</v>
      </c>
      <c r="E11112" s="753" t="s">
        <v>554</v>
      </c>
      <c r="F11112" s="753" t="s">
        <v>243</v>
      </c>
      <c r="G11112" s="757" t="s">
        <v>244</v>
      </c>
      <c r="H11112" s="751">
        <v>52200000</v>
      </c>
    </row>
    <row r="11113" spans="1:8">
      <c r="A11113" s="753" t="s">
        <v>84</v>
      </c>
      <c r="B11113" s="753" t="s">
        <v>212</v>
      </c>
      <c r="C11113" s="753" t="s">
        <v>223</v>
      </c>
      <c r="D11113" s="753" t="s">
        <v>1962</v>
      </c>
      <c r="E11113" s="753" t="s">
        <v>554</v>
      </c>
      <c r="F11113" s="753" t="s">
        <v>206</v>
      </c>
      <c r="G11113" s="757" t="s">
        <v>207</v>
      </c>
      <c r="H11113" s="751">
        <v>1000000</v>
      </c>
    </row>
    <row r="11114" spans="1:8">
      <c r="A11114" s="753" t="s">
        <v>84</v>
      </c>
      <c r="B11114" s="753" t="s">
        <v>212</v>
      </c>
      <c r="C11114" s="753" t="s">
        <v>223</v>
      </c>
      <c r="D11114" s="753" t="s">
        <v>1962</v>
      </c>
      <c r="E11114" s="753" t="s">
        <v>554</v>
      </c>
      <c r="F11114" s="753" t="s">
        <v>558</v>
      </c>
      <c r="G11114" s="757" t="s">
        <v>559</v>
      </c>
      <c r="H11114" s="751">
        <v>11800000</v>
      </c>
    </row>
    <row r="11115" spans="1:8" ht="39.6">
      <c r="A11115" s="753" t="s">
        <v>84</v>
      </c>
      <c r="B11115" s="753" t="s">
        <v>212</v>
      </c>
      <c r="C11115" s="753" t="s">
        <v>223</v>
      </c>
      <c r="D11115" s="753" t="s">
        <v>1962</v>
      </c>
      <c r="E11115" s="753" t="s">
        <v>560</v>
      </c>
      <c r="F11115" s="753"/>
      <c r="G11115" s="757" t="s">
        <v>1790</v>
      </c>
      <c r="H11115" s="751">
        <v>3845922600</v>
      </c>
    </row>
    <row r="11116" spans="1:8">
      <c r="A11116" s="753" t="s">
        <v>84</v>
      </c>
      <c r="B11116" s="753" t="s">
        <v>212</v>
      </c>
      <c r="C11116" s="753" t="s">
        <v>223</v>
      </c>
      <c r="D11116" s="753" t="s">
        <v>1962</v>
      </c>
      <c r="E11116" s="753" t="s">
        <v>560</v>
      </c>
      <c r="F11116" s="753" t="s">
        <v>856</v>
      </c>
      <c r="G11116" s="757" t="s">
        <v>1832</v>
      </c>
      <c r="H11116" s="751">
        <v>909987000</v>
      </c>
    </row>
    <row r="11117" spans="1:8">
      <c r="A11117" s="753" t="s">
        <v>84</v>
      </c>
      <c r="B11117" s="753" t="s">
        <v>212</v>
      </c>
      <c r="C11117" s="753" t="s">
        <v>223</v>
      </c>
      <c r="D11117" s="753" t="s">
        <v>1962</v>
      </c>
      <c r="E11117" s="753" t="s">
        <v>560</v>
      </c>
      <c r="F11117" s="753" t="s">
        <v>561</v>
      </c>
      <c r="G11117" s="757" t="s">
        <v>1791</v>
      </c>
      <c r="H11117" s="751">
        <v>70800000</v>
      </c>
    </row>
    <row r="11118" spans="1:8">
      <c r="A11118" s="753" t="s">
        <v>84</v>
      </c>
      <c r="B11118" s="753" t="s">
        <v>212</v>
      </c>
      <c r="C11118" s="753" t="s">
        <v>223</v>
      </c>
      <c r="D11118" s="753" t="s">
        <v>1962</v>
      </c>
      <c r="E11118" s="753" t="s">
        <v>560</v>
      </c>
      <c r="F11118" s="753" t="s">
        <v>197</v>
      </c>
      <c r="G11118" s="757" t="s">
        <v>1792</v>
      </c>
      <c r="H11118" s="751">
        <v>213910000</v>
      </c>
    </row>
    <row r="11119" spans="1:8">
      <c r="A11119" s="753" t="s">
        <v>84</v>
      </c>
      <c r="B11119" s="753" t="s">
        <v>212</v>
      </c>
      <c r="C11119" s="753" t="s">
        <v>223</v>
      </c>
      <c r="D11119" s="753" t="s">
        <v>1962</v>
      </c>
      <c r="E11119" s="753" t="s">
        <v>560</v>
      </c>
      <c r="F11119" s="753" t="s">
        <v>316</v>
      </c>
      <c r="G11119" s="757" t="s">
        <v>1866</v>
      </c>
      <c r="H11119" s="751">
        <v>15220000</v>
      </c>
    </row>
    <row r="11120" spans="1:8">
      <c r="A11120" s="753" t="s">
        <v>84</v>
      </c>
      <c r="B11120" s="753" t="s">
        <v>212</v>
      </c>
      <c r="C11120" s="753" t="s">
        <v>223</v>
      </c>
      <c r="D11120" s="753" t="s">
        <v>1962</v>
      </c>
      <c r="E11120" s="753" t="s">
        <v>560</v>
      </c>
      <c r="F11120" s="753" t="s">
        <v>5</v>
      </c>
      <c r="G11120" s="757" t="s">
        <v>6</v>
      </c>
      <c r="H11120" s="751">
        <v>6000000</v>
      </c>
    </row>
    <row r="11121" spans="1:8">
      <c r="A11121" s="753" t="s">
        <v>84</v>
      </c>
      <c r="B11121" s="753" t="s">
        <v>212</v>
      </c>
      <c r="C11121" s="753" t="s">
        <v>223</v>
      </c>
      <c r="D11121" s="753" t="s">
        <v>1962</v>
      </c>
      <c r="E11121" s="753" t="s">
        <v>560</v>
      </c>
      <c r="F11121" s="753" t="s">
        <v>418</v>
      </c>
      <c r="G11121" s="757" t="s">
        <v>1793</v>
      </c>
      <c r="H11121" s="751">
        <v>76986000</v>
      </c>
    </row>
    <row r="11122" spans="1:8">
      <c r="A11122" s="753" t="s">
        <v>84</v>
      </c>
      <c r="B11122" s="753" t="s">
        <v>212</v>
      </c>
      <c r="C11122" s="753" t="s">
        <v>223</v>
      </c>
      <c r="D11122" s="753" t="s">
        <v>1962</v>
      </c>
      <c r="E11122" s="753" t="s">
        <v>560</v>
      </c>
      <c r="F11122" s="753" t="s">
        <v>562</v>
      </c>
      <c r="G11122" s="757" t="s">
        <v>1794</v>
      </c>
      <c r="H11122" s="751">
        <v>184448600</v>
      </c>
    </row>
    <row r="11123" spans="1:8">
      <c r="A11123" s="753" t="s">
        <v>84</v>
      </c>
      <c r="B11123" s="753" t="s">
        <v>212</v>
      </c>
      <c r="C11123" s="753" t="s">
        <v>223</v>
      </c>
      <c r="D11123" s="753" t="s">
        <v>1962</v>
      </c>
      <c r="E11123" s="753" t="s">
        <v>560</v>
      </c>
      <c r="F11123" s="753" t="s">
        <v>7</v>
      </c>
      <c r="G11123" s="757" t="s">
        <v>1795</v>
      </c>
      <c r="H11123" s="751">
        <v>87195000</v>
      </c>
    </row>
    <row r="11124" spans="1:8" ht="26.4">
      <c r="A11124" s="753" t="s">
        <v>84</v>
      </c>
      <c r="B11124" s="753" t="s">
        <v>212</v>
      </c>
      <c r="C11124" s="753" t="s">
        <v>223</v>
      </c>
      <c r="D11124" s="753" t="s">
        <v>1962</v>
      </c>
      <c r="E11124" s="753" t="s">
        <v>560</v>
      </c>
      <c r="F11124" s="753" t="s">
        <v>563</v>
      </c>
      <c r="G11124" s="757" t="s">
        <v>13</v>
      </c>
      <c r="H11124" s="751">
        <v>2281376000</v>
      </c>
    </row>
    <row r="11125" spans="1:8" ht="26.4">
      <c r="A11125" s="753" t="s">
        <v>84</v>
      </c>
      <c r="B11125" s="753" t="s">
        <v>212</v>
      </c>
      <c r="C11125" s="753" t="s">
        <v>223</v>
      </c>
      <c r="D11125" s="753" t="s">
        <v>1962</v>
      </c>
      <c r="E11125" s="753" t="s">
        <v>1796</v>
      </c>
      <c r="F11125" s="753"/>
      <c r="G11125" s="757" t="s">
        <v>1797</v>
      </c>
      <c r="H11125" s="751">
        <v>2222241900</v>
      </c>
    </row>
    <row r="11126" spans="1:8">
      <c r="A11126" s="753" t="s">
        <v>84</v>
      </c>
      <c r="B11126" s="753" t="s">
        <v>212</v>
      </c>
      <c r="C11126" s="753" t="s">
        <v>223</v>
      </c>
      <c r="D11126" s="753" t="s">
        <v>1962</v>
      </c>
      <c r="E11126" s="753" t="s">
        <v>1796</v>
      </c>
      <c r="F11126" s="753" t="s">
        <v>2715</v>
      </c>
      <c r="G11126" s="757" t="s">
        <v>1832</v>
      </c>
      <c r="H11126" s="751">
        <v>90000000</v>
      </c>
    </row>
    <row r="11127" spans="1:8">
      <c r="A11127" s="753" t="s">
        <v>84</v>
      </c>
      <c r="B11127" s="753" t="s">
        <v>212</v>
      </c>
      <c r="C11127" s="753" t="s">
        <v>223</v>
      </c>
      <c r="D11127" s="753" t="s">
        <v>1962</v>
      </c>
      <c r="E11127" s="753" t="s">
        <v>1796</v>
      </c>
      <c r="F11127" s="753" t="s">
        <v>1825</v>
      </c>
      <c r="G11127" s="757" t="s">
        <v>1794</v>
      </c>
      <c r="H11127" s="751">
        <v>976882000</v>
      </c>
    </row>
    <row r="11128" spans="1:8">
      <c r="A11128" s="753" t="s">
        <v>84</v>
      </c>
      <c r="B11128" s="753" t="s">
        <v>212</v>
      </c>
      <c r="C11128" s="753" t="s">
        <v>223</v>
      </c>
      <c r="D11128" s="753" t="s">
        <v>1962</v>
      </c>
      <c r="E11128" s="753" t="s">
        <v>1796</v>
      </c>
      <c r="F11128" s="753" t="s">
        <v>1798</v>
      </c>
      <c r="G11128" s="757" t="s">
        <v>1793</v>
      </c>
      <c r="H11128" s="751">
        <v>353500000</v>
      </c>
    </row>
    <row r="11129" spans="1:8">
      <c r="A11129" s="753" t="s">
        <v>84</v>
      </c>
      <c r="B11129" s="753" t="s">
        <v>212</v>
      </c>
      <c r="C11129" s="753" t="s">
        <v>223</v>
      </c>
      <c r="D11129" s="753" t="s">
        <v>1962</v>
      </c>
      <c r="E11129" s="753" t="s">
        <v>1796</v>
      </c>
      <c r="F11129" s="753" t="s">
        <v>1833</v>
      </c>
      <c r="G11129" s="757" t="s">
        <v>1834</v>
      </c>
      <c r="H11129" s="751">
        <v>801859900</v>
      </c>
    </row>
    <row r="11130" spans="1:8" ht="26.4">
      <c r="A11130" s="753" t="s">
        <v>84</v>
      </c>
      <c r="B11130" s="753" t="s">
        <v>212</v>
      </c>
      <c r="C11130" s="753" t="s">
        <v>223</v>
      </c>
      <c r="D11130" s="753" t="s">
        <v>1962</v>
      </c>
      <c r="E11130" s="753" t="s">
        <v>130</v>
      </c>
      <c r="F11130" s="753"/>
      <c r="G11130" s="757" t="s">
        <v>131</v>
      </c>
      <c r="H11130" s="751">
        <v>5648795900</v>
      </c>
    </row>
    <row r="11131" spans="1:8">
      <c r="A11131" s="753" t="s">
        <v>84</v>
      </c>
      <c r="B11131" s="753" t="s">
        <v>212</v>
      </c>
      <c r="C11131" s="753" t="s">
        <v>223</v>
      </c>
      <c r="D11131" s="753" t="s">
        <v>1962</v>
      </c>
      <c r="E11131" s="753" t="s">
        <v>130</v>
      </c>
      <c r="F11131" s="753" t="s">
        <v>585</v>
      </c>
      <c r="G11131" s="757" t="s">
        <v>1799</v>
      </c>
      <c r="H11131" s="751">
        <v>286566000</v>
      </c>
    </row>
    <row r="11132" spans="1:8">
      <c r="A11132" s="753" t="s">
        <v>84</v>
      </c>
      <c r="B11132" s="753" t="s">
        <v>212</v>
      </c>
      <c r="C11132" s="753" t="s">
        <v>223</v>
      </c>
      <c r="D11132" s="753" t="s">
        <v>1962</v>
      </c>
      <c r="E11132" s="753" t="s">
        <v>130</v>
      </c>
      <c r="F11132" s="753" t="s">
        <v>1066</v>
      </c>
      <c r="G11132" s="757" t="s">
        <v>1065</v>
      </c>
      <c r="H11132" s="751">
        <v>440017000</v>
      </c>
    </row>
    <row r="11133" spans="1:8">
      <c r="A11133" s="753" t="s">
        <v>84</v>
      </c>
      <c r="B11133" s="753" t="s">
        <v>212</v>
      </c>
      <c r="C11133" s="753" t="s">
        <v>223</v>
      </c>
      <c r="D11133" s="753" t="s">
        <v>1962</v>
      </c>
      <c r="E11133" s="753" t="s">
        <v>130</v>
      </c>
      <c r="F11133" s="753" t="s">
        <v>14</v>
      </c>
      <c r="G11133" s="757" t="s">
        <v>1800</v>
      </c>
      <c r="H11133" s="751">
        <v>705120000</v>
      </c>
    </row>
    <row r="11134" spans="1:8">
      <c r="A11134" s="753" t="s">
        <v>84</v>
      </c>
      <c r="B11134" s="753" t="s">
        <v>212</v>
      </c>
      <c r="C11134" s="753" t="s">
        <v>223</v>
      </c>
      <c r="D11134" s="753" t="s">
        <v>1962</v>
      </c>
      <c r="E11134" s="753" t="s">
        <v>130</v>
      </c>
      <c r="F11134" s="753" t="s">
        <v>132</v>
      </c>
      <c r="G11134" s="757" t="s">
        <v>135</v>
      </c>
      <c r="H11134" s="751">
        <v>4217092900</v>
      </c>
    </row>
    <row r="11135" spans="1:8">
      <c r="A11135" s="753" t="s">
        <v>84</v>
      </c>
      <c r="B11135" s="753" t="s">
        <v>212</v>
      </c>
      <c r="C11135" s="753" t="s">
        <v>223</v>
      </c>
      <c r="D11135" s="753" t="s">
        <v>1962</v>
      </c>
      <c r="E11135" s="753" t="s">
        <v>1801</v>
      </c>
      <c r="F11135" s="753"/>
      <c r="G11135" s="757" t="s">
        <v>1802</v>
      </c>
      <c r="H11135" s="751">
        <v>10875000</v>
      </c>
    </row>
    <row r="11136" spans="1:8">
      <c r="A11136" s="753" t="s">
        <v>84</v>
      </c>
      <c r="B11136" s="753" t="s">
        <v>212</v>
      </c>
      <c r="C11136" s="753" t="s">
        <v>223</v>
      </c>
      <c r="D11136" s="753" t="s">
        <v>1962</v>
      </c>
      <c r="E11136" s="753" t="s">
        <v>1801</v>
      </c>
      <c r="F11136" s="753" t="s">
        <v>1803</v>
      </c>
      <c r="G11136" s="757" t="s">
        <v>1804</v>
      </c>
      <c r="H11136" s="751">
        <v>10875000</v>
      </c>
    </row>
    <row r="11137" spans="1:8">
      <c r="A11137" s="753" t="s">
        <v>84</v>
      </c>
      <c r="B11137" s="753" t="s">
        <v>212</v>
      </c>
      <c r="C11137" s="753" t="s">
        <v>223</v>
      </c>
      <c r="D11137" s="753" t="s">
        <v>1962</v>
      </c>
      <c r="E11137" s="753" t="s">
        <v>31</v>
      </c>
      <c r="F11137" s="753"/>
      <c r="G11137" s="757" t="s">
        <v>32</v>
      </c>
      <c r="H11137" s="751">
        <v>60000000</v>
      </c>
    </row>
    <row r="11138" spans="1:8">
      <c r="A11138" s="753" t="s">
        <v>84</v>
      </c>
      <c r="B11138" s="753" t="s">
        <v>212</v>
      </c>
      <c r="C11138" s="753" t="s">
        <v>223</v>
      </c>
      <c r="D11138" s="753" t="s">
        <v>1962</v>
      </c>
      <c r="E11138" s="753" t="s">
        <v>31</v>
      </c>
      <c r="F11138" s="753" t="s">
        <v>33</v>
      </c>
      <c r="G11138" s="757" t="s">
        <v>135</v>
      </c>
      <c r="H11138" s="751">
        <v>60000000</v>
      </c>
    </row>
    <row r="11139" spans="1:8" ht="26.4">
      <c r="A11139" s="753" t="s">
        <v>84</v>
      </c>
      <c r="B11139" s="753" t="s">
        <v>212</v>
      </c>
      <c r="C11139" s="753" t="s">
        <v>223</v>
      </c>
      <c r="D11139" s="753" t="s">
        <v>1962</v>
      </c>
      <c r="E11139" s="753" t="s">
        <v>458</v>
      </c>
      <c r="F11139" s="753"/>
      <c r="G11139" s="757" t="s">
        <v>1812</v>
      </c>
      <c r="H11139" s="751">
        <v>603820000</v>
      </c>
    </row>
    <row r="11140" spans="1:8">
      <c r="A11140" s="753" t="s">
        <v>84</v>
      </c>
      <c r="B11140" s="753" t="s">
        <v>212</v>
      </c>
      <c r="C11140" s="753" t="s">
        <v>223</v>
      </c>
      <c r="D11140" s="753" t="s">
        <v>1962</v>
      </c>
      <c r="E11140" s="753" t="s">
        <v>458</v>
      </c>
      <c r="F11140" s="753" t="s">
        <v>460</v>
      </c>
      <c r="G11140" s="757" t="s">
        <v>461</v>
      </c>
      <c r="H11140" s="751">
        <v>353820000</v>
      </c>
    </row>
    <row r="11141" spans="1:8">
      <c r="A11141" s="753" t="s">
        <v>84</v>
      </c>
      <c r="B11141" s="753" t="s">
        <v>212</v>
      </c>
      <c r="C11141" s="753" t="s">
        <v>223</v>
      </c>
      <c r="D11141" s="753" t="s">
        <v>1962</v>
      </c>
      <c r="E11141" s="753" t="s">
        <v>458</v>
      </c>
      <c r="F11141" s="753" t="s">
        <v>453</v>
      </c>
      <c r="G11141" s="757" t="s">
        <v>135</v>
      </c>
      <c r="H11141" s="751">
        <v>250000000</v>
      </c>
    </row>
    <row r="11142" spans="1:8">
      <c r="A11142" s="753" t="s">
        <v>84</v>
      </c>
      <c r="B11142" s="753" t="s">
        <v>212</v>
      </c>
      <c r="C11142" s="753" t="s">
        <v>223</v>
      </c>
      <c r="D11142" s="753" t="s">
        <v>1962</v>
      </c>
      <c r="E11142" s="753" t="s">
        <v>134</v>
      </c>
      <c r="F11142" s="753"/>
      <c r="G11142" s="757" t="s">
        <v>135</v>
      </c>
      <c r="H11142" s="751">
        <v>17403946641</v>
      </c>
    </row>
    <row r="11143" spans="1:8">
      <c r="A11143" s="753" t="s">
        <v>84</v>
      </c>
      <c r="B11143" s="753" t="s">
        <v>212</v>
      </c>
      <c r="C11143" s="753" t="s">
        <v>223</v>
      </c>
      <c r="D11143" s="753" t="s">
        <v>1962</v>
      </c>
      <c r="E11143" s="753" t="s">
        <v>134</v>
      </c>
      <c r="F11143" s="753" t="s">
        <v>9</v>
      </c>
      <c r="G11143" s="757" t="s">
        <v>1805</v>
      </c>
      <c r="H11143" s="751">
        <v>8453000</v>
      </c>
    </row>
    <row r="11144" spans="1:8">
      <c r="A11144" s="753" t="s">
        <v>84</v>
      </c>
      <c r="B11144" s="753" t="s">
        <v>212</v>
      </c>
      <c r="C11144" s="753" t="s">
        <v>223</v>
      </c>
      <c r="D11144" s="753" t="s">
        <v>1962</v>
      </c>
      <c r="E11144" s="753" t="s">
        <v>134</v>
      </c>
      <c r="F11144" s="753" t="s">
        <v>15</v>
      </c>
      <c r="G11144" s="757" t="s">
        <v>1806</v>
      </c>
      <c r="H11144" s="751">
        <v>43773400</v>
      </c>
    </row>
    <row r="11145" spans="1:8">
      <c r="A11145" s="753" t="s">
        <v>84</v>
      </c>
      <c r="B11145" s="753" t="s">
        <v>212</v>
      </c>
      <c r="C11145" s="753" t="s">
        <v>223</v>
      </c>
      <c r="D11145" s="753" t="s">
        <v>1962</v>
      </c>
      <c r="E11145" s="753" t="s">
        <v>134</v>
      </c>
      <c r="F11145" s="753" t="s">
        <v>137</v>
      </c>
      <c r="G11145" s="757" t="s">
        <v>138</v>
      </c>
      <c r="H11145" s="751">
        <v>4205946000</v>
      </c>
    </row>
    <row r="11146" spans="1:8">
      <c r="A11146" s="753" t="s">
        <v>84</v>
      </c>
      <c r="B11146" s="753" t="s">
        <v>212</v>
      </c>
      <c r="C11146" s="753" t="s">
        <v>223</v>
      </c>
      <c r="D11146" s="753" t="s">
        <v>1962</v>
      </c>
      <c r="E11146" s="753" t="s">
        <v>134</v>
      </c>
      <c r="F11146" s="753" t="s">
        <v>139</v>
      </c>
      <c r="G11146" s="757" t="s">
        <v>140</v>
      </c>
      <c r="H11146" s="751">
        <v>13145774241</v>
      </c>
    </row>
    <row r="11147" spans="1:8" ht="39.6">
      <c r="A11147" s="753" t="s">
        <v>84</v>
      </c>
      <c r="B11147" s="753" t="s">
        <v>212</v>
      </c>
      <c r="C11147" s="753" t="s">
        <v>223</v>
      </c>
      <c r="D11147" s="753" t="s">
        <v>1962</v>
      </c>
      <c r="E11147" s="753" t="s">
        <v>419</v>
      </c>
      <c r="F11147" s="753"/>
      <c r="G11147" s="757" t="s">
        <v>1807</v>
      </c>
      <c r="H11147" s="751">
        <v>43235109641</v>
      </c>
    </row>
    <row r="11148" spans="1:8">
      <c r="A11148" s="753" t="s">
        <v>84</v>
      </c>
      <c r="B11148" s="753" t="s">
        <v>212</v>
      </c>
      <c r="C11148" s="753" t="s">
        <v>223</v>
      </c>
      <c r="D11148" s="753" t="s">
        <v>1962</v>
      </c>
      <c r="E11148" s="753" t="s">
        <v>419</v>
      </c>
      <c r="F11148" s="753" t="s">
        <v>944</v>
      </c>
      <c r="G11148" s="757" t="s">
        <v>943</v>
      </c>
      <c r="H11148" s="751">
        <v>801042900</v>
      </c>
    </row>
    <row r="11149" spans="1:8">
      <c r="A11149" s="753" t="s">
        <v>84</v>
      </c>
      <c r="B11149" s="753" t="s">
        <v>212</v>
      </c>
      <c r="C11149" s="753" t="s">
        <v>223</v>
      </c>
      <c r="D11149" s="753" t="s">
        <v>1962</v>
      </c>
      <c r="E11149" s="753" t="s">
        <v>419</v>
      </c>
      <c r="F11149" s="753" t="s">
        <v>248</v>
      </c>
      <c r="G11149" s="757" t="s">
        <v>249</v>
      </c>
      <c r="H11149" s="751">
        <v>23220670000</v>
      </c>
    </row>
    <row r="11150" spans="1:8">
      <c r="A11150" s="753" t="s">
        <v>84</v>
      </c>
      <c r="B11150" s="753" t="s">
        <v>212</v>
      </c>
      <c r="C11150" s="753" t="s">
        <v>223</v>
      </c>
      <c r="D11150" s="753" t="s">
        <v>1962</v>
      </c>
      <c r="E11150" s="753" t="s">
        <v>419</v>
      </c>
      <c r="F11150" s="753" t="s">
        <v>250</v>
      </c>
      <c r="G11150" s="757" t="s">
        <v>251</v>
      </c>
      <c r="H11150" s="751">
        <v>771720000</v>
      </c>
    </row>
    <row r="11151" spans="1:8" ht="52.8">
      <c r="A11151" s="753" t="s">
        <v>84</v>
      </c>
      <c r="B11151" s="753" t="s">
        <v>212</v>
      </c>
      <c r="C11151" s="753" t="s">
        <v>223</v>
      </c>
      <c r="D11151" s="753" t="s">
        <v>1962</v>
      </c>
      <c r="E11151" s="753" t="s">
        <v>419</v>
      </c>
      <c r="F11151" s="753" t="s">
        <v>420</v>
      </c>
      <c r="G11151" s="757" t="s">
        <v>2714</v>
      </c>
      <c r="H11151" s="751">
        <v>13598924000</v>
      </c>
    </row>
    <row r="11152" spans="1:8">
      <c r="A11152" s="753" t="s">
        <v>84</v>
      </c>
      <c r="B11152" s="753" t="s">
        <v>212</v>
      </c>
      <c r="C11152" s="753" t="s">
        <v>223</v>
      </c>
      <c r="D11152" s="753" t="s">
        <v>1962</v>
      </c>
      <c r="E11152" s="753" t="s">
        <v>419</v>
      </c>
      <c r="F11152" s="753" t="s">
        <v>252</v>
      </c>
      <c r="G11152" s="757" t="s">
        <v>135</v>
      </c>
      <c r="H11152" s="751">
        <v>4842752741</v>
      </c>
    </row>
    <row r="11153" spans="1:8">
      <c r="A11153" s="753" t="s">
        <v>84</v>
      </c>
      <c r="B11153" s="753" t="s">
        <v>212</v>
      </c>
      <c r="C11153" s="753" t="s">
        <v>223</v>
      </c>
      <c r="D11153" s="753" t="s">
        <v>1962</v>
      </c>
      <c r="E11153" s="753" t="s">
        <v>404</v>
      </c>
      <c r="F11153" s="753"/>
      <c r="G11153" s="757" t="s">
        <v>1808</v>
      </c>
      <c r="H11153" s="751">
        <v>1506660000</v>
      </c>
    </row>
    <row r="11154" spans="1:8">
      <c r="A11154" s="753" t="s">
        <v>84</v>
      </c>
      <c r="B11154" s="753" t="s">
        <v>212</v>
      </c>
      <c r="C11154" s="753" t="s">
        <v>223</v>
      </c>
      <c r="D11154" s="753" t="s">
        <v>1962</v>
      </c>
      <c r="E11154" s="753" t="s">
        <v>404</v>
      </c>
      <c r="F11154" s="753" t="s">
        <v>1809</v>
      </c>
      <c r="G11154" s="757" t="s">
        <v>26</v>
      </c>
      <c r="H11154" s="751">
        <v>1299440000</v>
      </c>
    </row>
    <row r="11155" spans="1:8">
      <c r="A11155" s="753" t="s">
        <v>84</v>
      </c>
      <c r="B11155" s="753" t="s">
        <v>212</v>
      </c>
      <c r="C11155" s="753" t="s">
        <v>223</v>
      </c>
      <c r="D11155" s="753" t="s">
        <v>1962</v>
      </c>
      <c r="E11155" s="753" t="s">
        <v>404</v>
      </c>
      <c r="F11155" s="753" t="s">
        <v>867</v>
      </c>
      <c r="G11155" s="757" t="s">
        <v>135</v>
      </c>
      <c r="H11155" s="751">
        <v>207220000</v>
      </c>
    </row>
    <row r="11156" spans="1:8">
      <c r="A11156" s="753" t="s">
        <v>84</v>
      </c>
      <c r="B11156" s="753" t="s">
        <v>212</v>
      </c>
      <c r="C11156" s="753" t="s">
        <v>223</v>
      </c>
      <c r="D11156" s="753" t="s">
        <v>1962</v>
      </c>
      <c r="E11156" s="753" t="s">
        <v>353</v>
      </c>
      <c r="F11156" s="753"/>
      <c r="G11156" s="757" t="s">
        <v>354</v>
      </c>
      <c r="H11156" s="751">
        <v>264793000</v>
      </c>
    </row>
    <row r="11157" spans="1:8">
      <c r="A11157" s="753" t="s">
        <v>84</v>
      </c>
      <c r="B11157" s="753" t="s">
        <v>212</v>
      </c>
      <c r="C11157" s="753" t="s">
        <v>223</v>
      </c>
      <c r="D11157" s="753" t="s">
        <v>1962</v>
      </c>
      <c r="E11157" s="753" t="s">
        <v>353</v>
      </c>
      <c r="F11157" s="753" t="s">
        <v>405</v>
      </c>
      <c r="G11157" s="757" t="s">
        <v>1920</v>
      </c>
      <c r="H11157" s="751">
        <v>218439000</v>
      </c>
    </row>
    <row r="11158" spans="1:8">
      <c r="A11158" s="753" t="s">
        <v>84</v>
      </c>
      <c r="B11158" s="753" t="s">
        <v>212</v>
      </c>
      <c r="C11158" s="753" t="s">
        <v>223</v>
      </c>
      <c r="D11158" s="753" t="s">
        <v>1962</v>
      </c>
      <c r="E11158" s="753" t="s">
        <v>353</v>
      </c>
      <c r="F11158" s="753" t="s">
        <v>1003</v>
      </c>
      <c r="G11158" s="757" t="s">
        <v>136</v>
      </c>
      <c r="H11158" s="751">
        <v>46354000</v>
      </c>
    </row>
    <row r="11159" spans="1:8">
      <c r="A11159" s="753" t="s">
        <v>84</v>
      </c>
      <c r="B11159" s="753" t="s">
        <v>212</v>
      </c>
      <c r="C11159" s="753" t="s">
        <v>223</v>
      </c>
      <c r="D11159" s="753" t="s">
        <v>1962</v>
      </c>
      <c r="E11159" s="753" t="s">
        <v>178</v>
      </c>
      <c r="F11159" s="753"/>
      <c r="G11159" s="757" t="s">
        <v>179</v>
      </c>
      <c r="H11159" s="751">
        <v>9379295600</v>
      </c>
    </row>
    <row r="11160" spans="1:8" ht="26.4">
      <c r="A11160" s="753" t="s">
        <v>84</v>
      </c>
      <c r="B11160" s="753" t="s">
        <v>212</v>
      </c>
      <c r="C11160" s="753" t="s">
        <v>223</v>
      </c>
      <c r="D11160" s="753" t="s">
        <v>1962</v>
      </c>
      <c r="E11160" s="753" t="s">
        <v>178</v>
      </c>
      <c r="F11160" s="753" t="s">
        <v>180</v>
      </c>
      <c r="G11160" s="757" t="s">
        <v>1810</v>
      </c>
      <c r="H11160" s="751">
        <v>9379295600</v>
      </c>
    </row>
    <row r="11161" spans="1:8">
      <c r="A11161" s="753" t="s">
        <v>84</v>
      </c>
      <c r="B11161" s="753" t="s">
        <v>212</v>
      </c>
      <c r="C11161" s="753" t="s">
        <v>223</v>
      </c>
      <c r="D11161" s="753" t="s">
        <v>1962</v>
      </c>
      <c r="E11161" s="753" t="s">
        <v>16</v>
      </c>
      <c r="F11161" s="753"/>
      <c r="G11161" s="757" t="s">
        <v>17</v>
      </c>
      <c r="H11161" s="751">
        <v>898048000</v>
      </c>
    </row>
    <row r="11162" spans="1:8">
      <c r="A11162" s="753" t="s">
        <v>84</v>
      </c>
      <c r="B11162" s="753" t="s">
        <v>212</v>
      </c>
      <c r="C11162" s="753" t="s">
        <v>223</v>
      </c>
      <c r="D11162" s="753" t="s">
        <v>1962</v>
      </c>
      <c r="E11162" s="753" t="s">
        <v>16</v>
      </c>
      <c r="F11162" s="753" t="s">
        <v>18</v>
      </c>
      <c r="G11162" s="757" t="s">
        <v>1887</v>
      </c>
      <c r="H11162" s="751">
        <v>898048000</v>
      </c>
    </row>
    <row r="11163" spans="1:8">
      <c r="A11163" s="753" t="s">
        <v>84</v>
      </c>
      <c r="B11163" s="753" t="s">
        <v>212</v>
      </c>
      <c r="C11163" s="753" t="s">
        <v>223</v>
      </c>
      <c r="D11163" s="753" t="s">
        <v>1962</v>
      </c>
      <c r="E11163" s="753" t="s">
        <v>19</v>
      </c>
      <c r="F11163" s="753"/>
      <c r="G11163" s="757" t="s">
        <v>133</v>
      </c>
      <c r="H11163" s="751">
        <v>240002000</v>
      </c>
    </row>
    <row r="11164" spans="1:8">
      <c r="A11164" s="753" t="s">
        <v>84</v>
      </c>
      <c r="B11164" s="753" t="s">
        <v>212</v>
      </c>
      <c r="C11164" s="753" t="s">
        <v>223</v>
      </c>
      <c r="D11164" s="753" t="s">
        <v>1962</v>
      </c>
      <c r="E11164" s="753" t="s">
        <v>19</v>
      </c>
      <c r="F11164" s="753" t="s">
        <v>20</v>
      </c>
      <c r="G11164" s="757" t="s">
        <v>21</v>
      </c>
      <c r="H11164" s="751">
        <v>51777000</v>
      </c>
    </row>
    <row r="11165" spans="1:8">
      <c r="A11165" s="753" t="s">
        <v>84</v>
      </c>
      <c r="B11165" s="753" t="s">
        <v>212</v>
      </c>
      <c r="C11165" s="753" t="s">
        <v>223</v>
      </c>
      <c r="D11165" s="753" t="s">
        <v>1962</v>
      </c>
      <c r="E11165" s="753" t="s">
        <v>19</v>
      </c>
      <c r="F11165" s="753" t="s">
        <v>22</v>
      </c>
      <c r="G11165" s="757" t="s">
        <v>23</v>
      </c>
      <c r="H11165" s="751">
        <v>188225000</v>
      </c>
    </row>
    <row r="11166" spans="1:8" ht="39.6">
      <c r="A11166" s="753" t="s">
        <v>84</v>
      </c>
      <c r="B11166" s="753" t="s">
        <v>212</v>
      </c>
      <c r="C11166" s="753" t="s">
        <v>223</v>
      </c>
      <c r="D11166" s="753" t="s">
        <v>1956</v>
      </c>
      <c r="E11166" s="753"/>
      <c r="F11166" s="753"/>
      <c r="G11166" s="757" t="s">
        <v>1957</v>
      </c>
      <c r="H11166" s="751">
        <v>30000000</v>
      </c>
    </row>
    <row r="11167" spans="1:8">
      <c r="A11167" s="753" t="s">
        <v>84</v>
      </c>
      <c r="B11167" s="753" t="s">
        <v>212</v>
      </c>
      <c r="C11167" s="753" t="s">
        <v>223</v>
      </c>
      <c r="D11167" s="753" t="s">
        <v>1956</v>
      </c>
      <c r="E11167" s="753" t="s">
        <v>134</v>
      </c>
      <c r="F11167" s="753"/>
      <c r="G11167" s="757" t="s">
        <v>135</v>
      </c>
      <c r="H11167" s="751">
        <v>30000000</v>
      </c>
    </row>
    <row r="11168" spans="1:8">
      <c r="A11168" s="753" t="s">
        <v>84</v>
      </c>
      <c r="B11168" s="753" t="s">
        <v>212</v>
      </c>
      <c r="C11168" s="753" t="s">
        <v>223</v>
      </c>
      <c r="D11168" s="753" t="s">
        <v>1956</v>
      </c>
      <c r="E11168" s="753" t="s">
        <v>134</v>
      </c>
      <c r="F11168" s="753" t="s">
        <v>139</v>
      </c>
      <c r="G11168" s="757" t="s">
        <v>140</v>
      </c>
      <c r="H11168" s="751">
        <v>30000000</v>
      </c>
    </row>
    <row r="11169" spans="1:8">
      <c r="A11169" s="753" t="s">
        <v>84</v>
      </c>
      <c r="B11169" s="753" t="s">
        <v>212</v>
      </c>
      <c r="C11169" s="753" t="s">
        <v>1062</v>
      </c>
      <c r="D11169" s="753"/>
      <c r="E11169" s="753"/>
      <c r="F11169" s="753"/>
      <c r="G11169" s="757" t="s">
        <v>1375</v>
      </c>
      <c r="H11169" s="751">
        <v>286400000</v>
      </c>
    </row>
    <row r="11170" spans="1:8" ht="26.4">
      <c r="A11170" s="753" t="s">
        <v>84</v>
      </c>
      <c r="B11170" s="753" t="s">
        <v>212</v>
      </c>
      <c r="C11170" s="753" t="s">
        <v>1062</v>
      </c>
      <c r="D11170" s="753" t="s">
        <v>1945</v>
      </c>
      <c r="E11170" s="753"/>
      <c r="F11170" s="753"/>
      <c r="G11170" s="757" t="s">
        <v>1946</v>
      </c>
      <c r="H11170" s="751">
        <v>286400000</v>
      </c>
    </row>
    <row r="11171" spans="1:8">
      <c r="A11171" s="753" t="s">
        <v>84</v>
      </c>
      <c r="B11171" s="753" t="s">
        <v>212</v>
      </c>
      <c r="C11171" s="753" t="s">
        <v>1062</v>
      </c>
      <c r="D11171" s="753" t="s">
        <v>1945</v>
      </c>
      <c r="E11171" s="753" t="s">
        <v>112</v>
      </c>
      <c r="F11171" s="753"/>
      <c r="G11171" s="757" t="s">
        <v>113</v>
      </c>
      <c r="H11171" s="751">
        <v>7400000</v>
      </c>
    </row>
    <row r="11172" spans="1:8">
      <c r="A11172" s="753" t="s">
        <v>84</v>
      </c>
      <c r="B11172" s="753" t="s">
        <v>212</v>
      </c>
      <c r="C11172" s="753" t="s">
        <v>1062</v>
      </c>
      <c r="D11172" s="753" t="s">
        <v>1945</v>
      </c>
      <c r="E11172" s="753" t="s">
        <v>112</v>
      </c>
      <c r="F11172" s="753" t="s">
        <v>156</v>
      </c>
      <c r="G11172" s="757" t="s">
        <v>1779</v>
      </c>
      <c r="H11172" s="751">
        <v>7400000</v>
      </c>
    </row>
    <row r="11173" spans="1:8">
      <c r="A11173" s="753" t="s">
        <v>84</v>
      </c>
      <c r="B11173" s="753" t="s">
        <v>212</v>
      </c>
      <c r="C11173" s="753" t="s">
        <v>1062</v>
      </c>
      <c r="D11173" s="753" t="s">
        <v>1945</v>
      </c>
      <c r="E11173" s="753" t="s">
        <v>160</v>
      </c>
      <c r="F11173" s="753"/>
      <c r="G11173" s="757" t="s">
        <v>161</v>
      </c>
      <c r="H11173" s="751">
        <v>2980000</v>
      </c>
    </row>
    <row r="11174" spans="1:8">
      <c r="A11174" s="753" t="s">
        <v>84</v>
      </c>
      <c r="B11174" s="753" t="s">
        <v>212</v>
      </c>
      <c r="C11174" s="753" t="s">
        <v>1062</v>
      </c>
      <c r="D11174" s="753" t="s">
        <v>1945</v>
      </c>
      <c r="E11174" s="753" t="s">
        <v>160</v>
      </c>
      <c r="F11174" s="753" t="s">
        <v>438</v>
      </c>
      <c r="G11174" s="757" t="s">
        <v>1786</v>
      </c>
      <c r="H11174" s="751">
        <v>900000</v>
      </c>
    </row>
    <row r="11175" spans="1:8">
      <c r="A11175" s="753" t="s">
        <v>84</v>
      </c>
      <c r="B11175" s="753" t="s">
        <v>212</v>
      </c>
      <c r="C11175" s="753" t="s">
        <v>1062</v>
      </c>
      <c r="D11175" s="753" t="s">
        <v>1945</v>
      </c>
      <c r="E11175" s="753" t="s">
        <v>160</v>
      </c>
      <c r="F11175" s="753" t="s">
        <v>551</v>
      </c>
      <c r="G11175" s="757" t="s">
        <v>133</v>
      </c>
      <c r="H11175" s="751">
        <v>2080000</v>
      </c>
    </row>
    <row r="11176" spans="1:8" ht="26.4">
      <c r="A11176" s="753" t="s">
        <v>84</v>
      </c>
      <c r="B11176" s="753" t="s">
        <v>212</v>
      </c>
      <c r="C11176" s="753" t="s">
        <v>1062</v>
      </c>
      <c r="D11176" s="753" t="s">
        <v>1945</v>
      </c>
      <c r="E11176" s="753" t="s">
        <v>458</v>
      </c>
      <c r="F11176" s="753"/>
      <c r="G11176" s="757" t="s">
        <v>1812</v>
      </c>
      <c r="H11176" s="751">
        <v>60810000</v>
      </c>
    </row>
    <row r="11177" spans="1:8">
      <c r="A11177" s="753" t="s">
        <v>84</v>
      </c>
      <c r="B11177" s="753" t="s">
        <v>212</v>
      </c>
      <c r="C11177" s="753" t="s">
        <v>1062</v>
      </c>
      <c r="D11177" s="753" t="s">
        <v>1945</v>
      </c>
      <c r="E11177" s="753" t="s">
        <v>458</v>
      </c>
      <c r="F11177" s="753" t="s">
        <v>460</v>
      </c>
      <c r="G11177" s="757" t="s">
        <v>461</v>
      </c>
      <c r="H11177" s="751">
        <v>19400000</v>
      </c>
    </row>
    <row r="11178" spans="1:8">
      <c r="A11178" s="753" t="s">
        <v>84</v>
      </c>
      <c r="B11178" s="753" t="s">
        <v>212</v>
      </c>
      <c r="C11178" s="753" t="s">
        <v>1062</v>
      </c>
      <c r="D11178" s="753" t="s">
        <v>1945</v>
      </c>
      <c r="E11178" s="753" t="s">
        <v>458</v>
      </c>
      <c r="F11178" s="753" t="s">
        <v>464</v>
      </c>
      <c r="G11178" s="757" t="s">
        <v>1836</v>
      </c>
      <c r="H11178" s="751">
        <v>41410000</v>
      </c>
    </row>
    <row r="11179" spans="1:8">
      <c r="A11179" s="753" t="s">
        <v>84</v>
      </c>
      <c r="B11179" s="753" t="s">
        <v>212</v>
      </c>
      <c r="C11179" s="753" t="s">
        <v>1062</v>
      </c>
      <c r="D11179" s="753" t="s">
        <v>1945</v>
      </c>
      <c r="E11179" s="753" t="s">
        <v>134</v>
      </c>
      <c r="F11179" s="753"/>
      <c r="G11179" s="757" t="s">
        <v>135</v>
      </c>
      <c r="H11179" s="751">
        <v>195210000</v>
      </c>
    </row>
    <row r="11180" spans="1:8">
      <c r="A11180" s="753" t="s">
        <v>84</v>
      </c>
      <c r="B11180" s="753" t="s">
        <v>212</v>
      </c>
      <c r="C11180" s="753" t="s">
        <v>1062</v>
      </c>
      <c r="D11180" s="753" t="s">
        <v>1945</v>
      </c>
      <c r="E11180" s="753" t="s">
        <v>134</v>
      </c>
      <c r="F11180" s="753" t="s">
        <v>137</v>
      </c>
      <c r="G11180" s="757" t="s">
        <v>138</v>
      </c>
      <c r="H11180" s="751">
        <v>22500000</v>
      </c>
    </row>
    <row r="11181" spans="1:8">
      <c r="A11181" s="753" t="s">
        <v>84</v>
      </c>
      <c r="B11181" s="753" t="s">
        <v>212</v>
      </c>
      <c r="C11181" s="753" t="s">
        <v>1062</v>
      </c>
      <c r="D11181" s="753" t="s">
        <v>1945</v>
      </c>
      <c r="E11181" s="753" t="s">
        <v>134</v>
      </c>
      <c r="F11181" s="753" t="s">
        <v>139</v>
      </c>
      <c r="G11181" s="757" t="s">
        <v>140</v>
      </c>
      <c r="H11181" s="751">
        <v>172710000</v>
      </c>
    </row>
    <row r="11182" spans="1:8" ht="39.6">
      <c r="A11182" s="753" t="s">
        <v>84</v>
      </c>
      <c r="B11182" s="753" t="s">
        <v>212</v>
      </c>
      <c r="C11182" s="753" t="s">
        <v>1062</v>
      </c>
      <c r="D11182" s="753" t="s">
        <v>1945</v>
      </c>
      <c r="E11182" s="753" t="s">
        <v>997</v>
      </c>
      <c r="F11182" s="753"/>
      <c r="G11182" s="757" t="s">
        <v>1898</v>
      </c>
      <c r="H11182" s="751">
        <v>20000000</v>
      </c>
    </row>
    <row r="11183" spans="1:8">
      <c r="A11183" s="753" t="s">
        <v>84</v>
      </c>
      <c r="B11183" s="753" t="s">
        <v>212</v>
      </c>
      <c r="C11183" s="753" t="s">
        <v>1062</v>
      </c>
      <c r="D11183" s="753" t="s">
        <v>1945</v>
      </c>
      <c r="E11183" s="753" t="s">
        <v>997</v>
      </c>
      <c r="F11183" s="753" t="s">
        <v>2735</v>
      </c>
      <c r="G11183" s="757" t="s">
        <v>2736</v>
      </c>
      <c r="H11183" s="751">
        <v>20000000</v>
      </c>
    </row>
    <row r="11184" spans="1:8">
      <c r="A11184" s="753" t="s">
        <v>84</v>
      </c>
      <c r="B11184" s="753" t="s">
        <v>214</v>
      </c>
      <c r="C11184" s="753"/>
      <c r="D11184" s="753"/>
      <c r="E11184" s="753"/>
      <c r="F11184" s="753"/>
      <c r="G11184" s="757" t="s">
        <v>2027</v>
      </c>
      <c r="H11184" s="751">
        <v>44175303232</v>
      </c>
    </row>
    <row r="11185" spans="1:8">
      <c r="A11185" s="753" t="s">
        <v>84</v>
      </c>
      <c r="B11185" s="753" t="s">
        <v>214</v>
      </c>
      <c r="C11185" s="753" t="s">
        <v>29</v>
      </c>
      <c r="D11185" s="753"/>
      <c r="E11185" s="753"/>
      <c r="F11185" s="753"/>
      <c r="G11185" s="757" t="s">
        <v>1366</v>
      </c>
      <c r="H11185" s="751">
        <v>16500000</v>
      </c>
    </row>
    <row r="11186" spans="1:8">
      <c r="A11186" s="753" t="s">
        <v>84</v>
      </c>
      <c r="B11186" s="753" t="s">
        <v>214</v>
      </c>
      <c r="C11186" s="753" t="s">
        <v>29</v>
      </c>
      <c r="D11186" s="753" t="s">
        <v>30</v>
      </c>
      <c r="E11186" s="753"/>
      <c r="F11186" s="753"/>
      <c r="G11186" s="757" t="s">
        <v>1366</v>
      </c>
      <c r="H11186" s="751">
        <v>16500000</v>
      </c>
    </row>
    <row r="11187" spans="1:8">
      <c r="A11187" s="753" t="s">
        <v>84</v>
      </c>
      <c r="B11187" s="753" t="s">
        <v>214</v>
      </c>
      <c r="C11187" s="753" t="s">
        <v>29</v>
      </c>
      <c r="D11187" s="753" t="s">
        <v>30</v>
      </c>
      <c r="E11187" s="753" t="s">
        <v>96</v>
      </c>
      <c r="F11187" s="753"/>
      <c r="G11187" s="757" t="s">
        <v>97</v>
      </c>
      <c r="H11187" s="751">
        <v>16500000</v>
      </c>
    </row>
    <row r="11188" spans="1:8">
      <c r="A11188" s="753" t="s">
        <v>84</v>
      </c>
      <c r="B11188" s="753" t="s">
        <v>214</v>
      </c>
      <c r="C11188" s="753" t="s">
        <v>29</v>
      </c>
      <c r="D11188" s="753" t="s">
        <v>30</v>
      </c>
      <c r="E11188" s="753" t="s">
        <v>96</v>
      </c>
      <c r="F11188" s="753" t="s">
        <v>154</v>
      </c>
      <c r="G11188" s="757" t="s">
        <v>1773</v>
      </c>
      <c r="H11188" s="751">
        <v>16500000</v>
      </c>
    </row>
    <row r="11189" spans="1:8">
      <c r="A11189" s="753" t="s">
        <v>84</v>
      </c>
      <c r="B11189" s="753" t="s">
        <v>214</v>
      </c>
      <c r="C11189" s="753" t="s">
        <v>416</v>
      </c>
      <c r="D11189" s="753"/>
      <c r="E11189" s="753"/>
      <c r="F11189" s="753"/>
      <c r="G11189" s="757" t="s">
        <v>1814</v>
      </c>
      <c r="H11189" s="751">
        <v>42120000</v>
      </c>
    </row>
    <row r="11190" spans="1:8" ht="39.6">
      <c r="A11190" s="753" t="s">
        <v>84</v>
      </c>
      <c r="B11190" s="753" t="s">
        <v>214</v>
      </c>
      <c r="C11190" s="753" t="s">
        <v>416</v>
      </c>
      <c r="D11190" s="753" t="s">
        <v>1816</v>
      </c>
      <c r="E11190" s="753"/>
      <c r="F11190" s="753"/>
      <c r="G11190" s="757" t="s">
        <v>1817</v>
      </c>
      <c r="H11190" s="751">
        <v>34120000</v>
      </c>
    </row>
    <row r="11191" spans="1:8" ht="26.4">
      <c r="A11191" s="753" t="s">
        <v>84</v>
      </c>
      <c r="B11191" s="753" t="s">
        <v>214</v>
      </c>
      <c r="C11191" s="753" t="s">
        <v>416</v>
      </c>
      <c r="D11191" s="753" t="s">
        <v>1816</v>
      </c>
      <c r="E11191" s="753" t="s">
        <v>333</v>
      </c>
      <c r="F11191" s="753"/>
      <c r="G11191" s="757" t="s">
        <v>1907</v>
      </c>
      <c r="H11191" s="751">
        <v>15100000</v>
      </c>
    </row>
    <row r="11192" spans="1:8">
      <c r="A11192" s="753" t="s">
        <v>84</v>
      </c>
      <c r="B11192" s="753" t="s">
        <v>214</v>
      </c>
      <c r="C11192" s="753" t="s">
        <v>416</v>
      </c>
      <c r="D11192" s="753" t="s">
        <v>1816</v>
      </c>
      <c r="E11192" s="753" t="s">
        <v>333</v>
      </c>
      <c r="F11192" s="753" t="s">
        <v>853</v>
      </c>
      <c r="G11192" s="757" t="s">
        <v>1911</v>
      </c>
      <c r="H11192" s="751">
        <v>15100000</v>
      </c>
    </row>
    <row r="11193" spans="1:8">
      <c r="A11193" s="753" t="s">
        <v>84</v>
      </c>
      <c r="B11193" s="753" t="s">
        <v>214</v>
      </c>
      <c r="C11193" s="753" t="s">
        <v>416</v>
      </c>
      <c r="D11193" s="753" t="s">
        <v>1816</v>
      </c>
      <c r="E11193" s="753" t="s">
        <v>160</v>
      </c>
      <c r="F11193" s="753"/>
      <c r="G11193" s="757" t="s">
        <v>161</v>
      </c>
      <c r="H11193" s="751">
        <v>1500000</v>
      </c>
    </row>
    <row r="11194" spans="1:8">
      <c r="A11194" s="753" t="s">
        <v>84</v>
      </c>
      <c r="B11194" s="753" t="s">
        <v>214</v>
      </c>
      <c r="C11194" s="753" t="s">
        <v>416</v>
      </c>
      <c r="D11194" s="753" t="s">
        <v>1816</v>
      </c>
      <c r="E11194" s="753" t="s">
        <v>160</v>
      </c>
      <c r="F11194" s="753" t="s">
        <v>975</v>
      </c>
      <c r="G11194" s="757" t="s">
        <v>974</v>
      </c>
      <c r="H11194" s="751">
        <v>1500000</v>
      </c>
    </row>
    <row r="11195" spans="1:8">
      <c r="A11195" s="753" t="s">
        <v>84</v>
      </c>
      <c r="B11195" s="753" t="s">
        <v>214</v>
      </c>
      <c r="C11195" s="753" t="s">
        <v>416</v>
      </c>
      <c r="D11195" s="753" t="s">
        <v>1816</v>
      </c>
      <c r="E11195" s="753" t="s">
        <v>125</v>
      </c>
      <c r="F11195" s="753"/>
      <c r="G11195" s="757" t="s">
        <v>126</v>
      </c>
      <c r="H11195" s="751">
        <v>17520000</v>
      </c>
    </row>
    <row r="11196" spans="1:8">
      <c r="A11196" s="753" t="s">
        <v>84</v>
      </c>
      <c r="B11196" s="753" t="s">
        <v>214</v>
      </c>
      <c r="C11196" s="753" t="s">
        <v>416</v>
      </c>
      <c r="D11196" s="753" t="s">
        <v>1816</v>
      </c>
      <c r="E11196" s="753" t="s">
        <v>125</v>
      </c>
      <c r="F11196" s="753" t="s">
        <v>430</v>
      </c>
      <c r="G11196" s="757" t="s">
        <v>431</v>
      </c>
      <c r="H11196" s="751">
        <v>2170000</v>
      </c>
    </row>
    <row r="11197" spans="1:8">
      <c r="A11197" s="753" t="s">
        <v>84</v>
      </c>
      <c r="B11197" s="753" t="s">
        <v>214</v>
      </c>
      <c r="C11197" s="753" t="s">
        <v>416</v>
      </c>
      <c r="D11197" s="753" t="s">
        <v>1816</v>
      </c>
      <c r="E11197" s="753" t="s">
        <v>125</v>
      </c>
      <c r="F11197" s="753" t="s">
        <v>552</v>
      </c>
      <c r="G11197" s="757" t="s">
        <v>553</v>
      </c>
      <c r="H11197" s="751">
        <v>5000000</v>
      </c>
    </row>
    <row r="11198" spans="1:8">
      <c r="A11198" s="753" t="s">
        <v>84</v>
      </c>
      <c r="B11198" s="753" t="s">
        <v>214</v>
      </c>
      <c r="C11198" s="753" t="s">
        <v>416</v>
      </c>
      <c r="D11198" s="753" t="s">
        <v>1816</v>
      </c>
      <c r="E11198" s="753" t="s">
        <v>125</v>
      </c>
      <c r="F11198" s="753" t="s">
        <v>127</v>
      </c>
      <c r="G11198" s="757" t="s">
        <v>128</v>
      </c>
      <c r="H11198" s="751">
        <v>10350000</v>
      </c>
    </row>
    <row r="11199" spans="1:8" ht="26.4">
      <c r="A11199" s="753" t="s">
        <v>84</v>
      </c>
      <c r="B11199" s="753" t="s">
        <v>214</v>
      </c>
      <c r="C11199" s="753" t="s">
        <v>416</v>
      </c>
      <c r="D11199" s="753" t="s">
        <v>1844</v>
      </c>
      <c r="E11199" s="753"/>
      <c r="F11199" s="753"/>
      <c r="G11199" s="757" t="s">
        <v>1845</v>
      </c>
      <c r="H11199" s="751">
        <v>8000000</v>
      </c>
    </row>
    <row r="11200" spans="1:8">
      <c r="A11200" s="753" t="s">
        <v>84</v>
      </c>
      <c r="B11200" s="753" t="s">
        <v>214</v>
      </c>
      <c r="C11200" s="753" t="s">
        <v>416</v>
      </c>
      <c r="D11200" s="753" t="s">
        <v>1844</v>
      </c>
      <c r="E11200" s="753" t="s">
        <v>554</v>
      </c>
      <c r="F11200" s="753"/>
      <c r="G11200" s="757" t="s">
        <v>555</v>
      </c>
      <c r="H11200" s="751">
        <v>8000000</v>
      </c>
    </row>
    <row r="11201" spans="1:8">
      <c r="A11201" s="753" t="s">
        <v>84</v>
      </c>
      <c r="B11201" s="753" t="s">
        <v>214</v>
      </c>
      <c r="C11201" s="753" t="s">
        <v>416</v>
      </c>
      <c r="D11201" s="753" t="s">
        <v>1844</v>
      </c>
      <c r="E11201" s="753" t="s">
        <v>554</v>
      </c>
      <c r="F11201" s="753" t="s">
        <v>206</v>
      </c>
      <c r="G11201" s="757" t="s">
        <v>207</v>
      </c>
      <c r="H11201" s="751">
        <v>8000000</v>
      </c>
    </row>
    <row r="11202" spans="1:8" ht="26.4">
      <c r="A11202" s="753" t="s">
        <v>84</v>
      </c>
      <c r="B11202" s="753" t="s">
        <v>214</v>
      </c>
      <c r="C11202" s="753" t="s">
        <v>223</v>
      </c>
      <c r="D11202" s="753"/>
      <c r="E11202" s="753"/>
      <c r="F11202" s="753"/>
      <c r="G11202" s="757" t="s">
        <v>1765</v>
      </c>
      <c r="H11202" s="751">
        <v>43946683232</v>
      </c>
    </row>
    <row r="11203" spans="1:8">
      <c r="A11203" s="753" t="s">
        <v>84</v>
      </c>
      <c r="B11203" s="753" t="s">
        <v>214</v>
      </c>
      <c r="C11203" s="753" t="s">
        <v>223</v>
      </c>
      <c r="D11203" s="753" t="s">
        <v>1888</v>
      </c>
      <c r="E11203" s="753"/>
      <c r="F11203" s="753"/>
      <c r="G11203" s="757" t="s">
        <v>1889</v>
      </c>
      <c r="H11203" s="751">
        <v>43015562232</v>
      </c>
    </row>
    <row r="11204" spans="1:8">
      <c r="A11204" s="753" t="s">
        <v>84</v>
      </c>
      <c r="B11204" s="753" t="s">
        <v>214</v>
      </c>
      <c r="C11204" s="753" t="s">
        <v>223</v>
      </c>
      <c r="D11204" s="753" t="s">
        <v>1888</v>
      </c>
      <c r="E11204" s="753" t="s">
        <v>92</v>
      </c>
      <c r="F11204" s="753"/>
      <c r="G11204" s="757" t="s">
        <v>93</v>
      </c>
      <c r="H11204" s="751">
        <v>11544432419</v>
      </c>
    </row>
    <row r="11205" spans="1:8">
      <c r="A11205" s="753" t="s">
        <v>84</v>
      </c>
      <c r="B11205" s="753" t="s">
        <v>214</v>
      </c>
      <c r="C11205" s="753" t="s">
        <v>223</v>
      </c>
      <c r="D11205" s="753" t="s">
        <v>1888</v>
      </c>
      <c r="E11205" s="753" t="s">
        <v>92</v>
      </c>
      <c r="F11205" s="753" t="s">
        <v>94</v>
      </c>
      <c r="G11205" s="757" t="s">
        <v>1768</v>
      </c>
      <c r="H11205" s="751">
        <v>11541193188</v>
      </c>
    </row>
    <row r="11206" spans="1:8">
      <c r="A11206" s="753" t="s">
        <v>84</v>
      </c>
      <c r="B11206" s="753" t="s">
        <v>214</v>
      </c>
      <c r="C11206" s="753" t="s">
        <v>223</v>
      </c>
      <c r="D11206" s="753" t="s">
        <v>1888</v>
      </c>
      <c r="E11206" s="753" t="s">
        <v>92</v>
      </c>
      <c r="F11206" s="753" t="s">
        <v>149</v>
      </c>
      <c r="G11206" s="757" t="s">
        <v>150</v>
      </c>
      <c r="H11206" s="751">
        <v>3239231</v>
      </c>
    </row>
    <row r="11207" spans="1:8" ht="26.4">
      <c r="A11207" s="753" t="s">
        <v>84</v>
      </c>
      <c r="B11207" s="753" t="s">
        <v>214</v>
      </c>
      <c r="C11207" s="753" t="s">
        <v>223</v>
      </c>
      <c r="D11207" s="753" t="s">
        <v>1888</v>
      </c>
      <c r="E11207" s="753" t="s">
        <v>141</v>
      </c>
      <c r="F11207" s="753"/>
      <c r="G11207" s="757" t="s">
        <v>1822</v>
      </c>
      <c r="H11207" s="751">
        <v>352283079</v>
      </c>
    </row>
    <row r="11208" spans="1:8" ht="26.4">
      <c r="A11208" s="753" t="s">
        <v>84</v>
      </c>
      <c r="B11208" s="753" t="s">
        <v>214</v>
      </c>
      <c r="C11208" s="753" t="s">
        <v>223</v>
      </c>
      <c r="D11208" s="753" t="s">
        <v>1888</v>
      </c>
      <c r="E11208" s="753" t="s">
        <v>141</v>
      </c>
      <c r="F11208" s="753" t="s">
        <v>581</v>
      </c>
      <c r="G11208" s="757" t="s">
        <v>1823</v>
      </c>
      <c r="H11208" s="751">
        <v>352283079</v>
      </c>
    </row>
    <row r="11209" spans="1:8">
      <c r="A11209" s="753" t="s">
        <v>84</v>
      </c>
      <c r="B11209" s="753" t="s">
        <v>214</v>
      </c>
      <c r="C11209" s="753" t="s">
        <v>223</v>
      </c>
      <c r="D11209" s="753" t="s">
        <v>1888</v>
      </c>
      <c r="E11209" s="753" t="s">
        <v>96</v>
      </c>
      <c r="F11209" s="753"/>
      <c r="G11209" s="757" t="s">
        <v>97</v>
      </c>
      <c r="H11209" s="751">
        <v>9640174230</v>
      </c>
    </row>
    <row r="11210" spans="1:8">
      <c r="A11210" s="753" t="s">
        <v>84</v>
      </c>
      <c r="B11210" s="753" t="s">
        <v>214</v>
      </c>
      <c r="C11210" s="753" t="s">
        <v>223</v>
      </c>
      <c r="D11210" s="753" t="s">
        <v>1888</v>
      </c>
      <c r="E11210" s="753" t="s">
        <v>96</v>
      </c>
      <c r="F11210" s="753" t="s">
        <v>151</v>
      </c>
      <c r="G11210" s="757" t="s">
        <v>152</v>
      </c>
      <c r="H11210" s="751">
        <v>604649244</v>
      </c>
    </row>
    <row r="11211" spans="1:8">
      <c r="A11211" s="753" t="s">
        <v>84</v>
      </c>
      <c r="B11211" s="753" t="s">
        <v>214</v>
      </c>
      <c r="C11211" s="753" t="s">
        <v>223</v>
      </c>
      <c r="D11211" s="753" t="s">
        <v>1888</v>
      </c>
      <c r="E11211" s="753" t="s">
        <v>96</v>
      </c>
      <c r="F11211" s="753" t="s">
        <v>440</v>
      </c>
      <c r="G11211" s="757" t="s">
        <v>441</v>
      </c>
      <c r="H11211" s="751">
        <v>325604000</v>
      </c>
    </row>
    <row r="11212" spans="1:8">
      <c r="A11212" s="753" t="s">
        <v>84</v>
      </c>
      <c r="B11212" s="753" t="s">
        <v>214</v>
      </c>
      <c r="C11212" s="753" t="s">
        <v>223</v>
      </c>
      <c r="D11212" s="753" t="s">
        <v>1888</v>
      </c>
      <c r="E11212" s="753" t="s">
        <v>96</v>
      </c>
      <c r="F11212" s="753" t="s">
        <v>434</v>
      </c>
      <c r="G11212" s="757" t="s">
        <v>435</v>
      </c>
      <c r="H11212" s="751">
        <v>36233820</v>
      </c>
    </row>
    <row r="11213" spans="1:8">
      <c r="A11213" s="753" t="s">
        <v>84</v>
      </c>
      <c r="B11213" s="753" t="s">
        <v>214</v>
      </c>
      <c r="C11213" s="753" t="s">
        <v>223</v>
      </c>
      <c r="D11213" s="753" t="s">
        <v>1888</v>
      </c>
      <c r="E11213" s="753" t="s">
        <v>96</v>
      </c>
      <c r="F11213" s="753" t="s">
        <v>864</v>
      </c>
      <c r="G11213" s="757" t="s">
        <v>1770</v>
      </c>
      <c r="H11213" s="751">
        <v>906511573</v>
      </c>
    </row>
    <row r="11214" spans="1:8" ht="26.4">
      <c r="A11214" s="753" t="s">
        <v>84</v>
      </c>
      <c r="B11214" s="753" t="s">
        <v>214</v>
      </c>
      <c r="C11214" s="753" t="s">
        <v>223</v>
      </c>
      <c r="D11214" s="753" t="s">
        <v>1888</v>
      </c>
      <c r="E11214" s="753" t="s">
        <v>96</v>
      </c>
      <c r="F11214" s="753" t="s">
        <v>98</v>
      </c>
      <c r="G11214" s="757" t="s">
        <v>99</v>
      </c>
      <c r="H11214" s="751">
        <v>56233400</v>
      </c>
    </row>
    <row r="11215" spans="1:8" ht="26.4">
      <c r="A11215" s="753" t="s">
        <v>84</v>
      </c>
      <c r="B11215" s="753" t="s">
        <v>214</v>
      </c>
      <c r="C11215" s="753" t="s">
        <v>223</v>
      </c>
      <c r="D11215" s="753" t="s">
        <v>1888</v>
      </c>
      <c r="E11215" s="753" t="s">
        <v>96</v>
      </c>
      <c r="F11215" s="753" t="s">
        <v>442</v>
      </c>
      <c r="G11215" s="757" t="s">
        <v>1772</v>
      </c>
      <c r="H11215" s="751">
        <v>75595054</v>
      </c>
    </row>
    <row r="11216" spans="1:8" ht="26.4">
      <c r="A11216" s="753" t="s">
        <v>84</v>
      </c>
      <c r="B11216" s="753" t="s">
        <v>214</v>
      </c>
      <c r="C11216" s="753" t="s">
        <v>223</v>
      </c>
      <c r="D11216" s="753" t="s">
        <v>1888</v>
      </c>
      <c r="E11216" s="753" t="s">
        <v>96</v>
      </c>
      <c r="F11216" s="753" t="s">
        <v>457</v>
      </c>
      <c r="G11216" s="757" t="s">
        <v>1875</v>
      </c>
      <c r="H11216" s="751">
        <v>3837131953</v>
      </c>
    </row>
    <row r="11217" spans="1:8">
      <c r="A11217" s="753" t="s">
        <v>84</v>
      </c>
      <c r="B11217" s="753" t="s">
        <v>214</v>
      </c>
      <c r="C11217" s="753" t="s">
        <v>223</v>
      </c>
      <c r="D11217" s="753" t="s">
        <v>1888</v>
      </c>
      <c r="E11217" s="753" t="s">
        <v>96</v>
      </c>
      <c r="F11217" s="753" t="s">
        <v>144</v>
      </c>
      <c r="G11217" s="757" t="s">
        <v>145</v>
      </c>
      <c r="H11217" s="751">
        <v>3125424799</v>
      </c>
    </row>
    <row r="11218" spans="1:8">
      <c r="A11218" s="753" t="s">
        <v>84</v>
      </c>
      <c r="B11218" s="753" t="s">
        <v>214</v>
      </c>
      <c r="C11218" s="753" t="s">
        <v>223</v>
      </c>
      <c r="D11218" s="753" t="s">
        <v>1888</v>
      </c>
      <c r="E11218" s="753" t="s">
        <v>96</v>
      </c>
      <c r="F11218" s="753" t="s">
        <v>154</v>
      </c>
      <c r="G11218" s="757" t="s">
        <v>1773</v>
      </c>
      <c r="H11218" s="751">
        <v>672790387</v>
      </c>
    </row>
    <row r="11219" spans="1:8">
      <c r="A11219" s="753" t="s">
        <v>84</v>
      </c>
      <c r="B11219" s="753" t="s">
        <v>214</v>
      </c>
      <c r="C11219" s="753" t="s">
        <v>223</v>
      </c>
      <c r="D11219" s="753" t="s">
        <v>1888</v>
      </c>
      <c r="E11219" s="753" t="s">
        <v>426</v>
      </c>
      <c r="F11219" s="753"/>
      <c r="G11219" s="757" t="s">
        <v>427</v>
      </c>
      <c r="H11219" s="751">
        <v>553851000</v>
      </c>
    </row>
    <row r="11220" spans="1:8">
      <c r="A11220" s="753" t="s">
        <v>84</v>
      </c>
      <c r="B11220" s="753" t="s">
        <v>214</v>
      </c>
      <c r="C11220" s="753" t="s">
        <v>223</v>
      </c>
      <c r="D11220" s="753" t="s">
        <v>1888</v>
      </c>
      <c r="E11220" s="753" t="s">
        <v>426</v>
      </c>
      <c r="F11220" s="753" t="s">
        <v>428</v>
      </c>
      <c r="G11220" s="757" t="s">
        <v>1774</v>
      </c>
      <c r="H11220" s="751">
        <v>310296000</v>
      </c>
    </row>
    <row r="11221" spans="1:8">
      <c r="A11221" s="753" t="s">
        <v>84</v>
      </c>
      <c r="B11221" s="753" t="s">
        <v>214</v>
      </c>
      <c r="C11221" s="753" t="s">
        <v>223</v>
      </c>
      <c r="D11221" s="753" t="s">
        <v>1888</v>
      </c>
      <c r="E11221" s="753" t="s">
        <v>426</v>
      </c>
      <c r="F11221" s="753" t="s">
        <v>336</v>
      </c>
      <c r="G11221" s="757" t="s">
        <v>1876</v>
      </c>
      <c r="H11221" s="751">
        <v>110849000</v>
      </c>
    </row>
    <row r="11222" spans="1:8">
      <c r="A11222" s="753" t="s">
        <v>84</v>
      </c>
      <c r="B11222" s="753" t="s">
        <v>214</v>
      </c>
      <c r="C11222" s="753" t="s">
        <v>223</v>
      </c>
      <c r="D11222" s="753" t="s">
        <v>1888</v>
      </c>
      <c r="E11222" s="753" t="s">
        <v>426</v>
      </c>
      <c r="F11222" s="753" t="s">
        <v>429</v>
      </c>
      <c r="G11222" s="757" t="s">
        <v>1775</v>
      </c>
      <c r="H11222" s="751">
        <v>132706000</v>
      </c>
    </row>
    <row r="11223" spans="1:8">
      <c r="A11223" s="753" t="s">
        <v>84</v>
      </c>
      <c r="B11223" s="753" t="s">
        <v>214</v>
      </c>
      <c r="C11223" s="753" t="s">
        <v>223</v>
      </c>
      <c r="D11223" s="753" t="s">
        <v>1888</v>
      </c>
      <c r="E11223" s="753" t="s">
        <v>100</v>
      </c>
      <c r="F11223" s="753"/>
      <c r="G11223" s="757" t="s">
        <v>101</v>
      </c>
      <c r="H11223" s="751">
        <v>1015514000</v>
      </c>
    </row>
    <row r="11224" spans="1:8">
      <c r="A11224" s="753" t="s">
        <v>84</v>
      </c>
      <c r="B11224" s="753" t="s">
        <v>214</v>
      </c>
      <c r="C11224" s="753" t="s">
        <v>223</v>
      </c>
      <c r="D11224" s="753" t="s">
        <v>1888</v>
      </c>
      <c r="E11224" s="753" t="s">
        <v>100</v>
      </c>
      <c r="F11224" s="753" t="s">
        <v>443</v>
      </c>
      <c r="G11224" s="757" t="s">
        <v>135</v>
      </c>
      <c r="H11224" s="751">
        <v>1015514000</v>
      </c>
    </row>
    <row r="11225" spans="1:8">
      <c r="A11225" s="753" t="s">
        <v>84</v>
      </c>
      <c r="B11225" s="753" t="s">
        <v>214</v>
      </c>
      <c r="C11225" s="753" t="s">
        <v>223</v>
      </c>
      <c r="D11225" s="753" t="s">
        <v>1888</v>
      </c>
      <c r="E11225" s="753" t="s">
        <v>102</v>
      </c>
      <c r="F11225" s="753"/>
      <c r="G11225" s="757" t="s">
        <v>369</v>
      </c>
      <c r="H11225" s="751">
        <v>2598956260</v>
      </c>
    </row>
    <row r="11226" spans="1:8">
      <c r="A11226" s="753" t="s">
        <v>84</v>
      </c>
      <c r="B11226" s="753" t="s">
        <v>214</v>
      </c>
      <c r="C11226" s="753" t="s">
        <v>223</v>
      </c>
      <c r="D11226" s="753" t="s">
        <v>1888</v>
      </c>
      <c r="E11226" s="753" t="s">
        <v>102</v>
      </c>
      <c r="F11226" s="753" t="s">
        <v>103</v>
      </c>
      <c r="G11226" s="757" t="s">
        <v>104</v>
      </c>
      <c r="H11226" s="751">
        <v>2009712246</v>
      </c>
    </row>
    <row r="11227" spans="1:8">
      <c r="A11227" s="753" t="s">
        <v>84</v>
      </c>
      <c r="B11227" s="753" t="s">
        <v>214</v>
      </c>
      <c r="C11227" s="753" t="s">
        <v>223</v>
      </c>
      <c r="D11227" s="753" t="s">
        <v>1888</v>
      </c>
      <c r="E11227" s="753" t="s">
        <v>102</v>
      </c>
      <c r="F11227" s="753" t="s">
        <v>105</v>
      </c>
      <c r="G11227" s="757" t="s">
        <v>106</v>
      </c>
      <c r="H11227" s="751">
        <v>344646716</v>
      </c>
    </row>
    <row r="11228" spans="1:8">
      <c r="A11228" s="753" t="s">
        <v>84</v>
      </c>
      <c r="B11228" s="753" t="s">
        <v>214</v>
      </c>
      <c r="C11228" s="753" t="s">
        <v>223</v>
      </c>
      <c r="D11228" s="753" t="s">
        <v>1888</v>
      </c>
      <c r="E11228" s="753" t="s">
        <v>102</v>
      </c>
      <c r="F11228" s="753" t="s">
        <v>107</v>
      </c>
      <c r="G11228" s="757" t="s">
        <v>108</v>
      </c>
      <c r="H11228" s="751">
        <v>230778872</v>
      </c>
    </row>
    <row r="11229" spans="1:8">
      <c r="A11229" s="753" t="s">
        <v>84</v>
      </c>
      <c r="B11229" s="753" t="s">
        <v>214</v>
      </c>
      <c r="C11229" s="753" t="s">
        <v>223</v>
      </c>
      <c r="D11229" s="753" t="s">
        <v>1888</v>
      </c>
      <c r="E11229" s="753" t="s">
        <v>102</v>
      </c>
      <c r="F11229" s="753" t="s">
        <v>0</v>
      </c>
      <c r="G11229" s="757" t="s">
        <v>1</v>
      </c>
      <c r="H11229" s="751">
        <v>13818426</v>
      </c>
    </row>
    <row r="11230" spans="1:8">
      <c r="A11230" s="753" t="s">
        <v>84</v>
      </c>
      <c r="B11230" s="753" t="s">
        <v>214</v>
      </c>
      <c r="C11230" s="753" t="s">
        <v>223</v>
      </c>
      <c r="D11230" s="753" t="s">
        <v>1888</v>
      </c>
      <c r="E11230" s="753" t="s">
        <v>109</v>
      </c>
      <c r="F11230" s="753"/>
      <c r="G11230" s="757" t="s">
        <v>110</v>
      </c>
      <c r="H11230" s="751">
        <v>144605284</v>
      </c>
    </row>
    <row r="11231" spans="1:8" ht="26.4">
      <c r="A11231" s="753" t="s">
        <v>84</v>
      </c>
      <c r="B11231" s="753" t="s">
        <v>214</v>
      </c>
      <c r="C11231" s="753" t="s">
        <v>223</v>
      </c>
      <c r="D11231" s="753" t="s">
        <v>1888</v>
      </c>
      <c r="E11231" s="753" t="s">
        <v>109</v>
      </c>
      <c r="F11231" s="753" t="s">
        <v>855</v>
      </c>
      <c r="G11231" s="757" t="s">
        <v>1776</v>
      </c>
      <c r="H11231" s="751">
        <v>117245284</v>
      </c>
    </row>
    <row r="11232" spans="1:8">
      <c r="A11232" s="753" t="s">
        <v>84</v>
      </c>
      <c r="B11232" s="753" t="s">
        <v>214</v>
      </c>
      <c r="C11232" s="753" t="s">
        <v>223</v>
      </c>
      <c r="D11232" s="753" t="s">
        <v>1888</v>
      </c>
      <c r="E11232" s="753" t="s">
        <v>109</v>
      </c>
      <c r="F11232" s="753" t="s">
        <v>111</v>
      </c>
      <c r="G11232" s="757" t="s">
        <v>135</v>
      </c>
      <c r="H11232" s="751">
        <v>27360000</v>
      </c>
    </row>
    <row r="11233" spans="1:8">
      <c r="A11233" s="753" t="s">
        <v>84</v>
      </c>
      <c r="B11233" s="753" t="s">
        <v>214</v>
      </c>
      <c r="C11233" s="753" t="s">
        <v>223</v>
      </c>
      <c r="D11233" s="753" t="s">
        <v>1888</v>
      </c>
      <c r="E11233" s="753" t="s">
        <v>112</v>
      </c>
      <c r="F11233" s="753"/>
      <c r="G11233" s="757" t="s">
        <v>113</v>
      </c>
      <c r="H11233" s="751">
        <v>811261509</v>
      </c>
    </row>
    <row r="11234" spans="1:8">
      <c r="A11234" s="753" t="s">
        <v>84</v>
      </c>
      <c r="B11234" s="753" t="s">
        <v>214</v>
      </c>
      <c r="C11234" s="753" t="s">
        <v>223</v>
      </c>
      <c r="D11234" s="753" t="s">
        <v>1888</v>
      </c>
      <c r="E11234" s="753" t="s">
        <v>112</v>
      </c>
      <c r="F11234" s="753" t="s">
        <v>155</v>
      </c>
      <c r="G11234" s="757" t="s">
        <v>1777</v>
      </c>
      <c r="H11234" s="751">
        <v>201729146</v>
      </c>
    </row>
    <row r="11235" spans="1:8">
      <c r="A11235" s="753" t="s">
        <v>84</v>
      </c>
      <c r="B11235" s="753" t="s">
        <v>214</v>
      </c>
      <c r="C11235" s="753" t="s">
        <v>223</v>
      </c>
      <c r="D11235" s="753" t="s">
        <v>1888</v>
      </c>
      <c r="E11235" s="753" t="s">
        <v>112</v>
      </c>
      <c r="F11235" s="753" t="s">
        <v>114</v>
      </c>
      <c r="G11235" s="757" t="s">
        <v>1778</v>
      </c>
      <c r="H11235" s="751">
        <v>51011861</v>
      </c>
    </row>
    <row r="11236" spans="1:8">
      <c r="A11236" s="753" t="s">
        <v>84</v>
      </c>
      <c r="B11236" s="753" t="s">
        <v>214</v>
      </c>
      <c r="C11236" s="753" t="s">
        <v>223</v>
      </c>
      <c r="D11236" s="753" t="s">
        <v>1888</v>
      </c>
      <c r="E11236" s="753" t="s">
        <v>112</v>
      </c>
      <c r="F11236" s="753" t="s">
        <v>156</v>
      </c>
      <c r="G11236" s="757" t="s">
        <v>1779</v>
      </c>
      <c r="H11236" s="751">
        <v>497921502</v>
      </c>
    </row>
    <row r="11237" spans="1:8">
      <c r="A11237" s="753" t="s">
        <v>84</v>
      </c>
      <c r="B11237" s="753" t="s">
        <v>214</v>
      </c>
      <c r="C11237" s="753" t="s">
        <v>223</v>
      </c>
      <c r="D11237" s="753" t="s">
        <v>1888</v>
      </c>
      <c r="E11237" s="753" t="s">
        <v>112</v>
      </c>
      <c r="F11237" s="753" t="s">
        <v>146</v>
      </c>
      <c r="G11237" s="757" t="s">
        <v>1780</v>
      </c>
      <c r="H11237" s="751">
        <v>21210000</v>
      </c>
    </row>
    <row r="11238" spans="1:8">
      <c r="A11238" s="753" t="s">
        <v>84</v>
      </c>
      <c r="B11238" s="753" t="s">
        <v>214</v>
      </c>
      <c r="C11238" s="753" t="s">
        <v>223</v>
      </c>
      <c r="D11238" s="753" t="s">
        <v>1888</v>
      </c>
      <c r="E11238" s="753" t="s">
        <v>112</v>
      </c>
      <c r="F11238" s="753" t="s">
        <v>157</v>
      </c>
      <c r="G11238" s="757" t="s">
        <v>135</v>
      </c>
      <c r="H11238" s="751">
        <v>39389000</v>
      </c>
    </row>
    <row r="11239" spans="1:8">
      <c r="A11239" s="753" t="s">
        <v>84</v>
      </c>
      <c r="B11239" s="753" t="s">
        <v>214</v>
      </c>
      <c r="C11239" s="753" t="s">
        <v>223</v>
      </c>
      <c r="D11239" s="753" t="s">
        <v>1888</v>
      </c>
      <c r="E11239" s="753" t="s">
        <v>115</v>
      </c>
      <c r="F11239" s="753"/>
      <c r="G11239" s="757" t="s">
        <v>1781</v>
      </c>
      <c r="H11239" s="751">
        <v>1014292800</v>
      </c>
    </row>
    <row r="11240" spans="1:8">
      <c r="A11240" s="753" t="s">
        <v>84</v>
      </c>
      <c r="B11240" s="753" t="s">
        <v>214</v>
      </c>
      <c r="C11240" s="753" t="s">
        <v>223</v>
      </c>
      <c r="D11240" s="753" t="s">
        <v>1888</v>
      </c>
      <c r="E11240" s="753" t="s">
        <v>115</v>
      </c>
      <c r="F11240" s="753" t="s">
        <v>116</v>
      </c>
      <c r="G11240" s="757" t="s">
        <v>117</v>
      </c>
      <c r="H11240" s="751">
        <v>487557800</v>
      </c>
    </row>
    <row r="11241" spans="1:8">
      <c r="A11241" s="753" t="s">
        <v>84</v>
      </c>
      <c r="B11241" s="753" t="s">
        <v>214</v>
      </c>
      <c r="C11241" s="753" t="s">
        <v>223</v>
      </c>
      <c r="D11241" s="753" t="s">
        <v>1888</v>
      </c>
      <c r="E11241" s="753" t="s">
        <v>115</v>
      </c>
      <c r="F11241" s="753" t="s">
        <v>147</v>
      </c>
      <c r="G11241" s="757" t="s">
        <v>148</v>
      </c>
      <c r="H11241" s="751">
        <v>261567000</v>
      </c>
    </row>
    <row r="11242" spans="1:8">
      <c r="A11242" s="753" t="s">
        <v>84</v>
      </c>
      <c r="B11242" s="753" t="s">
        <v>214</v>
      </c>
      <c r="C11242" s="753" t="s">
        <v>223</v>
      </c>
      <c r="D11242" s="753" t="s">
        <v>1888</v>
      </c>
      <c r="E11242" s="753" t="s">
        <v>115</v>
      </c>
      <c r="F11242" s="753" t="s">
        <v>4</v>
      </c>
      <c r="G11242" s="757" t="s">
        <v>1782</v>
      </c>
      <c r="H11242" s="751">
        <v>1600000</v>
      </c>
    </row>
    <row r="11243" spans="1:8">
      <c r="A11243" s="753" t="s">
        <v>84</v>
      </c>
      <c r="B11243" s="753" t="s">
        <v>214</v>
      </c>
      <c r="C11243" s="753" t="s">
        <v>223</v>
      </c>
      <c r="D11243" s="753" t="s">
        <v>1888</v>
      </c>
      <c r="E11243" s="753" t="s">
        <v>115</v>
      </c>
      <c r="F11243" s="753" t="s">
        <v>118</v>
      </c>
      <c r="G11243" s="757" t="s">
        <v>119</v>
      </c>
      <c r="H11243" s="751">
        <v>263568000</v>
      </c>
    </row>
    <row r="11244" spans="1:8">
      <c r="A11244" s="753" t="s">
        <v>84</v>
      </c>
      <c r="B11244" s="753" t="s">
        <v>214</v>
      </c>
      <c r="C11244" s="753" t="s">
        <v>223</v>
      </c>
      <c r="D11244" s="753" t="s">
        <v>1888</v>
      </c>
      <c r="E11244" s="753" t="s">
        <v>120</v>
      </c>
      <c r="F11244" s="753"/>
      <c r="G11244" s="757" t="s">
        <v>121</v>
      </c>
      <c r="H11244" s="751">
        <v>584482900</v>
      </c>
    </row>
    <row r="11245" spans="1:8" ht="39.6">
      <c r="A11245" s="753" t="s">
        <v>84</v>
      </c>
      <c r="B11245" s="753" t="s">
        <v>214</v>
      </c>
      <c r="C11245" s="753" t="s">
        <v>223</v>
      </c>
      <c r="D11245" s="753" t="s">
        <v>1888</v>
      </c>
      <c r="E11245" s="753" t="s">
        <v>120</v>
      </c>
      <c r="F11245" s="753" t="s">
        <v>122</v>
      </c>
      <c r="G11245" s="757" t="s">
        <v>1783</v>
      </c>
      <c r="H11245" s="751">
        <v>81936813</v>
      </c>
    </row>
    <row r="11246" spans="1:8">
      <c r="A11246" s="753" t="s">
        <v>84</v>
      </c>
      <c r="B11246" s="753" t="s">
        <v>214</v>
      </c>
      <c r="C11246" s="753" t="s">
        <v>223</v>
      </c>
      <c r="D11246" s="753" t="s">
        <v>1888</v>
      </c>
      <c r="E11246" s="753" t="s">
        <v>120</v>
      </c>
      <c r="F11246" s="753" t="s">
        <v>123</v>
      </c>
      <c r="G11246" s="757" t="s">
        <v>124</v>
      </c>
      <c r="H11246" s="751">
        <v>60871848</v>
      </c>
    </row>
    <row r="11247" spans="1:8" ht="39.6">
      <c r="A11247" s="753" t="s">
        <v>84</v>
      </c>
      <c r="B11247" s="753" t="s">
        <v>214</v>
      </c>
      <c r="C11247" s="753" t="s">
        <v>223</v>
      </c>
      <c r="D11247" s="753" t="s">
        <v>1888</v>
      </c>
      <c r="E11247" s="753" t="s">
        <v>120</v>
      </c>
      <c r="F11247" s="753" t="s">
        <v>994</v>
      </c>
      <c r="G11247" s="757" t="s">
        <v>1824</v>
      </c>
      <c r="H11247" s="751">
        <v>52904739</v>
      </c>
    </row>
    <row r="11248" spans="1:8">
      <c r="A11248" s="753" t="s">
        <v>84</v>
      </c>
      <c r="B11248" s="753" t="s">
        <v>214</v>
      </c>
      <c r="C11248" s="753" t="s">
        <v>223</v>
      </c>
      <c r="D11248" s="753" t="s">
        <v>1888</v>
      </c>
      <c r="E11248" s="753" t="s">
        <v>120</v>
      </c>
      <c r="F11248" s="753" t="s">
        <v>315</v>
      </c>
      <c r="G11248" s="757" t="s">
        <v>1831</v>
      </c>
      <c r="H11248" s="751">
        <v>177218000</v>
      </c>
    </row>
    <row r="11249" spans="1:8" ht="26.4">
      <c r="A11249" s="753" t="s">
        <v>84</v>
      </c>
      <c r="B11249" s="753" t="s">
        <v>214</v>
      </c>
      <c r="C11249" s="753" t="s">
        <v>223</v>
      </c>
      <c r="D11249" s="753" t="s">
        <v>1888</v>
      </c>
      <c r="E11249" s="753" t="s">
        <v>120</v>
      </c>
      <c r="F11249" s="753" t="s">
        <v>1001</v>
      </c>
      <c r="G11249" s="757" t="s">
        <v>1784</v>
      </c>
      <c r="H11249" s="751">
        <v>165517500</v>
      </c>
    </row>
    <row r="11250" spans="1:8">
      <c r="A11250" s="753" t="s">
        <v>84</v>
      </c>
      <c r="B11250" s="753" t="s">
        <v>214</v>
      </c>
      <c r="C11250" s="753" t="s">
        <v>223</v>
      </c>
      <c r="D11250" s="753" t="s">
        <v>1888</v>
      </c>
      <c r="E11250" s="753" t="s">
        <v>120</v>
      </c>
      <c r="F11250" s="753" t="s">
        <v>159</v>
      </c>
      <c r="G11250" s="757" t="s">
        <v>143</v>
      </c>
      <c r="H11250" s="751">
        <v>46034000</v>
      </c>
    </row>
    <row r="11251" spans="1:8">
      <c r="A11251" s="753" t="s">
        <v>84</v>
      </c>
      <c r="B11251" s="753" t="s">
        <v>214</v>
      </c>
      <c r="C11251" s="753" t="s">
        <v>223</v>
      </c>
      <c r="D11251" s="753" t="s">
        <v>1888</v>
      </c>
      <c r="E11251" s="753" t="s">
        <v>160</v>
      </c>
      <c r="F11251" s="753"/>
      <c r="G11251" s="757" t="s">
        <v>161</v>
      </c>
      <c r="H11251" s="751">
        <v>2778706337</v>
      </c>
    </row>
    <row r="11252" spans="1:8">
      <c r="A11252" s="753" t="s">
        <v>84</v>
      </c>
      <c r="B11252" s="753" t="s">
        <v>214</v>
      </c>
      <c r="C11252" s="753" t="s">
        <v>223</v>
      </c>
      <c r="D11252" s="753" t="s">
        <v>1888</v>
      </c>
      <c r="E11252" s="753" t="s">
        <v>160</v>
      </c>
      <c r="F11252" s="753" t="s">
        <v>162</v>
      </c>
      <c r="G11252" s="757" t="s">
        <v>163</v>
      </c>
      <c r="H11252" s="751">
        <v>181988000</v>
      </c>
    </row>
    <row r="11253" spans="1:8">
      <c r="A11253" s="753" t="s">
        <v>84</v>
      </c>
      <c r="B11253" s="753" t="s">
        <v>214</v>
      </c>
      <c r="C11253" s="753" t="s">
        <v>223</v>
      </c>
      <c r="D11253" s="753" t="s">
        <v>1888</v>
      </c>
      <c r="E11253" s="753" t="s">
        <v>160</v>
      </c>
      <c r="F11253" s="753" t="s">
        <v>544</v>
      </c>
      <c r="G11253" s="757" t="s">
        <v>545</v>
      </c>
      <c r="H11253" s="751">
        <v>28000000</v>
      </c>
    </row>
    <row r="11254" spans="1:8">
      <c r="A11254" s="753" t="s">
        <v>84</v>
      </c>
      <c r="B11254" s="753" t="s">
        <v>214</v>
      </c>
      <c r="C11254" s="753" t="s">
        <v>223</v>
      </c>
      <c r="D11254" s="753" t="s">
        <v>1888</v>
      </c>
      <c r="E11254" s="753" t="s">
        <v>160</v>
      </c>
      <c r="F11254" s="753" t="s">
        <v>975</v>
      </c>
      <c r="G11254" s="757" t="s">
        <v>974</v>
      </c>
      <c r="H11254" s="751">
        <v>42950000</v>
      </c>
    </row>
    <row r="11255" spans="1:8">
      <c r="A11255" s="753" t="s">
        <v>84</v>
      </c>
      <c r="B11255" s="753" t="s">
        <v>214</v>
      </c>
      <c r="C11255" s="753" t="s">
        <v>223</v>
      </c>
      <c r="D11255" s="753" t="s">
        <v>1888</v>
      </c>
      <c r="E11255" s="753" t="s">
        <v>160</v>
      </c>
      <c r="F11255" s="753" t="s">
        <v>546</v>
      </c>
      <c r="G11255" s="757" t="s">
        <v>128</v>
      </c>
      <c r="H11255" s="751">
        <v>10200000</v>
      </c>
    </row>
    <row r="11256" spans="1:8">
      <c r="A11256" s="753" t="s">
        <v>84</v>
      </c>
      <c r="B11256" s="753" t="s">
        <v>214</v>
      </c>
      <c r="C11256" s="753" t="s">
        <v>223</v>
      </c>
      <c r="D11256" s="753" t="s">
        <v>1888</v>
      </c>
      <c r="E11256" s="753" t="s">
        <v>160</v>
      </c>
      <c r="F11256" s="753" t="s">
        <v>547</v>
      </c>
      <c r="G11256" s="757" t="s">
        <v>548</v>
      </c>
      <c r="H11256" s="751">
        <v>8700000</v>
      </c>
    </row>
    <row r="11257" spans="1:8">
      <c r="A11257" s="753" t="s">
        <v>84</v>
      </c>
      <c r="B11257" s="753" t="s">
        <v>214</v>
      </c>
      <c r="C11257" s="753" t="s">
        <v>223</v>
      </c>
      <c r="D11257" s="753" t="s">
        <v>1888</v>
      </c>
      <c r="E11257" s="753" t="s">
        <v>160</v>
      </c>
      <c r="F11257" s="753" t="s">
        <v>438</v>
      </c>
      <c r="G11257" s="757" t="s">
        <v>1786</v>
      </c>
      <c r="H11257" s="751">
        <v>40964337</v>
      </c>
    </row>
    <row r="11258" spans="1:8">
      <c r="A11258" s="753" t="s">
        <v>84</v>
      </c>
      <c r="B11258" s="753" t="s">
        <v>214</v>
      </c>
      <c r="C11258" s="753" t="s">
        <v>223</v>
      </c>
      <c r="D11258" s="753" t="s">
        <v>1888</v>
      </c>
      <c r="E11258" s="753" t="s">
        <v>160</v>
      </c>
      <c r="F11258" s="753" t="s">
        <v>549</v>
      </c>
      <c r="G11258" s="757" t="s">
        <v>550</v>
      </c>
      <c r="H11258" s="751">
        <v>1421014000</v>
      </c>
    </row>
    <row r="11259" spans="1:8">
      <c r="A11259" s="753" t="s">
        <v>84</v>
      </c>
      <c r="B11259" s="753" t="s">
        <v>214</v>
      </c>
      <c r="C11259" s="753" t="s">
        <v>223</v>
      </c>
      <c r="D11259" s="753" t="s">
        <v>1888</v>
      </c>
      <c r="E11259" s="753" t="s">
        <v>160</v>
      </c>
      <c r="F11259" s="753" t="s">
        <v>551</v>
      </c>
      <c r="G11259" s="757" t="s">
        <v>133</v>
      </c>
      <c r="H11259" s="751">
        <v>1044890000</v>
      </c>
    </row>
    <row r="11260" spans="1:8">
      <c r="A11260" s="753" t="s">
        <v>84</v>
      </c>
      <c r="B11260" s="753" t="s">
        <v>214</v>
      </c>
      <c r="C11260" s="753" t="s">
        <v>223</v>
      </c>
      <c r="D11260" s="753" t="s">
        <v>1888</v>
      </c>
      <c r="E11260" s="753" t="s">
        <v>125</v>
      </c>
      <c r="F11260" s="753"/>
      <c r="G11260" s="757" t="s">
        <v>126</v>
      </c>
      <c r="H11260" s="751">
        <v>750350000</v>
      </c>
    </row>
    <row r="11261" spans="1:8">
      <c r="A11261" s="753" t="s">
        <v>84</v>
      </c>
      <c r="B11261" s="753" t="s">
        <v>214</v>
      </c>
      <c r="C11261" s="753" t="s">
        <v>223</v>
      </c>
      <c r="D11261" s="753" t="s">
        <v>1888</v>
      </c>
      <c r="E11261" s="753" t="s">
        <v>125</v>
      </c>
      <c r="F11261" s="753" t="s">
        <v>430</v>
      </c>
      <c r="G11261" s="757" t="s">
        <v>431</v>
      </c>
      <c r="H11261" s="751">
        <v>27708000</v>
      </c>
    </row>
    <row r="11262" spans="1:8">
      <c r="A11262" s="753" t="s">
        <v>84</v>
      </c>
      <c r="B11262" s="753" t="s">
        <v>214</v>
      </c>
      <c r="C11262" s="753" t="s">
        <v>223</v>
      </c>
      <c r="D11262" s="753" t="s">
        <v>1888</v>
      </c>
      <c r="E11262" s="753" t="s">
        <v>125</v>
      </c>
      <c r="F11262" s="753" t="s">
        <v>552</v>
      </c>
      <c r="G11262" s="757" t="s">
        <v>553</v>
      </c>
      <c r="H11262" s="751">
        <v>46720000</v>
      </c>
    </row>
    <row r="11263" spans="1:8">
      <c r="A11263" s="753" t="s">
        <v>84</v>
      </c>
      <c r="B11263" s="753" t="s">
        <v>214</v>
      </c>
      <c r="C11263" s="753" t="s">
        <v>223</v>
      </c>
      <c r="D11263" s="753" t="s">
        <v>1888</v>
      </c>
      <c r="E11263" s="753" t="s">
        <v>125</v>
      </c>
      <c r="F11263" s="753" t="s">
        <v>127</v>
      </c>
      <c r="G11263" s="757" t="s">
        <v>128</v>
      </c>
      <c r="H11263" s="751">
        <v>27050000</v>
      </c>
    </row>
    <row r="11264" spans="1:8">
      <c r="A11264" s="753" t="s">
        <v>84</v>
      </c>
      <c r="B11264" s="753" t="s">
        <v>214</v>
      </c>
      <c r="C11264" s="753" t="s">
        <v>223</v>
      </c>
      <c r="D11264" s="753" t="s">
        <v>1888</v>
      </c>
      <c r="E11264" s="753" t="s">
        <v>125</v>
      </c>
      <c r="F11264" s="753" t="s">
        <v>129</v>
      </c>
      <c r="G11264" s="757" t="s">
        <v>1787</v>
      </c>
      <c r="H11264" s="751">
        <v>648453000</v>
      </c>
    </row>
    <row r="11265" spans="1:8">
      <c r="A11265" s="753" t="s">
        <v>84</v>
      </c>
      <c r="B11265" s="753" t="s">
        <v>214</v>
      </c>
      <c r="C11265" s="753" t="s">
        <v>223</v>
      </c>
      <c r="D11265" s="753" t="s">
        <v>1888</v>
      </c>
      <c r="E11265" s="753" t="s">
        <v>125</v>
      </c>
      <c r="F11265" s="753" t="s">
        <v>584</v>
      </c>
      <c r="G11265" s="757" t="s">
        <v>135</v>
      </c>
      <c r="H11265" s="751">
        <v>419000</v>
      </c>
    </row>
    <row r="11266" spans="1:8">
      <c r="A11266" s="753" t="s">
        <v>84</v>
      </c>
      <c r="B11266" s="753" t="s">
        <v>214</v>
      </c>
      <c r="C11266" s="753" t="s">
        <v>223</v>
      </c>
      <c r="D11266" s="753" t="s">
        <v>1888</v>
      </c>
      <c r="E11266" s="753" t="s">
        <v>554</v>
      </c>
      <c r="F11266" s="753"/>
      <c r="G11266" s="757" t="s">
        <v>555</v>
      </c>
      <c r="H11266" s="751">
        <v>984223350</v>
      </c>
    </row>
    <row r="11267" spans="1:8">
      <c r="A11267" s="753" t="s">
        <v>84</v>
      </c>
      <c r="B11267" s="753" t="s">
        <v>214</v>
      </c>
      <c r="C11267" s="753" t="s">
        <v>223</v>
      </c>
      <c r="D11267" s="753" t="s">
        <v>1888</v>
      </c>
      <c r="E11267" s="753" t="s">
        <v>554</v>
      </c>
      <c r="F11267" s="753" t="s">
        <v>556</v>
      </c>
      <c r="G11267" s="757" t="s">
        <v>557</v>
      </c>
      <c r="H11267" s="751">
        <v>681195000</v>
      </c>
    </row>
    <row r="11268" spans="1:8">
      <c r="A11268" s="753" t="s">
        <v>84</v>
      </c>
      <c r="B11268" s="753" t="s">
        <v>214</v>
      </c>
      <c r="C11268" s="753" t="s">
        <v>223</v>
      </c>
      <c r="D11268" s="753" t="s">
        <v>1888</v>
      </c>
      <c r="E11268" s="753" t="s">
        <v>554</v>
      </c>
      <c r="F11268" s="753" t="s">
        <v>243</v>
      </c>
      <c r="G11268" s="757" t="s">
        <v>244</v>
      </c>
      <c r="H11268" s="751">
        <v>122009350</v>
      </c>
    </row>
    <row r="11269" spans="1:8">
      <c r="A11269" s="753" t="s">
        <v>84</v>
      </c>
      <c r="B11269" s="753" t="s">
        <v>214</v>
      </c>
      <c r="C11269" s="753" t="s">
        <v>223</v>
      </c>
      <c r="D11269" s="753" t="s">
        <v>1888</v>
      </c>
      <c r="E11269" s="753" t="s">
        <v>554</v>
      </c>
      <c r="F11269" s="753" t="s">
        <v>206</v>
      </c>
      <c r="G11269" s="757" t="s">
        <v>207</v>
      </c>
      <c r="H11269" s="751">
        <v>48369000</v>
      </c>
    </row>
    <row r="11270" spans="1:8">
      <c r="A11270" s="753" t="s">
        <v>84</v>
      </c>
      <c r="B11270" s="753" t="s">
        <v>214</v>
      </c>
      <c r="C11270" s="753" t="s">
        <v>223</v>
      </c>
      <c r="D11270" s="753" t="s">
        <v>1888</v>
      </c>
      <c r="E11270" s="753" t="s">
        <v>554</v>
      </c>
      <c r="F11270" s="753" t="s">
        <v>558</v>
      </c>
      <c r="G11270" s="757" t="s">
        <v>559</v>
      </c>
      <c r="H11270" s="751">
        <v>132650000</v>
      </c>
    </row>
    <row r="11271" spans="1:8" ht="39.6">
      <c r="A11271" s="753" t="s">
        <v>84</v>
      </c>
      <c r="B11271" s="753" t="s">
        <v>214</v>
      </c>
      <c r="C11271" s="753" t="s">
        <v>223</v>
      </c>
      <c r="D11271" s="753" t="s">
        <v>1888</v>
      </c>
      <c r="E11271" s="753" t="s">
        <v>560</v>
      </c>
      <c r="F11271" s="753"/>
      <c r="G11271" s="757" t="s">
        <v>1790</v>
      </c>
      <c r="H11271" s="751">
        <v>1635480424</v>
      </c>
    </row>
    <row r="11272" spans="1:8">
      <c r="A11272" s="753" t="s">
        <v>84</v>
      </c>
      <c r="B11272" s="753" t="s">
        <v>214</v>
      </c>
      <c r="C11272" s="753" t="s">
        <v>223</v>
      </c>
      <c r="D11272" s="753" t="s">
        <v>1888</v>
      </c>
      <c r="E11272" s="753" t="s">
        <v>560</v>
      </c>
      <c r="F11272" s="753" t="s">
        <v>856</v>
      </c>
      <c r="G11272" s="757" t="s">
        <v>1832</v>
      </c>
      <c r="H11272" s="751">
        <v>240875000</v>
      </c>
    </row>
    <row r="11273" spans="1:8">
      <c r="A11273" s="753" t="s">
        <v>84</v>
      </c>
      <c r="B11273" s="753" t="s">
        <v>214</v>
      </c>
      <c r="C11273" s="753" t="s">
        <v>223</v>
      </c>
      <c r="D11273" s="753" t="s">
        <v>1888</v>
      </c>
      <c r="E11273" s="753" t="s">
        <v>560</v>
      </c>
      <c r="F11273" s="753" t="s">
        <v>561</v>
      </c>
      <c r="G11273" s="757" t="s">
        <v>1791</v>
      </c>
      <c r="H11273" s="751">
        <v>134305000</v>
      </c>
    </row>
    <row r="11274" spans="1:8">
      <c r="A11274" s="753" t="s">
        <v>84</v>
      </c>
      <c r="B11274" s="753" t="s">
        <v>214</v>
      </c>
      <c r="C11274" s="753" t="s">
        <v>223</v>
      </c>
      <c r="D11274" s="753" t="s">
        <v>1888</v>
      </c>
      <c r="E11274" s="753" t="s">
        <v>560</v>
      </c>
      <c r="F11274" s="753" t="s">
        <v>197</v>
      </c>
      <c r="G11274" s="757" t="s">
        <v>1792</v>
      </c>
      <c r="H11274" s="751">
        <v>11792000</v>
      </c>
    </row>
    <row r="11275" spans="1:8">
      <c r="A11275" s="753" t="s">
        <v>84</v>
      </c>
      <c r="B11275" s="753" t="s">
        <v>214</v>
      </c>
      <c r="C11275" s="753" t="s">
        <v>223</v>
      </c>
      <c r="D11275" s="753" t="s">
        <v>1888</v>
      </c>
      <c r="E11275" s="753" t="s">
        <v>560</v>
      </c>
      <c r="F11275" s="753" t="s">
        <v>316</v>
      </c>
      <c r="G11275" s="757" t="s">
        <v>1866</v>
      </c>
      <c r="H11275" s="751">
        <v>17800000</v>
      </c>
    </row>
    <row r="11276" spans="1:8">
      <c r="A11276" s="753" t="s">
        <v>84</v>
      </c>
      <c r="B11276" s="753" t="s">
        <v>214</v>
      </c>
      <c r="C11276" s="753" t="s">
        <v>223</v>
      </c>
      <c r="D11276" s="753" t="s">
        <v>1888</v>
      </c>
      <c r="E11276" s="753" t="s">
        <v>560</v>
      </c>
      <c r="F11276" s="753" t="s">
        <v>418</v>
      </c>
      <c r="G11276" s="757" t="s">
        <v>1793</v>
      </c>
      <c r="H11276" s="751">
        <v>150935024</v>
      </c>
    </row>
    <row r="11277" spans="1:8">
      <c r="A11277" s="753" t="s">
        <v>84</v>
      </c>
      <c r="B11277" s="753" t="s">
        <v>214</v>
      </c>
      <c r="C11277" s="753" t="s">
        <v>223</v>
      </c>
      <c r="D11277" s="753" t="s">
        <v>1888</v>
      </c>
      <c r="E11277" s="753" t="s">
        <v>560</v>
      </c>
      <c r="F11277" s="753" t="s">
        <v>562</v>
      </c>
      <c r="G11277" s="757" t="s">
        <v>1794</v>
      </c>
      <c r="H11277" s="751">
        <v>16310000</v>
      </c>
    </row>
    <row r="11278" spans="1:8">
      <c r="A11278" s="753" t="s">
        <v>84</v>
      </c>
      <c r="B11278" s="753" t="s">
        <v>214</v>
      </c>
      <c r="C11278" s="753" t="s">
        <v>223</v>
      </c>
      <c r="D11278" s="753" t="s">
        <v>1888</v>
      </c>
      <c r="E11278" s="753" t="s">
        <v>560</v>
      </c>
      <c r="F11278" s="753" t="s">
        <v>7</v>
      </c>
      <c r="G11278" s="757" t="s">
        <v>1795</v>
      </c>
      <c r="H11278" s="751">
        <v>39650000</v>
      </c>
    </row>
    <row r="11279" spans="1:8" ht="26.4">
      <c r="A11279" s="753" t="s">
        <v>84</v>
      </c>
      <c r="B11279" s="753" t="s">
        <v>214</v>
      </c>
      <c r="C11279" s="753" t="s">
        <v>223</v>
      </c>
      <c r="D11279" s="753" t="s">
        <v>1888</v>
      </c>
      <c r="E11279" s="753" t="s">
        <v>560</v>
      </c>
      <c r="F11279" s="753" t="s">
        <v>563</v>
      </c>
      <c r="G11279" s="757" t="s">
        <v>13</v>
      </c>
      <c r="H11279" s="751">
        <v>1023813400</v>
      </c>
    </row>
    <row r="11280" spans="1:8" ht="26.4">
      <c r="A11280" s="753" t="s">
        <v>84</v>
      </c>
      <c r="B11280" s="753" t="s">
        <v>214</v>
      </c>
      <c r="C11280" s="753" t="s">
        <v>223</v>
      </c>
      <c r="D11280" s="753" t="s">
        <v>1888</v>
      </c>
      <c r="E11280" s="753" t="s">
        <v>1796</v>
      </c>
      <c r="F11280" s="753"/>
      <c r="G11280" s="757" t="s">
        <v>1797</v>
      </c>
      <c r="H11280" s="751">
        <v>900515000</v>
      </c>
    </row>
    <row r="11281" spans="1:8">
      <c r="A11281" s="753" t="s">
        <v>84</v>
      </c>
      <c r="B11281" s="753" t="s">
        <v>214</v>
      </c>
      <c r="C11281" s="753" t="s">
        <v>223</v>
      </c>
      <c r="D11281" s="753" t="s">
        <v>1888</v>
      </c>
      <c r="E11281" s="753" t="s">
        <v>1796</v>
      </c>
      <c r="F11281" s="753" t="s">
        <v>1878</v>
      </c>
      <c r="G11281" s="757" t="s">
        <v>1866</v>
      </c>
      <c r="H11281" s="751">
        <v>117200000</v>
      </c>
    </row>
    <row r="11282" spans="1:8">
      <c r="A11282" s="753" t="s">
        <v>84</v>
      </c>
      <c r="B11282" s="753" t="s">
        <v>214</v>
      </c>
      <c r="C11282" s="753" t="s">
        <v>223</v>
      </c>
      <c r="D11282" s="753" t="s">
        <v>1888</v>
      </c>
      <c r="E11282" s="753" t="s">
        <v>1796</v>
      </c>
      <c r="F11282" s="753" t="s">
        <v>1825</v>
      </c>
      <c r="G11282" s="757" t="s">
        <v>1794</v>
      </c>
      <c r="H11282" s="751">
        <v>410645000</v>
      </c>
    </row>
    <row r="11283" spans="1:8">
      <c r="A11283" s="753" t="s">
        <v>84</v>
      </c>
      <c r="B11283" s="753" t="s">
        <v>214</v>
      </c>
      <c r="C11283" s="753" t="s">
        <v>223</v>
      </c>
      <c r="D11283" s="753" t="s">
        <v>1888</v>
      </c>
      <c r="E11283" s="753" t="s">
        <v>1796</v>
      </c>
      <c r="F11283" s="753" t="s">
        <v>1798</v>
      </c>
      <c r="G11283" s="757" t="s">
        <v>1793</v>
      </c>
      <c r="H11283" s="751">
        <v>190350000</v>
      </c>
    </row>
    <row r="11284" spans="1:8">
      <c r="A11284" s="753" t="s">
        <v>84</v>
      </c>
      <c r="B11284" s="753" t="s">
        <v>214</v>
      </c>
      <c r="C11284" s="753" t="s">
        <v>223</v>
      </c>
      <c r="D11284" s="753" t="s">
        <v>1888</v>
      </c>
      <c r="E11284" s="753" t="s">
        <v>1796</v>
      </c>
      <c r="F11284" s="753" t="s">
        <v>1833</v>
      </c>
      <c r="G11284" s="757" t="s">
        <v>1834</v>
      </c>
      <c r="H11284" s="751">
        <v>182320000</v>
      </c>
    </row>
    <row r="11285" spans="1:8" ht="26.4">
      <c r="A11285" s="753" t="s">
        <v>84</v>
      </c>
      <c r="B11285" s="753" t="s">
        <v>214</v>
      </c>
      <c r="C11285" s="753" t="s">
        <v>223</v>
      </c>
      <c r="D11285" s="753" t="s">
        <v>1888</v>
      </c>
      <c r="E11285" s="753" t="s">
        <v>130</v>
      </c>
      <c r="F11285" s="753"/>
      <c r="G11285" s="757" t="s">
        <v>131</v>
      </c>
      <c r="H11285" s="751">
        <v>2123541609</v>
      </c>
    </row>
    <row r="11286" spans="1:8">
      <c r="A11286" s="753" t="s">
        <v>84</v>
      </c>
      <c r="B11286" s="753" t="s">
        <v>214</v>
      </c>
      <c r="C11286" s="753" t="s">
        <v>223</v>
      </c>
      <c r="D11286" s="753" t="s">
        <v>1888</v>
      </c>
      <c r="E11286" s="753" t="s">
        <v>130</v>
      </c>
      <c r="F11286" s="753" t="s">
        <v>585</v>
      </c>
      <c r="G11286" s="757" t="s">
        <v>1799</v>
      </c>
      <c r="H11286" s="751">
        <v>272655000</v>
      </c>
    </row>
    <row r="11287" spans="1:8">
      <c r="A11287" s="753" t="s">
        <v>84</v>
      </c>
      <c r="B11287" s="753" t="s">
        <v>214</v>
      </c>
      <c r="C11287" s="753" t="s">
        <v>223</v>
      </c>
      <c r="D11287" s="753" t="s">
        <v>1888</v>
      </c>
      <c r="E11287" s="753" t="s">
        <v>130</v>
      </c>
      <c r="F11287" s="753" t="s">
        <v>14</v>
      </c>
      <c r="G11287" s="757" t="s">
        <v>1800</v>
      </c>
      <c r="H11287" s="751">
        <v>41848000</v>
      </c>
    </row>
    <row r="11288" spans="1:8">
      <c r="A11288" s="753" t="s">
        <v>84</v>
      </c>
      <c r="B11288" s="753" t="s">
        <v>214</v>
      </c>
      <c r="C11288" s="753" t="s">
        <v>223</v>
      </c>
      <c r="D11288" s="753" t="s">
        <v>1888</v>
      </c>
      <c r="E11288" s="753" t="s">
        <v>130</v>
      </c>
      <c r="F11288" s="753" t="s">
        <v>132</v>
      </c>
      <c r="G11288" s="757" t="s">
        <v>135</v>
      </c>
      <c r="H11288" s="751">
        <v>1809038609</v>
      </c>
    </row>
    <row r="11289" spans="1:8">
      <c r="A11289" s="753" t="s">
        <v>84</v>
      </c>
      <c r="B11289" s="753" t="s">
        <v>214</v>
      </c>
      <c r="C11289" s="753" t="s">
        <v>223</v>
      </c>
      <c r="D11289" s="753" t="s">
        <v>1888</v>
      </c>
      <c r="E11289" s="753" t="s">
        <v>1801</v>
      </c>
      <c r="F11289" s="753"/>
      <c r="G11289" s="757" t="s">
        <v>1802</v>
      </c>
      <c r="H11289" s="751">
        <v>3250000</v>
      </c>
    </row>
    <row r="11290" spans="1:8">
      <c r="A11290" s="753" t="s">
        <v>84</v>
      </c>
      <c r="B11290" s="753" t="s">
        <v>214</v>
      </c>
      <c r="C11290" s="753" t="s">
        <v>223</v>
      </c>
      <c r="D11290" s="753" t="s">
        <v>1888</v>
      </c>
      <c r="E11290" s="753" t="s">
        <v>1801</v>
      </c>
      <c r="F11290" s="753" t="s">
        <v>1803</v>
      </c>
      <c r="G11290" s="757" t="s">
        <v>1804</v>
      </c>
      <c r="H11290" s="751">
        <v>3250000</v>
      </c>
    </row>
    <row r="11291" spans="1:8">
      <c r="A11291" s="753" t="s">
        <v>84</v>
      </c>
      <c r="B11291" s="753" t="s">
        <v>214</v>
      </c>
      <c r="C11291" s="753" t="s">
        <v>223</v>
      </c>
      <c r="D11291" s="753" t="s">
        <v>1888</v>
      </c>
      <c r="E11291" s="753" t="s">
        <v>31</v>
      </c>
      <c r="F11291" s="753"/>
      <c r="G11291" s="757" t="s">
        <v>32</v>
      </c>
      <c r="H11291" s="751">
        <v>200000000</v>
      </c>
    </row>
    <row r="11292" spans="1:8">
      <c r="A11292" s="753" t="s">
        <v>84</v>
      </c>
      <c r="B11292" s="753" t="s">
        <v>214</v>
      </c>
      <c r="C11292" s="753" t="s">
        <v>223</v>
      </c>
      <c r="D11292" s="753" t="s">
        <v>1888</v>
      </c>
      <c r="E11292" s="753" t="s">
        <v>31</v>
      </c>
      <c r="F11292" s="753" t="s">
        <v>33</v>
      </c>
      <c r="G11292" s="757" t="s">
        <v>135</v>
      </c>
      <c r="H11292" s="751">
        <v>200000000</v>
      </c>
    </row>
    <row r="11293" spans="1:8" ht="26.4">
      <c r="A11293" s="753" t="s">
        <v>84</v>
      </c>
      <c r="B11293" s="753" t="s">
        <v>214</v>
      </c>
      <c r="C11293" s="753" t="s">
        <v>223</v>
      </c>
      <c r="D11293" s="753" t="s">
        <v>1888</v>
      </c>
      <c r="E11293" s="753" t="s">
        <v>458</v>
      </c>
      <c r="F11293" s="753"/>
      <c r="G11293" s="757" t="s">
        <v>1812</v>
      </c>
      <c r="H11293" s="751">
        <v>35000000</v>
      </c>
    </row>
    <row r="11294" spans="1:8">
      <c r="A11294" s="753" t="s">
        <v>84</v>
      </c>
      <c r="B11294" s="753" t="s">
        <v>214</v>
      </c>
      <c r="C11294" s="753" t="s">
        <v>223</v>
      </c>
      <c r="D11294" s="753" t="s">
        <v>1888</v>
      </c>
      <c r="E11294" s="753" t="s">
        <v>458</v>
      </c>
      <c r="F11294" s="753" t="s">
        <v>454</v>
      </c>
      <c r="G11294" s="757" t="s">
        <v>455</v>
      </c>
      <c r="H11294" s="751">
        <v>35000000</v>
      </c>
    </row>
    <row r="11295" spans="1:8">
      <c r="A11295" s="753" t="s">
        <v>84</v>
      </c>
      <c r="B11295" s="753" t="s">
        <v>214</v>
      </c>
      <c r="C11295" s="753" t="s">
        <v>223</v>
      </c>
      <c r="D11295" s="753" t="s">
        <v>1888</v>
      </c>
      <c r="E11295" s="753" t="s">
        <v>134</v>
      </c>
      <c r="F11295" s="753"/>
      <c r="G11295" s="757" t="s">
        <v>135</v>
      </c>
      <c r="H11295" s="751">
        <v>4344271031</v>
      </c>
    </row>
    <row r="11296" spans="1:8">
      <c r="A11296" s="753" t="s">
        <v>84</v>
      </c>
      <c r="B11296" s="753" t="s">
        <v>214</v>
      </c>
      <c r="C11296" s="753" t="s">
        <v>223</v>
      </c>
      <c r="D11296" s="753" t="s">
        <v>1888</v>
      </c>
      <c r="E11296" s="753" t="s">
        <v>134</v>
      </c>
      <c r="F11296" s="753" t="s">
        <v>9</v>
      </c>
      <c r="G11296" s="757" t="s">
        <v>1805</v>
      </c>
      <c r="H11296" s="751">
        <v>15613000</v>
      </c>
    </row>
    <row r="11297" spans="1:8">
      <c r="A11297" s="753" t="s">
        <v>84</v>
      </c>
      <c r="B11297" s="753" t="s">
        <v>214</v>
      </c>
      <c r="C11297" s="753" t="s">
        <v>223</v>
      </c>
      <c r="D11297" s="753" t="s">
        <v>1888</v>
      </c>
      <c r="E11297" s="753" t="s">
        <v>134</v>
      </c>
      <c r="F11297" s="753" t="s">
        <v>15</v>
      </c>
      <c r="G11297" s="757" t="s">
        <v>1806</v>
      </c>
      <c r="H11297" s="751">
        <v>22132132</v>
      </c>
    </row>
    <row r="11298" spans="1:8">
      <c r="A11298" s="753" t="s">
        <v>84</v>
      </c>
      <c r="B11298" s="753" t="s">
        <v>214</v>
      </c>
      <c r="C11298" s="753" t="s">
        <v>223</v>
      </c>
      <c r="D11298" s="753" t="s">
        <v>1888</v>
      </c>
      <c r="E11298" s="753" t="s">
        <v>134</v>
      </c>
      <c r="F11298" s="753" t="s">
        <v>137</v>
      </c>
      <c r="G11298" s="757" t="s">
        <v>138</v>
      </c>
      <c r="H11298" s="751">
        <v>1494884629</v>
      </c>
    </row>
    <row r="11299" spans="1:8">
      <c r="A11299" s="753" t="s">
        <v>84</v>
      </c>
      <c r="B11299" s="753" t="s">
        <v>214</v>
      </c>
      <c r="C11299" s="753" t="s">
        <v>223</v>
      </c>
      <c r="D11299" s="753" t="s">
        <v>1888</v>
      </c>
      <c r="E11299" s="753" t="s">
        <v>134</v>
      </c>
      <c r="F11299" s="753" t="s">
        <v>139</v>
      </c>
      <c r="G11299" s="757" t="s">
        <v>140</v>
      </c>
      <c r="H11299" s="751">
        <v>2811641270</v>
      </c>
    </row>
    <row r="11300" spans="1:8" ht="39.6">
      <c r="A11300" s="753" t="s">
        <v>84</v>
      </c>
      <c r="B11300" s="753" t="s">
        <v>214</v>
      </c>
      <c r="C11300" s="753" t="s">
        <v>223</v>
      </c>
      <c r="D11300" s="753" t="s">
        <v>1888</v>
      </c>
      <c r="E11300" s="753" t="s">
        <v>419</v>
      </c>
      <c r="F11300" s="753"/>
      <c r="G11300" s="757" t="s">
        <v>1807</v>
      </c>
      <c r="H11300" s="751">
        <v>445299000</v>
      </c>
    </row>
    <row r="11301" spans="1:8">
      <c r="A11301" s="753" t="s">
        <v>84</v>
      </c>
      <c r="B11301" s="753" t="s">
        <v>214</v>
      </c>
      <c r="C11301" s="753" t="s">
        <v>223</v>
      </c>
      <c r="D11301" s="753" t="s">
        <v>1888</v>
      </c>
      <c r="E11301" s="753" t="s">
        <v>419</v>
      </c>
      <c r="F11301" s="753" t="s">
        <v>248</v>
      </c>
      <c r="G11301" s="757" t="s">
        <v>249</v>
      </c>
      <c r="H11301" s="751">
        <v>305356000</v>
      </c>
    </row>
    <row r="11302" spans="1:8" ht="52.8">
      <c r="A11302" s="753" t="s">
        <v>84</v>
      </c>
      <c r="B11302" s="753" t="s">
        <v>214</v>
      </c>
      <c r="C11302" s="753" t="s">
        <v>223</v>
      </c>
      <c r="D11302" s="753" t="s">
        <v>1888</v>
      </c>
      <c r="E11302" s="753" t="s">
        <v>419</v>
      </c>
      <c r="F11302" s="753" t="s">
        <v>420</v>
      </c>
      <c r="G11302" s="757" t="s">
        <v>2714</v>
      </c>
      <c r="H11302" s="751">
        <v>90951000</v>
      </c>
    </row>
    <row r="11303" spans="1:8">
      <c r="A11303" s="753" t="s">
        <v>84</v>
      </c>
      <c r="B11303" s="753" t="s">
        <v>214</v>
      </c>
      <c r="C11303" s="753" t="s">
        <v>223</v>
      </c>
      <c r="D11303" s="753" t="s">
        <v>1888</v>
      </c>
      <c r="E11303" s="753" t="s">
        <v>419</v>
      </c>
      <c r="F11303" s="753" t="s">
        <v>252</v>
      </c>
      <c r="G11303" s="757" t="s">
        <v>135</v>
      </c>
      <c r="H11303" s="751">
        <v>48992000</v>
      </c>
    </row>
    <row r="11304" spans="1:8">
      <c r="A11304" s="753" t="s">
        <v>84</v>
      </c>
      <c r="B11304" s="753" t="s">
        <v>214</v>
      </c>
      <c r="C11304" s="753" t="s">
        <v>223</v>
      </c>
      <c r="D11304" s="753" t="s">
        <v>1888</v>
      </c>
      <c r="E11304" s="753" t="s">
        <v>404</v>
      </c>
      <c r="F11304" s="753"/>
      <c r="G11304" s="757" t="s">
        <v>1808</v>
      </c>
      <c r="H11304" s="751">
        <v>200426000</v>
      </c>
    </row>
    <row r="11305" spans="1:8">
      <c r="A11305" s="753" t="s">
        <v>84</v>
      </c>
      <c r="B11305" s="753" t="s">
        <v>214</v>
      </c>
      <c r="C11305" s="753" t="s">
        <v>223</v>
      </c>
      <c r="D11305" s="753" t="s">
        <v>1888</v>
      </c>
      <c r="E11305" s="753" t="s">
        <v>404</v>
      </c>
      <c r="F11305" s="753" t="s">
        <v>1809</v>
      </c>
      <c r="G11305" s="757" t="s">
        <v>26</v>
      </c>
      <c r="H11305" s="751">
        <v>200426000</v>
      </c>
    </row>
    <row r="11306" spans="1:8">
      <c r="A11306" s="753" t="s">
        <v>84</v>
      </c>
      <c r="B11306" s="753" t="s">
        <v>214</v>
      </c>
      <c r="C11306" s="753" t="s">
        <v>223</v>
      </c>
      <c r="D11306" s="753" t="s">
        <v>1888</v>
      </c>
      <c r="E11306" s="753" t="s">
        <v>918</v>
      </c>
      <c r="F11306" s="753"/>
      <c r="G11306" s="757" t="s">
        <v>1862</v>
      </c>
      <c r="H11306" s="751">
        <v>564000</v>
      </c>
    </row>
    <row r="11307" spans="1:8">
      <c r="A11307" s="753" t="s">
        <v>84</v>
      </c>
      <c r="B11307" s="753" t="s">
        <v>214</v>
      </c>
      <c r="C11307" s="753" t="s">
        <v>223</v>
      </c>
      <c r="D11307" s="753" t="s">
        <v>1888</v>
      </c>
      <c r="E11307" s="753" t="s">
        <v>918</v>
      </c>
      <c r="F11307" s="753" t="s">
        <v>921</v>
      </c>
      <c r="G11307" s="757" t="s">
        <v>920</v>
      </c>
      <c r="H11307" s="751">
        <v>564000</v>
      </c>
    </row>
    <row r="11308" spans="1:8">
      <c r="A11308" s="753" t="s">
        <v>84</v>
      </c>
      <c r="B11308" s="753" t="s">
        <v>214</v>
      </c>
      <c r="C11308" s="753" t="s">
        <v>223</v>
      </c>
      <c r="D11308" s="753" t="s">
        <v>1888</v>
      </c>
      <c r="E11308" s="753" t="s">
        <v>178</v>
      </c>
      <c r="F11308" s="753"/>
      <c r="G11308" s="757" t="s">
        <v>179</v>
      </c>
      <c r="H11308" s="751">
        <v>338937000</v>
      </c>
    </row>
    <row r="11309" spans="1:8" ht="26.4">
      <c r="A11309" s="753" t="s">
        <v>84</v>
      </c>
      <c r="B11309" s="753" t="s">
        <v>214</v>
      </c>
      <c r="C11309" s="753" t="s">
        <v>223</v>
      </c>
      <c r="D11309" s="753" t="s">
        <v>1888</v>
      </c>
      <c r="E11309" s="753" t="s">
        <v>178</v>
      </c>
      <c r="F11309" s="753" t="s">
        <v>180</v>
      </c>
      <c r="G11309" s="757" t="s">
        <v>1810</v>
      </c>
      <c r="H11309" s="751">
        <v>338937000</v>
      </c>
    </row>
    <row r="11310" spans="1:8">
      <c r="A11310" s="753" t="s">
        <v>84</v>
      </c>
      <c r="B11310" s="753" t="s">
        <v>214</v>
      </c>
      <c r="C11310" s="753" t="s">
        <v>223</v>
      </c>
      <c r="D11310" s="753" t="s">
        <v>1888</v>
      </c>
      <c r="E11310" s="753" t="s">
        <v>19</v>
      </c>
      <c r="F11310" s="753"/>
      <c r="G11310" s="757" t="s">
        <v>133</v>
      </c>
      <c r="H11310" s="751">
        <v>15145000</v>
      </c>
    </row>
    <row r="11311" spans="1:8">
      <c r="A11311" s="753" t="s">
        <v>84</v>
      </c>
      <c r="B11311" s="753" t="s">
        <v>214</v>
      </c>
      <c r="C11311" s="753" t="s">
        <v>223</v>
      </c>
      <c r="D11311" s="753" t="s">
        <v>1888</v>
      </c>
      <c r="E11311" s="753" t="s">
        <v>19</v>
      </c>
      <c r="F11311" s="753" t="s">
        <v>22</v>
      </c>
      <c r="G11311" s="757" t="s">
        <v>23</v>
      </c>
      <c r="H11311" s="751">
        <v>11121000</v>
      </c>
    </row>
    <row r="11312" spans="1:8">
      <c r="A11312" s="753" t="s">
        <v>84</v>
      </c>
      <c r="B11312" s="753" t="s">
        <v>214</v>
      </c>
      <c r="C11312" s="753" t="s">
        <v>223</v>
      </c>
      <c r="D11312" s="753" t="s">
        <v>1888</v>
      </c>
      <c r="E11312" s="753" t="s">
        <v>19</v>
      </c>
      <c r="F11312" s="753" t="s">
        <v>245</v>
      </c>
      <c r="G11312" s="757" t="s">
        <v>135</v>
      </c>
      <c r="H11312" s="751">
        <v>4024000</v>
      </c>
    </row>
    <row r="11313" spans="1:8" ht="39.6">
      <c r="A11313" s="753" t="s">
        <v>84</v>
      </c>
      <c r="B11313" s="753" t="s">
        <v>214</v>
      </c>
      <c r="C11313" s="753" t="s">
        <v>223</v>
      </c>
      <c r="D11313" s="753" t="s">
        <v>1956</v>
      </c>
      <c r="E11313" s="753"/>
      <c r="F11313" s="753"/>
      <c r="G11313" s="757" t="s">
        <v>1957</v>
      </c>
      <c r="H11313" s="751">
        <v>931121000</v>
      </c>
    </row>
    <row r="11314" spans="1:8">
      <c r="A11314" s="753" t="s">
        <v>84</v>
      </c>
      <c r="B11314" s="753" t="s">
        <v>214</v>
      </c>
      <c r="C11314" s="753" t="s">
        <v>223</v>
      </c>
      <c r="D11314" s="753" t="s">
        <v>1956</v>
      </c>
      <c r="E11314" s="753" t="s">
        <v>92</v>
      </c>
      <c r="F11314" s="753"/>
      <c r="G11314" s="757" t="s">
        <v>93</v>
      </c>
      <c r="H11314" s="751">
        <v>169502400</v>
      </c>
    </row>
    <row r="11315" spans="1:8">
      <c r="A11315" s="753" t="s">
        <v>84</v>
      </c>
      <c r="B11315" s="753" t="s">
        <v>214</v>
      </c>
      <c r="C11315" s="753" t="s">
        <v>223</v>
      </c>
      <c r="D11315" s="753" t="s">
        <v>1956</v>
      </c>
      <c r="E11315" s="753" t="s">
        <v>92</v>
      </c>
      <c r="F11315" s="753" t="s">
        <v>94</v>
      </c>
      <c r="G11315" s="757" t="s">
        <v>1768</v>
      </c>
      <c r="H11315" s="751">
        <v>89042400</v>
      </c>
    </row>
    <row r="11316" spans="1:8">
      <c r="A11316" s="753" t="s">
        <v>84</v>
      </c>
      <c r="B11316" s="753" t="s">
        <v>214</v>
      </c>
      <c r="C11316" s="753" t="s">
        <v>223</v>
      </c>
      <c r="D11316" s="753" t="s">
        <v>1956</v>
      </c>
      <c r="E11316" s="753" t="s">
        <v>92</v>
      </c>
      <c r="F11316" s="753" t="s">
        <v>149</v>
      </c>
      <c r="G11316" s="757" t="s">
        <v>150</v>
      </c>
      <c r="H11316" s="751">
        <v>80460000</v>
      </c>
    </row>
    <row r="11317" spans="1:8">
      <c r="A11317" s="753" t="s">
        <v>84</v>
      </c>
      <c r="B11317" s="753" t="s">
        <v>214</v>
      </c>
      <c r="C11317" s="753" t="s">
        <v>223</v>
      </c>
      <c r="D11317" s="753" t="s">
        <v>1956</v>
      </c>
      <c r="E11317" s="753" t="s">
        <v>96</v>
      </c>
      <c r="F11317" s="753"/>
      <c r="G11317" s="757" t="s">
        <v>97</v>
      </c>
      <c r="H11317" s="751">
        <v>166284000</v>
      </c>
    </row>
    <row r="11318" spans="1:8">
      <c r="A11318" s="753" t="s">
        <v>84</v>
      </c>
      <c r="B11318" s="753" t="s">
        <v>214</v>
      </c>
      <c r="C11318" s="753" t="s">
        <v>223</v>
      </c>
      <c r="D11318" s="753" t="s">
        <v>1956</v>
      </c>
      <c r="E11318" s="753" t="s">
        <v>96</v>
      </c>
      <c r="F11318" s="753" t="s">
        <v>154</v>
      </c>
      <c r="G11318" s="757" t="s">
        <v>1773</v>
      </c>
      <c r="H11318" s="751">
        <v>166284000</v>
      </c>
    </row>
    <row r="11319" spans="1:8">
      <c r="A11319" s="753" t="s">
        <v>84</v>
      </c>
      <c r="B11319" s="753" t="s">
        <v>214</v>
      </c>
      <c r="C11319" s="753" t="s">
        <v>223</v>
      </c>
      <c r="D11319" s="753" t="s">
        <v>1956</v>
      </c>
      <c r="E11319" s="753" t="s">
        <v>100</v>
      </c>
      <c r="F11319" s="753"/>
      <c r="G11319" s="757" t="s">
        <v>101</v>
      </c>
      <c r="H11319" s="751">
        <v>3320000</v>
      </c>
    </row>
    <row r="11320" spans="1:8">
      <c r="A11320" s="753" t="s">
        <v>84</v>
      </c>
      <c r="B11320" s="753" t="s">
        <v>214</v>
      </c>
      <c r="C11320" s="753" t="s">
        <v>223</v>
      </c>
      <c r="D11320" s="753" t="s">
        <v>1956</v>
      </c>
      <c r="E11320" s="753" t="s">
        <v>100</v>
      </c>
      <c r="F11320" s="753" t="s">
        <v>443</v>
      </c>
      <c r="G11320" s="757" t="s">
        <v>135</v>
      </c>
      <c r="H11320" s="751">
        <v>3320000</v>
      </c>
    </row>
    <row r="11321" spans="1:8">
      <c r="A11321" s="753" t="s">
        <v>84</v>
      </c>
      <c r="B11321" s="753" t="s">
        <v>214</v>
      </c>
      <c r="C11321" s="753" t="s">
        <v>223</v>
      </c>
      <c r="D11321" s="753" t="s">
        <v>1956</v>
      </c>
      <c r="E11321" s="753" t="s">
        <v>102</v>
      </c>
      <c r="F11321" s="753"/>
      <c r="G11321" s="757" t="s">
        <v>369</v>
      </c>
      <c r="H11321" s="751">
        <v>19144116</v>
      </c>
    </row>
    <row r="11322" spans="1:8">
      <c r="A11322" s="753" t="s">
        <v>84</v>
      </c>
      <c r="B11322" s="753" t="s">
        <v>214</v>
      </c>
      <c r="C11322" s="753" t="s">
        <v>223</v>
      </c>
      <c r="D11322" s="753" t="s">
        <v>1956</v>
      </c>
      <c r="E11322" s="753" t="s">
        <v>102</v>
      </c>
      <c r="F11322" s="753" t="s">
        <v>103</v>
      </c>
      <c r="G11322" s="757" t="s">
        <v>104</v>
      </c>
      <c r="H11322" s="751">
        <v>15582420</v>
      </c>
    </row>
    <row r="11323" spans="1:8">
      <c r="A11323" s="753" t="s">
        <v>84</v>
      </c>
      <c r="B11323" s="753" t="s">
        <v>214</v>
      </c>
      <c r="C11323" s="753" t="s">
        <v>223</v>
      </c>
      <c r="D11323" s="753" t="s">
        <v>1956</v>
      </c>
      <c r="E11323" s="753" t="s">
        <v>102</v>
      </c>
      <c r="F11323" s="753" t="s">
        <v>105</v>
      </c>
      <c r="G11323" s="757" t="s">
        <v>106</v>
      </c>
      <c r="H11323" s="751">
        <v>2671272</v>
      </c>
    </row>
    <row r="11324" spans="1:8">
      <c r="A11324" s="753" t="s">
        <v>84</v>
      </c>
      <c r="B11324" s="753" t="s">
        <v>214</v>
      </c>
      <c r="C11324" s="753" t="s">
        <v>223</v>
      </c>
      <c r="D11324" s="753" t="s">
        <v>1956</v>
      </c>
      <c r="E11324" s="753" t="s">
        <v>102</v>
      </c>
      <c r="F11324" s="753" t="s">
        <v>0</v>
      </c>
      <c r="G11324" s="757" t="s">
        <v>1</v>
      </c>
      <c r="H11324" s="751">
        <v>890424</v>
      </c>
    </row>
    <row r="11325" spans="1:8">
      <c r="A11325" s="753" t="s">
        <v>84</v>
      </c>
      <c r="B11325" s="753" t="s">
        <v>214</v>
      </c>
      <c r="C11325" s="753" t="s">
        <v>223</v>
      </c>
      <c r="D11325" s="753" t="s">
        <v>1956</v>
      </c>
      <c r="E11325" s="753" t="s">
        <v>115</v>
      </c>
      <c r="F11325" s="753"/>
      <c r="G11325" s="757" t="s">
        <v>1781</v>
      </c>
      <c r="H11325" s="751">
        <v>13098500</v>
      </c>
    </row>
    <row r="11326" spans="1:8">
      <c r="A11326" s="753" t="s">
        <v>84</v>
      </c>
      <c r="B11326" s="753" t="s">
        <v>214</v>
      </c>
      <c r="C11326" s="753" t="s">
        <v>223</v>
      </c>
      <c r="D11326" s="753" t="s">
        <v>1956</v>
      </c>
      <c r="E11326" s="753" t="s">
        <v>115</v>
      </c>
      <c r="F11326" s="753" t="s">
        <v>116</v>
      </c>
      <c r="G11326" s="757" t="s">
        <v>117</v>
      </c>
      <c r="H11326" s="751">
        <v>9503000</v>
      </c>
    </row>
    <row r="11327" spans="1:8">
      <c r="A11327" s="753" t="s">
        <v>84</v>
      </c>
      <c r="B11327" s="753" t="s">
        <v>214</v>
      </c>
      <c r="C11327" s="753" t="s">
        <v>223</v>
      </c>
      <c r="D11327" s="753" t="s">
        <v>1956</v>
      </c>
      <c r="E11327" s="753" t="s">
        <v>115</v>
      </c>
      <c r="F11327" s="753" t="s">
        <v>147</v>
      </c>
      <c r="G11327" s="757" t="s">
        <v>148</v>
      </c>
      <c r="H11327" s="751">
        <v>1395500</v>
      </c>
    </row>
    <row r="11328" spans="1:8">
      <c r="A11328" s="753" t="s">
        <v>84</v>
      </c>
      <c r="B11328" s="753" t="s">
        <v>214</v>
      </c>
      <c r="C11328" s="753" t="s">
        <v>223</v>
      </c>
      <c r="D11328" s="753" t="s">
        <v>1956</v>
      </c>
      <c r="E11328" s="753" t="s">
        <v>115</v>
      </c>
      <c r="F11328" s="753" t="s">
        <v>118</v>
      </c>
      <c r="G11328" s="757" t="s">
        <v>119</v>
      </c>
      <c r="H11328" s="751">
        <v>2200000</v>
      </c>
    </row>
    <row r="11329" spans="1:8">
      <c r="A11329" s="753" t="s">
        <v>84</v>
      </c>
      <c r="B11329" s="753" t="s">
        <v>214</v>
      </c>
      <c r="C11329" s="753" t="s">
        <v>223</v>
      </c>
      <c r="D11329" s="753" t="s">
        <v>1956</v>
      </c>
      <c r="E11329" s="753" t="s">
        <v>120</v>
      </c>
      <c r="F11329" s="753"/>
      <c r="G11329" s="757" t="s">
        <v>121</v>
      </c>
      <c r="H11329" s="751">
        <v>7252678</v>
      </c>
    </row>
    <row r="11330" spans="1:8" ht="39.6">
      <c r="A11330" s="753" t="s">
        <v>84</v>
      </c>
      <c r="B11330" s="753" t="s">
        <v>214</v>
      </c>
      <c r="C11330" s="753" t="s">
        <v>223</v>
      </c>
      <c r="D11330" s="753" t="s">
        <v>1956</v>
      </c>
      <c r="E11330" s="753" t="s">
        <v>120</v>
      </c>
      <c r="F11330" s="753" t="s">
        <v>122</v>
      </c>
      <c r="G11330" s="757" t="s">
        <v>1783</v>
      </c>
      <c r="H11330" s="751">
        <v>5282678</v>
      </c>
    </row>
    <row r="11331" spans="1:8">
      <c r="A11331" s="753" t="s">
        <v>84</v>
      </c>
      <c r="B11331" s="753" t="s">
        <v>214</v>
      </c>
      <c r="C11331" s="753" t="s">
        <v>223</v>
      </c>
      <c r="D11331" s="753" t="s">
        <v>1956</v>
      </c>
      <c r="E11331" s="753" t="s">
        <v>120</v>
      </c>
      <c r="F11331" s="753" t="s">
        <v>123</v>
      </c>
      <c r="G11331" s="757" t="s">
        <v>124</v>
      </c>
      <c r="H11331" s="751">
        <v>980000</v>
      </c>
    </row>
    <row r="11332" spans="1:8" ht="26.4">
      <c r="A11332" s="753" t="s">
        <v>84</v>
      </c>
      <c r="B11332" s="753" t="s">
        <v>214</v>
      </c>
      <c r="C11332" s="753" t="s">
        <v>223</v>
      </c>
      <c r="D11332" s="753" t="s">
        <v>1956</v>
      </c>
      <c r="E11332" s="753" t="s">
        <v>120</v>
      </c>
      <c r="F11332" s="753" t="s">
        <v>1001</v>
      </c>
      <c r="G11332" s="757" t="s">
        <v>1784</v>
      </c>
      <c r="H11332" s="751">
        <v>990000</v>
      </c>
    </row>
    <row r="11333" spans="1:8">
      <c r="A11333" s="753" t="s">
        <v>84</v>
      </c>
      <c r="B11333" s="753" t="s">
        <v>214</v>
      </c>
      <c r="C11333" s="753" t="s">
        <v>223</v>
      </c>
      <c r="D11333" s="753" t="s">
        <v>1956</v>
      </c>
      <c r="E11333" s="753" t="s">
        <v>160</v>
      </c>
      <c r="F11333" s="753"/>
      <c r="G11333" s="757" t="s">
        <v>161</v>
      </c>
      <c r="H11333" s="751">
        <v>78167000</v>
      </c>
    </row>
    <row r="11334" spans="1:8">
      <c r="A11334" s="753" t="s">
        <v>84</v>
      </c>
      <c r="B11334" s="753" t="s">
        <v>214</v>
      </c>
      <c r="C11334" s="753" t="s">
        <v>223</v>
      </c>
      <c r="D11334" s="753" t="s">
        <v>1956</v>
      </c>
      <c r="E11334" s="753" t="s">
        <v>160</v>
      </c>
      <c r="F11334" s="753" t="s">
        <v>162</v>
      </c>
      <c r="G11334" s="757" t="s">
        <v>163</v>
      </c>
      <c r="H11334" s="751">
        <v>6477000</v>
      </c>
    </row>
    <row r="11335" spans="1:8">
      <c r="A11335" s="753" t="s">
        <v>84</v>
      </c>
      <c r="B11335" s="753" t="s">
        <v>214</v>
      </c>
      <c r="C11335" s="753" t="s">
        <v>223</v>
      </c>
      <c r="D11335" s="753" t="s">
        <v>1956</v>
      </c>
      <c r="E11335" s="753" t="s">
        <v>160</v>
      </c>
      <c r="F11335" s="753" t="s">
        <v>975</v>
      </c>
      <c r="G11335" s="757" t="s">
        <v>974</v>
      </c>
      <c r="H11335" s="751">
        <v>3300000</v>
      </c>
    </row>
    <row r="11336" spans="1:8">
      <c r="A11336" s="753" t="s">
        <v>84</v>
      </c>
      <c r="B11336" s="753" t="s">
        <v>214</v>
      </c>
      <c r="C11336" s="753" t="s">
        <v>223</v>
      </c>
      <c r="D11336" s="753" t="s">
        <v>1956</v>
      </c>
      <c r="E11336" s="753" t="s">
        <v>160</v>
      </c>
      <c r="F11336" s="753" t="s">
        <v>549</v>
      </c>
      <c r="G11336" s="757" t="s">
        <v>550</v>
      </c>
      <c r="H11336" s="751">
        <v>59650000</v>
      </c>
    </row>
    <row r="11337" spans="1:8">
      <c r="A11337" s="753" t="s">
        <v>84</v>
      </c>
      <c r="B11337" s="753" t="s">
        <v>214</v>
      </c>
      <c r="C11337" s="753" t="s">
        <v>223</v>
      </c>
      <c r="D11337" s="753" t="s">
        <v>1956</v>
      </c>
      <c r="E11337" s="753" t="s">
        <v>160</v>
      </c>
      <c r="F11337" s="753" t="s">
        <v>551</v>
      </c>
      <c r="G11337" s="757" t="s">
        <v>133</v>
      </c>
      <c r="H11337" s="751">
        <v>8740000</v>
      </c>
    </row>
    <row r="11338" spans="1:8">
      <c r="A11338" s="753" t="s">
        <v>84</v>
      </c>
      <c r="B11338" s="753" t="s">
        <v>214</v>
      </c>
      <c r="C11338" s="753" t="s">
        <v>223</v>
      </c>
      <c r="D11338" s="753" t="s">
        <v>1956</v>
      </c>
      <c r="E11338" s="753" t="s">
        <v>125</v>
      </c>
      <c r="F11338" s="753"/>
      <c r="G11338" s="757" t="s">
        <v>126</v>
      </c>
      <c r="H11338" s="751">
        <v>24000000</v>
      </c>
    </row>
    <row r="11339" spans="1:8">
      <c r="A11339" s="753" t="s">
        <v>84</v>
      </c>
      <c r="B11339" s="753" t="s">
        <v>214</v>
      </c>
      <c r="C11339" s="753" t="s">
        <v>223</v>
      </c>
      <c r="D11339" s="753" t="s">
        <v>1956</v>
      </c>
      <c r="E11339" s="753" t="s">
        <v>125</v>
      </c>
      <c r="F11339" s="753" t="s">
        <v>430</v>
      </c>
      <c r="G11339" s="757" t="s">
        <v>431</v>
      </c>
      <c r="H11339" s="751">
        <v>2880000</v>
      </c>
    </row>
    <row r="11340" spans="1:8">
      <c r="A11340" s="753" t="s">
        <v>84</v>
      </c>
      <c r="B11340" s="753" t="s">
        <v>214</v>
      </c>
      <c r="C11340" s="753" t="s">
        <v>223</v>
      </c>
      <c r="D11340" s="753" t="s">
        <v>1956</v>
      </c>
      <c r="E11340" s="753" t="s">
        <v>125</v>
      </c>
      <c r="F11340" s="753" t="s">
        <v>552</v>
      </c>
      <c r="G11340" s="757" t="s">
        <v>553</v>
      </c>
      <c r="H11340" s="751">
        <v>3120000</v>
      </c>
    </row>
    <row r="11341" spans="1:8">
      <c r="A11341" s="753" t="s">
        <v>84</v>
      </c>
      <c r="B11341" s="753" t="s">
        <v>214</v>
      </c>
      <c r="C11341" s="753" t="s">
        <v>223</v>
      </c>
      <c r="D11341" s="753" t="s">
        <v>1956</v>
      </c>
      <c r="E11341" s="753" t="s">
        <v>125</v>
      </c>
      <c r="F11341" s="753" t="s">
        <v>129</v>
      </c>
      <c r="G11341" s="757" t="s">
        <v>1787</v>
      </c>
      <c r="H11341" s="751">
        <v>18000000</v>
      </c>
    </row>
    <row r="11342" spans="1:8">
      <c r="A11342" s="753" t="s">
        <v>84</v>
      </c>
      <c r="B11342" s="753" t="s">
        <v>214</v>
      </c>
      <c r="C11342" s="753" t="s">
        <v>223</v>
      </c>
      <c r="D11342" s="753" t="s">
        <v>1956</v>
      </c>
      <c r="E11342" s="753" t="s">
        <v>554</v>
      </c>
      <c r="F11342" s="753"/>
      <c r="G11342" s="757" t="s">
        <v>555</v>
      </c>
      <c r="H11342" s="751">
        <v>17500000</v>
      </c>
    </row>
    <row r="11343" spans="1:8">
      <c r="A11343" s="753" t="s">
        <v>84</v>
      </c>
      <c r="B11343" s="753" t="s">
        <v>214</v>
      </c>
      <c r="C11343" s="753" t="s">
        <v>223</v>
      </c>
      <c r="D11343" s="753" t="s">
        <v>1956</v>
      </c>
      <c r="E11343" s="753" t="s">
        <v>554</v>
      </c>
      <c r="F11343" s="753" t="s">
        <v>556</v>
      </c>
      <c r="G11343" s="757" t="s">
        <v>557</v>
      </c>
      <c r="H11343" s="751">
        <v>17500000</v>
      </c>
    </row>
    <row r="11344" spans="1:8" ht="39.6">
      <c r="A11344" s="753" t="s">
        <v>84</v>
      </c>
      <c r="B11344" s="753" t="s">
        <v>214</v>
      </c>
      <c r="C11344" s="753" t="s">
        <v>223</v>
      </c>
      <c r="D11344" s="753" t="s">
        <v>1956</v>
      </c>
      <c r="E11344" s="753" t="s">
        <v>560</v>
      </c>
      <c r="F11344" s="753"/>
      <c r="G11344" s="757" t="s">
        <v>1790</v>
      </c>
      <c r="H11344" s="751">
        <v>2200000</v>
      </c>
    </row>
    <row r="11345" spans="1:8">
      <c r="A11345" s="753" t="s">
        <v>84</v>
      </c>
      <c r="B11345" s="753" t="s">
        <v>214</v>
      </c>
      <c r="C11345" s="753" t="s">
        <v>223</v>
      </c>
      <c r="D11345" s="753" t="s">
        <v>1956</v>
      </c>
      <c r="E11345" s="753" t="s">
        <v>560</v>
      </c>
      <c r="F11345" s="753" t="s">
        <v>418</v>
      </c>
      <c r="G11345" s="757" t="s">
        <v>1793</v>
      </c>
      <c r="H11345" s="751">
        <v>2200000</v>
      </c>
    </row>
    <row r="11346" spans="1:8" ht="26.4">
      <c r="A11346" s="753" t="s">
        <v>84</v>
      </c>
      <c r="B11346" s="753" t="s">
        <v>214</v>
      </c>
      <c r="C11346" s="753" t="s">
        <v>223</v>
      </c>
      <c r="D11346" s="753" t="s">
        <v>1956</v>
      </c>
      <c r="E11346" s="753" t="s">
        <v>130</v>
      </c>
      <c r="F11346" s="753"/>
      <c r="G11346" s="757" t="s">
        <v>131</v>
      </c>
      <c r="H11346" s="751">
        <v>4277306</v>
      </c>
    </row>
    <row r="11347" spans="1:8">
      <c r="A11347" s="753" t="s">
        <v>84</v>
      </c>
      <c r="B11347" s="753" t="s">
        <v>214</v>
      </c>
      <c r="C11347" s="753" t="s">
        <v>223</v>
      </c>
      <c r="D11347" s="753" t="s">
        <v>1956</v>
      </c>
      <c r="E11347" s="753" t="s">
        <v>130</v>
      </c>
      <c r="F11347" s="753" t="s">
        <v>132</v>
      </c>
      <c r="G11347" s="757" t="s">
        <v>135</v>
      </c>
      <c r="H11347" s="751">
        <v>4277306</v>
      </c>
    </row>
    <row r="11348" spans="1:8">
      <c r="A11348" s="753" t="s">
        <v>84</v>
      </c>
      <c r="B11348" s="753" t="s">
        <v>214</v>
      </c>
      <c r="C11348" s="753" t="s">
        <v>223</v>
      </c>
      <c r="D11348" s="753" t="s">
        <v>1956</v>
      </c>
      <c r="E11348" s="753" t="s">
        <v>134</v>
      </c>
      <c r="F11348" s="753"/>
      <c r="G11348" s="757" t="s">
        <v>135</v>
      </c>
      <c r="H11348" s="751">
        <v>426375000</v>
      </c>
    </row>
    <row r="11349" spans="1:8">
      <c r="A11349" s="753" t="s">
        <v>84</v>
      </c>
      <c r="B11349" s="753" t="s">
        <v>214</v>
      </c>
      <c r="C11349" s="753" t="s">
        <v>223</v>
      </c>
      <c r="D11349" s="753" t="s">
        <v>1956</v>
      </c>
      <c r="E11349" s="753" t="s">
        <v>134</v>
      </c>
      <c r="F11349" s="753" t="s">
        <v>137</v>
      </c>
      <c r="G11349" s="757" t="s">
        <v>138</v>
      </c>
      <c r="H11349" s="751">
        <v>40200000</v>
      </c>
    </row>
    <row r="11350" spans="1:8">
      <c r="A11350" s="753" t="s">
        <v>84</v>
      </c>
      <c r="B11350" s="753" t="s">
        <v>214</v>
      </c>
      <c r="C11350" s="753" t="s">
        <v>223</v>
      </c>
      <c r="D11350" s="753" t="s">
        <v>1956</v>
      </c>
      <c r="E11350" s="753" t="s">
        <v>134</v>
      </c>
      <c r="F11350" s="753" t="s">
        <v>139</v>
      </c>
      <c r="G11350" s="757" t="s">
        <v>140</v>
      </c>
      <c r="H11350" s="751">
        <v>386175000</v>
      </c>
    </row>
    <row r="11351" spans="1:8">
      <c r="A11351" s="753" t="s">
        <v>84</v>
      </c>
      <c r="B11351" s="753" t="s">
        <v>214</v>
      </c>
      <c r="C11351" s="753" t="s">
        <v>1062</v>
      </c>
      <c r="D11351" s="753"/>
      <c r="E11351" s="753"/>
      <c r="F11351" s="753"/>
      <c r="G11351" s="757" t="s">
        <v>1375</v>
      </c>
      <c r="H11351" s="751">
        <v>70000000</v>
      </c>
    </row>
    <row r="11352" spans="1:8" ht="26.4">
      <c r="A11352" s="753" t="s">
        <v>84</v>
      </c>
      <c r="B11352" s="753" t="s">
        <v>214</v>
      </c>
      <c r="C11352" s="753" t="s">
        <v>1062</v>
      </c>
      <c r="D11352" s="753" t="s">
        <v>1945</v>
      </c>
      <c r="E11352" s="753"/>
      <c r="F11352" s="753"/>
      <c r="G11352" s="757" t="s">
        <v>1946</v>
      </c>
      <c r="H11352" s="751">
        <v>70000000</v>
      </c>
    </row>
    <row r="11353" spans="1:8">
      <c r="A11353" s="753" t="s">
        <v>84</v>
      </c>
      <c r="B11353" s="753" t="s">
        <v>214</v>
      </c>
      <c r="C11353" s="753" t="s">
        <v>1062</v>
      </c>
      <c r="D11353" s="753" t="s">
        <v>1945</v>
      </c>
      <c r="E11353" s="753" t="s">
        <v>134</v>
      </c>
      <c r="F11353" s="753"/>
      <c r="G11353" s="757" t="s">
        <v>135</v>
      </c>
      <c r="H11353" s="751">
        <v>70000000</v>
      </c>
    </row>
    <row r="11354" spans="1:8">
      <c r="A11354" s="753" t="s">
        <v>84</v>
      </c>
      <c r="B11354" s="753" t="s">
        <v>214</v>
      </c>
      <c r="C11354" s="753" t="s">
        <v>1062</v>
      </c>
      <c r="D11354" s="753" t="s">
        <v>1945</v>
      </c>
      <c r="E11354" s="753" t="s">
        <v>134</v>
      </c>
      <c r="F11354" s="753" t="s">
        <v>139</v>
      </c>
      <c r="G11354" s="757" t="s">
        <v>140</v>
      </c>
      <c r="H11354" s="751">
        <v>70000000</v>
      </c>
    </row>
    <row r="11355" spans="1:8">
      <c r="A11355" s="753" t="s">
        <v>84</v>
      </c>
      <c r="B11355" s="753" t="s">
        <v>214</v>
      </c>
      <c r="C11355" s="753" t="s">
        <v>1376</v>
      </c>
      <c r="D11355" s="753"/>
      <c r="E11355" s="753"/>
      <c r="F11355" s="753"/>
      <c r="G11355" s="757" t="s">
        <v>1377</v>
      </c>
      <c r="H11355" s="751">
        <v>100000000</v>
      </c>
    </row>
    <row r="11356" spans="1:8">
      <c r="A11356" s="753" t="s">
        <v>84</v>
      </c>
      <c r="B11356" s="753" t="s">
        <v>214</v>
      </c>
      <c r="C11356" s="753" t="s">
        <v>1376</v>
      </c>
      <c r="D11356" s="753" t="s">
        <v>1952</v>
      </c>
      <c r="E11356" s="753"/>
      <c r="F11356" s="753"/>
      <c r="G11356" s="757" t="s">
        <v>1966</v>
      </c>
      <c r="H11356" s="751">
        <v>100000000</v>
      </c>
    </row>
    <row r="11357" spans="1:8">
      <c r="A11357" s="753" t="s">
        <v>84</v>
      </c>
      <c r="B11357" s="753" t="s">
        <v>214</v>
      </c>
      <c r="C11357" s="753" t="s">
        <v>1376</v>
      </c>
      <c r="D11357" s="753" t="s">
        <v>1952</v>
      </c>
      <c r="E11357" s="753" t="s">
        <v>134</v>
      </c>
      <c r="F11357" s="753"/>
      <c r="G11357" s="757" t="s">
        <v>135</v>
      </c>
      <c r="H11357" s="751">
        <v>100000000</v>
      </c>
    </row>
    <row r="11358" spans="1:8">
      <c r="A11358" s="753" t="s">
        <v>84</v>
      </c>
      <c r="B11358" s="753" t="s">
        <v>214</v>
      </c>
      <c r="C11358" s="753" t="s">
        <v>1376</v>
      </c>
      <c r="D11358" s="753" t="s">
        <v>1952</v>
      </c>
      <c r="E11358" s="753" t="s">
        <v>134</v>
      </c>
      <c r="F11358" s="753" t="s">
        <v>139</v>
      </c>
      <c r="G11358" s="757" t="s">
        <v>140</v>
      </c>
      <c r="H11358" s="751">
        <v>100000000</v>
      </c>
    </row>
    <row r="11359" spans="1:8" ht="26.4">
      <c r="A11359" s="753" t="s">
        <v>84</v>
      </c>
      <c r="B11359" s="753" t="s">
        <v>167</v>
      </c>
      <c r="C11359" s="753"/>
      <c r="D11359" s="753"/>
      <c r="E11359" s="753"/>
      <c r="F11359" s="753"/>
      <c r="G11359" s="757" t="s">
        <v>2028</v>
      </c>
      <c r="H11359" s="751">
        <v>1209532215</v>
      </c>
    </row>
    <row r="11360" spans="1:8" ht="26.4">
      <c r="A11360" s="753" t="s">
        <v>84</v>
      </c>
      <c r="B11360" s="753" t="s">
        <v>167</v>
      </c>
      <c r="C11360" s="753" t="s">
        <v>223</v>
      </c>
      <c r="D11360" s="753"/>
      <c r="E11360" s="753"/>
      <c r="F11360" s="753"/>
      <c r="G11360" s="757" t="s">
        <v>1765</v>
      </c>
      <c r="H11360" s="751">
        <v>1154632215</v>
      </c>
    </row>
    <row r="11361" spans="1:8">
      <c r="A11361" s="753" t="s">
        <v>84</v>
      </c>
      <c r="B11361" s="753" t="s">
        <v>167</v>
      </c>
      <c r="C11361" s="753" t="s">
        <v>223</v>
      </c>
      <c r="D11361" s="753" t="s">
        <v>1888</v>
      </c>
      <c r="E11361" s="753"/>
      <c r="F11361" s="753"/>
      <c r="G11361" s="757" t="s">
        <v>1889</v>
      </c>
      <c r="H11361" s="751">
        <v>1154632215</v>
      </c>
    </row>
    <row r="11362" spans="1:8">
      <c r="A11362" s="753" t="s">
        <v>84</v>
      </c>
      <c r="B11362" s="753" t="s">
        <v>167</v>
      </c>
      <c r="C11362" s="753" t="s">
        <v>223</v>
      </c>
      <c r="D11362" s="753" t="s">
        <v>1888</v>
      </c>
      <c r="E11362" s="753" t="s">
        <v>92</v>
      </c>
      <c r="F11362" s="753"/>
      <c r="G11362" s="757" t="s">
        <v>93</v>
      </c>
      <c r="H11362" s="751">
        <v>270868590</v>
      </c>
    </row>
    <row r="11363" spans="1:8">
      <c r="A11363" s="753" t="s">
        <v>84</v>
      </c>
      <c r="B11363" s="753" t="s">
        <v>167</v>
      </c>
      <c r="C11363" s="753" t="s">
        <v>223</v>
      </c>
      <c r="D11363" s="753" t="s">
        <v>1888</v>
      </c>
      <c r="E11363" s="753" t="s">
        <v>92</v>
      </c>
      <c r="F11363" s="753" t="s">
        <v>94</v>
      </c>
      <c r="G11363" s="757" t="s">
        <v>1768</v>
      </c>
      <c r="H11363" s="751">
        <v>270868590</v>
      </c>
    </row>
    <row r="11364" spans="1:8">
      <c r="A11364" s="753" t="s">
        <v>84</v>
      </c>
      <c r="B11364" s="753" t="s">
        <v>167</v>
      </c>
      <c r="C11364" s="753" t="s">
        <v>223</v>
      </c>
      <c r="D11364" s="753" t="s">
        <v>1888</v>
      </c>
      <c r="E11364" s="753" t="s">
        <v>96</v>
      </c>
      <c r="F11364" s="753"/>
      <c r="G11364" s="757" t="s">
        <v>97</v>
      </c>
      <c r="H11364" s="751">
        <v>177898629</v>
      </c>
    </row>
    <row r="11365" spans="1:8">
      <c r="A11365" s="753" t="s">
        <v>84</v>
      </c>
      <c r="B11365" s="753" t="s">
        <v>167</v>
      </c>
      <c r="C11365" s="753" t="s">
        <v>223</v>
      </c>
      <c r="D11365" s="753" t="s">
        <v>1888</v>
      </c>
      <c r="E11365" s="753" t="s">
        <v>96</v>
      </c>
      <c r="F11365" s="753" t="s">
        <v>151</v>
      </c>
      <c r="G11365" s="757" t="s">
        <v>152</v>
      </c>
      <c r="H11365" s="751">
        <v>15198000</v>
      </c>
    </row>
    <row r="11366" spans="1:8" ht="26.4">
      <c r="A11366" s="753" t="s">
        <v>84</v>
      </c>
      <c r="B11366" s="753" t="s">
        <v>167</v>
      </c>
      <c r="C11366" s="753" t="s">
        <v>223</v>
      </c>
      <c r="D11366" s="753" t="s">
        <v>1888</v>
      </c>
      <c r="E11366" s="753" t="s">
        <v>96</v>
      </c>
      <c r="F11366" s="753" t="s">
        <v>98</v>
      </c>
      <c r="G11366" s="757" t="s">
        <v>99</v>
      </c>
      <c r="H11366" s="751">
        <v>5364000</v>
      </c>
    </row>
    <row r="11367" spans="1:8" ht="26.4">
      <c r="A11367" s="753" t="s">
        <v>84</v>
      </c>
      <c r="B11367" s="753" t="s">
        <v>167</v>
      </c>
      <c r="C11367" s="753" t="s">
        <v>223</v>
      </c>
      <c r="D11367" s="753" t="s">
        <v>1888</v>
      </c>
      <c r="E11367" s="753" t="s">
        <v>96</v>
      </c>
      <c r="F11367" s="753" t="s">
        <v>457</v>
      </c>
      <c r="G11367" s="757" t="s">
        <v>1875</v>
      </c>
      <c r="H11367" s="751">
        <v>85819977</v>
      </c>
    </row>
    <row r="11368" spans="1:8">
      <c r="A11368" s="753" t="s">
        <v>84</v>
      </c>
      <c r="B11368" s="753" t="s">
        <v>167</v>
      </c>
      <c r="C11368" s="753" t="s">
        <v>223</v>
      </c>
      <c r="D11368" s="753" t="s">
        <v>1888</v>
      </c>
      <c r="E11368" s="753" t="s">
        <v>96</v>
      </c>
      <c r="F11368" s="753" t="s">
        <v>144</v>
      </c>
      <c r="G11368" s="757" t="s">
        <v>145</v>
      </c>
      <c r="H11368" s="751">
        <v>71516652</v>
      </c>
    </row>
    <row r="11369" spans="1:8">
      <c r="A11369" s="753" t="s">
        <v>84</v>
      </c>
      <c r="B11369" s="753" t="s">
        <v>167</v>
      </c>
      <c r="C11369" s="753" t="s">
        <v>223</v>
      </c>
      <c r="D11369" s="753" t="s">
        <v>1888</v>
      </c>
      <c r="E11369" s="753" t="s">
        <v>426</v>
      </c>
      <c r="F11369" s="753"/>
      <c r="G11369" s="757" t="s">
        <v>427</v>
      </c>
      <c r="H11369" s="751">
        <v>11500000</v>
      </c>
    </row>
    <row r="11370" spans="1:8">
      <c r="A11370" s="753" t="s">
        <v>84</v>
      </c>
      <c r="B11370" s="753" t="s">
        <v>167</v>
      </c>
      <c r="C11370" s="753" t="s">
        <v>223</v>
      </c>
      <c r="D11370" s="753" t="s">
        <v>1888</v>
      </c>
      <c r="E11370" s="753" t="s">
        <v>426</v>
      </c>
      <c r="F11370" s="753" t="s">
        <v>428</v>
      </c>
      <c r="G11370" s="757" t="s">
        <v>1774</v>
      </c>
      <c r="H11370" s="751">
        <v>11500000</v>
      </c>
    </row>
    <row r="11371" spans="1:8">
      <c r="A11371" s="753" t="s">
        <v>84</v>
      </c>
      <c r="B11371" s="753" t="s">
        <v>167</v>
      </c>
      <c r="C11371" s="753" t="s">
        <v>223</v>
      </c>
      <c r="D11371" s="753" t="s">
        <v>1888</v>
      </c>
      <c r="E11371" s="753" t="s">
        <v>100</v>
      </c>
      <c r="F11371" s="753"/>
      <c r="G11371" s="757" t="s">
        <v>101</v>
      </c>
      <c r="H11371" s="751">
        <v>37500000</v>
      </c>
    </row>
    <row r="11372" spans="1:8">
      <c r="A11372" s="753" t="s">
        <v>84</v>
      </c>
      <c r="B11372" s="753" t="s">
        <v>167</v>
      </c>
      <c r="C11372" s="753" t="s">
        <v>223</v>
      </c>
      <c r="D11372" s="753" t="s">
        <v>1888</v>
      </c>
      <c r="E11372" s="753" t="s">
        <v>100</v>
      </c>
      <c r="F11372" s="753" t="s">
        <v>443</v>
      </c>
      <c r="G11372" s="757" t="s">
        <v>135</v>
      </c>
      <c r="H11372" s="751">
        <v>37500000</v>
      </c>
    </row>
    <row r="11373" spans="1:8">
      <c r="A11373" s="753" t="s">
        <v>84</v>
      </c>
      <c r="B11373" s="753" t="s">
        <v>167</v>
      </c>
      <c r="C11373" s="753" t="s">
        <v>223</v>
      </c>
      <c r="D11373" s="753" t="s">
        <v>1888</v>
      </c>
      <c r="E11373" s="753" t="s">
        <v>102</v>
      </c>
      <c r="F11373" s="753"/>
      <c r="G11373" s="757" t="s">
        <v>369</v>
      </c>
      <c r="H11373" s="751">
        <v>64364996</v>
      </c>
    </row>
    <row r="11374" spans="1:8">
      <c r="A11374" s="753" t="s">
        <v>84</v>
      </c>
      <c r="B11374" s="753" t="s">
        <v>167</v>
      </c>
      <c r="C11374" s="753" t="s">
        <v>223</v>
      </c>
      <c r="D11374" s="753" t="s">
        <v>1888</v>
      </c>
      <c r="E11374" s="753" t="s">
        <v>102</v>
      </c>
      <c r="F11374" s="753" t="s">
        <v>103</v>
      </c>
      <c r="G11374" s="757" t="s">
        <v>104</v>
      </c>
      <c r="H11374" s="751">
        <v>50061671</v>
      </c>
    </row>
    <row r="11375" spans="1:8">
      <c r="A11375" s="753" t="s">
        <v>84</v>
      </c>
      <c r="B11375" s="753" t="s">
        <v>167</v>
      </c>
      <c r="C11375" s="753" t="s">
        <v>223</v>
      </c>
      <c r="D11375" s="753" t="s">
        <v>1888</v>
      </c>
      <c r="E11375" s="753" t="s">
        <v>102</v>
      </c>
      <c r="F11375" s="753" t="s">
        <v>105</v>
      </c>
      <c r="G11375" s="757" t="s">
        <v>106</v>
      </c>
      <c r="H11375" s="751">
        <v>8581995</v>
      </c>
    </row>
    <row r="11376" spans="1:8">
      <c r="A11376" s="753" t="s">
        <v>84</v>
      </c>
      <c r="B11376" s="753" t="s">
        <v>167</v>
      </c>
      <c r="C11376" s="753" t="s">
        <v>223</v>
      </c>
      <c r="D11376" s="753" t="s">
        <v>1888</v>
      </c>
      <c r="E11376" s="753" t="s">
        <v>102</v>
      </c>
      <c r="F11376" s="753" t="s">
        <v>107</v>
      </c>
      <c r="G11376" s="757" t="s">
        <v>108</v>
      </c>
      <c r="H11376" s="751">
        <v>5721330</v>
      </c>
    </row>
    <row r="11377" spans="1:8">
      <c r="A11377" s="753" t="s">
        <v>84</v>
      </c>
      <c r="B11377" s="753" t="s">
        <v>167</v>
      </c>
      <c r="C11377" s="753" t="s">
        <v>223</v>
      </c>
      <c r="D11377" s="753" t="s">
        <v>1888</v>
      </c>
      <c r="E11377" s="753" t="s">
        <v>112</v>
      </c>
      <c r="F11377" s="753"/>
      <c r="G11377" s="757" t="s">
        <v>113</v>
      </c>
      <c r="H11377" s="751">
        <v>24448595</v>
      </c>
    </row>
    <row r="11378" spans="1:8">
      <c r="A11378" s="753" t="s">
        <v>84</v>
      </c>
      <c r="B11378" s="753" t="s">
        <v>167</v>
      </c>
      <c r="C11378" s="753" t="s">
        <v>223</v>
      </c>
      <c r="D11378" s="753" t="s">
        <v>1888</v>
      </c>
      <c r="E11378" s="753" t="s">
        <v>112</v>
      </c>
      <c r="F11378" s="753" t="s">
        <v>155</v>
      </c>
      <c r="G11378" s="757" t="s">
        <v>1777</v>
      </c>
      <c r="H11378" s="751">
        <v>21461110</v>
      </c>
    </row>
    <row r="11379" spans="1:8">
      <c r="A11379" s="753" t="s">
        <v>84</v>
      </c>
      <c r="B11379" s="753" t="s">
        <v>167</v>
      </c>
      <c r="C11379" s="753" t="s">
        <v>223</v>
      </c>
      <c r="D11379" s="753" t="s">
        <v>1888</v>
      </c>
      <c r="E11379" s="753" t="s">
        <v>112</v>
      </c>
      <c r="F11379" s="753" t="s">
        <v>114</v>
      </c>
      <c r="G11379" s="757" t="s">
        <v>1778</v>
      </c>
      <c r="H11379" s="751">
        <v>1277485</v>
      </c>
    </row>
    <row r="11380" spans="1:8">
      <c r="A11380" s="753" t="s">
        <v>84</v>
      </c>
      <c r="B11380" s="753" t="s">
        <v>167</v>
      </c>
      <c r="C11380" s="753" t="s">
        <v>223</v>
      </c>
      <c r="D11380" s="753" t="s">
        <v>1888</v>
      </c>
      <c r="E11380" s="753" t="s">
        <v>112</v>
      </c>
      <c r="F11380" s="753" t="s">
        <v>146</v>
      </c>
      <c r="G11380" s="757" t="s">
        <v>1780</v>
      </c>
      <c r="H11380" s="751">
        <v>1710000</v>
      </c>
    </row>
    <row r="11381" spans="1:8">
      <c r="A11381" s="753" t="s">
        <v>84</v>
      </c>
      <c r="B11381" s="753" t="s">
        <v>167</v>
      </c>
      <c r="C11381" s="753" t="s">
        <v>223</v>
      </c>
      <c r="D11381" s="753" t="s">
        <v>1888</v>
      </c>
      <c r="E11381" s="753" t="s">
        <v>115</v>
      </c>
      <c r="F11381" s="753"/>
      <c r="G11381" s="757" t="s">
        <v>1781</v>
      </c>
      <c r="H11381" s="751">
        <v>35497000</v>
      </c>
    </row>
    <row r="11382" spans="1:8">
      <c r="A11382" s="753" t="s">
        <v>84</v>
      </c>
      <c r="B11382" s="753" t="s">
        <v>167</v>
      </c>
      <c r="C11382" s="753" t="s">
        <v>223</v>
      </c>
      <c r="D11382" s="753" t="s">
        <v>1888</v>
      </c>
      <c r="E11382" s="753" t="s">
        <v>115</v>
      </c>
      <c r="F11382" s="753" t="s">
        <v>116</v>
      </c>
      <c r="G11382" s="757" t="s">
        <v>117</v>
      </c>
      <c r="H11382" s="751">
        <v>25497000</v>
      </c>
    </row>
    <row r="11383" spans="1:8">
      <c r="A11383" s="753" t="s">
        <v>84</v>
      </c>
      <c r="B11383" s="753" t="s">
        <v>167</v>
      </c>
      <c r="C11383" s="753" t="s">
        <v>223</v>
      </c>
      <c r="D11383" s="753" t="s">
        <v>1888</v>
      </c>
      <c r="E11383" s="753" t="s">
        <v>115</v>
      </c>
      <c r="F11383" s="753" t="s">
        <v>147</v>
      </c>
      <c r="G11383" s="757" t="s">
        <v>148</v>
      </c>
      <c r="H11383" s="751">
        <v>10000000</v>
      </c>
    </row>
    <row r="11384" spans="1:8">
      <c r="A11384" s="753" t="s">
        <v>84</v>
      </c>
      <c r="B11384" s="753" t="s">
        <v>167</v>
      </c>
      <c r="C11384" s="753" t="s">
        <v>223</v>
      </c>
      <c r="D11384" s="753" t="s">
        <v>1888</v>
      </c>
      <c r="E11384" s="753" t="s">
        <v>120</v>
      </c>
      <c r="F11384" s="753"/>
      <c r="G11384" s="757" t="s">
        <v>121</v>
      </c>
      <c r="H11384" s="751">
        <v>31991449</v>
      </c>
    </row>
    <row r="11385" spans="1:8" ht="39.6">
      <c r="A11385" s="753" t="s">
        <v>84</v>
      </c>
      <c r="B11385" s="753" t="s">
        <v>167</v>
      </c>
      <c r="C11385" s="753" t="s">
        <v>223</v>
      </c>
      <c r="D11385" s="753" t="s">
        <v>1888</v>
      </c>
      <c r="E11385" s="753" t="s">
        <v>120</v>
      </c>
      <c r="F11385" s="753" t="s">
        <v>122</v>
      </c>
      <c r="G11385" s="757" t="s">
        <v>1783</v>
      </c>
      <c r="H11385" s="751">
        <v>2301140</v>
      </c>
    </row>
    <row r="11386" spans="1:8">
      <c r="A11386" s="753" t="s">
        <v>84</v>
      </c>
      <c r="B11386" s="753" t="s">
        <v>167</v>
      </c>
      <c r="C11386" s="753" t="s">
        <v>223</v>
      </c>
      <c r="D11386" s="753" t="s">
        <v>1888</v>
      </c>
      <c r="E11386" s="753" t="s">
        <v>120</v>
      </c>
      <c r="F11386" s="753" t="s">
        <v>123</v>
      </c>
      <c r="G11386" s="757" t="s">
        <v>124</v>
      </c>
      <c r="H11386" s="751">
        <v>2534000</v>
      </c>
    </row>
    <row r="11387" spans="1:8" ht="39.6">
      <c r="A11387" s="753" t="s">
        <v>84</v>
      </c>
      <c r="B11387" s="753" t="s">
        <v>167</v>
      </c>
      <c r="C11387" s="753" t="s">
        <v>223</v>
      </c>
      <c r="D11387" s="753" t="s">
        <v>1888</v>
      </c>
      <c r="E11387" s="753" t="s">
        <v>120</v>
      </c>
      <c r="F11387" s="753" t="s">
        <v>994</v>
      </c>
      <c r="G11387" s="757" t="s">
        <v>1824</v>
      </c>
      <c r="H11387" s="751">
        <v>5648309</v>
      </c>
    </row>
    <row r="11388" spans="1:8">
      <c r="A11388" s="753" t="s">
        <v>84</v>
      </c>
      <c r="B11388" s="753" t="s">
        <v>167</v>
      </c>
      <c r="C11388" s="753" t="s">
        <v>223</v>
      </c>
      <c r="D11388" s="753" t="s">
        <v>1888</v>
      </c>
      <c r="E11388" s="753" t="s">
        <v>120</v>
      </c>
      <c r="F11388" s="753" t="s">
        <v>315</v>
      </c>
      <c r="G11388" s="757" t="s">
        <v>1831</v>
      </c>
      <c r="H11388" s="751">
        <v>21508000</v>
      </c>
    </row>
    <row r="11389" spans="1:8">
      <c r="A11389" s="753" t="s">
        <v>84</v>
      </c>
      <c r="B11389" s="753" t="s">
        <v>167</v>
      </c>
      <c r="C11389" s="753" t="s">
        <v>223</v>
      </c>
      <c r="D11389" s="753" t="s">
        <v>1888</v>
      </c>
      <c r="E11389" s="753" t="s">
        <v>160</v>
      </c>
      <c r="F11389" s="753"/>
      <c r="G11389" s="757" t="s">
        <v>161</v>
      </c>
      <c r="H11389" s="751">
        <v>105200000</v>
      </c>
    </row>
    <row r="11390" spans="1:8">
      <c r="A11390" s="753" t="s">
        <v>84</v>
      </c>
      <c r="B11390" s="753" t="s">
        <v>167</v>
      </c>
      <c r="C11390" s="753" t="s">
        <v>223</v>
      </c>
      <c r="D11390" s="753" t="s">
        <v>1888</v>
      </c>
      <c r="E11390" s="753" t="s">
        <v>160</v>
      </c>
      <c r="F11390" s="753" t="s">
        <v>438</v>
      </c>
      <c r="G11390" s="757" t="s">
        <v>1786</v>
      </c>
      <c r="H11390" s="751">
        <v>6660000</v>
      </c>
    </row>
    <row r="11391" spans="1:8">
      <c r="A11391" s="753" t="s">
        <v>84</v>
      </c>
      <c r="B11391" s="753" t="s">
        <v>167</v>
      </c>
      <c r="C11391" s="753" t="s">
        <v>223</v>
      </c>
      <c r="D11391" s="753" t="s">
        <v>1888</v>
      </c>
      <c r="E11391" s="753" t="s">
        <v>160</v>
      </c>
      <c r="F11391" s="753" t="s">
        <v>549</v>
      </c>
      <c r="G11391" s="757" t="s">
        <v>550</v>
      </c>
      <c r="H11391" s="751">
        <v>31500000</v>
      </c>
    </row>
    <row r="11392" spans="1:8">
      <c r="A11392" s="753" t="s">
        <v>84</v>
      </c>
      <c r="B11392" s="753" t="s">
        <v>167</v>
      </c>
      <c r="C11392" s="753" t="s">
        <v>223</v>
      </c>
      <c r="D11392" s="753" t="s">
        <v>1888</v>
      </c>
      <c r="E11392" s="753" t="s">
        <v>160</v>
      </c>
      <c r="F11392" s="753" t="s">
        <v>551</v>
      </c>
      <c r="G11392" s="757" t="s">
        <v>133</v>
      </c>
      <c r="H11392" s="751">
        <v>67040000</v>
      </c>
    </row>
    <row r="11393" spans="1:8">
      <c r="A11393" s="753" t="s">
        <v>84</v>
      </c>
      <c r="B11393" s="753" t="s">
        <v>167</v>
      </c>
      <c r="C11393" s="753" t="s">
        <v>223</v>
      </c>
      <c r="D11393" s="753" t="s">
        <v>1888</v>
      </c>
      <c r="E11393" s="753" t="s">
        <v>125</v>
      </c>
      <c r="F11393" s="753"/>
      <c r="G11393" s="757" t="s">
        <v>126</v>
      </c>
      <c r="H11393" s="751">
        <v>50400000</v>
      </c>
    </row>
    <row r="11394" spans="1:8">
      <c r="A11394" s="753" t="s">
        <v>84</v>
      </c>
      <c r="B11394" s="753" t="s">
        <v>167</v>
      </c>
      <c r="C11394" s="753" t="s">
        <v>223</v>
      </c>
      <c r="D11394" s="753" t="s">
        <v>1888</v>
      </c>
      <c r="E11394" s="753" t="s">
        <v>125</v>
      </c>
      <c r="F11394" s="753" t="s">
        <v>552</v>
      </c>
      <c r="G11394" s="757" t="s">
        <v>553</v>
      </c>
      <c r="H11394" s="751">
        <v>2400000</v>
      </c>
    </row>
    <row r="11395" spans="1:8">
      <c r="A11395" s="753" t="s">
        <v>84</v>
      </c>
      <c r="B11395" s="753" t="s">
        <v>167</v>
      </c>
      <c r="C11395" s="753" t="s">
        <v>223</v>
      </c>
      <c r="D11395" s="753" t="s">
        <v>1888</v>
      </c>
      <c r="E11395" s="753" t="s">
        <v>125</v>
      </c>
      <c r="F11395" s="753" t="s">
        <v>129</v>
      </c>
      <c r="G11395" s="757" t="s">
        <v>1787</v>
      </c>
      <c r="H11395" s="751">
        <v>48000000</v>
      </c>
    </row>
    <row r="11396" spans="1:8">
      <c r="A11396" s="753" t="s">
        <v>84</v>
      </c>
      <c r="B11396" s="753" t="s">
        <v>167</v>
      </c>
      <c r="C11396" s="753" t="s">
        <v>223</v>
      </c>
      <c r="D11396" s="753" t="s">
        <v>1888</v>
      </c>
      <c r="E11396" s="753" t="s">
        <v>554</v>
      </c>
      <c r="F11396" s="753"/>
      <c r="G11396" s="757" t="s">
        <v>555</v>
      </c>
      <c r="H11396" s="751">
        <v>14000000</v>
      </c>
    </row>
    <row r="11397" spans="1:8">
      <c r="A11397" s="753" t="s">
        <v>84</v>
      </c>
      <c r="B11397" s="753" t="s">
        <v>167</v>
      </c>
      <c r="C11397" s="753" t="s">
        <v>223</v>
      </c>
      <c r="D11397" s="753" t="s">
        <v>1888</v>
      </c>
      <c r="E11397" s="753" t="s">
        <v>554</v>
      </c>
      <c r="F11397" s="753" t="s">
        <v>556</v>
      </c>
      <c r="G11397" s="757" t="s">
        <v>557</v>
      </c>
      <c r="H11397" s="751">
        <v>7000000</v>
      </c>
    </row>
    <row r="11398" spans="1:8">
      <c r="A11398" s="753" t="s">
        <v>84</v>
      </c>
      <c r="B11398" s="753" t="s">
        <v>167</v>
      </c>
      <c r="C11398" s="753" t="s">
        <v>223</v>
      </c>
      <c r="D11398" s="753" t="s">
        <v>1888</v>
      </c>
      <c r="E11398" s="753" t="s">
        <v>554</v>
      </c>
      <c r="F11398" s="753" t="s">
        <v>206</v>
      </c>
      <c r="G11398" s="757" t="s">
        <v>207</v>
      </c>
      <c r="H11398" s="751">
        <v>7000000</v>
      </c>
    </row>
    <row r="11399" spans="1:8" ht="39.6">
      <c r="A11399" s="753" t="s">
        <v>84</v>
      </c>
      <c r="B11399" s="753" t="s">
        <v>167</v>
      </c>
      <c r="C11399" s="753" t="s">
        <v>223</v>
      </c>
      <c r="D11399" s="753" t="s">
        <v>1888</v>
      </c>
      <c r="E11399" s="753" t="s">
        <v>560</v>
      </c>
      <c r="F11399" s="753"/>
      <c r="G11399" s="757" t="s">
        <v>1790</v>
      </c>
      <c r="H11399" s="751">
        <v>7260000</v>
      </c>
    </row>
    <row r="11400" spans="1:8">
      <c r="A11400" s="753" t="s">
        <v>84</v>
      </c>
      <c r="B11400" s="753" t="s">
        <v>167</v>
      </c>
      <c r="C11400" s="753" t="s">
        <v>223</v>
      </c>
      <c r="D11400" s="753" t="s">
        <v>1888</v>
      </c>
      <c r="E11400" s="753" t="s">
        <v>560</v>
      </c>
      <c r="F11400" s="753" t="s">
        <v>418</v>
      </c>
      <c r="G11400" s="757" t="s">
        <v>1793</v>
      </c>
      <c r="H11400" s="751">
        <v>7260000</v>
      </c>
    </row>
    <row r="11401" spans="1:8" ht="26.4">
      <c r="A11401" s="753" t="s">
        <v>84</v>
      </c>
      <c r="B11401" s="753" t="s">
        <v>167</v>
      </c>
      <c r="C11401" s="753" t="s">
        <v>223</v>
      </c>
      <c r="D11401" s="753" t="s">
        <v>1888</v>
      </c>
      <c r="E11401" s="753" t="s">
        <v>1796</v>
      </c>
      <c r="F11401" s="753"/>
      <c r="G11401" s="757" t="s">
        <v>1797</v>
      </c>
      <c r="H11401" s="751">
        <v>37000000</v>
      </c>
    </row>
    <row r="11402" spans="1:8">
      <c r="A11402" s="753" t="s">
        <v>84</v>
      </c>
      <c r="B11402" s="753" t="s">
        <v>167</v>
      </c>
      <c r="C11402" s="753" t="s">
        <v>223</v>
      </c>
      <c r="D11402" s="753" t="s">
        <v>1888</v>
      </c>
      <c r="E11402" s="753" t="s">
        <v>1796</v>
      </c>
      <c r="F11402" s="753" t="s">
        <v>1798</v>
      </c>
      <c r="G11402" s="757" t="s">
        <v>1793</v>
      </c>
      <c r="H11402" s="751">
        <v>37000000</v>
      </c>
    </row>
    <row r="11403" spans="1:8" ht="26.4">
      <c r="A11403" s="753" t="s">
        <v>84</v>
      </c>
      <c r="B11403" s="753" t="s">
        <v>167</v>
      </c>
      <c r="C11403" s="753" t="s">
        <v>223</v>
      </c>
      <c r="D11403" s="753" t="s">
        <v>1888</v>
      </c>
      <c r="E11403" s="753" t="s">
        <v>130</v>
      </c>
      <c r="F11403" s="753"/>
      <c r="G11403" s="757" t="s">
        <v>131</v>
      </c>
      <c r="H11403" s="751">
        <v>3791956</v>
      </c>
    </row>
    <row r="11404" spans="1:8">
      <c r="A11404" s="753" t="s">
        <v>84</v>
      </c>
      <c r="B11404" s="753" t="s">
        <v>167</v>
      </c>
      <c r="C11404" s="753" t="s">
        <v>223</v>
      </c>
      <c r="D11404" s="753" t="s">
        <v>1888</v>
      </c>
      <c r="E11404" s="753" t="s">
        <v>130</v>
      </c>
      <c r="F11404" s="753" t="s">
        <v>585</v>
      </c>
      <c r="G11404" s="757" t="s">
        <v>1799</v>
      </c>
      <c r="H11404" s="751">
        <v>3791956</v>
      </c>
    </row>
    <row r="11405" spans="1:8">
      <c r="A11405" s="753" t="s">
        <v>84</v>
      </c>
      <c r="B11405" s="753" t="s">
        <v>167</v>
      </c>
      <c r="C11405" s="753" t="s">
        <v>223</v>
      </c>
      <c r="D11405" s="753" t="s">
        <v>1888</v>
      </c>
      <c r="E11405" s="753" t="s">
        <v>134</v>
      </c>
      <c r="F11405" s="753"/>
      <c r="G11405" s="757" t="s">
        <v>135</v>
      </c>
      <c r="H11405" s="751">
        <v>282911000</v>
      </c>
    </row>
    <row r="11406" spans="1:8">
      <c r="A11406" s="753" t="s">
        <v>84</v>
      </c>
      <c r="B11406" s="753" t="s">
        <v>167</v>
      </c>
      <c r="C11406" s="753" t="s">
        <v>223</v>
      </c>
      <c r="D11406" s="753" t="s">
        <v>1888</v>
      </c>
      <c r="E11406" s="753" t="s">
        <v>134</v>
      </c>
      <c r="F11406" s="753" t="s">
        <v>137</v>
      </c>
      <c r="G11406" s="757" t="s">
        <v>138</v>
      </c>
      <c r="H11406" s="751">
        <v>16911000</v>
      </c>
    </row>
    <row r="11407" spans="1:8">
      <c r="A11407" s="753" t="s">
        <v>84</v>
      </c>
      <c r="B11407" s="753" t="s">
        <v>167</v>
      </c>
      <c r="C11407" s="753" t="s">
        <v>223</v>
      </c>
      <c r="D11407" s="753" t="s">
        <v>1888</v>
      </c>
      <c r="E11407" s="753" t="s">
        <v>134</v>
      </c>
      <c r="F11407" s="753" t="s">
        <v>139</v>
      </c>
      <c r="G11407" s="757" t="s">
        <v>140</v>
      </c>
      <c r="H11407" s="751">
        <v>266000000</v>
      </c>
    </row>
    <row r="11408" spans="1:8">
      <c r="A11408" s="753" t="s">
        <v>84</v>
      </c>
      <c r="B11408" s="753" t="s">
        <v>167</v>
      </c>
      <c r="C11408" s="753" t="s">
        <v>1062</v>
      </c>
      <c r="D11408" s="753"/>
      <c r="E11408" s="753"/>
      <c r="F11408" s="753"/>
      <c r="G11408" s="757" t="s">
        <v>1375</v>
      </c>
      <c r="H11408" s="751">
        <v>54900000</v>
      </c>
    </row>
    <row r="11409" spans="1:8" ht="26.4">
      <c r="A11409" s="753" t="s">
        <v>84</v>
      </c>
      <c r="B11409" s="753" t="s">
        <v>167</v>
      </c>
      <c r="C11409" s="753" t="s">
        <v>1062</v>
      </c>
      <c r="D11409" s="753" t="s">
        <v>1945</v>
      </c>
      <c r="E11409" s="753"/>
      <c r="F11409" s="753"/>
      <c r="G11409" s="757" t="s">
        <v>1946</v>
      </c>
      <c r="H11409" s="751">
        <v>54900000</v>
      </c>
    </row>
    <row r="11410" spans="1:8">
      <c r="A11410" s="753" t="s">
        <v>84</v>
      </c>
      <c r="B11410" s="753" t="s">
        <v>167</v>
      </c>
      <c r="C11410" s="753" t="s">
        <v>1062</v>
      </c>
      <c r="D11410" s="753" t="s">
        <v>1945</v>
      </c>
      <c r="E11410" s="753" t="s">
        <v>134</v>
      </c>
      <c r="F11410" s="753"/>
      <c r="G11410" s="757" t="s">
        <v>135</v>
      </c>
      <c r="H11410" s="751">
        <v>54900000</v>
      </c>
    </row>
    <row r="11411" spans="1:8">
      <c r="A11411" s="753" t="s">
        <v>84</v>
      </c>
      <c r="B11411" s="753" t="s">
        <v>167</v>
      </c>
      <c r="C11411" s="753" t="s">
        <v>1062</v>
      </c>
      <c r="D11411" s="753" t="s">
        <v>1945</v>
      </c>
      <c r="E11411" s="753" t="s">
        <v>134</v>
      </c>
      <c r="F11411" s="753" t="s">
        <v>139</v>
      </c>
      <c r="G11411" s="757" t="s">
        <v>140</v>
      </c>
      <c r="H11411" s="751">
        <v>54900000</v>
      </c>
    </row>
    <row r="11412" spans="1:8">
      <c r="A11412" s="753" t="s">
        <v>84</v>
      </c>
      <c r="B11412" s="753" t="s">
        <v>168</v>
      </c>
      <c r="C11412" s="753"/>
      <c r="D11412" s="753"/>
      <c r="E11412" s="753"/>
      <c r="F11412" s="753"/>
      <c r="G11412" s="757" t="s">
        <v>2029</v>
      </c>
      <c r="H11412" s="751">
        <v>1028479954</v>
      </c>
    </row>
    <row r="11413" spans="1:8">
      <c r="A11413" s="753" t="s">
        <v>84</v>
      </c>
      <c r="B11413" s="753" t="s">
        <v>168</v>
      </c>
      <c r="C11413" s="753" t="s">
        <v>416</v>
      </c>
      <c r="D11413" s="753"/>
      <c r="E11413" s="753"/>
      <c r="F11413" s="753"/>
      <c r="G11413" s="757" t="s">
        <v>1814</v>
      </c>
      <c r="H11413" s="751">
        <v>17800000</v>
      </c>
    </row>
    <row r="11414" spans="1:8" ht="26.4">
      <c r="A11414" s="753" t="s">
        <v>84</v>
      </c>
      <c r="B11414" s="753" t="s">
        <v>168</v>
      </c>
      <c r="C11414" s="753" t="s">
        <v>416</v>
      </c>
      <c r="D11414" s="753" t="s">
        <v>1844</v>
      </c>
      <c r="E11414" s="753"/>
      <c r="F11414" s="753"/>
      <c r="G11414" s="757" t="s">
        <v>1845</v>
      </c>
      <c r="H11414" s="751">
        <v>17800000</v>
      </c>
    </row>
    <row r="11415" spans="1:8">
      <c r="A11415" s="753" t="s">
        <v>84</v>
      </c>
      <c r="B11415" s="753" t="s">
        <v>168</v>
      </c>
      <c r="C11415" s="753" t="s">
        <v>416</v>
      </c>
      <c r="D11415" s="753" t="s">
        <v>1844</v>
      </c>
      <c r="E11415" s="753" t="s">
        <v>120</v>
      </c>
      <c r="F11415" s="753"/>
      <c r="G11415" s="757" t="s">
        <v>121</v>
      </c>
      <c r="H11415" s="751">
        <v>500000</v>
      </c>
    </row>
    <row r="11416" spans="1:8">
      <c r="A11416" s="753" t="s">
        <v>84</v>
      </c>
      <c r="B11416" s="753" t="s">
        <v>168</v>
      </c>
      <c r="C11416" s="753" t="s">
        <v>416</v>
      </c>
      <c r="D11416" s="753" t="s">
        <v>1844</v>
      </c>
      <c r="E11416" s="753" t="s">
        <v>120</v>
      </c>
      <c r="F11416" s="753" t="s">
        <v>315</v>
      </c>
      <c r="G11416" s="757" t="s">
        <v>1831</v>
      </c>
      <c r="H11416" s="751">
        <v>500000</v>
      </c>
    </row>
    <row r="11417" spans="1:8">
      <c r="A11417" s="753" t="s">
        <v>84</v>
      </c>
      <c r="B11417" s="753" t="s">
        <v>168</v>
      </c>
      <c r="C11417" s="753" t="s">
        <v>416</v>
      </c>
      <c r="D11417" s="753" t="s">
        <v>1844</v>
      </c>
      <c r="E11417" s="753" t="s">
        <v>160</v>
      </c>
      <c r="F11417" s="753"/>
      <c r="G11417" s="757" t="s">
        <v>161</v>
      </c>
      <c r="H11417" s="751">
        <v>14000000</v>
      </c>
    </row>
    <row r="11418" spans="1:8">
      <c r="A11418" s="753" t="s">
        <v>84</v>
      </c>
      <c r="B11418" s="753" t="s">
        <v>168</v>
      </c>
      <c r="C11418" s="753" t="s">
        <v>416</v>
      </c>
      <c r="D11418" s="753" t="s">
        <v>1844</v>
      </c>
      <c r="E11418" s="753" t="s">
        <v>160</v>
      </c>
      <c r="F11418" s="753" t="s">
        <v>551</v>
      </c>
      <c r="G11418" s="757" t="s">
        <v>133</v>
      </c>
      <c r="H11418" s="751">
        <v>14000000</v>
      </c>
    </row>
    <row r="11419" spans="1:8">
      <c r="A11419" s="753" t="s">
        <v>84</v>
      </c>
      <c r="B11419" s="753" t="s">
        <v>168</v>
      </c>
      <c r="C11419" s="753" t="s">
        <v>416</v>
      </c>
      <c r="D11419" s="753" t="s">
        <v>1844</v>
      </c>
      <c r="E11419" s="753" t="s">
        <v>134</v>
      </c>
      <c r="F11419" s="753"/>
      <c r="G11419" s="757" t="s">
        <v>135</v>
      </c>
      <c r="H11419" s="751">
        <v>3300000</v>
      </c>
    </row>
    <row r="11420" spans="1:8">
      <c r="A11420" s="753" t="s">
        <v>84</v>
      </c>
      <c r="B11420" s="753" t="s">
        <v>168</v>
      </c>
      <c r="C11420" s="753" t="s">
        <v>416</v>
      </c>
      <c r="D11420" s="753" t="s">
        <v>1844</v>
      </c>
      <c r="E11420" s="753" t="s">
        <v>134</v>
      </c>
      <c r="F11420" s="753" t="s">
        <v>139</v>
      </c>
      <c r="G11420" s="757" t="s">
        <v>140</v>
      </c>
      <c r="H11420" s="751">
        <v>3300000</v>
      </c>
    </row>
    <row r="11421" spans="1:8">
      <c r="A11421" s="753" t="s">
        <v>84</v>
      </c>
      <c r="B11421" s="753" t="s">
        <v>168</v>
      </c>
      <c r="C11421" s="753" t="s">
        <v>188</v>
      </c>
      <c r="D11421" s="753"/>
      <c r="E11421" s="753"/>
      <c r="F11421" s="753"/>
      <c r="G11421" s="757" t="s">
        <v>1374</v>
      </c>
      <c r="H11421" s="751">
        <v>30000000</v>
      </c>
    </row>
    <row r="11422" spans="1:8">
      <c r="A11422" s="753" t="s">
        <v>84</v>
      </c>
      <c r="B11422" s="753" t="s">
        <v>168</v>
      </c>
      <c r="C11422" s="753" t="s">
        <v>188</v>
      </c>
      <c r="D11422" s="753" t="s">
        <v>1018</v>
      </c>
      <c r="E11422" s="753"/>
      <c r="F11422" s="753"/>
      <c r="G11422" s="757" t="s">
        <v>1861</v>
      </c>
      <c r="H11422" s="751">
        <v>30000000</v>
      </c>
    </row>
    <row r="11423" spans="1:8">
      <c r="A11423" s="753" t="s">
        <v>84</v>
      </c>
      <c r="B11423" s="753" t="s">
        <v>168</v>
      </c>
      <c r="C11423" s="753" t="s">
        <v>188</v>
      </c>
      <c r="D11423" s="753" t="s">
        <v>1018</v>
      </c>
      <c r="E11423" s="753" t="s">
        <v>134</v>
      </c>
      <c r="F11423" s="753"/>
      <c r="G11423" s="757" t="s">
        <v>135</v>
      </c>
      <c r="H11423" s="751">
        <v>30000000</v>
      </c>
    </row>
    <row r="11424" spans="1:8">
      <c r="A11424" s="753" t="s">
        <v>84</v>
      </c>
      <c r="B11424" s="753" t="s">
        <v>168</v>
      </c>
      <c r="C11424" s="753" t="s">
        <v>188</v>
      </c>
      <c r="D11424" s="753" t="s">
        <v>1018</v>
      </c>
      <c r="E11424" s="753" t="s">
        <v>134</v>
      </c>
      <c r="F11424" s="753" t="s">
        <v>139</v>
      </c>
      <c r="G11424" s="757" t="s">
        <v>140</v>
      </c>
      <c r="H11424" s="751">
        <v>30000000</v>
      </c>
    </row>
    <row r="11425" spans="1:8" ht="26.4">
      <c r="A11425" s="753" t="s">
        <v>84</v>
      </c>
      <c r="B11425" s="753" t="s">
        <v>168</v>
      </c>
      <c r="C11425" s="753" t="s">
        <v>223</v>
      </c>
      <c r="D11425" s="753"/>
      <c r="E11425" s="753"/>
      <c r="F11425" s="753"/>
      <c r="G11425" s="757" t="s">
        <v>1765</v>
      </c>
      <c r="H11425" s="751">
        <v>937779954</v>
      </c>
    </row>
    <row r="11426" spans="1:8">
      <c r="A11426" s="753" t="s">
        <v>84</v>
      </c>
      <c r="B11426" s="753" t="s">
        <v>168</v>
      </c>
      <c r="C11426" s="753" t="s">
        <v>223</v>
      </c>
      <c r="D11426" s="753" t="s">
        <v>1888</v>
      </c>
      <c r="E11426" s="753"/>
      <c r="F11426" s="753"/>
      <c r="G11426" s="757" t="s">
        <v>1889</v>
      </c>
      <c r="H11426" s="751">
        <v>937779954</v>
      </c>
    </row>
    <row r="11427" spans="1:8">
      <c r="A11427" s="753" t="s">
        <v>84</v>
      </c>
      <c r="B11427" s="753" t="s">
        <v>168</v>
      </c>
      <c r="C11427" s="753" t="s">
        <v>223</v>
      </c>
      <c r="D11427" s="753" t="s">
        <v>1888</v>
      </c>
      <c r="E11427" s="753" t="s">
        <v>92</v>
      </c>
      <c r="F11427" s="753"/>
      <c r="G11427" s="757" t="s">
        <v>93</v>
      </c>
      <c r="H11427" s="751">
        <v>251437500</v>
      </c>
    </row>
    <row r="11428" spans="1:8">
      <c r="A11428" s="753" t="s">
        <v>84</v>
      </c>
      <c r="B11428" s="753" t="s">
        <v>168</v>
      </c>
      <c r="C11428" s="753" t="s">
        <v>223</v>
      </c>
      <c r="D11428" s="753" t="s">
        <v>1888</v>
      </c>
      <c r="E11428" s="753" t="s">
        <v>92</v>
      </c>
      <c r="F11428" s="753" t="s">
        <v>94</v>
      </c>
      <c r="G11428" s="757" t="s">
        <v>1768</v>
      </c>
      <c r="H11428" s="751">
        <v>251437500</v>
      </c>
    </row>
    <row r="11429" spans="1:8">
      <c r="A11429" s="753" t="s">
        <v>84</v>
      </c>
      <c r="B11429" s="753" t="s">
        <v>168</v>
      </c>
      <c r="C11429" s="753" t="s">
        <v>223</v>
      </c>
      <c r="D11429" s="753" t="s">
        <v>1888</v>
      </c>
      <c r="E11429" s="753" t="s">
        <v>96</v>
      </c>
      <c r="F11429" s="753"/>
      <c r="G11429" s="757" t="s">
        <v>97</v>
      </c>
      <c r="H11429" s="751">
        <v>150136125</v>
      </c>
    </row>
    <row r="11430" spans="1:8">
      <c r="A11430" s="753" t="s">
        <v>84</v>
      </c>
      <c r="B11430" s="753" t="s">
        <v>168</v>
      </c>
      <c r="C11430" s="753" t="s">
        <v>223</v>
      </c>
      <c r="D11430" s="753" t="s">
        <v>1888</v>
      </c>
      <c r="E11430" s="753" t="s">
        <v>96</v>
      </c>
      <c r="F11430" s="753" t="s">
        <v>151</v>
      </c>
      <c r="G11430" s="757" t="s">
        <v>152</v>
      </c>
      <c r="H11430" s="751">
        <v>13633500</v>
      </c>
    </row>
    <row r="11431" spans="1:8" ht="26.4">
      <c r="A11431" s="753" t="s">
        <v>84</v>
      </c>
      <c r="B11431" s="753" t="s">
        <v>168</v>
      </c>
      <c r="C11431" s="753" t="s">
        <v>223</v>
      </c>
      <c r="D11431" s="753" t="s">
        <v>1888</v>
      </c>
      <c r="E11431" s="753" t="s">
        <v>96</v>
      </c>
      <c r="F11431" s="753" t="s">
        <v>457</v>
      </c>
      <c r="G11431" s="757" t="s">
        <v>1875</v>
      </c>
      <c r="H11431" s="751">
        <v>79521300</v>
      </c>
    </row>
    <row r="11432" spans="1:8">
      <c r="A11432" s="753" t="s">
        <v>84</v>
      </c>
      <c r="B11432" s="753" t="s">
        <v>168</v>
      </c>
      <c r="C11432" s="753" t="s">
        <v>223</v>
      </c>
      <c r="D11432" s="753" t="s">
        <v>1888</v>
      </c>
      <c r="E11432" s="753" t="s">
        <v>96</v>
      </c>
      <c r="F11432" s="753" t="s">
        <v>144</v>
      </c>
      <c r="G11432" s="757" t="s">
        <v>145</v>
      </c>
      <c r="H11432" s="751">
        <v>56981325</v>
      </c>
    </row>
    <row r="11433" spans="1:8">
      <c r="A11433" s="753" t="s">
        <v>84</v>
      </c>
      <c r="B11433" s="753" t="s">
        <v>168</v>
      </c>
      <c r="C11433" s="753" t="s">
        <v>223</v>
      </c>
      <c r="D11433" s="753" t="s">
        <v>1888</v>
      </c>
      <c r="E11433" s="753" t="s">
        <v>426</v>
      </c>
      <c r="F11433" s="753"/>
      <c r="G11433" s="757" t="s">
        <v>427</v>
      </c>
      <c r="H11433" s="751">
        <v>34800000</v>
      </c>
    </row>
    <row r="11434" spans="1:8">
      <c r="A11434" s="753" t="s">
        <v>84</v>
      </c>
      <c r="B11434" s="753" t="s">
        <v>168</v>
      </c>
      <c r="C11434" s="753" t="s">
        <v>223</v>
      </c>
      <c r="D11434" s="753" t="s">
        <v>1888</v>
      </c>
      <c r="E11434" s="753" t="s">
        <v>426</v>
      </c>
      <c r="F11434" s="753" t="s">
        <v>428</v>
      </c>
      <c r="G11434" s="757" t="s">
        <v>1774</v>
      </c>
      <c r="H11434" s="751">
        <v>19800000</v>
      </c>
    </row>
    <row r="11435" spans="1:8">
      <c r="A11435" s="753" t="s">
        <v>84</v>
      </c>
      <c r="B11435" s="753" t="s">
        <v>168</v>
      </c>
      <c r="C11435" s="753" t="s">
        <v>223</v>
      </c>
      <c r="D11435" s="753" t="s">
        <v>1888</v>
      </c>
      <c r="E11435" s="753" t="s">
        <v>426</v>
      </c>
      <c r="F11435" s="753" t="s">
        <v>336</v>
      </c>
      <c r="G11435" s="757" t="s">
        <v>1876</v>
      </c>
      <c r="H11435" s="751">
        <v>15000000</v>
      </c>
    </row>
    <row r="11436" spans="1:8">
      <c r="A11436" s="753" t="s">
        <v>84</v>
      </c>
      <c r="B11436" s="753" t="s">
        <v>168</v>
      </c>
      <c r="C11436" s="753" t="s">
        <v>223</v>
      </c>
      <c r="D11436" s="753" t="s">
        <v>1888</v>
      </c>
      <c r="E11436" s="753" t="s">
        <v>100</v>
      </c>
      <c r="F11436" s="753"/>
      <c r="G11436" s="757" t="s">
        <v>101</v>
      </c>
      <c r="H11436" s="751">
        <v>32000000</v>
      </c>
    </row>
    <row r="11437" spans="1:8">
      <c r="A11437" s="753" t="s">
        <v>84</v>
      </c>
      <c r="B11437" s="753" t="s">
        <v>168</v>
      </c>
      <c r="C11437" s="753" t="s">
        <v>223</v>
      </c>
      <c r="D11437" s="753" t="s">
        <v>1888</v>
      </c>
      <c r="E11437" s="753" t="s">
        <v>100</v>
      </c>
      <c r="F11437" s="753" t="s">
        <v>443</v>
      </c>
      <c r="G11437" s="757" t="s">
        <v>135</v>
      </c>
      <c r="H11437" s="751">
        <v>32000000</v>
      </c>
    </row>
    <row r="11438" spans="1:8">
      <c r="A11438" s="753" t="s">
        <v>84</v>
      </c>
      <c r="B11438" s="753" t="s">
        <v>168</v>
      </c>
      <c r="C11438" s="753" t="s">
        <v>223</v>
      </c>
      <c r="D11438" s="753" t="s">
        <v>1888</v>
      </c>
      <c r="E11438" s="753" t="s">
        <v>102</v>
      </c>
      <c r="F11438" s="753"/>
      <c r="G11438" s="757" t="s">
        <v>369</v>
      </c>
      <c r="H11438" s="751">
        <v>60106329</v>
      </c>
    </row>
    <row r="11439" spans="1:8">
      <c r="A11439" s="753" t="s">
        <v>84</v>
      </c>
      <c r="B11439" s="753" t="s">
        <v>168</v>
      </c>
      <c r="C11439" s="753" t="s">
        <v>223</v>
      </c>
      <c r="D11439" s="753" t="s">
        <v>1888</v>
      </c>
      <c r="E11439" s="753" t="s">
        <v>102</v>
      </c>
      <c r="F11439" s="753" t="s">
        <v>103</v>
      </c>
      <c r="G11439" s="757" t="s">
        <v>104</v>
      </c>
      <c r="H11439" s="751">
        <v>46387452</v>
      </c>
    </row>
    <row r="11440" spans="1:8">
      <c r="A11440" s="753" t="s">
        <v>84</v>
      </c>
      <c r="B11440" s="753" t="s">
        <v>168</v>
      </c>
      <c r="C11440" s="753" t="s">
        <v>223</v>
      </c>
      <c r="D11440" s="753" t="s">
        <v>1888</v>
      </c>
      <c r="E11440" s="753" t="s">
        <v>102</v>
      </c>
      <c r="F11440" s="753" t="s">
        <v>105</v>
      </c>
      <c r="G11440" s="757" t="s">
        <v>106</v>
      </c>
      <c r="H11440" s="751">
        <v>7952130</v>
      </c>
    </row>
    <row r="11441" spans="1:8">
      <c r="A11441" s="753" t="s">
        <v>84</v>
      </c>
      <c r="B11441" s="753" t="s">
        <v>168</v>
      </c>
      <c r="C11441" s="753" t="s">
        <v>223</v>
      </c>
      <c r="D11441" s="753" t="s">
        <v>1888</v>
      </c>
      <c r="E11441" s="753" t="s">
        <v>102</v>
      </c>
      <c r="F11441" s="753" t="s">
        <v>107</v>
      </c>
      <c r="G11441" s="757" t="s">
        <v>108</v>
      </c>
      <c r="H11441" s="751">
        <v>5301420</v>
      </c>
    </row>
    <row r="11442" spans="1:8">
      <c r="A11442" s="753" t="s">
        <v>84</v>
      </c>
      <c r="B11442" s="753" t="s">
        <v>168</v>
      </c>
      <c r="C11442" s="753" t="s">
        <v>223</v>
      </c>
      <c r="D11442" s="753" t="s">
        <v>1888</v>
      </c>
      <c r="E11442" s="753" t="s">
        <v>102</v>
      </c>
      <c r="F11442" s="753" t="s">
        <v>0</v>
      </c>
      <c r="G11442" s="757" t="s">
        <v>1</v>
      </c>
      <c r="H11442" s="751">
        <v>465327</v>
      </c>
    </row>
    <row r="11443" spans="1:8">
      <c r="A11443" s="753" t="s">
        <v>84</v>
      </c>
      <c r="B11443" s="753" t="s">
        <v>168</v>
      </c>
      <c r="C11443" s="753" t="s">
        <v>223</v>
      </c>
      <c r="D11443" s="753" t="s">
        <v>1888</v>
      </c>
      <c r="E11443" s="753" t="s">
        <v>112</v>
      </c>
      <c r="F11443" s="753"/>
      <c r="G11443" s="757" t="s">
        <v>113</v>
      </c>
      <c r="H11443" s="751">
        <v>12614162</v>
      </c>
    </row>
    <row r="11444" spans="1:8">
      <c r="A11444" s="753" t="s">
        <v>84</v>
      </c>
      <c r="B11444" s="753" t="s">
        <v>168</v>
      </c>
      <c r="C11444" s="753" t="s">
        <v>223</v>
      </c>
      <c r="D11444" s="753" t="s">
        <v>1888</v>
      </c>
      <c r="E11444" s="753" t="s">
        <v>112</v>
      </c>
      <c r="F11444" s="753" t="s">
        <v>155</v>
      </c>
      <c r="G11444" s="757" t="s">
        <v>1777</v>
      </c>
      <c r="H11444" s="751">
        <v>10850201</v>
      </c>
    </row>
    <row r="11445" spans="1:8">
      <c r="A11445" s="753" t="s">
        <v>84</v>
      </c>
      <c r="B11445" s="753" t="s">
        <v>168</v>
      </c>
      <c r="C11445" s="753" t="s">
        <v>223</v>
      </c>
      <c r="D11445" s="753" t="s">
        <v>1888</v>
      </c>
      <c r="E11445" s="753" t="s">
        <v>112</v>
      </c>
      <c r="F11445" s="753" t="s">
        <v>114</v>
      </c>
      <c r="G11445" s="757" t="s">
        <v>1778</v>
      </c>
      <c r="H11445" s="751">
        <v>737961</v>
      </c>
    </row>
    <row r="11446" spans="1:8">
      <c r="A11446" s="753" t="s">
        <v>84</v>
      </c>
      <c r="B11446" s="753" t="s">
        <v>168</v>
      </c>
      <c r="C11446" s="753" t="s">
        <v>223</v>
      </c>
      <c r="D11446" s="753" t="s">
        <v>1888</v>
      </c>
      <c r="E11446" s="753" t="s">
        <v>112</v>
      </c>
      <c r="F11446" s="753" t="s">
        <v>146</v>
      </c>
      <c r="G11446" s="757" t="s">
        <v>1780</v>
      </c>
      <c r="H11446" s="751">
        <v>1026000</v>
      </c>
    </row>
    <row r="11447" spans="1:8">
      <c r="A11447" s="753" t="s">
        <v>84</v>
      </c>
      <c r="B11447" s="753" t="s">
        <v>168</v>
      </c>
      <c r="C11447" s="753" t="s">
        <v>223</v>
      </c>
      <c r="D11447" s="753" t="s">
        <v>1888</v>
      </c>
      <c r="E11447" s="753" t="s">
        <v>115</v>
      </c>
      <c r="F11447" s="753"/>
      <c r="G11447" s="757" t="s">
        <v>1781</v>
      </c>
      <c r="H11447" s="751">
        <v>8250000</v>
      </c>
    </row>
    <row r="11448" spans="1:8">
      <c r="A11448" s="753" t="s">
        <v>84</v>
      </c>
      <c r="B11448" s="753" t="s">
        <v>168</v>
      </c>
      <c r="C11448" s="753" t="s">
        <v>223</v>
      </c>
      <c r="D11448" s="753" t="s">
        <v>1888</v>
      </c>
      <c r="E11448" s="753" t="s">
        <v>115</v>
      </c>
      <c r="F11448" s="753" t="s">
        <v>116</v>
      </c>
      <c r="G11448" s="757" t="s">
        <v>117</v>
      </c>
      <c r="H11448" s="751">
        <v>7800000</v>
      </c>
    </row>
    <row r="11449" spans="1:8">
      <c r="A11449" s="753" t="s">
        <v>84</v>
      </c>
      <c r="B11449" s="753" t="s">
        <v>168</v>
      </c>
      <c r="C11449" s="753" t="s">
        <v>223</v>
      </c>
      <c r="D11449" s="753" t="s">
        <v>1888</v>
      </c>
      <c r="E11449" s="753" t="s">
        <v>115</v>
      </c>
      <c r="F11449" s="753" t="s">
        <v>118</v>
      </c>
      <c r="G11449" s="757" t="s">
        <v>119</v>
      </c>
      <c r="H11449" s="751">
        <v>450000</v>
      </c>
    </row>
    <row r="11450" spans="1:8">
      <c r="A11450" s="753" t="s">
        <v>84</v>
      </c>
      <c r="B11450" s="753" t="s">
        <v>168</v>
      </c>
      <c r="C11450" s="753" t="s">
        <v>223</v>
      </c>
      <c r="D11450" s="753" t="s">
        <v>1888</v>
      </c>
      <c r="E11450" s="753" t="s">
        <v>120</v>
      </c>
      <c r="F11450" s="753"/>
      <c r="G11450" s="757" t="s">
        <v>121</v>
      </c>
      <c r="H11450" s="751">
        <v>12225838</v>
      </c>
    </row>
    <row r="11451" spans="1:8" ht="39.6">
      <c r="A11451" s="753" t="s">
        <v>84</v>
      </c>
      <c r="B11451" s="753" t="s">
        <v>168</v>
      </c>
      <c r="C11451" s="753" t="s">
        <v>223</v>
      </c>
      <c r="D11451" s="753" t="s">
        <v>1888</v>
      </c>
      <c r="E11451" s="753" t="s">
        <v>120</v>
      </c>
      <c r="F11451" s="753" t="s">
        <v>122</v>
      </c>
      <c r="G11451" s="757" t="s">
        <v>1783</v>
      </c>
      <c r="H11451" s="751">
        <v>4946838</v>
      </c>
    </row>
    <row r="11452" spans="1:8">
      <c r="A11452" s="753" t="s">
        <v>84</v>
      </c>
      <c r="B11452" s="753" t="s">
        <v>168</v>
      </c>
      <c r="C11452" s="753" t="s">
        <v>223</v>
      </c>
      <c r="D11452" s="753" t="s">
        <v>1888</v>
      </c>
      <c r="E11452" s="753" t="s">
        <v>120</v>
      </c>
      <c r="F11452" s="753" t="s">
        <v>123</v>
      </c>
      <c r="G11452" s="757" t="s">
        <v>124</v>
      </c>
      <c r="H11452" s="751">
        <v>1159000</v>
      </c>
    </row>
    <row r="11453" spans="1:8" ht="39.6">
      <c r="A11453" s="753" t="s">
        <v>84</v>
      </c>
      <c r="B11453" s="753" t="s">
        <v>168</v>
      </c>
      <c r="C11453" s="753" t="s">
        <v>223</v>
      </c>
      <c r="D11453" s="753" t="s">
        <v>1888</v>
      </c>
      <c r="E11453" s="753" t="s">
        <v>120</v>
      </c>
      <c r="F11453" s="753" t="s">
        <v>994</v>
      </c>
      <c r="G11453" s="757" t="s">
        <v>1824</v>
      </c>
      <c r="H11453" s="751">
        <v>6120000</v>
      </c>
    </row>
    <row r="11454" spans="1:8">
      <c r="A11454" s="753" t="s">
        <v>84</v>
      </c>
      <c r="B11454" s="753" t="s">
        <v>168</v>
      </c>
      <c r="C11454" s="753" t="s">
        <v>223</v>
      </c>
      <c r="D11454" s="753" t="s">
        <v>1888</v>
      </c>
      <c r="E11454" s="753" t="s">
        <v>160</v>
      </c>
      <c r="F11454" s="753"/>
      <c r="G11454" s="757" t="s">
        <v>161</v>
      </c>
      <c r="H11454" s="751">
        <v>165030000</v>
      </c>
    </row>
    <row r="11455" spans="1:8">
      <c r="A11455" s="753" t="s">
        <v>84</v>
      </c>
      <c r="B11455" s="753" t="s">
        <v>168</v>
      </c>
      <c r="C11455" s="753" t="s">
        <v>223</v>
      </c>
      <c r="D11455" s="753" t="s">
        <v>1888</v>
      </c>
      <c r="E11455" s="753" t="s">
        <v>160</v>
      </c>
      <c r="F11455" s="753" t="s">
        <v>162</v>
      </c>
      <c r="G11455" s="757" t="s">
        <v>163</v>
      </c>
      <c r="H11455" s="751">
        <v>30630000</v>
      </c>
    </row>
    <row r="11456" spans="1:8">
      <c r="A11456" s="753" t="s">
        <v>84</v>
      </c>
      <c r="B11456" s="753" t="s">
        <v>168</v>
      </c>
      <c r="C11456" s="753" t="s">
        <v>223</v>
      </c>
      <c r="D11456" s="753" t="s">
        <v>1888</v>
      </c>
      <c r="E11456" s="753" t="s">
        <v>160</v>
      </c>
      <c r="F11456" s="753" t="s">
        <v>544</v>
      </c>
      <c r="G11456" s="757" t="s">
        <v>545</v>
      </c>
      <c r="H11456" s="751">
        <v>1800000</v>
      </c>
    </row>
    <row r="11457" spans="1:8">
      <c r="A11457" s="753" t="s">
        <v>84</v>
      </c>
      <c r="B11457" s="753" t="s">
        <v>168</v>
      </c>
      <c r="C11457" s="753" t="s">
        <v>223</v>
      </c>
      <c r="D11457" s="753" t="s">
        <v>1888</v>
      </c>
      <c r="E11457" s="753" t="s">
        <v>160</v>
      </c>
      <c r="F11457" s="753" t="s">
        <v>438</v>
      </c>
      <c r="G11457" s="757" t="s">
        <v>1786</v>
      </c>
      <c r="H11457" s="751">
        <v>8100000</v>
      </c>
    </row>
    <row r="11458" spans="1:8">
      <c r="A11458" s="753" t="s">
        <v>84</v>
      </c>
      <c r="B11458" s="753" t="s">
        <v>168</v>
      </c>
      <c r="C11458" s="753" t="s">
        <v>223</v>
      </c>
      <c r="D11458" s="753" t="s">
        <v>1888</v>
      </c>
      <c r="E11458" s="753" t="s">
        <v>160</v>
      </c>
      <c r="F11458" s="753" t="s">
        <v>549</v>
      </c>
      <c r="G11458" s="757" t="s">
        <v>550</v>
      </c>
      <c r="H11458" s="751">
        <v>106600000</v>
      </c>
    </row>
    <row r="11459" spans="1:8">
      <c r="A11459" s="753" t="s">
        <v>84</v>
      </c>
      <c r="B11459" s="753" t="s">
        <v>168</v>
      </c>
      <c r="C11459" s="753" t="s">
        <v>223</v>
      </c>
      <c r="D11459" s="753" t="s">
        <v>1888</v>
      </c>
      <c r="E11459" s="753" t="s">
        <v>160</v>
      </c>
      <c r="F11459" s="753" t="s">
        <v>551</v>
      </c>
      <c r="G11459" s="757" t="s">
        <v>133</v>
      </c>
      <c r="H11459" s="751">
        <v>17900000</v>
      </c>
    </row>
    <row r="11460" spans="1:8">
      <c r="A11460" s="753" t="s">
        <v>84</v>
      </c>
      <c r="B11460" s="753" t="s">
        <v>168</v>
      </c>
      <c r="C11460" s="753" t="s">
        <v>223</v>
      </c>
      <c r="D11460" s="753" t="s">
        <v>1888</v>
      </c>
      <c r="E11460" s="753" t="s">
        <v>125</v>
      </c>
      <c r="F11460" s="753"/>
      <c r="G11460" s="757" t="s">
        <v>126</v>
      </c>
      <c r="H11460" s="751">
        <v>47600000</v>
      </c>
    </row>
    <row r="11461" spans="1:8">
      <c r="A11461" s="753" t="s">
        <v>84</v>
      </c>
      <c r="B11461" s="753" t="s">
        <v>168</v>
      </c>
      <c r="C11461" s="753" t="s">
        <v>223</v>
      </c>
      <c r="D11461" s="753" t="s">
        <v>1888</v>
      </c>
      <c r="E11461" s="753" t="s">
        <v>125</v>
      </c>
      <c r="F11461" s="753" t="s">
        <v>552</v>
      </c>
      <c r="G11461" s="757" t="s">
        <v>553</v>
      </c>
      <c r="H11461" s="751">
        <v>1600000</v>
      </c>
    </row>
    <row r="11462" spans="1:8">
      <c r="A11462" s="753" t="s">
        <v>84</v>
      </c>
      <c r="B11462" s="753" t="s">
        <v>168</v>
      </c>
      <c r="C11462" s="753" t="s">
        <v>223</v>
      </c>
      <c r="D11462" s="753" t="s">
        <v>1888</v>
      </c>
      <c r="E11462" s="753" t="s">
        <v>125</v>
      </c>
      <c r="F11462" s="753" t="s">
        <v>129</v>
      </c>
      <c r="G11462" s="757" t="s">
        <v>1787</v>
      </c>
      <c r="H11462" s="751">
        <v>46000000</v>
      </c>
    </row>
    <row r="11463" spans="1:8">
      <c r="A11463" s="753" t="s">
        <v>84</v>
      </c>
      <c r="B11463" s="753" t="s">
        <v>168</v>
      </c>
      <c r="C11463" s="753" t="s">
        <v>223</v>
      </c>
      <c r="D11463" s="753" t="s">
        <v>1888</v>
      </c>
      <c r="E11463" s="753" t="s">
        <v>554</v>
      </c>
      <c r="F11463" s="753"/>
      <c r="G11463" s="757" t="s">
        <v>555</v>
      </c>
      <c r="H11463" s="751">
        <v>5100000</v>
      </c>
    </row>
    <row r="11464" spans="1:8">
      <c r="A11464" s="753" t="s">
        <v>84</v>
      </c>
      <c r="B11464" s="753" t="s">
        <v>168</v>
      </c>
      <c r="C11464" s="753" t="s">
        <v>223</v>
      </c>
      <c r="D11464" s="753" t="s">
        <v>1888</v>
      </c>
      <c r="E11464" s="753" t="s">
        <v>554</v>
      </c>
      <c r="F11464" s="753" t="s">
        <v>556</v>
      </c>
      <c r="G11464" s="757" t="s">
        <v>557</v>
      </c>
      <c r="H11464" s="751">
        <v>5100000</v>
      </c>
    </row>
    <row r="11465" spans="1:8" ht="39.6">
      <c r="A11465" s="753" t="s">
        <v>84</v>
      </c>
      <c r="B11465" s="753" t="s">
        <v>168</v>
      </c>
      <c r="C11465" s="753" t="s">
        <v>223</v>
      </c>
      <c r="D11465" s="753" t="s">
        <v>1888</v>
      </c>
      <c r="E11465" s="753" t="s">
        <v>560</v>
      </c>
      <c r="F11465" s="753"/>
      <c r="G11465" s="757" t="s">
        <v>1790</v>
      </c>
      <c r="H11465" s="751">
        <v>8500000</v>
      </c>
    </row>
    <row r="11466" spans="1:8">
      <c r="A11466" s="753" t="s">
        <v>84</v>
      </c>
      <c r="B11466" s="753" t="s">
        <v>168</v>
      </c>
      <c r="C11466" s="753" t="s">
        <v>223</v>
      </c>
      <c r="D11466" s="753" t="s">
        <v>1888</v>
      </c>
      <c r="E11466" s="753" t="s">
        <v>560</v>
      </c>
      <c r="F11466" s="753" t="s">
        <v>418</v>
      </c>
      <c r="G11466" s="757" t="s">
        <v>1793</v>
      </c>
      <c r="H11466" s="751">
        <v>8500000</v>
      </c>
    </row>
    <row r="11467" spans="1:8" ht="26.4">
      <c r="A11467" s="753" t="s">
        <v>84</v>
      </c>
      <c r="B11467" s="753" t="s">
        <v>168</v>
      </c>
      <c r="C11467" s="753" t="s">
        <v>223</v>
      </c>
      <c r="D11467" s="753" t="s">
        <v>1888</v>
      </c>
      <c r="E11467" s="753" t="s">
        <v>1796</v>
      </c>
      <c r="F11467" s="753"/>
      <c r="G11467" s="757" t="s">
        <v>1797</v>
      </c>
      <c r="H11467" s="751">
        <v>7000000</v>
      </c>
    </row>
    <row r="11468" spans="1:8">
      <c r="A11468" s="753" t="s">
        <v>84</v>
      </c>
      <c r="B11468" s="753" t="s">
        <v>168</v>
      </c>
      <c r="C11468" s="753" t="s">
        <v>223</v>
      </c>
      <c r="D11468" s="753" t="s">
        <v>1888</v>
      </c>
      <c r="E11468" s="753" t="s">
        <v>1796</v>
      </c>
      <c r="F11468" s="753" t="s">
        <v>1798</v>
      </c>
      <c r="G11468" s="757" t="s">
        <v>1793</v>
      </c>
      <c r="H11468" s="751">
        <v>7000000</v>
      </c>
    </row>
    <row r="11469" spans="1:8" ht="26.4">
      <c r="A11469" s="753" t="s">
        <v>84</v>
      </c>
      <c r="B11469" s="753" t="s">
        <v>168</v>
      </c>
      <c r="C11469" s="753" t="s">
        <v>223</v>
      </c>
      <c r="D11469" s="753" t="s">
        <v>1888</v>
      </c>
      <c r="E11469" s="753" t="s">
        <v>130</v>
      </c>
      <c r="F11469" s="753"/>
      <c r="G11469" s="757" t="s">
        <v>131</v>
      </c>
      <c r="H11469" s="751">
        <v>2250000</v>
      </c>
    </row>
    <row r="11470" spans="1:8">
      <c r="A11470" s="753" t="s">
        <v>84</v>
      </c>
      <c r="B11470" s="753" t="s">
        <v>168</v>
      </c>
      <c r="C11470" s="753" t="s">
        <v>223</v>
      </c>
      <c r="D11470" s="753" t="s">
        <v>1888</v>
      </c>
      <c r="E11470" s="753" t="s">
        <v>130</v>
      </c>
      <c r="F11470" s="753" t="s">
        <v>585</v>
      </c>
      <c r="G11470" s="757" t="s">
        <v>1799</v>
      </c>
      <c r="H11470" s="751">
        <v>2250000</v>
      </c>
    </row>
    <row r="11471" spans="1:8">
      <c r="A11471" s="753" t="s">
        <v>84</v>
      </c>
      <c r="B11471" s="753" t="s">
        <v>168</v>
      </c>
      <c r="C11471" s="753" t="s">
        <v>223</v>
      </c>
      <c r="D11471" s="753" t="s">
        <v>1888</v>
      </c>
      <c r="E11471" s="753" t="s">
        <v>134</v>
      </c>
      <c r="F11471" s="753"/>
      <c r="G11471" s="757" t="s">
        <v>135</v>
      </c>
      <c r="H11471" s="751">
        <v>140730000</v>
      </c>
    </row>
    <row r="11472" spans="1:8">
      <c r="A11472" s="753" t="s">
        <v>84</v>
      </c>
      <c r="B11472" s="753" t="s">
        <v>168</v>
      </c>
      <c r="C11472" s="753" t="s">
        <v>223</v>
      </c>
      <c r="D11472" s="753" t="s">
        <v>1888</v>
      </c>
      <c r="E11472" s="753" t="s">
        <v>134</v>
      </c>
      <c r="F11472" s="753" t="s">
        <v>137</v>
      </c>
      <c r="G11472" s="757" t="s">
        <v>138</v>
      </c>
      <c r="H11472" s="751">
        <v>47790000</v>
      </c>
    </row>
    <row r="11473" spans="1:8">
      <c r="A11473" s="753" t="s">
        <v>84</v>
      </c>
      <c r="B11473" s="753" t="s">
        <v>168</v>
      </c>
      <c r="C11473" s="753" t="s">
        <v>223</v>
      </c>
      <c r="D11473" s="753" t="s">
        <v>1888</v>
      </c>
      <c r="E11473" s="753" t="s">
        <v>134</v>
      </c>
      <c r="F11473" s="753" t="s">
        <v>139</v>
      </c>
      <c r="G11473" s="757" t="s">
        <v>140</v>
      </c>
      <c r="H11473" s="751">
        <v>92940000</v>
      </c>
    </row>
    <row r="11474" spans="1:8">
      <c r="A11474" s="753" t="s">
        <v>84</v>
      </c>
      <c r="B11474" s="753" t="s">
        <v>168</v>
      </c>
      <c r="C11474" s="753" t="s">
        <v>1062</v>
      </c>
      <c r="D11474" s="753"/>
      <c r="E11474" s="753"/>
      <c r="F11474" s="753"/>
      <c r="G11474" s="757" t="s">
        <v>1375</v>
      </c>
      <c r="H11474" s="751">
        <v>42900000</v>
      </c>
    </row>
    <row r="11475" spans="1:8" ht="26.4">
      <c r="A11475" s="753" t="s">
        <v>84</v>
      </c>
      <c r="B11475" s="753" t="s">
        <v>168</v>
      </c>
      <c r="C11475" s="753" t="s">
        <v>1062</v>
      </c>
      <c r="D11475" s="753" t="s">
        <v>1945</v>
      </c>
      <c r="E11475" s="753"/>
      <c r="F11475" s="753"/>
      <c r="G11475" s="757" t="s">
        <v>1946</v>
      </c>
      <c r="H11475" s="751">
        <v>42900000</v>
      </c>
    </row>
    <row r="11476" spans="1:8">
      <c r="A11476" s="753" t="s">
        <v>84</v>
      </c>
      <c r="B11476" s="753" t="s">
        <v>168</v>
      </c>
      <c r="C11476" s="753" t="s">
        <v>1062</v>
      </c>
      <c r="D11476" s="753" t="s">
        <v>1945</v>
      </c>
      <c r="E11476" s="753" t="s">
        <v>134</v>
      </c>
      <c r="F11476" s="753"/>
      <c r="G11476" s="757" t="s">
        <v>135</v>
      </c>
      <c r="H11476" s="751">
        <v>42900000</v>
      </c>
    </row>
    <row r="11477" spans="1:8">
      <c r="A11477" s="753" t="s">
        <v>84</v>
      </c>
      <c r="B11477" s="753" t="s">
        <v>168</v>
      </c>
      <c r="C11477" s="753" t="s">
        <v>1062</v>
      </c>
      <c r="D11477" s="753" t="s">
        <v>1945</v>
      </c>
      <c r="E11477" s="753" t="s">
        <v>134</v>
      </c>
      <c r="F11477" s="753" t="s">
        <v>139</v>
      </c>
      <c r="G11477" s="757" t="s">
        <v>140</v>
      </c>
      <c r="H11477" s="751">
        <v>42900000</v>
      </c>
    </row>
    <row r="11478" spans="1:8">
      <c r="A11478" s="753" t="s">
        <v>84</v>
      </c>
      <c r="B11478" s="753" t="s">
        <v>169</v>
      </c>
      <c r="C11478" s="753"/>
      <c r="D11478" s="753"/>
      <c r="E11478" s="753"/>
      <c r="F11478" s="753"/>
      <c r="G11478" s="757" t="s">
        <v>170</v>
      </c>
      <c r="H11478" s="751">
        <v>1220511054</v>
      </c>
    </row>
    <row r="11479" spans="1:8">
      <c r="A11479" s="753" t="s">
        <v>84</v>
      </c>
      <c r="B11479" s="753" t="s">
        <v>169</v>
      </c>
      <c r="C11479" s="753" t="s">
        <v>188</v>
      </c>
      <c r="D11479" s="753"/>
      <c r="E11479" s="753"/>
      <c r="F11479" s="753"/>
      <c r="G11479" s="757" t="s">
        <v>1374</v>
      </c>
      <c r="H11479" s="751">
        <v>90505000</v>
      </c>
    </row>
    <row r="11480" spans="1:8">
      <c r="A11480" s="753" t="s">
        <v>84</v>
      </c>
      <c r="B11480" s="753" t="s">
        <v>169</v>
      </c>
      <c r="C11480" s="753" t="s">
        <v>188</v>
      </c>
      <c r="D11480" s="753" t="s">
        <v>1018</v>
      </c>
      <c r="E11480" s="753"/>
      <c r="F11480" s="753"/>
      <c r="G11480" s="757" t="s">
        <v>1861</v>
      </c>
      <c r="H11480" s="751">
        <v>90505000</v>
      </c>
    </row>
    <row r="11481" spans="1:8">
      <c r="A11481" s="753" t="s">
        <v>84</v>
      </c>
      <c r="B11481" s="753" t="s">
        <v>169</v>
      </c>
      <c r="C11481" s="753" t="s">
        <v>188</v>
      </c>
      <c r="D11481" s="753" t="s">
        <v>1018</v>
      </c>
      <c r="E11481" s="753" t="s">
        <v>134</v>
      </c>
      <c r="F11481" s="753"/>
      <c r="G11481" s="757" t="s">
        <v>135</v>
      </c>
      <c r="H11481" s="751">
        <v>90505000</v>
      </c>
    </row>
    <row r="11482" spans="1:8">
      <c r="A11482" s="753" t="s">
        <v>84</v>
      </c>
      <c r="B11482" s="753" t="s">
        <v>169</v>
      </c>
      <c r="C11482" s="753" t="s">
        <v>188</v>
      </c>
      <c r="D11482" s="753" t="s">
        <v>1018</v>
      </c>
      <c r="E11482" s="753" t="s">
        <v>134</v>
      </c>
      <c r="F11482" s="753" t="s">
        <v>139</v>
      </c>
      <c r="G11482" s="757" t="s">
        <v>140</v>
      </c>
      <c r="H11482" s="751">
        <v>90505000</v>
      </c>
    </row>
    <row r="11483" spans="1:8" ht="26.4">
      <c r="A11483" s="753" t="s">
        <v>84</v>
      </c>
      <c r="B11483" s="753" t="s">
        <v>169</v>
      </c>
      <c r="C11483" s="753" t="s">
        <v>223</v>
      </c>
      <c r="D11483" s="753"/>
      <c r="E11483" s="753"/>
      <c r="F11483" s="753"/>
      <c r="G11483" s="757" t="s">
        <v>1765</v>
      </c>
      <c r="H11483" s="751">
        <v>980006054</v>
      </c>
    </row>
    <row r="11484" spans="1:8">
      <c r="A11484" s="753" t="s">
        <v>84</v>
      </c>
      <c r="B11484" s="753" t="s">
        <v>169</v>
      </c>
      <c r="C11484" s="753" t="s">
        <v>223</v>
      </c>
      <c r="D11484" s="753" t="s">
        <v>1888</v>
      </c>
      <c r="E11484" s="753"/>
      <c r="F11484" s="753"/>
      <c r="G11484" s="757" t="s">
        <v>1889</v>
      </c>
      <c r="H11484" s="751">
        <v>980006054</v>
      </c>
    </row>
    <row r="11485" spans="1:8">
      <c r="A11485" s="753" t="s">
        <v>84</v>
      </c>
      <c r="B11485" s="753" t="s">
        <v>169</v>
      </c>
      <c r="C11485" s="753" t="s">
        <v>223</v>
      </c>
      <c r="D11485" s="753" t="s">
        <v>1888</v>
      </c>
      <c r="E11485" s="753" t="s">
        <v>92</v>
      </c>
      <c r="F11485" s="753"/>
      <c r="G11485" s="757" t="s">
        <v>93</v>
      </c>
      <c r="H11485" s="751">
        <v>284381400</v>
      </c>
    </row>
    <row r="11486" spans="1:8">
      <c r="A11486" s="753" t="s">
        <v>84</v>
      </c>
      <c r="B11486" s="753" t="s">
        <v>169</v>
      </c>
      <c r="C11486" s="753" t="s">
        <v>223</v>
      </c>
      <c r="D11486" s="753" t="s">
        <v>1888</v>
      </c>
      <c r="E11486" s="753" t="s">
        <v>92</v>
      </c>
      <c r="F11486" s="753" t="s">
        <v>94</v>
      </c>
      <c r="G11486" s="757" t="s">
        <v>1768</v>
      </c>
      <c r="H11486" s="751">
        <v>284381400</v>
      </c>
    </row>
    <row r="11487" spans="1:8">
      <c r="A11487" s="753" t="s">
        <v>84</v>
      </c>
      <c r="B11487" s="753" t="s">
        <v>169</v>
      </c>
      <c r="C11487" s="753" t="s">
        <v>223</v>
      </c>
      <c r="D11487" s="753" t="s">
        <v>1888</v>
      </c>
      <c r="E11487" s="753" t="s">
        <v>96</v>
      </c>
      <c r="F11487" s="753"/>
      <c r="G11487" s="757" t="s">
        <v>97</v>
      </c>
      <c r="H11487" s="751">
        <v>174423870</v>
      </c>
    </row>
    <row r="11488" spans="1:8">
      <c r="A11488" s="753" t="s">
        <v>84</v>
      </c>
      <c r="B11488" s="753" t="s">
        <v>169</v>
      </c>
      <c r="C11488" s="753" t="s">
        <v>223</v>
      </c>
      <c r="D11488" s="753" t="s">
        <v>1888</v>
      </c>
      <c r="E11488" s="753" t="s">
        <v>96</v>
      </c>
      <c r="F11488" s="753" t="s">
        <v>151</v>
      </c>
      <c r="G11488" s="757" t="s">
        <v>152</v>
      </c>
      <c r="H11488" s="751">
        <v>11622000</v>
      </c>
    </row>
    <row r="11489" spans="1:8" ht="26.4">
      <c r="A11489" s="753" t="s">
        <v>84</v>
      </c>
      <c r="B11489" s="753" t="s">
        <v>169</v>
      </c>
      <c r="C11489" s="753" t="s">
        <v>223</v>
      </c>
      <c r="D11489" s="753" t="s">
        <v>1888</v>
      </c>
      <c r="E11489" s="753" t="s">
        <v>96</v>
      </c>
      <c r="F11489" s="753" t="s">
        <v>457</v>
      </c>
      <c r="G11489" s="757" t="s">
        <v>1875</v>
      </c>
      <c r="H11489" s="751">
        <v>88801020</v>
      </c>
    </row>
    <row r="11490" spans="1:8">
      <c r="A11490" s="753" t="s">
        <v>84</v>
      </c>
      <c r="B11490" s="753" t="s">
        <v>169</v>
      </c>
      <c r="C11490" s="753" t="s">
        <v>223</v>
      </c>
      <c r="D11490" s="753" t="s">
        <v>1888</v>
      </c>
      <c r="E11490" s="753" t="s">
        <v>96</v>
      </c>
      <c r="F11490" s="753" t="s">
        <v>144</v>
      </c>
      <c r="G11490" s="757" t="s">
        <v>145</v>
      </c>
      <c r="H11490" s="751">
        <v>74000850</v>
      </c>
    </row>
    <row r="11491" spans="1:8">
      <c r="A11491" s="753" t="s">
        <v>84</v>
      </c>
      <c r="B11491" s="753" t="s">
        <v>169</v>
      </c>
      <c r="C11491" s="753" t="s">
        <v>223</v>
      </c>
      <c r="D11491" s="753" t="s">
        <v>1888</v>
      </c>
      <c r="E11491" s="753" t="s">
        <v>426</v>
      </c>
      <c r="F11491" s="753"/>
      <c r="G11491" s="757" t="s">
        <v>427</v>
      </c>
      <c r="H11491" s="751">
        <v>23400000</v>
      </c>
    </row>
    <row r="11492" spans="1:8">
      <c r="A11492" s="753" t="s">
        <v>84</v>
      </c>
      <c r="B11492" s="753" t="s">
        <v>169</v>
      </c>
      <c r="C11492" s="753" t="s">
        <v>223</v>
      </c>
      <c r="D11492" s="753" t="s">
        <v>1888</v>
      </c>
      <c r="E11492" s="753" t="s">
        <v>426</v>
      </c>
      <c r="F11492" s="753" t="s">
        <v>428</v>
      </c>
      <c r="G11492" s="757" t="s">
        <v>1774</v>
      </c>
      <c r="H11492" s="751">
        <v>23400000</v>
      </c>
    </row>
    <row r="11493" spans="1:8">
      <c r="A11493" s="753" t="s">
        <v>84</v>
      </c>
      <c r="B11493" s="753" t="s">
        <v>169</v>
      </c>
      <c r="C11493" s="753" t="s">
        <v>223</v>
      </c>
      <c r="D11493" s="753" t="s">
        <v>1888</v>
      </c>
      <c r="E11493" s="753" t="s">
        <v>100</v>
      </c>
      <c r="F11493" s="753"/>
      <c r="G11493" s="757" t="s">
        <v>101</v>
      </c>
      <c r="H11493" s="751">
        <v>37000000</v>
      </c>
    </row>
    <row r="11494" spans="1:8">
      <c r="A11494" s="753" t="s">
        <v>84</v>
      </c>
      <c r="B11494" s="753" t="s">
        <v>169</v>
      </c>
      <c r="C11494" s="753" t="s">
        <v>223</v>
      </c>
      <c r="D11494" s="753" t="s">
        <v>1888</v>
      </c>
      <c r="E11494" s="753" t="s">
        <v>100</v>
      </c>
      <c r="F11494" s="753" t="s">
        <v>443</v>
      </c>
      <c r="G11494" s="757" t="s">
        <v>135</v>
      </c>
      <c r="H11494" s="751">
        <v>37000000</v>
      </c>
    </row>
    <row r="11495" spans="1:8">
      <c r="A11495" s="753" t="s">
        <v>84</v>
      </c>
      <c r="B11495" s="753" t="s">
        <v>169</v>
      </c>
      <c r="C11495" s="753" t="s">
        <v>223</v>
      </c>
      <c r="D11495" s="753" t="s">
        <v>1888</v>
      </c>
      <c r="E11495" s="753" t="s">
        <v>102</v>
      </c>
      <c r="F11495" s="753"/>
      <c r="G11495" s="757" t="s">
        <v>369</v>
      </c>
      <c r="H11495" s="751">
        <v>66600784</v>
      </c>
    </row>
    <row r="11496" spans="1:8">
      <c r="A11496" s="753" t="s">
        <v>84</v>
      </c>
      <c r="B11496" s="753" t="s">
        <v>169</v>
      </c>
      <c r="C11496" s="753" t="s">
        <v>223</v>
      </c>
      <c r="D11496" s="753" t="s">
        <v>1888</v>
      </c>
      <c r="E11496" s="753" t="s">
        <v>102</v>
      </c>
      <c r="F11496" s="753" t="s">
        <v>103</v>
      </c>
      <c r="G11496" s="757" t="s">
        <v>104</v>
      </c>
      <c r="H11496" s="751">
        <v>51800614</v>
      </c>
    </row>
    <row r="11497" spans="1:8">
      <c r="A11497" s="753" t="s">
        <v>84</v>
      </c>
      <c r="B11497" s="753" t="s">
        <v>169</v>
      </c>
      <c r="C11497" s="753" t="s">
        <v>223</v>
      </c>
      <c r="D11497" s="753" t="s">
        <v>1888</v>
      </c>
      <c r="E11497" s="753" t="s">
        <v>102</v>
      </c>
      <c r="F11497" s="753" t="s">
        <v>105</v>
      </c>
      <c r="G11497" s="757" t="s">
        <v>106</v>
      </c>
      <c r="H11497" s="751">
        <v>8880102</v>
      </c>
    </row>
    <row r="11498" spans="1:8">
      <c r="A11498" s="753" t="s">
        <v>84</v>
      </c>
      <c r="B11498" s="753" t="s">
        <v>169</v>
      </c>
      <c r="C11498" s="753" t="s">
        <v>223</v>
      </c>
      <c r="D11498" s="753" t="s">
        <v>1888</v>
      </c>
      <c r="E11498" s="753" t="s">
        <v>102</v>
      </c>
      <c r="F11498" s="753" t="s">
        <v>107</v>
      </c>
      <c r="G11498" s="757" t="s">
        <v>108</v>
      </c>
      <c r="H11498" s="751">
        <v>5920068</v>
      </c>
    </row>
    <row r="11499" spans="1:8">
      <c r="A11499" s="753" t="s">
        <v>84</v>
      </c>
      <c r="B11499" s="753" t="s">
        <v>169</v>
      </c>
      <c r="C11499" s="753" t="s">
        <v>223</v>
      </c>
      <c r="D11499" s="753" t="s">
        <v>1888</v>
      </c>
      <c r="E11499" s="753" t="s">
        <v>112</v>
      </c>
      <c r="F11499" s="753"/>
      <c r="G11499" s="757" t="s">
        <v>113</v>
      </c>
      <c r="H11499" s="751">
        <v>16671929</v>
      </c>
    </row>
    <row r="11500" spans="1:8">
      <c r="A11500" s="753" t="s">
        <v>84</v>
      </c>
      <c r="B11500" s="753" t="s">
        <v>169</v>
      </c>
      <c r="C11500" s="753" t="s">
        <v>223</v>
      </c>
      <c r="D11500" s="753" t="s">
        <v>1888</v>
      </c>
      <c r="E11500" s="753" t="s">
        <v>112</v>
      </c>
      <c r="F11500" s="753" t="s">
        <v>155</v>
      </c>
      <c r="G11500" s="757" t="s">
        <v>1777</v>
      </c>
      <c r="H11500" s="751">
        <v>14996387</v>
      </c>
    </row>
    <row r="11501" spans="1:8">
      <c r="A11501" s="753" t="s">
        <v>84</v>
      </c>
      <c r="B11501" s="753" t="s">
        <v>169</v>
      </c>
      <c r="C11501" s="753" t="s">
        <v>223</v>
      </c>
      <c r="D11501" s="753" t="s">
        <v>1888</v>
      </c>
      <c r="E11501" s="753" t="s">
        <v>112</v>
      </c>
      <c r="F11501" s="753" t="s">
        <v>114</v>
      </c>
      <c r="G11501" s="757" t="s">
        <v>1778</v>
      </c>
      <c r="H11501" s="751">
        <v>307542</v>
      </c>
    </row>
    <row r="11502" spans="1:8">
      <c r="A11502" s="753" t="s">
        <v>84</v>
      </c>
      <c r="B11502" s="753" t="s">
        <v>169</v>
      </c>
      <c r="C11502" s="753" t="s">
        <v>223</v>
      </c>
      <c r="D11502" s="753" t="s">
        <v>1888</v>
      </c>
      <c r="E11502" s="753" t="s">
        <v>112</v>
      </c>
      <c r="F11502" s="753" t="s">
        <v>146</v>
      </c>
      <c r="G11502" s="757" t="s">
        <v>1780</v>
      </c>
      <c r="H11502" s="751">
        <v>1368000</v>
      </c>
    </row>
    <row r="11503" spans="1:8">
      <c r="A11503" s="753" t="s">
        <v>84</v>
      </c>
      <c r="B11503" s="753" t="s">
        <v>169</v>
      </c>
      <c r="C11503" s="753" t="s">
        <v>223</v>
      </c>
      <c r="D11503" s="753" t="s">
        <v>1888</v>
      </c>
      <c r="E11503" s="753" t="s">
        <v>115</v>
      </c>
      <c r="F11503" s="753"/>
      <c r="G11503" s="757" t="s">
        <v>1781</v>
      </c>
      <c r="H11503" s="751">
        <v>33850000</v>
      </c>
    </row>
    <row r="11504" spans="1:8">
      <c r="A11504" s="753" t="s">
        <v>84</v>
      </c>
      <c r="B11504" s="753" t="s">
        <v>169</v>
      </c>
      <c r="C11504" s="753" t="s">
        <v>223</v>
      </c>
      <c r="D11504" s="753" t="s">
        <v>1888</v>
      </c>
      <c r="E11504" s="753" t="s">
        <v>115</v>
      </c>
      <c r="F11504" s="753" t="s">
        <v>116</v>
      </c>
      <c r="G11504" s="757" t="s">
        <v>117</v>
      </c>
      <c r="H11504" s="751">
        <v>19250000</v>
      </c>
    </row>
    <row r="11505" spans="1:8">
      <c r="A11505" s="753" t="s">
        <v>84</v>
      </c>
      <c r="B11505" s="753" t="s">
        <v>169</v>
      </c>
      <c r="C11505" s="753" t="s">
        <v>223</v>
      </c>
      <c r="D11505" s="753" t="s">
        <v>1888</v>
      </c>
      <c r="E11505" s="753" t="s">
        <v>115</v>
      </c>
      <c r="F11505" s="753" t="s">
        <v>147</v>
      </c>
      <c r="G11505" s="757" t="s">
        <v>148</v>
      </c>
      <c r="H11505" s="751">
        <v>13800000</v>
      </c>
    </row>
    <row r="11506" spans="1:8">
      <c r="A11506" s="753" t="s">
        <v>84</v>
      </c>
      <c r="B11506" s="753" t="s">
        <v>169</v>
      </c>
      <c r="C11506" s="753" t="s">
        <v>223</v>
      </c>
      <c r="D11506" s="753" t="s">
        <v>1888</v>
      </c>
      <c r="E11506" s="753" t="s">
        <v>115</v>
      </c>
      <c r="F11506" s="753" t="s">
        <v>118</v>
      </c>
      <c r="G11506" s="757" t="s">
        <v>119</v>
      </c>
      <c r="H11506" s="751">
        <v>800000</v>
      </c>
    </row>
    <row r="11507" spans="1:8">
      <c r="A11507" s="753" t="s">
        <v>84</v>
      </c>
      <c r="B11507" s="753" t="s">
        <v>169</v>
      </c>
      <c r="C11507" s="753" t="s">
        <v>223</v>
      </c>
      <c r="D11507" s="753" t="s">
        <v>1888</v>
      </c>
      <c r="E11507" s="753" t="s">
        <v>120</v>
      </c>
      <c r="F11507" s="753"/>
      <c r="G11507" s="757" t="s">
        <v>121</v>
      </c>
      <c r="H11507" s="751">
        <v>14173071</v>
      </c>
    </row>
    <row r="11508" spans="1:8" ht="39.6">
      <c r="A11508" s="753" t="s">
        <v>84</v>
      </c>
      <c r="B11508" s="753" t="s">
        <v>169</v>
      </c>
      <c r="C11508" s="753" t="s">
        <v>223</v>
      </c>
      <c r="D11508" s="753" t="s">
        <v>1888</v>
      </c>
      <c r="E11508" s="753" t="s">
        <v>120</v>
      </c>
      <c r="F11508" s="753" t="s">
        <v>122</v>
      </c>
      <c r="G11508" s="757" t="s">
        <v>1783</v>
      </c>
      <c r="H11508" s="751">
        <v>7079071</v>
      </c>
    </row>
    <row r="11509" spans="1:8">
      <c r="A11509" s="753" t="s">
        <v>84</v>
      </c>
      <c r="B11509" s="753" t="s">
        <v>169</v>
      </c>
      <c r="C11509" s="753" t="s">
        <v>223</v>
      </c>
      <c r="D11509" s="753" t="s">
        <v>1888</v>
      </c>
      <c r="E11509" s="753" t="s">
        <v>120</v>
      </c>
      <c r="F11509" s="753" t="s">
        <v>123</v>
      </c>
      <c r="G11509" s="757" t="s">
        <v>124</v>
      </c>
      <c r="H11509" s="751">
        <v>4110000</v>
      </c>
    </row>
    <row r="11510" spans="1:8" ht="39.6">
      <c r="A11510" s="753" t="s">
        <v>84</v>
      </c>
      <c r="B11510" s="753" t="s">
        <v>169</v>
      </c>
      <c r="C11510" s="753" t="s">
        <v>223</v>
      </c>
      <c r="D11510" s="753" t="s">
        <v>1888</v>
      </c>
      <c r="E11510" s="753" t="s">
        <v>120</v>
      </c>
      <c r="F11510" s="753" t="s">
        <v>994</v>
      </c>
      <c r="G11510" s="757" t="s">
        <v>1824</v>
      </c>
      <c r="H11510" s="751">
        <v>2984000</v>
      </c>
    </row>
    <row r="11511" spans="1:8">
      <c r="A11511" s="753" t="s">
        <v>84</v>
      </c>
      <c r="B11511" s="753" t="s">
        <v>169</v>
      </c>
      <c r="C11511" s="753" t="s">
        <v>223</v>
      </c>
      <c r="D11511" s="753" t="s">
        <v>1888</v>
      </c>
      <c r="E11511" s="753" t="s">
        <v>160</v>
      </c>
      <c r="F11511" s="753"/>
      <c r="G11511" s="757" t="s">
        <v>161</v>
      </c>
      <c r="H11511" s="751">
        <v>112300000</v>
      </c>
    </row>
    <row r="11512" spans="1:8">
      <c r="A11512" s="753" t="s">
        <v>84</v>
      </c>
      <c r="B11512" s="753" t="s">
        <v>169</v>
      </c>
      <c r="C11512" s="753" t="s">
        <v>223</v>
      </c>
      <c r="D11512" s="753" t="s">
        <v>1888</v>
      </c>
      <c r="E11512" s="753" t="s">
        <v>160</v>
      </c>
      <c r="F11512" s="753" t="s">
        <v>162</v>
      </c>
      <c r="G11512" s="757" t="s">
        <v>163</v>
      </c>
      <c r="H11512" s="751">
        <v>12200000</v>
      </c>
    </row>
    <row r="11513" spans="1:8">
      <c r="A11513" s="753" t="s">
        <v>84</v>
      </c>
      <c r="B11513" s="753" t="s">
        <v>169</v>
      </c>
      <c r="C11513" s="753" t="s">
        <v>223</v>
      </c>
      <c r="D11513" s="753" t="s">
        <v>1888</v>
      </c>
      <c r="E11513" s="753" t="s">
        <v>160</v>
      </c>
      <c r="F11513" s="753" t="s">
        <v>544</v>
      </c>
      <c r="G11513" s="757" t="s">
        <v>545</v>
      </c>
      <c r="H11513" s="751">
        <v>1200000</v>
      </c>
    </row>
    <row r="11514" spans="1:8">
      <c r="A11514" s="753" t="s">
        <v>84</v>
      </c>
      <c r="B11514" s="753" t="s">
        <v>169</v>
      </c>
      <c r="C11514" s="753" t="s">
        <v>223</v>
      </c>
      <c r="D11514" s="753" t="s">
        <v>1888</v>
      </c>
      <c r="E11514" s="753" t="s">
        <v>160</v>
      </c>
      <c r="F11514" s="753" t="s">
        <v>438</v>
      </c>
      <c r="G11514" s="757" t="s">
        <v>1786</v>
      </c>
      <c r="H11514" s="751">
        <v>8720000</v>
      </c>
    </row>
    <row r="11515" spans="1:8">
      <c r="A11515" s="753" t="s">
        <v>84</v>
      </c>
      <c r="B11515" s="753" t="s">
        <v>169</v>
      </c>
      <c r="C11515" s="753" t="s">
        <v>223</v>
      </c>
      <c r="D11515" s="753" t="s">
        <v>1888</v>
      </c>
      <c r="E11515" s="753" t="s">
        <v>160</v>
      </c>
      <c r="F11515" s="753" t="s">
        <v>549</v>
      </c>
      <c r="G11515" s="757" t="s">
        <v>550</v>
      </c>
      <c r="H11515" s="751">
        <v>60700000</v>
      </c>
    </row>
    <row r="11516" spans="1:8">
      <c r="A11516" s="753" t="s">
        <v>84</v>
      </c>
      <c r="B11516" s="753" t="s">
        <v>169</v>
      </c>
      <c r="C11516" s="753" t="s">
        <v>223</v>
      </c>
      <c r="D11516" s="753" t="s">
        <v>1888</v>
      </c>
      <c r="E11516" s="753" t="s">
        <v>160</v>
      </c>
      <c r="F11516" s="753" t="s">
        <v>551</v>
      </c>
      <c r="G11516" s="757" t="s">
        <v>133</v>
      </c>
      <c r="H11516" s="751">
        <v>29480000</v>
      </c>
    </row>
    <row r="11517" spans="1:8">
      <c r="A11517" s="753" t="s">
        <v>84</v>
      </c>
      <c r="B11517" s="753" t="s">
        <v>169</v>
      </c>
      <c r="C11517" s="753" t="s">
        <v>223</v>
      </c>
      <c r="D11517" s="753" t="s">
        <v>1888</v>
      </c>
      <c r="E11517" s="753" t="s">
        <v>125</v>
      </c>
      <c r="F11517" s="753"/>
      <c r="G11517" s="757" t="s">
        <v>126</v>
      </c>
      <c r="H11517" s="751">
        <v>45694000</v>
      </c>
    </row>
    <row r="11518" spans="1:8">
      <c r="A11518" s="753" t="s">
        <v>84</v>
      </c>
      <c r="B11518" s="753" t="s">
        <v>169</v>
      </c>
      <c r="C11518" s="753" t="s">
        <v>223</v>
      </c>
      <c r="D11518" s="753" t="s">
        <v>1888</v>
      </c>
      <c r="E11518" s="753" t="s">
        <v>125</v>
      </c>
      <c r="F11518" s="753" t="s">
        <v>552</v>
      </c>
      <c r="G11518" s="757" t="s">
        <v>553</v>
      </c>
      <c r="H11518" s="751">
        <v>3000000</v>
      </c>
    </row>
    <row r="11519" spans="1:8">
      <c r="A11519" s="753" t="s">
        <v>84</v>
      </c>
      <c r="B11519" s="753" t="s">
        <v>169</v>
      </c>
      <c r="C11519" s="753" t="s">
        <v>223</v>
      </c>
      <c r="D11519" s="753" t="s">
        <v>1888</v>
      </c>
      <c r="E11519" s="753" t="s">
        <v>125</v>
      </c>
      <c r="F11519" s="753" t="s">
        <v>129</v>
      </c>
      <c r="G11519" s="757" t="s">
        <v>1787</v>
      </c>
      <c r="H11519" s="751">
        <v>42694000</v>
      </c>
    </row>
    <row r="11520" spans="1:8" ht="39.6">
      <c r="A11520" s="753" t="s">
        <v>84</v>
      </c>
      <c r="B11520" s="753" t="s">
        <v>169</v>
      </c>
      <c r="C11520" s="753" t="s">
        <v>223</v>
      </c>
      <c r="D11520" s="753" t="s">
        <v>1888</v>
      </c>
      <c r="E11520" s="753" t="s">
        <v>560</v>
      </c>
      <c r="F11520" s="753"/>
      <c r="G11520" s="757" t="s">
        <v>1790</v>
      </c>
      <c r="H11520" s="751">
        <v>1780000</v>
      </c>
    </row>
    <row r="11521" spans="1:8">
      <c r="A11521" s="753" t="s">
        <v>84</v>
      </c>
      <c r="B11521" s="753" t="s">
        <v>169</v>
      </c>
      <c r="C11521" s="753" t="s">
        <v>223</v>
      </c>
      <c r="D11521" s="753" t="s">
        <v>1888</v>
      </c>
      <c r="E11521" s="753" t="s">
        <v>560</v>
      </c>
      <c r="F11521" s="753" t="s">
        <v>418</v>
      </c>
      <c r="G11521" s="757" t="s">
        <v>1793</v>
      </c>
      <c r="H11521" s="751">
        <v>1780000</v>
      </c>
    </row>
    <row r="11522" spans="1:8" ht="26.4">
      <c r="A11522" s="753" t="s">
        <v>84</v>
      </c>
      <c r="B11522" s="753" t="s">
        <v>169</v>
      </c>
      <c r="C11522" s="753" t="s">
        <v>223</v>
      </c>
      <c r="D11522" s="753" t="s">
        <v>1888</v>
      </c>
      <c r="E11522" s="753" t="s">
        <v>1796</v>
      </c>
      <c r="F11522" s="753"/>
      <c r="G11522" s="757" t="s">
        <v>1797</v>
      </c>
      <c r="H11522" s="751">
        <v>20000000</v>
      </c>
    </row>
    <row r="11523" spans="1:8">
      <c r="A11523" s="753" t="s">
        <v>84</v>
      </c>
      <c r="B11523" s="753" t="s">
        <v>169</v>
      </c>
      <c r="C11523" s="753" t="s">
        <v>223</v>
      </c>
      <c r="D11523" s="753" t="s">
        <v>1888</v>
      </c>
      <c r="E11523" s="753" t="s">
        <v>1796</v>
      </c>
      <c r="F11523" s="753" t="s">
        <v>1798</v>
      </c>
      <c r="G11523" s="757" t="s">
        <v>1793</v>
      </c>
      <c r="H11523" s="751">
        <v>20000000</v>
      </c>
    </row>
    <row r="11524" spans="1:8" ht="26.4">
      <c r="A11524" s="753" t="s">
        <v>84</v>
      </c>
      <c r="B11524" s="753" t="s">
        <v>169</v>
      </c>
      <c r="C11524" s="753" t="s">
        <v>223</v>
      </c>
      <c r="D11524" s="753" t="s">
        <v>1888</v>
      </c>
      <c r="E11524" s="753" t="s">
        <v>130</v>
      </c>
      <c r="F11524" s="753"/>
      <c r="G11524" s="757" t="s">
        <v>131</v>
      </c>
      <c r="H11524" s="751">
        <v>105826000</v>
      </c>
    </row>
    <row r="11525" spans="1:8">
      <c r="A11525" s="753" t="s">
        <v>84</v>
      </c>
      <c r="B11525" s="753" t="s">
        <v>169</v>
      </c>
      <c r="C11525" s="753" t="s">
        <v>223</v>
      </c>
      <c r="D11525" s="753" t="s">
        <v>1888</v>
      </c>
      <c r="E11525" s="753" t="s">
        <v>130</v>
      </c>
      <c r="F11525" s="753" t="s">
        <v>585</v>
      </c>
      <c r="G11525" s="757" t="s">
        <v>1799</v>
      </c>
      <c r="H11525" s="751">
        <v>5826000</v>
      </c>
    </row>
    <row r="11526" spans="1:8">
      <c r="A11526" s="753" t="s">
        <v>84</v>
      </c>
      <c r="B11526" s="753" t="s">
        <v>169</v>
      </c>
      <c r="C11526" s="753" t="s">
        <v>223</v>
      </c>
      <c r="D11526" s="753" t="s">
        <v>1888</v>
      </c>
      <c r="E11526" s="753" t="s">
        <v>130</v>
      </c>
      <c r="F11526" s="753" t="s">
        <v>132</v>
      </c>
      <c r="G11526" s="757" t="s">
        <v>135</v>
      </c>
      <c r="H11526" s="751">
        <v>100000000</v>
      </c>
    </row>
    <row r="11527" spans="1:8">
      <c r="A11527" s="753" t="s">
        <v>84</v>
      </c>
      <c r="B11527" s="753" t="s">
        <v>169</v>
      </c>
      <c r="C11527" s="753" t="s">
        <v>223</v>
      </c>
      <c r="D11527" s="753" t="s">
        <v>1888</v>
      </c>
      <c r="E11527" s="753" t="s">
        <v>134</v>
      </c>
      <c r="F11527" s="753"/>
      <c r="G11527" s="757" t="s">
        <v>135</v>
      </c>
      <c r="H11527" s="751">
        <v>43905000</v>
      </c>
    </row>
    <row r="11528" spans="1:8">
      <c r="A11528" s="753" t="s">
        <v>84</v>
      </c>
      <c r="B11528" s="753" t="s">
        <v>169</v>
      </c>
      <c r="C11528" s="753" t="s">
        <v>223</v>
      </c>
      <c r="D11528" s="753" t="s">
        <v>1888</v>
      </c>
      <c r="E11528" s="753" t="s">
        <v>134</v>
      </c>
      <c r="F11528" s="753" t="s">
        <v>137</v>
      </c>
      <c r="G11528" s="757" t="s">
        <v>138</v>
      </c>
      <c r="H11528" s="751">
        <v>21900000</v>
      </c>
    </row>
    <row r="11529" spans="1:8">
      <c r="A11529" s="753" t="s">
        <v>84</v>
      </c>
      <c r="B11529" s="753" t="s">
        <v>169</v>
      </c>
      <c r="C11529" s="753" t="s">
        <v>223</v>
      </c>
      <c r="D11529" s="753" t="s">
        <v>1888</v>
      </c>
      <c r="E11529" s="753" t="s">
        <v>134</v>
      </c>
      <c r="F11529" s="753" t="s">
        <v>139</v>
      </c>
      <c r="G11529" s="757" t="s">
        <v>140</v>
      </c>
      <c r="H11529" s="751">
        <v>22005000</v>
      </c>
    </row>
    <row r="11530" spans="1:8">
      <c r="A11530" s="753" t="s">
        <v>84</v>
      </c>
      <c r="B11530" s="753" t="s">
        <v>169</v>
      </c>
      <c r="C11530" s="753" t="s">
        <v>1376</v>
      </c>
      <c r="D11530" s="753"/>
      <c r="E11530" s="753"/>
      <c r="F11530" s="753"/>
      <c r="G11530" s="757" t="s">
        <v>1377</v>
      </c>
      <c r="H11530" s="751">
        <v>150000000</v>
      </c>
    </row>
    <row r="11531" spans="1:8">
      <c r="A11531" s="753" t="s">
        <v>84</v>
      </c>
      <c r="B11531" s="753" t="s">
        <v>169</v>
      </c>
      <c r="C11531" s="753" t="s">
        <v>1376</v>
      </c>
      <c r="D11531" s="753" t="s">
        <v>1952</v>
      </c>
      <c r="E11531" s="753"/>
      <c r="F11531" s="753"/>
      <c r="G11531" s="757" t="s">
        <v>1966</v>
      </c>
      <c r="H11531" s="751">
        <v>150000000</v>
      </c>
    </row>
    <row r="11532" spans="1:8">
      <c r="A11532" s="753" t="s">
        <v>84</v>
      </c>
      <c r="B11532" s="753" t="s">
        <v>169</v>
      </c>
      <c r="C11532" s="753" t="s">
        <v>1376</v>
      </c>
      <c r="D11532" s="753" t="s">
        <v>1952</v>
      </c>
      <c r="E11532" s="753" t="s">
        <v>134</v>
      </c>
      <c r="F11532" s="753"/>
      <c r="G11532" s="757" t="s">
        <v>135</v>
      </c>
      <c r="H11532" s="751">
        <v>150000000</v>
      </c>
    </row>
    <row r="11533" spans="1:8">
      <c r="A11533" s="753" t="s">
        <v>84</v>
      </c>
      <c r="B11533" s="753" t="s">
        <v>169</v>
      </c>
      <c r="C11533" s="753" t="s">
        <v>1376</v>
      </c>
      <c r="D11533" s="753" t="s">
        <v>1952</v>
      </c>
      <c r="E11533" s="753" t="s">
        <v>134</v>
      </c>
      <c r="F11533" s="753" t="s">
        <v>139</v>
      </c>
      <c r="G11533" s="757" t="s">
        <v>140</v>
      </c>
      <c r="H11533" s="751">
        <v>150000000</v>
      </c>
    </row>
    <row r="11534" spans="1:8">
      <c r="A11534" s="753" t="s">
        <v>84</v>
      </c>
      <c r="B11534" s="753" t="s">
        <v>171</v>
      </c>
      <c r="C11534" s="753"/>
      <c r="D11534" s="753"/>
      <c r="E11534" s="753"/>
      <c r="F11534" s="753"/>
      <c r="G11534" s="757" t="s">
        <v>220</v>
      </c>
      <c r="H11534" s="751">
        <v>1037649928</v>
      </c>
    </row>
    <row r="11535" spans="1:8">
      <c r="A11535" s="753" t="s">
        <v>84</v>
      </c>
      <c r="B11535" s="753" t="s">
        <v>171</v>
      </c>
      <c r="C11535" s="753" t="s">
        <v>188</v>
      </c>
      <c r="D11535" s="753"/>
      <c r="E11535" s="753"/>
      <c r="F11535" s="753"/>
      <c r="G11535" s="757" t="s">
        <v>1374</v>
      </c>
      <c r="H11535" s="751">
        <v>60000000</v>
      </c>
    </row>
    <row r="11536" spans="1:8">
      <c r="A11536" s="753" t="s">
        <v>84</v>
      </c>
      <c r="B11536" s="753" t="s">
        <v>171</v>
      </c>
      <c r="C11536" s="753" t="s">
        <v>188</v>
      </c>
      <c r="D11536" s="753" t="s">
        <v>1018</v>
      </c>
      <c r="E11536" s="753"/>
      <c r="F11536" s="753"/>
      <c r="G11536" s="757" t="s">
        <v>1861</v>
      </c>
      <c r="H11536" s="751">
        <v>60000000</v>
      </c>
    </row>
    <row r="11537" spans="1:8">
      <c r="A11537" s="753" t="s">
        <v>84</v>
      </c>
      <c r="B11537" s="753" t="s">
        <v>171</v>
      </c>
      <c r="C11537" s="753" t="s">
        <v>188</v>
      </c>
      <c r="D11537" s="753" t="s">
        <v>1018</v>
      </c>
      <c r="E11537" s="753" t="s">
        <v>134</v>
      </c>
      <c r="F11537" s="753"/>
      <c r="G11537" s="757" t="s">
        <v>135</v>
      </c>
      <c r="H11537" s="751">
        <v>60000000</v>
      </c>
    </row>
    <row r="11538" spans="1:8">
      <c r="A11538" s="753" t="s">
        <v>84</v>
      </c>
      <c r="B11538" s="753" t="s">
        <v>171</v>
      </c>
      <c r="C11538" s="753" t="s">
        <v>188</v>
      </c>
      <c r="D11538" s="753" t="s">
        <v>1018</v>
      </c>
      <c r="E11538" s="753" t="s">
        <v>134</v>
      </c>
      <c r="F11538" s="753" t="s">
        <v>139</v>
      </c>
      <c r="G11538" s="757" t="s">
        <v>140</v>
      </c>
      <c r="H11538" s="751">
        <v>60000000</v>
      </c>
    </row>
    <row r="11539" spans="1:8" ht="26.4">
      <c r="A11539" s="753" t="s">
        <v>84</v>
      </c>
      <c r="B11539" s="753" t="s">
        <v>171</v>
      </c>
      <c r="C11539" s="753" t="s">
        <v>223</v>
      </c>
      <c r="D11539" s="753"/>
      <c r="E11539" s="753"/>
      <c r="F11539" s="753"/>
      <c r="G11539" s="757" t="s">
        <v>1765</v>
      </c>
      <c r="H11539" s="751">
        <v>977649928</v>
      </c>
    </row>
    <row r="11540" spans="1:8">
      <c r="A11540" s="753" t="s">
        <v>84</v>
      </c>
      <c r="B11540" s="753" t="s">
        <v>171</v>
      </c>
      <c r="C11540" s="753" t="s">
        <v>223</v>
      </c>
      <c r="D11540" s="753" t="s">
        <v>1888</v>
      </c>
      <c r="E11540" s="753"/>
      <c r="F11540" s="753"/>
      <c r="G11540" s="757" t="s">
        <v>1889</v>
      </c>
      <c r="H11540" s="751">
        <v>977649928</v>
      </c>
    </row>
    <row r="11541" spans="1:8">
      <c r="A11541" s="753" t="s">
        <v>84</v>
      </c>
      <c r="B11541" s="753" t="s">
        <v>171</v>
      </c>
      <c r="C11541" s="753" t="s">
        <v>223</v>
      </c>
      <c r="D11541" s="753" t="s">
        <v>1888</v>
      </c>
      <c r="E11541" s="753" t="s">
        <v>92</v>
      </c>
      <c r="F11541" s="753"/>
      <c r="G11541" s="757" t="s">
        <v>93</v>
      </c>
      <c r="H11541" s="751">
        <v>166820400</v>
      </c>
    </row>
    <row r="11542" spans="1:8">
      <c r="A11542" s="753" t="s">
        <v>84</v>
      </c>
      <c r="B11542" s="753" t="s">
        <v>171</v>
      </c>
      <c r="C11542" s="753" t="s">
        <v>223</v>
      </c>
      <c r="D11542" s="753" t="s">
        <v>1888</v>
      </c>
      <c r="E11542" s="753" t="s">
        <v>92</v>
      </c>
      <c r="F11542" s="753" t="s">
        <v>94</v>
      </c>
      <c r="G11542" s="757" t="s">
        <v>1768</v>
      </c>
      <c r="H11542" s="751">
        <v>166820400</v>
      </c>
    </row>
    <row r="11543" spans="1:8">
      <c r="A11543" s="753" t="s">
        <v>84</v>
      </c>
      <c r="B11543" s="753" t="s">
        <v>171</v>
      </c>
      <c r="C11543" s="753" t="s">
        <v>223</v>
      </c>
      <c r="D11543" s="753" t="s">
        <v>1888</v>
      </c>
      <c r="E11543" s="753" t="s">
        <v>96</v>
      </c>
      <c r="F11543" s="753"/>
      <c r="G11543" s="757" t="s">
        <v>97</v>
      </c>
      <c r="H11543" s="751">
        <v>121083360</v>
      </c>
    </row>
    <row r="11544" spans="1:8">
      <c r="A11544" s="753" t="s">
        <v>84</v>
      </c>
      <c r="B11544" s="753" t="s">
        <v>171</v>
      </c>
      <c r="C11544" s="753" t="s">
        <v>223</v>
      </c>
      <c r="D11544" s="753" t="s">
        <v>1888</v>
      </c>
      <c r="E11544" s="753" t="s">
        <v>96</v>
      </c>
      <c r="F11544" s="753" t="s">
        <v>151</v>
      </c>
      <c r="G11544" s="757" t="s">
        <v>152</v>
      </c>
      <c r="H11544" s="751">
        <v>12516000</v>
      </c>
    </row>
    <row r="11545" spans="1:8" ht="26.4">
      <c r="A11545" s="753" t="s">
        <v>84</v>
      </c>
      <c r="B11545" s="753" t="s">
        <v>171</v>
      </c>
      <c r="C11545" s="753" t="s">
        <v>223</v>
      </c>
      <c r="D11545" s="753" t="s">
        <v>1888</v>
      </c>
      <c r="E11545" s="753" t="s">
        <v>96</v>
      </c>
      <c r="F11545" s="753" t="s">
        <v>457</v>
      </c>
      <c r="G11545" s="757" t="s">
        <v>1875</v>
      </c>
      <c r="H11545" s="751">
        <v>53800920</v>
      </c>
    </row>
    <row r="11546" spans="1:8">
      <c r="A11546" s="753" t="s">
        <v>84</v>
      </c>
      <c r="B11546" s="753" t="s">
        <v>171</v>
      </c>
      <c r="C11546" s="753" t="s">
        <v>223</v>
      </c>
      <c r="D11546" s="753" t="s">
        <v>1888</v>
      </c>
      <c r="E11546" s="753" t="s">
        <v>96</v>
      </c>
      <c r="F11546" s="753" t="s">
        <v>144</v>
      </c>
      <c r="G11546" s="757" t="s">
        <v>145</v>
      </c>
      <c r="H11546" s="751">
        <v>44834100</v>
      </c>
    </row>
    <row r="11547" spans="1:8">
      <c r="A11547" s="753" t="s">
        <v>84</v>
      </c>
      <c r="B11547" s="753" t="s">
        <v>171</v>
      </c>
      <c r="C11547" s="753" t="s">
        <v>223</v>
      </c>
      <c r="D11547" s="753" t="s">
        <v>1888</v>
      </c>
      <c r="E11547" s="753" t="s">
        <v>96</v>
      </c>
      <c r="F11547" s="753" t="s">
        <v>154</v>
      </c>
      <c r="G11547" s="757" t="s">
        <v>1773</v>
      </c>
      <c r="H11547" s="751">
        <v>9932340</v>
      </c>
    </row>
    <row r="11548" spans="1:8">
      <c r="A11548" s="753" t="s">
        <v>84</v>
      </c>
      <c r="B11548" s="753" t="s">
        <v>171</v>
      </c>
      <c r="C11548" s="753" t="s">
        <v>223</v>
      </c>
      <c r="D11548" s="753" t="s">
        <v>1888</v>
      </c>
      <c r="E11548" s="753" t="s">
        <v>100</v>
      </c>
      <c r="F11548" s="753"/>
      <c r="G11548" s="757" t="s">
        <v>101</v>
      </c>
      <c r="H11548" s="751">
        <v>21850000</v>
      </c>
    </row>
    <row r="11549" spans="1:8">
      <c r="A11549" s="753" t="s">
        <v>84</v>
      </c>
      <c r="B11549" s="753" t="s">
        <v>171</v>
      </c>
      <c r="C11549" s="753" t="s">
        <v>223</v>
      </c>
      <c r="D11549" s="753" t="s">
        <v>1888</v>
      </c>
      <c r="E11549" s="753" t="s">
        <v>100</v>
      </c>
      <c r="F11549" s="753" t="s">
        <v>443</v>
      </c>
      <c r="G11549" s="757" t="s">
        <v>135</v>
      </c>
      <c r="H11549" s="751">
        <v>21850000</v>
      </c>
    </row>
    <row r="11550" spans="1:8">
      <c r="A11550" s="753" t="s">
        <v>84</v>
      </c>
      <c r="B11550" s="753" t="s">
        <v>171</v>
      </c>
      <c r="C11550" s="753" t="s">
        <v>223</v>
      </c>
      <c r="D11550" s="753" t="s">
        <v>1888</v>
      </c>
      <c r="E11550" s="753" t="s">
        <v>112</v>
      </c>
      <c r="F11550" s="753"/>
      <c r="G11550" s="757" t="s">
        <v>113</v>
      </c>
      <c r="H11550" s="751">
        <v>12400955</v>
      </c>
    </row>
    <row r="11551" spans="1:8">
      <c r="A11551" s="753" t="s">
        <v>84</v>
      </c>
      <c r="B11551" s="753" t="s">
        <v>171</v>
      </c>
      <c r="C11551" s="753" t="s">
        <v>223</v>
      </c>
      <c r="D11551" s="753" t="s">
        <v>1888</v>
      </c>
      <c r="E11551" s="753" t="s">
        <v>112</v>
      </c>
      <c r="F11551" s="753" t="s">
        <v>155</v>
      </c>
      <c r="G11551" s="757" t="s">
        <v>1777</v>
      </c>
      <c r="H11551" s="751">
        <v>10401260</v>
      </c>
    </row>
    <row r="11552" spans="1:8">
      <c r="A11552" s="753" t="s">
        <v>84</v>
      </c>
      <c r="B11552" s="753" t="s">
        <v>171</v>
      </c>
      <c r="C11552" s="753" t="s">
        <v>223</v>
      </c>
      <c r="D11552" s="753" t="s">
        <v>1888</v>
      </c>
      <c r="E11552" s="753" t="s">
        <v>112</v>
      </c>
      <c r="F11552" s="753" t="s">
        <v>114</v>
      </c>
      <c r="G11552" s="757" t="s">
        <v>1778</v>
      </c>
      <c r="H11552" s="751">
        <v>631695</v>
      </c>
    </row>
    <row r="11553" spans="1:8">
      <c r="A11553" s="753" t="s">
        <v>84</v>
      </c>
      <c r="B11553" s="753" t="s">
        <v>171</v>
      </c>
      <c r="C11553" s="753" t="s">
        <v>223</v>
      </c>
      <c r="D11553" s="753" t="s">
        <v>1888</v>
      </c>
      <c r="E11553" s="753" t="s">
        <v>112</v>
      </c>
      <c r="F11553" s="753" t="s">
        <v>146</v>
      </c>
      <c r="G11553" s="757" t="s">
        <v>1780</v>
      </c>
      <c r="H11553" s="751">
        <v>1368000</v>
      </c>
    </row>
    <row r="11554" spans="1:8">
      <c r="A11554" s="753" t="s">
        <v>84</v>
      </c>
      <c r="B11554" s="753" t="s">
        <v>171</v>
      </c>
      <c r="C11554" s="753" t="s">
        <v>223</v>
      </c>
      <c r="D11554" s="753" t="s">
        <v>1888</v>
      </c>
      <c r="E11554" s="753" t="s">
        <v>115</v>
      </c>
      <c r="F11554" s="753"/>
      <c r="G11554" s="757" t="s">
        <v>1781</v>
      </c>
      <c r="H11554" s="751">
        <v>26131650</v>
      </c>
    </row>
    <row r="11555" spans="1:8">
      <c r="A11555" s="753" t="s">
        <v>84</v>
      </c>
      <c r="B11555" s="753" t="s">
        <v>171</v>
      </c>
      <c r="C11555" s="753" t="s">
        <v>223</v>
      </c>
      <c r="D11555" s="753" t="s">
        <v>1888</v>
      </c>
      <c r="E11555" s="753" t="s">
        <v>115</v>
      </c>
      <c r="F11555" s="753" t="s">
        <v>116</v>
      </c>
      <c r="G11555" s="757" t="s">
        <v>117</v>
      </c>
      <c r="H11555" s="751">
        <v>17131650</v>
      </c>
    </row>
    <row r="11556" spans="1:8">
      <c r="A11556" s="753" t="s">
        <v>84</v>
      </c>
      <c r="B11556" s="753" t="s">
        <v>171</v>
      </c>
      <c r="C11556" s="753" t="s">
        <v>223</v>
      </c>
      <c r="D11556" s="753" t="s">
        <v>1888</v>
      </c>
      <c r="E11556" s="753" t="s">
        <v>115</v>
      </c>
      <c r="F11556" s="753" t="s">
        <v>147</v>
      </c>
      <c r="G11556" s="757" t="s">
        <v>148</v>
      </c>
      <c r="H11556" s="751">
        <v>9000000</v>
      </c>
    </row>
    <row r="11557" spans="1:8">
      <c r="A11557" s="753" t="s">
        <v>84</v>
      </c>
      <c r="B11557" s="753" t="s">
        <v>171</v>
      </c>
      <c r="C11557" s="753" t="s">
        <v>223</v>
      </c>
      <c r="D11557" s="753" t="s">
        <v>1888</v>
      </c>
      <c r="E11557" s="753" t="s">
        <v>120</v>
      </c>
      <c r="F11557" s="753"/>
      <c r="G11557" s="757" t="s">
        <v>121</v>
      </c>
      <c r="H11557" s="751">
        <v>3488395</v>
      </c>
    </row>
    <row r="11558" spans="1:8" ht="39.6">
      <c r="A11558" s="753" t="s">
        <v>84</v>
      </c>
      <c r="B11558" s="753" t="s">
        <v>171</v>
      </c>
      <c r="C11558" s="753" t="s">
        <v>223</v>
      </c>
      <c r="D11558" s="753" t="s">
        <v>1888</v>
      </c>
      <c r="E11558" s="753" t="s">
        <v>120</v>
      </c>
      <c r="F11558" s="753" t="s">
        <v>122</v>
      </c>
      <c r="G11558" s="757" t="s">
        <v>1783</v>
      </c>
      <c r="H11558" s="751">
        <v>2978395</v>
      </c>
    </row>
    <row r="11559" spans="1:8" ht="26.4">
      <c r="A11559" s="753" t="s">
        <v>84</v>
      </c>
      <c r="B11559" s="753" t="s">
        <v>171</v>
      </c>
      <c r="C11559" s="753" t="s">
        <v>223</v>
      </c>
      <c r="D11559" s="753" t="s">
        <v>1888</v>
      </c>
      <c r="E11559" s="753" t="s">
        <v>120</v>
      </c>
      <c r="F11559" s="753" t="s">
        <v>1001</v>
      </c>
      <c r="G11559" s="757" t="s">
        <v>1784</v>
      </c>
      <c r="H11559" s="751">
        <v>510000</v>
      </c>
    </row>
    <row r="11560" spans="1:8">
      <c r="A11560" s="753" t="s">
        <v>84</v>
      </c>
      <c r="B11560" s="753" t="s">
        <v>171</v>
      </c>
      <c r="C11560" s="753" t="s">
        <v>223</v>
      </c>
      <c r="D11560" s="753" t="s">
        <v>1888</v>
      </c>
      <c r="E11560" s="753" t="s">
        <v>160</v>
      </c>
      <c r="F11560" s="753"/>
      <c r="G11560" s="757" t="s">
        <v>161</v>
      </c>
      <c r="H11560" s="751">
        <v>79950000</v>
      </c>
    </row>
    <row r="11561" spans="1:8">
      <c r="A11561" s="753" t="s">
        <v>84</v>
      </c>
      <c r="B11561" s="753" t="s">
        <v>171</v>
      </c>
      <c r="C11561" s="753" t="s">
        <v>223</v>
      </c>
      <c r="D11561" s="753" t="s">
        <v>1888</v>
      </c>
      <c r="E11561" s="753" t="s">
        <v>160</v>
      </c>
      <c r="F11561" s="753" t="s">
        <v>162</v>
      </c>
      <c r="G11561" s="757" t="s">
        <v>163</v>
      </c>
      <c r="H11561" s="751">
        <v>3150000</v>
      </c>
    </row>
    <row r="11562" spans="1:8">
      <c r="A11562" s="753" t="s">
        <v>84</v>
      </c>
      <c r="B11562" s="753" t="s">
        <v>171</v>
      </c>
      <c r="C11562" s="753" t="s">
        <v>223</v>
      </c>
      <c r="D11562" s="753" t="s">
        <v>1888</v>
      </c>
      <c r="E11562" s="753" t="s">
        <v>160</v>
      </c>
      <c r="F11562" s="753" t="s">
        <v>438</v>
      </c>
      <c r="G11562" s="757" t="s">
        <v>1786</v>
      </c>
      <c r="H11562" s="751">
        <v>2450000</v>
      </c>
    </row>
    <row r="11563" spans="1:8">
      <c r="A11563" s="753" t="s">
        <v>84</v>
      </c>
      <c r="B11563" s="753" t="s">
        <v>171</v>
      </c>
      <c r="C11563" s="753" t="s">
        <v>223</v>
      </c>
      <c r="D11563" s="753" t="s">
        <v>1888</v>
      </c>
      <c r="E11563" s="753" t="s">
        <v>160</v>
      </c>
      <c r="F11563" s="753" t="s">
        <v>549</v>
      </c>
      <c r="G11563" s="757" t="s">
        <v>550</v>
      </c>
      <c r="H11563" s="751">
        <v>70250000</v>
      </c>
    </row>
    <row r="11564" spans="1:8">
      <c r="A11564" s="753" t="s">
        <v>84</v>
      </c>
      <c r="B11564" s="753" t="s">
        <v>171</v>
      </c>
      <c r="C11564" s="753" t="s">
        <v>223</v>
      </c>
      <c r="D11564" s="753" t="s">
        <v>1888</v>
      </c>
      <c r="E11564" s="753" t="s">
        <v>160</v>
      </c>
      <c r="F11564" s="753" t="s">
        <v>551</v>
      </c>
      <c r="G11564" s="757" t="s">
        <v>133</v>
      </c>
      <c r="H11564" s="751">
        <v>4100000</v>
      </c>
    </row>
    <row r="11565" spans="1:8">
      <c r="A11565" s="753" t="s">
        <v>84</v>
      </c>
      <c r="B11565" s="753" t="s">
        <v>171</v>
      </c>
      <c r="C11565" s="753" t="s">
        <v>223</v>
      </c>
      <c r="D11565" s="753" t="s">
        <v>1888</v>
      </c>
      <c r="E11565" s="753" t="s">
        <v>125</v>
      </c>
      <c r="F11565" s="753"/>
      <c r="G11565" s="757" t="s">
        <v>126</v>
      </c>
      <c r="H11565" s="751">
        <v>43600000</v>
      </c>
    </row>
    <row r="11566" spans="1:8">
      <c r="A11566" s="753" t="s">
        <v>84</v>
      </c>
      <c r="B11566" s="753" t="s">
        <v>171</v>
      </c>
      <c r="C11566" s="753" t="s">
        <v>223</v>
      </c>
      <c r="D11566" s="753" t="s">
        <v>1888</v>
      </c>
      <c r="E11566" s="753" t="s">
        <v>125</v>
      </c>
      <c r="F11566" s="753" t="s">
        <v>552</v>
      </c>
      <c r="G11566" s="757" t="s">
        <v>553</v>
      </c>
      <c r="H11566" s="751">
        <v>1600000</v>
      </c>
    </row>
    <row r="11567" spans="1:8">
      <c r="A11567" s="753" t="s">
        <v>84</v>
      </c>
      <c r="B11567" s="753" t="s">
        <v>171</v>
      </c>
      <c r="C11567" s="753" t="s">
        <v>223</v>
      </c>
      <c r="D11567" s="753" t="s">
        <v>1888</v>
      </c>
      <c r="E11567" s="753" t="s">
        <v>125</v>
      </c>
      <c r="F11567" s="753" t="s">
        <v>129</v>
      </c>
      <c r="G11567" s="757" t="s">
        <v>1787</v>
      </c>
      <c r="H11567" s="751">
        <v>42000000</v>
      </c>
    </row>
    <row r="11568" spans="1:8">
      <c r="A11568" s="753" t="s">
        <v>84</v>
      </c>
      <c r="B11568" s="753" t="s">
        <v>171</v>
      </c>
      <c r="C11568" s="753" t="s">
        <v>223</v>
      </c>
      <c r="D11568" s="753" t="s">
        <v>1888</v>
      </c>
      <c r="E11568" s="753" t="s">
        <v>554</v>
      </c>
      <c r="F11568" s="753"/>
      <c r="G11568" s="757" t="s">
        <v>555</v>
      </c>
      <c r="H11568" s="751">
        <v>4500000</v>
      </c>
    </row>
    <row r="11569" spans="1:8">
      <c r="A11569" s="753" t="s">
        <v>84</v>
      </c>
      <c r="B11569" s="753" t="s">
        <v>171</v>
      </c>
      <c r="C11569" s="753" t="s">
        <v>223</v>
      </c>
      <c r="D11569" s="753" t="s">
        <v>1888</v>
      </c>
      <c r="E11569" s="753" t="s">
        <v>554</v>
      </c>
      <c r="F11569" s="753" t="s">
        <v>556</v>
      </c>
      <c r="G11569" s="757" t="s">
        <v>557</v>
      </c>
      <c r="H11569" s="751">
        <v>4500000</v>
      </c>
    </row>
    <row r="11570" spans="1:8" ht="26.4">
      <c r="A11570" s="753" t="s">
        <v>84</v>
      </c>
      <c r="B11570" s="753" t="s">
        <v>171</v>
      </c>
      <c r="C11570" s="753" t="s">
        <v>223</v>
      </c>
      <c r="D11570" s="753" t="s">
        <v>1888</v>
      </c>
      <c r="E11570" s="753" t="s">
        <v>1796</v>
      </c>
      <c r="F11570" s="753"/>
      <c r="G11570" s="757" t="s">
        <v>1797</v>
      </c>
      <c r="H11570" s="751">
        <v>50400000</v>
      </c>
    </row>
    <row r="11571" spans="1:8">
      <c r="A11571" s="753" t="s">
        <v>84</v>
      </c>
      <c r="B11571" s="753" t="s">
        <v>171</v>
      </c>
      <c r="C11571" s="753" t="s">
        <v>223</v>
      </c>
      <c r="D11571" s="753" t="s">
        <v>1888</v>
      </c>
      <c r="E11571" s="753" t="s">
        <v>1796</v>
      </c>
      <c r="F11571" s="753" t="s">
        <v>1798</v>
      </c>
      <c r="G11571" s="757" t="s">
        <v>1793</v>
      </c>
      <c r="H11571" s="751">
        <v>28000000</v>
      </c>
    </row>
    <row r="11572" spans="1:8">
      <c r="A11572" s="753" t="s">
        <v>84</v>
      </c>
      <c r="B11572" s="753" t="s">
        <v>171</v>
      </c>
      <c r="C11572" s="753" t="s">
        <v>223</v>
      </c>
      <c r="D11572" s="753" t="s">
        <v>1888</v>
      </c>
      <c r="E11572" s="753" t="s">
        <v>1796</v>
      </c>
      <c r="F11572" s="753" t="s">
        <v>1833</v>
      </c>
      <c r="G11572" s="757" t="s">
        <v>1834</v>
      </c>
      <c r="H11572" s="751">
        <v>22400000</v>
      </c>
    </row>
    <row r="11573" spans="1:8">
      <c r="A11573" s="753" t="s">
        <v>84</v>
      </c>
      <c r="B11573" s="753" t="s">
        <v>171</v>
      </c>
      <c r="C11573" s="753" t="s">
        <v>223</v>
      </c>
      <c r="D11573" s="753" t="s">
        <v>1888</v>
      </c>
      <c r="E11573" s="753" t="s">
        <v>134</v>
      </c>
      <c r="F11573" s="753"/>
      <c r="G11573" s="757" t="s">
        <v>135</v>
      </c>
      <c r="H11573" s="751">
        <v>27779000</v>
      </c>
    </row>
    <row r="11574" spans="1:8">
      <c r="A11574" s="753" t="s">
        <v>84</v>
      </c>
      <c r="B11574" s="753" t="s">
        <v>171</v>
      </c>
      <c r="C11574" s="753" t="s">
        <v>223</v>
      </c>
      <c r="D11574" s="753" t="s">
        <v>1888</v>
      </c>
      <c r="E11574" s="753" t="s">
        <v>134</v>
      </c>
      <c r="F11574" s="753" t="s">
        <v>139</v>
      </c>
      <c r="G11574" s="757" t="s">
        <v>140</v>
      </c>
      <c r="H11574" s="751">
        <v>27779000</v>
      </c>
    </row>
    <row r="11575" spans="1:8">
      <c r="A11575" s="753" t="s">
        <v>84</v>
      </c>
      <c r="B11575" s="753" t="s">
        <v>171</v>
      </c>
      <c r="C11575" s="753" t="s">
        <v>223</v>
      </c>
      <c r="D11575" s="753" t="s">
        <v>1888</v>
      </c>
      <c r="E11575" s="753" t="s">
        <v>178</v>
      </c>
      <c r="F11575" s="753"/>
      <c r="G11575" s="757" t="s">
        <v>179</v>
      </c>
      <c r="H11575" s="751">
        <v>393201168</v>
      </c>
    </row>
    <row r="11576" spans="1:8" ht="26.4">
      <c r="A11576" s="753" t="s">
        <v>84</v>
      </c>
      <c r="B11576" s="753" t="s">
        <v>171</v>
      </c>
      <c r="C11576" s="753" t="s">
        <v>223</v>
      </c>
      <c r="D11576" s="753" t="s">
        <v>1888</v>
      </c>
      <c r="E11576" s="753" t="s">
        <v>178</v>
      </c>
      <c r="F11576" s="753" t="s">
        <v>180</v>
      </c>
      <c r="G11576" s="757" t="s">
        <v>1810</v>
      </c>
      <c r="H11576" s="751">
        <v>393201168</v>
      </c>
    </row>
    <row r="11577" spans="1:8">
      <c r="A11577" s="753" t="s">
        <v>84</v>
      </c>
      <c r="B11577" s="753" t="s">
        <v>171</v>
      </c>
      <c r="C11577" s="753" t="s">
        <v>223</v>
      </c>
      <c r="D11577" s="753" t="s">
        <v>1888</v>
      </c>
      <c r="E11577" s="753" t="s">
        <v>19</v>
      </c>
      <c r="F11577" s="753"/>
      <c r="G11577" s="757" t="s">
        <v>133</v>
      </c>
      <c r="H11577" s="751">
        <v>26445000</v>
      </c>
    </row>
    <row r="11578" spans="1:8">
      <c r="A11578" s="753" t="s">
        <v>84</v>
      </c>
      <c r="B11578" s="753" t="s">
        <v>171</v>
      </c>
      <c r="C11578" s="753" t="s">
        <v>223</v>
      </c>
      <c r="D11578" s="753" t="s">
        <v>1888</v>
      </c>
      <c r="E11578" s="753" t="s">
        <v>19</v>
      </c>
      <c r="F11578" s="753" t="s">
        <v>22</v>
      </c>
      <c r="G11578" s="757" t="s">
        <v>23</v>
      </c>
      <c r="H11578" s="751">
        <v>26445000</v>
      </c>
    </row>
    <row r="11579" spans="1:8">
      <c r="A11579" s="753" t="s">
        <v>84</v>
      </c>
      <c r="B11579" s="753" t="s">
        <v>221</v>
      </c>
      <c r="C11579" s="753"/>
      <c r="D11579" s="753"/>
      <c r="E11579" s="753"/>
      <c r="F11579" s="753"/>
      <c r="G11579" s="757" t="s">
        <v>222</v>
      </c>
      <c r="H11579" s="751">
        <v>50000000</v>
      </c>
    </row>
    <row r="11580" spans="1:8">
      <c r="A11580" s="753" t="s">
        <v>84</v>
      </c>
      <c r="B11580" s="753" t="s">
        <v>221</v>
      </c>
      <c r="C11580" s="753" t="s">
        <v>1376</v>
      </c>
      <c r="D11580" s="753"/>
      <c r="E11580" s="753"/>
      <c r="F11580" s="753"/>
      <c r="G11580" s="757" t="s">
        <v>1377</v>
      </c>
      <c r="H11580" s="751">
        <v>50000000</v>
      </c>
    </row>
    <row r="11581" spans="1:8">
      <c r="A11581" s="753" t="s">
        <v>84</v>
      </c>
      <c r="B11581" s="753" t="s">
        <v>221</v>
      </c>
      <c r="C11581" s="753" t="s">
        <v>1376</v>
      </c>
      <c r="D11581" s="753" t="s">
        <v>1952</v>
      </c>
      <c r="E11581" s="753"/>
      <c r="F11581" s="753"/>
      <c r="G11581" s="757" t="s">
        <v>1966</v>
      </c>
      <c r="H11581" s="751">
        <v>50000000</v>
      </c>
    </row>
    <row r="11582" spans="1:8">
      <c r="A11582" s="753" t="s">
        <v>84</v>
      </c>
      <c r="B11582" s="753" t="s">
        <v>221</v>
      </c>
      <c r="C11582" s="753" t="s">
        <v>1376</v>
      </c>
      <c r="D11582" s="753" t="s">
        <v>1952</v>
      </c>
      <c r="E11582" s="753" t="s">
        <v>134</v>
      </c>
      <c r="F11582" s="753"/>
      <c r="G11582" s="757" t="s">
        <v>135</v>
      </c>
      <c r="H11582" s="751">
        <v>50000000</v>
      </c>
    </row>
    <row r="11583" spans="1:8">
      <c r="A11583" s="753" t="s">
        <v>84</v>
      </c>
      <c r="B11583" s="753" t="s">
        <v>221</v>
      </c>
      <c r="C11583" s="753" t="s">
        <v>1376</v>
      </c>
      <c r="D11583" s="753" t="s">
        <v>1952</v>
      </c>
      <c r="E11583" s="753" t="s">
        <v>134</v>
      </c>
      <c r="F11583" s="753" t="s">
        <v>139</v>
      </c>
      <c r="G11583" s="757" t="s">
        <v>140</v>
      </c>
      <c r="H11583" s="751">
        <v>50000000</v>
      </c>
    </row>
    <row r="11584" spans="1:8">
      <c r="A11584" s="753" t="s">
        <v>84</v>
      </c>
      <c r="B11584" s="753" t="s">
        <v>986</v>
      </c>
      <c r="C11584" s="753"/>
      <c r="D11584" s="753"/>
      <c r="E11584" s="753"/>
      <c r="F11584" s="753"/>
      <c r="G11584" s="757" t="s">
        <v>987</v>
      </c>
      <c r="H11584" s="751">
        <v>3719625782</v>
      </c>
    </row>
    <row r="11585" spans="1:8">
      <c r="A11585" s="753" t="s">
        <v>84</v>
      </c>
      <c r="B11585" s="753" t="s">
        <v>986</v>
      </c>
      <c r="C11585" s="753" t="s">
        <v>416</v>
      </c>
      <c r="D11585" s="753"/>
      <c r="E11585" s="753"/>
      <c r="F11585" s="753"/>
      <c r="G11585" s="757" t="s">
        <v>1814</v>
      </c>
      <c r="H11585" s="751">
        <v>5500000</v>
      </c>
    </row>
    <row r="11586" spans="1:8" ht="39.6">
      <c r="A11586" s="753" t="s">
        <v>84</v>
      </c>
      <c r="B11586" s="753" t="s">
        <v>986</v>
      </c>
      <c r="C11586" s="753" t="s">
        <v>416</v>
      </c>
      <c r="D11586" s="753" t="s">
        <v>1816</v>
      </c>
      <c r="E11586" s="753"/>
      <c r="F11586" s="753"/>
      <c r="G11586" s="757" t="s">
        <v>1817</v>
      </c>
      <c r="H11586" s="751">
        <v>5500000</v>
      </c>
    </row>
    <row r="11587" spans="1:8">
      <c r="A11587" s="753" t="s">
        <v>84</v>
      </c>
      <c r="B11587" s="753" t="s">
        <v>986</v>
      </c>
      <c r="C11587" s="753" t="s">
        <v>416</v>
      </c>
      <c r="D11587" s="753" t="s">
        <v>1816</v>
      </c>
      <c r="E11587" s="753" t="s">
        <v>125</v>
      </c>
      <c r="F11587" s="753"/>
      <c r="G11587" s="757" t="s">
        <v>126</v>
      </c>
      <c r="H11587" s="751">
        <v>4800000</v>
      </c>
    </row>
    <row r="11588" spans="1:8">
      <c r="A11588" s="753" t="s">
        <v>84</v>
      </c>
      <c r="B11588" s="753" t="s">
        <v>986</v>
      </c>
      <c r="C11588" s="753" t="s">
        <v>416</v>
      </c>
      <c r="D11588" s="753" t="s">
        <v>1816</v>
      </c>
      <c r="E11588" s="753" t="s">
        <v>125</v>
      </c>
      <c r="F11588" s="753" t="s">
        <v>552</v>
      </c>
      <c r="G11588" s="757" t="s">
        <v>553</v>
      </c>
      <c r="H11588" s="751">
        <v>2000000</v>
      </c>
    </row>
    <row r="11589" spans="1:8">
      <c r="A11589" s="753" t="s">
        <v>84</v>
      </c>
      <c r="B11589" s="753" t="s">
        <v>986</v>
      </c>
      <c r="C11589" s="753" t="s">
        <v>416</v>
      </c>
      <c r="D11589" s="753" t="s">
        <v>1816</v>
      </c>
      <c r="E11589" s="753" t="s">
        <v>125</v>
      </c>
      <c r="F11589" s="753" t="s">
        <v>127</v>
      </c>
      <c r="G11589" s="757" t="s">
        <v>128</v>
      </c>
      <c r="H11589" s="751">
        <v>2800000</v>
      </c>
    </row>
    <row r="11590" spans="1:8">
      <c r="A11590" s="753" t="s">
        <v>84</v>
      </c>
      <c r="B11590" s="753" t="s">
        <v>986</v>
      </c>
      <c r="C11590" s="753" t="s">
        <v>416</v>
      </c>
      <c r="D11590" s="753" t="s">
        <v>1816</v>
      </c>
      <c r="E11590" s="753" t="s">
        <v>554</v>
      </c>
      <c r="F11590" s="753"/>
      <c r="G11590" s="757" t="s">
        <v>555</v>
      </c>
      <c r="H11590" s="751">
        <v>700000</v>
      </c>
    </row>
    <row r="11591" spans="1:8">
      <c r="A11591" s="753" t="s">
        <v>84</v>
      </c>
      <c r="B11591" s="753" t="s">
        <v>986</v>
      </c>
      <c r="C11591" s="753" t="s">
        <v>416</v>
      </c>
      <c r="D11591" s="753" t="s">
        <v>1816</v>
      </c>
      <c r="E11591" s="753" t="s">
        <v>554</v>
      </c>
      <c r="F11591" s="753" t="s">
        <v>556</v>
      </c>
      <c r="G11591" s="757" t="s">
        <v>557</v>
      </c>
      <c r="H11591" s="751">
        <v>700000</v>
      </c>
    </row>
    <row r="11592" spans="1:8" ht="26.4">
      <c r="A11592" s="753" t="s">
        <v>84</v>
      </c>
      <c r="B11592" s="753" t="s">
        <v>986</v>
      </c>
      <c r="C11592" s="753" t="s">
        <v>223</v>
      </c>
      <c r="D11592" s="753"/>
      <c r="E11592" s="753"/>
      <c r="F11592" s="753"/>
      <c r="G11592" s="757" t="s">
        <v>1765</v>
      </c>
      <c r="H11592" s="751">
        <v>3714125782</v>
      </c>
    </row>
    <row r="11593" spans="1:8" ht="39.6">
      <c r="A11593" s="753" t="s">
        <v>84</v>
      </c>
      <c r="B11593" s="753" t="s">
        <v>986</v>
      </c>
      <c r="C11593" s="753" t="s">
        <v>223</v>
      </c>
      <c r="D11593" s="753" t="s">
        <v>1956</v>
      </c>
      <c r="E11593" s="753"/>
      <c r="F11593" s="753"/>
      <c r="G11593" s="757" t="s">
        <v>1957</v>
      </c>
      <c r="H11593" s="751">
        <v>3714125782</v>
      </c>
    </row>
    <row r="11594" spans="1:8">
      <c r="A11594" s="753" t="s">
        <v>84</v>
      </c>
      <c r="B11594" s="753" t="s">
        <v>986</v>
      </c>
      <c r="C11594" s="753" t="s">
        <v>223</v>
      </c>
      <c r="D11594" s="753" t="s">
        <v>1956</v>
      </c>
      <c r="E11594" s="753" t="s">
        <v>92</v>
      </c>
      <c r="F11594" s="753"/>
      <c r="G11594" s="757" t="s">
        <v>93</v>
      </c>
      <c r="H11594" s="751">
        <v>1060813471</v>
      </c>
    </row>
    <row r="11595" spans="1:8">
      <c r="A11595" s="753" t="s">
        <v>84</v>
      </c>
      <c r="B11595" s="753" t="s">
        <v>986</v>
      </c>
      <c r="C11595" s="753" t="s">
        <v>223</v>
      </c>
      <c r="D11595" s="753" t="s">
        <v>1956</v>
      </c>
      <c r="E11595" s="753" t="s">
        <v>92</v>
      </c>
      <c r="F11595" s="753" t="s">
        <v>94</v>
      </c>
      <c r="G11595" s="757" t="s">
        <v>1768</v>
      </c>
      <c r="H11595" s="751">
        <v>1050353671</v>
      </c>
    </row>
    <row r="11596" spans="1:8">
      <c r="A11596" s="753" t="s">
        <v>84</v>
      </c>
      <c r="B11596" s="753" t="s">
        <v>986</v>
      </c>
      <c r="C11596" s="753" t="s">
        <v>223</v>
      </c>
      <c r="D11596" s="753" t="s">
        <v>1956</v>
      </c>
      <c r="E11596" s="753" t="s">
        <v>92</v>
      </c>
      <c r="F11596" s="753" t="s">
        <v>95</v>
      </c>
      <c r="G11596" s="757" t="s">
        <v>1769</v>
      </c>
      <c r="H11596" s="751">
        <v>10459800</v>
      </c>
    </row>
    <row r="11597" spans="1:8">
      <c r="A11597" s="753" t="s">
        <v>84</v>
      </c>
      <c r="B11597" s="753" t="s">
        <v>986</v>
      </c>
      <c r="C11597" s="753" t="s">
        <v>223</v>
      </c>
      <c r="D11597" s="753" t="s">
        <v>1956</v>
      </c>
      <c r="E11597" s="753" t="s">
        <v>96</v>
      </c>
      <c r="F11597" s="753"/>
      <c r="G11597" s="757" t="s">
        <v>97</v>
      </c>
      <c r="H11597" s="751">
        <v>810255570</v>
      </c>
    </row>
    <row r="11598" spans="1:8">
      <c r="A11598" s="753" t="s">
        <v>84</v>
      </c>
      <c r="B11598" s="753" t="s">
        <v>986</v>
      </c>
      <c r="C11598" s="753" t="s">
        <v>223</v>
      </c>
      <c r="D11598" s="753" t="s">
        <v>1956</v>
      </c>
      <c r="E11598" s="753" t="s">
        <v>96</v>
      </c>
      <c r="F11598" s="753" t="s">
        <v>151</v>
      </c>
      <c r="G11598" s="757" t="s">
        <v>152</v>
      </c>
      <c r="H11598" s="751">
        <v>41777075</v>
      </c>
    </row>
    <row r="11599" spans="1:8">
      <c r="A11599" s="753" t="s">
        <v>84</v>
      </c>
      <c r="B11599" s="753" t="s">
        <v>986</v>
      </c>
      <c r="C11599" s="753" t="s">
        <v>223</v>
      </c>
      <c r="D11599" s="753" t="s">
        <v>1956</v>
      </c>
      <c r="E11599" s="753" t="s">
        <v>96</v>
      </c>
      <c r="F11599" s="753" t="s">
        <v>440</v>
      </c>
      <c r="G11599" s="757" t="s">
        <v>441</v>
      </c>
      <c r="H11599" s="751">
        <v>47688000</v>
      </c>
    </row>
    <row r="11600" spans="1:8">
      <c r="A11600" s="753" t="s">
        <v>84</v>
      </c>
      <c r="B11600" s="753" t="s">
        <v>986</v>
      </c>
      <c r="C11600" s="753" t="s">
        <v>223</v>
      </c>
      <c r="D11600" s="753" t="s">
        <v>1956</v>
      </c>
      <c r="E11600" s="753" t="s">
        <v>96</v>
      </c>
      <c r="F11600" s="753" t="s">
        <v>434</v>
      </c>
      <c r="G11600" s="757" t="s">
        <v>435</v>
      </c>
      <c r="H11600" s="751">
        <v>233532901</v>
      </c>
    </row>
    <row r="11601" spans="1:8">
      <c r="A11601" s="753" t="s">
        <v>84</v>
      </c>
      <c r="B11601" s="753" t="s">
        <v>986</v>
      </c>
      <c r="C11601" s="753" t="s">
        <v>223</v>
      </c>
      <c r="D11601" s="753" t="s">
        <v>1956</v>
      </c>
      <c r="E11601" s="753" t="s">
        <v>96</v>
      </c>
      <c r="F11601" s="753" t="s">
        <v>864</v>
      </c>
      <c r="G11601" s="757" t="s">
        <v>1770</v>
      </c>
      <c r="H11601" s="751">
        <v>19578266</v>
      </c>
    </row>
    <row r="11602" spans="1:8" ht="26.4">
      <c r="A11602" s="753" t="s">
        <v>84</v>
      </c>
      <c r="B11602" s="753" t="s">
        <v>986</v>
      </c>
      <c r="C11602" s="753" t="s">
        <v>223</v>
      </c>
      <c r="D11602" s="753" t="s">
        <v>1956</v>
      </c>
      <c r="E11602" s="753" t="s">
        <v>96</v>
      </c>
      <c r="F11602" s="753" t="s">
        <v>98</v>
      </c>
      <c r="G11602" s="757" t="s">
        <v>99</v>
      </c>
      <c r="H11602" s="751">
        <v>60405000</v>
      </c>
    </row>
    <row r="11603" spans="1:8" ht="26.4">
      <c r="A11603" s="753" t="s">
        <v>84</v>
      </c>
      <c r="B11603" s="753" t="s">
        <v>986</v>
      </c>
      <c r="C11603" s="753" t="s">
        <v>223</v>
      </c>
      <c r="D11603" s="753" t="s">
        <v>1956</v>
      </c>
      <c r="E11603" s="753" t="s">
        <v>96</v>
      </c>
      <c r="F11603" s="753" t="s">
        <v>442</v>
      </c>
      <c r="G11603" s="757" t="s">
        <v>1772</v>
      </c>
      <c r="H11603" s="751">
        <v>22828987</v>
      </c>
    </row>
    <row r="11604" spans="1:8">
      <c r="A11604" s="753" t="s">
        <v>84</v>
      </c>
      <c r="B11604" s="753" t="s">
        <v>986</v>
      </c>
      <c r="C11604" s="753" t="s">
        <v>223</v>
      </c>
      <c r="D11604" s="753" t="s">
        <v>1956</v>
      </c>
      <c r="E11604" s="753" t="s">
        <v>96</v>
      </c>
      <c r="F11604" s="753" t="s">
        <v>144</v>
      </c>
      <c r="G11604" s="757" t="s">
        <v>145</v>
      </c>
      <c r="H11604" s="751">
        <v>90265341</v>
      </c>
    </row>
    <row r="11605" spans="1:8">
      <c r="A11605" s="753" t="s">
        <v>84</v>
      </c>
      <c r="B11605" s="753" t="s">
        <v>986</v>
      </c>
      <c r="C11605" s="753" t="s">
        <v>223</v>
      </c>
      <c r="D11605" s="753" t="s">
        <v>1956</v>
      </c>
      <c r="E11605" s="753" t="s">
        <v>96</v>
      </c>
      <c r="F11605" s="753" t="s">
        <v>154</v>
      </c>
      <c r="G11605" s="757" t="s">
        <v>1773</v>
      </c>
      <c r="H11605" s="751">
        <v>294180000</v>
      </c>
    </row>
    <row r="11606" spans="1:8">
      <c r="A11606" s="753" t="s">
        <v>84</v>
      </c>
      <c r="B11606" s="753" t="s">
        <v>986</v>
      </c>
      <c r="C11606" s="753" t="s">
        <v>223</v>
      </c>
      <c r="D11606" s="753" t="s">
        <v>1956</v>
      </c>
      <c r="E11606" s="753" t="s">
        <v>426</v>
      </c>
      <c r="F11606" s="753"/>
      <c r="G11606" s="757" t="s">
        <v>427</v>
      </c>
      <c r="H11606" s="751">
        <v>80651600</v>
      </c>
    </row>
    <row r="11607" spans="1:8">
      <c r="A11607" s="753" t="s">
        <v>84</v>
      </c>
      <c r="B11607" s="753" t="s">
        <v>986</v>
      </c>
      <c r="C11607" s="753" t="s">
        <v>223</v>
      </c>
      <c r="D11607" s="753" t="s">
        <v>1956</v>
      </c>
      <c r="E11607" s="753" t="s">
        <v>426</v>
      </c>
      <c r="F11607" s="753" t="s">
        <v>428</v>
      </c>
      <c r="G11607" s="757" t="s">
        <v>1774</v>
      </c>
      <c r="H11607" s="751">
        <v>63001000</v>
      </c>
    </row>
    <row r="11608" spans="1:8">
      <c r="A11608" s="753" t="s">
        <v>84</v>
      </c>
      <c r="B11608" s="753" t="s">
        <v>986</v>
      </c>
      <c r="C11608" s="753" t="s">
        <v>223</v>
      </c>
      <c r="D11608" s="753" t="s">
        <v>1956</v>
      </c>
      <c r="E11608" s="753" t="s">
        <v>426</v>
      </c>
      <c r="F11608" s="753" t="s">
        <v>336</v>
      </c>
      <c r="G11608" s="757" t="s">
        <v>1876</v>
      </c>
      <c r="H11608" s="751">
        <v>10281000</v>
      </c>
    </row>
    <row r="11609" spans="1:8">
      <c r="A11609" s="753" t="s">
        <v>84</v>
      </c>
      <c r="B11609" s="753" t="s">
        <v>986</v>
      </c>
      <c r="C11609" s="753" t="s">
        <v>223</v>
      </c>
      <c r="D11609" s="753" t="s">
        <v>1956</v>
      </c>
      <c r="E11609" s="753" t="s">
        <v>426</v>
      </c>
      <c r="F11609" s="753" t="s">
        <v>429</v>
      </c>
      <c r="G11609" s="757" t="s">
        <v>1775</v>
      </c>
      <c r="H11609" s="751">
        <v>7369600</v>
      </c>
    </row>
    <row r="11610" spans="1:8">
      <c r="A11610" s="753" t="s">
        <v>84</v>
      </c>
      <c r="B11610" s="753" t="s">
        <v>986</v>
      </c>
      <c r="C11610" s="753" t="s">
        <v>223</v>
      </c>
      <c r="D11610" s="753" t="s">
        <v>1956</v>
      </c>
      <c r="E11610" s="753" t="s">
        <v>100</v>
      </c>
      <c r="F11610" s="753"/>
      <c r="G11610" s="757" t="s">
        <v>101</v>
      </c>
      <c r="H11610" s="751">
        <v>62890000</v>
      </c>
    </row>
    <row r="11611" spans="1:8">
      <c r="A11611" s="753" t="s">
        <v>84</v>
      </c>
      <c r="B11611" s="753" t="s">
        <v>986</v>
      </c>
      <c r="C11611" s="753" t="s">
        <v>223</v>
      </c>
      <c r="D11611" s="753" t="s">
        <v>1956</v>
      </c>
      <c r="E11611" s="753" t="s">
        <v>100</v>
      </c>
      <c r="F11611" s="753" t="s">
        <v>443</v>
      </c>
      <c r="G11611" s="757" t="s">
        <v>135</v>
      </c>
      <c r="H11611" s="751">
        <v>62890000</v>
      </c>
    </row>
    <row r="11612" spans="1:8">
      <c r="A11612" s="753" t="s">
        <v>84</v>
      </c>
      <c r="B11612" s="753" t="s">
        <v>986</v>
      </c>
      <c r="C11612" s="753" t="s">
        <v>223</v>
      </c>
      <c r="D11612" s="753" t="s">
        <v>1956</v>
      </c>
      <c r="E11612" s="753" t="s">
        <v>102</v>
      </c>
      <c r="F11612" s="753"/>
      <c r="G11612" s="757" t="s">
        <v>369</v>
      </c>
      <c r="H11612" s="751">
        <v>267923111</v>
      </c>
    </row>
    <row r="11613" spans="1:8">
      <c r="A11613" s="753" t="s">
        <v>84</v>
      </c>
      <c r="B11613" s="753" t="s">
        <v>986</v>
      </c>
      <c r="C11613" s="753" t="s">
        <v>223</v>
      </c>
      <c r="D11613" s="753" t="s">
        <v>1956</v>
      </c>
      <c r="E11613" s="753" t="s">
        <v>102</v>
      </c>
      <c r="F11613" s="753" t="s">
        <v>103</v>
      </c>
      <c r="G11613" s="757" t="s">
        <v>104</v>
      </c>
      <c r="H11613" s="751">
        <v>204484253</v>
      </c>
    </row>
    <row r="11614" spans="1:8">
      <c r="A11614" s="753" t="s">
        <v>84</v>
      </c>
      <c r="B11614" s="753" t="s">
        <v>986</v>
      </c>
      <c r="C11614" s="753" t="s">
        <v>223</v>
      </c>
      <c r="D11614" s="753" t="s">
        <v>1956</v>
      </c>
      <c r="E11614" s="753" t="s">
        <v>102</v>
      </c>
      <c r="F11614" s="753" t="s">
        <v>105</v>
      </c>
      <c r="G11614" s="757" t="s">
        <v>106</v>
      </c>
      <c r="H11614" s="751">
        <v>35054435</v>
      </c>
    </row>
    <row r="11615" spans="1:8">
      <c r="A11615" s="753" t="s">
        <v>84</v>
      </c>
      <c r="B11615" s="753" t="s">
        <v>986</v>
      </c>
      <c r="C11615" s="753" t="s">
        <v>223</v>
      </c>
      <c r="D11615" s="753" t="s">
        <v>1956</v>
      </c>
      <c r="E11615" s="753" t="s">
        <v>102</v>
      </c>
      <c r="F11615" s="753" t="s">
        <v>107</v>
      </c>
      <c r="G11615" s="757" t="s">
        <v>108</v>
      </c>
      <c r="H11615" s="751">
        <v>23091692</v>
      </c>
    </row>
    <row r="11616" spans="1:8">
      <c r="A11616" s="753" t="s">
        <v>84</v>
      </c>
      <c r="B11616" s="753" t="s">
        <v>986</v>
      </c>
      <c r="C11616" s="753" t="s">
        <v>223</v>
      </c>
      <c r="D11616" s="753" t="s">
        <v>1956</v>
      </c>
      <c r="E11616" s="753" t="s">
        <v>102</v>
      </c>
      <c r="F11616" s="753" t="s">
        <v>0</v>
      </c>
      <c r="G11616" s="757" t="s">
        <v>1</v>
      </c>
      <c r="H11616" s="751">
        <v>5292731</v>
      </c>
    </row>
    <row r="11617" spans="1:8">
      <c r="A11617" s="753" t="s">
        <v>84</v>
      </c>
      <c r="B11617" s="753" t="s">
        <v>986</v>
      </c>
      <c r="C11617" s="753" t="s">
        <v>223</v>
      </c>
      <c r="D11617" s="753" t="s">
        <v>1956</v>
      </c>
      <c r="E11617" s="753" t="s">
        <v>112</v>
      </c>
      <c r="F11617" s="753"/>
      <c r="G11617" s="757" t="s">
        <v>113</v>
      </c>
      <c r="H11617" s="751">
        <v>24019076</v>
      </c>
    </row>
    <row r="11618" spans="1:8">
      <c r="A11618" s="753" t="s">
        <v>84</v>
      </c>
      <c r="B11618" s="753" t="s">
        <v>986</v>
      </c>
      <c r="C11618" s="753" t="s">
        <v>223</v>
      </c>
      <c r="D11618" s="753" t="s">
        <v>1956</v>
      </c>
      <c r="E11618" s="753" t="s">
        <v>112</v>
      </c>
      <c r="F11618" s="753" t="s">
        <v>155</v>
      </c>
      <c r="G11618" s="757" t="s">
        <v>1777</v>
      </c>
      <c r="H11618" s="751">
        <v>10059955</v>
      </c>
    </row>
    <row r="11619" spans="1:8">
      <c r="A11619" s="753" t="s">
        <v>84</v>
      </c>
      <c r="B11619" s="753" t="s">
        <v>986</v>
      </c>
      <c r="C11619" s="753" t="s">
        <v>223</v>
      </c>
      <c r="D11619" s="753" t="s">
        <v>1956</v>
      </c>
      <c r="E11619" s="753" t="s">
        <v>112</v>
      </c>
      <c r="F11619" s="753" t="s">
        <v>114</v>
      </c>
      <c r="G11619" s="757" t="s">
        <v>1778</v>
      </c>
      <c r="H11619" s="751">
        <v>1762142</v>
      </c>
    </row>
    <row r="11620" spans="1:8">
      <c r="A11620" s="753" t="s">
        <v>84</v>
      </c>
      <c r="B11620" s="753" t="s">
        <v>986</v>
      </c>
      <c r="C11620" s="753" t="s">
        <v>223</v>
      </c>
      <c r="D11620" s="753" t="s">
        <v>1956</v>
      </c>
      <c r="E11620" s="753" t="s">
        <v>112</v>
      </c>
      <c r="F11620" s="753" t="s">
        <v>156</v>
      </c>
      <c r="G11620" s="757" t="s">
        <v>1779</v>
      </c>
      <c r="H11620" s="751">
        <v>800000</v>
      </c>
    </row>
    <row r="11621" spans="1:8">
      <c r="A11621" s="753" t="s">
        <v>84</v>
      </c>
      <c r="B11621" s="753" t="s">
        <v>986</v>
      </c>
      <c r="C11621" s="753" t="s">
        <v>223</v>
      </c>
      <c r="D11621" s="753" t="s">
        <v>1956</v>
      </c>
      <c r="E11621" s="753" t="s">
        <v>112</v>
      </c>
      <c r="F11621" s="753" t="s">
        <v>146</v>
      </c>
      <c r="G11621" s="757" t="s">
        <v>1780</v>
      </c>
      <c r="H11621" s="751">
        <v>4249579</v>
      </c>
    </row>
    <row r="11622" spans="1:8">
      <c r="A11622" s="753" t="s">
        <v>84</v>
      </c>
      <c r="B11622" s="753" t="s">
        <v>986</v>
      </c>
      <c r="C11622" s="753" t="s">
        <v>223</v>
      </c>
      <c r="D11622" s="753" t="s">
        <v>1956</v>
      </c>
      <c r="E11622" s="753" t="s">
        <v>112</v>
      </c>
      <c r="F11622" s="753" t="s">
        <v>242</v>
      </c>
      <c r="G11622" s="757" t="s">
        <v>1839</v>
      </c>
      <c r="H11622" s="751">
        <v>1207400</v>
      </c>
    </row>
    <row r="11623" spans="1:8">
      <c r="A11623" s="753" t="s">
        <v>84</v>
      </c>
      <c r="B11623" s="753" t="s">
        <v>986</v>
      </c>
      <c r="C11623" s="753" t="s">
        <v>223</v>
      </c>
      <c r="D11623" s="753" t="s">
        <v>1956</v>
      </c>
      <c r="E11623" s="753" t="s">
        <v>112</v>
      </c>
      <c r="F11623" s="753" t="s">
        <v>157</v>
      </c>
      <c r="G11623" s="757" t="s">
        <v>135</v>
      </c>
      <c r="H11623" s="751">
        <v>5940000</v>
      </c>
    </row>
    <row r="11624" spans="1:8">
      <c r="A11624" s="753" t="s">
        <v>84</v>
      </c>
      <c r="B11624" s="753" t="s">
        <v>986</v>
      </c>
      <c r="C11624" s="753" t="s">
        <v>223</v>
      </c>
      <c r="D11624" s="753" t="s">
        <v>1956</v>
      </c>
      <c r="E11624" s="753" t="s">
        <v>115</v>
      </c>
      <c r="F11624" s="753"/>
      <c r="G11624" s="757" t="s">
        <v>1781</v>
      </c>
      <c r="H11624" s="751">
        <v>106345909</v>
      </c>
    </row>
    <row r="11625" spans="1:8">
      <c r="A11625" s="753" t="s">
        <v>84</v>
      </c>
      <c r="B11625" s="753" t="s">
        <v>986</v>
      </c>
      <c r="C11625" s="753" t="s">
        <v>223</v>
      </c>
      <c r="D11625" s="753" t="s">
        <v>1956</v>
      </c>
      <c r="E11625" s="753" t="s">
        <v>115</v>
      </c>
      <c r="F11625" s="753" t="s">
        <v>116</v>
      </c>
      <c r="G11625" s="757" t="s">
        <v>117</v>
      </c>
      <c r="H11625" s="751">
        <v>38813909</v>
      </c>
    </row>
    <row r="11626" spans="1:8">
      <c r="A11626" s="753" t="s">
        <v>84</v>
      </c>
      <c r="B11626" s="753" t="s">
        <v>986</v>
      </c>
      <c r="C11626" s="753" t="s">
        <v>223</v>
      </c>
      <c r="D11626" s="753" t="s">
        <v>1956</v>
      </c>
      <c r="E11626" s="753" t="s">
        <v>115</v>
      </c>
      <c r="F11626" s="753" t="s">
        <v>147</v>
      </c>
      <c r="G11626" s="757" t="s">
        <v>148</v>
      </c>
      <c r="H11626" s="751">
        <v>52150000</v>
      </c>
    </row>
    <row r="11627" spans="1:8">
      <c r="A11627" s="753" t="s">
        <v>84</v>
      </c>
      <c r="B11627" s="753" t="s">
        <v>986</v>
      </c>
      <c r="C11627" s="753" t="s">
        <v>223</v>
      </c>
      <c r="D11627" s="753" t="s">
        <v>1956</v>
      </c>
      <c r="E11627" s="753" t="s">
        <v>115</v>
      </c>
      <c r="F11627" s="753" t="s">
        <v>118</v>
      </c>
      <c r="G11627" s="757" t="s">
        <v>119</v>
      </c>
      <c r="H11627" s="751">
        <v>15382000</v>
      </c>
    </row>
    <row r="11628" spans="1:8">
      <c r="A11628" s="753" t="s">
        <v>84</v>
      </c>
      <c r="B11628" s="753" t="s">
        <v>986</v>
      </c>
      <c r="C11628" s="753" t="s">
        <v>223</v>
      </c>
      <c r="D11628" s="753" t="s">
        <v>1956</v>
      </c>
      <c r="E11628" s="753" t="s">
        <v>120</v>
      </c>
      <c r="F11628" s="753"/>
      <c r="G11628" s="757" t="s">
        <v>121</v>
      </c>
      <c r="H11628" s="751">
        <v>106995949</v>
      </c>
    </row>
    <row r="11629" spans="1:8" ht="39.6">
      <c r="A11629" s="753" t="s">
        <v>84</v>
      </c>
      <c r="B11629" s="753" t="s">
        <v>986</v>
      </c>
      <c r="C11629" s="753" t="s">
        <v>223</v>
      </c>
      <c r="D11629" s="753" t="s">
        <v>1956</v>
      </c>
      <c r="E11629" s="753" t="s">
        <v>120</v>
      </c>
      <c r="F11629" s="753" t="s">
        <v>122</v>
      </c>
      <c r="G11629" s="757" t="s">
        <v>1783</v>
      </c>
      <c r="H11629" s="751">
        <v>3644825</v>
      </c>
    </row>
    <row r="11630" spans="1:8">
      <c r="A11630" s="753" t="s">
        <v>84</v>
      </c>
      <c r="B11630" s="753" t="s">
        <v>986</v>
      </c>
      <c r="C11630" s="753" t="s">
        <v>223</v>
      </c>
      <c r="D11630" s="753" t="s">
        <v>1956</v>
      </c>
      <c r="E11630" s="753" t="s">
        <v>120</v>
      </c>
      <c r="F11630" s="753" t="s">
        <v>123</v>
      </c>
      <c r="G11630" s="757" t="s">
        <v>124</v>
      </c>
      <c r="H11630" s="751">
        <v>13759881</v>
      </c>
    </row>
    <row r="11631" spans="1:8" ht="39.6">
      <c r="A11631" s="753" t="s">
        <v>84</v>
      </c>
      <c r="B11631" s="753" t="s">
        <v>986</v>
      </c>
      <c r="C11631" s="753" t="s">
        <v>223</v>
      </c>
      <c r="D11631" s="753" t="s">
        <v>1956</v>
      </c>
      <c r="E11631" s="753" t="s">
        <v>120</v>
      </c>
      <c r="F11631" s="753" t="s">
        <v>994</v>
      </c>
      <c r="G11631" s="757" t="s">
        <v>1824</v>
      </c>
      <c r="H11631" s="751">
        <v>16423243</v>
      </c>
    </row>
    <row r="11632" spans="1:8">
      <c r="A11632" s="753" t="s">
        <v>84</v>
      </c>
      <c r="B11632" s="753" t="s">
        <v>986</v>
      </c>
      <c r="C11632" s="753" t="s">
        <v>223</v>
      </c>
      <c r="D11632" s="753" t="s">
        <v>1956</v>
      </c>
      <c r="E11632" s="753" t="s">
        <v>120</v>
      </c>
      <c r="F11632" s="753" t="s">
        <v>315</v>
      </c>
      <c r="G11632" s="757" t="s">
        <v>1831</v>
      </c>
      <c r="H11632" s="751">
        <v>69625000</v>
      </c>
    </row>
    <row r="11633" spans="1:8">
      <c r="A11633" s="753" t="s">
        <v>84</v>
      </c>
      <c r="B11633" s="753" t="s">
        <v>986</v>
      </c>
      <c r="C11633" s="753" t="s">
        <v>223</v>
      </c>
      <c r="D11633" s="753" t="s">
        <v>1956</v>
      </c>
      <c r="E11633" s="753" t="s">
        <v>120</v>
      </c>
      <c r="F11633" s="753" t="s">
        <v>158</v>
      </c>
      <c r="G11633" s="757" t="s">
        <v>1785</v>
      </c>
      <c r="H11633" s="751">
        <v>2100000</v>
      </c>
    </row>
    <row r="11634" spans="1:8">
      <c r="A11634" s="753" t="s">
        <v>84</v>
      </c>
      <c r="B11634" s="753" t="s">
        <v>986</v>
      </c>
      <c r="C11634" s="753" t="s">
        <v>223</v>
      </c>
      <c r="D11634" s="753" t="s">
        <v>1956</v>
      </c>
      <c r="E11634" s="753" t="s">
        <v>120</v>
      </c>
      <c r="F11634" s="753" t="s">
        <v>159</v>
      </c>
      <c r="G11634" s="757" t="s">
        <v>143</v>
      </c>
      <c r="H11634" s="751">
        <v>1443000</v>
      </c>
    </row>
    <row r="11635" spans="1:8">
      <c r="A11635" s="753" t="s">
        <v>84</v>
      </c>
      <c r="B11635" s="753" t="s">
        <v>986</v>
      </c>
      <c r="C11635" s="753" t="s">
        <v>223</v>
      </c>
      <c r="D11635" s="753" t="s">
        <v>1956</v>
      </c>
      <c r="E11635" s="753" t="s">
        <v>160</v>
      </c>
      <c r="F11635" s="753"/>
      <c r="G11635" s="757" t="s">
        <v>161</v>
      </c>
      <c r="H11635" s="751">
        <v>259215000</v>
      </c>
    </row>
    <row r="11636" spans="1:8">
      <c r="A11636" s="753" t="s">
        <v>84</v>
      </c>
      <c r="B11636" s="753" t="s">
        <v>986</v>
      </c>
      <c r="C11636" s="753" t="s">
        <v>223</v>
      </c>
      <c r="D11636" s="753" t="s">
        <v>1956</v>
      </c>
      <c r="E11636" s="753" t="s">
        <v>160</v>
      </c>
      <c r="F11636" s="753" t="s">
        <v>162</v>
      </c>
      <c r="G11636" s="757" t="s">
        <v>163</v>
      </c>
      <c r="H11636" s="751">
        <v>36965000</v>
      </c>
    </row>
    <row r="11637" spans="1:8">
      <c r="A11637" s="753" t="s">
        <v>84</v>
      </c>
      <c r="B11637" s="753" t="s">
        <v>986</v>
      </c>
      <c r="C11637" s="753" t="s">
        <v>223</v>
      </c>
      <c r="D11637" s="753" t="s">
        <v>1956</v>
      </c>
      <c r="E11637" s="753" t="s">
        <v>160</v>
      </c>
      <c r="F11637" s="753" t="s">
        <v>544</v>
      </c>
      <c r="G11637" s="757" t="s">
        <v>545</v>
      </c>
      <c r="H11637" s="751">
        <v>7000000</v>
      </c>
    </row>
    <row r="11638" spans="1:8">
      <c r="A11638" s="753" t="s">
        <v>84</v>
      </c>
      <c r="B11638" s="753" t="s">
        <v>986</v>
      </c>
      <c r="C11638" s="753" t="s">
        <v>223</v>
      </c>
      <c r="D11638" s="753" t="s">
        <v>1956</v>
      </c>
      <c r="E11638" s="753" t="s">
        <v>160</v>
      </c>
      <c r="F11638" s="753" t="s">
        <v>547</v>
      </c>
      <c r="G11638" s="757" t="s">
        <v>548</v>
      </c>
      <c r="H11638" s="751">
        <v>2500000</v>
      </c>
    </row>
    <row r="11639" spans="1:8">
      <c r="A11639" s="753" t="s">
        <v>84</v>
      </c>
      <c r="B11639" s="753" t="s">
        <v>986</v>
      </c>
      <c r="C11639" s="753" t="s">
        <v>223</v>
      </c>
      <c r="D11639" s="753" t="s">
        <v>1956</v>
      </c>
      <c r="E11639" s="753" t="s">
        <v>160</v>
      </c>
      <c r="F11639" s="753" t="s">
        <v>438</v>
      </c>
      <c r="G11639" s="757" t="s">
        <v>1786</v>
      </c>
      <c r="H11639" s="751">
        <v>800000</v>
      </c>
    </row>
    <row r="11640" spans="1:8">
      <c r="A11640" s="753" t="s">
        <v>84</v>
      </c>
      <c r="B11640" s="753" t="s">
        <v>986</v>
      </c>
      <c r="C11640" s="753" t="s">
        <v>223</v>
      </c>
      <c r="D11640" s="753" t="s">
        <v>1956</v>
      </c>
      <c r="E11640" s="753" t="s">
        <v>160</v>
      </c>
      <c r="F11640" s="753" t="s">
        <v>549</v>
      </c>
      <c r="G11640" s="757" t="s">
        <v>550</v>
      </c>
      <c r="H11640" s="751">
        <v>132030000</v>
      </c>
    </row>
    <row r="11641" spans="1:8">
      <c r="A11641" s="753" t="s">
        <v>84</v>
      </c>
      <c r="B11641" s="753" t="s">
        <v>986</v>
      </c>
      <c r="C11641" s="753" t="s">
        <v>223</v>
      </c>
      <c r="D11641" s="753" t="s">
        <v>1956</v>
      </c>
      <c r="E11641" s="753" t="s">
        <v>160</v>
      </c>
      <c r="F11641" s="753" t="s">
        <v>551</v>
      </c>
      <c r="G11641" s="757" t="s">
        <v>133</v>
      </c>
      <c r="H11641" s="751">
        <v>79920000</v>
      </c>
    </row>
    <row r="11642" spans="1:8">
      <c r="A11642" s="753" t="s">
        <v>84</v>
      </c>
      <c r="B11642" s="753" t="s">
        <v>986</v>
      </c>
      <c r="C11642" s="753" t="s">
        <v>223</v>
      </c>
      <c r="D11642" s="753" t="s">
        <v>1956</v>
      </c>
      <c r="E11642" s="753" t="s">
        <v>125</v>
      </c>
      <c r="F11642" s="753"/>
      <c r="G11642" s="757" t="s">
        <v>126</v>
      </c>
      <c r="H11642" s="751">
        <v>121358000</v>
      </c>
    </row>
    <row r="11643" spans="1:8">
      <c r="A11643" s="753" t="s">
        <v>84</v>
      </c>
      <c r="B11643" s="753" t="s">
        <v>986</v>
      </c>
      <c r="C11643" s="753" t="s">
        <v>223</v>
      </c>
      <c r="D11643" s="753" t="s">
        <v>1956</v>
      </c>
      <c r="E11643" s="753" t="s">
        <v>125</v>
      </c>
      <c r="F11643" s="753" t="s">
        <v>430</v>
      </c>
      <c r="G11643" s="757" t="s">
        <v>431</v>
      </c>
      <c r="H11643" s="751">
        <v>19308000</v>
      </c>
    </row>
    <row r="11644" spans="1:8">
      <c r="A11644" s="753" t="s">
        <v>84</v>
      </c>
      <c r="B11644" s="753" t="s">
        <v>986</v>
      </c>
      <c r="C11644" s="753" t="s">
        <v>223</v>
      </c>
      <c r="D11644" s="753" t="s">
        <v>1956</v>
      </c>
      <c r="E11644" s="753" t="s">
        <v>125</v>
      </c>
      <c r="F11644" s="753" t="s">
        <v>552</v>
      </c>
      <c r="G11644" s="757" t="s">
        <v>553</v>
      </c>
      <c r="H11644" s="751">
        <v>20600000</v>
      </c>
    </row>
    <row r="11645" spans="1:8">
      <c r="A11645" s="753" t="s">
        <v>84</v>
      </c>
      <c r="B11645" s="753" t="s">
        <v>986</v>
      </c>
      <c r="C11645" s="753" t="s">
        <v>223</v>
      </c>
      <c r="D11645" s="753" t="s">
        <v>1956</v>
      </c>
      <c r="E11645" s="753" t="s">
        <v>125</v>
      </c>
      <c r="F11645" s="753" t="s">
        <v>127</v>
      </c>
      <c r="G11645" s="757" t="s">
        <v>128</v>
      </c>
      <c r="H11645" s="751">
        <v>2650000</v>
      </c>
    </row>
    <row r="11646" spans="1:8">
      <c r="A11646" s="753" t="s">
        <v>84</v>
      </c>
      <c r="B11646" s="753" t="s">
        <v>986</v>
      </c>
      <c r="C11646" s="753" t="s">
        <v>223</v>
      </c>
      <c r="D11646" s="753" t="s">
        <v>1956</v>
      </c>
      <c r="E11646" s="753" t="s">
        <v>125</v>
      </c>
      <c r="F11646" s="753" t="s">
        <v>129</v>
      </c>
      <c r="G11646" s="757" t="s">
        <v>1787</v>
      </c>
      <c r="H11646" s="751">
        <v>78800000</v>
      </c>
    </row>
    <row r="11647" spans="1:8">
      <c r="A11647" s="753" t="s">
        <v>84</v>
      </c>
      <c r="B11647" s="753" t="s">
        <v>986</v>
      </c>
      <c r="C11647" s="753" t="s">
        <v>223</v>
      </c>
      <c r="D11647" s="753" t="s">
        <v>1956</v>
      </c>
      <c r="E11647" s="753" t="s">
        <v>554</v>
      </c>
      <c r="F11647" s="753"/>
      <c r="G11647" s="757" t="s">
        <v>555</v>
      </c>
      <c r="H11647" s="751">
        <v>151897826</v>
      </c>
    </row>
    <row r="11648" spans="1:8">
      <c r="A11648" s="753" t="s">
        <v>84</v>
      </c>
      <c r="B11648" s="753" t="s">
        <v>986</v>
      </c>
      <c r="C11648" s="753" t="s">
        <v>223</v>
      </c>
      <c r="D11648" s="753" t="s">
        <v>1956</v>
      </c>
      <c r="E11648" s="753" t="s">
        <v>554</v>
      </c>
      <c r="F11648" s="753" t="s">
        <v>556</v>
      </c>
      <c r="G11648" s="757" t="s">
        <v>557</v>
      </c>
      <c r="H11648" s="751">
        <v>41444000</v>
      </c>
    </row>
    <row r="11649" spans="1:8">
      <c r="A11649" s="753" t="s">
        <v>84</v>
      </c>
      <c r="B11649" s="753" t="s">
        <v>986</v>
      </c>
      <c r="C11649" s="753" t="s">
        <v>223</v>
      </c>
      <c r="D11649" s="753" t="s">
        <v>1956</v>
      </c>
      <c r="E11649" s="753" t="s">
        <v>554</v>
      </c>
      <c r="F11649" s="753" t="s">
        <v>942</v>
      </c>
      <c r="G11649" s="757" t="s">
        <v>941</v>
      </c>
      <c r="H11649" s="751">
        <v>1200000</v>
      </c>
    </row>
    <row r="11650" spans="1:8">
      <c r="A11650" s="753" t="s">
        <v>84</v>
      </c>
      <c r="B11650" s="753" t="s">
        <v>986</v>
      </c>
      <c r="C11650" s="753" t="s">
        <v>223</v>
      </c>
      <c r="D11650" s="753" t="s">
        <v>1956</v>
      </c>
      <c r="E11650" s="753" t="s">
        <v>554</v>
      </c>
      <c r="F11650" s="753" t="s">
        <v>243</v>
      </c>
      <c r="G11650" s="757" t="s">
        <v>244</v>
      </c>
      <c r="H11650" s="751">
        <v>46553826</v>
      </c>
    </row>
    <row r="11651" spans="1:8">
      <c r="A11651" s="753" t="s">
        <v>84</v>
      </c>
      <c r="B11651" s="753" t="s">
        <v>986</v>
      </c>
      <c r="C11651" s="753" t="s">
        <v>223</v>
      </c>
      <c r="D11651" s="753" t="s">
        <v>1956</v>
      </c>
      <c r="E11651" s="753" t="s">
        <v>554</v>
      </c>
      <c r="F11651" s="753" t="s">
        <v>558</v>
      </c>
      <c r="G11651" s="757" t="s">
        <v>559</v>
      </c>
      <c r="H11651" s="751">
        <v>62700000</v>
      </c>
    </row>
    <row r="11652" spans="1:8" ht="39.6">
      <c r="A11652" s="753" t="s">
        <v>84</v>
      </c>
      <c r="B11652" s="753" t="s">
        <v>986</v>
      </c>
      <c r="C11652" s="753" t="s">
        <v>223</v>
      </c>
      <c r="D11652" s="753" t="s">
        <v>1956</v>
      </c>
      <c r="E11652" s="753" t="s">
        <v>560</v>
      </c>
      <c r="F11652" s="753"/>
      <c r="G11652" s="757" t="s">
        <v>1790</v>
      </c>
      <c r="H11652" s="751">
        <v>34160771</v>
      </c>
    </row>
    <row r="11653" spans="1:8">
      <c r="A11653" s="753" t="s">
        <v>84</v>
      </c>
      <c r="B11653" s="753" t="s">
        <v>986</v>
      </c>
      <c r="C11653" s="753" t="s">
        <v>223</v>
      </c>
      <c r="D11653" s="753" t="s">
        <v>1956</v>
      </c>
      <c r="E11653" s="753" t="s">
        <v>560</v>
      </c>
      <c r="F11653" s="753" t="s">
        <v>856</v>
      </c>
      <c r="G11653" s="757" t="s">
        <v>1832</v>
      </c>
      <c r="H11653" s="751">
        <v>16000000</v>
      </c>
    </row>
    <row r="11654" spans="1:8">
      <c r="A11654" s="753" t="s">
        <v>84</v>
      </c>
      <c r="B11654" s="753" t="s">
        <v>986</v>
      </c>
      <c r="C11654" s="753" t="s">
        <v>223</v>
      </c>
      <c r="D11654" s="753" t="s">
        <v>1956</v>
      </c>
      <c r="E11654" s="753" t="s">
        <v>560</v>
      </c>
      <c r="F11654" s="753" t="s">
        <v>418</v>
      </c>
      <c r="G11654" s="757" t="s">
        <v>1793</v>
      </c>
      <c r="H11654" s="751">
        <v>10860771</v>
      </c>
    </row>
    <row r="11655" spans="1:8">
      <c r="A11655" s="753" t="s">
        <v>84</v>
      </c>
      <c r="B11655" s="753" t="s">
        <v>986</v>
      </c>
      <c r="C11655" s="753" t="s">
        <v>223</v>
      </c>
      <c r="D11655" s="753" t="s">
        <v>1956</v>
      </c>
      <c r="E11655" s="753" t="s">
        <v>560</v>
      </c>
      <c r="F11655" s="753" t="s">
        <v>7</v>
      </c>
      <c r="G11655" s="757" t="s">
        <v>1795</v>
      </c>
      <c r="H11655" s="751">
        <v>7300000</v>
      </c>
    </row>
    <row r="11656" spans="1:8" ht="26.4">
      <c r="A11656" s="753" t="s">
        <v>84</v>
      </c>
      <c r="B11656" s="753" t="s">
        <v>986</v>
      </c>
      <c r="C11656" s="753" t="s">
        <v>223</v>
      </c>
      <c r="D11656" s="753" t="s">
        <v>1956</v>
      </c>
      <c r="E11656" s="753" t="s">
        <v>1796</v>
      </c>
      <c r="F11656" s="753"/>
      <c r="G11656" s="757" t="s">
        <v>1797</v>
      </c>
      <c r="H11656" s="751">
        <v>59700000</v>
      </c>
    </row>
    <row r="11657" spans="1:8">
      <c r="A11657" s="753" t="s">
        <v>84</v>
      </c>
      <c r="B11657" s="753" t="s">
        <v>986</v>
      </c>
      <c r="C11657" s="753" t="s">
        <v>223</v>
      </c>
      <c r="D11657" s="753" t="s">
        <v>1956</v>
      </c>
      <c r="E11657" s="753" t="s">
        <v>1796</v>
      </c>
      <c r="F11657" s="753" t="s">
        <v>1825</v>
      </c>
      <c r="G11657" s="757" t="s">
        <v>1794</v>
      </c>
      <c r="H11657" s="751">
        <v>34700000</v>
      </c>
    </row>
    <row r="11658" spans="1:8">
      <c r="A11658" s="753" t="s">
        <v>84</v>
      </c>
      <c r="B11658" s="753" t="s">
        <v>986</v>
      </c>
      <c r="C11658" s="753" t="s">
        <v>223</v>
      </c>
      <c r="D11658" s="753" t="s">
        <v>1956</v>
      </c>
      <c r="E11658" s="753" t="s">
        <v>1796</v>
      </c>
      <c r="F11658" s="753" t="s">
        <v>1798</v>
      </c>
      <c r="G11658" s="757" t="s">
        <v>1793</v>
      </c>
      <c r="H11658" s="751">
        <v>25000000</v>
      </c>
    </row>
    <row r="11659" spans="1:8" ht="26.4">
      <c r="A11659" s="753" t="s">
        <v>84</v>
      </c>
      <c r="B11659" s="753" t="s">
        <v>986</v>
      </c>
      <c r="C11659" s="753" t="s">
        <v>223</v>
      </c>
      <c r="D11659" s="753" t="s">
        <v>1956</v>
      </c>
      <c r="E11659" s="753" t="s">
        <v>130</v>
      </c>
      <c r="F11659" s="753"/>
      <c r="G11659" s="757" t="s">
        <v>131</v>
      </c>
      <c r="H11659" s="751">
        <v>301857800</v>
      </c>
    </row>
    <row r="11660" spans="1:8">
      <c r="A11660" s="753" t="s">
        <v>84</v>
      </c>
      <c r="B11660" s="753" t="s">
        <v>986</v>
      </c>
      <c r="C11660" s="753" t="s">
        <v>223</v>
      </c>
      <c r="D11660" s="753" t="s">
        <v>1956</v>
      </c>
      <c r="E11660" s="753" t="s">
        <v>130</v>
      </c>
      <c r="F11660" s="753" t="s">
        <v>585</v>
      </c>
      <c r="G11660" s="757" t="s">
        <v>1799</v>
      </c>
      <c r="H11660" s="751">
        <v>39982000</v>
      </c>
    </row>
    <row r="11661" spans="1:8">
      <c r="A11661" s="753" t="s">
        <v>84</v>
      </c>
      <c r="B11661" s="753" t="s">
        <v>986</v>
      </c>
      <c r="C11661" s="753" t="s">
        <v>223</v>
      </c>
      <c r="D11661" s="753" t="s">
        <v>1956</v>
      </c>
      <c r="E11661" s="753" t="s">
        <v>130</v>
      </c>
      <c r="F11661" s="753" t="s">
        <v>8</v>
      </c>
      <c r="G11661" s="757" t="s">
        <v>1835</v>
      </c>
      <c r="H11661" s="751">
        <v>11250000</v>
      </c>
    </row>
    <row r="11662" spans="1:8">
      <c r="A11662" s="753" t="s">
        <v>84</v>
      </c>
      <c r="B11662" s="753" t="s">
        <v>986</v>
      </c>
      <c r="C11662" s="753" t="s">
        <v>223</v>
      </c>
      <c r="D11662" s="753" t="s">
        <v>1956</v>
      </c>
      <c r="E11662" s="753" t="s">
        <v>130</v>
      </c>
      <c r="F11662" s="753" t="s">
        <v>14</v>
      </c>
      <c r="G11662" s="757" t="s">
        <v>1800</v>
      </c>
      <c r="H11662" s="751">
        <v>1410800</v>
      </c>
    </row>
    <row r="11663" spans="1:8">
      <c r="A11663" s="753" t="s">
        <v>84</v>
      </c>
      <c r="B11663" s="753" t="s">
        <v>986</v>
      </c>
      <c r="C11663" s="753" t="s">
        <v>223</v>
      </c>
      <c r="D11663" s="753" t="s">
        <v>1956</v>
      </c>
      <c r="E11663" s="753" t="s">
        <v>130</v>
      </c>
      <c r="F11663" s="753" t="s">
        <v>132</v>
      </c>
      <c r="G11663" s="757" t="s">
        <v>135</v>
      </c>
      <c r="H11663" s="751">
        <v>249215000</v>
      </c>
    </row>
    <row r="11664" spans="1:8">
      <c r="A11664" s="753" t="s">
        <v>84</v>
      </c>
      <c r="B11664" s="753" t="s">
        <v>986</v>
      </c>
      <c r="C11664" s="753" t="s">
        <v>223</v>
      </c>
      <c r="D11664" s="753" t="s">
        <v>1956</v>
      </c>
      <c r="E11664" s="753" t="s">
        <v>1801</v>
      </c>
      <c r="F11664" s="753"/>
      <c r="G11664" s="757" t="s">
        <v>1802</v>
      </c>
      <c r="H11664" s="751">
        <v>8700000</v>
      </c>
    </row>
    <row r="11665" spans="1:8">
      <c r="A11665" s="753" t="s">
        <v>84</v>
      </c>
      <c r="B11665" s="753" t="s">
        <v>986</v>
      </c>
      <c r="C11665" s="753" t="s">
        <v>223</v>
      </c>
      <c r="D11665" s="753" t="s">
        <v>1956</v>
      </c>
      <c r="E11665" s="753" t="s">
        <v>1801</v>
      </c>
      <c r="F11665" s="753" t="s">
        <v>1803</v>
      </c>
      <c r="G11665" s="757" t="s">
        <v>1804</v>
      </c>
      <c r="H11665" s="751">
        <v>8700000</v>
      </c>
    </row>
    <row r="11666" spans="1:8">
      <c r="A11666" s="753" t="s">
        <v>84</v>
      </c>
      <c r="B11666" s="753" t="s">
        <v>986</v>
      </c>
      <c r="C11666" s="753" t="s">
        <v>223</v>
      </c>
      <c r="D11666" s="753" t="s">
        <v>1956</v>
      </c>
      <c r="E11666" s="753" t="s">
        <v>134</v>
      </c>
      <c r="F11666" s="753"/>
      <c r="G11666" s="757" t="s">
        <v>135</v>
      </c>
      <c r="H11666" s="751">
        <v>243741699</v>
      </c>
    </row>
    <row r="11667" spans="1:8">
      <c r="A11667" s="753" t="s">
        <v>84</v>
      </c>
      <c r="B11667" s="753" t="s">
        <v>986</v>
      </c>
      <c r="C11667" s="753" t="s">
        <v>223</v>
      </c>
      <c r="D11667" s="753" t="s">
        <v>1956</v>
      </c>
      <c r="E11667" s="753" t="s">
        <v>134</v>
      </c>
      <c r="F11667" s="753" t="s">
        <v>9</v>
      </c>
      <c r="G11667" s="757" t="s">
        <v>1805</v>
      </c>
      <c r="H11667" s="751">
        <v>2245000</v>
      </c>
    </row>
    <row r="11668" spans="1:8">
      <c r="A11668" s="753" t="s">
        <v>84</v>
      </c>
      <c r="B11668" s="753" t="s">
        <v>986</v>
      </c>
      <c r="C11668" s="753" t="s">
        <v>223</v>
      </c>
      <c r="D11668" s="753" t="s">
        <v>1956</v>
      </c>
      <c r="E11668" s="753" t="s">
        <v>134</v>
      </c>
      <c r="F11668" s="753" t="s">
        <v>137</v>
      </c>
      <c r="G11668" s="757" t="s">
        <v>138</v>
      </c>
      <c r="H11668" s="751">
        <v>106473699</v>
      </c>
    </row>
    <row r="11669" spans="1:8">
      <c r="A11669" s="753" t="s">
        <v>84</v>
      </c>
      <c r="B11669" s="753" t="s">
        <v>986</v>
      </c>
      <c r="C11669" s="753" t="s">
        <v>223</v>
      </c>
      <c r="D11669" s="753" t="s">
        <v>1956</v>
      </c>
      <c r="E11669" s="753" t="s">
        <v>134</v>
      </c>
      <c r="F11669" s="753" t="s">
        <v>139</v>
      </c>
      <c r="G11669" s="757" t="s">
        <v>140</v>
      </c>
      <c r="H11669" s="751">
        <v>135023000</v>
      </c>
    </row>
    <row r="11670" spans="1:8">
      <c r="A11670" s="753" t="s">
        <v>84</v>
      </c>
      <c r="B11670" s="753" t="s">
        <v>986</v>
      </c>
      <c r="C11670" s="753" t="s">
        <v>223</v>
      </c>
      <c r="D11670" s="753" t="s">
        <v>1956</v>
      </c>
      <c r="E11670" s="753" t="s">
        <v>404</v>
      </c>
      <c r="F11670" s="753"/>
      <c r="G11670" s="757" t="s">
        <v>1808</v>
      </c>
      <c r="H11670" s="751">
        <v>13600000</v>
      </c>
    </row>
    <row r="11671" spans="1:8">
      <c r="A11671" s="753" t="s">
        <v>84</v>
      </c>
      <c r="B11671" s="753" t="s">
        <v>986</v>
      </c>
      <c r="C11671" s="753" t="s">
        <v>223</v>
      </c>
      <c r="D11671" s="753" t="s">
        <v>1956</v>
      </c>
      <c r="E11671" s="753" t="s">
        <v>404</v>
      </c>
      <c r="F11671" s="753" t="s">
        <v>1809</v>
      </c>
      <c r="G11671" s="757" t="s">
        <v>26</v>
      </c>
      <c r="H11671" s="751">
        <v>13600000</v>
      </c>
    </row>
    <row r="11672" spans="1:8">
      <c r="A11672" s="753" t="s">
        <v>84</v>
      </c>
      <c r="B11672" s="753" t="s">
        <v>224</v>
      </c>
      <c r="C11672" s="753"/>
      <c r="D11672" s="753"/>
      <c r="E11672" s="753"/>
      <c r="F11672" s="753"/>
      <c r="G11672" s="757" t="s">
        <v>225</v>
      </c>
      <c r="H11672" s="751">
        <v>1223145000</v>
      </c>
    </row>
    <row r="11673" spans="1:8" ht="26.4">
      <c r="A11673" s="753" t="s">
        <v>84</v>
      </c>
      <c r="B11673" s="753" t="s">
        <v>224</v>
      </c>
      <c r="C11673" s="753" t="s">
        <v>223</v>
      </c>
      <c r="D11673" s="753"/>
      <c r="E11673" s="753"/>
      <c r="F11673" s="753"/>
      <c r="G11673" s="757" t="s">
        <v>1765</v>
      </c>
      <c r="H11673" s="751">
        <v>1149545000</v>
      </c>
    </row>
    <row r="11674" spans="1:8" ht="39.6">
      <c r="A11674" s="753" t="s">
        <v>84</v>
      </c>
      <c r="B11674" s="753" t="s">
        <v>224</v>
      </c>
      <c r="C11674" s="753" t="s">
        <v>223</v>
      </c>
      <c r="D11674" s="753" t="s">
        <v>1956</v>
      </c>
      <c r="E11674" s="753"/>
      <c r="F11674" s="753"/>
      <c r="G11674" s="757" t="s">
        <v>1957</v>
      </c>
      <c r="H11674" s="751">
        <v>1149545000</v>
      </c>
    </row>
    <row r="11675" spans="1:8">
      <c r="A11675" s="753" t="s">
        <v>84</v>
      </c>
      <c r="B11675" s="753" t="s">
        <v>224</v>
      </c>
      <c r="C11675" s="753" t="s">
        <v>223</v>
      </c>
      <c r="D11675" s="753" t="s">
        <v>1956</v>
      </c>
      <c r="E11675" s="753" t="s">
        <v>92</v>
      </c>
      <c r="F11675" s="753"/>
      <c r="G11675" s="757" t="s">
        <v>93</v>
      </c>
      <c r="H11675" s="751">
        <v>186355864</v>
      </c>
    </row>
    <row r="11676" spans="1:8">
      <c r="A11676" s="753" t="s">
        <v>84</v>
      </c>
      <c r="B11676" s="753" t="s">
        <v>224</v>
      </c>
      <c r="C11676" s="753" t="s">
        <v>223</v>
      </c>
      <c r="D11676" s="753" t="s">
        <v>1956</v>
      </c>
      <c r="E11676" s="753" t="s">
        <v>92</v>
      </c>
      <c r="F11676" s="753" t="s">
        <v>94</v>
      </c>
      <c r="G11676" s="757" t="s">
        <v>1768</v>
      </c>
      <c r="H11676" s="751">
        <v>164286356</v>
      </c>
    </row>
    <row r="11677" spans="1:8">
      <c r="A11677" s="753" t="s">
        <v>84</v>
      </c>
      <c r="B11677" s="753" t="s">
        <v>224</v>
      </c>
      <c r="C11677" s="753" t="s">
        <v>223</v>
      </c>
      <c r="D11677" s="753" t="s">
        <v>1956</v>
      </c>
      <c r="E11677" s="753" t="s">
        <v>92</v>
      </c>
      <c r="F11677" s="753" t="s">
        <v>95</v>
      </c>
      <c r="G11677" s="757" t="s">
        <v>1769</v>
      </c>
      <c r="H11677" s="751">
        <v>22069508</v>
      </c>
    </row>
    <row r="11678" spans="1:8">
      <c r="A11678" s="753" t="s">
        <v>84</v>
      </c>
      <c r="B11678" s="753" t="s">
        <v>224</v>
      </c>
      <c r="C11678" s="753" t="s">
        <v>223</v>
      </c>
      <c r="D11678" s="753" t="s">
        <v>1956</v>
      </c>
      <c r="E11678" s="753" t="s">
        <v>96</v>
      </c>
      <c r="F11678" s="753"/>
      <c r="G11678" s="757" t="s">
        <v>97</v>
      </c>
      <c r="H11678" s="751">
        <v>403592000</v>
      </c>
    </row>
    <row r="11679" spans="1:8">
      <c r="A11679" s="753" t="s">
        <v>84</v>
      </c>
      <c r="B11679" s="753" t="s">
        <v>224</v>
      </c>
      <c r="C11679" s="753" t="s">
        <v>223</v>
      </c>
      <c r="D11679" s="753" t="s">
        <v>1956</v>
      </c>
      <c r="E11679" s="753" t="s">
        <v>96</v>
      </c>
      <c r="F11679" s="753" t="s">
        <v>440</v>
      </c>
      <c r="G11679" s="757" t="s">
        <v>441</v>
      </c>
      <c r="H11679" s="751">
        <v>4470000</v>
      </c>
    </row>
    <row r="11680" spans="1:8" ht="26.4">
      <c r="A11680" s="753" t="s">
        <v>84</v>
      </c>
      <c r="B11680" s="753" t="s">
        <v>224</v>
      </c>
      <c r="C11680" s="753" t="s">
        <v>223</v>
      </c>
      <c r="D11680" s="753" t="s">
        <v>1956</v>
      </c>
      <c r="E11680" s="753" t="s">
        <v>96</v>
      </c>
      <c r="F11680" s="753" t="s">
        <v>98</v>
      </c>
      <c r="G11680" s="757" t="s">
        <v>99</v>
      </c>
      <c r="H11680" s="751">
        <v>94466000</v>
      </c>
    </row>
    <row r="11681" spans="1:8">
      <c r="A11681" s="753" t="s">
        <v>84</v>
      </c>
      <c r="B11681" s="753" t="s">
        <v>224</v>
      </c>
      <c r="C11681" s="753" t="s">
        <v>223</v>
      </c>
      <c r="D11681" s="753" t="s">
        <v>1956</v>
      </c>
      <c r="E11681" s="753" t="s">
        <v>96</v>
      </c>
      <c r="F11681" s="753" t="s">
        <v>154</v>
      </c>
      <c r="G11681" s="757" t="s">
        <v>1773</v>
      </c>
      <c r="H11681" s="751">
        <v>304656000</v>
      </c>
    </row>
    <row r="11682" spans="1:8">
      <c r="A11682" s="753" t="s">
        <v>84</v>
      </c>
      <c r="B11682" s="753" t="s">
        <v>224</v>
      </c>
      <c r="C11682" s="753" t="s">
        <v>223</v>
      </c>
      <c r="D11682" s="753" t="s">
        <v>1956</v>
      </c>
      <c r="E11682" s="753" t="s">
        <v>426</v>
      </c>
      <c r="F11682" s="753"/>
      <c r="G11682" s="757" t="s">
        <v>427</v>
      </c>
      <c r="H11682" s="751">
        <v>11423000</v>
      </c>
    </row>
    <row r="11683" spans="1:8">
      <c r="A11683" s="753" t="s">
        <v>84</v>
      </c>
      <c r="B11683" s="753" t="s">
        <v>224</v>
      </c>
      <c r="C11683" s="753" t="s">
        <v>223</v>
      </c>
      <c r="D11683" s="753" t="s">
        <v>1956</v>
      </c>
      <c r="E11683" s="753" t="s">
        <v>426</v>
      </c>
      <c r="F11683" s="753" t="s">
        <v>428</v>
      </c>
      <c r="G11683" s="757" t="s">
        <v>1774</v>
      </c>
      <c r="H11683" s="751">
        <v>10643000</v>
      </c>
    </row>
    <row r="11684" spans="1:8">
      <c r="A11684" s="753" t="s">
        <v>84</v>
      </c>
      <c r="B11684" s="753" t="s">
        <v>224</v>
      </c>
      <c r="C11684" s="753" t="s">
        <v>223</v>
      </c>
      <c r="D11684" s="753" t="s">
        <v>1956</v>
      </c>
      <c r="E11684" s="753" t="s">
        <v>426</v>
      </c>
      <c r="F11684" s="753" t="s">
        <v>429</v>
      </c>
      <c r="G11684" s="757" t="s">
        <v>1775</v>
      </c>
      <c r="H11684" s="751">
        <v>780000</v>
      </c>
    </row>
    <row r="11685" spans="1:8">
      <c r="A11685" s="753" t="s">
        <v>84</v>
      </c>
      <c r="B11685" s="753" t="s">
        <v>224</v>
      </c>
      <c r="C11685" s="753" t="s">
        <v>223</v>
      </c>
      <c r="D11685" s="753" t="s">
        <v>1956</v>
      </c>
      <c r="E11685" s="753" t="s">
        <v>100</v>
      </c>
      <c r="F11685" s="753"/>
      <c r="G11685" s="757" t="s">
        <v>101</v>
      </c>
      <c r="H11685" s="751">
        <v>18959000</v>
      </c>
    </row>
    <row r="11686" spans="1:8">
      <c r="A11686" s="753" t="s">
        <v>84</v>
      </c>
      <c r="B11686" s="753" t="s">
        <v>224</v>
      </c>
      <c r="C11686" s="753" t="s">
        <v>223</v>
      </c>
      <c r="D11686" s="753" t="s">
        <v>1956</v>
      </c>
      <c r="E11686" s="753" t="s">
        <v>100</v>
      </c>
      <c r="F11686" s="753" t="s">
        <v>443</v>
      </c>
      <c r="G11686" s="757" t="s">
        <v>135</v>
      </c>
      <c r="H11686" s="751">
        <v>18959000</v>
      </c>
    </row>
    <row r="11687" spans="1:8">
      <c r="A11687" s="753" t="s">
        <v>84</v>
      </c>
      <c r="B11687" s="753" t="s">
        <v>224</v>
      </c>
      <c r="C11687" s="753" t="s">
        <v>223</v>
      </c>
      <c r="D11687" s="753" t="s">
        <v>1956</v>
      </c>
      <c r="E11687" s="753" t="s">
        <v>102</v>
      </c>
      <c r="F11687" s="753"/>
      <c r="G11687" s="757" t="s">
        <v>369</v>
      </c>
      <c r="H11687" s="751">
        <v>50481671</v>
      </c>
    </row>
    <row r="11688" spans="1:8">
      <c r="A11688" s="753" t="s">
        <v>84</v>
      </c>
      <c r="B11688" s="753" t="s">
        <v>224</v>
      </c>
      <c r="C11688" s="753" t="s">
        <v>223</v>
      </c>
      <c r="D11688" s="753" t="s">
        <v>1956</v>
      </c>
      <c r="E11688" s="753" t="s">
        <v>102</v>
      </c>
      <c r="F11688" s="753" t="s">
        <v>103</v>
      </c>
      <c r="G11688" s="757" t="s">
        <v>104</v>
      </c>
      <c r="H11688" s="751">
        <v>38571356</v>
      </c>
    </row>
    <row r="11689" spans="1:8">
      <c r="A11689" s="753" t="s">
        <v>84</v>
      </c>
      <c r="B11689" s="753" t="s">
        <v>224</v>
      </c>
      <c r="C11689" s="753" t="s">
        <v>223</v>
      </c>
      <c r="D11689" s="753" t="s">
        <v>1956</v>
      </c>
      <c r="E11689" s="753" t="s">
        <v>102</v>
      </c>
      <c r="F11689" s="753" t="s">
        <v>105</v>
      </c>
      <c r="G11689" s="757" t="s">
        <v>106</v>
      </c>
      <c r="H11689" s="751">
        <v>6612471</v>
      </c>
    </row>
    <row r="11690" spans="1:8">
      <c r="A11690" s="753" t="s">
        <v>84</v>
      </c>
      <c r="B11690" s="753" t="s">
        <v>224</v>
      </c>
      <c r="C11690" s="753" t="s">
        <v>223</v>
      </c>
      <c r="D11690" s="753" t="s">
        <v>1956</v>
      </c>
      <c r="E11690" s="753" t="s">
        <v>102</v>
      </c>
      <c r="F11690" s="753" t="s">
        <v>107</v>
      </c>
      <c r="G11690" s="757" t="s">
        <v>108</v>
      </c>
      <c r="H11690" s="751">
        <v>4348416</v>
      </c>
    </row>
    <row r="11691" spans="1:8">
      <c r="A11691" s="753" t="s">
        <v>84</v>
      </c>
      <c r="B11691" s="753" t="s">
        <v>224</v>
      </c>
      <c r="C11691" s="753" t="s">
        <v>223</v>
      </c>
      <c r="D11691" s="753" t="s">
        <v>1956</v>
      </c>
      <c r="E11691" s="753" t="s">
        <v>102</v>
      </c>
      <c r="F11691" s="753" t="s">
        <v>0</v>
      </c>
      <c r="G11691" s="757" t="s">
        <v>1</v>
      </c>
      <c r="H11691" s="751">
        <v>949428</v>
      </c>
    </row>
    <row r="11692" spans="1:8">
      <c r="A11692" s="753" t="s">
        <v>84</v>
      </c>
      <c r="B11692" s="753" t="s">
        <v>224</v>
      </c>
      <c r="C11692" s="753" t="s">
        <v>223</v>
      </c>
      <c r="D11692" s="753" t="s">
        <v>1956</v>
      </c>
      <c r="E11692" s="753" t="s">
        <v>112</v>
      </c>
      <c r="F11692" s="753"/>
      <c r="G11692" s="757" t="s">
        <v>113</v>
      </c>
      <c r="H11692" s="751">
        <v>3819500</v>
      </c>
    </row>
    <row r="11693" spans="1:8">
      <c r="A11693" s="753" t="s">
        <v>84</v>
      </c>
      <c r="B11693" s="753" t="s">
        <v>224</v>
      </c>
      <c r="C11693" s="753" t="s">
        <v>223</v>
      </c>
      <c r="D11693" s="753" t="s">
        <v>1956</v>
      </c>
      <c r="E11693" s="753" t="s">
        <v>112</v>
      </c>
      <c r="F11693" s="753" t="s">
        <v>155</v>
      </c>
      <c r="G11693" s="757" t="s">
        <v>1777</v>
      </c>
      <c r="H11693" s="751">
        <v>2933256</v>
      </c>
    </row>
    <row r="11694" spans="1:8">
      <c r="A11694" s="753" t="s">
        <v>84</v>
      </c>
      <c r="B11694" s="753" t="s">
        <v>224</v>
      </c>
      <c r="C11694" s="753" t="s">
        <v>223</v>
      </c>
      <c r="D11694" s="753" t="s">
        <v>1956</v>
      </c>
      <c r="E11694" s="753" t="s">
        <v>112</v>
      </c>
      <c r="F11694" s="753" t="s">
        <v>114</v>
      </c>
      <c r="G11694" s="757" t="s">
        <v>1778</v>
      </c>
      <c r="H11694" s="751">
        <v>402171</v>
      </c>
    </row>
    <row r="11695" spans="1:8">
      <c r="A11695" s="753" t="s">
        <v>84</v>
      </c>
      <c r="B11695" s="753" t="s">
        <v>224</v>
      </c>
      <c r="C11695" s="753" t="s">
        <v>223</v>
      </c>
      <c r="D11695" s="753" t="s">
        <v>1956</v>
      </c>
      <c r="E11695" s="753" t="s">
        <v>112</v>
      </c>
      <c r="F11695" s="753" t="s">
        <v>146</v>
      </c>
      <c r="G11695" s="757" t="s">
        <v>1780</v>
      </c>
      <c r="H11695" s="751">
        <v>484073</v>
      </c>
    </row>
    <row r="11696" spans="1:8">
      <c r="A11696" s="753" t="s">
        <v>84</v>
      </c>
      <c r="B11696" s="753" t="s">
        <v>224</v>
      </c>
      <c r="C11696" s="753" t="s">
        <v>223</v>
      </c>
      <c r="D11696" s="753" t="s">
        <v>1956</v>
      </c>
      <c r="E11696" s="753" t="s">
        <v>115</v>
      </c>
      <c r="F11696" s="753"/>
      <c r="G11696" s="757" t="s">
        <v>1781</v>
      </c>
      <c r="H11696" s="751">
        <v>47072000</v>
      </c>
    </row>
    <row r="11697" spans="1:8">
      <c r="A11697" s="753" t="s">
        <v>84</v>
      </c>
      <c r="B11697" s="753" t="s">
        <v>224</v>
      </c>
      <c r="C11697" s="753" t="s">
        <v>223</v>
      </c>
      <c r="D11697" s="753" t="s">
        <v>1956</v>
      </c>
      <c r="E11697" s="753" t="s">
        <v>115</v>
      </c>
      <c r="F11697" s="753" t="s">
        <v>116</v>
      </c>
      <c r="G11697" s="757" t="s">
        <v>117</v>
      </c>
      <c r="H11697" s="751">
        <v>13095000</v>
      </c>
    </row>
    <row r="11698" spans="1:8">
      <c r="A11698" s="753" t="s">
        <v>84</v>
      </c>
      <c r="B11698" s="753" t="s">
        <v>224</v>
      </c>
      <c r="C11698" s="753" t="s">
        <v>223</v>
      </c>
      <c r="D11698" s="753" t="s">
        <v>1956</v>
      </c>
      <c r="E11698" s="753" t="s">
        <v>115</v>
      </c>
      <c r="F11698" s="753" t="s">
        <v>147</v>
      </c>
      <c r="G11698" s="757" t="s">
        <v>148</v>
      </c>
      <c r="H11698" s="751">
        <v>30062000</v>
      </c>
    </row>
    <row r="11699" spans="1:8">
      <c r="A11699" s="753" t="s">
        <v>84</v>
      </c>
      <c r="B11699" s="753" t="s">
        <v>224</v>
      </c>
      <c r="C11699" s="753" t="s">
        <v>223</v>
      </c>
      <c r="D11699" s="753" t="s">
        <v>1956</v>
      </c>
      <c r="E11699" s="753" t="s">
        <v>115</v>
      </c>
      <c r="F11699" s="753" t="s">
        <v>118</v>
      </c>
      <c r="G11699" s="757" t="s">
        <v>119</v>
      </c>
      <c r="H11699" s="751">
        <v>3915000</v>
      </c>
    </row>
    <row r="11700" spans="1:8">
      <c r="A11700" s="753" t="s">
        <v>84</v>
      </c>
      <c r="B11700" s="753" t="s">
        <v>224</v>
      </c>
      <c r="C11700" s="753" t="s">
        <v>223</v>
      </c>
      <c r="D11700" s="753" t="s">
        <v>1956</v>
      </c>
      <c r="E11700" s="753" t="s">
        <v>120</v>
      </c>
      <c r="F11700" s="753"/>
      <c r="G11700" s="757" t="s">
        <v>121</v>
      </c>
      <c r="H11700" s="751">
        <v>11363134</v>
      </c>
    </row>
    <row r="11701" spans="1:8">
      <c r="A11701" s="753" t="s">
        <v>84</v>
      </c>
      <c r="B11701" s="753" t="s">
        <v>224</v>
      </c>
      <c r="C11701" s="753" t="s">
        <v>223</v>
      </c>
      <c r="D11701" s="753" t="s">
        <v>1956</v>
      </c>
      <c r="E11701" s="753" t="s">
        <v>120</v>
      </c>
      <c r="F11701" s="753" t="s">
        <v>123</v>
      </c>
      <c r="G11701" s="757" t="s">
        <v>124</v>
      </c>
      <c r="H11701" s="751">
        <v>2700734</v>
      </c>
    </row>
    <row r="11702" spans="1:8" ht="39.6">
      <c r="A11702" s="753" t="s">
        <v>84</v>
      </c>
      <c r="B11702" s="753" t="s">
        <v>224</v>
      </c>
      <c r="C11702" s="753" t="s">
        <v>223</v>
      </c>
      <c r="D11702" s="753" t="s">
        <v>1956</v>
      </c>
      <c r="E11702" s="753" t="s">
        <v>120</v>
      </c>
      <c r="F11702" s="753" t="s">
        <v>994</v>
      </c>
      <c r="G11702" s="757" t="s">
        <v>1824</v>
      </c>
      <c r="H11702" s="751">
        <v>4988400</v>
      </c>
    </row>
    <row r="11703" spans="1:8" ht="26.4">
      <c r="A11703" s="753" t="s">
        <v>84</v>
      </c>
      <c r="B11703" s="753" t="s">
        <v>224</v>
      </c>
      <c r="C11703" s="753" t="s">
        <v>223</v>
      </c>
      <c r="D11703" s="753" t="s">
        <v>1956</v>
      </c>
      <c r="E11703" s="753" t="s">
        <v>120</v>
      </c>
      <c r="F11703" s="753" t="s">
        <v>1001</v>
      </c>
      <c r="G11703" s="757" t="s">
        <v>1784</v>
      </c>
      <c r="H11703" s="751">
        <v>3674000</v>
      </c>
    </row>
    <row r="11704" spans="1:8">
      <c r="A11704" s="753" t="s">
        <v>84</v>
      </c>
      <c r="B11704" s="753" t="s">
        <v>224</v>
      </c>
      <c r="C11704" s="753" t="s">
        <v>223</v>
      </c>
      <c r="D11704" s="753" t="s">
        <v>1956</v>
      </c>
      <c r="E11704" s="753" t="s">
        <v>160</v>
      </c>
      <c r="F11704" s="753"/>
      <c r="G11704" s="757" t="s">
        <v>161</v>
      </c>
      <c r="H11704" s="751">
        <v>91300000</v>
      </c>
    </row>
    <row r="11705" spans="1:8">
      <c r="A11705" s="753" t="s">
        <v>84</v>
      </c>
      <c r="B11705" s="753" t="s">
        <v>224</v>
      </c>
      <c r="C11705" s="753" t="s">
        <v>223</v>
      </c>
      <c r="D11705" s="753" t="s">
        <v>1956</v>
      </c>
      <c r="E11705" s="753" t="s">
        <v>160</v>
      </c>
      <c r="F11705" s="753" t="s">
        <v>162</v>
      </c>
      <c r="G11705" s="757" t="s">
        <v>163</v>
      </c>
      <c r="H11705" s="751">
        <v>3975000</v>
      </c>
    </row>
    <row r="11706" spans="1:8">
      <c r="A11706" s="753" t="s">
        <v>84</v>
      </c>
      <c r="B11706" s="753" t="s">
        <v>224</v>
      </c>
      <c r="C11706" s="753" t="s">
        <v>223</v>
      </c>
      <c r="D11706" s="753" t="s">
        <v>1956</v>
      </c>
      <c r="E11706" s="753" t="s">
        <v>160</v>
      </c>
      <c r="F11706" s="753" t="s">
        <v>547</v>
      </c>
      <c r="G11706" s="757" t="s">
        <v>548</v>
      </c>
      <c r="H11706" s="751">
        <v>1000000</v>
      </c>
    </row>
    <row r="11707" spans="1:8">
      <c r="A11707" s="753" t="s">
        <v>84</v>
      </c>
      <c r="B11707" s="753" t="s">
        <v>224</v>
      </c>
      <c r="C11707" s="753" t="s">
        <v>223</v>
      </c>
      <c r="D11707" s="753" t="s">
        <v>1956</v>
      </c>
      <c r="E11707" s="753" t="s">
        <v>160</v>
      </c>
      <c r="F11707" s="753" t="s">
        <v>438</v>
      </c>
      <c r="G11707" s="757" t="s">
        <v>1786</v>
      </c>
      <c r="H11707" s="751">
        <v>1500000</v>
      </c>
    </row>
    <row r="11708" spans="1:8">
      <c r="A11708" s="753" t="s">
        <v>84</v>
      </c>
      <c r="B11708" s="753" t="s">
        <v>224</v>
      </c>
      <c r="C11708" s="753" t="s">
        <v>223</v>
      </c>
      <c r="D11708" s="753" t="s">
        <v>1956</v>
      </c>
      <c r="E11708" s="753" t="s">
        <v>160</v>
      </c>
      <c r="F11708" s="753" t="s">
        <v>549</v>
      </c>
      <c r="G11708" s="757" t="s">
        <v>550</v>
      </c>
      <c r="H11708" s="751">
        <v>67050000</v>
      </c>
    </row>
    <row r="11709" spans="1:8">
      <c r="A11709" s="753" t="s">
        <v>84</v>
      </c>
      <c r="B11709" s="753" t="s">
        <v>224</v>
      </c>
      <c r="C11709" s="753" t="s">
        <v>223</v>
      </c>
      <c r="D11709" s="753" t="s">
        <v>1956</v>
      </c>
      <c r="E11709" s="753" t="s">
        <v>160</v>
      </c>
      <c r="F11709" s="753" t="s">
        <v>551</v>
      </c>
      <c r="G11709" s="757" t="s">
        <v>133</v>
      </c>
      <c r="H11709" s="751">
        <v>17775000</v>
      </c>
    </row>
    <row r="11710" spans="1:8">
      <c r="A11710" s="753" t="s">
        <v>84</v>
      </c>
      <c r="B11710" s="753" t="s">
        <v>224</v>
      </c>
      <c r="C11710" s="753" t="s">
        <v>223</v>
      </c>
      <c r="D11710" s="753" t="s">
        <v>1956</v>
      </c>
      <c r="E11710" s="753" t="s">
        <v>125</v>
      </c>
      <c r="F11710" s="753"/>
      <c r="G11710" s="757" t="s">
        <v>126</v>
      </c>
      <c r="H11710" s="751">
        <v>63150000</v>
      </c>
    </row>
    <row r="11711" spans="1:8">
      <c r="A11711" s="753" t="s">
        <v>84</v>
      </c>
      <c r="B11711" s="753" t="s">
        <v>224</v>
      </c>
      <c r="C11711" s="753" t="s">
        <v>223</v>
      </c>
      <c r="D11711" s="753" t="s">
        <v>1956</v>
      </c>
      <c r="E11711" s="753" t="s">
        <v>125</v>
      </c>
      <c r="F11711" s="753" t="s">
        <v>430</v>
      </c>
      <c r="G11711" s="757" t="s">
        <v>431</v>
      </c>
      <c r="H11711" s="751">
        <v>150000</v>
      </c>
    </row>
    <row r="11712" spans="1:8">
      <c r="A11712" s="753" t="s">
        <v>84</v>
      </c>
      <c r="B11712" s="753" t="s">
        <v>224</v>
      </c>
      <c r="C11712" s="753" t="s">
        <v>223</v>
      </c>
      <c r="D11712" s="753" t="s">
        <v>1956</v>
      </c>
      <c r="E11712" s="753" t="s">
        <v>125</v>
      </c>
      <c r="F11712" s="753" t="s">
        <v>552</v>
      </c>
      <c r="G11712" s="757" t="s">
        <v>553</v>
      </c>
      <c r="H11712" s="751">
        <v>450000</v>
      </c>
    </row>
    <row r="11713" spans="1:8">
      <c r="A11713" s="753" t="s">
        <v>84</v>
      </c>
      <c r="B11713" s="753" t="s">
        <v>224</v>
      </c>
      <c r="C11713" s="753" t="s">
        <v>223</v>
      </c>
      <c r="D11713" s="753" t="s">
        <v>1956</v>
      </c>
      <c r="E11713" s="753" t="s">
        <v>125</v>
      </c>
      <c r="F11713" s="753" t="s">
        <v>127</v>
      </c>
      <c r="G11713" s="757" t="s">
        <v>128</v>
      </c>
      <c r="H11713" s="751">
        <v>900000</v>
      </c>
    </row>
    <row r="11714" spans="1:8">
      <c r="A11714" s="753" t="s">
        <v>84</v>
      </c>
      <c r="B11714" s="753" t="s">
        <v>224</v>
      </c>
      <c r="C11714" s="753" t="s">
        <v>223</v>
      </c>
      <c r="D11714" s="753" t="s">
        <v>1956</v>
      </c>
      <c r="E11714" s="753" t="s">
        <v>125</v>
      </c>
      <c r="F11714" s="753" t="s">
        <v>129</v>
      </c>
      <c r="G11714" s="757" t="s">
        <v>1787</v>
      </c>
      <c r="H11714" s="751">
        <v>60450000</v>
      </c>
    </row>
    <row r="11715" spans="1:8">
      <c r="A11715" s="753" t="s">
        <v>84</v>
      </c>
      <c r="B11715" s="753" t="s">
        <v>224</v>
      </c>
      <c r="C11715" s="753" t="s">
        <v>223</v>
      </c>
      <c r="D11715" s="753" t="s">
        <v>1956</v>
      </c>
      <c r="E11715" s="753" t="s">
        <v>125</v>
      </c>
      <c r="F11715" s="753" t="s">
        <v>584</v>
      </c>
      <c r="G11715" s="757" t="s">
        <v>135</v>
      </c>
      <c r="H11715" s="751">
        <v>1200000</v>
      </c>
    </row>
    <row r="11716" spans="1:8">
      <c r="A11716" s="753" t="s">
        <v>84</v>
      </c>
      <c r="B11716" s="753" t="s">
        <v>224</v>
      </c>
      <c r="C11716" s="753" t="s">
        <v>223</v>
      </c>
      <c r="D11716" s="753" t="s">
        <v>1956</v>
      </c>
      <c r="E11716" s="753" t="s">
        <v>554</v>
      </c>
      <c r="F11716" s="753"/>
      <c r="G11716" s="757" t="s">
        <v>555</v>
      </c>
      <c r="H11716" s="751">
        <v>56879400</v>
      </c>
    </row>
    <row r="11717" spans="1:8">
      <c r="A11717" s="753" t="s">
        <v>84</v>
      </c>
      <c r="B11717" s="753" t="s">
        <v>224</v>
      </c>
      <c r="C11717" s="753" t="s">
        <v>223</v>
      </c>
      <c r="D11717" s="753" t="s">
        <v>1956</v>
      </c>
      <c r="E11717" s="753" t="s">
        <v>554</v>
      </c>
      <c r="F11717" s="753" t="s">
        <v>556</v>
      </c>
      <c r="G11717" s="757" t="s">
        <v>557</v>
      </c>
      <c r="H11717" s="751">
        <v>19100000</v>
      </c>
    </row>
    <row r="11718" spans="1:8">
      <c r="A11718" s="753" t="s">
        <v>84</v>
      </c>
      <c r="B11718" s="753" t="s">
        <v>224</v>
      </c>
      <c r="C11718" s="753" t="s">
        <v>223</v>
      </c>
      <c r="D11718" s="753" t="s">
        <v>1956</v>
      </c>
      <c r="E11718" s="753" t="s">
        <v>554</v>
      </c>
      <c r="F11718" s="753" t="s">
        <v>243</v>
      </c>
      <c r="G11718" s="757" t="s">
        <v>244</v>
      </c>
      <c r="H11718" s="751">
        <v>34979400</v>
      </c>
    </row>
    <row r="11719" spans="1:8">
      <c r="A11719" s="753" t="s">
        <v>84</v>
      </c>
      <c r="B11719" s="753" t="s">
        <v>224</v>
      </c>
      <c r="C11719" s="753" t="s">
        <v>223</v>
      </c>
      <c r="D11719" s="753" t="s">
        <v>1956</v>
      </c>
      <c r="E11719" s="753" t="s">
        <v>554</v>
      </c>
      <c r="F11719" s="753" t="s">
        <v>558</v>
      </c>
      <c r="G11719" s="757" t="s">
        <v>559</v>
      </c>
      <c r="H11719" s="751">
        <v>2800000</v>
      </c>
    </row>
    <row r="11720" spans="1:8" ht="39.6">
      <c r="A11720" s="753" t="s">
        <v>84</v>
      </c>
      <c r="B11720" s="753" t="s">
        <v>224</v>
      </c>
      <c r="C11720" s="753" t="s">
        <v>223</v>
      </c>
      <c r="D11720" s="753" t="s">
        <v>1956</v>
      </c>
      <c r="E11720" s="753" t="s">
        <v>560</v>
      </c>
      <c r="F11720" s="753"/>
      <c r="G11720" s="757" t="s">
        <v>1790</v>
      </c>
      <c r="H11720" s="751">
        <v>22492000</v>
      </c>
    </row>
    <row r="11721" spans="1:8">
      <c r="A11721" s="753" t="s">
        <v>84</v>
      </c>
      <c r="B11721" s="753" t="s">
        <v>224</v>
      </c>
      <c r="C11721" s="753" t="s">
        <v>223</v>
      </c>
      <c r="D11721" s="753" t="s">
        <v>1956</v>
      </c>
      <c r="E11721" s="753" t="s">
        <v>560</v>
      </c>
      <c r="F11721" s="753" t="s">
        <v>418</v>
      </c>
      <c r="G11721" s="757" t="s">
        <v>1793</v>
      </c>
      <c r="H11721" s="751">
        <v>19990000</v>
      </c>
    </row>
    <row r="11722" spans="1:8">
      <c r="A11722" s="753" t="s">
        <v>84</v>
      </c>
      <c r="B11722" s="753" t="s">
        <v>224</v>
      </c>
      <c r="C11722" s="753" t="s">
        <v>223</v>
      </c>
      <c r="D11722" s="753" t="s">
        <v>1956</v>
      </c>
      <c r="E11722" s="753" t="s">
        <v>560</v>
      </c>
      <c r="F11722" s="753" t="s">
        <v>7</v>
      </c>
      <c r="G11722" s="757" t="s">
        <v>1795</v>
      </c>
      <c r="H11722" s="751">
        <v>2502000</v>
      </c>
    </row>
    <row r="11723" spans="1:8" ht="26.4">
      <c r="A11723" s="753" t="s">
        <v>84</v>
      </c>
      <c r="B11723" s="753" t="s">
        <v>224</v>
      </c>
      <c r="C11723" s="753" t="s">
        <v>223</v>
      </c>
      <c r="D11723" s="753" t="s">
        <v>1956</v>
      </c>
      <c r="E11723" s="753" t="s">
        <v>1796</v>
      </c>
      <c r="F11723" s="753"/>
      <c r="G11723" s="757" t="s">
        <v>1797</v>
      </c>
      <c r="H11723" s="751">
        <v>60000000</v>
      </c>
    </row>
    <row r="11724" spans="1:8">
      <c r="A11724" s="753" t="s">
        <v>84</v>
      </c>
      <c r="B11724" s="753" t="s">
        <v>224</v>
      </c>
      <c r="C11724" s="753" t="s">
        <v>223</v>
      </c>
      <c r="D11724" s="753" t="s">
        <v>1956</v>
      </c>
      <c r="E11724" s="753" t="s">
        <v>1796</v>
      </c>
      <c r="F11724" s="753" t="s">
        <v>1825</v>
      </c>
      <c r="G11724" s="757" t="s">
        <v>1794</v>
      </c>
      <c r="H11724" s="751">
        <v>24500000</v>
      </c>
    </row>
    <row r="11725" spans="1:8">
      <c r="A11725" s="753" t="s">
        <v>84</v>
      </c>
      <c r="B11725" s="753" t="s">
        <v>224</v>
      </c>
      <c r="C11725" s="753" t="s">
        <v>223</v>
      </c>
      <c r="D11725" s="753" t="s">
        <v>1956</v>
      </c>
      <c r="E11725" s="753" t="s">
        <v>1796</v>
      </c>
      <c r="F11725" s="753" t="s">
        <v>1798</v>
      </c>
      <c r="G11725" s="757" t="s">
        <v>1793</v>
      </c>
      <c r="H11725" s="751">
        <v>35500000</v>
      </c>
    </row>
    <row r="11726" spans="1:8" ht="26.4">
      <c r="A11726" s="753" t="s">
        <v>84</v>
      </c>
      <c r="B11726" s="753" t="s">
        <v>224</v>
      </c>
      <c r="C11726" s="753" t="s">
        <v>223</v>
      </c>
      <c r="D11726" s="753" t="s">
        <v>1956</v>
      </c>
      <c r="E11726" s="753" t="s">
        <v>130</v>
      </c>
      <c r="F11726" s="753"/>
      <c r="G11726" s="757" t="s">
        <v>131</v>
      </c>
      <c r="H11726" s="751">
        <v>45095431</v>
      </c>
    </row>
    <row r="11727" spans="1:8">
      <c r="A11727" s="753" t="s">
        <v>84</v>
      </c>
      <c r="B11727" s="753" t="s">
        <v>224</v>
      </c>
      <c r="C11727" s="753" t="s">
        <v>223</v>
      </c>
      <c r="D11727" s="753" t="s">
        <v>1956</v>
      </c>
      <c r="E11727" s="753" t="s">
        <v>130</v>
      </c>
      <c r="F11727" s="753" t="s">
        <v>585</v>
      </c>
      <c r="G11727" s="757" t="s">
        <v>1799</v>
      </c>
      <c r="H11727" s="751">
        <v>8613431</v>
      </c>
    </row>
    <row r="11728" spans="1:8">
      <c r="A11728" s="753" t="s">
        <v>84</v>
      </c>
      <c r="B11728" s="753" t="s">
        <v>224</v>
      </c>
      <c r="C11728" s="753" t="s">
        <v>223</v>
      </c>
      <c r="D11728" s="753" t="s">
        <v>1956</v>
      </c>
      <c r="E11728" s="753" t="s">
        <v>130</v>
      </c>
      <c r="F11728" s="753" t="s">
        <v>8</v>
      </c>
      <c r="G11728" s="757" t="s">
        <v>1835</v>
      </c>
      <c r="H11728" s="751">
        <v>750000</v>
      </c>
    </row>
    <row r="11729" spans="1:8">
      <c r="A11729" s="753" t="s">
        <v>84</v>
      </c>
      <c r="B11729" s="753" t="s">
        <v>224</v>
      </c>
      <c r="C11729" s="753" t="s">
        <v>223</v>
      </c>
      <c r="D11729" s="753" t="s">
        <v>1956</v>
      </c>
      <c r="E11729" s="753" t="s">
        <v>130</v>
      </c>
      <c r="F11729" s="753" t="s">
        <v>132</v>
      </c>
      <c r="G11729" s="757" t="s">
        <v>135</v>
      </c>
      <c r="H11729" s="751">
        <v>35732000</v>
      </c>
    </row>
    <row r="11730" spans="1:8">
      <c r="A11730" s="753" t="s">
        <v>84</v>
      </c>
      <c r="B11730" s="753" t="s">
        <v>224</v>
      </c>
      <c r="C11730" s="753" t="s">
        <v>223</v>
      </c>
      <c r="D11730" s="753" t="s">
        <v>1956</v>
      </c>
      <c r="E11730" s="753" t="s">
        <v>1801</v>
      </c>
      <c r="F11730" s="753"/>
      <c r="G11730" s="757" t="s">
        <v>1802</v>
      </c>
      <c r="H11730" s="751">
        <v>1200000</v>
      </c>
    </row>
    <row r="11731" spans="1:8">
      <c r="A11731" s="753" t="s">
        <v>84</v>
      </c>
      <c r="B11731" s="753" t="s">
        <v>224</v>
      </c>
      <c r="C11731" s="753" t="s">
        <v>223</v>
      </c>
      <c r="D11731" s="753" t="s">
        <v>1956</v>
      </c>
      <c r="E11731" s="753" t="s">
        <v>1801</v>
      </c>
      <c r="F11731" s="753" t="s">
        <v>1803</v>
      </c>
      <c r="G11731" s="757" t="s">
        <v>1804</v>
      </c>
      <c r="H11731" s="751">
        <v>1200000</v>
      </c>
    </row>
    <row r="11732" spans="1:8">
      <c r="A11732" s="753" t="s">
        <v>84</v>
      </c>
      <c r="B11732" s="753" t="s">
        <v>224</v>
      </c>
      <c r="C11732" s="753" t="s">
        <v>223</v>
      </c>
      <c r="D11732" s="753" t="s">
        <v>1956</v>
      </c>
      <c r="E11732" s="753" t="s">
        <v>134</v>
      </c>
      <c r="F11732" s="753"/>
      <c r="G11732" s="757" t="s">
        <v>135</v>
      </c>
      <c r="H11732" s="751">
        <v>76362000</v>
      </c>
    </row>
    <row r="11733" spans="1:8">
      <c r="A11733" s="753" t="s">
        <v>84</v>
      </c>
      <c r="B11733" s="753" t="s">
        <v>224</v>
      </c>
      <c r="C11733" s="753" t="s">
        <v>223</v>
      </c>
      <c r="D11733" s="753" t="s">
        <v>1956</v>
      </c>
      <c r="E11733" s="753" t="s">
        <v>134</v>
      </c>
      <c r="F11733" s="753" t="s">
        <v>137</v>
      </c>
      <c r="G11733" s="757" t="s">
        <v>138</v>
      </c>
      <c r="H11733" s="751">
        <v>13400000</v>
      </c>
    </row>
    <row r="11734" spans="1:8">
      <c r="A11734" s="753" t="s">
        <v>84</v>
      </c>
      <c r="B11734" s="753" t="s">
        <v>224</v>
      </c>
      <c r="C11734" s="753" t="s">
        <v>223</v>
      </c>
      <c r="D11734" s="753" t="s">
        <v>1956</v>
      </c>
      <c r="E11734" s="753" t="s">
        <v>134</v>
      </c>
      <c r="F11734" s="753" t="s">
        <v>139</v>
      </c>
      <c r="G11734" s="757" t="s">
        <v>140</v>
      </c>
      <c r="H11734" s="751">
        <v>62962000</v>
      </c>
    </row>
    <row r="11735" spans="1:8">
      <c r="A11735" s="753" t="s">
        <v>84</v>
      </c>
      <c r="B11735" s="753" t="s">
        <v>224</v>
      </c>
      <c r="C11735" s="753" t="s">
        <v>1062</v>
      </c>
      <c r="D11735" s="753"/>
      <c r="E11735" s="753"/>
      <c r="F11735" s="753"/>
      <c r="G11735" s="757" t="s">
        <v>1375</v>
      </c>
      <c r="H11735" s="751">
        <v>73600000</v>
      </c>
    </row>
    <row r="11736" spans="1:8" ht="26.4">
      <c r="A11736" s="753" t="s">
        <v>84</v>
      </c>
      <c r="B11736" s="753" t="s">
        <v>224</v>
      </c>
      <c r="C11736" s="753" t="s">
        <v>1062</v>
      </c>
      <c r="D11736" s="753" t="s">
        <v>1945</v>
      </c>
      <c r="E11736" s="753"/>
      <c r="F11736" s="753"/>
      <c r="G11736" s="757" t="s">
        <v>1946</v>
      </c>
      <c r="H11736" s="751">
        <v>73600000</v>
      </c>
    </row>
    <row r="11737" spans="1:8">
      <c r="A11737" s="753" t="s">
        <v>84</v>
      </c>
      <c r="B11737" s="753" t="s">
        <v>224</v>
      </c>
      <c r="C11737" s="753" t="s">
        <v>1062</v>
      </c>
      <c r="D11737" s="753" t="s">
        <v>1945</v>
      </c>
      <c r="E11737" s="753" t="s">
        <v>426</v>
      </c>
      <c r="F11737" s="753"/>
      <c r="G11737" s="757" t="s">
        <v>427</v>
      </c>
      <c r="H11737" s="751">
        <v>5000000</v>
      </c>
    </row>
    <row r="11738" spans="1:8">
      <c r="A11738" s="753" t="s">
        <v>84</v>
      </c>
      <c r="B11738" s="753" t="s">
        <v>224</v>
      </c>
      <c r="C11738" s="753" t="s">
        <v>1062</v>
      </c>
      <c r="D11738" s="753" t="s">
        <v>1945</v>
      </c>
      <c r="E11738" s="753" t="s">
        <v>426</v>
      </c>
      <c r="F11738" s="753" t="s">
        <v>336</v>
      </c>
      <c r="G11738" s="757" t="s">
        <v>1876</v>
      </c>
      <c r="H11738" s="751">
        <v>5000000</v>
      </c>
    </row>
    <row r="11739" spans="1:8">
      <c r="A11739" s="753" t="s">
        <v>84</v>
      </c>
      <c r="B11739" s="753" t="s">
        <v>224</v>
      </c>
      <c r="C11739" s="753" t="s">
        <v>1062</v>
      </c>
      <c r="D11739" s="753" t="s">
        <v>1945</v>
      </c>
      <c r="E11739" s="753" t="s">
        <v>160</v>
      </c>
      <c r="F11739" s="753"/>
      <c r="G11739" s="757" t="s">
        <v>161</v>
      </c>
      <c r="H11739" s="751">
        <v>10600000</v>
      </c>
    </row>
    <row r="11740" spans="1:8">
      <c r="A11740" s="753" t="s">
        <v>84</v>
      </c>
      <c r="B11740" s="753" t="s">
        <v>224</v>
      </c>
      <c r="C11740" s="753" t="s">
        <v>1062</v>
      </c>
      <c r="D11740" s="753" t="s">
        <v>1945</v>
      </c>
      <c r="E11740" s="753" t="s">
        <v>160</v>
      </c>
      <c r="F11740" s="753" t="s">
        <v>162</v>
      </c>
      <c r="G11740" s="757" t="s">
        <v>163</v>
      </c>
      <c r="H11740" s="751">
        <v>1000000</v>
      </c>
    </row>
    <row r="11741" spans="1:8">
      <c r="A11741" s="753" t="s">
        <v>84</v>
      </c>
      <c r="B11741" s="753" t="s">
        <v>224</v>
      </c>
      <c r="C11741" s="753" t="s">
        <v>1062</v>
      </c>
      <c r="D11741" s="753" t="s">
        <v>1945</v>
      </c>
      <c r="E11741" s="753" t="s">
        <v>160</v>
      </c>
      <c r="F11741" s="753" t="s">
        <v>549</v>
      </c>
      <c r="G11741" s="757" t="s">
        <v>550</v>
      </c>
      <c r="H11741" s="751">
        <v>9000000</v>
      </c>
    </row>
    <row r="11742" spans="1:8">
      <c r="A11742" s="753" t="s">
        <v>84</v>
      </c>
      <c r="B11742" s="753" t="s">
        <v>224</v>
      </c>
      <c r="C11742" s="753" t="s">
        <v>1062</v>
      </c>
      <c r="D11742" s="753" t="s">
        <v>1945</v>
      </c>
      <c r="E11742" s="753" t="s">
        <v>160</v>
      </c>
      <c r="F11742" s="753" t="s">
        <v>551</v>
      </c>
      <c r="G11742" s="757" t="s">
        <v>133</v>
      </c>
      <c r="H11742" s="751">
        <v>600000</v>
      </c>
    </row>
    <row r="11743" spans="1:8">
      <c r="A11743" s="753" t="s">
        <v>84</v>
      </c>
      <c r="B11743" s="753" t="s">
        <v>224</v>
      </c>
      <c r="C11743" s="753" t="s">
        <v>1062</v>
      </c>
      <c r="D11743" s="753" t="s">
        <v>1945</v>
      </c>
      <c r="E11743" s="753" t="s">
        <v>554</v>
      </c>
      <c r="F11743" s="753"/>
      <c r="G11743" s="757" t="s">
        <v>555</v>
      </c>
      <c r="H11743" s="751">
        <v>2000000</v>
      </c>
    </row>
    <row r="11744" spans="1:8">
      <c r="A11744" s="753" t="s">
        <v>84</v>
      </c>
      <c r="B11744" s="753" t="s">
        <v>224</v>
      </c>
      <c r="C11744" s="753" t="s">
        <v>1062</v>
      </c>
      <c r="D11744" s="753" t="s">
        <v>1945</v>
      </c>
      <c r="E11744" s="753" t="s">
        <v>554</v>
      </c>
      <c r="F11744" s="753" t="s">
        <v>556</v>
      </c>
      <c r="G11744" s="757" t="s">
        <v>557</v>
      </c>
      <c r="H11744" s="751">
        <v>2000000</v>
      </c>
    </row>
    <row r="11745" spans="1:8" ht="26.4">
      <c r="A11745" s="753" t="s">
        <v>84</v>
      </c>
      <c r="B11745" s="753" t="s">
        <v>224</v>
      </c>
      <c r="C11745" s="753" t="s">
        <v>1062</v>
      </c>
      <c r="D11745" s="753" t="s">
        <v>1945</v>
      </c>
      <c r="E11745" s="753" t="s">
        <v>130</v>
      </c>
      <c r="F11745" s="753"/>
      <c r="G11745" s="757" t="s">
        <v>131</v>
      </c>
      <c r="H11745" s="751">
        <v>36000000</v>
      </c>
    </row>
    <row r="11746" spans="1:8">
      <c r="A11746" s="753" t="s">
        <v>84</v>
      </c>
      <c r="B11746" s="753" t="s">
        <v>224</v>
      </c>
      <c r="C11746" s="753" t="s">
        <v>1062</v>
      </c>
      <c r="D11746" s="753" t="s">
        <v>1945</v>
      </c>
      <c r="E11746" s="753" t="s">
        <v>130</v>
      </c>
      <c r="F11746" s="753" t="s">
        <v>132</v>
      </c>
      <c r="G11746" s="757" t="s">
        <v>135</v>
      </c>
      <c r="H11746" s="751">
        <v>36000000</v>
      </c>
    </row>
    <row r="11747" spans="1:8">
      <c r="A11747" s="753" t="s">
        <v>84</v>
      </c>
      <c r="B11747" s="753" t="s">
        <v>224</v>
      </c>
      <c r="C11747" s="753" t="s">
        <v>1062</v>
      </c>
      <c r="D11747" s="753" t="s">
        <v>1945</v>
      </c>
      <c r="E11747" s="753" t="s">
        <v>134</v>
      </c>
      <c r="F11747" s="753"/>
      <c r="G11747" s="757" t="s">
        <v>135</v>
      </c>
      <c r="H11747" s="751">
        <v>20000000</v>
      </c>
    </row>
    <row r="11748" spans="1:8">
      <c r="A11748" s="753" t="s">
        <v>84</v>
      </c>
      <c r="B11748" s="753" t="s">
        <v>224</v>
      </c>
      <c r="C11748" s="753" t="s">
        <v>1062</v>
      </c>
      <c r="D11748" s="753" t="s">
        <v>1945</v>
      </c>
      <c r="E11748" s="753" t="s">
        <v>134</v>
      </c>
      <c r="F11748" s="753" t="s">
        <v>139</v>
      </c>
      <c r="G11748" s="757" t="s">
        <v>140</v>
      </c>
      <c r="H11748" s="751">
        <v>20000000</v>
      </c>
    </row>
    <row r="11749" spans="1:8">
      <c r="A11749" s="753" t="s">
        <v>84</v>
      </c>
      <c r="B11749" s="753" t="s">
        <v>984</v>
      </c>
      <c r="C11749" s="753"/>
      <c r="D11749" s="753"/>
      <c r="E11749" s="753"/>
      <c r="F11749" s="753"/>
      <c r="G11749" s="757" t="s">
        <v>985</v>
      </c>
      <c r="H11749" s="751">
        <v>1841039822</v>
      </c>
    </row>
    <row r="11750" spans="1:8">
      <c r="A11750" s="753" t="s">
        <v>84</v>
      </c>
      <c r="B11750" s="753" t="s">
        <v>984</v>
      </c>
      <c r="C11750" s="753" t="s">
        <v>416</v>
      </c>
      <c r="D11750" s="753"/>
      <c r="E11750" s="753"/>
      <c r="F11750" s="753"/>
      <c r="G11750" s="757" t="s">
        <v>1814</v>
      </c>
      <c r="H11750" s="751">
        <v>8580000</v>
      </c>
    </row>
    <row r="11751" spans="1:8" ht="39.6">
      <c r="A11751" s="753" t="s">
        <v>84</v>
      </c>
      <c r="B11751" s="753" t="s">
        <v>984</v>
      </c>
      <c r="C11751" s="753" t="s">
        <v>416</v>
      </c>
      <c r="D11751" s="753" t="s">
        <v>1816</v>
      </c>
      <c r="E11751" s="753"/>
      <c r="F11751" s="753"/>
      <c r="G11751" s="757" t="s">
        <v>1817</v>
      </c>
      <c r="H11751" s="751">
        <v>8580000</v>
      </c>
    </row>
    <row r="11752" spans="1:8">
      <c r="A11752" s="753" t="s">
        <v>84</v>
      </c>
      <c r="B11752" s="753" t="s">
        <v>984</v>
      </c>
      <c r="C11752" s="753" t="s">
        <v>416</v>
      </c>
      <c r="D11752" s="753" t="s">
        <v>1816</v>
      </c>
      <c r="E11752" s="753" t="s">
        <v>554</v>
      </c>
      <c r="F11752" s="753"/>
      <c r="G11752" s="757" t="s">
        <v>555</v>
      </c>
      <c r="H11752" s="751">
        <v>8580000</v>
      </c>
    </row>
    <row r="11753" spans="1:8">
      <c r="A11753" s="753" t="s">
        <v>84</v>
      </c>
      <c r="B11753" s="753" t="s">
        <v>984</v>
      </c>
      <c r="C11753" s="753" t="s">
        <v>416</v>
      </c>
      <c r="D11753" s="753" t="s">
        <v>1816</v>
      </c>
      <c r="E11753" s="753" t="s">
        <v>554</v>
      </c>
      <c r="F11753" s="753" t="s">
        <v>206</v>
      </c>
      <c r="G11753" s="757" t="s">
        <v>207</v>
      </c>
      <c r="H11753" s="751">
        <v>8580000</v>
      </c>
    </row>
    <row r="11754" spans="1:8" ht="26.4">
      <c r="A11754" s="753" t="s">
        <v>84</v>
      </c>
      <c r="B11754" s="753" t="s">
        <v>984</v>
      </c>
      <c r="C11754" s="753" t="s">
        <v>223</v>
      </c>
      <c r="D11754" s="753"/>
      <c r="E11754" s="753"/>
      <c r="F11754" s="753"/>
      <c r="G11754" s="757" t="s">
        <v>1765</v>
      </c>
      <c r="H11754" s="751">
        <v>1766459822</v>
      </c>
    </row>
    <row r="11755" spans="1:8" ht="39.6">
      <c r="A11755" s="753" t="s">
        <v>84</v>
      </c>
      <c r="B11755" s="753" t="s">
        <v>984</v>
      </c>
      <c r="C11755" s="753" t="s">
        <v>223</v>
      </c>
      <c r="D11755" s="753" t="s">
        <v>1956</v>
      </c>
      <c r="E11755" s="753"/>
      <c r="F11755" s="753"/>
      <c r="G11755" s="757" t="s">
        <v>1957</v>
      </c>
      <c r="H11755" s="751">
        <v>1766459822</v>
      </c>
    </row>
    <row r="11756" spans="1:8">
      <c r="A11756" s="753" t="s">
        <v>84</v>
      </c>
      <c r="B11756" s="753" t="s">
        <v>984</v>
      </c>
      <c r="C11756" s="753" t="s">
        <v>223</v>
      </c>
      <c r="D11756" s="753" t="s">
        <v>1956</v>
      </c>
      <c r="E11756" s="753" t="s">
        <v>92</v>
      </c>
      <c r="F11756" s="753"/>
      <c r="G11756" s="757" t="s">
        <v>93</v>
      </c>
      <c r="H11756" s="751">
        <v>419107200</v>
      </c>
    </row>
    <row r="11757" spans="1:8">
      <c r="A11757" s="753" t="s">
        <v>84</v>
      </c>
      <c r="B11757" s="753" t="s">
        <v>984</v>
      </c>
      <c r="C11757" s="753" t="s">
        <v>223</v>
      </c>
      <c r="D11757" s="753" t="s">
        <v>1956</v>
      </c>
      <c r="E11757" s="753" t="s">
        <v>92</v>
      </c>
      <c r="F11757" s="753" t="s">
        <v>94</v>
      </c>
      <c r="G11757" s="757" t="s">
        <v>1768</v>
      </c>
      <c r="H11757" s="751">
        <v>419107200</v>
      </c>
    </row>
    <row r="11758" spans="1:8" ht="26.4">
      <c r="A11758" s="753" t="s">
        <v>84</v>
      </c>
      <c r="B11758" s="753" t="s">
        <v>984</v>
      </c>
      <c r="C11758" s="753" t="s">
        <v>223</v>
      </c>
      <c r="D11758" s="753" t="s">
        <v>1956</v>
      </c>
      <c r="E11758" s="753" t="s">
        <v>141</v>
      </c>
      <c r="F11758" s="753"/>
      <c r="G11758" s="757" t="s">
        <v>1822</v>
      </c>
      <c r="H11758" s="751">
        <v>3600000</v>
      </c>
    </row>
    <row r="11759" spans="1:8" ht="26.4">
      <c r="A11759" s="753" t="s">
        <v>84</v>
      </c>
      <c r="B11759" s="753" t="s">
        <v>984</v>
      </c>
      <c r="C11759" s="753" t="s">
        <v>223</v>
      </c>
      <c r="D11759" s="753" t="s">
        <v>1956</v>
      </c>
      <c r="E11759" s="753" t="s">
        <v>141</v>
      </c>
      <c r="F11759" s="753" t="s">
        <v>581</v>
      </c>
      <c r="G11759" s="757" t="s">
        <v>1823</v>
      </c>
      <c r="H11759" s="751">
        <v>600000</v>
      </c>
    </row>
    <row r="11760" spans="1:8">
      <c r="A11760" s="753" t="s">
        <v>84</v>
      </c>
      <c r="B11760" s="753" t="s">
        <v>984</v>
      </c>
      <c r="C11760" s="753" t="s">
        <v>223</v>
      </c>
      <c r="D11760" s="753" t="s">
        <v>1956</v>
      </c>
      <c r="E11760" s="753" t="s">
        <v>141</v>
      </c>
      <c r="F11760" s="753" t="s">
        <v>142</v>
      </c>
      <c r="G11760" s="757" t="s">
        <v>1856</v>
      </c>
      <c r="H11760" s="751">
        <v>3000000</v>
      </c>
    </row>
    <row r="11761" spans="1:8">
      <c r="A11761" s="753" t="s">
        <v>84</v>
      </c>
      <c r="B11761" s="753" t="s">
        <v>984</v>
      </c>
      <c r="C11761" s="753" t="s">
        <v>223</v>
      </c>
      <c r="D11761" s="753" t="s">
        <v>1956</v>
      </c>
      <c r="E11761" s="753" t="s">
        <v>96</v>
      </c>
      <c r="F11761" s="753"/>
      <c r="G11761" s="757" t="s">
        <v>97</v>
      </c>
      <c r="H11761" s="751">
        <v>453992016</v>
      </c>
    </row>
    <row r="11762" spans="1:8">
      <c r="A11762" s="753" t="s">
        <v>84</v>
      </c>
      <c r="B11762" s="753" t="s">
        <v>984</v>
      </c>
      <c r="C11762" s="753" t="s">
        <v>223</v>
      </c>
      <c r="D11762" s="753" t="s">
        <v>1956</v>
      </c>
      <c r="E11762" s="753" t="s">
        <v>96</v>
      </c>
      <c r="F11762" s="753" t="s">
        <v>440</v>
      </c>
      <c r="G11762" s="757" t="s">
        <v>441</v>
      </c>
      <c r="H11762" s="751">
        <v>5364000</v>
      </c>
    </row>
    <row r="11763" spans="1:8">
      <c r="A11763" s="753" t="s">
        <v>84</v>
      </c>
      <c r="B11763" s="753" t="s">
        <v>984</v>
      </c>
      <c r="C11763" s="753" t="s">
        <v>223</v>
      </c>
      <c r="D11763" s="753" t="s">
        <v>1956</v>
      </c>
      <c r="E11763" s="753" t="s">
        <v>96</v>
      </c>
      <c r="F11763" s="753" t="s">
        <v>864</v>
      </c>
      <c r="G11763" s="757" t="s">
        <v>1770</v>
      </c>
      <c r="H11763" s="751">
        <v>2304000</v>
      </c>
    </row>
    <row r="11764" spans="1:8" ht="26.4">
      <c r="A11764" s="753" t="s">
        <v>84</v>
      </c>
      <c r="B11764" s="753" t="s">
        <v>984</v>
      </c>
      <c r="C11764" s="753" t="s">
        <v>223</v>
      </c>
      <c r="D11764" s="753" t="s">
        <v>1956</v>
      </c>
      <c r="E11764" s="753" t="s">
        <v>96</v>
      </c>
      <c r="F11764" s="753" t="s">
        <v>98</v>
      </c>
      <c r="G11764" s="757" t="s">
        <v>99</v>
      </c>
      <c r="H11764" s="751">
        <v>104598000</v>
      </c>
    </row>
    <row r="11765" spans="1:8" ht="26.4">
      <c r="A11765" s="753" t="s">
        <v>84</v>
      </c>
      <c r="B11765" s="753" t="s">
        <v>984</v>
      </c>
      <c r="C11765" s="753" t="s">
        <v>223</v>
      </c>
      <c r="D11765" s="753" t="s">
        <v>1956</v>
      </c>
      <c r="E11765" s="753" t="s">
        <v>96</v>
      </c>
      <c r="F11765" s="753" t="s">
        <v>442</v>
      </c>
      <c r="G11765" s="757" t="s">
        <v>1772</v>
      </c>
      <c r="H11765" s="751">
        <v>15180000</v>
      </c>
    </row>
    <row r="11766" spans="1:8">
      <c r="A11766" s="753" t="s">
        <v>84</v>
      </c>
      <c r="B11766" s="753" t="s">
        <v>984</v>
      </c>
      <c r="C11766" s="753" t="s">
        <v>223</v>
      </c>
      <c r="D11766" s="753" t="s">
        <v>1956</v>
      </c>
      <c r="E11766" s="753" t="s">
        <v>96</v>
      </c>
      <c r="F11766" s="753" t="s">
        <v>154</v>
      </c>
      <c r="G11766" s="757" t="s">
        <v>1773</v>
      </c>
      <c r="H11766" s="751">
        <v>326546016</v>
      </c>
    </row>
    <row r="11767" spans="1:8">
      <c r="A11767" s="753" t="s">
        <v>84</v>
      </c>
      <c r="B11767" s="753" t="s">
        <v>984</v>
      </c>
      <c r="C11767" s="753" t="s">
        <v>223</v>
      </c>
      <c r="D11767" s="753" t="s">
        <v>1956</v>
      </c>
      <c r="E11767" s="753" t="s">
        <v>426</v>
      </c>
      <c r="F11767" s="753"/>
      <c r="G11767" s="757" t="s">
        <v>427</v>
      </c>
      <c r="H11767" s="751">
        <v>39068000</v>
      </c>
    </row>
    <row r="11768" spans="1:8">
      <c r="A11768" s="753" t="s">
        <v>84</v>
      </c>
      <c r="B11768" s="753" t="s">
        <v>984</v>
      </c>
      <c r="C11768" s="753" t="s">
        <v>223</v>
      </c>
      <c r="D11768" s="753" t="s">
        <v>1956</v>
      </c>
      <c r="E11768" s="753" t="s">
        <v>426</v>
      </c>
      <c r="F11768" s="753" t="s">
        <v>428</v>
      </c>
      <c r="G11768" s="757" t="s">
        <v>1774</v>
      </c>
      <c r="H11768" s="751">
        <v>29702000</v>
      </c>
    </row>
    <row r="11769" spans="1:8">
      <c r="A11769" s="753" t="s">
        <v>84</v>
      </c>
      <c r="B11769" s="753" t="s">
        <v>984</v>
      </c>
      <c r="C11769" s="753" t="s">
        <v>223</v>
      </c>
      <c r="D11769" s="753" t="s">
        <v>1956</v>
      </c>
      <c r="E11769" s="753" t="s">
        <v>426</v>
      </c>
      <c r="F11769" s="753" t="s">
        <v>336</v>
      </c>
      <c r="G11769" s="757" t="s">
        <v>1876</v>
      </c>
      <c r="H11769" s="751">
        <v>8046000</v>
      </c>
    </row>
    <row r="11770" spans="1:8">
      <c r="A11770" s="753" t="s">
        <v>84</v>
      </c>
      <c r="B11770" s="753" t="s">
        <v>984</v>
      </c>
      <c r="C11770" s="753" t="s">
        <v>223</v>
      </c>
      <c r="D11770" s="753" t="s">
        <v>1956</v>
      </c>
      <c r="E11770" s="753" t="s">
        <v>426</v>
      </c>
      <c r="F11770" s="753" t="s">
        <v>429</v>
      </c>
      <c r="G11770" s="757" t="s">
        <v>1775</v>
      </c>
      <c r="H11770" s="751">
        <v>1320000</v>
      </c>
    </row>
    <row r="11771" spans="1:8">
      <c r="A11771" s="753" t="s">
        <v>84</v>
      </c>
      <c r="B11771" s="753" t="s">
        <v>984</v>
      </c>
      <c r="C11771" s="753" t="s">
        <v>223</v>
      </c>
      <c r="D11771" s="753" t="s">
        <v>1956</v>
      </c>
      <c r="E11771" s="753" t="s">
        <v>100</v>
      </c>
      <c r="F11771" s="753"/>
      <c r="G11771" s="757" t="s">
        <v>101</v>
      </c>
      <c r="H11771" s="751">
        <v>39885000</v>
      </c>
    </row>
    <row r="11772" spans="1:8">
      <c r="A11772" s="753" t="s">
        <v>84</v>
      </c>
      <c r="B11772" s="753" t="s">
        <v>984</v>
      </c>
      <c r="C11772" s="753" t="s">
        <v>223</v>
      </c>
      <c r="D11772" s="753" t="s">
        <v>1956</v>
      </c>
      <c r="E11772" s="753" t="s">
        <v>100</v>
      </c>
      <c r="F11772" s="753" t="s">
        <v>443</v>
      </c>
      <c r="G11772" s="757" t="s">
        <v>135</v>
      </c>
      <c r="H11772" s="751">
        <v>39885000</v>
      </c>
    </row>
    <row r="11773" spans="1:8">
      <c r="A11773" s="753" t="s">
        <v>84</v>
      </c>
      <c r="B11773" s="753" t="s">
        <v>984</v>
      </c>
      <c r="C11773" s="753" t="s">
        <v>223</v>
      </c>
      <c r="D11773" s="753" t="s">
        <v>1956</v>
      </c>
      <c r="E11773" s="753" t="s">
        <v>102</v>
      </c>
      <c r="F11773" s="753"/>
      <c r="G11773" s="757" t="s">
        <v>369</v>
      </c>
      <c r="H11773" s="751">
        <v>116001542</v>
      </c>
    </row>
    <row r="11774" spans="1:8">
      <c r="A11774" s="753" t="s">
        <v>84</v>
      </c>
      <c r="B11774" s="753" t="s">
        <v>984</v>
      </c>
      <c r="C11774" s="753" t="s">
        <v>223</v>
      </c>
      <c r="D11774" s="753" t="s">
        <v>1956</v>
      </c>
      <c r="E11774" s="753" t="s">
        <v>102</v>
      </c>
      <c r="F11774" s="753" t="s">
        <v>103</v>
      </c>
      <c r="G11774" s="757" t="s">
        <v>104</v>
      </c>
      <c r="H11774" s="751">
        <v>87422834</v>
      </c>
    </row>
    <row r="11775" spans="1:8">
      <c r="A11775" s="753" t="s">
        <v>84</v>
      </c>
      <c r="B11775" s="753" t="s">
        <v>984</v>
      </c>
      <c r="C11775" s="753" t="s">
        <v>223</v>
      </c>
      <c r="D11775" s="753" t="s">
        <v>1956</v>
      </c>
      <c r="E11775" s="753" t="s">
        <v>102</v>
      </c>
      <c r="F11775" s="753" t="s">
        <v>105</v>
      </c>
      <c r="G11775" s="757" t="s">
        <v>106</v>
      </c>
      <c r="H11775" s="751">
        <v>14989992</v>
      </c>
    </row>
    <row r="11776" spans="1:8">
      <c r="A11776" s="753" t="s">
        <v>84</v>
      </c>
      <c r="B11776" s="753" t="s">
        <v>984</v>
      </c>
      <c r="C11776" s="753" t="s">
        <v>223</v>
      </c>
      <c r="D11776" s="753" t="s">
        <v>1956</v>
      </c>
      <c r="E11776" s="753" t="s">
        <v>102</v>
      </c>
      <c r="F11776" s="753" t="s">
        <v>107</v>
      </c>
      <c r="G11776" s="757" t="s">
        <v>108</v>
      </c>
      <c r="H11776" s="751">
        <v>9269328</v>
      </c>
    </row>
    <row r="11777" spans="1:8">
      <c r="A11777" s="753" t="s">
        <v>84</v>
      </c>
      <c r="B11777" s="753" t="s">
        <v>984</v>
      </c>
      <c r="C11777" s="753" t="s">
        <v>223</v>
      </c>
      <c r="D11777" s="753" t="s">
        <v>1956</v>
      </c>
      <c r="E11777" s="753" t="s">
        <v>102</v>
      </c>
      <c r="F11777" s="753" t="s">
        <v>0</v>
      </c>
      <c r="G11777" s="757" t="s">
        <v>1</v>
      </c>
      <c r="H11777" s="751">
        <v>4319388</v>
      </c>
    </row>
    <row r="11778" spans="1:8">
      <c r="A11778" s="753" t="s">
        <v>84</v>
      </c>
      <c r="B11778" s="753" t="s">
        <v>984</v>
      </c>
      <c r="C11778" s="753" t="s">
        <v>223</v>
      </c>
      <c r="D11778" s="753" t="s">
        <v>1956</v>
      </c>
      <c r="E11778" s="753" t="s">
        <v>112</v>
      </c>
      <c r="F11778" s="753"/>
      <c r="G11778" s="757" t="s">
        <v>113</v>
      </c>
      <c r="H11778" s="751">
        <v>5514746</v>
      </c>
    </row>
    <row r="11779" spans="1:8">
      <c r="A11779" s="753" t="s">
        <v>84</v>
      </c>
      <c r="B11779" s="753" t="s">
        <v>984</v>
      </c>
      <c r="C11779" s="753" t="s">
        <v>223</v>
      </c>
      <c r="D11779" s="753" t="s">
        <v>1956</v>
      </c>
      <c r="E11779" s="753" t="s">
        <v>112</v>
      </c>
      <c r="F11779" s="753" t="s">
        <v>155</v>
      </c>
      <c r="G11779" s="757" t="s">
        <v>1777</v>
      </c>
      <c r="H11779" s="751">
        <v>3056158</v>
      </c>
    </row>
    <row r="11780" spans="1:8">
      <c r="A11780" s="753" t="s">
        <v>84</v>
      </c>
      <c r="B11780" s="753" t="s">
        <v>984</v>
      </c>
      <c r="C11780" s="753" t="s">
        <v>223</v>
      </c>
      <c r="D11780" s="753" t="s">
        <v>1956</v>
      </c>
      <c r="E11780" s="753" t="s">
        <v>112</v>
      </c>
      <c r="F11780" s="753" t="s">
        <v>114</v>
      </c>
      <c r="G11780" s="757" t="s">
        <v>1778</v>
      </c>
      <c r="H11780" s="751">
        <v>1360285</v>
      </c>
    </row>
    <row r="11781" spans="1:8">
      <c r="A11781" s="753" t="s">
        <v>84</v>
      </c>
      <c r="B11781" s="753" t="s">
        <v>984</v>
      </c>
      <c r="C11781" s="753" t="s">
        <v>223</v>
      </c>
      <c r="D11781" s="753" t="s">
        <v>1956</v>
      </c>
      <c r="E11781" s="753" t="s">
        <v>112</v>
      </c>
      <c r="F11781" s="753" t="s">
        <v>146</v>
      </c>
      <c r="G11781" s="757" t="s">
        <v>1780</v>
      </c>
      <c r="H11781" s="751">
        <v>490303</v>
      </c>
    </row>
    <row r="11782" spans="1:8">
      <c r="A11782" s="753" t="s">
        <v>84</v>
      </c>
      <c r="B11782" s="753" t="s">
        <v>984</v>
      </c>
      <c r="C11782" s="753" t="s">
        <v>223</v>
      </c>
      <c r="D11782" s="753" t="s">
        <v>1956</v>
      </c>
      <c r="E11782" s="753" t="s">
        <v>112</v>
      </c>
      <c r="F11782" s="753" t="s">
        <v>242</v>
      </c>
      <c r="G11782" s="757" t="s">
        <v>1839</v>
      </c>
      <c r="H11782" s="751">
        <v>608000</v>
      </c>
    </row>
    <row r="11783" spans="1:8">
      <c r="A11783" s="753" t="s">
        <v>84</v>
      </c>
      <c r="B11783" s="753" t="s">
        <v>984</v>
      </c>
      <c r="C11783" s="753" t="s">
        <v>223</v>
      </c>
      <c r="D11783" s="753" t="s">
        <v>1956</v>
      </c>
      <c r="E11783" s="753" t="s">
        <v>115</v>
      </c>
      <c r="F11783" s="753"/>
      <c r="G11783" s="757" t="s">
        <v>1781</v>
      </c>
      <c r="H11783" s="751">
        <v>38858700</v>
      </c>
    </row>
    <row r="11784" spans="1:8">
      <c r="A11784" s="753" t="s">
        <v>84</v>
      </c>
      <c r="B11784" s="753" t="s">
        <v>984</v>
      </c>
      <c r="C11784" s="753" t="s">
        <v>223</v>
      </c>
      <c r="D11784" s="753" t="s">
        <v>1956</v>
      </c>
      <c r="E11784" s="753" t="s">
        <v>115</v>
      </c>
      <c r="F11784" s="753" t="s">
        <v>116</v>
      </c>
      <c r="G11784" s="757" t="s">
        <v>117</v>
      </c>
      <c r="H11784" s="751">
        <v>13607700</v>
      </c>
    </row>
    <row r="11785" spans="1:8">
      <c r="A11785" s="753" t="s">
        <v>84</v>
      </c>
      <c r="B11785" s="753" t="s">
        <v>984</v>
      </c>
      <c r="C11785" s="753" t="s">
        <v>223</v>
      </c>
      <c r="D11785" s="753" t="s">
        <v>1956</v>
      </c>
      <c r="E11785" s="753" t="s">
        <v>115</v>
      </c>
      <c r="F11785" s="753" t="s">
        <v>147</v>
      </c>
      <c r="G11785" s="757" t="s">
        <v>148</v>
      </c>
      <c r="H11785" s="751">
        <v>23800000</v>
      </c>
    </row>
    <row r="11786" spans="1:8">
      <c r="A11786" s="753" t="s">
        <v>84</v>
      </c>
      <c r="B11786" s="753" t="s">
        <v>984</v>
      </c>
      <c r="C11786" s="753" t="s">
        <v>223</v>
      </c>
      <c r="D11786" s="753" t="s">
        <v>1956</v>
      </c>
      <c r="E11786" s="753" t="s">
        <v>115</v>
      </c>
      <c r="F11786" s="753" t="s">
        <v>4</v>
      </c>
      <c r="G11786" s="757" t="s">
        <v>1782</v>
      </c>
      <c r="H11786" s="751">
        <v>1000</v>
      </c>
    </row>
    <row r="11787" spans="1:8">
      <c r="A11787" s="753" t="s">
        <v>84</v>
      </c>
      <c r="B11787" s="753" t="s">
        <v>984</v>
      </c>
      <c r="C11787" s="753" t="s">
        <v>223</v>
      </c>
      <c r="D11787" s="753" t="s">
        <v>1956</v>
      </c>
      <c r="E11787" s="753" t="s">
        <v>115</v>
      </c>
      <c r="F11787" s="753" t="s">
        <v>118</v>
      </c>
      <c r="G11787" s="757" t="s">
        <v>119</v>
      </c>
      <c r="H11787" s="751">
        <v>1450000</v>
      </c>
    </row>
    <row r="11788" spans="1:8">
      <c r="A11788" s="753" t="s">
        <v>84</v>
      </c>
      <c r="B11788" s="753" t="s">
        <v>984</v>
      </c>
      <c r="C11788" s="753" t="s">
        <v>223</v>
      </c>
      <c r="D11788" s="753" t="s">
        <v>1956</v>
      </c>
      <c r="E11788" s="753" t="s">
        <v>120</v>
      </c>
      <c r="F11788" s="753"/>
      <c r="G11788" s="757" t="s">
        <v>121</v>
      </c>
      <c r="H11788" s="751">
        <v>6848951</v>
      </c>
    </row>
    <row r="11789" spans="1:8" ht="39.6">
      <c r="A11789" s="753" t="s">
        <v>84</v>
      </c>
      <c r="B11789" s="753" t="s">
        <v>984</v>
      </c>
      <c r="C11789" s="753" t="s">
        <v>223</v>
      </c>
      <c r="D11789" s="753" t="s">
        <v>1956</v>
      </c>
      <c r="E11789" s="753" t="s">
        <v>120</v>
      </c>
      <c r="F11789" s="753" t="s">
        <v>122</v>
      </c>
      <c r="G11789" s="757" t="s">
        <v>1783</v>
      </c>
      <c r="H11789" s="751">
        <v>2898951</v>
      </c>
    </row>
    <row r="11790" spans="1:8" ht="39.6">
      <c r="A11790" s="753" t="s">
        <v>84</v>
      </c>
      <c r="B11790" s="753" t="s">
        <v>984</v>
      </c>
      <c r="C11790" s="753" t="s">
        <v>223</v>
      </c>
      <c r="D11790" s="753" t="s">
        <v>1956</v>
      </c>
      <c r="E11790" s="753" t="s">
        <v>120</v>
      </c>
      <c r="F11790" s="753" t="s">
        <v>994</v>
      </c>
      <c r="G11790" s="757" t="s">
        <v>1824</v>
      </c>
      <c r="H11790" s="751">
        <v>3950000</v>
      </c>
    </row>
    <row r="11791" spans="1:8">
      <c r="A11791" s="753" t="s">
        <v>84</v>
      </c>
      <c r="B11791" s="753" t="s">
        <v>984</v>
      </c>
      <c r="C11791" s="753" t="s">
        <v>223</v>
      </c>
      <c r="D11791" s="753" t="s">
        <v>1956</v>
      </c>
      <c r="E11791" s="753" t="s">
        <v>160</v>
      </c>
      <c r="F11791" s="753"/>
      <c r="G11791" s="757" t="s">
        <v>161</v>
      </c>
      <c r="H11791" s="751">
        <v>81919000</v>
      </c>
    </row>
    <row r="11792" spans="1:8">
      <c r="A11792" s="753" t="s">
        <v>84</v>
      </c>
      <c r="B11792" s="753" t="s">
        <v>984</v>
      </c>
      <c r="C11792" s="753" t="s">
        <v>223</v>
      </c>
      <c r="D11792" s="753" t="s">
        <v>1956</v>
      </c>
      <c r="E11792" s="753" t="s">
        <v>160</v>
      </c>
      <c r="F11792" s="753" t="s">
        <v>162</v>
      </c>
      <c r="G11792" s="757" t="s">
        <v>163</v>
      </c>
      <c r="H11792" s="751">
        <v>1700000</v>
      </c>
    </row>
    <row r="11793" spans="1:8">
      <c r="A11793" s="753" t="s">
        <v>84</v>
      </c>
      <c r="B11793" s="753" t="s">
        <v>984</v>
      </c>
      <c r="C11793" s="753" t="s">
        <v>223</v>
      </c>
      <c r="D11793" s="753" t="s">
        <v>1956</v>
      </c>
      <c r="E11793" s="753" t="s">
        <v>160</v>
      </c>
      <c r="F11793" s="753" t="s">
        <v>975</v>
      </c>
      <c r="G11793" s="757" t="s">
        <v>974</v>
      </c>
      <c r="H11793" s="751">
        <v>1600000</v>
      </c>
    </row>
    <row r="11794" spans="1:8">
      <c r="A11794" s="753" t="s">
        <v>84</v>
      </c>
      <c r="B11794" s="753" t="s">
        <v>984</v>
      </c>
      <c r="C11794" s="753" t="s">
        <v>223</v>
      </c>
      <c r="D11794" s="753" t="s">
        <v>1956</v>
      </c>
      <c r="E11794" s="753" t="s">
        <v>160</v>
      </c>
      <c r="F11794" s="753" t="s">
        <v>547</v>
      </c>
      <c r="G11794" s="757" t="s">
        <v>548</v>
      </c>
      <c r="H11794" s="751">
        <v>900000</v>
      </c>
    </row>
    <row r="11795" spans="1:8">
      <c r="A11795" s="753" t="s">
        <v>84</v>
      </c>
      <c r="B11795" s="753" t="s">
        <v>984</v>
      </c>
      <c r="C11795" s="753" t="s">
        <v>223</v>
      </c>
      <c r="D11795" s="753" t="s">
        <v>1956</v>
      </c>
      <c r="E11795" s="753" t="s">
        <v>160</v>
      </c>
      <c r="F11795" s="753" t="s">
        <v>438</v>
      </c>
      <c r="G11795" s="757" t="s">
        <v>1786</v>
      </c>
      <c r="H11795" s="751">
        <v>1100000</v>
      </c>
    </row>
    <row r="11796" spans="1:8">
      <c r="A11796" s="753" t="s">
        <v>84</v>
      </c>
      <c r="B11796" s="753" t="s">
        <v>984</v>
      </c>
      <c r="C11796" s="753" t="s">
        <v>223</v>
      </c>
      <c r="D11796" s="753" t="s">
        <v>1956</v>
      </c>
      <c r="E11796" s="753" t="s">
        <v>160</v>
      </c>
      <c r="F11796" s="753" t="s">
        <v>549</v>
      </c>
      <c r="G11796" s="757" t="s">
        <v>550</v>
      </c>
      <c r="H11796" s="751">
        <v>63934000</v>
      </c>
    </row>
    <row r="11797" spans="1:8">
      <c r="A11797" s="753" t="s">
        <v>84</v>
      </c>
      <c r="B11797" s="753" t="s">
        <v>984</v>
      </c>
      <c r="C11797" s="753" t="s">
        <v>223</v>
      </c>
      <c r="D11797" s="753" t="s">
        <v>1956</v>
      </c>
      <c r="E11797" s="753" t="s">
        <v>160</v>
      </c>
      <c r="F11797" s="753" t="s">
        <v>551</v>
      </c>
      <c r="G11797" s="757" t="s">
        <v>133</v>
      </c>
      <c r="H11797" s="751">
        <v>12685000</v>
      </c>
    </row>
    <row r="11798" spans="1:8">
      <c r="A11798" s="753" t="s">
        <v>84</v>
      </c>
      <c r="B11798" s="753" t="s">
        <v>984</v>
      </c>
      <c r="C11798" s="753" t="s">
        <v>223</v>
      </c>
      <c r="D11798" s="753" t="s">
        <v>1956</v>
      </c>
      <c r="E11798" s="753" t="s">
        <v>125</v>
      </c>
      <c r="F11798" s="753"/>
      <c r="G11798" s="757" t="s">
        <v>126</v>
      </c>
      <c r="H11798" s="751">
        <v>79400000</v>
      </c>
    </row>
    <row r="11799" spans="1:8">
      <c r="A11799" s="753" t="s">
        <v>84</v>
      </c>
      <c r="B11799" s="753" t="s">
        <v>984</v>
      </c>
      <c r="C11799" s="753" t="s">
        <v>223</v>
      </c>
      <c r="D11799" s="753" t="s">
        <v>1956</v>
      </c>
      <c r="E11799" s="753" t="s">
        <v>125</v>
      </c>
      <c r="F11799" s="753" t="s">
        <v>552</v>
      </c>
      <c r="G11799" s="757" t="s">
        <v>553</v>
      </c>
      <c r="H11799" s="751">
        <v>600000</v>
      </c>
    </row>
    <row r="11800" spans="1:8">
      <c r="A11800" s="753" t="s">
        <v>84</v>
      </c>
      <c r="B11800" s="753" t="s">
        <v>984</v>
      </c>
      <c r="C11800" s="753" t="s">
        <v>223</v>
      </c>
      <c r="D11800" s="753" t="s">
        <v>1956</v>
      </c>
      <c r="E11800" s="753" t="s">
        <v>125</v>
      </c>
      <c r="F11800" s="753" t="s">
        <v>127</v>
      </c>
      <c r="G11800" s="757" t="s">
        <v>128</v>
      </c>
      <c r="H11800" s="751">
        <v>350000</v>
      </c>
    </row>
    <row r="11801" spans="1:8">
      <c r="A11801" s="753" t="s">
        <v>84</v>
      </c>
      <c r="B11801" s="753" t="s">
        <v>984</v>
      </c>
      <c r="C11801" s="753" t="s">
        <v>223</v>
      </c>
      <c r="D11801" s="753" t="s">
        <v>1956</v>
      </c>
      <c r="E11801" s="753" t="s">
        <v>125</v>
      </c>
      <c r="F11801" s="753" t="s">
        <v>129</v>
      </c>
      <c r="G11801" s="757" t="s">
        <v>1787</v>
      </c>
      <c r="H11801" s="751">
        <v>78450000</v>
      </c>
    </row>
    <row r="11802" spans="1:8">
      <c r="A11802" s="753" t="s">
        <v>84</v>
      </c>
      <c r="B11802" s="753" t="s">
        <v>984</v>
      </c>
      <c r="C11802" s="753" t="s">
        <v>223</v>
      </c>
      <c r="D11802" s="753" t="s">
        <v>1956</v>
      </c>
      <c r="E11802" s="753" t="s">
        <v>554</v>
      </c>
      <c r="F11802" s="753"/>
      <c r="G11802" s="757" t="s">
        <v>555</v>
      </c>
      <c r="H11802" s="751">
        <v>10800000</v>
      </c>
    </row>
    <row r="11803" spans="1:8">
      <c r="A11803" s="753" t="s">
        <v>84</v>
      </c>
      <c r="B11803" s="753" t="s">
        <v>984</v>
      </c>
      <c r="C11803" s="753" t="s">
        <v>223</v>
      </c>
      <c r="D11803" s="753" t="s">
        <v>1956</v>
      </c>
      <c r="E11803" s="753" t="s">
        <v>554</v>
      </c>
      <c r="F11803" s="753" t="s">
        <v>556</v>
      </c>
      <c r="G11803" s="757" t="s">
        <v>557</v>
      </c>
      <c r="H11803" s="751">
        <v>8600000</v>
      </c>
    </row>
    <row r="11804" spans="1:8">
      <c r="A11804" s="753" t="s">
        <v>84</v>
      </c>
      <c r="B11804" s="753" t="s">
        <v>984</v>
      </c>
      <c r="C11804" s="753" t="s">
        <v>223</v>
      </c>
      <c r="D11804" s="753" t="s">
        <v>1956</v>
      </c>
      <c r="E11804" s="753" t="s">
        <v>554</v>
      </c>
      <c r="F11804" s="753" t="s">
        <v>243</v>
      </c>
      <c r="G11804" s="757" t="s">
        <v>244</v>
      </c>
      <c r="H11804" s="751">
        <v>1200000</v>
      </c>
    </row>
    <row r="11805" spans="1:8">
      <c r="A11805" s="753" t="s">
        <v>84</v>
      </c>
      <c r="B11805" s="753" t="s">
        <v>984</v>
      </c>
      <c r="C11805" s="753" t="s">
        <v>223</v>
      </c>
      <c r="D11805" s="753" t="s">
        <v>1956</v>
      </c>
      <c r="E11805" s="753" t="s">
        <v>554</v>
      </c>
      <c r="F11805" s="753" t="s">
        <v>206</v>
      </c>
      <c r="G11805" s="757" t="s">
        <v>207</v>
      </c>
      <c r="H11805" s="751">
        <v>1000000</v>
      </c>
    </row>
    <row r="11806" spans="1:8" ht="39.6">
      <c r="A11806" s="753" t="s">
        <v>84</v>
      </c>
      <c r="B11806" s="753" t="s">
        <v>984</v>
      </c>
      <c r="C11806" s="753" t="s">
        <v>223</v>
      </c>
      <c r="D11806" s="753" t="s">
        <v>1956</v>
      </c>
      <c r="E11806" s="753" t="s">
        <v>560</v>
      </c>
      <c r="F11806" s="753"/>
      <c r="G11806" s="757" t="s">
        <v>1790</v>
      </c>
      <c r="H11806" s="751">
        <v>7330000</v>
      </c>
    </row>
    <row r="11807" spans="1:8">
      <c r="A11807" s="753" t="s">
        <v>84</v>
      </c>
      <c r="B11807" s="753" t="s">
        <v>984</v>
      </c>
      <c r="C11807" s="753" t="s">
        <v>223</v>
      </c>
      <c r="D11807" s="753" t="s">
        <v>1956</v>
      </c>
      <c r="E11807" s="753" t="s">
        <v>560</v>
      </c>
      <c r="F11807" s="753" t="s">
        <v>418</v>
      </c>
      <c r="G11807" s="757" t="s">
        <v>1793</v>
      </c>
      <c r="H11807" s="751">
        <v>7330000</v>
      </c>
    </row>
    <row r="11808" spans="1:8" ht="26.4">
      <c r="A11808" s="753" t="s">
        <v>84</v>
      </c>
      <c r="B11808" s="753" t="s">
        <v>984</v>
      </c>
      <c r="C11808" s="753" t="s">
        <v>223</v>
      </c>
      <c r="D11808" s="753" t="s">
        <v>1956</v>
      </c>
      <c r="E11808" s="753" t="s">
        <v>1796</v>
      </c>
      <c r="F11808" s="753"/>
      <c r="G11808" s="757" t="s">
        <v>1797</v>
      </c>
      <c r="H11808" s="751">
        <v>90000000</v>
      </c>
    </row>
    <row r="11809" spans="1:8">
      <c r="A11809" s="753" t="s">
        <v>84</v>
      </c>
      <c r="B11809" s="753" t="s">
        <v>984</v>
      </c>
      <c r="C11809" s="753" t="s">
        <v>223</v>
      </c>
      <c r="D11809" s="753" t="s">
        <v>1956</v>
      </c>
      <c r="E11809" s="753" t="s">
        <v>1796</v>
      </c>
      <c r="F11809" s="753" t="s">
        <v>1878</v>
      </c>
      <c r="G11809" s="757" t="s">
        <v>1866</v>
      </c>
      <c r="H11809" s="751">
        <v>30000000</v>
      </c>
    </row>
    <row r="11810" spans="1:8">
      <c r="A11810" s="753" t="s">
        <v>84</v>
      </c>
      <c r="B11810" s="753" t="s">
        <v>984</v>
      </c>
      <c r="C11810" s="753" t="s">
        <v>223</v>
      </c>
      <c r="D11810" s="753" t="s">
        <v>1956</v>
      </c>
      <c r="E11810" s="753" t="s">
        <v>1796</v>
      </c>
      <c r="F11810" s="753" t="s">
        <v>1825</v>
      </c>
      <c r="G11810" s="757" t="s">
        <v>1794</v>
      </c>
      <c r="H11810" s="751">
        <v>17000000</v>
      </c>
    </row>
    <row r="11811" spans="1:8">
      <c r="A11811" s="753" t="s">
        <v>84</v>
      </c>
      <c r="B11811" s="753" t="s">
        <v>984</v>
      </c>
      <c r="C11811" s="753" t="s">
        <v>223</v>
      </c>
      <c r="D11811" s="753" t="s">
        <v>1956</v>
      </c>
      <c r="E11811" s="753" t="s">
        <v>1796</v>
      </c>
      <c r="F11811" s="753" t="s">
        <v>1798</v>
      </c>
      <c r="G11811" s="757" t="s">
        <v>1793</v>
      </c>
      <c r="H11811" s="751">
        <v>43000000</v>
      </c>
    </row>
    <row r="11812" spans="1:8" ht="26.4">
      <c r="A11812" s="753" t="s">
        <v>84</v>
      </c>
      <c r="B11812" s="753" t="s">
        <v>984</v>
      </c>
      <c r="C11812" s="753" t="s">
        <v>223</v>
      </c>
      <c r="D11812" s="753" t="s">
        <v>1956</v>
      </c>
      <c r="E11812" s="753" t="s">
        <v>130</v>
      </c>
      <c r="F11812" s="753"/>
      <c r="G11812" s="757" t="s">
        <v>131</v>
      </c>
      <c r="H11812" s="751">
        <v>7770680</v>
      </c>
    </row>
    <row r="11813" spans="1:8">
      <c r="A11813" s="753" t="s">
        <v>84</v>
      </c>
      <c r="B11813" s="753" t="s">
        <v>984</v>
      </c>
      <c r="C11813" s="753" t="s">
        <v>223</v>
      </c>
      <c r="D11813" s="753" t="s">
        <v>1956</v>
      </c>
      <c r="E11813" s="753" t="s">
        <v>130</v>
      </c>
      <c r="F11813" s="753" t="s">
        <v>585</v>
      </c>
      <c r="G11813" s="757" t="s">
        <v>1799</v>
      </c>
      <c r="H11813" s="751">
        <v>3500680</v>
      </c>
    </row>
    <row r="11814" spans="1:8">
      <c r="A11814" s="753" t="s">
        <v>84</v>
      </c>
      <c r="B11814" s="753" t="s">
        <v>984</v>
      </c>
      <c r="C11814" s="753" t="s">
        <v>223</v>
      </c>
      <c r="D11814" s="753" t="s">
        <v>1956</v>
      </c>
      <c r="E11814" s="753" t="s">
        <v>130</v>
      </c>
      <c r="F11814" s="753" t="s">
        <v>8</v>
      </c>
      <c r="G11814" s="757" t="s">
        <v>1835</v>
      </c>
      <c r="H11814" s="751">
        <v>750000</v>
      </c>
    </row>
    <row r="11815" spans="1:8">
      <c r="A11815" s="753" t="s">
        <v>84</v>
      </c>
      <c r="B11815" s="753" t="s">
        <v>984</v>
      </c>
      <c r="C11815" s="753" t="s">
        <v>223</v>
      </c>
      <c r="D11815" s="753" t="s">
        <v>1956</v>
      </c>
      <c r="E11815" s="753" t="s">
        <v>130</v>
      </c>
      <c r="F11815" s="753" t="s">
        <v>132</v>
      </c>
      <c r="G11815" s="757" t="s">
        <v>135</v>
      </c>
      <c r="H11815" s="751">
        <v>3520000</v>
      </c>
    </row>
    <row r="11816" spans="1:8">
      <c r="A11816" s="753" t="s">
        <v>84</v>
      </c>
      <c r="B11816" s="753" t="s">
        <v>984</v>
      </c>
      <c r="C11816" s="753" t="s">
        <v>223</v>
      </c>
      <c r="D11816" s="753" t="s">
        <v>1956</v>
      </c>
      <c r="E11816" s="753" t="s">
        <v>1801</v>
      </c>
      <c r="F11816" s="753"/>
      <c r="G11816" s="757" t="s">
        <v>1802</v>
      </c>
      <c r="H11816" s="751">
        <v>4498000</v>
      </c>
    </row>
    <row r="11817" spans="1:8">
      <c r="A11817" s="753" t="s">
        <v>84</v>
      </c>
      <c r="B11817" s="753" t="s">
        <v>984</v>
      </c>
      <c r="C11817" s="753" t="s">
        <v>223</v>
      </c>
      <c r="D11817" s="753" t="s">
        <v>1956</v>
      </c>
      <c r="E11817" s="753" t="s">
        <v>1801</v>
      </c>
      <c r="F11817" s="753" t="s">
        <v>1803</v>
      </c>
      <c r="G11817" s="757" t="s">
        <v>1804</v>
      </c>
      <c r="H11817" s="751">
        <v>4498000</v>
      </c>
    </row>
    <row r="11818" spans="1:8">
      <c r="A11818" s="753" t="s">
        <v>84</v>
      </c>
      <c r="B11818" s="753" t="s">
        <v>984</v>
      </c>
      <c r="C11818" s="753" t="s">
        <v>223</v>
      </c>
      <c r="D11818" s="753" t="s">
        <v>1956</v>
      </c>
      <c r="E11818" s="753" t="s">
        <v>134</v>
      </c>
      <c r="F11818" s="753"/>
      <c r="G11818" s="757" t="s">
        <v>135</v>
      </c>
      <c r="H11818" s="751">
        <v>98355987</v>
      </c>
    </row>
    <row r="11819" spans="1:8">
      <c r="A11819" s="753" t="s">
        <v>84</v>
      </c>
      <c r="B11819" s="753" t="s">
        <v>984</v>
      </c>
      <c r="C11819" s="753" t="s">
        <v>223</v>
      </c>
      <c r="D11819" s="753" t="s">
        <v>1956</v>
      </c>
      <c r="E11819" s="753" t="s">
        <v>134</v>
      </c>
      <c r="F11819" s="753" t="s">
        <v>137</v>
      </c>
      <c r="G11819" s="757" t="s">
        <v>138</v>
      </c>
      <c r="H11819" s="751">
        <v>31571000</v>
      </c>
    </row>
    <row r="11820" spans="1:8">
      <c r="A11820" s="753" t="s">
        <v>84</v>
      </c>
      <c r="B11820" s="753" t="s">
        <v>984</v>
      </c>
      <c r="C11820" s="753" t="s">
        <v>223</v>
      </c>
      <c r="D11820" s="753" t="s">
        <v>1956</v>
      </c>
      <c r="E11820" s="753" t="s">
        <v>134</v>
      </c>
      <c r="F11820" s="753" t="s">
        <v>139</v>
      </c>
      <c r="G11820" s="757" t="s">
        <v>140</v>
      </c>
      <c r="H11820" s="751">
        <v>66784987</v>
      </c>
    </row>
    <row r="11821" spans="1:8">
      <c r="A11821" s="753" t="s">
        <v>84</v>
      </c>
      <c r="B11821" s="753" t="s">
        <v>984</v>
      </c>
      <c r="C11821" s="753" t="s">
        <v>223</v>
      </c>
      <c r="D11821" s="753" t="s">
        <v>1956</v>
      </c>
      <c r="E11821" s="753" t="s">
        <v>404</v>
      </c>
      <c r="F11821" s="753"/>
      <c r="G11821" s="757" t="s">
        <v>1808</v>
      </c>
      <c r="H11821" s="751">
        <v>5165000</v>
      </c>
    </row>
    <row r="11822" spans="1:8">
      <c r="A11822" s="753" t="s">
        <v>84</v>
      </c>
      <c r="B11822" s="753" t="s">
        <v>984</v>
      </c>
      <c r="C11822" s="753" t="s">
        <v>223</v>
      </c>
      <c r="D11822" s="753" t="s">
        <v>1956</v>
      </c>
      <c r="E11822" s="753" t="s">
        <v>404</v>
      </c>
      <c r="F11822" s="753" t="s">
        <v>1809</v>
      </c>
      <c r="G11822" s="757" t="s">
        <v>26</v>
      </c>
      <c r="H11822" s="751">
        <v>5165000</v>
      </c>
    </row>
    <row r="11823" spans="1:8">
      <c r="A11823" s="753" t="s">
        <v>84</v>
      </c>
      <c r="B11823" s="753" t="s">
        <v>984</v>
      </c>
      <c r="C11823" s="753" t="s">
        <v>223</v>
      </c>
      <c r="D11823" s="753" t="s">
        <v>1956</v>
      </c>
      <c r="E11823" s="753" t="s">
        <v>918</v>
      </c>
      <c r="F11823" s="753"/>
      <c r="G11823" s="757" t="s">
        <v>1862</v>
      </c>
      <c r="H11823" s="751">
        <v>30461000</v>
      </c>
    </row>
    <row r="11824" spans="1:8">
      <c r="A11824" s="753" t="s">
        <v>84</v>
      </c>
      <c r="B11824" s="753" t="s">
        <v>984</v>
      </c>
      <c r="C11824" s="753" t="s">
        <v>223</v>
      </c>
      <c r="D11824" s="753" t="s">
        <v>1956</v>
      </c>
      <c r="E11824" s="753" t="s">
        <v>918</v>
      </c>
      <c r="F11824" s="753" t="s">
        <v>917</v>
      </c>
      <c r="G11824" s="757" t="s">
        <v>916</v>
      </c>
      <c r="H11824" s="751">
        <v>28589000</v>
      </c>
    </row>
    <row r="11825" spans="1:8">
      <c r="A11825" s="753" t="s">
        <v>84</v>
      </c>
      <c r="B11825" s="753" t="s">
        <v>984</v>
      </c>
      <c r="C11825" s="753" t="s">
        <v>223</v>
      </c>
      <c r="D11825" s="753" t="s">
        <v>1956</v>
      </c>
      <c r="E11825" s="753" t="s">
        <v>918</v>
      </c>
      <c r="F11825" s="753" t="s">
        <v>921</v>
      </c>
      <c r="G11825" s="757" t="s">
        <v>920</v>
      </c>
      <c r="H11825" s="751">
        <v>1872000</v>
      </c>
    </row>
    <row r="11826" spans="1:8">
      <c r="A11826" s="753" t="s">
        <v>84</v>
      </c>
      <c r="B11826" s="753" t="s">
        <v>984</v>
      </c>
      <c r="C11826" s="753" t="s">
        <v>223</v>
      </c>
      <c r="D11826" s="753" t="s">
        <v>1956</v>
      </c>
      <c r="E11826" s="753" t="s">
        <v>178</v>
      </c>
      <c r="F11826" s="753"/>
      <c r="G11826" s="757" t="s">
        <v>179</v>
      </c>
      <c r="H11826" s="751">
        <v>212333000</v>
      </c>
    </row>
    <row r="11827" spans="1:8" ht="26.4">
      <c r="A11827" s="753" t="s">
        <v>84</v>
      </c>
      <c r="B11827" s="753" t="s">
        <v>984</v>
      </c>
      <c r="C11827" s="753" t="s">
        <v>223</v>
      </c>
      <c r="D11827" s="753" t="s">
        <v>1956</v>
      </c>
      <c r="E11827" s="753" t="s">
        <v>178</v>
      </c>
      <c r="F11827" s="753" t="s">
        <v>180</v>
      </c>
      <c r="G11827" s="757" t="s">
        <v>1810</v>
      </c>
      <c r="H11827" s="751">
        <v>212333000</v>
      </c>
    </row>
    <row r="11828" spans="1:8">
      <c r="A11828" s="753" t="s">
        <v>84</v>
      </c>
      <c r="B11828" s="753" t="s">
        <v>984</v>
      </c>
      <c r="C11828" s="753" t="s">
        <v>223</v>
      </c>
      <c r="D11828" s="753" t="s">
        <v>1956</v>
      </c>
      <c r="E11828" s="753" t="s">
        <v>19</v>
      </c>
      <c r="F11828" s="753"/>
      <c r="G11828" s="757" t="s">
        <v>133</v>
      </c>
      <c r="H11828" s="751">
        <v>15551000</v>
      </c>
    </row>
    <row r="11829" spans="1:8">
      <c r="A11829" s="753" t="s">
        <v>84</v>
      </c>
      <c r="B11829" s="753" t="s">
        <v>984</v>
      </c>
      <c r="C11829" s="753" t="s">
        <v>223</v>
      </c>
      <c r="D11829" s="753" t="s">
        <v>1956</v>
      </c>
      <c r="E11829" s="753" t="s">
        <v>19</v>
      </c>
      <c r="F11829" s="753" t="s">
        <v>20</v>
      </c>
      <c r="G11829" s="757" t="s">
        <v>21</v>
      </c>
      <c r="H11829" s="751">
        <v>6531000</v>
      </c>
    </row>
    <row r="11830" spans="1:8">
      <c r="A11830" s="753" t="s">
        <v>84</v>
      </c>
      <c r="B11830" s="753" t="s">
        <v>984</v>
      </c>
      <c r="C11830" s="753" t="s">
        <v>223</v>
      </c>
      <c r="D11830" s="753" t="s">
        <v>1956</v>
      </c>
      <c r="E11830" s="753" t="s">
        <v>19</v>
      </c>
      <c r="F11830" s="753" t="s">
        <v>22</v>
      </c>
      <c r="G11830" s="757" t="s">
        <v>23</v>
      </c>
      <c r="H11830" s="751">
        <v>6537000</v>
      </c>
    </row>
    <row r="11831" spans="1:8">
      <c r="A11831" s="753" t="s">
        <v>84</v>
      </c>
      <c r="B11831" s="753" t="s">
        <v>984</v>
      </c>
      <c r="C11831" s="753" t="s">
        <v>223</v>
      </c>
      <c r="D11831" s="753" t="s">
        <v>1956</v>
      </c>
      <c r="E11831" s="753" t="s">
        <v>19</v>
      </c>
      <c r="F11831" s="753" t="s">
        <v>245</v>
      </c>
      <c r="G11831" s="757" t="s">
        <v>135</v>
      </c>
      <c r="H11831" s="751">
        <v>2483000</v>
      </c>
    </row>
    <row r="11832" spans="1:8">
      <c r="A11832" s="753" t="s">
        <v>84</v>
      </c>
      <c r="B11832" s="753" t="s">
        <v>984</v>
      </c>
      <c r="C11832" s="753" t="s">
        <v>1062</v>
      </c>
      <c r="D11832" s="753"/>
      <c r="E11832" s="753"/>
      <c r="F11832" s="753"/>
      <c r="G11832" s="757" t="s">
        <v>1375</v>
      </c>
      <c r="H11832" s="751">
        <v>66000000</v>
      </c>
    </row>
    <row r="11833" spans="1:8" ht="26.4">
      <c r="A11833" s="753" t="s">
        <v>84</v>
      </c>
      <c r="B11833" s="753" t="s">
        <v>984</v>
      </c>
      <c r="C11833" s="753" t="s">
        <v>1062</v>
      </c>
      <c r="D11833" s="753" t="s">
        <v>1945</v>
      </c>
      <c r="E11833" s="753"/>
      <c r="F11833" s="753"/>
      <c r="G11833" s="757" t="s">
        <v>1946</v>
      </c>
      <c r="H11833" s="751">
        <v>66000000</v>
      </c>
    </row>
    <row r="11834" spans="1:8" ht="26.4">
      <c r="A11834" s="753" t="s">
        <v>84</v>
      </c>
      <c r="B11834" s="753" t="s">
        <v>984</v>
      </c>
      <c r="C11834" s="753" t="s">
        <v>1062</v>
      </c>
      <c r="D11834" s="753" t="s">
        <v>1945</v>
      </c>
      <c r="E11834" s="753" t="s">
        <v>130</v>
      </c>
      <c r="F11834" s="753"/>
      <c r="G11834" s="757" t="s">
        <v>131</v>
      </c>
      <c r="H11834" s="751">
        <v>66000000</v>
      </c>
    </row>
    <row r="11835" spans="1:8">
      <c r="A11835" s="753" t="s">
        <v>84</v>
      </c>
      <c r="B11835" s="753" t="s">
        <v>984</v>
      </c>
      <c r="C11835" s="753" t="s">
        <v>1062</v>
      </c>
      <c r="D11835" s="753" t="s">
        <v>1945</v>
      </c>
      <c r="E11835" s="753" t="s">
        <v>130</v>
      </c>
      <c r="F11835" s="753" t="s">
        <v>132</v>
      </c>
      <c r="G11835" s="757" t="s">
        <v>135</v>
      </c>
      <c r="H11835" s="751">
        <v>66000000</v>
      </c>
    </row>
    <row r="11836" spans="1:8">
      <c r="A11836" s="753" t="s">
        <v>84</v>
      </c>
      <c r="B11836" s="753" t="s">
        <v>226</v>
      </c>
      <c r="C11836" s="753"/>
      <c r="D11836" s="753"/>
      <c r="E11836" s="753"/>
      <c r="F11836" s="753"/>
      <c r="G11836" s="757" t="s">
        <v>1974</v>
      </c>
      <c r="H11836" s="751">
        <v>835584000</v>
      </c>
    </row>
    <row r="11837" spans="1:8">
      <c r="A11837" s="753" t="s">
        <v>84</v>
      </c>
      <c r="B11837" s="753" t="s">
        <v>226</v>
      </c>
      <c r="C11837" s="753" t="s">
        <v>963</v>
      </c>
      <c r="D11837" s="753"/>
      <c r="E11837" s="753"/>
      <c r="F11837" s="753"/>
      <c r="G11837" s="757" t="s">
        <v>1848</v>
      </c>
      <c r="H11837" s="751">
        <v>146211000</v>
      </c>
    </row>
    <row r="11838" spans="1:8">
      <c r="A11838" s="753" t="s">
        <v>84</v>
      </c>
      <c r="B11838" s="753" t="s">
        <v>226</v>
      </c>
      <c r="C11838" s="753" t="s">
        <v>963</v>
      </c>
      <c r="D11838" s="753" t="s">
        <v>344</v>
      </c>
      <c r="E11838" s="753"/>
      <c r="F11838" s="753"/>
      <c r="G11838" s="757" t="s">
        <v>1935</v>
      </c>
      <c r="H11838" s="751">
        <v>146211000</v>
      </c>
    </row>
    <row r="11839" spans="1:8">
      <c r="A11839" s="753" t="s">
        <v>84</v>
      </c>
      <c r="B11839" s="753" t="s">
        <v>226</v>
      </c>
      <c r="C11839" s="753" t="s">
        <v>963</v>
      </c>
      <c r="D11839" s="753" t="s">
        <v>344</v>
      </c>
      <c r="E11839" s="753" t="s">
        <v>96</v>
      </c>
      <c r="F11839" s="753"/>
      <c r="G11839" s="757" t="s">
        <v>97</v>
      </c>
      <c r="H11839" s="751">
        <v>80460000</v>
      </c>
    </row>
    <row r="11840" spans="1:8">
      <c r="A11840" s="753" t="s">
        <v>84</v>
      </c>
      <c r="B11840" s="753" t="s">
        <v>226</v>
      </c>
      <c r="C11840" s="753" t="s">
        <v>963</v>
      </c>
      <c r="D11840" s="753" t="s">
        <v>344</v>
      </c>
      <c r="E11840" s="753" t="s">
        <v>96</v>
      </c>
      <c r="F11840" s="753" t="s">
        <v>154</v>
      </c>
      <c r="G11840" s="757" t="s">
        <v>1773</v>
      </c>
      <c r="H11840" s="751">
        <v>80460000</v>
      </c>
    </row>
    <row r="11841" spans="1:8">
      <c r="A11841" s="753" t="s">
        <v>84</v>
      </c>
      <c r="B11841" s="753" t="s">
        <v>226</v>
      </c>
      <c r="C11841" s="753" t="s">
        <v>963</v>
      </c>
      <c r="D11841" s="753" t="s">
        <v>344</v>
      </c>
      <c r="E11841" s="753" t="s">
        <v>426</v>
      </c>
      <c r="F11841" s="753"/>
      <c r="G11841" s="757" t="s">
        <v>427</v>
      </c>
      <c r="H11841" s="751">
        <v>14751000</v>
      </c>
    </row>
    <row r="11842" spans="1:8">
      <c r="A11842" s="753" t="s">
        <v>84</v>
      </c>
      <c r="B11842" s="753" t="s">
        <v>226</v>
      </c>
      <c r="C11842" s="753" t="s">
        <v>963</v>
      </c>
      <c r="D11842" s="753" t="s">
        <v>344</v>
      </c>
      <c r="E11842" s="753" t="s">
        <v>426</v>
      </c>
      <c r="F11842" s="753" t="s">
        <v>428</v>
      </c>
      <c r="G11842" s="757" t="s">
        <v>1774</v>
      </c>
      <c r="H11842" s="751">
        <v>14751000</v>
      </c>
    </row>
    <row r="11843" spans="1:8">
      <c r="A11843" s="753" t="s">
        <v>84</v>
      </c>
      <c r="B11843" s="753" t="s">
        <v>226</v>
      </c>
      <c r="C11843" s="753" t="s">
        <v>963</v>
      </c>
      <c r="D11843" s="753" t="s">
        <v>344</v>
      </c>
      <c r="E11843" s="753" t="s">
        <v>160</v>
      </c>
      <c r="F11843" s="753"/>
      <c r="G11843" s="757" t="s">
        <v>161</v>
      </c>
      <c r="H11843" s="751">
        <v>26250000</v>
      </c>
    </row>
    <row r="11844" spans="1:8">
      <c r="A11844" s="753" t="s">
        <v>84</v>
      </c>
      <c r="B11844" s="753" t="s">
        <v>226</v>
      </c>
      <c r="C11844" s="753" t="s">
        <v>963</v>
      </c>
      <c r="D11844" s="753" t="s">
        <v>344</v>
      </c>
      <c r="E11844" s="753" t="s">
        <v>160</v>
      </c>
      <c r="F11844" s="753" t="s">
        <v>162</v>
      </c>
      <c r="G11844" s="757" t="s">
        <v>163</v>
      </c>
      <c r="H11844" s="751">
        <v>2250000</v>
      </c>
    </row>
    <row r="11845" spans="1:8">
      <c r="A11845" s="753" t="s">
        <v>84</v>
      </c>
      <c r="B11845" s="753" t="s">
        <v>226</v>
      </c>
      <c r="C11845" s="753" t="s">
        <v>963</v>
      </c>
      <c r="D11845" s="753" t="s">
        <v>344</v>
      </c>
      <c r="E11845" s="753" t="s">
        <v>160</v>
      </c>
      <c r="F11845" s="753" t="s">
        <v>547</v>
      </c>
      <c r="G11845" s="757" t="s">
        <v>548</v>
      </c>
      <c r="H11845" s="751">
        <v>500000</v>
      </c>
    </row>
    <row r="11846" spans="1:8">
      <c r="A11846" s="753" t="s">
        <v>84</v>
      </c>
      <c r="B11846" s="753" t="s">
        <v>226</v>
      </c>
      <c r="C11846" s="753" t="s">
        <v>963</v>
      </c>
      <c r="D11846" s="753" t="s">
        <v>344</v>
      </c>
      <c r="E11846" s="753" t="s">
        <v>160</v>
      </c>
      <c r="F11846" s="753" t="s">
        <v>549</v>
      </c>
      <c r="G11846" s="757" t="s">
        <v>550</v>
      </c>
      <c r="H11846" s="751">
        <v>23000000</v>
      </c>
    </row>
    <row r="11847" spans="1:8">
      <c r="A11847" s="753" t="s">
        <v>84</v>
      </c>
      <c r="B11847" s="753" t="s">
        <v>226</v>
      </c>
      <c r="C11847" s="753" t="s">
        <v>963</v>
      </c>
      <c r="D11847" s="753" t="s">
        <v>344</v>
      </c>
      <c r="E11847" s="753" t="s">
        <v>160</v>
      </c>
      <c r="F11847" s="753" t="s">
        <v>551</v>
      </c>
      <c r="G11847" s="757" t="s">
        <v>133</v>
      </c>
      <c r="H11847" s="751">
        <v>500000</v>
      </c>
    </row>
    <row r="11848" spans="1:8">
      <c r="A11848" s="753" t="s">
        <v>84</v>
      </c>
      <c r="B11848" s="753" t="s">
        <v>226</v>
      </c>
      <c r="C11848" s="753" t="s">
        <v>963</v>
      </c>
      <c r="D11848" s="753" t="s">
        <v>344</v>
      </c>
      <c r="E11848" s="753" t="s">
        <v>125</v>
      </c>
      <c r="F11848" s="753"/>
      <c r="G11848" s="757" t="s">
        <v>126</v>
      </c>
      <c r="H11848" s="751">
        <v>6000000</v>
      </c>
    </row>
    <row r="11849" spans="1:8">
      <c r="A11849" s="753" t="s">
        <v>84</v>
      </c>
      <c r="B11849" s="753" t="s">
        <v>226</v>
      </c>
      <c r="C11849" s="753" t="s">
        <v>963</v>
      </c>
      <c r="D11849" s="753" t="s">
        <v>344</v>
      </c>
      <c r="E11849" s="753" t="s">
        <v>125</v>
      </c>
      <c r="F11849" s="753" t="s">
        <v>129</v>
      </c>
      <c r="G11849" s="757" t="s">
        <v>1787</v>
      </c>
      <c r="H11849" s="751">
        <v>6000000</v>
      </c>
    </row>
    <row r="11850" spans="1:8">
      <c r="A11850" s="753" t="s">
        <v>84</v>
      </c>
      <c r="B11850" s="753" t="s">
        <v>226</v>
      </c>
      <c r="C11850" s="753" t="s">
        <v>963</v>
      </c>
      <c r="D11850" s="753" t="s">
        <v>344</v>
      </c>
      <c r="E11850" s="753" t="s">
        <v>554</v>
      </c>
      <c r="F11850" s="753"/>
      <c r="G11850" s="757" t="s">
        <v>555</v>
      </c>
      <c r="H11850" s="751">
        <v>6000000</v>
      </c>
    </row>
    <row r="11851" spans="1:8">
      <c r="A11851" s="753" t="s">
        <v>84</v>
      </c>
      <c r="B11851" s="753" t="s">
        <v>226</v>
      </c>
      <c r="C11851" s="753" t="s">
        <v>963</v>
      </c>
      <c r="D11851" s="753" t="s">
        <v>344</v>
      </c>
      <c r="E11851" s="753" t="s">
        <v>554</v>
      </c>
      <c r="F11851" s="753" t="s">
        <v>243</v>
      </c>
      <c r="G11851" s="757" t="s">
        <v>244</v>
      </c>
      <c r="H11851" s="751">
        <v>6000000</v>
      </c>
    </row>
    <row r="11852" spans="1:8" ht="26.4">
      <c r="A11852" s="753" t="s">
        <v>84</v>
      </c>
      <c r="B11852" s="753" t="s">
        <v>226</v>
      </c>
      <c r="C11852" s="753" t="s">
        <v>963</v>
      </c>
      <c r="D11852" s="753" t="s">
        <v>344</v>
      </c>
      <c r="E11852" s="753" t="s">
        <v>130</v>
      </c>
      <c r="F11852" s="753"/>
      <c r="G11852" s="757" t="s">
        <v>131</v>
      </c>
      <c r="H11852" s="751">
        <v>3350000</v>
      </c>
    </row>
    <row r="11853" spans="1:8">
      <c r="A11853" s="753" t="s">
        <v>84</v>
      </c>
      <c r="B11853" s="753" t="s">
        <v>226</v>
      </c>
      <c r="C11853" s="753" t="s">
        <v>963</v>
      </c>
      <c r="D11853" s="753" t="s">
        <v>344</v>
      </c>
      <c r="E11853" s="753" t="s">
        <v>130</v>
      </c>
      <c r="F11853" s="753" t="s">
        <v>132</v>
      </c>
      <c r="G11853" s="757" t="s">
        <v>135</v>
      </c>
      <c r="H11853" s="751">
        <v>3350000</v>
      </c>
    </row>
    <row r="11854" spans="1:8">
      <c r="A11854" s="753" t="s">
        <v>84</v>
      </c>
      <c r="B11854" s="753" t="s">
        <v>226</v>
      </c>
      <c r="C11854" s="753" t="s">
        <v>963</v>
      </c>
      <c r="D11854" s="753" t="s">
        <v>344</v>
      </c>
      <c r="E11854" s="753" t="s">
        <v>1801</v>
      </c>
      <c r="F11854" s="753"/>
      <c r="G11854" s="757" t="s">
        <v>1802</v>
      </c>
      <c r="H11854" s="751">
        <v>1200000</v>
      </c>
    </row>
    <row r="11855" spans="1:8">
      <c r="A11855" s="753" t="s">
        <v>84</v>
      </c>
      <c r="B11855" s="753" t="s">
        <v>226</v>
      </c>
      <c r="C11855" s="753" t="s">
        <v>963</v>
      </c>
      <c r="D11855" s="753" t="s">
        <v>344</v>
      </c>
      <c r="E11855" s="753" t="s">
        <v>1801</v>
      </c>
      <c r="F11855" s="753" t="s">
        <v>1803</v>
      </c>
      <c r="G11855" s="757" t="s">
        <v>1804</v>
      </c>
      <c r="H11855" s="751">
        <v>1200000</v>
      </c>
    </row>
    <row r="11856" spans="1:8">
      <c r="A11856" s="753" t="s">
        <v>84</v>
      </c>
      <c r="B11856" s="753" t="s">
        <v>226</v>
      </c>
      <c r="C11856" s="753" t="s">
        <v>963</v>
      </c>
      <c r="D11856" s="753" t="s">
        <v>344</v>
      </c>
      <c r="E11856" s="753" t="s">
        <v>134</v>
      </c>
      <c r="F11856" s="753"/>
      <c r="G11856" s="757" t="s">
        <v>135</v>
      </c>
      <c r="H11856" s="751">
        <v>8200000</v>
      </c>
    </row>
    <row r="11857" spans="1:8">
      <c r="A11857" s="753" t="s">
        <v>84</v>
      </c>
      <c r="B11857" s="753" t="s">
        <v>226</v>
      </c>
      <c r="C11857" s="753" t="s">
        <v>963</v>
      </c>
      <c r="D11857" s="753" t="s">
        <v>344</v>
      </c>
      <c r="E11857" s="753" t="s">
        <v>134</v>
      </c>
      <c r="F11857" s="753" t="s">
        <v>139</v>
      </c>
      <c r="G11857" s="757" t="s">
        <v>140</v>
      </c>
      <c r="H11857" s="751">
        <v>8200000</v>
      </c>
    </row>
    <row r="11858" spans="1:8" ht="26.4">
      <c r="A11858" s="753" t="s">
        <v>84</v>
      </c>
      <c r="B11858" s="753" t="s">
        <v>226</v>
      </c>
      <c r="C11858" s="753" t="s">
        <v>223</v>
      </c>
      <c r="D11858" s="753"/>
      <c r="E11858" s="753"/>
      <c r="F11858" s="753"/>
      <c r="G11858" s="757" t="s">
        <v>1765</v>
      </c>
      <c r="H11858" s="751">
        <v>684373000</v>
      </c>
    </row>
    <row r="11859" spans="1:8" ht="39.6">
      <c r="A11859" s="753" t="s">
        <v>84</v>
      </c>
      <c r="B11859" s="753" t="s">
        <v>226</v>
      </c>
      <c r="C11859" s="753" t="s">
        <v>223</v>
      </c>
      <c r="D11859" s="753" t="s">
        <v>1956</v>
      </c>
      <c r="E11859" s="753"/>
      <c r="F11859" s="753"/>
      <c r="G11859" s="757" t="s">
        <v>1957</v>
      </c>
      <c r="H11859" s="751">
        <v>684373000</v>
      </c>
    </row>
    <row r="11860" spans="1:8">
      <c r="A11860" s="753" t="s">
        <v>84</v>
      </c>
      <c r="B11860" s="753" t="s">
        <v>226</v>
      </c>
      <c r="C11860" s="753" t="s">
        <v>223</v>
      </c>
      <c r="D11860" s="753" t="s">
        <v>1956</v>
      </c>
      <c r="E11860" s="753" t="s">
        <v>92</v>
      </c>
      <c r="F11860" s="753"/>
      <c r="G11860" s="757" t="s">
        <v>93</v>
      </c>
      <c r="H11860" s="751">
        <v>20115000</v>
      </c>
    </row>
    <row r="11861" spans="1:8">
      <c r="A11861" s="753" t="s">
        <v>84</v>
      </c>
      <c r="B11861" s="753" t="s">
        <v>226</v>
      </c>
      <c r="C11861" s="753" t="s">
        <v>223</v>
      </c>
      <c r="D11861" s="753" t="s">
        <v>1956</v>
      </c>
      <c r="E11861" s="753" t="s">
        <v>92</v>
      </c>
      <c r="F11861" s="753" t="s">
        <v>149</v>
      </c>
      <c r="G11861" s="757" t="s">
        <v>150</v>
      </c>
      <c r="H11861" s="751">
        <v>20115000</v>
      </c>
    </row>
    <row r="11862" spans="1:8">
      <c r="A11862" s="753" t="s">
        <v>84</v>
      </c>
      <c r="B11862" s="753" t="s">
        <v>226</v>
      </c>
      <c r="C11862" s="753" t="s">
        <v>223</v>
      </c>
      <c r="D11862" s="753" t="s">
        <v>1956</v>
      </c>
      <c r="E11862" s="753" t="s">
        <v>96</v>
      </c>
      <c r="F11862" s="753"/>
      <c r="G11862" s="757" t="s">
        <v>97</v>
      </c>
      <c r="H11862" s="751">
        <v>425097000</v>
      </c>
    </row>
    <row r="11863" spans="1:8" ht="26.4">
      <c r="A11863" s="753" t="s">
        <v>84</v>
      </c>
      <c r="B11863" s="753" t="s">
        <v>226</v>
      </c>
      <c r="C11863" s="753" t="s">
        <v>223</v>
      </c>
      <c r="D11863" s="753" t="s">
        <v>1956</v>
      </c>
      <c r="E11863" s="753" t="s">
        <v>96</v>
      </c>
      <c r="F11863" s="753" t="s">
        <v>98</v>
      </c>
      <c r="G11863" s="757" t="s">
        <v>99</v>
      </c>
      <c r="H11863" s="751">
        <v>69732000</v>
      </c>
    </row>
    <row r="11864" spans="1:8">
      <c r="A11864" s="753" t="s">
        <v>84</v>
      </c>
      <c r="B11864" s="753" t="s">
        <v>226</v>
      </c>
      <c r="C11864" s="753" t="s">
        <v>223</v>
      </c>
      <c r="D11864" s="753" t="s">
        <v>1956</v>
      </c>
      <c r="E11864" s="753" t="s">
        <v>96</v>
      </c>
      <c r="F11864" s="753" t="s">
        <v>154</v>
      </c>
      <c r="G11864" s="757" t="s">
        <v>1773</v>
      </c>
      <c r="H11864" s="751">
        <v>355365000</v>
      </c>
    </row>
    <row r="11865" spans="1:8">
      <c r="A11865" s="753" t="s">
        <v>84</v>
      </c>
      <c r="B11865" s="753" t="s">
        <v>226</v>
      </c>
      <c r="C11865" s="753" t="s">
        <v>223</v>
      </c>
      <c r="D11865" s="753" t="s">
        <v>1956</v>
      </c>
      <c r="E11865" s="753" t="s">
        <v>426</v>
      </c>
      <c r="F11865" s="753"/>
      <c r="G11865" s="757" t="s">
        <v>427</v>
      </c>
      <c r="H11865" s="751">
        <v>1968000</v>
      </c>
    </row>
    <row r="11866" spans="1:8">
      <c r="A11866" s="753" t="s">
        <v>84</v>
      </c>
      <c r="B11866" s="753" t="s">
        <v>226</v>
      </c>
      <c r="C11866" s="753" t="s">
        <v>223</v>
      </c>
      <c r="D11866" s="753" t="s">
        <v>1956</v>
      </c>
      <c r="E11866" s="753" t="s">
        <v>426</v>
      </c>
      <c r="F11866" s="753" t="s">
        <v>428</v>
      </c>
      <c r="G11866" s="757" t="s">
        <v>1774</v>
      </c>
      <c r="H11866" s="751">
        <v>1788000</v>
      </c>
    </row>
    <row r="11867" spans="1:8">
      <c r="A11867" s="753" t="s">
        <v>84</v>
      </c>
      <c r="B11867" s="753" t="s">
        <v>226</v>
      </c>
      <c r="C11867" s="753" t="s">
        <v>223</v>
      </c>
      <c r="D11867" s="753" t="s">
        <v>1956</v>
      </c>
      <c r="E11867" s="753" t="s">
        <v>426</v>
      </c>
      <c r="F11867" s="753" t="s">
        <v>429</v>
      </c>
      <c r="G11867" s="757" t="s">
        <v>1775</v>
      </c>
      <c r="H11867" s="751">
        <v>180000</v>
      </c>
    </row>
    <row r="11868" spans="1:8">
      <c r="A11868" s="753" t="s">
        <v>84</v>
      </c>
      <c r="B11868" s="753" t="s">
        <v>226</v>
      </c>
      <c r="C11868" s="753" t="s">
        <v>223</v>
      </c>
      <c r="D11868" s="753" t="s">
        <v>1956</v>
      </c>
      <c r="E11868" s="753" t="s">
        <v>100</v>
      </c>
      <c r="F11868" s="753"/>
      <c r="G11868" s="757" t="s">
        <v>101</v>
      </c>
      <c r="H11868" s="751">
        <v>6164000</v>
      </c>
    </row>
    <row r="11869" spans="1:8">
      <c r="A11869" s="753" t="s">
        <v>84</v>
      </c>
      <c r="B11869" s="753" t="s">
        <v>226</v>
      </c>
      <c r="C11869" s="753" t="s">
        <v>223</v>
      </c>
      <c r="D11869" s="753" t="s">
        <v>1956</v>
      </c>
      <c r="E11869" s="753" t="s">
        <v>100</v>
      </c>
      <c r="F11869" s="753" t="s">
        <v>443</v>
      </c>
      <c r="G11869" s="757" t="s">
        <v>135</v>
      </c>
      <c r="H11869" s="751">
        <v>6164000</v>
      </c>
    </row>
    <row r="11870" spans="1:8">
      <c r="A11870" s="753" t="s">
        <v>84</v>
      </c>
      <c r="B11870" s="753" t="s">
        <v>226</v>
      </c>
      <c r="C11870" s="753" t="s">
        <v>223</v>
      </c>
      <c r="D11870" s="753" t="s">
        <v>1956</v>
      </c>
      <c r="E11870" s="753" t="s">
        <v>112</v>
      </c>
      <c r="F11870" s="753"/>
      <c r="G11870" s="757" t="s">
        <v>113</v>
      </c>
      <c r="H11870" s="751">
        <v>410000</v>
      </c>
    </row>
    <row r="11871" spans="1:8">
      <c r="A11871" s="753" t="s">
        <v>84</v>
      </c>
      <c r="B11871" s="753" t="s">
        <v>226</v>
      </c>
      <c r="C11871" s="753" t="s">
        <v>223</v>
      </c>
      <c r="D11871" s="753" t="s">
        <v>1956</v>
      </c>
      <c r="E11871" s="753" t="s">
        <v>112</v>
      </c>
      <c r="F11871" s="753" t="s">
        <v>155</v>
      </c>
      <c r="G11871" s="757" t="s">
        <v>1777</v>
      </c>
      <c r="H11871" s="751">
        <v>219681</v>
      </c>
    </row>
    <row r="11872" spans="1:8">
      <c r="A11872" s="753" t="s">
        <v>84</v>
      </c>
      <c r="B11872" s="753" t="s">
        <v>226</v>
      </c>
      <c r="C11872" s="753" t="s">
        <v>223</v>
      </c>
      <c r="D11872" s="753" t="s">
        <v>1956</v>
      </c>
      <c r="E11872" s="753" t="s">
        <v>112</v>
      </c>
      <c r="F11872" s="753" t="s">
        <v>114</v>
      </c>
      <c r="G11872" s="757" t="s">
        <v>1778</v>
      </c>
      <c r="H11872" s="751">
        <v>47314</v>
      </c>
    </row>
    <row r="11873" spans="1:8">
      <c r="A11873" s="753" t="s">
        <v>84</v>
      </c>
      <c r="B11873" s="753" t="s">
        <v>226</v>
      </c>
      <c r="C11873" s="753" t="s">
        <v>223</v>
      </c>
      <c r="D11873" s="753" t="s">
        <v>1956</v>
      </c>
      <c r="E11873" s="753" t="s">
        <v>112</v>
      </c>
      <c r="F11873" s="753" t="s">
        <v>146</v>
      </c>
      <c r="G11873" s="757" t="s">
        <v>1780</v>
      </c>
      <c r="H11873" s="751">
        <v>143005</v>
      </c>
    </row>
    <row r="11874" spans="1:8">
      <c r="A11874" s="753" t="s">
        <v>84</v>
      </c>
      <c r="B11874" s="753" t="s">
        <v>226</v>
      </c>
      <c r="C11874" s="753" t="s">
        <v>223</v>
      </c>
      <c r="D11874" s="753" t="s">
        <v>1956</v>
      </c>
      <c r="E11874" s="753" t="s">
        <v>115</v>
      </c>
      <c r="F11874" s="753"/>
      <c r="G11874" s="757" t="s">
        <v>1781</v>
      </c>
      <c r="H11874" s="751">
        <v>18740000</v>
      </c>
    </row>
    <row r="11875" spans="1:8">
      <c r="A11875" s="753" t="s">
        <v>84</v>
      </c>
      <c r="B11875" s="753" t="s">
        <v>226</v>
      </c>
      <c r="C11875" s="753" t="s">
        <v>223</v>
      </c>
      <c r="D11875" s="753" t="s">
        <v>1956</v>
      </c>
      <c r="E11875" s="753" t="s">
        <v>115</v>
      </c>
      <c r="F11875" s="753" t="s">
        <v>116</v>
      </c>
      <c r="G11875" s="757" t="s">
        <v>117</v>
      </c>
      <c r="H11875" s="751">
        <v>11740000</v>
      </c>
    </row>
    <row r="11876" spans="1:8">
      <c r="A11876" s="753" t="s">
        <v>84</v>
      </c>
      <c r="B11876" s="753" t="s">
        <v>226</v>
      </c>
      <c r="C11876" s="753" t="s">
        <v>223</v>
      </c>
      <c r="D11876" s="753" t="s">
        <v>1956</v>
      </c>
      <c r="E11876" s="753" t="s">
        <v>115</v>
      </c>
      <c r="F11876" s="753" t="s">
        <v>147</v>
      </c>
      <c r="G11876" s="757" t="s">
        <v>148</v>
      </c>
      <c r="H11876" s="751">
        <v>7000000</v>
      </c>
    </row>
    <row r="11877" spans="1:8">
      <c r="A11877" s="753" t="s">
        <v>84</v>
      </c>
      <c r="B11877" s="753" t="s">
        <v>226</v>
      </c>
      <c r="C11877" s="753" t="s">
        <v>223</v>
      </c>
      <c r="D11877" s="753" t="s">
        <v>1956</v>
      </c>
      <c r="E11877" s="753" t="s">
        <v>120</v>
      </c>
      <c r="F11877" s="753"/>
      <c r="G11877" s="757" t="s">
        <v>121</v>
      </c>
      <c r="H11877" s="751">
        <v>15443000</v>
      </c>
    </row>
    <row r="11878" spans="1:8">
      <c r="A11878" s="753" t="s">
        <v>84</v>
      </c>
      <c r="B11878" s="753" t="s">
        <v>226</v>
      </c>
      <c r="C11878" s="753" t="s">
        <v>223</v>
      </c>
      <c r="D11878" s="753" t="s">
        <v>1956</v>
      </c>
      <c r="E11878" s="753" t="s">
        <v>120</v>
      </c>
      <c r="F11878" s="753" t="s">
        <v>123</v>
      </c>
      <c r="G11878" s="757" t="s">
        <v>124</v>
      </c>
      <c r="H11878" s="751">
        <v>2268000</v>
      </c>
    </row>
    <row r="11879" spans="1:8" ht="39.6">
      <c r="A11879" s="753" t="s">
        <v>84</v>
      </c>
      <c r="B11879" s="753" t="s">
        <v>226</v>
      </c>
      <c r="C11879" s="753" t="s">
        <v>223</v>
      </c>
      <c r="D11879" s="753" t="s">
        <v>1956</v>
      </c>
      <c r="E11879" s="753" t="s">
        <v>120</v>
      </c>
      <c r="F11879" s="753" t="s">
        <v>994</v>
      </c>
      <c r="G11879" s="757" t="s">
        <v>1824</v>
      </c>
      <c r="H11879" s="751">
        <v>275000</v>
      </c>
    </row>
    <row r="11880" spans="1:8">
      <c r="A11880" s="753" t="s">
        <v>84</v>
      </c>
      <c r="B11880" s="753" t="s">
        <v>226</v>
      </c>
      <c r="C11880" s="753" t="s">
        <v>223</v>
      </c>
      <c r="D11880" s="753" t="s">
        <v>1956</v>
      </c>
      <c r="E11880" s="753" t="s">
        <v>120</v>
      </c>
      <c r="F11880" s="753" t="s">
        <v>315</v>
      </c>
      <c r="G11880" s="757" t="s">
        <v>1831</v>
      </c>
      <c r="H11880" s="751">
        <v>12000000</v>
      </c>
    </row>
    <row r="11881" spans="1:8" ht="26.4">
      <c r="A11881" s="753" t="s">
        <v>84</v>
      </c>
      <c r="B11881" s="753" t="s">
        <v>226</v>
      </c>
      <c r="C11881" s="753" t="s">
        <v>223</v>
      </c>
      <c r="D11881" s="753" t="s">
        <v>1956</v>
      </c>
      <c r="E11881" s="753" t="s">
        <v>120</v>
      </c>
      <c r="F11881" s="753" t="s">
        <v>1001</v>
      </c>
      <c r="G11881" s="757" t="s">
        <v>1784</v>
      </c>
      <c r="H11881" s="751">
        <v>900000</v>
      </c>
    </row>
    <row r="11882" spans="1:8">
      <c r="A11882" s="753" t="s">
        <v>84</v>
      </c>
      <c r="B11882" s="753" t="s">
        <v>226</v>
      </c>
      <c r="C11882" s="753" t="s">
        <v>223</v>
      </c>
      <c r="D11882" s="753" t="s">
        <v>1956</v>
      </c>
      <c r="E11882" s="753" t="s">
        <v>160</v>
      </c>
      <c r="F11882" s="753"/>
      <c r="G11882" s="757" t="s">
        <v>161</v>
      </c>
      <c r="H11882" s="751">
        <v>65145000</v>
      </c>
    </row>
    <row r="11883" spans="1:8">
      <c r="A11883" s="753" t="s">
        <v>84</v>
      </c>
      <c r="B11883" s="753" t="s">
        <v>226</v>
      </c>
      <c r="C11883" s="753" t="s">
        <v>223</v>
      </c>
      <c r="D11883" s="753" t="s">
        <v>1956</v>
      </c>
      <c r="E11883" s="753" t="s">
        <v>160</v>
      </c>
      <c r="F11883" s="753" t="s">
        <v>162</v>
      </c>
      <c r="G11883" s="757" t="s">
        <v>163</v>
      </c>
      <c r="H11883" s="751">
        <v>8400000</v>
      </c>
    </row>
    <row r="11884" spans="1:8">
      <c r="A11884" s="753" t="s">
        <v>84</v>
      </c>
      <c r="B11884" s="753" t="s">
        <v>226</v>
      </c>
      <c r="C11884" s="753" t="s">
        <v>223</v>
      </c>
      <c r="D11884" s="753" t="s">
        <v>1956</v>
      </c>
      <c r="E11884" s="753" t="s">
        <v>160</v>
      </c>
      <c r="F11884" s="753" t="s">
        <v>438</v>
      </c>
      <c r="G11884" s="757" t="s">
        <v>1786</v>
      </c>
      <c r="H11884" s="751">
        <v>6000000</v>
      </c>
    </row>
    <row r="11885" spans="1:8">
      <c r="A11885" s="753" t="s">
        <v>84</v>
      </c>
      <c r="B11885" s="753" t="s">
        <v>226</v>
      </c>
      <c r="C11885" s="753" t="s">
        <v>223</v>
      </c>
      <c r="D11885" s="753" t="s">
        <v>1956</v>
      </c>
      <c r="E11885" s="753" t="s">
        <v>160</v>
      </c>
      <c r="F11885" s="753" t="s">
        <v>549</v>
      </c>
      <c r="G11885" s="757" t="s">
        <v>550</v>
      </c>
      <c r="H11885" s="751">
        <v>21730000</v>
      </c>
    </row>
    <row r="11886" spans="1:8">
      <c r="A11886" s="753" t="s">
        <v>84</v>
      </c>
      <c r="B11886" s="753" t="s">
        <v>226</v>
      </c>
      <c r="C11886" s="753" t="s">
        <v>223</v>
      </c>
      <c r="D11886" s="753" t="s">
        <v>1956</v>
      </c>
      <c r="E11886" s="753" t="s">
        <v>160</v>
      </c>
      <c r="F11886" s="753" t="s">
        <v>551</v>
      </c>
      <c r="G11886" s="757" t="s">
        <v>133</v>
      </c>
      <c r="H11886" s="751">
        <v>29015000</v>
      </c>
    </row>
    <row r="11887" spans="1:8">
      <c r="A11887" s="753" t="s">
        <v>84</v>
      </c>
      <c r="B11887" s="753" t="s">
        <v>226</v>
      </c>
      <c r="C11887" s="753" t="s">
        <v>223</v>
      </c>
      <c r="D11887" s="753" t="s">
        <v>1956</v>
      </c>
      <c r="E11887" s="753" t="s">
        <v>125</v>
      </c>
      <c r="F11887" s="753"/>
      <c r="G11887" s="757" t="s">
        <v>126</v>
      </c>
      <c r="H11887" s="751">
        <v>15480000</v>
      </c>
    </row>
    <row r="11888" spans="1:8">
      <c r="A11888" s="753" t="s">
        <v>84</v>
      </c>
      <c r="B11888" s="753" t="s">
        <v>226</v>
      </c>
      <c r="C11888" s="753" t="s">
        <v>223</v>
      </c>
      <c r="D11888" s="753" t="s">
        <v>1956</v>
      </c>
      <c r="E11888" s="753" t="s">
        <v>125</v>
      </c>
      <c r="F11888" s="753" t="s">
        <v>552</v>
      </c>
      <c r="G11888" s="757" t="s">
        <v>553</v>
      </c>
      <c r="H11888" s="751">
        <v>7830000</v>
      </c>
    </row>
    <row r="11889" spans="1:8">
      <c r="A11889" s="753" t="s">
        <v>84</v>
      </c>
      <c r="B11889" s="753" t="s">
        <v>226</v>
      </c>
      <c r="C11889" s="753" t="s">
        <v>223</v>
      </c>
      <c r="D11889" s="753" t="s">
        <v>1956</v>
      </c>
      <c r="E11889" s="753" t="s">
        <v>125</v>
      </c>
      <c r="F11889" s="753" t="s">
        <v>127</v>
      </c>
      <c r="G11889" s="757" t="s">
        <v>128</v>
      </c>
      <c r="H11889" s="751">
        <v>450000</v>
      </c>
    </row>
    <row r="11890" spans="1:8">
      <c r="A11890" s="753" t="s">
        <v>84</v>
      </c>
      <c r="B11890" s="753" t="s">
        <v>226</v>
      </c>
      <c r="C11890" s="753" t="s">
        <v>223</v>
      </c>
      <c r="D11890" s="753" t="s">
        <v>1956</v>
      </c>
      <c r="E11890" s="753" t="s">
        <v>125</v>
      </c>
      <c r="F11890" s="753" t="s">
        <v>129</v>
      </c>
      <c r="G11890" s="757" t="s">
        <v>1787</v>
      </c>
      <c r="H11890" s="751">
        <v>7200000</v>
      </c>
    </row>
    <row r="11891" spans="1:8">
      <c r="A11891" s="753" t="s">
        <v>84</v>
      </c>
      <c r="B11891" s="753" t="s">
        <v>226</v>
      </c>
      <c r="C11891" s="753" t="s">
        <v>223</v>
      </c>
      <c r="D11891" s="753" t="s">
        <v>1956</v>
      </c>
      <c r="E11891" s="753" t="s">
        <v>554</v>
      </c>
      <c r="F11891" s="753"/>
      <c r="G11891" s="757" t="s">
        <v>555</v>
      </c>
      <c r="H11891" s="751">
        <v>13000000</v>
      </c>
    </row>
    <row r="11892" spans="1:8">
      <c r="A11892" s="753" t="s">
        <v>84</v>
      </c>
      <c r="B11892" s="753" t="s">
        <v>226</v>
      </c>
      <c r="C11892" s="753" t="s">
        <v>223</v>
      </c>
      <c r="D11892" s="753" t="s">
        <v>1956</v>
      </c>
      <c r="E11892" s="753" t="s">
        <v>554</v>
      </c>
      <c r="F11892" s="753" t="s">
        <v>556</v>
      </c>
      <c r="G11892" s="757" t="s">
        <v>557</v>
      </c>
      <c r="H11892" s="751">
        <v>7000000</v>
      </c>
    </row>
    <row r="11893" spans="1:8">
      <c r="A11893" s="753" t="s">
        <v>84</v>
      </c>
      <c r="B11893" s="753" t="s">
        <v>226</v>
      </c>
      <c r="C11893" s="753" t="s">
        <v>223</v>
      </c>
      <c r="D11893" s="753" t="s">
        <v>1956</v>
      </c>
      <c r="E11893" s="753" t="s">
        <v>554</v>
      </c>
      <c r="F11893" s="753" t="s">
        <v>243</v>
      </c>
      <c r="G11893" s="757" t="s">
        <v>244</v>
      </c>
      <c r="H11893" s="751">
        <v>6000000</v>
      </c>
    </row>
    <row r="11894" spans="1:8" ht="39.6">
      <c r="A11894" s="753" t="s">
        <v>84</v>
      </c>
      <c r="B11894" s="753" t="s">
        <v>226</v>
      </c>
      <c r="C11894" s="753" t="s">
        <v>223</v>
      </c>
      <c r="D11894" s="753" t="s">
        <v>1956</v>
      </c>
      <c r="E11894" s="753" t="s">
        <v>560</v>
      </c>
      <c r="F11894" s="753"/>
      <c r="G11894" s="757" t="s">
        <v>1790</v>
      </c>
      <c r="H11894" s="751">
        <v>16200000</v>
      </c>
    </row>
    <row r="11895" spans="1:8">
      <c r="A11895" s="753" t="s">
        <v>84</v>
      </c>
      <c r="B11895" s="753" t="s">
        <v>226</v>
      </c>
      <c r="C11895" s="753" t="s">
        <v>223</v>
      </c>
      <c r="D11895" s="753" t="s">
        <v>1956</v>
      </c>
      <c r="E11895" s="753" t="s">
        <v>560</v>
      </c>
      <c r="F11895" s="753" t="s">
        <v>418</v>
      </c>
      <c r="G11895" s="757" t="s">
        <v>1793</v>
      </c>
      <c r="H11895" s="751">
        <v>16200000</v>
      </c>
    </row>
    <row r="11896" spans="1:8" ht="26.4">
      <c r="A11896" s="753" t="s">
        <v>84</v>
      </c>
      <c r="B11896" s="753" t="s">
        <v>226</v>
      </c>
      <c r="C11896" s="753" t="s">
        <v>223</v>
      </c>
      <c r="D11896" s="753" t="s">
        <v>1956</v>
      </c>
      <c r="E11896" s="753" t="s">
        <v>1796</v>
      </c>
      <c r="F11896" s="753"/>
      <c r="G11896" s="757" t="s">
        <v>1797</v>
      </c>
      <c r="H11896" s="751">
        <v>12000000</v>
      </c>
    </row>
    <row r="11897" spans="1:8">
      <c r="A11897" s="753" t="s">
        <v>84</v>
      </c>
      <c r="B11897" s="753" t="s">
        <v>226</v>
      </c>
      <c r="C11897" s="753" t="s">
        <v>223</v>
      </c>
      <c r="D11897" s="753" t="s">
        <v>1956</v>
      </c>
      <c r="E11897" s="753" t="s">
        <v>1796</v>
      </c>
      <c r="F11897" s="753" t="s">
        <v>1825</v>
      </c>
      <c r="G11897" s="757" t="s">
        <v>1794</v>
      </c>
      <c r="H11897" s="751">
        <v>7000000</v>
      </c>
    </row>
    <row r="11898" spans="1:8">
      <c r="A11898" s="753" t="s">
        <v>84</v>
      </c>
      <c r="B11898" s="753" t="s">
        <v>226</v>
      </c>
      <c r="C11898" s="753" t="s">
        <v>223</v>
      </c>
      <c r="D11898" s="753" t="s">
        <v>1956</v>
      </c>
      <c r="E11898" s="753" t="s">
        <v>1796</v>
      </c>
      <c r="F11898" s="753" t="s">
        <v>1833</v>
      </c>
      <c r="G11898" s="757" t="s">
        <v>1834</v>
      </c>
      <c r="H11898" s="751">
        <v>5000000</v>
      </c>
    </row>
    <row r="11899" spans="1:8" ht="26.4">
      <c r="A11899" s="753" t="s">
        <v>84</v>
      </c>
      <c r="B11899" s="753" t="s">
        <v>226</v>
      </c>
      <c r="C11899" s="753" t="s">
        <v>223</v>
      </c>
      <c r="D11899" s="753" t="s">
        <v>1956</v>
      </c>
      <c r="E11899" s="753" t="s">
        <v>130</v>
      </c>
      <c r="F11899" s="753"/>
      <c r="G11899" s="757" t="s">
        <v>131</v>
      </c>
      <c r="H11899" s="751">
        <v>21665000</v>
      </c>
    </row>
    <row r="11900" spans="1:8">
      <c r="A11900" s="753" t="s">
        <v>84</v>
      </c>
      <c r="B11900" s="753" t="s">
        <v>226</v>
      </c>
      <c r="C11900" s="753" t="s">
        <v>223</v>
      </c>
      <c r="D11900" s="753" t="s">
        <v>1956</v>
      </c>
      <c r="E11900" s="753" t="s">
        <v>130</v>
      </c>
      <c r="F11900" s="753" t="s">
        <v>585</v>
      </c>
      <c r="G11900" s="757" t="s">
        <v>1799</v>
      </c>
      <c r="H11900" s="751">
        <v>15785000</v>
      </c>
    </row>
    <row r="11901" spans="1:8">
      <c r="A11901" s="753" t="s">
        <v>84</v>
      </c>
      <c r="B11901" s="753" t="s">
        <v>226</v>
      </c>
      <c r="C11901" s="753" t="s">
        <v>223</v>
      </c>
      <c r="D11901" s="753" t="s">
        <v>1956</v>
      </c>
      <c r="E11901" s="753" t="s">
        <v>130</v>
      </c>
      <c r="F11901" s="753" t="s">
        <v>14</v>
      </c>
      <c r="G11901" s="757" t="s">
        <v>1800</v>
      </c>
      <c r="H11901" s="751">
        <v>5380000</v>
      </c>
    </row>
    <row r="11902" spans="1:8">
      <c r="A11902" s="753" t="s">
        <v>84</v>
      </c>
      <c r="B11902" s="753" t="s">
        <v>226</v>
      </c>
      <c r="C11902" s="753" t="s">
        <v>223</v>
      </c>
      <c r="D11902" s="753" t="s">
        <v>1956</v>
      </c>
      <c r="E11902" s="753" t="s">
        <v>130</v>
      </c>
      <c r="F11902" s="753" t="s">
        <v>132</v>
      </c>
      <c r="G11902" s="757" t="s">
        <v>135</v>
      </c>
      <c r="H11902" s="751">
        <v>500000</v>
      </c>
    </row>
    <row r="11903" spans="1:8">
      <c r="A11903" s="753" t="s">
        <v>84</v>
      </c>
      <c r="B11903" s="753" t="s">
        <v>226</v>
      </c>
      <c r="C11903" s="753" t="s">
        <v>223</v>
      </c>
      <c r="D11903" s="753" t="s">
        <v>1956</v>
      </c>
      <c r="E11903" s="753" t="s">
        <v>134</v>
      </c>
      <c r="F11903" s="753"/>
      <c r="G11903" s="757" t="s">
        <v>135</v>
      </c>
      <c r="H11903" s="751">
        <v>49146000</v>
      </c>
    </row>
    <row r="11904" spans="1:8">
      <c r="A11904" s="753" t="s">
        <v>84</v>
      </c>
      <c r="B11904" s="753" t="s">
        <v>226</v>
      </c>
      <c r="C11904" s="753" t="s">
        <v>223</v>
      </c>
      <c r="D11904" s="753" t="s">
        <v>1956</v>
      </c>
      <c r="E11904" s="753" t="s">
        <v>134</v>
      </c>
      <c r="F11904" s="753" t="s">
        <v>137</v>
      </c>
      <c r="G11904" s="757" t="s">
        <v>138</v>
      </c>
      <c r="H11904" s="751">
        <v>14576000</v>
      </c>
    </row>
    <row r="11905" spans="1:8">
      <c r="A11905" s="753" t="s">
        <v>84</v>
      </c>
      <c r="B11905" s="753" t="s">
        <v>226</v>
      </c>
      <c r="C11905" s="753" t="s">
        <v>223</v>
      </c>
      <c r="D11905" s="753" t="s">
        <v>1956</v>
      </c>
      <c r="E11905" s="753" t="s">
        <v>134</v>
      </c>
      <c r="F11905" s="753" t="s">
        <v>139</v>
      </c>
      <c r="G11905" s="757" t="s">
        <v>140</v>
      </c>
      <c r="H11905" s="751">
        <v>34570000</v>
      </c>
    </row>
    <row r="11906" spans="1:8">
      <c r="A11906" s="753" t="s">
        <v>84</v>
      </c>
      <c r="B11906" s="753" t="s">
        <v>226</v>
      </c>
      <c r="C11906" s="753" t="s">
        <v>223</v>
      </c>
      <c r="D11906" s="753" t="s">
        <v>1956</v>
      </c>
      <c r="E11906" s="753" t="s">
        <v>404</v>
      </c>
      <c r="F11906" s="753"/>
      <c r="G11906" s="757" t="s">
        <v>1808</v>
      </c>
      <c r="H11906" s="751">
        <v>3800000</v>
      </c>
    </row>
    <row r="11907" spans="1:8">
      <c r="A11907" s="753" t="s">
        <v>84</v>
      </c>
      <c r="B11907" s="753" t="s">
        <v>226</v>
      </c>
      <c r="C11907" s="753" t="s">
        <v>223</v>
      </c>
      <c r="D11907" s="753" t="s">
        <v>1956</v>
      </c>
      <c r="E11907" s="753" t="s">
        <v>404</v>
      </c>
      <c r="F11907" s="753" t="s">
        <v>1809</v>
      </c>
      <c r="G11907" s="757" t="s">
        <v>26</v>
      </c>
      <c r="H11907" s="751">
        <v>3800000</v>
      </c>
    </row>
    <row r="11908" spans="1:8">
      <c r="A11908" s="753" t="s">
        <v>84</v>
      </c>
      <c r="B11908" s="753" t="s">
        <v>226</v>
      </c>
      <c r="C11908" s="753" t="s">
        <v>1062</v>
      </c>
      <c r="D11908" s="753"/>
      <c r="E11908" s="753"/>
      <c r="F11908" s="753"/>
      <c r="G11908" s="757" t="s">
        <v>1375</v>
      </c>
      <c r="H11908" s="751">
        <v>5000000</v>
      </c>
    </row>
    <row r="11909" spans="1:8" ht="26.4">
      <c r="A11909" s="753" t="s">
        <v>84</v>
      </c>
      <c r="B11909" s="753" t="s">
        <v>226</v>
      </c>
      <c r="C11909" s="753" t="s">
        <v>1062</v>
      </c>
      <c r="D11909" s="753" t="s">
        <v>1945</v>
      </c>
      <c r="E11909" s="753"/>
      <c r="F11909" s="753"/>
      <c r="G11909" s="757" t="s">
        <v>1946</v>
      </c>
      <c r="H11909" s="751">
        <v>5000000</v>
      </c>
    </row>
    <row r="11910" spans="1:8">
      <c r="A11910" s="753" t="s">
        <v>84</v>
      </c>
      <c r="B11910" s="753" t="s">
        <v>226</v>
      </c>
      <c r="C11910" s="753" t="s">
        <v>1062</v>
      </c>
      <c r="D11910" s="753" t="s">
        <v>1945</v>
      </c>
      <c r="E11910" s="753" t="s">
        <v>160</v>
      </c>
      <c r="F11910" s="753"/>
      <c r="G11910" s="757" t="s">
        <v>161</v>
      </c>
      <c r="H11910" s="751">
        <v>5000000</v>
      </c>
    </row>
    <row r="11911" spans="1:8">
      <c r="A11911" s="753" t="s">
        <v>84</v>
      </c>
      <c r="B11911" s="753" t="s">
        <v>226</v>
      </c>
      <c r="C11911" s="753" t="s">
        <v>1062</v>
      </c>
      <c r="D11911" s="753" t="s">
        <v>1945</v>
      </c>
      <c r="E11911" s="753" t="s">
        <v>160</v>
      </c>
      <c r="F11911" s="753" t="s">
        <v>551</v>
      </c>
      <c r="G11911" s="757" t="s">
        <v>133</v>
      </c>
      <c r="H11911" s="751">
        <v>5000000</v>
      </c>
    </row>
    <row r="11912" spans="1:8">
      <c r="A11912" s="753" t="s">
        <v>84</v>
      </c>
      <c r="B11912" s="753" t="s">
        <v>227</v>
      </c>
      <c r="C11912" s="753"/>
      <c r="D11912" s="753"/>
      <c r="E11912" s="753"/>
      <c r="F11912" s="753"/>
      <c r="G11912" s="757" t="s">
        <v>228</v>
      </c>
      <c r="H11912" s="751">
        <v>1199544000</v>
      </c>
    </row>
    <row r="11913" spans="1:8" ht="26.4">
      <c r="A11913" s="753" t="s">
        <v>84</v>
      </c>
      <c r="B11913" s="753" t="s">
        <v>227</v>
      </c>
      <c r="C11913" s="753" t="s">
        <v>223</v>
      </c>
      <c r="D11913" s="753"/>
      <c r="E11913" s="753"/>
      <c r="F11913" s="753"/>
      <c r="G11913" s="757" t="s">
        <v>1765</v>
      </c>
      <c r="H11913" s="751">
        <v>1199544000</v>
      </c>
    </row>
    <row r="11914" spans="1:8" ht="39.6">
      <c r="A11914" s="753" t="s">
        <v>84</v>
      </c>
      <c r="B11914" s="753" t="s">
        <v>227</v>
      </c>
      <c r="C11914" s="753" t="s">
        <v>223</v>
      </c>
      <c r="D11914" s="753" t="s">
        <v>1956</v>
      </c>
      <c r="E11914" s="753"/>
      <c r="F11914" s="753"/>
      <c r="G11914" s="757" t="s">
        <v>1957</v>
      </c>
      <c r="H11914" s="751">
        <v>1199544000</v>
      </c>
    </row>
    <row r="11915" spans="1:8">
      <c r="A11915" s="753" t="s">
        <v>84</v>
      </c>
      <c r="B11915" s="753" t="s">
        <v>227</v>
      </c>
      <c r="C11915" s="753" t="s">
        <v>223</v>
      </c>
      <c r="D11915" s="753" t="s">
        <v>1956</v>
      </c>
      <c r="E11915" s="753" t="s">
        <v>92</v>
      </c>
      <c r="F11915" s="753"/>
      <c r="G11915" s="757" t="s">
        <v>93</v>
      </c>
      <c r="H11915" s="751">
        <v>26060100</v>
      </c>
    </row>
    <row r="11916" spans="1:8">
      <c r="A11916" s="753" t="s">
        <v>84</v>
      </c>
      <c r="B11916" s="753" t="s">
        <v>227</v>
      </c>
      <c r="C11916" s="753" t="s">
        <v>223</v>
      </c>
      <c r="D11916" s="753" t="s">
        <v>1956</v>
      </c>
      <c r="E11916" s="753" t="s">
        <v>92</v>
      </c>
      <c r="F11916" s="753" t="s">
        <v>95</v>
      </c>
      <c r="G11916" s="757" t="s">
        <v>1769</v>
      </c>
      <c r="H11916" s="751">
        <v>14885100</v>
      </c>
    </row>
    <row r="11917" spans="1:8">
      <c r="A11917" s="753" t="s">
        <v>84</v>
      </c>
      <c r="B11917" s="753" t="s">
        <v>227</v>
      </c>
      <c r="C11917" s="753" t="s">
        <v>223</v>
      </c>
      <c r="D11917" s="753" t="s">
        <v>1956</v>
      </c>
      <c r="E11917" s="753" t="s">
        <v>92</v>
      </c>
      <c r="F11917" s="753" t="s">
        <v>149</v>
      </c>
      <c r="G11917" s="757" t="s">
        <v>150</v>
      </c>
      <c r="H11917" s="751">
        <v>11175000</v>
      </c>
    </row>
    <row r="11918" spans="1:8" ht="26.4">
      <c r="A11918" s="753" t="s">
        <v>84</v>
      </c>
      <c r="B11918" s="753" t="s">
        <v>227</v>
      </c>
      <c r="C11918" s="753" t="s">
        <v>223</v>
      </c>
      <c r="D11918" s="753" t="s">
        <v>1956</v>
      </c>
      <c r="E11918" s="753" t="s">
        <v>141</v>
      </c>
      <c r="F11918" s="753"/>
      <c r="G11918" s="757" t="s">
        <v>1822</v>
      </c>
      <c r="H11918" s="751">
        <v>6800000</v>
      </c>
    </row>
    <row r="11919" spans="1:8" ht="26.4">
      <c r="A11919" s="753" t="s">
        <v>84</v>
      </c>
      <c r="B11919" s="753" t="s">
        <v>227</v>
      </c>
      <c r="C11919" s="753" t="s">
        <v>223</v>
      </c>
      <c r="D11919" s="753" t="s">
        <v>1956</v>
      </c>
      <c r="E11919" s="753" t="s">
        <v>141</v>
      </c>
      <c r="F11919" s="753" t="s">
        <v>581</v>
      </c>
      <c r="G11919" s="757" t="s">
        <v>1823</v>
      </c>
      <c r="H11919" s="751">
        <v>6800000</v>
      </c>
    </row>
    <row r="11920" spans="1:8">
      <c r="A11920" s="753" t="s">
        <v>84</v>
      </c>
      <c r="B11920" s="753" t="s">
        <v>227</v>
      </c>
      <c r="C11920" s="753" t="s">
        <v>223</v>
      </c>
      <c r="D11920" s="753" t="s">
        <v>1956</v>
      </c>
      <c r="E11920" s="753" t="s">
        <v>96</v>
      </c>
      <c r="F11920" s="753"/>
      <c r="G11920" s="757" t="s">
        <v>97</v>
      </c>
      <c r="H11920" s="751">
        <v>541317000</v>
      </c>
    </row>
    <row r="11921" spans="1:8" ht="26.4">
      <c r="A11921" s="753" t="s">
        <v>84</v>
      </c>
      <c r="B11921" s="753" t="s">
        <v>227</v>
      </c>
      <c r="C11921" s="753" t="s">
        <v>223</v>
      </c>
      <c r="D11921" s="753" t="s">
        <v>1956</v>
      </c>
      <c r="E11921" s="753" t="s">
        <v>96</v>
      </c>
      <c r="F11921" s="753" t="s">
        <v>98</v>
      </c>
      <c r="G11921" s="757" t="s">
        <v>99</v>
      </c>
      <c r="H11921" s="751">
        <v>96552000</v>
      </c>
    </row>
    <row r="11922" spans="1:8">
      <c r="A11922" s="753" t="s">
        <v>84</v>
      </c>
      <c r="B11922" s="753" t="s">
        <v>227</v>
      </c>
      <c r="C11922" s="753" t="s">
        <v>223</v>
      </c>
      <c r="D11922" s="753" t="s">
        <v>1956</v>
      </c>
      <c r="E11922" s="753" t="s">
        <v>96</v>
      </c>
      <c r="F11922" s="753" t="s">
        <v>154</v>
      </c>
      <c r="G11922" s="757" t="s">
        <v>1773</v>
      </c>
      <c r="H11922" s="751">
        <v>444765000</v>
      </c>
    </row>
    <row r="11923" spans="1:8">
      <c r="A11923" s="753" t="s">
        <v>84</v>
      </c>
      <c r="B11923" s="753" t="s">
        <v>227</v>
      </c>
      <c r="C11923" s="753" t="s">
        <v>223</v>
      </c>
      <c r="D11923" s="753" t="s">
        <v>1956</v>
      </c>
      <c r="E11923" s="753" t="s">
        <v>426</v>
      </c>
      <c r="F11923" s="753"/>
      <c r="G11923" s="757" t="s">
        <v>427</v>
      </c>
      <c r="H11923" s="751">
        <v>32119000</v>
      </c>
    </row>
    <row r="11924" spans="1:8">
      <c r="A11924" s="753" t="s">
        <v>84</v>
      </c>
      <c r="B11924" s="753" t="s">
        <v>227</v>
      </c>
      <c r="C11924" s="753" t="s">
        <v>223</v>
      </c>
      <c r="D11924" s="753" t="s">
        <v>1956</v>
      </c>
      <c r="E11924" s="753" t="s">
        <v>426</v>
      </c>
      <c r="F11924" s="753" t="s">
        <v>428</v>
      </c>
      <c r="G11924" s="757" t="s">
        <v>1774</v>
      </c>
      <c r="H11924" s="751">
        <v>21333000</v>
      </c>
    </row>
    <row r="11925" spans="1:8">
      <c r="A11925" s="753" t="s">
        <v>84</v>
      </c>
      <c r="B11925" s="753" t="s">
        <v>227</v>
      </c>
      <c r="C11925" s="753" t="s">
        <v>223</v>
      </c>
      <c r="D11925" s="753" t="s">
        <v>1956</v>
      </c>
      <c r="E11925" s="753" t="s">
        <v>426</v>
      </c>
      <c r="F11925" s="753" t="s">
        <v>336</v>
      </c>
      <c r="G11925" s="757" t="s">
        <v>1876</v>
      </c>
      <c r="H11925" s="751">
        <v>9834000</v>
      </c>
    </row>
    <row r="11926" spans="1:8">
      <c r="A11926" s="753" t="s">
        <v>84</v>
      </c>
      <c r="B11926" s="753" t="s">
        <v>227</v>
      </c>
      <c r="C11926" s="753" t="s">
        <v>223</v>
      </c>
      <c r="D11926" s="753" t="s">
        <v>1956</v>
      </c>
      <c r="E11926" s="753" t="s">
        <v>426</v>
      </c>
      <c r="F11926" s="753" t="s">
        <v>429</v>
      </c>
      <c r="G11926" s="757" t="s">
        <v>1775</v>
      </c>
      <c r="H11926" s="751">
        <v>952000</v>
      </c>
    </row>
    <row r="11927" spans="1:8">
      <c r="A11927" s="753" t="s">
        <v>84</v>
      </c>
      <c r="B11927" s="753" t="s">
        <v>227</v>
      </c>
      <c r="C11927" s="753" t="s">
        <v>223</v>
      </c>
      <c r="D11927" s="753" t="s">
        <v>1956</v>
      </c>
      <c r="E11927" s="753" t="s">
        <v>100</v>
      </c>
      <c r="F11927" s="753"/>
      <c r="G11927" s="757" t="s">
        <v>101</v>
      </c>
      <c r="H11927" s="751">
        <v>11241236</v>
      </c>
    </row>
    <row r="11928" spans="1:8">
      <c r="A11928" s="753" t="s">
        <v>84</v>
      </c>
      <c r="B11928" s="753" t="s">
        <v>227</v>
      </c>
      <c r="C11928" s="753" t="s">
        <v>223</v>
      </c>
      <c r="D11928" s="753" t="s">
        <v>1956</v>
      </c>
      <c r="E11928" s="753" t="s">
        <v>100</v>
      </c>
      <c r="F11928" s="753" t="s">
        <v>443</v>
      </c>
      <c r="G11928" s="757" t="s">
        <v>135</v>
      </c>
      <c r="H11928" s="751">
        <v>11241236</v>
      </c>
    </row>
    <row r="11929" spans="1:8">
      <c r="A11929" s="753" t="s">
        <v>84</v>
      </c>
      <c r="B11929" s="753" t="s">
        <v>227</v>
      </c>
      <c r="C11929" s="753" t="s">
        <v>223</v>
      </c>
      <c r="D11929" s="753" t="s">
        <v>1956</v>
      </c>
      <c r="E11929" s="753" t="s">
        <v>102</v>
      </c>
      <c r="F11929" s="753"/>
      <c r="G11929" s="757" t="s">
        <v>369</v>
      </c>
      <c r="H11929" s="751">
        <v>13694292</v>
      </c>
    </row>
    <row r="11930" spans="1:8">
      <c r="A11930" s="753" t="s">
        <v>84</v>
      </c>
      <c r="B11930" s="753" t="s">
        <v>227</v>
      </c>
      <c r="C11930" s="753" t="s">
        <v>223</v>
      </c>
      <c r="D11930" s="753" t="s">
        <v>1956</v>
      </c>
      <c r="E11930" s="753" t="s">
        <v>102</v>
      </c>
      <c r="F11930" s="753" t="s">
        <v>103</v>
      </c>
      <c r="G11930" s="757" t="s">
        <v>104</v>
      </c>
      <c r="H11930" s="751">
        <v>10717272</v>
      </c>
    </row>
    <row r="11931" spans="1:8">
      <c r="A11931" s="753" t="s">
        <v>84</v>
      </c>
      <c r="B11931" s="753" t="s">
        <v>227</v>
      </c>
      <c r="C11931" s="753" t="s">
        <v>223</v>
      </c>
      <c r="D11931" s="753" t="s">
        <v>1956</v>
      </c>
      <c r="E11931" s="753" t="s">
        <v>102</v>
      </c>
      <c r="F11931" s="753" t="s">
        <v>105</v>
      </c>
      <c r="G11931" s="757" t="s">
        <v>106</v>
      </c>
      <c r="H11931" s="751">
        <v>1786212</v>
      </c>
    </row>
    <row r="11932" spans="1:8">
      <c r="A11932" s="753" t="s">
        <v>84</v>
      </c>
      <c r="B11932" s="753" t="s">
        <v>227</v>
      </c>
      <c r="C11932" s="753" t="s">
        <v>223</v>
      </c>
      <c r="D11932" s="753" t="s">
        <v>1956</v>
      </c>
      <c r="E11932" s="753" t="s">
        <v>102</v>
      </c>
      <c r="F11932" s="753" t="s">
        <v>107</v>
      </c>
      <c r="G11932" s="757" t="s">
        <v>108</v>
      </c>
      <c r="H11932" s="751">
        <v>1190808</v>
      </c>
    </row>
    <row r="11933" spans="1:8">
      <c r="A11933" s="753" t="s">
        <v>84</v>
      </c>
      <c r="B11933" s="753" t="s">
        <v>227</v>
      </c>
      <c r="C11933" s="753" t="s">
        <v>223</v>
      </c>
      <c r="D11933" s="753" t="s">
        <v>1956</v>
      </c>
      <c r="E11933" s="753" t="s">
        <v>112</v>
      </c>
      <c r="F11933" s="753"/>
      <c r="G11933" s="757" t="s">
        <v>113</v>
      </c>
      <c r="H11933" s="751">
        <v>1840224</v>
      </c>
    </row>
    <row r="11934" spans="1:8">
      <c r="A11934" s="753" t="s">
        <v>84</v>
      </c>
      <c r="B11934" s="753" t="s">
        <v>227</v>
      </c>
      <c r="C11934" s="753" t="s">
        <v>223</v>
      </c>
      <c r="D11934" s="753" t="s">
        <v>1956</v>
      </c>
      <c r="E11934" s="753" t="s">
        <v>112</v>
      </c>
      <c r="F11934" s="753" t="s">
        <v>155</v>
      </c>
      <c r="G11934" s="757" t="s">
        <v>1777</v>
      </c>
      <c r="H11934" s="751">
        <v>715149</v>
      </c>
    </row>
    <row r="11935" spans="1:8">
      <c r="A11935" s="753" t="s">
        <v>84</v>
      </c>
      <c r="B11935" s="753" t="s">
        <v>227</v>
      </c>
      <c r="C11935" s="753" t="s">
        <v>223</v>
      </c>
      <c r="D11935" s="753" t="s">
        <v>1956</v>
      </c>
      <c r="E11935" s="753" t="s">
        <v>112</v>
      </c>
      <c r="F11935" s="753" t="s">
        <v>114</v>
      </c>
      <c r="G11935" s="757" t="s">
        <v>1778</v>
      </c>
      <c r="H11935" s="751">
        <v>484971</v>
      </c>
    </row>
    <row r="11936" spans="1:8">
      <c r="A11936" s="753" t="s">
        <v>84</v>
      </c>
      <c r="B11936" s="753" t="s">
        <v>227</v>
      </c>
      <c r="C11936" s="753" t="s">
        <v>223</v>
      </c>
      <c r="D11936" s="753" t="s">
        <v>1956</v>
      </c>
      <c r="E11936" s="753" t="s">
        <v>112</v>
      </c>
      <c r="F11936" s="753" t="s">
        <v>146</v>
      </c>
      <c r="G11936" s="757" t="s">
        <v>1780</v>
      </c>
      <c r="H11936" s="751">
        <v>640104</v>
      </c>
    </row>
    <row r="11937" spans="1:8">
      <c r="A11937" s="753" t="s">
        <v>84</v>
      </c>
      <c r="B11937" s="753" t="s">
        <v>227</v>
      </c>
      <c r="C11937" s="753" t="s">
        <v>223</v>
      </c>
      <c r="D11937" s="753" t="s">
        <v>1956</v>
      </c>
      <c r="E11937" s="753" t="s">
        <v>115</v>
      </c>
      <c r="F11937" s="753"/>
      <c r="G11937" s="757" t="s">
        <v>1781</v>
      </c>
      <c r="H11937" s="751">
        <v>31887308</v>
      </c>
    </row>
    <row r="11938" spans="1:8">
      <c r="A11938" s="753" t="s">
        <v>84</v>
      </c>
      <c r="B11938" s="753" t="s">
        <v>227</v>
      </c>
      <c r="C11938" s="753" t="s">
        <v>223</v>
      </c>
      <c r="D11938" s="753" t="s">
        <v>1956</v>
      </c>
      <c r="E11938" s="753" t="s">
        <v>115</v>
      </c>
      <c r="F11938" s="753" t="s">
        <v>116</v>
      </c>
      <c r="G11938" s="757" t="s">
        <v>117</v>
      </c>
      <c r="H11938" s="751">
        <v>16741308</v>
      </c>
    </row>
    <row r="11939" spans="1:8">
      <c r="A11939" s="753" t="s">
        <v>84</v>
      </c>
      <c r="B11939" s="753" t="s">
        <v>227</v>
      </c>
      <c r="C11939" s="753" t="s">
        <v>223</v>
      </c>
      <c r="D11939" s="753" t="s">
        <v>1956</v>
      </c>
      <c r="E11939" s="753" t="s">
        <v>115</v>
      </c>
      <c r="F11939" s="753" t="s">
        <v>147</v>
      </c>
      <c r="G11939" s="757" t="s">
        <v>148</v>
      </c>
      <c r="H11939" s="751">
        <v>12000000</v>
      </c>
    </row>
    <row r="11940" spans="1:8">
      <c r="A11940" s="753" t="s">
        <v>84</v>
      </c>
      <c r="B11940" s="753" t="s">
        <v>227</v>
      </c>
      <c r="C11940" s="753" t="s">
        <v>223</v>
      </c>
      <c r="D11940" s="753" t="s">
        <v>1956</v>
      </c>
      <c r="E11940" s="753" t="s">
        <v>115</v>
      </c>
      <c r="F11940" s="753" t="s">
        <v>118</v>
      </c>
      <c r="G11940" s="757" t="s">
        <v>119</v>
      </c>
      <c r="H11940" s="751">
        <v>3146000</v>
      </c>
    </row>
    <row r="11941" spans="1:8">
      <c r="A11941" s="753" t="s">
        <v>84</v>
      </c>
      <c r="B11941" s="753" t="s">
        <v>227</v>
      </c>
      <c r="C11941" s="753" t="s">
        <v>223</v>
      </c>
      <c r="D11941" s="753" t="s">
        <v>1956</v>
      </c>
      <c r="E11941" s="753" t="s">
        <v>120</v>
      </c>
      <c r="F11941" s="753"/>
      <c r="G11941" s="757" t="s">
        <v>121</v>
      </c>
      <c r="H11941" s="751">
        <v>9305540</v>
      </c>
    </row>
    <row r="11942" spans="1:8" ht="39.6">
      <c r="A11942" s="753" t="s">
        <v>84</v>
      </c>
      <c r="B11942" s="753" t="s">
        <v>227</v>
      </c>
      <c r="C11942" s="753" t="s">
        <v>223</v>
      </c>
      <c r="D11942" s="753" t="s">
        <v>1956</v>
      </c>
      <c r="E11942" s="753" t="s">
        <v>120</v>
      </c>
      <c r="F11942" s="753" t="s">
        <v>122</v>
      </c>
      <c r="G11942" s="757" t="s">
        <v>1783</v>
      </c>
      <c r="H11942" s="751">
        <v>583000</v>
      </c>
    </row>
    <row r="11943" spans="1:8">
      <c r="A11943" s="753" t="s">
        <v>84</v>
      </c>
      <c r="B11943" s="753" t="s">
        <v>227</v>
      </c>
      <c r="C11943" s="753" t="s">
        <v>223</v>
      </c>
      <c r="D11943" s="753" t="s">
        <v>1956</v>
      </c>
      <c r="E11943" s="753" t="s">
        <v>120</v>
      </c>
      <c r="F11943" s="753" t="s">
        <v>123</v>
      </c>
      <c r="G11943" s="757" t="s">
        <v>124</v>
      </c>
      <c r="H11943" s="751">
        <v>1357540</v>
      </c>
    </row>
    <row r="11944" spans="1:8" ht="39.6">
      <c r="A11944" s="753" t="s">
        <v>84</v>
      </c>
      <c r="B11944" s="753" t="s">
        <v>227</v>
      </c>
      <c r="C11944" s="753" t="s">
        <v>223</v>
      </c>
      <c r="D11944" s="753" t="s">
        <v>1956</v>
      </c>
      <c r="E11944" s="753" t="s">
        <v>120</v>
      </c>
      <c r="F11944" s="753" t="s">
        <v>994</v>
      </c>
      <c r="G11944" s="757" t="s">
        <v>1824</v>
      </c>
      <c r="H11944" s="751">
        <v>1255000</v>
      </c>
    </row>
    <row r="11945" spans="1:8" ht="26.4">
      <c r="A11945" s="753" t="s">
        <v>84</v>
      </c>
      <c r="B11945" s="753" t="s">
        <v>227</v>
      </c>
      <c r="C11945" s="753" t="s">
        <v>223</v>
      </c>
      <c r="D11945" s="753" t="s">
        <v>1956</v>
      </c>
      <c r="E11945" s="753" t="s">
        <v>120</v>
      </c>
      <c r="F11945" s="753" t="s">
        <v>1001</v>
      </c>
      <c r="G11945" s="757" t="s">
        <v>1784</v>
      </c>
      <c r="H11945" s="751">
        <v>2964000</v>
      </c>
    </row>
    <row r="11946" spans="1:8">
      <c r="A11946" s="753" t="s">
        <v>84</v>
      </c>
      <c r="B11946" s="753" t="s">
        <v>227</v>
      </c>
      <c r="C11946" s="753" t="s">
        <v>223</v>
      </c>
      <c r="D11946" s="753" t="s">
        <v>1956</v>
      </c>
      <c r="E11946" s="753" t="s">
        <v>120</v>
      </c>
      <c r="F11946" s="753" t="s">
        <v>159</v>
      </c>
      <c r="G11946" s="757" t="s">
        <v>143</v>
      </c>
      <c r="H11946" s="751">
        <v>3146000</v>
      </c>
    </row>
    <row r="11947" spans="1:8">
      <c r="A11947" s="753" t="s">
        <v>84</v>
      </c>
      <c r="B11947" s="753" t="s">
        <v>227</v>
      </c>
      <c r="C11947" s="753" t="s">
        <v>223</v>
      </c>
      <c r="D11947" s="753" t="s">
        <v>1956</v>
      </c>
      <c r="E11947" s="753" t="s">
        <v>160</v>
      </c>
      <c r="F11947" s="753"/>
      <c r="G11947" s="757" t="s">
        <v>161</v>
      </c>
      <c r="H11947" s="751">
        <v>41974000</v>
      </c>
    </row>
    <row r="11948" spans="1:8">
      <c r="A11948" s="753" t="s">
        <v>84</v>
      </c>
      <c r="B11948" s="753" t="s">
        <v>227</v>
      </c>
      <c r="C11948" s="753" t="s">
        <v>223</v>
      </c>
      <c r="D11948" s="753" t="s">
        <v>1956</v>
      </c>
      <c r="E11948" s="753" t="s">
        <v>160</v>
      </c>
      <c r="F11948" s="753" t="s">
        <v>162</v>
      </c>
      <c r="G11948" s="757" t="s">
        <v>163</v>
      </c>
      <c r="H11948" s="751">
        <v>2140000</v>
      </c>
    </row>
    <row r="11949" spans="1:8">
      <c r="A11949" s="753" t="s">
        <v>84</v>
      </c>
      <c r="B11949" s="753" t="s">
        <v>227</v>
      </c>
      <c r="C11949" s="753" t="s">
        <v>223</v>
      </c>
      <c r="D11949" s="753" t="s">
        <v>1956</v>
      </c>
      <c r="E11949" s="753" t="s">
        <v>160</v>
      </c>
      <c r="F11949" s="753" t="s">
        <v>549</v>
      </c>
      <c r="G11949" s="757" t="s">
        <v>550</v>
      </c>
      <c r="H11949" s="751">
        <v>29697000</v>
      </c>
    </row>
    <row r="11950" spans="1:8">
      <c r="A11950" s="753" t="s">
        <v>84</v>
      </c>
      <c r="B11950" s="753" t="s">
        <v>227</v>
      </c>
      <c r="C11950" s="753" t="s">
        <v>223</v>
      </c>
      <c r="D11950" s="753" t="s">
        <v>1956</v>
      </c>
      <c r="E11950" s="753" t="s">
        <v>160</v>
      </c>
      <c r="F11950" s="753" t="s">
        <v>551</v>
      </c>
      <c r="G11950" s="757" t="s">
        <v>133</v>
      </c>
      <c r="H11950" s="751">
        <v>10137000</v>
      </c>
    </row>
    <row r="11951" spans="1:8">
      <c r="A11951" s="753" t="s">
        <v>84</v>
      </c>
      <c r="B11951" s="753" t="s">
        <v>227</v>
      </c>
      <c r="C11951" s="753" t="s">
        <v>223</v>
      </c>
      <c r="D11951" s="753" t="s">
        <v>1956</v>
      </c>
      <c r="E11951" s="753" t="s">
        <v>125</v>
      </c>
      <c r="F11951" s="753"/>
      <c r="G11951" s="757" t="s">
        <v>126</v>
      </c>
      <c r="H11951" s="751">
        <v>57356000</v>
      </c>
    </row>
    <row r="11952" spans="1:8">
      <c r="A11952" s="753" t="s">
        <v>84</v>
      </c>
      <c r="B11952" s="753" t="s">
        <v>227</v>
      </c>
      <c r="C11952" s="753" t="s">
        <v>223</v>
      </c>
      <c r="D11952" s="753" t="s">
        <v>1956</v>
      </c>
      <c r="E11952" s="753" t="s">
        <v>125</v>
      </c>
      <c r="F11952" s="753" t="s">
        <v>129</v>
      </c>
      <c r="G11952" s="757" t="s">
        <v>1787</v>
      </c>
      <c r="H11952" s="751">
        <v>57356000</v>
      </c>
    </row>
    <row r="11953" spans="1:8">
      <c r="A11953" s="753" t="s">
        <v>84</v>
      </c>
      <c r="B11953" s="753" t="s">
        <v>227</v>
      </c>
      <c r="C11953" s="753" t="s">
        <v>223</v>
      </c>
      <c r="D11953" s="753" t="s">
        <v>1956</v>
      </c>
      <c r="E11953" s="753" t="s">
        <v>554</v>
      </c>
      <c r="F11953" s="753"/>
      <c r="G11953" s="757" t="s">
        <v>555</v>
      </c>
      <c r="H11953" s="751">
        <v>105955300</v>
      </c>
    </row>
    <row r="11954" spans="1:8">
      <c r="A11954" s="753" t="s">
        <v>84</v>
      </c>
      <c r="B11954" s="753" t="s">
        <v>227</v>
      </c>
      <c r="C11954" s="753" t="s">
        <v>223</v>
      </c>
      <c r="D11954" s="753" t="s">
        <v>1956</v>
      </c>
      <c r="E11954" s="753" t="s">
        <v>554</v>
      </c>
      <c r="F11954" s="753" t="s">
        <v>556</v>
      </c>
      <c r="G11954" s="757" t="s">
        <v>557</v>
      </c>
      <c r="H11954" s="751">
        <v>5500000</v>
      </c>
    </row>
    <row r="11955" spans="1:8">
      <c r="A11955" s="753" t="s">
        <v>84</v>
      </c>
      <c r="B11955" s="753" t="s">
        <v>227</v>
      </c>
      <c r="C11955" s="753" t="s">
        <v>223</v>
      </c>
      <c r="D11955" s="753" t="s">
        <v>1956</v>
      </c>
      <c r="E11955" s="753" t="s">
        <v>554</v>
      </c>
      <c r="F11955" s="753" t="s">
        <v>243</v>
      </c>
      <c r="G11955" s="757" t="s">
        <v>244</v>
      </c>
      <c r="H11955" s="751">
        <v>98055300</v>
      </c>
    </row>
    <row r="11956" spans="1:8">
      <c r="A11956" s="753" t="s">
        <v>84</v>
      </c>
      <c r="B11956" s="753" t="s">
        <v>227</v>
      </c>
      <c r="C11956" s="753" t="s">
        <v>223</v>
      </c>
      <c r="D11956" s="753" t="s">
        <v>1956</v>
      </c>
      <c r="E11956" s="753" t="s">
        <v>554</v>
      </c>
      <c r="F11956" s="753" t="s">
        <v>558</v>
      </c>
      <c r="G11956" s="757" t="s">
        <v>559</v>
      </c>
      <c r="H11956" s="751">
        <v>2400000</v>
      </c>
    </row>
    <row r="11957" spans="1:8" ht="39.6">
      <c r="A11957" s="753" t="s">
        <v>84</v>
      </c>
      <c r="B11957" s="753" t="s">
        <v>227</v>
      </c>
      <c r="C11957" s="753" t="s">
        <v>223</v>
      </c>
      <c r="D11957" s="753" t="s">
        <v>1956</v>
      </c>
      <c r="E11957" s="753" t="s">
        <v>560</v>
      </c>
      <c r="F11957" s="753"/>
      <c r="G11957" s="757" t="s">
        <v>1790</v>
      </c>
      <c r="H11957" s="751">
        <v>230940000</v>
      </c>
    </row>
    <row r="11958" spans="1:8">
      <c r="A11958" s="753" t="s">
        <v>84</v>
      </c>
      <c r="B11958" s="753" t="s">
        <v>227</v>
      </c>
      <c r="C11958" s="753" t="s">
        <v>223</v>
      </c>
      <c r="D11958" s="753" t="s">
        <v>1956</v>
      </c>
      <c r="E11958" s="753" t="s">
        <v>560</v>
      </c>
      <c r="F11958" s="753" t="s">
        <v>5</v>
      </c>
      <c r="G11958" s="757" t="s">
        <v>6</v>
      </c>
      <c r="H11958" s="751">
        <v>219600000</v>
      </c>
    </row>
    <row r="11959" spans="1:8">
      <c r="A11959" s="753" t="s">
        <v>84</v>
      </c>
      <c r="B11959" s="753" t="s">
        <v>227</v>
      </c>
      <c r="C11959" s="753" t="s">
        <v>223</v>
      </c>
      <c r="D11959" s="753" t="s">
        <v>1956</v>
      </c>
      <c r="E11959" s="753" t="s">
        <v>560</v>
      </c>
      <c r="F11959" s="753" t="s">
        <v>418</v>
      </c>
      <c r="G11959" s="757" t="s">
        <v>1793</v>
      </c>
      <c r="H11959" s="751">
        <v>2940000</v>
      </c>
    </row>
    <row r="11960" spans="1:8">
      <c r="A11960" s="753" t="s">
        <v>84</v>
      </c>
      <c r="B11960" s="753" t="s">
        <v>227</v>
      </c>
      <c r="C11960" s="753" t="s">
        <v>223</v>
      </c>
      <c r="D11960" s="753" t="s">
        <v>1956</v>
      </c>
      <c r="E11960" s="753" t="s">
        <v>560</v>
      </c>
      <c r="F11960" s="753" t="s">
        <v>7</v>
      </c>
      <c r="G11960" s="757" t="s">
        <v>1795</v>
      </c>
      <c r="H11960" s="751">
        <v>8400000</v>
      </c>
    </row>
    <row r="11961" spans="1:8" ht="26.4">
      <c r="A11961" s="753" t="s">
        <v>84</v>
      </c>
      <c r="B11961" s="753" t="s">
        <v>227</v>
      </c>
      <c r="C11961" s="753" t="s">
        <v>223</v>
      </c>
      <c r="D11961" s="753" t="s">
        <v>1956</v>
      </c>
      <c r="E11961" s="753" t="s">
        <v>1796</v>
      </c>
      <c r="F11961" s="753"/>
      <c r="G11961" s="757" t="s">
        <v>1797</v>
      </c>
      <c r="H11961" s="751">
        <v>32000000</v>
      </c>
    </row>
    <row r="11962" spans="1:8">
      <c r="A11962" s="753" t="s">
        <v>84</v>
      </c>
      <c r="B11962" s="753" t="s">
        <v>227</v>
      </c>
      <c r="C11962" s="753" t="s">
        <v>223</v>
      </c>
      <c r="D11962" s="753" t="s">
        <v>1956</v>
      </c>
      <c r="E11962" s="753" t="s">
        <v>1796</v>
      </c>
      <c r="F11962" s="753" t="s">
        <v>1825</v>
      </c>
      <c r="G11962" s="757" t="s">
        <v>1794</v>
      </c>
      <c r="H11962" s="751">
        <v>7000000</v>
      </c>
    </row>
    <row r="11963" spans="1:8">
      <c r="A11963" s="753" t="s">
        <v>84</v>
      </c>
      <c r="B11963" s="753" t="s">
        <v>227</v>
      </c>
      <c r="C11963" s="753" t="s">
        <v>223</v>
      </c>
      <c r="D11963" s="753" t="s">
        <v>1956</v>
      </c>
      <c r="E11963" s="753" t="s">
        <v>1796</v>
      </c>
      <c r="F11963" s="753" t="s">
        <v>1798</v>
      </c>
      <c r="G11963" s="757" t="s">
        <v>1793</v>
      </c>
      <c r="H11963" s="751">
        <v>15000000</v>
      </c>
    </row>
    <row r="11964" spans="1:8">
      <c r="A11964" s="753" t="s">
        <v>84</v>
      </c>
      <c r="B11964" s="753" t="s">
        <v>227</v>
      </c>
      <c r="C11964" s="753" t="s">
        <v>223</v>
      </c>
      <c r="D11964" s="753" t="s">
        <v>1956</v>
      </c>
      <c r="E11964" s="753" t="s">
        <v>1796</v>
      </c>
      <c r="F11964" s="753" t="s">
        <v>1833</v>
      </c>
      <c r="G11964" s="757" t="s">
        <v>1834</v>
      </c>
      <c r="H11964" s="751">
        <v>10000000</v>
      </c>
    </row>
    <row r="11965" spans="1:8" ht="26.4">
      <c r="A11965" s="753" t="s">
        <v>84</v>
      </c>
      <c r="B11965" s="753" t="s">
        <v>227</v>
      </c>
      <c r="C11965" s="753" t="s">
        <v>223</v>
      </c>
      <c r="D11965" s="753" t="s">
        <v>1956</v>
      </c>
      <c r="E11965" s="753" t="s">
        <v>130</v>
      </c>
      <c r="F11965" s="753"/>
      <c r="G11965" s="757" t="s">
        <v>131</v>
      </c>
      <c r="H11965" s="751">
        <v>3650000</v>
      </c>
    </row>
    <row r="11966" spans="1:8">
      <c r="A11966" s="753" t="s">
        <v>84</v>
      </c>
      <c r="B11966" s="753" t="s">
        <v>227</v>
      </c>
      <c r="C11966" s="753" t="s">
        <v>223</v>
      </c>
      <c r="D11966" s="753" t="s">
        <v>1956</v>
      </c>
      <c r="E11966" s="753" t="s">
        <v>130</v>
      </c>
      <c r="F11966" s="753" t="s">
        <v>585</v>
      </c>
      <c r="G11966" s="757" t="s">
        <v>1799</v>
      </c>
      <c r="H11966" s="751">
        <v>500000</v>
      </c>
    </row>
    <row r="11967" spans="1:8">
      <c r="A11967" s="753" t="s">
        <v>84</v>
      </c>
      <c r="B11967" s="753" t="s">
        <v>227</v>
      </c>
      <c r="C11967" s="753" t="s">
        <v>223</v>
      </c>
      <c r="D11967" s="753" t="s">
        <v>1956</v>
      </c>
      <c r="E11967" s="753" t="s">
        <v>130</v>
      </c>
      <c r="F11967" s="753" t="s">
        <v>132</v>
      </c>
      <c r="G11967" s="757" t="s">
        <v>135</v>
      </c>
      <c r="H11967" s="751">
        <v>3150000</v>
      </c>
    </row>
    <row r="11968" spans="1:8">
      <c r="A11968" s="753" t="s">
        <v>84</v>
      </c>
      <c r="B11968" s="753" t="s">
        <v>227</v>
      </c>
      <c r="C11968" s="753" t="s">
        <v>223</v>
      </c>
      <c r="D11968" s="753" t="s">
        <v>1956</v>
      </c>
      <c r="E11968" s="753" t="s">
        <v>1801</v>
      </c>
      <c r="F11968" s="753"/>
      <c r="G11968" s="757" t="s">
        <v>1802</v>
      </c>
      <c r="H11968" s="751">
        <v>7400000</v>
      </c>
    </row>
    <row r="11969" spans="1:8">
      <c r="A11969" s="753" t="s">
        <v>84</v>
      </c>
      <c r="B11969" s="753" t="s">
        <v>227</v>
      </c>
      <c r="C11969" s="753" t="s">
        <v>223</v>
      </c>
      <c r="D11969" s="753" t="s">
        <v>1956</v>
      </c>
      <c r="E11969" s="753" t="s">
        <v>1801</v>
      </c>
      <c r="F11969" s="753" t="s">
        <v>1803</v>
      </c>
      <c r="G11969" s="757" t="s">
        <v>1804</v>
      </c>
      <c r="H11969" s="751">
        <v>7400000</v>
      </c>
    </row>
    <row r="11970" spans="1:8">
      <c r="A11970" s="753" t="s">
        <v>84</v>
      </c>
      <c r="B11970" s="753" t="s">
        <v>227</v>
      </c>
      <c r="C11970" s="753" t="s">
        <v>223</v>
      </c>
      <c r="D11970" s="753" t="s">
        <v>1956</v>
      </c>
      <c r="E11970" s="753" t="s">
        <v>134</v>
      </c>
      <c r="F11970" s="753"/>
      <c r="G11970" s="757" t="s">
        <v>135</v>
      </c>
      <c r="H11970" s="751">
        <v>46004000</v>
      </c>
    </row>
    <row r="11971" spans="1:8">
      <c r="A11971" s="753" t="s">
        <v>84</v>
      </c>
      <c r="B11971" s="753" t="s">
        <v>227</v>
      </c>
      <c r="C11971" s="753" t="s">
        <v>223</v>
      </c>
      <c r="D11971" s="753" t="s">
        <v>1956</v>
      </c>
      <c r="E11971" s="753" t="s">
        <v>134</v>
      </c>
      <c r="F11971" s="753" t="s">
        <v>137</v>
      </c>
      <c r="G11971" s="757" t="s">
        <v>138</v>
      </c>
      <c r="H11971" s="751">
        <v>4504000</v>
      </c>
    </row>
    <row r="11972" spans="1:8">
      <c r="A11972" s="753" t="s">
        <v>84</v>
      </c>
      <c r="B11972" s="753" t="s">
        <v>227</v>
      </c>
      <c r="C11972" s="753" t="s">
        <v>223</v>
      </c>
      <c r="D11972" s="753" t="s">
        <v>1956</v>
      </c>
      <c r="E11972" s="753" t="s">
        <v>134</v>
      </c>
      <c r="F11972" s="753" t="s">
        <v>139</v>
      </c>
      <c r="G11972" s="757" t="s">
        <v>140</v>
      </c>
      <c r="H11972" s="751">
        <v>41500000</v>
      </c>
    </row>
    <row r="11973" spans="1:8">
      <c r="A11973" s="753" t="s">
        <v>84</v>
      </c>
      <c r="B11973" s="753" t="s">
        <v>982</v>
      </c>
      <c r="C11973" s="753"/>
      <c r="D11973" s="753"/>
      <c r="E11973" s="753"/>
      <c r="F11973" s="753"/>
      <c r="G11973" s="757" t="s">
        <v>983</v>
      </c>
      <c r="H11973" s="751">
        <v>667792000</v>
      </c>
    </row>
    <row r="11974" spans="1:8">
      <c r="A11974" s="753" t="s">
        <v>84</v>
      </c>
      <c r="B11974" s="753" t="s">
        <v>982</v>
      </c>
      <c r="C11974" s="753" t="s">
        <v>416</v>
      </c>
      <c r="D11974" s="753"/>
      <c r="E11974" s="753"/>
      <c r="F11974" s="753"/>
      <c r="G11974" s="757" t="s">
        <v>1814</v>
      </c>
      <c r="H11974" s="751">
        <v>7000000</v>
      </c>
    </row>
    <row r="11975" spans="1:8">
      <c r="A11975" s="753" t="s">
        <v>84</v>
      </c>
      <c r="B11975" s="753" t="s">
        <v>982</v>
      </c>
      <c r="C11975" s="753" t="s">
        <v>416</v>
      </c>
      <c r="D11975" s="753" t="s">
        <v>1815</v>
      </c>
      <c r="E11975" s="753"/>
      <c r="F11975" s="753"/>
      <c r="G11975" s="757" t="s">
        <v>925</v>
      </c>
      <c r="H11975" s="751">
        <v>7000000</v>
      </c>
    </row>
    <row r="11976" spans="1:8">
      <c r="A11976" s="753" t="s">
        <v>84</v>
      </c>
      <c r="B11976" s="753" t="s">
        <v>982</v>
      </c>
      <c r="C11976" s="753" t="s">
        <v>416</v>
      </c>
      <c r="D11976" s="753" t="s">
        <v>1815</v>
      </c>
      <c r="E11976" s="753" t="s">
        <v>160</v>
      </c>
      <c r="F11976" s="753"/>
      <c r="G11976" s="757" t="s">
        <v>161</v>
      </c>
      <c r="H11976" s="751">
        <v>7000000</v>
      </c>
    </row>
    <row r="11977" spans="1:8">
      <c r="A11977" s="753" t="s">
        <v>84</v>
      </c>
      <c r="B11977" s="753" t="s">
        <v>982</v>
      </c>
      <c r="C11977" s="753" t="s">
        <v>416</v>
      </c>
      <c r="D11977" s="753" t="s">
        <v>1815</v>
      </c>
      <c r="E11977" s="753" t="s">
        <v>160</v>
      </c>
      <c r="F11977" s="753" t="s">
        <v>549</v>
      </c>
      <c r="G11977" s="757" t="s">
        <v>550</v>
      </c>
      <c r="H11977" s="751">
        <v>7000000</v>
      </c>
    </row>
    <row r="11978" spans="1:8" ht="26.4">
      <c r="A11978" s="753" t="s">
        <v>84</v>
      </c>
      <c r="B11978" s="753" t="s">
        <v>982</v>
      </c>
      <c r="C11978" s="753" t="s">
        <v>223</v>
      </c>
      <c r="D11978" s="753"/>
      <c r="E11978" s="753"/>
      <c r="F11978" s="753"/>
      <c r="G11978" s="757" t="s">
        <v>1765</v>
      </c>
      <c r="H11978" s="751">
        <v>650792000</v>
      </c>
    </row>
    <row r="11979" spans="1:8" ht="39.6">
      <c r="A11979" s="753" t="s">
        <v>84</v>
      </c>
      <c r="B11979" s="753" t="s">
        <v>982</v>
      </c>
      <c r="C11979" s="753" t="s">
        <v>223</v>
      </c>
      <c r="D11979" s="753" t="s">
        <v>1956</v>
      </c>
      <c r="E11979" s="753"/>
      <c r="F11979" s="753"/>
      <c r="G11979" s="757" t="s">
        <v>1957</v>
      </c>
      <c r="H11979" s="751">
        <v>650792000</v>
      </c>
    </row>
    <row r="11980" spans="1:8">
      <c r="A11980" s="753" t="s">
        <v>84</v>
      </c>
      <c r="B11980" s="753" t="s">
        <v>982</v>
      </c>
      <c r="C11980" s="753" t="s">
        <v>223</v>
      </c>
      <c r="D11980" s="753" t="s">
        <v>1956</v>
      </c>
      <c r="E11980" s="753" t="s">
        <v>96</v>
      </c>
      <c r="F11980" s="753"/>
      <c r="G11980" s="757" t="s">
        <v>97</v>
      </c>
      <c r="H11980" s="751">
        <v>379056000</v>
      </c>
    </row>
    <row r="11981" spans="1:8" ht="26.4">
      <c r="A11981" s="753" t="s">
        <v>84</v>
      </c>
      <c r="B11981" s="753" t="s">
        <v>982</v>
      </c>
      <c r="C11981" s="753" t="s">
        <v>223</v>
      </c>
      <c r="D11981" s="753" t="s">
        <v>1956</v>
      </c>
      <c r="E11981" s="753" t="s">
        <v>96</v>
      </c>
      <c r="F11981" s="753" t="s">
        <v>98</v>
      </c>
      <c r="G11981" s="757" t="s">
        <v>99</v>
      </c>
      <c r="H11981" s="751">
        <v>89400000</v>
      </c>
    </row>
    <row r="11982" spans="1:8">
      <c r="A11982" s="753" t="s">
        <v>84</v>
      </c>
      <c r="B11982" s="753" t="s">
        <v>982</v>
      </c>
      <c r="C11982" s="753" t="s">
        <v>223</v>
      </c>
      <c r="D11982" s="753" t="s">
        <v>1956</v>
      </c>
      <c r="E11982" s="753" t="s">
        <v>96</v>
      </c>
      <c r="F11982" s="753" t="s">
        <v>154</v>
      </c>
      <c r="G11982" s="757" t="s">
        <v>1773</v>
      </c>
      <c r="H11982" s="751">
        <v>289656000</v>
      </c>
    </row>
    <row r="11983" spans="1:8">
      <c r="A11983" s="753" t="s">
        <v>84</v>
      </c>
      <c r="B11983" s="753" t="s">
        <v>982</v>
      </c>
      <c r="C11983" s="753" t="s">
        <v>223</v>
      </c>
      <c r="D11983" s="753" t="s">
        <v>1956</v>
      </c>
      <c r="E11983" s="753" t="s">
        <v>426</v>
      </c>
      <c r="F11983" s="753"/>
      <c r="G11983" s="757" t="s">
        <v>427</v>
      </c>
      <c r="H11983" s="751">
        <v>14082000</v>
      </c>
    </row>
    <row r="11984" spans="1:8">
      <c r="A11984" s="753" t="s">
        <v>84</v>
      </c>
      <c r="B11984" s="753" t="s">
        <v>982</v>
      </c>
      <c r="C11984" s="753" t="s">
        <v>223</v>
      </c>
      <c r="D11984" s="753" t="s">
        <v>1956</v>
      </c>
      <c r="E11984" s="753" t="s">
        <v>426</v>
      </c>
      <c r="F11984" s="753" t="s">
        <v>428</v>
      </c>
      <c r="G11984" s="757" t="s">
        <v>1774</v>
      </c>
      <c r="H11984" s="751">
        <v>13320000</v>
      </c>
    </row>
    <row r="11985" spans="1:8">
      <c r="A11985" s="753" t="s">
        <v>84</v>
      </c>
      <c r="B11985" s="753" t="s">
        <v>982</v>
      </c>
      <c r="C11985" s="753" t="s">
        <v>223</v>
      </c>
      <c r="D11985" s="753" t="s">
        <v>1956</v>
      </c>
      <c r="E11985" s="753" t="s">
        <v>426</v>
      </c>
      <c r="F11985" s="753" t="s">
        <v>429</v>
      </c>
      <c r="G11985" s="757" t="s">
        <v>1775</v>
      </c>
      <c r="H11985" s="751">
        <v>762000</v>
      </c>
    </row>
    <row r="11986" spans="1:8">
      <c r="A11986" s="753" t="s">
        <v>84</v>
      </c>
      <c r="B11986" s="753" t="s">
        <v>982</v>
      </c>
      <c r="C11986" s="753" t="s">
        <v>223</v>
      </c>
      <c r="D11986" s="753" t="s">
        <v>1956</v>
      </c>
      <c r="E11986" s="753" t="s">
        <v>100</v>
      </c>
      <c r="F11986" s="753"/>
      <c r="G11986" s="757" t="s">
        <v>101</v>
      </c>
      <c r="H11986" s="751">
        <v>480000</v>
      </c>
    </row>
    <row r="11987" spans="1:8">
      <c r="A11987" s="753" t="s">
        <v>84</v>
      </c>
      <c r="B11987" s="753" t="s">
        <v>982</v>
      </c>
      <c r="C11987" s="753" t="s">
        <v>223</v>
      </c>
      <c r="D11987" s="753" t="s">
        <v>1956</v>
      </c>
      <c r="E11987" s="753" t="s">
        <v>100</v>
      </c>
      <c r="F11987" s="753" t="s">
        <v>443</v>
      </c>
      <c r="G11987" s="757" t="s">
        <v>135</v>
      </c>
      <c r="H11987" s="751">
        <v>480000</v>
      </c>
    </row>
    <row r="11988" spans="1:8">
      <c r="A11988" s="753" t="s">
        <v>84</v>
      </c>
      <c r="B11988" s="753" t="s">
        <v>982</v>
      </c>
      <c r="C11988" s="753" t="s">
        <v>223</v>
      </c>
      <c r="D11988" s="753" t="s">
        <v>1956</v>
      </c>
      <c r="E11988" s="753" t="s">
        <v>112</v>
      </c>
      <c r="F11988" s="753"/>
      <c r="G11988" s="757" t="s">
        <v>113</v>
      </c>
      <c r="H11988" s="751">
        <v>443690</v>
      </c>
    </row>
    <row r="11989" spans="1:8">
      <c r="A11989" s="753" t="s">
        <v>84</v>
      </c>
      <c r="B11989" s="753" t="s">
        <v>982</v>
      </c>
      <c r="C11989" s="753" t="s">
        <v>223</v>
      </c>
      <c r="D11989" s="753" t="s">
        <v>1956</v>
      </c>
      <c r="E11989" s="753" t="s">
        <v>112</v>
      </c>
      <c r="F11989" s="753" t="s">
        <v>155</v>
      </c>
      <c r="G11989" s="757" t="s">
        <v>1777</v>
      </c>
      <c r="H11989" s="751">
        <v>219681</v>
      </c>
    </row>
    <row r="11990" spans="1:8">
      <c r="A11990" s="753" t="s">
        <v>84</v>
      </c>
      <c r="B11990" s="753" t="s">
        <v>982</v>
      </c>
      <c r="C11990" s="753" t="s">
        <v>223</v>
      </c>
      <c r="D11990" s="753" t="s">
        <v>1956</v>
      </c>
      <c r="E11990" s="753" t="s">
        <v>112</v>
      </c>
      <c r="F11990" s="753" t="s">
        <v>114</v>
      </c>
      <c r="G11990" s="757" t="s">
        <v>1778</v>
      </c>
      <c r="H11990" s="751">
        <v>82800</v>
      </c>
    </row>
    <row r="11991" spans="1:8">
      <c r="A11991" s="753" t="s">
        <v>84</v>
      </c>
      <c r="B11991" s="753" t="s">
        <v>982</v>
      </c>
      <c r="C11991" s="753" t="s">
        <v>223</v>
      </c>
      <c r="D11991" s="753" t="s">
        <v>1956</v>
      </c>
      <c r="E11991" s="753" t="s">
        <v>112</v>
      </c>
      <c r="F11991" s="753" t="s">
        <v>146</v>
      </c>
      <c r="G11991" s="757" t="s">
        <v>1780</v>
      </c>
      <c r="H11991" s="751">
        <v>141209</v>
      </c>
    </row>
    <row r="11992" spans="1:8">
      <c r="A11992" s="753" t="s">
        <v>84</v>
      </c>
      <c r="B11992" s="753" t="s">
        <v>982</v>
      </c>
      <c r="C11992" s="753" t="s">
        <v>223</v>
      </c>
      <c r="D11992" s="753" t="s">
        <v>1956</v>
      </c>
      <c r="E11992" s="753" t="s">
        <v>115</v>
      </c>
      <c r="F11992" s="753"/>
      <c r="G11992" s="757" t="s">
        <v>1781</v>
      </c>
      <c r="H11992" s="751">
        <v>6322000</v>
      </c>
    </row>
    <row r="11993" spans="1:8">
      <c r="A11993" s="753" t="s">
        <v>84</v>
      </c>
      <c r="B11993" s="753" t="s">
        <v>982</v>
      </c>
      <c r="C11993" s="753" t="s">
        <v>223</v>
      </c>
      <c r="D11993" s="753" t="s">
        <v>1956</v>
      </c>
      <c r="E11993" s="753" t="s">
        <v>115</v>
      </c>
      <c r="F11993" s="753" t="s">
        <v>116</v>
      </c>
      <c r="G11993" s="757" t="s">
        <v>117</v>
      </c>
      <c r="H11993" s="751">
        <v>4727000</v>
      </c>
    </row>
    <row r="11994" spans="1:8">
      <c r="A11994" s="753" t="s">
        <v>84</v>
      </c>
      <c r="B11994" s="753" t="s">
        <v>982</v>
      </c>
      <c r="C11994" s="753" t="s">
        <v>223</v>
      </c>
      <c r="D11994" s="753" t="s">
        <v>1956</v>
      </c>
      <c r="E11994" s="753" t="s">
        <v>115</v>
      </c>
      <c r="F11994" s="753" t="s">
        <v>118</v>
      </c>
      <c r="G11994" s="757" t="s">
        <v>119</v>
      </c>
      <c r="H11994" s="751">
        <v>1595000</v>
      </c>
    </row>
    <row r="11995" spans="1:8">
      <c r="A11995" s="753" t="s">
        <v>84</v>
      </c>
      <c r="B11995" s="753" t="s">
        <v>982</v>
      </c>
      <c r="C11995" s="753" t="s">
        <v>223</v>
      </c>
      <c r="D11995" s="753" t="s">
        <v>1956</v>
      </c>
      <c r="E11995" s="753" t="s">
        <v>120</v>
      </c>
      <c r="F11995" s="753"/>
      <c r="G11995" s="757" t="s">
        <v>121</v>
      </c>
      <c r="H11995" s="751">
        <v>442310</v>
      </c>
    </row>
    <row r="11996" spans="1:8">
      <c r="A11996" s="753" t="s">
        <v>84</v>
      </c>
      <c r="B11996" s="753" t="s">
        <v>982</v>
      </c>
      <c r="C11996" s="753" t="s">
        <v>223</v>
      </c>
      <c r="D11996" s="753" t="s">
        <v>1956</v>
      </c>
      <c r="E11996" s="753" t="s">
        <v>120</v>
      </c>
      <c r="F11996" s="753" t="s">
        <v>123</v>
      </c>
      <c r="G11996" s="757" t="s">
        <v>124</v>
      </c>
      <c r="H11996" s="751">
        <v>167310</v>
      </c>
    </row>
    <row r="11997" spans="1:8" ht="39.6">
      <c r="A11997" s="753" t="s">
        <v>84</v>
      </c>
      <c r="B11997" s="753" t="s">
        <v>982</v>
      </c>
      <c r="C11997" s="753" t="s">
        <v>223</v>
      </c>
      <c r="D11997" s="753" t="s">
        <v>1956</v>
      </c>
      <c r="E11997" s="753" t="s">
        <v>120</v>
      </c>
      <c r="F11997" s="753" t="s">
        <v>994</v>
      </c>
      <c r="G11997" s="757" t="s">
        <v>1824</v>
      </c>
      <c r="H11997" s="751">
        <v>275000</v>
      </c>
    </row>
    <row r="11998" spans="1:8">
      <c r="A11998" s="753" t="s">
        <v>84</v>
      </c>
      <c r="B11998" s="753" t="s">
        <v>982</v>
      </c>
      <c r="C11998" s="753" t="s">
        <v>223</v>
      </c>
      <c r="D11998" s="753" t="s">
        <v>1956</v>
      </c>
      <c r="E11998" s="753" t="s">
        <v>160</v>
      </c>
      <c r="F11998" s="753"/>
      <c r="G11998" s="757" t="s">
        <v>161</v>
      </c>
      <c r="H11998" s="751">
        <v>155313000</v>
      </c>
    </row>
    <row r="11999" spans="1:8">
      <c r="A11999" s="753" t="s">
        <v>84</v>
      </c>
      <c r="B11999" s="753" t="s">
        <v>982</v>
      </c>
      <c r="C11999" s="753" t="s">
        <v>223</v>
      </c>
      <c r="D11999" s="753" t="s">
        <v>1956</v>
      </c>
      <c r="E11999" s="753" t="s">
        <v>160</v>
      </c>
      <c r="F11999" s="753" t="s">
        <v>162</v>
      </c>
      <c r="G11999" s="757" t="s">
        <v>163</v>
      </c>
      <c r="H11999" s="751">
        <v>1854000</v>
      </c>
    </row>
    <row r="12000" spans="1:8">
      <c r="A12000" s="753" t="s">
        <v>84</v>
      </c>
      <c r="B12000" s="753" t="s">
        <v>982</v>
      </c>
      <c r="C12000" s="753" t="s">
        <v>223</v>
      </c>
      <c r="D12000" s="753" t="s">
        <v>1956</v>
      </c>
      <c r="E12000" s="753" t="s">
        <v>160</v>
      </c>
      <c r="F12000" s="753" t="s">
        <v>438</v>
      </c>
      <c r="G12000" s="757" t="s">
        <v>1786</v>
      </c>
      <c r="H12000" s="751">
        <v>2826000</v>
      </c>
    </row>
    <row r="12001" spans="1:8">
      <c r="A12001" s="753" t="s">
        <v>84</v>
      </c>
      <c r="B12001" s="753" t="s">
        <v>982</v>
      </c>
      <c r="C12001" s="753" t="s">
        <v>223</v>
      </c>
      <c r="D12001" s="753" t="s">
        <v>1956</v>
      </c>
      <c r="E12001" s="753" t="s">
        <v>160</v>
      </c>
      <c r="F12001" s="753" t="s">
        <v>549</v>
      </c>
      <c r="G12001" s="757" t="s">
        <v>550</v>
      </c>
      <c r="H12001" s="751">
        <v>95350000</v>
      </c>
    </row>
    <row r="12002" spans="1:8">
      <c r="A12002" s="753" t="s">
        <v>84</v>
      </c>
      <c r="B12002" s="753" t="s">
        <v>982</v>
      </c>
      <c r="C12002" s="753" t="s">
        <v>223</v>
      </c>
      <c r="D12002" s="753" t="s">
        <v>1956</v>
      </c>
      <c r="E12002" s="753" t="s">
        <v>160</v>
      </c>
      <c r="F12002" s="753" t="s">
        <v>551</v>
      </c>
      <c r="G12002" s="757" t="s">
        <v>133</v>
      </c>
      <c r="H12002" s="751">
        <v>55283000</v>
      </c>
    </row>
    <row r="12003" spans="1:8">
      <c r="A12003" s="753" t="s">
        <v>84</v>
      </c>
      <c r="B12003" s="753" t="s">
        <v>982</v>
      </c>
      <c r="C12003" s="753" t="s">
        <v>223</v>
      </c>
      <c r="D12003" s="753" t="s">
        <v>1956</v>
      </c>
      <c r="E12003" s="753" t="s">
        <v>125</v>
      </c>
      <c r="F12003" s="753"/>
      <c r="G12003" s="757" t="s">
        <v>126</v>
      </c>
      <c r="H12003" s="751">
        <v>13700000</v>
      </c>
    </row>
    <row r="12004" spans="1:8">
      <c r="A12004" s="753" t="s">
        <v>84</v>
      </c>
      <c r="B12004" s="753" t="s">
        <v>982</v>
      </c>
      <c r="C12004" s="753" t="s">
        <v>223</v>
      </c>
      <c r="D12004" s="753" t="s">
        <v>1956</v>
      </c>
      <c r="E12004" s="753" t="s">
        <v>125</v>
      </c>
      <c r="F12004" s="753" t="s">
        <v>129</v>
      </c>
      <c r="G12004" s="757" t="s">
        <v>1787</v>
      </c>
      <c r="H12004" s="751">
        <v>13700000</v>
      </c>
    </row>
    <row r="12005" spans="1:8">
      <c r="A12005" s="753" t="s">
        <v>84</v>
      </c>
      <c r="B12005" s="753" t="s">
        <v>982</v>
      </c>
      <c r="C12005" s="753" t="s">
        <v>223</v>
      </c>
      <c r="D12005" s="753" t="s">
        <v>1956</v>
      </c>
      <c r="E12005" s="753" t="s">
        <v>554</v>
      </c>
      <c r="F12005" s="753"/>
      <c r="G12005" s="757" t="s">
        <v>555</v>
      </c>
      <c r="H12005" s="751">
        <v>9605000</v>
      </c>
    </row>
    <row r="12006" spans="1:8">
      <c r="A12006" s="753" t="s">
        <v>84</v>
      </c>
      <c r="B12006" s="753" t="s">
        <v>982</v>
      </c>
      <c r="C12006" s="753" t="s">
        <v>223</v>
      </c>
      <c r="D12006" s="753" t="s">
        <v>1956</v>
      </c>
      <c r="E12006" s="753" t="s">
        <v>554</v>
      </c>
      <c r="F12006" s="753" t="s">
        <v>556</v>
      </c>
      <c r="G12006" s="757" t="s">
        <v>557</v>
      </c>
      <c r="H12006" s="751">
        <v>4925000</v>
      </c>
    </row>
    <row r="12007" spans="1:8">
      <c r="A12007" s="753" t="s">
        <v>84</v>
      </c>
      <c r="B12007" s="753" t="s">
        <v>982</v>
      </c>
      <c r="C12007" s="753" t="s">
        <v>223</v>
      </c>
      <c r="D12007" s="753" t="s">
        <v>1956</v>
      </c>
      <c r="E12007" s="753" t="s">
        <v>554</v>
      </c>
      <c r="F12007" s="753" t="s">
        <v>243</v>
      </c>
      <c r="G12007" s="757" t="s">
        <v>244</v>
      </c>
      <c r="H12007" s="751">
        <v>4680000</v>
      </c>
    </row>
    <row r="12008" spans="1:8" ht="39.6">
      <c r="A12008" s="753" t="s">
        <v>84</v>
      </c>
      <c r="B12008" s="753" t="s">
        <v>982</v>
      </c>
      <c r="C12008" s="753" t="s">
        <v>223</v>
      </c>
      <c r="D12008" s="753" t="s">
        <v>1956</v>
      </c>
      <c r="E12008" s="753" t="s">
        <v>560</v>
      </c>
      <c r="F12008" s="753"/>
      <c r="G12008" s="757" t="s">
        <v>1790</v>
      </c>
      <c r="H12008" s="751">
        <v>1595000</v>
      </c>
    </row>
    <row r="12009" spans="1:8">
      <c r="A12009" s="753" t="s">
        <v>84</v>
      </c>
      <c r="B12009" s="753" t="s">
        <v>982</v>
      </c>
      <c r="C12009" s="753" t="s">
        <v>223</v>
      </c>
      <c r="D12009" s="753" t="s">
        <v>1956</v>
      </c>
      <c r="E12009" s="753" t="s">
        <v>560</v>
      </c>
      <c r="F12009" s="753" t="s">
        <v>418</v>
      </c>
      <c r="G12009" s="757" t="s">
        <v>1793</v>
      </c>
      <c r="H12009" s="751">
        <v>1595000</v>
      </c>
    </row>
    <row r="12010" spans="1:8" ht="26.4">
      <c r="A12010" s="753" t="s">
        <v>84</v>
      </c>
      <c r="B12010" s="753" t="s">
        <v>982</v>
      </c>
      <c r="C12010" s="753" t="s">
        <v>223</v>
      </c>
      <c r="D12010" s="753" t="s">
        <v>1956</v>
      </c>
      <c r="E12010" s="753" t="s">
        <v>130</v>
      </c>
      <c r="F12010" s="753"/>
      <c r="G12010" s="757" t="s">
        <v>131</v>
      </c>
      <c r="H12010" s="751">
        <v>14303000</v>
      </c>
    </row>
    <row r="12011" spans="1:8">
      <c r="A12011" s="753" t="s">
        <v>84</v>
      </c>
      <c r="B12011" s="753" t="s">
        <v>982</v>
      </c>
      <c r="C12011" s="753" t="s">
        <v>223</v>
      </c>
      <c r="D12011" s="753" t="s">
        <v>1956</v>
      </c>
      <c r="E12011" s="753" t="s">
        <v>130</v>
      </c>
      <c r="F12011" s="753" t="s">
        <v>585</v>
      </c>
      <c r="G12011" s="757" t="s">
        <v>1799</v>
      </c>
      <c r="H12011" s="751">
        <v>14253000</v>
      </c>
    </row>
    <row r="12012" spans="1:8">
      <c r="A12012" s="753" t="s">
        <v>84</v>
      </c>
      <c r="B12012" s="753" t="s">
        <v>982</v>
      </c>
      <c r="C12012" s="753" t="s">
        <v>223</v>
      </c>
      <c r="D12012" s="753" t="s">
        <v>1956</v>
      </c>
      <c r="E12012" s="753" t="s">
        <v>130</v>
      </c>
      <c r="F12012" s="753" t="s">
        <v>14</v>
      </c>
      <c r="G12012" s="757" t="s">
        <v>1800</v>
      </c>
      <c r="H12012" s="751">
        <v>50000</v>
      </c>
    </row>
    <row r="12013" spans="1:8">
      <c r="A12013" s="753" t="s">
        <v>84</v>
      </c>
      <c r="B12013" s="753" t="s">
        <v>982</v>
      </c>
      <c r="C12013" s="753" t="s">
        <v>223</v>
      </c>
      <c r="D12013" s="753" t="s">
        <v>1956</v>
      </c>
      <c r="E12013" s="753" t="s">
        <v>134</v>
      </c>
      <c r="F12013" s="753"/>
      <c r="G12013" s="757" t="s">
        <v>135</v>
      </c>
      <c r="H12013" s="751">
        <v>55450000</v>
      </c>
    </row>
    <row r="12014" spans="1:8">
      <c r="A12014" s="753" t="s">
        <v>84</v>
      </c>
      <c r="B12014" s="753" t="s">
        <v>982</v>
      </c>
      <c r="C12014" s="753" t="s">
        <v>223</v>
      </c>
      <c r="D12014" s="753" t="s">
        <v>1956</v>
      </c>
      <c r="E12014" s="753" t="s">
        <v>134</v>
      </c>
      <c r="F12014" s="753" t="s">
        <v>137</v>
      </c>
      <c r="G12014" s="757" t="s">
        <v>138</v>
      </c>
      <c r="H12014" s="751">
        <v>10350000</v>
      </c>
    </row>
    <row r="12015" spans="1:8">
      <c r="A12015" s="753" t="s">
        <v>84</v>
      </c>
      <c r="B12015" s="753" t="s">
        <v>982</v>
      </c>
      <c r="C12015" s="753" t="s">
        <v>223</v>
      </c>
      <c r="D12015" s="753" t="s">
        <v>1956</v>
      </c>
      <c r="E12015" s="753" t="s">
        <v>134</v>
      </c>
      <c r="F12015" s="753" t="s">
        <v>139</v>
      </c>
      <c r="G12015" s="757" t="s">
        <v>140</v>
      </c>
      <c r="H12015" s="751">
        <v>45100000</v>
      </c>
    </row>
    <row r="12016" spans="1:8">
      <c r="A12016" s="753" t="s">
        <v>84</v>
      </c>
      <c r="B12016" s="753" t="s">
        <v>982</v>
      </c>
      <c r="C12016" s="753" t="s">
        <v>1062</v>
      </c>
      <c r="D12016" s="753"/>
      <c r="E12016" s="753"/>
      <c r="F12016" s="753"/>
      <c r="G12016" s="757" t="s">
        <v>1375</v>
      </c>
      <c r="H12016" s="751">
        <v>10000000</v>
      </c>
    </row>
    <row r="12017" spans="1:8" ht="26.4">
      <c r="A12017" s="753" t="s">
        <v>84</v>
      </c>
      <c r="B12017" s="753" t="s">
        <v>982</v>
      </c>
      <c r="C12017" s="753" t="s">
        <v>1062</v>
      </c>
      <c r="D12017" s="753" t="s">
        <v>1945</v>
      </c>
      <c r="E12017" s="753"/>
      <c r="F12017" s="753"/>
      <c r="G12017" s="757" t="s">
        <v>1946</v>
      </c>
      <c r="H12017" s="751">
        <v>10000000</v>
      </c>
    </row>
    <row r="12018" spans="1:8">
      <c r="A12018" s="753" t="s">
        <v>84</v>
      </c>
      <c r="B12018" s="753" t="s">
        <v>982</v>
      </c>
      <c r="C12018" s="753" t="s">
        <v>1062</v>
      </c>
      <c r="D12018" s="753" t="s">
        <v>1945</v>
      </c>
      <c r="E12018" s="753" t="s">
        <v>160</v>
      </c>
      <c r="F12018" s="753"/>
      <c r="G12018" s="757" t="s">
        <v>161</v>
      </c>
      <c r="H12018" s="751">
        <v>10000000</v>
      </c>
    </row>
    <row r="12019" spans="1:8">
      <c r="A12019" s="753" t="s">
        <v>84</v>
      </c>
      <c r="B12019" s="753" t="s">
        <v>982</v>
      </c>
      <c r="C12019" s="753" t="s">
        <v>1062</v>
      </c>
      <c r="D12019" s="753" t="s">
        <v>1945</v>
      </c>
      <c r="E12019" s="753" t="s">
        <v>160</v>
      </c>
      <c r="F12019" s="753" t="s">
        <v>549</v>
      </c>
      <c r="G12019" s="757" t="s">
        <v>550</v>
      </c>
      <c r="H12019" s="751">
        <v>9500000</v>
      </c>
    </row>
    <row r="12020" spans="1:8">
      <c r="A12020" s="753" t="s">
        <v>84</v>
      </c>
      <c r="B12020" s="753" t="s">
        <v>982</v>
      </c>
      <c r="C12020" s="753" t="s">
        <v>1062</v>
      </c>
      <c r="D12020" s="753" t="s">
        <v>1945</v>
      </c>
      <c r="E12020" s="753" t="s">
        <v>160</v>
      </c>
      <c r="F12020" s="753" t="s">
        <v>551</v>
      </c>
      <c r="G12020" s="757" t="s">
        <v>133</v>
      </c>
      <c r="H12020" s="751">
        <v>500000</v>
      </c>
    </row>
    <row r="12021" spans="1:8">
      <c r="A12021" s="753" t="s">
        <v>84</v>
      </c>
      <c r="B12021" s="753" t="s">
        <v>980</v>
      </c>
      <c r="C12021" s="753"/>
      <c r="D12021" s="753"/>
      <c r="E12021" s="753"/>
      <c r="F12021" s="753"/>
      <c r="G12021" s="757" t="s">
        <v>981</v>
      </c>
      <c r="H12021" s="751">
        <v>569380000</v>
      </c>
    </row>
    <row r="12022" spans="1:8" ht="26.4">
      <c r="A12022" s="753" t="s">
        <v>84</v>
      </c>
      <c r="B12022" s="753" t="s">
        <v>980</v>
      </c>
      <c r="C12022" s="753" t="s">
        <v>223</v>
      </c>
      <c r="D12022" s="753"/>
      <c r="E12022" s="753"/>
      <c r="F12022" s="753"/>
      <c r="G12022" s="757" t="s">
        <v>1765</v>
      </c>
      <c r="H12022" s="751">
        <v>559280000</v>
      </c>
    </row>
    <row r="12023" spans="1:8" ht="39.6">
      <c r="A12023" s="753" t="s">
        <v>84</v>
      </c>
      <c r="B12023" s="753" t="s">
        <v>980</v>
      </c>
      <c r="C12023" s="753" t="s">
        <v>223</v>
      </c>
      <c r="D12023" s="753" t="s">
        <v>1956</v>
      </c>
      <c r="E12023" s="753"/>
      <c r="F12023" s="753"/>
      <c r="G12023" s="757" t="s">
        <v>1957</v>
      </c>
      <c r="H12023" s="751">
        <v>559280000</v>
      </c>
    </row>
    <row r="12024" spans="1:8" ht="26.4">
      <c r="A12024" s="753" t="s">
        <v>84</v>
      </c>
      <c r="B12024" s="753" t="s">
        <v>980</v>
      </c>
      <c r="C12024" s="753" t="s">
        <v>223</v>
      </c>
      <c r="D12024" s="753" t="s">
        <v>1956</v>
      </c>
      <c r="E12024" s="753" t="s">
        <v>141</v>
      </c>
      <c r="F12024" s="753"/>
      <c r="G12024" s="757" t="s">
        <v>1822</v>
      </c>
      <c r="H12024" s="751">
        <v>900000</v>
      </c>
    </row>
    <row r="12025" spans="1:8" ht="26.4">
      <c r="A12025" s="753" t="s">
        <v>84</v>
      </c>
      <c r="B12025" s="753" t="s">
        <v>980</v>
      </c>
      <c r="C12025" s="753" t="s">
        <v>223</v>
      </c>
      <c r="D12025" s="753" t="s">
        <v>1956</v>
      </c>
      <c r="E12025" s="753" t="s">
        <v>141</v>
      </c>
      <c r="F12025" s="753" t="s">
        <v>581</v>
      </c>
      <c r="G12025" s="757" t="s">
        <v>1823</v>
      </c>
      <c r="H12025" s="751">
        <v>900000</v>
      </c>
    </row>
    <row r="12026" spans="1:8">
      <c r="A12026" s="753" t="s">
        <v>84</v>
      </c>
      <c r="B12026" s="753" t="s">
        <v>980</v>
      </c>
      <c r="C12026" s="753" t="s">
        <v>223</v>
      </c>
      <c r="D12026" s="753" t="s">
        <v>1956</v>
      </c>
      <c r="E12026" s="753" t="s">
        <v>96</v>
      </c>
      <c r="F12026" s="753"/>
      <c r="G12026" s="757" t="s">
        <v>97</v>
      </c>
      <c r="H12026" s="751">
        <v>343296000</v>
      </c>
    </row>
    <row r="12027" spans="1:8" ht="26.4">
      <c r="A12027" s="753" t="s">
        <v>84</v>
      </c>
      <c r="B12027" s="753" t="s">
        <v>980</v>
      </c>
      <c r="C12027" s="753" t="s">
        <v>223</v>
      </c>
      <c r="D12027" s="753" t="s">
        <v>1956</v>
      </c>
      <c r="E12027" s="753" t="s">
        <v>96</v>
      </c>
      <c r="F12027" s="753" t="s">
        <v>98</v>
      </c>
      <c r="G12027" s="757" t="s">
        <v>99</v>
      </c>
      <c r="H12027" s="751">
        <v>89400000</v>
      </c>
    </row>
    <row r="12028" spans="1:8">
      <c r="A12028" s="753" t="s">
        <v>84</v>
      </c>
      <c r="B12028" s="753" t="s">
        <v>980</v>
      </c>
      <c r="C12028" s="753" t="s">
        <v>223</v>
      </c>
      <c r="D12028" s="753" t="s">
        <v>1956</v>
      </c>
      <c r="E12028" s="753" t="s">
        <v>96</v>
      </c>
      <c r="F12028" s="753" t="s">
        <v>154</v>
      </c>
      <c r="G12028" s="757" t="s">
        <v>1773</v>
      </c>
      <c r="H12028" s="751">
        <v>253896000</v>
      </c>
    </row>
    <row r="12029" spans="1:8">
      <c r="A12029" s="753" t="s">
        <v>84</v>
      </c>
      <c r="B12029" s="753" t="s">
        <v>980</v>
      </c>
      <c r="C12029" s="753" t="s">
        <v>223</v>
      </c>
      <c r="D12029" s="753" t="s">
        <v>1956</v>
      </c>
      <c r="E12029" s="753" t="s">
        <v>100</v>
      </c>
      <c r="F12029" s="753"/>
      <c r="G12029" s="757" t="s">
        <v>101</v>
      </c>
      <c r="H12029" s="751">
        <v>5834000</v>
      </c>
    </row>
    <row r="12030" spans="1:8">
      <c r="A12030" s="753" t="s">
        <v>84</v>
      </c>
      <c r="B12030" s="753" t="s">
        <v>980</v>
      </c>
      <c r="C12030" s="753" t="s">
        <v>223</v>
      </c>
      <c r="D12030" s="753" t="s">
        <v>1956</v>
      </c>
      <c r="E12030" s="753" t="s">
        <v>100</v>
      </c>
      <c r="F12030" s="753" t="s">
        <v>443</v>
      </c>
      <c r="G12030" s="757" t="s">
        <v>135</v>
      </c>
      <c r="H12030" s="751">
        <v>5834000</v>
      </c>
    </row>
    <row r="12031" spans="1:8">
      <c r="A12031" s="753" t="s">
        <v>84</v>
      </c>
      <c r="B12031" s="753" t="s">
        <v>980</v>
      </c>
      <c r="C12031" s="753" t="s">
        <v>223</v>
      </c>
      <c r="D12031" s="753" t="s">
        <v>1956</v>
      </c>
      <c r="E12031" s="753" t="s">
        <v>112</v>
      </c>
      <c r="F12031" s="753"/>
      <c r="G12031" s="757" t="s">
        <v>113</v>
      </c>
      <c r="H12031" s="751">
        <v>1603647</v>
      </c>
    </row>
    <row r="12032" spans="1:8">
      <c r="A12032" s="753" t="s">
        <v>84</v>
      </c>
      <c r="B12032" s="753" t="s">
        <v>980</v>
      </c>
      <c r="C12032" s="753" t="s">
        <v>223</v>
      </c>
      <c r="D12032" s="753" t="s">
        <v>1956</v>
      </c>
      <c r="E12032" s="753" t="s">
        <v>112</v>
      </c>
      <c r="F12032" s="753" t="s">
        <v>155</v>
      </c>
      <c r="G12032" s="757" t="s">
        <v>1777</v>
      </c>
      <c r="H12032" s="751">
        <v>859895</v>
      </c>
    </row>
    <row r="12033" spans="1:8">
      <c r="A12033" s="753" t="s">
        <v>84</v>
      </c>
      <c r="B12033" s="753" t="s">
        <v>980</v>
      </c>
      <c r="C12033" s="753" t="s">
        <v>223</v>
      </c>
      <c r="D12033" s="753" t="s">
        <v>1956</v>
      </c>
      <c r="E12033" s="753" t="s">
        <v>112</v>
      </c>
      <c r="F12033" s="753" t="s">
        <v>114</v>
      </c>
      <c r="G12033" s="757" t="s">
        <v>1778</v>
      </c>
      <c r="H12033" s="751">
        <v>260228</v>
      </c>
    </row>
    <row r="12034" spans="1:8">
      <c r="A12034" s="753" t="s">
        <v>84</v>
      </c>
      <c r="B12034" s="753" t="s">
        <v>980</v>
      </c>
      <c r="C12034" s="753" t="s">
        <v>223</v>
      </c>
      <c r="D12034" s="753" t="s">
        <v>1956</v>
      </c>
      <c r="E12034" s="753" t="s">
        <v>112</v>
      </c>
      <c r="F12034" s="753" t="s">
        <v>146</v>
      </c>
      <c r="G12034" s="757" t="s">
        <v>1780</v>
      </c>
      <c r="H12034" s="751">
        <v>483524</v>
      </c>
    </row>
    <row r="12035" spans="1:8">
      <c r="A12035" s="753" t="s">
        <v>84</v>
      </c>
      <c r="B12035" s="753" t="s">
        <v>980</v>
      </c>
      <c r="C12035" s="753" t="s">
        <v>223</v>
      </c>
      <c r="D12035" s="753" t="s">
        <v>1956</v>
      </c>
      <c r="E12035" s="753" t="s">
        <v>115</v>
      </c>
      <c r="F12035" s="753"/>
      <c r="G12035" s="757" t="s">
        <v>1781</v>
      </c>
      <c r="H12035" s="751">
        <v>16846000</v>
      </c>
    </row>
    <row r="12036" spans="1:8">
      <c r="A12036" s="753" t="s">
        <v>84</v>
      </c>
      <c r="B12036" s="753" t="s">
        <v>980</v>
      </c>
      <c r="C12036" s="753" t="s">
        <v>223</v>
      </c>
      <c r="D12036" s="753" t="s">
        <v>1956</v>
      </c>
      <c r="E12036" s="753" t="s">
        <v>115</v>
      </c>
      <c r="F12036" s="753" t="s">
        <v>116</v>
      </c>
      <c r="G12036" s="757" t="s">
        <v>117</v>
      </c>
      <c r="H12036" s="751">
        <v>7626000</v>
      </c>
    </row>
    <row r="12037" spans="1:8">
      <c r="A12037" s="753" t="s">
        <v>84</v>
      </c>
      <c r="B12037" s="753" t="s">
        <v>980</v>
      </c>
      <c r="C12037" s="753" t="s">
        <v>223</v>
      </c>
      <c r="D12037" s="753" t="s">
        <v>1956</v>
      </c>
      <c r="E12037" s="753" t="s">
        <v>115</v>
      </c>
      <c r="F12037" s="753" t="s">
        <v>147</v>
      </c>
      <c r="G12037" s="757" t="s">
        <v>148</v>
      </c>
      <c r="H12037" s="751">
        <v>7700000</v>
      </c>
    </row>
    <row r="12038" spans="1:8">
      <c r="A12038" s="753" t="s">
        <v>84</v>
      </c>
      <c r="B12038" s="753" t="s">
        <v>980</v>
      </c>
      <c r="C12038" s="753" t="s">
        <v>223</v>
      </c>
      <c r="D12038" s="753" t="s">
        <v>1956</v>
      </c>
      <c r="E12038" s="753" t="s">
        <v>115</v>
      </c>
      <c r="F12038" s="753" t="s">
        <v>118</v>
      </c>
      <c r="G12038" s="757" t="s">
        <v>119</v>
      </c>
      <c r="H12038" s="751">
        <v>1520000</v>
      </c>
    </row>
    <row r="12039" spans="1:8">
      <c r="A12039" s="753" t="s">
        <v>84</v>
      </c>
      <c r="B12039" s="753" t="s">
        <v>980</v>
      </c>
      <c r="C12039" s="753" t="s">
        <v>223</v>
      </c>
      <c r="D12039" s="753" t="s">
        <v>1956</v>
      </c>
      <c r="E12039" s="753" t="s">
        <v>120</v>
      </c>
      <c r="F12039" s="753"/>
      <c r="G12039" s="757" t="s">
        <v>121</v>
      </c>
      <c r="H12039" s="751">
        <v>2375671</v>
      </c>
    </row>
    <row r="12040" spans="1:8" ht="39.6">
      <c r="A12040" s="753" t="s">
        <v>84</v>
      </c>
      <c r="B12040" s="753" t="s">
        <v>980</v>
      </c>
      <c r="C12040" s="753" t="s">
        <v>223</v>
      </c>
      <c r="D12040" s="753" t="s">
        <v>1956</v>
      </c>
      <c r="E12040" s="753" t="s">
        <v>120</v>
      </c>
      <c r="F12040" s="753" t="s">
        <v>122</v>
      </c>
      <c r="G12040" s="757" t="s">
        <v>1783</v>
      </c>
      <c r="H12040" s="751">
        <v>345201</v>
      </c>
    </row>
    <row r="12041" spans="1:8">
      <c r="A12041" s="753" t="s">
        <v>84</v>
      </c>
      <c r="B12041" s="753" t="s">
        <v>980</v>
      </c>
      <c r="C12041" s="753" t="s">
        <v>223</v>
      </c>
      <c r="D12041" s="753" t="s">
        <v>1956</v>
      </c>
      <c r="E12041" s="753" t="s">
        <v>120</v>
      </c>
      <c r="F12041" s="753" t="s">
        <v>123</v>
      </c>
      <c r="G12041" s="757" t="s">
        <v>124</v>
      </c>
      <c r="H12041" s="751">
        <v>775470</v>
      </c>
    </row>
    <row r="12042" spans="1:8" ht="39.6">
      <c r="A12042" s="753" t="s">
        <v>84</v>
      </c>
      <c r="B12042" s="753" t="s">
        <v>980</v>
      </c>
      <c r="C12042" s="753" t="s">
        <v>223</v>
      </c>
      <c r="D12042" s="753" t="s">
        <v>1956</v>
      </c>
      <c r="E12042" s="753" t="s">
        <v>120</v>
      </c>
      <c r="F12042" s="753" t="s">
        <v>994</v>
      </c>
      <c r="G12042" s="757" t="s">
        <v>1824</v>
      </c>
      <c r="H12042" s="751">
        <v>1255000</v>
      </c>
    </row>
    <row r="12043" spans="1:8">
      <c r="A12043" s="753" t="s">
        <v>84</v>
      </c>
      <c r="B12043" s="753" t="s">
        <v>980</v>
      </c>
      <c r="C12043" s="753" t="s">
        <v>223</v>
      </c>
      <c r="D12043" s="753" t="s">
        <v>1956</v>
      </c>
      <c r="E12043" s="753" t="s">
        <v>160</v>
      </c>
      <c r="F12043" s="753"/>
      <c r="G12043" s="757" t="s">
        <v>161</v>
      </c>
      <c r="H12043" s="751">
        <v>20630000</v>
      </c>
    </row>
    <row r="12044" spans="1:8">
      <c r="A12044" s="753" t="s">
        <v>84</v>
      </c>
      <c r="B12044" s="753" t="s">
        <v>980</v>
      </c>
      <c r="C12044" s="753" t="s">
        <v>223</v>
      </c>
      <c r="D12044" s="753" t="s">
        <v>1956</v>
      </c>
      <c r="E12044" s="753" t="s">
        <v>160</v>
      </c>
      <c r="F12044" s="753" t="s">
        <v>438</v>
      </c>
      <c r="G12044" s="757" t="s">
        <v>1786</v>
      </c>
      <c r="H12044" s="751">
        <v>1100000</v>
      </c>
    </row>
    <row r="12045" spans="1:8">
      <c r="A12045" s="753" t="s">
        <v>84</v>
      </c>
      <c r="B12045" s="753" t="s">
        <v>980</v>
      </c>
      <c r="C12045" s="753" t="s">
        <v>223</v>
      </c>
      <c r="D12045" s="753" t="s">
        <v>1956</v>
      </c>
      <c r="E12045" s="753" t="s">
        <v>160</v>
      </c>
      <c r="F12045" s="753" t="s">
        <v>549</v>
      </c>
      <c r="G12045" s="757" t="s">
        <v>550</v>
      </c>
      <c r="H12045" s="751">
        <v>11500000</v>
      </c>
    </row>
    <row r="12046" spans="1:8">
      <c r="A12046" s="753" t="s">
        <v>84</v>
      </c>
      <c r="B12046" s="753" t="s">
        <v>980</v>
      </c>
      <c r="C12046" s="753" t="s">
        <v>223</v>
      </c>
      <c r="D12046" s="753" t="s">
        <v>1956</v>
      </c>
      <c r="E12046" s="753" t="s">
        <v>160</v>
      </c>
      <c r="F12046" s="753" t="s">
        <v>551</v>
      </c>
      <c r="G12046" s="757" t="s">
        <v>133</v>
      </c>
      <c r="H12046" s="751">
        <v>8030000</v>
      </c>
    </row>
    <row r="12047" spans="1:8">
      <c r="A12047" s="753" t="s">
        <v>84</v>
      </c>
      <c r="B12047" s="753" t="s">
        <v>980</v>
      </c>
      <c r="C12047" s="753" t="s">
        <v>223</v>
      </c>
      <c r="D12047" s="753" t="s">
        <v>1956</v>
      </c>
      <c r="E12047" s="753" t="s">
        <v>125</v>
      </c>
      <c r="F12047" s="753"/>
      <c r="G12047" s="757" t="s">
        <v>126</v>
      </c>
      <c r="H12047" s="751">
        <v>28500000</v>
      </c>
    </row>
    <row r="12048" spans="1:8">
      <c r="A12048" s="753" t="s">
        <v>84</v>
      </c>
      <c r="B12048" s="753" t="s">
        <v>980</v>
      </c>
      <c r="C12048" s="753" t="s">
        <v>223</v>
      </c>
      <c r="D12048" s="753" t="s">
        <v>1956</v>
      </c>
      <c r="E12048" s="753" t="s">
        <v>125</v>
      </c>
      <c r="F12048" s="753" t="s">
        <v>129</v>
      </c>
      <c r="G12048" s="757" t="s">
        <v>1787</v>
      </c>
      <c r="H12048" s="751">
        <v>28500000</v>
      </c>
    </row>
    <row r="12049" spans="1:8">
      <c r="A12049" s="753" t="s">
        <v>84</v>
      </c>
      <c r="B12049" s="753" t="s">
        <v>980</v>
      </c>
      <c r="C12049" s="753" t="s">
        <v>223</v>
      </c>
      <c r="D12049" s="753" t="s">
        <v>1956</v>
      </c>
      <c r="E12049" s="753" t="s">
        <v>554</v>
      </c>
      <c r="F12049" s="753"/>
      <c r="G12049" s="757" t="s">
        <v>555</v>
      </c>
      <c r="H12049" s="751">
        <v>11500000</v>
      </c>
    </row>
    <row r="12050" spans="1:8">
      <c r="A12050" s="753" t="s">
        <v>84</v>
      </c>
      <c r="B12050" s="753" t="s">
        <v>980</v>
      </c>
      <c r="C12050" s="753" t="s">
        <v>223</v>
      </c>
      <c r="D12050" s="753" t="s">
        <v>1956</v>
      </c>
      <c r="E12050" s="753" t="s">
        <v>554</v>
      </c>
      <c r="F12050" s="753" t="s">
        <v>556</v>
      </c>
      <c r="G12050" s="757" t="s">
        <v>557</v>
      </c>
      <c r="H12050" s="751">
        <v>4100000</v>
      </c>
    </row>
    <row r="12051" spans="1:8">
      <c r="A12051" s="753" t="s">
        <v>84</v>
      </c>
      <c r="B12051" s="753" t="s">
        <v>980</v>
      </c>
      <c r="C12051" s="753" t="s">
        <v>223</v>
      </c>
      <c r="D12051" s="753" t="s">
        <v>1956</v>
      </c>
      <c r="E12051" s="753" t="s">
        <v>554</v>
      </c>
      <c r="F12051" s="753" t="s">
        <v>243</v>
      </c>
      <c r="G12051" s="757" t="s">
        <v>244</v>
      </c>
      <c r="H12051" s="751">
        <v>5600000</v>
      </c>
    </row>
    <row r="12052" spans="1:8">
      <c r="A12052" s="753" t="s">
        <v>84</v>
      </c>
      <c r="B12052" s="753" t="s">
        <v>980</v>
      </c>
      <c r="C12052" s="753" t="s">
        <v>223</v>
      </c>
      <c r="D12052" s="753" t="s">
        <v>1956</v>
      </c>
      <c r="E12052" s="753" t="s">
        <v>554</v>
      </c>
      <c r="F12052" s="753" t="s">
        <v>558</v>
      </c>
      <c r="G12052" s="757" t="s">
        <v>559</v>
      </c>
      <c r="H12052" s="751">
        <v>1800000</v>
      </c>
    </row>
    <row r="12053" spans="1:8" ht="39.6">
      <c r="A12053" s="753" t="s">
        <v>84</v>
      </c>
      <c r="B12053" s="753" t="s">
        <v>980</v>
      </c>
      <c r="C12053" s="753" t="s">
        <v>223</v>
      </c>
      <c r="D12053" s="753" t="s">
        <v>1956</v>
      </c>
      <c r="E12053" s="753" t="s">
        <v>560</v>
      </c>
      <c r="F12053" s="753"/>
      <c r="G12053" s="757" t="s">
        <v>1790</v>
      </c>
      <c r="H12053" s="751">
        <v>1595000</v>
      </c>
    </row>
    <row r="12054" spans="1:8">
      <c r="A12054" s="753" t="s">
        <v>84</v>
      </c>
      <c r="B12054" s="753" t="s">
        <v>980</v>
      </c>
      <c r="C12054" s="753" t="s">
        <v>223</v>
      </c>
      <c r="D12054" s="753" t="s">
        <v>1956</v>
      </c>
      <c r="E12054" s="753" t="s">
        <v>560</v>
      </c>
      <c r="F12054" s="753" t="s">
        <v>418</v>
      </c>
      <c r="G12054" s="757" t="s">
        <v>1793</v>
      </c>
      <c r="H12054" s="751">
        <v>1595000</v>
      </c>
    </row>
    <row r="12055" spans="1:8" ht="26.4">
      <c r="A12055" s="753" t="s">
        <v>84</v>
      </c>
      <c r="B12055" s="753" t="s">
        <v>980</v>
      </c>
      <c r="C12055" s="753" t="s">
        <v>223</v>
      </c>
      <c r="D12055" s="753" t="s">
        <v>1956</v>
      </c>
      <c r="E12055" s="753" t="s">
        <v>1796</v>
      </c>
      <c r="F12055" s="753"/>
      <c r="G12055" s="757" t="s">
        <v>1797</v>
      </c>
      <c r="H12055" s="751">
        <v>34300000</v>
      </c>
    </row>
    <row r="12056" spans="1:8">
      <c r="A12056" s="753" t="s">
        <v>84</v>
      </c>
      <c r="B12056" s="753" t="s">
        <v>980</v>
      </c>
      <c r="C12056" s="753" t="s">
        <v>223</v>
      </c>
      <c r="D12056" s="753" t="s">
        <v>1956</v>
      </c>
      <c r="E12056" s="753" t="s">
        <v>1796</v>
      </c>
      <c r="F12056" s="753" t="s">
        <v>1825</v>
      </c>
      <c r="G12056" s="757" t="s">
        <v>1794</v>
      </c>
      <c r="H12056" s="751">
        <v>10000000</v>
      </c>
    </row>
    <row r="12057" spans="1:8">
      <c r="A12057" s="753" t="s">
        <v>84</v>
      </c>
      <c r="B12057" s="753" t="s">
        <v>980</v>
      </c>
      <c r="C12057" s="753" t="s">
        <v>223</v>
      </c>
      <c r="D12057" s="753" t="s">
        <v>1956</v>
      </c>
      <c r="E12057" s="753" t="s">
        <v>1796</v>
      </c>
      <c r="F12057" s="753" t="s">
        <v>1798</v>
      </c>
      <c r="G12057" s="757" t="s">
        <v>1793</v>
      </c>
      <c r="H12057" s="751">
        <v>24300000</v>
      </c>
    </row>
    <row r="12058" spans="1:8" ht="26.4">
      <c r="A12058" s="753" t="s">
        <v>84</v>
      </c>
      <c r="B12058" s="753" t="s">
        <v>980</v>
      </c>
      <c r="C12058" s="753" t="s">
        <v>223</v>
      </c>
      <c r="D12058" s="753" t="s">
        <v>1956</v>
      </c>
      <c r="E12058" s="753" t="s">
        <v>130</v>
      </c>
      <c r="F12058" s="753"/>
      <c r="G12058" s="757" t="s">
        <v>131</v>
      </c>
      <c r="H12058" s="751">
        <v>3878682</v>
      </c>
    </row>
    <row r="12059" spans="1:8">
      <c r="A12059" s="753" t="s">
        <v>84</v>
      </c>
      <c r="B12059" s="753" t="s">
        <v>980</v>
      </c>
      <c r="C12059" s="753" t="s">
        <v>223</v>
      </c>
      <c r="D12059" s="753" t="s">
        <v>1956</v>
      </c>
      <c r="E12059" s="753" t="s">
        <v>130</v>
      </c>
      <c r="F12059" s="753" t="s">
        <v>585</v>
      </c>
      <c r="G12059" s="757" t="s">
        <v>1799</v>
      </c>
      <c r="H12059" s="751">
        <v>853682</v>
      </c>
    </row>
    <row r="12060" spans="1:8">
      <c r="A12060" s="753" t="s">
        <v>84</v>
      </c>
      <c r="B12060" s="753" t="s">
        <v>980</v>
      </c>
      <c r="C12060" s="753" t="s">
        <v>223</v>
      </c>
      <c r="D12060" s="753" t="s">
        <v>1956</v>
      </c>
      <c r="E12060" s="753" t="s">
        <v>130</v>
      </c>
      <c r="F12060" s="753" t="s">
        <v>14</v>
      </c>
      <c r="G12060" s="757" t="s">
        <v>1800</v>
      </c>
      <c r="H12060" s="751">
        <v>2200000</v>
      </c>
    </row>
    <row r="12061" spans="1:8">
      <c r="A12061" s="753" t="s">
        <v>84</v>
      </c>
      <c r="B12061" s="753" t="s">
        <v>980</v>
      </c>
      <c r="C12061" s="753" t="s">
        <v>223</v>
      </c>
      <c r="D12061" s="753" t="s">
        <v>1956</v>
      </c>
      <c r="E12061" s="753" t="s">
        <v>130</v>
      </c>
      <c r="F12061" s="753" t="s">
        <v>132</v>
      </c>
      <c r="G12061" s="757" t="s">
        <v>135</v>
      </c>
      <c r="H12061" s="751">
        <v>825000</v>
      </c>
    </row>
    <row r="12062" spans="1:8">
      <c r="A12062" s="753" t="s">
        <v>84</v>
      </c>
      <c r="B12062" s="753" t="s">
        <v>980</v>
      </c>
      <c r="C12062" s="753" t="s">
        <v>223</v>
      </c>
      <c r="D12062" s="753" t="s">
        <v>1956</v>
      </c>
      <c r="E12062" s="753" t="s">
        <v>1801</v>
      </c>
      <c r="F12062" s="753"/>
      <c r="G12062" s="757" t="s">
        <v>1802</v>
      </c>
      <c r="H12062" s="751">
        <v>1200000</v>
      </c>
    </row>
    <row r="12063" spans="1:8">
      <c r="A12063" s="753" t="s">
        <v>84</v>
      </c>
      <c r="B12063" s="753" t="s">
        <v>980</v>
      </c>
      <c r="C12063" s="753" t="s">
        <v>223</v>
      </c>
      <c r="D12063" s="753" t="s">
        <v>1956</v>
      </c>
      <c r="E12063" s="753" t="s">
        <v>1801</v>
      </c>
      <c r="F12063" s="753" t="s">
        <v>1803</v>
      </c>
      <c r="G12063" s="757" t="s">
        <v>1804</v>
      </c>
      <c r="H12063" s="751">
        <v>1200000</v>
      </c>
    </row>
    <row r="12064" spans="1:8">
      <c r="A12064" s="753" t="s">
        <v>84</v>
      </c>
      <c r="B12064" s="753" t="s">
        <v>980</v>
      </c>
      <c r="C12064" s="753" t="s">
        <v>223</v>
      </c>
      <c r="D12064" s="753" t="s">
        <v>1956</v>
      </c>
      <c r="E12064" s="753" t="s">
        <v>134</v>
      </c>
      <c r="F12064" s="753"/>
      <c r="G12064" s="757" t="s">
        <v>135</v>
      </c>
      <c r="H12064" s="751">
        <v>85326000</v>
      </c>
    </row>
    <row r="12065" spans="1:8">
      <c r="A12065" s="753" t="s">
        <v>84</v>
      </c>
      <c r="B12065" s="753" t="s">
        <v>980</v>
      </c>
      <c r="C12065" s="753" t="s">
        <v>223</v>
      </c>
      <c r="D12065" s="753" t="s">
        <v>1956</v>
      </c>
      <c r="E12065" s="753" t="s">
        <v>134</v>
      </c>
      <c r="F12065" s="753" t="s">
        <v>137</v>
      </c>
      <c r="G12065" s="757" t="s">
        <v>138</v>
      </c>
      <c r="H12065" s="751">
        <v>10353000</v>
      </c>
    </row>
    <row r="12066" spans="1:8">
      <c r="A12066" s="753" t="s">
        <v>84</v>
      </c>
      <c r="B12066" s="753" t="s">
        <v>980</v>
      </c>
      <c r="C12066" s="753" t="s">
        <v>223</v>
      </c>
      <c r="D12066" s="753" t="s">
        <v>1956</v>
      </c>
      <c r="E12066" s="753" t="s">
        <v>134</v>
      </c>
      <c r="F12066" s="753" t="s">
        <v>139</v>
      </c>
      <c r="G12066" s="757" t="s">
        <v>140</v>
      </c>
      <c r="H12066" s="751">
        <v>74973000</v>
      </c>
    </row>
    <row r="12067" spans="1:8">
      <c r="A12067" s="753" t="s">
        <v>84</v>
      </c>
      <c r="B12067" s="753" t="s">
        <v>980</v>
      </c>
      <c r="C12067" s="753" t="s">
        <v>223</v>
      </c>
      <c r="D12067" s="753" t="s">
        <v>1956</v>
      </c>
      <c r="E12067" s="753" t="s">
        <v>404</v>
      </c>
      <c r="F12067" s="753"/>
      <c r="G12067" s="757" t="s">
        <v>1808</v>
      </c>
      <c r="H12067" s="751">
        <v>1495000</v>
      </c>
    </row>
    <row r="12068" spans="1:8">
      <c r="A12068" s="753" t="s">
        <v>84</v>
      </c>
      <c r="B12068" s="753" t="s">
        <v>980</v>
      </c>
      <c r="C12068" s="753" t="s">
        <v>223</v>
      </c>
      <c r="D12068" s="753" t="s">
        <v>1956</v>
      </c>
      <c r="E12068" s="753" t="s">
        <v>404</v>
      </c>
      <c r="F12068" s="753" t="s">
        <v>1809</v>
      </c>
      <c r="G12068" s="757" t="s">
        <v>26</v>
      </c>
      <c r="H12068" s="751">
        <v>1495000</v>
      </c>
    </row>
    <row r="12069" spans="1:8">
      <c r="A12069" s="753" t="s">
        <v>84</v>
      </c>
      <c r="B12069" s="753" t="s">
        <v>980</v>
      </c>
      <c r="C12069" s="753" t="s">
        <v>1062</v>
      </c>
      <c r="D12069" s="753"/>
      <c r="E12069" s="753"/>
      <c r="F12069" s="753"/>
      <c r="G12069" s="757" t="s">
        <v>1375</v>
      </c>
      <c r="H12069" s="751">
        <v>10100000</v>
      </c>
    </row>
    <row r="12070" spans="1:8" ht="26.4">
      <c r="A12070" s="753" t="s">
        <v>84</v>
      </c>
      <c r="B12070" s="753" t="s">
        <v>980</v>
      </c>
      <c r="C12070" s="753" t="s">
        <v>1062</v>
      </c>
      <c r="D12070" s="753" t="s">
        <v>1945</v>
      </c>
      <c r="E12070" s="753"/>
      <c r="F12070" s="753"/>
      <c r="G12070" s="757" t="s">
        <v>1946</v>
      </c>
      <c r="H12070" s="751">
        <v>10100000</v>
      </c>
    </row>
    <row r="12071" spans="1:8">
      <c r="A12071" s="753" t="s">
        <v>84</v>
      </c>
      <c r="B12071" s="753" t="s">
        <v>980</v>
      </c>
      <c r="C12071" s="753" t="s">
        <v>1062</v>
      </c>
      <c r="D12071" s="753" t="s">
        <v>1945</v>
      </c>
      <c r="E12071" s="753" t="s">
        <v>554</v>
      </c>
      <c r="F12071" s="753"/>
      <c r="G12071" s="757" t="s">
        <v>555</v>
      </c>
      <c r="H12071" s="751">
        <v>10100000</v>
      </c>
    </row>
    <row r="12072" spans="1:8">
      <c r="A12072" s="753" t="s">
        <v>84</v>
      </c>
      <c r="B12072" s="753" t="s">
        <v>980</v>
      </c>
      <c r="C12072" s="753" t="s">
        <v>1062</v>
      </c>
      <c r="D12072" s="753" t="s">
        <v>1945</v>
      </c>
      <c r="E12072" s="753" t="s">
        <v>554</v>
      </c>
      <c r="F12072" s="753" t="s">
        <v>556</v>
      </c>
      <c r="G12072" s="757" t="s">
        <v>557</v>
      </c>
      <c r="H12072" s="751">
        <v>7100000</v>
      </c>
    </row>
    <row r="12073" spans="1:8">
      <c r="A12073" s="753" t="s">
        <v>84</v>
      </c>
      <c r="B12073" s="753" t="s">
        <v>980</v>
      </c>
      <c r="C12073" s="753" t="s">
        <v>1062</v>
      </c>
      <c r="D12073" s="753" t="s">
        <v>1945</v>
      </c>
      <c r="E12073" s="753" t="s">
        <v>554</v>
      </c>
      <c r="F12073" s="753" t="s">
        <v>558</v>
      </c>
      <c r="G12073" s="757" t="s">
        <v>559</v>
      </c>
      <c r="H12073" s="751">
        <v>3000000</v>
      </c>
    </row>
    <row r="12074" spans="1:8">
      <c r="A12074" s="753" t="s">
        <v>84</v>
      </c>
      <c r="B12074" s="753" t="s">
        <v>229</v>
      </c>
      <c r="C12074" s="753"/>
      <c r="D12074" s="753"/>
      <c r="E12074" s="753"/>
      <c r="F12074" s="753"/>
      <c r="G12074" s="757" t="s">
        <v>230</v>
      </c>
      <c r="H12074" s="751">
        <v>1556500000</v>
      </c>
    </row>
    <row r="12075" spans="1:8">
      <c r="A12075" s="753" t="s">
        <v>84</v>
      </c>
      <c r="B12075" s="753" t="s">
        <v>229</v>
      </c>
      <c r="C12075" s="753" t="s">
        <v>416</v>
      </c>
      <c r="D12075" s="753"/>
      <c r="E12075" s="753"/>
      <c r="F12075" s="753"/>
      <c r="G12075" s="757" t="s">
        <v>1814</v>
      </c>
      <c r="H12075" s="751">
        <v>12100000</v>
      </c>
    </row>
    <row r="12076" spans="1:8" ht="26.4">
      <c r="A12076" s="753" t="s">
        <v>84</v>
      </c>
      <c r="B12076" s="753" t="s">
        <v>229</v>
      </c>
      <c r="C12076" s="753" t="s">
        <v>416</v>
      </c>
      <c r="D12076" s="753" t="s">
        <v>1844</v>
      </c>
      <c r="E12076" s="753"/>
      <c r="F12076" s="753"/>
      <c r="G12076" s="757" t="s">
        <v>1845</v>
      </c>
      <c r="H12076" s="751">
        <v>12100000</v>
      </c>
    </row>
    <row r="12077" spans="1:8">
      <c r="A12077" s="753" t="s">
        <v>84</v>
      </c>
      <c r="B12077" s="753" t="s">
        <v>229</v>
      </c>
      <c r="C12077" s="753" t="s">
        <v>416</v>
      </c>
      <c r="D12077" s="753" t="s">
        <v>1844</v>
      </c>
      <c r="E12077" s="753" t="s">
        <v>160</v>
      </c>
      <c r="F12077" s="753"/>
      <c r="G12077" s="757" t="s">
        <v>161</v>
      </c>
      <c r="H12077" s="751">
        <v>12100000</v>
      </c>
    </row>
    <row r="12078" spans="1:8">
      <c r="A12078" s="753" t="s">
        <v>84</v>
      </c>
      <c r="B12078" s="753" t="s">
        <v>229</v>
      </c>
      <c r="C12078" s="753" t="s">
        <v>416</v>
      </c>
      <c r="D12078" s="753" t="s">
        <v>1844</v>
      </c>
      <c r="E12078" s="753" t="s">
        <v>160</v>
      </c>
      <c r="F12078" s="753" t="s">
        <v>162</v>
      </c>
      <c r="G12078" s="757" t="s">
        <v>163</v>
      </c>
      <c r="H12078" s="751">
        <v>1600000</v>
      </c>
    </row>
    <row r="12079" spans="1:8">
      <c r="A12079" s="753" t="s">
        <v>84</v>
      </c>
      <c r="B12079" s="753" t="s">
        <v>229</v>
      </c>
      <c r="C12079" s="753" t="s">
        <v>416</v>
      </c>
      <c r="D12079" s="753" t="s">
        <v>1844</v>
      </c>
      <c r="E12079" s="753" t="s">
        <v>160</v>
      </c>
      <c r="F12079" s="753" t="s">
        <v>549</v>
      </c>
      <c r="G12079" s="757" t="s">
        <v>550</v>
      </c>
      <c r="H12079" s="751">
        <v>8150000</v>
      </c>
    </row>
    <row r="12080" spans="1:8">
      <c r="A12080" s="753" t="s">
        <v>84</v>
      </c>
      <c r="B12080" s="753" t="s">
        <v>229</v>
      </c>
      <c r="C12080" s="753" t="s">
        <v>416</v>
      </c>
      <c r="D12080" s="753" t="s">
        <v>1844</v>
      </c>
      <c r="E12080" s="753" t="s">
        <v>160</v>
      </c>
      <c r="F12080" s="753" t="s">
        <v>551</v>
      </c>
      <c r="G12080" s="757" t="s">
        <v>133</v>
      </c>
      <c r="H12080" s="751">
        <v>2350000</v>
      </c>
    </row>
    <row r="12081" spans="1:8" ht="26.4">
      <c r="A12081" s="753" t="s">
        <v>84</v>
      </c>
      <c r="B12081" s="753" t="s">
        <v>229</v>
      </c>
      <c r="C12081" s="753" t="s">
        <v>223</v>
      </c>
      <c r="D12081" s="753"/>
      <c r="E12081" s="753"/>
      <c r="F12081" s="753"/>
      <c r="G12081" s="757" t="s">
        <v>1765</v>
      </c>
      <c r="H12081" s="751">
        <v>1544400000</v>
      </c>
    </row>
    <row r="12082" spans="1:8" ht="39.6">
      <c r="A12082" s="753" t="s">
        <v>84</v>
      </c>
      <c r="B12082" s="753" t="s">
        <v>229</v>
      </c>
      <c r="C12082" s="753" t="s">
        <v>223</v>
      </c>
      <c r="D12082" s="753" t="s">
        <v>1956</v>
      </c>
      <c r="E12082" s="753"/>
      <c r="F12082" s="753"/>
      <c r="G12082" s="757" t="s">
        <v>1957</v>
      </c>
      <c r="H12082" s="751">
        <v>1544400000</v>
      </c>
    </row>
    <row r="12083" spans="1:8">
      <c r="A12083" s="753" t="s">
        <v>84</v>
      </c>
      <c r="B12083" s="753" t="s">
        <v>229</v>
      </c>
      <c r="C12083" s="753" t="s">
        <v>223</v>
      </c>
      <c r="D12083" s="753" t="s">
        <v>1956</v>
      </c>
      <c r="E12083" s="753" t="s">
        <v>96</v>
      </c>
      <c r="F12083" s="753"/>
      <c r="G12083" s="757" t="s">
        <v>97</v>
      </c>
      <c r="H12083" s="751">
        <v>624271691</v>
      </c>
    </row>
    <row r="12084" spans="1:8">
      <c r="A12084" s="753" t="s">
        <v>84</v>
      </c>
      <c r="B12084" s="753" t="s">
        <v>229</v>
      </c>
      <c r="C12084" s="753" t="s">
        <v>223</v>
      </c>
      <c r="D12084" s="753" t="s">
        <v>1956</v>
      </c>
      <c r="E12084" s="753" t="s">
        <v>96</v>
      </c>
      <c r="F12084" s="753" t="s">
        <v>864</v>
      </c>
      <c r="G12084" s="757" t="s">
        <v>1770</v>
      </c>
      <c r="H12084" s="751">
        <v>21691691</v>
      </c>
    </row>
    <row r="12085" spans="1:8" ht="26.4">
      <c r="A12085" s="753" t="s">
        <v>84</v>
      </c>
      <c r="B12085" s="753" t="s">
        <v>229</v>
      </c>
      <c r="C12085" s="753" t="s">
        <v>223</v>
      </c>
      <c r="D12085" s="753" t="s">
        <v>1956</v>
      </c>
      <c r="E12085" s="753" t="s">
        <v>96</v>
      </c>
      <c r="F12085" s="753" t="s">
        <v>98</v>
      </c>
      <c r="G12085" s="757" t="s">
        <v>99</v>
      </c>
      <c r="H12085" s="751">
        <v>114432000</v>
      </c>
    </row>
    <row r="12086" spans="1:8">
      <c r="A12086" s="753" t="s">
        <v>84</v>
      </c>
      <c r="B12086" s="753" t="s">
        <v>229</v>
      </c>
      <c r="C12086" s="753" t="s">
        <v>223</v>
      </c>
      <c r="D12086" s="753" t="s">
        <v>1956</v>
      </c>
      <c r="E12086" s="753" t="s">
        <v>96</v>
      </c>
      <c r="F12086" s="753" t="s">
        <v>154</v>
      </c>
      <c r="G12086" s="757" t="s">
        <v>1773</v>
      </c>
      <c r="H12086" s="751">
        <v>488148000</v>
      </c>
    </row>
    <row r="12087" spans="1:8">
      <c r="A12087" s="753" t="s">
        <v>84</v>
      </c>
      <c r="B12087" s="753" t="s">
        <v>229</v>
      </c>
      <c r="C12087" s="753" t="s">
        <v>223</v>
      </c>
      <c r="D12087" s="753" t="s">
        <v>1956</v>
      </c>
      <c r="E12087" s="753" t="s">
        <v>426</v>
      </c>
      <c r="F12087" s="753"/>
      <c r="G12087" s="757" t="s">
        <v>427</v>
      </c>
      <c r="H12087" s="751">
        <v>128895000</v>
      </c>
    </row>
    <row r="12088" spans="1:8">
      <c r="A12088" s="753" t="s">
        <v>84</v>
      </c>
      <c r="B12088" s="753" t="s">
        <v>229</v>
      </c>
      <c r="C12088" s="753" t="s">
        <v>223</v>
      </c>
      <c r="D12088" s="753" t="s">
        <v>1956</v>
      </c>
      <c r="E12088" s="753" t="s">
        <v>426</v>
      </c>
      <c r="F12088" s="753" t="s">
        <v>428</v>
      </c>
      <c r="G12088" s="757" t="s">
        <v>1774</v>
      </c>
      <c r="H12088" s="751">
        <v>68165000</v>
      </c>
    </row>
    <row r="12089" spans="1:8">
      <c r="A12089" s="753" t="s">
        <v>84</v>
      </c>
      <c r="B12089" s="753" t="s">
        <v>229</v>
      </c>
      <c r="C12089" s="753" t="s">
        <v>223</v>
      </c>
      <c r="D12089" s="753" t="s">
        <v>1956</v>
      </c>
      <c r="E12089" s="753" t="s">
        <v>426</v>
      </c>
      <c r="F12089" s="753" t="s">
        <v>336</v>
      </c>
      <c r="G12089" s="757" t="s">
        <v>1876</v>
      </c>
      <c r="H12089" s="751">
        <v>45172000</v>
      </c>
    </row>
    <row r="12090" spans="1:8">
      <c r="A12090" s="753" t="s">
        <v>84</v>
      </c>
      <c r="B12090" s="753" t="s">
        <v>229</v>
      </c>
      <c r="C12090" s="753" t="s">
        <v>223</v>
      </c>
      <c r="D12090" s="753" t="s">
        <v>1956</v>
      </c>
      <c r="E12090" s="753" t="s">
        <v>426</v>
      </c>
      <c r="F12090" s="753" t="s">
        <v>429</v>
      </c>
      <c r="G12090" s="757" t="s">
        <v>1775</v>
      </c>
      <c r="H12090" s="751">
        <v>15558000</v>
      </c>
    </row>
    <row r="12091" spans="1:8">
      <c r="A12091" s="753" t="s">
        <v>84</v>
      </c>
      <c r="B12091" s="753" t="s">
        <v>229</v>
      </c>
      <c r="C12091" s="753" t="s">
        <v>223</v>
      </c>
      <c r="D12091" s="753" t="s">
        <v>1956</v>
      </c>
      <c r="E12091" s="753" t="s">
        <v>100</v>
      </c>
      <c r="F12091" s="753"/>
      <c r="G12091" s="757" t="s">
        <v>101</v>
      </c>
      <c r="H12091" s="751">
        <v>8250000</v>
      </c>
    </row>
    <row r="12092" spans="1:8">
      <c r="A12092" s="753" t="s">
        <v>84</v>
      </c>
      <c r="B12092" s="753" t="s">
        <v>229</v>
      </c>
      <c r="C12092" s="753" t="s">
        <v>223</v>
      </c>
      <c r="D12092" s="753" t="s">
        <v>1956</v>
      </c>
      <c r="E12092" s="753" t="s">
        <v>100</v>
      </c>
      <c r="F12092" s="753" t="s">
        <v>443</v>
      </c>
      <c r="G12092" s="757" t="s">
        <v>135</v>
      </c>
      <c r="H12092" s="751">
        <v>8250000</v>
      </c>
    </row>
    <row r="12093" spans="1:8">
      <c r="A12093" s="753" t="s">
        <v>84</v>
      </c>
      <c r="B12093" s="753" t="s">
        <v>229</v>
      </c>
      <c r="C12093" s="753" t="s">
        <v>223</v>
      </c>
      <c r="D12093" s="753" t="s">
        <v>1956</v>
      </c>
      <c r="E12093" s="753" t="s">
        <v>112</v>
      </c>
      <c r="F12093" s="753"/>
      <c r="G12093" s="757" t="s">
        <v>113</v>
      </c>
      <c r="H12093" s="751">
        <v>3826952</v>
      </c>
    </row>
    <row r="12094" spans="1:8">
      <c r="A12094" s="753" t="s">
        <v>84</v>
      </c>
      <c r="B12094" s="753" t="s">
        <v>229</v>
      </c>
      <c r="C12094" s="753" t="s">
        <v>223</v>
      </c>
      <c r="D12094" s="753" t="s">
        <v>1956</v>
      </c>
      <c r="E12094" s="753" t="s">
        <v>112</v>
      </c>
      <c r="F12094" s="753" t="s">
        <v>155</v>
      </c>
      <c r="G12094" s="757" t="s">
        <v>1777</v>
      </c>
      <c r="H12094" s="751">
        <v>3088006</v>
      </c>
    </row>
    <row r="12095" spans="1:8">
      <c r="A12095" s="753" t="s">
        <v>84</v>
      </c>
      <c r="B12095" s="753" t="s">
        <v>229</v>
      </c>
      <c r="C12095" s="753" t="s">
        <v>223</v>
      </c>
      <c r="D12095" s="753" t="s">
        <v>1956</v>
      </c>
      <c r="E12095" s="753" t="s">
        <v>112</v>
      </c>
      <c r="F12095" s="753" t="s">
        <v>114</v>
      </c>
      <c r="G12095" s="757" t="s">
        <v>1778</v>
      </c>
      <c r="H12095" s="751">
        <v>508628</v>
      </c>
    </row>
    <row r="12096" spans="1:8">
      <c r="A12096" s="753" t="s">
        <v>84</v>
      </c>
      <c r="B12096" s="753" t="s">
        <v>229</v>
      </c>
      <c r="C12096" s="753" t="s">
        <v>223</v>
      </c>
      <c r="D12096" s="753" t="s">
        <v>1956</v>
      </c>
      <c r="E12096" s="753" t="s">
        <v>112</v>
      </c>
      <c r="F12096" s="753" t="s">
        <v>146</v>
      </c>
      <c r="G12096" s="757" t="s">
        <v>1780</v>
      </c>
      <c r="H12096" s="751">
        <v>230318</v>
      </c>
    </row>
    <row r="12097" spans="1:8">
      <c r="A12097" s="753" t="s">
        <v>84</v>
      </c>
      <c r="B12097" s="753" t="s">
        <v>229</v>
      </c>
      <c r="C12097" s="753" t="s">
        <v>223</v>
      </c>
      <c r="D12097" s="753" t="s">
        <v>1956</v>
      </c>
      <c r="E12097" s="753" t="s">
        <v>115</v>
      </c>
      <c r="F12097" s="753"/>
      <c r="G12097" s="757" t="s">
        <v>1781</v>
      </c>
      <c r="H12097" s="751">
        <v>41462000</v>
      </c>
    </row>
    <row r="12098" spans="1:8">
      <c r="A12098" s="753" t="s">
        <v>84</v>
      </c>
      <c r="B12098" s="753" t="s">
        <v>229</v>
      </c>
      <c r="C12098" s="753" t="s">
        <v>223</v>
      </c>
      <c r="D12098" s="753" t="s">
        <v>1956</v>
      </c>
      <c r="E12098" s="753" t="s">
        <v>115</v>
      </c>
      <c r="F12098" s="753" t="s">
        <v>116</v>
      </c>
      <c r="G12098" s="757" t="s">
        <v>117</v>
      </c>
      <c r="H12098" s="751">
        <v>17257000</v>
      </c>
    </row>
    <row r="12099" spans="1:8">
      <c r="A12099" s="753" t="s">
        <v>84</v>
      </c>
      <c r="B12099" s="753" t="s">
        <v>229</v>
      </c>
      <c r="C12099" s="753" t="s">
        <v>223</v>
      </c>
      <c r="D12099" s="753" t="s">
        <v>1956</v>
      </c>
      <c r="E12099" s="753" t="s">
        <v>115</v>
      </c>
      <c r="F12099" s="753" t="s">
        <v>147</v>
      </c>
      <c r="G12099" s="757" t="s">
        <v>148</v>
      </c>
      <c r="H12099" s="751">
        <v>20200000</v>
      </c>
    </row>
    <row r="12100" spans="1:8">
      <c r="A12100" s="753" t="s">
        <v>84</v>
      </c>
      <c r="B12100" s="753" t="s">
        <v>229</v>
      </c>
      <c r="C12100" s="753" t="s">
        <v>223</v>
      </c>
      <c r="D12100" s="753" t="s">
        <v>1956</v>
      </c>
      <c r="E12100" s="753" t="s">
        <v>115</v>
      </c>
      <c r="F12100" s="753" t="s">
        <v>118</v>
      </c>
      <c r="G12100" s="757" t="s">
        <v>119</v>
      </c>
      <c r="H12100" s="751">
        <v>4005000</v>
      </c>
    </row>
    <row r="12101" spans="1:8">
      <c r="A12101" s="753" t="s">
        <v>84</v>
      </c>
      <c r="B12101" s="753" t="s">
        <v>229</v>
      </c>
      <c r="C12101" s="753" t="s">
        <v>223</v>
      </c>
      <c r="D12101" s="753" t="s">
        <v>1956</v>
      </c>
      <c r="E12101" s="753" t="s">
        <v>120</v>
      </c>
      <c r="F12101" s="753"/>
      <c r="G12101" s="757" t="s">
        <v>121</v>
      </c>
      <c r="H12101" s="751">
        <v>23996926</v>
      </c>
    </row>
    <row r="12102" spans="1:8" ht="39.6">
      <c r="A12102" s="753" t="s">
        <v>84</v>
      </c>
      <c r="B12102" s="753" t="s">
        <v>229</v>
      </c>
      <c r="C12102" s="753" t="s">
        <v>223</v>
      </c>
      <c r="D12102" s="753" t="s">
        <v>1956</v>
      </c>
      <c r="E12102" s="753" t="s">
        <v>120</v>
      </c>
      <c r="F12102" s="753" t="s">
        <v>122</v>
      </c>
      <c r="G12102" s="757" t="s">
        <v>1783</v>
      </c>
      <c r="H12102" s="751">
        <v>1528558</v>
      </c>
    </row>
    <row r="12103" spans="1:8">
      <c r="A12103" s="753" t="s">
        <v>84</v>
      </c>
      <c r="B12103" s="753" t="s">
        <v>229</v>
      </c>
      <c r="C12103" s="753" t="s">
        <v>223</v>
      </c>
      <c r="D12103" s="753" t="s">
        <v>1956</v>
      </c>
      <c r="E12103" s="753" t="s">
        <v>120</v>
      </c>
      <c r="F12103" s="753" t="s">
        <v>123</v>
      </c>
      <c r="G12103" s="757" t="s">
        <v>124</v>
      </c>
      <c r="H12103" s="751">
        <v>4700968</v>
      </c>
    </row>
    <row r="12104" spans="1:8" ht="39.6">
      <c r="A12104" s="753" t="s">
        <v>84</v>
      </c>
      <c r="B12104" s="753" t="s">
        <v>229</v>
      </c>
      <c r="C12104" s="753" t="s">
        <v>223</v>
      </c>
      <c r="D12104" s="753" t="s">
        <v>1956</v>
      </c>
      <c r="E12104" s="753" t="s">
        <v>120</v>
      </c>
      <c r="F12104" s="753" t="s">
        <v>994</v>
      </c>
      <c r="G12104" s="757" t="s">
        <v>1824</v>
      </c>
      <c r="H12104" s="751">
        <v>3755800</v>
      </c>
    </row>
    <row r="12105" spans="1:8">
      <c r="A12105" s="753" t="s">
        <v>84</v>
      </c>
      <c r="B12105" s="753" t="s">
        <v>229</v>
      </c>
      <c r="C12105" s="753" t="s">
        <v>223</v>
      </c>
      <c r="D12105" s="753" t="s">
        <v>1956</v>
      </c>
      <c r="E12105" s="753" t="s">
        <v>120</v>
      </c>
      <c r="F12105" s="753" t="s">
        <v>315</v>
      </c>
      <c r="G12105" s="757" t="s">
        <v>1831</v>
      </c>
      <c r="H12105" s="751">
        <v>5000000</v>
      </c>
    </row>
    <row r="12106" spans="1:8" ht="26.4">
      <c r="A12106" s="753" t="s">
        <v>84</v>
      </c>
      <c r="B12106" s="753" t="s">
        <v>229</v>
      </c>
      <c r="C12106" s="753" t="s">
        <v>223</v>
      </c>
      <c r="D12106" s="753" t="s">
        <v>1956</v>
      </c>
      <c r="E12106" s="753" t="s">
        <v>120</v>
      </c>
      <c r="F12106" s="753" t="s">
        <v>1001</v>
      </c>
      <c r="G12106" s="757" t="s">
        <v>1784</v>
      </c>
      <c r="H12106" s="751">
        <v>6433600</v>
      </c>
    </row>
    <row r="12107" spans="1:8">
      <c r="A12107" s="753" t="s">
        <v>84</v>
      </c>
      <c r="B12107" s="753" t="s">
        <v>229</v>
      </c>
      <c r="C12107" s="753" t="s">
        <v>223</v>
      </c>
      <c r="D12107" s="753" t="s">
        <v>1956</v>
      </c>
      <c r="E12107" s="753" t="s">
        <v>120</v>
      </c>
      <c r="F12107" s="753" t="s">
        <v>158</v>
      </c>
      <c r="G12107" s="757" t="s">
        <v>1785</v>
      </c>
      <c r="H12107" s="751">
        <v>2400000</v>
      </c>
    </row>
    <row r="12108" spans="1:8">
      <c r="A12108" s="753" t="s">
        <v>84</v>
      </c>
      <c r="B12108" s="753" t="s">
        <v>229</v>
      </c>
      <c r="C12108" s="753" t="s">
        <v>223</v>
      </c>
      <c r="D12108" s="753" t="s">
        <v>1956</v>
      </c>
      <c r="E12108" s="753" t="s">
        <v>120</v>
      </c>
      <c r="F12108" s="753" t="s">
        <v>159</v>
      </c>
      <c r="G12108" s="757" t="s">
        <v>143</v>
      </c>
      <c r="H12108" s="751">
        <v>178000</v>
      </c>
    </row>
    <row r="12109" spans="1:8">
      <c r="A12109" s="753" t="s">
        <v>84</v>
      </c>
      <c r="B12109" s="753" t="s">
        <v>229</v>
      </c>
      <c r="C12109" s="753" t="s">
        <v>223</v>
      </c>
      <c r="D12109" s="753" t="s">
        <v>1956</v>
      </c>
      <c r="E12109" s="753" t="s">
        <v>160</v>
      </c>
      <c r="F12109" s="753"/>
      <c r="G12109" s="757" t="s">
        <v>161</v>
      </c>
      <c r="H12109" s="751">
        <v>332200000</v>
      </c>
    </row>
    <row r="12110" spans="1:8">
      <c r="A12110" s="753" t="s">
        <v>84</v>
      </c>
      <c r="B12110" s="753" t="s">
        <v>229</v>
      </c>
      <c r="C12110" s="753" t="s">
        <v>223</v>
      </c>
      <c r="D12110" s="753" t="s">
        <v>1956</v>
      </c>
      <c r="E12110" s="753" t="s">
        <v>160</v>
      </c>
      <c r="F12110" s="753" t="s">
        <v>162</v>
      </c>
      <c r="G12110" s="757" t="s">
        <v>163</v>
      </c>
      <c r="H12110" s="751">
        <v>33722000</v>
      </c>
    </row>
    <row r="12111" spans="1:8">
      <c r="A12111" s="753" t="s">
        <v>84</v>
      </c>
      <c r="B12111" s="753" t="s">
        <v>229</v>
      </c>
      <c r="C12111" s="753" t="s">
        <v>223</v>
      </c>
      <c r="D12111" s="753" t="s">
        <v>1956</v>
      </c>
      <c r="E12111" s="753" t="s">
        <v>160</v>
      </c>
      <c r="F12111" s="753" t="s">
        <v>544</v>
      </c>
      <c r="G12111" s="757" t="s">
        <v>545</v>
      </c>
      <c r="H12111" s="751">
        <v>1800000</v>
      </c>
    </row>
    <row r="12112" spans="1:8">
      <c r="A12112" s="753" t="s">
        <v>84</v>
      </c>
      <c r="B12112" s="753" t="s">
        <v>229</v>
      </c>
      <c r="C12112" s="753" t="s">
        <v>223</v>
      </c>
      <c r="D12112" s="753" t="s">
        <v>1956</v>
      </c>
      <c r="E12112" s="753" t="s">
        <v>160</v>
      </c>
      <c r="F12112" s="753" t="s">
        <v>547</v>
      </c>
      <c r="G12112" s="757" t="s">
        <v>548</v>
      </c>
      <c r="H12112" s="751">
        <v>7900000</v>
      </c>
    </row>
    <row r="12113" spans="1:8">
      <c r="A12113" s="753" t="s">
        <v>84</v>
      </c>
      <c r="B12113" s="753" t="s">
        <v>229</v>
      </c>
      <c r="C12113" s="753" t="s">
        <v>223</v>
      </c>
      <c r="D12113" s="753" t="s">
        <v>1956</v>
      </c>
      <c r="E12113" s="753" t="s">
        <v>160</v>
      </c>
      <c r="F12113" s="753" t="s">
        <v>438</v>
      </c>
      <c r="G12113" s="757" t="s">
        <v>1786</v>
      </c>
      <c r="H12113" s="751">
        <v>4000000</v>
      </c>
    </row>
    <row r="12114" spans="1:8">
      <c r="A12114" s="753" t="s">
        <v>84</v>
      </c>
      <c r="B12114" s="753" t="s">
        <v>229</v>
      </c>
      <c r="C12114" s="753" t="s">
        <v>223</v>
      </c>
      <c r="D12114" s="753" t="s">
        <v>1956</v>
      </c>
      <c r="E12114" s="753" t="s">
        <v>160</v>
      </c>
      <c r="F12114" s="753" t="s">
        <v>549</v>
      </c>
      <c r="G12114" s="757" t="s">
        <v>550</v>
      </c>
      <c r="H12114" s="751">
        <v>188425000</v>
      </c>
    </row>
    <row r="12115" spans="1:8">
      <c r="A12115" s="753" t="s">
        <v>84</v>
      </c>
      <c r="B12115" s="753" t="s">
        <v>229</v>
      </c>
      <c r="C12115" s="753" t="s">
        <v>223</v>
      </c>
      <c r="D12115" s="753" t="s">
        <v>1956</v>
      </c>
      <c r="E12115" s="753" t="s">
        <v>160</v>
      </c>
      <c r="F12115" s="753" t="s">
        <v>551</v>
      </c>
      <c r="G12115" s="757" t="s">
        <v>133</v>
      </c>
      <c r="H12115" s="751">
        <v>96353000</v>
      </c>
    </row>
    <row r="12116" spans="1:8">
      <c r="A12116" s="753" t="s">
        <v>84</v>
      </c>
      <c r="B12116" s="753" t="s">
        <v>229</v>
      </c>
      <c r="C12116" s="753" t="s">
        <v>223</v>
      </c>
      <c r="D12116" s="753" t="s">
        <v>1956</v>
      </c>
      <c r="E12116" s="753" t="s">
        <v>125</v>
      </c>
      <c r="F12116" s="753"/>
      <c r="G12116" s="757" t="s">
        <v>126</v>
      </c>
      <c r="H12116" s="751">
        <v>37600000</v>
      </c>
    </row>
    <row r="12117" spans="1:8">
      <c r="A12117" s="753" t="s">
        <v>84</v>
      </c>
      <c r="B12117" s="753" t="s">
        <v>229</v>
      </c>
      <c r="C12117" s="753" t="s">
        <v>223</v>
      </c>
      <c r="D12117" s="753" t="s">
        <v>1956</v>
      </c>
      <c r="E12117" s="753" t="s">
        <v>125</v>
      </c>
      <c r="F12117" s="753" t="s">
        <v>430</v>
      </c>
      <c r="G12117" s="757" t="s">
        <v>431</v>
      </c>
      <c r="H12117" s="751">
        <v>1650000</v>
      </c>
    </row>
    <row r="12118" spans="1:8">
      <c r="A12118" s="753" t="s">
        <v>84</v>
      </c>
      <c r="B12118" s="753" t="s">
        <v>229</v>
      </c>
      <c r="C12118" s="753" t="s">
        <v>223</v>
      </c>
      <c r="D12118" s="753" t="s">
        <v>1956</v>
      </c>
      <c r="E12118" s="753" t="s">
        <v>125</v>
      </c>
      <c r="F12118" s="753" t="s">
        <v>552</v>
      </c>
      <c r="G12118" s="757" t="s">
        <v>553</v>
      </c>
      <c r="H12118" s="751">
        <v>3750000</v>
      </c>
    </row>
    <row r="12119" spans="1:8">
      <c r="A12119" s="753" t="s">
        <v>84</v>
      </c>
      <c r="B12119" s="753" t="s">
        <v>229</v>
      </c>
      <c r="C12119" s="753" t="s">
        <v>223</v>
      </c>
      <c r="D12119" s="753" t="s">
        <v>1956</v>
      </c>
      <c r="E12119" s="753" t="s">
        <v>125</v>
      </c>
      <c r="F12119" s="753" t="s">
        <v>127</v>
      </c>
      <c r="G12119" s="757" t="s">
        <v>128</v>
      </c>
      <c r="H12119" s="751">
        <v>1000000</v>
      </c>
    </row>
    <row r="12120" spans="1:8">
      <c r="A12120" s="753" t="s">
        <v>84</v>
      </c>
      <c r="B12120" s="753" t="s">
        <v>229</v>
      </c>
      <c r="C12120" s="753" t="s">
        <v>223</v>
      </c>
      <c r="D12120" s="753" t="s">
        <v>1956</v>
      </c>
      <c r="E12120" s="753" t="s">
        <v>125</v>
      </c>
      <c r="F12120" s="753" t="s">
        <v>129</v>
      </c>
      <c r="G12120" s="757" t="s">
        <v>1787</v>
      </c>
      <c r="H12120" s="751">
        <v>31200000</v>
      </c>
    </row>
    <row r="12121" spans="1:8">
      <c r="A12121" s="753" t="s">
        <v>84</v>
      </c>
      <c r="B12121" s="753" t="s">
        <v>229</v>
      </c>
      <c r="C12121" s="753" t="s">
        <v>223</v>
      </c>
      <c r="D12121" s="753" t="s">
        <v>1956</v>
      </c>
      <c r="E12121" s="753" t="s">
        <v>554</v>
      </c>
      <c r="F12121" s="753"/>
      <c r="G12121" s="757" t="s">
        <v>555</v>
      </c>
      <c r="H12121" s="751">
        <v>27228000</v>
      </c>
    </row>
    <row r="12122" spans="1:8">
      <c r="A12122" s="753" t="s">
        <v>84</v>
      </c>
      <c r="B12122" s="753" t="s">
        <v>229</v>
      </c>
      <c r="C12122" s="753" t="s">
        <v>223</v>
      </c>
      <c r="D12122" s="753" t="s">
        <v>1956</v>
      </c>
      <c r="E12122" s="753" t="s">
        <v>554</v>
      </c>
      <c r="F12122" s="753" t="s">
        <v>556</v>
      </c>
      <c r="G12122" s="757" t="s">
        <v>557</v>
      </c>
      <c r="H12122" s="751">
        <v>6500000</v>
      </c>
    </row>
    <row r="12123" spans="1:8">
      <c r="A12123" s="753" t="s">
        <v>84</v>
      </c>
      <c r="B12123" s="753" t="s">
        <v>229</v>
      </c>
      <c r="C12123" s="753" t="s">
        <v>223</v>
      </c>
      <c r="D12123" s="753" t="s">
        <v>1956</v>
      </c>
      <c r="E12123" s="753" t="s">
        <v>554</v>
      </c>
      <c r="F12123" s="753" t="s">
        <v>243</v>
      </c>
      <c r="G12123" s="757" t="s">
        <v>244</v>
      </c>
      <c r="H12123" s="751">
        <v>19728000</v>
      </c>
    </row>
    <row r="12124" spans="1:8">
      <c r="A12124" s="753" t="s">
        <v>84</v>
      </c>
      <c r="B12124" s="753" t="s">
        <v>229</v>
      </c>
      <c r="C12124" s="753" t="s">
        <v>223</v>
      </c>
      <c r="D12124" s="753" t="s">
        <v>1956</v>
      </c>
      <c r="E12124" s="753" t="s">
        <v>554</v>
      </c>
      <c r="F12124" s="753" t="s">
        <v>558</v>
      </c>
      <c r="G12124" s="757" t="s">
        <v>559</v>
      </c>
      <c r="H12124" s="751">
        <v>1000000</v>
      </c>
    </row>
    <row r="12125" spans="1:8" ht="39.6">
      <c r="A12125" s="753" t="s">
        <v>84</v>
      </c>
      <c r="B12125" s="753" t="s">
        <v>229</v>
      </c>
      <c r="C12125" s="753" t="s">
        <v>223</v>
      </c>
      <c r="D12125" s="753" t="s">
        <v>1956</v>
      </c>
      <c r="E12125" s="753" t="s">
        <v>560</v>
      </c>
      <c r="F12125" s="753"/>
      <c r="G12125" s="757" t="s">
        <v>1790</v>
      </c>
      <c r="H12125" s="751">
        <v>9663000</v>
      </c>
    </row>
    <row r="12126" spans="1:8">
      <c r="A12126" s="753" t="s">
        <v>84</v>
      </c>
      <c r="B12126" s="753" t="s">
        <v>229</v>
      </c>
      <c r="C12126" s="753" t="s">
        <v>223</v>
      </c>
      <c r="D12126" s="753" t="s">
        <v>1956</v>
      </c>
      <c r="E12126" s="753" t="s">
        <v>560</v>
      </c>
      <c r="F12126" s="753" t="s">
        <v>418</v>
      </c>
      <c r="G12126" s="757" t="s">
        <v>1793</v>
      </c>
      <c r="H12126" s="751">
        <v>9663000</v>
      </c>
    </row>
    <row r="12127" spans="1:8" ht="26.4">
      <c r="A12127" s="753" t="s">
        <v>84</v>
      </c>
      <c r="B12127" s="753" t="s">
        <v>229</v>
      </c>
      <c r="C12127" s="753" t="s">
        <v>223</v>
      </c>
      <c r="D12127" s="753" t="s">
        <v>1956</v>
      </c>
      <c r="E12127" s="753" t="s">
        <v>1796</v>
      </c>
      <c r="F12127" s="753"/>
      <c r="G12127" s="757" t="s">
        <v>1797</v>
      </c>
      <c r="H12127" s="751">
        <v>36500000</v>
      </c>
    </row>
    <row r="12128" spans="1:8">
      <c r="A12128" s="753" t="s">
        <v>84</v>
      </c>
      <c r="B12128" s="753" t="s">
        <v>229</v>
      </c>
      <c r="C12128" s="753" t="s">
        <v>223</v>
      </c>
      <c r="D12128" s="753" t="s">
        <v>1956</v>
      </c>
      <c r="E12128" s="753" t="s">
        <v>1796</v>
      </c>
      <c r="F12128" s="753" t="s">
        <v>1825</v>
      </c>
      <c r="G12128" s="757" t="s">
        <v>1794</v>
      </c>
      <c r="H12128" s="751">
        <v>21500000</v>
      </c>
    </row>
    <row r="12129" spans="1:8">
      <c r="A12129" s="753" t="s">
        <v>84</v>
      </c>
      <c r="B12129" s="753" t="s">
        <v>229</v>
      </c>
      <c r="C12129" s="753" t="s">
        <v>223</v>
      </c>
      <c r="D12129" s="753" t="s">
        <v>1956</v>
      </c>
      <c r="E12129" s="753" t="s">
        <v>1796</v>
      </c>
      <c r="F12129" s="753" t="s">
        <v>1798</v>
      </c>
      <c r="G12129" s="757" t="s">
        <v>1793</v>
      </c>
      <c r="H12129" s="751">
        <v>15000000</v>
      </c>
    </row>
    <row r="12130" spans="1:8" ht="26.4">
      <c r="A12130" s="753" t="s">
        <v>84</v>
      </c>
      <c r="B12130" s="753" t="s">
        <v>229</v>
      </c>
      <c r="C12130" s="753" t="s">
        <v>223</v>
      </c>
      <c r="D12130" s="753" t="s">
        <v>1956</v>
      </c>
      <c r="E12130" s="753" t="s">
        <v>130</v>
      </c>
      <c r="F12130" s="753"/>
      <c r="G12130" s="757" t="s">
        <v>131</v>
      </c>
      <c r="H12130" s="751">
        <v>134739431</v>
      </c>
    </row>
    <row r="12131" spans="1:8">
      <c r="A12131" s="753" t="s">
        <v>84</v>
      </c>
      <c r="B12131" s="753" t="s">
        <v>229</v>
      </c>
      <c r="C12131" s="753" t="s">
        <v>223</v>
      </c>
      <c r="D12131" s="753" t="s">
        <v>1956</v>
      </c>
      <c r="E12131" s="753" t="s">
        <v>130</v>
      </c>
      <c r="F12131" s="753" t="s">
        <v>585</v>
      </c>
      <c r="G12131" s="757" t="s">
        <v>1799</v>
      </c>
      <c r="H12131" s="751">
        <v>25477431</v>
      </c>
    </row>
    <row r="12132" spans="1:8">
      <c r="A12132" s="753" t="s">
        <v>84</v>
      </c>
      <c r="B12132" s="753" t="s">
        <v>229</v>
      </c>
      <c r="C12132" s="753" t="s">
        <v>223</v>
      </c>
      <c r="D12132" s="753" t="s">
        <v>1956</v>
      </c>
      <c r="E12132" s="753" t="s">
        <v>130</v>
      </c>
      <c r="F12132" s="753" t="s">
        <v>8</v>
      </c>
      <c r="G12132" s="757" t="s">
        <v>1835</v>
      </c>
      <c r="H12132" s="751">
        <v>5000000</v>
      </c>
    </row>
    <row r="12133" spans="1:8">
      <c r="A12133" s="753" t="s">
        <v>84</v>
      </c>
      <c r="B12133" s="753" t="s">
        <v>229</v>
      </c>
      <c r="C12133" s="753" t="s">
        <v>223</v>
      </c>
      <c r="D12133" s="753" t="s">
        <v>1956</v>
      </c>
      <c r="E12133" s="753" t="s">
        <v>130</v>
      </c>
      <c r="F12133" s="753" t="s">
        <v>132</v>
      </c>
      <c r="G12133" s="757" t="s">
        <v>135</v>
      </c>
      <c r="H12133" s="751">
        <v>104262000</v>
      </c>
    </row>
    <row r="12134" spans="1:8">
      <c r="A12134" s="753" t="s">
        <v>84</v>
      </c>
      <c r="B12134" s="753" t="s">
        <v>229</v>
      </c>
      <c r="C12134" s="753" t="s">
        <v>223</v>
      </c>
      <c r="D12134" s="753" t="s">
        <v>1956</v>
      </c>
      <c r="E12134" s="753" t="s">
        <v>1801</v>
      </c>
      <c r="F12134" s="753"/>
      <c r="G12134" s="757" t="s">
        <v>1802</v>
      </c>
      <c r="H12134" s="751">
        <v>5344000</v>
      </c>
    </row>
    <row r="12135" spans="1:8">
      <c r="A12135" s="753" t="s">
        <v>84</v>
      </c>
      <c r="B12135" s="753" t="s">
        <v>229</v>
      </c>
      <c r="C12135" s="753" t="s">
        <v>223</v>
      </c>
      <c r="D12135" s="753" t="s">
        <v>1956</v>
      </c>
      <c r="E12135" s="753" t="s">
        <v>1801</v>
      </c>
      <c r="F12135" s="753" t="s">
        <v>1803</v>
      </c>
      <c r="G12135" s="757" t="s">
        <v>1804</v>
      </c>
      <c r="H12135" s="751">
        <v>5344000</v>
      </c>
    </row>
    <row r="12136" spans="1:8">
      <c r="A12136" s="753" t="s">
        <v>84</v>
      </c>
      <c r="B12136" s="753" t="s">
        <v>229</v>
      </c>
      <c r="C12136" s="753" t="s">
        <v>223</v>
      </c>
      <c r="D12136" s="753" t="s">
        <v>1956</v>
      </c>
      <c r="E12136" s="753" t="s">
        <v>134</v>
      </c>
      <c r="F12136" s="753"/>
      <c r="G12136" s="757" t="s">
        <v>135</v>
      </c>
      <c r="H12136" s="751">
        <v>130423000</v>
      </c>
    </row>
    <row r="12137" spans="1:8">
      <c r="A12137" s="753" t="s">
        <v>84</v>
      </c>
      <c r="B12137" s="753" t="s">
        <v>229</v>
      </c>
      <c r="C12137" s="753" t="s">
        <v>223</v>
      </c>
      <c r="D12137" s="753" t="s">
        <v>1956</v>
      </c>
      <c r="E12137" s="753" t="s">
        <v>134</v>
      </c>
      <c r="F12137" s="753" t="s">
        <v>137</v>
      </c>
      <c r="G12137" s="757" t="s">
        <v>138</v>
      </c>
      <c r="H12137" s="751">
        <v>112083000</v>
      </c>
    </row>
    <row r="12138" spans="1:8">
      <c r="A12138" s="753" t="s">
        <v>84</v>
      </c>
      <c r="B12138" s="753" t="s">
        <v>229</v>
      </c>
      <c r="C12138" s="753" t="s">
        <v>223</v>
      </c>
      <c r="D12138" s="753" t="s">
        <v>1956</v>
      </c>
      <c r="E12138" s="753" t="s">
        <v>134</v>
      </c>
      <c r="F12138" s="753" t="s">
        <v>139</v>
      </c>
      <c r="G12138" s="757" t="s">
        <v>140</v>
      </c>
      <c r="H12138" s="751">
        <v>18340000</v>
      </c>
    </row>
    <row r="12139" spans="1:8">
      <c r="A12139" s="753" t="s">
        <v>84</v>
      </c>
      <c r="B12139" s="753" t="s">
        <v>573</v>
      </c>
      <c r="C12139" s="753"/>
      <c r="D12139" s="753"/>
      <c r="E12139" s="753"/>
      <c r="F12139" s="753"/>
      <c r="G12139" s="757" t="s">
        <v>2167</v>
      </c>
      <c r="H12139" s="751">
        <v>35363145800</v>
      </c>
    </row>
    <row r="12140" spans="1:8">
      <c r="A12140" s="753" t="s">
        <v>84</v>
      </c>
      <c r="B12140" s="753" t="s">
        <v>573</v>
      </c>
      <c r="C12140" s="753" t="s">
        <v>188</v>
      </c>
      <c r="D12140" s="753"/>
      <c r="E12140" s="753"/>
      <c r="F12140" s="753"/>
      <c r="G12140" s="757" t="s">
        <v>1374</v>
      </c>
      <c r="H12140" s="751">
        <v>35363145800</v>
      </c>
    </row>
    <row r="12141" spans="1:8">
      <c r="A12141" s="753" t="s">
        <v>84</v>
      </c>
      <c r="B12141" s="753" t="s">
        <v>573</v>
      </c>
      <c r="C12141" s="753" t="s">
        <v>188</v>
      </c>
      <c r="D12141" s="753" t="s">
        <v>1870</v>
      </c>
      <c r="E12141" s="753"/>
      <c r="F12141" s="753"/>
      <c r="G12141" s="757" t="s">
        <v>1871</v>
      </c>
      <c r="H12141" s="751">
        <v>17417497800</v>
      </c>
    </row>
    <row r="12142" spans="1:8">
      <c r="A12142" s="753" t="s">
        <v>84</v>
      </c>
      <c r="B12142" s="753" t="s">
        <v>573</v>
      </c>
      <c r="C12142" s="753" t="s">
        <v>188</v>
      </c>
      <c r="D12142" s="753" t="s">
        <v>1870</v>
      </c>
      <c r="E12142" s="753" t="s">
        <v>178</v>
      </c>
      <c r="F12142" s="753"/>
      <c r="G12142" s="757" t="s">
        <v>179</v>
      </c>
      <c r="H12142" s="751">
        <v>15584266800</v>
      </c>
    </row>
    <row r="12143" spans="1:8" ht="26.4">
      <c r="A12143" s="753" t="s">
        <v>84</v>
      </c>
      <c r="B12143" s="753" t="s">
        <v>573</v>
      </c>
      <c r="C12143" s="753" t="s">
        <v>188</v>
      </c>
      <c r="D12143" s="753" t="s">
        <v>1870</v>
      </c>
      <c r="E12143" s="753" t="s">
        <v>178</v>
      </c>
      <c r="F12143" s="753" t="s">
        <v>180</v>
      </c>
      <c r="G12143" s="757" t="s">
        <v>1810</v>
      </c>
      <c r="H12143" s="751">
        <v>15584266800</v>
      </c>
    </row>
    <row r="12144" spans="1:8">
      <c r="A12144" s="753" t="s">
        <v>84</v>
      </c>
      <c r="B12144" s="753" t="s">
        <v>573</v>
      </c>
      <c r="C12144" s="753" t="s">
        <v>188</v>
      </c>
      <c r="D12144" s="753" t="s">
        <v>1870</v>
      </c>
      <c r="E12144" s="753" t="s">
        <v>19</v>
      </c>
      <c r="F12144" s="753"/>
      <c r="G12144" s="757" t="s">
        <v>133</v>
      </c>
      <c r="H12144" s="751">
        <v>1833231000</v>
      </c>
    </row>
    <row r="12145" spans="1:8">
      <c r="A12145" s="753" t="s">
        <v>84</v>
      </c>
      <c r="B12145" s="753" t="s">
        <v>573</v>
      </c>
      <c r="C12145" s="753" t="s">
        <v>188</v>
      </c>
      <c r="D12145" s="753" t="s">
        <v>1870</v>
      </c>
      <c r="E12145" s="753" t="s">
        <v>19</v>
      </c>
      <c r="F12145" s="753" t="s">
        <v>22</v>
      </c>
      <c r="G12145" s="757" t="s">
        <v>23</v>
      </c>
      <c r="H12145" s="751">
        <v>1785561000</v>
      </c>
    </row>
    <row r="12146" spans="1:8">
      <c r="A12146" s="753" t="s">
        <v>84</v>
      </c>
      <c r="B12146" s="753" t="s">
        <v>573</v>
      </c>
      <c r="C12146" s="753" t="s">
        <v>188</v>
      </c>
      <c r="D12146" s="753" t="s">
        <v>1870</v>
      </c>
      <c r="E12146" s="753" t="s">
        <v>19</v>
      </c>
      <c r="F12146" s="753" t="s">
        <v>245</v>
      </c>
      <c r="G12146" s="757" t="s">
        <v>135</v>
      </c>
      <c r="H12146" s="751">
        <v>47670000</v>
      </c>
    </row>
    <row r="12147" spans="1:8">
      <c r="A12147" s="753" t="s">
        <v>84</v>
      </c>
      <c r="B12147" s="753" t="s">
        <v>573</v>
      </c>
      <c r="C12147" s="753" t="s">
        <v>188</v>
      </c>
      <c r="D12147" s="753" t="s">
        <v>1903</v>
      </c>
      <c r="E12147" s="753"/>
      <c r="F12147" s="753"/>
      <c r="G12147" s="757" t="s">
        <v>186</v>
      </c>
      <c r="H12147" s="751">
        <v>17945648000</v>
      </c>
    </row>
    <row r="12148" spans="1:8" ht="26.4">
      <c r="A12148" s="753" t="s">
        <v>84</v>
      </c>
      <c r="B12148" s="753" t="s">
        <v>573</v>
      </c>
      <c r="C12148" s="753" t="s">
        <v>188</v>
      </c>
      <c r="D12148" s="753" t="s">
        <v>1903</v>
      </c>
      <c r="E12148" s="753" t="s">
        <v>183</v>
      </c>
      <c r="F12148" s="753"/>
      <c r="G12148" s="757" t="s">
        <v>1863</v>
      </c>
      <c r="H12148" s="751">
        <v>17945648000</v>
      </c>
    </row>
    <row r="12149" spans="1:8" ht="26.4">
      <c r="A12149" s="753" t="s">
        <v>84</v>
      </c>
      <c r="B12149" s="753" t="s">
        <v>573</v>
      </c>
      <c r="C12149" s="753" t="s">
        <v>188</v>
      </c>
      <c r="D12149" s="753" t="s">
        <v>1903</v>
      </c>
      <c r="E12149" s="753" t="s">
        <v>183</v>
      </c>
      <c r="F12149" s="753" t="s">
        <v>184</v>
      </c>
      <c r="G12149" s="757" t="s">
        <v>1864</v>
      </c>
      <c r="H12149" s="751">
        <v>17945648000</v>
      </c>
    </row>
    <row r="12150" spans="1:8">
      <c r="A12150" s="753" t="s">
        <v>84</v>
      </c>
      <c r="B12150" s="753" t="s">
        <v>231</v>
      </c>
      <c r="C12150" s="753"/>
      <c r="D12150" s="753"/>
      <c r="E12150" s="753"/>
      <c r="F12150" s="753"/>
      <c r="G12150" s="757" t="s">
        <v>232</v>
      </c>
      <c r="H12150" s="751">
        <v>3871822118814</v>
      </c>
    </row>
    <row r="12151" spans="1:8">
      <c r="A12151" s="753" t="s">
        <v>84</v>
      </c>
      <c r="B12151" s="753" t="s">
        <v>231</v>
      </c>
      <c r="C12151" s="753" t="s">
        <v>29</v>
      </c>
      <c r="D12151" s="753"/>
      <c r="E12151" s="753"/>
      <c r="F12151" s="753"/>
      <c r="G12151" s="757" t="s">
        <v>1366</v>
      </c>
      <c r="H12151" s="751">
        <v>42175651000</v>
      </c>
    </row>
    <row r="12152" spans="1:8">
      <c r="A12152" s="753" t="s">
        <v>84</v>
      </c>
      <c r="B12152" s="753" t="s">
        <v>231</v>
      </c>
      <c r="C12152" s="753" t="s">
        <v>29</v>
      </c>
      <c r="D12152" s="753" t="s">
        <v>30</v>
      </c>
      <c r="E12152" s="753"/>
      <c r="F12152" s="753"/>
      <c r="G12152" s="757" t="s">
        <v>1366</v>
      </c>
      <c r="H12152" s="751">
        <v>42175651000</v>
      </c>
    </row>
    <row r="12153" spans="1:8" ht="26.4">
      <c r="A12153" s="753" t="s">
        <v>84</v>
      </c>
      <c r="B12153" s="753" t="s">
        <v>231</v>
      </c>
      <c r="C12153" s="753" t="s">
        <v>29</v>
      </c>
      <c r="D12153" s="753" t="s">
        <v>30</v>
      </c>
      <c r="E12153" s="753" t="s">
        <v>141</v>
      </c>
      <c r="F12153" s="753"/>
      <c r="G12153" s="757" t="s">
        <v>1822</v>
      </c>
      <c r="H12153" s="751">
        <v>48990000</v>
      </c>
    </row>
    <row r="12154" spans="1:8">
      <c r="A12154" s="753" t="s">
        <v>84</v>
      </c>
      <c r="B12154" s="753" t="s">
        <v>231</v>
      </c>
      <c r="C12154" s="753" t="s">
        <v>29</v>
      </c>
      <c r="D12154" s="753" t="s">
        <v>30</v>
      </c>
      <c r="E12154" s="753" t="s">
        <v>141</v>
      </c>
      <c r="F12154" s="753" t="s">
        <v>142</v>
      </c>
      <c r="G12154" s="757" t="s">
        <v>1856</v>
      </c>
      <c r="H12154" s="751">
        <v>48990000</v>
      </c>
    </row>
    <row r="12155" spans="1:8">
      <c r="A12155" s="753" t="s">
        <v>84</v>
      </c>
      <c r="B12155" s="753" t="s">
        <v>231</v>
      </c>
      <c r="C12155" s="753" t="s">
        <v>29</v>
      </c>
      <c r="D12155" s="753" t="s">
        <v>30</v>
      </c>
      <c r="E12155" s="753" t="s">
        <v>96</v>
      </c>
      <c r="F12155" s="753"/>
      <c r="G12155" s="757" t="s">
        <v>97</v>
      </c>
      <c r="H12155" s="751">
        <v>552540000</v>
      </c>
    </row>
    <row r="12156" spans="1:8" ht="26.4">
      <c r="A12156" s="753" t="s">
        <v>84</v>
      </c>
      <c r="B12156" s="753" t="s">
        <v>231</v>
      </c>
      <c r="C12156" s="753" t="s">
        <v>29</v>
      </c>
      <c r="D12156" s="753" t="s">
        <v>30</v>
      </c>
      <c r="E12156" s="753" t="s">
        <v>96</v>
      </c>
      <c r="F12156" s="753" t="s">
        <v>98</v>
      </c>
      <c r="G12156" s="757" t="s">
        <v>99</v>
      </c>
      <c r="H12156" s="751">
        <v>21600000</v>
      </c>
    </row>
    <row r="12157" spans="1:8">
      <c r="A12157" s="753" t="s">
        <v>84</v>
      </c>
      <c r="B12157" s="753" t="s">
        <v>231</v>
      </c>
      <c r="C12157" s="753" t="s">
        <v>29</v>
      </c>
      <c r="D12157" s="753" t="s">
        <v>30</v>
      </c>
      <c r="E12157" s="753" t="s">
        <v>96</v>
      </c>
      <c r="F12157" s="753" t="s">
        <v>154</v>
      </c>
      <c r="G12157" s="757" t="s">
        <v>1773</v>
      </c>
      <c r="H12157" s="751">
        <v>530940000</v>
      </c>
    </row>
    <row r="12158" spans="1:8">
      <c r="A12158" s="753" t="s">
        <v>84</v>
      </c>
      <c r="B12158" s="753" t="s">
        <v>231</v>
      </c>
      <c r="C12158" s="753" t="s">
        <v>29</v>
      </c>
      <c r="D12158" s="753" t="s">
        <v>30</v>
      </c>
      <c r="E12158" s="753" t="s">
        <v>426</v>
      </c>
      <c r="F12158" s="753"/>
      <c r="G12158" s="757" t="s">
        <v>427</v>
      </c>
      <c r="H12158" s="751">
        <v>26910000</v>
      </c>
    </row>
    <row r="12159" spans="1:8">
      <c r="A12159" s="753" t="s">
        <v>84</v>
      </c>
      <c r="B12159" s="753" t="s">
        <v>231</v>
      </c>
      <c r="C12159" s="753" t="s">
        <v>29</v>
      </c>
      <c r="D12159" s="753" t="s">
        <v>30</v>
      </c>
      <c r="E12159" s="753" t="s">
        <v>426</v>
      </c>
      <c r="F12159" s="753" t="s">
        <v>428</v>
      </c>
      <c r="G12159" s="757" t="s">
        <v>1774</v>
      </c>
      <c r="H12159" s="751">
        <v>7410000</v>
      </c>
    </row>
    <row r="12160" spans="1:8">
      <c r="A12160" s="753" t="s">
        <v>84</v>
      </c>
      <c r="B12160" s="753" t="s">
        <v>231</v>
      </c>
      <c r="C12160" s="753" t="s">
        <v>29</v>
      </c>
      <c r="D12160" s="753" t="s">
        <v>30</v>
      </c>
      <c r="E12160" s="753" t="s">
        <v>426</v>
      </c>
      <c r="F12160" s="753" t="s">
        <v>336</v>
      </c>
      <c r="G12160" s="757" t="s">
        <v>1876</v>
      </c>
      <c r="H12160" s="751">
        <v>19500000</v>
      </c>
    </row>
    <row r="12161" spans="1:8">
      <c r="A12161" s="753" t="s">
        <v>84</v>
      </c>
      <c r="B12161" s="753" t="s">
        <v>231</v>
      </c>
      <c r="C12161" s="753" t="s">
        <v>29</v>
      </c>
      <c r="D12161" s="753" t="s">
        <v>30</v>
      </c>
      <c r="E12161" s="753" t="s">
        <v>100</v>
      </c>
      <c r="F12161" s="753"/>
      <c r="G12161" s="757" t="s">
        <v>101</v>
      </c>
      <c r="H12161" s="751">
        <v>13220000</v>
      </c>
    </row>
    <row r="12162" spans="1:8">
      <c r="A12162" s="753" t="s">
        <v>84</v>
      </c>
      <c r="B12162" s="753" t="s">
        <v>231</v>
      </c>
      <c r="C12162" s="753" t="s">
        <v>29</v>
      </c>
      <c r="D12162" s="753" t="s">
        <v>30</v>
      </c>
      <c r="E12162" s="753" t="s">
        <v>100</v>
      </c>
      <c r="F12162" s="753" t="s">
        <v>443</v>
      </c>
      <c r="G12162" s="757" t="s">
        <v>135</v>
      </c>
      <c r="H12162" s="751">
        <v>13220000</v>
      </c>
    </row>
    <row r="12163" spans="1:8">
      <c r="A12163" s="753" t="s">
        <v>84</v>
      </c>
      <c r="B12163" s="753" t="s">
        <v>231</v>
      </c>
      <c r="C12163" s="753" t="s">
        <v>29</v>
      </c>
      <c r="D12163" s="753" t="s">
        <v>30</v>
      </c>
      <c r="E12163" s="753" t="s">
        <v>109</v>
      </c>
      <c r="F12163" s="753"/>
      <c r="G12163" s="757" t="s">
        <v>110</v>
      </c>
      <c r="H12163" s="751">
        <v>3839631400</v>
      </c>
    </row>
    <row r="12164" spans="1:8">
      <c r="A12164" s="753" t="s">
        <v>84</v>
      </c>
      <c r="B12164" s="753" t="s">
        <v>231</v>
      </c>
      <c r="C12164" s="753" t="s">
        <v>29</v>
      </c>
      <c r="D12164" s="753" t="s">
        <v>30</v>
      </c>
      <c r="E12164" s="753" t="s">
        <v>109</v>
      </c>
      <c r="F12164" s="753" t="s">
        <v>2</v>
      </c>
      <c r="G12164" s="757" t="s">
        <v>3</v>
      </c>
      <c r="H12164" s="751">
        <v>701786000</v>
      </c>
    </row>
    <row r="12165" spans="1:8">
      <c r="A12165" s="753" t="s">
        <v>84</v>
      </c>
      <c r="B12165" s="753" t="s">
        <v>231</v>
      </c>
      <c r="C12165" s="753" t="s">
        <v>29</v>
      </c>
      <c r="D12165" s="753" t="s">
        <v>30</v>
      </c>
      <c r="E12165" s="753" t="s">
        <v>109</v>
      </c>
      <c r="F12165" s="753" t="s">
        <v>111</v>
      </c>
      <c r="G12165" s="757" t="s">
        <v>135</v>
      </c>
      <c r="H12165" s="751">
        <v>3137845400</v>
      </c>
    </row>
    <row r="12166" spans="1:8">
      <c r="A12166" s="753" t="s">
        <v>84</v>
      </c>
      <c r="B12166" s="753" t="s">
        <v>231</v>
      </c>
      <c r="C12166" s="753" t="s">
        <v>29</v>
      </c>
      <c r="D12166" s="753" t="s">
        <v>30</v>
      </c>
      <c r="E12166" s="753" t="s">
        <v>112</v>
      </c>
      <c r="F12166" s="753"/>
      <c r="G12166" s="757" t="s">
        <v>113</v>
      </c>
      <c r="H12166" s="751">
        <v>913400000</v>
      </c>
    </row>
    <row r="12167" spans="1:8">
      <c r="A12167" s="753" t="s">
        <v>84</v>
      </c>
      <c r="B12167" s="753" t="s">
        <v>231</v>
      </c>
      <c r="C12167" s="753" t="s">
        <v>29</v>
      </c>
      <c r="D12167" s="753" t="s">
        <v>30</v>
      </c>
      <c r="E12167" s="753" t="s">
        <v>112</v>
      </c>
      <c r="F12167" s="753" t="s">
        <v>155</v>
      </c>
      <c r="G12167" s="757" t="s">
        <v>1777</v>
      </c>
      <c r="H12167" s="751">
        <v>40000000</v>
      </c>
    </row>
    <row r="12168" spans="1:8">
      <c r="A12168" s="753" t="s">
        <v>84</v>
      </c>
      <c r="B12168" s="753" t="s">
        <v>231</v>
      </c>
      <c r="C12168" s="753" t="s">
        <v>29</v>
      </c>
      <c r="D12168" s="753" t="s">
        <v>30</v>
      </c>
      <c r="E12168" s="753" t="s">
        <v>112</v>
      </c>
      <c r="F12168" s="753" t="s">
        <v>156</v>
      </c>
      <c r="G12168" s="757" t="s">
        <v>1779</v>
      </c>
      <c r="H12168" s="751">
        <v>873400000</v>
      </c>
    </row>
    <row r="12169" spans="1:8">
      <c r="A12169" s="753" t="s">
        <v>84</v>
      </c>
      <c r="B12169" s="753" t="s">
        <v>231</v>
      </c>
      <c r="C12169" s="753" t="s">
        <v>29</v>
      </c>
      <c r="D12169" s="753" t="s">
        <v>30</v>
      </c>
      <c r="E12169" s="753" t="s">
        <v>115</v>
      </c>
      <c r="F12169" s="753"/>
      <c r="G12169" s="757" t="s">
        <v>1781</v>
      </c>
      <c r="H12169" s="751">
        <v>672186000</v>
      </c>
    </row>
    <row r="12170" spans="1:8">
      <c r="A12170" s="753" t="s">
        <v>84</v>
      </c>
      <c r="B12170" s="753" t="s">
        <v>231</v>
      </c>
      <c r="C12170" s="753" t="s">
        <v>29</v>
      </c>
      <c r="D12170" s="753" t="s">
        <v>30</v>
      </c>
      <c r="E12170" s="753" t="s">
        <v>115</v>
      </c>
      <c r="F12170" s="753" t="s">
        <v>116</v>
      </c>
      <c r="G12170" s="757" t="s">
        <v>117</v>
      </c>
      <c r="H12170" s="751">
        <v>487586000</v>
      </c>
    </row>
    <row r="12171" spans="1:8">
      <c r="A12171" s="753" t="s">
        <v>84</v>
      </c>
      <c r="B12171" s="753" t="s">
        <v>231</v>
      </c>
      <c r="C12171" s="753" t="s">
        <v>29</v>
      </c>
      <c r="D12171" s="753" t="s">
        <v>30</v>
      </c>
      <c r="E12171" s="753" t="s">
        <v>115</v>
      </c>
      <c r="F12171" s="753" t="s">
        <v>147</v>
      </c>
      <c r="G12171" s="757" t="s">
        <v>148</v>
      </c>
      <c r="H12171" s="751">
        <v>71600000</v>
      </c>
    </row>
    <row r="12172" spans="1:8">
      <c r="A12172" s="753" t="s">
        <v>84</v>
      </c>
      <c r="B12172" s="753" t="s">
        <v>231</v>
      </c>
      <c r="C12172" s="753" t="s">
        <v>29</v>
      </c>
      <c r="D12172" s="753" t="s">
        <v>30</v>
      </c>
      <c r="E12172" s="753" t="s">
        <v>115</v>
      </c>
      <c r="F12172" s="753" t="s">
        <v>118</v>
      </c>
      <c r="G12172" s="757" t="s">
        <v>119</v>
      </c>
      <c r="H12172" s="751">
        <v>113000000</v>
      </c>
    </row>
    <row r="12173" spans="1:8">
      <c r="A12173" s="753" t="s">
        <v>84</v>
      </c>
      <c r="B12173" s="753" t="s">
        <v>231</v>
      </c>
      <c r="C12173" s="753" t="s">
        <v>29</v>
      </c>
      <c r="D12173" s="753" t="s">
        <v>30</v>
      </c>
      <c r="E12173" s="753" t="s">
        <v>120</v>
      </c>
      <c r="F12173" s="753"/>
      <c r="G12173" s="757" t="s">
        <v>121</v>
      </c>
      <c r="H12173" s="751">
        <v>91580000</v>
      </c>
    </row>
    <row r="12174" spans="1:8" ht="39.6">
      <c r="A12174" s="753" t="s">
        <v>84</v>
      </c>
      <c r="B12174" s="753" t="s">
        <v>231</v>
      </c>
      <c r="C12174" s="753" t="s">
        <v>29</v>
      </c>
      <c r="D12174" s="753" t="s">
        <v>30</v>
      </c>
      <c r="E12174" s="753" t="s">
        <v>120</v>
      </c>
      <c r="F12174" s="753" t="s">
        <v>122</v>
      </c>
      <c r="G12174" s="757" t="s">
        <v>1783</v>
      </c>
      <c r="H12174" s="751">
        <v>50500000</v>
      </c>
    </row>
    <row r="12175" spans="1:8">
      <c r="A12175" s="753" t="s">
        <v>84</v>
      </c>
      <c r="B12175" s="753" t="s">
        <v>231</v>
      </c>
      <c r="C12175" s="753" t="s">
        <v>29</v>
      </c>
      <c r="D12175" s="753" t="s">
        <v>30</v>
      </c>
      <c r="E12175" s="753" t="s">
        <v>120</v>
      </c>
      <c r="F12175" s="753" t="s">
        <v>315</v>
      </c>
      <c r="G12175" s="757" t="s">
        <v>1831</v>
      </c>
      <c r="H12175" s="751">
        <v>41080000</v>
      </c>
    </row>
    <row r="12176" spans="1:8">
      <c r="A12176" s="753" t="s">
        <v>84</v>
      </c>
      <c r="B12176" s="753" t="s">
        <v>231</v>
      </c>
      <c r="C12176" s="753" t="s">
        <v>29</v>
      </c>
      <c r="D12176" s="753" t="s">
        <v>30</v>
      </c>
      <c r="E12176" s="753" t="s">
        <v>160</v>
      </c>
      <c r="F12176" s="753"/>
      <c r="G12176" s="757" t="s">
        <v>161</v>
      </c>
      <c r="H12176" s="751">
        <v>507128000</v>
      </c>
    </row>
    <row r="12177" spans="1:8">
      <c r="A12177" s="753" t="s">
        <v>84</v>
      </c>
      <c r="B12177" s="753" t="s">
        <v>231</v>
      </c>
      <c r="C12177" s="753" t="s">
        <v>29</v>
      </c>
      <c r="D12177" s="753" t="s">
        <v>30</v>
      </c>
      <c r="E12177" s="753" t="s">
        <v>160</v>
      </c>
      <c r="F12177" s="753" t="s">
        <v>547</v>
      </c>
      <c r="G12177" s="757" t="s">
        <v>548</v>
      </c>
      <c r="H12177" s="751">
        <v>10000000</v>
      </c>
    </row>
    <row r="12178" spans="1:8">
      <c r="A12178" s="753" t="s">
        <v>84</v>
      </c>
      <c r="B12178" s="753" t="s">
        <v>231</v>
      </c>
      <c r="C12178" s="753" t="s">
        <v>29</v>
      </c>
      <c r="D12178" s="753" t="s">
        <v>30</v>
      </c>
      <c r="E12178" s="753" t="s">
        <v>160</v>
      </c>
      <c r="F12178" s="753" t="s">
        <v>549</v>
      </c>
      <c r="G12178" s="757" t="s">
        <v>550</v>
      </c>
      <c r="H12178" s="751">
        <v>32490000</v>
      </c>
    </row>
    <row r="12179" spans="1:8">
      <c r="A12179" s="753" t="s">
        <v>84</v>
      </c>
      <c r="B12179" s="753" t="s">
        <v>231</v>
      </c>
      <c r="C12179" s="753" t="s">
        <v>29</v>
      </c>
      <c r="D12179" s="753" t="s">
        <v>30</v>
      </c>
      <c r="E12179" s="753" t="s">
        <v>160</v>
      </c>
      <c r="F12179" s="753" t="s">
        <v>551</v>
      </c>
      <c r="G12179" s="757" t="s">
        <v>133</v>
      </c>
      <c r="H12179" s="751">
        <v>464638000</v>
      </c>
    </row>
    <row r="12180" spans="1:8">
      <c r="A12180" s="753" t="s">
        <v>84</v>
      </c>
      <c r="B12180" s="753" t="s">
        <v>231</v>
      </c>
      <c r="C12180" s="753" t="s">
        <v>29</v>
      </c>
      <c r="D12180" s="753" t="s">
        <v>30</v>
      </c>
      <c r="E12180" s="753" t="s">
        <v>125</v>
      </c>
      <c r="F12180" s="753"/>
      <c r="G12180" s="757" t="s">
        <v>126</v>
      </c>
      <c r="H12180" s="751">
        <v>180000000</v>
      </c>
    </row>
    <row r="12181" spans="1:8">
      <c r="A12181" s="753" t="s">
        <v>84</v>
      </c>
      <c r="B12181" s="753" t="s">
        <v>231</v>
      </c>
      <c r="C12181" s="753" t="s">
        <v>29</v>
      </c>
      <c r="D12181" s="753" t="s">
        <v>30</v>
      </c>
      <c r="E12181" s="753" t="s">
        <v>125</v>
      </c>
      <c r="F12181" s="753" t="s">
        <v>552</v>
      </c>
      <c r="G12181" s="757" t="s">
        <v>553</v>
      </c>
      <c r="H12181" s="751">
        <v>160000000</v>
      </c>
    </row>
    <row r="12182" spans="1:8">
      <c r="A12182" s="753" t="s">
        <v>84</v>
      </c>
      <c r="B12182" s="753" t="s">
        <v>231</v>
      </c>
      <c r="C12182" s="753" t="s">
        <v>29</v>
      </c>
      <c r="D12182" s="753" t="s">
        <v>30</v>
      </c>
      <c r="E12182" s="753" t="s">
        <v>125</v>
      </c>
      <c r="F12182" s="753" t="s">
        <v>129</v>
      </c>
      <c r="G12182" s="757" t="s">
        <v>1787</v>
      </c>
      <c r="H12182" s="751">
        <v>20000000</v>
      </c>
    </row>
    <row r="12183" spans="1:8">
      <c r="A12183" s="753" t="s">
        <v>84</v>
      </c>
      <c r="B12183" s="753" t="s">
        <v>231</v>
      </c>
      <c r="C12183" s="753" t="s">
        <v>29</v>
      </c>
      <c r="D12183" s="753" t="s">
        <v>30</v>
      </c>
      <c r="E12183" s="753" t="s">
        <v>554</v>
      </c>
      <c r="F12183" s="753"/>
      <c r="G12183" s="757" t="s">
        <v>555</v>
      </c>
      <c r="H12183" s="751">
        <v>43000000</v>
      </c>
    </row>
    <row r="12184" spans="1:8">
      <c r="A12184" s="753" t="s">
        <v>84</v>
      </c>
      <c r="B12184" s="753" t="s">
        <v>231</v>
      </c>
      <c r="C12184" s="753" t="s">
        <v>29</v>
      </c>
      <c r="D12184" s="753" t="s">
        <v>30</v>
      </c>
      <c r="E12184" s="753" t="s">
        <v>554</v>
      </c>
      <c r="F12184" s="753" t="s">
        <v>558</v>
      </c>
      <c r="G12184" s="757" t="s">
        <v>559</v>
      </c>
      <c r="H12184" s="751">
        <v>43000000</v>
      </c>
    </row>
    <row r="12185" spans="1:8" ht="39.6">
      <c r="A12185" s="753" t="s">
        <v>84</v>
      </c>
      <c r="B12185" s="753" t="s">
        <v>231</v>
      </c>
      <c r="C12185" s="753" t="s">
        <v>29</v>
      </c>
      <c r="D12185" s="753" t="s">
        <v>30</v>
      </c>
      <c r="E12185" s="753" t="s">
        <v>560</v>
      </c>
      <c r="F12185" s="753"/>
      <c r="G12185" s="757" t="s">
        <v>1790</v>
      </c>
      <c r="H12185" s="751">
        <v>928000000</v>
      </c>
    </row>
    <row r="12186" spans="1:8">
      <c r="A12186" s="753" t="s">
        <v>84</v>
      </c>
      <c r="B12186" s="753" t="s">
        <v>231</v>
      </c>
      <c r="C12186" s="753" t="s">
        <v>29</v>
      </c>
      <c r="D12186" s="753" t="s">
        <v>30</v>
      </c>
      <c r="E12186" s="753" t="s">
        <v>560</v>
      </c>
      <c r="F12186" s="753" t="s">
        <v>197</v>
      </c>
      <c r="G12186" s="757" t="s">
        <v>1792</v>
      </c>
      <c r="H12186" s="751">
        <v>48000000</v>
      </c>
    </row>
    <row r="12187" spans="1:8">
      <c r="A12187" s="753" t="s">
        <v>84</v>
      </c>
      <c r="B12187" s="753" t="s">
        <v>231</v>
      </c>
      <c r="C12187" s="753" t="s">
        <v>29</v>
      </c>
      <c r="D12187" s="753" t="s">
        <v>30</v>
      </c>
      <c r="E12187" s="753" t="s">
        <v>560</v>
      </c>
      <c r="F12187" s="753" t="s">
        <v>5</v>
      </c>
      <c r="G12187" s="757" t="s">
        <v>6</v>
      </c>
      <c r="H12187" s="751">
        <v>352342000</v>
      </c>
    </row>
    <row r="12188" spans="1:8" ht="26.4">
      <c r="A12188" s="753" t="s">
        <v>84</v>
      </c>
      <c r="B12188" s="753" t="s">
        <v>231</v>
      </c>
      <c r="C12188" s="753" t="s">
        <v>29</v>
      </c>
      <c r="D12188" s="753" t="s">
        <v>30</v>
      </c>
      <c r="E12188" s="753" t="s">
        <v>560</v>
      </c>
      <c r="F12188" s="753" t="s">
        <v>563</v>
      </c>
      <c r="G12188" s="757" t="s">
        <v>13</v>
      </c>
      <c r="H12188" s="751">
        <v>527658000</v>
      </c>
    </row>
    <row r="12189" spans="1:8" ht="26.4">
      <c r="A12189" s="753" t="s">
        <v>84</v>
      </c>
      <c r="B12189" s="753" t="s">
        <v>231</v>
      </c>
      <c r="C12189" s="753" t="s">
        <v>29</v>
      </c>
      <c r="D12189" s="753" t="s">
        <v>30</v>
      </c>
      <c r="E12189" s="753" t="s">
        <v>1796</v>
      </c>
      <c r="F12189" s="753"/>
      <c r="G12189" s="757" t="s">
        <v>1797</v>
      </c>
      <c r="H12189" s="751">
        <v>595500000</v>
      </c>
    </row>
    <row r="12190" spans="1:8">
      <c r="A12190" s="753" t="s">
        <v>84</v>
      </c>
      <c r="B12190" s="753" t="s">
        <v>231</v>
      </c>
      <c r="C12190" s="753" t="s">
        <v>29</v>
      </c>
      <c r="D12190" s="753" t="s">
        <v>30</v>
      </c>
      <c r="E12190" s="753" t="s">
        <v>1796</v>
      </c>
      <c r="F12190" s="753" t="s">
        <v>1798</v>
      </c>
      <c r="G12190" s="757" t="s">
        <v>1793</v>
      </c>
      <c r="H12190" s="751">
        <v>25500000</v>
      </c>
    </row>
    <row r="12191" spans="1:8">
      <c r="A12191" s="753" t="s">
        <v>84</v>
      </c>
      <c r="B12191" s="753" t="s">
        <v>231</v>
      </c>
      <c r="C12191" s="753" t="s">
        <v>29</v>
      </c>
      <c r="D12191" s="753" t="s">
        <v>30</v>
      </c>
      <c r="E12191" s="753" t="s">
        <v>1796</v>
      </c>
      <c r="F12191" s="753" t="s">
        <v>1833</v>
      </c>
      <c r="G12191" s="757" t="s">
        <v>1834</v>
      </c>
      <c r="H12191" s="751">
        <v>570000000</v>
      </c>
    </row>
    <row r="12192" spans="1:8" ht="26.4">
      <c r="A12192" s="753" t="s">
        <v>84</v>
      </c>
      <c r="B12192" s="753" t="s">
        <v>231</v>
      </c>
      <c r="C12192" s="753" t="s">
        <v>29</v>
      </c>
      <c r="D12192" s="753" t="s">
        <v>30</v>
      </c>
      <c r="E12192" s="753" t="s">
        <v>130</v>
      </c>
      <c r="F12192" s="753"/>
      <c r="G12192" s="757" t="s">
        <v>131</v>
      </c>
      <c r="H12192" s="751">
        <v>18427482800</v>
      </c>
    </row>
    <row r="12193" spans="1:8">
      <c r="A12193" s="753" t="s">
        <v>84</v>
      </c>
      <c r="B12193" s="753" t="s">
        <v>231</v>
      </c>
      <c r="C12193" s="753" t="s">
        <v>29</v>
      </c>
      <c r="D12193" s="753" t="s">
        <v>30</v>
      </c>
      <c r="E12193" s="753" t="s">
        <v>130</v>
      </c>
      <c r="F12193" s="753" t="s">
        <v>585</v>
      </c>
      <c r="G12193" s="757" t="s">
        <v>1799</v>
      </c>
      <c r="H12193" s="751">
        <v>915892800</v>
      </c>
    </row>
    <row r="12194" spans="1:8">
      <c r="A12194" s="753" t="s">
        <v>84</v>
      </c>
      <c r="B12194" s="753" t="s">
        <v>231</v>
      </c>
      <c r="C12194" s="753" t="s">
        <v>29</v>
      </c>
      <c r="D12194" s="753" t="s">
        <v>30</v>
      </c>
      <c r="E12194" s="753" t="s">
        <v>130</v>
      </c>
      <c r="F12194" s="753" t="s">
        <v>8</v>
      </c>
      <c r="G12194" s="757" t="s">
        <v>1835</v>
      </c>
      <c r="H12194" s="751">
        <v>700000000</v>
      </c>
    </row>
    <row r="12195" spans="1:8">
      <c r="A12195" s="753" t="s">
        <v>84</v>
      </c>
      <c r="B12195" s="753" t="s">
        <v>231</v>
      </c>
      <c r="C12195" s="753" t="s">
        <v>29</v>
      </c>
      <c r="D12195" s="753" t="s">
        <v>30</v>
      </c>
      <c r="E12195" s="753" t="s">
        <v>130</v>
      </c>
      <c r="F12195" s="753" t="s">
        <v>14</v>
      </c>
      <c r="G12195" s="757" t="s">
        <v>1800</v>
      </c>
      <c r="H12195" s="751">
        <v>207500000</v>
      </c>
    </row>
    <row r="12196" spans="1:8">
      <c r="A12196" s="753" t="s">
        <v>84</v>
      </c>
      <c r="B12196" s="753" t="s">
        <v>231</v>
      </c>
      <c r="C12196" s="753" t="s">
        <v>29</v>
      </c>
      <c r="D12196" s="753" t="s">
        <v>30</v>
      </c>
      <c r="E12196" s="753" t="s">
        <v>130</v>
      </c>
      <c r="F12196" s="753" t="s">
        <v>132</v>
      </c>
      <c r="G12196" s="757" t="s">
        <v>135</v>
      </c>
      <c r="H12196" s="751">
        <v>16604090000</v>
      </c>
    </row>
    <row r="12197" spans="1:8" ht="26.4">
      <c r="A12197" s="753" t="s">
        <v>84</v>
      </c>
      <c r="B12197" s="753" t="s">
        <v>231</v>
      </c>
      <c r="C12197" s="753" t="s">
        <v>29</v>
      </c>
      <c r="D12197" s="753" t="s">
        <v>30</v>
      </c>
      <c r="E12197" s="753" t="s">
        <v>458</v>
      </c>
      <c r="F12197" s="753"/>
      <c r="G12197" s="757" t="s">
        <v>1812</v>
      </c>
      <c r="H12197" s="751">
        <v>112000000</v>
      </c>
    </row>
    <row r="12198" spans="1:8">
      <c r="A12198" s="753" t="s">
        <v>84</v>
      </c>
      <c r="B12198" s="753" t="s">
        <v>231</v>
      </c>
      <c r="C12198" s="753" t="s">
        <v>29</v>
      </c>
      <c r="D12198" s="753" t="s">
        <v>30</v>
      </c>
      <c r="E12198" s="753" t="s">
        <v>458</v>
      </c>
      <c r="F12198" s="753" t="s">
        <v>464</v>
      </c>
      <c r="G12198" s="757" t="s">
        <v>1836</v>
      </c>
      <c r="H12198" s="751">
        <v>112000000</v>
      </c>
    </row>
    <row r="12199" spans="1:8">
      <c r="A12199" s="753" t="s">
        <v>84</v>
      </c>
      <c r="B12199" s="753" t="s">
        <v>231</v>
      </c>
      <c r="C12199" s="753" t="s">
        <v>29</v>
      </c>
      <c r="D12199" s="753" t="s">
        <v>30</v>
      </c>
      <c r="E12199" s="753" t="s">
        <v>134</v>
      </c>
      <c r="F12199" s="753"/>
      <c r="G12199" s="757" t="s">
        <v>135</v>
      </c>
      <c r="H12199" s="751">
        <v>12512882800</v>
      </c>
    </row>
    <row r="12200" spans="1:8" ht="39.6">
      <c r="A12200" s="753" t="s">
        <v>84</v>
      </c>
      <c r="B12200" s="753" t="s">
        <v>231</v>
      </c>
      <c r="C12200" s="753" t="s">
        <v>29</v>
      </c>
      <c r="D12200" s="753" t="s">
        <v>30</v>
      </c>
      <c r="E12200" s="753" t="s">
        <v>134</v>
      </c>
      <c r="F12200" s="753" t="s">
        <v>866</v>
      </c>
      <c r="G12200" s="757" t="s">
        <v>1965</v>
      </c>
      <c r="H12200" s="751">
        <v>652000000</v>
      </c>
    </row>
    <row r="12201" spans="1:8">
      <c r="A12201" s="753" t="s">
        <v>84</v>
      </c>
      <c r="B12201" s="753" t="s">
        <v>231</v>
      </c>
      <c r="C12201" s="753" t="s">
        <v>29</v>
      </c>
      <c r="D12201" s="753" t="s">
        <v>30</v>
      </c>
      <c r="E12201" s="753" t="s">
        <v>134</v>
      </c>
      <c r="F12201" s="753" t="s">
        <v>139</v>
      </c>
      <c r="G12201" s="757" t="s">
        <v>140</v>
      </c>
      <c r="H12201" s="751">
        <v>11860882800</v>
      </c>
    </row>
    <row r="12202" spans="1:8" ht="39.6">
      <c r="A12202" s="753" t="s">
        <v>84</v>
      </c>
      <c r="B12202" s="753" t="s">
        <v>231</v>
      </c>
      <c r="C12202" s="753" t="s">
        <v>29</v>
      </c>
      <c r="D12202" s="753" t="s">
        <v>30</v>
      </c>
      <c r="E12202" s="753" t="s">
        <v>419</v>
      </c>
      <c r="F12202" s="753"/>
      <c r="G12202" s="757" t="s">
        <v>1807</v>
      </c>
      <c r="H12202" s="751">
        <v>195000000</v>
      </c>
    </row>
    <row r="12203" spans="1:8">
      <c r="A12203" s="753" t="s">
        <v>84</v>
      </c>
      <c r="B12203" s="753" t="s">
        <v>231</v>
      </c>
      <c r="C12203" s="753" t="s">
        <v>29</v>
      </c>
      <c r="D12203" s="753" t="s">
        <v>30</v>
      </c>
      <c r="E12203" s="753" t="s">
        <v>419</v>
      </c>
      <c r="F12203" s="753" t="s">
        <v>248</v>
      </c>
      <c r="G12203" s="757" t="s">
        <v>249</v>
      </c>
      <c r="H12203" s="751">
        <v>195000000</v>
      </c>
    </row>
    <row r="12204" spans="1:8">
      <c r="A12204" s="753" t="s">
        <v>84</v>
      </c>
      <c r="B12204" s="753" t="s">
        <v>231</v>
      </c>
      <c r="C12204" s="753" t="s">
        <v>29</v>
      </c>
      <c r="D12204" s="753" t="s">
        <v>30</v>
      </c>
      <c r="E12204" s="753" t="s">
        <v>404</v>
      </c>
      <c r="F12204" s="753"/>
      <c r="G12204" s="757" t="s">
        <v>1808</v>
      </c>
      <c r="H12204" s="751">
        <v>400000000</v>
      </c>
    </row>
    <row r="12205" spans="1:8">
      <c r="A12205" s="753" t="s">
        <v>84</v>
      </c>
      <c r="B12205" s="753" t="s">
        <v>231</v>
      </c>
      <c r="C12205" s="753" t="s">
        <v>29</v>
      </c>
      <c r="D12205" s="753" t="s">
        <v>30</v>
      </c>
      <c r="E12205" s="753" t="s">
        <v>404</v>
      </c>
      <c r="F12205" s="753" t="s">
        <v>1809</v>
      </c>
      <c r="G12205" s="757" t="s">
        <v>26</v>
      </c>
      <c r="H12205" s="751">
        <v>400000000</v>
      </c>
    </row>
    <row r="12206" spans="1:8">
      <c r="A12206" s="753" t="s">
        <v>84</v>
      </c>
      <c r="B12206" s="753" t="s">
        <v>231</v>
      </c>
      <c r="C12206" s="753" t="s">
        <v>29</v>
      </c>
      <c r="D12206" s="753" t="s">
        <v>30</v>
      </c>
      <c r="E12206" s="753" t="s">
        <v>178</v>
      </c>
      <c r="F12206" s="753"/>
      <c r="G12206" s="757" t="s">
        <v>179</v>
      </c>
      <c r="H12206" s="751">
        <v>2077000000</v>
      </c>
    </row>
    <row r="12207" spans="1:8" ht="26.4">
      <c r="A12207" s="753" t="s">
        <v>84</v>
      </c>
      <c r="B12207" s="753" t="s">
        <v>231</v>
      </c>
      <c r="C12207" s="753" t="s">
        <v>29</v>
      </c>
      <c r="D12207" s="753" t="s">
        <v>30</v>
      </c>
      <c r="E12207" s="753" t="s">
        <v>178</v>
      </c>
      <c r="F12207" s="753" t="s">
        <v>180</v>
      </c>
      <c r="G12207" s="757" t="s">
        <v>1810</v>
      </c>
      <c r="H12207" s="751">
        <v>2077000000</v>
      </c>
    </row>
    <row r="12208" spans="1:8">
      <c r="A12208" s="753" t="s">
        <v>84</v>
      </c>
      <c r="B12208" s="753" t="s">
        <v>231</v>
      </c>
      <c r="C12208" s="753" t="s">
        <v>29</v>
      </c>
      <c r="D12208" s="753" t="s">
        <v>30</v>
      </c>
      <c r="E12208" s="753" t="s">
        <v>19</v>
      </c>
      <c r="F12208" s="753"/>
      <c r="G12208" s="757" t="s">
        <v>133</v>
      </c>
      <c r="H12208" s="751">
        <v>39200000</v>
      </c>
    </row>
    <row r="12209" spans="1:8">
      <c r="A12209" s="753" t="s">
        <v>84</v>
      </c>
      <c r="B12209" s="753" t="s">
        <v>231</v>
      </c>
      <c r="C12209" s="753" t="s">
        <v>29</v>
      </c>
      <c r="D12209" s="753" t="s">
        <v>30</v>
      </c>
      <c r="E12209" s="753" t="s">
        <v>19</v>
      </c>
      <c r="F12209" s="753" t="s">
        <v>20</v>
      </c>
      <c r="G12209" s="757" t="s">
        <v>21</v>
      </c>
      <c r="H12209" s="751">
        <v>30204000</v>
      </c>
    </row>
    <row r="12210" spans="1:8">
      <c r="A12210" s="753" t="s">
        <v>84</v>
      </c>
      <c r="B12210" s="753" t="s">
        <v>231</v>
      </c>
      <c r="C12210" s="753" t="s">
        <v>29</v>
      </c>
      <c r="D12210" s="753" t="s">
        <v>30</v>
      </c>
      <c r="E12210" s="753" t="s">
        <v>19</v>
      </c>
      <c r="F12210" s="753" t="s">
        <v>22</v>
      </c>
      <c r="G12210" s="757" t="s">
        <v>23</v>
      </c>
      <c r="H12210" s="751">
        <v>8996000</v>
      </c>
    </row>
    <row r="12211" spans="1:8">
      <c r="A12211" s="753" t="s">
        <v>84</v>
      </c>
      <c r="B12211" s="753" t="s">
        <v>231</v>
      </c>
      <c r="C12211" s="753" t="s">
        <v>1367</v>
      </c>
      <c r="D12211" s="753"/>
      <c r="E12211" s="753"/>
      <c r="F12211" s="753"/>
      <c r="G12211" s="757" t="s">
        <v>1368</v>
      </c>
      <c r="H12211" s="751">
        <v>13352022000</v>
      </c>
    </row>
    <row r="12212" spans="1:8">
      <c r="A12212" s="753" t="s">
        <v>84</v>
      </c>
      <c r="B12212" s="753" t="s">
        <v>231</v>
      </c>
      <c r="C12212" s="753" t="s">
        <v>1367</v>
      </c>
      <c r="D12212" s="753" t="s">
        <v>1975</v>
      </c>
      <c r="E12212" s="753"/>
      <c r="F12212" s="753"/>
      <c r="G12212" s="757" t="s">
        <v>1368</v>
      </c>
      <c r="H12212" s="751">
        <v>13352022000</v>
      </c>
    </row>
    <row r="12213" spans="1:8">
      <c r="A12213" s="753" t="s">
        <v>84</v>
      </c>
      <c r="B12213" s="753" t="s">
        <v>231</v>
      </c>
      <c r="C12213" s="753" t="s">
        <v>1367</v>
      </c>
      <c r="D12213" s="753" t="s">
        <v>1975</v>
      </c>
      <c r="E12213" s="753" t="s">
        <v>426</v>
      </c>
      <c r="F12213" s="753"/>
      <c r="G12213" s="757" t="s">
        <v>427</v>
      </c>
      <c r="H12213" s="751">
        <v>72749000</v>
      </c>
    </row>
    <row r="12214" spans="1:8">
      <c r="A12214" s="753" t="s">
        <v>84</v>
      </c>
      <c r="B12214" s="753" t="s">
        <v>231</v>
      </c>
      <c r="C12214" s="753" t="s">
        <v>1367</v>
      </c>
      <c r="D12214" s="753" t="s">
        <v>1975</v>
      </c>
      <c r="E12214" s="753" t="s">
        <v>426</v>
      </c>
      <c r="F12214" s="753" t="s">
        <v>428</v>
      </c>
      <c r="G12214" s="757" t="s">
        <v>1774</v>
      </c>
      <c r="H12214" s="751">
        <v>41608000</v>
      </c>
    </row>
    <row r="12215" spans="1:8">
      <c r="A12215" s="753" t="s">
        <v>84</v>
      </c>
      <c r="B12215" s="753" t="s">
        <v>231</v>
      </c>
      <c r="C12215" s="753" t="s">
        <v>1367</v>
      </c>
      <c r="D12215" s="753" t="s">
        <v>1975</v>
      </c>
      <c r="E12215" s="753" t="s">
        <v>426</v>
      </c>
      <c r="F12215" s="753" t="s">
        <v>336</v>
      </c>
      <c r="G12215" s="757" t="s">
        <v>1876</v>
      </c>
      <c r="H12215" s="751">
        <v>31141000</v>
      </c>
    </row>
    <row r="12216" spans="1:8">
      <c r="A12216" s="753" t="s">
        <v>84</v>
      </c>
      <c r="B12216" s="753" t="s">
        <v>231</v>
      </c>
      <c r="C12216" s="753" t="s">
        <v>1367</v>
      </c>
      <c r="D12216" s="753" t="s">
        <v>1975</v>
      </c>
      <c r="E12216" s="753" t="s">
        <v>100</v>
      </c>
      <c r="F12216" s="753"/>
      <c r="G12216" s="757" t="s">
        <v>101</v>
      </c>
      <c r="H12216" s="751">
        <v>70000000</v>
      </c>
    </row>
    <row r="12217" spans="1:8">
      <c r="A12217" s="753" t="s">
        <v>84</v>
      </c>
      <c r="B12217" s="753" t="s">
        <v>231</v>
      </c>
      <c r="C12217" s="753" t="s">
        <v>1367</v>
      </c>
      <c r="D12217" s="753" t="s">
        <v>1975</v>
      </c>
      <c r="E12217" s="753" t="s">
        <v>100</v>
      </c>
      <c r="F12217" s="753" t="s">
        <v>443</v>
      </c>
      <c r="G12217" s="757" t="s">
        <v>135</v>
      </c>
      <c r="H12217" s="751">
        <v>70000000</v>
      </c>
    </row>
    <row r="12218" spans="1:8">
      <c r="A12218" s="753" t="s">
        <v>84</v>
      </c>
      <c r="B12218" s="753" t="s">
        <v>231</v>
      </c>
      <c r="C12218" s="753" t="s">
        <v>1367</v>
      </c>
      <c r="D12218" s="753" t="s">
        <v>1975</v>
      </c>
      <c r="E12218" s="753" t="s">
        <v>109</v>
      </c>
      <c r="F12218" s="753"/>
      <c r="G12218" s="757" t="s">
        <v>110</v>
      </c>
      <c r="H12218" s="751">
        <v>78600000</v>
      </c>
    </row>
    <row r="12219" spans="1:8">
      <c r="A12219" s="753" t="s">
        <v>84</v>
      </c>
      <c r="B12219" s="753" t="s">
        <v>231</v>
      </c>
      <c r="C12219" s="753" t="s">
        <v>1367</v>
      </c>
      <c r="D12219" s="753" t="s">
        <v>1975</v>
      </c>
      <c r="E12219" s="753" t="s">
        <v>109</v>
      </c>
      <c r="F12219" s="753" t="s">
        <v>2</v>
      </c>
      <c r="G12219" s="757" t="s">
        <v>3</v>
      </c>
      <c r="H12219" s="751">
        <v>3600000</v>
      </c>
    </row>
    <row r="12220" spans="1:8">
      <c r="A12220" s="753" t="s">
        <v>84</v>
      </c>
      <c r="B12220" s="753" t="s">
        <v>231</v>
      </c>
      <c r="C12220" s="753" t="s">
        <v>1367</v>
      </c>
      <c r="D12220" s="753" t="s">
        <v>1975</v>
      </c>
      <c r="E12220" s="753" t="s">
        <v>109</v>
      </c>
      <c r="F12220" s="753" t="s">
        <v>111</v>
      </c>
      <c r="G12220" s="757" t="s">
        <v>135</v>
      </c>
      <c r="H12220" s="751">
        <v>75000000</v>
      </c>
    </row>
    <row r="12221" spans="1:8">
      <c r="A12221" s="753" t="s">
        <v>84</v>
      </c>
      <c r="B12221" s="753" t="s">
        <v>231</v>
      </c>
      <c r="C12221" s="753" t="s">
        <v>1367</v>
      </c>
      <c r="D12221" s="753" t="s">
        <v>1975</v>
      </c>
      <c r="E12221" s="753" t="s">
        <v>112</v>
      </c>
      <c r="F12221" s="753"/>
      <c r="G12221" s="757" t="s">
        <v>113</v>
      </c>
      <c r="H12221" s="751">
        <v>694703429</v>
      </c>
    </row>
    <row r="12222" spans="1:8">
      <c r="A12222" s="753" t="s">
        <v>84</v>
      </c>
      <c r="B12222" s="753" t="s">
        <v>231</v>
      </c>
      <c r="C12222" s="753" t="s">
        <v>1367</v>
      </c>
      <c r="D12222" s="753" t="s">
        <v>1975</v>
      </c>
      <c r="E12222" s="753" t="s">
        <v>112</v>
      </c>
      <c r="F12222" s="753" t="s">
        <v>156</v>
      </c>
      <c r="G12222" s="757" t="s">
        <v>1779</v>
      </c>
      <c r="H12222" s="751">
        <v>684703429</v>
      </c>
    </row>
    <row r="12223" spans="1:8">
      <c r="A12223" s="753" t="s">
        <v>84</v>
      </c>
      <c r="B12223" s="753" t="s">
        <v>231</v>
      </c>
      <c r="C12223" s="753" t="s">
        <v>1367</v>
      </c>
      <c r="D12223" s="753" t="s">
        <v>1975</v>
      </c>
      <c r="E12223" s="753" t="s">
        <v>112</v>
      </c>
      <c r="F12223" s="753" t="s">
        <v>157</v>
      </c>
      <c r="G12223" s="757" t="s">
        <v>135</v>
      </c>
      <c r="H12223" s="751">
        <v>10000000</v>
      </c>
    </row>
    <row r="12224" spans="1:8">
      <c r="A12224" s="753" t="s">
        <v>84</v>
      </c>
      <c r="B12224" s="753" t="s">
        <v>231</v>
      </c>
      <c r="C12224" s="753" t="s">
        <v>1367</v>
      </c>
      <c r="D12224" s="753" t="s">
        <v>1975</v>
      </c>
      <c r="E12224" s="753" t="s">
        <v>115</v>
      </c>
      <c r="F12224" s="753"/>
      <c r="G12224" s="757" t="s">
        <v>1781</v>
      </c>
      <c r="H12224" s="751">
        <v>178226500</v>
      </c>
    </row>
    <row r="12225" spans="1:8">
      <c r="A12225" s="753" t="s">
        <v>84</v>
      </c>
      <c r="B12225" s="753" t="s">
        <v>231</v>
      </c>
      <c r="C12225" s="753" t="s">
        <v>1367</v>
      </c>
      <c r="D12225" s="753" t="s">
        <v>1975</v>
      </c>
      <c r="E12225" s="753" t="s">
        <v>115</v>
      </c>
      <c r="F12225" s="753" t="s">
        <v>116</v>
      </c>
      <c r="G12225" s="757" t="s">
        <v>117</v>
      </c>
      <c r="H12225" s="751">
        <v>150376500</v>
      </c>
    </row>
    <row r="12226" spans="1:8">
      <c r="A12226" s="753" t="s">
        <v>84</v>
      </c>
      <c r="B12226" s="753" t="s">
        <v>231</v>
      </c>
      <c r="C12226" s="753" t="s">
        <v>1367</v>
      </c>
      <c r="D12226" s="753" t="s">
        <v>1975</v>
      </c>
      <c r="E12226" s="753" t="s">
        <v>115</v>
      </c>
      <c r="F12226" s="753" t="s">
        <v>147</v>
      </c>
      <c r="G12226" s="757" t="s">
        <v>148</v>
      </c>
      <c r="H12226" s="751">
        <v>17850000</v>
      </c>
    </row>
    <row r="12227" spans="1:8">
      <c r="A12227" s="753" t="s">
        <v>84</v>
      </c>
      <c r="B12227" s="753" t="s">
        <v>231</v>
      </c>
      <c r="C12227" s="753" t="s">
        <v>1367</v>
      </c>
      <c r="D12227" s="753" t="s">
        <v>1975</v>
      </c>
      <c r="E12227" s="753" t="s">
        <v>115</v>
      </c>
      <c r="F12227" s="753" t="s">
        <v>118</v>
      </c>
      <c r="G12227" s="757" t="s">
        <v>119</v>
      </c>
      <c r="H12227" s="751">
        <v>10000000</v>
      </c>
    </row>
    <row r="12228" spans="1:8">
      <c r="A12228" s="753" t="s">
        <v>84</v>
      </c>
      <c r="B12228" s="753" t="s">
        <v>231</v>
      </c>
      <c r="C12228" s="753" t="s">
        <v>1367</v>
      </c>
      <c r="D12228" s="753" t="s">
        <v>1975</v>
      </c>
      <c r="E12228" s="753" t="s">
        <v>120</v>
      </c>
      <c r="F12228" s="753"/>
      <c r="G12228" s="757" t="s">
        <v>121</v>
      </c>
      <c r="H12228" s="751">
        <v>287020071</v>
      </c>
    </row>
    <row r="12229" spans="1:8">
      <c r="A12229" s="753" t="s">
        <v>84</v>
      </c>
      <c r="B12229" s="753" t="s">
        <v>231</v>
      </c>
      <c r="C12229" s="753" t="s">
        <v>1367</v>
      </c>
      <c r="D12229" s="753" t="s">
        <v>1975</v>
      </c>
      <c r="E12229" s="753" t="s">
        <v>120</v>
      </c>
      <c r="F12229" s="753" t="s">
        <v>315</v>
      </c>
      <c r="G12229" s="757" t="s">
        <v>1831</v>
      </c>
      <c r="H12229" s="751">
        <v>277020071</v>
      </c>
    </row>
    <row r="12230" spans="1:8">
      <c r="A12230" s="753" t="s">
        <v>84</v>
      </c>
      <c r="B12230" s="753" t="s">
        <v>231</v>
      </c>
      <c r="C12230" s="753" t="s">
        <v>1367</v>
      </c>
      <c r="D12230" s="753" t="s">
        <v>1975</v>
      </c>
      <c r="E12230" s="753" t="s">
        <v>120</v>
      </c>
      <c r="F12230" s="753" t="s">
        <v>159</v>
      </c>
      <c r="G12230" s="757" t="s">
        <v>143</v>
      </c>
      <c r="H12230" s="751">
        <v>10000000</v>
      </c>
    </row>
    <row r="12231" spans="1:8">
      <c r="A12231" s="753" t="s">
        <v>84</v>
      </c>
      <c r="B12231" s="753" t="s">
        <v>231</v>
      </c>
      <c r="C12231" s="753" t="s">
        <v>1367</v>
      </c>
      <c r="D12231" s="753" t="s">
        <v>1975</v>
      </c>
      <c r="E12231" s="753" t="s">
        <v>160</v>
      </c>
      <c r="F12231" s="753"/>
      <c r="G12231" s="757" t="s">
        <v>161</v>
      </c>
      <c r="H12231" s="751">
        <v>257480000</v>
      </c>
    </row>
    <row r="12232" spans="1:8">
      <c r="A12232" s="753" t="s">
        <v>84</v>
      </c>
      <c r="B12232" s="753" t="s">
        <v>231</v>
      </c>
      <c r="C12232" s="753" t="s">
        <v>1367</v>
      </c>
      <c r="D12232" s="753" t="s">
        <v>1975</v>
      </c>
      <c r="E12232" s="753" t="s">
        <v>160</v>
      </c>
      <c r="F12232" s="753" t="s">
        <v>162</v>
      </c>
      <c r="G12232" s="757" t="s">
        <v>163</v>
      </c>
      <c r="H12232" s="751">
        <v>3900000</v>
      </c>
    </row>
    <row r="12233" spans="1:8">
      <c r="A12233" s="753" t="s">
        <v>84</v>
      </c>
      <c r="B12233" s="753" t="s">
        <v>231</v>
      </c>
      <c r="C12233" s="753" t="s">
        <v>1367</v>
      </c>
      <c r="D12233" s="753" t="s">
        <v>1975</v>
      </c>
      <c r="E12233" s="753" t="s">
        <v>160</v>
      </c>
      <c r="F12233" s="753" t="s">
        <v>544</v>
      </c>
      <c r="G12233" s="757" t="s">
        <v>545</v>
      </c>
      <c r="H12233" s="751">
        <v>37000000</v>
      </c>
    </row>
    <row r="12234" spans="1:8">
      <c r="A12234" s="753" t="s">
        <v>84</v>
      </c>
      <c r="B12234" s="753" t="s">
        <v>231</v>
      </c>
      <c r="C12234" s="753" t="s">
        <v>1367</v>
      </c>
      <c r="D12234" s="753" t="s">
        <v>1975</v>
      </c>
      <c r="E12234" s="753" t="s">
        <v>160</v>
      </c>
      <c r="F12234" s="753" t="s">
        <v>438</v>
      </c>
      <c r="G12234" s="757" t="s">
        <v>1786</v>
      </c>
      <c r="H12234" s="751">
        <v>1500000</v>
      </c>
    </row>
    <row r="12235" spans="1:8">
      <c r="A12235" s="753" t="s">
        <v>84</v>
      </c>
      <c r="B12235" s="753" t="s">
        <v>231</v>
      </c>
      <c r="C12235" s="753" t="s">
        <v>1367</v>
      </c>
      <c r="D12235" s="753" t="s">
        <v>1975</v>
      </c>
      <c r="E12235" s="753" t="s">
        <v>160</v>
      </c>
      <c r="F12235" s="753" t="s">
        <v>549</v>
      </c>
      <c r="G12235" s="757" t="s">
        <v>550</v>
      </c>
      <c r="H12235" s="751">
        <v>25000000</v>
      </c>
    </row>
    <row r="12236" spans="1:8">
      <c r="A12236" s="753" t="s">
        <v>84</v>
      </c>
      <c r="B12236" s="753" t="s">
        <v>231</v>
      </c>
      <c r="C12236" s="753" t="s">
        <v>1367</v>
      </c>
      <c r="D12236" s="753" t="s">
        <v>1975</v>
      </c>
      <c r="E12236" s="753" t="s">
        <v>160</v>
      </c>
      <c r="F12236" s="753" t="s">
        <v>551</v>
      </c>
      <c r="G12236" s="757" t="s">
        <v>133</v>
      </c>
      <c r="H12236" s="751">
        <v>190080000</v>
      </c>
    </row>
    <row r="12237" spans="1:8">
      <c r="A12237" s="753" t="s">
        <v>84</v>
      </c>
      <c r="B12237" s="753" t="s">
        <v>231</v>
      </c>
      <c r="C12237" s="753" t="s">
        <v>1367</v>
      </c>
      <c r="D12237" s="753" t="s">
        <v>1975</v>
      </c>
      <c r="E12237" s="753" t="s">
        <v>554</v>
      </c>
      <c r="F12237" s="753"/>
      <c r="G12237" s="757" t="s">
        <v>555</v>
      </c>
      <c r="H12237" s="751">
        <v>122500000</v>
      </c>
    </row>
    <row r="12238" spans="1:8">
      <c r="A12238" s="753" t="s">
        <v>84</v>
      </c>
      <c r="B12238" s="753" t="s">
        <v>231</v>
      </c>
      <c r="C12238" s="753" t="s">
        <v>1367</v>
      </c>
      <c r="D12238" s="753" t="s">
        <v>1975</v>
      </c>
      <c r="E12238" s="753" t="s">
        <v>554</v>
      </c>
      <c r="F12238" s="753" t="s">
        <v>556</v>
      </c>
      <c r="G12238" s="757" t="s">
        <v>557</v>
      </c>
      <c r="H12238" s="751">
        <v>81100000</v>
      </c>
    </row>
    <row r="12239" spans="1:8">
      <c r="A12239" s="753" t="s">
        <v>84</v>
      </c>
      <c r="B12239" s="753" t="s">
        <v>231</v>
      </c>
      <c r="C12239" s="753" t="s">
        <v>1367</v>
      </c>
      <c r="D12239" s="753" t="s">
        <v>1975</v>
      </c>
      <c r="E12239" s="753" t="s">
        <v>554</v>
      </c>
      <c r="F12239" s="753" t="s">
        <v>558</v>
      </c>
      <c r="G12239" s="757" t="s">
        <v>559</v>
      </c>
      <c r="H12239" s="751">
        <v>41400000</v>
      </c>
    </row>
    <row r="12240" spans="1:8" ht="39.6">
      <c r="A12240" s="753" t="s">
        <v>84</v>
      </c>
      <c r="B12240" s="753" t="s">
        <v>231</v>
      </c>
      <c r="C12240" s="753" t="s">
        <v>1367</v>
      </c>
      <c r="D12240" s="753" t="s">
        <v>1975</v>
      </c>
      <c r="E12240" s="753" t="s">
        <v>560</v>
      </c>
      <c r="F12240" s="753"/>
      <c r="G12240" s="757" t="s">
        <v>1790</v>
      </c>
      <c r="H12240" s="751">
        <v>419000000</v>
      </c>
    </row>
    <row r="12241" spans="1:8">
      <c r="A12241" s="753" t="s">
        <v>84</v>
      </c>
      <c r="B12241" s="753" t="s">
        <v>231</v>
      </c>
      <c r="C12241" s="753" t="s">
        <v>1367</v>
      </c>
      <c r="D12241" s="753" t="s">
        <v>1975</v>
      </c>
      <c r="E12241" s="753" t="s">
        <v>560</v>
      </c>
      <c r="F12241" s="753" t="s">
        <v>561</v>
      </c>
      <c r="G12241" s="757" t="s">
        <v>1791</v>
      </c>
      <c r="H12241" s="751">
        <v>185000000</v>
      </c>
    </row>
    <row r="12242" spans="1:8" ht="26.4">
      <c r="A12242" s="753" t="s">
        <v>84</v>
      </c>
      <c r="B12242" s="753" t="s">
        <v>231</v>
      </c>
      <c r="C12242" s="753" t="s">
        <v>1367</v>
      </c>
      <c r="D12242" s="753" t="s">
        <v>1975</v>
      </c>
      <c r="E12242" s="753" t="s">
        <v>560</v>
      </c>
      <c r="F12242" s="753" t="s">
        <v>563</v>
      </c>
      <c r="G12242" s="757" t="s">
        <v>13</v>
      </c>
      <c r="H12242" s="751">
        <v>234000000</v>
      </c>
    </row>
    <row r="12243" spans="1:8" ht="26.4">
      <c r="A12243" s="753" t="s">
        <v>84</v>
      </c>
      <c r="B12243" s="753" t="s">
        <v>231</v>
      </c>
      <c r="C12243" s="753" t="s">
        <v>1367</v>
      </c>
      <c r="D12243" s="753" t="s">
        <v>1975</v>
      </c>
      <c r="E12243" s="753" t="s">
        <v>1796</v>
      </c>
      <c r="F12243" s="753"/>
      <c r="G12243" s="757" t="s">
        <v>1797</v>
      </c>
      <c r="H12243" s="751">
        <v>692477000</v>
      </c>
    </row>
    <row r="12244" spans="1:8">
      <c r="A12244" s="753" t="s">
        <v>84</v>
      </c>
      <c r="B12244" s="753" t="s">
        <v>231</v>
      </c>
      <c r="C12244" s="753" t="s">
        <v>1367</v>
      </c>
      <c r="D12244" s="753" t="s">
        <v>1975</v>
      </c>
      <c r="E12244" s="753" t="s">
        <v>1796</v>
      </c>
      <c r="F12244" s="753" t="s">
        <v>1878</v>
      </c>
      <c r="G12244" s="757" t="s">
        <v>1866</v>
      </c>
      <c r="H12244" s="751">
        <v>50000000</v>
      </c>
    </row>
    <row r="12245" spans="1:8">
      <c r="A12245" s="753" t="s">
        <v>84</v>
      </c>
      <c r="B12245" s="753" t="s">
        <v>231</v>
      </c>
      <c r="C12245" s="753" t="s">
        <v>1367</v>
      </c>
      <c r="D12245" s="753" t="s">
        <v>1975</v>
      </c>
      <c r="E12245" s="753" t="s">
        <v>1796</v>
      </c>
      <c r="F12245" s="753" t="s">
        <v>1825</v>
      </c>
      <c r="G12245" s="757" t="s">
        <v>1794</v>
      </c>
      <c r="H12245" s="751">
        <v>70000000</v>
      </c>
    </row>
    <row r="12246" spans="1:8">
      <c r="A12246" s="753" t="s">
        <v>84</v>
      </c>
      <c r="B12246" s="753" t="s">
        <v>231</v>
      </c>
      <c r="C12246" s="753" t="s">
        <v>1367</v>
      </c>
      <c r="D12246" s="753" t="s">
        <v>1975</v>
      </c>
      <c r="E12246" s="753" t="s">
        <v>1796</v>
      </c>
      <c r="F12246" s="753" t="s">
        <v>1798</v>
      </c>
      <c r="G12246" s="757" t="s">
        <v>1793</v>
      </c>
      <c r="H12246" s="751">
        <v>289957000</v>
      </c>
    </row>
    <row r="12247" spans="1:8">
      <c r="A12247" s="753" t="s">
        <v>84</v>
      </c>
      <c r="B12247" s="753" t="s">
        <v>231</v>
      </c>
      <c r="C12247" s="753" t="s">
        <v>1367</v>
      </c>
      <c r="D12247" s="753" t="s">
        <v>1975</v>
      </c>
      <c r="E12247" s="753" t="s">
        <v>1796</v>
      </c>
      <c r="F12247" s="753" t="s">
        <v>1833</v>
      </c>
      <c r="G12247" s="757" t="s">
        <v>1834</v>
      </c>
      <c r="H12247" s="751">
        <v>282520000</v>
      </c>
    </row>
    <row r="12248" spans="1:8" ht="26.4">
      <c r="A12248" s="753" t="s">
        <v>84</v>
      </c>
      <c r="B12248" s="753" t="s">
        <v>231</v>
      </c>
      <c r="C12248" s="753" t="s">
        <v>1367</v>
      </c>
      <c r="D12248" s="753" t="s">
        <v>1975</v>
      </c>
      <c r="E12248" s="753" t="s">
        <v>130</v>
      </c>
      <c r="F12248" s="753"/>
      <c r="G12248" s="757" t="s">
        <v>131</v>
      </c>
      <c r="H12248" s="751">
        <v>3676050000</v>
      </c>
    </row>
    <row r="12249" spans="1:8">
      <c r="A12249" s="753" t="s">
        <v>84</v>
      </c>
      <c r="B12249" s="753" t="s">
        <v>231</v>
      </c>
      <c r="C12249" s="753" t="s">
        <v>1367</v>
      </c>
      <c r="D12249" s="753" t="s">
        <v>1975</v>
      </c>
      <c r="E12249" s="753" t="s">
        <v>130</v>
      </c>
      <c r="F12249" s="753" t="s">
        <v>14</v>
      </c>
      <c r="G12249" s="757" t="s">
        <v>1800</v>
      </c>
      <c r="H12249" s="751">
        <v>247000000</v>
      </c>
    </row>
    <row r="12250" spans="1:8">
      <c r="A12250" s="753" t="s">
        <v>84</v>
      </c>
      <c r="B12250" s="753" t="s">
        <v>231</v>
      </c>
      <c r="C12250" s="753" t="s">
        <v>1367</v>
      </c>
      <c r="D12250" s="753" t="s">
        <v>1975</v>
      </c>
      <c r="E12250" s="753" t="s">
        <v>130</v>
      </c>
      <c r="F12250" s="753" t="s">
        <v>132</v>
      </c>
      <c r="G12250" s="757" t="s">
        <v>135</v>
      </c>
      <c r="H12250" s="751">
        <v>3429050000</v>
      </c>
    </row>
    <row r="12251" spans="1:8">
      <c r="A12251" s="753" t="s">
        <v>84</v>
      </c>
      <c r="B12251" s="753" t="s">
        <v>231</v>
      </c>
      <c r="C12251" s="753" t="s">
        <v>1367</v>
      </c>
      <c r="D12251" s="753" t="s">
        <v>1975</v>
      </c>
      <c r="E12251" s="753" t="s">
        <v>134</v>
      </c>
      <c r="F12251" s="753"/>
      <c r="G12251" s="757" t="s">
        <v>135</v>
      </c>
      <c r="H12251" s="751">
        <v>6269966000</v>
      </c>
    </row>
    <row r="12252" spans="1:8">
      <c r="A12252" s="753" t="s">
        <v>84</v>
      </c>
      <c r="B12252" s="753" t="s">
        <v>231</v>
      </c>
      <c r="C12252" s="753" t="s">
        <v>1367</v>
      </c>
      <c r="D12252" s="753" t="s">
        <v>1975</v>
      </c>
      <c r="E12252" s="753" t="s">
        <v>134</v>
      </c>
      <c r="F12252" s="753" t="s">
        <v>137</v>
      </c>
      <c r="G12252" s="757" t="s">
        <v>138</v>
      </c>
      <c r="H12252" s="751">
        <v>20000000</v>
      </c>
    </row>
    <row r="12253" spans="1:8">
      <c r="A12253" s="753" t="s">
        <v>84</v>
      </c>
      <c r="B12253" s="753" t="s">
        <v>231</v>
      </c>
      <c r="C12253" s="753" t="s">
        <v>1367</v>
      </c>
      <c r="D12253" s="753" t="s">
        <v>1975</v>
      </c>
      <c r="E12253" s="753" t="s">
        <v>134</v>
      </c>
      <c r="F12253" s="753" t="s">
        <v>139</v>
      </c>
      <c r="G12253" s="757" t="s">
        <v>140</v>
      </c>
      <c r="H12253" s="751">
        <v>6249966000</v>
      </c>
    </row>
    <row r="12254" spans="1:8" ht="39.6">
      <c r="A12254" s="753" t="s">
        <v>84</v>
      </c>
      <c r="B12254" s="753" t="s">
        <v>231</v>
      </c>
      <c r="C12254" s="753" t="s">
        <v>1367</v>
      </c>
      <c r="D12254" s="753" t="s">
        <v>1975</v>
      </c>
      <c r="E12254" s="753" t="s">
        <v>419</v>
      </c>
      <c r="F12254" s="753"/>
      <c r="G12254" s="757" t="s">
        <v>1807</v>
      </c>
      <c r="H12254" s="751">
        <v>388250000</v>
      </c>
    </row>
    <row r="12255" spans="1:8">
      <c r="A12255" s="753" t="s">
        <v>84</v>
      </c>
      <c r="B12255" s="753" t="s">
        <v>231</v>
      </c>
      <c r="C12255" s="753" t="s">
        <v>1367</v>
      </c>
      <c r="D12255" s="753" t="s">
        <v>1975</v>
      </c>
      <c r="E12255" s="753" t="s">
        <v>419</v>
      </c>
      <c r="F12255" s="753" t="s">
        <v>248</v>
      </c>
      <c r="G12255" s="757" t="s">
        <v>249</v>
      </c>
      <c r="H12255" s="751">
        <v>388250000</v>
      </c>
    </row>
    <row r="12256" spans="1:8">
      <c r="A12256" s="753" t="s">
        <v>84</v>
      </c>
      <c r="B12256" s="753" t="s">
        <v>231</v>
      </c>
      <c r="C12256" s="753" t="s">
        <v>1367</v>
      </c>
      <c r="D12256" s="753" t="s">
        <v>1975</v>
      </c>
      <c r="E12256" s="753" t="s">
        <v>404</v>
      </c>
      <c r="F12256" s="753"/>
      <c r="G12256" s="757" t="s">
        <v>1808</v>
      </c>
      <c r="H12256" s="751">
        <v>145000000</v>
      </c>
    </row>
    <row r="12257" spans="1:8">
      <c r="A12257" s="753" t="s">
        <v>84</v>
      </c>
      <c r="B12257" s="753" t="s">
        <v>231</v>
      </c>
      <c r="C12257" s="753" t="s">
        <v>1367</v>
      </c>
      <c r="D12257" s="753" t="s">
        <v>1975</v>
      </c>
      <c r="E12257" s="753" t="s">
        <v>404</v>
      </c>
      <c r="F12257" s="753" t="s">
        <v>1809</v>
      </c>
      <c r="G12257" s="757" t="s">
        <v>26</v>
      </c>
      <c r="H12257" s="751">
        <v>145000000</v>
      </c>
    </row>
    <row r="12258" spans="1:8">
      <c r="A12258" s="753" t="s">
        <v>84</v>
      </c>
      <c r="B12258" s="753" t="s">
        <v>231</v>
      </c>
      <c r="C12258" s="753" t="s">
        <v>416</v>
      </c>
      <c r="D12258" s="753"/>
      <c r="E12258" s="753"/>
      <c r="F12258" s="753"/>
      <c r="G12258" s="757" t="s">
        <v>1814</v>
      </c>
      <c r="H12258" s="751">
        <v>78905806962</v>
      </c>
    </row>
    <row r="12259" spans="1:8">
      <c r="A12259" s="753" t="s">
        <v>84</v>
      </c>
      <c r="B12259" s="753" t="s">
        <v>231</v>
      </c>
      <c r="C12259" s="753" t="s">
        <v>416</v>
      </c>
      <c r="D12259" s="753" t="s">
        <v>1976</v>
      </c>
      <c r="E12259" s="753"/>
      <c r="F12259" s="753"/>
      <c r="G12259" s="757" t="s">
        <v>439</v>
      </c>
      <c r="H12259" s="751">
        <v>28168089962</v>
      </c>
    </row>
    <row r="12260" spans="1:8">
      <c r="A12260" s="753" t="s">
        <v>84</v>
      </c>
      <c r="B12260" s="753" t="s">
        <v>231</v>
      </c>
      <c r="C12260" s="753" t="s">
        <v>416</v>
      </c>
      <c r="D12260" s="753" t="s">
        <v>1976</v>
      </c>
      <c r="E12260" s="753" t="s">
        <v>178</v>
      </c>
      <c r="F12260" s="753"/>
      <c r="G12260" s="757" t="s">
        <v>179</v>
      </c>
      <c r="H12260" s="751">
        <v>25415024402</v>
      </c>
    </row>
    <row r="12261" spans="1:8" ht="26.4">
      <c r="A12261" s="753" t="s">
        <v>84</v>
      </c>
      <c r="B12261" s="753" t="s">
        <v>231</v>
      </c>
      <c r="C12261" s="753" t="s">
        <v>416</v>
      </c>
      <c r="D12261" s="753" t="s">
        <v>1976</v>
      </c>
      <c r="E12261" s="753" t="s">
        <v>178</v>
      </c>
      <c r="F12261" s="753" t="s">
        <v>180</v>
      </c>
      <c r="G12261" s="757" t="s">
        <v>1810</v>
      </c>
      <c r="H12261" s="751">
        <v>25415024402</v>
      </c>
    </row>
    <row r="12262" spans="1:8">
      <c r="A12262" s="753" t="s">
        <v>84</v>
      </c>
      <c r="B12262" s="753" t="s">
        <v>231</v>
      </c>
      <c r="C12262" s="753" t="s">
        <v>416</v>
      </c>
      <c r="D12262" s="753" t="s">
        <v>1976</v>
      </c>
      <c r="E12262" s="753" t="s">
        <v>16</v>
      </c>
      <c r="F12262" s="753"/>
      <c r="G12262" s="757" t="s">
        <v>17</v>
      </c>
      <c r="H12262" s="751">
        <v>64122000</v>
      </c>
    </row>
    <row r="12263" spans="1:8">
      <c r="A12263" s="753" t="s">
        <v>84</v>
      </c>
      <c r="B12263" s="753" t="s">
        <v>231</v>
      </c>
      <c r="C12263" s="753" t="s">
        <v>416</v>
      </c>
      <c r="D12263" s="753" t="s">
        <v>1976</v>
      </c>
      <c r="E12263" s="753" t="s">
        <v>16</v>
      </c>
      <c r="F12263" s="753" t="s">
        <v>18</v>
      </c>
      <c r="G12263" s="757" t="s">
        <v>1887</v>
      </c>
      <c r="H12263" s="751">
        <v>64122000</v>
      </c>
    </row>
    <row r="12264" spans="1:8">
      <c r="A12264" s="753" t="s">
        <v>84</v>
      </c>
      <c r="B12264" s="753" t="s">
        <v>231</v>
      </c>
      <c r="C12264" s="753" t="s">
        <v>416</v>
      </c>
      <c r="D12264" s="753" t="s">
        <v>1976</v>
      </c>
      <c r="E12264" s="753" t="s">
        <v>19</v>
      </c>
      <c r="F12264" s="753"/>
      <c r="G12264" s="757" t="s">
        <v>133</v>
      </c>
      <c r="H12264" s="751">
        <v>2688943560</v>
      </c>
    </row>
    <row r="12265" spans="1:8">
      <c r="A12265" s="753" t="s">
        <v>84</v>
      </c>
      <c r="B12265" s="753" t="s">
        <v>231</v>
      </c>
      <c r="C12265" s="753" t="s">
        <v>416</v>
      </c>
      <c r="D12265" s="753" t="s">
        <v>1976</v>
      </c>
      <c r="E12265" s="753" t="s">
        <v>19</v>
      </c>
      <c r="F12265" s="753" t="s">
        <v>20</v>
      </c>
      <c r="G12265" s="757" t="s">
        <v>21</v>
      </c>
      <c r="H12265" s="751">
        <v>536000000</v>
      </c>
    </row>
    <row r="12266" spans="1:8">
      <c r="A12266" s="753" t="s">
        <v>84</v>
      </c>
      <c r="B12266" s="753" t="s">
        <v>231</v>
      </c>
      <c r="C12266" s="753" t="s">
        <v>416</v>
      </c>
      <c r="D12266" s="753" t="s">
        <v>1976</v>
      </c>
      <c r="E12266" s="753" t="s">
        <v>19</v>
      </c>
      <c r="F12266" s="753" t="s">
        <v>22</v>
      </c>
      <c r="G12266" s="757" t="s">
        <v>23</v>
      </c>
      <c r="H12266" s="751">
        <v>2144746560</v>
      </c>
    </row>
    <row r="12267" spans="1:8">
      <c r="A12267" s="753" t="s">
        <v>84</v>
      </c>
      <c r="B12267" s="753" t="s">
        <v>231</v>
      </c>
      <c r="C12267" s="753" t="s">
        <v>416</v>
      </c>
      <c r="D12267" s="753" t="s">
        <v>1976</v>
      </c>
      <c r="E12267" s="753" t="s">
        <v>19</v>
      </c>
      <c r="F12267" s="753" t="s">
        <v>245</v>
      </c>
      <c r="G12267" s="757" t="s">
        <v>135</v>
      </c>
      <c r="H12267" s="751">
        <v>8197000</v>
      </c>
    </row>
    <row r="12268" spans="1:8">
      <c r="A12268" s="753" t="s">
        <v>84</v>
      </c>
      <c r="B12268" s="753" t="s">
        <v>231</v>
      </c>
      <c r="C12268" s="753" t="s">
        <v>416</v>
      </c>
      <c r="D12268" s="753" t="s">
        <v>1977</v>
      </c>
      <c r="E12268" s="753"/>
      <c r="F12268" s="753"/>
      <c r="G12268" s="757" t="s">
        <v>10</v>
      </c>
      <c r="H12268" s="751">
        <v>17355979000</v>
      </c>
    </row>
    <row r="12269" spans="1:8">
      <c r="A12269" s="753" t="s">
        <v>84</v>
      </c>
      <c r="B12269" s="753" t="s">
        <v>231</v>
      </c>
      <c r="C12269" s="753" t="s">
        <v>416</v>
      </c>
      <c r="D12269" s="753" t="s">
        <v>1977</v>
      </c>
      <c r="E12269" s="753" t="s">
        <v>178</v>
      </c>
      <c r="F12269" s="753"/>
      <c r="G12269" s="757" t="s">
        <v>179</v>
      </c>
      <c r="H12269" s="751">
        <v>15585786000</v>
      </c>
    </row>
    <row r="12270" spans="1:8" ht="26.4">
      <c r="A12270" s="753" t="s">
        <v>84</v>
      </c>
      <c r="B12270" s="753" t="s">
        <v>231</v>
      </c>
      <c r="C12270" s="753" t="s">
        <v>416</v>
      </c>
      <c r="D12270" s="753" t="s">
        <v>1977</v>
      </c>
      <c r="E12270" s="753" t="s">
        <v>178</v>
      </c>
      <c r="F12270" s="753" t="s">
        <v>180</v>
      </c>
      <c r="G12270" s="757" t="s">
        <v>1810</v>
      </c>
      <c r="H12270" s="751">
        <v>15585786000</v>
      </c>
    </row>
    <row r="12271" spans="1:8">
      <c r="A12271" s="753" t="s">
        <v>84</v>
      </c>
      <c r="B12271" s="753" t="s">
        <v>231</v>
      </c>
      <c r="C12271" s="753" t="s">
        <v>416</v>
      </c>
      <c r="D12271" s="753" t="s">
        <v>1977</v>
      </c>
      <c r="E12271" s="753" t="s">
        <v>16</v>
      </c>
      <c r="F12271" s="753"/>
      <c r="G12271" s="757" t="s">
        <v>17</v>
      </c>
      <c r="H12271" s="751">
        <v>150000000</v>
      </c>
    </row>
    <row r="12272" spans="1:8">
      <c r="A12272" s="753" t="s">
        <v>84</v>
      </c>
      <c r="B12272" s="753" t="s">
        <v>231</v>
      </c>
      <c r="C12272" s="753" t="s">
        <v>416</v>
      </c>
      <c r="D12272" s="753" t="s">
        <v>1977</v>
      </c>
      <c r="E12272" s="753" t="s">
        <v>16</v>
      </c>
      <c r="F12272" s="753" t="s">
        <v>18</v>
      </c>
      <c r="G12272" s="757" t="s">
        <v>1887</v>
      </c>
      <c r="H12272" s="751">
        <v>150000000</v>
      </c>
    </row>
    <row r="12273" spans="1:8">
      <c r="A12273" s="753" t="s">
        <v>84</v>
      </c>
      <c r="B12273" s="753" t="s">
        <v>231</v>
      </c>
      <c r="C12273" s="753" t="s">
        <v>416</v>
      </c>
      <c r="D12273" s="753" t="s">
        <v>1977</v>
      </c>
      <c r="E12273" s="753" t="s">
        <v>19</v>
      </c>
      <c r="F12273" s="753"/>
      <c r="G12273" s="757" t="s">
        <v>133</v>
      </c>
      <c r="H12273" s="751">
        <v>1620193000</v>
      </c>
    </row>
    <row r="12274" spans="1:8">
      <c r="A12274" s="753" t="s">
        <v>84</v>
      </c>
      <c r="B12274" s="753" t="s">
        <v>231</v>
      </c>
      <c r="C12274" s="753" t="s">
        <v>416</v>
      </c>
      <c r="D12274" s="753" t="s">
        <v>1977</v>
      </c>
      <c r="E12274" s="753" t="s">
        <v>19</v>
      </c>
      <c r="F12274" s="753" t="s">
        <v>20</v>
      </c>
      <c r="G12274" s="757" t="s">
        <v>21</v>
      </c>
      <c r="H12274" s="751">
        <v>310593000</v>
      </c>
    </row>
    <row r="12275" spans="1:8">
      <c r="A12275" s="753" t="s">
        <v>84</v>
      </c>
      <c r="B12275" s="753" t="s">
        <v>231</v>
      </c>
      <c r="C12275" s="753" t="s">
        <v>416</v>
      </c>
      <c r="D12275" s="753" t="s">
        <v>1977</v>
      </c>
      <c r="E12275" s="753" t="s">
        <v>19</v>
      </c>
      <c r="F12275" s="753" t="s">
        <v>22</v>
      </c>
      <c r="G12275" s="757" t="s">
        <v>23</v>
      </c>
      <c r="H12275" s="751">
        <v>1230136000</v>
      </c>
    </row>
    <row r="12276" spans="1:8">
      <c r="A12276" s="753" t="s">
        <v>84</v>
      </c>
      <c r="B12276" s="753" t="s">
        <v>231</v>
      </c>
      <c r="C12276" s="753" t="s">
        <v>416</v>
      </c>
      <c r="D12276" s="753" t="s">
        <v>1977</v>
      </c>
      <c r="E12276" s="753" t="s">
        <v>19</v>
      </c>
      <c r="F12276" s="753" t="s">
        <v>245</v>
      </c>
      <c r="G12276" s="757" t="s">
        <v>135</v>
      </c>
      <c r="H12276" s="751">
        <v>79464000</v>
      </c>
    </row>
    <row r="12277" spans="1:8">
      <c r="A12277" s="753" t="s">
        <v>84</v>
      </c>
      <c r="B12277" s="753" t="s">
        <v>231</v>
      </c>
      <c r="C12277" s="753" t="s">
        <v>416</v>
      </c>
      <c r="D12277" s="753" t="s">
        <v>1904</v>
      </c>
      <c r="E12277" s="753"/>
      <c r="F12277" s="753"/>
      <c r="G12277" s="757" t="s">
        <v>1905</v>
      </c>
      <c r="H12277" s="751">
        <v>26180538000</v>
      </c>
    </row>
    <row r="12278" spans="1:8">
      <c r="A12278" s="753" t="s">
        <v>84</v>
      </c>
      <c r="B12278" s="753" t="s">
        <v>231</v>
      </c>
      <c r="C12278" s="753" t="s">
        <v>416</v>
      </c>
      <c r="D12278" s="753" t="s">
        <v>1904</v>
      </c>
      <c r="E12278" s="753" t="s">
        <v>178</v>
      </c>
      <c r="F12278" s="753"/>
      <c r="G12278" s="757" t="s">
        <v>179</v>
      </c>
      <c r="H12278" s="751">
        <v>23593043000</v>
      </c>
    </row>
    <row r="12279" spans="1:8" ht="26.4">
      <c r="A12279" s="753" t="s">
        <v>84</v>
      </c>
      <c r="B12279" s="753" t="s">
        <v>231</v>
      </c>
      <c r="C12279" s="753" t="s">
        <v>416</v>
      </c>
      <c r="D12279" s="753" t="s">
        <v>1904</v>
      </c>
      <c r="E12279" s="753" t="s">
        <v>178</v>
      </c>
      <c r="F12279" s="753" t="s">
        <v>180</v>
      </c>
      <c r="G12279" s="757" t="s">
        <v>1810</v>
      </c>
      <c r="H12279" s="751">
        <v>23593043000</v>
      </c>
    </row>
    <row r="12280" spans="1:8">
      <c r="A12280" s="753" t="s">
        <v>84</v>
      </c>
      <c r="B12280" s="753" t="s">
        <v>231</v>
      </c>
      <c r="C12280" s="753" t="s">
        <v>416</v>
      </c>
      <c r="D12280" s="753" t="s">
        <v>1904</v>
      </c>
      <c r="E12280" s="753" t="s">
        <v>16</v>
      </c>
      <c r="F12280" s="753"/>
      <c r="G12280" s="757" t="s">
        <v>17</v>
      </c>
      <c r="H12280" s="751">
        <v>469942000</v>
      </c>
    </row>
    <row r="12281" spans="1:8">
      <c r="A12281" s="753" t="s">
        <v>84</v>
      </c>
      <c r="B12281" s="753" t="s">
        <v>231</v>
      </c>
      <c r="C12281" s="753" t="s">
        <v>416</v>
      </c>
      <c r="D12281" s="753" t="s">
        <v>1904</v>
      </c>
      <c r="E12281" s="753" t="s">
        <v>16</v>
      </c>
      <c r="F12281" s="753" t="s">
        <v>18</v>
      </c>
      <c r="G12281" s="757" t="s">
        <v>1887</v>
      </c>
      <c r="H12281" s="751">
        <v>469942000</v>
      </c>
    </row>
    <row r="12282" spans="1:8">
      <c r="A12282" s="753" t="s">
        <v>84</v>
      </c>
      <c r="B12282" s="753" t="s">
        <v>231</v>
      </c>
      <c r="C12282" s="753" t="s">
        <v>416</v>
      </c>
      <c r="D12282" s="753" t="s">
        <v>1904</v>
      </c>
      <c r="E12282" s="753" t="s">
        <v>19</v>
      </c>
      <c r="F12282" s="753"/>
      <c r="G12282" s="757" t="s">
        <v>133</v>
      </c>
      <c r="H12282" s="751">
        <v>2117553000</v>
      </c>
    </row>
    <row r="12283" spans="1:8">
      <c r="A12283" s="753" t="s">
        <v>84</v>
      </c>
      <c r="B12283" s="753" t="s">
        <v>231</v>
      </c>
      <c r="C12283" s="753" t="s">
        <v>416</v>
      </c>
      <c r="D12283" s="753" t="s">
        <v>1904</v>
      </c>
      <c r="E12283" s="753" t="s">
        <v>19</v>
      </c>
      <c r="F12283" s="753" t="s">
        <v>20</v>
      </c>
      <c r="G12283" s="757" t="s">
        <v>21</v>
      </c>
      <c r="H12283" s="751">
        <v>598412000</v>
      </c>
    </row>
    <row r="12284" spans="1:8">
      <c r="A12284" s="753" t="s">
        <v>84</v>
      </c>
      <c r="B12284" s="753" t="s">
        <v>231</v>
      </c>
      <c r="C12284" s="753" t="s">
        <v>416</v>
      </c>
      <c r="D12284" s="753" t="s">
        <v>1904</v>
      </c>
      <c r="E12284" s="753" t="s">
        <v>19</v>
      </c>
      <c r="F12284" s="753" t="s">
        <v>22</v>
      </c>
      <c r="G12284" s="757" t="s">
        <v>23</v>
      </c>
      <c r="H12284" s="751">
        <v>1471987000</v>
      </c>
    </row>
    <row r="12285" spans="1:8">
      <c r="A12285" s="753" t="s">
        <v>84</v>
      </c>
      <c r="B12285" s="753" t="s">
        <v>231</v>
      </c>
      <c r="C12285" s="753" t="s">
        <v>416</v>
      </c>
      <c r="D12285" s="753" t="s">
        <v>1904</v>
      </c>
      <c r="E12285" s="753" t="s">
        <v>19</v>
      </c>
      <c r="F12285" s="753" t="s">
        <v>245</v>
      </c>
      <c r="G12285" s="757" t="s">
        <v>135</v>
      </c>
      <c r="H12285" s="751">
        <v>47154000</v>
      </c>
    </row>
    <row r="12286" spans="1:8">
      <c r="A12286" s="753" t="s">
        <v>84</v>
      </c>
      <c r="B12286" s="753" t="s">
        <v>231</v>
      </c>
      <c r="C12286" s="753" t="s">
        <v>416</v>
      </c>
      <c r="D12286" s="753" t="s">
        <v>1906</v>
      </c>
      <c r="E12286" s="753"/>
      <c r="F12286" s="753"/>
      <c r="G12286" s="757" t="s">
        <v>329</v>
      </c>
      <c r="H12286" s="751">
        <v>1600000000</v>
      </c>
    </row>
    <row r="12287" spans="1:8">
      <c r="A12287" s="753" t="s">
        <v>84</v>
      </c>
      <c r="B12287" s="753" t="s">
        <v>231</v>
      </c>
      <c r="C12287" s="753" t="s">
        <v>416</v>
      </c>
      <c r="D12287" s="753" t="s">
        <v>1906</v>
      </c>
      <c r="E12287" s="753" t="s">
        <v>134</v>
      </c>
      <c r="F12287" s="753"/>
      <c r="G12287" s="757" t="s">
        <v>135</v>
      </c>
      <c r="H12287" s="751">
        <v>1600000000</v>
      </c>
    </row>
    <row r="12288" spans="1:8">
      <c r="A12288" s="753" t="s">
        <v>84</v>
      </c>
      <c r="B12288" s="753" t="s">
        <v>231</v>
      </c>
      <c r="C12288" s="753" t="s">
        <v>416</v>
      </c>
      <c r="D12288" s="753" t="s">
        <v>1906</v>
      </c>
      <c r="E12288" s="753" t="s">
        <v>134</v>
      </c>
      <c r="F12288" s="753" t="s">
        <v>139</v>
      </c>
      <c r="G12288" s="757" t="s">
        <v>140</v>
      </c>
      <c r="H12288" s="751">
        <v>1600000000</v>
      </c>
    </row>
    <row r="12289" spans="1:8">
      <c r="A12289" s="753" t="s">
        <v>84</v>
      </c>
      <c r="B12289" s="753" t="s">
        <v>231</v>
      </c>
      <c r="C12289" s="753" t="s">
        <v>416</v>
      </c>
      <c r="D12289" s="753" t="s">
        <v>1815</v>
      </c>
      <c r="E12289" s="753"/>
      <c r="F12289" s="753"/>
      <c r="G12289" s="757" t="s">
        <v>925</v>
      </c>
      <c r="H12289" s="751">
        <v>5086000000</v>
      </c>
    </row>
    <row r="12290" spans="1:8">
      <c r="A12290" s="753" t="s">
        <v>84</v>
      </c>
      <c r="B12290" s="753" t="s">
        <v>231</v>
      </c>
      <c r="C12290" s="753" t="s">
        <v>416</v>
      </c>
      <c r="D12290" s="753" t="s">
        <v>1815</v>
      </c>
      <c r="E12290" s="753" t="s">
        <v>160</v>
      </c>
      <c r="F12290" s="753"/>
      <c r="G12290" s="757" t="s">
        <v>161</v>
      </c>
      <c r="H12290" s="751">
        <v>160000000</v>
      </c>
    </row>
    <row r="12291" spans="1:8">
      <c r="A12291" s="753" t="s">
        <v>84</v>
      </c>
      <c r="B12291" s="753" t="s">
        <v>231</v>
      </c>
      <c r="C12291" s="753" t="s">
        <v>416</v>
      </c>
      <c r="D12291" s="753" t="s">
        <v>1815</v>
      </c>
      <c r="E12291" s="753" t="s">
        <v>160</v>
      </c>
      <c r="F12291" s="753" t="s">
        <v>162</v>
      </c>
      <c r="G12291" s="757" t="s">
        <v>163</v>
      </c>
      <c r="H12291" s="751">
        <v>10200000</v>
      </c>
    </row>
    <row r="12292" spans="1:8">
      <c r="A12292" s="753" t="s">
        <v>84</v>
      </c>
      <c r="B12292" s="753" t="s">
        <v>231</v>
      </c>
      <c r="C12292" s="753" t="s">
        <v>416</v>
      </c>
      <c r="D12292" s="753" t="s">
        <v>1815</v>
      </c>
      <c r="E12292" s="753" t="s">
        <v>160</v>
      </c>
      <c r="F12292" s="753" t="s">
        <v>544</v>
      </c>
      <c r="G12292" s="757" t="s">
        <v>545</v>
      </c>
      <c r="H12292" s="751">
        <v>6800000</v>
      </c>
    </row>
    <row r="12293" spans="1:8">
      <c r="A12293" s="753" t="s">
        <v>84</v>
      </c>
      <c r="B12293" s="753" t="s">
        <v>231</v>
      </c>
      <c r="C12293" s="753" t="s">
        <v>416</v>
      </c>
      <c r="D12293" s="753" t="s">
        <v>1815</v>
      </c>
      <c r="E12293" s="753" t="s">
        <v>160</v>
      </c>
      <c r="F12293" s="753" t="s">
        <v>547</v>
      </c>
      <c r="G12293" s="757" t="s">
        <v>548</v>
      </c>
      <c r="H12293" s="751">
        <v>7650000</v>
      </c>
    </row>
    <row r="12294" spans="1:8">
      <c r="A12294" s="753" t="s">
        <v>84</v>
      </c>
      <c r="B12294" s="753" t="s">
        <v>231</v>
      </c>
      <c r="C12294" s="753" t="s">
        <v>416</v>
      </c>
      <c r="D12294" s="753" t="s">
        <v>1815</v>
      </c>
      <c r="E12294" s="753" t="s">
        <v>160</v>
      </c>
      <c r="F12294" s="753" t="s">
        <v>549</v>
      </c>
      <c r="G12294" s="757" t="s">
        <v>550</v>
      </c>
      <c r="H12294" s="751">
        <v>127500000</v>
      </c>
    </row>
    <row r="12295" spans="1:8">
      <c r="A12295" s="753" t="s">
        <v>84</v>
      </c>
      <c r="B12295" s="753" t="s">
        <v>231</v>
      </c>
      <c r="C12295" s="753" t="s">
        <v>416</v>
      </c>
      <c r="D12295" s="753" t="s">
        <v>1815</v>
      </c>
      <c r="E12295" s="753" t="s">
        <v>160</v>
      </c>
      <c r="F12295" s="753" t="s">
        <v>551</v>
      </c>
      <c r="G12295" s="757" t="s">
        <v>133</v>
      </c>
      <c r="H12295" s="751">
        <v>7850000</v>
      </c>
    </row>
    <row r="12296" spans="1:8" ht="26.4">
      <c r="A12296" s="753" t="s">
        <v>84</v>
      </c>
      <c r="B12296" s="753" t="s">
        <v>231</v>
      </c>
      <c r="C12296" s="753" t="s">
        <v>416</v>
      </c>
      <c r="D12296" s="753" t="s">
        <v>1815</v>
      </c>
      <c r="E12296" s="753" t="s">
        <v>130</v>
      </c>
      <c r="F12296" s="753"/>
      <c r="G12296" s="757" t="s">
        <v>131</v>
      </c>
      <c r="H12296" s="751">
        <v>4926000000</v>
      </c>
    </row>
    <row r="12297" spans="1:8">
      <c r="A12297" s="753" t="s">
        <v>84</v>
      </c>
      <c r="B12297" s="753" t="s">
        <v>231</v>
      </c>
      <c r="C12297" s="753" t="s">
        <v>416</v>
      </c>
      <c r="D12297" s="753" t="s">
        <v>1815</v>
      </c>
      <c r="E12297" s="753" t="s">
        <v>130</v>
      </c>
      <c r="F12297" s="753" t="s">
        <v>132</v>
      </c>
      <c r="G12297" s="757" t="s">
        <v>135</v>
      </c>
      <c r="H12297" s="751">
        <v>4926000000</v>
      </c>
    </row>
    <row r="12298" spans="1:8" ht="39.6">
      <c r="A12298" s="753" t="s">
        <v>84</v>
      </c>
      <c r="B12298" s="753" t="s">
        <v>231</v>
      </c>
      <c r="C12298" s="753" t="s">
        <v>416</v>
      </c>
      <c r="D12298" s="753" t="s">
        <v>1816</v>
      </c>
      <c r="E12298" s="753"/>
      <c r="F12298" s="753"/>
      <c r="G12298" s="757" t="s">
        <v>1817</v>
      </c>
      <c r="H12298" s="751">
        <v>24200000</v>
      </c>
    </row>
    <row r="12299" spans="1:8">
      <c r="A12299" s="753" t="s">
        <v>84</v>
      </c>
      <c r="B12299" s="753" t="s">
        <v>231</v>
      </c>
      <c r="C12299" s="753" t="s">
        <v>416</v>
      </c>
      <c r="D12299" s="753" t="s">
        <v>1816</v>
      </c>
      <c r="E12299" s="753" t="s">
        <v>160</v>
      </c>
      <c r="F12299" s="753"/>
      <c r="G12299" s="757" t="s">
        <v>161</v>
      </c>
      <c r="H12299" s="751">
        <v>24200000</v>
      </c>
    </row>
    <row r="12300" spans="1:8">
      <c r="A12300" s="753" t="s">
        <v>84</v>
      </c>
      <c r="B12300" s="753" t="s">
        <v>231</v>
      </c>
      <c r="C12300" s="753" t="s">
        <v>416</v>
      </c>
      <c r="D12300" s="753" t="s">
        <v>1816</v>
      </c>
      <c r="E12300" s="753" t="s">
        <v>160</v>
      </c>
      <c r="F12300" s="753" t="s">
        <v>162</v>
      </c>
      <c r="G12300" s="757" t="s">
        <v>163</v>
      </c>
      <c r="H12300" s="751">
        <v>17500000</v>
      </c>
    </row>
    <row r="12301" spans="1:8">
      <c r="A12301" s="753" t="s">
        <v>84</v>
      </c>
      <c r="B12301" s="753" t="s">
        <v>231</v>
      </c>
      <c r="C12301" s="753" t="s">
        <v>416</v>
      </c>
      <c r="D12301" s="753" t="s">
        <v>1816</v>
      </c>
      <c r="E12301" s="753" t="s">
        <v>160</v>
      </c>
      <c r="F12301" s="753" t="s">
        <v>544</v>
      </c>
      <c r="G12301" s="757" t="s">
        <v>545</v>
      </c>
      <c r="H12301" s="751">
        <v>4500000</v>
      </c>
    </row>
    <row r="12302" spans="1:8">
      <c r="A12302" s="753" t="s">
        <v>84</v>
      </c>
      <c r="B12302" s="753" t="s">
        <v>231</v>
      </c>
      <c r="C12302" s="753" t="s">
        <v>416</v>
      </c>
      <c r="D12302" s="753" t="s">
        <v>1816</v>
      </c>
      <c r="E12302" s="753" t="s">
        <v>160</v>
      </c>
      <c r="F12302" s="753" t="s">
        <v>551</v>
      </c>
      <c r="G12302" s="757" t="s">
        <v>133</v>
      </c>
      <c r="H12302" s="751">
        <v>2200000</v>
      </c>
    </row>
    <row r="12303" spans="1:8" ht="26.4">
      <c r="A12303" s="753" t="s">
        <v>84</v>
      </c>
      <c r="B12303" s="753" t="s">
        <v>231</v>
      </c>
      <c r="C12303" s="753" t="s">
        <v>416</v>
      </c>
      <c r="D12303" s="753" t="s">
        <v>1844</v>
      </c>
      <c r="E12303" s="753"/>
      <c r="F12303" s="753"/>
      <c r="G12303" s="757" t="s">
        <v>1845</v>
      </c>
      <c r="H12303" s="751">
        <v>491000000</v>
      </c>
    </row>
    <row r="12304" spans="1:8">
      <c r="A12304" s="753" t="s">
        <v>84</v>
      </c>
      <c r="B12304" s="753" t="s">
        <v>231</v>
      </c>
      <c r="C12304" s="753" t="s">
        <v>416</v>
      </c>
      <c r="D12304" s="753" t="s">
        <v>1844</v>
      </c>
      <c r="E12304" s="753" t="s">
        <v>115</v>
      </c>
      <c r="F12304" s="753"/>
      <c r="G12304" s="757" t="s">
        <v>1781</v>
      </c>
      <c r="H12304" s="751">
        <v>15000000</v>
      </c>
    </row>
    <row r="12305" spans="1:8">
      <c r="A12305" s="753" t="s">
        <v>84</v>
      </c>
      <c r="B12305" s="753" t="s">
        <v>231</v>
      </c>
      <c r="C12305" s="753" t="s">
        <v>416</v>
      </c>
      <c r="D12305" s="753" t="s">
        <v>1844</v>
      </c>
      <c r="E12305" s="753" t="s">
        <v>115</v>
      </c>
      <c r="F12305" s="753" t="s">
        <v>147</v>
      </c>
      <c r="G12305" s="757" t="s">
        <v>148</v>
      </c>
      <c r="H12305" s="751">
        <v>15000000</v>
      </c>
    </row>
    <row r="12306" spans="1:8" ht="26.4">
      <c r="A12306" s="753" t="s">
        <v>84</v>
      </c>
      <c r="B12306" s="753" t="s">
        <v>231</v>
      </c>
      <c r="C12306" s="753" t="s">
        <v>416</v>
      </c>
      <c r="D12306" s="753" t="s">
        <v>1844</v>
      </c>
      <c r="E12306" s="753" t="s">
        <v>130</v>
      </c>
      <c r="F12306" s="753"/>
      <c r="G12306" s="757" t="s">
        <v>131</v>
      </c>
      <c r="H12306" s="751">
        <v>62000000</v>
      </c>
    </row>
    <row r="12307" spans="1:8">
      <c r="A12307" s="753" t="s">
        <v>84</v>
      </c>
      <c r="B12307" s="753" t="s">
        <v>231</v>
      </c>
      <c r="C12307" s="753" t="s">
        <v>416</v>
      </c>
      <c r="D12307" s="753" t="s">
        <v>1844</v>
      </c>
      <c r="E12307" s="753" t="s">
        <v>130</v>
      </c>
      <c r="F12307" s="753" t="s">
        <v>585</v>
      </c>
      <c r="G12307" s="757" t="s">
        <v>1799</v>
      </c>
      <c r="H12307" s="751">
        <v>62000000</v>
      </c>
    </row>
    <row r="12308" spans="1:8">
      <c r="A12308" s="753" t="s">
        <v>84</v>
      </c>
      <c r="B12308" s="753" t="s">
        <v>231</v>
      </c>
      <c r="C12308" s="753" t="s">
        <v>416</v>
      </c>
      <c r="D12308" s="753" t="s">
        <v>1844</v>
      </c>
      <c r="E12308" s="753" t="s">
        <v>134</v>
      </c>
      <c r="F12308" s="753"/>
      <c r="G12308" s="757" t="s">
        <v>135</v>
      </c>
      <c r="H12308" s="751">
        <v>414000000</v>
      </c>
    </row>
    <row r="12309" spans="1:8">
      <c r="A12309" s="753" t="s">
        <v>84</v>
      </c>
      <c r="B12309" s="753" t="s">
        <v>231</v>
      </c>
      <c r="C12309" s="753" t="s">
        <v>416</v>
      </c>
      <c r="D12309" s="753" t="s">
        <v>1844</v>
      </c>
      <c r="E12309" s="753" t="s">
        <v>134</v>
      </c>
      <c r="F12309" s="753" t="s">
        <v>139</v>
      </c>
      <c r="G12309" s="757" t="s">
        <v>140</v>
      </c>
      <c r="H12309" s="751">
        <v>414000000</v>
      </c>
    </row>
    <row r="12310" spans="1:8">
      <c r="A12310" s="753" t="s">
        <v>84</v>
      </c>
      <c r="B12310" s="753" t="s">
        <v>231</v>
      </c>
      <c r="C12310" s="753" t="s">
        <v>1369</v>
      </c>
      <c r="D12310" s="753"/>
      <c r="E12310" s="753"/>
      <c r="F12310" s="753"/>
      <c r="G12310" s="757" t="s">
        <v>1370</v>
      </c>
      <c r="H12310" s="751">
        <v>2203558000</v>
      </c>
    </row>
    <row r="12311" spans="1:8">
      <c r="A12311" s="753" t="s">
        <v>84</v>
      </c>
      <c r="B12311" s="753" t="s">
        <v>231</v>
      </c>
      <c r="C12311" s="753" t="s">
        <v>1369</v>
      </c>
      <c r="D12311" s="753" t="s">
        <v>1896</v>
      </c>
      <c r="E12311" s="753"/>
      <c r="F12311" s="753"/>
      <c r="G12311" s="757" t="s">
        <v>1897</v>
      </c>
      <c r="H12311" s="751">
        <v>2203558000</v>
      </c>
    </row>
    <row r="12312" spans="1:8" ht="26.4">
      <c r="A12312" s="753" t="s">
        <v>84</v>
      </c>
      <c r="B12312" s="753" t="s">
        <v>231</v>
      </c>
      <c r="C12312" s="753" t="s">
        <v>1369</v>
      </c>
      <c r="D12312" s="753" t="s">
        <v>1896</v>
      </c>
      <c r="E12312" s="753" t="s">
        <v>183</v>
      </c>
      <c r="F12312" s="753"/>
      <c r="G12312" s="757" t="s">
        <v>1863</v>
      </c>
      <c r="H12312" s="751">
        <v>414323000</v>
      </c>
    </row>
    <row r="12313" spans="1:8">
      <c r="A12313" s="753" t="s">
        <v>84</v>
      </c>
      <c r="B12313" s="753" t="s">
        <v>231</v>
      </c>
      <c r="C12313" s="753" t="s">
        <v>1369</v>
      </c>
      <c r="D12313" s="753" t="s">
        <v>1896</v>
      </c>
      <c r="E12313" s="753" t="s">
        <v>183</v>
      </c>
      <c r="F12313" s="753" t="s">
        <v>2871</v>
      </c>
      <c r="G12313" s="757" t="s">
        <v>2872</v>
      </c>
      <c r="H12313" s="751">
        <v>8522000</v>
      </c>
    </row>
    <row r="12314" spans="1:8" ht="26.4">
      <c r="A12314" s="753" t="s">
        <v>84</v>
      </c>
      <c r="B12314" s="753" t="s">
        <v>231</v>
      </c>
      <c r="C12314" s="753" t="s">
        <v>1369</v>
      </c>
      <c r="D12314" s="753" t="s">
        <v>1896</v>
      </c>
      <c r="E12314" s="753" t="s">
        <v>183</v>
      </c>
      <c r="F12314" s="753" t="s">
        <v>929</v>
      </c>
      <c r="G12314" s="757" t="s">
        <v>1892</v>
      </c>
      <c r="H12314" s="751">
        <v>405801000</v>
      </c>
    </row>
    <row r="12315" spans="1:8">
      <c r="A12315" s="753" t="s">
        <v>84</v>
      </c>
      <c r="B12315" s="753" t="s">
        <v>231</v>
      </c>
      <c r="C12315" s="753" t="s">
        <v>1369</v>
      </c>
      <c r="D12315" s="753" t="s">
        <v>1896</v>
      </c>
      <c r="E12315" s="753" t="s">
        <v>178</v>
      </c>
      <c r="F12315" s="753"/>
      <c r="G12315" s="757" t="s">
        <v>179</v>
      </c>
      <c r="H12315" s="751">
        <v>1534193000</v>
      </c>
    </row>
    <row r="12316" spans="1:8" ht="26.4">
      <c r="A12316" s="753" t="s">
        <v>84</v>
      </c>
      <c r="B12316" s="753" t="s">
        <v>231</v>
      </c>
      <c r="C12316" s="753" t="s">
        <v>1369</v>
      </c>
      <c r="D12316" s="753" t="s">
        <v>1896</v>
      </c>
      <c r="E12316" s="753" t="s">
        <v>178</v>
      </c>
      <c r="F12316" s="753" t="s">
        <v>180</v>
      </c>
      <c r="G12316" s="757" t="s">
        <v>1810</v>
      </c>
      <c r="H12316" s="751">
        <v>1534193000</v>
      </c>
    </row>
    <row r="12317" spans="1:8">
      <c r="A12317" s="753" t="s">
        <v>84</v>
      </c>
      <c r="B12317" s="753" t="s">
        <v>231</v>
      </c>
      <c r="C12317" s="753" t="s">
        <v>1369</v>
      </c>
      <c r="D12317" s="753" t="s">
        <v>1896</v>
      </c>
      <c r="E12317" s="753" t="s">
        <v>19</v>
      </c>
      <c r="F12317" s="753"/>
      <c r="G12317" s="757" t="s">
        <v>133</v>
      </c>
      <c r="H12317" s="751">
        <v>255042000</v>
      </c>
    </row>
    <row r="12318" spans="1:8">
      <c r="A12318" s="753" t="s">
        <v>84</v>
      </c>
      <c r="B12318" s="753" t="s">
        <v>231</v>
      </c>
      <c r="C12318" s="753" t="s">
        <v>1369</v>
      </c>
      <c r="D12318" s="753" t="s">
        <v>1896</v>
      </c>
      <c r="E12318" s="753" t="s">
        <v>19</v>
      </c>
      <c r="F12318" s="753" t="s">
        <v>20</v>
      </c>
      <c r="G12318" s="757" t="s">
        <v>21</v>
      </c>
      <c r="H12318" s="751">
        <v>52880000</v>
      </c>
    </row>
    <row r="12319" spans="1:8">
      <c r="A12319" s="753" t="s">
        <v>84</v>
      </c>
      <c r="B12319" s="753" t="s">
        <v>231</v>
      </c>
      <c r="C12319" s="753" t="s">
        <v>1369</v>
      </c>
      <c r="D12319" s="753" t="s">
        <v>1896</v>
      </c>
      <c r="E12319" s="753" t="s">
        <v>19</v>
      </c>
      <c r="F12319" s="753" t="s">
        <v>22</v>
      </c>
      <c r="G12319" s="757" t="s">
        <v>23</v>
      </c>
      <c r="H12319" s="751">
        <v>147162000</v>
      </c>
    </row>
    <row r="12320" spans="1:8">
      <c r="A12320" s="753" t="s">
        <v>84</v>
      </c>
      <c r="B12320" s="753" t="s">
        <v>231</v>
      </c>
      <c r="C12320" s="753" t="s">
        <v>1369</v>
      </c>
      <c r="D12320" s="753" t="s">
        <v>1896</v>
      </c>
      <c r="E12320" s="753" t="s">
        <v>19</v>
      </c>
      <c r="F12320" s="753" t="s">
        <v>245</v>
      </c>
      <c r="G12320" s="757" t="s">
        <v>135</v>
      </c>
      <c r="H12320" s="751">
        <v>55000000</v>
      </c>
    </row>
    <row r="12321" spans="1:8">
      <c r="A12321" s="753" t="s">
        <v>84</v>
      </c>
      <c r="B12321" s="753" t="s">
        <v>231</v>
      </c>
      <c r="C12321" s="753" t="s">
        <v>963</v>
      </c>
      <c r="D12321" s="753"/>
      <c r="E12321" s="753"/>
      <c r="F12321" s="753"/>
      <c r="G12321" s="757" t="s">
        <v>1848</v>
      </c>
      <c r="H12321" s="751">
        <v>214115442050</v>
      </c>
    </row>
    <row r="12322" spans="1:8">
      <c r="A12322" s="753" t="s">
        <v>84</v>
      </c>
      <c r="B12322" s="753" t="s">
        <v>231</v>
      </c>
      <c r="C12322" s="753" t="s">
        <v>963</v>
      </c>
      <c r="D12322" s="753" t="s">
        <v>1933</v>
      </c>
      <c r="E12322" s="753"/>
      <c r="F12322" s="753"/>
      <c r="G12322" s="757" t="s">
        <v>1934</v>
      </c>
      <c r="H12322" s="751">
        <v>15048000</v>
      </c>
    </row>
    <row r="12323" spans="1:8">
      <c r="A12323" s="753" t="s">
        <v>84</v>
      </c>
      <c r="B12323" s="753" t="s">
        <v>231</v>
      </c>
      <c r="C12323" s="753" t="s">
        <v>963</v>
      </c>
      <c r="D12323" s="753" t="s">
        <v>1933</v>
      </c>
      <c r="E12323" s="753" t="s">
        <v>134</v>
      </c>
      <c r="F12323" s="753"/>
      <c r="G12323" s="757" t="s">
        <v>135</v>
      </c>
      <c r="H12323" s="751">
        <v>15048000</v>
      </c>
    </row>
    <row r="12324" spans="1:8">
      <c r="A12324" s="753" t="s">
        <v>84</v>
      </c>
      <c r="B12324" s="753" t="s">
        <v>231</v>
      </c>
      <c r="C12324" s="753" t="s">
        <v>963</v>
      </c>
      <c r="D12324" s="753" t="s">
        <v>1933</v>
      </c>
      <c r="E12324" s="753" t="s">
        <v>134</v>
      </c>
      <c r="F12324" s="753" t="s">
        <v>139</v>
      </c>
      <c r="G12324" s="757" t="s">
        <v>140</v>
      </c>
      <c r="H12324" s="751">
        <v>15048000</v>
      </c>
    </row>
    <row r="12325" spans="1:8" ht="26.4">
      <c r="A12325" s="753" t="s">
        <v>84</v>
      </c>
      <c r="B12325" s="753" t="s">
        <v>231</v>
      </c>
      <c r="C12325" s="753" t="s">
        <v>963</v>
      </c>
      <c r="D12325" s="753" t="s">
        <v>1978</v>
      </c>
      <c r="E12325" s="753"/>
      <c r="F12325" s="753"/>
      <c r="G12325" s="757" t="s">
        <v>1979</v>
      </c>
      <c r="H12325" s="751">
        <v>206689398050</v>
      </c>
    </row>
    <row r="12326" spans="1:8">
      <c r="A12326" s="753" t="s">
        <v>84</v>
      </c>
      <c r="B12326" s="753" t="s">
        <v>231</v>
      </c>
      <c r="C12326" s="753" t="s">
        <v>963</v>
      </c>
      <c r="D12326" s="753" t="s">
        <v>1978</v>
      </c>
      <c r="E12326" s="753" t="s">
        <v>102</v>
      </c>
      <c r="F12326" s="753"/>
      <c r="G12326" s="757" t="s">
        <v>369</v>
      </c>
      <c r="H12326" s="751">
        <v>45528467850</v>
      </c>
    </row>
    <row r="12327" spans="1:8">
      <c r="A12327" s="753" t="s">
        <v>84</v>
      </c>
      <c r="B12327" s="753" t="s">
        <v>231</v>
      </c>
      <c r="C12327" s="753" t="s">
        <v>963</v>
      </c>
      <c r="D12327" s="753" t="s">
        <v>1978</v>
      </c>
      <c r="E12327" s="753" t="s">
        <v>102</v>
      </c>
      <c r="F12327" s="753" t="s">
        <v>105</v>
      </c>
      <c r="G12327" s="757" t="s">
        <v>106</v>
      </c>
      <c r="H12327" s="751">
        <v>45528467850</v>
      </c>
    </row>
    <row r="12328" spans="1:8" ht="26.4">
      <c r="A12328" s="753" t="s">
        <v>84</v>
      </c>
      <c r="B12328" s="753" t="s">
        <v>231</v>
      </c>
      <c r="C12328" s="753" t="s">
        <v>963</v>
      </c>
      <c r="D12328" s="753" t="s">
        <v>1978</v>
      </c>
      <c r="E12328" s="753" t="s">
        <v>458</v>
      </c>
      <c r="F12328" s="753"/>
      <c r="G12328" s="757" t="s">
        <v>1812</v>
      </c>
      <c r="H12328" s="751">
        <v>105794054350</v>
      </c>
    </row>
    <row r="12329" spans="1:8">
      <c r="A12329" s="753" t="s">
        <v>84</v>
      </c>
      <c r="B12329" s="753" t="s">
        <v>231</v>
      </c>
      <c r="C12329" s="753" t="s">
        <v>963</v>
      </c>
      <c r="D12329" s="753" t="s">
        <v>1978</v>
      </c>
      <c r="E12329" s="753" t="s">
        <v>458</v>
      </c>
      <c r="F12329" s="753" t="s">
        <v>459</v>
      </c>
      <c r="G12329" s="757" t="s">
        <v>106</v>
      </c>
      <c r="H12329" s="751">
        <v>105794054350</v>
      </c>
    </row>
    <row r="12330" spans="1:8">
      <c r="A12330" s="753" t="s">
        <v>84</v>
      </c>
      <c r="B12330" s="753" t="s">
        <v>231</v>
      </c>
      <c r="C12330" s="753" t="s">
        <v>963</v>
      </c>
      <c r="D12330" s="753" t="s">
        <v>1978</v>
      </c>
      <c r="E12330" s="753" t="s">
        <v>1857</v>
      </c>
      <c r="F12330" s="753"/>
      <c r="G12330" s="757" t="s">
        <v>1858</v>
      </c>
      <c r="H12330" s="751">
        <v>55366875850</v>
      </c>
    </row>
    <row r="12331" spans="1:8" ht="26.4">
      <c r="A12331" s="753" t="s">
        <v>84</v>
      </c>
      <c r="B12331" s="753" t="s">
        <v>231</v>
      </c>
      <c r="C12331" s="753" t="s">
        <v>963</v>
      </c>
      <c r="D12331" s="753" t="s">
        <v>1978</v>
      </c>
      <c r="E12331" s="753" t="s">
        <v>1857</v>
      </c>
      <c r="F12331" s="753" t="s">
        <v>1980</v>
      </c>
      <c r="G12331" s="757" t="s">
        <v>1981</v>
      </c>
      <c r="H12331" s="751">
        <v>55366875850</v>
      </c>
    </row>
    <row r="12332" spans="1:8">
      <c r="A12332" s="753" t="s">
        <v>84</v>
      </c>
      <c r="B12332" s="753" t="s">
        <v>231</v>
      </c>
      <c r="C12332" s="753" t="s">
        <v>963</v>
      </c>
      <c r="D12332" s="753" t="s">
        <v>344</v>
      </c>
      <c r="E12332" s="753"/>
      <c r="F12332" s="753"/>
      <c r="G12332" s="757" t="s">
        <v>1935</v>
      </c>
      <c r="H12332" s="751">
        <v>7410996000</v>
      </c>
    </row>
    <row r="12333" spans="1:8" ht="26.4">
      <c r="A12333" s="753" t="s">
        <v>84</v>
      </c>
      <c r="B12333" s="753" t="s">
        <v>231</v>
      </c>
      <c r="C12333" s="753" t="s">
        <v>963</v>
      </c>
      <c r="D12333" s="753" t="s">
        <v>344</v>
      </c>
      <c r="E12333" s="753" t="s">
        <v>1796</v>
      </c>
      <c r="F12333" s="753"/>
      <c r="G12333" s="757" t="s">
        <v>1797</v>
      </c>
      <c r="H12333" s="751">
        <v>500000000</v>
      </c>
    </row>
    <row r="12334" spans="1:8">
      <c r="A12334" s="753" t="s">
        <v>84</v>
      </c>
      <c r="B12334" s="753" t="s">
        <v>231</v>
      </c>
      <c r="C12334" s="753" t="s">
        <v>963</v>
      </c>
      <c r="D12334" s="753" t="s">
        <v>344</v>
      </c>
      <c r="E12334" s="753" t="s">
        <v>1796</v>
      </c>
      <c r="F12334" s="753" t="s">
        <v>1878</v>
      </c>
      <c r="G12334" s="757" t="s">
        <v>1866</v>
      </c>
      <c r="H12334" s="751">
        <v>500000000</v>
      </c>
    </row>
    <row r="12335" spans="1:8" ht="26.4">
      <c r="A12335" s="753" t="s">
        <v>84</v>
      </c>
      <c r="B12335" s="753" t="s">
        <v>231</v>
      </c>
      <c r="C12335" s="753" t="s">
        <v>963</v>
      </c>
      <c r="D12335" s="753" t="s">
        <v>344</v>
      </c>
      <c r="E12335" s="753" t="s">
        <v>130</v>
      </c>
      <c r="F12335" s="753"/>
      <c r="G12335" s="757" t="s">
        <v>131</v>
      </c>
      <c r="H12335" s="751">
        <v>25152800</v>
      </c>
    </row>
    <row r="12336" spans="1:8">
      <c r="A12336" s="753" t="s">
        <v>84</v>
      </c>
      <c r="B12336" s="753" t="s">
        <v>231</v>
      </c>
      <c r="C12336" s="753" t="s">
        <v>963</v>
      </c>
      <c r="D12336" s="753" t="s">
        <v>344</v>
      </c>
      <c r="E12336" s="753" t="s">
        <v>130</v>
      </c>
      <c r="F12336" s="753" t="s">
        <v>132</v>
      </c>
      <c r="G12336" s="757" t="s">
        <v>135</v>
      </c>
      <c r="H12336" s="751">
        <v>25152800</v>
      </c>
    </row>
    <row r="12337" spans="1:8" ht="26.4">
      <c r="A12337" s="753" t="s">
        <v>84</v>
      </c>
      <c r="B12337" s="753" t="s">
        <v>231</v>
      </c>
      <c r="C12337" s="753" t="s">
        <v>963</v>
      </c>
      <c r="D12337" s="753" t="s">
        <v>344</v>
      </c>
      <c r="E12337" s="753" t="s">
        <v>458</v>
      </c>
      <c r="F12337" s="753"/>
      <c r="G12337" s="757" t="s">
        <v>1812</v>
      </c>
      <c r="H12337" s="751">
        <v>6763100000</v>
      </c>
    </row>
    <row r="12338" spans="1:8">
      <c r="A12338" s="753" t="s">
        <v>84</v>
      </c>
      <c r="B12338" s="753" t="s">
        <v>231</v>
      </c>
      <c r="C12338" s="753" t="s">
        <v>963</v>
      </c>
      <c r="D12338" s="753" t="s">
        <v>344</v>
      </c>
      <c r="E12338" s="753" t="s">
        <v>458</v>
      </c>
      <c r="F12338" s="753" t="s">
        <v>459</v>
      </c>
      <c r="G12338" s="757" t="s">
        <v>106</v>
      </c>
      <c r="H12338" s="751">
        <v>6763100000</v>
      </c>
    </row>
    <row r="12339" spans="1:8">
      <c r="A12339" s="753" t="s">
        <v>84</v>
      </c>
      <c r="B12339" s="753" t="s">
        <v>231</v>
      </c>
      <c r="C12339" s="753" t="s">
        <v>963</v>
      </c>
      <c r="D12339" s="753" t="s">
        <v>344</v>
      </c>
      <c r="E12339" s="753" t="s">
        <v>134</v>
      </c>
      <c r="F12339" s="753"/>
      <c r="G12339" s="757" t="s">
        <v>135</v>
      </c>
      <c r="H12339" s="751">
        <v>119443200</v>
      </c>
    </row>
    <row r="12340" spans="1:8">
      <c r="A12340" s="753" t="s">
        <v>84</v>
      </c>
      <c r="B12340" s="753" t="s">
        <v>231</v>
      </c>
      <c r="C12340" s="753" t="s">
        <v>963</v>
      </c>
      <c r="D12340" s="753" t="s">
        <v>344</v>
      </c>
      <c r="E12340" s="753" t="s">
        <v>134</v>
      </c>
      <c r="F12340" s="753" t="s">
        <v>139</v>
      </c>
      <c r="G12340" s="757" t="s">
        <v>140</v>
      </c>
      <c r="H12340" s="751">
        <v>119443200</v>
      </c>
    </row>
    <row r="12341" spans="1:8" ht="39.6">
      <c r="A12341" s="753" t="s">
        <v>84</v>
      </c>
      <c r="B12341" s="753" t="s">
        <v>231</v>
      </c>
      <c r="C12341" s="753" t="s">
        <v>963</v>
      </c>
      <c r="D12341" s="753" t="s">
        <v>344</v>
      </c>
      <c r="E12341" s="753" t="s">
        <v>419</v>
      </c>
      <c r="F12341" s="753"/>
      <c r="G12341" s="757" t="s">
        <v>1807</v>
      </c>
      <c r="H12341" s="751">
        <v>3300000</v>
      </c>
    </row>
    <row r="12342" spans="1:8">
      <c r="A12342" s="753" t="s">
        <v>84</v>
      </c>
      <c r="B12342" s="753" t="s">
        <v>231</v>
      </c>
      <c r="C12342" s="753" t="s">
        <v>963</v>
      </c>
      <c r="D12342" s="753" t="s">
        <v>344</v>
      </c>
      <c r="E12342" s="753" t="s">
        <v>419</v>
      </c>
      <c r="F12342" s="753" t="s">
        <v>248</v>
      </c>
      <c r="G12342" s="757" t="s">
        <v>249</v>
      </c>
      <c r="H12342" s="751">
        <v>3300000</v>
      </c>
    </row>
    <row r="12343" spans="1:8">
      <c r="A12343" s="753" t="s">
        <v>84</v>
      </c>
      <c r="B12343" s="753" t="s">
        <v>231</v>
      </c>
      <c r="C12343" s="753" t="s">
        <v>423</v>
      </c>
      <c r="D12343" s="753"/>
      <c r="E12343" s="753"/>
      <c r="F12343" s="753"/>
      <c r="G12343" s="757" t="s">
        <v>1849</v>
      </c>
      <c r="H12343" s="751">
        <v>50147237918</v>
      </c>
    </row>
    <row r="12344" spans="1:8">
      <c r="A12344" s="753" t="s">
        <v>84</v>
      </c>
      <c r="B12344" s="753" t="s">
        <v>231</v>
      </c>
      <c r="C12344" s="753" t="s">
        <v>423</v>
      </c>
      <c r="D12344" s="753" t="s">
        <v>181</v>
      </c>
      <c r="E12344" s="753"/>
      <c r="F12344" s="753"/>
      <c r="G12344" s="757" t="s">
        <v>1948</v>
      </c>
      <c r="H12344" s="751">
        <v>50147237918</v>
      </c>
    </row>
    <row r="12345" spans="1:8">
      <c r="A12345" s="753" t="s">
        <v>84</v>
      </c>
      <c r="B12345" s="753" t="s">
        <v>231</v>
      </c>
      <c r="C12345" s="753" t="s">
        <v>423</v>
      </c>
      <c r="D12345" s="753" t="s">
        <v>181</v>
      </c>
      <c r="E12345" s="753" t="s">
        <v>178</v>
      </c>
      <c r="F12345" s="753"/>
      <c r="G12345" s="757" t="s">
        <v>179</v>
      </c>
      <c r="H12345" s="751">
        <v>45953767918</v>
      </c>
    </row>
    <row r="12346" spans="1:8" ht="26.4">
      <c r="A12346" s="753" t="s">
        <v>84</v>
      </c>
      <c r="B12346" s="753" t="s">
        <v>231</v>
      </c>
      <c r="C12346" s="753" t="s">
        <v>423</v>
      </c>
      <c r="D12346" s="753" t="s">
        <v>181</v>
      </c>
      <c r="E12346" s="753" t="s">
        <v>178</v>
      </c>
      <c r="F12346" s="753" t="s">
        <v>180</v>
      </c>
      <c r="G12346" s="757" t="s">
        <v>1810</v>
      </c>
      <c r="H12346" s="751">
        <v>45953767918</v>
      </c>
    </row>
    <row r="12347" spans="1:8">
      <c r="A12347" s="753" t="s">
        <v>84</v>
      </c>
      <c r="B12347" s="753" t="s">
        <v>231</v>
      </c>
      <c r="C12347" s="753" t="s">
        <v>423</v>
      </c>
      <c r="D12347" s="753" t="s">
        <v>181</v>
      </c>
      <c r="E12347" s="753" t="s">
        <v>16</v>
      </c>
      <c r="F12347" s="753"/>
      <c r="G12347" s="757" t="s">
        <v>17</v>
      </c>
      <c r="H12347" s="751">
        <v>876141000</v>
      </c>
    </row>
    <row r="12348" spans="1:8">
      <c r="A12348" s="753" t="s">
        <v>84</v>
      </c>
      <c r="B12348" s="753" t="s">
        <v>231</v>
      </c>
      <c r="C12348" s="753" t="s">
        <v>423</v>
      </c>
      <c r="D12348" s="753" t="s">
        <v>181</v>
      </c>
      <c r="E12348" s="753" t="s">
        <v>16</v>
      </c>
      <c r="F12348" s="753" t="s">
        <v>18</v>
      </c>
      <c r="G12348" s="757" t="s">
        <v>1887</v>
      </c>
      <c r="H12348" s="751">
        <v>876141000</v>
      </c>
    </row>
    <row r="12349" spans="1:8">
      <c r="A12349" s="753" t="s">
        <v>84</v>
      </c>
      <c r="B12349" s="753" t="s">
        <v>231</v>
      </c>
      <c r="C12349" s="753" t="s">
        <v>423</v>
      </c>
      <c r="D12349" s="753" t="s">
        <v>181</v>
      </c>
      <c r="E12349" s="753" t="s">
        <v>19</v>
      </c>
      <c r="F12349" s="753"/>
      <c r="G12349" s="757" t="s">
        <v>133</v>
      </c>
      <c r="H12349" s="751">
        <v>3317329000</v>
      </c>
    </row>
    <row r="12350" spans="1:8">
      <c r="A12350" s="753" t="s">
        <v>84</v>
      </c>
      <c r="B12350" s="753" t="s">
        <v>231</v>
      </c>
      <c r="C12350" s="753" t="s">
        <v>423</v>
      </c>
      <c r="D12350" s="753" t="s">
        <v>181</v>
      </c>
      <c r="E12350" s="753" t="s">
        <v>19</v>
      </c>
      <c r="F12350" s="753" t="s">
        <v>20</v>
      </c>
      <c r="G12350" s="757" t="s">
        <v>21</v>
      </c>
      <c r="H12350" s="751">
        <v>737200000</v>
      </c>
    </row>
    <row r="12351" spans="1:8">
      <c r="A12351" s="753" t="s">
        <v>84</v>
      </c>
      <c r="B12351" s="753" t="s">
        <v>231</v>
      </c>
      <c r="C12351" s="753" t="s">
        <v>423</v>
      </c>
      <c r="D12351" s="753" t="s">
        <v>181</v>
      </c>
      <c r="E12351" s="753" t="s">
        <v>19</v>
      </c>
      <c r="F12351" s="753" t="s">
        <v>22</v>
      </c>
      <c r="G12351" s="757" t="s">
        <v>23</v>
      </c>
      <c r="H12351" s="751">
        <v>2431758000</v>
      </c>
    </row>
    <row r="12352" spans="1:8">
      <c r="A12352" s="753" t="s">
        <v>84</v>
      </c>
      <c r="B12352" s="753" t="s">
        <v>231</v>
      </c>
      <c r="C12352" s="753" t="s">
        <v>423</v>
      </c>
      <c r="D12352" s="753" t="s">
        <v>181</v>
      </c>
      <c r="E12352" s="753" t="s">
        <v>19</v>
      </c>
      <c r="F12352" s="753" t="s">
        <v>245</v>
      </c>
      <c r="G12352" s="757" t="s">
        <v>135</v>
      </c>
      <c r="H12352" s="751">
        <v>148371000</v>
      </c>
    </row>
    <row r="12353" spans="1:8">
      <c r="A12353" s="753" t="s">
        <v>84</v>
      </c>
      <c r="B12353" s="753" t="s">
        <v>231</v>
      </c>
      <c r="C12353" s="753" t="s">
        <v>1371</v>
      </c>
      <c r="D12353" s="753"/>
      <c r="E12353" s="753"/>
      <c r="F12353" s="753"/>
      <c r="G12353" s="757" t="s">
        <v>1372</v>
      </c>
      <c r="H12353" s="751">
        <v>1399827000</v>
      </c>
    </row>
    <row r="12354" spans="1:8">
      <c r="A12354" s="753" t="s">
        <v>84</v>
      </c>
      <c r="B12354" s="753" t="s">
        <v>231</v>
      </c>
      <c r="C12354" s="753" t="s">
        <v>1371</v>
      </c>
      <c r="D12354" s="753" t="s">
        <v>2023</v>
      </c>
      <c r="E12354" s="753"/>
      <c r="F12354" s="753"/>
      <c r="G12354" s="757" t="s">
        <v>2024</v>
      </c>
      <c r="H12354" s="751">
        <v>1399827000</v>
      </c>
    </row>
    <row r="12355" spans="1:8">
      <c r="A12355" s="753" t="s">
        <v>84</v>
      </c>
      <c r="B12355" s="753" t="s">
        <v>231</v>
      </c>
      <c r="C12355" s="753" t="s">
        <v>1371</v>
      </c>
      <c r="D12355" s="753" t="s">
        <v>2023</v>
      </c>
      <c r="E12355" s="753" t="s">
        <v>178</v>
      </c>
      <c r="F12355" s="753"/>
      <c r="G12355" s="757" t="s">
        <v>179</v>
      </c>
      <c r="H12355" s="751">
        <v>90507000</v>
      </c>
    </row>
    <row r="12356" spans="1:8" ht="26.4">
      <c r="A12356" s="753" t="s">
        <v>84</v>
      </c>
      <c r="B12356" s="753" t="s">
        <v>231</v>
      </c>
      <c r="C12356" s="753" t="s">
        <v>1371</v>
      </c>
      <c r="D12356" s="753" t="s">
        <v>2023</v>
      </c>
      <c r="E12356" s="753" t="s">
        <v>178</v>
      </c>
      <c r="F12356" s="753" t="s">
        <v>180</v>
      </c>
      <c r="G12356" s="757" t="s">
        <v>1810</v>
      </c>
      <c r="H12356" s="751">
        <v>90507000</v>
      </c>
    </row>
    <row r="12357" spans="1:8">
      <c r="A12357" s="753" t="s">
        <v>84</v>
      </c>
      <c r="B12357" s="753" t="s">
        <v>231</v>
      </c>
      <c r="C12357" s="753" t="s">
        <v>1371</v>
      </c>
      <c r="D12357" s="753" t="s">
        <v>2023</v>
      </c>
      <c r="E12357" s="753" t="s">
        <v>16</v>
      </c>
      <c r="F12357" s="753"/>
      <c r="G12357" s="757" t="s">
        <v>17</v>
      </c>
      <c r="H12357" s="751">
        <v>1249827000</v>
      </c>
    </row>
    <row r="12358" spans="1:8">
      <c r="A12358" s="753" t="s">
        <v>84</v>
      </c>
      <c r="B12358" s="753" t="s">
        <v>231</v>
      </c>
      <c r="C12358" s="753" t="s">
        <v>1371</v>
      </c>
      <c r="D12358" s="753" t="s">
        <v>2023</v>
      </c>
      <c r="E12358" s="753" t="s">
        <v>16</v>
      </c>
      <c r="F12358" s="753" t="s">
        <v>18</v>
      </c>
      <c r="G12358" s="757" t="s">
        <v>1887</v>
      </c>
      <c r="H12358" s="751">
        <v>1249827000</v>
      </c>
    </row>
    <row r="12359" spans="1:8">
      <c r="A12359" s="753" t="s">
        <v>84</v>
      </c>
      <c r="B12359" s="753" t="s">
        <v>231</v>
      </c>
      <c r="C12359" s="753" t="s">
        <v>1371</v>
      </c>
      <c r="D12359" s="753" t="s">
        <v>2023</v>
      </c>
      <c r="E12359" s="753" t="s">
        <v>19</v>
      </c>
      <c r="F12359" s="753"/>
      <c r="G12359" s="757" t="s">
        <v>133</v>
      </c>
      <c r="H12359" s="751">
        <v>59493000</v>
      </c>
    </row>
    <row r="12360" spans="1:8">
      <c r="A12360" s="753" t="s">
        <v>84</v>
      </c>
      <c r="B12360" s="753" t="s">
        <v>231</v>
      </c>
      <c r="C12360" s="753" t="s">
        <v>1371</v>
      </c>
      <c r="D12360" s="753" t="s">
        <v>2023</v>
      </c>
      <c r="E12360" s="753" t="s">
        <v>19</v>
      </c>
      <c r="F12360" s="753" t="s">
        <v>20</v>
      </c>
      <c r="G12360" s="757" t="s">
        <v>21</v>
      </c>
      <c r="H12360" s="751">
        <v>14274000</v>
      </c>
    </row>
    <row r="12361" spans="1:8">
      <c r="A12361" s="753" t="s">
        <v>84</v>
      </c>
      <c r="B12361" s="753" t="s">
        <v>231</v>
      </c>
      <c r="C12361" s="753" t="s">
        <v>1371</v>
      </c>
      <c r="D12361" s="753" t="s">
        <v>2023</v>
      </c>
      <c r="E12361" s="753" t="s">
        <v>19</v>
      </c>
      <c r="F12361" s="753" t="s">
        <v>22</v>
      </c>
      <c r="G12361" s="757" t="s">
        <v>23</v>
      </c>
      <c r="H12361" s="751">
        <v>45219000</v>
      </c>
    </row>
    <row r="12362" spans="1:8">
      <c r="A12362" s="753" t="s">
        <v>84</v>
      </c>
      <c r="B12362" s="753" t="s">
        <v>231</v>
      </c>
      <c r="C12362" s="753" t="s">
        <v>164</v>
      </c>
      <c r="D12362" s="753"/>
      <c r="E12362" s="753"/>
      <c r="F12362" s="753"/>
      <c r="G12362" s="757" t="s">
        <v>1953</v>
      </c>
      <c r="H12362" s="751">
        <v>5153096000</v>
      </c>
    </row>
    <row r="12363" spans="1:8">
      <c r="A12363" s="753" t="s">
        <v>84</v>
      </c>
      <c r="B12363" s="753" t="s">
        <v>231</v>
      </c>
      <c r="C12363" s="753" t="s">
        <v>164</v>
      </c>
      <c r="D12363" s="753" t="s">
        <v>1954</v>
      </c>
      <c r="E12363" s="753"/>
      <c r="F12363" s="753"/>
      <c r="G12363" s="757" t="s">
        <v>1955</v>
      </c>
      <c r="H12363" s="751">
        <v>5153096000</v>
      </c>
    </row>
    <row r="12364" spans="1:8">
      <c r="A12364" s="753" t="s">
        <v>84</v>
      </c>
      <c r="B12364" s="753" t="s">
        <v>231</v>
      </c>
      <c r="C12364" s="753" t="s">
        <v>164</v>
      </c>
      <c r="D12364" s="753" t="s">
        <v>1954</v>
      </c>
      <c r="E12364" s="753" t="s">
        <v>178</v>
      </c>
      <c r="F12364" s="753"/>
      <c r="G12364" s="757" t="s">
        <v>179</v>
      </c>
      <c r="H12364" s="751">
        <v>5001750000</v>
      </c>
    </row>
    <row r="12365" spans="1:8" ht="26.4">
      <c r="A12365" s="753" t="s">
        <v>84</v>
      </c>
      <c r="B12365" s="753" t="s">
        <v>231</v>
      </c>
      <c r="C12365" s="753" t="s">
        <v>164</v>
      </c>
      <c r="D12365" s="753" t="s">
        <v>1954</v>
      </c>
      <c r="E12365" s="753" t="s">
        <v>178</v>
      </c>
      <c r="F12365" s="753" t="s">
        <v>180</v>
      </c>
      <c r="G12365" s="757" t="s">
        <v>1810</v>
      </c>
      <c r="H12365" s="751">
        <v>5001750000</v>
      </c>
    </row>
    <row r="12366" spans="1:8">
      <c r="A12366" s="753" t="s">
        <v>84</v>
      </c>
      <c r="B12366" s="753" t="s">
        <v>231</v>
      </c>
      <c r="C12366" s="753" t="s">
        <v>164</v>
      </c>
      <c r="D12366" s="753" t="s">
        <v>1954</v>
      </c>
      <c r="E12366" s="753" t="s">
        <v>19</v>
      </c>
      <c r="F12366" s="753"/>
      <c r="G12366" s="757" t="s">
        <v>133</v>
      </c>
      <c r="H12366" s="751">
        <v>151346000</v>
      </c>
    </row>
    <row r="12367" spans="1:8">
      <c r="A12367" s="753" t="s">
        <v>84</v>
      </c>
      <c r="B12367" s="753" t="s">
        <v>231</v>
      </c>
      <c r="C12367" s="753" t="s">
        <v>164</v>
      </c>
      <c r="D12367" s="753" t="s">
        <v>1954</v>
      </c>
      <c r="E12367" s="753" t="s">
        <v>19</v>
      </c>
      <c r="F12367" s="753" t="s">
        <v>20</v>
      </c>
      <c r="G12367" s="757" t="s">
        <v>21</v>
      </c>
      <c r="H12367" s="751">
        <v>56941000</v>
      </c>
    </row>
    <row r="12368" spans="1:8">
      <c r="A12368" s="753" t="s">
        <v>84</v>
      </c>
      <c r="B12368" s="753" t="s">
        <v>231</v>
      </c>
      <c r="C12368" s="753" t="s">
        <v>164</v>
      </c>
      <c r="D12368" s="753" t="s">
        <v>1954</v>
      </c>
      <c r="E12368" s="753" t="s">
        <v>19</v>
      </c>
      <c r="F12368" s="753" t="s">
        <v>22</v>
      </c>
      <c r="G12368" s="757" t="s">
        <v>23</v>
      </c>
      <c r="H12368" s="751">
        <v>94405000</v>
      </c>
    </row>
    <row r="12369" spans="1:8">
      <c r="A12369" s="753" t="s">
        <v>84</v>
      </c>
      <c r="B12369" s="753" t="s">
        <v>231</v>
      </c>
      <c r="C12369" s="753" t="s">
        <v>211</v>
      </c>
      <c r="D12369" s="753"/>
      <c r="E12369" s="753"/>
      <c r="F12369" s="753"/>
      <c r="G12369" s="757" t="s">
        <v>1373</v>
      </c>
      <c r="H12369" s="751">
        <v>2090727000</v>
      </c>
    </row>
    <row r="12370" spans="1:8">
      <c r="A12370" s="753" t="s">
        <v>84</v>
      </c>
      <c r="B12370" s="753" t="s">
        <v>231</v>
      </c>
      <c r="C12370" s="753" t="s">
        <v>211</v>
      </c>
      <c r="D12370" s="753" t="s">
        <v>1984</v>
      </c>
      <c r="E12370" s="753"/>
      <c r="F12370" s="753"/>
      <c r="G12370" s="757" t="s">
        <v>1985</v>
      </c>
      <c r="H12370" s="751">
        <v>2090727000</v>
      </c>
    </row>
    <row r="12371" spans="1:8">
      <c r="A12371" s="753" t="s">
        <v>84</v>
      </c>
      <c r="B12371" s="753" t="s">
        <v>231</v>
      </c>
      <c r="C12371" s="753" t="s">
        <v>211</v>
      </c>
      <c r="D12371" s="753" t="s">
        <v>1984</v>
      </c>
      <c r="E12371" s="753" t="s">
        <v>112</v>
      </c>
      <c r="F12371" s="753"/>
      <c r="G12371" s="757" t="s">
        <v>113</v>
      </c>
      <c r="H12371" s="751">
        <v>84000000</v>
      </c>
    </row>
    <row r="12372" spans="1:8">
      <c r="A12372" s="753" t="s">
        <v>84</v>
      </c>
      <c r="B12372" s="753" t="s">
        <v>231</v>
      </c>
      <c r="C12372" s="753" t="s">
        <v>211</v>
      </c>
      <c r="D12372" s="753" t="s">
        <v>1984</v>
      </c>
      <c r="E12372" s="753" t="s">
        <v>112</v>
      </c>
      <c r="F12372" s="753" t="s">
        <v>156</v>
      </c>
      <c r="G12372" s="757" t="s">
        <v>1779</v>
      </c>
      <c r="H12372" s="751">
        <v>84000000</v>
      </c>
    </row>
    <row r="12373" spans="1:8">
      <c r="A12373" s="753" t="s">
        <v>84</v>
      </c>
      <c r="B12373" s="753" t="s">
        <v>231</v>
      </c>
      <c r="C12373" s="753" t="s">
        <v>211</v>
      </c>
      <c r="D12373" s="753" t="s">
        <v>1984</v>
      </c>
      <c r="E12373" s="753" t="s">
        <v>554</v>
      </c>
      <c r="F12373" s="753"/>
      <c r="G12373" s="757" t="s">
        <v>555</v>
      </c>
      <c r="H12373" s="751">
        <v>75000000</v>
      </c>
    </row>
    <row r="12374" spans="1:8">
      <c r="A12374" s="753" t="s">
        <v>84</v>
      </c>
      <c r="B12374" s="753" t="s">
        <v>231</v>
      </c>
      <c r="C12374" s="753" t="s">
        <v>211</v>
      </c>
      <c r="D12374" s="753" t="s">
        <v>1984</v>
      </c>
      <c r="E12374" s="753" t="s">
        <v>554</v>
      </c>
      <c r="F12374" s="753" t="s">
        <v>556</v>
      </c>
      <c r="G12374" s="757" t="s">
        <v>557</v>
      </c>
      <c r="H12374" s="751">
        <v>39000000</v>
      </c>
    </row>
    <row r="12375" spans="1:8">
      <c r="A12375" s="753" t="s">
        <v>84</v>
      </c>
      <c r="B12375" s="753" t="s">
        <v>231</v>
      </c>
      <c r="C12375" s="753" t="s">
        <v>211</v>
      </c>
      <c r="D12375" s="753" t="s">
        <v>1984</v>
      </c>
      <c r="E12375" s="753" t="s">
        <v>554</v>
      </c>
      <c r="F12375" s="753" t="s">
        <v>977</v>
      </c>
      <c r="G12375" s="757" t="s">
        <v>1877</v>
      </c>
      <c r="H12375" s="751">
        <v>36000000</v>
      </c>
    </row>
    <row r="12376" spans="1:8" ht="39.6">
      <c r="A12376" s="753" t="s">
        <v>84</v>
      </c>
      <c r="B12376" s="753" t="s">
        <v>231</v>
      </c>
      <c r="C12376" s="753" t="s">
        <v>211</v>
      </c>
      <c r="D12376" s="753" t="s">
        <v>1984</v>
      </c>
      <c r="E12376" s="753" t="s">
        <v>560</v>
      </c>
      <c r="F12376" s="753"/>
      <c r="G12376" s="757" t="s">
        <v>1790</v>
      </c>
      <c r="H12376" s="751">
        <v>30000000</v>
      </c>
    </row>
    <row r="12377" spans="1:8">
      <c r="A12377" s="753" t="s">
        <v>84</v>
      </c>
      <c r="B12377" s="753" t="s">
        <v>231</v>
      </c>
      <c r="C12377" s="753" t="s">
        <v>211</v>
      </c>
      <c r="D12377" s="753" t="s">
        <v>1984</v>
      </c>
      <c r="E12377" s="753" t="s">
        <v>560</v>
      </c>
      <c r="F12377" s="753" t="s">
        <v>197</v>
      </c>
      <c r="G12377" s="757" t="s">
        <v>1792</v>
      </c>
      <c r="H12377" s="751">
        <v>30000000</v>
      </c>
    </row>
    <row r="12378" spans="1:8" ht="26.4">
      <c r="A12378" s="753" t="s">
        <v>84</v>
      </c>
      <c r="B12378" s="753" t="s">
        <v>231</v>
      </c>
      <c r="C12378" s="753" t="s">
        <v>211</v>
      </c>
      <c r="D12378" s="753" t="s">
        <v>1984</v>
      </c>
      <c r="E12378" s="753" t="s">
        <v>130</v>
      </c>
      <c r="F12378" s="753"/>
      <c r="G12378" s="757" t="s">
        <v>131</v>
      </c>
      <c r="H12378" s="751">
        <v>1126292000</v>
      </c>
    </row>
    <row r="12379" spans="1:8">
      <c r="A12379" s="753" t="s">
        <v>84</v>
      </c>
      <c r="B12379" s="753" t="s">
        <v>231</v>
      </c>
      <c r="C12379" s="753" t="s">
        <v>211</v>
      </c>
      <c r="D12379" s="753" t="s">
        <v>1984</v>
      </c>
      <c r="E12379" s="753" t="s">
        <v>130</v>
      </c>
      <c r="F12379" s="753" t="s">
        <v>132</v>
      </c>
      <c r="G12379" s="757" t="s">
        <v>135</v>
      </c>
      <c r="H12379" s="751">
        <v>1126292000</v>
      </c>
    </row>
    <row r="12380" spans="1:8">
      <c r="A12380" s="753" t="s">
        <v>84</v>
      </c>
      <c r="B12380" s="753" t="s">
        <v>231</v>
      </c>
      <c r="C12380" s="753" t="s">
        <v>211</v>
      </c>
      <c r="D12380" s="753" t="s">
        <v>1984</v>
      </c>
      <c r="E12380" s="753" t="s">
        <v>134</v>
      </c>
      <c r="F12380" s="753"/>
      <c r="G12380" s="757" t="s">
        <v>135</v>
      </c>
      <c r="H12380" s="751">
        <v>775435000</v>
      </c>
    </row>
    <row r="12381" spans="1:8">
      <c r="A12381" s="753" t="s">
        <v>84</v>
      </c>
      <c r="B12381" s="753" t="s">
        <v>231</v>
      </c>
      <c r="C12381" s="753" t="s">
        <v>211</v>
      </c>
      <c r="D12381" s="753" t="s">
        <v>1984</v>
      </c>
      <c r="E12381" s="753" t="s">
        <v>134</v>
      </c>
      <c r="F12381" s="753" t="s">
        <v>139</v>
      </c>
      <c r="G12381" s="757" t="s">
        <v>140</v>
      </c>
      <c r="H12381" s="751">
        <v>775435000</v>
      </c>
    </row>
    <row r="12382" spans="1:8">
      <c r="A12382" s="753" t="s">
        <v>84</v>
      </c>
      <c r="B12382" s="753" t="s">
        <v>231</v>
      </c>
      <c r="C12382" s="753" t="s">
        <v>188</v>
      </c>
      <c r="D12382" s="753"/>
      <c r="E12382" s="753"/>
      <c r="F12382" s="753"/>
      <c r="G12382" s="757" t="s">
        <v>1374</v>
      </c>
      <c r="H12382" s="751">
        <v>420778576558</v>
      </c>
    </row>
    <row r="12383" spans="1:8">
      <c r="A12383" s="753" t="s">
        <v>84</v>
      </c>
      <c r="B12383" s="753" t="s">
        <v>231</v>
      </c>
      <c r="C12383" s="753" t="s">
        <v>188</v>
      </c>
      <c r="D12383" s="753" t="s">
        <v>1018</v>
      </c>
      <c r="E12383" s="753"/>
      <c r="F12383" s="753"/>
      <c r="G12383" s="757" t="s">
        <v>1861</v>
      </c>
      <c r="H12383" s="751">
        <v>248706940</v>
      </c>
    </row>
    <row r="12384" spans="1:8" ht="39.6">
      <c r="A12384" s="753" t="s">
        <v>84</v>
      </c>
      <c r="B12384" s="753" t="s">
        <v>231</v>
      </c>
      <c r="C12384" s="753" t="s">
        <v>188</v>
      </c>
      <c r="D12384" s="753" t="s">
        <v>1018</v>
      </c>
      <c r="E12384" s="753" t="s">
        <v>560</v>
      </c>
      <c r="F12384" s="753"/>
      <c r="G12384" s="757" t="s">
        <v>1790</v>
      </c>
      <c r="H12384" s="751">
        <v>121000000</v>
      </c>
    </row>
    <row r="12385" spans="1:8" ht="26.4">
      <c r="A12385" s="753" t="s">
        <v>84</v>
      </c>
      <c r="B12385" s="753" t="s">
        <v>231</v>
      </c>
      <c r="C12385" s="753" t="s">
        <v>188</v>
      </c>
      <c r="D12385" s="753" t="s">
        <v>1018</v>
      </c>
      <c r="E12385" s="753" t="s">
        <v>560</v>
      </c>
      <c r="F12385" s="753" t="s">
        <v>563</v>
      </c>
      <c r="G12385" s="757" t="s">
        <v>13</v>
      </c>
      <c r="H12385" s="751">
        <v>121000000</v>
      </c>
    </row>
    <row r="12386" spans="1:8">
      <c r="A12386" s="753" t="s">
        <v>84</v>
      </c>
      <c r="B12386" s="753" t="s">
        <v>231</v>
      </c>
      <c r="C12386" s="753" t="s">
        <v>188</v>
      </c>
      <c r="D12386" s="753" t="s">
        <v>1018</v>
      </c>
      <c r="E12386" s="753" t="s">
        <v>31</v>
      </c>
      <c r="F12386" s="753"/>
      <c r="G12386" s="757" t="s">
        <v>32</v>
      </c>
      <c r="H12386" s="751">
        <v>127706940</v>
      </c>
    </row>
    <row r="12387" spans="1:8">
      <c r="A12387" s="753" t="s">
        <v>84</v>
      </c>
      <c r="B12387" s="753" t="s">
        <v>231</v>
      </c>
      <c r="C12387" s="753" t="s">
        <v>188</v>
      </c>
      <c r="D12387" s="753" t="s">
        <v>1018</v>
      </c>
      <c r="E12387" s="753" t="s">
        <v>31</v>
      </c>
      <c r="F12387" s="753" t="s">
        <v>33</v>
      </c>
      <c r="G12387" s="757" t="s">
        <v>135</v>
      </c>
      <c r="H12387" s="751">
        <v>127706940</v>
      </c>
    </row>
    <row r="12388" spans="1:8">
      <c r="A12388" s="753" t="s">
        <v>84</v>
      </c>
      <c r="B12388" s="753" t="s">
        <v>231</v>
      </c>
      <c r="C12388" s="753" t="s">
        <v>188</v>
      </c>
      <c r="D12388" s="753" t="s">
        <v>956</v>
      </c>
      <c r="E12388" s="753"/>
      <c r="F12388" s="753"/>
      <c r="G12388" s="757" t="s">
        <v>1867</v>
      </c>
      <c r="H12388" s="751">
        <v>18572865200</v>
      </c>
    </row>
    <row r="12389" spans="1:8">
      <c r="A12389" s="753" t="s">
        <v>84</v>
      </c>
      <c r="B12389" s="753" t="s">
        <v>231</v>
      </c>
      <c r="C12389" s="753" t="s">
        <v>188</v>
      </c>
      <c r="D12389" s="753" t="s">
        <v>956</v>
      </c>
      <c r="E12389" s="753" t="s">
        <v>178</v>
      </c>
      <c r="F12389" s="753"/>
      <c r="G12389" s="757" t="s">
        <v>179</v>
      </c>
      <c r="H12389" s="751">
        <v>16761306200</v>
      </c>
    </row>
    <row r="12390" spans="1:8" ht="26.4">
      <c r="A12390" s="753" t="s">
        <v>84</v>
      </c>
      <c r="B12390" s="753" t="s">
        <v>231</v>
      </c>
      <c r="C12390" s="753" t="s">
        <v>188</v>
      </c>
      <c r="D12390" s="753" t="s">
        <v>956</v>
      </c>
      <c r="E12390" s="753" t="s">
        <v>178</v>
      </c>
      <c r="F12390" s="753" t="s">
        <v>180</v>
      </c>
      <c r="G12390" s="757" t="s">
        <v>1810</v>
      </c>
      <c r="H12390" s="751">
        <v>16761306200</v>
      </c>
    </row>
    <row r="12391" spans="1:8">
      <c r="A12391" s="753" t="s">
        <v>84</v>
      </c>
      <c r="B12391" s="753" t="s">
        <v>231</v>
      </c>
      <c r="C12391" s="753" t="s">
        <v>188</v>
      </c>
      <c r="D12391" s="753" t="s">
        <v>956</v>
      </c>
      <c r="E12391" s="753" t="s">
        <v>19</v>
      </c>
      <c r="F12391" s="753"/>
      <c r="G12391" s="757" t="s">
        <v>133</v>
      </c>
      <c r="H12391" s="751">
        <v>1811559000</v>
      </c>
    </row>
    <row r="12392" spans="1:8">
      <c r="A12392" s="753" t="s">
        <v>84</v>
      </c>
      <c r="B12392" s="753" t="s">
        <v>231</v>
      </c>
      <c r="C12392" s="753" t="s">
        <v>188</v>
      </c>
      <c r="D12392" s="753" t="s">
        <v>956</v>
      </c>
      <c r="E12392" s="753" t="s">
        <v>19</v>
      </c>
      <c r="F12392" s="753" t="s">
        <v>20</v>
      </c>
      <c r="G12392" s="757" t="s">
        <v>21</v>
      </c>
      <c r="H12392" s="751">
        <v>216803000</v>
      </c>
    </row>
    <row r="12393" spans="1:8">
      <c r="A12393" s="753" t="s">
        <v>84</v>
      </c>
      <c r="B12393" s="753" t="s">
        <v>231</v>
      </c>
      <c r="C12393" s="753" t="s">
        <v>188</v>
      </c>
      <c r="D12393" s="753" t="s">
        <v>956</v>
      </c>
      <c r="E12393" s="753" t="s">
        <v>19</v>
      </c>
      <c r="F12393" s="753" t="s">
        <v>22</v>
      </c>
      <c r="G12393" s="757" t="s">
        <v>23</v>
      </c>
      <c r="H12393" s="751">
        <v>1542634000</v>
      </c>
    </row>
    <row r="12394" spans="1:8">
      <c r="A12394" s="753" t="s">
        <v>84</v>
      </c>
      <c r="B12394" s="753" t="s">
        <v>231</v>
      </c>
      <c r="C12394" s="753" t="s">
        <v>188</v>
      </c>
      <c r="D12394" s="753" t="s">
        <v>956</v>
      </c>
      <c r="E12394" s="753" t="s">
        <v>19</v>
      </c>
      <c r="F12394" s="753" t="s">
        <v>245</v>
      </c>
      <c r="G12394" s="757" t="s">
        <v>135</v>
      </c>
      <c r="H12394" s="751">
        <v>52122000</v>
      </c>
    </row>
    <row r="12395" spans="1:8">
      <c r="A12395" s="753" t="s">
        <v>84</v>
      </c>
      <c r="B12395" s="753" t="s">
        <v>231</v>
      </c>
      <c r="C12395" s="753" t="s">
        <v>188</v>
      </c>
      <c r="D12395" s="753" t="s">
        <v>1868</v>
      </c>
      <c r="E12395" s="753"/>
      <c r="F12395" s="753"/>
      <c r="G12395" s="757" t="s">
        <v>1869</v>
      </c>
      <c r="H12395" s="751">
        <v>173741408900</v>
      </c>
    </row>
    <row r="12396" spans="1:8">
      <c r="A12396" s="753" t="s">
        <v>84</v>
      </c>
      <c r="B12396" s="753" t="s">
        <v>231</v>
      </c>
      <c r="C12396" s="753" t="s">
        <v>188</v>
      </c>
      <c r="D12396" s="753" t="s">
        <v>1868</v>
      </c>
      <c r="E12396" s="753" t="s">
        <v>31</v>
      </c>
      <c r="F12396" s="753"/>
      <c r="G12396" s="757" t="s">
        <v>32</v>
      </c>
      <c r="H12396" s="751">
        <v>65868675200</v>
      </c>
    </row>
    <row r="12397" spans="1:8">
      <c r="A12397" s="753" t="s">
        <v>84</v>
      </c>
      <c r="B12397" s="753" t="s">
        <v>231</v>
      </c>
      <c r="C12397" s="753" t="s">
        <v>188</v>
      </c>
      <c r="D12397" s="753" t="s">
        <v>1868</v>
      </c>
      <c r="E12397" s="753" t="s">
        <v>31</v>
      </c>
      <c r="F12397" s="753" t="s">
        <v>33</v>
      </c>
      <c r="G12397" s="757" t="s">
        <v>135</v>
      </c>
      <c r="H12397" s="751">
        <v>65868675200</v>
      </c>
    </row>
    <row r="12398" spans="1:8">
      <c r="A12398" s="753" t="s">
        <v>84</v>
      </c>
      <c r="B12398" s="753" t="s">
        <v>231</v>
      </c>
      <c r="C12398" s="753" t="s">
        <v>188</v>
      </c>
      <c r="D12398" s="753" t="s">
        <v>1868</v>
      </c>
      <c r="E12398" s="753" t="s">
        <v>134</v>
      </c>
      <c r="F12398" s="753"/>
      <c r="G12398" s="757" t="s">
        <v>135</v>
      </c>
      <c r="H12398" s="751">
        <v>107872733700</v>
      </c>
    </row>
    <row r="12399" spans="1:8">
      <c r="A12399" s="753" t="s">
        <v>84</v>
      </c>
      <c r="B12399" s="753" t="s">
        <v>231</v>
      </c>
      <c r="C12399" s="753" t="s">
        <v>188</v>
      </c>
      <c r="D12399" s="753" t="s">
        <v>1868</v>
      </c>
      <c r="E12399" s="753" t="s">
        <v>134</v>
      </c>
      <c r="F12399" s="753" t="s">
        <v>139</v>
      </c>
      <c r="G12399" s="757" t="s">
        <v>140</v>
      </c>
      <c r="H12399" s="751">
        <v>107872733700</v>
      </c>
    </row>
    <row r="12400" spans="1:8">
      <c r="A12400" s="753" t="s">
        <v>84</v>
      </c>
      <c r="B12400" s="753" t="s">
        <v>231</v>
      </c>
      <c r="C12400" s="753" t="s">
        <v>188</v>
      </c>
      <c r="D12400" s="753" t="s">
        <v>1870</v>
      </c>
      <c r="E12400" s="753"/>
      <c r="F12400" s="753"/>
      <c r="G12400" s="757" t="s">
        <v>1871</v>
      </c>
      <c r="H12400" s="751">
        <v>124644285500</v>
      </c>
    </row>
    <row r="12401" spans="1:8">
      <c r="A12401" s="753" t="s">
        <v>84</v>
      </c>
      <c r="B12401" s="753" t="s">
        <v>231</v>
      </c>
      <c r="C12401" s="753" t="s">
        <v>188</v>
      </c>
      <c r="D12401" s="753" t="s">
        <v>1870</v>
      </c>
      <c r="E12401" s="753" t="s">
        <v>178</v>
      </c>
      <c r="F12401" s="753"/>
      <c r="G12401" s="757" t="s">
        <v>179</v>
      </c>
      <c r="H12401" s="751">
        <v>117076926500</v>
      </c>
    </row>
    <row r="12402" spans="1:8" ht="26.4">
      <c r="A12402" s="753" t="s">
        <v>84</v>
      </c>
      <c r="B12402" s="753" t="s">
        <v>231</v>
      </c>
      <c r="C12402" s="753" t="s">
        <v>188</v>
      </c>
      <c r="D12402" s="753" t="s">
        <v>1870</v>
      </c>
      <c r="E12402" s="753" t="s">
        <v>178</v>
      </c>
      <c r="F12402" s="753" t="s">
        <v>180</v>
      </c>
      <c r="G12402" s="757" t="s">
        <v>1810</v>
      </c>
      <c r="H12402" s="751">
        <v>117076926500</v>
      </c>
    </row>
    <row r="12403" spans="1:8">
      <c r="A12403" s="753" t="s">
        <v>84</v>
      </c>
      <c r="B12403" s="753" t="s">
        <v>231</v>
      </c>
      <c r="C12403" s="753" t="s">
        <v>188</v>
      </c>
      <c r="D12403" s="753" t="s">
        <v>1870</v>
      </c>
      <c r="E12403" s="753" t="s">
        <v>19</v>
      </c>
      <c r="F12403" s="753"/>
      <c r="G12403" s="757" t="s">
        <v>133</v>
      </c>
      <c r="H12403" s="751">
        <v>7567359000</v>
      </c>
    </row>
    <row r="12404" spans="1:8">
      <c r="A12404" s="753" t="s">
        <v>84</v>
      </c>
      <c r="B12404" s="753" t="s">
        <v>231</v>
      </c>
      <c r="C12404" s="753" t="s">
        <v>188</v>
      </c>
      <c r="D12404" s="753" t="s">
        <v>1870</v>
      </c>
      <c r="E12404" s="753" t="s">
        <v>19</v>
      </c>
      <c r="F12404" s="753" t="s">
        <v>20</v>
      </c>
      <c r="G12404" s="757" t="s">
        <v>21</v>
      </c>
      <c r="H12404" s="751">
        <v>958567000</v>
      </c>
    </row>
    <row r="12405" spans="1:8">
      <c r="A12405" s="753" t="s">
        <v>84</v>
      </c>
      <c r="B12405" s="753" t="s">
        <v>231</v>
      </c>
      <c r="C12405" s="753" t="s">
        <v>188</v>
      </c>
      <c r="D12405" s="753" t="s">
        <v>1870</v>
      </c>
      <c r="E12405" s="753" t="s">
        <v>19</v>
      </c>
      <c r="F12405" s="753" t="s">
        <v>22</v>
      </c>
      <c r="G12405" s="757" t="s">
        <v>23</v>
      </c>
      <c r="H12405" s="751">
        <v>6497649000</v>
      </c>
    </row>
    <row r="12406" spans="1:8">
      <c r="A12406" s="753" t="s">
        <v>84</v>
      </c>
      <c r="B12406" s="753" t="s">
        <v>231</v>
      </c>
      <c r="C12406" s="753" t="s">
        <v>188</v>
      </c>
      <c r="D12406" s="753" t="s">
        <v>1870</v>
      </c>
      <c r="E12406" s="753" t="s">
        <v>19</v>
      </c>
      <c r="F12406" s="753" t="s">
        <v>245</v>
      </c>
      <c r="G12406" s="757" t="s">
        <v>135</v>
      </c>
      <c r="H12406" s="751">
        <v>111143000</v>
      </c>
    </row>
    <row r="12407" spans="1:8">
      <c r="A12407" s="753" t="s">
        <v>84</v>
      </c>
      <c r="B12407" s="753" t="s">
        <v>231</v>
      </c>
      <c r="C12407" s="753" t="s">
        <v>188</v>
      </c>
      <c r="D12407" s="753" t="s">
        <v>189</v>
      </c>
      <c r="E12407" s="753"/>
      <c r="F12407" s="753"/>
      <c r="G12407" s="757" t="s">
        <v>1872</v>
      </c>
      <c r="H12407" s="751">
        <v>50710987699</v>
      </c>
    </row>
    <row r="12408" spans="1:8">
      <c r="A12408" s="753" t="s">
        <v>84</v>
      </c>
      <c r="B12408" s="753" t="s">
        <v>231</v>
      </c>
      <c r="C12408" s="753" t="s">
        <v>188</v>
      </c>
      <c r="D12408" s="753" t="s">
        <v>189</v>
      </c>
      <c r="E12408" s="753" t="s">
        <v>134</v>
      </c>
      <c r="F12408" s="753"/>
      <c r="G12408" s="757" t="s">
        <v>135</v>
      </c>
      <c r="H12408" s="751">
        <v>285000000</v>
      </c>
    </row>
    <row r="12409" spans="1:8">
      <c r="A12409" s="753" t="s">
        <v>84</v>
      </c>
      <c r="B12409" s="753" t="s">
        <v>231</v>
      </c>
      <c r="C12409" s="753" t="s">
        <v>188</v>
      </c>
      <c r="D12409" s="753" t="s">
        <v>189</v>
      </c>
      <c r="E12409" s="753" t="s">
        <v>134</v>
      </c>
      <c r="F12409" s="753" t="s">
        <v>139</v>
      </c>
      <c r="G12409" s="757" t="s">
        <v>140</v>
      </c>
      <c r="H12409" s="751">
        <v>285000000</v>
      </c>
    </row>
    <row r="12410" spans="1:8">
      <c r="A12410" s="753" t="s">
        <v>84</v>
      </c>
      <c r="B12410" s="753" t="s">
        <v>231</v>
      </c>
      <c r="C12410" s="753" t="s">
        <v>188</v>
      </c>
      <c r="D12410" s="753" t="s">
        <v>189</v>
      </c>
      <c r="E12410" s="753" t="s">
        <v>918</v>
      </c>
      <c r="F12410" s="753"/>
      <c r="G12410" s="757" t="s">
        <v>1862</v>
      </c>
      <c r="H12410" s="751">
        <v>518302800</v>
      </c>
    </row>
    <row r="12411" spans="1:8">
      <c r="A12411" s="753" t="s">
        <v>84</v>
      </c>
      <c r="B12411" s="753" t="s">
        <v>231</v>
      </c>
      <c r="C12411" s="753" t="s">
        <v>188</v>
      </c>
      <c r="D12411" s="753" t="s">
        <v>189</v>
      </c>
      <c r="E12411" s="753" t="s">
        <v>918</v>
      </c>
      <c r="F12411" s="753" t="s">
        <v>921</v>
      </c>
      <c r="G12411" s="757" t="s">
        <v>920</v>
      </c>
      <c r="H12411" s="751">
        <v>8396000</v>
      </c>
    </row>
    <row r="12412" spans="1:8">
      <c r="A12412" s="753" t="s">
        <v>84</v>
      </c>
      <c r="B12412" s="753" t="s">
        <v>231</v>
      </c>
      <c r="C12412" s="753" t="s">
        <v>188</v>
      </c>
      <c r="D12412" s="753" t="s">
        <v>189</v>
      </c>
      <c r="E12412" s="753" t="s">
        <v>918</v>
      </c>
      <c r="F12412" s="753" t="s">
        <v>930</v>
      </c>
      <c r="G12412" s="757" t="s">
        <v>135</v>
      </c>
      <c r="H12412" s="751">
        <v>509906800</v>
      </c>
    </row>
    <row r="12413" spans="1:8" ht="26.4">
      <c r="A12413" s="753" t="s">
        <v>84</v>
      </c>
      <c r="B12413" s="753" t="s">
        <v>231</v>
      </c>
      <c r="C12413" s="753" t="s">
        <v>188</v>
      </c>
      <c r="D12413" s="753" t="s">
        <v>189</v>
      </c>
      <c r="E12413" s="753" t="s">
        <v>183</v>
      </c>
      <c r="F12413" s="753"/>
      <c r="G12413" s="757" t="s">
        <v>1863</v>
      </c>
      <c r="H12413" s="751">
        <v>2934228000</v>
      </c>
    </row>
    <row r="12414" spans="1:8" ht="26.4">
      <c r="A12414" s="753" t="s">
        <v>84</v>
      </c>
      <c r="B12414" s="753" t="s">
        <v>231</v>
      </c>
      <c r="C12414" s="753" t="s">
        <v>188</v>
      </c>
      <c r="D12414" s="753" t="s">
        <v>189</v>
      </c>
      <c r="E12414" s="753" t="s">
        <v>183</v>
      </c>
      <c r="F12414" s="753" t="s">
        <v>184</v>
      </c>
      <c r="G12414" s="757" t="s">
        <v>1864</v>
      </c>
      <c r="H12414" s="751">
        <v>2874805000</v>
      </c>
    </row>
    <row r="12415" spans="1:8" ht="26.4">
      <c r="A12415" s="753" t="s">
        <v>84</v>
      </c>
      <c r="B12415" s="753" t="s">
        <v>231</v>
      </c>
      <c r="C12415" s="753" t="s">
        <v>188</v>
      </c>
      <c r="D12415" s="753" t="s">
        <v>189</v>
      </c>
      <c r="E12415" s="753" t="s">
        <v>183</v>
      </c>
      <c r="F12415" s="753" t="s">
        <v>929</v>
      </c>
      <c r="G12415" s="757" t="s">
        <v>1892</v>
      </c>
      <c r="H12415" s="751">
        <v>59423000</v>
      </c>
    </row>
    <row r="12416" spans="1:8">
      <c r="A12416" s="753" t="s">
        <v>84</v>
      </c>
      <c r="B12416" s="753" t="s">
        <v>231</v>
      </c>
      <c r="C12416" s="753" t="s">
        <v>188</v>
      </c>
      <c r="D12416" s="753" t="s">
        <v>189</v>
      </c>
      <c r="E12416" s="753" t="s">
        <v>178</v>
      </c>
      <c r="F12416" s="753"/>
      <c r="G12416" s="757" t="s">
        <v>179</v>
      </c>
      <c r="H12416" s="751">
        <v>38523108634</v>
      </c>
    </row>
    <row r="12417" spans="1:8" ht="26.4">
      <c r="A12417" s="753" t="s">
        <v>84</v>
      </c>
      <c r="B12417" s="753" t="s">
        <v>231</v>
      </c>
      <c r="C12417" s="753" t="s">
        <v>188</v>
      </c>
      <c r="D12417" s="753" t="s">
        <v>189</v>
      </c>
      <c r="E12417" s="753" t="s">
        <v>178</v>
      </c>
      <c r="F12417" s="753" t="s">
        <v>180</v>
      </c>
      <c r="G12417" s="757" t="s">
        <v>1810</v>
      </c>
      <c r="H12417" s="751">
        <v>38523108634</v>
      </c>
    </row>
    <row r="12418" spans="1:8">
      <c r="A12418" s="753" t="s">
        <v>84</v>
      </c>
      <c r="B12418" s="753" t="s">
        <v>231</v>
      </c>
      <c r="C12418" s="753" t="s">
        <v>188</v>
      </c>
      <c r="D12418" s="753" t="s">
        <v>189</v>
      </c>
      <c r="E12418" s="753" t="s">
        <v>19</v>
      </c>
      <c r="F12418" s="753"/>
      <c r="G12418" s="757" t="s">
        <v>133</v>
      </c>
      <c r="H12418" s="751">
        <v>8450348265</v>
      </c>
    </row>
    <row r="12419" spans="1:8">
      <c r="A12419" s="753" t="s">
        <v>84</v>
      </c>
      <c r="B12419" s="753" t="s">
        <v>231</v>
      </c>
      <c r="C12419" s="753" t="s">
        <v>188</v>
      </c>
      <c r="D12419" s="753" t="s">
        <v>189</v>
      </c>
      <c r="E12419" s="753" t="s">
        <v>19</v>
      </c>
      <c r="F12419" s="753" t="s">
        <v>20</v>
      </c>
      <c r="G12419" s="757" t="s">
        <v>21</v>
      </c>
      <c r="H12419" s="751">
        <v>693824604</v>
      </c>
    </row>
    <row r="12420" spans="1:8">
      <c r="A12420" s="753" t="s">
        <v>84</v>
      </c>
      <c r="B12420" s="753" t="s">
        <v>231</v>
      </c>
      <c r="C12420" s="753" t="s">
        <v>188</v>
      </c>
      <c r="D12420" s="753" t="s">
        <v>189</v>
      </c>
      <c r="E12420" s="753" t="s">
        <v>19</v>
      </c>
      <c r="F12420" s="753" t="s">
        <v>22</v>
      </c>
      <c r="G12420" s="757" t="s">
        <v>23</v>
      </c>
      <c r="H12420" s="751">
        <v>7082506785</v>
      </c>
    </row>
    <row r="12421" spans="1:8">
      <c r="A12421" s="753" t="s">
        <v>84</v>
      </c>
      <c r="B12421" s="753" t="s">
        <v>231</v>
      </c>
      <c r="C12421" s="753" t="s">
        <v>188</v>
      </c>
      <c r="D12421" s="753" t="s">
        <v>189</v>
      </c>
      <c r="E12421" s="753" t="s">
        <v>19</v>
      </c>
      <c r="F12421" s="753" t="s">
        <v>245</v>
      </c>
      <c r="G12421" s="757" t="s">
        <v>135</v>
      </c>
      <c r="H12421" s="751">
        <v>674016876</v>
      </c>
    </row>
    <row r="12422" spans="1:8">
      <c r="A12422" s="753" t="s">
        <v>84</v>
      </c>
      <c r="B12422" s="753" t="s">
        <v>231</v>
      </c>
      <c r="C12422" s="753" t="s">
        <v>188</v>
      </c>
      <c r="D12422" s="753" t="s">
        <v>2030</v>
      </c>
      <c r="E12422" s="753"/>
      <c r="F12422" s="753"/>
      <c r="G12422" s="757" t="s">
        <v>2031</v>
      </c>
      <c r="H12422" s="751">
        <v>17227168941</v>
      </c>
    </row>
    <row r="12423" spans="1:8">
      <c r="A12423" s="753" t="s">
        <v>84</v>
      </c>
      <c r="B12423" s="753" t="s">
        <v>231</v>
      </c>
      <c r="C12423" s="753" t="s">
        <v>188</v>
      </c>
      <c r="D12423" s="753" t="s">
        <v>2030</v>
      </c>
      <c r="E12423" s="753" t="s">
        <v>178</v>
      </c>
      <c r="F12423" s="753"/>
      <c r="G12423" s="757" t="s">
        <v>179</v>
      </c>
      <c r="H12423" s="751">
        <v>15781418728</v>
      </c>
    </row>
    <row r="12424" spans="1:8" ht="26.4">
      <c r="A12424" s="753" t="s">
        <v>84</v>
      </c>
      <c r="B12424" s="753" t="s">
        <v>231</v>
      </c>
      <c r="C12424" s="753" t="s">
        <v>188</v>
      </c>
      <c r="D12424" s="753" t="s">
        <v>2030</v>
      </c>
      <c r="E12424" s="753" t="s">
        <v>178</v>
      </c>
      <c r="F12424" s="753" t="s">
        <v>180</v>
      </c>
      <c r="G12424" s="757" t="s">
        <v>1810</v>
      </c>
      <c r="H12424" s="751">
        <v>15781418728</v>
      </c>
    </row>
    <row r="12425" spans="1:8">
      <c r="A12425" s="753" t="s">
        <v>84</v>
      </c>
      <c r="B12425" s="753" t="s">
        <v>231</v>
      </c>
      <c r="C12425" s="753" t="s">
        <v>188</v>
      </c>
      <c r="D12425" s="753" t="s">
        <v>2030</v>
      </c>
      <c r="E12425" s="753" t="s">
        <v>19</v>
      </c>
      <c r="F12425" s="753"/>
      <c r="G12425" s="757" t="s">
        <v>133</v>
      </c>
      <c r="H12425" s="751">
        <v>1445750213</v>
      </c>
    </row>
    <row r="12426" spans="1:8">
      <c r="A12426" s="753" t="s">
        <v>84</v>
      </c>
      <c r="B12426" s="753" t="s">
        <v>231</v>
      </c>
      <c r="C12426" s="753" t="s">
        <v>188</v>
      </c>
      <c r="D12426" s="753" t="s">
        <v>2030</v>
      </c>
      <c r="E12426" s="753" t="s">
        <v>19</v>
      </c>
      <c r="F12426" s="753" t="s">
        <v>20</v>
      </c>
      <c r="G12426" s="757" t="s">
        <v>21</v>
      </c>
      <c r="H12426" s="751">
        <v>168320580</v>
      </c>
    </row>
    <row r="12427" spans="1:8">
      <c r="A12427" s="753" t="s">
        <v>84</v>
      </c>
      <c r="B12427" s="753" t="s">
        <v>231</v>
      </c>
      <c r="C12427" s="753" t="s">
        <v>188</v>
      </c>
      <c r="D12427" s="753" t="s">
        <v>2030</v>
      </c>
      <c r="E12427" s="753" t="s">
        <v>19</v>
      </c>
      <c r="F12427" s="753" t="s">
        <v>22</v>
      </c>
      <c r="G12427" s="757" t="s">
        <v>23</v>
      </c>
      <c r="H12427" s="751">
        <v>1199776633</v>
      </c>
    </row>
    <row r="12428" spans="1:8">
      <c r="A12428" s="753" t="s">
        <v>84</v>
      </c>
      <c r="B12428" s="753" t="s">
        <v>231</v>
      </c>
      <c r="C12428" s="753" t="s">
        <v>188</v>
      </c>
      <c r="D12428" s="753" t="s">
        <v>2030</v>
      </c>
      <c r="E12428" s="753" t="s">
        <v>19</v>
      </c>
      <c r="F12428" s="753" t="s">
        <v>245</v>
      </c>
      <c r="G12428" s="757" t="s">
        <v>135</v>
      </c>
      <c r="H12428" s="751">
        <v>77653000</v>
      </c>
    </row>
    <row r="12429" spans="1:8">
      <c r="A12429" s="753" t="s">
        <v>84</v>
      </c>
      <c r="B12429" s="753" t="s">
        <v>231</v>
      </c>
      <c r="C12429" s="753" t="s">
        <v>188</v>
      </c>
      <c r="D12429" s="753" t="s">
        <v>1903</v>
      </c>
      <c r="E12429" s="753"/>
      <c r="F12429" s="753"/>
      <c r="G12429" s="757" t="s">
        <v>186</v>
      </c>
      <c r="H12429" s="751">
        <v>3201701000</v>
      </c>
    </row>
    <row r="12430" spans="1:8">
      <c r="A12430" s="753" t="s">
        <v>84</v>
      </c>
      <c r="B12430" s="753" t="s">
        <v>231</v>
      </c>
      <c r="C12430" s="753" t="s">
        <v>188</v>
      </c>
      <c r="D12430" s="753" t="s">
        <v>1903</v>
      </c>
      <c r="E12430" s="753" t="s">
        <v>178</v>
      </c>
      <c r="F12430" s="753"/>
      <c r="G12430" s="757" t="s">
        <v>179</v>
      </c>
      <c r="H12430" s="751">
        <v>2559026000</v>
      </c>
    </row>
    <row r="12431" spans="1:8" ht="26.4">
      <c r="A12431" s="753" t="s">
        <v>84</v>
      </c>
      <c r="B12431" s="753" t="s">
        <v>231</v>
      </c>
      <c r="C12431" s="753" t="s">
        <v>188</v>
      </c>
      <c r="D12431" s="753" t="s">
        <v>1903</v>
      </c>
      <c r="E12431" s="753" t="s">
        <v>178</v>
      </c>
      <c r="F12431" s="753" t="s">
        <v>180</v>
      </c>
      <c r="G12431" s="757" t="s">
        <v>1810</v>
      </c>
      <c r="H12431" s="751">
        <v>2559026000</v>
      </c>
    </row>
    <row r="12432" spans="1:8">
      <c r="A12432" s="753" t="s">
        <v>84</v>
      </c>
      <c r="B12432" s="753" t="s">
        <v>231</v>
      </c>
      <c r="C12432" s="753" t="s">
        <v>188</v>
      </c>
      <c r="D12432" s="753" t="s">
        <v>1903</v>
      </c>
      <c r="E12432" s="753" t="s">
        <v>19</v>
      </c>
      <c r="F12432" s="753"/>
      <c r="G12432" s="757" t="s">
        <v>133</v>
      </c>
      <c r="H12432" s="751">
        <v>642675000</v>
      </c>
    </row>
    <row r="12433" spans="1:8">
      <c r="A12433" s="753" t="s">
        <v>84</v>
      </c>
      <c r="B12433" s="753" t="s">
        <v>231</v>
      </c>
      <c r="C12433" s="753" t="s">
        <v>188</v>
      </c>
      <c r="D12433" s="753" t="s">
        <v>1903</v>
      </c>
      <c r="E12433" s="753" t="s">
        <v>19</v>
      </c>
      <c r="F12433" s="753" t="s">
        <v>20</v>
      </c>
      <c r="G12433" s="757" t="s">
        <v>21</v>
      </c>
      <c r="H12433" s="751">
        <v>142221000</v>
      </c>
    </row>
    <row r="12434" spans="1:8">
      <c r="A12434" s="753" t="s">
        <v>84</v>
      </c>
      <c r="B12434" s="753" t="s">
        <v>231</v>
      </c>
      <c r="C12434" s="753" t="s">
        <v>188</v>
      </c>
      <c r="D12434" s="753" t="s">
        <v>1903</v>
      </c>
      <c r="E12434" s="753" t="s">
        <v>19</v>
      </c>
      <c r="F12434" s="753" t="s">
        <v>22</v>
      </c>
      <c r="G12434" s="757" t="s">
        <v>23</v>
      </c>
      <c r="H12434" s="751">
        <v>494018000</v>
      </c>
    </row>
    <row r="12435" spans="1:8">
      <c r="A12435" s="753" t="s">
        <v>84</v>
      </c>
      <c r="B12435" s="753" t="s">
        <v>231</v>
      </c>
      <c r="C12435" s="753" t="s">
        <v>188</v>
      </c>
      <c r="D12435" s="753" t="s">
        <v>1903</v>
      </c>
      <c r="E12435" s="753" t="s">
        <v>19</v>
      </c>
      <c r="F12435" s="753" t="s">
        <v>245</v>
      </c>
      <c r="G12435" s="757" t="s">
        <v>135</v>
      </c>
      <c r="H12435" s="751">
        <v>6436000</v>
      </c>
    </row>
    <row r="12436" spans="1:8">
      <c r="A12436" s="753" t="s">
        <v>84</v>
      </c>
      <c r="B12436" s="753" t="s">
        <v>231</v>
      </c>
      <c r="C12436" s="753" t="s">
        <v>188</v>
      </c>
      <c r="D12436" s="753" t="s">
        <v>1939</v>
      </c>
      <c r="E12436" s="753"/>
      <c r="F12436" s="753"/>
      <c r="G12436" s="757" t="s">
        <v>1940</v>
      </c>
      <c r="H12436" s="751">
        <v>1242365000</v>
      </c>
    </row>
    <row r="12437" spans="1:8">
      <c r="A12437" s="753" t="s">
        <v>84</v>
      </c>
      <c r="B12437" s="753" t="s">
        <v>231</v>
      </c>
      <c r="C12437" s="753" t="s">
        <v>188</v>
      </c>
      <c r="D12437" s="753" t="s">
        <v>1939</v>
      </c>
      <c r="E12437" s="753" t="s">
        <v>178</v>
      </c>
      <c r="F12437" s="753"/>
      <c r="G12437" s="757" t="s">
        <v>179</v>
      </c>
      <c r="H12437" s="751">
        <v>1105657000</v>
      </c>
    </row>
    <row r="12438" spans="1:8" ht="26.4">
      <c r="A12438" s="753" t="s">
        <v>84</v>
      </c>
      <c r="B12438" s="753" t="s">
        <v>231</v>
      </c>
      <c r="C12438" s="753" t="s">
        <v>188</v>
      </c>
      <c r="D12438" s="753" t="s">
        <v>1939</v>
      </c>
      <c r="E12438" s="753" t="s">
        <v>178</v>
      </c>
      <c r="F12438" s="753" t="s">
        <v>180</v>
      </c>
      <c r="G12438" s="757" t="s">
        <v>1810</v>
      </c>
      <c r="H12438" s="751">
        <v>1105657000</v>
      </c>
    </row>
    <row r="12439" spans="1:8">
      <c r="A12439" s="753" t="s">
        <v>84</v>
      </c>
      <c r="B12439" s="753" t="s">
        <v>231</v>
      </c>
      <c r="C12439" s="753" t="s">
        <v>188</v>
      </c>
      <c r="D12439" s="753" t="s">
        <v>1939</v>
      </c>
      <c r="E12439" s="753" t="s">
        <v>19</v>
      </c>
      <c r="F12439" s="753"/>
      <c r="G12439" s="757" t="s">
        <v>133</v>
      </c>
      <c r="H12439" s="751">
        <v>136708000</v>
      </c>
    </row>
    <row r="12440" spans="1:8">
      <c r="A12440" s="753" t="s">
        <v>84</v>
      </c>
      <c r="B12440" s="753" t="s">
        <v>231</v>
      </c>
      <c r="C12440" s="753" t="s">
        <v>188</v>
      </c>
      <c r="D12440" s="753" t="s">
        <v>1939</v>
      </c>
      <c r="E12440" s="753" t="s">
        <v>19</v>
      </c>
      <c r="F12440" s="753" t="s">
        <v>20</v>
      </c>
      <c r="G12440" s="757" t="s">
        <v>21</v>
      </c>
      <c r="H12440" s="751">
        <v>74198000</v>
      </c>
    </row>
    <row r="12441" spans="1:8">
      <c r="A12441" s="753" t="s">
        <v>84</v>
      </c>
      <c r="B12441" s="753" t="s">
        <v>231</v>
      </c>
      <c r="C12441" s="753" t="s">
        <v>188</v>
      </c>
      <c r="D12441" s="753" t="s">
        <v>1939</v>
      </c>
      <c r="E12441" s="753" t="s">
        <v>19</v>
      </c>
      <c r="F12441" s="753" t="s">
        <v>22</v>
      </c>
      <c r="G12441" s="757" t="s">
        <v>23</v>
      </c>
      <c r="H12441" s="751">
        <v>62510000</v>
      </c>
    </row>
    <row r="12442" spans="1:8" ht="39.6">
      <c r="A12442" s="753" t="s">
        <v>84</v>
      </c>
      <c r="B12442" s="753" t="s">
        <v>231</v>
      </c>
      <c r="C12442" s="753" t="s">
        <v>188</v>
      </c>
      <c r="D12442" s="753" t="s">
        <v>1837</v>
      </c>
      <c r="E12442" s="753"/>
      <c r="F12442" s="753"/>
      <c r="G12442" s="757" t="s">
        <v>1838</v>
      </c>
      <c r="H12442" s="751">
        <v>27731683303</v>
      </c>
    </row>
    <row r="12443" spans="1:8" ht="26.4">
      <c r="A12443" s="753" t="s">
        <v>84</v>
      </c>
      <c r="B12443" s="753" t="s">
        <v>231</v>
      </c>
      <c r="C12443" s="753" t="s">
        <v>188</v>
      </c>
      <c r="D12443" s="753" t="s">
        <v>1837</v>
      </c>
      <c r="E12443" s="753" t="s">
        <v>183</v>
      </c>
      <c r="F12443" s="753"/>
      <c r="G12443" s="757" t="s">
        <v>1863</v>
      </c>
      <c r="H12443" s="751">
        <v>9830064549</v>
      </c>
    </row>
    <row r="12444" spans="1:8" ht="26.4">
      <c r="A12444" s="753" t="s">
        <v>84</v>
      </c>
      <c r="B12444" s="753" t="s">
        <v>231</v>
      </c>
      <c r="C12444" s="753" t="s">
        <v>188</v>
      </c>
      <c r="D12444" s="753" t="s">
        <v>1837</v>
      </c>
      <c r="E12444" s="753" t="s">
        <v>183</v>
      </c>
      <c r="F12444" s="753" t="s">
        <v>184</v>
      </c>
      <c r="G12444" s="757" t="s">
        <v>1864</v>
      </c>
      <c r="H12444" s="751">
        <v>9830064549</v>
      </c>
    </row>
    <row r="12445" spans="1:8">
      <c r="A12445" s="753" t="s">
        <v>84</v>
      </c>
      <c r="B12445" s="753" t="s">
        <v>231</v>
      </c>
      <c r="C12445" s="753" t="s">
        <v>188</v>
      </c>
      <c r="D12445" s="753" t="s">
        <v>1837</v>
      </c>
      <c r="E12445" s="753" t="s">
        <v>178</v>
      </c>
      <c r="F12445" s="753"/>
      <c r="G12445" s="757" t="s">
        <v>179</v>
      </c>
      <c r="H12445" s="751">
        <v>16002954024</v>
      </c>
    </row>
    <row r="12446" spans="1:8" ht="26.4">
      <c r="A12446" s="753" t="s">
        <v>84</v>
      </c>
      <c r="B12446" s="753" t="s">
        <v>231</v>
      </c>
      <c r="C12446" s="753" t="s">
        <v>188</v>
      </c>
      <c r="D12446" s="753" t="s">
        <v>1837</v>
      </c>
      <c r="E12446" s="753" t="s">
        <v>178</v>
      </c>
      <c r="F12446" s="753" t="s">
        <v>180</v>
      </c>
      <c r="G12446" s="757" t="s">
        <v>1810</v>
      </c>
      <c r="H12446" s="751">
        <v>16002954024</v>
      </c>
    </row>
    <row r="12447" spans="1:8">
      <c r="A12447" s="753" t="s">
        <v>84</v>
      </c>
      <c r="B12447" s="753" t="s">
        <v>231</v>
      </c>
      <c r="C12447" s="753" t="s">
        <v>188</v>
      </c>
      <c r="D12447" s="753" t="s">
        <v>1837</v>
      </c>
      <c r="E12447" s="753" t="s">
        <v>19</v>
      </c>
      <c r="F12447" s="753"/>
      <c r="G12447" s="757" t="s">
        <v>133</v>
      </c>
      <c r="H12447" s="751">
        <v>1898664730</v>
      </c>
    </row>
    <row r="12448" spans="1:8">
      <c r="A12448" s="753" t="s">
        <v>84</v>
      </c>
      <c r="B12448" s="753" t="s">
        <v>231</v>
      </c>
      <c r="C12448" s="753" t="s">
        <v>188</v>
      </c>
      <c r="D12448" s="753" t="s">
        <v>1837</v>
      </c>
      <c r="E12448" s="753" t="s">
        <v>19</v>
      </c>
      <c r="F12448" s="753" t="s">
        <v>22</v>
      </c>
      <c r="G12448" s="757" t="s">
        <v>23</v>
      </c>
      <c r="H12448" s="751">
        <v>803239600</v>
      </c>
    </row>
    <row r="12449" spans="1:8">
      <c r="A12449" s="753" t="s">
        <v>84</v>
      </c>
      <c r="B12449" s="753" t="s">
        <v>231</v>
      </c>
      <c r="C12449" s="753" t="s">
        <v>188</v>
      </c>
      <c r="D12449" s="753" t="s">
        <v>1837</v>
      </c>
      <c r="E12449" s="753" t="s">
        <v>19</v>
      </c>
      <c r="F12449" s="753" t="s">
        <v>245</v>
      </c>
      <c r="G12449" s="757" t="s">
        <v>135</v>
      </c>
      <c r="H12449" s="751">
        <v>1095425130</v>
      </c>
    </row>
    <row r="12450" spans="1:8">
      <c r="A12450" s="753" t="s">
        <v>84</v>
      </c>
      <c r="B12450" s="753" t="s">
        <v>231</v>
      </c>
      <c r="C12450" s="753" t="s">
        <v>188</v>
      </c>
      <c r="D12450" s="753" t="s">
        <v>1828</v>
      </c>
      <c r="E12450" s="753"/>
      <c r="F12450" s="753"/>
      <c r="G12450" s="757" t="s">
        <v>1829</v>
      </c>
      <c r="H12450" s="751">
        <v>3457404075</v>
      </c>
    </row>
    <row r="12451" spans="1:8">
      <c r="A12451" s="753" t="s">
        <v>84</v>
      </c>
      <c r="B12451" s="753" t="s">
        <v>231</v>
      </c>
      <c r="C12451" s="753" t="s">
        <v>188</v>
      </c>
      <c r="D12451" s="753" t="s">
        <v>1828</v>
      </c>
      <c r="E12451" s="753" t="s">
        <v>102</v>
      </c>
      <c r="F12451" s="753"/>
      <c r="G12451" s="757" t="s">
        <v>369</v>
      </c>
      <c r="H12451" s="751">
        <v>78384000</v>
      </c>
    </row>
    <row r="12452" spans="1:8">
      <c r="A12452" s="753" t="s">
        <v>84</v>
      </c>
      <c r="B12452" s="753" t="s">
        <v>231</v>
      </c>
      <c r="C12452" s="753" t="s">
        <v>188</v>
      </c>
      <c r="D12452" s="753" t="s">
        <v>1828</v>
      </c>
      <c r="E12452" s="753" t="s">
        <v>102</v>
      </c>
      <c r="F12452" s="753" t="s">
        <v>103</v>
      </c>
      <c r="G12452" s="757" t="s">
        <v>104</v>
      </c>
      <c r="H12452" s="751">
        <v>78384000</v>
      </c>
    </row>
    <row r="12453" spans="1:8" ht="26.4">
      <c r="A12453" s="753" t="s">
        <v>84</v>
      </c>
      <c r="B12453" s="753" t="s">
        <v>231</v>
      </c>
      <c r="C12453" s="753" t="s">
        <v>188</v>
      </c>
      <c r="D12453" s="753" t="s">
        <v>1828</v>
      </c>
      <c r="E12453" s="753" t="s">
        <v>130</v>
      </c>
      <c r="F12453" s="753"/>
      <c r="G12453" s="757" t="s">
        <v>131</v>
      </c>
      <c r="H12453" s="751">
        <v>280000000</v>
      </c>
    </row>
    <row r="12454" spans="1:8">
      <c r="A12454" s="753" t="s">
        <v>84</v>
      </c>
      <c r="B12454" s="753" t="s">
        <v>231</v>
      </c>
      <c r="C12454" s="753" t="s">
        <v>188</v>
      </c>
      <c r="D12454" s="753" t="s">
        <v>1828</v>
      </c>
      <c r="E12454" s="753" t="s">
        <v>130</v>
      </c>
      <c r="F12454" s="753" t="s">
        <v>132</v>
      </c>
      <c r="G12454" s="757" t="s">
        <v>135</v>
      </c>
      <c r="H12454" s="751">
        <v>280000000</v>
      </c>
    </row>
    <row r="12455" spans="1:8">
      <c r="A12455" s="753" t="s">
        <v>84</v>
      </c>
      <c r="B12455" s="753" t="s">
        <v>231</v>
      </c>
      <c r="C12455" s="753" t="s">
        <v>188</v>
      </c>
      <c r="D12455" s="753" t="s">
        <v>1828</v>
      </c>
      <c r="E12455" s="753" t="s">
        <v>134</v>
      </c>
      <c r="F12455" s="753"/>
      <c r="G12455" s="757" t="s">
        <v>135</v>
      </c>
      <c r="H12455" s="751">
        <v>1617164600</v>
      </c>
    </row>
    <row r="12456" spans="1:8">
      <c r="A12456" s="753" t="s">
        <v>84</v>
      </c>
      <c r="B12456" s="753" t="s">
        <v>231</v>
      </c>
      <c r="C12456" s="753" t="s">
        <v>188</v>
      </c>
      <c r="D12456" s="753" t="s">
        <v>1828</v>
      </c>
      <c r="E12456" s="753" t="s">
        <v>134</v>
      </c>
      <c r="F12456" s="753" t="s">
        <v>139</v>
      </c>
      <c r="G12456" s="757" t="s">
        <v>140</v>
      </c>
      <c r="H12456" s="751">
        <v>1617164600</v>
      </c>
    </row>
    <row r="12457" spans="1:8">
      <c r="A12457" s="753" t="s">
        <v>84</v>
      </c>
      <c r="B12457" s="753" t="s">
        <v>231</v>
      </c>
      <c r="C12457" s="753" t="s">
        <v>188</v>
      </c>
      <c r="D12457" s="753" t="s">
        <v>1828</v>
      </c>
      <c r="E12457" s="753" t="s">
        <v>424</v>
      </c>
      <c r="F12457" s="753"/>
      <c r="G12457" s="757" t="s">
        <v>425</v>
      </c>
      <c r="H12457" s="751">
        <v>94142000</v>
      </c>
    </row>
    <row r="12458" spans="1:8">
      <c r="A12458" s="753" t="s">
        <v>84</v>
      </c>
      <c r="B12458" s="753" t="s">
        <v>231</v>
      </c>
      <c r="C12458" s="753" t="s">
        <v>188</v>
      </c>
      <c r="D12458" s="753" t="s">
        <v>1828</v>
      </c>
      <c r="E12458" s="753" t="s">
        <v>424</v>
      </c>
      <c r="F12458" s="753" t="s">
        <v>203</v>
      </c>
      <c r="G12458" s="757" t="s">
        <v>135</v>
      </c>
      <c r="H12458" s="751">
        <v>94142000</v>
      </c>
    </row>
    <row r="12459" spans="1:8">
      <c r="A12459" s="753" t="s">
        <v>84</v>
      </c>
      <c r="B12459" s="753" t="s">
        <v>231</v>
      </c>
      <c r="C12459" s="753" t="s">
        <v>188</v>
      </c>
      <c r="D12459" s="753" t="s">
        <v>1828</v>
      </c>
      <c r="E12459" s="753" t="s">
        <v>178</v>
      </c>
      <c r="F12459" s="753"/>
      <c r="G12459" s="757" t="s">
        <v>179</v>
      </c>
      <c r="H12459" s="751">
        <v>756617000</v>
      </c>
    </row>
    <row r="12460" spans="1:8" ht="26.4">
      <c r="A12460" s="753" t="s">
        <v>84</v>
      </c>
      <c r="B12460" s="753" t="s">
        <v>231</v>
      </c>
      <c r="C12460" s="753" t="s">
        <v>188</v>
      </c>
      <c r="D12460" s="753" t="s">
        <v>1828</v>
      </c>
      <c r="E12460" s="753" t="s">
        <v>178</v>
      </c>
      <c r="F12460" s="753" t="s">
        <v>180</v>
      </c>
      <c r="G12460" s="757" t="s">
        <v>1810</v>
      </c>
      <c r="H12460" s="751">
        <v>756617000</v>
      </c>
    </row>
    <row r="12461" spans="1:8">
      <c r="A12461" s="753" t="s">
        <v>84</v>
      </c>
      <c r="B12461" s="753" t="s">
        <v>231</v>
      </c>
      <c r="C12461" s="753" t="s">
        <v>188</v>
      </c>
      <c r="D12461" s="753" t="s">
        <v>1828</v>
      </c>
      <c r="E12461" s="753" t="s">
        <v>19</v>
      </c>
      <c r="F12461" s="753"/>
      <c r="G12461" s="757" t="s">
        <v>133</v>
      </c>
      <c r="H12461" s="751">
        <v>631096475</v>
      </c>
    </row>
    <row r="12462" spans="1:8">
      <c r="A12462" s="753" t="s">
        <v>84</v>
      </c>
      <c r="B12462" s="753" t="s">
        <v>231</v>
      </c>
      <c r="C12462" s="753" t="s">
        <v>188</v>
      </c>
      <c r="D12462" s="753" t="s">
        <v>1828</v>
      </c>
      <c r="E12462" s="753" t="s">
        <v>19</v>
      </c>
      <c r="F12462" s="753" t="s">
        <v>22</v>
      </c>
      <c r="G12462" s="757" t="s">
        <v>23</v>
      </c>
      <c r="H12462" s="751">
        <v>58483000</v>
      </c>
    </row>
    <row r="12463" spans="1:8">
      <c r="A12463" s="753" t="s">
        <v>84</v>
      </c>
      <c r="B12463" s="753" t="s">
        <v>231</v>
      </c>
      <c r="C12463" s="753" t="s">
        <v>188</v>
      </c>
      <c r="D12463" s="753" t="s">
        <v>1828</v>
      </c>
      <c r="E12463" s="753" t="s">
        <v>19</v>
      </c>
      <c r="F12463" s="753" t="s">
        <v>245</v>
      </c>
      <c r="G12463" s="757" t="s">
        <v>135</v>
      </c>
      <c r="H12463" s="751">
        <v>572613475</v>
      </c>
    </row>
    <row r="12464" spans="1:8" ht="26.4">
      <c r="A12464" s="753" t="s">
        <v>84</v>
      </c>
      <c r="B12464" s="753" t="s">
        <v>231</v>
      </c>
      <c r="C12464" s="753" t="s">
        <v>223</v>
      </c>
      <c r="D12464" s="753"/>
      <c r="E12464" s="753"/>
      <c r="F12464" s="753"/>
      <c r="G12464" s="757" t="s">
        <v>1765</v>
      </c>
      <c r="H12464" s="751">
        <v>16123957500</v>
      </c>
    </row>
    <row r="12465" spans="1:8">
      <c r="A12465" s="753" t="s">
        <v>84</v>
      </c>
      <c r="B12465" s="753" t="s">
        <v>231</v>
      </c>
      <c r="C12465" s="753" t="s">
        <v>223</v>
      </c>
      <c r="D12465" s="753" t="s">
        <v>1766</v>
      </c>
      <c r="E12465" s="753"/>
      <c r="F12465" s="753"/>
      <c r="G12465" s="757" t="s">
        <v>1767</v>
      </c>
      <c r="H12465" s="751">
        <v>16031457500</v>
      </c>
    </row>
    <row r="12466" spans="1:8">
      <c r="A12466" s="753" t="s">
        <v>84</v>
      </c>
      <c r="B12466" s="753" t="s">
        <v>231</v>
      </c>
      <c r="C12466" s="753" t="s">
        <v>223</v>
      </c>
      <c r="D12466" s="753" t="s">
        <v>1766</v>
      </c>
      <c r="E12466" s="753" t="s">
        <v>100</v>
      </c>
      <c r="F12466" s="753"/>
      <c r="G12466" s="757" t="s">
        <v>101</v>
      </c>
      <c r="H12466" s="751">
        <v>1300000</v>
      </c>
    </row>
    <row r="12467" spans="1:8">
      <c r="A12467" s="753" t="s">
        <v>84</v>
      </c>
      <c r="B12467" s="753" t="s">
        <v>231</v>
      </c>
      <c r="C12467" s="753" t="s">
        <v>223</v>
      </c>
      <c r="D12467" s="753" t="s">
        <v>1766</v>
      </c>
      <c r="E12467" s="753" t="s">
        <v>100</v>
      </c>
      <c r="F12467" s="753" t="s">
        <v>443</v>
      </c>
      <c r="G12467" s="757" t="s">
        <v>135</v>
      </c>
      <c r="H12467" s="751">
        <v>1300000</v>
      </c>
    </row>
    <row r="12468" spans="1:8">
      <c r="A12468" s="753" t="s">
        <v>84</v>
      </c>
      <c r="B12468" s="753" t="s">
        <v>231</v>
      </c>
      <c r="C12468" s="753" t="s">
        <v>223</v>
      </c>
      <c r="D12468" s="753" t="s">
        <v>1766</v>
      </c>
      <c r="E12468" s="753" t="s">
        <v>112</v>
      </c>
      <c r="F12468" s="753"/>
      <c r="G12468" s="757" t="s">
        <v>113</v>
      </c>
      <c r="H12468" s="751">
        <v>1500000</v>
      </c>
    </row>
    <row r="12469" spans="1:8">
      <c r="A12469" s="753" t="s">
        <v>84</v>
      </c>
      <c r="B12469" s="753" t="s">
        <v>231</v>
      </c>
      <c r="C12469" s="753" t="s">
        <v>223</v>
      </c>
      <c r="D12469" s="753" t="s">
        <v>1766</v>
      </c>
      <c r="E12469" s="753" t="s">
        <v>112</v>
      </c>
      <c r="F12469" s="753" t="s">
        <v>156</v>
      </c>
      <c r="G12469" s="757" t="s">
        <v>1779</v>
      </c>
      <c r="H12469" s="751">
        <v>1100000</v>
      </c>
    </row>
    <row r="12470" spans="1:8">
      <c r="A12470" s="753" t="s">
        <v>84</v>
      </c>
      <c r="B12470" s="753" t="s">
        <v>231</v>
      </c>
      <c r="C12470" s="753" t="s">
        <v>223</v>
      </c>
      <c r="D12470" s="753" t="s">
        <v>1766</v>
      </c>
      <c r="E12470" s="753" t="s">
        <v>112</v>
      </c>
      <c r="F12470" s="753" t="s">
        <v>146</v>
      </c>
      <c r="G12470" s="757" t="s">
        <v>1780</v>
      </c>
      <c r="H12470" s="751">
        <v>400000</v>
      </c>
    </row>
    <row r="12471" spans="1:8">
      <c r="A12471" s="753" t="s">
        <v>84</v>
      </c>
      <c r="B12471" s="753" t="s">
        <v>231</v>
      </c>
      <c r="C12471" s="753" t="s">
        <v>223</v>
      </c>
      <c r="D12471" s="753" t="s">
        <v>1766</v>
      </c>
      <c r="E12471" s="753" t="s">
        <v>115</v>
      </c>
      <c r="F12471" s="753"/>
      <c r="G12471" s="757" t="s">
        <v>1781</v>
      </c>
      <c r="H12471" s="751">
        <v>5780000</v>
      </c>
    </row>
    <row r="12472" spans="1:8">
      <c r="A12472" s="753" t="s">
        <v>84</v>
      </c>
      <c r="B12472" s="753" t="s">
        <v>231</v>
      </c>
      <c r="C12472" s="753" t="s">
        <v>223</v>
      </c>
      <c r="D12472" s="753" t="s">
        <v>1766</v>
      </c>
      <c r="E12472" s="753" t="s">
        <v>115</v>
      </c>
      <c r="F12472" s="753" t="s">
        <v>116</v>
      </c>
      <c r="G12472" s="757" t="s">
        <v>117</v>
      </c>
      <c r="H12472" s="751">
        <v>2400000</v>
      </c>
    </row>
    <row r="12473" spans="1:8">
      <c r="A12473" s="753" t="s">
        <v>84</v>
      </c>
      <c r="B12473" s="753" t="s">
        <v>231</v>
      </c>
      <c r="C12473" s="753" t="s">
        <v>223</v>
      </c>
      <c r="D12473" s="753" t="s">
        <v>1766</v>
      </c>
      <c r="E12473" s="753" t="s">
        <v>115</v>
      </c>
      <c r="F12473" s="753" t="s">
        <v>118</v>
      </c>
      <c r="G12473" s="757" t="s">
        <v>119</v>
      </c>
      <c r="H12473" s="751">
        <v>3380000</v>
      </c>
    </row>
    <row r="12474" spans="1:8" ht="39.6">
      <c r="A12474" s="753" t="s">
        <v>84</v>
      </c>
      <c r="B12474" s="753" t="s">
        <v>231</v>
      </c>
      <c r="C12474" s="753" t="s">
        <v>223</v>
      </c>
      <c r="D12474" s="753" t="s">
        <v>1766</v>
      </c>
      <c r="E12474" s="753" t="s">
        <v>560</v>
      </c>
      <c r="F12474" s="753"/>
      <c r="G12474" s="757" t="s">
        <v>1790</v>
      </c>
      <c r="H12474" s="751">
        <v>16420000</v>
      </c>
    </row>
    <row r="12475" spans="1:8">
      <c r="A12475" s="753" t="s">
        <v>84</v>
      </c>
      <c r="B12475" s="753" t="s">
        <v>231</v>
      </c>
      <c r="C12475" s="753" t="s">
        <v>223</v>
      </c>
      <c r="D12475" s="753" t="s">
        <v>1766</v>
      </c>
      <c r="E12475" s="753" t="s">
        <v>560</v>
      </c>
      <c r="F12475" s="753" t="s">
        <v>856</v>
      </c>
      <c r="G12475" s="757" t="s">
        <v>1832</v>
      </c>
      <c r="H12475" s="751">
        <v>9330000</v>
      </c>
    </row>
    <row r="12476" spans="1:8">
      <c r="A12476" s="753" t="s">
        <v>84</v>
      </c>
      <c r="B12476" s="753" t="s">
        <v>231</v>
      </c>
      <c r="C12476" s="753" t="s">
        <v>223</v>
      </c>
      <c r="D12476" s="753" t="s">
        <v>1766</v>
      </c>
      <c r="E12476" s="753" t="s">
        <v>560</v>
      </c>
      <c r="F12476" s="753" t="s">
        <v>418</v>
      </c>
      <c r="G12476" s="757" t="s">
        <v>1793</v>
      </c>
      <c r="H12476" s="751">
        <v>7090000</v>
      </c>
    </row>
    <row r="12477" spans="1:8">
      <c r="A12477" s="753" t="s">
        <v>84</v>
      </c>
      <c r="B12477" s="753" t="s">
        <v>231</v>
      </c>
      <c r="C12477" s="753" t="s">
        <v>223</v>
      </c>
      <c r="D12477" s="753" t="s">
        <v>1766</v>
      </c>
      <c r="E12477" s="753" t="s">
        <v>31</v>
      </c>
      <c r="F12477" s="753"/>
      <c r="G12477" s="757" t="s">
        <v>32</v>
      </c>
      <c r="H12477" s="751">
        <v>1325000000</v>
      </c>
    </row>
    <row r="12478" spans="1:8">
      <c r="A12478" s="753" t="s">
        <v>84</v>
      </c>
      <c r="B12478" s="753" t="s">
        <v>231</v>
      </c>
      <c r="C12478" s="753" t="s">
        <v>223</v>
      </c>
      <c r="D12478" s="753" t="s">
        <v>1766</v>
      </c>
      <c r="E12478" s="753" t="s">
        <v>31</v>
      </c>
      <c r="F12478" s="753" t="s">
        <v>33</v>
      </c>
      <c r="G12478" s="757" t="s">
        <v>135</v>
      </c>
      <c r="H12478" s="751">
        <v>1325000000</v>
      </c>
    </row>
    <row r="12479" spans="1:8">
      <c r="A12479" s="753" t="s">
        <v>84</v>
      </c>
      <c r="B12479" s="753" t="s">
        <v>231</v>
      </c>
      <c r="C12479" s="753" t="s">
        <v>223</v>
      </c>
      <c r="D12479" s="753" t="s">
        <v>1766</v>
      </c>
      <c r="E12479" s="753" t="s">
        <v>134</v>
      </c>
      <c r="F12479" s="753"/>
      <c r="G12479" s="757" t="s">
        <v>135</v>
      </c>
      <c r="H12479" s="751">
        <v>290000000</v>
      </c>
    </row>
    <row r="12480" spans="1:8">
      <c r="A12480" s="753" t="s">
        <v>84</v>
      </c>
      <c r="B12480" s="753" t="s">
        <v>231</v>
      </c>
      <c r="C12480" s="753" t="s">
        <v>223</v>
      </c>
      <c r="D12480" s="753" t="s">
        <v>1766</v>
      </c>
      <c r="E12480" s="753" t="s">
        <v>134</v>
      </c>
      <c r="F12480" s="753" t="s">
        <v>139</v>
      </c>
      <c r="G12480" s="757" t="s">
        <v>140</v>
      </c>
      <c r="H12480" s="751">
        <v>290000000</v>
      </c>
    </row>
    <row r="12481" spans="1:8">
      <c r="A12481" s="753" t="s">
        <v>84</v>
      </c>
      <c r="B12481" s="753" t="s">
        <v>231</v>
      </c>
      <c r="C12481" s="753" t="s">
        <v>223</v>
      </c>
      <c r="D12481" s="753" t="s">
        <v>1766</v>
      </c>
      <c r="E12481" s="753" t="s">
        <v>178</v>
      </c>
      <c r="F12481" s="753"/>
      <c r="G12481" s="757" t="s">
        <v>179</v>
      </c>
      <c r="H12481" s="751">
        <v>12710390500</v>
      </c>
    </row>
    <row r="12482" spans="1:8" ht="26.4">
      <c r="A12482" s="753" t="s">
        <v>84</v>
      </c>
      <c r="B12482" s="753" t="s">
        <v>231</v>
      </c>
      <c r="C12482" s="753" t="s">
        <v>223</v>
      </c>
      <c r="D12482" s="753" t="s">
        <v>1766</v>
      </c>
      <c r="E12482" s="753" t="s">
        <v>178</v>
      </c>
      <c r="F12482" s="753" t="s">
        <v>180</v>
      </c>
      <c r="G12482" s="757" t="s">
        <v>1810</v>
      </c>
      <c r="H12482" s="751">
        <v>12710390500</v>
      </c>
    </row>
    <row r="12483" spans="1:8">
      <c r="A12483" s="753" t="s">
        <v>84</v>
      </c>
      <c r="B12483" s="753" t="s">
        <v>231</v>
      </c>
      <c r="C12483" s="753" t="s">
        <v>223</v>
      </c>
      <c r="D12483" s="753" t="s">
        <v>1766</v>
      </c>
      <c r="E12483" s="753" t="s">
        <v>19</v>
      </c>
      <c r="F12483" s="753"/>
      <c r="G12483" s="757" t="s">
        <v>133</v>
      </c>
      <c r="H12483" s="751">
        <v>1681067000</v>
      </c>
    </row>
    <row r="12484" spans="1:8">
      <c r="A12484" s="753" t="s">
        <v>84</v>
      </c>
      <c r="B12484" s="753" t="s">
        <v>231</v>
      </c>
      <c r="C12484" s="753" t="s">
        <v>223</v>
      </c>
      <c r="D12484" s="753" t="s">
        <v>1766</v>
      </c>
      <c r="E12484" s="753" t="s">
        <v>19</v>
      </c>
      <c r="F12484" s="753" t="s">
        <v>20</v>
      </c>
      <c r="G12484" s="757" t="s">
        <v>21</v>
      </c>
      <c r="H12484" s="751">
        <v>304821000</v>
      </c>
    </row>
    <row r="12485" spans="1:8">
      <c r="A12485" s="753" t="s">
        <v>84</v>
      </c>
      <c r="B12485" s="753" t="s">
        <v>231</v>
      </c>
      <c r="C12485" s="753" t="s">
        <v>223</v>
      </c>
      <c r="D12485" s="753" t="s">
        <v>1766</v>
      </c>
      <c r="E12485" s="753" t="s">
        <v>19</v>
      </c>
      <c r="F12485" s="753" t="s">
        <v>22</v>
      </c>
      <c r="G12485" s="757" t="s">
        <v>23</v>
      </c>
      <c r="H12485" s="751">
        <v>1320110000</v>
      </c>
    </row>
    <row r="12486" spans="1:8">
      <c r="A12486" s="753" t="s">
        <v>84</v>
      </c>
      <c r="B12486" s="753" t="s">
        <v>231</v>
      </c>
      <c r="C12486" s="753" t="s">
        <v>223</v>
      </c>
      <c r="D12486" s="753" t="s">
        <v>1766</v>
      </c>
      <c r="E12486" s="753" t="s">
        <v>19</v>
      </c>
      <c r="F12486" s="753" t="s">
        <v>245</v>
      </c>
      <c r="G12486" s="757" t="s">
        <v>135</v>
      </c>
      <c r="H12486" s="751">
        <v>56136000</v>
      </c>
    </row>
    <row r="12487" spans="1:8">
      <c r="A12487" s="753" t="s">
        <v>84</v>
      </c>
      <c r="B12487" s="753" t="s">
        <v>231</v>
      </c>
      <c r="C12487" s="753" t="s">
        <v>223</v>
      </c>
      <c r="D12487" s="753" t="s">
        <v>1888</v>
      </c>
      <c r="E12487" s="753"/>
      <c r="F12487" s="753"/>
      <c r="G12487" s="757" t="s">
        <v>1889</v>
      </c>
      <c r="H12487" s="751">
        <v>85000000</v>
      </c>
    </row>
    <row r="12488" spans="1:8">
      <c r="A12488" s="753" t="s">
        <v>84</v>
      </c>
      <c r="B12488" s="753" t="s">
        <v>231</v>
      </c>
      <c r="C12488" s="753" t="s">
        <v>223</v>
      </c>
      <c r="D12488" s="753" t="s">
        <v>1888</v>
      </c>
      <c r="E12488" s="753" t="s">
        <v>112</v>
      </c>
      <c r="F12488" s="753"/>
      <c r="G12488" s="757" t="s">
        <v>113</v>
      </c>
      <c r="H12488" s="751">
        <v>3300000</v>
      </c>
    </row>
    <row r="12489" spans="1:8">
      <c r="A12489" s="753" t="s">
        <v>84</v>
      </c>
      <c r="B12489" s="753" t="s">
        <v>231</v>
      </c>
      <c r="C12489" s="753" t="s">
        <v>223</v>
      </c>
      <c r="D12489" s="753" t="s">
        <v>1888</v>
      </c>
      <c r="E12489" s="753" t="s">
        <v>112</v>
      </c>
      <c r="F12489" s="753" t="s">
        <v>156</v>
      </c>
      <c r="G12489" s="757" t="s">
        <v>1779</v>
      </c>
      <c r="H12489" s="751">
        <v>3300000</v>
      </c>
    </row>
    <row r="12490" spans="1:8">
      <c r="A12490" s="753" t="s">
        <v>84</v>
      </c>
      <c r="B12490" s="753" t="s">
        <v>231</v>
      </c>
      <c r="C12490" s="753" t="s">
        <v>223</v>
      </c>
      <c r="D12490" s="753" t="s">
        <v>1888</v>
      </c>
      <c r="E12490" s="753" t="s">
        <v>160</v>
      </c>
      <c r="F12490" s="753"/>
      <c r="G12490" s="757" t="s">
        <v>161</v>
      </c>
      <c r="H12490" s="751">
        <v>22100000</v>
      </c>
    </row>
    <row r="12491" spans="1:8">
      <c r="A12491" s="753" t="s">
        <v>84</v>
      </c>
      <c r="B12491" s="753" t="s">
        <v>231</v>
      </c>
      <c r="C12491" s="753" t="s">
        <v>223</v>
      </c>
      <c r="D12491" s="753" t="s">
        <v>1888</v>
      </c>
      <c r="E12491" s="753" t="s">
        <v>160</v>
      </c>
      <c r="F12491" s="753" t="s">
        <v>549</v>
      </c>
      <c r="G12491" s="757" t="s">
        <v>550</v>
      </c>
      <c r="H12491" s="751">
        <v>21400000</v>
      </c>
    </row>
    <row r="12492" spans="1:8">
      <c r="A12492" s="753" t="s">
        <v>84</v>
      </c>
      <c r="B12492" s="753" t="s">
        <v>231</v>
      </c>
      <c r="C12492" s="753" t="s">
        <v>223</v>
      </c>
      <c r="D12492" s="753" t="s">
        <v>1888</v>
      </c>
      <c r="E12492" s="753" t="s">
        <v>160</v>
      </c>
      <c r="F12492" s="753" t="s">
        <v>551</v>
      </c>
      <c r="G12492" s="757" t="s">
        <v>133</v>
      </c>
      <c r="H12492" s="751">
        <v>700000</v>
      </c>
    </row>
    <row r="12493" spans="1:8">
      <c r="A12493" s="753" t="s">
        <v>84</v>
      </c>
      <c r="B12493" s="753" t="s">
        <v>231</v>
      </c>
      <c r="C12493" s="753" t="s">
        <v>223</v>
      </c>
      <c r="D12493" s="753" t="s">
        <v>1888</v>
      </c>
      <c r="E12493" s="753" t="s">
        <v>125</v>
      </c>
      <c r="F12493" s="753"/>
      <c r="G12493" s="757" t="s">
        <v>126</v>
      </c>
      <c r="H12493" s="751">
        <v>7500000</v>
      </c>
    </row>
    <row r="12494" spans="1:8">
      <c r="A12494" s="753" t="s">
        <v>84</v>
      </c>
      <c r="B12494" s="753" t="s">
        <v>231</v>
      </c>
      <c r="C12494" s="753" t="s">
        <v>223</v>
      </c>
      <c r="D12494" s="753" t="s">
        <v>1888</v>
      </c>
      <c r="E12494" s="753" t="s">
        <v>125</v>
      </c>
      <c r="F12494" s="753" t="s">
        <v>127</v>
      </c>
      <c r="G12494" s="757" t="s">
        <v>128</v>
      </c>
      <c r="H12494" s="751">
        <v>7500000</v>
      </c>
    </row>
    <row r="12495" spans="1:8">
      <c r="A12495" s="753" t="s">
        <v>84</v>
      </c>
      <c r="B12495" s="753" t="s">
        <v>231</v>
      </c>
      <c r="C12495" s="753" t="s">
        <v>223</v>
      </c>
      <c r="D12495" s="753" t="s">
        <v>1888</v>
      </c>
      <c r="E12495" s="753" t="s">
        <v>554</v>
      </c>
      <c r="F12495" s="753"/>
      <c r="G12495" s="757" t="s">
        <v>555</v>
      </c>
      <c r="H12495" s="751">
        <v>3200000</v>
      </c>
    </row>
    <row r="12496" spans="1:8">
      <c r="A12496" s="753" t="s">
        <v>84</v>
      </c>
      <c r="B12496" s="753" t="s">
        <v>231</v>
      </c>
      <c r="C12496" s="753" t="s">
        <v>223</v>
      </c>
      <c r="D12496" s="753" t="s">
        <v>1888</v>
      </c>
      <c r="E12496" s="753" t="s">
        <v>554</v>
      </c>
      <c r="F12496" s="753" t="s">
        <v>558</v>
      </c>
      <c r="G12496" s="757" t="s">
        <v>559</v>
      </c>
      <c r="H12496" s="751">
        <v>3200000</v>
      </c>
    </row>
    <row r="12497" spans="1:8" ht="26.4">
      <c r="A12497" s="753" t="s">
        <v>84</v>
      </c>
      <c r="B12497" s="753" t="s">
        <v>231</v>
      </c>
      <c r="C12497" s="753" t="s">
        <v>223</v>
      </c>
      <c r="D12497" s="753" t="s">
        <v>1888</v>
      </c>
      <c r="E12497" s="753" t="s">
        <v>1796</v>
      </c>
      <c r="F12497" s="753"/>
      <c r="G12497" s="757" t="s">
        <v>1797</v>
      </c>
      <c r="H12497" s="751">
        <v>15000000</v>
      </c>
    </row>
    <row r="12498" spans="1:8">
      <c r="A12498" s="753" t="s">
        <v>84</v>
      </c>
      <c r="B12498" s="753" t="s">
        <v>231</v>
      </c>
      <c r="C12498" s="753" t="s">
        <v>223</v>
      </c>
      <c r="D12498" s="753" t="s">
        <v>1888</v>
      </c>
      <c r="E12498" s="753" t="s">
        <v>1796</v>
      </c>
      <c r="F12498" s="753" t="s">
        <v>1798</v>
      </c>
      <c r="G12498" s="757" t="s">
        <v>1793</v>
      </c>
      <c r="H12498" s="751">
        <v>15000000</v>
      </c>
    </row>
    <row r="12499" spans="1:8">
      <c r="A12499" s="753" t="s">
        <v>84</v>
      </c>
      <c r="B12499" s="753" t="s">
        <v>231</v>
      </c>
      <c r="C12499" s="753" t="s">
        <v>223</v>
      </c>
      <c r="D12499" s="753" t="s">
        <v>1888</v>
      </c>
      <c r="E12499" s="753" t="s">
        <v>134</v>
      </c>
      <c r="F12499" s="753"/>
      <c r="G12499" s="757" t="s">
        <v>135</v>
      </c>
      <c r="H12499" s="751">
        <v>33900000</v>
      </c>
    </row>
    <row r="12500" spans="1:8">
      <c r="A12500" s="753" t="s">
        <v>84</v>
      </c>
      <c r="B12500" s="753" t="s">
        <v>231</v>
      </c>
      <c r="C12500" s="753" t="s">
        <v>223</v>
      </c>
      <c r="D12500" s="753" t="s">
        <v>1888</v>
      </c>
      <c r="E12500" s="753" t="s">
        <v>134</v>
      </c>
      <c r="F12500" s="753" t="s">
        <v>137</v>
      </c>
      <c r="G12500" s="757" t="s">
        <v>138</v>
      </c>
      <c r="H12500" s="751">
        <v>11650000</v>
      </c>
    </row>
    <row r="12501" spans="1:8">
      <c r="A12501" s="753" t="s">
        <v>84</v>
      </c>
      <c r="B12501" s="753" t="s">
        <v>231</v>
      </c>
      <c r="C12501" s="753" t="s">
        <v>223</v>
      </c>
      <c r="D12501" s="753" t="s">
        <v>1888</v>
      </c>
      <c r="E12501" s="753" t="s">
        <v>134</v>
      </c>
      <c r="F12501" s="753" t="s">
        <v>139</v>
      </c>
      <c r="G12501" s="757" t="s">
        <v>140</v>
      </c>
      <c r="H12501" s="751">
        <v>22250000</v>
      </c>
    </row>
    <row r="12502" spans="1:8" ht="39.6">
      <c r="A12502" s="753" t="s">
        <v>84</v>
      </c>
      <c r="B12502" s="753" t="s">
        <v>231</v>
      </c>
      <c r="C12502" s="753" t="s">
        <v>223</v>
      </c>
      <c r="D12502" s="753" t="s">
        <v>1956</v>
      </c>
      <c r="E12502" s="753"/>
      <c r="F12502" s="753"/>
      <c r="G12502" s="757" t="s">
        <v>1957</v>
      </c>
      <c r="H12502" s="751">
        <v>7500000</v>
      </c>
    </row>
    <row r="12503" spans="1:8">
      <c r="A12503" s="753" t="s">
        <v>84</v>
      </c>
      <c r="B12503" s="753" t="s">
        <v>231</v>
      </c>
      <c r="C12503" s="753" t="s">
        <v>223</v>
      </c>
      <c r="D12503" s="753" t="s">
        <v>1956</v>
      </c>
      <c r="E12503" s="753" t="s">
        <v>134</v>
      </c>
      <c r="F12503" s="753"/>
      <c r="G12503" s="757" t="s">
        <v>135</v>
      </c>
      <c r="H12503" s="751">
        <v>7500000</v>
      </c>
    </row>
    <row r="12504" spans="1:8">
      <c r="A12504" s="753" t="s">
        <v>84</v>
      </c>
      <c r="B12504" s="753" t="s">
        <v>231</v>
      </c>
      <c r="C12504" s="753" t="s">
        <v>223</v>
      </c>
      <c r="D12504" s="753" t="s">
        <v>1956</v>
      </c>
      <c r="E12504" s="753" t="s">
        <v>134</v>
      </c>
      <c r="F12504" s="753" t="s">
        <v>139</v>
      </c>
      <c r="G12504" s="757" t="s">
        <v>140</v>
      </c>
      <c r="H12504" s="751">
        <v>7500000</v>
      </c>
    </row>
    <row r="12505" spans="1:8">
      <c r="A12505" s="753" t="s">
        <v>84</v>
      </c>
      <c r="B12505" s="753" t="s">
        <v>231</v>
      </c>
      <c r="C12505" s="753" t="s">
        <v>1062</v>
      </c>
      <c r="D12505" s="753"/>
      <c r="E12505" s="753"/>
      <c r="F12505" s="753"/>
      <c r="G12505" s="757" t="s">
        <v>1375</v>
      </c>
      <c r="H12505" s="751">
        <v>57111802000</v>
      </c>
    </row>
    <row r="12506" spans="1:8" ht="26.4">
      <c r="A12506" s="753" t="s">
        <v>84</v>
      </c>
      <c r="B12506" s="753" t="s">
        <v>231</v>
      </c>
      <c r="C12506" s="753" t="s">
        <v>1062</v>
      </c>
      <c r="D12506" s="753" t="s">
        <v>1073</v>
      </c>
      <c r="E12506" s="753"/>
      <c r="F12506" s="753"/>
      <c r="G12506" s="757" t="s">
        <v>1811</v>
      </c>
      <c r="H12506" s="751">
        <v>245228000</v>
      </c>
    </row>
    <row r="12507" spans="1:8">
      <c r="A12507" s="753" t="s">
        <v>84</v>
      </c>
      <c r="B12507" s="753" t="s">
        <v>231</v>
      </c>
      <c r="C12507" s="753" t="s">
        <v>1062</v>
      </c>
      <c r="D12507" s="753" t="s">
        <v>1073</v>
      </c>
      <c r="E12507" s="753" t="s">
        <v>178</v>
      </c>
      <c r="F12507" s="753"/>
      <c r="G12507" s="757" t="s">
        <v>179</v>
      </c>
      <c r="H12507" s="751">
        <v>212641000</v>
      </c>
    </row>
    <row r="12508" spans="1:8" ht="26.4">
      <c r="A12508" s="753" t="s">
        <v>84</v>
      </c>
      <c r="B12508" s="753" t="s">
        <v>231</v>
      </c>
      <c r="C12508" s="753" t="s">
        <v>1062</v>
      </c>
      <c r="D12508" s="753" t="s">
        <v>1073</v>
      </c>
      <c r="E12508" s="753" t="s">
        <v>178</v>
      </c>
      <c r="F12508" s="753" t="s">
        <v>180</v>
      </c>
      <c r="G12508" s="757" t="s">
        <v>1810</v>
      </c>
      <c r="H12508" s="751">
        <v>212641000</v>
      </c>
    </row>
    <row r="12509" spans="1:8">
      <c r="A12509" s="753" t="s">
        <v>84</v>
      </c>
      <c r="B12509" s="753" t="s">
        <v>231</v>
      </c>
      <c r="C12509" s="753" t="s">
        <v>1062</v>
      </c>
      <c r="D12509" s="753" t="s">
        <v>1073</v>
      </c>
      <c r="E12509" s="753" t="s">
        <v>19</v>
      </c>
      <c r="F12509" s="753"/>
      <c r="G12509" s="757" t="s">
        <v>133</v>
      </c>
      <c r="H12509" s="751">
        <v>32587000</v>
      </c>
    </row>
    <row r="12510" spans="1:8">
      <c r="A12510" s="753" t="s">
        <v>84</v>
      </c>
      <c r="B12510" s="753" t="s">
        <v>231</v>
      </c>
      <c r="C12510" s="753" t="s">
        <v>1062</v>
      </c>
      <c r="D12510" s="753" t="s">
        <v>1073</v>
      </c>
      <c r="E12510" s="753" t="s">
        <v>19</v>
      </c>
      <c r="F12510" s="753" t="s">
        <v>22</v>
      </c>
      <c r="G12510" s="757" t="s">
        <v>23</v>
      </c>
      <c r="H12510" s="751">
        <v>32587000</v>
      </c>
    </row>
    <row r="12511" spans="1:8">
      <c r="A12511" s="753" t="s">
        <v>84</v>
      </c>
      <c r="B12511" s="753" t="s">
        <v>231</v>
      </c>
      <c r="C12511" s="753" t="s">
        <v>1062</v>
      </c>
      <c r="D12511" s="753" t="s">
        <v>1880</v>
      </c>
      <c r="E12511" s="753"/>
      <c r="F12511" s="753"/>
      <c r="G12511" s="757" t="s">
        <v>1881</v>
      </c>
      <c r="H12511" s="751">
        <v>4600000000</v>
      </c>
    </row>
    <row r="12512" spans="1:8" ht="26.4">
      <c r="A12512" s="753" t="s">
        <v>84</v>
      </c>
      <c r="B12512" s="753" t="s">
        <v>231</v>
      </c>
      <c r="C12512" s="753" t="s">
        <v>1062</v>
      </c>
      <c r="D12512" s="753" t="s">
        <v>1880</v>
      </c>
      <c r="E12512" s="753" t="s">
        <v>458</v>
      </c>
      <c r="F12512" s="753"/>
      <c r="G12512" s="757" t="s">
        <v>1812</v>
      </c>
      <c r="H12512" s="751">
        <v>4600000000</v>
      </c>
    </row>
    <row r="12513" spans="1:8">
      <c r="A12513" s="753" t="s">
        <v>84</v>
      </c>
      <c r="B12513" s="753" t="s">
        <v>231</v>
      </c>
      <c r="C12513" s="753" t="s">
        <v>1062</v>
      </c>
      <c r="D12513" s="753" t="s">
        <v>1880</v>
      </c>
      <c r="E12513" s="753" t="s">
        <v>458</v>
      </c>
      <c r="F12513" s="753" t="s">
        <v>459</v>
      </c>
      <c r="G12513" s="757" t="s">
        <v>106</v>
      </c>
      <c r="H12513" s="751">
        <v>4600000000</v>
      </c>
    </row>
    <row r="12514" spans="1:8" ht="26.4">
      <c r="A12514" s="753" t="s">
        <v>84</v>
      </c>
      <c r="B12514" s="753" t="s">
        <v>231</v>
      </c>
      <c r="C12514" s="753" t="s">
        <v>1062</v>
      </c>
      <c r="D12514" s="753" t="s">
        <v>1945</v>
      </c>
      <c r="E12514" s="753"/>
      <c r="F12514" s="753"/>
      <c r="G12514" s="757" t="s">
        <v>1946</v>
      </c>
      <c r="H12514" s="751">
        <v>52266574000</v>
      </c>
    </row>
    <row r="12515" spans="1:8">
      <c r="A12515" s="753" t="s">
        <v>84</v>
      </c>
      <c r="B12515" s="753" t="s">
        <v>231</v>
      </c>
      <c r="C12515" s="753" t="s">
        <v>1062</v>
      </c>
      <c r="D12515" s="753" t="s">
        <v>1945</v>
      </c>
      <c r="E12515" s="753" t="s">
        <v>160</v>
      </c>
      <c r="F12515" s="753"/>
      <c r="G12515" s="757" t="s">
        <v>161</v>
      </c>
      <c r="H12515" s="751">
        <v>11550000</v>
      </c>
    </row>
    <row r="12516" spans="1:8">
      <c r="A12516" s="753" t="s">
        <v>84</v>
      </c>
      <c r="B12516" s="753" t="s">
        <v>231</v>
      </c>
      <c r="C12516" s="753" t="s">
        <v>1062</v>
      </c>
      <c r="D12516" s="753" t="s">
        <v>1945</v>
      </c>
      <c r="E12516" s="753" t="s">
        <v>160</v>
      </c>
      <c r="F12516" s="753" t="s">
        <v>549</v>
      </c>
      <c r="G12516" s="757" t="s">
        <v>550</v>
      </c>
      <c r="H12516" s="751">
        <v>10400000</v>
      </c>
    </row>
    <row r="12517" spans="1:8">
      <c r="A12517" s="753" t="s">
        <v>84</v>
      </c>
      <c r="B12517" s="753" t="s">
        <v>231</v>
      </c>
      <c r="C12517" s="753" t="s">
        <v>1062</v>
      </c>
      <c r="D12517" s="753" t="s">
        <v>1945</v>
      </c>
      <c r="E12517" s="753" t="s">
        <v>160</v>
      </c>
      <c r="F12517" s="753" t="s">
        <v>551</v>
      </c>
      <c r="G12517" s="757" t="s">
        <v>133</v>
      </c>
      <c r="H12517" s="751">
        <v>1150000</v>
      </c>
    </row>
    <row r="12518" spans="1:8">
      <c r="A12518" s="753" t="s">
        <v>84</v>
      </c>
      <c r="B12518" s="753" t="s">
        <v>231</v>
      </c>
      <c r="C12518" s="753" t="s">
        <v>1062</v>
      </c>
      <c r="D12518" s="753" t="s">
        <v>1945</v>
      </c>
      <c r="E12518" s="753" t="s">
        <v>554</v>
      </c>
      <c r="F12518" s="753"/>
      <c r="G12518" s="757" t="s">
        <v>555</v>
      </c>
      <c r="H12518" s="751">
        <v>3000000</v>
      </c>
    </row>
    <row r="12519" spans="1:8">
      <c r="A12519" s="753" t="s">
        <v>84</v>
      </c>
      <c r="B12519" s="753" t="s">
        <v>231</v>
      </c>
      <c r="C12519" s="753" t="s">
        <v>1062</v>
      </c>
      <c r="D12519" s="753" t="s">
        <v>1945</v>
      </c>
      <c r="E12519" s="753" t="s">
        <v>554</v>
      </c>
      <c r="F12519" s="753" t="s">
        <v>558</v>
      </c>
      <c r="G12519" s="757" t="s">
        <v>559</v>
      </c>
      <c r="H12519" s="751">
        <v>3000000</v>
      </c>
    </row>
    <row r="12520" spans="1:8">
      <c r="A12520" s="753" t="s">
        <v>84</v>
      </c>
      <c r="B12520" s="753" t="s">
        <v>231</v>
      </c>
      <c r="C12520" s="753" t="s">
        <v>1062</v>
      </c>
      <c r="D12520" s="753" t="s">
        <v>1945</v>
      </c>
      <c r="E12520" s="753" t="s">
        <v>31</v>
      </c>
      <c r="F12520" s="753"/>
      <c r="G12520" s="757" t="s">
        <v>32</v>
      </c>
      <c r="H12520" s="751">
        <v>32708400000</v>
      </c>
    </row>
    <row r="12521" spans="1:8">
      <c r="A12521" s="753" t="s">
        <v>84</v>
      </c>
      <c r="B12521" s="753" t="s">
        <v>231</v>
      </c>
      <c r="C12521" s="753" t="s">
        <v>1062</v>
      </c>
      <c r="D12521" s="753" t="s">
        <v>1945</v>
      </c>
      <c r="E12521" s="753" t="s">
        <v>31</v>
      </c>
      <c r="F12521" s="753" t="s">
        <v>33</v>
      </c>
      <c r="G12521" s="757" t="s">
        <v>135</v>
      </c>
      <c r="H12521" s="751">
        <v>32708400000</v>
      </c>
    </row>
    <row r="12522" spans="1:8">
      <c r="A12522" s="753" t="s">
        <v>84</v>
      </c>
      <c r="B12522" s="753" t="s">
        <v>231</v>
      </c>
      <c r="C12522" s="753" t="s">
        <v>1062</v>
      </c>
      <c r="D12522" s="753" t="s">
        <v>1945</v>
      </c>
      <c r="E12522" s="753" t="s">
        <v>1857</v>
      </c>
      <c r="F12522" s="753"/>
      <c r="G12522" s="757" t="s">
        <v>1858</v>
      </c>
      <c r="H12522" s="751">
        <v>145000000</v>
      </c>
    </row>
    <row r="12523" spans="1:8">
      <c r="A12523" s="753" t="s">
        <v>84</v>
      </c>
      <c r="B12523" s="753" t="s">
        <v>231</v>
      </c>
      <c r="C12523" s="753" t="s">
        <v>1062</v>
      </c>
      <c r="D12523" s="753" t="s">
        <v>1945</v>
      </c>
      <c r="E12523" s="753" t="s">
        <v>1857</v>
      </c>
      <c r="F12523" s="753" t="s">
        <v>1859</v>
      </c>
      <c r="G12523" s="757" t="s">
        <v>1860</v>
      </c>
      <c r="H12523" s="751">
        <v>145000000</v>
      </c>
    </row>
    <row r="12524" spans="1:8">
      <c r="A12524" s="753" t="s">
        <v>84</v>
      </c>
      <c r="B12524" s="753" t="s">
        <v>231</v>
      </c>
      <c r="C12524" s="753" t="s">
        <v>1062</v>
      </c>
      <c r="D12524" s="753" t="s">
        <v>1945</v>
      </c>
      <c r="E12524" s="753" t="s">
        <v>134</v>
      </c>
      <c r="F12524" s="753"/>
      <c r="G12524" s="757" t="s">
        <v>135</v>
      </c>
      <c r="H12524" s="751">
        <v>19398624000</v>
      </c>
    </row>
    <row r="12525" spans="1:8" ht="39.6">
      <c r="A12525" s="753" t="s">
        <v>84</v>
      </c>
      <c r="B12525" s="753" t="s">
        <v>231</v>
      </c>
      <c r="C12525" s="753" t="s">
        <v>1062</v>
      </c>
      <c r="D12525" s="753" t="s">
        <v>1945</v>
      </c>
      <c r="E12525" s="753" t="s">
        <v>134</v>
      </c>
      <c r="F12525" s="753" t="s">
        <v>866</v>
      </c>
      <c r="G12525" s="757" t="s">
        <v>1965</v>
      </c>
      <c r="H12525" s="751">
        <v>13929000000</v>
      </c>
    </row>
    <row r="12526" spans="1:8">
      <c r="A12526" s="753" t="s">
        <v>84</v>
      </c>
      <c r="B12526" s="753" t="s">
        <v>231</v>
      </c>
      <c r="C12526" s="753" t="s">
        <v>1062</v>
      </c>
      <c r="D12526" s="753" t="s">
        <v>1945</v>
      </c>
      <c r="E12526" s="753" t="s">
        <v>134</v>
      </c>
      <c r="F12526" s="753" t="s">
        <v>139</v>
      </c>
      <c r="G12526" s="757" t="s">
        <v>140</v>
      </c>
      <c r="H12526" s="751">
        <v>5469624000</v>
      </c>
    </row>
    <row r="12527" spans="1:8">
      <c r="A12527" s="753" t="s">
        <v>84</v>
      </c>
      <c r="B12527" s="753" t="s">
        <v>231</v>
      </c>
      <c r="C12527" s="753" t="s">
        <v>1376</v>
      </c>
      <c r="D12527" s="753"/>
      <c r="E12527" s="753"/>
      <c r="F12527" s="753"/>
      <c r="G12527" s="757" t="s">
        <v>1377</v>
      </c>
      <c r="H12527" s="751">
        <v>39758542184</v>
      </c>
    </row>
    <row r="12528" spans="1:8" ht="26.4">
      <c r="A12528" s="753" t="s">
        <v>84</v>
      </c>
      <c r="B12528" s="753" t="s">
        <v>231</v>
      </c>
      <c r="C12528" s="753" t="s">
        <v>1376</v>
      </c>
      <c r="D12528" s="753" t="s">
        <v>1082</v>
      </c>
      <c r="E12528" s="753"/>
      <c r="F12528" s="753"/>
      <c r="G12528" s="757" t="s">
        <v>1973</v>
      </c>
      <c r="H12528" s="751">
        <v>1348300000</v>
      </c>
    </row>
    <row r="12529" spans="1:8">
      <c r="A12529" s="753" t="s">
        <v>84</v>
      </c>
      <c r="B12529" s="753" t="s">
        <v>231</v>
      </c>
      <c r="C12529" s="753" t="s">
        <v>1376</v>
      </c>
      <c r="D12529" s="753" t="s">
        <v>1082</v>
      </c>
      <c r="E12529" s="753" t="s">
        <v>96</v>
      </c>
      <c r="F12529" s="753"/>
      <c r="G12529" s="757" t="s">
        <v>97</v>
      </c>
      <c r="H12529" s="751">
        <v>25000000</v>
      </c>
    </row>
    <row r="12530" spans="1:8">
      <c r="A12530" s="753" t="s">
        <v>84</v>
      </c>
      <c r="B12530" s="753" t="s">
        <v>231</v>
      </c>
      <c r="C12530" s="753" t="s">
        <v>1376</v>
      </c>
      <c r="D12530" s="753" t="s">
        <v>1082</v>
      </c>
      <c r="E12530" s="753" t="s">
        <v>96</v>
      </c>
      <c r="F12530" s="753" t="s">
        <v>864</v>
      </c>
      <c r="G12530" s="757" t="s">
        <v>1770</v>
      </c>
      <c r="H12530" s="751">
        <v>25000000</v>
      </c>
    </row>
    <row r="12531" spans="1:8">
      <c r="A12531" s="753" t="s">
        <v>84</v>
      </c>
      <c r="B12531" s="753" t="s">
        <v>231</v>
      </c>
      <c r="C12531" s="753" t="s">
        <v>1376</v>
      </c>
      <c r="D12531" s="753" t="s">
        <v>1082</v>
      </c>
      <c r="E12531" s="753" t="s">
        <v>109</v>
      </c>
      <c r="F12531" s="753"/>
      <c r="G12531" s="757" t="s">
        <v>110</v>
      </c>
      <c r="H12531" s="751">
        <v>23800000</v>
      </c>
    </row>
    <row r="12532" spans="1:8">
      <c r="A12532" s="753" t="s">
        <v>84</v>
      </c>
      <c r="B12532" s="753" t="s">
        <v>231</v>
      </c>
      <c r="C12532" s="753" t="s">
        <v>1376</v>
      </c>
      <c r="D12532" s="753" t="s">
        <v>1082</v>
      </c>
      <c r="E12532" s="753" t="s">
        <v>109</v>
      </c>
      <c r="F12532" s="753" t="s">
        <v>111</v>
      </c>
      <c r="G12532" s="757" t="s">
        <v>135</v>
      </c>
      <c r="H12532" s="751">
        <v>23800000</v>
      </c>
    </row>
    <row r="12533" spans="1:8">
      <c r="A12533" s="753" t="s">
        <v>84</v>
      </c>
      <c r="B12533" s="753" t="s">
        <v>231</v>
      </c>
      <c r="C12533" s="753" t="s">
        <v>1376</v>
      </c>
      <c r="D12533" s="753" t="s">
        <v>1082</v>
      </c>
      <c r="E12533" s="753" t="s">
        <v>115</v>
      </c>
      <c r="F12533" s="753"/>
      <c r="G12533" s="757" t="s">
        <v>1781</v>
      </c>
      <c r="H12533" s="751">
        <v>5000000</v>
      </c>
    </row>
    <row r="12534" spans="1:8">
      <c r="A12534" s="753" t="s">
        <v>84</v>
      </c>
      <c r="B12534" s="753" t="s">
        <v>231</v>
      </c>
      <c r="C12534" s="753" t="s">
        <v>1376</v>
      </c>
      <c r="D12534" s="753" t="s">
        <v>1082</v>
      </c>
      <c r="E12534" s="753" t="s">
        <v>115</v>
      </c>
      <c r="F12534" s="753" t="s">
        <v>116</v>
      </c>
      <c r="G12534" s="757" t="s">
        <v>117</v>
      </c>
      <c r="H12534" s="751">
        <v>5000000</v>
      </c>
    </row>
    <row r="12535" spans="1:8">
      <c r="A12535" s="753" t="s">
        <v>84</v>
      </c>
      <c r="B12535" s="753" t="s">
        <v>231</v>
      </c>
      <c r="C12535" s="753" t="s">
        <v>1376</v>
      </c>
      <c r="D12535" s="753" t="s">
        <v>1082</v>
      </c>
      <c r="E12535" s="753" t="s">
        <v>554</v>
      </c>
      <c r="F12535" s="753"/>
      <c r="G12535" s="757" t="s">
        <v>555</v>
      </c>
      <c r="H12535" s="751">
        <v>57600000</v>
      </c>
    </row>
    <row r="12536" spans="1:8">
      <c r="A12536" s="753" t="s">
        <v>84</v>
      </c>
      <c r="B12536" s="753" t="s">
        <v>231</v>
      </c>
      <c r="C12536" s="753" t="s">
        <v>1376</v>
      </c>
      <c r="D12536" s="753" t="s">
        <v>1082</v>
      </c>
      <c r="E12536" s="753" t="s">
        <v>554</v>
      </c>
      <c r="F12536" s="753" t="s">
        <v>556</v>
      </c>
      <c r="G12536" s="757" t="s">
        <v>557</v>
      </c>
      <c r="H12536" s="751">
        <v>57600000</v>
      </c>
    </row>
    <row r="12537" spans="1:8" ht="26.4">
      <c r="A12537" s="753" t="s">
        <v>84</v>
      </c>
      <c r="B12537" s="753" t="s">
        <v>231</v>
      </c>
      <c r="C12537" s="753" t="s">
        <v>1376</v>
      </c>
      <c r="D12537" s="753" t="s">
        <v>1082</v>
      </c>
      <c r="E12537" s="753" t="s">
        <v>1796</v>
      </c>
      <c r="F12537" s="753"/>
      <c r="G12537" s="757" t="s">
        <v>1797</v>
      </c>
      <c r="H12537" s="751">
        <v>70000000</v>
      </c>
    </row>
    <row r="12538" spans="1:8">
      <c r="A12538" s="753" t="s">
        <v>84</v>
      </c>
      <c r="B12538" s="753" t="s">
        <v>231</v>
      </c>
      <c r="C12538" s="753" t="s">
        <v>1376</v>
      </c>
      <c r="D12538" s="753" t="s">
        <v>1082</v>
      </c>
      <c r="E12538" s="753" t="s">
        <v>1796</v>
      </c>
      <c r="F12538" s="753" t="s">
        <v>1825</v>
      </c>
      <c r="G12538" s="757" t="s">
        <v>1794</v>
      </c>
      <c r="H12538" s="751">
        <v>41700000</v>
      </c>
    </row>
    <row r="12539" spans="1:8">
      <c r="A12539" s="753" t="s">
        <v>84</v>
      </c>
      <c r="B12539" s="753" t="s">
        <v>231</v>
      </c>
      <c r="C12539" s="753" t="s">
        <v>1376</v>
      </c>
      <c r="D12539" s="753" t="s">
        <v>1082</v>
      </c>
      <c r="E12539" s="753" t="s">
        <v>1796</v>
      </c>
      <c r="F12539" s="753" t="s">
        <v>1798</v>
      </c>
      <c r="G12539" s="757" t="s">
        <v>1793</v>
      </c>
      <c r="H12539" s="751">
        <v>28300000</v>
      </c>
    </row>
    <row r="12540" spans="1:8" ht="26.4">
      <c r="A12540" s="753" t="s">
        <v>84</v>
      </c>
      <c r="B12540" s="753" t="s">
        <v>231</v>
      </c>
      <c r="C12540" s="753" t="s">
        <v>1376</v>
      </c>
      <c r="D12540" s="753" t="s">
        <v>1082</v>
      </c>
      <c r="E12540" s="753" t="s">
        <v>130</v>
      </c>
      <c r="F12540" s="753"/>
      <c r="G12540" s="757" t="s">
        <v>131</v>
      </c>
      <c r="H12540" s="751">
        <v>140000000</v>
      </c>
    </row>
    <row r="12541" spans="1:8">
      <c r="A12541" s="753" t="s">
        <v>84</v>
      </c>
      <c r="B12541" s="753" t="s">
        <v>231</v>
      </c>
      <c r="C12541" s="753" t="s">
        <v>1376</v>
      </c>
      <c r="D12541" s="753" t="s">
        <v>1082</v>
      </c>
      <c r="E12541" s="753" t="s">
        <v>130</v>
      </c>
      <c r="F12541" s="753" t="s">
        <v>132</v>
      </c>
      <c r="G12541" s="757" t="s">
        <v>135</v>
      </c>
      <c r="H12541" s="751">
        <v>140000000</v>
      </c>
    </row>
    <row r="12542" spans="1:8">
      <c r="A12542" s="753" t="s">
        <v>84</v>
      </c>
      <c r="B12542" s="753" t="s">
        <v>231</v>
      </c>
      <c r="C12542" s="753" t="s">
        <v>1376</v>
      </c>
      <c r="D12542" s="753" t="s">
        <v>1082</v>
      </c>
      <c r="E12542" s="753" t="s">
        <v>134</v>
      </c>
      <c r="F12542" s="753"/>
      <c r="G12542" s="757" t="s">
        <v>135</v>
      </c>
      <c r="H12542" s="751">
        <v>1026900000</v>
      </c>
    </row>
    <row r="12543" spans="1:8">
      <c r="A12543" s="753" t="s">
        <v>84</v>
      </c>
      <c r="B12543" s="753" t="s">
        <v>231</v>
      </c>
      <c r="C12543" s="753" t="s">
        <v>1376</v>
      </c>
      <c r="D12543" s="753" t="s">
        <v>1082</v>
      </c>
      <c r="E12543" s="753" t="s">
        <v>134</v>
      </c>
      <c r="F12543" s="753" t="s">
        <v>139</v>
      </c>
      <c r="G12543" s="757" t="s">
        <v>140</v>
      </c>
      <c r="H12543" s="751">
        <v>1026900000</v>
      </c>
    </row>
    <row r="12544" spans="1:8">
      <c r="A12544" s="753" t="s">
        <v>84</v>
      </c>
      <c r="B12544" s="753" t="s">
        <v>231</v>
      </c>
      <c r="C12544" s="753" t="s">
        <v>1376</v>
      </c>
      <c r="D12544" s="753" t="s">
        <v>1952</v>
      </c>
      <c r="E12544" s="753"/>
      <c r="F12544" s="753"/>
      <c r="G12544" s="757" t="s">
        <v>1966</v>
      </c>
      <c r="H12544" s="751">
        <v>9751334850</v>
      </c>
    </row>
    <row r="12545" spans="1:8">
      <c r="A12545" s="753" t="s">
        <v>84</v>
      </c>
      <c r="B12545" s="753" t="s">
        <v>231</v>
      </c>
      <c r="C12545" s="753" t="s">
        <v>1376</v>
      </c>
      <c r="D12545" s="753" t="s">
        <v>1952</v>
      </c>
      <c r="E12545" s="753" t="s">
        <v>96</v>
      </c>
      <c r="F12545" s="753"/>
      <c r="G12545" s="757" t="s">
        <v>97</v>
      </c>
      <c r="H12545" s="751">
        <v>15000000</v>
      </c>
    </row>
    <row r="12546" spans="1:8">
      <c r="A12546" s="753" t="s">
        <v>84</v>
      </c>
      <c r="B12546" s="753" t="s">
        <v>231</v>
      </c>
      <c r="C12546" s="753" t="s">
        <v>1376</v>
      </c>
      <c r="D12546" s="753" t="s">
        <v>1952</v>
      </c>
      <c r="E12546" s="753" t="s">
        <v>96</v>
      </c>
      <c r="F12546" s="753" t="s">
        <v>864</v>
      </c>
      <c r="G12546" s="757" t="s">
        <v>1770</v>
      </c>
      <c r="H12546" s="751">
        <v>15000000</v>
      </c>
    </row>
    <row r="12547" spans="1:8">
      <c r="A12547" s="753" t="s">
        <v>84</v>
      </c>
      <c r="B12547" s="753" t="s">
        <v>231</v>
      </c>
      <c r="C12547" s="753" t="s">
        <v>1376</v>
      </c>
      <c r="D12547" s="753" t="s">
        <v>1952</v>
      </c>
      <c r="E12547" s="753" t="s">
        <v>112</v>
      </c>
      <c r="F12547" s="753"/>
      <c r="G12547" s="757" t="s">
        <v>113</v>
      </c>
      <c r="H12547" s="751">
        <v>50800000</v>
      </c>
    </row>
    <row r="12548" spans="1:8">
      <c r="A12548" s="753" t="s">
        <v>84</v>
      </c>
      <c r="B12548" s="753" t="s">
        <v>231</v>
      </c>
      <c r="C12548" s="753" t="s">
        <v>1376</v>
      </c>
      <c r="D12548" s="753" t="s">
        <v>1952</v>
      </c>
      <c r="E12548" s="753" t="s">
        <v>112</v>
      </c>
      <c r="F12548" s="753" t="s">
        <v>156</v>
      </c>
      <c r="G12548" s="757" t="s">
        <v>1779</v>
      </c>
      <c r="H12548" s="751">
        <v>50800000</v>
      </c>
    </row>
    <row r="12549" spans="1:8">
      <c r="A12549" s="753" t="s">
        <v>84</v>
      </c>
      <c r="B12549" s="753" t="s">
        <v>231</v>
      </c>
      <c r="C12549" s="753" t="s">
        <v>1376</v>
      </c>
      <c r="D12549" s="753" t="s">
        <v>1952</v>
      </c>
      <c r="E12549" s="753" t="s">
        <v>115</v>
      </c>
      <c r="F12549" s="753"/>
      <c r="G12549" s="757" t="s">
        <v>1781</v>
      </c>
      <c r="H12549" s="751">
        <v>80680000</v>
      </c>
    </row>
    <row r="12550" spans="1:8">
      <c r="A12550" s="753" t="s">
        <v>84</v>
      </c>
      <c r="B12550" s="753" t="s">
        <v>231</v>
      </c>
      <c r="C12550" s="753" t="s">
        <v>1376</v>
      </c>
      <c r="D12550" s="753" t="s">
        <v>1952</v>
      </c>
      <c r="E12550" s="753" t="s">
        <v>115</v>
      </c>
      <c r="F12550" s="753" t="s">
        <v>116</v>
      </c>
      <c r="G12550" s="757" t="s">
        <v>117</v>
      </c>
      <c r="H12550" s="751">
        <v>28680000</v>
      </c>
    </row>
    <row r="12551" spans="1:8">
      <c r="A12551" s="753" t="s">
        <v>84</v>
      </c>
      <c r="B12551" s="753" t="s">
        <v>231</v>
      </c>
      <c r="C12551" s="753" t="s">
        <v>1376</v>
      </c>
      <c r="D12551" s="753" t="s">
        <v>1952</v>
      </c>
      <c r="E12551" s="753" t="s">
        <v>115</v>
      </c>
      <c r="F12551" s="753" t="s">
        <v>147</v>
      </c>
      <c r="G12551" s="757" t="s">
        <v>148</v>
      </c>
      <c r="H12551" s="751">
        <v>20000000</v>
      </c>
    </row>
    <row r="12552" spans="1:8">
      <c r="A12552" s="753" t="s">
        <v>84</v>
      </c>
      <c r="B12552" s="753" t="s">
        <v>231</v>
      </c>
      <c r="C12552" s="753" t="s">
        <v>1376</v>
      </c>
      <c r="D12552" s="753" t="s">
        <v>1952</v>
      </c>
      <c r="E12552" s="753" t="s">
        <v>115</v>
      </c>
      <c r="F12552" s="753" t="s">
        <v>118</v>
      </c>
      <c r="G12552" s="757" t="s">
        <v>119</v>
      </c>
      <c r="H12552" s="751">
        <v>32000000</v>
      </c>
    </row>
    <row r="12553" spans="1:8">
      <c r="A12553" s="753" t="s">
        <v>84</v>
      </c>
      <c r="B12553" s="753" t="s">
        <v>231</v>
      </c>
      <c r="C12553" s="753" t="s">
        <v>1376</v>
      </c>
      <c r="D12553" s="753" t="s">
        <v>1952</v>
      </c>
      <c r="E12553" s="753" t="s">
        <v>120</v>
      </c>
      <c r="F12553" s="753"/>
      <c r="G12553" s="757" t="s">
        <v>121</v>
      </c>
      <c r="H12553" s="751">
        <v>9000000</v>
      </c>
    </row>
    <row r="12554" spans="1:8">
      <c r="A12554" s="753" t="s">
        <v>84</v>
      </c>
      <c r="B12554" s="753" t="s">
        <v>231</v>
      </c>
      <c r="C12554" s="753" t="s">
        <v>1376</v>
      </c>
      <c r="D12554" s="753" t="s">
        <v>1952</v>
      </c>
      <c r="E12554" s="753" t="s">
        <v>120</v>
      </c>
      <c r="F12554" s="753" t="s">
        <v>315</v>
      </c>
      <c r="G12554" s="757" t="s">
        <v>1831</v>
      </c>
      <c r="H12554" s="751">
        <v>9000000</v>
      </c>
    </row>
    <row r="12555" spans="1:8">
      <c r="A12555" s="753" t="s">
        <v>84</v>
      </c>
      <c r="B12555" s="753" t="s">
        <v>231</v>
      </c>
      <c r="C12555" s="753" t="s">
        <v>1376</v>
      </c>
      <c r="D12555" s="753" t="s">
        <v>1952</v>
      </c>
      <c r="E12555" s="753" t="s">
        <v>160</v>
      </c>
      <c r="F12555" s="753"/>
      <c r="G12555" s="757" t="s">
        <v>161</v>
      </c>
      <c r="H12555" s="751">
        <v>28200000</v>
      </c>
    </row>
    <row r="12556" spans="1:8">
      <c r="A12556" s="753" t="s">
        <v>84</v>
      </c>
      <c r="B12556" s="753" t="s">
        <v>231</v>
      </c>
      <c r="C12556" s="753" t="s">
        <v>1376</v>
      </c>
      <c r="D12556" s="753" t="s">
        <v>1952</v>
      </c>
      <c r="E12556" s="753" t="s">
        <v>160</v>
      </c>
      <c r="F12556" s="753" t="s">
        <v>162</v>
      </c>
      <c r="G12556" s="757" t="s">
        <v>163</v>
      </c>
      <c r="H12556" s="751">
        <v>19790000</v>
      </c>
    </row>
    <row r="12557" spans="1:8">
      <c r="A12557" s="753" t="s">
        <v>84</v>
      </c>
      <c r="B12557" s="753" t="s">
        <v>231</v>
      </c>
      <c r="C12557" s="753" t="s">
        <v>1376</v>
      </c>
      <c r="D12557" s="753" t="s">
        <v>1952</v>
      </c>
      <c r="E12557" s="753" t="s">
        <v>160</v>
      </c>
      <c r="F12557" s="753" t="s">
        <v>547</v>
      </c>
      <c r="G12557" s="757" t="s">
        <v>548</v>
      </c>
      <c r="H12557" s="751">
        <v>750000</v>
      </c>
    </row>
    <row r="12558" spans="1:8">
      <c r="A12558" s="753" t="s">
        <v>84</v>
      </c>
      <c r="B12558" s="753" t="s">
        <v>231</v>
      </c>
      <c r="C12558" s="753" t="s">
        <v>1376</v>
      </c>
      <c r="D12558" s="753" t="s">
        <v>1952</v>
      </c>
      <c r="E12558" s="753" t="s">
        <v>160</v>
      </c>
      <c r="F12558" s="753" t="s">
        <v>551</v>
      </c>
      <c r="G12558" s="757" t="s">
        <v>133</v>
      </c>
      <c r="H12558" s="751">
        <v>7660000</v>
      </c>
    </row>
    <row r="12559" spans="1:8">
      <c r="A12559" s="753" t="s">
        <v>84</v>
      </c>
      <c r="B12559" s="753" t="s">
        <v>231</v>
      </c>
      <c r="C12559" s="753" t="s">
        <v>1376</v>
      </c>
      <c r="D12559" s="753" t="s">
        <v>1952</v>
      </c>
      <c r="E12559" s="753" t="s">
        <v>554</v>
      </c>
      <c r="F12559" s="753"/>
      <c r="G12559" s="757" t="s">
        <v>555</v>
      </c>
      <c r="H12559" s="751">
        <v>107595000</v>
      </c>
    </row>
    <row r="12560" spans="1:8">
      <c r="A12560" s="753" t="s">
        <v>84</v>
      </c>
      <c r="B12560" s="753" t="s">
        <v>231</v>
      </c>
      <c r="C12560" s="753" t="s">
        <v>1376</v>
      </c>
      <c r="D12560" s="753" t="s">
        <v>1952</v>
      </c>
      <c r="E12560" s="753" t="s">
        <v>554</v>
      </c>
      <c r="F12560" s="753" t="s">
        <v>556</v>
      </c>
      <c r="G12560" s="757" t="s">
        <v>557</v>
      </c>
      <c r="H12560" s="751">
        <v>30000000</v>
      </c>
    </row>
    <row r="12561" spans="1:8">
      <c r="A12561" s="753" t="s">
        <v>84</v>
      </c>
      <c r="B12561" s="753" t="s">
        <v>231</v>
      </c>
      <c r="C12561" s="753" t="s">
        <v>1376</v>
      </c>
      <c r="D12561" s="753" t="s">
        <v>1952</v>
      </c>
      <c r="E12561" s="753" t="s">
        <v>554</v>
      </c>
      <c r="F12561" s="753" t="s">
        <v>243</v>
      </c>
      <c r="G12561" s="757" t="s">
        <v>244</v>
      </c>
      <c r="H12561" s="751">
        <v>24235000</v>
      </c>
    </row>
    <row r="12562" spans="1:8">
      <c r="A12562" s="753" t="s">
        <v>84</v>
      </c>
      <c r="B12562" s="753" t="s">
        <v>231</v>
      </c>
      <c r="C12562" s="753" t="s">
        <v>1376</v>
      </c>
      <c r="D12562" s="753" t="s">
        <v>1952</v>
      </c>
      <c r="E12562" s="753" t="s">
        <v>554</v>
      </c>
      <c r="F12562" s="753" t="s">
        <v>558</v>
      </c>
      <c r="G12562" s="757" t="s">
        <v>559</v>
      </c>
      <c r="H12562" s="751">
        <v>53360000</v>
      </c>
    </row>
    <row r="12563" spans="1:8" ht="39.6">
      <c r="A12563" s="753" t="s">
        <v>84</v>
      </c>
      <c r="B12563" s="753" t="s">
        <v>231</v>
      </c>
      <c r="C12563" s="753" t="s">
        <v>1376</v>
      </c>
      <c r="D12563" s="753" t="s">
        <v>1952</v>
      </c>
      <c r="E12563" s="753" t="s">
        <v>560</v>
      </c>
      <c r="F12563" s="753"/>
      <c r="G12563" s="757" t="s">
        <v>1790</v>
      </c>
      <c r="H12563" s="751">
        <v>99533000</v>
      </c>
    </row>
    <row r="12564" spans="1:8" ht="26.4">
      <c r="A12564" s="753" t="s">
        <v>84</v>
      </c>
      <c r="B12564" s="753" t="s">
        <v>231</v>
      </c>
      <c r="C12564" s="753" t="s">
        <v>1376</v>
      </c>
      <c r="D12564" s="753" t="s">
        <v>1952</v>
      </c>
      <c r="E12564" s="753" t="s">
        <v>560</v>
      </c>
      <c r="F12564" s="753" t="s">
        <v>563</v>
      </c>
      <c r="G12564" s="757" t="s">
        <v>13</v>
      </c>
      <c r="H12564" s="751">
        <v>99533000</v>
      </c>
    </row>
    <row r="12565" spans="1:8" ht="26.4">
      <c r="A12565" s="753" t="s">
        <v>84</v>
      </c>
      <c r="B12565" s="753" t="s">
        <v>231</v>
      </c>
      <c r="C12565" s="753" t="s">
        <v>1376</v>
      </c>
      <c r="D12565" s="753" t="s">
        <v>1952</v>
      </c>
      <c r="E12565" s="753" t="s">
        <v>1796</v>
      </c>
      <c r="F12565" s="753"/>
      <c r="G12565" s="757" t="s">
        <v>1797</v>
      </c>
      <c r="H12565" s="751">
        <v>37000000</v>
      </c>
    </row>
    <row r="12566" spans="1:8">
      <c r="A12566" s="753" t="s">
        <v>84</v>
      </c>
      <c r="B12566" s="753" t="s">
        <v>231</v>
      </c>
      <c r="C12566" s="753" t="s">
        <v>1376</v>
      </c>
      <c r="D12566" s="753" t="s">
        <v>1952</v>
      </c>
      <c r="E12566" s="753" t="s">
        <v>1796</v>
      </c>
      <c r="F12566" s="753" t="s">
        <v>1878</v>
      </c>
      <c r="G12566" s="757" t="s">
        <v>1866</v>
      </c>
      <c r="H12566" s="751">
        <v>37000000</v>
      </c>
    </row>
    <row r="12567" spans="1:8" ht="26.4">
      <c r="A12567" s="753" t="s">
        <v>84</v>
      </c>
      <c r="B12567" s="753" t="s">
        <v>231</v>
      </c>
      <c r="C12567" s="753" t="s">
        <v>1376</v>
      </c>
      <c r="D12567" s="753" t="s">
        <v>1952</v>
      </c>
      <c r="E12567" s="753" t="s">
        <v>130</v>
      </c>
      <c r="F12567" s="753"/>
      <c r="G12567" s="757" t="s">
        <v>131</v>
      </c>
      <c r="H12567" s="751">
        <v>413662850</v>
      </c>
    </row>
    <row r="12568" spans="1:8">
      <c r="A12568" s="753" t="s">
        <v>84</v>
      </c>
      <c r="B12568" s="753" t="s">
        <v>231</v>
      </c>
      <c r="C12568" s="753" t="s">
        <v>1376</v>
      </c>
      <c r="D12568" s="753" t="s">
        <v>1952</v>
      </c>
      <c r="E12568" s="753" t="s">
        <v>130</v>
      </c>
      <c r="F12568" s="753" t="s">
        <v>585</v>
      </c>
      <c r="G12568" s="757" t="s">
        <v>1799</v>
      </c>
      <c r="H12568" s="751">
        <v>40900000</v>
      </c>
    </row>
    <row r="12569" spans="1:8">
      <c r="A12569" s="753" t="s">
        <v>84</v>
      </c>
      <c r="B12569" s="753" t="s">
        <v>231</v>
      </c>
      <c r="C12569" s="753" t="s">
        <v>1376</v>
      </c>
      <c r="D12569" s="753" t="s">
        <v>1952</v>
      </c>
      <c r="E12569" s="753" t="s">
        <v>130</v>
      </c>
      <c r="F12569" s="753" t="s">
        <v>132</v>
      </c>
      <c r="G12569" s="757" t="s">
        <v>135</v>
      </c>
      <c r="H12569" s="751">
        <v>372762850</v>
      </c>
    </row>
    <row r="12570" spans="1:8">
      <c r="A12570" s="753" t="s">
        <v>84</v>
      </c>
      <c r="B12570" s="753" t="s">
        <v>231</v>
      </c>
      <c r="C12570" s="753" t="s">
        <v>1376</v>
      </c>
      <c r="D12570" s="753" t="s">
        <v>1952</v>
      </c>
      <c r="E12570" s="753" t="s">
        <v>134</v>
      </c>
      <c r="F12570" s="753"/>
      <c r="G12570" s="757" t="s">
        <v>135</v>
      </c>
      <c r="H12570" s="751">
        <v>8773264000</v>
      </c>
    </row>
    <row r="12571" spans="1:8">
      <c r="A12571" s="753" t="s">
        <v>84</v>
      </c>
      <c r="B12571" s="753" t="s">
        <v>231</v>
      </c>
      <c r="C12571" s="753" t="s">
        <v>1376</v>
      </c>
      <c r="D12571" s="753" t="s">
        <v>1952</v>
      </c>
      <c r="E12571" s="753" t="s">
        <v>134</v>
      </c>
      <c r="F12571" s="753" t="s">
        <v>139</v>
      </c>
      <c r="G12571" s="757" t="s">
        <v>140</v>
      </c>
      <c r="H12571" s="751">
        <v>8773264000</v>
      </c>
    </row>
    <row r="12572" spans="1:8" ht="39.6">
      <c r="A12572" s="753" t="s">
        <v>84</v>
      </c>
      <c r="B12572" s="753" t="s">
        <v>231</v>
      </c>
      <c r="C12572" s="753" t="s">
        <v>1376</v>
      </c>
      <c r="D12572" s="753" t="s">
        <v>1952</v>
      </c>
      <c r="E12572" s="753" t="s">
        <v>419</v>
      </c>
      <c r="F12572" s="753"/>
      <c r="G12572" s="757" t="s">
        <v>1807</v>
      </c>
      <c r="H12572" s="751">
        <v>136600000</v>
      </c>
    </row>
    <row r="12573" spans="1:8">
      <c r="A12573" s="753" t="s">
        <v>84</v>
      </c>
      <c r="B12573" s="753" t="s">
        <v>231</v>
      </c>
      <c r="C12573" s="753" t="s">
        <v>1376</v>
      </c>
      <c r="D12573" s="753" t="s">
        <v>1952</v>
      </c>
      <c r="E12573" s="753" t="s">
        <v>419</v>
      </c>
      <c r="F12573" s="753" t="s">
        <v>248</v>
      </c>
      <c r="G12573" s="757" t="s">
        <v>249</v>
      </c>
      <c r="H12573" s="751">
        <v>136600000</v>
      </c>
    </row>
    <row r="12574" spans="1:8">
      <c r="A12574" s="753" t="s">
        <v>84</v>
      </c>
      <c r="B12574" s="753" t="s">
        <v>231</v>
      </c>
      <c r="C12574" s="753" t="s">
        <v>1376</v>
      </c>
      <c r="D12574" s="753" t="s">
        <v>1840</v>
      </c>
      <c r="E12574" s="753"/>
      <c r="F12574" s="753"/>
      <c r="G12574" s="757" t="s">
        <v>1841</v>
      </c>
      <c r="H12574" s="751">
        <v>28658907334</v>
      </c>
    </row>
    <row r="12575" spans="1:8">
      <c r="A12575" s="753" t="s">
        <v>84</v>
      </c>
      <c r="B12575" s="753" t="s">
        <v>231</v>
      </c>
      <c r="C12575" s="753" t="s">
        <v>1376</v>
      </c>
      <c r="D12575" s="753" t="s">
        <v>1840</v>
      </c>
      <c r="E12575" s="753" t="s">
        <v>424</v>
      </c>
      <c r="F12575" s="753"/>
      <c r="G12575" s="757" t="s">
        <v>425</v>
      </c>
      <c r="H12575" s="751">
        <v>1101322969</v>
      </c>
    </row>
    <row r="12576" spans="1:8">
      <c r="A12576" s="753" t="s">
        <v>84</v>
      </c>
      <c r="B12576" s="753" t="s">
        <v>231</v>
      </c>
      <c r="C12576" s="753" t="s">
        <v>1376</v>
      </c>
      <c r="D12576" s="753" t="s">
        <v>1840</v>
      </c>
      <c r="E12576" s="753" t="s">
        <v>424</v>
      </c>
      <c r="F12576" s="753" t="s">
        <v>201</v>
      </c>
      <c r="G12576" s="757" t="s">
        <v>202</v>
      </c>
      <c r="H12576" s="751">
        <v>1101322969</v>
      </c>
    </row>
    <row r="12577" spans="1:8" ht="26.4">
      <c r="A12577" s="753" t="s">
        <v>84</v>
      </c>
      <c r="B12577" s="753" t="s">
        <v>231</v>
      </c>
      <c r="C12577" s="753" t="s">
        <v>1376</v>
      </c>
      <c r="D12577" s="753" t="s">
        <v>1840</v>
      </c>
      <c r="E12577" s="753" t="s">
        <v>183</v>
      </c>
      <c r="F12577" s="753"/>
      <c r="G12577" s="757" t="s">
        <v>1863</v>
      </c>
      <c r="H12577" s="751">
        <v>3225919365</v>
      </c>
    </row>
    <row r="12578" spans="1:8" ht="26.4">
      <c r="A12578" s="753" t="s">
        <v>84</v>
      </c>
      <c r="B12578" s="753" t="s">
        <v>231</v>
      </c>
      <c r="C12578" s="753" t="s">
        <v>1376</v>
      </c>
      <c r="D12578" s="753" t="s">
        <v>1840</v>
      </c>
      <c r="E12578" s="753" t="s">
        <v>183</v>
      </c>
      <c r="F12578" s="753" t="s">
        <v>184</v>
      </c>
      <c r="G12578" s="757" t="s">
        <v>1864</v>
      </c>
      <c r="H12578" s="751">
        <v>2225919365</v>
      </c>
    </row>
    <row r="12579" spans="1:8" ht="26.4">
      <c r="A12579" s="753" t="s">
        <v>84</v>
      </c>
      <c r="B12579" s="753" t="s">
        <v>231</v>
      </c>
      <c r="C12579" s="753" t="s">
        <v>1376</v>
      </c>
      <c r="D12579" s="753" t="s">
        <v>1840</v>
      </c>
      <c r="E12579" s="753" t="s">
        <v>183</v>
      </c>
      <c r="F12579" s="753" t="s">
        <v>929</v>
      </c>
      <c r="G12579" s="757" t="s">
        <v>1892</v>
      </c>
      <c r="H12579" s="751">
        <v>1000000000</v>
      </c>
    </row>
    <row r="12580" spans="1:8">
      <c r="A12580" s="753" t="s">
        <v>84</v>
      </c>
      <c r="B12580" s="753" t="s">
        <v>231</v>
      </c>
      <c r="C12580" s="753" t="s">
        <v>1376</v>
      </c>
      <c r="D12580" s="753" t="s">
        <v>1840</v>
      </c>
      <c r="E12580" s="753" t="s">
        <v>178</v>
      </c>
      <c r="F12580" s="753"/>
      <c r="G12580" s="757" t="s">
        <v>179</v>
      </c>
      <c r="H12580" s="751">
        <v>22778000000</v>
      </c>
    </row>
    <row r="12581" spans="1:8" ht="26.4">
      <c r="A12581" s="753" t="s">
        <v>84</v>
      </c>
      <c r="B12581" s="753" t="s">
        <v>231</v>
      </c>
      <c r="C12581" s="753" t="s">
        <v>1376</v>
      </c>
      <c r="D12581" s="753" t="s">
        <v>1840</v>
      </c>
      <c r="E12581" s="753" t="s">
        <v>178</v>
      </c>
      <c r="F12581" s="753" t="s">
        <v>180</v>
      </c>
      <c r="G12581" s="757" t="s">
        <v>1810</v>
      </c>
      <c r="H12581" s="751">
        <v>22778000000</v>
      </c>
    </row>
    <row r="12582" spans="1:8">
      <c r="A12582" s="753" t="s">
        <v>84</v>
      </c>
      <c r="B12582" s="753" t="s">
        <v>231</v>
      </c>
      <c r="C12582" s="753" t="s">
        <v>1376</v>
      </c>
      <c r="D12582" s="753" t="s">
        <v>1840</v>
      </c>
      <c r="E12582" s="753" t="s">
        <v>19</v>
      </c>
      <c r="F12582" s="753"/>
      <c r="G12582" s="757" t="s">
        <v>133</v>
      </c>
      <c r="H12582" s="751">
        <v>1553665000</v>
      </c>
    </row>
    <row r="12583" spans="1:8">
      <c r="A12583" s="753" t="s">
        <v>84</v>
      </c>
      <c r="B12583" s="753" t="s">
        <v>231</v>
      </c>
      <c r="C12583" s="753" t="s">
        <v>1376</v>
      </c>
      <c r="D12583" s="753" t="s">
        <v>1840</v>
      </c>
      <c r="E12583" s="753" t="s">
        <v>19</v>
      </c>
      <c r="F12583" s="753" t="s">
        <v>22</v>
      </c>
      <c r="G12583" s="757" t="s">
        <v>23</v>
      </c>
      <c r="H12583" s="751">
        <v>1553665000</v>
      </c>
    </row>
    <row r="12584" spans="1:8">
      <c r="A12584" s="753" t="s">
        <v>84</v>
      </c>
      <c r="B12584" s="753" t="s">
        <v>231</v>
      </c>
      <c r="C12584" s="753" t="s">
        <v>90</v>
      </c>
      <c r="D12584" s="753"/>
      <c r="E12584" s="753"/>
      <c r="F12584" s="753"/>
      <c r="G12584" s="757" t="s">
        <v>1996</v>
      </c>
      <c r="H12584" s="751">
        <v>2928505872642</v>
      </c>
    </row>
    <row r="12585" spans="1:8">
      <c r="A12585" s="753" t="s">
        <v>84</v>
      </c>
      <c r="B12585" s="753" t="s">
        <v>231</v>
      </c>
      <c r="C12585" s="753" t="s">
        <v>90</v>
      </c>
      <c r="D12585" s="753" t="s">
        <v>91</v>
      </c>
      <c r="E12585" s="753"/>
      <c r="F12585" s="753"/>
      <c r="G12585" s="757" t="s">
        <v>1997</v>
      </c>
      <c r="H12585" s="751">
        <v>589698940991</v>
      </c>
    </row>
    <row r="12586" spans="1:8">
      <c r="A12586" s="753" t="s">
        <v>84</v>
      </c>
      <c r="B12586" s="753" t="s">
        <v>231</v>
      </c>
      <c r="C12586" s="753" t="s">
        <v>90</v>
      </c>
      <c r="D12586" s="753" t="s">
        <v>91</v>
      </c>
      <c r="E12586" s="753" t="s">
        <v>233</v>
      </c>
      <c r="F12586" s="753"/>
      <c r="G12586" s="757" t="s">
        <v>70</v>
      </c>
      <c r="H12586" s="751">
        <v>589698940991</v>
      </c>
    </row>
    <row r="12587" spans="1:8">
      <c r="A12587" s="753" t="s">
        <v>84</v>
      </c>
      <c r="B12587" s="753" t="s">
        <v>231</v>
      </c>
      <c r="C12587" s="753" t="s">
        <v>90</v>
      </c>
      <c r="D12587" s="753" t="s">
        <v>91</v>
      </c>
      <c r="E12587" s="753" t="s">
        <v>233</v>
      </c>
      <c r="F12587" s="753" t="s">
        <v>236</v>
      </c>
      <c r="G12587" s="757" t="s">
        <v>237</v>
      </c>
      <c r="H12587" s="751">
        <v>589698940991</v>
      </c>
    </row>
    <row r="12588" spans="1:8" ht="26.4">
      <c r="A12588" s="753" t="s">
        <v>84</v>
      </c>
      <c r="B12588" s="753" t="s">
        <v>231</v>
      </c>
      <c r="C12588" s="753" t="s">
        <v>90</v>
      </c>
      <c r="D12588" s="753" t="s">
        <v>200</v>
      </c>
      <c r="E12588" s="753"/>
      <c r="F12588" s="753"/>
      <c r="G12588" s="757" t="s">
        <v>1998</v>
      </c>
      <c r="H12588" s="751">
        <v>591757233070</v>
      </c>
    </row>
    <row r="12589" spans="1:8">
      <c r="A12589" s="753" t="s">
        <v>84</v>
      </c>
      <c r="B12589" s="753" t="s">
        <v>231</v>
      </c>
      <c r="C12589" s="753" t="s">
        <v>90</v>
      </c>
      <c r="D12589" s="753" t="s">
        <v>200</v>
      </c>
      <c r="E12589" s="753" t="s">
        <v>233</v>
      </c>
      <c r="F12589" s="753"/>
      <c r="G12589" s="757" t="s">
        <v>70</v>
      </c>
      <c r="H12589" s="751">
        <v>591757233070</v>
      </c>
    </row>
    <row r="12590" spans="1:8" ht="26.4">
      <c r="A12590" s="753" t="s">
        <v>84</v>
      </c>
      <c r="B12590" s="753" t="s">
        <v>231</v>
      </c>
      <c r="C12590" s="753" t="s">
        <v>90</v>
      </c>
      <c r="D12590" s="753" t="s">
        <v>200</v>
      </c>
      <c r="E12590" s="753" t="s">
        <v>233</v>
      </c>
      <c r="F12590" s="753" t="s">
        <v>2873</v>
      </c>
      <c r="G12590" s="757" t="s">
        <v>2874</v>
      </c>
      <c r="H12590" s="751">
        <v>1955997000</v>
      </c>
    </row>
    <row r="12591" spans="1:8" ht="26.4">
      <c r="A12591" s="753" t="s">
        <v>84</v>
      </c>
      <c r="B12591" s="753" t="s">
        <v>231</v>
      </c>
      <c r="C12591" s="753" t="s">
        <v>90</v>
      </c>
      <c r="D12591" s="753" t="s">
        <v>200</v>
      </c>
      <c r="E12591" s="753" t="s">
        <v>233</v>
      </c>
      <c r="F12591" s="753" t="s">
        <v>234</v>
      </c>
      <c r="G12591" s="757" t="s">
        <v>1999</v>
      </c>
      <c r="H12591" s="751">
        <v>589801236070</v>
      </c>
    </row>
    <row r="12592" spans="1:8">
      <c r="A12592" s="753" t="s">
        <v>84</v>
      </c>
      <c r="B12592" s="753" t="s">
        <v>231</v>
      </c>
      <c r="C12592" s="753" t="s">
        <v>90</v>
      </c>
      <c r="D12592" s="753" t="s">
        <v>2000</v>
      </c>
      <c r="E12592" s="753"/>
      <c r="F12592" s="753"/>
      <c r="G12592" s="757" t="s">
        <v>2001</v>
      </c>
      <c r="H12592" s="751">
        <v>140343291361</v>
      </c>
    </row>
    <row r="12593" spans="1:8">
      <c r="A12593" s="753" t="s">
        <v>84</v>
      </c>
      <c r="B12593" s="753" t="s">
        <v>231</v>
      </c>
      <c r="C12593" s="753" t="s">
        <v>90</v>
      </c>
      <c r="D12593" s="753" t="s">
        <v>2000</v>
      </c>
      <c r="E12593" s="753" t="s">
        <v>235</v>
      </c>
      <c r="F12593" s="753"/>
      <c r="G12593" s="757" t="s">
        <v>2002</v>
      </c>
      <c r="H12593" s="751">
        <v>140343291361</v>
      </c>
    </row>
    <row r="12594" spans="1:8" ht="26.4">
      <c r="A12594" s="753" t="s">
        <v>84</v>
      </c>
      <c r="B12594" s="753" t="s">
        <v>231</v>
      </c>
      <c r="C12594" s="753" t="s">
        <v>90</v>
      </c>
      <c r="D12594" s="753" t="s">
        <v>2000</v>
      </c>
      <c r="E12594" s="753" t="s">
        <v>235</v>
      </c>
      <c r="F12594" s="753" t="s">
        <v>955</v>
      </c>
      <c r="G12594" s="757" t="s">
        <v>2737</v>
      </c>
      <c r="H12594" s="751">
        <v>1000000000</v>
      </c>
    </row>
    <row r="12595" spans="1:8" ht="26.4">
      <c r="A12595" s="753" t="s">
        <v>84</v>
      </c>
      <c r="B12595" s="753" t="s">
        <v>231</v>
      </c>
      <c r="C12595" s="753" t="s">
        <v>90</v>
      </c>
      <c r="D12595" s="753" t="s">
        <v>2000</v>
      </c>
      <c r="E12595" s="753" t="s">
        <v>235</v>
      </c>
      <c r="F12595" s="753" t="s">
        <v>414</v>
      </c>
      <c r="G12595" s="757" t="s">
        <v>2003</v>
      </c>
      <c r="H12595" s="751">
        <v>139343291361</v>
      </c>
    </row>
    <row r="12596" spans="1:8">
      <c r="A12596" s="753" t="s">
        <v>84</v>
      </c>
      <c r="B12596" s="753" t="s">
        <v>231</v>
      </c>
      <c r="C12596" s="753" t="s">
        <v>90</v>
      </c>
      <c r="D12596" s="753" t="s">
        <v>2004</v>
      </c>
      <c r="E12596" s="753"/>
      <c r="F12596" s="753"/>
      <c r="G12596" s="757" t="s">
        <v>2005</v>
      </c>
      <c r="H12596" s="751">
        <v>1606706407220</v>
      </c>
    </row>
    <row r="12597" spans="1:8" ht="26.4">
      <c r="A12597" s="753" t="s">
        <v>84</v>
      </c>
      <c r="B12597" s="753" t="s">
        <v>231</v>
      </c>
      <c r="C12597" s="753" t="s">
        <v>90</v>
      </c>
      <c r="D12597" s="753" t="s">
        <v>2004</v>
      </c>
      <c r="E12597" s="753" t="s">
        <v>238</v>
      </c>
      <c r="F12597" s="753"/>
      <c r="G12597" s="757" t="s">
        <v>2006</v>
      </c>
      <c r="H12597" s="751">
        <v>1606706407220</v>
      </c>
    </row>
    <row r="12598" spans="1:8" ht="39.6">
      <c r="A12598" s="753" t="s">
        <v>84</v>
      </c>
      <c r="B12598" s="753" t="s">
        <v>231</v>
      </c>
      <c r="C12598" s="753" t="s">
        <v>90</v>
      </c>
      <c r="D12598" s="753" t="s">
        <v>2004</v>
      </c>
      <c r="E12598" s="753" t="s">
        <v>238</v>
      </c>
      <c r="F12598" s="753" t="s">
        <v>954</v>
      </c>
      <c r="G12598" s="757" t="s">
        <v>953</v>
      </c>
      <c r="H12598" s="751">
        <v>1024746848811</v>
      </c>
    </row>
    <row r="12599" spans="1:8" ht="39.6">
      <c r="A12599" s="753" t="s">
        <v>84</v>
      </c>
      <c r="B12599" s="753" t="s">
        <v>231</v>
      </c>
      <c r="C12599" s="753" t="s">
        <v>90</v>
      </c>
      <c r="D12599" s="753" t="s">
        <v>2004</v>
      </c>
      <c r="E12599" s="753" t="s">
        <v>238</v>
      </c>
      <c r="F12599" s="753" t="s">
        <v>952</v>
      </c>
      <c r="G12599" s="757" t="s">
        <v>951</v>
      </c>
      <c r="H12599" s="751">
        <v>152003740239</v>
      </c>
    </row>
    <row r="12600" spans="1:8" ht="52.8">
      <c r="A12600" s="753" t="s">
        <v>84</v>
      </c>
      <c r="B12600" s="753" t="s">
        <v>231</v>
      </c>
      <c r="C12600" s="753" t="s">
        <v>90</v>
      </c>
      <c r="D12600" s="753" t="s">
        <v>2004</v>
      </c>
      <c r="E12600" s="753" t="s">
        <v>238</v>
      </c>
      <c r="F12600" s="753" t="s">
        <v>950</v>
      </c>
      <c r="G12600" s="757" t="s">
        <v>2734</v>
      </c>
      <c r="H12600" s="751">
        <v>7406952088</v>
      </c>
    </row>
    <row r="12601" spans="1:8" ht="52.8">
      <c r="A12601" s="753" t="s">
        <v>84</v>
      </c>
      <c r="B12601" s="753" t="s">
        <v>231</v>
      </c>
      <c r="C12601" s="753" t="s">
        <v>90</v>
      </c>
      <c r="D12601" s="753" t="s">
        <v>2004</v>
      </c>
      <c r="E12601" s="753" t="s">
        <v>238</v>
      </c>
      <c r="F12601" s="753" t="s">
        <v>949</v>
      </c>
      <c r="G12601" s="757" t="s">
        <v>2697</v>
      </c>
      <c r="H12601" s="751">
        <v>110972342432</v>
      </c>
    </row>
    <row r="12602" spans="1:8" ht="39.6">
      <c r="A12602" s="753" t="s">
        <v>84</v>
      </c>
      <c r="B12602" s="753" t="s">
        <v>231</v>
      </c>
      <c r="C12602" s="753" t="s">
        <v>90</v>
      </c>
      <c r="D12602" s="753" t="s">
        <v>2004</v>
      </c>
      <c r="E12602" s="753" t="s">
        <v>238</v>
      </c>
      <c r="F12602" s="753" t="s">
        <v>948</v>
      </c>
      <c r="G12602" s="757" t="s">
        <v>947</v>
      </c>
      <c r="H12602" s="751">
        <v>190884103945</v>
      </c>
    </row>
    <row r="12603" spans="1:8">
      <c r="A12603" s="753" t="s">
        <v>84</v>
      </c>
      <c r="B12603" s="753" t="s">
        <v>231</v>
      </c>
      <c r="C12603" s="753" t="s">
        <v>90</v>
      </c>
      <c r="D12603" s="753" t="s">
        <v>2004</v>
      </c>
      <c r="E12603" s="753" t="s">
        <v>238</v>
      </c>
      <c r="F12603" s="753" t="s">
        <v>946</v>
      </c>
      <c r="G12603" s="757" t="s">
        <v>945</v>
      </c>
      <c r="H12603" s="751">
        <v>120692419705</v>
      </c>
    </row>
    <row r="12604" spans="1:8">
      <c r="A12604" s="753" t="s">
        <v>84</v>
      </c>
      <c r="B12604" s="753" t="s">
        <v>239</v>
      </c>
      <c r="C12604" s="753"/>
      <c r="D12604" s="753"/>
      <c r="E12604" s="753"/>
      <c r="F12604" s="753"/>
      <c r="G12604" s="757" t="s">
        <v>177</v>
      </c>
      <c r="H12604" s="751">
        <v>1460665355737</v>
      </c>
    </row>
    <row r="12605" spans="1:8">
      <c r="A12605" s="753" t="s">
        <v>84</v>
      </c>
      <c r="B12605" s="753" t="s">
        <v>239</v>
      </c>
      <c r="C12605" s="753" t="s">
        <v>29</v>
      </c>
      <c r="D12605" s="753"/>
      <c r="E12605" s="753"/>
      <c r="F12605" s="753"/>
      <c r="G12605" s="757" t="s">
        <v>1366</v>
      </c>
      <c r="H12605" s="751">
        <v>6300627800</v>
      </c>
    </row>
    <row r="12606" spans="1:8">
      <c r="A12606" s="753" t="s">
        <v>84</v>
      </c>
      <c r="B12606" s="753" t="s">
        <v>239</v>
      </c>
      <c r="C12606" s="753" t="s">
        <v>29</v>
      </c>
      <c r="D12606" s="753" t="s">
        <v>30</v>
      </c>
      <c r="E12606" s="753"/>
      <c r="F12606" s="753"/>
      <c r="G12606" s="757" t="s">
        <v>1366</v>
      </c>
      <c r="H12606" s="751">
        <v>6300627800</v>
      </c>
    </row>
    <row r="12607" spans="1:8">
      <c r="A12607" s="753" t="s">
        <v>84</v>
      </c>
      <c r="B12607" s="753" t="s">
        <v>239</v>
      </c>
      <c r="C12607" s="753" t="s">
        <v>29</v>
      </c>
      <c r="D12607" s="753" t="s">
        <v>30</v>
      </c>
      <c r="E12607" s="753" t="s">
        <v>96</v>
      </c>
      <c r="F12607" s="753"/>
      <c r="G12607" s="757" t="s">
        <v>97</v>
      </c>
      <c r="H12607" s="751">
        <v>8224800</v>
      </c>
    </row>
    <row r="12608" spans="1:8">
      <c r="A12608" s="753" t="s">
        <v>84</v>
      </c>
      <c r="B12608" s="753" t="s">
        <v>239</v>
      </c>
      <c r="C12608" s="753" t="s">
        <v>29</v>
      </c>
      <c r="D12608" s="753" t="s">
        <v>30</v>
      </c>
      <c r="E12608" s="753" t="s">
        <v>96</v>
      </c>
      <c r="F12608" s="753" t="s">
        <v>154</v>
      </c>
      <c r="G12608" s="757" t="s">
        <v>1773</v>
      </c>
      <c r="H12608" s="751">
        <v>8224800</v>
      </c>
    </row>
    <row r="12609" spans="1:8">
      <c r="A12609" s="753" t="s">
        <v>84</v>
      </c>
      <c r="B12609" s="753" t="s">
        <v>239</v>
      </c>
      <c r="C12609" s="753" t="s">
        <v>29</v>
      </c>
      <c r="D12609" s="753" t="s">
        <v>30</v>
      </c>
      <c r="E12609" s="753" t="s">
        <v>178</v>
      </c>
      <c r="F12609" s="753"/>
      <c r="G12609" s="757" t="s">
        <v>179</v>
      </c>
      <c r="H12609" s="751">
        <v>5225669000</v>
      </c>
    </row>
    <row r="12610" spans="1:8" ht="26.4">
      <c r="A12610" s="753" t="s">
        <v>84</v>
      </c>
      <c r="B12610" s="753" t="s">
        <v>239</v>
      </c>
      <c r="C12610" s="753" t="s">
        <v>29</v>
      </c>
      <c r="D12610" s="753" t="s">
        <v>30</v>
      </c>
      <c r="E12610" s="753" t="s">
        <v>178</v>
      </c>
      <c r="F12610" s="753" t="s">
        <v>180</v>
      </c>
      <c r="G12610" s="757" t="s">
        <v>1810</v>
      </c>
      <c r="H12610" s="751">
        <v>5225669000</v>
      </c>
    </row>
    <row r="12611" spans="1:8">
      <c r="A12611" s="753" t="s">
        <v>84</v>
      </c>
      <c r="B12611" s="753" t="s">
        <v>239</v>
      </c>
      <c r="C12611" s="753" t="s">
        <v>29</v>
      </c>
      <c r="D12611" s="753" t="s">
        <v>30</v>
      </c>
      <c r="E12611" s="753" t="s">
        <v>16</v>
      </c>
      <c r="F12611" s="753"/>
      <c r="G12611" s="757" t="s">
        <v>17</v>
      </c>
      <c r="H12611" s="751">
        <v>330120000</v>
      </c>
    </row>
    <row r="12612" spans="1:8">
      <c r="A12612" s="753" t="s">
        <v>84</v>
      </c>
      <c r="B12612" s="753" t="s">
        <v>239</v>
      </c>
      <c r="C12612" s="753" t="s">
        <v>29</v>
      </c>
      <c r="D12612" s="753" t="s">
        <v>30</v>
      </c>
      <c r="E12612" s="753" t="s">
        <v>16</v>
      </c>
      <c r="F12612" s="753" t="s">
        <v>18</v>
      </c>
      <c r="G12612" s="757" t="s">
        <v>1887</v>
      </c>
      <c r="H12612" s="751">
        <v>330120000</v>
      </c>
    </row>
    <row r="12613" spans="1:8">
      <c r="A12613" s="753" t="s">
        <v>84</v>
      </c>
      <c r="B12613" s="753" t="s">
        <v>239</v>
      </c>
      <c r="C12613" s="753" t="s">
        <v>29</v>
      </c>
      <c r="D12613" s="753" t="s">
        <v>30</v>
      </c>
      <c r="E12613" s="753" t="s">
        <v>19</v>
      </c>
      <c r="F12613" s="753"/>
      <c r="G12613" s="757" t="s">
        <v>133</v>
      </c>
      <c r="H12613" s="751">
        <v>736614000</v>
      </c>
    </row>
    <row r="12614" spans="1:8">
      <c r="A12614" s="753" t="s">
        <v>84</v>
      </c>
      <c r="B12614" s="753" t="s">
        <v>239</v>
      </c>
      <c r="C12614" s="753" t="s">
        <v>29</v>
      </c>
      <c r="D12614" s="753" t="s">
        <v>30</v>
      </c>
      <c r="E12614" s="753" t="s">
        <v>19</v>
      </c>
      <c r="F12614" s="753" t="s">
        <v>20</v>
      </c>
      <c r="G12614" s="757" t="s">
        <v>21</v>
      </c>
      <c r="H12614" s="751">
        <v>14000000</v>
      </c>
    </row>
    <row r="12615" spans="1:8">
      <c r="A12615" s="753" t="s">
        <v>84</v>
      </c>
      <c r="B12615" s="753" t="s">
        <v>239</v>
      </c>
      <c r="C12615" s="753" t="s">
        <v>29</v>
      </c>
      <c r="D12615" s="753" t="s">
        <v>30</v>
      </c>
      <c r="E12615" s="753" t="s">
        <v>19</v>
      </c>
      <c r="F12615" s="753" t="s">
        <v>22</v>
      </c>
      <c r="G12615" s="757" t="s">
        <v>23</v>
      </c>
      <c r="H12615" s="751">
        <v>691939000</v>
      </c>
    </row>
    <row r="12616" spans="1:8">
      <c r="A12616" s="753" t="s">
        <v>84</v>
      </c>
      <c r="B12616" s="753" t="s">
        <v>239</v>
      </c>
      <c r="C12616" s="753" t="s">
        <v>29</v>
      </c>
      <c r="D12616" s="753" t="s">
        <v>30</v>
      </c>
      <c r="E12616" s="753" t="s">
        <v>19</v>
      </c>
      <c r="F12616" s="753" t="s">
        <v>245</v>
      </c>
      <c r="G12616" s="757" t="s">
        <v>135</v>
      </c>
      <c r="H12616" s="751">
        <v>30675000</v>
      </c>
    </row>
    <row r="12617" spans="1:8">
      <c r="A12617" s="753" t="s">
        <v>84</v>
      </c>
      <c r="B12617" s="753" t="s">
        <v>239</v>
      </c>
      <c r="C12617" s="753" t="s">
        <v>1367</v>
      </c>
      <c r="D12617" s="753"/>
      <c r="E12617" s="753"/>
      <c r="F12617" s="753"/>
      <c r="G12617" s="757" t="s">
        <v>1368</v>
      </c>
      <c r="H12617" s="751">
        <v>572465000</v>
      </c>
    </row>
    <row r="12618" spans="1:8">
      <c r="A12618" s="753" t="s">
        <v>84</v>
      </c>
      <c r="B12618" s="753" t="s">
        <v>239</v>
      </c>
      <c r="C12618" s="753" t="s">
        <v>1367</v>
      </c>
      <c r="D12618" s="753" t="s">
        <v>1975</v>
      </c>
      <c r="E12618" s="753"/>
      <c r="F12618" s="753"/>
      <c r="G12618" s="757" t="s">
        <v>1368</v>
      </c>
      <c r="H12618" s="751">
        <v>572465000</v>
      </c>
    </row>
    <row r="12619" spans="1:8">
      <c r="A12619" s="753" t="s">
        <v>84</v>
      </c>
      <c r="B12619" s="753" t="s">
        <v>239</v>
      </c>
      <c r="C12619" s="753" t="s">
        <v>1367</v>
      </c>
      <c r="D12619" s="753" t="s">
        <v>1975</v>
      </c>
      <c r="E12619" s="753" t="s">
        <v>178</v>
      </c>
      <c r="F12619" s="753"/>
      <c r="G12619" s="757" t="s">
        <v>179</v>
      </c>
      <c r="H12619" s="751">
        <v>176553000</v>
      </c>
    </row>
    <row r="12620" spans="1:8" ht="26.4">
      <c r="A12620" s="753" t="s">
        <v>84</v>
      </c>
      <c r="B12620" s="753" t="s">
        <v>239</v>
      </c>
      <c r="C12620" s="753" t="s">
        <v>1367</v>
      </c>
      <c r="D12620" s="753" t="s">
        <v>1975</v>
      </c>
      <c r="E12620" s="753" t="s">
        <v>178</v>
      </c>
      <c r="F12620" s="753" t="s">
        <v>180</v>
      </c>
      <c r="G12620" s="757" t="s">
        <v>1810</v>
      </c>
      <c r="H12620" s="751">
        <v>176553000</v>
      </c>
    </row>
    <row r="12621" spans="1:8">
      <c r="A12621" s="753" t="s">
        <v>84</v>
      </c>
      <c r="B12621" s="753" t="s">
        <v>239</v>
      </c>
      <c r="C12621" s="753" t="s">
        <v>1367</v>
      </c>
      <c r="D12621" s="753" t="s">
        <v>1975</v>
      </c>
      <c r="E12621" s="753" t="s">
        <v>16</v>
      </c>
      <c r="F12621" s="753"/>
      <c r="G12621" s="757" t="s">
        <v>17</v>
      </c>
      <c r="H12621" s="751">
        <v>217500000</v>
      </c>
    </row>
    <row r="12622" spans="1:8">
      <c r="A12622" s="753" t="s">
        <v>84</v>
      </c>
      <c r="B12622" s="753" t="s">
        <v>239</v>
      </c>
      <c r="C12622" s="753" t="s">
        <v>1367</v>
      </c>
      <c r="D12622" s="753" t="s">
        <v>1975</v>
      </c>
      <c r="E12622" s="753" t="s">
        <v>16</v>
      </c>
      <c r="F12622" s="753" t="s">
        <v>18</v>
      </c>
      <c r="G12622" s="757" t="s">
        <v>1887</v>
      </c>
      <c r="H12622" s="751">
        <v>217500000</v>
      </c>
    </row>
    <row r="12623" spans="1:8">
      <c r="A12623" s="753" t="s">
        <v>84</v>
      </c>
      <c r="B12623" s="753" t="s">
        <v>239</v>
      </c>
      <c r="C12623" s="753" t="s">
        <v>1367</v>
      </c>
      <c r="D12623" s="753" t="s">
        <v>1975</v>
      </c>
      <c r="E12623" s="753" t="s">
        <v>19</v>
      </c>
      <c r="F12623" s="753"/>
      <c r="G12623" s="757" t="s">
        <v>133</v>
      </c>
      <c r="H12623" s="751">
        <v>178412000</v>
      </c>
    </row>
    <row r="12624" spans="1:8">
      <c r="A12624" s="753" t="s">
        <v>84</v>
      </c>
      <c r="B12624" s="753" t="s">
        <v>239</v>
      </c>
      <c r="C12624" s="753" t="s">
        <v>1367</v>
      </c>
      <c r="D12624" s="753" t="s">
        <v>1975</v>
      </c>
      <c r="E12624" s="753" t="s">
        <v>19</v>
      </c>
      <c r="F12624" s="753" t="s">
        <v>22</v>
      </c>
      <c r="G12624" s="757" t="s">
        <v>23</v>
      </c>
      <c r="H12624" s="751">
        <v>161787000</v>
      </c>
    </row>
    <row r="12625" spans="1:8">
      <c r="A12625" s="753" t="s">
        <v>84</v>
      </c>
      <c r="B12625" s="753" t="s">
        <v>239</v>
      </c>
      <c r="C12625" s="753" t="s">
        <v>1367</v>
      </c>
      <c r="D12625" s="753" t="s">
        <v>1975</v>
      </c>
      <c r="E12625" s="753" t="s">
        <v>19</v>
      </c>
      <c r="F12625" s="753" t="s">
        <v>245</v>
      </c>
      <c r="G12625" s="757" t="s">
        <v>135</v>
      </c>
      <c r="H12625" s="751">
        <v>16625000</v>
      </c>
    </row>
    <row r="12626" spans="1:8">
      <c r="A12626" s="753" t="s">
        <v>84</v>
      </c>
      <c r="B12626" s="753" t="s">
        <v>239</v>
      </c>
      <c r="C12626" s="753" t="s">
        <v>416</v>
      </c>
      <c r="D12626" s="753"/>
      <c r="E12626" s="753"/>
      <c r="F12626" s="753"/>
      <c r="G12626" s="757" t="s">
        <v>1814</v>
      </c>
      <c r="H12626" s="751">
        <v>253318529176</v>
      </c>
    </row>
    <row r="12627" spans="1:8">
      <c r="A12627" s="753" t="s">
        <v>84</v>
      </c>
      <c r="B12627" s="753" t="s">
        <v>239</v>
      </c>
      <c r="C12627" s="753" t="s">
        <v>416</v>
      </c>
      <c r="D12627" s="753" t="s">
        <v>1976</v>
      </c>
      <c r="E12627" s="753"/>
      <c r="F12627" s="753"/>
      <c r="G12627" s="757" t="s">
        <v>439</v>
      </c>
      <c r="H12627" s="751">
        <v>76786644000</v>
      </c>
    </row>
    <row r="12628" spans="1:8">
      <c r="A12628" s="753" t="s">
        <v>84</v>
      </c>
      <c r="B12628" s="753" t="s">
        <v>239</v>
      </c>
      <c r="C12628" s="753" t="s">
        <v>416</v>
      </c>
      <c r="D12628" s="753" t="s">
        <v>1976</v>
      </c>
      <c r="E12628" s="753" t="s">
        <v>918</v>
      </c>
      <c r="F12628" s="753"/>
      <c r="G12628" s="757" t="s">
        <v>1862</v>
      </c>
      <c r="H12628" s="751">
        <v>592043300</v>
      </c>
    </row>
    <row r="12629" spans="1:8">
      <c r="A12629" s="753" t="s">
        <v>84</v>
      </c>
      <c r="B12629" s="753" t="s">
        <v>239</v>
      </c>
      <c r="C12629" s="753" t="s">
        <v>416</v>
      </c>
      <c r="D12629" s="753" t="s">
        <v>1976</v>
      </c>
      <c r="E12629" s="753" t="s">
        <v>918</v>
      </c>
      <c r="F12629" s="753" t="s">
        <v>917</v>
      </c>
      <c r="G12629" s="757" t="s">
        <v>916</v>
      </c>
      <c r="H12629" s="751">
        <v>578920000</v>
      </c>
    </row>
    <row r="12630" spans="1:8">
      <c r="A12630" s="753" t="s">
        <v>84</v>
      </c>
      <c r="B12630" s="753" t="s">
        <v>239</v>
      </c>
      <c r="C12630" s="753" t="s">
        <v>416</v>
      </c>
      <c r="D12630" s="753" t="s">
        <v>1976</v>
      </c>
      <c r="E12630" s="753" t="s">
        <v>918</v>
      </c>
      <c r="F12630" s="753" t="s">
        <v>921</v>
      </c>
      <c r="G12630" s="757" t="s">
        <v>920</v>
      </c>
      <c r="H12630" s="751">
        <v>13123300</v>
      </c>
    </row>
    <row r="12631" spans="1:8" ht="26.4">
      <c r="A12631" s="753" t="s">
        <v>84</v>
      </c>
      <c r="B12631" s="753" t="s">
        <v>239</v>
      </c>
      <c r="C12631" s="753" t="s">
        <v>416</v>
      </c>
      <c r="D12631" s="753" t="s">
        <v>1976</v>
      </c>
      <c r="E12631" s="753" t="s">
        <v>183</v>
      </c>
      <c r="F12631" s="753"/>
      <c r="G12631" s="757" t="s">
        <v>1863</v>
      </c>
      <c r="H12631" s="751">
        <v>130861000</v>
      </c>
    </row>
    <row r="12632" spans="1:8" ht="26.4">
      <c r="A12632" s="753" t="s">
        <v>84</v>
      </c>
      <c r="B12632" s="753" t="s">
        <v>239</v>
      </c>
      <c r="C12632" s="753" t="s">
        <v>416</v>
      </c>
      <c r="D12632" s="753" t="s">
        <v>1976</v>
      </c>
      <c r="E12632" s="753" t="s">
        <v>183</v>
      </c>
      <c r="F12632" s="753" t="s">
        <v>184</v>
      </c>
      <c r="G12632" s="757" t="s">
        <v>1864</v>
      </c>
      <c r="H12632" s="751">
        <v>117663000</v>
      </c>
    </row>
    <row r="12633" spans="1:8" ht="26.4">
      <c r="A12633" s="753" t="s">
        <v>84</v>
      </c>
      <c r="B12633" s="753" t="s">
        <v>239</v>
      </c>
      <c r="C12633" s="753" t="s">
        <v>416</v>
      </c>
      <c r="D12633" s="753" t="s">
        <v>1976</v>
      </c>
      <c r="E12633" s="753" t="s">
        <v>183</v>
      </c>
      <c r="F12633" s="753" t="s">
        <v>929</v>
      </c>
      <c r="G12633" s="757" t="s">
        <v>1892</v>
      </c>
      <c r="H12633" s="751">
        <v>13198000</v>
      </c>
    </row>
    <row r="12634" spans="1:8">
      <c r="A12634" s="753" t="s">
        <v>84</v>
      </c>
      <c r="B12634" s="753" t="s">
        <v>239</v>
      </c>
      <c r="C12634" s="753" t="s">
        <v>416</v>
      </c>
      <c r="D12634" s="753" t="s">
        <v>1976</v>
      </c>
      <c r="E12634" s="753" t="s">
        <v>178</v>
      </c>
      <c r="F12634" s="753"/>
      <c r="G12634" s="757" t="s">
        <v>179</v>
      </c>
      <c r="H12634" s="751">
        <v>68422769300</v>
      </c>
    </row>
    <row r="12635" spans="1:8" ht="26.4">
      <c r="A12635" s="753" t="s">
        <v>84</v>
      </c>
      <c r="B12635" s="753" t="s">
        <v>239</v>
      </c>
      <c r="C12635" s="753" t="s">
        <v>416</v>
      </c>
      <c r="D12635" s="753" t="s">
        <v>1976</v>
      </c>
      <c r="E12635" s="753" t="s">
        <v>178</v>
      </c>
      <c r="F12635" s="753" t="s">
        <v>180</v>
      </c>
      <c r="G12635" s="757" t="s">
        <v>1810</v>
      </c>
      <c r="H12635" s="751">
        <v>68422769300</v>
      </c>
    </row>
    <row r="12636" spans="1:8">
      <c r="A12636" s="753" t="s">
        <v>84</v>
      </c>
      <c r="B12636" s="753" t="s">
        <v>239</v>
      </c>
      <c r="C12636" s="753" t="s">
        <v>416</v>
      </c>
      <c r="D12636" s="753" t="s">
        <v>1976</v>
      </c>
      <c r="E12636" s="753" t="s">
        <v>16</v>
      </c>
      <c r="F12636" s="753"/>
      <c r="G12636" s="757" t="s">
        <v>17</v>
      </c>
      <c r="H12636" s="751">
        <v>202959000</v>
      </c>
    </row>
    <row r="12637" spans="1:8">
      <c r="A12637" s="753" t="s">
        <v>84</v>
      </c>
      <c r="B12637" s="753" t="s">
        <v>239</v>
      </c>
      <c r="C12637" s="753" t="s">
        <v>416</v>
      </c>
      <c r="D12637" s="753" t="s">
        <v>1976</v>
      </c>
      <c r="E12637" s="753" t="s">
        <v>16</v>
      </c>
      <c r="F12637" s="753" t="s">
        <v>18</v>
      </c>
      <c r="G12637" s="757" t="s">
        <v>1887</v>
      </c>
      <c r="H12637" s="751">
        <v>202959000</v>
      </c>
    </row>
    <row r="12638" spans="1:8">
      <c r="A12638" s="753" t="s">
        <v>84</v>
      </c>
      <c r="B12638" s="753" t="s">
        <v>239</v>
      </c>
      <c r="C12638" s="753" t="s">
        <v>416</v>
      </c>
      <c r="D12638" s="753" t="s">
        <v>1976</v>
      </c>
      <c r="E12638" s="753" t="s">
        <v>19</v>
      </c>
      <c r="F12638" s="753"/>
      <c r="G12638" s="757" t="s">
        <v>133</v>
      </c>
      <c r="H12638" s="751">
        <v>7438011400</v>
      </c>
    </row>
    <row r="12639" spans="1:8">
      <c r="A12639" s="753" t="s">
        <v>84</v>
      </c>
      <c r="B12639" s="753" t="s">
        <v>239</v>
      </c>
      <c r="C12639" s="753" t="s">
        <v>416</v>
      </c>
      <c r="D12639" s="753" t="s">
        <v>1976</v>
      </c>
      <c r="E12639" s="753" t="s">
        <v>19</v>
      </c>
      <c r="F12639" s="753" t="s">
        <v>20</v>
      </c>
      <c r="G12639" s="757" t="s">
        <v>21</v>
      </c>
      <c r="H12639" s="751">
        <v>1236513700</v>
      </c>
    </row>
    <row r="12640" spans="1:8">
      <c r="A12640" s="753" t="s">
        <v>84</v>
      </c>
      <c r="B12640" s="753" t="s">
        <v>239</v>
      </c>
      <c r="C12640" s="753" t="s">
        <v>416</v>
      </c>
      <c r="D12640" s="753" t="s">
        <v>1976</v>
      </c>
      <c r="E12640" s="753" t="s">
        <v>19</v>
      </c>
      <c r="F12640" s="753" t="s">
        <v>22</v>
      </c>
      <c r="G12640" s="757" t="s">
        <v>23</v>
      </c>
      <c r="H12640" s="751">
        <v>5696478700</v>
      </c>
    </row>
    <row r="12641" spans="1:8">
      <c r="A12641" s="753" t="s">
        <v>84</v>
      </c>
      <c r="B12641" s="753" t="s">
        <v>239</v>
      </c>
      <c r="C12641" s="753" t="s">
        <v>416</v>
      </c>
      <c r="D12641" s="753" t="s">
        <v>1976</v>
      </c>
      <c r="E12641" s="753" t="s">
        <v>19</v>
      </c>
      <c r="F12641" s="753" t="s">
        <v>245</v>
      </c>
      <c r="G12641" s="757" t="s">
        <v>135</v>
      </c>
      <c r="H12641" s="751">
        <v>505019000</v>
      </c>
    </row>
    <row r="12642" spans="1:8">
      <c r="A12642" s="753" t="s">
        <v>84</v>
      </c>
      <c r="B12642" s="753" t="s">
        <v>239</v>
      </c>
      <c r="C12642" s="753" t="s">
        <v>416</v>
      </c>
      <c r="D12642" s="753" t="s">
        <v>1977</v>
      </c>
      <c r="E12642" s="753"/>
      <c r="F12642" s="753"/>
      <c r="G12642" s="757" t="s">
        <v>10</v>
      </c>
      <c r="H12642" s="751">
        <v>71637675500</v>
      </c>
    </row>
    <row r="12643" spans="1:8">
      <c r="A12643" s="753" t="s">
        <v>84</v>
      </c>
      <c r="B12643" s="753" t="s">
        <v>239</v>
      </c>
      <c r="C12643" s="753" t="s">
        <v>416</v>
      </c>
      <c r="D12643" s="753" t="s">
        <v>1977</v>
      </c>
      <c r="E12643" s="753" t="s">
        <v>918</v>
      </c>
      <c r="F12643" s="753"/>
      <c r="G12643" s="757" t="s">
        <v>1862</v>
      </c>
      <c r="H12643" s="751">
        <v>17909000</v>
      </c>
    </row>
    <row r="12644" spans="1:8">
      <c r="A12644" s="753" t="s">
        <v>84</v>
      </c>
      <c r="B12644" s="753" t="s">
        <v>239</v>
      </c>
      <c r="C12644" s="753" t="s">
        <v>416</v>
      </c>
      <c r="D12644" s="753" t="s">
        <v>1977</v>
      </c>
      <c r="E12644" s="753" t="s">
        <v>918</v>
      </c>
      <c r="F12644" s="753" t="s">
        <v>917</v>
      </c>
      <c r="G12644" s="757" t="s">
        <v>916</v>
      </c>
      <c r="H12644" s="751">
        <v>14812000</v>
      </c>
    </row>
    <row r="12645" spans="1:8">
      <c r="A12645" s="753" t="s">
        <v>84</v>
      </c>
      <c r="B12645" s="753" t="s">
        <v>239</v>
      </c>
      <c r="C12645" s="753" t="s">
        <v>416</v>
      </c>
      <c r="D12645" s="753" t="s">
        <v>1977</v>
      </c>
      <c r="E12645" s="753" t="s">
        <v>918</v>
      </c>
      <c r="F12645" s="753" t="s">
        <v>921</v>
      </c>
      <c r="G12645" s="757" t="s">
        <v>920</v>
      </c>
      <c r="H12645" s="751">
        <v>3097000</v>
      </c>
    </row>
    <row r="12646" spans="1:8" ht="26.4">
      <c r="A12646" s="753" t="s">
        <v>84</v>
      </c>
      <c r="B12646" s="753" t="s">
        <v>239</v>
      </c>
      <c r="C12646" s="753" t="s">
        <v>416</v>
      </c>
      <c r="D12646" s="753" t="s">
        <v>1977</v>
      </c>
      <c r="E12646" s="753" t="s">
        <v>183</v>
      </c>
      <c r="F12646" s="753"/>
      <c r="G12646" s="757" t="s">
        <v>1863</v>
      </c>
      <c r="H12646" s="751">
        <v>2317278000</v>
      </c>
    </row>
    <row r="12647" spans="1:8" ht="26.4">
      <c r="A12647" s="753" t="s">
        <v>84</v>
      </c>
      <c r="B12647" s="753" t="s">
        <v>239</v>
      </c>
      <c r="C12647" s="753" t="s">
        <v>416</v>
      </c>
      <c r="D12647" s="753" t="s">
        <v>1977</v>
      </c>
      <c r="E12647" s="753" t="s">
        <v>183</v>
      </c>
      <c r="F12647" s="753" t="s">
        <v>184</v>
      </c>
      <c r="G12647" s="757" t="s">
        <v>1864</v>
      </c>
      <c r="H12647" s="751">
        <v>2317278000</v>
      </c>
    </row>
    <row r="12648" spans="1:8">
      <c r="A12648" s="753" t="s">
        <v>84</v>
      </c>
      <c r="B12648" s="753" t="s">
        <v>239</v>
      </c>
      <c r="C12648" s="753" t="s">
        <v>416</v>
      </c>
      <c r="D12648" s="753" t="s">
        <v>1977</v>
      </c>
      <c r="E12648" s="753" t="s">
        <v>178</v>
      </c>
      <c r="F12648" s="753"/>
      <c r="G12648" s="757" t="s">
        <v>179</v>
      </c>
      <c r="H12648" s="751">
        <v>59978250500</v>
      </c>
    </row>
    <row r="12649" spans="1:8" ht="26.4">
      <c r="A12649" s="753" t="s">
        <v>84</v>
      </c>
      <c r="B12649" s="753" t="s">
        <v>239</v>
      </c>
      <c r="C12649" s="753" t="s">
        <v>416</v>
      </c>
      <c r="D12649" s="753" t="s">
        <v>1977</v>
      </c>
      <c r="E12649" s="753" t="s">
        <v>178</v>
      </c>
      <c r="F12649" s="753" t="s">
        <v>180</v>
      </c>
      <c r="G12649" s="757" t="s">
        <v>1810</v>
      </c>
      <c r="H12649" s="751">
        <v>59978250500</v>
      </c>
    </row>
    <row r="12650" spans="1:8">
      <c r="A12650" s="753" t="s">
        <v>84</v>
      </c>
      <c r="B12650" s="753" t="s">
        <v>239</v>
      </c>
      <c r="C12650" s="753" t="s">
        <v>416</v>
      </c>
      <c r="D12650" s="753" t="s">
        <v>1977</v>
      </c>
      <c r="E12650" s="753" t="s">
        <v>16</v>
      </c>
      <c r="F12650" s="753"/>
      <c r="G12650" s="757" t="s">
        <v>17</v>
      </c>
      <c r="H12650" s="751">
        <v>421212000</v>
      </c>
    </row>
    <row r="12651" spans="1:8">
      <c r="A12651" s="753" t="s">
        <v>84</v>
      </c>
      <c r="B12651" s="753" t="s">
        <v>239</v>
      </c>
      <c r="C12651" s="753" t="s">
        <v>416</v>
      </c>
      <c r="D12651" s="753" t="s">
        <v>1977</v>
      </c>
      <c r="E12651" s="753" t="s">
        <v>16</v>
      </c>
      <c r="F12651" s="753" t="s">
        <v>18</v>
      </c>
      <c r="G12651" s="757" t="s">
        <v>1887</v>
      </c>
      <c r="H12651" s="751">
        <v>421212000</v>
      </c>
    </row>
    <row r="12652" spans="1:8">
      <c r="A12652" s="753" t="s">
        <v>84</v>
      </c>
      <c r="B12652" s="753" t="s">
        <v>239</v>
      </c>
      <c r="C12652" s="753" t="s">
        <v>416</v>
      </c>
      <c r="D12652" s="753" t="s">
        <v>1977</v>
      </c>
      <c r="E12652" s="753" t="s">
        <v>19</v>
      </c>
      <c r="F12652" s="753"/>
      <c r="G12652" s="757" t="s">
        <v>133</v>
      </c>
      <c r="H12652" s="751">
        <v>8903026000</v>
      </c>
    </row>
    <row r="12653" spans="1:8">
      <c r="A12653" s="753" t="s">
        <v>84</v>
      </c>
      <c r="B12653" s="753" t="s">
        <v>239</v>
      </c>
      <c r="C12653" s="753" t="s">
        <v>416</v>
      </c>
      <c r="D12653" s="753" t="s">
        <v>1977</v>
      </c>
      <c r="E12653" s="753" t="s">
        <v>19</v>
      </c>
      <c r="F12653" s="753" t="s">
        <v>20</v>
      </c>
      <c r="G12653" s="757" t="s">
        <v>21</v>
      </c>
      <c r="H12653" s="751">
        <v>962198000</v>
      </c>
    </row>
    <row r="12654" spans="1:8">
      <c r="A12654" s="753" t="s">
        <v>84</v>
      </c>
      <c r="B12654" s="753" t="s">
        <v>239</v>
      </c>
      <c r="C12654" s="753" t="s">
        <v>416</v>
      </c>
      <c r="D12654" s="753" t="s">
        <v>1977</v>
      </c>
      <c r="E12654" s="753" t="s">
        <v>19</v>
      </c>
      <c r="F12654" s="753" t="s">
        <v>22</v>
      </c>
      <c r="G12654" s="757" t="s">
        <v>23</v>
      </c>
      <c r="H12654" s="751">
        <v>7697407000</v>
      </c>
    </row>
    <row r="12655" spans="1:8">
      <c r="A12655" s="753" t="s">
        <v>84</v>
      </c>
      <c r="B12655" s="753" t="s">
        <v>239</v>
      </c>
      <c r="C12655" s="753" t="s">
        <v>416</v>
      </c>
      <c r="D12655" s="753" t="s">
        <v>1977</v>
      </c>
      <c r="E12655" s="753" t="s">
        <v>19</v>
      </c>
      <c r="F12655" s="753" t="s">
        <v>245</v>
      </c>
      <c r="G12655" s="757" t="s">
        <v>135</v>
      </c>
      <c r="H12655" s="751">
        <v>243421000</v>
      </c>
    </row>
    <row r="12656" spans="1:8">
      <c r="A12656" s="753" t="s">
        <v>84</v>
      </c>
      <c r="B12656" s="753" t="s">
        <v>239</v>
      </c>
      <c r="C12656" s="753" t="s">
        <v>416</v>
      </c>
      <c r="D12656" s="753" t="s">
        <v>1904</v>
      </c>
      <c r="E12656" s="753"/>
      <c r="F12656" s="753"/>
      <c r="G12656" s="757" t="s">
        <v>1905</v>
      </c>
      <c r="H12656" s="751">
        <v>86319144676</v>
      </c>
    </row>
    <row r="12657" spans="1:8">
      <c r="A12657" s="753" t="s">
        <v>84</v>
      </c>
      <c r="B12657" s="753" t="s">
        <v>239</v>
      </c>
      <c r="C12657" s="753" t="s">
        <v>416</v>
      </c>
      <c r="D12657" s="753" t="s">
        <v>1904</v>
      </c>
      <c r="E12657" s="753" t="s">
        <v>918</v>
      </c>
      <c r="F12657" s="753"/>
      <c r="G12657" s="757" t="s">
        <v>1862</v>
      </c>
      <c r="H12657" s="751">
        <v>57783000</v>
      </c>
    </row>
    <row r="12658" spans="1:8">
      <c r="A12658" s="753" t="s">
        <v>84</v>
      </c>
      <c r="B12658" s="753" t="s">
        <v>239</v>
      </c>
      <c r="C12658" s="753" t="s">
        <v>416</v>
      </c>
      <c r="D12658" s="753" t="s">
        <v>1904</v>
      </c>
      <c r="E12658" s="753" t="s">
        <v>918</v>
      </c>
      <c r="F12658" s="753" t="s">
        <v>917</v>
      </c>
      <c r="G12658" s="757" t="s">
        <v>916</v>
      </c>
      <c r="H12658" s="751">
        <v>56167000</v>
      </c>
    </row>
    <row r="12659" spans="1:8">
      <c r="A12659" s="753" t="s">
        <v>84</v>
      </c>
      <c r="B12659" s="753" t="s">
        <v>239</v>
      </c>
      <c r="C12659" s="753" t="s">
        <v>416</v>
      </c>
      <c r="D12659" s="753" t="s">
        <v>1904</v>
      </c>
      <c r="E12659" s="753" t="s">
        <v>918</v>
      </c>
      <c r="F12659" s="753" t="s">
        <v>921</v>
      </c>
      <c r="G12659" s="757" t="s">
        <v>920</v>
      </c>
      <c r="H12659" s="751">
        <v>1616000</v>
      </c>
    </row>
    <row r="12660" spans="1:8">
      <c r="A12660" s="753" t="s">
        <v>84</v>
      </c>
      <c r="B12660" s="753" t="s">
        <v>239</v>
      </c>
      <c r="C12660" s="753" t="s">
        <v>416</v>
      </c>
      <c r="D12660" s="753" t="s">
        <v>1904</v>
      </c>
      <c r="E12660" s="753" t="s">
        <v>178</v>
      </c>
      <c r="F12660" s="753"/>
      <c r="G12660" s="757" t="s">
        <v>179</v>
      </c>
      <c r="H12660" s="751">
        <v>76942768076</v>
      </c>
    </row>
    <row r="12661" spans="1:8" ht="26.4">
      <c r="A12661" s="753" t="s">
        <v>84</v>
      </c>
      <c r="B12661" s="753" t="s">
        <v>239</v>
      </c>
      <c r="C12661" s="753" t="s">
        <v>416</v>
      </c>
      <c r="D12661" s="753" t="s">
        <v>1904</v>
      </c>
      <c r="E12661" s="753" t="s">
        <v>178</v>
      </c>
      <c r="F12661" s="753" t="s">
        <v>180</v>
      </c>
      <c r="G12661" s="757" t="s">
        <v>1810</v>
      </c>
      <c r="H12661" s="751">
        <v>76835473076</v>
      </c>
    </row>
    <row r="12662" spans="1:8">
      <c r="A12662" s="753" t="s">
        <v>84</v>
      </c>
      <c r="B12662" s="753" t="s">
        <v>239</v>
      </c>
      <c r="C12662" s="753" t="s">
        <v>416</v>
      </c>
      <c r="D12662" s="753" t="s">
        <v>1904</v>
      </c>
      <c r="E12662" s="753" t="s">
        <v>178</v>
      </c>
      <c r="F12662" s="753" t="s">
        <v>934</v>
      </c>
      <c r="G12662" s="757" t="s">
        <v>135</v>
      </c>
      <c r="H12662" s="751">
        <v>107295000</v>
      </c>
    </row>
    <row r="12663" spans="1:8">
      <c r="A12663" s="753" t="s">
        <v>84</v>
      </c>
      <c r="B12663" s="753" t="s">
        <v>239</v>
      </c>
      <c r="C12663" s="753" t="s">
        <v>416</v>
      </c>
      <c r="D12663" s="753" t="s">
        <v>1904</v>
      </c>
      <c r="E12663" s="753" t="s">
        <v>16</v>
      </c>
      <c r="F12663" s="753"/>
      <c r="G12663" s="757" t="s">
        <v>17</v>
      </c>
      <c r="H12663" s="751">
        <v>1142521000</v>
      </c>
    </row>
    <row r="12664" spans="1:8">
      <c r="A12664" s="753" t="s">
        <v>84</v>
      </c>
      <c r="B12664" s="753" t="s">
        <v>239</v>
      </c>
      <c r="C12664" s="753" t="s">
        <v>416</v>
      </c>
      <c r="D12664" s="753" t="s">
        <v>1904</v>
      </c>
      <c r="E12664" s="753" t="s">
        <v>16</v>
      </c>
      <c r="F12664" s="753" t="s">
        <v>18</v>
      </c>
      <c r="G12664" s="757" t="s">
        <v>1887</v>
      </c>
      <c r="H12664" s="751">
        <v>1142521000</v>
      </c>
    </row>
    <row r="12665" spans="1:8">
      <c r="A12665" s="753" t="s">
        <v>84</v>
      </c>
      <c r="B12665" s="753" t="s">
        <v>239</v>
      </c>
      <c r="C12665" s="753" t="s">
        <v>416</v>
      </c>
      <c r="D12665" s="753" t="s">
        <v>1904</v>
      </c>
      <c r="E12665" s="753" t="s">
        <v>19</v>
      </c>
      <c r="F12665" s="753"/>
      <c r="G12665" s="757" t="s">
        <v>133</v>
      </c>
      <c r="H12665" s="751">
        <v>8176072600</v>
      </c>
    </row>
    <row r="12666" spans="1:8">
      <c r="A12666" s="753" t="s">
        <v>84</v>
      </c>
      <c r="B12666" s="753" t="s">
        <v>239</v>
      </c>
      <c r="C12666" s="753" t="s">
        <v>416</v>
      </c>
      <c r="D12666" s="753" t="s">
        <v>1904</v>
      </c>
      <c r="E12666" s="753" t="s">
        <v>19</v>
      </c>
      <c r="F12666" s="753" t="s">
        <v>20</v>
      </c>
      <c r="G12666" s="757" t="s">
        <v>21</v>
      </c>
      <c r="H12666" s="751">
        <v>1315203600</v>
      </c>
    </row>
    <row r="12667" spans="1:8">
      <c r="A12667" s="753" t="s">
        <v>84</v>
      </c>
      <c r="B12667" s="753" t="s">
        <v>239</v>
      </c>
      <c r="C12667" s="753" t="s">
        <v>416</v>
      </c>
      <c r="D12667" s="753" t="s">
        <v>1904</v>
      </c>
      <c r="E12667" s="753" t="s">
        <v>19</v>
      </c>
      <c r="F12667" s="753" t="s">
        <v>22</v>
      </c>
      <c r="G12667" s="757" t="s">
        <v>23</v>
      </c>
      <c r="H12667" s="751">
        <v>6640563000</v>
      </c>
    </row>
    <row r="12668" spans="1:8">
      <c r="A12668" s="753" t="s">
        <v>84</v>
      </c>
      <c r="B12668" s="753" t="s">
        <v>239</v>
      </c>
      <c r="C12668" s="753" t="s">
        <v>416</v>
      </c>
      <c r="D12668" s="753" t="s">
        <v>1904</v>
      </c>
      <c r="E12668" s="753" t="s">
        <v>19</v>
      </c>
      <c r="F12668" s="753" t="s">
        <v>245</v>
      </c>
      <c r="G12668" s="757" t="s">
        <v>135</v>
      </c>
      <c r="H12668" s="751">
        <v>220306000</v>
      </c>
    </row>
    <row r="12669" spans="1:8">
      <c r="A12669" s="753" t="s">
        <v>84</v>
      </c>
      <c r="B12669" s="753" t="s">
        <v>239</v>
      </c>
      <c r="C12669" s="753" t="s">
        <v>416</v>
      </c>
      <c r="D12669" s="753" t="s">
        <v>1906</v>
      </c>
      <c r="E12669" s="753"/>
      <c r="F12669" s="753"/>
      <c r="G12669" s="757" t="s">
        <v>329</v>
      </c>
      <c r="H12669" s="751">
        <v>3600000000</v>
      </c>
    </row>
    <row r="12670" spans="1:8">
      <c r="A12670" s="753" t="s">
        <v>84</v>
      </c>
      <c r="B12670" s="753" t="s">
        <v>239</v>
      </c>
      <c r="C12670" s="753" t="s">
        <v>416</v>
      </c>
      <c r="D12670" s="753" t="s">
        <v>1906</v>
      </c>
      <c r="E12670" s="753" t="s">
        <v>178</v>
      </c>
      <c r="F12670" s="753"/>
      <c r="G12670" s="757" t="s">
        <v>179</v>
      </c>
      <c r="H12670" s="751">
        <v>2611052000</v>
      </c>
    </row>
    <row r="12671" spans="1:8" ht="26.4">
      <c r="A12671" s="753" t="s">
        <v>84</v>
      </c>
      <c r="B12671" s="753" t="s">
        <v>239</v>
      </c>
      <c r="C12671" s="753" t="s">
        <v>416</v>
      </c>
      <c r="D12671" s="753" t="s">
        <v>1906</v>
      </c>
      <c r="E12671" s="753" t="s">
        <v>178</v>
      </c>
      <c r="F12671" s="753" t="s">
        <v>180</v>
      </c>
      <c r="G12671" s="757" t="s">
        <v>1810</v>
      </c>
      <c r="H12671" s="751">
        <v>2611052000</v>
      </c>
    </row>
    <row r="12672" spans="1:8">
      <c r="A12672" s="753" t="s">
        <v>84</v>
      </c>
      <c r="B12672" s="753" t="s">
        <v>239</v>
      </c>
      <c r="C12672" s="753" t="s">
        <v>416</v>
      </c>
      <c r="D12672" s="753" t="s">
        <v>1906</v>
      </c>
      <c r="E12672" s="753" t="s">
        <v>16</v>
      </c>
      <c r="F12672" s="753"/>
      <c r="G12672" s="757" t="s">
        <v>17</v>
      </c>
      <c r="H12672" s="751">
        <v>602690000</v>
      </c>
    </row>
    <row r="12673" spans="1:8">
      <c r="A12673" s="753" t="s">
        <v>84</v>
      </c>
      <c r="B12673" s="753" t="s">
        <v>239</v>
      </c>
      <c r="C12673" s="753" t="s">
        <v>416</v>
      </c>
      <c r="D12673" s="753" t="s">
        <v>1906</v>
      </c>
      <c r="E12673" s="753" t="s">
        <v>16</v>
      </c>
      <c r="F12673" s="753" t="s">
        <v>18</v>
      </c>
      <c r="G12673" s="757" t="s">
        <v>1887</v>
      </c>
      <c r="H12673" s="751">
        <v>602690000</v>
      </c>
    </row>
    <row r="12674" spans="1:8">
      <c r="A12674" s="753" t="s">
        <v>84</v>
      </c>
      <c r="B12674" s="753" t="s">
        <v>239</v>
      </c>
      <c r="C12674" s="753" t="s">
        <v>416</v>
      </c>
      <c r="D12674" s="753" t="s">
        <v>1906</v>
      </c>
      <c r="E12674" s="753" t="s">
        <v>19</v>
      </c>
      <c r="F12674" s="753"/>
      <c r="G12674" s="757" t="s">
        <v>133</v>
      </c>
      <c r="H12674" s="751">
        <v>386258000</v>
      </c>
    </row>
    <row r="12675" spans="1:8">
      <c r="A12675" s="753" t="s">
        <v>84</v>
      </c>
      <c r="B12675" s="753" t="s">
        <v>239</v>
      </c>
      <c r="C12675" s="753" t="s">
        <v>416</v>
      </c>
      <c r="D12675" s="753" t="s">
        <v>1906</v>
      </c>
      <c r="E12675" s="753" t="s">
        <v>19</v>
      </c>
      <c r="F12675" s="753" t="s">
        <v>20</v>
      </c>
      <c r="G12675" s="757" t="s">
        <v>21</v>
      </c>
      <c r="H12675" s="751">
        <v>184567000</v>
      </c>
    </row>
    <row r="12676" spans="1:8">
      <c r="A12676" s="753" t="s">
        <v>84</v>
      </c>
      <c r="B12676" s="753" t="s">
        <v>239</v>
      </c>
      <c r="C12676" s="753" t="s">
        <v>416</v>
      </c>
      <c r="D12676" s="753" t="s">
        <v>1906</v>
      </c>
      <c r="E12676" s="753" t="s">
        <v>19</v>
      </c>
      <c r="F12676" s="753" t="s">
        <v>22</v>
      </c>
      <c r="G12676" s="757" t="s">
        <v>23</v>
      </c>
      <c r="H12676" s="751">
        <v>185419000</v>
      </c>
    </row>
    <row r="12677" spans="1:8">
      <c r="A12677" s="753" t="s">
        <v>84</v>
      </c>
      <c r="B12677" s="753" t="s">
        <v>239</v>
      </c>
      <c r="C12677" s="753" t="s">
        <v>416</v>
      </c>
      <c r="D12677" s="753" t="s">
        <v>1906</v>
      </c>
      <c r="E12677" s="753" t="s">
        <v>19</v>
      </c>
      <c r="F12677" s="753" t="s">
        <v>245</v>
      </c>
      <c r="G12677" s="757" t="s">
        <v>135</v>
      </c>
      <c r="H12677" s="751">
        <v>16272000</v>
      </c>
    </row>
    <row r="12678" spans="1:8" ht="26.4">
      <c r="A12678" s="753" t="s">
        <v>84</v>
      </c>
      <c r="B12678" s="753" t="s">
        <v>239</v>
      </c>
      <c r="C12678" s="753" t="s">
        <v>416</v>
      </c>
      <c r="D12678" s="753" t="s">
        <v>1921</v>
      </c>
      <c r="E12678" s="753"/>
      <c r="F12678" s="753"/>
      <c r="G12678" s="757" t="s">
        <v>1922</v>
      </c>
      <c r="H12678" s="751">
        <v>14268354000</v>
      </c>
    </row>
    <row r="12679" spans="1:8">
      <c r="A12679" s="753" t="s">
        <v>84</v>
      </c>
      <c r="B12679" s="753" t="s">
        <v>239</v>
      </c>
      <c r="C12679" s="753" t="s">
        <v>416</v>
      </c>
      <c r="D12679" s="753" t="s">
        <v>1921</v>
      </c>
      <c r="E12679" s="753" t="s">
        <v>92</v>
      </c>
      <c r="F12679" s="753"/>
      <c r="G12679" s="757" t="s">
        <v>93</v>
      </c>
      <c r="H12679" s="751">
        <v>3400765442</v>
      </c>
    </row>
    <row r="12680" spans="1:8">
      <c r="A12680" s="753" t="s">
        <v>84</v>
      </c>
      <c r="B12680" s="753" t="s">
        <v>239</v>
      </c>
      <c r="C12680" s="753" t="s">
        <v>416</v>
      </c>
      <c r="D12680" s="753" t="s">
        <v>1921</v>
      </c>
      <c r="E12680" s="753" t="s">
        <v>92</v>
      </c>
      <c r="F12680" s="753" t="s">
        <v>94</v>
      </c>
      <c r="G12680" s="757" t="s">
        <v>1768</v>
      </c>
      <c r="H12680" s="751">
        <v>3400765442</v>
      </c>
    </row>
    <row r="12681" spans="1:8" ht="26.4">
      <c r="A12681" s="753" t="s">
        <v>84</v>
      </c>
      <c r="B12681" s="753" t="s">
        <v>239</v>
      </c>
      <c r="C12681" s="753" t="s">
        <v>416</v>
      </c>
      <c r="D12681" s="753" t="s">
        <v>1921</v>
      </c>
      <c r="E12681" s="753" t="s">
        <v>141</v>
      </c>
      <c r="F12681" s="753"/>
      <c r="G12681" s="757" t="s">
        <v>1822</v>
      </c>
      <c r="H12681" s="751">
        <v>56590206</v>
      </c>
    </row>
    <row r="12682" spans="1:8" ht="26.4">
      <c r="A12682" s="753" t="s">
        <v>84</v>
      </c>
      <c r="B12682" s="753" t="s">
        <v>239</v>
      </c>
      <c r="C12682" s="753" t="s">
        <v>416</v>
      </c>
      <c r="D12682" s="753" t="s">
        <v>1921</v>
      </c>
      <c r="E12682" s="753" t="s">
        <v>141</v>
      </c>
      <c r="F12682" s="753" t="s">
        <v>581</v>
      </c>
      <c r="G12682" s="757" t="s">
        <v>1823</v>
      </c>
      <c r="H12682" s="751">
        <v>56590206</v>
      </c>
    </row>
    <row r="12683" spans="1:8">
      <c r="A12683" s="753" t="s">
        <v>84</v>
      </c>
      <c r="B12683" s="753" t="s">
        <v>239</v>
      </c>
      <c r="C12683" s="753" t="s">
        <v>416</v>
      </c>
      <c r="D12683" s="753" t="s">
        <v>1921</v>
      </c>
      <c r="E12683" s="753" t="s">
        <v>96</v>
      </c>
      <c r="F12683" s="753"/>
      <c r="G12683" s="757" t="s">
        <v>97</v>
      </c>
      <c r="H12683" s="751">
        <v>2469362551</v>
      </c>
    </row>
    <row r="12684" spans="1:8">
      <c r="A12684" s="753" t="s">
        <v>84</v>
      </c>
      <c r="B12684" s="753" t="s">
        <v>239</v>
      </c>
      <c r="C12684" s="753" t="s">
        <v>416</v>
      </c>
      <c r="D12684" s="753" t="s">
        <v>1921</v>
      </c>
      <c r="E12684" s="753" t="s">
        <v>96</v>
      </c>
      <c r="F12684" s="753" t="s">
        <v>151</v>
      </c>
      <c r="G12684" s="757" t="s">
        <v>152</v>
      </c>
      <c r="H12684" s="751">
        <v>111257554</v>
      </c>
    </row>
    <row r="12685" spans="1:8">
      <c r="A12685" s="753" t="s">
        <v>84</v>
      </c>
      <c r="B12685" s="753" t="s">
        <v>239</v>
      </c>
      <c r="C12685" s="753" t="s">
        <v>416</v>
      </c>
      <c r="D12685" s="753" t="s">
        <v>1921</v>
      </c>
      <c r="E12685" s="753" t="s">
        <v>96</v>
      </c>
      <c r="F12685" s="753" t="s">
        <v>440</v>
      </c>
      <c r="G12685" s="757" t="s">
        <v>441</v>
      </c>
      <c r="H12685" s="751">
        <v>188485000</v>
      </c>
    </row>
    <row r="12686" spans="1:8">
      <c r="A12686" s="753" t="s">
        <v>84</v>
      </c>
      <c r="B12686" s="753" t="s">
        <v>239</v>
      </c>
      <c r="C12686" s="753" t="s">
        <v>416</v>
      </c>
      <c r="D12686" s="753" t="s">
        <v>1921</v>
      </c>
      <c r="E12686" s="753" t="s">
        <v>96</v>
      </c>
      <c r="F12686" s="753" t="s">
        <v>434</v>
      </c>
      <c r="G12686" s="757" t="s">
        <v>435</v>
      </c>
      <c r="H12686" s="751">
        <v>155229690</v>
      </c>
    </row>
    <row r="12687" spans="1:8">
      <c r="A12687" s="753" t="s">
        <v>84</v>
      </c>
      <c r="B12687" s="753" t="s">
        <v>239</v>
      </c>
      <c r="C12687" s="753" t="s">
        <v>416</v>
      </c>
      <c r="D12687" s="753" t="s">
        <v>1921</v>
      </c>
      <c r="E12687" s="753" t="s">
        <v>96</v>
      </c>
      <c r="F12687" s="753" t="s">
        <v>864</v>
      </c>
      <c r="G12687" s="757" t="s">
        <v>1770</v>
      </c>
      <c r="H12687" s="751">
        <v>114281239</v>
      </c>
    </row>
    <row r="12688" spans="1:8">
      <c r="A12688" s="753" t="s">
        <v>84</v>
      </c>
      <c r="B12688" s="753" t="s">
        <v>239</v>
      </c>
      <c r="C12688" s="753" t="s">
        <v>416</v>
      </c>
      <c r="D12688" s="753" t="s">
        <v>1921</v>
      </c>
      <c r="E12688" s="753" t="s">
        <v>96</v>
      </c>
      <c r="F12688" s="753" t="s">
        <v>436</v>
      </c>
      <c r="G12688" s="757" t="s">
        <v>437</v>
      </c>
      <c r="H12688" s="751">
        <v>1324498933</v>
      </c>
    </row>
    <row r="12689" spans="1:8" ht="26.4">
      <c r="A12689" s="753" t="s">
        <v>84</v>
      </c>
      <c r="B12689" s="753" t="s">
        <v>239</v>
      </c>
      <c r="C12689" s="753" t="s">
        <v>416</v>
      </c>
      <c r="D12689" s="753" t="s">
        <v>1921</v>
      </c>
      <c r="E12689" s="753" t="s">
        <v>96</v>
      </c>
      <c r="F12689" s="753" t="s">
        <v>98</v>
      </c>
      <c r="G12689" s="757" t="s">
        <v>99</v>
      </c>
      <c r="H12689" s="751">
        <v>24436000</v>
      </c>
    </row>
    <row r="12690" spans="1:8" ht="26.4">
      <c r="A12690" s="753" t="s">
        <v>84</v>
      </c>
      <c r="B12690" s="753" t="s">
        <v>239</v>
      </c>
      <c r="C12690" s="753" t="s">
        <v>416</v>
      </c>
      <c r="D12690" s="753" t="s">
        <v>1921</v>
      </c>
      <c r="E12690" s="753" t="s">
        <v>96</v>
      </c>
      <c r="F12690" s="753" t="s">
        <v>442</v>
      </c>
      <c r="G12690" s="757" t="s">
        <v>1772</v>
      </c>
      <c r="H12690" s="751">
        <v>386529135</v>
      </c>
    </row>
    <row r="12691" spans="1:8" ht="26.4">
      <c r="A12691" s="753" t="s">
        <v>84</v>
      </c>
      <c r="B12691" s="753" t="s">
        <v>239</v>
      </c>
      <c r="C12691" s="753" t="s">
        <v>416</v>
      </c>
      <c r="D12691" s="753" t="s">
        <v>1921</v>
      </c>
      <c r="E12691" s="753" t="s">
        <v>96</v>
      </c>
      <c r="F12691" s="753" t="s">
        <v>332</v>
      </c>
      <c r="G12691" s="757" t="s">
        <v>1874</v>
      </c>
      <c r="H12691" s="751">
        <v>161963000</v>
      </c>
    </row>
    <row r="12692" spans="1:8" ht="26.4">
      <c r="A12692" s="753" t="s">
        <v>84</v>
      </c>
      <c r="B12692" s="753" t="s">
        <v>239</v>
      </c>
      <c r="C12692" s="753" t="s">
        <v>416</v>
      </c>
      <c r="D12692" s="753" t="s">
        <v>1921</v>
      </c>
      <c r="E12692" s="753" t="s">
        <v>96</v>
      </c>
      <c r="F12692" s="753" t="s">
        <v>457</v>
      </c>
      <c r="G12692" s="757" t="s">
        <v>1875</v>
      </c>
      <c r="H12692" s="751">
        <v>2682000</v>
      </c>
    </row>
    <row r="12693" spans="1:8">
      <c r="A12693" s="753" t="s">
        <v>84</v>
      </c>
      <c r="B12693" s="753" t="s">
        <v>239</v>
      </c>
      <c r="C12693" s="753" t="s">
        <v>416</v>
      </c>
      <c r="D12693" s="753" t="s">
        <v>1921</v>
      </c>
      <c r="E12693" s="753" t="s">
        <v>100</v>
      </c>
      <c r="F12693" s="753"/>
      <c r="G12693" s="757" t="s">
        <v>101</v>
      </c>
      <c r="H12693" s="751">
        <v>215819000</v>
      </c>
    </row>
    <row r="12694" spans="1:8">
      <c r="A12694" s="753" t="s">
        <v>84</v>
      </c>
      <c r="B12694" s="753" t="s">
        <v>239</v>
      </c>
      <c r="C12694" s="753" t="s">
        <v>416</v>
      </c>
      <c r="D12694" s="753" t="s">
        <v>1921</v>
      </c>
      <c r="E12694" s="753" t="s">
        <v>100</v>
      </c>
      <c r="F12694" s="753" t="s">
        <v>443</v>
      </c>
      <c r="G12694" s="757" t="s">
        <v>135</v>
      </c>
      <c r="H12694" s="751">
        <v>215819000</v>
      </c>
    </row>
    <row r="12695" spans="1:8">
      <c r="A12695" s="753" t="s">
        <v>84</v>
      </c>
      <c r="B12695" s="753" t="s">
        <v>239</v>
      </c>
      <c r="C12695" s="753" t="s">
        <v>416</v>
      </c>
      <c r="D12695" s="753" t="s">
        <v>1921</v>
      </c>
      <c r="E12695" s="753" t="s">
        <v>102</v>
      </c>
      <c r="F12695" s="753"/>
      <c r="G12695" s="757" t="s">
        <v>369</v>
      </c>
      <c r="H12695" s="751">
        <v>926698944</v>
      </c>
    </row>
    <row r="12696" spans="1:8">
      <c r="A12696" s="753" t="s">
        <v>84</v>
      </c>
      <c r="B12696" s="753" t="s">
        <v>239</v>
      </c>
      <c r="C12696" s="753" t="s">
        <v>416</v>
      </c>
      <c r="D12696" s="753" t="s">
        <v>1921</v>
      </c>
      <c r="E12696" s="753" t="s">
        <v>102</v>
      </c>
      <c r="F12696" s="753" t="s">
        <v>103</v>
      </c>
      <c r="G12696" s="757" t="s">
        <v>104</v>
      </c>
      <c r="H12696" s="751">
        <v>692734162</v>
      </c>
    </row>
    <row r="12697" spans="1:8">
      <c r="A12697" s="753" t="s">
        <v>84</v>
      </c>
      <c r="B12697" s="753" t="s">
        <v>239</v>
      </c>
      <c r="C12697" s="753" t="s">
        <v>416</v>
      </c>
      <c r="D12697" s="753" t="s">
        <v>1921</v>
      </c>
      <c r="E12697" s="753" t="s">
        <v>102</v>
      </c>
      <c r="F12697" s="753" t="s">
        <v>105</v>
      </c>
      <c r="G12697" s="757" t="s">
        <v>106</v>
      </c>
      <c r="H12697" s="751">
        <v>118756300</v>
      </c>
    </row>
    <row r="12698" spans="1:8">
      <c r="A12698" s="753" t="s">
        <v>84</v>
      </c>
      <c r="B12698" s="753" t="s">
        <v>239</v>
      </c>
      <c r="C12698" s="753" t="s">
        <v>416</v>
      </c>
      <c r="D12698" s="753" t="s">
        <v>1921</v>
      </c>
      <c r="E12698" s="753" t="s">
        <v>102</v>
      </c>
      <c r="F12698" s="753" t="s">
        <v>107</v>
      </c>
      <c r="G12698" s="757" t="s">
        <v>108</v>
      </c>
      <c r="H12698" s="751">
        <v>79198749</v>
      </c>
    </row>
    <row r="12699" spans="1:8">
      <c r="A12699" s="753" t="s">
        <v>84</v>
      </c>
      <c r="B12699" s="753" t="s">
        <v>239</v>
      </c>
      <c r="C12699" s="753" t="s">
        <v>416</v>
      </c>
      <c r="D12699" s="753" t="s">
        <v>1921</v>
      </c>
      <c r="E12699" s="753" t="s">
        <v>102</v>
      </c>
      <c r="F12699" s="753" t="s">
        <v>0</v>
      </c>
      <c r="G12699" s="757" t="s">
        <v>1</v>
      </c>
      <c r="H12699" s="751">
        <v>36009733</v>
      </c>
    </row>
    <row r="12700" spans="1:8">
      <c r="A12700" s="753" t="s">
        <v>84</v>
      </c>
      <c r="B12700" s="753" t="s">
        <v>239</v>
      </c>
      <c r="C12700" s="753" t="s">
        <v>416</v>
      </c>
      <c r="D12700" s="753" t="s">
        <v>1921</v>
      </c>
      <c r="E12700" s="753" t="s">
        <v>109</v>
      </c>
      <c r="F12700" s="753"/>
      <c r="G12700" s="757" t="s">
        <v>110</v>
      </c>
      <c r="H12700" s="751">
        <v>73400000</v>
      </c>
    </row>
    <row r="12701" spans="1:8" ht="26.4">
      <c r="A12701" s="753" t="s">
        <v>84</v>
      </c>
      <c r="B12701" s="753" t="s">
        <v>239</v>
      </c>
      <c r="C12701" s="753" t="s">
        <v>416</v>
      </c>
      <c r="D12701" s="753" t="s">
        <v>1921</v>
      </c>
      <c r="E12701" s="753" t="s">
        <v>109</v>
      </c>
      <c r="F12701" s="753" t="s">
        <v>855</v>
      </c>
      <c r="G12701" s="757" t="s">
        <v>1776</v>
      </c>
      <c r="H12701" s="751">
        <v>60000000</v>
      </c>
    </row>
    <row r="12702" spans="1:8">
      <c r="A12702" s="753" t="s">
        <v>84</v>
      </c>
      <c r="B12702" s="753" t="s">
        <v>239</v>
      </c>
      <c r="C12702" s="753" t="s">
        <v>416</v>
      </c>
      <c r="D12702" s="753" t="s">
        <v>1921</v>
      </c>
      <c r="E12702" s="753" t="s">
        <v>109</v>
      </c>
      <c r="F12702" s="753" t="s">
        <v>111</v>
      </c>
      <c r="G12702" s="757" t="s">
        <v>135</v>
      </c>
      <c r="H12702" s="751">
        <v>13400000</v>
      </c>
    </row>
    <row r="12703" spans="1:8">
      <c r="A12703" s="753" t="s">
        <v>84</v>
      </c>
      <c r="B12703" s="753" t="s">
        <v>239</v>
      </c>
      <c r="C12703" s="753" t="s">
        <v>416</v>
      </c>
      <c r="D12703" s="753" t="s">
        <v>1921</v>
      </c>
      <c r="E12703" s="753" t="s">
        <v>112</v>
      </c>
      <c r="F12703" s="753"/>
      <c r="G12703" s="757" t="s">
        <v>113</v>
      </c>
      <c r="H12703" s="751">
        <v>87709462</v>
      </c>
    </row>
    <row r="12704" spans="1:8">
      <c r="A12704" s="753" t="s">
        <v>84</v>
      </c>
      <c r="B12704" s="753" t="s">
        <v>239</v>
      </c>
      <c r="C12704" s="753" t="s">
        <v>416</v>
      </c>
      <c r="D12704" s="753" t="s">
        <v>1921</v>
      </c>
      <c r="E12704" s="753" t="s">
        <v>112</v>
      </c>
      <c r="F12704" s="753" t="s">
        <v>155</v>
      </c>
      <c r="G12704" s="757" t="s">
        <v>1777</v>
      </c>
      <c r="H12704" s="751">
        <v>50418336</v>
      </c>
    </row>
    <row r="12705" spans="1:8">
      <c r="A12705" s="753" t="s">
        <v>84</v>
      </c>
      <c r="B12705" s="753" t="s">
        <v>239</v>
      </c>
      <c r="C12705" s="753" t="s">
        <v>416</v>
      </c>
      <c r="D12705" s="753" t="s">
        <v>1921</v>
      </c>
      <c r="E12705" s="753" t="s">
        <v>112</v>
      </c>
      <c r="F12705" s="753" t="s">
        <v>114</v>
      </c>
      <c r="G12705" s="757" t="s">
        <v>1778</v>
      </c>
      <c r="H12705" s="751">
        <v>12337126</v>
      </c>
    </row>
    <row r="12706" spans="1:8">
      <c r="A12706" s="753" t="s">
        <v>84</v>
      </c>
      <c r="B12706" s="753" t="s">
        <v>239</v>
      </c>
      <c r="C12706" s="753" t="s">
        <v>416</v>
      </c>
      <c r="D12706" s="753" t="s">
        <v>1921</v>
      </c>
      <c r="E12706" s="753" t="s">
        <v>112</v>
      </c>
      <c r="F12706" s="753" t="s">
        <v>146</v>
      </c>
      <c r="G12706" s="757" t="s">
        <v>1780</v>
      </c>
      <c r="H12706" s="751">
        <v>1368000</v>
      </c>
    </row>
    <row r="12707" spans="1:8">
      <c r="A12707" s="753" t="s">
        <v>84</v>
      </c>
      <c r="B12707" s="753" t="s">
        <v>239</v>
      </c>
      <c r="C12707" s="753" t="s">
        <v>416</v>
      </c>
      <c r="D12707" s="753" t="s">
        <v>1921</v>
      </c>
      <c r="E12707" s="753" t="s">
        <v>112</v>
      </c>
      <c r="F12707" s="753" t="s">
        <v>242</v>
      </c>
      <c r="G12707" s="757" t="s">
        <v>1839</v>
      </c>
      <c r="H12707" s="751">
        <v>3120000</v>
      </c>
    </row>
    <row r="12708" spans="1:8">
      <c r="A12708" s="753" t="s">
        <v>84</v>
      </c>
      <c r="B12708" s="753" t="s">
        <v>239</v>
      </c>
      <c r="C12708" s="753" t="s">
        <v>416</v>
      </c>
      <c r="D12708" s="753" t="s">
        <v>1921</v>
      </c>
      <c r="E12708" s="753" t="s">
        <v>112</v>
      </c>
      <c r="F12708" s="753" t="s">
        <v>157</v>
      </c>
      <c r="G12708" s="757" t="s">
        <v>135</v>
      </c>
      <c r="H12708" s="751">
        <v>20466000</v>
      </c>
    </row>
    <row r="12709" spans="1:8">
      <c r="A12709" s="753" t="s">
        <v>84</v>
      </c>
      <c r="B12709" s="753" t="s">
        <v>239</v>
      </c>
      <c r="C12709" s="753" t="s">
        <v>416</v>
      </c>
      <c r="D12709" s="753" t="s">
        <v>1921</v>
      </c>
      <c r="E12709" s="753" t="s">
        <v>115</v>
      </c>
      <c r="F12709" s="753"/>
      <c r="G12709" s="757" t="s">
        <v>1781</v>
      </c>
      <c r="H12709" s="751">
        <v>384532066</v>
      </c>
    </row>
    <row r="12710" spans="1:8">
      <c r="A12710" s="753" t="s">
        <v>84</v>
      </c>
      <c r="B12710" s="753" t="s">
        <v>239</v>
      </c>
      <c r="C12710" s="753" t="s">
        <v>416</v>
      </c>
      <c r="D12710" s="753" t="s">
        <v>1921</v>
      </c>
      <c r="E12710" s="753" t="s">
        <v>115</v>
      </c>
      <c r="F12710" s="753" t="s">
        <v>116</v>
      </c>
      <c r="G12710" s="757" t="s">
        <v>117</v>
      </c>
      <c r="H12710" s="751">
        <v>64358500</v>
      </c>
    </row>
    <row r="12711" spans="1:8">
      <c r="A12711" s="753" t="s">
        <v>84</v>
      </c>
      <c r="B12711" s="753" t="s">
        <v>239</v>
      </c>
      <c r="C12711" s="753" t="s">
        <v>416</v>
      </c>
      <c r="D12711" s="753" t="s">
        <v>1921</v>
      </c>
      <c r="E12711" s="753" t="s">
        <v>115</v>
      </c>
      <c r="F12711" s="753" t="s">
        <v>147</v>
      </c>
      <c r="G12711" s="757" t="s">
        <v>148</v>
      </c>
      <c r="H12711" s="751">
        <v>175390000</v>
      </c>
    </row>
    <row r="12712" spans="1:8">
      <c r="A12712" s="753" t="s">
        <v>84</v>
      </c>
      <c r="B12712" s="753" t="s">
        <v>239</v>
      </c>
      <c r="C12712" s="753" t="s">
        <v>416</v>
      </c>
      <c r="D12712" s="753" t="s">
        <v>1921</v>
      </c>
      <c r="E12712" s="753" t="s">
        <v>115</v>
      </c>
      <c r="F12712" s="753" t="s">
        <v>4</v>
      </c>
      <c r="G12712" s="757" t="s">
        <v>1782</v>
      </c>
      <c r="H12712" s="751">
        <v>9950000</v>
      </c>
    </row>
    <row r="12713" spans="1:8">
      <c r="A12713" s="753" t="s">
        <v>84</v>
      </c>
      <c r="B12713" s="753" t="s">
        <v>239</v>
      </c>
      <c r="C12713" s="753" t="s">
        <v>416</v>
      </c>
      <c r="D12713" s="753" t="s">
        <v>1921</v>
      </c>
      <c r="E12713" s="753" t="s">
        <v>115</v>
      </c>
      <c r="F12713" s="753" t="s">
        <v>118</v>
      </c>
      <c r="G12713" s="757" t="s">
        <v>119</v>
      </c>
      <c r="H12713" s="751">
        <v>134833566</v>
      </c>
    </row>
    <row r="12714" spans="1:8">
      <c r="A12714" s="753" t="s">
        <v>84</v>
      </c>
      <c r="B12714" s="753" t="s">
        <v>239</v>
      </c>
      <c r="C12714" s="753" t="s">
        <v>416</v>
      </c>
      <c r="D12714" s="753" t="s">
        <v>1921</v>
      </c>
      <c r="E12714" s="753" t="s">
        <v>120</v>
      </c>
      <c r="F12714" s="753"/>
      <c r="G12714" s="757" t="s">
        <v>121</v>
      </c>
      <c r="H12714" s="751">
        <v>55030879</v>
      </c>
    </row>
    <row r="12715" spans="1:8" ht="39.6">
      <c r="A12715" s="753" t="s">
        <v>84</v>
      </c>
      <c r="B12715" s="753" t="s">
        <v>239</v>
      </c>
      <c r="C12715" s="753" t="s">
        <v>416</v>
      </c>
      <c r="D12715" s="753" t="s">
        <v>1921</v>
      </c>
      <c r="E12715" s="753" t="s">
        <v>120</v>
      </c>
      <c r="F12715" s="753" t="s">
        <v>122</v>
      </c>
      <c r="G12715" s="757" t="s">
        <v>1783</v>
      </c>
      <c r="H12715" s="751">
        <v>5905896</v>
      </c>
    </row>
    <row r="12716" spans="1:8">
      <c r="A12716" s="753" t="s">
        <v>84</v>
      </c>
      <c r="B12716" s="753" t="s">
        <v>239</v>
      </c>
      <c r="C12716" s="753" t="s">
        <v>416</v>
      </c>
      <c r="D12716" s="753" t="s">
        <v>1921</v>
      </c>
      <c r="E12716" s="753" t="s">
        <v>120</v>
      </c>
      <c r="F12716" s="753" t="s">
        <v>123</v>
      </c>
      <c r="G12716" s="757" t="s">
        <v>124</v>
      </c>
      <c r="H12716" s="751">
        <v>57000</v>
      </c>
    </row>
    <row r="12717" spans="1:8" ht="39.6">
      <c r="A12717" s="753" t="s">
        <v>84</v>
      </c>
      <c r="B12717" s="753" t="s">
        <v>239</v>
      </c>
      <c r="C12717" s="753" t="s">
        <v>416</v>
      </c>
      <c r="D12717" s="753" t="s">
        <v>1921</v>
      </c>
      <c r="E12717" s="753" t="s">
        <v>120</v>
      </c>
      <c r="F12717" s="753" t="s">
        <v>994</v>
      </c>
      <c r="G12717" s="757" t="s">
        <v>1824</v>
      </c>
      <c r="H12717" s="751">
        <v>31799383</v>
      </c>
    </row>
    <row r="12718" spans="1:8">
      <c r="A12718" s="753" t="s">
        <v>84</v>
      </c>
      <c r="B12718" s="753" t="s">
        <v>239</v>
      </c>
      <c r="C12718" s="753" t="s">
        <v>416</v>
      </c>
      <c r="D12718" s="753" t="s">
        <v>1921</v>
      </c>
      <c r="E12718" s="753" t="s">
        <v>120</v>
      </c>
      <c r="F12718" s="753" t="s">
        <v>315</v>
      </c>
      <c r="G12718" s="757" t="s">
        <v>1831</v>
      </c>
      <c r="H12718" s="751">
        <v>4750000</v>
      </c>
    </row>
    <row r="12719" spans="1:8" ht="26.4">
      <c r="A12719" s="753" t="s">
        <v>84</v>
      </c>
      <c r="B12719" s="753" t="s">
        <v>239</v>
      </c>
      <c r="C12719" s="753" t="s">
        <v>416</v>
      </c>
      <c r="D12719" s="753" t="s">
        <v>1921</v>
      </c>
      <c r="E12719" s="753" t="s">
        <v>120</v>
      </c>
      <c r="F12719" s="753" t="s">
        <v>1001</v>
      </c>
      <c r="G12719" s="757" t="s">
        <v>1784</v>
      </c>
      <c r="H12719" s="751">
        <v>3768600</v>
      </c>
    </row>
    <row r="12720" spans="1:8">
      <c r="A12720" s="753" t="s">
        <v>84</v>
      </c>
      <c r="B12720" s="753" t="s">
        <v>239</v>
      </c>
      <c r="C12720" s="753" t="s">
        <v>416</v>
      </c>
      <c r="D12720" s="753" t="s">
        <v>1921</v>
      </c>
      <c r="E12720" s="753" t="s">
        <v>120</v>
      </c>
      <c r="F12720" s="753" t="s">
        <v>158</v>
      </c>
      <c r="G12720" s="757" t="s">
        <v>1785</v>
      </c>
      <c r="H12720" s="751">
        <v>8450000</v>
      </c>
    </row>
    <row r="12721" spans="1:8">
      <c r="A12721" s="753" t="s">
        <v>84</v>
      </c>
      <c r="B12721" s="753" t="s">
        <v>239</v>
      </c>
      <c r="C12721" s="753" t="s">
        <v>416</v>
      </c>
      <c r="D12721" s="753" t="s">
        <v>1921</v>
      </c>
      <c r="E12721" s="753" t="s">
        <v>120</v>
      </c>
      <c r="F12721" s="753" t="s">
        <v>159</v>
      </c>
      <c r="G12721" s="757" t="s">
        <v>143</v>
      </c>
      <c r="H12721" s="751">
        <v>300000</v>
      </c>
    </row>
    <row r="12722" spans="1:8">
      <c r="A12722" s="753" t="s">
        <v>84</v>
      </c>
      <c r="B12722" s="753" t="s">
        <v>239</v>
      </c>
      <c r="C12722" s="753" t="s">
        <v>416</v>
      </c>
      <c r="D12722" s="753" t="s">
        <v>1921</v>
      </c>
      <c r="E12722" s="753" t="s">
        <v>160</v>
      </c>
      <c r="F12722" s="753"/>
      <c r="G12722" s="757" t="s">
        <v>161</v>
      </c>
      <c r="H12722" s="751">
        <v>122743000</v>
      </c>
    </row>
    <row r="12723" spans="1:8">
      <c r="A12723" s="753" t="s">
        <v>84</v>
      </c>
      <c r="B12723" s="753" t="s">
        <v>239</v>
      </c>
      <c r="C12723" s="753" t="s">
        <v>416</v>
      </c>
      <c r="D12723" s="753" t="s">
        <v>1921</v>
      </c>
      <c r="E12723" s="753" t="s">
        <v>160</v>
      </c>
      <c r="F12723" s="753" t="s">
        <v>162</v>
      </c>
      <c r="G12723" s="757" t="s">
        <v>163</v>
      </c>
      <c r="H12723" s="751">
        <v>20314000</v>
      </c>
    </row>
    <row r="12724" spans="1:8">
      <c r="A12724" s="753" t="s">
        <v>84</v>
      </c>
      <c r="B12724" s="753" t="s">
        <v>239</v>
      </c>
      <c r="C12724" s="753" t="s">
        <v>416</v>
      </c>
      <c r="D12724" s="753" t="s">
        <v>1921</v>
      </c>
      <c r="E12724" s="753" t="s">
        <v>160</v>
      </c>
      <c r="F12724" s="753" t="s">
        <v>544</v>
      </c>
      <c r="G12724" s="757" t="s">
        <v>545</v>
      </c>
      <c r="H12724" s="751">
        <v>12000000</v>
      </c>
    </row>
    <row r="12725" spans="1:8">
      <c r="A12725" s="753" t="s">
        <v>84</v>
      </c>
      <c r="B12725" s="753" t="s">
        <v>239</v>
      </c>
      <c r="C12725" s="753" t="s">
        <v>416</v>
      </c>
      <c r="D12725" s="753" t="s">
        <v>1921</v>
      </c>
      <c r="E12725" s="753" t="s">
        <v>160</v>
      </c>
      <c r="F12725" s="753" t="s">
        <v>975</v>
      </c>
      <c r="G12725" s="757" t="s">
        <v>974</v>
      </c>
      <c r="H12725" s="751">
        <v>17180000</v>
      </c>
    </row>
    <row r="12726" spans="1:8">
      <c r="A12726" s="753" t="s">
        <v>84</v>
      </c>
      <c r="B12726" s="753" t="s">
        <v>239</v>
      </c>
      <c r="C12726" s="753" t="s">
        <v>416</v>
      </c>
      <c r="D12726" s="753" t="s">
        <v>1921</v>
      </c>
      <c r="E12726" s="753" t="s">
        <v>160</v>
      </c>
      <c r="F12726" s="753" t="s">
        <v>546</v>
      </c>
      <c r="G12726" s="757" t="s">
        <v>128</v>
      </c>
      <c r="H12726" s="751">
        <v>22200000</v>
      </c>
    </row>
    <row r="12727" spans="1:8">
      <c r="A12727" s="753" t="s">
        <v>84</v>
      </c>
      <c r="B12727" s="753" t="s">
        <v>239</v>
      </c>
      <c r="C12727" s="753" t="s">
        <v>416</v>
      </c>
      <c r="D12727" s="753" t="s">
        <v>1921</v>
      </c>
      <c r="E12727" s="753" t="s">
        <v>160</v>
      </c>
      <c r="F12727" s="753" t="s">
        <v>549</v>
      </c>
      <c r="G12727" s="757" t="s">
        <v>550</v>
      </c>
      <c r="H12727" s="751">
        <v>12534000</v>
      </c>
    </row>
    <row r="12728" spans="1:8">
      <c r="A12728" s="753" t="s">
        <v>84</v>
      </c>
      <c r="B12728" s="753" t="s">
        <v>239</v>
      </c>
      <c r="C12728" s="753" t="s">
        <v>416</v>
      </c>
      <c r="D12728" s="753" t="s">
        <v>1921</v>
      </c>
      <c r="E12728" s="753" t="s">
        <v>160</v>
      </c>
      <c r="F12728" s="753" t="s">
        <v>551</v>
      </c>
      <c r="G12728" s="757" t="s">
        <v>133</v>
      </c>
      <c r="H12728" s="751">
        <v>38515000</v>
      </c>
    </row>
    <row r="12729" spans="1:8">
      <c r="A12729" s="753" t="s">
        <v>84</v>
      </c>
      <c r="B12729" s="753" t="s">
        <v>239</v>
      </c>
      <c r="C12729" s="753" t="s">
        <v>416</v>
      </c>
      <c r="D12729" s="753" t="s">
        <v>1921</v>
      </c>
      <c r="E12729" s="753" t="s">
        <v>125</v>
      </c>
      <c r="F12729" s="753"/>
      <c r="G12729" s="757" t="s">
        <v>126</v>
      </c>
      <c r="H12729" s="751">
        <v>230350000</v>
      </c>
    </row>
    <row r="12730" spans="1:8">
      <c r="A12730" s="753" t="s">
        <v>84</v>
      </c>
      <c r="B12730" s="753" t="s">
        <v>239</v>
      </c>
      <c r="C12730" s="753" t="s">
        <v>416</v>
      </c>
      <c r="D12730" s="753" t="s">
        <v>1921</v>
      </c>
      <c r="E12730" s="753" t="s">
        <v>125</v>
      </c>
      <c r="F12730" s="753" t="s">
        <v>430</v>
      </c>
      <c r="G12730" s="757" t="s">
        <v>431</v>
      </c>
      <c r="H12730" s="751">
        <v>19940000</v>
      </c>
    </row>
    <row r="12731" spans="1:8">
      <c r="A12731" s="753" t="s">
        <v>84</v>
      </c>
      <c r="B12731" s="753" t="s">
        <v>239</v>
      </c>
      <c r="C12731" s="753" t="s">
        <v>416</v>
      </c>
      <c r="D12731" s="753" t="s">
        <v>1921</v>
      </c>
      <c r="E12731" s="753" t="s">
        <v>125</v>
      </c>
      <c r="F12731" s="753" t="s">
        <v>552</v>
      </c>
      <c r="G12731" s="757" t="s">
        <v>553</v>
      </c>
      <c r="H12731" s="751">
        <v>37440000</v>
      </c>
    </row>
    <row r="12732" spans="1:8">
      <c r="A12732" s="753" t="s">
        <v>84</v>
      </c>
      <c r="B12732" s="753" t="s">
        <v>239</v>
      </c>
      <c r="C12732" s="753" t="s">
        <v>416</v>
      </c>
      <c r="D12732" s="753" t="s">
        <v>1921</v>
      </c>
      <c r="E12732" s="753" t="s">
        <v>125</v>
      </c>
      <c r="F12732" s="753" t="s">
        <v>127</v>
      </c>
      <c r="G12732" s="757" t="s">
        <v>128</v>
      </c>
      <c r="H12732" s="751">
        <v>30530000</v>
      </c>
    </row>
    <row r="12733" spans="1:8">
      <c r="A12733" s="753" t="s">
        <v>84</v>
      </c>
      <c r="B12733" s="753" t="s">
        <v>239</v>
      </c>
      <c r="C12733" s="753" t="s">
        <v>416</v>
      </c>
      <c r="D12733" s="753" t="s">
        <v>1921</v>
      </c>
      <c r="E12733" s="753" t="s">
        <v>125</v>
      </c>
      <c r="F12733" s="753" t="s">
        <v>129</v>
      </c>
      <c r="G12733" s="757" t="s">
        <v>1787</v>
      </c>
      <c r="H12733" s="751">
        <v>142440000</v>
      </c>
    </row>
    <row r="12734" spans="1:8">
      <c r="A12734" s="753" t="s">
        <v>84</v>
      </c>
      <c r="B12734" s="753" t="s">
        <v>239</v>
      </c>
      <c r="C12734" s="753" t="s">
        <v>416</v>
      </c>
      <c r="D12734" s="753" t="s">
        <v>1921</v>
      </c>
      <c r="E12734" s="753" t="s">
        <v>554</v>
      </c>
      <c r="F12734" s="753"/>
      <c r="G12734" s="757" t="s">
        <v>555</v>
      </c>
      <c r="H12734" s="751">
        <v>151897000</v>
      </c>
    </row>
    <row r="12735" spans="1:8">
      <c r="A12735" s="753" t="s">
        <v>84</v>
      </c>
      <c r="B12735" s="753" t="s">
        <v>239</v>
      </c>
      <c r="C12735" s="753" t="s">
        <v>416</v>
      </c>
      <c r="D12735" s="753" t="s">
        <v>1921</v>
      </c>
      <c r="E12735" s="753" t="s">
        <v>554</v>
      </c>
      <c r="F12735" s="753" t="s">
        <v>556</v>
      </c>
      <c r="G12735" s="757" t="s">
        <v>557</v>
      </c>
      <c r="H12735" s="751">
        <v>6000000</v>
      </c>
    </row>
    <row r="12736" spans="1:8">
      <c r="A12736" s="753" t="s">
        <v>84</v>
      </c>
      <c r="B12736" s="753" t="s">
        <v>239</v>
      </c>
      <c r="C12736" s="753" t="s">
        <v>416</v>
      </c>
      <c r="D12736" s="753" t="s">
        <v>1921</v>
      </c>
      <c r="E12736" s="753" t="s">
        <v>554</v>
      </c>
      <c r="F12736" s="753" t="s">
        <v>942</v>
      </c>
      <c r="G12736" s="757" t="s">
        <v>941</v>
      </c>
      <c r="H12736" s="751">
        <v>4000000</v>
      </c>
    </row>
    <row r="12737" spans="1:8">
      <c r="A12737" s="753" t="s">
        <v>84</v>
      </c>
      <c r="B12737" s="753" t="s">
        <v>239</v>
      </c>
      <c r="C12737" s="753" t="s">
        <v>416</v>
      </c>
      <c r="D12737" s="753" t="s">
        <v>1921</v>
      </c>
      <c r="E12737" s="753" t="s">
        <v>554</v>
      </c>
      <c r="F12737" s="753" t="s">
        <v>243</v>
      </c>
      <c r="G12737" s="757" t="s">
        <v>244</v>
      </c>
      <c r="H12737" s="751">
        <v>109697000</v>
      </c>
    </row>
    <row r="12738" spans="1:8">
      <c r="A12738" s="753" t="s">
        <v>84</v>
      </c>
      <c r="B12738" s="753" t="s">
        <v>239</v>
      </c>
      <c r="C12738" s="753" t="s">
        <v>416</v>
      </c>
      <c r="D12738" s="753" t="s">
        <v>1921</v>
      </c>
      <c r="E12738" s="753" t="s">
        <v>554</v>
      </c>
      <c r="F12738" s="753" t="s">
        <v>206</v>
      </c>
      <c r="G12738" s="757" t="s">
        <v>207</v>
      </c>
      <c r="H12738" s="751">
        <v>3000000</v>
      </c>
    </row>
    <row r="12739" spans="1:8">
      <c r="A12739" s="753" t="s">
        <v>84</v>
      </c>
      <c r="B12739" s="753" t="s">
        <v>239</v>
      </c>
      <c r="C12739" s="753" t="s">
        <v>416</v>
      </c>
      <c r="D12739" s="753" t="s">
        <v>1921</v>
      </c>
      <c r="E12739" s="753" t="s">
        <v>554</v>
      </c>
      <c r="F12739" s="753" t="s">
        <v>558</v>
      </c>
      <c r="G12739" s="757" t="s">
        <v>559</v>
      </c>
      <c r="H12739" s="751">
        <v>29200000</v>
      </c>
    </row>
    <row r="12740" spans="1:8" ht="39.6">
      <c r="A12740" s="753" t="s">
        <v>84</v>
      </c>
      <c r="B12740" s="753" t="s">
        <v>239</v>
      </c>
      <c r="C12740" s="753" t="s">
        <v>416</v>
      </c>
      <c r="D12740" s="753" t="s">
        <v>1921</v>
      </c>
      <c r="E12740" s="753" t="s">
        <v>560</v>
      </c>
      <c r="F12740" s="753"/>
      <c r="G12740" s="757" t="s">
        <v>1790</v>
      </c>
      <c r="H12740" s="751">
        <v>1432182200</v>
      </c>
    </row>
    <row r="12741" spans="1:8">
      <c r="A12741" s="753" t="s">
        <v>84</v>
      </c>
      <c r="B12741" s="753" t="s">
        <v>239</v>
      </c>
      <c r="C12741" s="753" t="s">
        <v>416</v>
      </c>
      <c r="D12741" s="753" t="s">
        <v>1921</v>
      </c>
      <c r="E12741" s="753" t="s">
        <v>560</v>
      </c>
      <c r="F12741" s="753" t="s">
        <v>316</v>
      </c>
      <c r="G12741" s="757" t="s">
        <v>1866</v>
      </c>
      <c r="H12741" s="751">
        <v>14170000</v>
      </c>
    </row>
    <row r="12742" spans="1:8">
      <c r="A12742" s="753" t="s">
        <v>84</v>
      </c>
      <c r="B12742" s="753" t="s">
        <v>239</v>
      </c>
      <c r="C12742" s="753" t="s">
        <v>416</v>
      </c>
      <c r="D12742" s="753" t="s">
        <v>1921</v>
      </c>
      <c r="E12742" s="753" t="s">
        <v>560</v>
      </c>
      <c r="F12742" s="753" t="s">
        <v>5</v>
      </c>
      <c r="G12742" s="757" t="s">
        <v>6</v>
      </c>
      <c r="H12742" s="751">
        <v>156629200</v>
      </c>
    </row>
    <row r="12743" spans="1:8">
      <c r="A12743" s="753" t="s">
        <v>84</v>
      </c>
      <c r="B12743" s="753" t="s">
        <v>239</v>
      </c>
      <c r="C12743" s="753" t="s">
        <v>416</v>
      </c>
      <c r="D12743" s="753" t="s">
        <v>1921</v>
      </c>
      <c r="E12743" s="753" t="s">
        <v>560</v>
      </c>
      <c r="F12743" s="753" t="s">
        <v>418</v>
      </c>
      <c r="G12743" s="757" t="s">
        <v>1793</v>
      </c>
      <c r="H12743" s="751">
        <v>110249000</v>
      </c>
    </row>
    <row r="12744" spans="1:8">
      <c r="A12744" s="753" t="s">
        <v>84</v>
      </c>
      <c r="B12744" s="753" t="s">
        <v>239</v>
      </c>
      <c r="C12744" s="753" t="s">
        <v>416</v>
      </c>
      <c r="D12744" s="753" t="s">
        <v>1921</v>
      </c>
      <c r="E12744" s="753" t="s">
        <v>560</v>
      </c>
      <c r="F12744" s="753" t="s">
        <v>562</v>
      </c>
      <c r="G12744" s="757" t="s">
        <v>1794</v>
      </c>
      <c r="H12744" s="751">
        <v>36230000</v>
      </c>
    </row>
    <row r="12745" spans="1:8">
      <c r="A12745" s="753" t="s">
        <v>84</v>
      </c>
      <c r="B12745" s="753" t="s">
        <v>239</v>
      </c>
      <c r="C12745" s="753" t="s">
        <v>416</v>
      </c>
      <c r="D12745" s="753" t="s">
        <v>1921</v>
      </c>
      <c r="E12745" s="753" t="s">
        <v>560</v>
      </c>
      <c r="F12745" s="753" t="s">
        <v>7</v>
      </c>
      <c r="G12745" s="757" t="s">
        <v>1795</v>
      </c>
      <c r="H12745" s="751">
        <v>122533000</v>
      </c>
    </row>
    <row r="12746" spans="1:8" ht="26.4">
      <c r="A12746" s="753" t="s">
        <v>84</v>
      </c>
      <c r="B12746" s="753" t="s">
        <v>239</v>
      </c>
      <c r="C12746" s="753" t="s">
        <v>416</v>
      </c>
      <c r="D12746" s="753" t="s">
        <v>1921</v>
      </c>
      <c r="E12746" s="753" t="s">
        <v>560</v>
      </c>
      <c r="F12746" s="753" t="s">
        <v>563</v>
      </c>
      <c r="G12746" s="757" t="s">
        <v>13</v>
      </c>
      <c r="H12746" s="751">
        <v>992371000</v>
      </c>
    </row>
    <row r="12747" spans="1:8" ht="26.4">
      <c r="A12747" s="753" t="s">
        <v>84</v>
      </c>
      <c r="B12747" s="753" t="s">
        <v>239</v>
      </c>
      <c r="C12747" s="753" t="s">
        <v>416</v>
      </c>
      <c r="D12747" s="753" t="s">
        <v>1921</v>
      </c>
      <c r="E12747" s="753" t="s">
        <v>1796</v>
      </c>
      <c r="F12747" s="753"/>
      <c r="G12747" s="757" t="s">
        <v>1797</v>
      </c>
      <c r="H12747" s="751">
        <v>866878800</v>
      </c>
    </row>
    <row r="12748" spans="1:8">
      <c r="A12748" s="753" t="s">
        <v>84</v>
      </c>
      <c r="B12748" s="753" t="s">
        <v>239</v>
      </c>
      <c r="C12748" s="753" t="s">
        <v>416</v>
      </c>
      <c r="D12748" s="753" t="s">
        <v>1921</v>
      </c>
      <c r="E12748" s="753" t="s">
        <v>1796</v>
      </c>
      <c r="F12748" s="753" t="s">
        <v>1825</v>
      </c>
      <c r="G12748" s="757" t="s">
        <v>1794</v>
      </c>
      <c r="H12748" s="751">
        <v>107500000</v>
      </c>
    </row>
    <row r="12749" spans="1:8">
      <c r="A12749" s="753" t="s">
        <v>84</v>
      </c>
      <c r="B12749" s="753" t="s">
        <v>239</v>
      </c>
      <c r="C12749" s="753" t="s">
        <v>416</v>
      </c>
      <c r="D12749" s="753" t="s">
        <v>1921</v>
      </c>
      <c r="E12749" s="753" t="s">
        <v>1796</v>
      </c>
      <c r="F12749" s="753" t="s">
        <v>1798</v>
      </c>
      <c r="G12749" s="757" t="s">
        <v>1793</v>
      </c>
      <c r="H12749" s="751">
        <v>212300000</v>
      </c>
    </row>
    <row r="12750" spans="1:8">
      <c r="A12750" s="753" t="s">
        <v>84</v>
      </c>
      <c r="B12750" s="753" t="s">
        <v>239</v>
      </c>
      <c r="C12750" s="753" t="s">
        <v>416</v>
      </c>
      <c r="D12750" s="753" t="s">
        <v>1921</v>
      </c>
      <c r="E12750" s="753" t="s">
        <v>1796</v>
      </c>
      <c r="F12750" s="753" t="s">
        <v>1833</v>
      </c>
      <c r="G12750" s="757" t="s">
        <v>1834</v>
      </c>
      <c r="H12750" s="751">
        <v>547078800</v>
      </c>
    </row>
    <row r="12751" spans="1:8" ht="26.4">
      <c r="A12751" s="753" t="s">
        <v>84</v>
      </c>
      <c r="B12751" s="753" t="s">
        <v>239</v>
      </c>
      <c r="C12751" s="753" t="s">
        <v>416</v>
      </c>
      <c r="D12751" s="753" t="s">
        <v>1921</v>
      </c>
      <c r="E12751" s="753" t="s">
        <v>130</v>
      </c>
      <c r="F12751" s="753"/>
      <c r="G12751" s="757" t="s">
        <v>131</v>
      </c>
      <c r="H12751" s="751">
        <v>22125416</v>
      </c>
    </row>
    <row r="12752" spans="1:8">
      <c r="A12752" s="753" t="s">
        <v>84</v>
      </c>
      <c r="B12752" s="753" t="s">
        <v>239</v>
      </c>
      <c r="C12752" s="753" t="s">
        <v>416</v>
      </c>
      <c r="D12752" s="753" t="s">
        <v>1921</v>
      </c>
      <c r="E12752" s="753" t="s">
        <v>130</v>
      </c>
      <c r="F12752" s="753" t="s">
        <v>585</v>
      </c>
      <c r="G12752" s="757" t="s">
        <v>1799</v>
      </c>
      <c r="H12752" s="751">
        <v>9450416</v>
      </c>
    </row>
    <row r="12753" spans="1:8">
      <c r="A12753" s="753" t="s">
        <v>84</v>
      </c>
      <c r="B12753" s="753" t="s">
        <v>239</v>
      </c>
      <c r="C12753" s="753" t="s">
        <v>416</v>
      </c>
      <c r="D12753" s="753" t="s">
        <v>1921</v>
      </c>
      <c r="E12753" s="753" t="s">
        <v>130</v>
      </c>
      <c r="F12753" s="753" t="s">
        <v>132</v>
      </c>
      <c r="G12753" s="757" t="s">
        <v>135</v>
      </c>
      <c r="H12753" s="751">
        <v>12675000</v>
      </c>
    </row>
    <row r="12754" spans="1:8">
      <c r="A12754" s="753" t="s">
        <v>84</v>
      </c>
      <c r="B12754" s="753" t="s">
        <v>239</v>
      </c>
      <c r="C12754" s="753" t="s">
        <v>416</v>
      </c>
      <c r="D12754" s="753" t="s">
        <v>1921</v>
      </c>
      <c r="E12754" s="753" t="s">
        <v>134</v>
      </c>
      <c r="F12754" s="753"/>
      <c r="G12754" s="757" t="s">
        <v>135</v>
      </c>
      <c r="H12754" s="751">
        <v>325461034</v>
      </c>
    </row>
    <row r="12755" spans="1:8">
      <c r="A12755" s="753" t="s">
        <v>84</v>
      </c>
      <c r="B12755" s="753" t="s">
        <v>239</v>
      </c>
      <c r="C12755" s="753" t="s">
        <v>416</v>
      </c>
      <c r="D12755" s="753" t="s">
        <v>1921</v>
      </c>
      <c r="E12755" s="753" t="s">
        <v>134</v>
      </c>
      <c r="F12755" s="753" t="s">
        <v>137</v>
      </c>
      <c r="G12755" s="757" t="s">
        <v>138</v>
      </c>
      <c r="H12755" s="751">
        <v>185196000</v>
      </c>
    </row>
    <row r="12756" spans="1:8">
      <c r="A12756" s="753" t="s">
        <v>84</v>
      </c>
      <c r="B12756" s="753" t="s">
        <v>239</v>
      </c>
      <c r="C12756" s="753" t="s">
        <v>416</v>
      </c>
      <c r="D12756" s="753" t="s">
        <v>1921</v>
      </c>
      <c r="E12756" s="753" t="s">
        <v>134</v>
      </c>
      <c r="F12756" s="753" t="s">
        <v>139</v>
      </c>
      <c r="G12756" s="757" t="s">
        <v>140</v>
      </c>
      <c r="H12756" s="751">
        <v>140265034</v>
      </c>
    </row>
    <row r="12757" spans="1:8" ht="39.6">
      <c r="A12757" s="753" t="s">
        <v>84</v>
      </c>
      <c r="B12757" s="753" t="s">
        <v>239</v>
      </c>
      <c r="C12757" s="753" t="s">
        <v>416</v>
      </c>
      <c r="D12757" s="753" t="s">
        <v>1921</v>
      </c>
      <c r="E12757" s="753" t="s">
        <v>419</v>
      </c>
      <c r="F12757" s="753"/>
      <c r="G12757" s="757" t="s">
        <v>1807</v>
      </c>
      <c r="H12757" s="751">
        <v>28545000</v>
      </c>
    </row>
    <row r="12758" spans="1:8">
      <c r="A12758" s="753" t="s">
        <v>84</v>
      </c>
      <c r="B12758" s="753" t="s">
        <v>239</v>
      </c>
      <c r="C12758" s="753" t="s">
        <v>416</v>
      </c>
      <c r="D12758" s="753" t="s">
        <v>1921</v>
      </c>
      <c r="E12758" s="753" t="s">
        <v>419</v>
      </c>
      <c r="F12758" s="753" t="s">
        <v>248</v>
      </c>
      <c r="G12758" s="757" t="s">
        <v>249</v>
      </c>
      <c r="H12758" s="751">
        <v>15582000</v>
      </c>
    </row>
    <row r="12759" spans="1:8" ht="52.8">
      <c r="A12759" s="753" t="s">
        <v>84</v>
      </c>
      <c r="B12759" s="753" t="s">
        <v>239</v>
      </c>
      <c r="C12759" s="753" t="s">
        <v>416</v>
      </c>
      <c r="D12759" s="753" t="s">
        <v>1921</v>
      </c>
      <c r="E12759" s="753" t="s">
        <v>419</v>
      </c>
      <c r="F12759" s="753" t="s">
        <v>420</v>
      </c>
      <c r="G12759" s="757" t="s">
        <v>2714</v>
      </c>
      <c r="H12759" s="751">
        <v>12963000</v>
      </c>
    </row>
    <row r="12760" spans="1:8">
      <c r="A12760" s="753" t="s">
        <v>84</v>
      </c>
      <c r="B12760" s="753" t="s">
        <v>239</v>
      </c>
      <c r="C12760" s="753" t="s">
        <v>416</v>
      </c>
      <c r="D12760" s="753" t="s">
        <v>1921</v>
      </c>
      <c r="E12760" s="753" t="s">
        <v>404</v>
      </c>
      <c r="F12760" s="753"/>
      <c r="G12760" s="757" t="s">
        <v>1808</v>
      </c>
      <c r="H12760" s="751">
        <v>14500000</v>
      </c>
    </row>
    <row r="12761" spans="1:8">
      <c r="A12761" s="753" t="s">
        <v>84</v>
      </c>
      <c r="B12761" s="753" t="s">
        <v>239</v>
      </c>
      <c r="C12761" s="753" t="s">
        <v>416</v>
      </c>
      <c r="D12761" s="753" t="s">
        <v>1921</v>
      </c>
      <c r="E12761" s="753" t="s">
        <v>404</v>
      </c>
      <c r="F12761" s="753" t="s">
        <v>1809</v>
      </c>
      <c r="G12761" s="757" t="s">
        <v>26</v>
      </c>
      <c r="H12761" s="751">
        <v>14500000</v>
      </c>
    </row>
    <row r="12762" spans="1:8">
      <c r="A12762" s="753" t="s">
        <v>84</v>
      </c>
      <c r="B12762" s="753" t="s">
        <v>239</v>
      </c>
      <c r="C12762" s="753" t="s">
        <v>416</v>
      </c>
      <c r="D12762" s="753" t="s">
        <v>1921</v>
      </c>
      <c r="E12762" s="753" t="s">
        <v>178</v>
      </c>
      <c r="F12762" s="753"/>
      <c r="G12762" s="757" t="s">
        <v>179</v>
      </c>
      <c r="H12762" s="751">
        <v>2955870000</v>
      </c>
    </row>
    <row r="12763" spans="1:8" ht="26.4">
      <c r="A12763" s="753" t="s">
        <v>84</v>
      </c>
      <c r="B12763" s="753" t="s">
        <v>239</v>
      </c>
      <c r="C12763" s="753" t="s">
        <v>416</v>
      </c>
      <c r="D12763" s="753" t="s">
        <v>1921</v>
      </c>
      <c r="E12763" s="753" t="s">
        <v>178</v>
      </c>
      <c r="F12763" s="753" t="s">
        <v>180</v>
      </c>
      <c r="G12763" s="757" t="s">
        <v>1810</v>
      </c>
      <c r="H12763" s="751">
        <v>2955870000</v>
      </c>
    </row>
    <row r="12764" spans="1:8">
      <c r="A12764" s="753" t="s">
        <v>84</v>
      </c>
      <c r="B12764" s="753" t="s">
        <v>239</v>
      </c>
      <c r="C12764" s="753" t="s">
        <v>416</v>
      </c>
      <c r="D12764" s="753" t="s">
        <v>1921</v>
      </c>
      <c r="E12764" s="753" t="s">
        <v>19</v>
      </c>
      <c r="F12764" s="753"/>
      <c r="G12764" s="757" t="s">
        <v>133</v>
      </c>
      <c r="H12764" s="751">
        <v>447893000</v>
      </c>
    </row>
    <row r="12765" spans="1:8">
      <c r="A12765" s="753" t="s">
        <v>84</v>
      </c>
      <c r="B12765" s="753" t="s">
        <v>239</v>
      </c>
      <c r="C12765" s="753" t="s">
        <v>416</v>
      </c>
      <c r="D12765" s="753" t="s">
        <v>1921</v>
      </c>
      <c r="E12765" s="753" t="s">
        <v>19</v>
      </c>
      <c r="F12765" s="753" t="s">
        <v>20</v>
      </c>
      <c r="G12765" s="757" t="s">
        <v>21</v>
      </c>
      <c r="H12765" s="751">
        <v>101749000</v>
      </c>
    </row>
    <row r="12766" spans="1:8">
      <c r="A12766" s="753" t="s">
        <v>84</v>
      </c>
      <c r="B12766" s="753" t="s">
        <v>239</v>
      </c>
      <c r="C12766" s="753" t="s">
        <v>416</v>
      </c>
      <c r="D12766" s="753" t="s">
        <v>1921</v>
      </c>
      <c r="E12766" s="753" t="s">
        <v>19</v>
      </c>
      <c r="F12766" s="753" t="s">
        <v>22</v>
      </c>
      <c r="G12766" s="757" t="s">
        <v>23</v>
      </c>
      <c r="H12766" s="751">
        <v>288947000</v>
      </c>
    </row>
    <row r="12767" spans="1:8">
      <c r="A12767" s="753" t="s">
        <v>84</v>
      </c>
      <c r="B12767" s="753" t="s">
        <v>239</v>
      </c>
      <c r="C12767" s="753" t="s">
        <v>416</v>
      </c>
      <c r="D12767" s="753" t="s">
        <v>1921</v>
      </c>
      <c r="E12767" s="753" t="s">
        <v>19</v>
      </c>
      <c r="F12767" s="753" t="s">
        <v>245</v>
      </c>
      <c r="G12767" s="757" t="s">
        <v>135</v>
      </c>
      <c r="H12767" s="751">
        <v>57197000</v>
      </c>
    </row>
    <row r="12768" spans="1:8">
      <c r="A12768" s="753" t="s">
        <v>84</v>
      </c>
      <c r="B12768" s="753" t="s">
        <v>239</v>
      </c>
      <c r="C12768" s="753" t="s">
        <v>416</v>
      </c>
      <c r="D12768" s="753" t="s">
        <v>1815</v>
      </c>
      <c r="E12768" s="753"/>
      <c r="F12768" s="753"/>
      <c r="G12768" s="757" t="s">
        <v>925</v>
      </c>
      <c r="H12768" s="751">
        <v>657211000</v>
      </c>
    </row>
    <row r="12769" spans="1:8">
      <c r="A12769" s="753" t="s">
        <v>84</v>
      </c>
      <c r="B12769" s="753" t="s">
        <v>239</v>
      </c>
      <c r="C12769" s="753" t="s">
        <v>416</v>
      </c>
      <c r="D12769" s="753" t="s">
        <v>1815</v>
      </c>
      <c r="E12769" s="753" t="s">
        <v>178</v>
      </c>
      <c r="F12769" s="753"/>
      <c r="G12769" s="757" t="s">
        <v>179</v>
      </c>
      <c r="H12769" s="751">
        <v>609000000</v>
      </c>
    </row>
    <row r="12770" spans="1:8" ht="26.4">
      <c r="A12770" s="753" t="s">
        <v>84</v>
      </c>
      <c r="B12770" s="753" t="s">
        <v>239</v>
      </c>
      <c r="C12770" s="753" t="s">
        <v>416</v>
      </c>
      <c r="D12770" s="753" t="s">
        <v>1815</v>
      </c>
      <c r="E12770" s="753" t="s">
        <v>178</v>
      </c>
      <c r="F12770" s="753" t="s">
        <v>180</v>
      </c>
      <c r="G12770" s="757" t="s">
        <v>1810</v>
      </c>
      <c r="H12770" s="751">
        <v>609000000</v>
      </c>
    </row>
    <row r="12771" spans="1:8">
      <c r="A12771" s="753" t="s">
        <v>84</v>
      </c>
      <c r="B12771" s="753" t="s">
        <v>239</v>
      </c>
      <c r="C12771" s="753" t="s">
        <v>416</v>
      </c>
      <c r="D12771" s="753" t="s">
        <v>1815</v>
      </c>
      <c r="E12771" s="753" t="s">
        <v>19</v>
      </c>
      <c r="F12771" s="753"/>
      <c r="G12771" s="757" t="s">
        <v>133</v>
      </c>
      <c r="H12771" s="751">
        <v>48211000</v>
      </c>
    </row>
    <row r="12772" spans="1:8">
      <c r="A12772" s="753" t="s">
        <v>84</v>
      </c>
      <c r="B12772" s="753" t="s">
        <v>239</v>
      </c>
      <c r="C12772" s="753" t="s">
        <v>416</v>
      </c>
      <c r="D12772" s="753" t="s">
        <v>1815</v>
      </c>
      <c r="E12772" s="753" t="s">
        <v>19</v>
      </c>
      <c r="F12772" s="753" t="s">
        <v>22</v>
      </c>
      <c r="G12772" s="757" t="s">
        <v>23</v>
      </c>
      <c r="H12772" s="751">
        <v>48211000</v>
      </c>
    </row>
    <row r="12773" spans="1:8" ht="39.6">
      <c r="A12773" s="753" t="s">
        <v>84</v>
      </c>
      <c r="B12773" s="753" t="s">
        <v>239</v>
      </c>
      <c r="C12773" s="753" t="s">
        <v>416</v>
      </c>
      <c r="D12773" s="753" t="s">
        <v>1816</v>
      </c>
      <c r="E12773" s="753"/>
      <c r="F12773" s="753"/>
      <c r="G12773" s="757" t="s">
        <v>1817</v>
      </c>
      <c r="H12773" s="751">
        <v>10000000</v>
      </c>
    </row>
    <row r="12774" spans="1:8" ht="26.4">
      <c r="A12774" s="753" t="s">
        <v>84</v>
      </c>
      <c r="B12774" s="753" t="s">
        <v>239</v>
      </c>
      <c r="C12774" s="753" t="s">
        <v>416</v>
      </c>
      <c r="D12774" s="753" t="s">
        <v>1816</v>
      </c>
      <c r="E12774" s="753" t="s">
        <v>333</v>
      </c>
      <c r="F12774" s="753"/>
      <c r="G12774" s="757" t="s">
        <v>1907</v>
      </c>
      <c r="H12774" s="751">
        <v>10000000</v>
      </c>
    </row>
    <row r="12775" spans="1:8">
      <c r="A12775" s="753" t="s">
        <v>84</v>
      </c>
      <c r="B12775" s="753" t="s">
        <v>239</v>
      </c>
      <c r="C12775" s="753" t="s">
        <v>416</v>
      </c>
      <c r="D12775" s="753" t="s">
        <v>1816</v>
      </c>
      <c r="E12775" s="753" t="s">
        <v>333</v>
      </c>
      <c r="F12775" s="753" t="s">
        <v>853</v>
      </c>
      <c r="G12775" s="757" t="s">
        <v>1911</v>
      </c>
      <c r="H12775" s="751">
        <v>10000000</v>
      </c>
    </row>
    <row r="12776" spans="1:8" ht="26.4">
      <c r="A12776" s="753" t="s">
        <v>84</v>
      </c>
      <c r="B12776" s="753" t="s">
        <v>239</v>
      </c>
      <c r="C12776" s="753" t="s">
        <v>416</v>
      </c>
      <c r="D12776" s="753" t="s">
        <v>1844</v>
      </c>
      <c r="E12776" s="753"/>
      <c r="F12776" s="753"/>
      <c r="G12776" s="757" t="s">
        <v>1845</v>
      </c>
      <c r="H12776" s="751">
        <v>39500000</v>
      </c>
    </row>
    <row r="12777" spans="1:8">
      <c r="A12777" s="753" t="s">
        <v>84</v>
      </c>
      <c r="B12777" s="753" t="s">
        <v>239</v>
      </c>
      <c r="C12777" s="753" t="s">
        <v>416</v>
      </c>
      <c r="D12777" s="753" t="s">
        <v>1844</v>
      </c>
      <c r="E12777" s="753" t="s">
        <v>160</v>
      </c>
      <c r="F12777" s="753"/>
      <c r="G12777" s="757" t="s">
        <v>161</v>
      </c>
      <c r="H12777" s="751">
        <v>18500000</v>
      </c>
    </row>
    <row r="12778" spans="1:8">
      <c r="A12778" s="753" t="s">
        <v>84</v>
      </c>
      <c r="B12778" s="753" t="s">
        <v>239</v>
      </c>
      <c r="C12778" s="753" t="s">
        <v>416</v>
      </c>
      <c r="D12778" s="753" t="s">
        <v>1844</v>
      </c>
      <c r="E12778" s="753" t="s">
        <v>160</v>
      </c>
      <c r="F12778" s="753" t="s">
        <v>162</v>
      </c>
      <c r="G12778" s="757" t="s">
        <v>163</v>
      </c>
      <c r="H12778" s="751">
        <v>2435000</v>
      </c>
    </row>
    <row r="12779" spans="1:8">
      <c r="A12779" s="753" t="s">
        <v>84</v>
      </c>
      <c r="B12779" s="753" t="s">
        <v>239</v>
      </c>
      <c r="C12779" s="753" t="s">
        <v>416</v>
      </c>
      <c r="D12779" s="753" t="s">
        <v>1844</v>
      </c>
      <c r="E12779" s="753" t="s">
        <v>160</v>
      </c>
      <c r="F12779" s="753" t="s">
        <v>544</v>
      </c>
      <c r="G12779" s="757" t="s">
        <v>545</v>
      </c>
      <c r="H12779" s="751">
        <v>600000</v>
      </c>
    </row>
    <row r="12780" spans="1:8">
      <c r="A12780" s="753" t="s">
        <v>84</v>
      </c>
      <c r="B12780" s="753" t="s">
        <v>239</v>
      </c>
      <c r="C12780" s="753" t="s">
        <v>416</v>
      </c>
      <c r="D12780" s="753" t="s">
        <v>1844</v>
      </c>
      <c r="E12780" s="753" t="s">
        <v>160</v>
      </c>
      <c r="F12780" s="753" t="s">
        <v>438</v>
      </c>
      <c r="G12780" s="757" t="s">
        <v>1786</v>
      </c>
      <c r="H12780" s="751">
        <v>900000</v>
      </c>
    </row>
    <row r="12781" spans="1:8">
      <c r="A12781" s="753" t="s">
        <v>84</v>
      </c>
      <c r="B12781" s="753" t="s">
        <v>239</v>
      </c>
      <c r="C12781" s="753" t="s">
        <v>416</v>
      </c>
      <c r="D12781" s="753" t="s">
        <v>1844</v>
      </c>
      <c r="E12781" s="753" t="s">
        <v>160</v>
      </c>
      <c r="F12781" s="753" t="s">
        <v>549</v>
      </c>
      <c r="G12781" s="757" t="s">
        <v>550</v>
      </c>
      <c r="H12781" s="751">
        <v>6100000</v>
      </c>
    </row>
    <row r="12782" spans="1:8">
      <c r="A12782" s="753" t="s">
        <v>84</v>
      </c>
      <c r="B12782" s="753" t="s">
        <v>239</v>
      </c>
      <c r="C12782" s="753" t="s">
        <v>416</v>
      </c>
      <c r="D12782" s="753" t="s">
        <v>1844</v>
      </c>
      <c r="E12782" s="753" t="s">
        <v>160</v>
      </c>
      <c r="F12782" s="753" t="s">
        <v>551</v>
      </c>
      <c r="G12782" s="757" t="s">
        <v>133</v>
      </c>
      <c r="H12782" s="751">
        <v>8465000</v>
      </c>
    </row>
    <row r="12783" spans="1:8">
      <c r="A12783" s="753" t="s">
        <v>84</v>
      </c>
      <c r="B12783" s="753" t="s">
        <v>239</v>
      </c>
      <c r="C12783" s="753" t="s">
        <v>416</v>
      </c>
      <c r="D12783" s="753" t="s">
        <v>1844</v>
      </c>
      <c r="E12783" s="753" t="s">
        <v>554</v>
      </c>
      <c r="F12783" s="753"/>
      <c r="G12783" s="757" t="s">
        <v>555</v>
      </c>
      <c r="H12783" s="751">
        <v>21000000</v>
      </c>
    </row>
    <row r="12784" spans="1:8">
      <c r="A12784" s="753" t="s">
        <v>84</v>
      </c>
      <c r="B12784" s="753" t="s">
        <v>239</v>
      </c>
      <c r="C12784" s="753" t="s">
        <v>416</v>
      </c>
      <c r="D12784" s="753" t="s">
        <v>1844</v>
      </c>
      <c r="E12784" s="753" t="s">
        <v>554</v>
      </c>
      <c r="F12784" s="753" t="s">
        <v>206</v>
      </c>
      <c r="G12784" s="757" t="s">
        <v>207</v>
      </c>
      <c r="H12784" s="751">
        <v>21000000</v>
      </c>
    </row>
    <row r="12785" spans="1:8">
      <c r="A12785" s="753" t="s">
        <v>84</v>
      </c>
      <c r="B12785" s="753" t="s">
        <v>239</v>
      </c>
      <c r="C12785" s="753" t="s">
        <v>963</v>
      </c>
      <c r="D12785" s="753"/>
      <c r="E12785" s="753"/>
      <c r="F12785" s="753"/>
      <c r="G12785" s="757" t="s">
        <v>1848</v>
      </c>
      <c r="H12785" s="751">
        <v>38069182750</v>
      </c>
    </row>
    <row r="12786" spans="1:8">
      <c r="A12786" s="753" t="s">
        <v>84</v>
      </c>
      <c r="B12786" s="753" t="s">
        <v>239</v>
      </c>
      <c r="C12786" s="753" t="s">
        <v>963</v>
      </c>
      <c r="D12786" s="753" t="s">
        <v>964</v>
      </c>
      <c r="E12786" s="753"/>
      <c r="F12786" s="753"/>
      <c r="G12786" s="757" t="s">
        <v>1931</v>
      </c>
      <c r="H12786" s="751">
        <v>571992000</v>
      </c>
    </row>
    <row r="12787" spans="1:8">
      <c r="A12787" s="753" t="s">
        <v>84</v>
      </c>
      <c r="B12787" s="753" t="s">
        <v>239</v>
      </c>
      <c r="C12787" s="753" t="s">
        <v>963</v>
      </c>
      <c r="D12787" s="753" t="s">
        <v>964</v>
      </c>
      <c r="E12787" s="753" t="s">
        <v>178</v>
      </c>
      <c r="F12787" s="753"/>
      <c r="G12787" s="757" t="s">
        <v>179</v>
      </c>
      <c r="H12787" s="751">
        <v>435741000</v>
      </c>
    </row>
    <row r="12788" spans="1:8" ht="26.4">
      <c r="A12788" s="753" t="s">
        <v>84</v>
      </c>
      <c r="B12788" s="753" t="s">
        <v>239</v>
      </c>
      <c r="C12788" s="753" t="s">
        <v>963</v>
      </c>
      <c r="D12788" s="753" t="s">
        <v>964</v>
      </c>
      <c r="E12788" s="753" t="s">
        <v>178</v>
      </c>
      <c r="F12788" s="753" t="s">
        <v>180</v>
      </c>
      <c r="G12788" s="757" t="s">
        <v>1810</v>
      </c>
      <c r="H12788" s="751">
        <v>435741000</v>
      </c>
    </row>
    <row r="12789" spans="1:8">
      <c r="A12789" s="753" t="s">
        <v>84</v>
      </c>
      <c r="B12789" s="753" t="s">
        <v>239</v>
      </c>
      <c r="C12789" s="753" t="s">
        <v>963</v>
      </c>
      <c r="D12789" s="753" t="s">
        <v>964</v>
      </c>
      <c r="E12789" s="753" t="s">
        <v>19</v>
      </c>
      <c r="F12789" s="753"/>
      <c r="G12789" s="757" t="s">
        <v>133</v>
      </c>
      <c r="H12789" s="751">
        <v>136251000</v>
      </c>
    </row>
    <row r="12790" spans="1:8">
      <c r="A12790" s="753" t="s">
        <v>84</v>
      </c>
      <c r="B12790" s="753" t="s">
        <v>239</v>
      </c>
      <c r="C12790" s="753" t="s">
        <v>963</v>
      </c>
      <c r="D12790" s="753" t="s">
        <v>964</v>
      </c>
      <c r="E12790" s="753" t="s">
        <v>19</v>
      </c>
      <c r="F12790" s="753" t="s">
        <v>20</v>
      </c>
      <c r="G12790" s="757" t="s">
        <v>21</v>
      </c>
      <c r="H12790" s="751">
        <v>39980000</v>
      </c>
    </row>
    <row r="12791" spans="1:8">
      <c r="A12791" s="753" t="s">
        <v>84</v>
      </c>
      <c r="B12791" s="753" t="s">
        <v>239</v>
      </c>
      <c r="C12791" s="753" t="s">
        <v>963</v>
      </c>
      <c r="D12791" s="753" t="s">
        <v>964</v>
      </c>
      <c r="E12791" s="753" t="s">
        <v>19</v>
      </c>
      <c r="F12791" s="753" t="s">
        <v>22</v>
      </c>
      <c r="G12791" s="757" t="s">
        <v>23</v>
      </c>
      <c r="H12791" s="751">
        <v>30020000</v>
      </c>
    </row>
    <row r="12792" spans="1:8">
      <c r="A12792" s="753" t="s">
        <v>84</v>
      </c>
      <c r="B12792" s="753" t="s">
        <v>239</v>
      </c>
      <c r="C12792" s="753" t="s">
        <v>963</v>
      </c>
      <c r="D12792" s="753" t="s">
        <v>964</v>
      </c>
      <c r="E12792" s="753" t="s">
        <v>19</v>
      </c>
      <c r="F12792" s="753" t="s">
        <v>245</v>
      </c>
      <c r="G12792" s="757" t="s">
        <v>135</v>
      </c>
      <c r="H12792" s="751">
        <v>66251000</v>
      </c>
    </row>
    <row r="12793" spans="1:8">
      <c r="A12793" s="753" t="s">
        <v>84</v>
      </c>
      <c r="B12793" s="753" t="s">
        <v>239</v>
      </c>
      <c r="C12793" s="753" t="s">
        <v>963</v>
      </c>
      <c r="D12793" s="753" t="s">
        <v>1933</v>
      </c>
      <c r="E12793" s="753"/>
      <c r="F12793" s="753"/>
      <c r="G12793" s="757" t="s">
        <v>1934</v>
      </c>
      <c r="H12793" s="751">
        <v>3519018000</v>
      </c>
    </row>
    <row r="12794" spans="1:8">
      <c r="A12794" s="753" t="s">
        <v>84</v>
      </c>
      <c r="B12794" s="753" t="s">
        <v>239</v>
      </c>
      <c r="C12794" s="753" t="s">
        <v>963</v>
      </c>
      <c r="D12794" s="753" t="s">
        <v>1933</v>
      </c>
      <c r="E12794" s="753" t="s">
        <v>178</v>
      </c>
      <c r="F12794" s="753"/>
      <c r="G12794" s="757" t="s">
        <v>179</v>
      </c>
      <c r="H12794" s="751">
        <v>3095954000</v>
      </c>
    </row>
    <row r="12795" spans="1:8" ht="26.4">
      <c r="A12795" s="753" t="s">
        <v>84</v>
      </c>
      <c r="B12795" s="753" t="s">
        <v>239</v>
      </c>
      <c r="C12795" s="753" t="s">
        <v>963</v>
      </c>
      <c r="D12795" s="753" t="s">
        <v>1933</v>
      </c>
      <c r="E12795" s="753" t="s">
        <v>178</v>
      </c>
      <c r="F12795" s="753" t="s">
        <v>180</v>
      </c>
      <c r="G12795" s="757" t="s">
        <v>1810</v>
      </c>
      <c r="H12795" s="751">
        <v>3095954000</v>
      </c>
    </row>
    <row r="12796" spans="1:8">
      <c r="A12796" s="753" t="s">
        <v>84</v>
      </c>
      <c r="B12796" s="753" t="s">
        <v>239</v>
      </c>
      <c r="C12796" s="753" t="s">
        <v>963</v>
      </c>
      <c r="D12796" s="753" t="s">
        <v>1933</v>
      </c>
      <c r="E12796" s="753" t="s">
        <v>19</v>
      </c>
      <c r="F12796" s="753"/>
      <c r="G12796" s="757" t="s">
        <v>133</v>
      </c>
      <c r="H12796" s="751">
        <v>423064000</v>
      </c>
    </row>
    <row r="12797" spans="1:8">
      <c r="A12797" s="753" t="s">
        <v>84</v>
      </c>
      <c r="B12797" s="753" t="s">
        <v>239</v>
      </c>
      <c r="C12797" s="753" t="s">
        <v>963</v>
      </c>
      <c r="D12797" s="753" t="s">
        <v>1933</v>
      </c>
      <c r="E12797" s="753" t="s">
        <v>19</v>
      </c>
      <c r="F12797" s="753" t="s">
        <v>20</v>
      </c>
      <c r="G12797" s="757" t="s">
        <v>21</v>
      </c>
      <c r="H12797" s="751">
        <v>12870000</v>
      </c>
    </row>
    <row r="12798" spans="1:8">
      <c r="A12798" s="753" t="s">
        <v>84</v>
      </c>
      <c r="B12798" s="753" t="s">
        <v>239</v>
      </c>
      <c r="C12798" s="753" t="s">
        <v>963</v>
      </c>
      <c r="D12798" s="753" t="s">
        <v>1933</v>
      </c>
      <c r="E12798" s="753" t="s">
        <v>19</v>
      </c>
      <c r="F12798" s="753" t="s">
        <v>22</v>
      </c>
      <c r="G12798" s="757" t="s">
        <v>23</v>
      </c>
      <c r="H12798" s="751">
        <v>404799000</v>
      </c>
    </row>
    <row r="12799" spans="1:8">
      <c r="A12799" s="753" t="s">
        <v>84</v>
      </c>
      <c r="B12799" s="753" t="s">
        <v>239</v>
      </c>
      <c r="C12799" s="753" t="s">
        <v>963</v>
      </c>
      <c r="D12799" s="753" t="s">
        <v>1933</v>
      </c>
      <c r="E12799" s="753" t="s">
        <v>19</v>
      </c>
      <c r="F12799" s="753" t="s">
        <v>245</v>
      </c>
      <c r="G12799" s="757" t="s">
        <v>135</v>
      </c>
      <c r="H12799" s="751">
        <v>5395000</v>
      </c>
    </row>
    <row r="12800" spans="1:8" ht="26.4">
      <c r="A12800" s="753" t="s">
        <v>84</v>
      </c>
      <c r="B12800" s="753" t="s">
        <v>239</v>
      </c>
      <c r="C12800" s="753" t="s">
        <v>963</v>
      </c>
      <c r="D12800" s="753" t="s">
        <v>1978</v>
      </c>
      <c r="E12800" s="753"/>
      <c r="F12800" s="753"/>
      <c r="G12800" s="757" t="s">
        <v>1979</v>
      </c>
      <c r="H12800" s="751">
        <v>33423243750</v>
      </c>
    </row>
    <row r="12801" spans="1:8" ht="26.4">
      <c r="A12801" s="753" t="s">
        <v>84</v>
      </c>
      <c r="B12801" s="753" t="s">
        <v>239</v>
      </c>
      <c r="C12801" s="753" t="s">
        <v>963</v>
      </c>
      <c r="D12801" s="753" t="s">
        <v>1978</v>
      </c>
      <c r="E12801" s="753" t="s">
        <v>458</v>
      </c>
      <c r="F12801" s="753"/>
      <c r="G12801" s="757" t="s">
        <v>1812</v>
      </c>
      <c r="H12801" s="751">
        <v>33423243750</v>
      </c>
    </row>
    <row r="12802" spans="1:8">
      <c r="A12802" s="753" t="s">
        <v>84</v>
      </c>
      <c r="B12802" s="753" t="s">
        <v>239</v>
      </c>
      <c r="C12802" s="753" t="s">
        <v>963</v>
      </c>
      <c r="D12802" s="753" t="s">
        <v>1978</v>
      </c>
      <c r="E12802" s="753" t="s">
        <v>458</v>
      </c>
      <c r="F12802" s="753" t="s">
        <v>459</v>
      </c>
      <c r="G12802" s="757" t="s">
        <v>106</v>
      </c>
      <c r="H12802" s="751">
        <v>33423243750</v>
      </c>
    </row>
    <row r="12803" spans="1:8">
      <c r="A12803" s="753" t="s">
        <v>84</v>
      </c>
      <c r="B12803" s="753" t="s">
        <v>239</v>
      </c>
      <c r="C12803" s="753" t="s">
        <v>963</v>
      </c>
      <c r="D12803" s="753" t="s">
        <v>344</v>
      </c>
      <c r="E12803" s="753"/>
      <c r="F12803" s="753"/>
      <c r="G12803" s="757" t="s">
        <v>1935</v>
      </c>
      <c r="H12803" s="751">
        <v>554929000</v>
      </c>
    </row>
    <row r="12804" spans="1:8">
      <c r="A12804" s="753" t="s">
        <v>84</v>
      </c>
      <c r="B12804" s="753" t="s">
        <v>239</v>
      </c>
      <c r="C12804" s="753" t="s">
        <v>963</v>
      </c>
      <c r="D12804" s="753" t="s">
        <v>344</v>
      </c>
      <c r="E12804" s="753" t="s">
        <v>178</v>
      </c>
      <c r="F12804" s="753"/>
      <c r="G12804" s="757" t="s">
        <v>179</v>
      </c>
      <c r="H12804" s="751">
        <v>337841000</v>
      </c>
    </row>
    <row r="12805" spans="1:8" ht="26.4">
      <c r="A12805" s="753" t="s">
        <v>84</v>
      </c>
      <c r="B12805" s="753" t="s">
        <v>239</v>
      </c>
      <c r="C12805" s="753" t="s">
        <v>963</v>
      </c>
      <c r="D12805" s="753" t="s">
        <v>344</v>
      </c>
      <c r="E12805" s="753" t="s">
        <v>178</v>
      </c>
      <c r="F12805" s="753" t="s">
        <v>180</v>
      </c>
      <c r="G12805" s="757" t="s">
        <v>1810</v>
      </c>
      <c r="H12805" s="751">
        <v>337841000</v>
      </c>
    </row>
    <row r="12806" spans="1:8">
      <c r="A12806" s="753" t="s">
        <v>84</v>
      </c>
      <c r="B12806" s="753" t="s">
        <v>239</v>
      </c>
      <c r="C12806" s="753" t="s">
        <v>963</v>
      </c>
      <c r="D12806" s="753" t="s">
        <v>344</v>
      </c>
      <c r="E12806" s="753" t="s">
        <v>19</v>
      </c>
      <c r="F12806" s="753"/>
      <c r="G12806" s="757" t="s">
        <v>133</v>
      </c>
      <c r="H12806" s="751">
        <v>217088000</v>
      </c>
    </row>
    <row r="12807" spans="1:8">
      <c r="A12807" s="753" t="s">
        <v>84</v>
      </c>
      <c r="B12807" s="753" t="s">
        <v>239</v>
      </c>
      <c r="C12807" s="753" t="s">
        <v>963</v>
      </c>
      <c r="D12807" s="753" t="s">
        <v>344</v>
      </c>
      <c r="E12807" s="753" t="s">
        <v>19</v>
      </c>
      <c r="F12807" s="753" t="s">
        <v>20</v>
      </c>
      <c r="G12807" s="757" t="s">
        <v>21</v>
      </c>
      <c r="H12807" s="751">
        <v>57850000</v>
      </c>
    </row>
    <row r="12808" spans="1:8">
      <c r="A12808" s="753" t="s">
        <v>84</v>
      </c>
      <c r="B12808" s="753" t="s">
        <v>239</v>
      </c>
      <c r="C12808" s="753" t="s">
        <v>963</v>
      </c>
      <c r="D12808" s="753" t="s">
        <v>344</v>
      </c>
      <c r="E12808" s="753" t="s">
        <v>19</v>
      </c>
      <c r="F12808" s="753" t="s">
        <v>22</v>
      </c>
      <c r="G12808" s="757" t="s">
        <v>23</v>
      </c>
      <c r="H12808" s="751">
        <v>128054000</v>
      </c>
    </row>
    <row r="12809" spans="1:8">
      <c r="A12809" s="753" t="s">
        <v>84</v>
      </c>
      <c r="B12809" s="753" t="s">
        <v>239</v>
      </c>
      <c r="C12809" s="753" t="s">
        <v>963</v>
      </c>
      <c r="D12809" s="753" t="s">
        <v>344</v>
      </c>
      <c r="E12809" s="753" t="s">
        <v>19</v>
      </c>
      <c r="F12809" s="753" t="s">
        <v>245</v>
      </c>
      <c r="G12809" s="757" t="s">
        <v>135</v>
      </c>
      <c r="H12809" s="751">
        <v>31184000</v>
      </c>
    </row>
    <row r="12810" spans="1:8">
      <c r="A12810" s="753" t="s">
        <v>84</v>
      </c>
      <c r="B12810" s="753" t="s">
        <v>239</v>
      </c>
      <c r="C12810" s="753" t="s">
        <v>423</v>
      </c>
      <c r="D12810" s="753"/>
      <c r="E12810" s="753"/>
      <c r="F12810" s="753"/>
      <c r="G12810" s="757" t="s">
        <v>1849</v>
      </c>
      <c r="H12810" s="751">
        <v>36719629319</v>
      </c>
    </row>
    <row r="12811" spans="1:8">
      <c r="A12811" s="753" t="s">
        <v>84</v>
      </c>
      <c r="B12811" s="753" t="s">
        <v>239</v>
      </c>
      <c r="C12811" s="753" t="s">
        <v>423</v>
      </c>
      <c r="D12811" s="753" t="s">
        <v>181</v>
      </c>
      <c r="E12811" s="753"/>
      <c r="F12811" s="753"/>
      <c r="G12811" s="757" t="s">
        <v>1948</v>
      </c>
      <c r="H12811" s="751">
        <v>36719629319</v>
      </c>
    </row>
    <row r="12812" spans="1:8">
      <c r="A12812" s="753" t="s">
        <v>84</v>
      </c>
      <c r="B12812" s="753" t="s">
        <v>239</v>
      </c>
      <c r="C12812" s="753" t="s">
        <v>423</v>
      </c>
      <c r="D12812" s="753" t="s">
        <v>181</v>
      </c>
      <c r="E12812" s="753" t="s">
        <v>918</v>
      </c>
      <c r="F12812" s="753"/>
      <c r="G12812" s="757" t="s">
        <v>1862</v>
      </c>
      <c r="H12812" s="751">
        <v>57064000</v>
      </c>
    </row>
    <row r="12813" spans="1:8">
      <c r="A12813" s="753" t="s">
        <v>84</v>
      </c>
      <c r="B12813" s="753" t="s">
        <v>239</v>
      </c>
      <c r="C12813" s="753" t="s">
        <v>423</v>
      </c>
      <c r="D12813" s="753" t="s">
        <v>181</v>
      </c>
      <c r="E12813" s="753" t="s">
        <v>918</v>
      </c>
      <c r="F12813" s="753" t="s">
        <v>917</v>
      </c>
      <c r="G12813" s="757" t="s">
        <v>916</v>
      </c>
      <c r="H12813" s="751">
        <v>49075000</v>
      </c>
    </row>
    <row r="12814" spans="1:8">
      <c r="A12814" s="753" t="s">
        <v>84</v>
      </c>
      <c r="B12814" s="753" t="s">
        <v>239</v>
      </c>
      <c r="C12814" s="753" t="s">
        <v>423</v>
      </c>
      <c r="D12814" s="753" t="s">
        <v>181</v>
      </c>
      <c r="E12814" s="753" t="s">
        <v>918</v>
      </c>
      <c r="F12814" s="753" t="s">
        <v>921</v>
      </c>
      <c r="G12814" s="757" t="s">
        <v>920</v>
      </c>
      <c r="H12814" s="751">
        <v>7989000</v>
      </c>
    </row>
    <row r="12815" spans="1:8">
      <c r="A12815" s="753" t="s">
        <v>84</v>
      </c>
      <c r="B12815" s="753" t="s">
        <v>239</v>
      </c>
      <c r="C12815" s="753" t="s">
        <v>423</v>
      </c>
      <c r="D12815" s="753" t="s">
        <v>181</v>
      </c>
      <c r="E12815" s="753" t="s">
        <v>178</v>
      </c>
      <c r="F12815" s="753"/>
      <c r="G12815" s="757" t="s">
        <v>179</v>
      </c>
      <c r="H12815" s="751">
        <v>31549611813</v>
      </c>
    </row>
    <row r="12816" spans="1:8" ht="26.4">
      <c r="A12816" s="753" t="s">
        <v>84</v>
      </c>
      <c r="B12816" s="753" t="s">
        <v>239</v>
      </c>
      <c r="C12816" s="753" t="s">
        <v>423</v>
      </c>
      <c r="D12816" s="753" t="s">
        <v>181</v>
      </c>
      <c r="E12816" s="753" t="s">
        <v>178</v>
      </c>
      <c r="F12816" s="753" t="s">
        <v>180</v>
      </c>
      <c r="G12816" s="757" t="s">
        <v>1810</v>
      </c>
      <c r="H12816" s="751">
        <v>31468783813</v>
      </c>
    </row>
    <row r="12817" spans="1:8">
      <c r="A12817" s="753" t="s">
        <v>84</v>
      </c>
      <c r="B12817" s="753" t="s">
        <v>239</v>
      </c>
      <c r="C12817" s="753" t="s">
        <v>423</v>
      </c>
      <c r="D12817" s="753" t="s">
        <v>181</v>
      </c>
      <c r="E12817" s="753" t="s">
        <v>178</v>
      </c>
      <c r="F12817" s="753" t="s">
        <v>861</v>
      </c>
      <c r="G12817" s="757" t="s">
        <v>862</v>
      </c>
      <c r="H12817" s="751">
        <v>80828000</v>
      </c>
    </row>
    <row r="12818" spans="1:8">
      <c r="A12818" s="753" t="s">
        <v>84</v>
      </c>
      <c r="B12818" s="753" t="s">
        <v>239</v>
      </c>
      <c r="C12818" s="753" t="s">
        <v>423</v>
      </c>
      <c r="D12818" s="753" t="s">
        <v>181</v>
      </c>
      <c r="E12818" s="753" t="s">
        <v>16</v>
      </c>
      <c r="F12818" s="753"/>
      <c r="G12818" s="757" t="s">
        <v>17</v>
      </c>
      <c r="H12818" s="751">
        <v>1304178000</v>
      </c>
    </row>
    <row r="12819" spans="1:8">
      <c r="A12819" s="753" t="s">
        <v>84</v>
      </c>
      <c r="B12819" s="753" t="s">
        <v>239</v>
      </c>
      <c r="C12819" s="753" t="s">
        <v>423</v>
      </c>
      <c r="D12819" s="753" t="s">
        <v>181</v>
      </c>
      <c r="E12819" s="753" t="s">
        <v>16</v>
      </c>
      <c r="F12819" s="753" t="s">
        <v>18</v>
      </c>
      <c r="G12819" s="757" t="s">
        <v>1887</v>
      </c>
      <c r="H12819" s="751">
        <v>1304178000</v>
      </c>
    </row>
    <row r="12820" spans="1:8">
      <c r="A12820" s="753" t="s">
        <v>84</v>
      </c>
      <c r="B12820" s="753" t="s">
        <v>239</v>
      </c>
      <c r="C12820" s="753" t="s">
        <v>423</v>
      </c>
      <c r="D12820" s="753" t="s">
        <v>181</v>
      </c>
      <c r="E12820" s="753" t="s">
        <v>19</v>
      </c>
      <c r="F12820" s="753"/>
      <c r="G12820" s="757" t="s">
        <v>133</v>
      </c>
      <c r="H12820" s="751">
        <v>3808775506</v>
      </c>
    </row>
    <row r="12821" spans="1:8">
      <c r="A12821" s="753" t="s">
        <v>84</v>
      </c>
      <c r="B12821" s="753" t="s">
        <v>239</v>
      </c>
      <c r="C12821" s="753" t="s">
        <v>423</v>
      </c>
      <c r="D12821" s="753" t="s">
        <v>181</v>
      </c>
      <c r="E12821" s="753" t="s">
        <v>19</v>
      </c>
      <c r="F12821" s="753" t="s">
        <v>20</v>
      </c>
      <c r="G12821" s="757" t="s">
        <v>21</v>
      </c>
      <c r="H12821" s="751">
        <v>636623000</v>
      </c>
    </row>
    <row r="12822" spans="1:8">
      <c r="A12822" s="753" t="s">
        <v>84</v>
      </c>
      <c r="B12822" s="753" t="s">
        <v>239</v>
      </c>
      <c r="C12822" s="753" t="s">
        <v>423</v>
      </c>
      <c r="D12822" s="753" t="s">
        <v>181</v>
      </c>
      <c r="E12822" s="753" t="s">
        <v>19</v>
      </c>
      <c r="F12822" s="753" t="s">
        <v>22</v>
      </c>
      <c r="G12822" s="757" t="s">
        <v>23</v>
      </c>
      <c r="H12822" s="751">
        <v>3042346506</v>
      </c>
    </row>
    <row r="12823" spans="1:8">
      <c r="A12823" s="753" t="s">
        <v>84</v>
      </c>
      <c r="B12823" s="753" t="s">
        <v>239</v>
      </c>
      <c r="C12823" s="753" t="s">
        <v>423</v>
      </c>
      <c r="D12823" s="753" t="s">
        <v>181</v>
      </c>
      <c r="E12823" s="753" t="s">
        <v>19</v>
      </c>
      <c r="F12823" s="753" t="s">
        <v>245</v>
      </c>
      <c r="G12823" s="757" t="s">
        <v>135</v>
      </c>
      <c r="H12823" s="751">
        <v>129806000</v>
      </c>
    </row>
    <row r="12824" spans="1:8">
      <c r="A12824" s="753" t="s">
        <v>84</v>
      </c>
      <c r="B12824" s="753" t="s">
        <v>239</v>
      </c>
      <c r="C12824" s="753" t="s">
        <v>1371</v>
      </c>
      <c r="D12824" s="753"/>
      <c r="E12824" s="753"/>
      <c r="F12824" s="753"/>
      <c r="G12824" s="757" t="s">
        <v>1372</v>
      </c>
      <c r="H12824" s="751">
        <v>364471000</v>
      </c>
    </row>
    <row r="12825" spans="1:8">
      <c r="A12825" s="753" t="s">
        <v>84</v>
      </c>
      <c r="B12825" s="753" t="s">
        <v>239</v>
      </c>
      <c r="C12825" s="753" t="s">
        <v>1371</v>
      </c>
      <c r="D12825" s="753" t="s">
        <v>2023</v>
      </c>
      <c r="E12825" s="753"/>
      <c r="F12825" s="753"/>
      <c r="G12825" s="757" t="s">
        <v>2024</v>
      </c>
      <c r="H12825" s="751">
        <v>364471000</v>
      </c>
    </row>
    <row r="12826" spans="1:8">
      <c r="A12826" s="753" t="s">
        <v>84</v>
      </c>
      <c r="B12826" s="753" t="s">
        <v>239</v>
      </c>
      <c r="C12826" s="753" t="s">
        <v>1371</v>
      </c>
      <c r="D12826" s="753" t="s">
        <v>2023</v>
      </c>
      <c r="E12826" s="753" t="s">
        <v>178</v>
      </c>
      <c r="F12826" s="753"/>
      <c r="G12826" s="757" t="s">
        <v>179</v>
      </c>
      <c r="H12826" s="751">
        <v>293761000</v>
      </c>
    </row>
    <row r="12827" spans="1:8" ht="26.4">
      <c r="A12827" s="753" t="s">
        <v>84</v>
      </c>
      <c r="B12827" s="753" t="s">
        <v>239</v>
      </c>
      <c r="C12827" s="753" t="s">
        <v>1371</v>
      </c>
      <c r="D12827" s="753" t="s">
        <v>2023</v>
      </c>
      <c r="E12827" s="753" t="s">
        <v>178</v>
      </c>
      <c r="F12827" s="753" t="s">
        <v>180</v>
      </c>
      <c r="G12827" s="757" t="s">
        <v>1810</v>
      </c>
      <c r="H12827" s="751">
        <v>293761000</v>
      </c>
    </row>
    <row r="12828" spans="1:8">
      <c r="A12828" s="753" t="s">
        <v>84</v>
      </c>
      <c r="B12828" s="753" t="s">
        <v>239</v>
      </c>
      <c r="C12828" s="753" t="s">
        <v>1371</v>
      </c>
      <c r="D12828" s="753" t="s">
        <v>2023</v>
      </c>
      <c r="E12828" s="753" t="s">
        <v>19</v>
      </c>
      <c r="F12828" s="753"/>
      <c r="G12828" s="757" t="s">
        <v>133</v>
      </c>
      <c r="H12828" s="751">
        <v>70710000</v>
      </c>
    </row>
    <row r="12829" spans="1:8">
      <c r="A12829" s="753" t="s">
        <v>84</v>
      </c>
      <c r="B12829" s="753" t="s">
        <v>239</v>
      </c>
      <c r="C12829" s="753" t="s">
        <v>1371</v>
      </c>
      <c r="D12829" s="753" t="s">
        <v>2023</v>
      </c>
      <c r="E12829" s="753" t="s">
        <v>19</v>
      </c>
      <c r="F12829" s="753" t="s">
        <v>22</v>
      </c>
      <c r="G12829" s="757" t="s">
        <v>23</v>
      </c>
      <c r="H12829" s="751">
        <v>70710000</v>
      </c>
    </row>
    <row r="12830" spans="1:8">
      <c r="A12830" s="753" t="s">
        <v>84</v>
      </c>
      <c r="B12830" s="753" t="s">
        <v>239</v>
      </c>
      <c r="C12830" s="753" t="s">
        <v>164</v>
      </c>
      <c r="D12830" s="753"/>
      <c r="E12830" s="753"/>
      <c r="F12830" s="753"/>
      <c r="G12830" s="757" t="s">
        <v>1953</v>
      </c>
      <c r="H12830" s="751">
        <v>10104098551</v>
      </c>
    </row>
    <row r="12831" spans="1:8">
      <c r="A12831" s="753" t="s">
        <v>84</v>
      </c>
      <c r="B12831" s="753" t="s">
        <v>239</v>
      </c>
      <c r="C12831" s="753" t="s">
        <v>164</v>
      </c>
      <c r="D12831" s="753" t="s">
        <v>1954</v>
      </c>
      <c r="E12831" s="753"/>
      <c r="F12831" s="753"/>
      <c r="G12831" s="757" t="s">
        <v>1955</v>
      </c>
      <c r="H12831" s="751">
        <v>10104098551</v>
      </c>
    </row>
    <row r="12832" spans="1:8">
      <c r="A12832" s="753" t="s">
        <v>84</v>
      </c>
      <c r="B12832" s="753" t="s">
        <v>239</v>
      </c>
      <c r="C12832" s="753" t="s">
        <v>164</v>
      </c>
      <c r="D12832" s="753" t="s">
        <v>1954</v>
      </c>
      <c r="E12832" s="753" t="s">
        <v>178</v>
      </c>
      <c r="F12832" s="753"/>
      <c r="G12832" s="757" t="s">
        <v>179</v>
      </c>
      <c r="H12832" s="751">
        <v>9472621551</v>
      </c>
    </row>
    <row r="12833" spans="1:8" ht="26.4">
      <c r="A12833" s="753" t="s">
        <v>84</v>
      </c>
      <c r="B12833" s="753" t="s">
        <v>239</v>
      </c>
      <c r="C12833" s="753" t="s">
        <v>164</v>
      </c>
      <c r="D12833" s="753" t="s">
        <v>1954</v>
      </c>
      <c r="E12833" s="753" t="s">
        <v>178</v>
      </c>
      <c r="F12833" s="753" t="s">
        <v>180</v>
      </c>
      <c r="G12833" s="757" t="s">
        <v>1810</v>
      </c>
      <c r="H12833" s="751">
        <v>9472621551</v>
      </c>
    </row>
    <row r="12834" spans="1:8">
      <c r="A12834" s="753" t="s">
        <v>84</v>
      </c>
      <c r="B12834" s="753" t="s">
        <v>239</v>
      </c>
      <c r="C12834" s="753" t="s">
        <v>164</v>
      </c>
      <c r="D12834" s="753" t="s">
        <v>1954</v>
      </c>
      <c r="E12834" s="753" t="s">
        <v>19</v>
      </c>
      <c r="F12834" s="753"/>
      <c r="G12834" s="757" t="s">
        <v>133</v>
      </c>
      <c r="H12834" s="751">
        <v>631477000</v>
      </c>
    </row>
    <row r="12835" spans="1:8">
      <c r="A12835" s="753" t="s">
        <v>84</v>
      </c>
      <c r="B12835" s="753" t="s">
        <v>239</v>
      </c>
      <c r="C12835" s="753" t="s">
        <v>164</v>
      </c>
      <c r="D12835" s="753" t="s">
        <v>1954</v>
      </c>
      <c r="E12835" s="753" t="s">
        <v>19</v>
      </c>
      <c r="F12835" s="753" t="s">
        <v>20</v>
      </c>
      <c r="G12835" s="757" t="s">
        <v>21</v>
      </c>
      <c r="H12835" s="751">
        <v>151497000</v>
      </c>
    </row>
    <row r="12836" spans="1:8">
      <c r="A12836" s="753" t="s">
        <v>84</v>
      </c>
      <c r="B12836" s="753" t="s">
        <v>239</v>
      </c>
      <c r="C12836" s="753" t="s">
        <v>164</v>
      </c>
      <c r="D12836" s="753" t="s">
        <v>1954</v>
      </c>
      <c r="E12836" s="753" t="s">
        <v>19</v>
      </c>
      <c r="F12836" s="753" t="s">
        <v>22</v>
      </c>
      <c r="G12836" s="757" t="s">
        <v>23</v>
      </c>
      <c r="H12836" s="751">
        <v>440500000</v>
      </c>
    </row>
    <row r="12837" spans="1:8">
      <c r="A12837" s="753" t="s">
        <v>84</v>
      </c>
      <c r="B12837" s="753" t="s">
        <v>239</v>
      </c>
      <c r="C12837" s="753" t="s">
        <v>164</v>
      </c>
      <c r="D12837" s="753" t="s">
        <v>1954</v>
      </c>
      <c r="E12837" s="753" t="s">
        <v>19</v>
      </c>
      <c r="F12837" s="753" t="s">
        <v>245</v>
      </c>
      <c r="G12837" s="757" t="s">
        <v>135</v>
      </c>
      <c r="H12837" s="751">
        <v>39480000</v>
      </c>
    </row>
    <row r="12838" spans="1:8">
      <c r="A12838" s="753" t="s">
        <v>84</v>
      </c>
      <c r="B12838" s="753" t="s">
        <v>239</v>
      </c>
      <c r="C12838" s="753" t="s">
        <v>211</v>
      </c>
      <c r="D12838" s="753"/>
      <c r="E12838" s="753"/>
      <c r="F12838" s="753"/>
      <c r="G12838" s="757" t="s">
        <v>1373</v>
      </c>
      <c r="H12838" s="751">
        <v>41260199644</v>
      </c>
    </row>
    <row r="12839" spans="1:8">
      <c r="A12839" s="753" t="s">
        <v>84</v>
      </c>
      <c r="B12839" s="753" t="s">
        <v>239</v>
      </c>
      <c r="C12839" s="753" t="s">
        <v>211</v>
      </c>
      <c r="D12839" s="753" t="s">
        <v>1852</v>
      </c>
      <c r="E12839" s="753"/>
      <c r="F12839" s="753"/>
      <c r="G12839" s="757" t="s">
        <v>1853</v>
      </c>
      <c r="H12839" s="751">
        <v>10003310000</v>
      </c>
    </row>
    <row r="12840" spans="1:8">
      <c r="A12840" s="753" t="s">
        <v>84</v>
      </c>
      <c r="B12840" s="753" t="s">
        <v>239</v>
      </c>
      <c r="C12840" s="753" t="s">
        <v>211</v>
      </c>
      <c r="D12840" s="753" t="s">
        <v>1852</v>
      </c>
      <c r="E12840" s="753" t="s">
        <v>92</v>
      </c>
      <c r="F12840" s="753"/>
      <c r="G12840" s="757" t="s">
        <v>93</v>
      </c>
      <c r="H12840" s="751">
        <v>530857200</v>
      </c>
    </row>
    <row r="12841" spans="1:8">
      <c r="A12841" s="753" t="s">
        <v>84</v>
      </c>
      <c r="B12841" s="753" t="s">
        <v>239</v>
      </c>
      <c r="C12841" s="753" t="s">
        <v>211</v>
      </c>
      <c r="D12841" s="753" t="s">
        <v>1852</v>
      </c>
      <c r="E12841" s="753" t="s">
        <v>92</v>
      </c>
      <c r="F12841" s="753" t="s">
        <v>94</v>
      </c>
      <c r="G12841" s="757" t="s">
        <v>1768</v>
      </c>
      <c r="H12841" s="751">
        <v>530857200</v>
      </c>
    </row>
    <row r="12842" spans="1:8" ht="26.4">
      <c r="A12842" s="753" t="s">
        <v>84</v>
      </c>
      <c r="B12842" s="753" t="s">
        <v>239</v>
      </c>
      <c r="C12842" s="753" t="s">
        <v>211</v>
      </c>
      <c r="D12842" s="753" t="s">
        <v>1852</v>
      </c>
      <c r="E12842" s="753" t="s">
        <v>141</v>
      </c>
      <c r="F12842" s="753"/>
      <c r="G12842" s="757" t="s">
        <v>1822</v>
      </c>
      <c r="H12842" s="751">
        <v>987000000</v>
      </c>
    </row>
    <row r="12843" spans="1:8" ht="26.4">
      <c r="A12843" s="753" t="s">
        <v>84</v>
      </c>
      <c r="B12843" s="753" t="s">
        <v>239</v>
      </c>
      <c r="C12843" s="753" t="s">
        <v>211</v>
      </c>
      <c r="D12843" s="753" t="s">
        <v>1852</v>
      </c>
      <c r="E12843" s="753" t="s">
        <v>141</v>
      </c>
      <c r="F12843" s="753" t="s">
        <v>581</v>
      </c>
      <c r="G12843" s="757" t="s">
        <v>1823</v>
      </c>
      <c r="H12843" s="751">
        <v>987000000</v>
      </c>
    </row>
    <row r="12844" spans="1:8">
      <c r="A12844" s="753" t="s">
        <v>84</v>
      </c>
      <c r="B12844" s="753" t="s">
        <v>239</v>
      </c>
      <c r="C12844" s="753" t="s">
        <v>211</v>
      </c>
      <c r="D12844" s="753" t="s">
        <v>1852</v>
      </c>
      <c r="E12844" s="753" t="s">
        <v>96</v>
      </c>
      <c r="F12844" s="753"/>
      <c r="G12844" s="757" t="s">
        <v>97</v>
      </c>
      <c r="H12844" s="751">
        <v>113892888</v>
      </c>
    </row>
    <row r="12845" spans="1:8">
      <c r="A12845" s="753" t="s">
        <v>84</v>
      </c>
      <c r="B12845" s="753" t="s">
        <v>239</v>
      </c>
      <c r="C12845" s="753" t="s">
        <v>211</v>
      </c>
      <c r="D12845" s="753" t="s">
        <v>1852</v>
      </c>
      <c r="E12845" s="753" t="s">
        <v>96</v>
      </c>
      <c r="F12845" s="753" t="s">
        <v>151</v>
      </c>
      <c r="G12845" s="757" t="s">
        <v>152</v>
      </c>
      <c r="H12845" s="751">
        <v>8940000</v>
      </c>
    </row>
    <row r="12846" spans="1:8">
      <c r="A12846" s="753" t="s">
        <v>84</v>
      </c>
      <c r="B12846" s="753" t="s">
        <v>239</v>
      </c>
      <c r="C12846" s="753" t="s">
        <v>211</v>
      </c>
      <c r="D12846" s="753" t="s">
        <v>1852</v>
      </c>
      <c r="E12846" s="753" t="s">
        <v>96</v>
      </c>
      <c r="F12846" s="753" t="s">
        <v>864</v>
      </c>
      <c r="G12846" s="757" t="s">
        <v>1770</v>
      </c>
      <c r="H12846" s="751">
        <v>103462888</v>
      </c>
    </row>
    <row r="12847" spans="1:8" ht="26.4">
      <c r="A12847" s="753" t="s">
        <v>84</v>
      </c>
      <c r="B12847" s="753" t="s">
        <v>239</v>
      </c>
      <c r="C12847" s="753" t="s">
        <v>211</v>
      </c>
      <c r="D12847" s="753" t="s">
        <v>1852</v>
      </c>
      <c r="E12847" s="753" t="s">
        <v>96</v>
      </c>
      <c r="F12847" s="753" t="s">
        <v>98</v>
      </c>
      <c r="G12847" s="757" t="s">
        <v>99</v>
      </c>
      <c r="H12847" s="751">
        <v>1490000</v>
      </c>
    </row>
    <row r="12848" spans="1:8">
      <c r="A12848" s="753" t="s">
        <v>84</v>
      </c>
      <c r="B12848" s="753" t="s">
        <v>239</v>
      </c>
      <c r="C12848" s="753" t="s">
        <v>211</v>
      </c>
      <c r="D12848" s="753" t="s">
        <v>1852</v>
      </c>
      <c r="E12848" s="753" t="s">
        <v>100</v>
      </c>
      <c r="F12848" s="753"/>
      <c r="G12848" s="757" t="s">
        <v>101</v>
      </c>
      <c r="H12848" s="751">
        <v>33600000</v>
      </c>
    </row>
    <row r="12849" spans="1:8">
      <c r="A12849" s="753" t="s">
        <v>84</v>
      </c>
      <c r="B12849" s="753" t="s">
        <v>239</v>
      </c>
      <c r="C12849" s="753" t="s">
        <v>211</v>
      </c>
      <c r="D12849" s="753" t="s">
        <v>1852</v>
      </c>
      <c r="E12849" s="753" t="s">
        <v>100</v>
      </c>
      <c r="F12849" s="753" t="s">
        <v>443</v>
      </c>
      <c r="G12849" s="757" t="s">
        <v>135</v>
      </c>
      <c r="H12849" s="751">
        <v>33600000</v>
      </c>
    </row>
    <row r="12850" spans="1:8">
      <c r="A12850" s="753" t="s">
        <v>84</v>
      </c>
      <c r="B12850" s="753" t="s">
        <v>239</v>
      </c>
      <c r="C12850" s="753" t="s">
        <v>211</v>
      </c>
      <c r="D12850" s="753" t="s">
        <v>1852</v>
      </c>
      <c r="E12850" s="753" t="s">
        <v>102</v>
      </c>
      <c r="F12850" s="753"/>
      <c r="G12850" s="757" t="s">
        <v>369</v>
      </c>
      <c r="H12850" s="751">
        <v>142431391</v>
      </c>
    </row>
    <row r="12851" spans="1:8">
      <c r="A12851" s="753" t="s">
        <v>84</v>
      </c>
      <c r="B12851" s="753" t="s">
        <v>239</v>
      </c>
      <c r="C12851" s="753" t="s">
        <v>211</v>
      </c>
      <c r="D12851" s="753" t="s">
        <v>1852</v>
      </c>
      <c r="E12851" s="753" t="s">
        <v>102</v>
      </c>
      <c r="F12851" s="753" t="s">
        <v>103</v>
      </c>
      <c r="G12851" s="757" t="s">
        <v>104</v>
      </c>
      <c r="H12851" s="751">
        <v>106593211</v>
      </c>
    </row>
    <row r="12852" spans="1:8">
      <c r="A12852" s="753" t="s">
        <v>84</v>
      </c>
      <c r="B12852" s="753" t="s">
        <v>239</v>
      </c>
      <c r="C12852" s="753" t="s">
        <v>211</v>
      </c>
      <c r="D12852" s="753" t="s">
        <v>1852</v>
      </c>
      <c r="E12852" s="753" t="s">
        <v>102</v>
      </c>
      <c r="F12852" s="753" t="s">
        <v>105</v>
      </c>
      <c r="G12852" s="757" t="s">
        <v>106</v>
      </c>
      <c r="H12852" s="751">
        <v>18273114</v>
      </c>
    </row>
    <row r="12853" spans="1:8">
      <c r="A12853" s="753" t="s">
        <v>84</v>
      </c>
      <c r="B12853" s="753" t="s">
        <v>239</v>
      </c>
      <c r="C12853" s="753" t="s">
        <v>211</v>
      </c>
      <c r="D12853" s="753" t="s">
        <v>1852</v>
      </c>
      <c r="E12853" s="753" t="s">
        <v>102</v>
      </c>
      <c r="F12853" s="753" t="s">
        <v>107</v>
      </c>
      <c r="G12853" s="757" t="s">
        <v>108</v>
      </c>
      <c r="H12853" s="751">
        <v>12182076</v>
      </c>
    </row>
    <row r="12854" spans="1:8">
      <c r="A12854" s="753" t="s">
        <v>84</v>
      </c>
      <c r="B12854" s="753" t="s">
        <v>239</v>
      </c>
      <c r="C12854" s="753" t="s">
        <v>211</v>
      </c>
      <c r="D12854" s="753" t="s">
        <v>1852</v>
      </c>
      <c r="E12854" s="753" t="s">
        <v>102</v>
      </c>
      <c r="F12854" s="753" t="s">
        <v>0</v>
      </c>
      <c r="G12854" s="757" t="s">
        <v>1</v>
      </c>
      <c r="H12854" s="751">
        <v>5382990</v>
      </c>
    </row>
    <row r="12855" spans="1:8">
      <c r="A12855" s="753" t="s">
        <v>84</v>
      </c>
      <c r="B12855" s="753" t="s">
        <v>239</v>
      </c>
      <c r="C12855" s="753" t="s">
        <v>211</v>
      </c>
      <c r="D12855" s="753" t="s">
        <v>1852</v>
      </c>
      <c r="E12855" s="753" t="s">
        <v>112</v>
      </c>
      <c r="F12855" s="753"/>
      <c r="G12855" s="757" t="s">
        <v>113</v>
      </c>
      <c r="H12855" s="751">
        <v>1056114530</v>
      </c>
    </row>
    <row r="12856" spans="1:8">
      <c r="A12856" s="753" t="s">
        <v>84</v>
      </c>
      <c r="B12856" s="753" t="s">
        <v>239</v>
      </c>
      <c r="C12856" s="753" t="s">
        <v>211</v>
      </c>
      <c r="D12856" s="753" t="s">
        <v>1852</v>
      </c>
      <c r="E12856" s="753" t="s">
        <v>112</v>
      </c>
      <c r="F12856" s="753" t="s">
        <v>155</v>
      </c>
      <c r="G12856" s="757" t="s">
        <v>1777</v>
      </c>
      <c r="H12856" s="751">
        <v>61416530</v>
      </c>
    </row>
    <row r="12857" spans="1:8">
      <c r="A12857" s="753" t="s">
        <v>84</v>
      </c>
      <c r="B12857" s="753" t="s">
        <v>239</v>
      </c>
      <c r="C12857" s="753" t="s">
        <v>211</v>
      </c>
      <c r="D12857" s="753" t="s">
        <v>1852</v>
      </c>
      <c r="E12857" s="753" t="s">
        <v>112</v>
      </c>
      <c r="F12857" s="753" t="s">
        <v>156</v>
      </c>
      <c r="G12857" s="757" t="s">
        <v>1779</v>
      </c>
      <c r="H12857" s="751">
        <v>400000000</v>
      </c>
    </row>
    <row r="12858" spans="1:8">
      <c r="A12858" s="753" t="s">
        <v>84</v>
      </c>
      <c r="B12858" s="753" t="s">
        <v>239</v>
      </c>
      <c r="C12858" s="753" t="s">
        <v>211</v>
      </c>
      <c r="D12858" s="753" t="s">
        <v>1852</v>
      </c>
      <c r="E12858" s="753" t="s">
        <v>112</v>
      </c>
      <c r="F12858" s="753" t="s">
        <v>146</v>
      </c>
      <c r="G12858" s="757" t="s">
        <v>1780</v>
      </c>
      <c r="H12858" s="751">
        <v>593558000</v>
      </c>
    </row>
    <row r="12859" spans="1:8">
      <c r="A12859" s="753" t="s">
        <v>84</v>
      </c>
      <c r="B12859" s="753" t="s">
        <v>239</v>
      </c>
      <c r="C12859" s="753" t="s">
        <v>211</v>
      </c>
      <c r="D12859" s="753" t="s">
        <v>1852</v>
      </c>
      <c r="E12859" s="753" t="s">
        <v>112</v>
      </c>
      <c r="F12859" s="753" t="s">
        <v>242</v>
      </c>
      <c r="G12859" s="757" t="s">
        <v>1839</v>
      </c>
      <c r="H12859" s="751">
        <v>1140000</v>
      </c>
    </row>
    <row r="12860" spans="1:8">
      <c r="A12860" s="753" t="s">
        <v>84</v>
      </c>
      <c r="B12860" s="753" t="s">
        <v>239</v>
      </c>
      <c r="C12860" s="753" t="s">
        <v>211</v>
      </c>
      <c r="D12860" s="753" t="s">
        <v>1852</v>
      </c>
      <c r="E12860" s="753" t="s">
        <v>115</v>
      </c>
      <c r="F12860" s="753"/>
      <c r="G12860" s="757" t="s">
        <v>1781</v>
      </c>
      <c r="H12860" s="751">
        <v>23977388</v>
      </c>
    </row>
    <row r="12861" spans="1:8">
      <c r="A12861" s="753" t="s">
        <v>84</v>
      </c>
      <c r="B12861" s="753" t="s">
        <v>239</v>
      </c>
      <c r="C12861" s="753" t="s">
        <v>211</v>
      </c>
      <c r="D12861" s="753" t="s">
        <v>1852</v>
      </c>
      <c r="E12861" s="753" t="s">
        <v>115</v>
      </c>
      <c r="F12861" s="753" t="s">
        <v>116</v>
      </c>
      <c r="G12861" s="757" t="s">
        <v>117</v>
      </c>
      <c r="H12861" s="751">
        <v>9605000</v>
      </c>
    </row>
    <row r="12862" spans="1:8">
      <c r="A12862" s="753" t="s">
        <v>84</v>
      </c>
      <c r="B12862" s="753" t="s">
        <v>239</v>
      </c>
      <c r="C12862" s="753" t="s">
        <v>211</v>
      </c>
      <c r="D12862" s="753" t="s">
        <v>1852</v>
      </c>
      <c r="E12862" s="753" t="s">
        <v>115</v>
      </c>
      <c r="F12862" s="753" t="s">
        <v>147</v>
      </c>
      <c r="G12862" s="757" t="s">
        <v>148</v>
      </c>
      <c r="H12862" s="751">
        <v>9200000</v>
      </c>
    </row>
    <row r="12863" spans="1:8">
      <c r="A12863" s="753" t="s">
        <v>84</v>
      </c>
      <c r="B12863" s="753" t="s">
        <v>239</v>
      </c>
      <c r="C12863" s="753" t="s">
        <v>211</v>
      </c>
      <c r="D12863" s="753" t="s">
        <v>1852</v>
      </c>
      <c r="E12863" s="753" t="s">
        <v>115</v>
      </c>
      <c r="F12863" s="753" t="s">
        <v>118</v>
      </c>
      <c r="G12863" s="757" t="s">
        <v>119</v>
      </c>
      <c r="H12863" s="751">
        <v>5172388</v>
      </c>
    </row>
    <row r="12864" spans="1:8">
      <c r="A12864" s="753" t="s">
        <v>84</v>
      </c>
      <c r="B12864" s="753" t="s">
        <v>239</v>
      </c>
      <c r="C12864" s="753" t="s">
        <v>211</v>
      </c>
      <c r="D12864" s="753" t="s">
        <v>1852</v>
      </c>
      <c r="E12864" s="753" t="s">
        <v>120</v>
      </c>
      <c r="F12864" s="753"/>
      <c r="G12864" s="757" t="s">
        <v>121</v>
      </c>
      <c r="H12864" s="751">
        <v>7569603</v>
      </c>
    </row>
    <row r="12865" spans="1:8" ht="39.6">
      <c r="A12865" s="753" t="s">
        <v>84</v>
      </c>
      <c r="B12865" s="753" t="s">
        <v>239</v>
      </c>
      <c r="C12865" s="753" t="s">
        <v>211</v>
      </c>
      <c r="D12865" s="753" t="s">
        <v>1852</v>
      </c>
      <c r="E12865" s="753" t="s">
        <v>120</v>
      </c>
      <c r="F12865" s="753" t="s">
        <v>122</v>
      </c>
      <c r="G12865" s="757" t="s">
        <v>1783</v>
      </c>
      <c r="H12865" s="751">
        <v>304003</v>
      </c>
    </row>
    <row r="12866" spans="1:8" ht="39.6">
      <c r="A12866" s="753" t="s">
        <v>84</v>
      </c>
      <c r="B12866" s="753" t="s">
        <v>239</v>
      </c>
      <c r="C12866" s="753" t="s">
        <v>211</v>
      </c>
      <c r="D12866" s="753" t="s">
        <v>1852</v>
      </c>
      <c r="E12866" s="753" t="s">
        <v>120</v>
      </c>
      <c r="F12866" s="753" t="s">
        <v>994</v>
      </c>
      <c r="G12866" s="757" t="s">
        <v>1824</v>
      </c>
      <c r="H12866" s="751">
        <v>4245600</v>
      </c>
    </row>
    <row r="12867" spans="1:8" ht="26.4">
      <c r="A12867" s="753" t="s">
        <v>84</v>
      </c>
      <c r="B12867" s="753" t="s">
        <v>239</v>
      </c>
      <c r="C12867" s="753" t="s">
        <v>211</v>
      </c>
      <c r="D12867" s="753" t="s">
        <v>1852</v>
      </c>
      <c r="E12867" s="753" t="s">
        <v>120</v>
      </c>
      <c r="F12867" s="753" t="s">
        <v>1001</v>
      </c>
      <c r="G12867" s="757" t="s">
        <v>1784</v>
      </c>
      <c r="H12867" s="751">
        <v>3020000</v>
      </c>
    </row>
    <row r="12868" spans="1:8">
      <c r="A12868" s="753" t="s">
        <v>84</v>
      </c>
      <c r="B12868" s="753" t="s">
        <v>239</v>
      </c>
      <c r="C12868" s="753" t="s">
        <v>211</v>
      </c>
      <c r="D12868" s="753" t="s">
        <v>1852</v>
      </c>
      <c r="E12868" s="753" t="s">
        <v>125</v>
      </c>
      <c r="F12868" s="753"/>
      <c r="G12868" s="757" t="s">
        <v>126</v>
      </c>
      <c r="H12868" s="751">
        <v>28400000</v>
      </c>
    </row>
    <row r="12869" spans="1:8">
      <c r="A12869" s="753" t="s">
        <v>84</v>
      </c>
      <c r="B12869" s="753" t="s">
        <v>239</v>
      </c>
      <c r="C12869" s="753" t="s">
        <v>211</v>
      </c>
      <c r="D12869" s="753" t="s">
        <v>1852</v>
      </c>
      <c r="E12869" s="753" t="s">
        <v>125</v>
      </c>
      <c r="F12869" s="753" t="s">
        <v>552</v>
      </c>
      <c r="G12869" s="757" t="s">
        <v>553</v>
      </c>
      <c r="H12869" s="751">
        <v>3800000</v>
      </c>
    </row>
    <row r="12870" spans="1:8">
      <c r="A12870" s="753" t="s">
        <v>84</v>
      </c>
      <c r="B12870" s="753" t="s">
        <v>239</v>
      </c>
      <c r="C12870" s="753" t="s">
        <v>211</v>
      </c>
      <c r="D12870" s="753" t="s">
        <v>1852</v>
      </c>
      <c r="E12870" s="753" t="s">
        <v>125</v>
      </c>
      <c r="F12870" s="753" t="s">
        <v>129</v>
      </c>
      <c r="G12870" s="757" t="s">
        <v>1787</v>
      </c>
      <c r="H12870" s="751">
        <v>24600000</v>
      </c>
    </row>
    <row r="12871" spans="1:8">
      <c r="A12871" s="753" t="s">
        <v>84</v>
      </c>
      <c r="B12871" s="753" t="s">
        <v>239</v>
      </c>
      <c r="C12871" s="753" t="s">
        <v>211</v>
      </c>
      <c r="D12871" s="753" t="s">
        <v>1852</v>
      </c>
      <c r="E12871" s="753" t="s">
        <v>554</v>
      </c>
      <c r="F12871" s="753"/>
      <c r="G12871" s="757" t="s">
        <v>555</v>
      </c>
      <c r="H12871" s="751">
        <v>119806600</v>
      </c>
    </row>
    <row r="12872" spans="1:8">
      <c r="A12872" s="753" t="s">
        <v>84</v>
      </c>
      <c r="B12872" s="753" t="s">
        <v>239</v>
      </c>
      <c r="C12872" s="753" t="s">
        <v>211</v>
      </c>
      <c r="D12872" s="753" t="s">
        <v>1852</v>
      </c>
      <c r="E12872" s="753" t="s">
        <v>554</v>
      </c>
      <c r="F12872" s="753" t="s">
        <v>243</v>
      </c>
      <c r="G12872" s="757" t="s">
        <v>244</v>
      </c>
      <c r="H12872" s="751">
        <v>69306600</v>
      </c>
    </row>
    <row r="12873" spans="1:8">
      <c r="A12873" s="753" t="s">
        <v>84</v>
      </c>
      <c r="B12873" s="753" t="s">
        <v>239</v>
      </c>
      <c r="C12873" s="753" t="s">
        <v>211</v>
      </c>
      <c r="D12873" s="753" t="s">
        <v>1852</v>
      </c>
      <c r="E12873" s="753" t="s">
        <v>554</v>
      </c>
      <c r="F12873" s="753" t="s">
        <v>558</v>
      </c>
      <c r="G12873" s="757" t="s">
        <v>559</v>
      </c>
      <c r="H12873" s="751">
        <v>50500000</v>
      </c>
    </row>
    <row r="12874" spans="1:8" ht="39.6">
      <c r="A12874" s="753" t="s">
        <v>84</v>
      </c>
      <c r="B12874" s="753" t="s">
        <v>239</v>
      </c>
      <c r="C12874" s="753" t="s">
        <v>211</v>
      </c>
      <c r="D12874" s="753" t="s">
        <v>1852</v>
      </c>
      <c r="E12874" s="753" t="s">
        <v>560</v>
      </c>
      <c r="F12874" s="753"/>
      <c r="G12874" s="757" t="s">
        <v>1790</v>
      </c>
      <c r="H12874" s="751">
        <v>7484000</v>
      </c>
    </row>
    <row r="12875" spans="1:8">
      <c r="A12875" s="753" t="s">
        <v>84</v>
      </c>
      <c r="B12875" s="753" t="s">
        <v>239</v>
      </c>
      <c r="C12875" s="753" t="s">
        <v>211</v>
      </c>
      <c r="D12875" s="753" t="s">
        <v>1852</v>
      </c>
      <c r="E12875" s="753" t="s">
        <v>560</v>
      </c>
      <c r="F12875" s="753" t="s">
        <v>418</v>
      </c>
      <c r="G12875" s="757" t="s">
        <v>1793</v>
      </c>
      <c r="H12875" s="751">
        <v>6564000</v>
      </c>
    </row>
    <row r="12876" spans="1:8">
      <c r="A12876" s="753" t="s">
        <v>84</v>
      </c>
      <c r="B12876" s="753" t="s">
        <v>239</v>
      </c>
      <c r="C12876" s="753" t="s">
        <v>211</v>
      </c>
      <c r="D12876" s="753" t="s">
        <v>1852</v>
      </c>
      <c r="E12876" s="753" t="s">
        <v>560</v>
      </c>
      <c r="F12876" s="753" t="s">
        <v>7</v>
      </c>
      <c r="G12876" s="757" t="s">
        <v>1795</v>
      </c>
      <c r="H12876" s="751">
        <v>920000</v>
      </c>
    </row>
    <row r="12877" spans="1:8" ht="26.4">
      <c r="A12877" s="753" t="s">
        <v>84</v>
      </c>
      <c r="B12877" s="753" t="s">
        <v>239</v>
      </c>
      <c r="C12877" s="753" t="s">
        <v>211</v>
      </c>
      <c r="D12877" s="753" t="s">
        <v>1852</v>
      </c>
      <c r="E12877" s="753" t="s">
        <v>1796</v>
      </c>
      <c r="F12877" s="753"/>
      <c r="G12877" s="757" t="s">
        <v>1797</v>
      </c>
      <c r="H12877" s="751">
        <v>1310735000</v>
      </c>
    </row>
    <row r="12878" spans="1:8">
      <c r="A12878" s="753" t="s">
        <v>84</v>
      </c>
      <c r="B12878" s="753" t="s">
        <v>239</v>
      </c>
      <c r="C12878" s="753" t="s">
        <v>211</v>
      </c>
      <c r="D12878" s="753" t="s">
        <v>1852</v>
      </c>
      <c r="E12878" s="753" t="s">
        <v>1796</v>
      </c>
      <c r="F12878" s="753" t="s">
        <v>2716</v>
      </c>
      <c r="G12878" s="757" t="s">
        <v>1792</v>
      </c>
      <c r="H12878" s="751">
        <v>1269835000</v>
      </c>
    </row>
    <row r="12879" spans="1:8">
      <c r="A12879" s="753" t="s">
        <v>84</v>
      </c>
      <c r="B12879" s="753" t="s">
        <v>239</v>
      </c>
      <c r="C12879" s="753" t="s">
        <v>211</v>
      </c>
      <c r="D12879" s="753" t="s">
        <v>1852</v>
      </c>
      <c r="E12879" s="753" t="s">
        <v>1796</v>
      </c>
      <c r="F12879" s="753" t="s">
        <v>1798</v>
      </c>
      <c r="G12879" s="757" t="s">
        <v>1793</v>
      </c>
      <c r="H12879" s="751">
        <v>33900000</v>
      </c>
    </row>
    <row r="12880" spans="1:8">
      <c r="A12880" s="753" t="s">
        <v>84</v>
      </c>
      <c r="B12880" s="753" t="s">
        <v>239</v>
      </c>
      <c r="C12880" s="753" t="s">
        <v>211</v>
      </c>
      <c r="D12880" s="753" t="s">
        <v>1852</v>
      </c>
      <c r="E12880" s="753" t="s">
        <v>1796</v>
      </c>
      <c r="F12880" s="753" t="s">
        <v>1833</v>
      </c>
      <c r="G12880" s="757" t="s">
        <v>1834</v>
      </c>
      <c r="H12880" s="751">
        <v>7000000</v>
      </c>
    </row>
    <row r="12881" spans="1:8" ht="26.4">
      <c r="A12881" s="753" t="s">
        <v>84</v>
      </c>
      <c r="B12881" s="753" t="s">
        <v>239</v>
      </c>
      <c r="C12881" s="753" t="s">
        <v>211</v>
      </c>
      <c r="D12881" s="753" t="s">
        <v>1852</v>
      </c>
      <c r="E12881" s="753" t="s">
        <v>130</v>
      </c>
      <c r="F12881" s="753"/>
      <c r="G12881" s="757" t="s">
        <v>131</v>
      </c>
      <c r="H12881" s="751">
        <v>234569000</v>
      </c>
    </row>
    <row r="12882" spans="1:8">
      <c r="A12882" s="753" t="s">
        <v>84</v>
      </c>
      <c r="B12882" s="753" t="s">
        <v>239</v>
      </c>
      <c r="C12882" s="753" t="s">
        <v>211</v>
      </c>
      <c r="D12882" s="753" t="s">
        <v>1852</v>
      </c>
      <c r="E12882" s="753" t="s">
        <v>130</v>
      </c>
      <c r="F12882" s="753" t="s">
        <v>585</v>
      </c>
      <c r="G12882" s="757" t="s">
        <v>1799</v>
      </c>
      <c r="H12882" s="751">
        <v>3064000</v>
      </c>
    </row>
    <row r="12883" spans="1:8">
      <c r="A12883" s="753" t="s">
        <v>84</v>
      </c>
      <c r="B12883" s="753" t="s">
        <v>239</v>
      </c>
      <c r="C12883" s="753" t="s">
        <v>211</v>
      </c>
      <c r="D12883" s="753" t="s">
        <v>1852</v>
      </c>
      <c r="E12883" s="753" t="s">
        <v>130</v>
      </c>
      <c r="F12883" s="753" t="s">
        <v>8</v>
      </c>
      <c r="G12883" s="757" t="s">
        <v>1835</v>
      </c>
      <c r="H12883" s="751">
        <v>34000000</v>
      </c>
    </row>
    <row r="12884" spans="1:8">
      <c r="A12884" s="753" t="s">
        <v>84</v>
      </c>
      <c r="B12884" s="753" t="s">
        <v>239</v>
      </c>
      <c r="C12884" s="753" t="s">
        <v>211</v>
      </c>
      <c r="D12884" s="753" t="s">
        <v>1852</v>
      </c>
      <c r="E12884" s="753" t="s">
        <v>130</v>
      </c>
      <c r="F12884" s="753" t="s">
        <v>132</v>
      </c>
      <c r="G12884" s="757" t="s">
        <v>135</v>
      </c>
      <c r="H12884" s="751">
        <v>197505000</v>
      </c>
    </row>
    <row r="12885" spans="1:8">
      <c r="A12885" s="753" t="s">
        <v>84</v>
      </c>
      <c r="B12885" s="753" t="s">
        <v>239</v>
      </c>
      <c r="C12885" s="753" t="s">
        <v>211</v>
      </c>
      <c r="D12885" s="753" t="s">
        <v>1852</v>
      </c>
      <c r="E12885" s="753" t="s">
        <v>134</v>
      </c>
      <c r="F12885" s="753"/>
      <c r="G12885" s="757" t="s">
        <v>135</v>
      </c>
      <c r="H12885" s="751">
        <v>53830400</v>
      </c>
    </row>
    <row r="12886" spans="1:8">
      <c r="A12886" s="753" t="s">
        <v>84</v>
      </c>
      <c r="B12886" s="753" t="s">
        <v>239</v>
      </c>
      <c r="C12886" s="753" t="s">
        <v>211</v>
      </c>
      <c r="D12886" s="753" t="s">
        <v>1852</v>
      </c>
      <c r="E12886" s="753" t="s">
        <v>134</v>
      </c>
      <c r="F12886" s="753" t="s">
        <v>137</v>
      </c>
      <c r="G12886" s="757" t="s">
        <v>138</v>
      </c>
      <c r="H12886" s="751">
        <v>30680400</v>
      </c>
    </row>
    <row r="12887" spans="1:8">
      <c r="A12887" s="753" t="s">
        <v>84</v>
      </c>
      <c r="B12887" s="753" t="s">
        <v>239</v>
      </c>
      <c r="C12887" s="753" t="s">
        <v>211</v>
      </c>
      <c r="D12887" s="753" t="s">
        <v>1852</v>
      </c>
      <c r="E12887" s="753" t="s">
        <v>134</v>
      </c>
      <c r="F12887" s="753" t="s">
        <v>139</v>
      </c>
      <c r="G12887" s="757" t="s">
        <v>140</v>
      </c>
      <c r="H12887" s="751">
        <v>23150000</v>
      </c>
    </row>
    <row r="12888" spans="1:8" ht="39.6">
      <c r="A12888" s="753" t="s">
        <v>84</v>
      </c>
      <c r="B12888" s="753" t="s">
        <v>239</v>
      </c>
      <c r="C12888" s="753" t="s">
        <v>211</v>
      </c>
      <c r="D12888" s="753" t="s">
        <v>1852</v>
      </c>
      <c r="E12888" s="753" t="s">
        <v>419</v>
      </c>
      <c r="F12888" s="753"/>
      <c r="G12888" s="757" t="s">
        <v>1807</v>
      </c>
      <c r="H12888" s="751">
        <v>19390000</v>
      </c>
    </row>
    <row r="12889" spans="1:8">
      <c r="A12889" s="753" t="s">
        <v>84</v>
      </c>
      <c r="B12889" s="753" t="s">
        <v>239</v>
      </c>
      <c r="C12889" s="753" t="s">
        <v>211</v>
      </c>
      <c r="D12889" s="753" t="s">
        <v>1852</v>
      </c>
      <c r="E12889" s="753" t="s">
        <v>419</v>
      </c>
      <c r="F12889" s="753" t="s">
        <v>248</v>
      </c>
      <c r="G12889" s="757" t="s">
        <v>249</v>
      </c>
      <c r="H12889" s="751">
        <v>5086000</v>
      </c>
    </row>
    <row r="12890" spans="1:8" ht="52.8">
      <c r="A12890" s="753" t="s">
        <v>84</v>
      </c>
      <c r="B12890" s="753" t="s">
        <v>239</v>
      </c>
      <c r="C12890" s="753" t="s">
        <v>211</v>
      </c>
      <c r="D12890" s="753" t="s">
        <v>1852</v>
      </c>
      <c r="E12890" s="753" t="s">
        <v>419</v>
      </c>
      <c r="F12890" s="753" t="s">
        <v>420</v>
      </c>
      <c r="G12890" s="757" t="s">
        <v>2714</v>
      </c>
      <c r="H12890" s="751">
        <v>14304000</v>
      </c>
    </row>
    <row r="12891" spans="1:8">
      <c r="A12891" s="753" t="s">
        <v>84</v>
      </c>
      <c r="B12891" s="753" t="s">
        <v>239</v>
      </c>
      <c r="C12891" s="753" t="s">
        <v>211</v>
      </c>
      <c r="D12891" s="753" t="s">
        <v>1852</v>
      </c>
      <c r="E12891" s="753" t="s">
        <v>178</v>
      </c>
      <c r="F12891" s="753"/>
      <c r="G12891" s="757" t="s">
        <v>179</v>
      </c>
      <c r="H12891" s="751">
        <v>4487035000</v>
      </c>
    </row>
    <row r="12892" spans="1:8" ht="26.4">
      <c r="A12892" s="753" t="s">
        <v>84</v>
      </c>
      <c r="B12892" s="753" t="s">
        <v>239</v>
      </c>
      <c r="C12892" s="753" t="s">
        <v>211</v>
      </c>
      <c r="D12892" s="753" t="s">
        <v>1852</v>
      </c>
      <c r="E12892" s="753" t="s">
        <v>178</v>
      </c>
      <c r="F12892" s="753" t="s">
        <v>180</v>
      </c>
      <c r="G12892" s="757" t="s">
        <v>1810</v>
      </c>
      <c r="H12892" s="751">
        <v>4487035000</v>
      </c>
    </row>
    <row r="12893" spans="1:8">
      <c r="A12893" s="753" t="s">
        <v>84</v>
      </c>
      <c r="B12893" s="753" t="s">
        <v>239</v>
      </c>
      <c r="C12893" s="753" t="s">
        <v>211</v>
      </c>
      <c r="D12893" s="753" t="s">
        <v>1852</v>
      </c>
      <c r="E12893" s="753" t="s">
        <v>19</v>
      </c>
      <c r="F12893" s="753"/>
      <c r="G12893" s="757" t="s">
        <v>133</v>
      </c>
      <c r="H12893" s="751">
        <v>846617000</v>
      </c>
    </row>
    <row r="12894" spans="1:8">
      <c r="A12894" s="753" t="s">
        <v>84</v>
      </c>
      <c r="B12894" s="753" t="s">
        <v>239</v>
      </c>
      <c r="C12894" s="753" t="s">
        <v>211</v>
      </c>
      <c r="D12894" s="753" t="s">
        <v>1852</v>
      </c>
      <c r="E12894" s="753" t="s">
        <v>19</v>
      </c>
      <c r="F12894" s="753" t="s">
        <v>20</v>
      </c>
      <c r="G12894" s="757" t="s">
        <v>21</v>
      </c>
      <c r="H12894" s="751">
        <v>205891000</v>
      </c>
    </row>
    <row r="12895" spans="1:8">
      <c r="A12895" s="753" t="s">
        <v>84</v>
      </c>
      <c r="B12895" s="753" t="s">
        <v>239</v>
      </c>
      <c r="C12895" s="753" t="s">
        <v>211</v>
      </c>
      <c r="D12895" s="753" t="s">
        <v>1852</v>
      </c>
      <c r="E12895" s="753" t="s">
        <v>19</v>
      </c>
      <c r="F12895" s="753" t="s">
        <v>22</v>
      </c>
      <c r="G12895" s="757" t="s">
        <v>23</v>
      </c>
      <c r="H12895" s="751">
        <v>630638000</v>
      </c>
    </row>
    <row r="12896" spans="1:8">
      <c r="A12896" s="753" t="s">
        <v>84</v>
      </c>
      <c r="B12896" s="753" t="s">
        <v>239</v>
      </c>
      <c r="C12896" s="753" t="s">
        <v>211</v>
      </c>
      <c r="D12896" s="753" t="s">
        <v>1852</v>
      </c>
      <c r="E12896" s="753" t="s">
        <v>19</v>
      </c>
      <c r="F12896" s="753" t="s">
        <v>245</v>
      </c>
      <c r="G12896" s="757" t="s">
        <v>135</v>
      </c>
      <c r="H12896" s="751">
        <v>10088000</v>
      </c>
    </row>
    <row r="12897" spans="1:8">
      <c r="A12897" s="753" t="s">
        <v>84</v>
      </c>
      <c r="B12897" s="753" t="s">
        <v>239</v>
      </c>
      <c r="C12897" s="753" t="s">
        <v>211</v>
      </c>
      <c r="D12897" s="753" t="s">
        <v>1984</v>
      </c>
      <c r="E12897" s="753"/>
      <c r="F12897" s="753"/>
      <c r="G12897" s="757" t="s">
        <v>1985</v>
      </c>
      <c r="H12897" s="751">
        <v>31256889644</v>
      </c>
    </row>
    <row r="12898" spans="1:8">
      <c r="A12898" s="753" t="s">
        <v>84</v>
      </c>
      <c r="B12898" s="753" t="s">
        <v>239</v>
      </c>
      <c r="C12898" s="753" t="s">
        <v>211</v>
      </c>
      <c r="D12898" s="753" t="s">
        <v>1984</v>
      </c>
      <c r="E12898" s="753" t="s">
        <v>92</v>
      </c>
      <c r="F12898" s="753"/>
      <c r="G12898" s="757" t="s">
        <v>93</v>
      </c>
      <c r="H12898" s="751">
        <v>5827306510</v>
      </c>
    </row>
    <row r="12899" spans="1:8">
      <c r="A12899" s="753" t="s">
        <v>84</v>
      </c>
      <c r="B12899" s="753" t="s">
        <v>239</v>
      </c>
      <c r="C12899" s="753" t="s">
        <v>211</v>
      </c>
      <c r="D12899" s="753" t="s">
        <v>1984</v>
      </c>
      <c r="E12899" s="753" t="s">
        <v>92</v>
      </c>
      <c r="F12899" s="753" t="s">
        <v>94</v>
      </c>
      <c r="G12899" s="757" t="s">
        <v>1768</v>
      </c>
      <c r="H12899" s="751">
        <v>4484125523</v>
      </c>
    </row>
    <row r="12900" spans="1:8">
      <c r="A12900" s="753" t="s">
        <v>84</v>
      </c>
      <c r="B12900" s="753" t="s">
        <v>239</v>
      </c>
      <c r="C12900" s="753" t="s">
        <v>211</v>
      </c>
      <c r="D12900" s="753" t="s">
        <v>1984</v>
      </c>
      <c r="E12900" s="753" t="s">
        <v>92</v>
      </c>
      <c r="F12900" s="753" t="s">
        <v>95</v>
      </c>
      <c r="G12900" s="757" t="s">
        <v>1769</v>
      </c>
      <c r="H12900" s="751">
        <v>1343180987</v>
      </c>
    </row>
    <row r="12901" spans="1:8" ht="26.4">
      <c r="A12901" s="753" t="s">
        <v>84</v>
      </c>
      <c r="B12901" s="753" t="s">
        <v>239</v>
      </c>
      <c r="C12901" s="753" t="s">
        <v>211</v>
      </c>
      <c r="D12901" s="753" t="s">
        <v>1984</v>
      </c>
      <c r="E12901" s="753" t="s">
        <v>141</v>
      </c>
      <c r="F12901" s="753"/>
      <c r="G12901" s="757" t="s">
        <v>1822</v>
      </c>
      <c r="H12901" s="751">
        <v>83631227</v>
      </c>
    </row>
    <row r="12902" spans="1:8" ht="26.4">
      <c r="A12902" s="753" t="s">
        <v>84</v>
      </c>
      <c r="B12902" s="753" t="s">
        <v>239</v>
      </c>
      <c r="C12902" s="753" t="s">
        <v>211</v>
      </c>
      <c r="D12902" s="753" t="s">
        <v>1984</v>
      </c>
      <c r="E12902" s="753" t="s">
        <v>141</v>
      </c>
      <c r="F12902" s="753" t="s">
        <v>581</v>
      </c>
      <c r="G12902" s="757" t="s">
        <v>1823</v>
      </c>
      <c r="H12902" s="751">
        <v>83631227</v>
      </c>
    </row>
    <row r="12903" spans="1:8">
      <c r="A12903" s="753" t="s">
        <v>84</v>
      </c>
      <c r="B12903" s="753" t="s">
        <v>239</v>
      </c>
      <c r="C12903" s="753" t="s">
        <v>211</v>
      </c>
      <c r="D12903" s="753" t="s">
        <v>1984</v>
      </c>
      <c r="E12903" s="753" t="s">
        <v>96</v>
      </c>
      <c r="F12903" s="753"/>
      <c r="G12903" s="757" t="s">
        <v>97</v>
      </c>
      <c r="H12903" s="751">
        <v>2093020033</v>
      </c>
    </row>
    <row r="12904" spans="1:8">
      <c r="A12904" s="753" t="s">
        <v>84</v>
      </c>
      <c r="B12904" s="753" t="s">
        <v>239</v>
      </c>
      <c r="C12904" s="753" t="s">
        <v>211</v>
      </c>
      <c r="D12904" s="753" t="s">
        <v>1984</v>
      </c>
      <c r="E12904" s="753" t="s">
        <v>96</v>
      </c>
      <c r="F12904" s="753" t="s">
        <v>151</v>
      </c>
      <c r="G12904" s="757" t="s">
        <v>152</v>
      </c>
      <c r="H12904" s="751">
        <v>128479440</v>
      </c>
    </row>
    <row r="12905" spans="1:8">
      <c r="A12905" s="753" t="s">
        <v>84</v>
      </c>
      <c r="B12905" s="753" t="s">
        <v>239</v>
      </c>
      <c r="C12905" s="753" t="s">
        <v>211</v>
      </c>
      <c r="D12905" s="753" t="s">
        <v>1984</v>
      </c>
      <c r="E12905" s="753" t="s">
        <v>96</v>
      </c>
      <c r="F12905" s="753" t="s">
        <v>440</v>
      </c>
      <c r="G12905" s="757" t="s">
        <v>441</v>
      </c>
      <c r="H12905" s="751">
        <v>454301000</v>
      </c>
    </row>
    <row r="12906" spans="1:8">
      <c r="A12906" s="753" t="s">
        <v>84</v>
      </c>
      <c r="B12906" s="753" t="s">
        <v>239</v>
      </c>
      <c r="C12906" s="753" t="s">
        <v>211</v>
      </c>
      <c r="D12906" s="753" t="s">
        <v>1984</v>
      </c>
      <c r="E12906" s="753" t="s">
        <v>96</v>
      </c>
      <c r="F12906" s="753" t="s">
        <v>434</v>
      </c>
      <c r="G12906" s="757" t="s">
        <v>435</v>
      </c>
      <c r="H12906" s="751">
        <v>134031380</v>
      </c>
    </row>
    <row r="12907" spans="1:8">
      <c r="A12907" s="753" t="s">
        <v>84</v>
      </c>
      <c r="B12907" s="753" t="s">
        <v>239</v>
      </c>
      <c r="C12907" s="753" t="s">
        <v>211</v>
      </c>
      <c r="D12907" s="753" t="s">
        <v>1984</v>
      </c>
      <c r="E12907" s="753" t="s">
        <v>96</v>
      </c>
      <c r="F12907" s="753" t="s">
        <v>864</v>
      </c>
      <c r="G12907" s="757" t="s">
        <v>1770</v>
      </c>
      <c r="H12907" s="751">
        <v>425603274</v>
      </c>
    </row>
    <row r="12908" spans="1:8">
      <c r="A12908" s="753" t="s">
        <v>84</v>
      </c>
      <c r="B12908" s="753" t="s">
        <v>239</v>
      </c>
      <c r="C12908" s="753" t="s">
        <v>211</v>
      </c>
      <c r="D12908" s="753" t="s">
        <v>1984</v>
      </c>
      <c r="E12908" s="753" t="s">
        <v>96</v>
      </c>
      <c r="F12908" s="753" t="s">
        <v>11</v>
      </c>
      <c r="G12908" s="757" t="s">
        <v>1830</v>
      </c>
      <c r="H12908" s="751">
        <v>70872000</v>
      </c>
    </row>
    <row r="12909" spans="1:8" ht="26.4">
      <c r="A12909" s="753" t="s">
        <v>84</v>
      </c>
      <c r="B12909" s="753" t="s">
        <v>239</v>
      </c>
      <c r="C12909" s="753" t="s">
        <v>211</v>
      </c>
      <c r="D12909" s="753" t="s">
        <v>1984</v>
      </c>
      <c r="E12909" s="753" t="s">
        <v>96</v>
      </c>
      <c r="F12909" s="753" t="s">
        <v>98</v>
      </c>
      <c r="G12909" s="757" t="s">
        <v>99</v>
      </c>
      <c r="H12909" s="751">
        <v>18166080</v>
      </c>
    </row>
    <row r="12910" spans="1:8">
      <c r="A12910" s="753" t="s">
        <v>84</v>
      </c>
      <c r="B12910" s="753" t="s">
        <v>239</v>
      </c>
      <c r="C12910" s="753" t="s">
        <v>211</v>
      </c>
      <c r="D12910" s="753" t="s">
        <v>1984</v>
      </c>
      <c r="E12910" s="753" t="s">
        <v>96</v>
      </c>
      <c r="F12910" s="753" t="s">
        <v>322</v>
      </c>
      <c r="G12910" s="757" t="s">
        <v>323</v>
      </c>
      <c r="H12910" s="751">
        <v>4000000</v>
      </c>
    </row>
    <row r="12911" spans="1:8" ht="26.4">
      <c r="A12911" s="753" t="s">
        <v>84</v>
      </c>
      <c r="B12911" s="753" t="s">
        <v>239</v>
      </c>
      <c r="C12911" s="753" t="s">
        <v>211</v>
      </c>
      <c r="D12911" s="753" t="s">
        <v>1984</v>
      </c>
      <c r="E12911" s="753" t="s">
        <v>96</v>
      </c>
      <c r="F12911" s="753" t="s">
        <v>442</v>
      </c>
      <c r="G12911" s="757" t="s">
        <v>1772</v>
      </c>
      <c r="H12911" s="751">
        <v>37227492</v>
      </c>
    </row>
    <row r="12912" spans="1:8">
      <c r="A12912" s="753" t="s">
        <v>84</v>
      </c>
      <c r="B12912" s="753" t="s">
        <v>239</v>
      </c>
      <c r="C12912" s="753" t="s">
        <v>211</v>
      </c>
      <c r="D12912" s="753" t="s">
        <v>1984</v>
      </c>
      <c r="E12912" s="753" t="s">
        <v>96</v>
      </c>
      <c r="F12912" s="753" t="s">
        <v>330</v>
      </c>
      <c r="G12912" s="757" t="s">
        <v>331</v>
      </c>
      <c r="H12912" s="751">
        <v>476350467</v>
      </c>
    </row>
    <row r="12913" spans="1:8" ht="26.4">
      <c r="A12913" s="753" t="s">
        <v>84</v>
      </c>
      <c r="B12913" s="753" t="s">
        <v>239</v>
      </c>
      <c r="C12913" s="753" t="s">
        <v>211</v>
      </c>
      <c r="D12913" s="753" t="s">
        <v>1984</v>
      </c>
      <c r="E12913" s="753" t="s">
        <v>96</v>
      </c>
      <c r="F12913" s="753" t="s">
        <v>332</v>
      </c>
      <c r="G12913" s="757" t="s">
        <v>1874</v>
      </c>
      <c r="H12913" s="751">
        <v>270737700</v>
      </c>
    </row>
    <row r="12914" spans="1:8" ht="26.4">
      <c r="A12914" s="753" t="s">
        <v>84</v>
      </c>
      <c r="B12914" s="753" t="s">
        <v>239</v>
      </c>
      <c r="C12914" s="753" t="s">
        <v>211</v>
      </c>
      <c r="D12914" s="753" t="s">
        <v>1984</v>
      </c>
      <c r="E12914" s="753" t="s">
        <v>96</v>
      </c>
      <c r="F12914" s="753" t="s">
        <v>457</v>
      </c>
      <c r="G12914" s="757" t="s">
        <v>1875</v>
      </c>
      <c r="H12914" s="751">
        <v>28161000</v>
      </c>
    </row>
    <row r="12915" spans="1:8">
      <c r="A12915" s="753" t="s">
        <v>84</v>
      </c>
      <c r="B12915" s="753" t="s">
        <v>239</v>
      </c>
      <c r="C12915" s="753" t="s">
        <v>211</v>
      </c>
      <c r="D12915" s="753" t="s">
        <v>1984</v>
      </c>
      <c r="E12915" s="753" t="s">
        <v>96</v>
      </c>
      <c r="F12915" s="753" t="s">
        <v>144</v>
      </c>
      <c r="G12915" s="757" t="s">
        <v>145</v>
      </c>
      <c r="H12915" s="751">
        <v>11800800</v>
      </c>
    </row>
    <row r="12916" spans="1:8">
      <c r="A12916" s="753" t="s">
        <v>84</v>
      </c>
      <c r="B12916" s="753" t="s">
        <v>239</v>
      </c>
      <c r="C12916" s="753" t="s">
        <v>211</v>
      </c>
      <c r="D12916" s="753" t="s">
        <v>1984</v>
      </c>
      <c r="E12916" s="753" t="s">
        <v>96</v>
      </c>
      <c r="F12916" s="753" t="s">
        <v>154</v>
      </c>
      <c r="G12916" s="757" t="s">
        <v>1773</v>
      </c>
      <c r="H12916" s="751">
        <v>33289400</v>
      </c>
    </row>
    <row r="12917" spans="1:8">
      <c r="A12917" s="753" t="s">
        <v>84</v>
      </c>
      <c r="B12917" s="753" t="s">
        <v>239</v>
      </c>
      <c r="C12917" s="753" t="s">
        <v>211</v>
      </c>
      <c r="D12917" s="753" t="s">
        <v>1984</v>
      </c>
      <c r="E12917" s="753" t="s">
        <v>100</v>
      </c>
      <c r="F12917" s="753"/>
      <c r="G12917" s="757" t="s">
        <v>101</v>
      </c>
      <c r="H12917" s="751">
        <v>347700000</v>
      </c>
    </row>
    <row r="12918" spans="1:8">
      <c r="A12918" s="753" t="s">
        <v>84</v>
      </c>
      <c r="B12918" s="753" t="s">
        <v>239</v>
      </c>
      <c r="C12918" s="753" t="s">
        <v>211</v>
      </c>
      <c r="D12918" s="753" t="s">
        <v>1984</v>
      </c>
      <c r="E12918" s="753" t="s">
        <v>100</v>
      </c>
      <c r="F12918" s="753" t="s">
        <v>337</v>
      </c>
      <c r="G12918" s="757" t="s">
        <v>338</v>
      </c>
      <c r="H12918" s="751">
        <v>19600000</v>
      </c>
    </row>
    <row r="12919" spans="1:8">
      <c r="A12919" s="753" t="s">
        <v>84</v>
      </c>
      <c r="B12919" s="753" t="s">
        <v>239</v>
      </c>
      <c r="C12919" s="753" t="s">
        <v>211</v>
      </c>
      <c r="D12919" s="753" t="s">
        <v>1984</v>
      </c>
      <c r="E12919" s="753" t="s">
        <v>100</v>
      </c>
      <c r="F12919" s="753" t="s">
        <v>443</v>
      </c>
      <c r="G12919" s="757" t="s">
        <v>135</v>
      </c>
      <c r="H12919" s="751">
        <v>328100000</v>
      </c>
    </row>
    <row r="12920" spans="1:8">
      <c r="A12920" s="753" t="s">
        <v>84</v>
      </c>
      <c r="B12920" s="753" t="s">
        <v>239</v>
      </c>
      <c r="C12920" s="753" t="s">
        <v>211</v>
      </c>
      <c r="D12920" s="753" t="s">
        <v>1984</v>
      </c>
      <c r="E12920" s="753" t="s">
        <v>102</v>
      </c>
      <c r="F12920" s="753"/>
      <c r="G12920" s="757" t="s">
        <v>369</v>
      </c>
      <c r="H12920" s="751">
        <v>1870457894</v>
      </c>
    </row>
    <row r="12921" spans="1:8">
      <c r="A12921" s="753" t="s">
        <v>84</v>
      </c>
      <c r="B12921" s="753" t="s">
        <v>239</v>
      </c>
      <c r="C12921" s="753" t="s">
        <v>211</v>
      </c>
      <c r="D12921" s="753" t="s">
        <v>1984</v>
      </c>
      <c r="E12921" s="753" t="s">
        <v>102</v>
      </c>
      <c r="F12921" s="753" t="s">
        <v>103</v>
      </c>
      <c r="G12921" s="757" t="s">
        <v>104</v>
      </c>
      <c r="H12921" s="751">
        <v>1425999931</v>
      </c>
    </row>
    <row r="12922" spans="1:8">
      <c r="A12922" s="753" t="s">
        <v>84</v>
      </c>
      <c r="B12922" s="753" t="s">
        <v>239</v>
      </c>
      <c r="C12922" s="753" t="s">
        <v>211</v>
      </c>
      <c r="D12922" s="753" t="s">
        <v>1984</v>
      </c>
      <c r="E12922" s="753" t="s">
        <v>102</v>
      </c>
      <c r="F12922" s="753" t="s">
        <v>105</v>
      </c>
      <c r="G12922" s="757" t="s">
        <v>106</v>
      </c>
      <c r="H12922" s="751">
        <v>229602074</v>
      </c>
    </row>
    <row r="12923" spans="1:8">
      <c r="A12923" s="753" t="s">
        <v>84</v>
      </c>
      <c r="B12923" s="753" t="s">
        <v>239</v>
      </c>
      <c r="C12923" s="753" t="s">
        <v>211</v>
      </c>
      <c r="D12923" s="753" t="s">
        <v>1984</v>
      </c>
      <c r="E12923" s="753" t="s">
        <v>102</v>
      </c>
      <c r="F12923" s="753" t="s">
        <v>107</v>
      </c>
      <c r="G12923" s="757" t="s">
        <v>108</v>
      </c>
      <c r="H12923" s="751">
        <v>130440542</v>
      </c>
    </row>
    <row r="12924" spans="1:8">
      <c r="A12924" s="753" t="s">
        <v>84</v>
      </c>
      <c r="B12924" s="753" t="s">
        <v>239</v>
      </c>
      <c r="C12924" s="753" t="s">
        <v>211</v>
      </c>
      <c r="D12924" s="753" t="s">
        <v>1984</v>
      </c>
      <c r="E12924" s="753" t="s">
        <v>102</v>
      </c>
      <c r="F12924" s="753" t="s">
        <v>0</v>
      </c>
      <c r="G12924" s="757" t="s">
        <v>1</v>
      </c>
      <c r="H12924" s="751">
        <v>82274316</v>
      </c>
    </row>
    <row r="12925" spans="1:8">
      <c r="A12925" s="753" t="s">
        <v>84</v>
      </c>
      <c r="B12925" s="753" t="s">
        <v>239</v>
      </c>
      <c r="C12925" s="753" t="s">
        <v>211</v>
      </c>
      <c r="D12925" s="753" t="s">
        <v>1984</v>
      </c>
      <c r="E12925" s="753" t="s">
        <v>102</v>
      </c>
      <c r="F12925" s="753" t="s">
        <v>863</v>
      </c>
      <c r="G12925" s="757" t="s">
        <v>1883</v>
      </c>
      <c r="H12925" s="751">
        <v>2141031</v>
      </c>
    </row>
    <row r="12926" spans="1:8">
      <c r="A12926" s="753" t="s">
        <v>84</v>
      </c>
      <c r="B12926" s="753" t="s">
        <v>239</v>
      </c>
      <c r="C12926" s="753" t="s">
        <v>211</v>
      </c>
      <c r="D12926" s="753" t="s">
        <v>1984</v>
      </c>
      <c r="E12926" s="753" t="s">
        <v>112</v>
      </c>
      <c r="F12926" s="753"/>
      <c r="G12926" s="757" t="s">
        <v>113</v>
      </c>
      <c r="H12926" s="751">
        <v>3809873063</v>
      </c>
    </row>
    <row r="12927" spans="1:8">
      <c r="A12927" s="753" t="s">
        <v>84</v>
      </c>
      <c r="B12927" s="753" t="s">
        <v>239</v>
      </c>
      <c r="C12927" s="753" t="s">
        <v>211</v>
      </c>
      <c r="D12927" s="753" t="s">
        <v>1984</v>
      </c>
      <c r="E12927" s="753" t="s">
        <v>112</v>
      </c>
      <c r="F12927" s="753" t="s">
        <v>155</v>
      </c>
      <c r="G12927" s="757" t="s">
        <v>1777</v>
      </c>
      <c r="H12927" s="751">
        <v>2010159678</v>
      </c>
    </row>
    <row r="12928" spans="1:8">
      <c r="A12928" s="753" t="s">
        <v>84</v>
      </c>
      <c r="B12928" s="753" t="s">
        <v>239</v>
      </c>
      <c r="C12928" s="753" t="s">
        <v>211</v>
      </c>
      <c r="D12928" s="753" t="s">
        <v>1984</v>
      </c>
      <c r="E12928" s="753" t="s">
        <v>112</v>
      </c>
      <c r="F12928" s="753" t="s">
        <v>114</v>
      </c>
      <c r="G12928" s="757" t="s">
        <v>1778</v>
      </c>
      <c r="H12928" s="751">
        <v>33366880</v>
      </c>
    </row>
    <row r="12929" spans="1:8">
      <c r="A12929" s="753" t="s">
        <v>84</v>
      </c>
      <c r="B12929" s="753" t="s">
        <v>239</v>
      </c>
      <c r="C12929" s="753" t="s">
        <v>211</v>
      </c>
      <c r="D12929" s="753" t="s">
        <v>1984</v>
      </c>
      <c r="E12929" s="753" t="s">
        <v>112</v>
      </c>
      <c r="F12929" s="753" t="s">
        <v>156</v>
      </c>
      <c r="G12929" s="757" t="s">
        <v>1779</v>
      </c>
      <c r="H12929" s="751">
        <v>986455765</v>
      </c>
    </row>
    <row r="12930" spans="1:8">
      <c r="A12930" s="753" t="s">
        <v>84</v>
      </c>
      <c r="B12930" s="753" t="s">
        <v>239</v>
      </c>
      <c r="C12930" s="753" t="s">
        <v>211</v>
      </c>
      <c r="D12930" s="753" t="s">
        <v>1984</v>
      </c>
      <c r="E12930" s="753" t="s">
        <v>112</v>
      </c>
      <c r="F12930" s="753" t="s">
        <v>146</v>
      </c>
      <c r="G12930" s="757" t="s">
        <v>1780</v>
      </c>
      <c r="H12930" s="751">
        <v>726780740</v>
      </c>
    </row>
    <row r="12931" spans="1:8">
      <c r="A12931" s="753" t="s">
        <v>84</v>
      </c>
      <c r="B12931" s="753" t="s">
        <v>239</v>
      </c>
      <c r="C12931" s="753" t="s">
        <v>211</v>
      </c>
      <c r="D12931" s="753" t="s">
        <v>1984</v>
      </c>
      <c r="E12931" s="753" t="s">
        <v>112</v>
      </c>
      <c r="F12931" s="753" t="s">
        <v>242</v>
      </c>
      <c r="G12931" s="757" t="s">
        <v>1839</v>
      </c>
      <c r="H12931" s="751">
        <v>1618000</v>
      </c>
    </row>
    <row r="12932" spans="1:8">
      <c r="A12932" s="753" t="s">
        <v>84</v>
      </c>
      <c r="B12932" s="753" t="s">
        <v>239</v>
      </c>
      <c r="C12932" s="753" t="s">
        <v>211</v>
      </c>
      <c r="D12932" s="753" t="s">
        <v>1984</v>
      </c>
      <c r="E12932" s="753" t="s">
        <v>112</v>
      </c>
      <c r="F12932" s="753" t="s">
        <v>157</v>
      </c>
      <c r="G12932" s="757" t="s">
        <v>135</v>
      </c>
      <c r="H12932" s="751">
        <v>51492000</v>
      </c>
    </row>
    <row r="12933" spans="1:8">
      <c r="A12933" s="753" t="s">
        <v>84</v>
      </c>
      <c r="B12933" s="753" t="s">
        <v>239</v>
      </c>
      <c r="C12933" s="753" t="s">
        <v>211</v>
      </c>
      <c r="D12933" s="753" t="s">
        <v>1984</v>
      </c>
      <c r="E12933" s="753" t="s">
        <v>115</v>
      </c>
      <c r="F12933" s="753"/>
      <c r="G12933" s="757" t="s">
        <v>1781</v>
      </c>
      <c r="H12933" s="751">
        <v>505029712</v>
      </c>
    </row>
    <row r="12934" spans="1:8">
      <c r="A12934" s="753" t="s">
        <v>84</v>
      </c>
      <c r="B12934" s="753" t="s">
        <v>239</v>
      </c>
      <c r="C12934" s="753" t="s">
        <v>211</v>
      </c>
      <c r="D12934" s="753" t="s">
        <v>1984</v>
      </c>
      <c r="E12934" s="753" t="s">
        <v>115</v>
      </c>
      <c r="F12934" s="753" t="s">
        <v>116</v>
      </c>
      <c r="G12934" s="757" t="s">
        <v>117</v>
      </c>
      <c r="H12934" s="751">
        <v>99427244</v>
      </c>
    </row>
    <row r="12935" spans="1:8">
      <c r="A12935" s="753" t="s">
        <v>84</v>
      </c>
      <c r="B12935" s="753" t="s">
        <v>239</v>
      </c>
      <c r="C12935" s="753" t="s">
        <v>211</v>
      </c>
      <c r="D12935" s="753" t="s">
        <v>1984</v>
      </c>
      <c r="E12935" s="753" t="s">
        <v>115</v>
      </c>
      <c r="F12935" s="753" t="s">
        <v>147</v>
      </c>
      <c r="G12935" s="757" t="s">
        <v>148</v>
      </c>
      <c r="H12935" s="751">
        <v>298471278</v>
      </c>
    </row>
    <row r="12936" spans="1:8">
      <c r="A12936" s="753" t="s">
        <v>84</v>
      </c>
      <c r="B12936" s="753" t="s">
        <v>239</v>
      </c>
      <c r="C12936" s="753" t="s">
        <v>211</v>
      </c>
      <c r="D12936" s="753" t="s">
        <v>1984</v>
      </c>
      <c r="E12936" s="753" t="s">
        <v>115</v>
      </c>
      <c r="F12936" s="753" t="s">
        <v>118</v>
      </c>
      <c r="G12936" s="757" t="s">
        <v>119</v>
      </c>
      <c r="H12936" s="751">
        <v>107131190</v>
      </c>
    </row>
    <row r="12937" spans="1:8">
      <c r="A12937" s="753" t="s">
        <v>84</v>
      </c>
      <c r="B12937" s="753" t="s">
        <v>239</v>
      </c>
      <c r="C12937" s="753" t="s">
        <v>211</v>
      </c>
      <c r="D12937" s="753" t="s">
        <v>1984</v>
      </c>
      <c r="E12937" s="753" t="s">
        <v>120</v>
      </c>
      <c r="F12937" s="753"/>
      <c r="G12937" s="757" t="s">
        <v>121</v>
      </c>
      <c r="H12937" s="751">
        <v>50603455</v>
      </c>
    </row>
    <row r="12938" spans="1:8" ht="39.6">
      <c r="A12938" s="753" t="s">
        <v>84</v>
      </c>
      <c r="B12938" s="753" t="s">
        <v>239</v>
      </c>
      <c r="C12938" s="753" t="s">
        <v>211</v>
      </c>
      <c r="D12938" s="753" t="s">
        <v>1984</v>
      </c>
      <c r="E12938" s="753" t="s">
        <v>120</v>
      </c>
      <c r="F12938" s="753" t="s">
        <v>122</v>
      </c>
      <c r="G12938" s="757" t="s">
        <v>1783</v>
      </c>
      <c r="H12938" s="751">
        <v>208859</v>
      </c>
    </row>
    <row r="12939" spans="1:8">
      <c r="A12939" s="753" t="s">
        <v>84</v>
      </c>
      <c r="B12939" s="753" t="s">
        <v>239</v>
      </c>
      <c r="C12939" s="753" t="s">
        <v>211</v>
      </c>
      <c r="D12939" s="753" t="s">
        <v>1984</v>
      </c>
      <c r="E12939" s="753" t="s">
        <v>120</v>
      </c>
      <c r="F12939" s="753" t="s">
        <v>123</v>
      </c>
      <c r="G12939" s="757" t="s">
        <v>124</v>
      </c>
      <c r="H12939" s="751">
        <v>250000</v>
      </c>
    </row>
    <row r="12940" spans="1:8" ht="39.6">
      <c r="A12940" s="753" t="s">
        <v>84</v>
      </c>
      <c r="B12940" s="753" t="s">
        <v>239</v>
      </c>
      <c r="C12940" s="753" t="s">
        <v>211</v>
      </c>
      <c r="D12940" s="753" t="s">
        <v>1984</v>
      </c>
      <c r="E12940" s="753" t="s">
        <v>120</v>
      </c>
      <c r="F12940" s="753" t="s">
        <v>994</v>
      </c>
      <c r="G12940" s="757" t="s">
        <v>1824</v>
      </c>
      <c r="H12940" s="751">
        <v>20818596</v>
      </c>
    </row>
    <row r="12941" spans="1:8">
      <c r="A12941" s="753" t="s">
        <v>84</v>
      </c>
      <c r="B12941" s="753" t="s">
        <v>239</v>
      </c>
      <c r="C12941" s="753" t="s">
        <v>211</v>
      </c>
      <c r="D12941" s="753" t="s">
        <v>1984</v>
      </c>
      <c r="E12941" s="753" t="s">
        <v>120</v>
      </c>
      <c r="F12941" s="753" t="s">
        <v>315</v>
      </c>
      <c r="G12941" s="757" t="s">
        <v>1831</v>
      </c>
      <c r="H12941" s="751">
        <v>21610000</v>
      </c>
    </row>
    <row r="12942" spans="1:8" ht="26.4">
      <c r="A12942" s="753" t="s">
        <v>84</v>
      </c>
      <c r="B12942" s="753" t="s">
        <v>239</v>
      </c>
      <c r="C12942" s="753" t="s">
        <v>211</v>
      </c>
      <c r="D12942" s="753" t="s">
        <v>1984</v>
      </c>
      <c r="E12942" s="753" t="s">
        <v>120</v>
      </c>
      <c r="F12942" s="753" t="s">
        <v>1001</v>
      </c>
      <c r="G12942" s="757" t="s">
        <v>1784</v>
      </c>
      <c r="H12942" s="751">
        <v>6891000</v>
      </c>
    </row>
    <row r="12943" spans="1:8">
      <c r="A12943" s="753" t="s">
        <v>84</v>
      </c>
      <c r="B12943" s="753" t="s">
        <v>239</v>
      </c>
      <c r="C12943" s="753" t="s">
        <v>211</v>
      </c>
      <c r="D12943" s="753" t="s">
        <v>1984</v>
      </c>
      <c r="E12943" s="753" t="s">
        <v>120</v>
      </c>
      <c r="F12943" s="753" t="s">
        <v>159</v>
      </c>
      <c r="G12943" s="757" t="s">
        <v>143</v>
      </c>
      <c r="H12943" s="751">
        <v>825000</v>
      </c>
    </row>
    <row r="12944" spans="1:8">
      <c r="A12944" s="753" t="s">
        <v>84</v>
      </c>
      <c r="B12944" s="753" t="s">
        <v>239</v>
      </c>
      <c r="C12944" s="753" t="s">
        <v>211</v>
      </c>
      <c r="D12944" s="753" t="s">
        <v>1984</v>
      </c>
      <c r="E12944" s="753" t="s">
        <v>160</v>
      </c>
      <c r="F12944" s="753"/>
      <c r="G12944" s="757" t="s">
        <v>161</v>
      </c>
      <c r="H12944" s="751">
        <v>840000</v>
      </c>
    </row>
    <row r="12945" spans="1:8">
      <c r="A12945" s="753" t="s">
        <v>84</v>
      </c>
      <c r="B12945" s="753" t="s">
        <v>239</v>
      </c>
      <c r="C12945" s="753" t="s">
        <v>211</v>
      </c>
      <c r="D12945" s="753" t="s">
        <v>1984</v>
      </c>
      <c r="E12945" s="753" t="s">
        <v>160</v>
      </c>
      <c r="F12945" s="753" t="s">
        <v>162</v>
      </c>
      <c r="G12945" s="757" t="s">
        <v>163</v>
      </c>
      <c r="H12945" s="751">
        <v>840000</v>
      </c>
    </row>
    <row r="12946" spans="1:8">
      <c r="A12946" s="753" t="s">
        <v>84</v>
      </c>
      <c r="B12946" s="753" t="s">
        <v>239</v>
      </c>
      <c r="C12946" s="753" t="s">
        <v>211</v>
      </c>
      <c r="D12946" s="753" t="s">
        <v>1984</v>
      </c>
      <c r="E12946" s="753" t="s">
        <v>125</v>
      </c>
      <c r="F12946" s="753"/>
      <c r="G12946" s="757" t="s">
        <v>126</v>
      </c>
      <c r="H12946" s="751">
        <v>128834000</v>
      </c>
    </row>
    <row r="12947" spans="1:8">
      <c r="A12947" s="753" t="s">
        <v>84</v>
      </c>
      <c r="B12947" s="753" t="s">
        <v>239</v>
      </c>
      <c r="C12947" s="753" t="s">
        <v>211</v>
      </c>
      <c r="D12947" s="753" t="s">
        <v>1984</v>
      </c>
      <c r="E12947" s="753" t="s">
        <v>125</v>
      </c>
      <c r="F12947" s="753" t="s">
        <v>430</v>
      </c>
      <c r="G12947" s="757" t="s">
        <v>431</v>
      </c>
      <c r="H12947" s="751">
        <v>4224000</v>
      </c>
    </row>
    <row r="12948" spans="1:8">
      <c r="A12948" s="753" t="s">
        <v>84</v>
      </c>
      <c r="B12948" s="753" t="s">
        <v>239</v>
      </c>
      <c r="C12948" s="753" t="s">
        <v>211</v>
      </c>
      <c r="D12948" s="753" t="s">
        <v>1984</v>
      </c>
      <c r="E12948" s="753" t="s">
        <v>125</v>
      </c>
      <c r="F12948" s="753" t="s">
        <v>552</v>
      </c>
      <c r="G12948" s="757" t="s">
        <v>553</v>
      </c>
      <c r="H12948" s="751">
        <v>10260000</v>
      </c>
    </row>
    <row r="12949" spans="1:8">
      <c r="A12949" s="753" t="s">
        <v>84</v>
      </c>
      <c r="B12949" s="753" t="s">
        <v>239</v>
      </c>
      <c r="C12949" s="753" t="s">
        <v>211</v>
      </c>
      <c r="D12949" s="753" t="s">
        <v>1984</v>
      </c>
      <c r="E12949" s="753" t="s">
        <v>125</v>
      </c>
      <c r="F12949" s="753" t="s">
        <v>127</v>
      </c>
      <c r="G12949" s="757" t="s">
        <v>128</v>
      </c>
      <c r="H12949" s="751">
        <v>3850000</v>
      </c>
    </row>
    <row r="12950" spans="1:8">
      <c r="A12950" s="753" t="s">
        <v>84</v>
      </c>
      <c r="B12950" s="753" t="s">
        <v>239</v>
      </c>
      <c r="C12950" s="753" t="s">
        <v>211</v>
      </c>
      <c r="D12950" s="753" t="s">
        <v>1984</v>
      </c>
      <c r="E12950" s="753" t="s">
        <v>125</v>
      </c>
      <c r="F12950" s="753" t="s">
        <v>129</v>
      </c>
      <c r="G12950" s="757" t="s">
        <v>1787</v>
      </c>
      <c r="H12950" s="751">
        <v>110500000</v>
      </c>
    </row>
    <row r="12951" spans="1:8">
      <c r="A12951" s="753" t="s">
        <v>84</v>
      </c>
      <c r="B12951" s="753" t="s">
        <v>239</v>
      </c>
      <c r="C12951" s="753" t="s">
        <v>211</v>
      </c>
      <c r="D12951" s="753" t="s">
        <v>1984</v>
      </c>
      <c r="E12951" s="753" t="s">
        <v>554</v>
      </c>
      <c r="F12951" s="753"/>
      <c r="G12951" s="757" t="s">
        <v>555</v>
      </c>
      <c r="H12951" s="751">
        <v>1095113950</v>
      </c>
    </row>
    <row r="12952" spans="1:8">
      <c r="A12952" s="753" t="s">
        <v>84</v>
      </c>
      <c r="B12952" s="753" t="s">
        <v>239</v>
      </c>
      <c r="C12952" s="753" t="s">
        <v>211</v>
      </c>
      <c r="D12952" s="753" t="s">
        <v>1984</v>
      </c>
      <c r="E12952" s="753" t="s">
        <v>554</v>
      </c>
      <c r="F12952" s="753" t="s">
        <v>556</v>
      </c>
      <c r="G12952" s="757" t="s">
        <v>557</v>
      </c>
      <c r="H12952" s="751">
        <v>425600000</v>
      </c>
    </row>
    <row r="12953" spans="1:8">
      <c r="A12953" s="753" t="s">
        <v>84</v>
      </c>
      <c r="B12953" s="753" t="s">
        <v>239</v>
      </c>
      <c r="C12953" s="753" t="s">
        <v>211</v>
      </c>
      <c r="D12953" s="753" t="s">
        <v>1984</v>
      </c>
      <c r="E12953" s="753" t="s">
        <v>554</v>
      </c>
      <c r="F12953" s="753" t="s">
        <v>243</v>
      </c>
      <c r="G12953" s="757" t="s">
        <v>244</v>
      </c>
      <c r="H12953" s="751">
        <v>115212950</v>
      </c>
    </row>
    <row r="12954" spans="1:8">
      <c r="A12954" s="753" t="s">
        <v>84</v>
      </c>
      <c r="B12954" s="753" t="s">
        <v>239</v>
      </c>
      <c r="C12954" s="753" t="s">
        <v>211</v>
      </c>
      <c r="D12954" s="753" t="s">
        <v>1984</v>
      </c>
      <c r="E12954" s="753" t="s">
        <v>554</v>
      </c>
      <c r="F12954" s="753" t="s">
        <v>206</v>
      </c>
      <c r="G12954" s="757" t="s">
        <v>207</v>
      </c>
      <c r="H12954" s="751">
        <v>10200000</v>
      </c>
    </row>
    <row r="12955" spans="1:8">
      <c r="A12955" s="753" t="s">
        <v>84</v>
      </c>
      <c r="B12955" s="753" t="s">
        <v>239</v>
      </c>
      <c r="C12955" s="753" t="s">
        <v>211</v>
      </c>
      <c r="D12955" s="753" t="s">
        <v>1984</v>
      </c>
      <c r="E12955" s="753" t="s">
        <v>554</v>
      </c>
      <c r="F12955" s="753" t="s">
        <v>558</v>
      </c>
      <c r="G12955" s="757" t="s">
        <v>559</v>
      </c>
      <c r="H12955" s="751">
        <v>544101000</v>
      </c>
    </row>
    <row r="12956" spans="1:8" ht="39.6">
      <c r="A12956" s="753" t="s">
        <v>84</v>
      </c>
      <c r="B12956" s="753" t="s">
        <v>239</v>
      </c>
      <c r="C12956" s="753" t="s">
        <v>211</v>
      </c>
      <c r="D12956" s="753" t="s">
        <v>1984</v>
      </c>
      <c r="E12956" s="753" t="s">
        <v>560</v>
      </c>
      <c r="F12956" s="753"/>
      <c r="G12956" s="757" t="s">
        <v>1790</v>
      </c>
      <c r="H12956" s="751">
        <v>1746677800</v>
      </c>
    </row>
    <row r="12957" spans="1:8">
      <c r="A12957" s="753" t="s">
        <v>84</v>
      </c>
      <c r="B12957" s="753" t="s">
        <v>239</v>
      </c>
      <c r="C12957" s="753" t="s">
        <v>211</v>
      </c>
      <c r="D12957" s="753" t="s">
        <v>1984</v>
      </c>
      <c r="E12957" s="753" t="s">
        <v>560</v>
      </c>
      <c r="F12957" s="753" t="s">
        <v>856</v>
      </c>
      <c r="G12957" s="757" t="s">
        <v>1832</v>
      </c>
      <c r="H12957" s="751">
        <v>89402000</v>
      </c>
    </row>
    <row r="12958" spans="1:8">
      <c r="A12958" s="753" t="s">
        <v>84</v>
      </c>
      <c r="B12958" s="753" t="s">
        <v>239</v>
      </c>
      <c r="C12958" s="753" t="s">
        <v>211</v>
      </c>
      <c r="D12958" s="753" t="s">
        <v>1984</v>
      </c>
      <c r="E12958" s="753" t="s">
        <v>560</v>
      </c>
      <c r="F12958" s="753" t="s">
        <v>197</v>
      </c>
      <c r="G12958" s="757" t="s">
        <v>1792</v>
      </c>
      <c r="H12958" s="751">
        <v>624272800</v>
      </c>
    </row>
    <row r="12959" spans="1:8">
      <c r="A12959" s="753" t="s">
        <v>84</v>
      </c>
      <c r="B12959" s="753" t="s">
        <v>239</v>
      </c>
      <c r="C12959" s="753" t="s">
        <v>211</v>
      </c>
      <c r="D12959" s="753" t="s">
        <v>1984</v>
      </c>
      <c r="E12959" s="753" t="s">
        <v>560</v>
      </c>
      <c r="F12959" s="753" t="s">
        <v>316</v>
      </c>
      <c r="G12959" s="757" t="s">
        <v>1866</v>
      </c>
      <c r="H12959" s="751">
        <v>18500000</v>
      </c>
    </row>
    <row r="12960" spans="1:8">
      <c r="A12960" s="753" t="s">
        <v>84</v>
      </c>
      <c r="B12960" s="753" t="s">
        <v>239</v>
      </c>
      <c r="C12960" s="753" t="s">
        <v>211</v>
      </c>
      <c r="D12960" s="753" t="s">
        <v>1984</v>
      </c>
      <c r="E12960" s="753" t="s">
        <v>560</v>
      </c>
      <c r="F12960" s="753" t="s">
        <v>5</v>
      </c>
      <c r="G12960" s="757" t="s">
        <v>6</v>
      </c>
      <c r="H12960" s="751">
        <v>110314000</v>
      </c>
    </row>
    <row r="12961" spans="1:8">
      <c r="A12961" s="753" t="s">
        <v>84</v>
      </c>
      <c r="B12961" s="753" t="s">
        <v>239</v>
      </c>
      <c r="C12961" s="753" t="s">
        <v>211</v>
      </c>
      <c r="D12961" s="753" t="s">
        <v>1984</v>
      </c>
      <c r="E12961" s="753" t="s">
        <v>560</v>
      </c>
      <c r="F12961" s="753" t="s">
        <v>418</v>
      </c>
      <c r="G12961" s="757" t="s">
        <v>1793</v>
      </c>
      <c r="H12961" s="751">
        <v>43490000</v>
      </c>
    </row>
    <row r="12962" spans="1:8">
      <c r="A12962" s="753" t="s">
        <v>84</v>
      </c>
      <c r="B12962" s="753" t="s">
        <v>239</v>
      </c>
      <c r="C12962" s="753" t="s">
        <v>211</v>
      </c>
      <c r="D12962" s="753" t="s">
        <v>1984</v>
      </c>
      <c r="E12962" s="753" t="s">
        <v>560</v>
      </c>
      <c r="F12962" s="753" t="s">
        <v>7</v>
      </c>
      <c r="G12962" s="757" t="s">
        <v>1795</v>
      </c>
      <c r="H12962" s="751">
        <v>512329300</v>
      </c>
    </row>
    <row r="12963" spans="1:8" ht="26.4">
      <c r="A12963" s="753" t="s">
        <v>84</v>
      </c>
      <c r="B12963" s="753" t="s">
        <v>239</v>
      </c>
      <c r="C12963" s="753" t="s">
        <v>211</v>
      </c>
      <c r="D12963" s="753" t="s">
        <v>1984</v>
      </c>
      <c r="E12963" s="753" t="s">
        <v>560</v>
      </c>
      <c r="F12963" s="753" t="s">
        <v>563</v>
      </c>
      <c r="G12963" s="757" t="s">
        <v>13</v>
      </c>
      <c r="H12963" s="751">
        <v>348369700</v>
      </c>
    </row>
    <row r="12964" spans="1:8" ht="26.4">
      <c r="A12964" s="753" t="s">
        <v>84</v>
      </c>
      <c r="B12964" s="753" t="s">
        <v>239</v>
      </c>
      <c r="C12964" s="753" t="s">
        <v>211</v>
      </c>
      <c r="D12964" s="753" t="s">
        <v>1984</v>
      </c>
      <c r="E12964" s="753" t="s">
        <v>1796</v>
      </c>
      <c r="F12964" s="753"/>
      <c r="G12964" s="757" t="s">
        <v>1797</v>
      </c>
      <c r="H12964" s="751">
        <v>1649930000</v>
      </c>
    </row>
    <row r="12965" spans="1:8">
      <c r="A12965" s="753" t="s">
        <v>84</v>
      </c>
      <c r="B12965" s="753" t="s">
        <v>239</v>
      </c>
      <c r="C12965" s="753" t="s">
        <v>211</v>
      </c>
      <c r="D12965" s="753" t="s">
        <v>1984</v>
      </c>
      <c r="E12965" s="753" t="s">
        <v>1796</v>
      </c>
      <c r="F12965" s="753" t="s">
        <v>2716</v>
      </c>
      <c r="G12965" s="757" t="s">
        <v>1792</v>
      </c>
      <c r="H12965" s="751">
        <v>1469500000</v>
      </c>
    </row>
    <row r="12966" spans="1:8">
      <c r="A12966" s="753" t="s">
        <v>84</v>
      </c>
      <c r="B12966" s="753" t="s">
        <v>239</v>
      </c>
      <c r="C12966" s="753" t="s">
        <v>211</v>
      </c>
      <c r="D12966" s="753" t="s">
        <v>1984</v>
      </c>
      <c r="E12966" s="753" t="s">
        <v>1796</v>
      </c>
      <c r="F12966" s="753" t="s">
        <v>1878</v>
      </c>
      <c r="G12966" s="757" t="s">
        <v>1866</v>
      </c>
      <c r="H12966" s="751">
        <v>39050000</v>
      </c>
    </row>
    <row r="12967" spans="1:8">
      <c r="A12967" s="753" t="s">
        <v>84</v>
      </c>
      <c r="B12967" s="753" t="s">
        <v>239</v>
      </c>
      <c r="C12967" s="753" t="s">
        <v>211</v>
      </c>
      <c r="D12967" s="753" t="s">
        <v>1984</v>
      </c>
      <c r="E12967" s="753" t="s">
        <v>1796</v>
      </c>
      <c r="F12967" s="753" t="s">
        <v>1825</v>
      </c>
      <c r="G12967" s="757" t="s">
        <v>1794</v>
      </c>
      <c r="H12967" s="751">
        <v>33600000</v>
      </c>
    </row>
    <row r="12968" spans="1:8">
      <c r="A12968" s="753" t="s">
        <v>84</v>
      </c>
      <c r="B12968" s="753" t="s">
        <v>239</v>
      </c>
      <c r="C12968" s="753" t="s">
        <v>211</v>
      </c>
      <c r="D12968" s="753" t="s">
        <v>1984</v>
      </c>
      <c r="E12968" s="753" t="s">
        <v>1796</v>
      </c>
      <c r="F12968" s="753" t="s">
        <v>1798</v>
      </c>
      <c r="G12968" s="757" t="s">
        <v>1793</v>
      </c>
      <c r="H12968" s="751">
        <v>52950000</v>
      </c>
    </row>
    <row r="12969" spans="1:8">
      <c r="A12969" s="753" t="s">
        <v>84</v>
      </c>
      <c r="B12969" s="753" t="s">
        <v>239</v>
      </c>
      <c r="C12969" s="753" t="s">
        <v>211</v>
      </c>
      <c r="D12969" s="753" t="s">
        <v>1984</v>
      </c>
      <c r="E12969" s="753" t="s">
        <v>1796</v>
      </c>
      <c r="F12969" s="753" t="s">
        <v>1833</v>
      </c>
      <c r="G12969" s="757" t="s">
        <v>1834</v>
      </c>
      <c r="H12969" s="751">
        <v>54830000</v>
      </c>
    </row>
    <row r="12970" spans="1:8" ht="26.4">
      <c r="A12970" s="753" t="s">
        <v>84</v>
      </c>
      <c r="B12970" s="753" t="s">
        <v>239</v>
      </c>
      <c r="C12970" s="753" t="s">
        <v>211</v>
      </c>
      <c r="D12970" s="753" t="s">
        <v>1984</v>
      </c>
      <c r="E12970" s="753" t="s">
        <v>130</v>
      </c>
      <c r="F12970" s="753"/>
      <c r="G12970" s="757" t="s">
        <v>131</v>
      </c>
      <c r="H12970" s="751">
        <v>6848929000</v>
      </c>
    </row>
    <row r="12971" spans="1:8">
      <c r="A12971" s="753" t="s">
        <v>84</v>
      </c>
      <c r="B12971" s="753" t="s">
        <v>239</v>
      </c>
      <c r="C12971" s="753" t="s">
        <v>211</v>
      </c>
      <c r="D12971" s="753" t="s">
        <v>1984</v>
      </c>
      <c r="E12971" s="753" t="s">
        <v>130</v>
      </c>
      <c r="F12971" s="753" t="s">
        <v>585</v>
      </c>
      <c r="G12971" s="757" t="s">
        <v>1799</v>
      </c>
      <c r="H12971" s="751">
        <v>1598479000</v>
      </c>
    </row>
    <row r="12972" spans="1:8">
      <c r="A12972" s="753" t="s">
        <v>84</v>
      </c>
      <c r="B12972" s="753" t="s">
        <v>239</v>
      </c>
      <c r="C12972" s="753" t="s">
        <v>211</v>
      </c>
      <c r="D12972" s="753" t="s">
        <v>1984</v>
      </c>
      <c r="E12972" s="753" t="s">
        <v>130</v>
      </c>
      <c r="F12972" s="753" t="s">
        <v>8</v>
      </c>
      <c r="G12972" s="757" t="s">
        <v>1835</v>
      </c>
      <c r="H12972" s="751">
        <v>150695000</v>
      </c>
    </row>
    <row r="12973" spans="1:8">
      <c r="A12973" s="753" t="s">
        <v>84</v>
      </c>
      <c r="B12973" s="753" t="s">
        <v>239</v>
      </c>
      <c r="C12973" s="753" t="s">
        <v>211</v>
      </c>
      <c r="D12973" s="753" t="s">
        <v>1984</v>
      </c>
      <c r="E12973" s="753" t="s">
        <v>130</v>
      </c>
      <c r="F12973" s="753" t="s">
        <v>14</v>
      </c>
      <c r="G12973" s="757" t="s">
        <v>1800</v>
      </c>
      <c r="H12973" s="751">
        <v>794114000</v>
      </c>
    </row>
    <row r="12974" spans="1:8">
      <c r="A12974" s="753" t="s">
        <v>84</v>
      </c>
      <c r="B12974" s="753" t="s">
        <v>239</v>
      </c>
      <c r="C12974" s="753" t="s">
        <v>211</v>
      </c>
      <c r="D12974" s="753" t="s">
        <v>1984</v>
      </c>
      <c r="E12974" s="753" t="s">
        <v>130</v>
      </c>
      <c r="F12974" s="753" t="s">
        <v>132</v>
      </c>
      <c r="G12974" s="757" t="s">
        <v>135</v>
      </c>
      <c r="H12974" s="751">
        <v>4305641000</v>
      </c>
    </row>
    <row r="12975" spans="1:8">
      <c r="A12975" s="753" t="s">
        <v>84</v>
      </c>
      <c r="B12975" s="753" t="s">
        <v>239</v>
      </c>
      <c r="C12975" s="753" t="s">
        <v>211</v>
      </c>
      <c r="D12975" s="753" t="s">
        <v>1984</v>
      </c>
      <c r="E12975" s="753" t="s">
        <v>134</v>
      </c>
      <c r="F12975" s="753"/>
      <c r="G12975" s="757" t="s">
        <v>135</v>
      </c>
      <c r="H12975" s="751">
        <v>850564500</v>
      </c>
    </row>
    <row r="12976" spans="1:8" ht="39.6">
      <c r="A12976" s="753" t="s">
        <v>84</v>
      </c>
      <c r="B12976" s="753" t="s">
        <v>239</v>
      </c>
      <c r="C12976" s="753" t="s">
        <v>211</v>
      </c>
      <c r="D12976" s="753" t="s">
        <v>1984</v>
      </c>
      <c r="E12976" s="753" t="s">
        <v>134</v>
      </c>
      <c r="F12976" s="753" t="s">
        <v>866</v>
      </c>
      <c r="G12976" s="757" t="s">
        <v>1965</v>
      </c>
      <c r="H12976" s="751">
        <v>129000000</v>
      </c>
    </row>
    <row r="12977" spans="1:8">
      <c r="A12977" s="753" t="s">
        <v>84</v>
      </c>
      <c r="B12977" s="753" t="s">
        <v>239</v>
      </c>
      <c r="C12977" s="753" t="s">
        <v>211</v>
      </c>
      <c r="D12977" s="753" t="s">
        <v>1984</v>
      </c>
      <c r="E12977" s="753" t="s">
        <v>134</v>
      </c>
      <c r="F12977" s="753" t="s">
        <v>9</v>
      </c>
      <c r="G12977" s="757" t="s">
        <v>1805</v>
      </c>
      <c r="H12977" s="751">
        <v>33141200</v>
      </c>
    </row>
    <row r="12978" spans="1:8">
      <c r="A12978" s="753" t="s">
        <v>84</v>
      </c>
      <c r="B12978" s="753" t="s">
        <v>239</v>
      </c>
      <c r="C12978" s="753" t="s">
        <v>211</v>
      </c>
      <c r="D12978" s="753" t="s">
        <v>1984</v>
      </c>
      <c r="E12978" s="753" t="s">
        <v>134</v>
      </c>
      <c r="F12978" s="753" t="s">
        <v>15</v>
      </c>
      <c r="G12978" s="757" t="s">
        <v>1806</v>
      </c>
      <c r="H12978" s="751">
        <v>157289800</v>
      </c>
    </row>
    <row r="12979" spans="1:8">
      <c r="A12979" s="753" t="s">
        <v>84</v>
      </c>
      <c r="B12979" s="753" t="s">
        <v>239</v>
      </c>
      <c r="C12979" s="753" t="s">
        <v>211</v>
      </c>
      <c r="D12979" s="753" t="s">
        <v>1984</v>
      </c>
      <c r="E12979" s="753" t="s">
        <v>134</v>
      </c>
      <c r="F12979" s="753" t="s">
        <v>137</v>
      </c>
      <c r="G12979" s="757" t="s">
        <v>138</v>
      </c>
      <c r="H12979" s="751">
        <v>123229300</v>
      </c>
    </row>
    <row r="12980" spans="1:8">
      <c r="A12980" s="753" t="s">
        <v>84</v>
      </c>
      <c r="B12980" s="753" t="s">
        <v>239</v>
      </c>
      <c r="C12980" s="753" t="s">
        <v>211</v>
      </c>
      <c r="D12980" s="753" t="s">
        <v>1984</v>
      </c>
      <c r="E12980" s="753" t="s">
        <v>134</v>
      </c>
      <c r="F12980" s="753" t="s">
        <v>139</v>
      </c>
      <c r="G12980" s="757" t="s">
        <v>140</v>
      </c>
      <c r="H12980" s="751">
        <v>407904200</v>
      </c>
    </row>
    <row r="12981" spans="1:8" ht="39.6">
      <c r="A12981" s="753" t="s">
        <v>84</v>
      </c>
      <c r="B12981" s="753" t="s">
        <v>239</v>
      </c>
      <c r="C12981" s="753" t="s">
        <v>211</v>
      </c>
      <c r="D12981" s="753" t="s">
        <v>1984</v>
      </c>
      <c r="E12981" s="753" t="s">
        <v>419</v>
      </c>
      <c r="F12981" s="753"/>
      <c r="G12981" s="757" t="s">
        <v>1807</v>
      </c>
      <c r="H12981" s="751">
        <v>96142000</v>
      </c>
    </row>
    <row r="12982" spans="1:8">
      <c r="A12982" s="753" t="s">
        <v>84</v>
      </c>
      <c r="B12982" s="753" t="s">
        <v>239</v>
      </c>
      <c r="C12982" s="753" t="s">
        <v>211</v>
      </c>
      <c r="D12982" s="753" t="s">
        <v>1984</v>
      </c>
      <c r="E12982" s="753" t="s">
        <v>419</v>
      </c>
      <c r="F12982" s="753" t="s">
        <v>248</v>
      </c>
      <c r="G12982" s="757" t="s">
        <v>249</v>
      </c>
      <c r="H12982" s="751">
        <v>81832000</v>
      </c>
    </row>
    <row r="12983" spans="1:8" ht="52.8">
      <c r="A12983" s="753" t="s">
        <v>84</v>
      </c>
      <c r="B12983" s="753" t="s">
        <v>239</v>
      </c>
      <c r="C12983" s="753" t="s">
        <v>211</v>
      </c>
      <c r="D12983" s="753" t="s">
        <v>1984</v>
      </c>
      <c r="E12983" s="753" t="s">
        <v>419</v>
      </c>
      <c r="F12983" s="753" t="s">
        <v>420</v>
      </c>
      <c r="G12983" s="757" t="s">
        <v>2714</v>
      </c>
      <c r="H12983" s="751">
        <v>14310000</v>
      </c>
    </row>
    <row r="12984" spans="1:8">
      <c r="A12984" s="753" t="s">
        <v>84</v>
      </c>
      <c r="B12984" s="753" t="s">
        <v>239</v>
      </c>
      <c r="C12984" s="753" t="s">
        <v>211</v>
      </c>
      <c r="D12984" s="753" t="s">
        <v>1984</v>
      </c>
      <c r="E12984" s="753" t="s">
        <v>918</v>
      </c>
      <c r="F12984" s="753"/>
      <c r="G12984" s="757" t="s">
        <v>1862</v>
      </c>
      <c r="H12984" s="751">
        <v>402171500</v>
      </c>
    </row>
    <row r="12985" spans="1:8">
      <c r="A12985" s="753" t="s">
        <v>84</v>
      </c>
      <c r="B12985" s="753" t="s">
        <v>239</v>
      </c>
      <c r="C12985" s="753" t="s">
        <v>211</v>
      </c>
      <c r="D12985" s="753" t="s">
        <v>1984</v>
      </c>
      <c r="E12985" s="753" t="s">
        <v>918</v>
      </c>
      <c r="F12985" s="753" t="s">
        <v>921</v>
      </c>
      <c r="G12985" s="757" t="s">
        <v>920</v>
      </c>
      <c r="H12985" s="751">
        <v>402171500</v>
      </c>
    </row>
    <row r="12986" spans="1:8">
      <c r="A12986" s="753" t="s">
        <v>84</v>
      </c>
      <c r="B12986" s="753" t="s">
        <v>239</v>
      </c>
      <c r="C12986" s="753" t="s">
        <v>211</v>
      </c>
      <c r="D12986" s="753" t="s">
        <v>1984</v>
      </c>
      <c r="E12986" s="753" t="s">
        <v>178</v>
      </c>
      <c r="F12986" s="753"/>
      <c r="G12986" s="757" t="s">
        <v>179</v>
      </c>
      <c r="H12986" s="751">
        <v>3336684000</v>
      </c>
    </row>
    <row r="12987" spans="1:8" ht="26.4">
      <c r="A12987" s="753" t="s">
        <v>84</v>
      </c>
      <c r="B12987" s="753" t="s">
        <v>239</v>
      </c>
      <c r="C12987" s="753" t="s">
        <v>211</v>
      </c>
      <c r="D12987" s="753" t="s">
        <v>1984</v>
      </c>
      <c r="E12987" s="753" t="s">
        <v>178</v>
      </c>
      <c r="F12987" s="753" t="s">
        <v>180</v>
      </c>
      <c r="G12987" s="757" t="s">
        <v>1810</v>
      </c>
      <c r="H12987" s="751">
        <v>3336684000</v>
      </c>
    </row>
    <row r="12988" spans="1:8">
      <c r="A12988" s="753" t="s">
        <v>84</v>
      </c>
      <c r="B12988" s="753" t="s">
        <v>239</v>
      </c>
      <c r="C12988" s="753" t="s">
        <v>211</v>
      </c>
      <c r="D12988" s="753" t="s">
        <v>1984</v>
      </c>
      <c r="E12988" s="753" t="s">
        <v>19</v>
      </c>
      <c r="F12988" s="753"/>
      <c r="G12988" s="757" t="s">
        <v>133</v>
      </c>
      <c r="H12988" s="751">
        <v>513381000</v>
      </c>
    </row>
    <row r="12989" spans="1:8">
      <c r="A12989" s="753" t="s">
        <v>84</v>
      </c>
      <c r="B12989" s="753" t="s">
        <v>239</v>
      </c>
      <c r="C12989" s="753" t="s">
        <v>211</v>
      </c>
      <c r="D12989" s="753" t="s">
        <v>1984</v>
      </c>
      <c r="E12989" s="753" t="s">
        <v>19</v>
      </c>
      <c r="F12989" s="753" t="s">
        <v>20</v>
      </c>
      <c r="G12989" s="757" t="s">
        <v>21</v>
      </c>
      <c r="H12989" s="751">
        <v>30000000</v>
      </c>
    </row>
    <row r="12990" spans="1:8">
      <c r="A12990" s="753" t="s">
        <v>84</v>
      </c>
      <c r="B12990" s="753" t="s">
        <v>239</v>
      </c>
      <c r="C12990" s="753" t="s">
        <v>211</v>
      </c>
      <c r="D12990" s="753" t="s">
        <v>1984</v>
      </c>
      <c r="E12990" s="753" t="s">
        <v>19</v>
      </c>
      <c r="F12990" s="753" t="s">
        <v>22</v>
      </c>
      <c r="G12990" s="757" t="s">
        <v>23</v>
      </c>
      <c r="H12990" s="751">
        <v>273506000</v>
      </c>
    </row>
    <row r="12991" spans="1:8">
      <c r="A12991" s="753" t="s">
        <v>84</v>
      </c>
      <c r="B12991" s="753" t="s">
        <v>239</v>
      </c>
      <c r="C12991" s="753" t="s">
        <v>211</v>
      </c>
      <c r="D12991" s="753" t="s">
        <v>1984</v>
      </c>
      <c r="E12991" s="753" t="s">
        <v>19</v>
      </c>
      <c r="F12991" s="753" t="s">
        <v>245</v>
      </c>
      <c r="G12991" s="757" t="s">
        <v>135</v>
      </c>
      <c r="H12991" s="751">
        <v>209875000</v>
      </c>
    </row>
    <row r="12992" spans="1:8">
      <c r="A12992" s="753" t="s">
        <v>84</v>
      </c>
      <c r="B12992" s="753" t="s">
        <v>239</v>
      </c>
      <c r="C12992" s="753" t="s">
        <v>188</v>
      </c>
      <c r="D12992" s="753"/>
      <c r="E12992" s="753"/>
      <c r="F12992" s="753"/>
      <c r="G12992" s="757" t="s">
        <v>1374</v>
      </c>
      <c r="H12992" s="751">
        <v>1009150016637</v>
      </c>
    </row>
    <row r="12993" spans="1:8">
      <c r="A12993" s="753" t="s">
        <v>84</v>
      </c>
      <c r="B12993" s="753" t="s">
        <v>239</v>
      </c>
      <c r="C12993" s="753" t="s">
        <v>188</v>
      </c>
      <c r="D12993" s="753" t="s">
        <v>1018</v>
      </c>
      <c r="E12993" s="753"/>
      <c r="F12993" s="753"/>
      <c r="G12993" s="757" t="s">
        <v>1861</v>
      </c>
      <c r="H12993" s="751">
        <v>8477035201</v>
      </c>
    </row>
    <row r="12994" spans="1:8">
      <c r="A12994" s="753" t="s">
        <v>84</v>
      </c>
      <c r="B12994" s="753" t="s">
        <v>239</v>
      </c>
      <c r="C12994" s="753" t="s">
        <v>188</v>
      </c>
      <c r="D12994" s="753" t="s">
        <v>1018</v>
      </c>
      <c r="E12994" s="753" t="s">
        <v>92</v>
      </c>
      <c r="F12994" s="753"/>
      <c r="G12994" s="757" t="s">
        <v>93</v>
      </c>
      <c r="H12994" s="751">
        <v>2058612987</v>
      </c>
    </row>
    <row r="12995" spans="1:8">
      <c r="A12995" s="753" t="s">
        <v>84</v>
      </c>
      <c r="B12995" s="753" t="s">
        <v>239</v>
      </c>
      <c r="C12995" s="753" t="s">
        <v>188</v>
      </c>
      <c r="D12995" s="753" t="s">
        <v>1018</v>
      </c>
      <c r="E12995" s="753" t="s">
        <v>92</v>
      </c>
      <c r="F12995" s="753" t="s">
        <v>94</v>
      </c>
      <c r="G12995" s="757" t="s">
        <v>1768</v>
      </c>
      <c r="H12995" s="751">
        <v>2058612987</v>
      </c>
    </row>
    <row r="12996" spans="1:8" ht="26.4">
      <c r="A12996" s="753" t="s">
        <v>84</v>
      </c>
      <c r="B12996" s="753" t="s">
        <v>239</v>
      </c>
      <c r="C12996" s="753" t="s">
        <v>188</v>
      </c>
      <c r="D12996" s="753" t="s">
        <v>1018</v>
      </c>
      <c r="E12996" s="753" t="s">
        <v>141</v>
      </c>
      <c r="F12996" s="753"/>
      <c r="G12996" s="757" t="s">
        <v>1822</v>
      </c>
      <c r="H12996" s="751">
        <v>18000000</v>
      </c>
    </row>
    <row r="12997" spans="1:8" ht="26.4">
      <c r="A12997" s="753" t="s">
        <v>84</v>
      </c>
      <c r="B12997" s="753" t="s">
        <v>239</v>
      </c>
      <c r="C12997" s="753" t="s">
        <v>188</v>
      </c>
      <c r="D12997" s="753" t="s">
        <v>1018</v>
      </c>
      <c r="E12997" s="753" t="s">
        <v>141</v>
      </c>
      <c r="F12997" s="753" t="s">
        <v>581</v>
      </c>
      <c r="G12997" s="757" t="s">
        <v>1823</v>
      </c>
      <c r="H12997" s="751">
        <v>3000000</v>
      </c>
    </row>
    <row r="12998" spans="1:8">
      <c r="A12998" s="753" t="s">
        <v>84</v>
      </c>
      <c r="B12998" s="753" t="s">
        <v>239</v>
      </c>
      <c r="C12998" s="753" t="s">
        <v>188</v>
      </c>
      <c r="D12998" s="753" t="s">
        <v>1018</v>
      </c>
      <c r="E12998" s="753" t="s">
        <v>141</v>
      </c>
      <c r="F12998" s="753" t="s">
        <v>142</v>
      </c>
      <c r="G12998" s="757" t="s">
        <v>1856</v>
      </c>
      <c r="H12998" s="751">
        <v>15000000</v>
      </c>
    </row>
    <row r="12999" spans="1:8">
      <c r="A12999" s="753" t="s">
        <v>84</v>
      </c>
      <c r="B12999" s="753" t="s">
        <v>239</v>
      </c>
      <c r="C12999" s="753" t="s">
        <v>188</v>
      </c>
      <c r="D12999" s="753" t="s">
        <v>1018</v>
      </c>
      <c r="E12999" s="753" t="s">
        <v>96</v>
      </c>
      <c r="F12999" s="753"/>
      <c r="G12999" s="757" t="s">
        <v>97</v>
      </c>
      <c r="H12999" s="751">
        <v>348193025</v>
      </c>
    </row>
    <row r="13000" spans="1:8">
      <c r="A13000" s="753" t="s">
        <v>84</v>
      </c>
      <c r="B13000" s="753" t="s">
        <v>239</v>
      </c>
      <c r="C13000" s="753" t="s">
        <v>188</v>
      </c>
      <c r="D13000" s="753" t="s">
        <v>1018</v>
      </c>
      <c r="E13000" s="753" t="s">
        <v>96</v>
      </c>
      <c r="F13000" s="753" t="s">
        <v>151</v>
      </c>
      <c r="G13000" s="757" t="s">
        <v>152</v>
      </c>
      <c r="H13000" s="751">
        <v>55320720</v>
      </c>
    </row>
    <row r="13001" spans="1:8">
      <c r="A13001" s="753" t="s">
        <v>84</v>
      </c>
      <c r="B13001" s="753" t="s">
        <v>239</v>
      </c>
      <c r="C13001" s="753" t="s">
        <v>188</v>
      </c>
      <c r="D13001" s="753" t="s">
        <v>1018</v>
      </c>
      <c r="E13001" s="753" t="s">
        <v>96</v>
      </c>
      <c r="F13001" s="753" t="s">
        <v>434</v>
      </c>
      <c r="G13001" s="757" t="s">
        <v>435</v>
      </c>
      <c r="H13001" s="751">
        <v>8948940</v>
      </c>
    </row>
    <row r="13002" spans="1:8">
      <c r="A13002" s="753" t="s">
        <v>84</v>
      </c>
      <c r="B13002" s="753" t="s">
        <v>239</v>
      </c>
      <c r="C13002" s="753" t="s">
        <v>188</v>
      </c>
      <c r="D13002" s="753" t="s">
        <v>1018</v>
      </c>
      <c r="E13002" s="753" t="s">
        <v>96</v>
      </c>
      <c r="F13002" s="753" t="s">
        <v>864</v>
      </c>
      <c r="G13002" s="757" t="s">
        <v>1770</v>
      </c>
      <c r="H13002" s="751">
        <v>56595654</v>
      </c>
    </row>
    <row r="13003" spans="1:8">
      <c r="A13003" s="753" t="s">
        <v>84</v>
      </c>
      <c r="B13003" s="753" t="s">
        <v>239</v>
      </c>
      <c r="C13003" s="753" t="s">
        <v>188</v>
      </c>
      <c r="D13003" s="753" t="s">
        <v>1018</v>
      </c>
      <c r="E13003" s="753" t="s">
        <v>96</v>
      </c>
      <c r="F13003" s="753" t="s">
        <v>436</v>
      </c>
      <c r="G13003" s="757" t="s">
        <v>437</v>
      </c>
      <c r="H13003" s="751">
        <v>80270426</v>
      </c>
    </row>
    <row r="13004" spans="1:8" ht="26.4">
      <c r="A13004" s="753" t="s">
        <v>84</v>
      </c>
      <c r="B13004" s="753" t="s">
        <v>239</v>
      </c>
      <c r="C13004" s="753" t="s">
        <v>188</v>
      </c>
      <c r="D13004" s="753" t="s">
        <v>1018</v>
      </c>
      <c r="E13004" s="753" t="s">
        <v>96</v>
      </c>
      <c r="F13004" s="753" t="s">
        <v>98</v>
      </c>
      <c r="G13004" s="757" t="s">
        <v>99</v>
      </c>
      <c r="H13004" s="751">
        <v>16092000</v>
      </c>
    </row>
    <row r="13005" spans="1:8" ht="26.4">
      <c r="A13005" s="753" t="s">
        <v>84</v>
      </c>
      <c r="B13005" s="753" t="s">
        <v>239</v>
      </c>
      <c r="C13005" s="753" t="s">
        <v>188</v>
      </c>
      <c r="D13005" s="753" t="s">
        <v>1018</v>
      </c>
      <c r="E13005" s="753" t="s">
        <v>96</v>
      </c>
      <c r="F13005" s="753" t="s">
        <v>442</v>
      </c>
      <c r="G13005" s="757" t="s">
        <v>1772</v>
      </c>
      <c r="H13005" s="751">
        <v>13783135</v>
      </c>
    </row>
    <row r="13006" spans="1:8">
      <c r="A13006" s="753" t="s">
        <v>84</v>
      </c>
      <c r="B13006" s="753" t="s">
        <v>239</v>
      </c>
      <c r="C13006" s="753" t="s">
        <v>188</v>
      </c>
      <c r="D13006" s="753" t="s">
        <v>1018</v>
      </c>
      <c r="E13006" s="753" t="s">
        <v>96</v>
      </c>
      <c r="F13006" s="753" t="s">
        <v>144</v>
      </c>
      <c r="G13006" s="757" t="s">
        <v>145</v>
      </c>
      <c r="H13006" s="751">
        <v>9588150</v>
      </c>
    </row>
    <row r="13007" spans="1:8">
      <c r="A13007" s="753" t="s">
        <v>84</v>
      </c>
      <c r="B13007" s="753" t="s">
        <v>239</v>
      </c>
      <c r="C13007" s="753" t="s">
        <v>188</v>
      </c>
      <c r="D13007" s="753" t="s">
        <v>1018</v>
      </c>
      <c r="E13007" s="753" t="s">
        <v>96</v>
      </c>
      <c r="F13007" s="753" t="s">
        <v>154</v>
      </c>
      <c r="G13007" s="757" t="s">
        <v>1773</v>
      </c>
      <c r="H13007" s="751">
        <v>107594000</v>
      </c>
    </row>
    <row r="13008" spans="1:8" ht="26.4">
      <c r="A13008" s="753" t="s">
        <v>84</v>
      </c>
      <c r="B13008" s="753" t="s">
        <v>239</v>
      </c>
      <c r="C13008" s="753" t="s">
        <v>188</v>
      </c>
      <c r="D13008" s="753" t="s">
        <v>1018</v>
      </c>
      <c r="E13008" s="753" t="s">
        <v>333</v>
      </c>
      <c r="F13008" s="753"/>
      <c r="G13008" s="757" t="s">
        <v>1907</v>
      </c>
      <c r="H13008" s="751">
        <v>23500000</v>
      </c>
    </row>
    <row r="13009" spans="1:8">
      <c r="A13009" s="753" t="s">
        <v>84</v>
      </c>
      <c r="B13009" s="753" t="s">
        <v>239</v>
      </c>
      <c r="C13009" s="753" t="s">
        <v>188</v>
      </c>
      <c r="D13009" s="753" t="s">
        <v>1018</v>
      </c>
      <c r="E13009" s="753" t="s">
        <v>333</v>
      </c>
      <c r="F13009" s="753" t="s">
        <v>853</v>
      </c>
      <c r="G13009" s="757" t="s">
        <v>1911</v>
      </c>
      <c r="H13009" s="751">
        <v>23500000</v>
      </c>
    </row>
    <row r="13010" spans="1:8">
      <c r="A13010" s="753" t="s">
        <v>84</v>
      </c>
      <c r="B13010" s="753" t="s">
        <v>239</v>
      </c>
      <c r="C13010" s="753" t="s">
        <v>188</v>
      </c>
      <c r="D13010" s="753" t="s">
        <v>1018</v>
      </c>
      <c r="E13010" s="753" t="s">
        <v>426</v>
      </c>
      <c r="F13010" s="753"/>
      <c r="G13010" s="757" t="s">
        <v>427</v>
      </c>
      <c r="H13010" s="751">
        <v>13410000</v>
      </c>
    </row>
    <row r="13011" spans="1:8">
      <c r="A13011" s="753" t="s">
        <v>84</v>
      </c>
      <c r="B13011" s="753" t="s">
        <v>239</v>
      </c>
      <c r="C13011" s="753" t="s">
        <v>188</v>
      </c>
      <c r="D13011" s="753" t="s">
        <v>1018</v>
      </c>
      <c r="E13011" s="753" t="s">
        <v>426</v>
      </c>
      <c r="F13011" s="753" t="s">
        <v>429</v>
      </c>
      <c r="G13011" s="757" t="s">
        <v>1775</v>
      </c>
      <c r="H13011" s="751">
        <v>13410000</v>
      </c>
    </row>
    <row r="13012" spans="1:8">
      <c r="A13012" s="753" t="s">
        <v>84</v>
      </c>
      <c r="B13012" s="753" t="s">
        <v>239</v>
      </c>
      <c r="C13012" s="753" t="s">
        <v>188</v>
      </c>
      <c r="D13012" s="753" t="s">
        <v>1018</v>
      </c>
      <c r="E13012" s="753" t="s">
        <v>100</v>
      </c>
      <c r="F13012" s="753"/>
      <c r="G13012" s="757" t="s">
        <v>101</v>
      </c>
      <c r="H13012" s="751">
        <v>161875000</v>
      </c>
    </row>
    <row r="13013" spans="1:8">
      <c r="A13013" s="753" t="s">
        <v>84</v>
      </c>
      <c r="B13013" s="753" t="s">
        <v>239</v>
      </c>
      <c r="C13013" s="753" t="s">
        <v>188</v>
      </c>
      <c r="D13013" s="753" t="s">
        <v>1018</v>
      </c>
      <c r="E13013" s="753" t="s">
        <v>100</v>
      </c>
      <c r="F13013" s="753" t="s">
        <v>443</v>
      </c>
      <c r="G13013" s="757" t="s">
        <v>135</v>
      </c>
      <c r="H13013" s="751">
        <v>161875000</v>
      </c>
    </row>
    <row r="13014" spans="1:8">
      <c r="A13014" s="753" t="s">
        <v>84</v>
      </c>
      <c r="B13014" s="753" t="s">
        <v>239</v>
      </c>
      <c r="C13014" s="753" t="s">
        <v>188</v>
      </c>
      <c r="D13014" s="753" t="s">
        <v>1018</v>
      </c>
      <c r="E13014" s="753" t="s">
        <v>102</v>
      </c>
      <c r="F13014" s="753"/>
      <c r="G13014" s="757" t="s">
        <v>369</v>
      </c>
      <c r="H13014" s="751">
        <v>579578382</v>
      </c>
    </row>
    <row r="13015" spans="1:8">
      <c r="A13015" s="753" t="s">
        <v>84</v>
      </c>
      <c r="B13015" s="753" t="s">
        <v>239</v>
      </c>
      <c r="C13015" s="753" t="s">
        <v>188</v>
      </c>
      <c r="D13015" s="753" t="s">
        <v>1018</v>
      </c>
      <c r="E13015" s="753" t="s">
        <v>102</v>
      </c>
      <c r="F13015" s="753" t="s">
        <v>103</v>
      </c>
      <c r="G13015" s="757" t="s">
        <v>104</v>
      </c>
      <c r="H13015" s="751">
        <v>437388275</v>
      </c>
    </row>
    <row r="13016" spans="1:8">
      <c r="A13016" s="753" t="s">
        <v>84</v>
      </c>
      <c r="B13016" s="753" t="s">
        <v>239</v>
      </c>
      <c r="C13016" s="753" t="s">
        <v>188</v>
      </c>
      <c r="D13016" s="753" t="s">
        <v>1018</v>
      </c>
      <c r="E13016" s="753" t="s">
        <v>102</v>
      </c>
      <c r="F13016" s="753" t="s">
        <v>105</v>
      </c>
      <c r="G13016" s="757" t="s">
        <v>106</v>
      </c>
      <c r="H13016" s="751">
        <v>75727167</v>
      </c>
    </row>
    <row r="13017" spans="1:8">
      <c r="A13017" s="753" t="s">
        <v>84</v>
      </c>
      <c r="B13017" s="753" t="s">
        <v>239</v>
      </c>
      <c r="C13017" s="753" t="s">
        <v>188</v>
      </c>
      <c r="D13017" s="753" t="s">
        <v>1018</v>
      </c>
      <c r="E13017" s="753" t="s">
        <v>102</v>
      </c>
      <c r="F13017" s="753" t="s">
        <v>107</v>
      </c>
      <c r="G13017" s="757" t="s">
        <v>108</v>
      </c>
      <c r="H13017" s="751">
        <v>43906578</v>
      </c>
    </row>
    <row r="13018" spans="1:8">
      <c r="A13018" s="753" t="s">
        <v>84</v>
      </c>
      <c r="B13018" s="753" t="s">
        <v>239</v>
      </c>
      <c r="C13018" s="753" t="s">
        <v>188</v>
      </c>
      <c r="D13018" s="753" t="s">
        <v>1018</v>
      </c>
      <c r="E13018" s="753" t="s">
        <v>102</v>
      </c>
      <c r="F13018" s="753" t="s">
        <v>0</v>
      </c>
      <c r="G13018" s="757" t="s">
        <v>1</v>
      </c>
      <c r="H13018" s="751">
        <v>22556362</v>
      </c>
    </row>
    <row r="13019" spans="1:8" ht="26.4">
      <c r="A13019" s="753" t="s">
        <v>84</v>
      </c>
      <c r="B13019" s="753" t="s">
        <v>239</v>
      </c>
      <c r="C13019" s="753" t="s">
        <v>188</v>
      </c>
      <c r="D13019" s="753" t="s">
        <v>1018</v>
      </c>
      <c r="E13019" s="753" t="s">
        <v>582</v>
      </c>
      <c r="F13019" s="753"/>
      <c r="G13019" s="757" t="s">
        <v>2010</v>
      </c>
      <c r="H13019" s="751">
        <v>849300000</v>
      </c>
    </row>
    <row r="13020" spans="1:8">
      <c r="A13020" s="753" t="s">
        <v>84</v>
      </c>
      <c r="B13020" s="753" t="s">
        <v>239</v>
      </c>
      <c r="C13020" s="753" t="s">
        <v>188</v>
      </c>
      <c r="D13020" s="753" t="s">
        <v>1018</v>
      </c>
      <c r="E13020" s="753" t="s">
        <v>582</v>
      </c>
      <c r="F13020" s="753" t="s">
        <v>583</v>
      </c>
      <c r="G13020" s="757" t="s">
        <v>2011</v>
      </c>
      <c r="H13020" s="751">
        <v>849300000</v>
      </c>
    </row>
    <row r="13021" spans="1:8">
      <c r="A13021" s="753" t="s">
        <v>84</v>
      </c>
      <c r="B13021" s="753" t="s">
        <v>239</v>
      </c>
      <c r="C13021" s="753" t="s">
        <v>188</v>
      </c>
      <c r="D13021" s="753" t="s">
        <v>1018</v>
      </c>
      <c r="E13021" s="753" t="s">
        <v>109</v>
      </c>
      <c r="F13021" s="753"/>
      <c r="G13021" s="757" t="s">
        <v>110</v>
      </c>
      <c r="H13021" s="751">
        <v>8940000</v>
      </c>
    </row>
    <row r="13022" spans="1:8">
      <c r="A13022" s="753" t="s">
        <v>84</v>
      </c>
      <c r="B13022" s="753" t="s">
        <v>239</v>
      </c>
      <c r="C13022" s="753" t="s">
        <v>188</v>
      </c>
      <c r="D13022" s="753" t="s">
        <v>1018</v>
      </c>
      <c r="E13022" s="753" t="s">
        <v>109</v>
      </c>
      <c r="F13022" s="753" t="s">
        <v>111</v>
      </c>
      <c r="G13022" s="757" t="s">
        <v>135</v>
      </c>
      <c r="H13022" s="751">
        <v>8940000</v>
      </c>
    </row>
    <row r="13023" spans="1:8">
      <c r="A13023" s="753" t="s">
        <v>84</v>
      </c>
      <c r="B13023" s="753" t="s">
        <v>239</v>
      </c>
      <c r="C13023" s="753" t="s">
        <v>188</v>
      </c>
      <c r="D13023" s="753" t="s">
        <v>1018</v>
      </c>
      <c r="E13023" s="753" t="s">
        <v>112</v>
      </c>
      <c r="F13023" s="753"/>
      <c r="G13023" s="757" t="s">
        <v>113</v>
      </c>
      <c r="H13023" s="751">
        <v>60606847</v>
      </c>
    </row>
    <row r="13024" spans="1:8">
      <c r="A13024" s="753" t="s">
        <v>84</v>
      </c>
      <c r="B13024" s="753" t="s">
        <v>239</v>
      </c>
      <c r="C13024" s="753" t="s">
        <v>188</v>
      </c>
      <c r="D13024" s="753" t="s">
        <v>1018</v>
      </c>
      <c r="E13024" s="753" t="s">
        <v>112</v>
      </c>
      <c r="F13024" s="753" t="s">
        <v>155</v>
      </c>
      <c r="G13024" s="757" t="s">
        <v>1777</v>
      </c>
      <c r="H13024" s="751">
        <v>39899645</v>
      </c>
    </row>
    <row r="13025" spans="1:8">
      <c r="A13025" s="753" t="s">
        <v>84</v>
      </c>
      <c r="B13025" s="753" t="s">
        <v>239</v>
      </c>
      <c r="C13025" s="753" t="s">
        <v>188</v>
      </c>
      <c r="D13025" s="753" t="s">
        <v>1018</v>
      </c>
      <c r="E13025" s="753" t="s">
        <v>112</v>
      </c>
      <c r="F13025" s="753" t="s">
        <v>114</v>
      </c>
      <c r="G13025" s="757" t="s">
        <v>1778</v>
      </c>
      <c r="H13025" s="751">
        <v>10826202</v>
      </c>
    </row>
    <row r="13026" spans="1:8">
      <c r="A13026" s="753" t="s">
        <v>84</v>
      </c>
      <c r="B13026" s="753" t="s">
        <v>239</v>
      </c>
      <c r="C13026" s="753" t="s">
        <v>188</v>
      </c>
      <c r="D13026" s="753" t="s">
        <v>1018</v>
      </c>
      <c r="E13026" s="753" t="s">
        <v>112</v>
      </c>
      <c r="F13026" s="753" t="s">
        <v>156</v>
      </c>
      <c r="G13026" s="757" t="s">
        <v>1779</v>
      </c>
      <c r="H13026" s="751">
        <v>4901000</v>
      </c>
    </row>
    <row r="13027" spans="1:8">
      <c r="A13027" s="753" t="s">
        <v>84</v>
      </c>
      <c r="B13027" s="753" t="s">
        <v>239</v>
      </c>
      <c r="C13027" s="753" t="s">
        <v>188</v>
      </c>
      <c r="D13027" s="753" t="s">
        <v>1018</v>
      </c>
      <c r="E13027" s="753" t="s">
        <v>112</v>
      </c>
      <c r="F13027" s="753" t="s">
        <v>146</v>
      </c>
      <c r="G13027" s="757" t="s">
        <v>1780</v>
      </c>
      <c r="H13027" s="751">
        <v>4980000</v>
      </c>
    </row>
    <row r="13028" spans="1:8">
      <c r="A13028" s="753" t="s">
        <v>84</v>
      </c>
      <c r="B13028" s="753" t="s">
        <v>239</v>
      </c>
      <c r="C13028" s="753" t="s">
        <v>188</v>
      </c>
      <c r="D13028" s="753" t="s">
        <v>1018</v>
      </c>
      <c r="E13028" s="753" t="s">
        <v>115</v>
      </c>
      <c r="F13028" s="753"/>
      <c r="G13028" s="757" t="s">
        <v>1781</v>
      </c>
      <c r="H13028" s="751">
        <v>102209403</v>
      </c>
    </row>
    <row r="13029" spans="1:8">
      <c r="A13029" s="753" t="s">
        <v>84</v>
      </c>
      <c r="B13029" s="753" t="s">
        <v>239</v>
      </c>
      <c r="C13029" s="753" t="s">
        <v>188</v>
      </c>
      <c r="D13029" s="753" t="s">
        <v>1018</v>
      </c>
      <c r="E13029" s="753" t="s">
        <v>115</v>
      </c>
      <c r="F13029" s="753" t="s">
        <v>116</v>
      </c>
      <c r="G13029" s="757" t="s">
        <v>117</v>
      </c>
      <c r="H13029" s="751">
        <v>47965400</v>
      </c>
    </row>
    <row r="13030" spans="1:8">
      <c r="A13030" s="753" t="s">
        <v>84</v>
      </c>
      <c r="B13030" s="753" t="s">
        <v>239</v>
      </c>
      <c r="C13030" s="753" t="s">
        <v>188</v>
      </c>
      <c r="D13030" s="753" t="s">
        <v>1018</v>
      </c>
      <c r="E13030" s="753" t="s">
        <v>115</v>
      </c>
      <c r="F13030" s="753" t="s">
        <v>147</v>
      </c>
      <c r="G13030" s="757" t="s">
        <v>148</v>
      </c>
      <c r="H13030" s="751">
        <v>29822000</v>
      </c>
    </row>
    <row r="13031" spans="1:8">
      <c r="A13031" s="753" t="s">
        <v>84</v>
      </c>
      <c r="B13031" s="753" t="s">
        <v>239</v>
      </c>
      <c r="C13031" s="753" t="s">
        <v>188</v>
      </c>
      <c r="D13031" s="753" t="s">
        <v>1018</v>
      </c>
      <c r="E13031" s="753" t="s">
        <v>115</v>
      </c>
      <c r="F13031" s="753" t="s">
        <v>118</v>
      </c>
      <c r="G13031" s="757" t="s">
        <v>119</v>
      </c>
      <c r="H13031" s="751">
        <v>24422003</v>
      </c>
    </row>
    <row r="13032" spans="1:8">
      <c r="A13032" s="753" t="s">
        <v>84</v>
      </c>
      <c r="B13032" s="753" t="s">
        <v>239</v>
      </c>
      <c r="C13032" s="753" t="s">
        <v>188</v>
      </c>
      <c r="D13032" s="753" t="s">
        <v>1018</v>
      </c>
      <c r="E13032" s="753" t="s">
        <v>120</v>
      </c>
      <c r="F13032" s="753"/>
      <c r="G13032" s="757" t="s">
        <v>121</v>
      </c>
      <c r="H13032" s="751">
        <v>17525734</v>
      </c>
    </row>
    <row r="13033" spans="1:8" ht="39.6">
      <c r="A13033" s="753" t="s">
        <v>84</v>
      </c>
      <c r="B13033" s="753" t="s">
        <v>239</v>
      </c>
      <c r="C13033" s="753" t="s">
        <v>188</v>
      </c>
      <c r="D13033" s="753" t="s">
        <v>1018</v>
      </c>
      <c r="E13033" s="753" t="s">
        <v>120</v>
      </c>
      <c r="F13033" s="753" t="s">
        <v>122</v>
      </c>
      <c r="G13033" s="757" t="s">
        <v>1783</v>
      </c>
      <c r="H13033" s="751">
        <v>1498603</v>
      </c>
    </row>
    <row r="13034" spans="1:8">
      <c r="A13034" s="753" t="s">
        <v>84</v>
      </c>
      <c r="B13034" s="753" t="s">
        <v>239</v>
      </c>
      <c r="C13034" s="753" t="s">
        <v>188</v>
      </c>
      <c r="D13034" s="753" t="s">
        <v>1018</v>
      </c>
      <c r="E13034" s="753" t="s">
        <v>120</v>
      </c>
      <c r="F13034" s="753" t="s">
        <v>123</v>
      </c>
      <c r="G13034" s="757" t="s">
        <v>124</v>
      </c>
      <c r="H13034" s="751">
        <v>310000</v>
      </c>
    </row>
    <row r="13035" spans="1:8" ht="39.6">
      <c r="A13035" s="753" t="s">
        <v>84</v>
      </c>
      <c r="B13035" s="753" t="s">
        <v>239</v>
      </c>
      <c r="C13035" s="753" t="s">
        <v>188</v>
      </c>
      <c r="D13035" s="753" t="s">
        <v>1018</v>
      </c>
      <c r="E13035" s="753" t="s">
        <v>120</v>
      </c>
      <c r="F13035" s="753" t="s">
        <v>994</v>
      </c>
      <c r="G13035" s="757" t="s">
        <v>1824</v>
      </c>
      <c r="H13035" s="751">
        <v>14217131</v>
      </c>
    </row>
    <row r="13036" spans="1:8">
      <c r="A13036" s="753" t="s">
        <v>84</v>
      </c>
      <c r="B13036" s="753" t="s">
        <v>239</v>
      </c>
      <c r="C13036" s="753" t="s">
        <v>188</v>
      </c>
      <c r="D13036" s="753" t="s">
        <v>1018</v>
      </c>
      <c r="E13036" s="753" t="s">
        <v>120</v>
      </c>
      <c r="F13036" s="753" t="s">
        <v>315</v>
      </c>
      <c r="G13036" s="757" t="s">
        <v>1831</v>
      </c>
      <c r="H13036" s="751">
        <v>1500000</v>
      </c>
    </row>
    <row r="13037" spans="1:8">
      <c r="A13037" s="753" t="s">
        <v>84</v>
      </c>
      <c r="B13037" s="753" t="s">
        <v>239</v>
      </c>
      <c r="C13037" s="753" t="s">
        <v>188</v>
      </c>
      <c r="D13037" s="753" t="s">
        <v>1018</v>
      </c>
      <c r="E13037" s="753" t="s">
        <v>160</v>
      </c>
      <c r="F13037" s="753"/>
      <c r="G13037" s="757" t="s">
        <v>161</v>
      </c>
      <c r="H13037" s="751">
        <v>113898000</v>
      </c>
    </row>
    <row r="13038" spans="1:8">
      <c r="A13038" s="753" t="s">
        <v>84</v>
      </c>
      <c r="B13038" s="753" t="s">
        <v>239</v>
      </c>
      <c r="C13038" s="753" t="s">
        <v>188</v>
      </c>
      <c r="D13038" s="753" t="s">
        <v>1018</v>
      </c>
      <c r="E13038" s="753" t="s">
        <v>160</v>
      </c>
      <c r="F13038" s="753" t="s">
        <v>162</v>
      </c>
      <c r="G13038" s="757" t="s">
        <v>163</v>
      </c>
      <c r="H13038" s="751">
        <v>16905000</v>
      </c>
    </row>
    <row r="13039" spans="1:8">
      <c r="A13039" s="753" t="s">
        <v>84</v>
      </c>
      <c r="B13039" s="753" t="s">
        <v>239</v>
      </c>
      <c r="C13039" s="753" t="s">
        <v>188</v>
      </c>
      <c r="D13039" s="753" t="s">
        <v>1018</v>
      </c>
      <c r="E13039" s="753" t="s">
        <v>160</v>
      </c>
      <c r="F13039" s="753" t="s">
        <v>544</v>
      </c>
      <c r="G13039" s="757" t="s">
        <v>545</v>
      </c>
      <c r="H13039" s="751">
        <v>8500000</v>
      </c>
    </row>
    <row r="13040" spans="1:8">
      <c r="A13040" s="753" t="s">
        <v>84</v>
      </c>
      <c r="B13040" s="753" t="s">
        <v>239</v>
      </c>
      <c r="C13040" s="753" t="s">
        <v>188</v>
      </c>
      <c r="D13040" s="753" t="s">
        <v>1018</v>
      </c>
      <c r="E13040" s="753" t="s">
        <v>160</v>
      </c>
      <c r="F13040" s="753" t="s">
        <v>975</v>
      </c>
      <c r="G13040" s="757" t="s">
        <v>974</v>
      </c>
      <c r="H13040" s="751">
        <v>600000</v>
      </c>
    </row>
    <row r="13041" spans="1:8">
      <c r="A13041" s="753" t="s">
        <v>84</v>
      </c>
      <c r="B13041" s="753" t="s">
        <v>239</v>
      </c>
      <c r="C13041" s="753" t="s">
        <v>188</v>
      </c>
      <c r="D13041" s="753" t="s">
        <v>1018</v>
      </c>
      <c r="E13041" s="753" t="s">
        <v>160</v>
      </c>
      <c r="F13041" s="753" t="s">
        <v>547</v>
      </c>
      <c r="G13041" s="757" t="s">
        <v>548</v>
      </c>
      <c r="H13041" s="751">
        <v>5350000</v>
      </c>
    </row>
    <row r="13042" spans="1:8">
      <c r="A13042" s="753" t="s">
        <v>84</v>
      </c>
      <c r="B13042" s="753" t="s">
        <v>239</v>
      </c>
      <c r="C13042" s="753" t="s">
        <v>188</v>
      </c>
      <c r="D13042" s="753" t="s">
        <v>1018</v>
      </c>
      <c r="E13042" s="753" t="s">
        <v>160</v>
      </c>
      <c r="F13042" s="753" t="s">
        <v>438</v>
      </c>
      <c r="G13042" s="757" t="s">
        <v>1786</v>
      </c>
      <c r="H13042" s="751">
        <v>1500000</v>
      </c>
    </row>
    <row r="13043" spans="1:8">
      <c r="A13043" s="753" t="s">
        <v>84</v>
      </c>
      <c r="B13043" s="753" t="s">
        <v>239</v>
      </c>
      <c r="C13043" s="753" t="s">
        <v>188</v>
      </c>
      <c r="D13043" s="753" t="s">
        <v>1018</v>
      </c>
      <c r="E13043" s="753" t="s">
        <v>160</v>
      </c>
      <c r="F13043" s="753" t="s">
        <v>549</v>
      </c>
      <c r="G13043" s="757" t="s">
        <v>550</v>
      </c>
      <c r="H13043" s="751">
        <v>51468000</v>
      </c>
    </row>
    <row r="13044" spans="1:8">
      <c r="A13044" s="753" t="s">
        <v>84</v>
      </c>
      <c r="B13044" s="753" t="s">
        <v>239</v>
      </c>
      <c r="C13044" s="753" t="s">
        <v>188</v>
      </c>
      <c r="D13044" s="753" t="s">
        <v>1018</v>
      </c>
      <c r="E13044" s="753" t="s">
        <v>160</v>
      </c>
      <c r="F13044" s="753" t="s">
        <v>551</v>
      </c>
      <c r="G13044" s="757" t="s">
        <v>133</v>
      </c>
      <c r="H13044" s="751">
        <v>29575000</v>
      </c>
    </row>
    <row r="13045" spans="1:8">
      <c r="A13045" s="753" t="s">
        <v>84</v>
      </c>
      <c r="B13045" s="753" t="s">
        <v>239</v>
      </c>
      <c r="C13045" s="753" t="s">
        <v>188</v>
      </c>
      <c r="D13045" s="753" t="s">
        <v>1018</v>
      </c>
      <c r="E13045" s="753" t="s">
        <v>125</v>
      </c>
      <c r="F13045" s="753"/>
      <c r="G13045" s="757" t="s">
        <v>126</v>
      </c>
      <c r="H13045" s="751">
        <v>182264800</v>
      </c>
    </row>
    <row r="13046" spans="1:8">
      <c r="A13046" s="753" t="s">
        <v>84</v>
      </c>
      <c r="B13046" s="753" t="s">
        <v>239</v>
      </c>
      <c r="C13046" s="753" t="s">
        <v>188</v>
      </c>
      <c r="D13046" s="753" t="s">
        <v>1018</v>
      </c>
      <c r="E13046" s="753" t="s">
        <v>125</v>
      </c>
      <c r="F13046" s="753" t="s">
        <v>430</v>
      </c>
      <c r="G13046" s="757" t="s">
        <v>431</v>
      </c>
      <c r="H13046" s="751">
        <v>64800</v>
      </c>
    </row>
    <row r="13047" spans="1:8">
      <c r="A13047" s="753" t="s">
        <v>84</v>
      </c>
      <c r="B13047" s="753" t="s">
        <v>239</v>
      </c>
      <c r="C13047" s="753" t="s">
        <v>188</v>
      </c>
      <c r="D13047" s="753" t="s">
        <v>1018</v>
      </c>
      <c r="E13047" s="753" t="s">
        <v>125</v>
      </c>
      <c r="F13047" s="753" t="s">
        <v>552</v>
      </c>
      <c r="G13047" s="757" t="s">
        <v>553</v>
      </c>
      <c r="H13047" s="751">
        <v>6650000</v>
      </c>
    </row>
    <row r="13048" spans="1:8">
      <c r="A13048" s="753" t="s">
        <v>84</v>
      </c>
      <c r="B13048" s="753" t="s">
        <v>239</v>
      </c>
      <c r="C13048" s="753" t="s">
        <v>188</v>
      </c>
      <c r="D13048" s="753" t="s">
        <v>1018</v>
      </c>
      <c r="E13048" s="753" t="s">
        <v>125</v>
      </c>
      <c r="F13048" s="753" t="s">
        <v>127</v>
      </c>
      <c r="G13048" s="757" t="s">
        <v>128</v>
      </c>
      <c r="H13048" s="751">
        <v>1150000</v>
      </c>
    </row>
    <row r="13049" spans="1:8">
      <c r="A13049" s="753" t="s">
        <v>84</v>
      </c>
      <c r="B13049" s="753" t="s">
        <v>239</v>
      </c>
      <c r="C13049" s="753" t="s">
        <v>188</v>
      </c>
      <c r="D13049" s="753" t="s">
        <v>1018</v>
      </c>
      <c r="E13049" s="753" t="s">
        <v>125</v>
      </c>
      <c r="F13049" s="753" t="s">
        <v>129</v>
      </c>
      <c r="G13049" s="757" t="s">
        <v>1787</v>
      </c>
      <c r="H13049" s="751">
        <v>174400000</v>
      </c>
    </row>
    <row r="13050" spans="1:8">
      <c r="A13050" s="753" t="s">
        <v>84</v>
      </c>
      <c r="B13050" s="753" t="s">
        <v>239</v>
      </c>
      <c r="C13050" s="753" t="s">
        <v>188</v>
      </c>
      <c r="D13050" s="753" t="s">
        <v>1018</v>
      </c>
      <c r="E13050" s="753" t="s">
        <v>554</v>
      </c>
      <c r="F13050" s="753"/>
      <c r="G13050" s="757" t="s">
        <v>555</v>
      </c>
      <c r="H13050" s="751">
        <v>212033600</v>
      </c>
    </row>
    <row r="13051" spans="1:8">
      <c r="A13051" s="753" t="s">
        <v>84</v>
      </c>
      <c r="B13051" s="753" t="s">
        <v>239</v>
      </c>
      <c r="C13051" s="753" t="s">
        <v>188</v>
      </c>
      <c r="D13051" s="753" t="s">
        <v>1018</v>
      </c>
      <c r="E13051" s="753" t="s">
        <v>554</v>
      </c>
      <c r="F13051" s="753" t="s">
        <v>556</v>
      </c>
      <c r="G13051" s="757" t="s">
        <v>557</v>
      </c>
      <c r="H13051" s="751">
        <v>23500000</v>
      </c>
    </row>
    <row r="13052" spans="1:8">
      <c r="A13052" s="753" t="s">
        <v>84</v>
      </c>
      <c r="B13052" s="753" t="s">
        <v>239</v>
      </c>
      <c r="C13052" s="753" t="s">
        <v>188</v>
      </c>
      <c r="D13052" s="753" t="s">
        <v>1018</v>
      </c>
      <c r="E13052" s="753" t="s">
        <v>554</v>
      </c>
      <c r="F13052" s="753" t="s">
        <v>243</v>
      </c>
      <c r="G13052" s="757" t="s">
        <v>244</v>
      </c>
      <c r="H13052" s="751">
        <v>160133600</v>
      </c>
    </row>
    <row r="13053" spans="1:8">
      <c r="A13053" s="753" t="s">
        <v>84</v>
      </c>
      <c r="B13053" s="753" t="s">
        <v>239</v>
      </c>
      <c r="C13053" s="753" t="s">
        <v>188</v>
      </c>
      <c r="D13053" s="753" t="s">
        <v>1018</v>
      </c>
      <c r="E13053" s="753" t="s">
        <v>554</v>
      </c>
      <c r="F13053" s="753" t="s">
        <v>206</v>
      </c>
      <c r="G13053" s="757" t="s">
        <v>207</v>
      </c>
      <c r="H13053" s="751">
        <v>16800000</v>
      </c>
    </row>
    <row r="13054" spans="1:8">
      <c r="A13054" s="753" t="s">
        <v>84</v>
      </c>
      <c r="B13054" s="753" t="s">
        <v>239</v>
      </c>
      <c r="C13054" s="753" t="s">
        <v>188</v>
      </c>
      <c r="D13054" s="753" t="s">
        <v>1018</v>
      </c>
      <c r="E13054" s="753" t="s">
        <v>554</v>
      </c>
      <c r="F13054" s="753" t="s">
        <v>558</v>
      </c>
      <c r="G13054" s="757" t="s">
        <v>559</v>
      </c>
      <c r="H13054" s="751">
        <v>11600000</v>
      </c>
    </row>
    <row r="13055" spans="1:8" ht="39.6">
      <c r="A13055" s="753" t="s">
        <v>84</v>
      </c>
      <c r="B13055" s="753" t="s">
        <v>239</v>
      </c>
      <c r="C13055" s="753" t="s">
        <v>188</v>
      </c>
      <c r="D13055" s="753" t="s">
        <v>1018</v>
      </c>
      <c r="E13055" s="753" t="s">
        <v>560</v>
      </c>
      <c r="F13055" s="753"/>
      <c r="G13055" s="757" t="s">
        <v>1790</v>
      </c>
      <c r="H13055" s="751">
        <v>25142000</v>
      </c>
    </row>
    <row r="13056" spans="1:8">
      <c r="A13056" s="753" t="s">
        <v>84</v>
      </c>
      <c r="B13056" s="753" t="s">
        <v>239</v>
      </c>
      <c r="C13056" s="753" t="s">
        <v>188</v>
      </c>
      <c r="D13056" s="753" t="s">
        <v>1018</v>
      </c>
      <c r="E13056" s="753" t="s">
        <v>560</v>
      </c>
      <c r="F13056" s="753" t="s">
        <v>418</v>
      </c>
      <c r="G13056" s="757" t="s">
        <v>1793</v>
      </c>
      <c r="H13056" s="751">
        <v>19042000</v>
      </c>
    </row>
    <row r="13057" spans="1:8">
      <c r="A13057" s="753" t="s">
        <v>84</v>
      </c>
      <c r="B13057" s="753" t="s">
        <v>239</v>
      </c>
      <c r="C13057" s="753" t="s">
        <v>188</v>
      </c>
      <c r="D13057" s="753" t="s">
        <v>1018</v>
      </c>
      <c r="E13057" s="753" t="s">
        <v>560</v>
      </c>
      <c r="F13057" s="753" t="s">
        <v>562</v>
      </c>
      <c r="G13057" s="757" t="s">
        <v>1794</v>
      </c>
      <c r="H13057" s="751">
        <v>6100000</v>
      </c>
    </row>
    <row r="13058" spans="1:8" ht="26.4">
      <c r="A13058" s="753" t="s">
        <v>84</v>
      </c>
      <c r="B13058" s="753" t="s">
        <v>239</v>
      </c>
      <c r="C13058" s="753" t="s">
        <v>188</v>
      </c>
      <c r="D13058" s="753" t="s">
        <v>1018</v>
      </c>
      <c r="E13058" s="753" t="s">
        <v>1796</v>
      </c>
      <c r="F13058" s="753"/>
      <c r="G13058" s="757" t="s">
        <v>1797</v>
      </c>
      <c r="H13058" s="751">
        <v>62500000</v>
      </c>
    </row>
    <row r="13059" spans="1:8">
      <c r="A13059" s="753" t="s">
        <v>84</v>
      </c>
      <c r="B13059" s="753" t="s">
        <v>239</v>
      </c>
      <c r="C13059" s="753" t="s">
        <v>188</v>
      </c>
      <c r="D13059" s="753" t="s">
        <v>1018</v>
      </c>
      <c r="E13059" s="753" t="s">
        <v>1796</v>
      </c>
      <c r="F13059" s="753" t="s">
        <v>1878</v>
      </c>
      <c r="G13059" s="757" t="s">
        <v>1866</v>
      </c>
      <c r="H13059" s="751">
        <v>13000000</v>
      </c>
    </row>
    <row r="13060" spans="1:8">
      <c r="A13060" s="753" t="s">
        <v>84</v>
      </c>
      <c r="B13060" s="753" t="s">
        <v>239</v>
      </c>
      <c r="C13060" s="753" t="s">
        <v>188</v>
      </c>
      <c r="D13060" s="753" t="s">
        <v>1018</v>
      </c>
      <c r="E13060" s="753" t="s">
        <v>1796</v>
      </c>
      <c r="F13060" s="753" t="s">
        <v>1825</v>
      </c>
      <c r="G13060" s="757" t="s">
        <v>1794</v>
      </c>
      <c r="H13060" s="751">
        <v>27600000</v>
      </c>
    </row>
    <row r="13061" spans="1:8">
      <c r="A13061" s="753" t="s">
        <v>84</v>
      </c>
      <c r="B13061" s="753" t="s">
        <v>239</v>
      </c>
      <c r="C13061" s="753" t="s">
        <v>188</v>
      </c>
      <c r="D13061" s="753" t="s">
        <v>1018</v>
      </c>
      <c r="E13061" s="753" t="s">
        <v>1796</v>
      </c>
      <c r="F13061" s="753" t="s">
        <v>1798</v>
      </c>
      <c r="G13061" s="757" t="s">
        <v>1793</v>
      </c>
      <c r="H13061" s="751">
        <v>21900000</v>
      </c>
    </row>
    <row r="13062" spans="1:8" ht="26.4">
      <c r="A13062" s="753" t="s">
        <v>84</v>
      </c>
      <c r="B13062" s="753" t="s">
        <v>239</v>
      </c>
      <c r="C13062" s="753" t="s">
        <v>188</v>
      </c>
      <c r="D13062" s="753" t="s">
        <v>1018</v>
      </c>
      <c r="E13062" s="753" t="s">
        <v>130</v>
      </c>
      <c r="F13062" s="753"/>
      <c r="G13062" s="757" t="s">
        <v>131</v>
      </c>
      <c r="H13062" s="751">
        <v>516868000</v>
      </c>
    </row>
    <row r="13063" spans="1:8">
      <c r="A13063" s="753" t="s">
        <v>84</v>
      </c>
      <c r="B13063" s="753" t="s">
        <v>239</v>
      </c>
      <c r="C13063" s="753" t="s">
        <v>188</v>
      </c>
      <c r="D13063" s="753" t="s">
        <v>1018</v>
      </c>
      <c r="E13063" s="753" t="s">
        <v>130</v>
      </c>
      <c r="F13063" s="753" t="s">
        <v>585</v>
      </c>
      <c r="G13063" s="757" t="s">
        <v>1799</v>
      </c>
      <c r="H13063" s="751">
        <v>352596000</v>
      </c>
    </row>
    <row r="13064" spans="1:8">
      <c r="A13064" s="753" t="s">
        <v>84</v>
      </c>
      <c r="B13064" s="753" t="s">
        <v>239</v>
      </c>
      <c r="C13064" s="753" t="s">
        <v>188</v>
      </c>
      <c r="D13064" s="753" t="s">
        <v>1018</v>
      </c>
      <c r="E13064" s="753" t="s">
        <v>130</v>
      </c>
      <c r="F13064" s="753" t="s">
        <v>8</v>
      </c>
      <c r="G13064" s="757" t="s">
        <v>1835</v>
      </c>
      <c r="H13064" s="751">
        <v>20450000</v>
      </c>
    </row>
    <row r="13065" spans="1:8">
      <c r="A13065" s="753" t="s">
        <v>84</v>
      </c>
      <c r="B13065" s="753" t="s">
        <v>239</v>
      </c>
      <c r="C13065" s="753" t="s">
        <v>188</v>
      </c>
      <c r="D13065" s="753" t="s">
        <v>1018</v>
      </c>
      <c r="E13065" s="753" t="s">
        <v>130</v>
      </c>
      <c r="F13065" s="753" t="s">
        <v>14</v>
      </c>
      <c r="G13065" s="757" t="s">
        <v>1800</v>
      </c>
      <c r="H13065" s="751">
        <v>44927100</v>
      </c>
    </row>
    <row r="13066" spans="1:8">
      <c r="A13066" s="753" t="s">
        <v>84</v>
      </c>
      <c r="B13066" s="753" t="s">
        <v>239</v>
      </c>
      <c r="C13066" s="753" t="s">
        <v>188</v>
      </c>
      <c r="D13066" s="753" t="s">
        <v>1018</v>
      </c>
      <c r="E13066" s="753" t="s">
        <v>130</v>
      </c>
      <c r="F13066" s="753" t="s">
        <v>132</v>
      </c>
      <c r="G13066" s="757" t="s">
        <v>135</v>
      </c>
      <c r="H13066" s="751">
        <v>98894900</v>
      </c>
    </row>
    <row r="13067" spans="1:8">
      <c r="A13067" s="753" t="s">
        <v>84</v>
      </c>
      <c r="B13067" s="753" t="s">
        <v>239</v>
      </c>
      <c r="C13067" s="753" t="s">
        <v>188</v>
      </c>
      <c r="D13067" s="753" t="s">
        <v>1018</v>
      </c>
      <c r="E13067" s="753" t="s">
        <v>1801</v>
      </c>
      <c r="F13067" s="753"/>
      <c r="G13067" s="757" t="s">
        <v>1802</v>
      </c>
      <c r="H13067" s="751">
        <v>7781000</v>
      </c>
    </row>
    <row r="13068" spans="1:8">
      <c r="A13068" s="753" t="s">
        <v>84</v>
      </c>
      <c r="B13068" s="753" t="s">
        <v>239</v>
      </c>
      <c r="C13068" s="753" t="s">
        <v>188</v>
      </c>
      <c r="D13068" s="753" t="s">
        <v>1018</v>
      </c>
      <c r="E13068" s="753" t="s">
        <v>1801</v>
      </c>
      <c r="F13068" s="753" t="s">
        <v>1803</v>
      </c>
      <c r="G13068" s="757" t="s">
        <v>1804</v>
      </c>
      <c r="H13068" s="751">
        <v>7781000</v>
      </c>
    </row>
    <row r="13069" spans="1:8">
      <c r="A13069" s="753" t="s">
        <v>84</v>
      </c>
      <c r="B13069" s="753" t="s">
        <v>239</v>
      </c>
      <c r="C13069" s="753" t="s">
        <v>188</v>
      </c>
      <c r="D13069" s="753" t="s">
        <v>1018</v>
      </c>
      <c r="E13069" s="753" t="s">
        <v>134</v>
      </c>
      <c r="F13069" s="753"/>
      <c r="G13069" s="757" t="s">
        <v>135</v>
      </c>
      <c r="H13069" s="751">
        <v>855654423</v>
      </c>
    </row>
    <row r="13070" spans="1:8">
      <c r="A13070" s="753" t="s">
        <v>84</v>
      </c>
      <c r="B13070" s="753" t="s">
        <v>239</v>
      </c>
      <c r="C13070" s="753" t="s">
        <v>188</v>
      </c>
      <c r="D13070" s="753" t="s">
        <v>1018</v>
      </c>
      <c r="E13070" s="753" t="s">
        <v>134</v>
      </c>
      <c r="F13070" s="753" t="s">
        <v>137</v>
      </c>
      <c r="G13070" s="757" t="s">
        <v>138</v>
      </c>
      <c r="H13070" s="751">
        <v>121918423</v>
      </c>
    </row>
    <row r="13071" spans="1:8">
      <c r="A13071" s="753" t="s">
        <v>84</v>
      </c>
      <c r="B13071" s="753" t="s">
        <v>239</v>
      </c>
      <c r="C13071" s="753" t="s">
        <v>188</v>
      </c>
      <c r="D13071" s="753" t="s">
        <v>1018</v>
      </c>
      <c r="E13071" s="753" t="s">
        <v>134</v>
      </c>
      <c r="F13071" s="753" t="s">
        <v>139</v>
      </c>
      <c r="G13071" s="757" t="s">
        <v>140</v>
      </c>
      <c r="H13071" s="751">
        <v>733736000</v>
      </c>
    </row>
    <row r="13072" spans="1:8" ht="39.6">
      <c r="A13072" s="753" t="s">
        <v>84</v>
      </c>
      <c r="B13072" s="753" t="s">
        <v>239</v>
      </c>
      <c r="C13072" s="753" t="s">
        <v>188</v>
      </c>
      <c r="D13072" s="753" t="s">
        <v>1018</v>
      </c>
      <c r="E13072" s="753" t="s">
        <v>419</v>
      </c>
      <c r="F13072" s="753"/>
      <c r="G13072" s="757" t="s">
        <v>1807</v>
      </c>
      <c r="H13072" s="751">
        <v>12069000</v>
      </c>
    </row>
    <row r="13073" spans="1:8" ht="52.8">
      <c r="A13073" s="753" t="s">
        <v>84</v>
      </c>
      <c r="B13073" s="753" t="s">
        <v>239</v>
      </c>
      <c r="C13073" s="753" t="s">
        <v>188</v>
      </c>
      <c r="D13073" s="753" t="s">
        <v>1018</v>
      </c>
      <c r="E13073" s="753" t="s">
        <v>419</v>
      </c>
      <c r="F13073" s="753" t="s">
        <v>420</v>
      </c>
      <c r="G13073" s="757" t="s">
        <v>2714</v>
      </c>
      <c r="H13073" s="751">
        <v>12069000</v>
      </c>
    </row>
    <row r="13074" spans="1:8">
      <c r="A13074" s="753" t="s">
        <v>84</v>
      </c>
      <c r="B13074" s="753" t="s">
        <v>239</v>
      </c>
      <c r="C13074" s="753" t="s">
        <v>188</v>
      </c>
      <c r="D13074" s="753" t="s">
        <v>1018</v>
      </c>
      <c r="E13074" s="753" t="s">
        <v>404</v>
      </c>
      <c r="F13074" s="753"/>
      <c r="G13074" s="757" t="s">
        <v>1808</v>
      </c>
      <c r="H13074" s="751">
        <v>19747000</v>
      </c>
    </row>
    <row r="13075" spans="1:8">
      <c r="A13075" s="753" t="s">
        <v>84</v>
      </c>
      <c r="B13075" s="753" t="s">
        <v>239</v>
      </c>
      <c r="C13075" s="753" t="s">
        <v>188</v>
      </c>
      <c r="D13075" s="753" t="s">
        <v>1018</v>
      </c>
      <c r="E13075" s="753" t="s">
        <v>404</v>
      </c>
      <c r="F13075" s="753" t="s">
        <v>1809</v>
      </c>
      <c r="G13075" s="757" t="s">
        <v>26</v>
      </c>
      <c r="H13075" s="751">
        <v>19747000</v>
      </c>
    </row>
    <row r="13076" spans="1:8">
      <c r="A13076" s="753" t="s">
        <v>84</v>
      </c>
      <c r="B13076" s="753" t="s">
        <v>239</v>
      </c>
      <c r="C13076" s="753" t="s">
        <v>188</v>
      </c>
      <c r="D13076" s="753" t="s">
        <v>1018</v>
      </c>
      <c r="E13076" s="753" t="s">
        <v>178</v>
      </c>
      <c r="F13076" s="753"/>
      <c r="G13076" s="757" t="s">
        <v>179</v>
      </c>
      <c r="H13076" s="751">
        <v>2071978000</v>
      </c>
    </row>
    <row r="13077" spans="1:8" ht="26.4">
      <c r="A13077" s="753" t="s">
        <v>84</v>
      </c>
      <c r="B13077" s="753" t="s">
        <v>239</v>
      </c>
      <c r="C13077" s="753" t="s">
        <v>188</v>
      </c>
      <c r="D13077" s="753" t="s">
        <v>1018</v>
      </c>
      <c r="E13077" s="753" t="s">
        <v>178</v>
      </c>
      <c r="F13077" s="753" t="s">
        <v>180</v>
      </c>
      <c r="G13077" s="757" t="s">
        <v>1810</v>
      </c>
      <c r="H13077" s="751">
        <v>2071978000</v>
      </c>
    </row>
    <row r="13078" spans="1:8">
      <c r="A13078" s="753" t="s">
        <v>84</v>
      </c>
      <c r="B13078" s="753" t="s">
        <v>239</v>
      </c>
      <c r="C13078" s="753" t="s">
        <v>188</v>
      </c>
      <c r="D13078" s="753" t="s">
        <v>1018</v>
      </c>
      <c r="E13078" s="753" t="s">
        <v>19</v>
      </c>
      <c r="F13078" s="753"/>
      <c r="G13078" s="757" t="s">
        <v>133</v>
      </c>
      <c r="H13078" s="751">
        <v>155348000</v>
      </c>
    </row>
    <row r="13079" spans="1:8">
      <c r="A13079" s="753" t="s">
        <v>84</v>
      </c>
      <c r="B13079" s="753" t="s">
        <v>239</v>
      </c>
      <c r="C13079" s="753" t="s">
        <v>188</v>
      </c>
      <c r="D13079" s="753" t="s">
        <v>1018</v>
      </c>
      <c r="E13079" s="753" t="s">
        <v>19</v>
      </c>
      <c r="F13079" s="753" t="s">
        <v>20</v>
      </c>
      <c r="G13079" s="757" t="s">
        <v>21</v>
      </c>
      <c r="H13079" s="751">
        <v>60067000</v>
      </c>
    </row>
    <row r="13080" spans="1:8">
      <c r="A13080" s="753" t="s">
        <v>84</v>
      </c>
      <c r="B13080" s="753" t="s">
        <v>239</v>
      </c>
      <c r="C13080" s="753" t="s">
        <v>188</v>
      </c>
      <c r="D13080" s="753" t="s">
        <v>1018</v>
      </c>
      <c r="E13080" s="753" t="s">
        <v>19</v>
      </c>
      <c r="F13080" s="753" t="s">
        <v>22</v>
      </c>
      <c r="G13080" s="757" t="s">
        <v>23</v>
      </c>
      <c r="H13080" s="751">
        <v>88938000</v>
      </c>
    </row>
    <row r="13081" spans="1:8">
      <c r="A13081" s="753" t="s">
        <v>84</v>
      </c>
      <c r="B13081" s="753" t="s">
        <v>239</v>
      </c>
      <c r="C13081" s="753" t="s">
        <v>188</v>
      </c>
      <c r="D13081" s="753" t="s">
        <v>1018</v>
      </c>
      <c r="E13081" s="753" t="s">
        <v>19</v>
      </c>
      <c r="F13081" s="753" t="s">
        <v>245</v>
      </c>
      <c r="G13081" s="757" t="s">
        <v>135</v>
      </c>
      <c r="H13081" s="751">
        <v>6343000</v>
      </c>
    </row>
    <row r="13082" spans="1:8">
      <c r="A13082" s="753" t="s">
        <v>84</v>
      </c>
      <c r="B13082" s="753" t="s">
        <v>239</v>
      </c>
      <c r="C13082" s="753" t="s">
        <v>188</v>
      </c>
      <c r="D13082" s="753" t="s">
        <v>415</v>
      </c>
      <c r="E13082" s="753"/>
      <c r="F13082" s="753"/>
      <c r="G13082" s="757" t="s">
        <v>1865</v>
      </c>
      <c r="H13082" s="751">
        <v>8182391370</v>
      </c>
    </row>
    <row r="13083" spans="1:8">
      <c r="A13083" s="753" t="s">
        <v>84</v>
      </c>
      <c r="B13083" s="753" t="s">
        <v>239</v>
      </c>
      <c r="C13083" s="753" t="s">
        <v>188</v>
      </c>
      <c r="D13083" s="753" t="s">
        <v>415</v>
      </c>
      <c r="E13083" s="753" t="s">
        <v>92</v>
      </c>
      <c r="F13083" s="753"/>
      <c r="G13083" s="757" t="s">
        <v>93</v>
      </c>
      <c r="H13083" s="751">
        <v>1972987119</v>
      </c>
    </row>
    <row r="13084" spans="1:8">
      <c r="A13084" s="753" t="s">
        <v>84</v>
      </c>
      <c r="B13084" s="753" t="s">
        <v>239</v>
      </c>
      <c r="C13084" s="753" t="s">
        <v>188</v>
      </c>
      <c r="D13084" s="753" t="s">
        <v>415</v>
      </c>
      <c r="E13084" s="753" t="s">
        <v>92</v>
      </c>
      <c r="F13084" s="753" t="s">
        <v>94</v>
      </c>
      <c r="G13084" s="757" t="s">
        <v>1768</v>
      </c>
      <c r="H13084" s="751">
        <v>1972987119</v>
      </c>
    </row>
    <row r="13085" spans="1:8" ht="26.4">
      <c r="A13085" s="753" t="s">
        <v>84</v>
      </c>
      <c r="B13085" s="753" t="s">
        <v>239</v>
      </c>
      <c r="C13085" s="753" t="s">
        <v>188</v>
      </c>
      <c r="D13085" s="753" t="s">
        <v>415</v>
      </c>
      <c r="E13085" s="753" t="s">
        <v>141</v>
      </c>
      <c r="F13085" s="753"/>
      <c r="G13085" s="757" t="s">
        <v>1822</v>
      </c>
      <c r="H13085" s="751">
        <v>104876400</v>
      </c>
    </row>
    <row r="13086" spans="1:8" ht="26.4">
      <c r="A13086" s="753" t="s">
        <v>84</v>
      </c>
      <c r="B13086" s="753" t="s">
        <v>239</v>
      </c>
      <c r="C13086" s="753" t="s">
        <v>188</v>
      </c>
      <c r="D13086" s="753" t="s">
        <v>415</v>
      </c>
      <c r="E13086" s="753" t="s">
        <v>141</v>
      </c>
      <c r="F13086" s="753" t="s">
        <v>581</v>
      </c>
      <c r="G13086" s="757" t="s">
        <v>1823</v>
      </c>
      <c r="H13086" s="751">
        <v>104876400</v>
      </c>
    </row>
    <row r="13087" spans="1:8">
      <c r="A13087" s="753" t="s">
        <v>84</v>
      </c>
      <c r="B13087" s="753" t="s">
        <v>239</v>
      </c>
      <c r="C13087" s="753" t="s">
        <v>188</v>
      </c>
      <c r="D13087" s="753" t="s">
        <v>415</v>
      </c>
      <c r="E13087" s="753" t="s">
        <v>96</v>
      </c>
      <c r="F13087" s="753"/>
      <c r="G13087" s="757" t="s">
        <v>97</v>
      </c>
      <c r="H13087" s="751">
        <v>1837393490</v>
      </c>
    </row>
    <row r="13088" spans="1:8">
      <c r="A13088" s="753" t="s">
        <v>84</v>
      </c>
      <c r="B13088" s="753" t="s">
        <v>239</v>
      </c>
      <c r="C13088" s="753" t="s">
        <v>188</v>
      </c>
      <c r="D13088" s="753" t="s">
        <v>415</v>
      </c>
      <c r="E13088" s="753" t="s">
        <v>96</v>
      </c>
      <c r="F13088" s="753" t="s">
        <v>151</v>
      </c>
      <c r="G13088" s="757" t="s">
        <v>152</v>
      </c>
      <c r="H13088" s="751">
        <v>26168690</v>
      </c>
    </row>
    <row r="13089" spans="1:8">
      <c r="A13089" s="753" t="s">
        <v>84</v>
      </c>
      <c r="B13089" s="753" t="s">
        <v>239</v>
      </c>
      <c r="C13089" s="753" t="s">
        <v>188</v>
      </c>
      <c r="D13089" s="753" t="s">
        <v>415</v>
      </c>
      <c r="E13089" s="753" t="s">
        <v>96</v>
      </c>
      <c r="F13089" s="753" t="s">
        <v>440</v>
      </c>
      <c r="G13089" s="757" t="s">
        <v>441</v>
      </c>
      <c r="H13089" s="751">
        <v>338352000</v>
      </c>
    </row>
    <row r="13090" spans="1:8">
      <c r="A13090" s="753" t="s">
        <v>84</v>
      </c>
      <c r="B13090" s="753" t="s">
        <v>239</v>
      </c>
      <c r="C13090" s="753" t="s">
        <v>188</v>
      </c>
      <c r="D13090" s="753" t="s">
        <v>415</v>
      </c>
      <c r="E13090" s="753" t="s">
        <v>96</v>
      </c>
      <c r="F13090" s="753" t="s">
        <v>434</v>
      </c>
      <c r="G13090" s="757" t="s">
        <v>435</v>
      </c>
      <c r="H13090" s="751">
        <v>324303910</v>
      </c>
    </row>
    <row r="13091" spans="1:8">
      <c r="A13091" s="753" t="s">
        <v>84</v>
      </c>
      <c r="B13091" s="753" t="s">
        <v>239</v>
      </c>
      <c r="C13091" s="753" t="s">
        <v>188</v>
      </c>
      <c r="D13091" s="753" t="s">
        <v>415</v>
      </c>
      <c r="E13091" s="753" t="s">
        <v>96</v>
      </c>
      <c r="F13091" s="753" t="s">
        <v>864</v>
      </c>
      <c r="G13091" s="757" t="s">
        <v>1770</v>
      </c>
      <c r="H13091" s="751">
        <v>22622000</v>
      </c>
    </row>
    <row r="13092" spans="1:8" ht="26.4">
      <c r="A13092" s="753" t="s">
        <v>84</v>
      </c>
      <c r="B13092" s="753" t="s">
        <v>239</v>
      </c>
      <c r="C13092" s="753" t="s">
        <v>188</v>
      </c>
      <c r="D13092" s="753" t="s">
        <v>415</v>
      </c>
      <c r="E13092" s="753" t="s">
        <v>96</v>
      </c>
      <c r="F13092" s="753" t="s">
        <v>98</v>
      </c>
      <c r="G13092" s="757" t="s">
        <v>99</v>
      </c>
      <c r="H13092" s="751">
        <v>22433000</v>
      </c>
    </row>
    <row r="13093" spans="1:8" ht="26.4">
      <c r="A13093" s="753" t="s">
        <v>84</v>
      </c>
      <c r="B13093" s="753" t="s">
        <v>239</v>
      </c>
      <c r="C13093" s="753" t="s">
        <v>188</v>
      </c>
      <c r="D13093" s="753" t="s">
        <v>415</v>
      </c>
      <c r="E13093" s="753" t="s">
        <v>96</v>
      </c>
      <c r="F13093" s="753" t="s">
        <v>442</v>
      </c>
      <c r="G13093" s="757" t="s">
        <v>1772</v>
      </c>
      <c r="H13093" s="751">
        <v>8531740</v>
      </c>
    </row>
    <row r="13094" spans="1:8">
      <c r="A13094" s="753" t="s">
        <v>84</v>
      </c>
      <c r="B13094" s="753" t="s">
        <v>239</v>
      </c>
      <c r="C13094" s="753" t="s">
        <v>188</v>
      </c>
      <c r="D13094" s="753" t="s">
        <v>415</v>
      </c>
      <c r="E13094" s="753" t="s">
        <v>96</v>
      </c>
      <c r="F13094" s="753" t="s">
        <v>330</v>
      </c>
      <c r="G13094" s="757" t="s">
        <v>331</v>
      </c>
      <c r="H13094" s="751">
        <v>724803050</v>
      </c>
    </row>
    <row r="13095" spans="1:8" ht="26.4">
      <c r="A13095" s="753" t="s">
        <v>84</v>
      </c>
      <c r="B13095" s="753" t="s">
        <v>239</v>
      </c>
      <c r="C13095" s="753" t="s">
        <v>188</v>
      </c>
      <c r="D13095" s="753" t="s">
        <v>415</v>
      </c>
      <c r="E13095" s="753" t="s">
        <v>96</v>
      </c>
      <c r="F13095" s="753" t="s">
        <v>332</v>
      </c>
      <c r="G13095" s="757" t="s">
        <v>1874</v>
      </c>
      <c r="H13095" s="751">
        <v>309641000</v>
      </c>
    </row>
    <row r="13096" spans="1:8">
      <c r="A13096" s="753" t="s">
        <v>84</v>
      </c>
      <c r="B13096" s="753" t="s">
        <v>239</v>
      </c>
      <c r="C13096" s="753" t="s">
        <v>188</v>
      </c>
      <c r="D13096" s="753" t="s">
        <v>415</v>
      </c>
      <c r="E13096" s="753" t="s">
        <v>96</v>
      </c>
      <c r="F13096" s="753" t="s">
        <v>154</v>
      </c>
      <c r="G13096" s="757" t="s">
        <v>1773</v>
      </c>
      <c r="H13096" s="751">
        <v>60538100</v>
      </c>
    </row>
    <row r="13097" spans="1:8">
      <c r="A13097" s="753" t="s">
        <v>84</v>
      </c>
      <c r="B13097" s="753" t="s">
        <v>239</v>
      </c>
      <c r="C13097" s="753" t="s">
        <v>188</v>
      </c>
      <c r="D13097" s="753" t="s">
        <v>415</v>
      </c>
      <c r="E13097" s="753" t="s">
        <v>100</v>
      </c>
      <c r="F13097" s="753"/>
      <c r="G13097" s="757" t="s">
        <v>101</v>
      </c>
      <c r="H13097" s="751">
        <v>43580000</v>
      </c>
    </row>
    <row r="13098" spans="1:8">
      <c r="A13098" s="753" t="s">
        <v>84</v>
      </c>
      <c r="B13098" s="753" t="s">
        <v>239</v>
      </c>
      <c r="C13098" s="753" t="s">
        <v>188</v>
      </c>
      <c r="D13098" s="753" t="s">
        <v>415</v>
      </c>
      <c r="E13098" s="753" t="s">
        <v>100</v>
      </c>
      <c r="F13098" s="753" t="s">
        <v>443</v>
      </c>
      <c r="G13098" s="757" t="s">
        <v>135</v>
      </c>
      <c r="H13098" s="751">
        <v>43580000</v>
      </c>
    </row>
    <row r="13099" spans="1:8">
      <c r="A13099" s="753" t="s">
        <v>84</v>
      </c>
      <c r="B13099" s="753" t="s">
        <v>239</v>
      </c>
      <c r="C13099" s="753" t="s">
        <v>188</v>
      </c>
      <c r="D13099" s="753" t="s">
        <v>415</v>
      </c>
      <c r="E13099" s="753" t="s">
        <v>102</v>
      </c>
      <c r="F13099" s="753"/>
      <c r="G13099" s="757" t="s">
        <v>369</v>
      </c>
      <c r="H13099" s="751">
        <v>495929253</v>
      </c>
    </row>
    <row r="13100" spans="1:8">
      <c r="A13100" s="753" t="s">
        <v>84</v>
      </c>
      <c r="B13100" s="753" t="s">
        <v>239</v>
      </c>
      <c r="C13100" s="753" t="s">
        <v>188</v>
      </c>
      <c r="D13100" s="753" t="s">
        <v>415</v>
      </c>
      <c r="E13100" s="753" t="s">
        <v>102</v>
      </c>
      <c r="F13100" s="753" t="s">
        <v>103</v>
      </c>
      <c r="G13100" s="757" t="s">
        <v>104</v>
      </c>
      <c r="H13100" s="751">
        <v>370032702</v>
      </c>
    </row>
    <row r="13101" spans="1:8">
      <c r="A13101" s="753" t="s">
        <v>84</v>
      </c>
      <c r="B13101" s="753" t="s">
        <v>239</v>
      </c>
      <c r="C13101" s="753" t="s">
        <v>188</v>
      </c>
      <c r="D13101" s="753" t="s">
        <v>415</v>
      </c>
      <c r="E13101" s="753" t="s">
        <v>102</v>
      </c>
      <c r="F13101" s="753" t="s">
        <v>105</v>
      </c>
      <c r="G13101" s="757" t="s">
        <v>106</v>
      </c>
      <c r="H13101" s="751">
        <v>63434172</v>
      </c>
    </row>
    <row r="13102" spans="1:8">
      <c r="A13102" s="753" t="s">
        <v>84</v>
      </c>
      <c r="B13102" s="753" t="s">
        <v>239</v>
      </c>
      <c r="C13102" s="753" t="s">
        <v>188</v>
      </c>
      <c r="D13102" s="753" t="s">
        <v>415</v>
      </c>
      <c r="E13102" s="753" t="s">
        <v>102</v>
      </c>
      <c r="F13102" s="753" t="s">
        <v>107</v>
      </c>
      <c r="G13102" s="757" t="s">
        <v>108</v>
      </c>
      <c r="H13102" s="751">
        <v>42240273</v>
      </c>
    </row>
    <row r="13103" spans="1:8">
      <c r="A13103" s="753" t="s">
        <v>84</v>
      </c>
      <c r="B13103" s="753" t="s">
        <v>239</v>
      </c>
      <c r="C13103" s="753" t="s">
        <v>188</v>
      </c>
      <c r="D13103" s="753" t="s">
        <v>415</v>
      </c>
      <c r="E13103" s="753" t="s">
        <v>102</v>
      </c>
      <c r="F13103" s="753" t="s">
        <v>0</v>
      </c>
      <c r="G13103" s="757" t="s">
        <v>1</v>
      </c>
      <c r="H13103" s="751">
        <v>20222106</v>
      </c>
    </row>
    <row r="13104" spans="1:8">
      <c r="A13104" s="753" t="s">
        <v>84</v>
      </c>
      <c r="B13104" s="753" t="s">
        <v>239</v>
      </c>
      <c r="C13104" s="753" t="s">
        <v>188</v>
      </c>
      <c r="D13104" s="753" t="s">
        <v>415</v>
      </c>
      <c r="E13104" s="753" t="s">
        <v>109</v>
      </c>
      <c r="F13104" s="753"/>
      <c r="G13104" s="757" t="s">
        <v>110</v>
      </c>
      <c r="H13104" s="751">
        <v>180552000</v>
      </c>
    </row>
    <row r="13105" spans="1:8">
      <c r="A13105" s="753" t="s">
        <v>84</v>
      </c>
      <c r="B13105" s="753" t="s">
        <v>239</v>
      </c>
      <c r="C13105" s="753" t="s">
        <v>188</v>
      </c>
      <c r="D13105" s="753" t="s">
        <v>415</v>
      </c>
      <c r="E13105" s="753" t="s">
        <v>109</v>
      </c>
      <c r="F13105" s="753" t="s">
        <v>111</v>
      </c>
      <c r="G13105" s="757" t="s">
        <v>135</v>
      </c>
      <c r="H13105" s="751">
        <v>180552000</v>
      </c>
    </row>
    <row r="13106" spans="1:8">
      <c r="A13106" s="753" t="s">
        <v>84</v>
      </c>
      <c r="B13106" s="753" t="s">
        <v>239</v>
      </c>
      <c r="C13106" s="753" t="s">
        <v>188</v>
      </c>
      <c r="D13106" s="753" t="s">
        <v>415</v>
      </c>
      <c r="E13106" s="753" t="s">
        <v>112</v>
      </c>
      <c r="F13106" s="753"/>
      <c r="G13106" s="757" t="s">
        <v>113</v>
      </c>
      <c r="H13106" s="751">
        <v>82219311</v>
      </c>
    </row>
    <row r="13107" spans="1:8">
      <c r="A13107" s="753" t="s">
        <v>84</v>
      </c>
      <c r="B13107" s="753" t="s">
        <v>239</v>
      </c>
      <c r="C13107" s="753" t="s">
        <v>188</v>
      </c>
      <c r="D13107" s="753" t="s">
        <v>415</v>
      </c>
      <c r="E13107" s="753" t="s">
        <v>112</v>
      </c>
      <c r="F13107" s="753" t="s">
        <v>155</v>
      </c>
      <c r="G13107" s="757" t="s">
        <v>1777</v>
      </c>
      <c r="H13107" s="751">
        <v>26381261</v>
      </c>
    </row>
    <row r="13108" spans="1:8">
      <c r="A13108" s="753" t="s">
        <v>84</v>
      </c>
      <c r="B13108" s="753" t="s">
        <v>239</v>
      </c>
      <c r="C13108" s="753" t="s">
        <v>188</v>
      </c>
      <c r="D13108" s="753" t="s">
        <v>415</v>
      </c>
      <c r="E13108" s="753" t="s">
        <v>112</v>
      </c>
      <c r="F13108" s="753" t="s">
        <v>156</v>
      </c>
      <c r="G13108" s="757" t="s">
        <v>1779</v>
      </c>
      <c r="H13108" s="751">
        <v>40208050</v>
      </c>
    </row>
    <row r="13109" spans="1:8">
      <c r="A13109" s="753" t="s">
        <v>84</v>
      </c>
      <c r="B13109" s="753" t="s">
        <v>239</v>
      </c>
      <c r="C13109" s="753" t="s">
        <v>188</v>
      </c>
      <c r="D13109" s="753" t="s">
        <v>415</v>
      </c>
      <c r="E13109" s="753" t="s">
        <v>112</v>
      </c>
      <c r="F13109" s="753" t="s">
        <v>157</v>
      </c>
      <c r="G13109" s="757" t="s">
        <v>135</v>
      </c>
      <c r="H13109" s="751">
        <v>15630000</v>
      </c>
    </row>
    <row r="13110" spans="1:8">
      <c r="A13110" s="753" t="s">
        <v>84</v>
      </c>
      <c r="B13110" s="753" t="s">
        <v>239</v>
      </c>
      <c r="C13110" s="753" t="s">
        <v>188</v>
      </c>
      <c r="D13110" s="753" t="s">
        <v>415</v>
      </c>
      <c r="E13110" s="753" t="s">
        <v>115</v>
      </c>
      <c r="F13110" s="753"/>
      <c r="G13110" s="757" t="s">
        <v>1781</v>
      </c>
      <c r="H13110" s="751">
        <v>93023000</v>
      </c>
    </row>
    <row r="13111" spans="1:8">
      <c r="A13111" s="753" t="s">
        <v>84</v>
      </c>
      <c r="B13111" s="753" t="s">
        <v>239</v>
      </c>
      <c r="C13111" s="753" t="s">
        <v>188</v>
      </c>
      <c r="D13111" s="753" t="s">
        <v>415</v>
      </c>
      <c r="E13111" s="753" t="s">
        <v>115</v>
      </c>
      <c r="F13111" s="753" t="s">
        <v>116</v>
      </c>
      <c r="G13111" s="757" t="s">
        <v>117</v>
      </c>
      <c r="H13111" s="751">
        <v>48954000</v>
      </c>
    </row>
    <row r="13112" spans="1:8">
      <c r="A13112" s="753" t="s">
        <v>84</v>
      </c>
      <c r="B13112" s="753" t="s">
        <v>239</v>
      </c>
      <c r="C13112" s="753" t="s">
        <v>188</v>
      </c>
      <c r="D13112" s="753" t="s">
        <v>415</v>
      </c>
      <c r="E13112" s="753" t="s">
        <v>115</v>
      </c>
      <c r="F13112" s="753" t="s">
        <v>147</v>
      </c>
      <c r="G13112" s="757" t="s">
        <v>148</v>
      </c>
      <c r="H13112" s="751">
        <v>18950000</v>
      </c>
    </row>
    <row r="13113" spans="1:8">
      <c r="A13113" s="753" t="s">
        <v>84</v>
      </c>
      <c r="B13113" s="753" t="s">
        <v>239</v>
      </c>
      <c r="C13113" s="753" t="s">
        <v>188</v>
      </c>
      <c r="D13113" s="753" t="s">
        <v>415</v>
      </c>
      <c r="E13113" s="753" t="s">
        <v>115</v>
      </c>
      <c r="F13113" s="753" t="s">
        <v>118</v>
      </c>
      <c r="G13113" s="757" t="s">
        <v>119</v>
      </c>
      <c r="H13113" s="751">
        <v>25119000</v>
      </c>
    </row>
    <row r="13114" spans="1:8">
      <c r="A13114" s="753" t="s">
        <v>84</v>
      </c>
      <c r="B13114" s="753" t="s">
        <v>239</v>
      </c>
      <c r="C13114" s="753" t="s">
        <v>188</v>
      </c>
      <c r="D13114" s="753" t="s">
        <v>415</v>
      </c>
      <c r="E13114" s="753" t="s">
        <v>120</v>
      </c>
      <c r="F13114" s="753"/>
      <c r="G13114" s="757" t="s">
        <v>121</v>
      </c>
      <c r="H13114" s="751">
        <v>20773531</v>
      </c>
    </row>
    <row r="13115" spans="1:8" ht="39.6">
      <c r="A13115" s="753" t="s">
        <v>84</v>
      </c>
      <c r="B13115" s="753" t="s">
        <v>239</v>
      </c>
      <c r="C13115" s="753" t="s">
        <v>188</v>
      </c>
      <c r="D13115" s="753" t="s">
        <v>415</v>
      </c>
      <c r="E13115" s="753" t="s">
        <v>120</v>
      </c>
      <c r="F13115" s="753" t="s">
        <v>122</v>
      </c>
      <c r="G13115" s="757" t="s">
        <v>1783</v>
      </c>
      <c r="H13115" s="751">
        <v>720000</v>
      </c>
    </row>
    <row r="13116" spans="1:8" ht="39.6">
      <c r="A13116" s="753" t="s">
        <v>84</v>
      </c>
      <c r="B13116" s="753" t="s">
        <v>239</v>
      </c>
      <c r="C13116" s="753" t="s">
        <v>188</v>
      </c>
      <c r="D13116" s="753" t="s">
        <v>415</v>
      </c>
      <c r="E13116" s="753" t="s">
        <v>120</v>
      </c>
      <c r="F13116" s="753" t="s">
        <v>994</v>
      </c>
      <c r="G13116" s="757" t="s">
        <v>1824</v>
      </c>
      <c r="H13116" s="751">
        <v>12113431</v>
      </c>
    </row>
    <row r="13117" spans="1:8" ht="26.4">
      <c r="A13117" s="753" t="s">
        <v>84</v>
      </c>
      <c r="B13117" s="753" t="s">
        <v>239</v>
      </c>
      <c r="C13117" s="753" t="s">
        <v>188</v>
      </c>
      <c r="D13117" s="753" t="s">
        <v>415</v>
      </c>
      <c r="E13117" s="753" t="s">
        <v>120</v>
      </c>
      <c r="F13117" s="753" t="s">
        <v>1001</v>
      </c>
      <c r="G13117" s="757" t="s">
        <v>1784</v>
      </c>
      <c r="H13117" s="751">
        <v>4831100</v>
      </c>
    </row>
    <row r="13118" spans="1:8">
      <c r="A13118" s="753" t="s">
        <v>84</v>
      </c>
      <c r="B13118" s="753" t="s">
        <v>239</v>
      </c>
      <c r="C13118" s="753" t="s">
        <v>188</v>
      </c>
      <c r="D13118" s="753" t="s">
        <v>415</v>
      </c>
      <c r="E13118" s="753" t="s">
        <v>120</v>
      </c>
      <c r="F13118" s="753" t="s">
        <v>159</v>
      </c>
      <c r="G13118" s="757" t="s">
        <v>143</v>
      </c>
      <c r="H13118" s="751">
        <v>3109000</v>
      </c>
    </row>
    <row r="13119" spans="1:8">
      <c r="A13119" s="753" t="s">
        <v>84</v>
      </c>
      <c r="B13119" s="753" t="s">
        <v>239</v>
      </c>
      <c r="C13119" s="753" t="s">
        <v>188</v>
      </c>
      <c r="D13119" s="753" t="s">
        <v>415</v>
      </c>
      <c r="E13119" s="753" t="s">
        <v>125</v>
      </c>
      <c r="F13119" s="753"/>
      <c r="G13119" s="757" t="s">
        <v>126</v>
      </c>
      <c r="H13119" s="751">
        <v>82660000</v>
      </c>
    </row>
    <row r="13120" spans="1:8">
      <c r="A13120" s="753" t="s">
        <v>84</v>
      </c>
      <c r="B13120" s="753" t="s">
        <v>239</v>
      </c>
      <c r="C13120" s="753" t="s">
        <v>188</v>
      </c>
      <c r="D13120" s="753" t="s">
        <v>415</v>
      </c>
      <c r="E13120" s="753" t="s">
        <v>125</v>
      </c>
      <c r="F13120" s="753" t="s">
        <v>430</v>
      </c>
      <c r="G13120" s="757" t="s">
        <v>431</v>
      </c>
      <c r="H13120" s="751">
        <v>6440000</v>
      </c>
    </row>
    <row r="13121" spans="1:8">
      <c r="A13121" s="753" t="s">
        <v>84</v>
      </c>
      <c r="B13121" s="753" t="s">
        <v>239</v>
      </c>
      <c r="C13121" s="753" t="s">
        <v>188</v>
      </c>
      <c r="D13121" s="753" t="s">
        <v>415</v>
      </c>
      <c r="E13121" s="753" t="s">
        <v>125</v>
      </c>
      <c r="F13121" s="753" t="s">
        <v>552</v>
      </c>
      <c r="G13121" s="757" t="s">
        <v>553</v>
      </c>
      <c r="H13121" s="751">
        <v>18420000</v>
      </c>
    </row>
    <row r="13122" spans="1:8">
      <c r="A13122" s="753" t="s">
        <v>84</v>
      </c>
      <c r="B13122" s="753" t="s">
        <v>239</v>
      </c>
      <c r="C13122" s="753" t="s">
        <v>188</v>
      </c>
      <c r="D13122" s="753" t="s">
        <v>415</v>
      </c>
      <c r="E13122" s="753" t="s">
        <v>125</v>
      </c>
      <c r="F13122" s="753" t="s">
        <v>127</v>
      </c>
      <c r="G13122" s="757" t="s">
        <v>128</v>
      </c>
      <c r="H13122" s="751">
        <v>6300000</v>
      </c>
    </row>
    <row r="13123" spans="1:8">
      <c r="A13123" s="753" t="s">
        <v>84</v>
      </c>
      <c r="B13123" s="753" t="s">
        <v>239</v>
      </c>
      <c r="C13123" s="753" t="s">
        <v>188</v>
      </c>
      <c r="D13123" s="753" t="s">
        <v>415</v>
      </c>
      <c r="E13123" s="753" t="s">
        <v>125</v>
      </c>
      <c r="F13123" s="753" t="s">
        <v>129</v>
      </c>
      <c r="G13123" s="757" t="s">
        <v>1787</v>
      </c>
      <c r="H13123" s="751">
        <v>51500000</v>
      </c>
    </row>
    <row r="13124" spans="1:8">
      <c r="A13124" s="753" t="s">
        <v>84</v>
      </c>
      <c r="B13124" s="753" t="s">
        <v>239</v>
      </c>
      <c r="C13124" s="753" t="s">
        <v>188</v>
      </c>
      <c r="D13124" s="753" t="s">
        <v>415</v>
      </c>
      <c r="E13124" s="753" t="s">
        <v>554</v>
      </c>
      <c r="F13124" s="753"/>
      <c r="G13124" s="757" t="s">
        <v>555</v>
      </c>
      <c r="H13124" s="751">
        <v>10800000</v>
      </c>
    </row>
    <row r="13125" spans="1:8">
      <c r="A13125" s="753" t="s">
        <v>84</v>
      </c>
      <c r="B13125" s="753" t="s">
        <v>239</v>
      </c>
      <c r="C13125" s="753" t="s">
        <v>188</v>
      </c>
      <c r="D13125" s="753" t="s">
        <v>415</v>
      </c>
      <c r="E13125" s="753" t="s">
        <v>554</v>
      </c>
      <c r="F13125" s="753" t="s">
        <v>556</v>
      </c>
      <c r="G13125" s="757" t="s">
        <v>557</v>
      </c>
      <c r="H13125" s="751">
        <v>9800000</v>
      </c>
    </row>
    <row r="13126" spans="1:8">
      <c r="A13126" s="753" t="s">
        <v>84</v>
      </c>
      <c r="B13126" s="753" t="s">
        <v>239</v>
      </c>
      <c r="C13126" s="753" t="s">
        <v>188</v>
      </c>
      <c r="D13126" s="753" t="s">
        <v>415</v>
      </c>
      <c r="E13126" s="753" t="s">
        <v>554</v>
      </c>
      <c r="F13126" s="753" t="s">
        <v>206</v>
      </c>
      <c r="G13126" s="757" t="s">
        <v>207</v>
      </c>
      <c r="H13126" s="751">
        <v>1000000</v>
      </c>
    </row>
    <row r="13127" spans="1:8" ht="39.6">
      <c r="A13127" s="753" t="s">
        <v>84</v>
      </c>
      <c r="B13127" s="753" t="s">
        <v>239</v>
      </c>
      <c r="C13127" s="753" t="s">
        <v>188</v>
      </c>
      <c r="D13127" s="753" t="s">
        <v>415</v>
      </c>
      <c r="E13127" s="753" t="s">
        <v>560</v>
      </c>
      <c r="F13127" s="753"/>
      <c r="G13127" s="757" t="s">
        <v>1790</v>
      </c>
      <c r="H13127" s="751">
        <v>153840330</v>
      </c>
    </row>
    <row r="13128" spans="1:8">
      <c r="A13128" s="753" t="s">
        <v>84</v>
      </c>
      <c r="B13128" s="753" t="s">
        <v>239</v>
      </c>
      <c r="C13128" s="753" t="s">
        <v>188</v>
      </c>
      <c r="D13128" s="753" t="s">
        <v>415</v>
      </c>
      <c r="E13128" s="753" t="s">
        <v>560</v>
      </c>
      <c r="F13128" s="753" t="s">
        <v>197</v>
      </c>
      <c r="G13128" s="757" t="s">
        <v>1792</v>
      </c>
      <c r="H13128" s="751">
        <v>3130000</v>
      </c>
    </row>
    <row r="13129" spans="1:8">
      <c r="A13129" s="753" t="s">
        <v>84</v>
      </c>
      <c r="B13129" s="753" t="s">
        <v>239</v>
      </c>
      <c r="C13129" s="753" t="s">
        <v>188</v>
      </c>
      <c r="D13129" s="753" t="s">
        <v>415</v>
      </c>
      <c r="E13129" s="753" t="s">
        <v>560</v>
      </c>
      <c r="F13129" s="753" t="s">
        <v>418</v>
      </c>
      <c r="G13129" s="757" t="s">
        <v>1793</v>
      </c>
      <c r="H13129" s="751">
        <v>40710330</v>
      </c>
    </row>
    <row r="13130" spans="1:8" ht="26.4">
      <c r="A13130" s="753" t="s">
        <v>84</v>
      </c>
      <c r="B13130" s="753" t="s">
        <v>239</v>
      </c>
      <c r="C13130" s="753" t="s">
        <v>188</v>
      </c>
      <c r="D13130" s="753" t="s">
        <v>415</v>
      </c>
      <c r="E13130" s="753" t="s">
        <v>560</v>
      </c>
      <c r="F13130" s="753" t="s">
        <v>563</v>
      </c>
      <c r="G13130" s="757" t="s">
        <v>13</v>
      </c>
      <c r="H13130" s="751">
        <v>110000000</v>
      </c>
    </row>
    <row r="13131" spans="1:8" ht="26.4">
      <c r="A13131" s="753" t="s">
        <v>84</v>
      </c>
      <c r="B13131" s="753" t="s">
        <v>239</v>
      </c>
      <c r="C13131" s="753" t="s">
        <v>188</v>
      </c>
      <c r="D13131" s="753" t="s">
        <v>415</v>
      </c>
      <c r="E13131" s="753" t="s">
        <v>1796</v>
      </c>
      <c r="F13131" s="753"/>
      <c r="G13131" s="757" t="s">
        <v>1797</v>
      </c>
      <c r="H13131" s="751">
        <v>46300000</v>
      </c>
    </row>
    <row r="13132" spans="1:8">
      <c r="A13132" s="753" t="s">
        <v>84</v>
      </c>
      <c r="B13132" s="753" t="s">
        <v>239</v>
      </c>
      <c r="C13132" s="753" t="s">
        <v>188</v>
      </c>
      <c r="D13132" s="753" t="s">
        <v>415</v>
      </c>
      <c r="E13132" s="753" t="s">
        <v>1796</v>
      </c>
      <c r="F13132" s="753" t="s">
        <v>1825</v>
      </c>
      <c r="G13132" s="757" t="s">
        <v>1794</v>
      </c>
      <c r="H13132" s="751">
        <v>26000000</v>
      </c>
    </row>
    <row r="13133" spans="1:8">
      <c r="A13133" s="753" t="s">
        <v>84</v>
      </c>
      <c r="B13133" s="753" t="s">
        <v>239</v>
      </c>
      <c r="C13133" s="753" t="s">
        <v>188</v>
      </c>
      <c r="D13133" s="753" t="s">
        <v>415</v>
      </c>
      <c r="E13133" s="753" t="s">
        <v>1796</v>
      </c>
      <c r="F13133" s="753" t="s">
        <v>1798</v>
      </c>
      <c r="G13133" s="757" t="s">
        <v>1793</v>
      </c>
      <c r="H13133" s="751">
        <v>20300000</v>
      </c>
    </row>
    <row r="13134" spans="1:8" ht="26.4">
      <c r="A13134" s="753" t="s">
        <v>84</v>
      </c>
      <c r="B13134" s="753" t="s">
        <v>239</v>
      </c>
      <c r="C13134" s="753" t="s">
        <v>188</v>
      </c>
      <c r="D13134" s="753" t="s">
        <v>415</v>
      </c>
      <c r="E13134" s="753" t="s">
        <v>130</v>
      </c>
      <c r="F13134" s="753"/>
      <c r="G13134" s="757" t="s">
        <v>131</v>
      </c>
      <c r="H13134" s="751">
        <v>2755637000</v>
      </c>
    </row>
    <row r="13135" spans="1:8">
      <c r="A13135" s="753" t="s">
        <v>84</v>
      </c>
      <c r="B13135" s="753" t="s">
        <v>239</v>
      </c>
      <c r="C13135" s="753" t="s">
        <v>188</v>
      </c>
      <c r="D13135" s="753" t="s">
        <v>415</v>
      </c>
      <c r="E13135" s="753" t="s">
        <v>130</v>
      </c>
      <c r="F13135" s="753" t="s">
        <v>8</v>
      </c>
      <c r="G13135" s="757" t="s">
        <v>1835</v>
      </c>
      <c r="H13135" s="751">
        <v>49060000</v>
      </c>
    </row>
    <row r="13136" spans="1:8">
      <c r="A13136" s="753" t="s">
        <v>84</v>
      </c>
      <c r="B13136" s="753" t="s">
        <v>239</v>
      </c>
      <c r="C13136" s="753" t="s">
        <v>188</v>
      </c>
      <c r="D13136" s="753" t="s">
        <v>415</v>
      </c>
      <c r="E13136" s="753" t="s">
        <v>130</v>
      </c>
      <c r="F13136" s="753" t="s">
        <v>132</v>
      </c>
      <c r="G13136" s="757" t="s">
        <v>135</v>
      </c>
      <c r="H13136" s="751">
        <v>2706577000</v>
      </c>
    </row>
    <row r="13137" spans="1:8">
      <c r="A13137" s="753" t="s">
        <v>84</v>
      </c>
      <c r="B13137" s="753" t="s">
        <v>239</v>
      </c>
      <c r="C13137" s="753" t="s">
        <v>188</v>
      </c>
      <c r="D13137" s="753" t="s">
        <v>415</v>
      </c>
      <c r="E13137" s="753" t="s">
        <v>1801</v>
      </c>
      <c r="F13137" s="753"/>
      <c r="G13137" s="757" t="s">
        <v>1802</v>
      </c>
      <c r="H13137" s="751">
        <v>1200000</v>
      </c>
    </row>
    <row r="13138" spans="1:8">
      <c r="A13138" s="753" t="s">
        <v>84</v>
      </c>
      <c r="B13138" s="753" t="s">
        <v>239</v>
      </c>
      <c r="C13138" s="753" t="s">
        <v>188</v>
      </c>
      <c r="D13138" s="753" t="s">
        <v>415</v>
      </c>
      <c r="E13138" s="753" t="s">
        <v>1801</v>
      </c>
      <c r="F13138" s="753" t="s">
        <v>1803</v>
      </c>
      <c r="G13138" s="757" t="s">
        <v>1804</v>
      </c>
      <c r="H13138" s="751">
        <v>1200000</v>
      </c>
    </row>
    <row r="13139" spans="1:8">
      <c r="A13139" s="753" t="s">
        <v>84</v>
      </c>
      <c r="B13139" s="753" t="s">
        <v>239</v>
      </c>
      <c r="C13139" s="753" t="s">
        <v>188</v>
      </c>
      <c r="D13139" s="753" t="s">
        <v>415</v>
      </c>
      <c r="E13139" s="753" t="s">
        <v>134</v>
      </c>
      <c r="F13139" s="753"/>
      <c r="G13139" s="757" t="s">
        <v>135</v>
      </c>
      <c r="H13139" s="751">
        <v>229234936</v>
      </c>
    </row>
    <row r="13140" spans="1:8">
      <c r="A13140" s="753" t="s">
        <v>84</v>
      </c>
      <c r="B13140" s="753" t="s">
        <v>239</v>
      </c>
      <c r="C13140" s="753" t="s">
        <v>188</v>
      </c>
      <c r="D13140" s="753" t="s">
        <v>415</v>
      </c>
      <c r="E13140" s="753" t="s">
        <v>134</v>
      </c>
      <c r="F13140" s="753" t="s">
        <v>15</v>
      </c>
      <c r="G13140" s="757" t="s">
        <v>1806</v>
      </c>
      <c r="H13140" s="751">
        <v>2329986</v>
      </c>
    </row>
    <row r="13141" spans="1:8">
      <c r="A13141" s="753" t="s">
        <v>84</v>
      </c>
      <c r="B13141" s="753" t="s">
        <v>239</v>
      </c>
      <c r="C13141" s="753" t="s">
        <v>188</v>
      </c>
      <c r="D13141" s="753" t="s">
        <v>415</v>
      </c>
      <c r="E13141" s="753" t="s">
        <v>134</v>
      </c>
      <c r="F13141" s="753" t="s">
        <v>137</v>
      </c>
      <c r="G13141" s="757" t="s">
        <v>138</v>
      </c>
      <c r="H13141" s="751">
        <v>83024950</v>
      </c>
    </row>
    <row r="13142" spans="1:8">
      <c r="A13142" s="753" t="s">
        <v>84</v>
      </c>
      <c r="B13142" s="753" t="s">
        <v>239</v>
      </c>
      <c r="C13142" s="753" t="s">
        <v>188</v>
      </c>
      <c r="D13142" s="753" t="s">
        <v>415</v>
      </c>
      <c r="E13142" s="753" t="s">
        <v>134</v>
      </c>
      <c r="F13142" s="753" t="s">
        <v>139</v>
      </c>
      <c r="G13142" s="757" t="s">
        <v>140</v>
      </c>
      <c r="H13142" s="751">
        <v>143880000</v>
      </c>
    </row>
    <row r="13143" spans="1:8" ht="39.6">
      <c r="A13143" s="753" t="s">
        <v>84</v>
      </c>
      <c r="B13143" s="753" t="s">
        <v>239</v>
      </c>
      <c r="C13143" s="753" t="s">
        <v>188</v>
      </c>
      <c r="D13143" s="753" t="s">
        <v>415</v>
      </c>
      <c r="E13143" s="753" t="s">
        <v>419</v>
      </c>
      <c r="F13143" s="753"/>
      <c r="G13143" s="757" t="s">
        <v>1807</v>
      </c>
      <c r="H13143" s="751">
        <v>16092000</v>
      </c>
    </row>
    <row r="13144" spans="1:8" ht="52.8">
      <c r="A13144" s="753" t="s">
        <v>84</v>
      </c>
      <c r="B13144" s="753" t="s">
        <v>239</v>
      </c>
      <c r="C13144" s="753" t="s">
        <v>188</v>
      </c>
      <c r="D13144" s="753" t="s">
        <v>415</v>
      </c>
      <c r="E13144" s="753" t="s">
        <v>419</v>
      </c>
      <c r="F13144" s="753" t="s">
        <v>420</v>
      </c>
      <c r="G13144" s="757" t="s">
        <v>2714</v>
      </c>
      <c r="H13144" s="751">
        <v>16092000</v>
      </c>
    </row>
    <row r="13145" spans="1:8">
      <c r="A13145" s="753" t="s">
        <v>84</v>
      </c>
      <c r="B13145" s="753" t="s">
        <v>239</v>
      </c>
      <c r="C13145" s="753" t="s">
        <v>188</v>
      </c>
      <c r="D13145" s="753" t="s">
        <v>415</v>
      </c>
      <c r="E13145" s="753" t="s">
        <v>178</v>
      </c>
      <c r="F13145" s="753"/>
      <c r="G13145" s="757" t="s">
        <v>179</v>
      </c>
      <c r="H13145" s="751">
        <v>42558000</v>
      </c>
    </row>
    <row r="13146" spans="1:8" ht="26.4">
      <c r="A13146" s="753" t="s">
        <v>84</v>
      </c>
      <c r="B13146" s="753" t="s">
        <v>239</v>
      </c>
      <c r="C13146" s="753" t="s">
        <v>188</v>
      </c>
      <c r="D13146" s="753" t="s">
        <v>415</v>
      </c>
      <c r="E13146" s="753" t="s">
        <v>178</v>
      </c>
      <c r="F13146" s="753" t="s">
        <v>180</v>
      </c>
      <c r="G13146" s="757" t="s">
        <v>1810</v>
      </c>
      <c r="H13146" s="751">
        <v>42558000</v>
      </c>
    </row>
    <row r="13147" spans="1:8">
      <c r="A13147" s="753" t="s">
        <v>84</v>
      </c>
      <c r="B13147" s="753" t="s">
        <v>239</v>
      </c>
      <c r="C13147" s="753" t="s">
        <v>188</v>
      </c>
      <c r="D13147" s="753" t="s">
        <v>415</v>
      </c>
      <c r="E13147" s="753" t="s">
        <v>19</v>
      </c>
      <c r="F13147" s="753"/>
      <c r="G13147" s="757" t="s">
        <v>133</v>
      </c>
      <c r="H13147" s="751">
        <v>12735000</v>
      </c>
    </row>
    <row r="13148" spans="1:8">
      <c r="A13148" s="753" t="s">
        <v>84</v>
      </c>
      <c r="B13148" s="753" t="s">
        <v>239</v>
      </c>
      <c r="C13148" s="753" t="s">
        <v>188</v>
      </c>
      <c r="D13148" s="753" t="s">
        <v>415</v>
      </c>
      <c r="E13148" s="753" t="s">
        <v>19</v>
      </c>
      <c r="F13148" s="753" t="s">
        <v>22</v>
      </c>
      <c r="G13148" s="757" t="s">
        <v>23</v>
      </c>
      <c r="H13148" s="751">
        <v>6342000</v>
      </c>
    </row>
    <row r="13149" spans="1:8">
      <c r="A13149" s="753" t="s">
        <v>84</v>
      </c>
      <c r="B13149" s="753" t="s">
        <v>239</v>
      </c>
      <c r="C13149" s="753" t="s">
        <v>188</v>
      </c>
      <c r="D13149" s="753" t="s">
        <v>415</v>
      </c>
      <c r="E13149" s="753" t="s">
        <v>19</v>
      </c>
      <c r="F13149" s="753" t="s">
        <v>245</v>
      </c>
      <c r="G13149" s="757" t="s">
        <v>135</v>
      </c>
      <c r="H13149" s="751">
        <v>6393000</v>
      </c>
    </row>
    <row r="13150" spans="1:8">
      <c r="A13150" s="753" t="s">
        <v>84</v>
      </c>
      <c r="B13150" s="753" t="s">
        <v>239</v>
      </c>
      <c r="C13150" s="753" t="s">
        <v>188</v>
      </c>
      <c r="D13150" s="753" t="s">
        <v>956</v>
      </c>
      <c r="E13150" s="753"/>
      <c r="F13150" s="753"/>
      <c r="G13150" s="757" t="s">
        <v>1867</v>
      </c>
      <c r="H13150" s="751">
        <v>132682016966</v>
      </c>
    </row>
    <row r="13151" spans="1:8">
      <c r="A13151" s="753" t="s">
        <v>84</v>
      </c>
      <c r="B13151" s="753" t="s">
        <v>239</v>
      </c>
      <c r="C13151" s="753" t="s">
        <v>188</v>
      </c>
      <c r="D13151" s="753" t="s">
        <v>956</v>
      </c>
      <c r="E13151" s="753" t="s">
        <v>918</v>
      </c>
      <c r="F13151" s="753"/>
      <c r="G13151" s="757" t="s">
        <v>1862</v>
      </c>
      <c r="H13151" s="751">
        <v>44372000</v>
      </c>
    </row>
    <row r="13152" spans="1:8">
      <c r="A13152" s="753" t="s">
        <v>84</v>
      </c>
      <c r="B13152" s="753" t="s">
        <v>239</v>
      </c>
      <c r="C13152" s="753" t="s">
        <v>188</v>
      </c>
      <c r="D13152" s="753" t="s">
        <v>956</v>
      </c>
      <c r="E13152" s="753" t="s">
        <v>918</v>
      </c>
      <c r="F13152" s="753" t="s">
        <v>917</v>
      </c>
      <c r="G13152" s="757" t="s">
        <v>916</v>
      </c>
      <c r="H13152" s="751">
        <v>44372000</v>
      </c>
    </row>
    <row r="13153" spans="1:8" ht="26.4">
      <c r="A13153" s="753" t="s">
        <v>84</v>
      </c>
      <c r="B13153" s="753" t="s">
        <v>239</v>
      </c>
      <c r="C13153" s="753" t="s">
        <v>188</v>
      </c>
      <c r="D13153" s="753" t="s">
        <v>956</v>
      </c>
      <c r="E13153" s="753" t="s">
        <v>183</v>
      </c>
      <c r="F13153" s="753"/>
      <c r="G13153" s="757" t="s">
        <v>1863</v>
      </c>
      <c r="H13153" s="751">
        <v>1471338135</v>
      </c>
    </row>
    <row r="13154" spans="1:8" ht="26.4">
      <c r="A13154" s="753" t="s">
        <v>84</v>
      </c>
      <c r="B13154" s="753" t="s">
        <v>239</v>
      </c>
      <c r="C13154" s="753" t="s">
        <v>188</v>
      </c>
      <c r="D13154" s="753" t="s">
        <v>956</v>
      </c>
      <c r="E13154" s="753" t="s">
        <v>183</v>
      </c>
      <c r="F13154" s="753" t="s">
        <v>184</v>
      </c>
      <c r="G13154" s="757" t="s">
        <v>1864</v>
      </c>
      <c r="H13154" s="751">
        <v>1471338135</v>
      </c>
    </row>
    <row r="13155" spans="1:8">
      <c r="A13155" s="753" t="s">
        <v>84</v>
      </c>
      <c r="B13155" s="753" t="s">
        <v>239</v>
      </c>
      <c r="C13155" s="753" t="s">
        <v>188</v>
      </c>
      <c r="D13155" s="753" t="s">
        <v>956</v>
      </c>
      <c r="E13155" s="753" t="s">
        <v>178</v>
      </c>
      <c r="F13155" s="753"/>
      <c r="G13155" s="757" t="s">
        <v>179</v>
      </c>
      <c r="H13155" s="751">
        <v>117638893794</v>
      </c>
    </row>
    <row r="13156" spans="1:8" ht="26.4">
      <c r="A13156" s="753" t="s">
        <v>84</v>
      </c>
      <c r="B13156" s="753" t="s">
        <v>239</v>
      </c>
      <c r="C13156" s="753" t="s">
        <v>188</v>
      </c>
      <c r="D13156" s="753" t="s">
        <v>956</v>
      </c>
      <c r="E13156" s="753" t="s">
        <v>178</v>
      </c>
      <c r="F13156" s="753" t="s">
        <v>180</v>
      </c>
      <c r="G13156" s="757" t="s">
        <v>1810</v>
      </c>
      <c r="H13156" s="751">
        <v>117637229794</v>
      </c>
    </row>
    <row r="13157" spans="1:8">
      <c r="A13157" s="753" t="s">
        <v>84</v>
      </c>
      <c r="B13157" s="753" t="s">
        <v>239</v>
      </c>
      <c r="C13157" s="753" t="s">
        <v>188</v>
      </c>
      <c r="D13157" s="753" t="s">
        <v>956</v>
      </c>
      <c r="E13157" s="753" t="s">
        <v>178</v>
      </c>
      <c r="F13157" s="753" t="s">
        <v>936</v>
      </c>
      <c r="G13157" s="757" t="s">
        <v>935</v>
      </c>
      <c r="H13157" s="751">
        <v>1664000</v>
      </c>
    </row>
    <row r="13158" spans="1:8">
      <c r="A13158" s="753" t="s">
        <v>84</v>
      </c>
      <c r="B13158" s="753" t="s">
        <v>239</v>
      </c>
      <c r="C13158" s="753" t="s">
        <v>188</v>
      </c>
      <c r="D13158" s="753" t="s">
        <v>956</v>
      </c>
      <c r="E13158" s="753" t="s">
        <v>19</v>
      </c>
      <c r="F13158" s="753"/>
      <c r="G13158" s="757" t="s">
        <v>133</v>
      </c>
      <c r="H13158" s="751">
        <v>13527413037</v>
      </c>
    </row>
    <row r="13159" spans="1:8">
      <c r="A13159" s="753" t="s">
        <v>84</v>
      </c>
      <c r="B13159" s="753" t="s">
        <v>239</v>
      </c>
      <c r="C13159" s="753" t="s">
        <v>188</v>
      </c>
      <c r="D13159" s="753" t="s">
        <v>956</v>
      </c>
      <c r="E13159" s="753" t="s">
        <v>19</v>
      </c>
      <c r="F13159" s="753" t="s">
        <v>20</v>
      </c>
      <c r="G13159" s="757" t="s">
        <v>21</v>
      </c>
      <c r="H13159" s="751">
        <v>1729786927</v>
      </c>
    </row>
    <row r="13160" spans="1:8">
      <c r="A13160" s="753" t="s">
        <v>84</v>
      </c>
      <c r="B13160" s="753" t="s">
        <v>239</v>
      </c>
      <c r="C13160" s="753" t="s">
        <v>188</v>
      </c>
      <c r="D13160" s="753" t="s">
        <v>956</v>
      </c>
      <c r="E13160" s="753" t="s">
        <v>19</v>
      </c>
      <c r="F13160" s="753" t="s">
        <v>22</v>
      </c>
      <c r="G13160" s="757" t="s">
        <v>23</v>
      </c>
      <c r="H13160" s="751">
        <v>11448311971</v>
      </c>
    </row>
    <row r="13161" spans="1:8">
      <c r="A13161" s="753" t="s">
        <v>84</v>
      </c>
      <c r="B13161" s="753" t="s">
        <v>239</v>
      </c>
      <c r="C13161" s="753" t="s">
        <v>188</v>
      </c>
      <c r="D13161" s="753" t="s">
        <v>956</v>
      </c>
      <c r="E13161" s="753" t="s">
        <v>19</v>
      </c>
      <c r="F13161" s="753" t="s">
        <v>245</v>
      </c>
      <c r="G13161" s="757" t="s">
        <v>135</v>
      </c>
      <c r="H13161" s="751">
        <v>349314139</v>
      </c>
    </row>
    <row r="13162" spans="1:8">
      <c r="A13162" s="753" t="s">
        <v>84</v>
      </c>
      <c r="B13162" s="753" t="s">
        <v>239</v>
      </c>
      <c r="C13162" s="753" t="s">
        <v>188</v>
      </c>
      <c r="D13162" s="753" t="s">
        <v>1870</v>
      </c>
      <c r="E13162" s="753"/>
      <c r="F13162" s="753"/>
      <c r="G13162" s="757" t="s">
        <v>1871</v>
      </c>
      <c r="H13162" s="751">
        <v>517800621540</v>
      </c>
    </row>
    <row r="13163" spans="1:8" ht="39.6">
      <c r="A13163" s="753" t="s">
        <v>84</v>
      </c>
      <c r="B13163" s="753" t="s">
        <v>239</v>
      </c>
      <c r="C13163" s="753" t="s">
        <v>188</v>
      </c>
      <c r="D13163" s="753" t="s">
        <v>1870</v>
      </c>
      <c r="E13163" s="753" t="s">
        <v>560</v>
      </c>
      <c r="F13163" s="753"/>
      <c r="G13163" s="757" t="s">
        <v>1790</v>
      </c>
      <c r="H13163" s="751">
        <v>594377000</v>
      </c>
    </row>
    <row r="13164" spans="1:8">
      <c r="A13164" s="753" t="s">
        <v>84</v>
      </c>
      <c r="B13164" s="753" t="s">
        <v>239</v>
      </c>
      <c r="C13164" s="753" t="s">
        <v>188</v>
      </c>
      <c r="D13164" s="753" t="s">
        <v>1870</v>
      </c>
      <c r="E13164" s="753" t="s">
        <v>560</v>
      </c>
      <c r="F13164" s="753" t="s">
        <v>254</v>
      </c>
      <c r="G13164" s="757" t="s">
        <v>255</v>
      </c>
      <c r="H13164" s="751">
        <v>594377000</v>
      </c>
    </row>
    <row r="13165" spans="1:8">
      <c r="A13165" s="753" t="s">
        <v>84</v>
      </c>
      <c r="B13165" s="753" t="s">
        <v>239</v>
      </c>
      <c r="C13165" s="753" t="s">
        <v>188</v>
      </c>
      <c r="D13165" s="753" t="s">
        <v>1870</v>
      </c>
      <c r="E13165" s="753" t="s">
        <v>918</v>
      </c>
      <c r="F13165" s="753"/>
      <c r="G13165" s="757" t="s">
        <v>1862</v>
      </c>
      <c r="H13165" s="751">
        <v>2338897709</v>
      </c>
    </row>
    <row r="13166" spans="1:8">
      <c r="A13166" s="753" t="s">
        <v>84</v>
      </c>
      <c r="B13166" s="753" t="s">
        <v>239</v>
      </c>
      <c r="C13166" s="753" t="s">
        <v>188</v>
      </c>
      <c r="D13166" s="753" t="s">
        <v>1870</v>
      </c>
      <c r="E13166" s="753" t="s">
        <v>918</v>
      </c>
      <c r="F13166" s="753" t="s">
        <v>917</v>
      </c>
      <c r="G13166" s="757" t="s">
        <v>916</v>
      </c>
      <c r="H13166" s="751">
        <v>2194554900</v>
      </c>
    </row>
    <row r="13167" spans="1:8">
      <c r="A13167" s="753" t="s">
        <v>84</v>
      </c>
      <c r="B13167" s="753" t="s">
        <v>239</v>
      </c>
      <c r="C13167" s="753" t="s">
        <v>188</v>
      </c>
      <c r="D13167" s="753" t="s">
        <v>1870</v>
      </c>
      <c r="E13167" s="753" t="s">
        <v>918</v>
      </c>
      <c r="F13167" s="753" t="s">
        <v>958</v>
      </c>
      <c r="G13167" s="757" t="s">
        <v>957</v>
      </c>
      <c r="H13167" s="751">
        <v>59770000</v>
      </c>
    </row>
    <row r="13168" spans="1:8">
      <c r="A13168" s="753" t="s">
        <v>84</v>
      </c>
      <c r="B13168" s="753" t="s">
        <v>239</v>
      </c>
      <c r="C13168" s="753" t="s">
        <v>188</v>
      </c>
      <c r="D13168" s="753" t="s">
        <v>1870</v>
      </c>
      <c r="E13168" s="753" t="s">
        <v>918</v>
      </c>
      <c r="F13168" s="753" t="s">
        <v>921</v>
      </c>
      <c r="G13168" s="757" t="s">
        <v>920</v>
      </c>
      <c r="H13168" s="751">
        <v>57242700</v>
      </c>
    </row>
    <row r="13169" spans="1:8">
      <c r="A13169" s="753" t="s">
        <v>84</v>
      </c>
      <c r="B13169" s="753" t="s">
        <v>239</v>
      </c>
      <c r="C13169" s="753" t="s">
        <v>188</v>
      </c>
      <c r="D13169" s="753" t="s">
        <v>1870</v>
      </c>
      <c r="E13169" s="753" t="s">
        <v>918</v>
      </c>
      <c r="F13169" s="753" t="s">
        <v>930</v>
      </c>
      <c r="G13169" s="757" t="s">
        <v>135</v>
      </c>
      <c r="H13169" s="751">
        <v>27330109</v>
      </c>
    </row>
    <row r="13170" spans="1:8" ht="26.4">
      <c r="A13170" s="753" t="s">
        <v>84</v>
      </c>
      <c r="B13170" s="753" t="s">
        <v>239</v>
      </c>
      <c r="C13170" s="753" t="s">
        <v>188</v>
      </c>
      <c r="D13170" s="753" t="s">
        <v>1870</v>
      </c>
      <c r="E13170" s="753" t="s">
        <v>183</v>
      </c>
      <c r="F13170" s="753"/>
      <c r="G13170" s="757" t="s">
        <v>1863</v>
      </c>
      <c r="H13170" s="751">
        <v>9771805212</v>
      </c>
    </row>
    <row r="13171" spans="1:8" ht="26.4">
      <c r="A13171" s="753" t="s">
        <v>84</v>
      </c>
      <c r="B13171" s="753" t="s">
        <v>239</v>
      </c>
      <c r="C13171" s="753" t="s">
        <v>188</v>
      </c>
      <c r="D13171" s="753" t="s">
        <v>1870</v>
      </c>
      <c r="E13171" s="753" t="s">
        <v>183</v>
      </c>
      <c r="F13171" s="753" t="s">
        <v>184</v>
      </c>
      <c r="G13171" s="757" t="s">
        <v>1864</v>
      </c>
      <c r="H13171" s="751">
        <v>9143092212</v>
      </c>
    </row>
    <row r="13172" spans="1:8" ht="26.4">
      <c r="A13172" s="753" t="s">
        <v>84</v>
      </c>
      <c r="B13172" s="753" t="s">
        <v>239</v>
      </c>
      <c r="C13172" s="753" t="s">
        <v>188</v>
      </c>
      <c r="D13172" s="753" t="s">
        <v>1870</v>
      </c>
      <c r="E13172" s="753" t="s">
        <v>183</v>
      </c>
      <c r="F13172" s="753" t="s">
        <v>929</v>
      </c>
      <c r="G13172" s="757" t="s">
        <v>1892</v>
      </c>
      <c r="H13172" s="751">
        <v>164471000</v>
      </c>
    </row>
    <row r="13173" spans="1:8">
      <c r="A13173" s="753" t="s">
        <v>84</v>
      </c>
      <c r="B13173" s="753" t="s">
        <v>239</v>
      </c>
      <c r="C13173" s="753" t="s">
        <v>188</v>
      </c>
      <c r="D13173" s="753" t="s">
        <v>1870</v>
      </c>
      <c r="E13173" s="753" t="s">
        <v>183</v>
      </c>
      <c r="F13173" s="753" t="s">
        <v>466</v>
      </c>
      <c r="G13173" s="757" t="s">
        <v>135</v>
      </c>
      <c r="H13173" s="751">
        <v>464242000</v>
      </c>
    </row>
    <row r="13174" spans="1:8">
      <c r="A13174" s="753" t="s">
        <v>84</v>
      </c>
      <c r="B13174" s="753" t="s">
        <v>239</v>
      </c>
      <c r="C13174" s="753" t="s">
        <v>188</v>
      </c>
      <c r="D13174" s="753" t="s">
        <v>1870</v>
      </c>
      <c r="E13174" s="753" t="s">
        <v>178</v>
      </c>
      <c r="F13174" s="753"/>
      <c r="G13174" s="757" t="s">
        <v>179</v>
      </c>
      <c r="H13174" s="751">
        <v>448173901500</v>
      </c>
    </row>
    <row r="13175" spans="1:8" ht="26.4">
      <c r="A13175" s="753" t="s">
        <v>84</v>
      </c>
      <c r="B13175" s="753" t="s">
        <v>239</v>
      </c>
      <c r="C13175" s="753" t="s">
        <v>188</v>
      </c>
      <c r="D13175" s="753" t="s">
        <v>1870</v>
      </c>
      <c r="E13175" s="753" t="s">
        <v>178</v>
      </c>
      <c r="F13175" s="753" t="s">
        <v>180</v>
      </c>
      <c r="G13175" s="757" t="s">
        <v>1810</v>
      </c>
      <c r="H13175" s="751">
        <v>448173901500</v>
      </c>
    </row>
    <row r="13176" spans="1:8">
      <c r="A13176" s="753" t="s">
        <v>84</v>
      </c>
      <c r="B13176" s="753" t="s">
        <v>239</v>
      </c>
      <c r="C13176" s="753" t="s">
        <v>188</v>
      </c>
      <c r="D13176" s="753" t="s">
        <v>1870</v>
      </c>
      <c r="E13176" s="753" t="s">
        <v>19</v>
      </c>
      <c r="F13176" s="753"/>
      <c r="G13176" s="757" t="s">
        <v>133</v>
      </c>
      <c r="H13176" s="751">
        <v>56921640119</v>
      </c>
    </row>
    <row r="13177" spans="1:8">
      <c r="A13177" s="753" t="s">
        <v>84</v>
      </c>
      <c r="B13177" s="753" t="s">
        <v>239</v>
      </c>
      <c r="C13177" s="753" t="s">
        <v>188</v>
      </c>
      <c r="D13177" s="753" t="s">
        <v>1870</v>
      </c>
      <c r="E13177" s="753" t="s">
        <v>19</v>
      </c>
      <c r="F13177" s="753" t="s">
        <v>20</v>
      </c>
      <c r="G13177" s="757" t="s">
        <v>21</v>
      </c>
      <c r="H13177" s="751">
        <v>7629433500</v>
      </c>
    </row>
    <row r="13178" spans="1:8">
      <c r="A13178" s="753" t="s">
        <v>84</v>
      </c>
      <c r="B13178" s="753" t="s">
        <v>239</v>
      </c>
      <c r="C13178" s="753" t="s">
        <v>188</v>
      </c>
      <c r="D13178" s="753" t="s">
        <v>1870</v>
      </c>
      <c r="E13178" s="753" t="s">
        <v>19</v>
      </c>
      <c r="F13178" s="753" t="s">
        <v>22</v>
      </c>
      <c r="G13178" s="757" t="s">
        <v>23</v>
      </c>
      <c r="H13178" s="751">
        <v>45390411158</v>
      </c>
    </row>
    <row r="13179" spans="1:8">
      <c r="A13179" s="753" t="s">
        <v>84</v>
      </c>
      <c r="B13179" s="753" t="s">
        <v>239</v>
      </c>
      <c r="C13179" s="753" t="s">
        <v>188</v>
      </c>
      <c r="D13179" s="753" t="s">
        <v>1870</v>
      </c>
      <c r="E13179" s="753" t="s">
        <v>19</v>
      </c>
      <c r="F13179" s="753" t="s">
        <v>245</v>
      </c>
      <c r="G13179" s="757" t="s">
        <v>135</v>
      </c>
      <c r="H13179" s="751">
        <v>3901795461</v>
      </c>
    </row>
    <row r="13180" spans="1:8">
      <c r="A13180" s="753" t="s">
        <v>84</v>
      </c>
      <c r="B13180" s="753" t="s">
        <v>239</v>
      </c>
      <c r="C13180" s="753" t="s">
        <v>188</v>
      </c>
      <c r="D13180" s="753" t="s">
        <v>1890</v>
      </c>
      <c r="E13180" s="753"/>
      <c r="F13180" s="753"/>
      <c r="G13180" s="757" t="s">
        <v>1891</v>
      </c>
      <c r="H13180" s="751">
        <v>250000000</v>
      </c>
    </row>
    <row r="13181" spans="1:8">
      <c r="A13181" s="753" t="s">
        <v>84</v>
      </c>
      <c r="B13181" s="753" t="s">
        <v>239</v>
      </c>
      <c r="C13181" s="753" t="s">
        <v>188</v>
      </c>
      <c r="D13181" s="753" t="s">
        <v>1890</v>
      </c>
      <c r="E13181" s="753" t="s">
        <v>178</v>
      </c>
      <c r="F13181" s="753"/>
      <c r="G13181" s="757" t="s">
        <v>179</v>
      </c>
      <c r="H13181" s="751">
        <v>230000000</v>
      </c>
    </row>
    <row r="13182" spans="1:8" ht="26.4">
      <c r="A13182" s="753" t="s">
        <v>84</v>
      </c>
      <c r="B13182" s="753" t="s">
        <v>239</v>
      </c>
      <c r="C13182" s="753" t="s">
        <v>188</v>
      </c>
      <c r="D13182" s="753" t="s">
        <v>1890</v>
      </c>
      <c r="E13182" s="753" t="s">
        <v>178</v>
      </c>
      <c r="F13182" s="753" t="s">
        <v>180</v>
      </c>
      <c r="G13182" s="757" t="s">
        <v>1810</v>
      </c>
      <c r="H13182" s="751">
        <v>230000000</v>
      </c>
    </row>
    <row r="13183" spans="1:8">
      <c r="A13183" s="753" t="s">
        <v>84</v>
      </c>
      <c r="B13183" s="753" t="s">
        <v>239</v>
      </c>
      <c r="C13183" s="753" t="s">
        <v>188</v>
      </c>
      <c r="D13183" s="753" t="s">
        <v>1890</v>
      </c>
      <c r="E13183" s="753" t="s">
        <v>19</v>
      </c>
      <c r="F13183" s="753"/>
      <c r="G13183" s="757" t="s">
        <v>133</v>
      </c>
      <c r="H13183" s="751">
        <v>20000000</v>
      </c>
    </row>
    <row r="13184" spans="1:8">
      <c r="A13184" s="753" t="s">
        <v>84</v>
      </c>
      <c r="B13184" s="753" t="s">
        <v>239</v>
      </c>
      <c r="C13184" s="753" t="s">
        <v>188</v>
      </c>
      <c r="D13184" s="753" t="s">
        <v>1890</v>
      </c>
      <c r="E13184" s="753" t="s">
        <v>19</v>
      </c>
      <c r="F13184" s="753" t="s">
        <v>20</v>
      </c>
      <c r="G13184" s="757" t="s">
        <v>21</v>
      </c>
      <c r="H13184" s="751">
        <v>1550000</v>
      </c>
    </row>
    <row r="13185" spans="1:8">
      <c r="A13185" s="753" t="s">
        <v>84</v>
      </c>
      <c r="B13185" s="753" t="s">
        <v>239</v>
      </c>
      <c r="C13185" s="753" t="s">
        <v>188</v>
      </c>
      <c r="D13185" s="753" t="s">
        <v>1890</v>
      </c>
      <c r="E13185" s="753" t="s">
        <v>19</v>
      </c>
      <c r="F13185" s="753" t="s">
        <v>22</v>
      </c>
      <c r="G13185" s="757" t="s">
        <v>23</v>
      </c>
      <c r="H13185" s="751">
        <v>18450000</v>
      </c>
    </row>
    <row r="13186" spans="1:8">
      <c r="A13186" s="753" t="s">
        <v>84</v>
      </c>
      <c r="B13186" s="753" t="s">
        <v>239</v>
      </c>
      <c r="C13186" s="753" t="s">
        <v>188</v>
      </c>
      <c r="D13186" s="753" t="s">
        <v>189</v>
      </c>
      <c r="E13186" s="753"/>
      <c r="F13186" s="753"/>
      <c r="G13186" s="757" t="s">
        <v>1872</v>
      </c>
      <c r="H13186" s="751">
        <v>26093180090</v>
      </c>
    </row>
    <row r="13187" spans="1:8" ht="26.4">
      <c r="A13187" s="753" t="s">
        <v>84</v>
      </c>
      <c r="B13187" s="753" t="s">
        <v>239</v>
      </c>
      <c r="C13187" s="753" t="s">
        <v>188</v>
      </c>
      <c r="D13187" s="753" t="s">
        <v>189</v>
      </c>
      <c r="E13187" s="753" t="s">
        <v>183</v>
      </c>
      <c r="F13187" s="753"/>
      <c r="G13187" s="757" t="s">
        <v>1863</v>
      </c>
      <c r="H13187" s="751">
        <v>3105915680</v>
      </c>
    </row>
    <row r="13188" spans="1:8" ht="26.4">
      <c r="A13188" s="753" t="s">
        <v>84</v>
      </c>
      <c r="B13188" s="753" t="s">
        <v>239</v>
      </c>
      <c r="C13188" s="753" t="s">
        <v>188</v>
      </c>
      <c r="D13188" s="753" t="s">
        <v>189</v>
      </c>
      <c r="E13188" s="753" t="s">
        <v>183</v>
      </c>
      <c r="F13188" s="753" t="s">
        <v>184</v>
      </c>
      <c r="G13188" s="757" t="s">
        <v>1864</v>
      </c>
      <c r="H13188" s="751">
        <v>3098376890</v>
      </c>
    </row>
    <row r="13189" spans="1:8" ht="26.4">
      <c r="A13189" s="753" t="s">
        <v>84</v>
      </c>
      <c r="B13189" s="753" t="s">
        <v>239</v>
      </c>
      <c r="C13189" s="753" t="s">
        <v>188</v>
      </c>
      <c r="D13189" s="753" t="s">
        <v>189</v>
      </c>
      <c r="E13189" s="753" t="s">
        <v>183</v>
      </c>
      <c r="F13189" s="753" t="s">
        <v>929</v>
      </c>
      <c r="G13189" s="757" t="s">
        <v>1892</v>
      </c>
      <c r="H13189" s="751">
        <v>1641599</v>
      </c>
    </row>
    <row r="13190" spans="1:8">
      <c r="A13190" s="753" t="s">
        <v>84</v>
      </c>
      <c r="B13190" s="753" t="s">
        <v>239</v>
      </c>
      <c r="C13190" s="753" t="s">
        <v>188</v>
      </c>
      <c r="D13190" s="753" t="s">
        <v>189</v>
      </c>
      <c r="E13190" s="753" t="s">
        <v>183</v>
      </c>
      <c r="F13190" s="753" t="s">
        <v>466</v>
      </c>
      <c r="G13190" s="757" t="s">
        <v>135</v>
      </c>
      <c r="H13190" s="751">
        <v>5897191</v>
      </c>
    </row>
    <row r="13191" spans="1:8">
      <c r="A13191" s="753" t="s">
        <v>84</v>
      </c>
      <c r="B13191" s="753" t="s">
        <v>239</v>
      </c>
      <c r="C13191" s="753" t="s">
        <v>188</v>
      </c>
      <c r="D13191" s="753" t="s">
        <v>189</v>
      </c>
      <c r="E13191" s="753" t="s">
        <v>178</v>
      </c>
      <c r="F13191" s="753"/>
      <c r="G13191" s="757" t="s">
        <v>179</v>
      </c>
      <c r="H13191" s="751">
        <v>20777457410</v>
      </c>
    </row>
    <row r="13192" spans="1:8" ht="26.4">
      <c r="A13192" s="753" t="s">
        <v>84</v>
      </c>
      <c r="B13192" s="753" t="s">
        <v>239</v>
      </c>
      <c r="C13192" s="753" t="s">
        <v>188</v>
      </c>
      <c r="D13192" s="753" t="s">
        <v>189</v>
      </c>
      <c r="E13192" s="753" t="s">
        <v>178</v>
      </c>
      <c r="F13192" s="753" t="s">
        <v>180</v>
      </c>
      <c r="G13192" s="757" t="s">
        <v>1810</v>
      </c>
      <c r="H13192" s="751">
        <v>20777457410</v>
      </c>
    </row>
    <row r="13193" spans="1:8">
      <c r="A13193" s="753" t="s">
        <v>84</v>
      </c>
      <c r="B13193" s="753" t="s">
        <v>239</v>
      </c>
      <c r="C13193" s="753" t="s">
        <v>188</v>
      </c>
      <c r="D13193" s="753" t="s">
        <v>189</v>
      </c>
      <c r="E13193" s="753" t="s">
        <v>19</v>
      </c>
      <c r="F13193" s="753"/>
      <c r="G13193" s="757" t="s">
        <v>133</v>
      </c>
      <c r="H13193" s="751">
        <v>2209807000</v>
      </c>
    </row>
    <row r="13194" spans="1:8">
      <c r="A13194" s="753" t="s">
        <v>84</v>
      </c>
      <c r="B13194" s="753" t="s">
        <v>239</v>
      </c>
      <c r="C13194" s="753" t="s">
        <v>188</v>
      </c>
      <c r="D13194" s="753" t="s">
        <v>189</v>
      </c>
      <c r="E13194" s="753" t="s">
        <v>19</v>
      </c>
      <c r="F13194" s="753" t="s">
        <v>20</v>
      </c>
      <c r="G13194" s="757" t="s">
        <v>21</v>
      </c>
      <c r="H13194" s="751">
        <v>628332000</v>
      </c>
    </row>
    <row r="13195" spans="1:8">
      <c r="A13195" s="753" t="s">
        <v>84</v>
      </c>
      <c r="B13195" s="753" t="s">
        <v>239</v>
      </c>
      <c r="C13195" s="753" t="s">
        <v>188</v>
      </c>
      <c r="D13195" s="753" t="s">
        <v>189</v>
      </c>
      <c r="E13195" s="753" t="s">
        <v>19</v>
      </c>
      <c r="F13195" s="753" t="s">
        <v>22</v>
      </c>
      <c r="G13195" s="757" t="s">
        <v>23</v>
      </c>
      <c r="H13195" s="751">
        <v>1557912000</v>
      </c>
    </row>
    <row r="13196" spans="1:8">
      <c r="A13196" s="753" t="s">
        <v>84</v>
      </c>
      <c r="B13196" s="753" t="s">
        <v>239</v>
      </c>
      <c r="C13196" s="753" t="s">
        <v>188</v>
      </c>
      <c r="D13196" s="753" t="s">
        <v>189</v>
      </c>
      <c r="E13196" s="753" t="s">
        <v>19</v>
      </c>
      <c r="F13196" s="753" t="s">
        <v>245</v>
      </c>
      <c r="G13196" s="757" t="s">
        <v>135</v>
      </c>
      <c r="H13196" s="751">
        <v>23563000</v>
      </c>
    </row>
    <row r="13197" spans="1:8">
      <c r="A13197" s="753" t="s">
        <v>84</v>
      </c>
      <c r="B13197" s="753" t="s">
        <v>239</v>
      </c>
      <c r="C13197" s="753" t="s">
        <v>188</v>
      </c>
      <c r="D13197" s="753" t="s">
        <v>2030</v>
      </c>
      <c r="E13197" s="753"/>
      <c r="F13197" s="753"/>
      <c r="G13197" s="757" t="s">
        <v>2031</v>
      </c>
      <c r="H13197" s="751">
        <v>17210320597</v>
      </c>
    </row>
    <row r="13198" spans="1:8">
      <c r="A13198" s="753" t="s">
        <v>84</v>
      </c>
      <c r="B13198" s="753" t="s">
        <v>239</v>
      </c>
      <c r="C13198" s="753" t="s">
        <v>188</v>
      </c>
      <c r="D13198" s="753" t="s">
        <v>2030</v>
      </c>
      <c r="E13198" s="753" t="s">
        <v>918</v>
      </c>
      <c r="F13198" s="753"/>
      <c r="G13198" s="757" t="s">
        <v>1862</v>
      </c>
      <c r="H13198" s="751">
        <v>26103000</v>
      </c>
    </row>
    <row r="13199" spans="1:8">
      <c r="A13199" s="753" t="s">
        <v>84</v>
      </c>
      <c r="B13199" s="753" t="s">
        <v>239</v>
      </c>
      <c r="C13199" s="753" t="s">
        <v>188</v>
      </c>
      <c r="D13199" s="753" t="s">
        <v>2030</v>
      </c>
      <c r="E13199" s="753" t="s">
        <v>918</v>
      </c>
      <c r="F13199" s="753" t="s">
        <v>917</v>
      </c>
      <c r="G13199" s="757" t="s">
        <v>916</v>
      </c>
      <c r="H13199" s="751">
        <v>26103000</v>
      </c>
    </row>
    <row r="13200" spans="1:8">
      <c r="A13200" s="753" t="s">
        <v>84</v>
      </c>
      <c r="B13200" s="753" t="s">
        <v>239</v>
      </c>
      <c r="C13200" s="753" t="s">
        <v>188</v>
      </c>
      <c r="D13200" s="753" t="s">
        <v>2030</v>
      </c>
      <c r="E13200" s="753" t="s">
        <v>178</v>
      </c>
      <c r="F13200" s="753"/>
      <c r="G13200" s="757" t="s">
        <v>179</v>
      </c>
      <c r="H13200" s="751">
        <v>15175272200</v>
      </c>
    </row>
    <row r="13201" spans="1:8" ht="26.4">
      <c r="A13201" s="753" t="s">
        <v>84</v>
      </c>
      <c r="B13201" s="753" t="s">
        <v>239</v>
      </c>
      <c r="C13201" s="753" t="s">
        <v>188</v>
      </c>
      <c r="D13201" s="753" t="s">
        <v>2030</v>
      </c>
      <c r="E13201" s="753" t="s">
        <v>178</v>
      </c>
      <c r="F13201" s="753" t="s">
        <v>180</v>
      </c>
      <c r="G13201" s="757" t="s">
        <v>1810</v>
      </c>
      <c r="H13201" s="751">
        <v>15175272200</v>
      </c>
    </row>
    <row r="13202" spans="1:8">
      <c r="A13202" s="753" t="s">
        <v>84</v>
      </c>
      <c r="B13202" s="753" t="s">
        <v>239</v>
      </c>
      <c r="C13202" s="753" t="s">
        <v>188</v>
      </c>
      <c r="D13202" s="753" t="s">
        <v>2030</v>
      </c>
      <c r="E13202" s="753" t="s">
        <v>16</v>
      </c>
      <c r="F13202" s="753"/>
      <c r="G13202" s="757" t="s">
        <v>17</v>
      </c>
      <c r="H13202" s="751">
        <v>700000000</v>
      </c>
    </row>
    <row r="13203" spans="1:8">
      <c r="A13203" s="753" t="s">
        <v>84</v>
      </c>
      <c r="B13203" s="753" t="s">
        <v>239</v>
      </c>
      <c r="C13203" s="753" t="s">
        <v>188</v>
      </c>
      <c r="D13203" s="753" t="s">
        <v>2030</v>
      </c>
      <c r="E13203" s="753" t="s">
        <v>16</v>
      </c>
      <c r="F13203" s="753" t="s">
        <v>18</v>
      </c>
      <c r="G13203" s="757" t="s">
        <v>1887</v>
      </c>
      <c r="H13203" s="751">
        <v>700000000</v>
      </c>
    </row>
    <row r="13204" spans="1:8">
      <c r="A13204" s="753" t="s">
        <v>84</v>
      </c>
      <c r="B13204" s="753" t="s">
        <v>239</v>
      </c>
      <c r="C13204" s="753" t="s">
        <v>188</v>
      </c>
      <c r="D13204" s="753" t="s">
        <v>2030</v>
      </c>
      <c r="E13204" s="753" t="s">
        <v>19</v>
      </c>
      <c r="F13204" s="753"/>
      <c r="G13204" s="757" t="s">
        <v>133</v>
      </c>
      <c r="H13204" s="751">
        <v>1308945397</v>
      </c>
    </row>
    <row r="13205" spans="1:8">
      <c r="A13205" s="753" t="s">
        <v>84</v>
      </c>
      <c r="B13205" s="753" t="s">
        <v>239</v>
      </c>
      <c r="C13205" s="753" t="s">
        <v>188</v>
      </c>
      <c r="D13205" s="753" t="s">
        <v>2030</v>
      </c>
      <c r="E13205" s="753" t="s">
        <v>19</v>
      </c>
      <c r="F13205" s="753" t="s">
        <v>20</v>
      </c>
      <c r="G13205" s="757" t="s">
        <v>21</v>
      </c>
      <c r="H13205" s="751">
        <v>114646000</v>
      </c>
    </row>
    <row r="13206" spans="1:8">
      <c r="A13206" s="753" t="s">
        <v>84</v>
      </c>
      <c r="B13206" s="753" t="s">
        <v>239</v>
      </c>
      <c r="C13206" s="753" t="s">
        <v>188</v>
      </c>
      <c r="D13206" s="753" t="s">
        <v>2030</v>
      </c>
      <c r="E13206" s="753" t="s">
        <v>19</v>
      </c>
      <c r="F13206" s="753" t="s">
        <v>22</v>
      </c>
      <c r="G13206" s="757" t="s">
        <v>23</v>
      </c>
      <c r="H13206" s="751">
        <v>1184867397</v>
      </c>
    </row>
    <row r="13207" spans="1:8">
      <c r="A13207" s="753" t="s">
        <v>84</v>
      </c>
      <c r="B13207" s="753" t="s">
        <v>239</v>
      </c>
      <c r="C13207" s="753" t="s">
        <v>188</v>
      </c>
      <c r="D13207" s="753" t="s">
        <v>2030</v>
      </c>
      <c r="E13207" s="753" t="s">
        <v>19</v>
      </c>
      <c r="F13207" s="753" t="s">
        <v>245</v>
      </c>
      <c r="G13207" s="757" t="s">
        <v>135</v>
      </c>
      <c r="H13207" s="751">
        <v>9432000</v>
      </c>
    </row>
    <row r="13208" spans="1:8">
      <c r="A13208" s="753" t="s">
        <v>84</v>
      </c>
      <c r="B13208" s="753" t="s">
        <v>239</v>
      </c>
      <c r="C13208" s="753" t="s">
        <v>188</v>
      </c>
      <c r="D13208" s="753" t="s">
        <v>1903</v>
      </c>
      <c r="E13208" s="753"/>
      <c r="F13208" s="753"/>
      <c r="G13208" s="757" t="s">
        <v>186</v>
      </c>
      <c r="H13208" s="751">
        <v>211383274973</v>
      </c>
    </row>
    <row r="13209" spans="1:8">
      <c r="A13209" s="753" t="s">
        <v>84</v>
      </c>
      <c r="B13209" s="753" t="s">
        <v>239</v>
      </c>
      <c r="C13209" s="753" t="s">
        <v>188</v>
      </c>
      <c r="D13209" s="753" t="s">
        <v>1903</v>
      </c>
      <c r="E13209" s="753" t="s">
        <v>92</v>
      </c>
      <c r="F13209" s="753"/>
      <c r="G13209" s="757" t="s">
        <v>93</v>
      </c>
      <c r="H13209" s="751">
        <v>81864000</v>
      </c>
    </row>
    <row r="13210" spans="1:8">
      <c r="A13210" s="753" t="s">
        <v>84</v>
      </c>
      <c r="B13210" s="753" t="s">
        <v>239</v>
      </c>
      <c r="C13210" s="753" t="s">
        <v>188</v>
      </c>
      <c r="D13210" s="753" t="s">
        <v>1903</v>
      </c>
      <c r="E13210" s="753" t="s">
        <v>92</v>
      </c>
      <c r="F13210" s="753" t="s">
        <v>94</v>
      </c>
      <c r="G13210" s="757" t="s">
        <v>1768</v>
      </c>
      <c r="H13210" s="751">
        <v>81864000</v>
      </c>
    </row>
    <row r="13211" spans="1:8">
      <c r="A13211" s="753" t="s">
        <v>84</v>
      </c>
      <c r="B13211" s="753" t="s">
        <v>239</v>
      </c>
      <c r="C13211" s="753" t="s">
        <v>188</v>
      </c>
      <c r="D13211" s="753" t="s">
        <v>1903</v>
      </c>
      <c r="E13211" s="753" t="s">
        <v>96</v>
      </c>
      <c r="F13211" s="753"/>
      <c r="G13211" s="757" t="s">
        <v>97</v>
      </c>
      <c r="H13211" s="751">
        <v>3576000</v>
      </c>
    </row>
    <row r="13212" spans="1:8">
      <c r="A13212" s="753" t="s">
        <v>84</v>
      </c>
      <c r="B13212" s="753" t="s">
        <v>239</v>
      </c>
      <c r="C13212" s="753" t="s">
        <v>188</v>
      </c>
      <c r="D13212" s="753" t="s">
        <v>1903</v>
      </c>
      <c r="E13212" s="753" t="s">
        <v>96</v>
      </c>
      <c r="F13212" s="753" t="s">
        <v>11</v>
      </c>
      <c r="G13212" s="757" t="s">
        <v>1830</v>
      </c>
      <c r="H13212" s="751">
        <v>3576000</v>
      </c>
    </row>
    <row r="13213" spans="1:8">
      <c r="A13213" s="753" t="s">
        <v>84</v>
      </c>
      <c r="B13213" s="753" t="s">
        <v>239</v>
      </c>
      <c r="C13213" s="753" t="s">
        <v>188</v>
      </c>
      <c r="D13213" s="753" t="s">
        <v>1903</v>
      </c>
      <c r="E13213" s="753" t="s">
        <v>102</v>
      </c>
      <c r="F13213" s="753"/>
      <c r="G13213" s="757" t="s">
        <v>369</v>
      </c>
      <c r="H13213" s="751">
        <v>29064000</v>
      </c>
    </row>
    <row r="13214" spans="1:8">
      <c r="A13214" s="753" t="s">
        <v>84</v>
      </c>
      <c r="B13214" s="753" t="s">
        <v>239</v>
      </c>
      <c r="C13214" s="753" t="s">
        <v>188</v>
      </c>
      <c r="D13214" s="753" t="s">
        <v>1903</v>
      </c>
      <c r="E13214" s="753" t="s">
        <v>102</v>
      </c>
      <c r="F13214" s="753" t="s">
        <v>103</v>
      </c>
      <c r="G13214" s="757" t="s">
        <v>104</v>
      </c>
      <c r="H13214" s="751">
        <v>23160203</v>
      </c>
    </row>
    <row r="13215" spans="1:8">
      <c r="A13215" s="753" t="s">
        <v>84</v>
      </c>
      <c r="B13215" s="753" t="s">
        <v>239</v>
      </c>
      <c r="C13215" s="753" t="s">
        <v>188</v>
      </c>
      <c r="D13215" s="753" t="s">
        <v>1903</v>
      </c>
      <c r="E13215" s="753" t="s">
        <v>102</v>
      </c>
      <c r="F13215" s="753" t="s">
        <v>105</v>
      </c>
      <c r="G13215" s="757" t="s">
        <v>106</v>
      </c>
      <c r="H13215" s="751">
        <v>4087859</v>
      </c>
    </row>
    <row r="13216" spans="1:8">
      <c r="A13216" s="753" t="s">
        <v>84</v>
      </c>
      <c r="B13216" s="753" t="s">
        <v>239</v>
      </c>
      <c r="C13216" s="753" t="s">
        <v>188</v>
      </c>
      <c r="D13216" s="753" t="s">
        <v>1903</v>
      </c>
      <c r="E13216" s="753" t="s">
        <v>102</v>
      </c>
      <c r="F13216" s="753" t="s">
        <v>0</v>
      </c>
      <c r="G13216" s="757" t="s">
        <v>1</v>
      </c>
      <c r="H13216" s="751">
        <v>1815938</v>
      </c>
    </row>
    <row r="13217" spans="1:8">
      <c r="A13217" s="753" t="s">
        <v>84</v>
      </c>
      <c r="B13217" s="753" t="s">
        <v>239</v>
      </c>
      <c r="C13217" s="753" t="s">
        <v>188</v>
      </c>
      <c r="D13217" s="753" t="s">
        <v>1903</v>
      </c>
      <c r="E13217" s="753" t="s">
        <v>112</v>
      </c>
      <c r="F13217" s="753"/>
      <c r="G13217" s="757" t="s">
        <v>113</v>
      </c>
      <c r="H13217" s="751">
        <v>63759698100</v>
      </c>
    </row>
    <row r="13218" spans="1:8">
      <c r="A13218" s="753" t="s">
        <v>84</v>
      </c>
      <c r="B13218" s="753" t="s">
        <v>239</v>
      </c>
      <c r="C13218" s="753" t="s">
        <v>188</v>
      </c>
      <c r="D13218" s="753" t="s">
        <v>1903</v>
      </c>
      <c r="E13218" s="753" t="s">
        <v>112</v>
      </c>
      <c r="F13218" s="753" t="s">
        <v>155</v>
      </c>
      <c r="G13218" s="757" t="s">
        <v>1777</v>
      </c>
      <c r="H13218" s="751">
        <v>3684929700</v>
      </c>
    </row>
    <row r="13219" spans="1:8">
      <c r="A13219" s="753" t="s">
        <v>84</v>
      </c>
      <c r="B13219" s="753" t="s">
        <v>239</v>
      </c>
      <c r="C13219" s="753" t="s">
        <v>188</v>
      </c>
      <c r="D13219" s="753" t="s">
        <v>1903</v>
      </c>
      <c r="E13219" s="753" t="s">
        <v>112</v>
      </c>
      <c r="F13219" s="753" t="s">
        <v>114</v>
      </c>
      <c r="G13219" s="757" t="s">
        <v>1778</v>
      </c>
      <c r="H13219" s="751">
        <v>65000000</v>
      </c>
    </row>
    <row r="13220" spans="1:8">
      <c r="A13220" s="753" t="s">
        <v>84</v>
      </c>
      <c r="B13220" s="753" t="s">
        <v>239</v>
      </c>
      <c r="C13220" s="753" t="s">
        <v>188</v>
      </c>
      <c r="D13220" s="753" t="s">
        <v>1903</v>
      </c>
      <c r="E13220" s="753" t="s">
        <v>112</v>
      </c>
      <c r="F13220" s="753" t="s">
        <v>157</v>
      </c>
      <c r="G13220" s="757" t="s">
        <v>135</v>
      </c>
      <c r="H13220" s="751">
        <v>60009768400</v>
      </c>
    </row>
    <row r="13221" spans="1:8">
      <c r="A13221" s="753" t="s">
        <v>84</v>
      </c>
      <c r="B13221" s="753" t="s">
        <v>239</v>
      </c>
      <c r="C13221" s="753" t="s">
        <v>188</v>
      </c>
      <c r="D13221" s="753" t="s">
        <v>1903</v>
      </c>
      <c r="E13221" s="753" t="s">
        <v>120</v>
      </c>
      <c r="F13221" s="753"/>
      <c r="G13221" s="757" t="s">
        <v>121</v>
      </c>
      <c r="H13221" s="751">
        <v>765000</v>
      </c>
    </row>
    <row r="13222" spans="1:8" ht="26.4">
      <c r="A13222" s="753" t="s">
        <v>84</v>
      </c>
      <c r="B13222" s="753" t="s">
        <v>239</v>
      </c>
      <c r="C13222" s="753" t="s">
        <v>188</v>
      </c>
      <c r="D13222" s="753" t="s">
        <v>1903</v>
      </c>
      <c r="E13222" s="753" t="s">
        <v>120</v>
      </c>
      <c r="F13222" s="753" t="s">
        <v>1001</v>
      </c>
      <c r="G13222" s="757" t="s">
        <v>1784</v>
      </c>
      <c r="H13222" s="751">
        <v>165000</v>
      </c>
    </row>
    <row r="13223" spans="1:8">
      <c r="A13223" s="753" t="s">
        <v>84</v>
      </c>
      <c r="B13223" s="753" t="s">
        <v>239</v>
      </c>
      <c r="C13223" s="753" t="s">
        <v>188</v>
      </c>
      <c r="D13223" s="753" t="s">
        <v>1903</v>
      </c>
      <c r="E13223" s="753" t="s">
        <v>120</v>
      </c>
      <c r="F13223" s="753" t="s">
        <v>158</v>
      </c>
      <c r="G13223" s="757" t="s">
        <v>1785</v>
      </c>
      <c r="H13223" s="751">
        <v>600000</v>
      </c>
    </row>
    <row r="13224" spans="1:8">
      <c r="A13224" s="753" t="s">
        <v>84</v>
      </c>
      <c r="B13224" s="753" t="s">
        <v>239</v>
      </c>
      <c r="C13224" s="753" t="s">
        <v>188</v>
      </c>
      <c r="D13224" s="753" t="s">
        <v>1903</v>
      </c>
      <c r="E13224" s="753" t="s">
        <v>554</v>
      </c>
      <c r="F13224" s="753"/>
      <c r="G13224" s="757" t="s">
        <v>555</v>
      </c>
      <c r="H13224" s="751">
        <v>12000000</v>
      </c>
    </row>
    <row r="13225" spans="1:8">
      <c r="A13225" s="753" t="s">
        <v>84</v>
      </c>
      <c r="B13225" s="753" t="s">
        <v>239</v>
      </c>
      <c r="C13225" s="753" t="s">
        <v>188</v>
      </c>
      <c r="D13225" s="753" t="s">
        <v>1903</v>
      </c>
      <c r="E13225" s="753" t="s">
        <v>554</v>
      </c>
      <c r="F13225" s="753" t="s">
        <v>558</v>
      </c>
      <c r="G13225" s="757" t="s">
        <v>559</v>
      </c>
      <c r="H13225" s="751">
        <v>12000000</v>
      </c>
    </row>
    <row r="13226" spans="1:8" ht="39.6">
      <c r="A13226" s="753" t="s">
        <v>84</v>
      </c>
      <c r="B13226" s="753" t="s">
        <v>239</v>
      </c>
      <c r="C13226" s="753" t="s">
        <v>188</v>
      </c>
      <c r="D13226" s="753" t="s">
        <v>1903</v>
      </c>
      <c r="E13226" s="753" t="s">
        <v>560</v>
      </c>
      <c r="F13226" s="753"/>
      <c r="G13226" s="757" t="s">
        <v>1790</v>
      </c>
      <c r="H13226" s="751">
        <v>3514006500</v>
      </c>
    </row>
    <row r="13227" spans="1:8">
      <c r="A13227" s="753" t="s">
        <v>84</v>
      </c>
      <c r="B13227" s="753" t="s">
        <v>239</v>
      </c>
      <c r="C13227" s="753" t="s">
        <v>188</v>
      </c>
      <c r="D13227" s="753" t="s">
        <v>1903</v>
      </c>
      <c r="E13227" s="753" t="s">
        <v>560</v>
      </c>
      <c r="F13227" s="753" t="s">
        <v>7</v>
      </c>
      <c r="G13227" s="757" t="s">
        <v>1795</v>
      </c>
      <c r="H13227" s="751">
        <v>1849099000</v>
      </c>
    </row>
    <row r="13228" spans="1:8" ht="26.4">
      <c r="A13228" s="753" t="s">
        <v>84</v>
      </c>
      <c r="B13228" s="753" t="s">
        <v>239</v>
      </c>
      <c r="C13228" s="753" t="s">
        <v>188</v>
      </c>
      <c r="D13228" s="753" t="s">
        <v>1903</v>
      </c>
      <c r="E13228" s="753" t="s">
        <v>560</v>
      </c>
      <c r="F13228" s="753" t="s">
        <v>563</v>
      </c>
      <c r="G13228" s="757" t="s">
        <v>13</v>
      </c>
      <c r="H13228" s="751">
        <v>1664907500</v>
      </c>
    </row>
    <row r="13229" spans="1:8" ht="26.4">
      <c r="A13229" s="753" t="s">
        <v>84</v>
      </c>
      <c r="B13229" s="753" t="s">
        <v>239</v>
      </c>
      <c r="C13229" s="753" t="s">
        <v>188</v>
      </c>
      <c r="D13229" s="753" t="s">
        <v>1903</v>
      </c>
      <c r="E13229" s="753" t="s">
        <v>1796</v>
      </c>
      <c r="F13229" s="753"/>
      <c r="G13229" s="757" t="s">
        <v>1797</v>
      </c>
      <c r="H13229" s="751">
        <v>600000000</v>
      </c>
    </row>
    <row r="13230" spans="1:8">
      <c r="A13230" s="753" t="s">
        <v>84</v>
      </c>
      <c r="B13230" s="753" t="s">
        <v>239</v>
      </c>
      <c r="C13230" s="753" t="s">
        <v>188</v>
      </c>
      <c r="D13230" s="753" t="s">
        <v>1903</v>
      </c>
      <c r="E13230" s="753" t="s">
        <v>1796</v>
      </c>
      <c r="F13230" s="753" t="s">
        <v>1798</v>
      </c>
      <c r="G13230" s="757" t="s">
        <v>1793</v>
      </c>
      <c r="H13230" s="751">
        <v>403380000</v>
      </c>
    </row>
    <row r="13231" spans="1:8">
      <c r="A13231" s="753" t="s">
        <v>84</v>
      </c>
      <c r="B13231" s="753" t="s">
        <v>239</v>
      </c>
      <c r="C13231" s="753" t="s">
        <v>188</v>
      </c>
      <c r="D13231" s="753" t="s">
        <v>1903</v>
      </c>
      <c r="E13231" s="753" t="s">
        <v>1796</v>
      </c>
      <c r="F13231" s="753" t="s">
        <v>1833</v>
      </c>
      <c r="G13231" s="757" t="s">
        <v>1834</v>
      </c>
      <c r="H13231" s="751">
        <v>196620000</v>
      </c>
    </row>
    <row r="13232" spans="1:8" ht="26.4">
      <c r="A13232" s="753" t="s">
        <v>84</v>
      </c>
      <c r="B13232" s="753" t="s">
        <v>239</v>
      </c>
      <c r="C13232" s="753" t="s">
        <v>188</v>
      </c>
      <c r="D13232" s="753" t="s">
        <v>1903</v>
      </c>
      <c r="E13232" s="753" t="s">
        <v>130</v>
      </c>
      <c r="F13232" s="753"/>
      <c r="G13232" s="757" t="s">
        <v>131</v>
      </c>
      <c r="H13232" s="751">
        <v>568354000</v>
      </c>
    </row>
    <row r="13233" spans="1:8">
      <c r="A13233" s="753" t="s">
        <v>84</v>
      </c>
      <c r="B13233" s="753" t="s">
        <v>239</v>
      </c>
      <c r="C13233" s="753" t="s">
        <v>188</v>
      </c>
      <c r="D13233" s="753" t="s">
        <v>1903</v>
      </c>
      <c r="E13233" s="753" t="s">
        <v>130</v>
      </c>
      <c r="F13233" s="753" t="s">
        <v>585</v>
      </c>
      <c r="G13233" s="757" t="s">
        <v>1799</v>
      </c>
      <c r="H13233" s="751">
        <v>71200000</v>
      </c>
    </row>
    <row r="13234" spans="1:8">
      <c r="A13234" s="753" t="s">
        <v>84</v>
      </c>
      <c r="B13234" s="753" t="s">
        <v>239</v>
      </c>
      <c r="C13234" s="753" t="s">
        <v>188</v>
      </c>
      <c r="D13234" s="753" t="s">
        <v>1903</v>
      </c>
      <c r="E13234" s="753" t="s">
        <v>130</v>
      </c>
      <c r="F13234" s="753" t="s">
        <v>132</v>
      </c>
      <c r="G13234" s="757" t="s">
        <v>135</v>
      </c>
      <c r="H13234" s="751">
        <v>497154000</v>
      </c>
    </row>
    <row r="13235" spans="1:8">
      <c r="A13235" s="753" t="s">
        <v>84</v>
      </c>
      <c r="B13235" s="753" t="s">
        <v>239</v>
      </c>
      <c r="C13235" s="753" t="s">
        <v>188</v>
      </c>
      <c r="D13235" s="753" t="s">
        <v>1903</v>
      </c>
      <c r="E13235" s="753" t="s">
        <v>134</v>
      </c>
      <c r="F13235" s="753"/>
      <c r="G13235" s="757" t="s">
        <v>135</v>
      </c>
      <c r="H13235" s="751">
        <v>13074843900</v>
      </c>
    </row>
    <row r="13236" spans="1:8">
      <c r="A13236" s="753" t="s">
        <v>84</v>
      </c>
      <c r="B13236" s="753" t="s">
        <v>239</v>
      </c>
      <c r="C13236" s="753" t="s">
        <v>188</v>
      </c>
      <c r="D13236" s="753" t="s">
        <v>1903</v>
      </c>
      <c r="E13236" s="753" t="s">
        <v>134</v>
      </c>
      <c r="F13236" s="753" t="s">
        <v>139</v>
      </c>
      <c r="G13236" s="757" t="s">
        <v>140</v>
      </c>
      <c r="H13236" s="751">
        <v>13074843900</v>
      </c>
    </row>
    <row r="13237" spans="1:8">
      <c r="A13237" s="753" t="s">
        <v>84</v>
      </c>
      <c r="B13237" s="753" t="s">
        <v>239</v>
      </c>
      <c r="C13237" s="753" t="s">
        <v>188</v>
      </c>
      <c r="D13237" s="753" t="s">
        <v>1903</v>
      </c>
      <c r="E13237" s="753" t="s">
        <v>353</v>
      </c>
      <c r="F13237" s="753"/>
      <c r="G13237" s="757" t="s">
        <v>354</v>
      </c>
      <c r="H13237" s="751">
        <v>176006198</v>
      </c>
    </row>
    <row r="13238" spans="1:8">
      <c r="A13238" s="753" t="s">
        <v>84</v>
      </c>
      <c r="B13238" s="753" t="s">
        <v>239</v>
      </c>
      <c r="C13238" s="753" t="s">
        <v>188</v>
      </c>
      <c r="D13238" s="753" t="s">
        <v>1903</v>
      </c>
      <c r="E13238" s="753" t="s">
        <v>353</v>
      </c>
      <c r="F13238" s="753" t="s">
        <v>405</v>
      </c>
      <c r="G13238" s="757" t="s">
        <v>1920</v>
      </c>
      <c r="H13238" s="751">
        <v>176006198</v>
      </c>
    </row>
    <row r="13239" spans="1:8">
      <c r="A13239" s="753" t="s">
        <v>84</v>
      </c>
      <c r="B13239" s="753" t="s">
        <v>239</v>
      </c>
      <c r="C13239" s="753" t="s">
        <v>188</v>
      </c>
      <c r="D13239" s="753" t="s">
        <v>1903</v>
      </c>
      <c r="E13239" s="753" t="s">
        <v>918</v>
      </c>
      <c r="F13239" s="753"/>
      <c r="G13239" s="757" t="s">
        <v>1862</v>
      </c>
      <c r="H13239" s="751">
        <v>229997000</v>
      </c>
    </row>
    <row r="13240" spans="1:8">
      <c r="A13240" s="753" t="s">
        <v>84</v>
      </c>
      <c r="B13240" s="753" t="s">
        <v>239</v>
      </c>
      <c r="C13240" s="753" t="s">
        <v>188</v>
      </c>
      <c r="D13240" s="753" t="s">
        <v>1903</v>
      </c>
      <c r="E13240" s="753" t="s">
        <v>918</v>
      </c>
      <c r="F13240" s="753" t="s">
        <v>917</v>
      </c>
      <c r="G13240" s="757" t="s">
        <v>916</v>
      </c>
      <c r="H13240" s="751">
        <v>195421000</v>
      </c>
    </row>
    <row r="13241" spans="1:8">
      <c r="A13241" s="753" t="s">
        <v>84</v>
      </c>
      <c r="B13241" s="753" t="s">
        <v>239</v>
      </c>
      <c r="C13241" s="753" t="s">
        <v>188</v>
      </c>
      <c r="D13241" s="753" t="s">
        <v>1903</v>
      </c>
      <c r="E13241" s="753" t="s">
        <v>918</v>
      </c>
      <c r="F13241" s="753" t="s">
        <v>921</v>
      </c>
      <c r="G13241" s="757" t="s">
        <v>920</v>
      </c>
      <c r="H13241" s="751">
        <v>34576000</v>
      </c>
    </row>
    <row r="13242" spans="1:8" ht="26.4">
      <c r="A13242" s="753" t="s">
        <v>84</v>
      </c>
      <c r="B13242" s="753" t="s">
        <v>239</v>
      </c>
      <c r="C13242" s="753" t="s">
        <v>188</v>
      </c>
      <c r="D13242" s="753" t="s">
        <v>1903</v>
      </c>
      <c r="E13242" s="753" t="s">
        <v>183</v>
      </c>
      <c r="F13242" s="753"/>
      <c r="G13242" s="757" t="s">
        <v>1863</v>
      </c>
      <c r="H13242" s="751">
        <v>12227016190</v>
      </c>
    </row>
    <row r="13243" spans="1:8" ht="26.4">
      <c r="A13243" s="753" t="s">
        <v>84</v>
      </c>
      <c r="B13243" s="753" t="s">
        <v>239</v>
      </c>
      <c r="C13243" s="753" t="s">
        <v>188</v>
      </c>
      <c r="D13243" s="753" t="s">
        <v>1903</v>
      </c>
      <c r="E13243" s="753" t="s">
        <v>183</v>
      </c>
      <c r="F13243" s="753" t="s">
        <v>184</v>
      </c>
      <c r="G13243" s="757" t="s">
        <v>1864</v>
      </c>
      <c r="H13243" s="751">
        <v>12227016190</v>
      </c>
    </row>
    <row r="13244" spans="1:8">
      <c r="A13244" s="753" t="s">
        <v>84</v>
      </c>
      <c r="B13244" s="753" t="s">
        <v>239</v>
      </c>
      <c r="C13244" s="753" t="s">
        <v>188</v>
      </c>
      <c r="D13244" s="753" t="s">
        <v>1903</v>
      </c>
      <c r="E13244" s="753" t="s">
        <v>178</v>
      </c>
      <c r="F13244" s="753"/>
      <c r="G13244" s="757" t="s">
        <v>179</v>
      </c>
      <c r="H13244" s="751">
        <v>105016817885</v>
      </c>
    </row>
    <row r="13245" spans="1:8" ht="26.4">
      <c r="A13245" s="753" t="s">
        <v>84</v>
      </c>
      <c r="B13245" s="753" t="s">
        <v>239</v>
      </c>
      <c r="C13245" s="753" t="s">
        <v>188</v>
      </c>
      <c r="D13245" s="753" t="s">
        <v>1903</v>
      </c>
      <c r="E13245" s="753" t="s">
        <v>178</v>
      </c>
      <c r="F13245" s="753" t="s">
        <v>180</v>
      </c>
      <c r="G13245" s="757" t="s">
        <v>1810</v>
      </c>
      <c r="H13245" s="751">
        <v>105016817885</v>
      </c>
    </row>
    <row r="13246" spans="1:8">
      <c r="A13246" s="753" t="s">
        <v>84</v>
      </c>
      <c r="B13246" s="753" t="s">
        <v>239</v>
      </c>
      <c r="C13246" s="753" t="s">
        <v>188</v>
      </c>
      <c r="D13246" s="753" t="s">
        <v>1903</v>
      </c>
      <c r="E13246" s="753" t="s">
        <v>19</v>
      </c>
      <c r="F13246" s="753"/>
      <c r="G13246" s="757" t="s">
        <v>133</v>
      </c>
      <c r="H13246" s="751">
        <v>12089266200</v>
      </c>
    </row>
    <row r="13247" spans="1:8">
      <c r="A13247" s="753" t="s">
        <v>84</v>
      </c>
      <c r="B13247" s="753" t="s">
        <v>239</v>
      </c>
      <c r="C13247" s="753" t="s">
        <v>188</v>
      </c>
      <c r="D13247" s="753" t="s">
        <v>1903</v>
      </c>
      <c r="E13247" s="753" t="s">
        <v>19</v>
      </c>
      <c r="F13247" s="753" t="s">
        <v>20</v>
      </c>
      <c r="G13247" s="757" t="s">
        <v>21</v>
      </c>
      <c r="H13247" s="751">
        <v>1764644000</v>
      </c>
    </row>
    <row r="13248" spans="1:8">
      <c r="A13248" s="753" t="s">
        <v>84</v>
      </c>
      <c r="B13248" s="753" t="s">
        <v>239</v>
      </c>
      <c r="C13248" s="753" t="s">
        <v>188</v>
      </c>
      <c r="D13248" s="753" t="s">
        <v>1903</v>
      </c>
      <c r="E13248" s="753" t="s">
        <v>19</v>
      </c>
      <c r="F13248" s="753" t="s">
        <v>22</v>
      </c>
      <c r="G13248" s="757" t="s">
        <v>23</v>
      </c>
      <c r="H13248" s="751">
        <v>9906204000</v>
      </c>
    </row>
    <row r="13249" spans="1:8">
      <c r="A13249" s="753" t="s">
        <v>84</v>
      </c>
      <c r="B13249" s="753" t="s">
        <v>239</v>
      </c>
      <c r="C13249" s="753" t="s">
        <v>188</v>
      </c>
      <c r="D13249" s="753" t="s">
        <v>1903</v>
      </c>
      <c r="E13249" s="753" t="s">
        <v>19</v>
      </c>
      <c r="F13249" s="753" t="s">
        <v>245</v>
      </c>
      <c r="G13249" s="757" t="s">
        <v>135</v>
      </c>
      <c r="H13249" s="751">
        <v>418418200</v>
      </c>
    </row>
    <row r="13250" spans="1:8">
      <c r="A13250" s="753" t="s">
        <v>84</v>
      </c>
      <c r="B13250" s="753" t="s">
        <v>239</v>
      </c>
      <c r="C13250" s="753" t="s">
        <v>188</v>
      </c>
      <c r="D13250" s="753" t="s">
        <v>1939</v>
      </c>
      <c r="E13250" s="753"/>
      <c r="F13250" s="753"/>
      <c r="G13250" s="757" t="s">
        <v>1940</v>
      </c>
      <c r="H13250" s="751">
        <v>9213347000</v>
      </c>
    </row>
    <row r="13251" spans="1:8">
      <c r="A13251" s="753" t="s">
        <v>84</v>
      </c>
      <c r="B13251" s="753" t="s">
        <v>239</v>
      </c>
      <c r="C13251" s="753" t="s">
        <v>188</v>
      </c>
      <c r="D13251" s="753" t="s">
        <v>1939</v>
      </c>
      <c r="E13251" s="753" t="s">
        <v>918</v>
      </c>
      <c r="F13251" s="753"/>
      <c r="G13251" s="757" t="s">
        <v>1862</v>
      </c>
      <c r="H13251" s="751">
        <v>89780000</v>
      </c>
    </row>
    <row r="13252" spans="1:8">
      <c r="A13252" s="753" t="s">
        <v>84</v>
      </c>
      <c r="B13252" s="753" t="s">
        <v>239</v>
      </c>
      <c r="C13252" s="753" t="s">
        <v>188</v>
      </c>
      <c r="D13252" s="753" t="s">
        <v>1939</v>
      </c>
      <c r="E13252" s="753" t="s">
        <v>918</v>
      </c>
      <c r="F13252" s="753" t="s">
        <v>917</v>
      </c>
      <c r="G13252" s="757" t="s">
        <v>916</v>
      </c>
      <c r="H13252" s="751">
        <v>84196000</v>
      </c>
    </row>
    <row r="13253" spans="1:8">
      <c r="A13253" s="753" t="s">
        <v>84</v>
      </c>
      <c r="B13253" s="753" t="s">
        <v>239</v>
      </c>
      <c r="C13253" s="753" t="s">
        <v>188</v>
      </c>
      <c r="D13253" s="753" t="s">
        <v>1939</v>
      </c>
      <c r="E13253" s="753" t="s">
        <v>918</v>
      </c>
      <c r="F13253" s="753" t="s">
        <v>921</v>
      </c>
      <c r="G13253" s="757" t="s">
        <v>920</v>
      </c>
      <c r="H13253" s="751">
        <v>5584000</v>
      </c>
    </row>
    <row r="13254" spans="1:8">
      <c r="A13254" s="753" t="s">
        <v>84</v>
      </c>
      <c r="B13254" s="753" t="s">
        <v>239</v>
      </c>
      <c r="C13254" s="753" t="s">
        <v>188</v>
      </c>
      <c r="D13254" s="753" t="s">
        <v>1939</v>
      </c>
      <c r="E13254" s="753" t="s">
        <v>178</v>
      </c>
      <c r="F13254" s="753"/>
      <c r="G13254" s="757" t="s">
        <v>179</v>
      </c>
      <c r="H13254" s="751">
        <v>8063335000</v>
      </c>
    </row>
    <row r="13255" spans="1:8" ht="26.4">
      <c r="A13255" s="753" t="s">
        <v>84</v>
      </c>
      <c r="B13255" s="753" t="s">
        <v>239</v>
      </c>
      <c r="C13255" s="753" t="s">
        <v>188</v>
      </c>
      <c r="D13255" s="753" t="s">
        <v>1939</v>
      </c>
      <c r="E13255" s="753" t="s">
        <v>178</v>
      </c>
      <c r="F13255" s="753" t="s">
        <v>180</v>
      </c>
      <c r="G13255" s="757" t="s">
        <v>1810</v>
      </c>
      <c r="H13255" s="751">
        <v>8063335000</v>
      </c>
    </row>
    <row r="13256" spans="1:8">
      <c r="A13256" s="753" t="s">
        <v>84</v>
      </c>
      <c r="B13256" s="753" t="s">
        <v>239</v>
      </c>
      <c r="C13256" s="753" t="s">
        <v>188</v>
      </c>
      <c r="D13256" s="753" t="s">
        <v>1939</v>
      </c>
      <c r="E13256" s="753" t="s">
        <v>19</v>
      </c>
      <c r="F13256" s="753"/>
      <c r="G13256" s="757" t="s">
        <v>133</v>
      </c>
      <c r="H13256" s="751">
        <v>1060232000</v>
      </c>
    </row>
    <row r="13257" spans="1:8">
      <c r="A13257" s="753" t="s">
        <v>84</v>
      </c>
      <c r="B13257" s="753" t="s">
        <v>239</v>
      </c>
      <c r="C13257" s="753" t="s">
        <v>188</v>
      </c>
      <c r="D13257" s="753" t="s">
        <v>1939</v>
      </c>
      <c r="E13257" s="753" t="s">
        <v>19</v>
      </c>
      <c r="F13257" s="753" t="s">
        <v>20</v>
      </c>
      <c r="G13257" s="757" t="s">
        <v>21</v>
      </c>
      <c r="H13257" s="751">
        <v>24375000</v>
      </c>
    </row>
    <row r="13258" spans="1:8">
      <c r="A13258" s="753" t="s">
        <v>84</v>
      </c>
      <c r="B13258" s="753" t="s">
        <v>239</v>
      </c>
      <c r="C13258" s="753" t="s">
        <v>188</v>
      </c>
      <c r="D13258" s="753" t="s">
        <v>1939</v>
      </c>
      <c r="E13258" s="753" t="s">
        <v>19</v>
      </c>
      <c r="F13258" s="753" t="s">
        <v>22</v>
      </c>
      <c r="G13258" s="757" t="s">
        <v>23</v>
      </c>
      <c r="H13258" s="751">
        <v>942762000</v>
      </c>
    </row>
    <row r="13259" spans="1:8">
      <c r="A13259" s="753" t="s">
        <v>84</v>
      </c>
      <c r="B13259" s="753" t="s">
        <v>239</v>
      </c>
      <c r="C13259" s="753" t="s">
        <v>188</v>
      </c>
      <c r="D13259" s="753" t="s">
        <v>1939</v>
      </c>
      <c r="E13259" s="753" t="s">
        <v>19</v>
      </c>
      <c r="F13259" s="753" t="s">
        <v>245</v>
      </c>
      <c r="G13259" s="757" t="s">
        <v>135</v>
      </c>
      <c r="H13259" s="751">
        <v>93095000</v>
      </c>
    </row>
    <row r="13260" spans="1:8" ht="39.6">
      <c r="A13260" s="753" t="s">
        <v>84</v>
      </c>
      <c r="B13260" s="753" t="s">
        <v>239</v>
      </c>
      <c r="C13260" s="753" t="s">
        <v>188</v>
      </c>
      <c r="D13260" s="753" t="s">
        <v>1837</v>
      </c>
      <c r="E13260" s="753"/>
      <c r="F13260" s="753"/>
      <c r="G13260" s="757" t="s">
        <v>1838</v>
      </c>
      <c r="H13260" s="751">
        <v>54585827649</v>
      </c>
    </row>
    <row r="13261" spans="1:8">
      <c r="A13261" s="753" t="s">
        <v>84</v>
      </c>
      <c r="B13261" s="753" t="s">
        <v>239</v>
      </c>
      <c r="C13261" s="753" t="s">
        <v>188</v>
      </c>
      <c r="D13261" s="753" t="s">
        <v>1837</v>
      </c>
      <c r="E13261" s="753" t="s">
        <v>92</v>
      </c>
      <c r="F13261" s="753"/>
      <c r="G13261" s="757" t="s">
        <v>93</v>
      </c>
      <c r="H13261" s="751">
        <v>563488200</v>
      </c>
    </row>
    <row r="13262" spans="1:8">
      <c r="A13262" s="753" t="s">
        <v>84</v>
      </c>
      <c r="B13262" s="753" t="s">
        <v>239</v>
      </c>
      <c r="C13262" s="753" t="s">
        <v>188</v>
      </c>
      <c r="D13262" s="753" t="s">
        <v>1837</v>
      </c>
      <c r="E13262" s="753" t="s">
        <v>92</v>
      </c>
      <c r="F13262" s="753" t="s">
        <v>94</v>
      </c>
      <c r="G13262" s="757" t="s">
        <v>1768</v>
      </c>
      <c r="H13262" s="751">
        <v>563488200</v>
      </c>
    </row>
    <row r="13263" spans="1:8">
      <c r="A13263" s="753" t="s">
        <v>84</v>
      </c>
      <c r="B13263" s="753" t="s">
        <v>239</v>
      </c>
      <c r="C13263" s="753" t="s">
        <v>188</v>
      </c>
      <c r="D13263" s="753" t="s">
        <v>1837</v>
      </c>
      <c r="E13263" s="753" t="s">
        <v>96</v>
      </c>
      <c r="F13263" s="753"/>
      <c r="G13263" s="757" t="s">
        <v>97</v>
      </c>
      <c r="H13263" s="751">
        <v>17135000</v>
      </c>
    </row>
    <row r="13264" spans="1:8">
      <c r="A13264" s="753" t="s">
        <v>84</v>
      </c>
      <c r="B13264" s="753" t="s">
        <v>239</v>
      </c>
      <c r="C13264" s="753" t="s">
        <v>188</v>
      </c>
      <c r="D13264" s="753" t="s">
        <v>1837</v>
      </c>
      <c r="E13264" s="753" t="s">
        <v>96</v>
      </c>
      <c r="F13264" s="753" t="s">
        <v>151</v>
      </c>
      <c r="G13264" s="757" t="s">
        <v>152</v>
      </c>
      <c r="H13264" s="751">
        <v>13559000</v>
      </c>
    </row>
    <row r="13265" spans="1:8" ht="26.4">
      <c r="A13265" s="753" t="s">
        <v>84</v>
      </c>
      <c r="B13265" s="753" t="s">
        <v>239</v>
      </c>
      <c r="C13265" s="753" t="s">
        <v>188</v>
      </c>
      <c r="D13265" s="753" t="s">
        <v>1837</v>
      </c>
      <c r="E13265" s="753" t="s">
        <v>96</v>
      </c>
      <c r="F13265" s="753" t="s">
        <v>98</v>
      </c>
      <c r="G13265" s="757" t="s">
        <v>99</v>
      </c>
      <c r="H13265" s="751">
        <v>3576000</v>
      </c>
    </row>
    <row r="13266" spans="1:8" ht="26.4">
      <c r="A13266" s="753" t="s">
        <v>84</v>
      </c>
      <c r="B13266" s="753" t="s">
        <v>239</v>
      </c>
      <c r="C13266" s="753" t="s">
        <v>188</v>
      </c>
      <c r="D13266" s="753" t="s">
        <v>1837</v>
      </c>
      <c r="E13266" s="753" t="s">
        <v>333</v>
      </c>
      <c r="F13266" s="753"/>
      <c r="G13266" s="757" t="s">
        <v>1907</v>
      </c>
      <c r="H13266" s="751">
        <v>5000000</v>
      </c>
    </row>
    <row r="13267" spans="1:8">
      <c r="A13267" s="753" t="s">
        <v>84</v>
      </c>
      <c r="B13267" s="753" t="s">
        <v>239</v>
      </c>
      <c r="C13267" s="753" t="s">
        <v>188</v>
      </c>
      <c r="D13267" s="753" t="s">
        <v>1837</v>
      </c>
      <c r="E13267" s="753" t="s">
        <v>333</v>
      </c>
      <c r="F13267" s="753" t="s">
        <v>853</v>
      </c>
      <c r="G13267" s="757" t="s">
        <v>1911</v>
      </c>
      <c r="H13267" s="751">
        <v>5000000</v>
      </c>
    </row>
    <row r="13268" spans="1:8">
      <c r="A13268" s="753" t="s">
        <v>84</v>
      </c>
      <c r="B13268" s="753" t="s">
        <v>239</v>
      </c>
      <c r="C13268" s="753" t="s">
        <v>188</v>
      </c>
      <c r="D13268" s="753" t="s">
        <v>1837</v>
      </c>
      <c r="E13268" s="753" t="s">
        <v>100</v>
      </c>
      <c r="F13268" s="753"/>
      <c r="G13268" s="757" t="s">
        <v>101</v>
      </c>
      <c r="H13268" s="751">
        <v>3300000</v>
      </c>
    </row>
    <row r="13269" spans="1:8">
      <c r="A13269" s="753" t="s">
        <v>84</v>
      </c>
      <c r="B13269" s="753" t="s">
        <v>239</v>
      </c>
      <c r="C13269" s="753" t="s">
        <v>188</v>
      </c>
      <c r="D13269" s="753" t="s">
        <v>1837</v>
      </c>
      <c r="E13269" s="753" t="s">
        <v>100</v>
      </c>
      <c r="F13269" s="753" t="s">
        <v>443</v>
      </c>
      <c r="G13269" s="757" t="s">
        <v>135</v>
      </c>
      <c r="H13269" s="751">
        <v>3300000</v>
      </c>
    </row>
    <row r="13270" spans="1:8">
      <c r="A13270" s="753" t="s">
        <v>84</v>
      </c>
      <c r="B13270" s="753" t="s">
        <v>239</v>
      </c>
      <c r="C13270" s="753" t="s">
        <v>188</v>
      </c>
      <c r="D13270" s="753" t="s">
        <v>1837</v>
      </c>
      <c r="E13270" s="753" t="s">
        <v>102</v>
      </c>
      <c r="F13270" s="753"/>
      <c r="G13270" s="757" t="s">
        <v>369</v>
      </c>
      <c r="H13270" s="751">
        <v>135227511</v>
      </c>
    </row>
    <row r="13271" spans="1:8">
      <c r="A13271" s="753" t="s">
        <v>84</v>
      </c>
      <c r="B13271" s="753" t="s">
        <v>239</v>
      </c>
      <c r="C13271" s="753" t="s">
        <v>188</v>
      </c>
      <c r="D13271" s="753" t="s">
        <v>1837</v>
      </c>
      <c r="E13271" s="753" t="s">
        <v>102</v>
      </c>
      <c r="F13271" s="753" t="s">
        <v>103</v>
      </c>
      <c r="G13271" s="757" t="s">
        <v>104</v>
      </c>
      <c r="H13271" s="751">
        <v>100983288</v>
      </c>
    </row>
    <row r="13272" spans="1:8">
      <c r="A13272" s="753" t="s">
        <v>84</v>
      </c>
      <c r="B13272" s="753" t="s">
        <v>239</v>
      </c>
      <c r="C13272" s="753" t="s">
        <v>188</v>
      </c>
      <c r="D13272" s="753" t="s">
        <v>1837</v>
      </c>
      <c r="E13272" s="753" t="s">
        <v>102</v>
      </c>
      <c r="F13272" s="753" t="s">
        <v>105</v>
      </c>
      <c r="G13272" s="757" t="s">
        <v>106</v>
      </c>
      <c r="H13272" s="751">
        <v>17311416</v>
      </c>
    </row>
    <row r="13273" spans="1:8">
      <c r="A13273" s="753" t="s">
        <v>84</v>
      </c>
      <c r="B13273" s="753" t="s">
        <v>239</v>
      </c>
      <c r="C13273" s="753" t="s">
        <v>188</v>
      </c>
      <c r="D13273" s="753" t="s">
        <v>1837</v>
      </c>
      <c r="E13273" s="753" t="s">
        <v>102</v>
      </c>
      <c r="F13273" s="753" t="s">
        <v>107</v>
      </c>
      <c r="G13273" s="757" t="s">
        <v>108</v>
      </c>
      <c r="H13273" s="751">
        <v>11540944</v>
      </c>
    </row>
    <row r="13274" spans="1:8">
      <c r="A13274" s="753" t="s">
        <v>84</v>
      </c>
      <c r="B13274" s="753" t="s">
        <v>239</v>
      </c>
      <c r="C13274" s="753" t="s">
        <v>188</v>
      </c>
      <c r="D13274" s="753" t="s">
        <v>1837</v>
      </c>
      <c r="E13274" s="753" t="s">
        <v>102</v>
      </c>
      <c r="F13274" s="753" t="s">
        <v>0</v>
      </c>
      <c r="G13274" s="757" t="s">
        <v>1</v>
      </c>
      <c r="H13274" s="751">
        <v>5391863</v>
      </c>
    </row>
    <row r="13275" spans="1:8">
      <c r="A13275" s="753" t="s">
        <v>84</v>
      </c>
      <c r="B13275" s="753" t="s">
        <v>239</v>
      </c>
      <c r="C13275" s="753" t="s">
        <v>188</v>
      </c>
      <c r="D13275" s="753" t="s">
        <v>1837</v>
      </c>
      <c r="E13275" s="753" t="s">
        <v>112</v>
      </c>
      <c r="F13275" s="753"/>
      <c r="G13275" s="757" t="s">
        <v>113</v>
      </c>
      <c r="H13275" s="751">
        <v>25863039</v>
      </c>
    </row>
    <row r="13276" spans="1:8">
      <c r="A13276" s="753" t="s">
        <v>84</v>
      </c>
      <c r="B13276" s="753" t="s">
        <v>239</v>
      </c>
      <c r="C13276" s="753" t="s">
        <v>188</v>
      </c>
      <c r="D13276" s="753" t="s">
        <v>1837</v>
      </c>
      <c r="E13276" s="753" t="s">
        <v>112</v>
      </c>
      <c r="F13276" s="753" t="s">
        <v>155</v>
      </c>
      <c r="G13276" s="757" t="s">
        <v>1777</v>
      </c>
      <c r="H13276" s="751">
        <v>24495039</v>
      </c>
    </row>
    <row r="13277" spans="1:8">
      <c r="A13277" s="753" t="s">
        <v>84</v>
      </c>
      <c r="B13277" s="753" t="s">
        <v>239</v>
      </c>
      <c r="C13277" s="753" t="s">
        <v>188</v>
      </c>
      <c r="D13277" s="753" t="s">
        <v>1837</v>
      </c>
      <c r="E13277" s="753" t="s">
        <v>112</v>
      </c>
      <c r="F13277" s="753" t="s">
        <v>146</v>
      </c>
      <c r="G13277" s="757" t="s">
        <v>1780</v>
      </c>
      <c r="H13277" s="751">
        <v>1368000</v>
      </c>
    </row>
    <row r="13278" spans="1:8">
      <c r="A13278" s="753" t="s">
        <v>84</v>
      </c>
      <c r="B13278" s="753" t="s">
        <v>239</v>
      </c>
      <c r="C13278" s="753" t="s">
        <v>188</v>
      </c>
      <c r="D13278" s="753" t="s">
        <v>1837</v>
      </c>
      <c r="E13278" s="753" t="s">
        <v>115</v>
      </c>
      <c r="F13278" s="753"/>
      <c r="G13278" s="757" t="s">
        <v>1781</v>
      </c>
      <c r="H13278" s="751">
        <v>73220000</v>
      </c>
    </row>
    <row r="13279" spans="1:8">
      <c r="A13279" s="753" t="s">
        <v>84</v>
      </c>
      <c r="B13279" s="753" t="s">
        <v>239</v>
      </c>
      <c r="C13279" s="753" t="s">
        <v>188</v>
      </c>
      <c r="D13279" s="753" t="s">
        <v>1837</v>
      </c>
      <c r="E13279" s="753" t="s">
        <v>115</v>
      </c>
      <c r="F13279" s="753" t="s">
        <v>116</v>
      </c>
      <c r="G13279" s="757" t="s">
        <v>117</v>
      </c>
      <c r="H13279" s="751">
        <v>41841818</v>
      </c>
    </row>
    <row r="13280" spans="1:8">
      <c r="A13280" s="753" t="s">
        <v>84</v>
      </c>
      <c r="B13280" s="753" t="s">
        <v>239</v>
      </c>
      <c r="C13280" s="753" t="s">
        <v>188</v>
      </c>
      <c r="D13280" s="753" t="s">
        <v>1837</v>
      </c>
      <c r="E13280" s="753" t="s">
        <v>115</v>
      </c>
      <c r="F13280" s="753" t="s">
        <v>147</v>
      </c>
      <c r="G13280" s="757" t="s">
        <v>148</v>
      </c>
      <c r="H13280" s="751">
        <v>4800000</v>
      </c>
    </row>
    <row r="13281" spans="1:8">
      <c r="A13281" s="753" t="s">
        <v>84</v>
      </c>
      <c r="B13281" s="753" t="s">
        <v>239</v>
      </c>
      <c r="C13281" s="753" t="s">
        <v>188</v>
      </c>
      <c r="D13281" s="753" t="s">
        <v>1837</v>
      </c>
      <c r="E13281" s="753" t="s">
        <v>115</v>
      </c>
      <c r="F13281" s="753" t="s">
        <v>118</v>
      </c>
      <c r="G13281" s="757" t="s">
        <v>119</v>
      </c>
      <c r="H13281" s="751">
        <v>26578182</v>
      </c>
    </row>
    <row r="13282" spans="1:8">
      <c r="A13282" s="753" t="s">
        <v>84</v>
      </c>
      <c r="B13282" s="753" t="s">
        <v>239</v>
      </c>
      <c r="C13282" s="753" t="s">
        <v>188</v>
      </c>
      <c r="D13282" s="753" t="s">
        <v>1837</v>
      </c>
      <c r="E13282" s="753" t="s">
        <v>120</v>
      </c>
      <c r="F13282" s="753"/>
      <c r="G13282" s="757" t="s">
        <v>121</v>
      </c>
      <c r="H13282" s="751">
        <v>9809500</v>
      </c>
    </row>
    <row r="13283" spans="1:8" ht="39.6">
      <c r="A13283" s="753" t="s">
        <v>84</v>
      </c>
      <c r="B13283" s="753" t="s">
        <v>239</v>
      </c>
      <c r="C13283" s="753" t="s">
        <v>188</v>
      </c>
      <c r="D13283" s="753" t="s">
        <v>1837</v>
      </c>
      <c r="E13283" s="753" t="s">
        <v>120</v>
      </c>
      <c r="F13283" s="753" t="s">
        <v>122</v>
      </c>
      <c r="G13283" s="757" t="s">
        <v>1783</v>
      </c>
      <c r="H13283" s="751">
        <v>308000</v>
      </c>
    </row>
    <row r="13284" spans="1:8">
      <c r="A13284" s="753" t="s">
        <v>84</v>
      </c>
      <c r="B13284" s="753" t="s">
        <v>239</v>
      </c>
      <c r="C13284" s="753" t="s">
        <v>188</v>
      </c>
      <c r="D13284" s="753" t="s">
        <v>1837</v>
      </c>
      <c r="E13284" s="753" t="s">
        <v>120</v>
      </c>
      <c r="F13284" s="753" t="s">
        <v>123</v>
      </c>
      <c r="G13284" s="757" t="s">
        <v>124</v>
      </c>
      <c r="H13284" s="751">
        <v>264000</v>
      </c>
    </row>
    <row r="13285" spans="1:8" ht="39.6">
      <c r="A13285" s="753" t="s">
        <v>84</v>
      </c>
      <c r="B13285" s="753" t="s">
        <v>239</v>
      </c>
      <c r="C13285" s="753" t="s">
        <v>188</v>
      </c>
      <c r="D13285" s="753" t="s">
        <v>1837</v>
      </c>
      <c r="E13285" s="753" t="s">
        <v>120</v>
      </c>
      <c r="F13285" s="753" t="s">
        <v>994</v>
      </c>
      <c r="G13285" s="757" t="s">
        <v>1824</v>
      </c>
      <c r="H13285" s="751">
        <v>9237500</v>
      </c>
    </row>
    <row r="13286" spans="1:8">
      <c r="A13286" s="753" t="s">
        <v>84</v>
      </c>
      <c r="B13286" s="753" t="s">
        <v>239</v>
      </c>
      <c r="C13286" s="753" t="s">
        <v>188</v>
      </c>
      <c r="D13286" s="753" t="s">
        <v>1837</v>
      </c>
      <c r="E13286" s="753" t="s">
        <v>125</v>
      </c>
      <c r="F13286" s="753"/>
      <c r="G13286" s="757" t="s">
        <v>126</v>
      </c>
      <c r="H13286" s="751">
        <v>55040000</v>
      </c>
    </row>
    <row r="13287" spans="1:8">
      <c r="A13287" s="753" t="s">
        <v>84</v>
      </c>
      <c r="B13287" s="753" t="s">
        <v>239</v>
      </c>
      <c r="C13287" s="753" t="s">
        <v>188</v>
      </c>
      <c r="D13287" s="753" t="s">
        <v>1837</v>
      </c>
      <c r="E13287" s="753" t="s">
        <v>125</v>
      </c>
      <c r="F13287" s="753" t="s">
        <v>430</v>
      </c>
      <c r="G13287" s="757" t="s">
        <v>431</v>
      </c>
      <c r="H13287" s="751">
        <v>240000</v>
      </c>
    </row>
    <row r="13288" spans="1:8">
      <c r="A13288" s="753" t="s">
        <v>84</v>
      </c>
      <c r="B13288" s="753" t="s">
        <v>239</v>
      </c>
      <c r="C13288" s="753" t="s">
        <v>188</v>
      </c>
      <c r="D13288" s="753" t="s">
        <v>1837</v>
      </c>
      <c r="E13288" s="753" t="s">
        <v>125</v>
      </c>
      <c r="F13288" s="753" t="s">
        <v>552</v>
      </c>
      <c r="G13288" s="757" t="s">
        <v>553</v>
      </c>
      <c r="H13288" s="751">
        <v>8800000</v>
      </c>
    </row>
    <row r="13289" spans="1:8">
      <c r="A13289" s="753" t="s">
        <v>84</v>
      </c>
      <c r="B13289" s="753" t="s">
        <v>239</v>
      </c>
      <c r="C13289" s="753" t="s">
        <v>188</v>
      </c>
      <c r="D13289" s="753" t="s">
        <v>1837</v>
      </c>
      <c r="E13289" s="753" t="s">
        <v>125</v>
      </c>
      <c r="F13289" s="753" t="s">
        <v>129</v>
      </c>
      <c r="G13289" s="757" t="s">
        <v>1787</v>
      </c>
      <c r="H13289" s="751">
        <v>46000000</v>
      </c>
    </row>
    <row r="13290" spans="1:8">
      <c r="A13290" s="753" t="s">
        <v>84</v>
      </c>
      <c r="B13290" s="753" t="s">
        <v>239</v>
      </c>
      <c r="C13290" s="753" t="s">
        <v>188</v>
      </c>
      <c r="D13290" s="753" t="s">
        <v>1837</v>
      </c>
      <c r="E13290" s="753" t="s">
        <v>554</v>
      </c>
      <c r="F13290" s="753"/>
      <c r="G13290" s="757" t="s">
        <v>555</v>
      </c>
      <c r="H13290" s="751">
        <v>197112750</v>
      </c>
    </row>
    <row r="13291" spans="1:8">
      <c r="A13291" s="753" t="s">
        <v>84</v>
      </c>
      <c r="B13291" s="753" t="s">
        <v>239</v>
      </c>
      <c r="C13291" s="753" t="s">
        <v>188</v>
      </c>
      <c r="D13291" s="753" t="s">
        <v>1837</v>
      </c>
      <c r="E13291" s="753" t="s">
        <v>554</v>
      </c>
      <c r="F13291" s="753" t="s">
        <v>556</v>
      </c>
      <c r="G13291" s="757" t="s">
        <v>557</v>
      </c>
      <c r="H13291" s="751">
        <v>18223750</v>
      </c>
    </row>
    <row r="13292" spans="1:8">
      <c r="A13292" s="753" t="s">
        <v>84</v>
      </c>
      <c r="B13292" s="753" t="s">
        <v>239</v>
      </c>
      <c r="C13292" s="753" t="s">
        <v>188</v>
      </c>
      <c r="D13292" s="753" t="s">
        <v>1837</v>
      </c>
      <c r="E13292" s="753" t="s">
        <v>554</v>
      </c>
      <c r="F13292" s="753" t="s">
        <v>558</v>
      </c>
      <c r="G13292" s="757" t="s">
        <v>559</v>
      </c>
      <c r="H13292" s="751">
        <v>178889000</v>
      </c>
    </row>
    <row r="13293" spans="1:8" ht="39.6">
      <c r="A13293" s="753" t="s">
        <v>84</v>
      </c>
      <c r="B13293" s="753" t="s">
        <v>239</v>
      </c>
      <c r="C13293" s="753" t="s">
        <v>188</v>
      </c>
      <c r="D13293" s="753" t="s">
        <v>1837</v>
      </c>
      <c r="E13293" s="753" t="s">
        <v>560</v>
      </c>
      <c r="F13293" s="753"/>
      <c r="G13293" s="757" t="s">
        <v>1790</v>
      </c>
      <c r="H13293" s="751">
        <v>21700000</v>
      </c>
    </row>
    <row r="13294" spans="1:8">
      <c r="A13294" s="753" t="s">
        <v>84</v>
      </c>
      <c r="B13294" s="753" t="s">
        <v>239</v>
      </c>
      <c r="C13294" s="753" t="s">
        <v>188</v>
      </c>
      <c r="D13294" s="753" t="s">
        <v>1837</v>
      </c>
      <c r="E13294" s="753" t="s">
        <v>560</v>
      </c>
      <c r="F13294" s="753" t="s">
        <v>5</v>
      </c>
      <c r="G13294" s="757" t="s">
        <v>6</v>
      </c>
      <c r="H13294" s="751">
        <v>19000000</v>
      </c>
    </row>
    <row r="13295" spans="1:8">
      <c r="A13295" s="753" t="s">
        <v>84</v>
      </c>
      <c r="B13295" s="753" t="s">
        <v>239</v>
      </c>
      <c r="C13295" s="753" t="s">
        <v>188</v>
      </c>
      <c r="D13295" s="753" t="s">
        <v>1837</v>
      </c>
      <c r="E13295" s="753" t="s">
        <v>560</v>
      </c>
      <c r="F13295" s="753" t="s">
        <v>418</v>
      </c>
      <c r="G13295" s="757" t="s">
        <v>1793</v>
      </c>
      <c r="H13295" s="751">
        <v>2700000</v>
      </c>
    </row>
    <row r="13296" spans="1:8" ht="26.4">
      <c r="A13296" s="753" t="s">
        <v>84</v>
      </c>
      <c r="B13296" s="753" t="s">
        <v>239</v>
      </c>
      <c r="C13296" s="753" t="s">
        <v>188</v>
      </c>
      <c r="D13296" s="753" t="s">
        <v>1837</v>
      </c>
      <c r="E13296" s="753" t="s">
        <v>1796</v>
      </c>
      <c r="F13296" s="753"/>
      <c r="G13296" s="757" t="s">
        <v>1797</v>
      </c>
      <c r="H13296" s="751">
        <v>108000000</v>
      </c>
    </row>
    <row r="13297" spans="1:8">
      <c r="A13297" s="753" t="s">
        <v>84</v>
      </c>
      <c r="B13297" s="753" t="s">
        <v>239</v>
      </c>
      <c r="C13297" s="753" t="s">
        <v>188</v>
      </c>
      <c r="D13297" s="753" t="s">
        <v>1837</v>
      </c>
      <c r="E13297" s="753" t="s">
        <v>1796</v>
      </c>
      <c r="F13297" s="753" t="s">
        <v>1825</v>
      </c>
      <c r="G13297" s="757" t="s">
        <v>1794</v>
      </c>
      <c r="H13297" s="751">
        <v>56800000</v>
      </c>
    </row>
    <row r="13298" spans="1:8">
      <c r="A13298" s="753" t="s">
        <v>84</v>
      </c>
      <c r="B13298" s="753" t="s">
        <v>239</v>
      </c>
      <c r="C13298" s="753" t="s">
        <v>188</v>
      </c>
      <c r="D13298" s="753" t="s">
        <v>1837</v>
      </c>
      <c r="E13298" s="753" t="s">
        <v>1796</v>
      </c>
      <c r="F13298" s="753" t="s">
        <v>1798</v>
      </c>
      <c r="G13298" s="757" t="s">
        <v>1793</v>
      </c>
      <c r="H13298" s="751">
        <v>51200000</v>
      </c>
    </row>
    <row r="13299" spans="1:8" ht="26.4">
      <c r="A13299" s="753" t="s">
        <v>84</v>
      </c>
      <c r="B13299" s="753" t="s">
        <v>239</v>
      </c>
      <c r="C13299" s="753" t="s">
        <v>188</v>
      </c>
      <c r="D13299" s="753" t="s">
        <v>1837</v>
      </c>
      <c r="E13299" s="753" t="s">
        <v>130</v>
      </c>
      <c r="F13299" s="753"/>
      <c r="G13299" s="757" t="s">
        <v>131</v>
      </c>
      <c r="H13299" s="751">
        <v>18000000</v>
      </c>
    </row>
    <row r="13300" spans="1:8">
      <c r="A13300" s="753" t="s">
        <v>84</v>
      </c>
      <c r="B13300" s="753" t="s">
        <v>239</v>
      </c>
      <c r="C13300" s="753" t="s">
        <v>188</v>
      </c>
      <c r="D13300" s="753" t="s">
        <v>1837</v>
      </c>
      <c r="E13300" s="753" t="s">
        <v>130</v>
      </c>
      <c r="F13300" s="753" t="s">
        <v>585</v>
      </c>
      <c r="G13300" s="757" t="s">
        <v>1799</v>
      </c>
      <c r="H13300" s="751">
        <v>18000000</v>
      </c>
    </row>
    <row r="13301" spans="1:8">
      <c r="A13301" s="753" t="s">
        <v>84</v>
      </c>
      <c r="B13301" s="753" t="s">
        <v>239</v>
      </c>
      <c r="C13301" s="753" t="s">
        <v>188</v>
      </c>
      <c r="D13301" s="753" t="s">
        <v>1837</v>
      </c>
      <c r="E13301" s="753" t="s">
        <v>1801</v>
      </c>
      <c r="F13301" s="753"/>
      <c r="G13301" s="757" t="s">
        <v>1802</v>
      </c>
      <c r="H13301" s="751">
        <v>1200000</v>
      </c>
    </row>
    <row r="13302" spans="1:8">
      <c r="A13302" s="753" t="s">
        <v>84</v>
      </c>
      <c r="B13302" s="753" t="s">
        <v>239</v>
      </c>
      <c r="C13302" s="753" t="s">
        <v>188</v>
      </c>
      <c r="D13302" s="753" t="s">
        <v>1837</v>
      </c>
      <c r="E13302" s="753" t="s">
        <v>1801</v>
      </c>
      <c r="F13302" s="753" t="s">
        <v>1803</v>
      </c>
      <c r="G13302" s="757" t="s">
        <v>1804</v>
      </c>
      <c r="H13302" s="751">
        <v>1200000</v>
      </c>
    </row>
    <row r="13303" spans="1:8">
      <c r="A13303" s="753" t="s">
        <v>84</v>
      </c>
      <c r="B13303" s="753" t="s">
        <v>239</v>
      </c>
      <c r="C13303" s="753" t="s">
        <v>188</v>
      </c>
      <c r="D13303" s="753" t="s">
        <v>1837</v>
      </c>
      <c r="E13303" s="753" t="s">
        <v>134</v>
      </c>
      <c r="F13303" s="753"/>
      <c r="G13303" s="757" t="s">
        <v>135</v>
      </c>
      <c r="H13303" s="751">
        <v>87393000</v>
      </c>
    </row>
    <row r="13304" spans="1:8">
      <c r="A13304" s="753" t="s">
        <v>84</v>
      </c>
      <c r="B13304" s="753" t="s">
        <v>239</v>
      </c>
      <c r="C13304" s="753" t="s">
        <v>188</v>
      </c>
      <c r="D13304" s="753" t="s">
        <v>1837</v>
      </c>
      <c r="E13304" s="753" t="s">
        <v>134</v>
      </c>
      <c r="F13304" s="753" t="s">
        <v>137</v>
      </c>
      <c r="G13304" s="757" t="s">
        <v>138</v>
      </c>
      <c r="H13304" s="751">
        <v>21920000</v>
      </c>
    </row>
    <row r="13305" spans="1:8">
      <c r="A13305" s="753" t="s">
        <v>84</v>
      </c>
      <c r="B13305" s="753" t="s">
        <v>239</v>
      </c>
      <c r="C13305" s="753" t="s">
        <v>188</v>
      </c>
      <c r="D13305" s="753" t="s">
        <v>1837</v>
      </c>
      <c r="E13305" s="753" t="s">
        <v>134</v>
      </c>
      <c r="F13305" s="753" t="s">
        <v>139</v>
      </c>
      <c r="G13305" s="757" t="s">
        <v>140</v>
      </c>
      <c r="H13305" s="751">
        <v>65473000</v>
      </c>
    </row>
    <row r="13306" spans="1:8">
      <c r="A13306" s="753" t="s">
        <v>84</v>
      </c>
      <c r="B13306" s="753" t="s">
        <v>239</v>
      </c>
      <c r="C13306" s="753" t="s">
        <v>188</v>
      </c>
      <c r="D13306" s="753" t="s">
        <v>1837</v>
      </c>
      <c r="E13306" s="753" t="s">
        <v>2875</v>
      </c>
      <c r="F13306" s="753"/>
      <c r="G13306" s="757" t="s">
        <v>2876</v>
      </c>
      <c r="H13306" s="751">
        <v>100000000</v>
      </c>
    </row>
    <row r="13307" spans="1:8" ht="26.4">
      <c r="A13307" s="753" t="s">
        <v>84</v>
      </c>
      <c r="B13307" s="753" t="s">
        <v>239</v>
      </c>
      <c r="C13307" s="753" t="s">
        <v>188</v>
      </c>
      <c r="D13307" s="753" t="s">
        <v>1837</v>
      </c>
      <c r="E13307" s="753" t="s">
        <v>2875</v>
      </c>
      <c r="F13307" s="753" t="s">
        <v>2877</v>
      </c>
      <c r="G13307" s="757" t="s">
        <v>2878</v>
      </c>
      <c r="H13307" s="751">
        <v>100000000</v>
      </c>
    </row>
    <row r="13308" spans="1:8">
      <c r="A13308" s="753" t="s">
        <v>84</v>
      </c>
      <c r="B13308" s="753" t="s">
        <v>239</v>
      </c>
      <c r="C13308" s="753" t="s">
        <v>188</v>
      </c>
      <c r="D13308" s="753" t="s">
        <v>1837</v>
      </c>
      <c r="E13308" s="753" t="s">
        <v>918</v>
      </c>
      <c r="F13308" s="753"/>
      <c r="G13308" s="757" t="s">
        <v>1862</v>
      </c>
      <c r="H13308" s="751">
        <v>2856472900</v>
      </c>
    </row>
    <row r="13309" spans="1:8">
      <c r="A13309" s="753" t="s">
        <v>84</v>
      </c>
      <c r="B13309" s="753" t="s">
        <v>239</v>
      </c>
      <c r="C13309" s="753" t="s">
        <v>188</v>
      </c>
      <c r="D13309" s="753" t="s">
        <v>1837</v>
      </c>
      <c r="E13309" s="753" t="s">
        <v>918</v>
      </c>
      <c r="F13309" s="753" t="s">
        <v>917</v>
      </c>
      <c r="G13309" s="757" t="s">
        <v>916</v>
      </c>
      <c r="H13309" s="751">
        <v>1291306000</v>
      </c>
    </row>
    <row r="13310" spans="1:8">
      <c r="A13310" s="753" t="s">
        <v>84</v>
      </c>
      <c r="B13310" s="753" t="s">
        <v>239</v>
      </c>
      <c r="C13310" s="753" t="s">
        <v>188</v>
      </c>
      <c r="D13310" s="753" t="s">
        <v>1837</v>
      </c>
      <c r="E13310" s="753" t="s">
        <v>918</v>
      </c>
      <c r="F13310" s="753" t="s">
        <v>958</v>
      </c>
      <c r="G13310" s="757" t="s">
        <v>957</v>
      </c>
      <c r="H13310" s="751">
        <v>367239000</v>
      </c>
    </row>
    <row r="13311" spans="1:8">
      <c r="A13311" s="753" t="s">
        <v>84</v>
      </c>
      <c r="B13311" s="753" t="s">
        <v>239</v>
      </c>
      <c r="C13311" s="753" t="s">
        <v>188</v>
      </c>
      <c r="D13311" s="753" t="s">
        <v>1837</v>
      </c>
      <c r="E13311" s="753" t="s">
        <v>918</v>
      </c>
      <c r="F13311" s="753" t="s">
        <v>921</v>
      </c>
      <c r="G13311" s="757" t="s">
        <v>920</v>
      </c>
      <c r="H13311" s="751">
        <v>120427900</v>
      </c>
    </row>
    <row r="13312" spans="1:8">
      <c r="A13312" s="753" t="s">
        <v>84</v>
      </c>
      <c r="B13312" s="753" t="s">
        <v>239</v>
      </c>
      <c r="C13312" s="753" t="s">
        <v>188</v>
      </c>
      <c r="D13312" s="753" t="s">
        <v>1837</v>
      </c>
      <c r="E13312" s="753" t="s">
        <v>918</v>
      </c>
      <c r="F13312" s="753" t="s">
        <v>927</v>
      </c>
      <c r="G13312" s="757" t="s">
        <v>926</v>
      </c>
      <c r="H13312" s="751">
        <v>150000000</v>
      </c>
    </row>
    <row r="13313" spans="1:8">
      <c r="A13313" s="753" t="s">
        <v>84</v>
      </c>
      <c r="B13313" s="753" t="s">
        <v>239</v>
      </c>
      <c r="C13313" s="753" t="s">
        <v>188</v>
      </c>
      <c r="D13313" s="753" t="s">
        <v>1837</v>
      </c>
      <c r="E13313" s="753" t="s">
        <v>918</v>
      </c>
      <c r="F13313" s="753" t="s">
        <v>930</v>
      </c>
      <c r="G13313" s="757" t="s">
        <v>135</v>
      </c>
      <c r="H13313" s="751">
        <v>927500000</v>
      </c>
    </row>
    <row r="13314" spans="1:8" ht="26.4">
      <c r="A13314" s="753" t="s">
        <v>84</v>
      </c>
      <c r="B13314" s="753" t="s">
        <v>239</v>
      </c>
      <c r="C13314" s="753" t="s">
        <v>188</v>
      </c>
      <c r="D13314" s="753" t="s">
        <v>1837</v>
      </c>
      <c r="E13314" s="753" t="s">
        <v>183</v>
      </c>
      <c r="F13314" s="753"/>
      <c r="G13314" s="757" t="s">
        <v>1863</v>
      </c>
      <c r="H13314" s="751">
        <v>660701779</v>
      </c>
    </row>
    <row r="13315" spans="1:8" ht="26.4">
      <c r="A13315" s="753" t="s">
        <v>84</v>
      </c>
      <c r="B13315" s="753" t="s">
        <v>239</v>
      </c>
      <c r="C13315" s="753" t="s">
        <v>188</v>
      </c>
      <c r="D13315" s="753" t="s">
        <v>1837</v>
      </c>
      <c r="E13315" s="753" t="s">
        <v>183</v>
      </c>
      <c r="F13315" s="753" t="s">
        <v>184</v>
      </c>
      <c r="G13315" s="757" t="s">
        <v>1864</v>
      </c>
      <c r="H13315" s="751">
        <v>635360779</v>
      </c>
    </row>
    <row r="13316" spans="1:8" ht="26.4">
      <c r="A13316" s="753" t="s">
        <v>84</v>
      </c>
      <c r="B13316" s="753" t="s">
        <v>239</v>
      </c>
      <c r="C13316" s="753" t="s">
        <v>188</v>
      </c>
      <c r="D13316" s="753" t="s">
        <v>1837</v>
      </c>
      <c r="E13316" s="753" t="s">
        <v>183</v>
      </c>
      <c r="F13316" s="753" t="s">
        <v>929</v>
      </c>
      <c r="G13316" s="757" t="s">
        <v>1892</v>
      </c>
      <c r="H13316" s="751">
        <v>25341000</v>
      </c>
    </row>
    <row r="13317" spans="1:8">
      <c r="A13317" s="753" t="s">
        <v>84</v>
      </c>
      <c r="B13317" s="753" t="s">
        <v>239</v>
      </c>
      <c r="C13317" s="753" t="s">
        <v>188</v>
      </c>
      <c r="D13317" s="753" t="s">
        <v>1837</v>
      </c>
      <c r="E13317" s="753" t="s">
        <v>178</v>
      </c>
      <c r="F13317" s="753"/>
      <c r="G13317" s="757" t="s">
        <v>179</v>
      </c>
      <c r="H13317" s="751">
        <v>44491662410</v>
      </c>
    </row>
    <row r="13318" spans="1:8" ht="26.4">
      <c r="A13318" s="753" t="s">
        <v>84</v>
      </c>
      <c r="B13318" s="753" t="s">
        <v>239</v>
      </c>
      <c r="C13318" s="753" t="s">
        <v>188</v>
      </c>
      <c r="D13318" s="753" t="s">
        <v>1837</v>
      </c>
      <c r="E13318" s="753" t="s">
        <v>178</v>
      </c>
      <c r="F13318" s="753" t="s">
        <v>180</v>
      </c>
      <c r="G13318" s="757" t="s">
        <v>1810</v>
      </c>
      <c r="H13318" s="751">
        <v>44200567000</v>
      </c>
    </row>
    <row r="13319" spans="1:8">
      <c r="A13319" s="753" t="s">
        <v>84</v>
      </c>
      <c r="B13319" s="753" t="s">
        <v>239</v>
      </c>
      <c r="C13319" s="753" t="s">
        <v>188</v>
      </c>
      <c r="D13319" s="753" t="s">
        <v>1837</v>
      </c>
      <c r="E13319" s="753" t="s">
        <v>178</v>
      </c>
      <c r="F13319" s="753" t="s">
        <v>934</v>
      </c>
      <c r="G13319" s="757" t="s">
        <v>135</v>
      </c>
      <c r="H13319" s="751">
        <v>291095410</v>
      </c>
    </row>
    <row r="13320" spans="1:8">
      <c r="A13320" s="753" t="s">
        <v>84</v>
      </c>
      <c r="B13320" s="753" t="s">
        <v>239</v>
      </c>
      <c r="C13320" s="753" t="s">
        <v>188</v>
      </c>
      <c r="D13320" s="753" t="s">
        <v>1837</v>
      </c>
      <c r="E13320" s="753" t="s">
        <v>19</v>
      </c>
      <c r="F13320" s="753"/>
      <c r="G13320" s="757" t="s">
        <v>133</v>
      </c>
      <c r="H13320" s="751">
        <v>5155501560</v>
      </c>
    </row>
    <row r="13321" spans="1:8">
      <c r="A13321" s="753" t="s">
        <v>84</v>
      </c>
      <c r="B13321" s="753" t="s">
        <v>239</v>
      </c>
      <c r="C13321" s="753" t="s">
        <v>188</v>
      </c>
      <c r="D13321" s="753" t="s">
        <v>1837</v>
      </c>
      <c r="E13321" s="753" t="s">
        <v>19</v>
      </c>
      <c r="F13321" s="753" t="s">
        <v>20</v>
      </c>
      <c r="G13321" s="757" t="s">
        <v>21</v>
      </c>
      <c r="H13321" s="751">
        <v>2728571762</v>
      </c>
    </row>
    <row r="13322" spans="1:8">
      <c r="A13322" s="753" t="s">
        <v>84</v>
      </c>
      <c r="B13322" s="753" t="s">
        <v>239</v>
      </c>
      <c r="C13322" s="753" t="s">
        <v>188</v>
      </c>
      <c r="D13322" s="753" t="s">
        <v>1837</v>
      </c>
      <c r="E13322" s="753" t="s">
        <v>19</v>
      </c>
      <c r="F13322" s="753" t="s">
        <v>22</v>
      </c>
      <c r="G13322" s="757" t="s">
        <v>23</v>
      </c>
      <c r="H13322" s="751">
        <v>1739917798</v>
      </c>
    </row>
    <row r="13323" spans="1:8">
      <c r="A13323" s="753" t="s">
        <v>84</v>
      </c>
      <c r="B13323" s="753" t="s">
        <v>239</v>
      </c>
      <c r="C13323" s="753" t="s">
        <v>188</v>
      </c>
      <c r="D13323" s="753" t="s">
        <v>1837</v>
      </c>
      <c r="E13323" s="753" t="s">
        <v>19</v>
      </c>
      <c r="F13323" s="753" t="s">
        <v>245</v>
      </c>
      <c r="G13323" s="757" t="s">
        <v>135</v>
      </c>
      <c r="H13323" s="751">
        <v>687012000</v>
      </c>
    </row>
    <row r="13324" spans="1:8">
      <c r="A13324" s="753" t="s">
        <v>84</v>
      </c>
      <c r="B13324" s="753" t="s">
        <v>239</v>
      </c>
      <c r="C13324" s="753" t="s">
        <v>188</v>
      </c>
      <c r="D13324" s="753" t="s">
        <v>1828</v>
      </c>
      <c r="E13324" s="753"/>
      <c r="F13324" s="753"/>
      <c r="G13324" s="757" t="s">
        <v>1829</v>
      </c>
      <c r="H13324" s="751">
        <v>23272001251</v>
      </c>
    </row>
    <row r="13325" spans="1:8">
      <c r="A13325" s="753" t="s">
        <v>84</v>
      </c>
      <c r="B13325" s="753" t="s">
        <v>239</v>
      </c>
      <c r="C13325" s="753" t="s">
        <v>188</v>
      </c>
      <c r="D13325" s="753" t="s">
        <v>1828</v>
      </c>
      <c r="E13325" s="753" t="s">
        <v>92</v>
      </c>
      <c r="F13325" s="753"/>
      <c r="G13325" s="757" t="s">
        <v>93</v>
      </c>
      <c r="H13325" s="751">
        <v>1312570162</v>
      </c>
    </row>
    <row r="13326" spans="1:8">
      <c r="A13326" s="753" t="s">
        <v>84</v>
      </c>
      <c r="B13326" s="753" t="s">
        <v>239</v>
      </c>
      <c r="C13326" s="753" t="s">
        <v>188</v>
      </c>
      <c r="D13326" s="753" t="s">
        <v>1828</v>
      </c>
      <c r="E13326" s="753" t="s">
        <v>92</v>
      </c>
      <c r="F13326" s="753" t="s">
        <v>94</v>
      </c>
      <c r="G13326" s="757" t="s">
        <v>1768</v>
      </c>
      <c r="H13326" s="751">
        <v>1312570162</v>
      </c>
    </row>
    <row r="13327" spans="1:8">
      <c r="A13327" s="753" t="s">
        <v>84</v>
      </c>
      <c r="B13327" s="753" t="s">
        <v>239</v>
      </c>
      <c r="C13327" s="753" t="s">
        <v>188</v>
      </c>
      <c r="D13327" s="753" t="s">
        <v>1828</v>
      </c>
      <c r="E13327" s="753" t="s">
        <v>96</v>
      </c>
      <c r="F13327" s="753"/>
      <c r="G13327" s="757" t="s">
        <v>97</v>
      </c>
      <c r="H13327" s="751">
        <v>178853650</v>
      </c>
    </row>
    <row r="13328" spans="1:8">
      <c r="A13328" s="753" t="s">
        <v>84</v>
      </c>
      <c r="B13328" s="753" t="s">
        <v>239</v>
      </c>
      <c r="C13328" s="753" t="s">
        <v>188</v>
      </c>
      <c r="D13328" s="753" t="s">
        <v>1828</v>
      </c>
      <c r="E13328" s="753" t="s">
        <v>96</v>
      </c>
      <c r="F13328" s="753" t="s">
        <v>151</v>
      </c>
      <c r="G13328" s="757" t="s">
        <v>152</v>
      </c>
      <c r="H13328" s="751">
        <v>40224040</v>
      </c>
    </row>
    <row r="13329" spans="1:8">
      <c r="A13329" s="753" t="s">
        <v>84</v>
      </c>
      <c r="B13329" s="753" t="s">
        <v>239</v>
      </c>
      <c r="C13329" s="753" t="s">
        <v>188</v>
      </c>
      <c r="D13329" s="753" t="s">
        <v>1828</v>
      </c>
      <c r="E13329" s="753" t="s">
        <v>96</v>
      </c>
      <c r="F13329" s="753" t="s">
        <v>864</v>
      </c>
      <c r="G13329" s="757" t="s">
        <v>1770</v>
      </c>
      <c r="H13329" s="751">
        <v>133057894</v>
      </c>
    </row>
    <row r="13330" spans="1:8" ht="26.4">
      <c r="A13330" s="753" t="s">
        <v>84</v>
      </c>
      <c r="B13330" s="753" t="s">
        <v>239</v>
      </c>
      <c r="C13330" s="753" t="s">
        <v>188</v>
      </c>
      <c r="D13330" s="753" t="s">
        <v>1828</v>
      </c>
      <c r="E13330" s="753" t="s">
        <v>96</v>
      </c>
      <c r="F13330" s="753" t="s">
        <v>98</v>
      </c>
      <c r="G13330" s="757" t="s">
        <v>99</v>
      </c>
      <c r="H13330" s="751">
        <v>2384000</v>
      </c>
    </row>
    <row r="13331" spans="1:8" ht="26.4">
      <c r="A13331" s="753" t="s">
        <v>84</v>
      </c>
      <c r="B13331" s="753" t="s">
        <v>239</v>
      </c>
      <c r="C13331" s="753" t="s">
        <v>188</v>
      </c>
      <c r="D13331" s="753" t="s">
        <v>1828</v>
      </c>
      <c r="E13331" s="753" t="s">
        <v>96</v>
      </c>
      <c r="F13331" s="753" t="s">
        <v>442</v>
      </c>
      <c r="G13331" s="757" t="s">
        <v>1772</v>
      </c>
      <c r="H13331" s="751">
        <v>3187716</v>
      </c>
    </row>
    <row r="13332" spans="1:8">
      <c r="A13332" s="753" t="s">
        <v>84</v>
      </c>
      <c r="B13332" s="753" t="s">
        <v>239</v>
      </c>
      <c r="C13332" s="753" t="s">
        <v>188</v>
      </c>
      <c r="D13332" s="753" t="s">
        <v>1828</v>
      </c>
      <c r="E13332" s="753" t="s">
        <v>100</v>
      </c>
      <c r="F13332" s="753"/>
      <c r="G13332" s="757" t="s">
        <v>101</v>
      </c>
      <c r="H13332" s="751">
        <v>127930000</v>
      </c>
    </row>
    <row r="13333" spans="1:8">
      <c r="A13333" s="753" t="s">
        <v>84</v>
      </c>
      <c r="B13333" s="753" t="s">
        <v>239</v>
      </c>
      <c r="C13333" s="753" t="s">
        <v>188</v>
      </c>
      <c r="D13333" s="753" t="s">
        <v>1828</v>
      </c>
      <c r="E13333" s="753" t="s">
        <v>100</v>
      </c>
      <c r="F13333" s="753" t="s">
        <v>443</v>
      </c>
      <c r="G13333" s="757" t="s">
        <v>135</v>
      </c>
      <c r="H13333" s="751">
        <v>127930000</v>
      </c>
    </row>
    <row r="13334" spans="1:8">
      <c r="A13334" s="753" t="s">
        <v>84</v>
      </c>
      <c r="B13334" s="753" t="s">
        <v>239</v>
      </c>
      <c r="C13334" s="753" t="s">
        <v>188</v>
      </c>
      <c r="D13334" s="753" t="s">
        <v>1828</v>
      </c>
      <c r="E13334" s="753" t="s">
        <v>102</v>
      </c>
      <c r="F13334" s="753"/>
      <c r="G13334" s="757" t="s">
        <v>369</v>
      </c>
      <c r="H13334" s="751">
        <v>377082632</v>
      </c>
    </row>
    <row r="13335" spans="1:8">
      <c r="A13335" s="753" t="s">
        <v>84</v>
      </c>
      <c r="B13335" s="753" t="s">
        <v>239</v>
      </c>
      <c r="C13335" s="753" t="s">
        <v>188</v>
      </c>
      <c r="D13335" s="753" t="s">
        <v>1828</v>
      </c>
      <c r="E13335" s="753" t="s">
        <v>102</v>
      </c>
      <c r="F13335" s="753" t="s">
        <v>103</v>
      </c>
      <c r="G13335" s="757" t="s">
        <v>104</v>
      </c>
      <c r="H13335" s="751">
        <v>295466116</v>
      </c>
    </row>
    <row r="13336" spans="1:8">
      <c r="A13336" s="753" t="s">
        <v>84</v>
      </c>
      <c r="B13336" s="753" t="s">
        <v>239</v>
      </c>
      <c r="C13336" s="753" t="s">
        <v>188</v>
      </c>
      <c r="D13336" s="753" t="s">
        <v>1828</v>
      </c>
      <c r="E13336" s="753" t="s">
        <v>102</v>
      </c>
      <c r="F13336" s="753" t="s">
        <v>105</v>
      </c>
      <c r="G13336" s="757" t="s">
        <v>106</v>
      </c>
      <c r="H13336" s="751">
        <v>45459035</v>
      </c>
    </row>
    <row r="13337" spans="1:8">
      <c r="A13337" s="753" t="s">
        <v>84</v>
      </c>
      <c r="B13337" s="753" t="s">
        <v>239</v>
      </c>
      <c r="C13337" s="753" t="s">
        <v>188</v>
      </c>
      <c r="D13337" s="753" t="s">
        <v>1828</v>
      </c>
      <c r="E13337" s="753" t="s">
        <v>102</v>
      </c>
      <c r="F13337" s="753" t="s">
        <v>107</v>
      </c>
      <c r="G13337" s="757" t="s">
        <v>108</v>
      </c>
      <c r="H13337" s="751">
        <v>19474684</v>
      </c>
    </row>
    <row r="13338" spans="1:8">
      <c r="A13338" s="753" t="s">
        <v>84</v>
      </c>
      <c r="B13338" s="753" t="s">
        <v>239</v>
      </c>
      <c r="C13338" s="753" t="s">
        <v>188</v>
      </c>
      <c r="D13338" s="753" t="s">
        <v>1828</v>
      </c>
      <c r="E13338" s="753" t="s">
        <v>102</v>
      </c>
      <c r="F13338" s="753" t="s">
        <v>0</v>
      </c>
      <c r="G13338" s="757" t="s">
        <v>1</v>
      </c>
      <c r="H13338" s="751">
        <v>16682797</v>
      </c>
    </row>
    <row r="13339" spans="1:8">
      <c r="A13339" s="753" t="s">
        <v>84</v>
      </c>
      <c r="B13339" s="753" t="s">
        <v>239</v>
      </c>
      <c r="C13339" s="753" t="s">
        <v>188</v>
      </c>
      <c r="D13339" s="753" t="s">
        <v>1828</v>
      </c>
      <c r="E13339" s="753" t="s">
        <v>109</v>
      </c>
      <c r="F13339" s="753"/>
      <c r="G13339" s="757" t="s">
        <v>110</v>
      </c>
      <c r="H13339" s="751">
        <v>31000000</v>
      </c>
    </row>
    <row r="13340" spans="1:8" ht="26.4">
      <c r="A13340" s="753" t="s">
        <v>84</v>
      </c>
      <c r="B13340" s="753" t="s">
        <v>239</v>
      </c>
      <c r="C13340" s="753" t="s">
        <v>188</v>
      </c>
      <c r="D13340" s="753" t="s">
        <v>1828</v>
      </c>
      <c r="E13340" s="753" t="s">
        <v>109</v>
      </c>
      <c r="F13340" s="753" t="s">
        <v>855</v>
      </c>
      <c r="G13340" s="757" t="s">
        <v>1776</v>
      </c>
      <c r="H13340" s="751">
        <v>31000000</v>
      </c>
    </row>
    <row r="13341" spans="1:8">
      <c r="A13341" s="753" t="s">
        <v>84</v>
      </c>
      <c r="B13341" s="753" t="s">
        <v>239</v>
      </c>
      <c r="C13341" s="753" t="s">
        <v>188</v>
      </c>
      <c r="D13341" s="753" t="s">
        <v>1828</v>
      </c>
      <c r="E13341" s="753" t="s">
        <v>112</v>
      </c>
      <c r="F13341" s="753"/>
      <c r="G13341" s="757" t="s">
        <v>113</v>
      </c>
      <c r="H13341" s="751">
        <v>153010763</v>
      </c>
    </row>
    <row r="13342" spans="1:8">
      <c r="A13342" s="753" t="s">
        <v>84</v>
      </c>
      <c r="B13342" s="753" t="s">
        <v>239</v>
      </c>
      <c r="C13342" s="753" t="s">
        <v>188</v>
      </c>
      <c r="D13342" s="753" t="s">
        <v>1828</v>
      </c>
      <c r="E13342" s="753" t="s">
        <v>112</v>
      </c>
      <c r="F13342" s="753" t="s">
        <v>155</v>
      </c>
      <c r="G13342" s="757" t="s">
        <v>1777</v>
      </c>
      <c r="H13342" s="751">
        <v>67539885</v>
      </c>
    </row>
    <row r="13343" spans="1:8">
      <c r="A13343" s="753" t="s">
        <v>84</v>
      </c>
      <c r="B13343" s="753" t="s">
        <v>239</v>
      </c>
      <c r="C13343" s="753" t="s">
        <v>188</v>
      </c>
      <c r="D13343" s="753" t="s">
        <v>1828</v>
      </c>
      <c r="E13343" s="753" t="s">
        <v>112</v>
      </c>
      <c r="F13343" s="753" t="s">
        <v>156</v>
      </c>
      <c r="G13343" s="757" t="s">
        <v>1779</v>
      </c>
      <c r="H13343" s="751">
        <v>85470878</v>
      </c>
    </row>
    <row r="13344" spans="1:8">
      <c r="A13344" s="753" t="s">
        <v>84</v>
      </c>
      <c r="B13344" s="753" t="s">
        <v>239</v>
      </c>
      <c r="C13344" s="753" t="s">
        <v>188</v>
      </c>
      <c r="D13344" s="753" t="s">
        <v>1828</v>
      </c>
      <c r="E13344" s="753" t="s">
        <v>115</v>
      </c>
      <c r="F13344" s="753"/>
      <c r="G13344" s="757" t="s">
        <v>1781</v>
      </c>
      <c r="H13344" s="751">
        <v>148678041</v>
      </c>
    </row>
    <row r="13345" spans="1:8">
      <c r="A13345" s="753" t="s">
        <v>84</v>
      </c>
      <c r="B13345" s="753" t="s">
        <v>239</v>
      </c>
      <c r="C13345" s="753" t="s">
        <v>188</v>
      </c>
      <c r="D13345" s="753" t="s">
        <v>1828</v>
      </c>
      <c r="E13345" s="753" t="s">
        <v>115</v>
      </c>
      <c r="F13345" s="753" t="s">
        <v>116</v>
      </c>
      <c r="G13345" s="757" t="s">
        <v>117</v>
      </c>
      <c r="H13345" s="751">
        <v>115408041</v>
      </c>
    </row>
    <row r="13346" spans="1:8">
      <c r="A13346" s="753" t="s">
        <v>84</v>
      </c>
      <c r="B13346" s="753" t="s">
        <v>239</v>
      </c>
      <c r="C13346" s="753" t="s">
        <v>188</v>
      </c>
      <c r="D13346" s="753" t="s">
        <v>1828</v>
      </c>
      <c r="E13346" s="753" t="s">
        <v>115</v>
      </c>
      <c r="F13346" s="753" t="s">
        <v>147</v>
      </c>
      <c r="G13346" s="757" t="s">
        <v>148</v>
      </c>
      <c r="H13346" s="751">
        <v>18910000</v>
      </c>
    </row>
    <row r="13347" spans="1:8">
      <c r="A13347" s="753" t="s">
        <v>84</v>
      </c>
      <c r="B13347" s="753" t="s">
        <v>239</v>
      </c>
      <c r="C13347" s="753" t="s">
        <v>188</v>
      </c>
      <c r="D13347" s="753" t="s">
        <v>1828</v>
      </c>
      <c r="E13347" s="753" t="s">
        <v>115</v>
      </c>
      <c r="F13347" s="753" t="s">
        <v>118</v>
      </c>
      <c r="G13347" s="757" t="s">
        <v>119</v>
      </c>
      <c r="H13347" s="751">
        <v>14360000</v>
      </c>
    </row>
    <row r="13348" spans="1:8">
      <c r="A13348" s="753" t="s">
        <v>84</v>
      </c>
      <c r="B13348" s="753" t="s">
        <v>239</v>
      </c>
      <c r="C13348" s="753" t="s">
        <v>188</v>
      </c>
      <c r="D13348" s="753" t="s">
        <v>1828</v>
      </c>
      <c r="E13348" s="753" t="s">
        <v>120</v>
      </c>
      <c r="F13348" s="753"/>
      <c r="G13348" s="757" t="s">
        <v>121</v>
      </c>
      <c r="H13348" s="751">
        <v>91753026</v>
      </c>
    </row>
    <row r="13349" spans="1:8" ht="39.6">
      <c r="A13349" s="753" t="s">
        <v>84</v>
      </c>
      <c r="B13349" s="753" t="s">
        <v>239</v>
      </c>
      <c r="C13349" s="753" t="s">
        <v>188</v>
      </c>
      <c r="D13349" s="753" t="s">
        <v>1828</v>
      </c>
      <c r="E13349" s="753" t="s">
        <v>120</v>
      </c>
      <c r="F13349" s="753" t="s">
        <v>122</v>
      </c>
      <c r="G13349" s="757" t="s">
        <v>1783</v>
      </c>
      <c r="H13349" s="751">
        <v>3171615</v>
      </c>
    </row>
    <row r="13350" spans="1:8" ht="39.6">
      <c r="A13350" s="753" t="s">
        <v>84</v>
      </c>
      <c r="B13350" s="753" t="s">
        <v>239</v>
      </c>
      <c r="C13350" s="753" t="s">
        <v>188</v>
      </c>
      <c r="D13350" s="753" t="s">
        <v>1828</v>
      </c>
      <c r="E13350" s="753" t="s">
        <v>120</v>
      </c>
      <c r="F13350" s="753" t="s">
        <v>994</v>
      </c>
      <c r="G13350" s="757" t="s">
        <v>1824</v>
      </c>
      <c r="H13350" s="751">
        <v>8851311</v>
      </c>
    </row>
    <row r="13351" spans="1:8">
      <c r="A13351" s="753" t="s">
        <v>84</v>
      </c>
      <c r="B13351" s="753" t="s">
        <v>239</v>
      </c>
      <c r="C13351" s="753" t="s">
        <v>188</v>
      </c>
      <c r="D13351" s="753" t="s">
        <v>1828</v>
      </c>
      <c r="E13351" s="753" t="s">
        <v>120</v>
      </c>
      <c r="F13351" s="753" t="s">
        <v>315</v>
      </c>
      <c r="G13351" s="757" t="s">
        <v>1831</v>
      </c>
      <c r="H13351" s="751">
        <v>73800000</v>
      </c>
    </row>
    <row r="13352" spans="1:8" ht="26.4">
      <c r="A13352" s="753" t="s">
        <v>84</v>
      </c>
      <c r="B13352" s="753" t="s">
        <v>239</v>
      </c>
      <c r="C13352" s="753" t="s">
        <v>188</v>
      </c>
      <c r="D13352" s="753" t="s">
        <v>1828</v>
      </c>
      <c r="E13352" s="753" t="s">
        <v>120</v>
      </c>
      <c r="F13352" s="753" t="s">
        <v>1001</v>
      </c>
      <c r="G13352" s="757" t="s">
        <v>1784</v>
      </c>
      <c r="H13352" s="751">
        <v>2909500</v>
      </c>
    </row>
    <row r="13353" spans="1:8">
      <c r="A13353" s="753" t="s">
        <v>84</v>
      </c>
      <c r="B13353" s="753" t="s">
        <v>239</v>
      </c>
      <c r="C13353" s="753" t="s">
        <v>188</v>
      </c>
      <c r="D13353" s="753" t="s">
        <v>1828</v>
      </c>
      <c r="E13353" s="753" t="s">
        <v>120</v>
      </c>
      <c r="F13353" s="753" t="s">
        <v>159</v>
      </c>
      <c r="G13353" s="757" t="s">
        <v>143</v>
      </c>
      <c r="H13353" s="751">
        <v>3020600</v>
      </c>
    </row>
    <row r="13354" spans="1:8">
      <c r="A13354" s="753" t="s">
        <v>84</v>
      </c>
      <c r="B13354" s="753" t="s">
        <v>239</v>
      </c>
      <c r="C13354" s="753" t="s">
        <v>188</v>
      </c>
      <c r="D13354" s="753" t="s">
        <v>1828</v>
      </c>
      <c r="E13354" s="753" t="s">
        <v>125</v>
      </c>
      <c r="F13354" s="753"/>
      <c r="G13354" s="757" t="s">
        <v>126</v>
      </c>
      <c r="H13354" s="751">
        <v>147968000</v>
      </c>
    </row>
    <row r="13355" spans="1:8">
      <c r="A13355" s="753" t="s">
        <v>84</v>
      </c>
      <c r="B13355" s="753" t="s">
        <v>239</v>
      </c>
      <c r="C13355" s="753" t="s">
        <v>188</v>
      </c>
      <c r="D13355" s="753" t="s">
        <v>1828</v>
      </c>
      <c r="E13355" s="753" t="s">
        <v>125</v>
      </c>
      <c r="F13355" s="753" t="s">
        <v>430</v>
      </c>
      <c r="G13355" s="757" t="s">
        <v>431</v>
      </c>
      <c r="H13355" s="751">
        <v>22997500</v>
      </c>
    </row>
    <row r="13356" spans="1:8">
      <c r="A13356" s="753" t="s">
        <v>84</v>
      </c>
      <c r="B13356" s="753" t="s">
        <v>239</v>
      </c>
      <c r="C13356" s="753" t="s">
        <v>188</v>
      </c>
      <c r="D13356" s="753" t="s">
        <v>1828</v>
      </c>
      <c r="E13356" s="753" t="s">
        <v>125</v>
      </c>
      <c r="F13356" s="753" t="s">
        <v>552</v>
      </c>
      <c r="G13356" s="757" t="s">
        <v>553</v>
      </c>
      <c r="H13356" s="751">
        <v>2400000</v>
      </c>
    </row>
    <row r="13357" spans="1:8">
      <c r="A13357" s="753" t="s">
        <v>84</v>
      </c>
      <c r="B13357" s="753" t="s">
        <v>239</v>
      </c>
      <c r="C13357" s="753" t="s">
        <v>188</v>
      </c>
      <c r="D13357" s="753" t="s">
        <v>1828</v>
      </c>
      <c r="E13357" s="753" t="s">
        <v>125</v>
      </c>
      <c r="F13357" s="753" t="s">
        <v>127</v>
      </c>
      <c r="G13357" s="757" t="s">
        <v>128</v>
      </c>
      <c r="H13357" s="751">
        <v>4200000</v>
      </c>
    </row>
    <row r="13358" spans="1:8">
      <c r="A13358" s="753" t="s">
        <v>84</v>
      </c>
      <c r="B13358" s="753" t="s">
        <v>239</v>
      </c>
      <c r="C13358" s="753" t="s">
        <v>188</v>
      </c>
      <c r="D13358" s="753" t="s">
        <v>1828</v>
      </c>
      <c r="E13358" s="753" t="s">
        <v>125</v>
      </c>
      <c r="F13358" s="753" t="s">
        <v>129</v>
      </c>
      <c r="G13358" s="757" t="s">
        <v>1787</v>
      </c>
      <c r="H13358" s="751">
        <v>117850000</v>
      </c>
    </row>
    <row r="13359" spans="1:8">
      <c r="A13359" s="753" t="s">
        <v>84</v>
      </c>
      <c r="B13359" s="753" t="s">
        <v>239</v>
      </c>
      <c r="C13359" s="753" t="s">
        <v>188</v>
      </c>
      <c r="D13359" s="753" t="s">
        <v>1828</v>
      </c>
      <c r="E13359" s="753" t="s">
        <v>125</v>
      </c>
      <c r="F13359" s="753" t="s">
        <v>584</v>
      </c>
      <c r="G13359" s="757" t="s">
        <v>135</v>
      </c>
      <c r="H13359" s="751">
        <v>520500</v>
      </c>
    </row>
    <row r="13360" spans="1:8">
      <c r="A13360" s="753" t="s">
        <v>84</v>
      </c>
      <c r="B13360" s="753" t="s">
        <v>239</v>
      </c>
      <c r="C13360" s="753" t="s">
        <v>188</v>
      </c>
      <c r="D13360" s="753" t="s">
        <v>1828</v>
      </c>
      <c r="E13360" s="753" t="s">
        <v>554</v>
      </c>
      <c r="F13360" s="753"/>
      <c r="G13360" s="757" t="s">
        <v>555</v>
      </c>
      <c r="H13360" s="751">
        <v>755500000</v>
      </c>
    </row>
    <row r="13361" spans="1:8">
      <c r="A13361" s="753" t="s">
        <v>84</v>
      </c>
      <c r="B13361" s="753" t="s">
        <v>239</v>
      </c>
      <c r="C13361" s="753" t="s">
        <v>188</v>
      </c>
      <c r="D13361" s="753" t="s">
        <v>1828</v>
      </c>
      <c r="E13361" s="753" t="s">
        <v>554</v>
      </c>
      <c r="F13361" s="753" t="s">
        <v>243</v>
      </c>
      <c r="G13361" s="757" t="s">
        <v>244</v>
      </c>
      <c r="H13361" s="751">
        <v>554300000</v>
      </c>
    </row>
    <row r="13362" spans="1:8">
      <c r="A13362" s="753" t="s">
        <v>84</v>
      </c>
      <c r="B13362" s="753" t="s">
        <v>239</v>
      </c>
      <c r="C13362" s="753" t="s">
        <v>188</v>
      </c>
      <c r="D13362" s="753" t="s">
        <v>1828</v>
      </c>
      <c r="E13362" s="753" t="s">
        <v>554</v>
      </c>
      <c r="F13362" s="753" t="s">
        <v>558</v>
      </c>
      <c r="G13362" s="757" t="s">
        <v>559</v>
      </c>
      <c r="H13362" s="751">
        <v>201200000</v>
      </c>
    </row>
    <row r="13363" spans="1:8" ht="39.6">
      <c r="A13363" s="753" t="s">
        <v>84</v>
      </c>
      <c r="B13363" s="753" t="s">
        <v>239</v>
      </c>
      <c r="C13363" s="753" t="s">
        <v>188</v>
      </c>
      <c r="D13363" s="753" t="s">
        <v>1828</v>
      </c>
      <c r="E13363" s="753" t="s">
        <v>560</v>
      </c>
      <c r="F13363" s="753"/>
      <c r="G13363" s="757" t="s">
        <v>1790</v>
      </c>
      <c r="H13363" s="751">
        <v>15814069000</v>
      </c>
    </row>
    <row r="13364" spans="1:8">
      <c r="A13364" s="753" t="s">
        <v>84</v>
      </c>
      <c r="B13364" s="753" t="s">
        <v>239</v>
      </c>
      <c r="C13364" s="753" t="s">
        <v>188</v>
      </c>
      <c r="D13364" s="753" t="s">
        <v>1828</v>
      </c>
      <c r="E13364" s="753" t="s">
        <v>560</v>
      </c>
      <c r="F13364" s="753" t="s">
        <v>316</v>
      </c>
      <c r="G13364" s="757" t="s">
        <v>1866</v>
      </c>
      <c r="H13364" s="751">
        <v>99178000</v>
      </c>
    </row>
    <row r="13365" spans="1:8">
      <c r="A13365" s="753" t="s">
        <v>84</v>
      </c>
      <c r="B13365" s="753" t="s">
        <v>239</v>
      </c>
      <c r="C13365" s="753" t="s">
        <v>188</v>
      </c>
      <c r="D13365" s="753" t="s">
        <v>1828</v>
      </c>
      <c r="E13365" s="753" t="s">
        <v>560</v>
      </c>
      <c r="F13365" s="753" t="s">
        <v>5</v>
      </c>
      <c r="G13365" s="757" t="s">
        <v>6</v>
      </c>
      <c r="H13365" s="751">
        <v>9438985000</v>
      </c>
    </row>
    <row r="13366" spans="1:8">
      <c r="A13366" s="753" t="s">
        <v>84</v>
      </c>
      <c r="B13366" s="753" t="s">
        <v>239</v>
      </c>
      <c r="C13366" s="753" t="s">
        <v>188</v>
      </c>
      <c r="D13366" s="753" t="s">
        <v>1828</v>
      </c>
      <c r="E13366" s="753" t="s">
        <v>560</v>
      </c>
      <c r="F13366" s="753" t="s">
        <v>418</v>
      </c>
      <c r="G13366" s="757" t="s">
        <v>1793</v>
      </c>
      <c r="H13366" s="751">
        <v>22070000</v>
      </c>
    </row>
    <row r="13367" spans="1:8">
      <c r="A13367" s="753" t="s">
        <v>84</v>
      </c>
      <c r="B13367" s="753" t="s">
        <v>239</v>
      </c>
      <c r="C13367" s="753" t="s">
        <v>188</v>
      </c>
      <c r="D13367" s="753" t="s">
        <v>1828</v>
      </c>
      <c r="E13367" s="753" t="s">
        <v>560</v>
      </c>
      <c r="F13367" s="753" t="s">
        <v>7</v>
      </c>
      <c r="G13367" s="757" t="s">
        <v>1795</v>
      </c>
      <c r="H13367" s="751">
        <v>54421000</v>
      </c>
    </row>
    <row r="13368" spans="1:8">
      <c r="A13368" s="753" t="s">
        <v>84</v>
      </c>
      <c r="B13368" s="753" t="s">
        <v>239</v>
      </c>
      <c r="C13368" s="753" t="s">
        <v>188</v>
      </c>
      <c r="D13368" s="753" t="s">
        <v>1828</v>
      </c>
      <c r="E13368" s="753" t="s">
        <v>560</v>
      </c>
      <c r="F13368" s="753" t="s">
        <v>254</v>
      </c>
      <c r="G13368" s="757" t="s">
        <v>255</v>
      </c>
      <c r="H13368" s="751">
        <v>164758000</v>
      </c>
    </row>
    <row r="13369" spans="1:8" ht="26.4">
      <c r="A13369" s="753" t="s">
        <v>84</v>
      </c>
      <c r="B13369" s="753" t="s">
        <v>239</v>
      </c>
      <c r="C13369" s="753" t="s">
        <v>188</v>
      </c>
      <c r="D13369" s="753" t="s">
        <v>1828</v>
      </c>
      <c r="E13369" s="753" t="s">
        <v>560</v>
      </c>
      <c r="F13369" s="753" t="s">
        <v>563</v>
      </c>
      <c r="G13369" s="757" t="s">
        <v>13</v>
      </c>
      <c r="H13369" s="751">
        <v>6034657000</v>
      </c>
    </row>
    <row r="13370" spans="1:8" ht="26.4">
      <c r="A13370" s="753" t="s">
        <v>84</v>
      </c>
      <c r="B13370" s="753" t="s">
        <v>239</v>
      </c>
      <c r="C13370" s="753" t="s">
        <v>188</v>
      </c>
      <c r="D13370" s="753" t="s">
        <v>1828</v>
      </c>
      <c r="E13370" s="753" t="s">
        <v>1796</v>
      </c>
      <c r="F13370" s="753"/>
      <c r="G13370" s="757" t="s">
        <v>1797</v>
      </c>
      <c r="H13370" s="751">
        <v>259200000</v>
      </c>
    </row>
    <row r="13371" spans="1:8">
      <c r="A13371" s="753" t="s">
        <v>84</v>
      </c>
      <c r="B13371" s="753" t="s">
        <v>239</v>
      </c>
      <c r="C13371" s="753" t="s">
        <v>188</v>
      </c>
      <c r="D13371" s="753" t="s">
        <v>1828</v>
      </c>
      <c r="E13371" s="753" t="s">
        <v>1796</v>
      </c>
      <c r="F13371" s="753" t="s">
        <v>1878</v>
      </c>
      <c r="G13371" s="757" t="s">
        <v>1866</v>
      </c>
      <c r="H13371" s="751">
        <v>15500000</v>
      </c>
    </row>
    <row r="13372" spans="1:8">
      <c r="A13372" s="753" t="s">
        <v>84</v>
      </c>
      <c r="B13372" s="753" t="s">
        <v>239</v>
      </c>
      <c r="C13372" s="753" t="s">
        <v>188</v>
      </c>
      <c r="D13372" s="753" t="s">
        <v>1828</v>
      </c>
      <c r="E13372" s="753" t="s">
        <v>1796</v>
      </c>
      <c r="F13372" s="753" t="s">
        <v>1825</v>
      </c>
      <c r="G13372" s="757" t="s">
        <v>1794</v>
      </c>
      <c r="H13372" s="751">
        <v>49700000</v>
      </c>
    </row>
    <row r="13373" spans="1:8">
      <c r="A13373" s="753" t="s">
        <v>84</v>
      </c>
      <c r="B13373" s="753" t="s">
        <v>239</v>
      </c>
      <c r="C13373" s="753" t="s">
        <v>188</v>
      </c>
      <c r="D13373" s="753" t="s">
        <v>1828</v>
      </c>
      <c r="E13373" s="753" t="s">
        <v>1796</v>
      </c>
      <c r="F13373" s="753" t="s">
        <v>1798</v>
      </c>
      <c r="G13373" s="757" t="s">
        <v>1793</v>
      </c>
      <c r="H13373" s="751">
        <v>24000000</v>
      </c>
    </row>
    <row r="13374" spans="1:8">
      <c r="A13374" s="753" t="s">
        <v>84</v>
      </c>
      <c r="B13374" s="753" t="s">
        <v>239</v>
      </c>
      <c r="C13374" s="753" t="s">
        <v>188</v>
      </c>
      <c r="D13374" s="753" t="s">
        <v>1828</v>
      </c>
      <c r="E13374" s="753" t="s">
        <v>1796</v>
      </c>
      <c r="F13374" s="753" t="s">
        <v>1833</v>
      </c>
      <c r="G13374" s="757" t="s">
        <v>1834</v>
      </c>
      <c r="H13374" s="751">
        <v>170000000</v>
      </c>
    </row>
    <row r="13375" spans="1:8" ht="26.4">
      <c r="A13375" s="753" t="s">
        <v>84</v>
      </c>
      <c r="B13375" s="753" t="s">
        <v>239</v>
      </c>
      <c r="C13375" s="753" t="s">
        <v>188</v>
      </c>
      <c r="D13375" s="753" t="s">
        <v>1828</v>
      </c>
      <c r="E13375" s="753" t="s">
        <v>130</v>
      </c>
      <c r="F13375" s="753"/>
      <c r="G13375" s="757" t="s">
        <v>131</v>
      </c>
      <c r="H13375" s="751">
        <v>796178322</v>
      </c>
    </row>
    <row r="13376" spans="1:8">
      <c r="A13376" s="753" t="s">
        <v>84</v>
      </c>
      <c r="B13376" s="753" t="s">
        <v>239</v>
      </c>
      <c r="C13376" s="753" t="s">
        <v>188</v>
      </c>
      <c r="D13376" s="753" t="s">
        <v>1828</v>
      </c>
      <c r="E13376" s="753" t="s">
        <v>130</v>
      </c>
      <c r="F13376" s="753" t="s">
        <v>585</v>
      </c>
      <c r="G13376" s="757" t="s">
        <v>1799</v>
      </c>
      <c r="H13376" s="751">
        <v>578738322</v>
      </c>
    </row>
    <row r="13377" spans="1:8">
      <c r="A13377" s="753" t="s">
        <v>84</v>
      </c>
      <c r="B13377" s="753" t="s">
        <v>239</v>
      </c>
      <c r="C13377" s="753" t="s">
        <v>188</v>
      </c>
      <c r="D13377" s="753" t="s">
        <v>1828</v>
      </c>
      <c r="E13377" s="753" t="s">
        <v>130</v>
      </c>
      <c r="F13377" s="753" t="s">
        <v>8</v>
      </c>
      <c r="G13377" s="757" t="s">
        <v>1835</v>
      </c>
      <c r="H13377" s="751">
        <v>38590000</v>
      </c>
    </row>
    <row r="13378" spans="1:8">
      <c r="A13378" s="753" t="s">
        <v>84</v>
      </c>
      <c r="B13378" s="753" t="s">
        <v>239</v>
      </c>
      <c r="C13378" s="753" t="s">
        <v>188</v>
      </c>
      <c r="D13378" s="753" t="s">
        <v>1828</v>
      </c>
      <c r="E13378" s="753" t="s">
        <v>130</v>
      </c>
      <c r="F13378" s="753" t="s">
        <v>132</v>
      </c>
      <c r="G13378" s="757" t="s">
        <v>135</v>
      </c>
      <c r="H13378" s="751">
        <v>178850000</v>
      </c>
    </row>
    <row r="13379" spans="1:8">
      <c r="A13379" s="753" t="s">
        <v>84</v>
      </c>
      <c r="B13379" s="753" t="s">
        <v>239</v>
      </c>
      <c r="C13379" s="753" t="s">
        <v>188</v>
      </c>
      <c r="D13379" s="753" t="s">
        <v>1828</v>
      </c>
      <c r="E13379" s="753" t="s">
        <v>1801</v>
      </c>
      <c r="F13379" s="753"/>
      <c r="G13379" s="757" t="s">
        <v>1802</v>
      </c>
      <c r="H13379" s="751">
        <v>15695000</v>
      </c>
    </row>
    <row r="13380" spans="1:8">
      <c r="A13380" s="753" t="s">
        <v>84</v>
      </c>
      <c r="B13380" s="753" t="s">
        <v>239</v>
      </c>
      <c r="C13380" s="753" t="s">
        <v>188</v>
      </c>
      <c r="D13380" s="753" t="s">
        <v>1828</v>
      </c>
      <c r="E13380" s="753" t="s">
        <v>1801</v>
      </c>
      <c r="F13380" s="753" t="s">
        <v>1803</v>
      </c>
      <c r="G13380" s="757" t="s">
        <v>1804</v>
      </c>
      <c r="H13380" s="751">
        <v>15695000</v>
      </c>
    </row>
    <row r="13381" spans="1:8">
      <c r="A13381" s="753" t="s">
        <v>84</v>
      </c>
      <c r="B13381" s="753" t="s">
        <v>239</v>
      </c>
      <c r="C13381" s="753" t="s">
        <v>188</v>
      </c>
      <c r="D13381" s="753" t="s">
        <v>1828</v>
      </c>
      <c r="E13381" s="753" t="s">
        <v>134</v>
      </c>
      <c r="F13381" s="753"/>
      <c r="G13381" s="757" t="s">
        <v>135</v>
      </c>
      <c r="H13381" s="751">
        <v>163929655</v>
      </c>
    </row>
    <row r="13382" spans="1:8">
      <c r="A13382" s="753" t="s">
        <v>84</v>
      </c>
      <c r="B13382" s="753" t="s">
        <v>239</v>
      </c>
      <c r="C13382" s="753" t="s">
        <v>188</v>
      </c>
      <c r="D13382" s="753" t="s">
        <v>1828</v>
      </c>
      <c r="E13382" s="753" t="s">
        <v>134</v>
      </c>
      <c r="F13382" s="753" t="s">
        <v>137</v>
      </c>
      <c r="G13382" s="757" t="s">
        <v>138</v>
      </c>
      <c r="H13382" s="751">
        <v>71030000</v>
      </c>
    </row>
    <row r="13383" spans="1:8">
      <c r="A13383" s="753" t="s">
        <v>84</v>
      </c>
      <c r="B13383" s="753" t="s">
        <v>239</v>
      </c>
      <c r="C13383" s="753" t="s">
        <v>188</v>
      </c>
      <c r="D13383" s="753" t="s">
        <v>1828</v>
      </c>
      <c r="E13383" s="753" t="s">
        <v>134</v>
      </c>
      <c r="F13383" s="753" t="s">
        <v>139</v>
      </c>
      <c r="G13383" s="757" t="s">
        <v>140</v>
      </c>
      <c r="H13383" s="751">
        <v>92899655</v>
      </c>
    </row>
    <row r="13384" spans="1:8" ht="39.6">
      <c r="A13384" s="753" t="s">
        <v>84</v>
      </c>
      <c r="B13384" s="753" t="s">
        <v>239</v>
      </c>
      <c r="C13384" s="753" t="s">
        <v>188</v>
      </c>
      <c r="D13384" s="753" t="s">
        <v>1828</v>
      </c>
      <c r="E13384" s="753" t="s">
        <v>419</v>
      </c>
      <c r="F13384" s="753"/>
      <c r="G13384" s="757" t="s">
        <v>1807</v>
      </c>
      <c r="H13384" s="751">
        <v>17728000</v>
      </c>
    </row>
    <row r="13385" spans="1:8">
      <c r="A13385" s="753" t="s">
        <v>84</v>
      </c>
      <c r="B13385" s="753" t="s">
        <v>239</v>
      </c>
      <c r="C13385" s="753" t="s">
        <v>188</v>
      </c>
      <c r="D13385" s="753" t="s">
        <v>1828</v>
      </c>
      <c r="E13385" s="753" t="s">
        <v>419</v>
      </c>
      <c r="F13385" s="753" t="s">
        <v>248</v>
      </c>
      <c r="G13385" s="757" t="s">
        <v>249</v>
      </c>
      <c r="H13385" s="751">
        <v>7000000</v>
      </c>
    </row>
    <row r="13386" spans="1:8" ht="52.8">
      <c r="A13386" s="753" t="s">
        <v>84</v>
      </c>
      <c r="B13386" s="753" t="s">
        <v>239</v>
      </c>
      <c r="C13386" s="753" t="s">
        <v>188</v>
      </c>
      <c r="D13386" s="753" t="s">
        <v>1828</v>
      </c>
      <c r="E13386" s="753" t="s">
        <v>419</v>
      </c>
      <c r="F13386" s="753" t="s">
        <v>420</v>
      </c>
      <c r="G13386" s="757" t="s">
        <v>2714</v>
      </c>
      <c r="H13386" s="751">
        <v>10728000</v>
      </c>
    </row>
    <row r="13387" spans="1:8">
      <c r="A13387" s="753" t="s">
        <v>84</v>
      </c>
      <c r="B13387" s="753" t="s">
        <v>239</v>
      </c>
      <c r="C13387" s="753" t="s">
        <v>188</v>
      </c>
      <c r="D13387" s="753" t="s">
        <v>1828</v>
      </c>
      <c r="E13387" s="753" t="s">
        <v>404</v>
      </c>
      <c r="F13387" s="753"/>
      <c r="G13387" s="757" t="s">
        <v>1808</v>
      </c>
      <c r="H13387" s="751">
        <v>22066000</v>
      </c>
    </row>
    <row r="13388" spans="1:8">
      <c r="A13388" s="753" t="s">
        <v>84</v>
      </c>
      <c r="B13388" s="753" t="s">
        <v>239</v>
      </c>
      <c r="C13388" s="753" t="s">
        <v>188</v>
      </c>
      <c r="D13388" s="753" t="s">
        <v>1828</v>
      </c>
      <c r="E13388" s="753" t="s">
        <v>404</v>
      </c>
      <c r="F13388" s="753" t="s">
        <v>1809</v>
      </c>
      <c r="G13388" s="757" t="s">
        <v>26</v>
      </c>
      <c r="H13388" s="751">
        <v>22066000</v>
      </c>
    </row>
    <row r="13389" spans="1:8">
      <c r="A13389" s="753" t="s">
        <v>84</v>
      </c>
      <c r="B13389" s="753" t="s">
        <v>239</v>
      </c>
      <c r="C13389" s="753" t="s">
        <v>188</v>
      </c>
      <c r="D13389" s="753" t="s">
        <v>1828</v>
      </c>
      <c r="E13389" s="753" t="s">
        <v>353</v>
      </c>
      <c r="F13389" s="753"/>
      <c r="G13389" s="757" t="s">
        <v>354</v>
      </c>
      <c r="H13389" s="751">
        <v>96703000</v>
      </c>
    </row>
    <row r="13390" spans="1:8">
      <c r="A13390" s="753" t="s">
        <v>84</v>
      </c>
      <c r="B13390" s="753" t="s">
        <v>239</v>
      </c>
      <c r="C13390" s="753" t="s">
        <v>188</v>
      </c>
      <c r="D13390" s="753" t="s">
        <v>1828</v>
      </c>
      <c r="E13390" s="753" t="s">
        <v>353</v>
      </c>
      <c r="F13390" s="753" t="s">
        <v>405</v>
      </c>
      <c r="G13390" s="757" t="s">
        <v>1920</v>
      </c>
      <c r="H13390" s="751">
        <v>96703000</v>
      </c>
    </row>
    <row r="13391" spans="1:8">
      <c r="A13391" s="753" t="s">
        <v>84</v>
      </c>
      <c r="B13391" s="753" t="s">
        <v>239</v>
      </c>
      <c r="C13391" s="753" t="s">
        <v>188</v>
      </c>
      <c r="D13391" s="753" t="s">
        <v>1828</v>
      </c>
      <c r="E13391" s="753" t="s">
        <v>178</v>
      </c>
      <c r="F13391" s="753"/>
      <c r="G13391" s="757" t="s">
        <v>179</v>
      </c>
      <c r="H13391" s="751">
        <v>2245473000</v>
      </c>
    </row>
    <row r="13392" spans="1:8" ht="26.4">
      <c r="A13392" s="753" t="s">
        <v>84</v>
      </c>
      <c r="B13392" s="753" t="s">
        <v>239</v>
      </c>
      <c r="C13392" s="753" t="s">
        <v>188</v>
      </c>
      <c r="D13392" s="753" t="s">
        <v>1828</v>
      </c>
      <c r="E13392" s="753" t="s">
        <v>178</v>
      </c>
      <c r="F13392" s="753" t="s">
        <v>180</v>
      </c>
      <c r="G13392" s="757" t="s">
        <v>1810</v>
      </c>
      <c r="H13392" s="751">
        <v>2245473000</v>
      </c>
    </row>
    <row r="13393" spans="1:8">
      <c r="A13393" s="753" t="s">
        <v>84</v>
      </c>
      <c r="B13393" s="753" t="s">
        <v>239</v>
      </c>
      <c r="C13393" s="753" t="s">
        <v>188</v>
      </c>
      <c r="D13393" s="753" t="s">
        <v>1828</v>
      </c>
      <c r="E13393" s="753" t="s">
        <v>16</v>
      </c>
      <c r="F13393" s="753"/>
      <c r="G13393" s="757" t="s">
        <v>17</v>
      </c>
      <c r="H13393" s="751">
        <v>144022000</v>
      </c>
    </row>
    <row r="13394" spans="1:8">
      <c r="A13394" s="753" t="s">
        <v>84</v>
      </c>
      <c r="B13394" s="753" t="s">
        <v>239</v>
      </c>
      <c r="C13394" s="753" t="s">
        <v>188</v>
      </c>
      <c r="D13394" s="753" t="s">
        <v>1828</v>
      </c>
      <c r="E13394" s="753" t="s">
        <v>16</v>
      </c>
      <c r="F13394" s="753" t="s">
        <v>18</v>
      </c>
      <c r="G13394" s="757" t="s">
        <v>1887</v>
      </c>
      <c r="H13394" s="751">
        <v>144022000</v>
      </c>
    </row>
    <row r="13395" spans="1:8">
      <c r="A13395" s="753" t="s">
        <v>84</v>
      </c>
      <c r="B13395" s="753" t="s">
        <v>239</v>
      </c>
      <c r="C13395" s="753" t="s">
        <v>188</v>
      </c>
      <c r="D13395" s="753" t="s">
        <v>1828</v>
      </c>
      <c r="E13395" s="753" t="s">
        <v>19</v>
      </c>
      <c r="F13395" s="753"/>
      <c r="G13395" s="757" t="s">
        <v>133</v>
      </c>
      <c r="H13395" s="751">
        <v>372591000</v>
      </c>
    </row>
    <row r="13396" spans="1:8">
      <c r="A13396" s="753" t="s">
        <v>84</v>
      </c>
      <c r="B13396" s="753" t="s">
        <v>239</v>
      </c>
      <c r="C13396" s="753" t="s">
        <v>188</v>
      </c>
      <c r="D13396" s="753" t="s">
        <v>1828</v>
      </c>
      <c r="E13396" s="753" t="s">
        <v>19</v>
      </c>
      <c r="F13396" s="753" t="s">
        <v>20</v>
      </c>
      <c r="G13396" s="757" t="s">
        <v>21</v>
      </c>
      <c r="H13396" s="751">
        <v>95125000</v>
      </c>
    </row>
    <row r="13397" spans="1:8">
      <c r="A13397" s="753" t="s">
        <v>84</v>
      </c>
      <c r="B13397" s="753" t="s">
        <v>239</v>
      </c>
      <c r="C13397" s="753" t="s">
        <v>188</v>
      </c>
      <c r="D13397" s="753" t="s">
        <v>1828</v>
      </c>
      <c r="E13397" s="753" t="s">
        <v>19</v>
      </c>
      <c r="F13397" s="753" t="s">
        <v>22</v>
      </c>
      <c r="G13397" s="757" t="s">
        <v>23</v>
      </c>
      <c r="H13397" s="751">
        <v>258204000</v>
      </c>
    </row>
    <row r="13398" spans="1:8">
      <c r="A13398" s="753" t="s">
        <v>84</v>
      </c>
      <c r="B13398" s="753" t="s">
        <v>239</v>
      </c>
      <c r="C13398" s="753" t="s">
        <v>188</v>
      </c>
      <c r="D13398" s="753" t="s">
        <v>1828</v>
      </c>
      <c r="E13398" s="753" t="s">
        <v>19</v>
      </c>
      <c r="F13398" s="753" t="s">
        <v>245</v>
      </c>
      <c r="G13398" s="757" t="s">
        <v>135</v>
      </c>
      <c r="H13398" s="751">
        <v>19262000</v>
      </c>
    </row>
    <row r="13399" spans="1:8" ht="26.4">
      <c r="A13399" s="753" t="s">
        <v>84</v>
      </c>
      <c r="B13399" s="753" t="s">
        <v>239</v>
      </c>
      <c r="C13399" s="753" t="s">
        <v>223</v>
      </c>
      <c r="D13399" s="753"/>
      <c r="E13399" s="753"/>
      <c r="F13399" s="753"/>
      <c r="G13399" s="757" t="s">
        <v>1765</v>
      </c>
      <c r="H13399" s="751">
        <v>39628847860</v>
      </c>
    </row>
    <row r="13400" spans="1:8">
      <c r="A13400" s="753" t="s">
        <v>84</v>
      </c>
      <c r="B13400" s="753" t="s">
        <v>239</v>
      </c>
      <c r="C13400" s="753" t="s">
        <v>223</v>
      </c>
      <c r="D13400" s="753" t="s">
        <v>1766</v>
      </c>
      <c r="E13400" s="753"/>
      <c r="F13400" s="753"/>
      <c r="G13400" s="757" t="s">
        <v>1767</v>
      </c>
      <c r="H13400" s="751">
        <v>34117075260</v>
      </c>
    </row>
    <row r="13401" spans="1:8">
      <c r="A13401" s="753" t="s">
        <v>84</v>
      </c>
      <c r="B13401" s="753" t="s">
        <v>239</v>
      </c>
      <c r="C13401" s="753" t="s">
        <v>223</v>
      </c>
      <c r="D13401" s="753" t="s">
        <v>1766</v>
      </c>
      <c r="E13401" s="753" t="s">
        <v>426</v>
      </c>
      <c r="F13401" s="753"/>
      <c r="G13401" s="757" t="s">
        <v>427</v>
      </c>
      <c r="H13401" s="751">
        <v>1417680000</v>
      </c>
    </row>
    <row r="13402" spans="1:8">
      <c r="A13402" s="753" t="s">
        <v>84</v>
      </c>
      <c r="B13402" s="753" t="s">
        <v>239</v>
      </c>
      <c r="C13402" s="753" t="s">
        <v>223</v>
      </c>
      <c r="D13402" s="753" t="s">
        <v>1766</v>
      </c>
      <c r="E13402" s="753" t="s">
        <v>426</v>
      </c>
      <c r="F13402" s="753" t="s">
        <v>428</v>
      </c>
      <c r="G13402" s="757" t="s">
        <v>1774</v>
      </c>
      <c r="H13402" s="751">
        <v>1394280000</v>
      </c>
    </row>
    <row r="13403" spans="1:8">
      <c r="A13403" s="753" t="s">
        <v>84</v>
      </c>
      <c r="B13403" s="753" t="s">
        <v>239</v>
      </c>
      <c r="C13403" s="753" t="s">
        <v>223</v>
      </c>
      <c r="D13403" s="753" t="s">
        <v>1766</v>
      </c>
      <c r="E13403" s="753" t="s">
        <v>426</v>
      </c>
      <c r="F13403" s="753" t="s">
        <v>336</v>
      </c>
      <c r="G13403" s="757" t="s">
        <v>1876</v>
      </c>
      <c r="H13403" s="751">
        <v>23400000</v>
      </c>
    </row>
    <row r="13404" spans="1:8">
      <c r="A13404" s="753" t="s">
        <v>84</v>
      </c>
      <c r="B13404" s="753" t="s">
        <v>239</v>
      </c>
      <c r="C13404" s="753" t="s">
        <v>223</v>
      </c>
      <c r="D13404" s="753" t="s">
        <v>1766</v>
      </c>
      <c r="E13404" s="753" t="s">
        <v>100</v>
      </c>
      <c r="F13404" s="753"/>
      <c r="G13404" s="757" t="s">
        <v>101</v>
      </c>
      <c r="H13404" s="751">
        <v>4000000</v>
      </c>
    </row>
    <row r="13405" spans="1:8">
      <c r="A13405" s="753" t="s">
        <v>84</v>
      </c>
      <c r="B13405" s="753" t="s">
        <v>239</v>
      </c>
      <c r="C13405" s="753" t="s">
        <v>223</v>
      </c>
      <c r="D13405" s="753" t="s">
        <v>1766</v>
      </c>
      <c r="E13405" s="753" t="s">
        <v>100</v>
      </c>
      <c r="F13405" s="753" t="s">
        <v>443</v>
      </c>
      <c r="G13405" s="757" t="s">
        <v>135</v>
      </c>
      <c r="H13405" s="751">
        <v>4000000</v>
      </c>
    </row>
    <row r="13406" spans="1:8">
      <c r="A13406" s="753" t="s">
        <v>84</v>
      </c>
      <c r="B13406" s="753" t="s">
        <v>239</v>
      </c>
      <c r="C13406" s="753" t="s">
        <v>223</v>
      </c>
      <c r="D13406" s="753" t="s">
        <v>1766</v>
      </c>
      <c r="E13406" s="753" t="s">
        <v>115</v>
      </c>
      <c r="F13406" s="753"/>
      <c r="G13406" s="757" t="s">
        <v>1781</v>
      </c>
      <c r="H13406" s="751">
        <v>136597000</v>
      </c>
    </row>
    <row r="13407" spans="1:8">
      <c r="A13407" s="753" t="s">
        <v>84</v>
      </c>
      <c r="B13407" s="753" t="s">
        <v>239</v>
      </c>
      <c r="C13407" s="753" t="s">
        <v>223</v>
      </c>
      <c r="D13407" s="753" t="s">
        <v>1766</v>
      </c>
      <c r="E13407" s="753" t="s">
        <v>115</v>
      </c>
      <c r="F13407" s="753" t="s">
        <v>116</v>
      </c>
      <c r="G13407" s="757" t="s">
        <v>117</v>
      </c>
      <c r="H13407" s="751">
        <v>85932000</v>
      </c>
    </row>
    <row r="13408" spans="1:8">
      <c r="A13408" s="753" t="s">
        <v>84</v>
      </c>
      <c r="B13408" s="753" t="s">
        <v>239</v>
      </c>
      <c r="C13408" s="753" t="s">
        <v>223</v>
      </c>
      <c r="D13408" s="753" t="s">
        <v>1766</v>
      </c>
      <c r="E13408" s="753" t="s">
        <v>115</v>
      </c>
      <c r="F13408" s="753" t="s">
        <v>147</v>
      </c>
      <c r="G13408" s="757" t="s">
        <v>148</v>
      </c>
      <c r="H13408" s="751">
        <v>9200000</v>
      </c>
    </row>
    <row r="13409" spans="1:8">
      <c r="A13409" s="753" t="s">
        <v>84</v>
      </c>
      <c r="B13409" s="753" t="s">
        <v>239</v>
      </c>
      <c r="C13409" s="753" t="s">
        <v>223</v>
      </c>
      <c r="D13409" s="753" t="s">
        <v>1766</v>
      </c>
      <c r="E13409" s="753" t="s">
        <v>115</v>
      </c>
      <c r="F13409" s="753" t="s">
        <v>118</v>
      </c>
      <c r="G13409" s="757" t="s">
        <v>119</v>
      </c>
      <c r="H13409" s="751">
        <v>41465000</v>
      </c>
    </row>
    <row r="13410" spans="1:8">
      <c r="A13410" s="753" t="s">
        <v>84</v>
      </c>
      <c r="B13410" s="753" t="s">
        <v>239</v>
      </c>
      <c r="C13410" s="753" t="s">
        <v>223</v>
      </c>
      <c r="D13410" s="753" t="s">
        <v>1766</v>
      </c>
      <c r="E13410" s="753" t="s">
        <v>160</v>
      </c>
      <c r="F13410" s="753"/>
      <c r="G13410" s="757" t="s">
        <v>161</v>
      </c>
      <c r="H13410" s="751">
        <v>8500000</v>
      </c>
    </row>
    <row r="13411" spans="1:8">
      <c r="A13411" s="753" t="s">
        <v>84</v>
      </c>
      <c r="B13411" s="753" t="s">
        <v>239</v>
      </c>
      <c r="C13411" s="753" t="s">
        <v>223</v>
      </c>
      <c r="D13411" s="753" t="s">
        <v>1766</v>
      </c>
      <c r="E13411" s="753" t="s">
        <v>160</v>
      </c>
      <c r="F13411" s="753" t="s">
        <v>551</v>
      </c>
      <c r="G13411" s="757" t="s">
        <v>133</v>
      </c>
      <c r="H13411" s="751">
        <v>8500000</v>
      </c>
    </row>
    <row r="13412" spans="1:8">
      <c r="A13412" s="753" t="s">
        <v>84</v>
      </c>
      <c r="B13412" s="753" t="s">
        <v>239</v>
      </c>
      <c r="C13412" s="753" t="s">
        <v>223</v>
      </c>
      <c r="D13412" s="753" t="s">
        <v>1766</v>
      </c>
      <c r="E13412" s="753" t="s">
        <v>125</v>
      </c>
      <c r="F13412" s="753"/>
      <c r="G13412" s="757" t="s">
        <v>126</v>
      </c>
      <c r="H13412" s="751">
        <v>25482000</v>
      </c>
    </row>
    <row r="13413" spans="1:8">
      <c r="A13413" s="753" t="s">
        <v>84</v>
      </c>
      <c r="B13413" s="753" t="s">
        <v>239</v>
      </c>
      <c r="C13413" s="753" t="s">
        <v>223</v>
      </c>
      <c r="D13413" s="753" t="s">
        <v>1766</v>
      </c>
      <c r="E13413" s="753" t="s">
        <v>125</v>
      </c>
      <c r="F13413" s="753" t="s">
        <v>430</v>
      </c>
      <c r="G13413" s="757" t="s">
        <v>431</v>
      </c>
      <c r="H13413" s="751">
        <v>6100000</v>
      </c>
    </row>
    <row r="13414" spans="1:8">
      <c r="A13414" s="753" t="s">
        <v>84</v>
      </c>
      <c r="B13414" s="753" t="s">
        <v>239</v>
      </c>
      <c r="C13414" s="753" t="s">
        <v>223</v>
      </c>
      <c r="D13414" s="753" t="s">
        <v>1766</v>
      </c>
      <c r="E13414" s="753" t="s">
        <v>125</v>
      </c>
      <c r="F13414" s="753" t="s">
        <v>552</v>
      </c>
      <c r="G13414" s="757" t="s">
        <v>553</v>
      </c>
      <c r="H13414" s="751">
        <v>10400000</v>
      </c>
    </row>
    <row r="13415" spans="1:8">
      <c r="A13415" s="753" t="s">
        <v>84</v>
      </c>
      <c r="B13415" s="753" t="s">
        <v>239</v>
      </c>
      <c r="C13415" s="753" t="s">
        <v>223</v>
      </c>
      <c r="D13415" s="753" t="s">
        <v>1766</v>
      </c>
      <c r="E13415" s="753" t="s">
        <v>125</v>
      </c>
      <c r="F13415" s="753" t="s">
        <v>127</v>
      </c>
      <c r="G13415" s="757" t="s">
        <v>128</v>
      </c>
      <c r="H13415" s="751">
        <v>8982000</v>
      </c>
    </row>
    <row r="13416" spans="1:8">
      <c r="A13416" s="753" t="s">
        <v>84</v>
      </c>
      <c r="B13416" s="753" t="s">
        <v>239</v>
      </c>
      <c r="C13416" s="753" t="s">
        <v>223</v>
      </c>
      <c r="D13416" s="753" t="s">
        <v>1766</v>
      </c>
      <c r="E13416" s="753" t="s">
        <v>554</v>
      </c>
      <c r="F13416" s="753"/>
      <c r="G13416" s="757" t="s">
        <v>555</v>
      </c>
      <c r="H13416" s="751">
        <v>24000000</v>
      </c>
    </row>
    <row r="13417" spans="1:8">
      <c r="A13417" s="753" t="s">
        <v>84</v>
      </c>
      <c r="B13417" s="753" t="s">
        <v>239</v>
      </c>
      <c r="C13417" s="753" t="s">
        <v>223</v>
      </c>
      <c r="D13417" s="753" t="s">
        <v>1766</v>
      </c>
      <c r="E13417" s="753" t="s">
        <v>554</v>
      </c>
      <c r="F13417" s="753" t="s">
        <v>556</v>
      </c>
      <c r="G13417" s="757" t="s">
        <v>557</v>
      </c>
      <c r="H13417" s="751">
        <v>24000000</v>
      </c>
    </row>
    <row r="13418" spans="1:8" ht="39.6">
      <c r="A13418" s="753" t="s">
        <v>84</v>
      </c>
      <c r="B13418" s="753" t="s">
        <v>239</v>
      </c>
      <c r="C13418" s="753" t="s">
        <v>223</v>
      </c>
      <c r="D13418" s="753" t="s">
        <v>1766</v>
      </c>
      <c r="E13418" s="753" t="s">
        <v>560</v>
      </c>
      <c r="F13418" s="753"/>
      <c r="G13418" s="757" t="s">
        <v>1790</v>
      </c>
      <c r="H13418" s="751">
        <v>8200000</v>
      </c>
    </row>
    <row r="13419" spans="1:8">
      <c r="A13419" s="753" t="s">
        <v>84</v>
      </c>
      <c r="B13419" s="753" t="s">
        <v>239</v>
      </c>
      <c r="C13419" s="753" t="s">
        <v>223</v>
      </c>
      <c r="D13419" s="753" t="s">
        <v>1766</v>
      </c>
      <c r="E13419" s="753" t="s">
        <v>560</v>
      </c>
      <c r="F13419" s="753" t="s">
        <v>418</v>
      </c>
      <c r="G13419" s="757" t="s">
        <v>1793</v>
      </c>
      <c r="H13419" s="751">
        <v>7300000</v>
      </c>
    </row>
    <row r="13420" spans="1:8">
      <c r="A13420" s="753" t="s">
        <v>84</v>
      </c>
      <c r="B13420" s="753" t="s">
        <v>239</v>
      </c>
      <c r="C13420" s="753" t="s">
        <v>223</v>
      </c>
      <c r="D13420" s="753" t="s">
        <v>1766</v>
      </c>
      <c r="E13420" s="753" t="s">
        <v>560</v>
      </c>
      <c r="F13420" s="753" t="s">
        <v>562</v>
      </c>
      <c r="G13420" s="757" t="s">
        <v>1794</v>
      </c>
      <c r="H13420" s="751">
        <v>900000</v>
      </c>
    </row>
    <row r="13421" spans="1:8" ht="26.4">
      <c r="A13421" s="753" t="s">
        <v>84</v>
      </c>
      <c r="B13421" s="753" t="s">
        <v>239</v>
      </c>
      <c r="C13421" s="753" t="s">
        <v>223</v>
      </c>
      <c r="D13421" s="753" t="s">
        <v>1766</v>
      </c>
      <c r="E13421" s="753" t="s">
        <v>1796</v>
      </c>
      <c r="F13421" s="753"/>
      <c r="G13421" s="757" t="s">
        <v>1797</v>
      </c>
      <c r="H13421" s="751">
        <v>14960000</v>
      </c>
    </row>
    <row r="13422" spans="1:8">
      <c r="A13422" s="753" t="s">
        <v>84</v>
      </c>
      <c r="B13422" s="753" t="s">
        <v>239</v>
      </c>
      <c r="C13422" s="753" t="s">
        <v>223</v>
      </c>
      <c r="D13422" s="753" t="s">
        <v>1766</v>
      </c>
      <c r="E13422" s="753" t="s">
        <v>1796</v>
      </c>
      <c r="F13422" s="753" t="s">
        <v>1798</v>
      </c>
      <c r="G13422" s="757" t="s">
        <v>1793</v>
      </c>
      <c r="H13422" s="751">
        <v>14960000</v>
      </c>
    </row>
    <row r="13423" spans="1:8" ht="26.4">
      <c r="A13423" s="753" t="s">
        <v>84</v>
      </c>
      <c r="B13423" s="753" t="s">
        <v>239</v>
      </c>
      <c r="C13423" s="753" t="s">
        <v>223</v>
      </c>
      <c r="D13423" s="753" t="s">
        <v>1766</v>
      </c>
      <c r="E13423" s="753" t="s">
        <v>130</v>
      </c>
      <c r="F13423" s="753"/>
      <c r="G13423" s="757" t="s">
        <v>131</v>
      </c>
      <c r="H13423" s="751">
        <v>378353000</v>
      </c>
    </row>
    <row r="13424" spans="1:8">
      <c r="A13424" s="753" t="s">
        <v>84</v>
      </c>
      <c r="B13424" s="753" t="s">
        <v>239</v>
      </c>
      <c r="C13424" s="753" t="s">
        <v>223</v>
      </c>
      <c r="D13424" s="753" t="s">
        <v>1766</v>
      </c>
      <c r="E13424" s="753" t="s">
        <v>130</v>
      </c>
      <c r="F13424" s="753" t="s">
        <v>585</v>
      </c>
      <c r="G13424" s="757" t="s">
        <v>1799</v>
      </c>
      <c r="H13424" s="751">
        <v>282500000</v>
      </c>
    </row>
    <row r="13425" spans="1:8">
      <c r="A13425" s="753" t="s">
        <v>84</v>
      </c>
      <c r="B13425" s="753" t="s">
        <v>239</v>
      </c>
      <c r="C13425" s="753" t="s">
        <v>223</v>
      </c>
      <c r="D13425" s="753" t="s">
        <v>1766</v>
      </c>
      <c r="E13425" s="753" t="s">
        <v>130</v>
      </c>
      <c r="F13425" s="753" t="s">
        <v>14</v>
      </c>
      <c r="G13425" s="757" t="s">
        <v>1800</v>
      </c>
      <c r="H13425" s="751">
        <v>4500000</v>
      </c>
    </row>
    <row r="13426" spans="1:8">
      <c r="A13426" s="753" t="s">
        <v>84</v>
      </c>
      <c r="B13426" s="753" t="s">
        <v>239</v>
      </c>
      <c r="C13426" s="753" t="s">
        <v>223</v>
      </c>
      <c r="D13426" s="753" t="s">
        <v>1766</v>
      </c>
      <c r="E13426" s="753" t="s">
        <v>130</v>
      </c>
      <c r="F13426" s="753" t="s">
        <v>132</v>
      </c>
      <c r="G13426" s="757" t="s">
        <v>135</v>
      </c>
      <c r="H13426" s="751">
        <v>91353000</v>
      </c>
    </row>
    <row r="13427" spans="1:8">
      <c r="A13427" s="753" t="s">
        <v>84</v>
      </c>
      <c r="B13427" s="753" t="s">
        <v>239</v>
      </c>
      <c r="C13427" s="753" t="s">
        <v>223</v>
      </c>
      <c r="D13427" s="753" t="s">
        <v>1766</v>
      </c>
      <c r="E13427" s="753" t="s">
        <v>134</v>
      </c>
      <c r="F13427" s="753"/>
      <c r="G13427" s="757" t="s">
        <v>135</v>
      </c>
      <c r="H13427" s="751">
        <v>82228000</v>
      </c>
    </row>
    <row r="13428" spans="1:8">
      <c r="A13428" s="753" t="s">
        <v>84</v>
      </c>
      <c r="B13428" s="753" t="s">
        <v>239</v>
      </c>
      <c r="C13428" s="753" t="s">
        <v>223</v>
      </c>
      <c r="D13428" s="753" t="s">
        <v>1766</v>
      </c>
      <c r="E13428" s="753" t="s">
        <v>134</v>
      </c>
      <c r="F13428" s="753" t="s">
        <v>137</v>
      </c>
      <c r="G13428" s="757" t="s">
        <v>138</v>
      </c>
      <c r="H13428" s="751">
        <v>82228000</v>
      </c>
    </row>
    <row r="13429" spans="1:8">
      <c r="A13429" s="753" t="s">
        <v>84</v>
      </c>
      <c r="B13429" s="753" t="s">
        <v>239</v>
      </c>
      <c r="C13429" s="753" t="s">
        <v>223</v>
      </c>
      <c r="D13429" s="753" t="s">
        <v>1766</v>
      </c>
      <c r="E13429" s="753" t="s">
        <v>918</v>
      </c>
      <c r="F13429" s="753"/>
      <c r="G13429" s="757" t="s">
        <v>1862</v>
      </c>
      <c r="H13429" s="751">
        <v>235817000</v>
      </c>
    </row>
    <row r="13430" spans="1:8">
      <c r="A13430" s="753" t="s">
        <v>84</v>
      </c>
      <c r="B13430" s="753" t="s">
        <v>239</v>
      </c>
      <c r="C13430" s="753" t="s">
        <v>223</v>
      </c>
      <c r="D13430" s="753" t="s">
        <v>1766</v>
      </c>
      <c r="E13430" s="753" t="s">
        <v>918</v>
      </c>
      <c r="F13430" s="753" t="s">
        <v>917</v>
      </c>
      <c r="G13430" s="757" t="s">
        <v>916</v>
      </c>
      <c r="H13430" s="751">
        <v>226333000</v>
      </c>
    </row>
    <row r="13431" spans="1:8">
      <c r="A13431" s="753" t="s">
        <v>84</v>
      </c>
      <c r="B13431" s="753" t="s">
        <v>239</v>
      </c>
      <c r="C13431" s="753" t="s">
        <v>223</v>
      </c>
      <c r="D13431" s="753" t="s">
        <v>1766</v>
      </c>
      <c r="E13431" s="753" t="s">
        <v>918</v>
      </c>
      <c r="F13431" s="753" t="s">
        <v>921</v>
      </c>
      <c r="G13431" s="757" t="s">
        <v>920</v>
      </c>
      <c r="H13431" s="751">
        <v>9484000</v>
      </c>
    </row>
    <row r="13432" spans="1:8">
      <c r="A13432" s="753" t="s">
        <v>84</v>
      </c>
      <c r="B13432" s="753" t="s">
        <v>239</v>
      </c>
      <c r="C13432" s="753" t="s">
        <v>223</v>
      </c>
      <c r="D13432" s="753" t="s">
        <v>1766</v>
      </c>
      <c r="E13432" s="753" t="s">
        <v>178</v>
      </c>
      <c r="F13432" s="753"/>
      <c r="G13432" s="757" t="s">
        <v>179</v>
      </c>
      <c r="H13432" s="751">
        <v>28654159685</v>
      </c>
    </row>
    <row r="13433" spans="1:8" ht="26.4">
      <c r="A13433" s="753" t="s">
        <v>84</v>
      </c>
      <c r="B13433" s="753" t="s">
        <v>239</v>
      </c>
      <c r="C13433" s="753" t="s">
        <v>223</v>
      </c>
      <c r="D13433" s="753" t="s">
        <v>1766</v>
      </c>
      <c r="E13433" s="753" t="s">
        <v>178</v>
      </c>
      <c r="F13433" s="753" t="s">
        <v>180</v>
      </c>
      <c r="G13433" s="757" t="s">
        <v>1810</v>
      </c>
      <c r="H13433" s="751">
        <v>28654159685</v>
      </c>
    </row>
    <row r="13434" spans="1:8">
      <c r="A13434" s="753" t="s">
        <v>84</v>
      </c>
      <c r="B13434" s="753" t="s">
        <v>239</v>
      </c>
      <c r="C13434" s="753" t="s">
        <v>223</v>
      </c>
      <c r="D13434" s="753" t="s">
        <v>1766</v>
      </c>
      <c r="E13434" s="753" t="s">
        <v>16</v>
      </c>
      <c r="F13434" s="753"/>
      <c r="G13434" s="757" t="s">
        <v>17</v>
      </c>
      <c r="H13434" s="751">
        <v>515645000</v>
      </c>
    </row>
    <row r="13435" spans="1:8">
      <c r="A13435" s="753" t="s">
        <v>84</v>
      </c>
      <c r="B13435" s="753" t="s">
        <v>239</v>
      </c>
      <c r="C13435" s="753" t="s">
        <v>223</v>
      </c>
      <c r="D13435" s="753" t="s">
        <v>1766</v>
      </c>
      <c r="E13435" s="753" t="s">
        <v>16</v>
      </c>
      <c r="F13435" s="753" t="s">
        <v>18</v>
      </c>
      <c r="G13435" s="757" t="s">
        <v>1887</v>
      </c>
      <c r="H13435" s="751">
        <v>515645000</v>
      </c>
    </row>
    <row r="13436" spans="1:8">
      <c r="A13436" s="753" t="s">
        <v>84</v>
      </c>
      <c r="B13436" s="753" t="s">
        <v>239</v>
      </c>
      <c r="C13436" s="753" t="s">
        <v>223</v>
      </c>
      <c r="D13436" s="753" t="s">
        <v>1766</v>
      </c>
      <c r="E13436" s="753" t="s">
        <v>19</v>
      </c>
      <c r="F13436" s="753"/>
      <c r="G13436" s="757" t="s">
        <v>133</v>
      </c>
      <c r="H13436" s="751">
        <v>2611453575</v>
      </c>
    </row>
    <row r="13437" spans="1:8">
      <c r="A13437" s="753" t="s">
        <v>84</v>
      </c>
      <c r="B13437" s="753" t="s">
        <v>239</v>
      </c>
      <c r="C13437" s="753" t="s">
        <v>223</v>
      </c>
      <c r="D13437" s="753" t="s">
        <v>1766</v>
      </c>
      <c r="E13437" s="753" t="s">
        <v>19</v>
      </c>
      <c r="F13437" s="753" t="s">
        <v>20</v>
      </c>
      <c r="G13437" s="757" t="s">
        <v>21</v>
      </c>
      <c r="H13437" s="751">
        <v>493478000</v>
      </c>
    </row>
    <row r="13438" spans="1:8">
      <c r="A13438" s="753" t="s">
        <v>84</v>
      </c>
      <c r="B13438" s="753" t="s">
        <v>239</v>
      </c>
      <c r="C13438" s="753" t="s">
        <v>223</v>
      </c>
      <c r="D13438" s="753" t="s">
        <v>1766</v>
      </c>
      <c r="E13438" s="753" t="s">
        <v>19</v>
      </c>
      <c r="F13438" s="753" t="s">
        <v>22</v>
      </c>
      <c r="G13438" s="757" t="s">
        <v>23</v>
      </c>
      <c r="H13438" s="751">
        <v>1897845000</v>
      </c>
    </row>
    <row r="13439" spans="1:8">
      <c r="A13439" s="753" t="s">
        <v>84</v>
      </c>
      <c r="B13439" s="753" t="s">
        <v>239</v>
      </c>
      <c r="C13439" s="753" t="s">
        <v>223</v>
      </c>
      <c r="D13439" s="753" t="s">
        <v>1766</v>
      </c>
      <c r="E13439" s="753" t="s">
        <v>19</v>
      </c>
      <c r="F13439" s="753" t="s">
        <v>245</v>
      </c>
      <c r="G13439" s="757" t="s">
        <v>135</v>
      </c>
      <c r="H13439" s="751">
        <v>220130575</v>
      </c>
    </row>
    <row r="13440" spans="1:8">
      <c r="A13440" s="753" t="s">
        <v>84</v>
      </c>
      <c r="B13440" s="753" t="s">
        <v>239</v>
      </c>
      <c r="C13440" s="753" t="s">
        <v>223</v>
      </c>
      <c r="D13440" s="753" t="s">
        <v>1962</v>
      </c>
      <c r="E13440" s="753"/>
      <c r="F13440" s="753"/>
      <c r="G13440" s="757" t="s">
        <v>213</v>
      </c>
      <c r="H13440" s="751">
        <v>3759726600</v>
      </c>
    </row>
    <row r="13441" spans="1:8" ht="39.6">
      <c r="A13441" s="753" t="s">
        <v>84</v>
      </c>
      <c r="B13441" s="753" t="s">
        <v>239</v>
      </c>
      <c r="C13441" s="753" t="s">
        <v>223</v>
      </c>
      <c r="D13441" s="753" t="s">
        <v>1962</v>
      </c>
      <c r="E13441" s="753" t="s">
        <v>419</v>
      </c>
      <c r="F13441" s="753"/>
      <c r="G13441" s="757" t="s">
        <v>1807</v>
      </c>
      <c r="H13441" s="751">
        <v>16092000</v>
      </c>
    </row>
    <row r="13442" spans="1:8" ht="52.8">
      <c r="A13442" s="753" t="s">
        <v>84</v>
      </c>
      <c r="B13442" s="753" t="s">
        <v>239</v>
      </c>
      <c r="C13442" s="753" t="s">
        <v>223</v>
      </c>
      <c r="D13442" s="753" t="s">
        <v>1962</v>
      </c>
      <c r="E13442" s="753" t="s">
        <v>419</v>
      </c>
      <c r="F13442" s="753" t="s">
        <v>420</v>
      </c>
      <c r="G13442" s="757" t="s">
        <v>2714</v>
      </c>
      <c r="H13442" s="751">
        <v>16092000</v>
      </c>
    </row>
    <row r="13443" spans="1:8">
      <c r="A13443" s="753" t="s">
        <v>84</v>
      </c>
      <c r="B13443" s="753" t="s">
        <v>239</v>
      </c>
      <c r="C13443" s="753" t="s">
        <v>223</v>
      </c>
      <c r="D13443" s="753" t="s">
        <v>1962</v>
      </c>
      <c r="E13443" s="753" t="s">
        <v>178</v>
      </c>
      <c r="F13443" s="753"/>
      <c r="G13443" s="757" t="s">
        <v>179</v>
      </c>
      <c r="H13443" s="751">
        <v>3100684000</v>
      </c>
    </row>
    <row r="13444" spans="1:8" ht="26.4">
      <c r="A13444" s="753" t="s">
        <v>84</v>
      </c>
      <c r="B13444" s="753" t="s">
        <v>239</v>
      </c>
      <c r="C13444" s="753" t="s">
        <v>223</v>
      </c>
      <c r="D13444" s="753" t="s">
        <v>1962</v>
      </c>
      <c r="E13444" s="753" t="s">
        <v>178</v>
      </c>
      <c r="F13444" s="753" t="s">
        <v>180</v>
      </c>
      <c r="G13444" s="757" t="s">
        <v>1810</v>
      </c>
      <c r="H13444" s="751">
        <v>3100684000</v>
      </c>
    </row>
    <row r="13445" spans="1:8">
      <c r="A13445" s="753" t="s">
        <v>84</v>
      </c>
      <c r="B13445" s="753" t="s">
        <v>239</v>
      </c>
      <c r="C13445" s="753" t="s">
        <v>223</v>
      </c>
      <c r="D13445" s="753" t="s">
        <v>1962</v>
      </c>
      <c r="E13445" s="753" t="s">
        <v>16</v>
      </c>
      <c r="F13445" s="753"/>
      <c r="G13445" s="757" t="s">
        <v>17</v>
      </c>
      <c r="H13445" s="751">
        <v>188407600</v>
      </c>
    </row>
    <row r="13446" spans="1:8">
      <c r="A13446" s="753" t="s">
        <v>84</v>
      </c>
      <c r="B13446" s="753" t="s">
        <v>239</v>
      </c>
      <c r="C13446" s="753" t="s">
        <v>223</v>
      </c>
      <c r="D13446" s="753" t="s">
        <v>1962</v>
      </c>
      <c r="E13446" s="753" t="s">
        <v>16</v>
      </c>
      <c r="F13446" s="753" t="s">
        <v>18</v>
      </c>
      <c r="G13446" s="757" t="s">
        <v>1887</v>
      </c>
      <c r="H13446" s="751">
        <v>188407600</v>
      </c>
    </row>
    <row r="13447" spans="1:8">
      <c r="A13447" s="753" t="s">
        <v>84</v>
      </c>
      <c r="B13447" s="753" t="s">
        <v>239</v>
      </c>
      <c r="C13447" s="753" t="s">
        <v>223</v>
      </c>
      <c r="D13447" s="753" t="s">
        <v>1962</v>
      </c>
      <c r="E13447" s="753" t="s">
        <v>19</v>
      </c>
      <c r="F13447" s="753"/>
      <c r="G13447" s="757" t="s">
        <v>133</v>
      </c>
      <c r="H13447" s="751">
        <v>454543000</v>
      </c>
    </row>
    <row r="13448" spans="1:8">
      <c r="A13448" s="753" t="s">
        <v>84</v>
      </c>
      <c r="B13448" s="753" t="s">
        <v>239</v>
      </c>
      <c r="C13448" s="753" t="s">
        <v>223</v>
      </c>
      <c r="D13448" s="753" t="s">
        <v>1962</v>
      </c>
      <c r="E13448" s="753" t="s">
        <v>19</v>
      </c>
      <c r="F13448" s="753" t="s">
        <v>20</v>
      </c>
      <c r="G13448" s="757" t="s">
        <v>21</v>
      </c>
      <c r="H13448" s="751">
        <v>74296050</v>
      </c>
    </row>
    <row r="13449" spans="1:8">
      <c r="A13449" s="753" t="s">
        <v>84</v>
      </c>
      <c r="B13449" s="753" t="s">
        <v>239</v>
      </c>
      <c r="C13449" s="753" t="s">
        <v>223</v>
      </c>
      <c r="D13449" s="753" t="s">
        <v>1962</v>
      </c>
      <c r="E13449" s="753" t="s">
        <v>19</v>
      </c>
      <c r="F13449" s="753" t="s">
        <v>22</v>
      </c>
      <c r="G13449" s="757" t="s">
        <v>23</v>
      </c>
      <c r="H13449" s="751">
        <v>378797950</v>
      </c>
    </row>
    <row r="13450" spans="1:8">
      <c r="A13450" s="753" t="s">
        <v>84</v>
      </c>
      <c r="B13450" s="753" t="s">
        <v>239</v>
      </c>
      <c r="C13450" s="753" t="s">
        <v>223</v>
      </c>
      <c r="D13450" s="753" t="s">
        <v>1962</v>
      </c>
      <c r="E13450" s="753" t="s">
        <v>19</v>
      </c>
      <c r="F13450" s="753" t="s">
        <v>245</v>
      </c>
      <c r="G13450" s="757" t="s">
        <v>135</v>
      </c>
      <c r="H13450" s="751">
        <v>1449000</v>
      </c>
    </row>
    <row r="13451" spans="1:8">
      <c r="A13451" s="753" t="s">
        <v>84</v>
      </c>
      <c r="B13451" s="753" t="s">
        <v>239</v>
      </c>
      <c r="C13451" s="753" t="s">
        <v>223</v>
      </c>
      <c r="D13451" s="753" t="s">
        <v>1888</v>
      </c>
      <c r="E13451" s="753"/>
      <c r="F13451" s="753"/>
      <c r="G13451" s="757" t="s">
        <v>1889</v>
      </c>
      <c r="H13451" s="751">
        <v>1003139000</v>
      </c>
    </row>
    <row r="13452" spans="1:8">
      <c r="A13452" s="753" t="s">
        <v>84</v>
      </c>
      <c r="B13452" s="753" t="s">
        <v>239</v>
      </c>
      <c r="C13452" s="753" t="s">
        <v>223</v>
      </c>
      <c r="D13452" s="753" t="s">
        <v>1888</v>
      </c>
      <c r="E13452" s="753" t="s">
        <v>178</v>
      </c>
      <c r="F13452" s="753"/>
      <c r="G13452" s="757" t="s">
        <v>179</v>
      </c>
      <c r="H13452" s="751">
        <v>929853000</v>
      </c>
    </row>
    <row r="13453" spans="1:8" ht="26.4">
      <c r="A13453" s="753" t="s">
        <v>84</v>
      </c>
      <c r="B13453" s="753" t="s">
        <v>239</v>
      </c>
      <c r="C13453" s="753" t="s">
        <v>223</v>
      </c>
      <c r="D13453" s="753" t="s">
        <v>1888</v>
      </c>
      <c r="E13453" s="753" t="s">
        <v>178</v>
      </c>
      <c r="F13453" s="753" t="s">
        <v>180</v>
      </c>
      <c r="G13453" s="757" t="s">
        <v>1810</v>
      </c>
      <c r="H13453" s="751">
        <v>929853000</v>
      </c>
    </row>
    <row r="13454" spans="1:8">
      <c r="A13454" s="753" t="s">
        <v>84</v>
      </c>
      <c r="B13454" s="753" t="s">
        <v>239</v>
      </c>
      <c r="C13454" s="753" t="s">
        <v>223</v>
      </c>
      <c r="D13454" s="753" t="s">
        <v>1888</v>
      </c>
      <c r="E13454" s="753" t="s">
        <v>19</v>
      </c>
      <c r="F13454" s="753"/>
      <c r="G13454" s="757" t="s">
        <v>133</v>
      </c>
      <c r="H13454" s="751">
        <v>73286000</v>
      </c>
    </row>
    <row r="13455" spans="1:8">
      <c r="A13455" s="753" t="s">
        <v>84</v>
      </c>
      <c r="B13455" s="753" t="s">
        <v>239</v>
      </c>
      <c r="C13455" s="753" t="s">
        <v>223</v>
      </c>
      <c r="D13455" s="753" t="s">
        <v>1888</v>
      </c>
      <c r="E13455" s="753" t="s">
        <v>19</v>
      </c>
      <c r="F13455" s="753" t="s">
        <v>20</v>
      </c>
      <c r="G13455" s="757" t="s">
        <v>21</v>
      </c>
      <c r="H13455" s="751">
        <v>6193000</v>
      </c>
    </row>
    <row r="13456" spans="1:8">
      <c r="A13456" s="753" t="s">
        <v>84</v>
      </c>
      <c r="B13456" s="753" t="s">
        <v>239</v>
      </c>
      <c r="C13456" s="753" t="s">
        <v>223</v>
      </c>
      <c r="D13456" s="753" t="s">
        <v>1888</v>
      </c>
      <c r="E13456" s="753" t="s">
        <v>19</v>
      </c>
      <c r="F13456" s="753" t="s">
        <v>22</v>
      </c>
      <c r="G13456" s="757" t="s">
        <v>23</v>
      </c>
      <c r="H13456" s="751">
        <v>64833000</v>
      </c>
    </row>
    <row r="13457" spans="1:8">
      <c r="A13457" s="753" t="s">
        <v>84</v>
      </c>
      <c r="B13457" s="753" t="s">
        <v>239</v>
      </c>
      <c r="C13457" s="753" t="s">
        <v>223</v>
      </c>
      <c r="D13457" s="753" t="s">
        <v>1888</v>
      </c>
      <c r="E13457" s="753" t="s">
        <v>19</v>
      </c>
      <c r="F13457" s="753" t="s">
        <v>245</v>
      </c>
      <c r="G13457" s="757" t="s">
        <v>135</v>
      </c>
      <c r="H13457" s="751">
        <v>2260000</v>
      </c>
    </row>
    <row r="13458" spans="1:8" ht="39.6">
      <c r="A13458" s="753" t="s">
        <v>84</v>
      </c>
      <c r="B13458" s="753" t="s">
        <v>239</v>
      </c>
      <c r="C13458" s="753" t="s">
        <v>223</v>
      </c>
      <c r="D13458" s="753" t="s">
        <v>1956</v>
      </c>
      <c r="E13458" s="753"/>
      <c r="F13458" s="753"/>
      <c r="G13458" s="757" t="s">
        <v>1957</v>
      </c>
      <c r="H13458" s="751">
        <v>748907000</v>
      </c>
    </row>
    <row r="13459" spans="1:8" ht="26.4">
      <c r="A13459" s="753" t="s">
        <v>84</v>
      </c>
      <c r="B13459" s="753" t="s">
        <v>239</v>
      </c>
      <c r="C13459" s="753" t="s">
        <v>223</v>
      </c>
      <c r="D13459" s="753" t="s">
        <v>1956</v>
      </c>
      <c r="E13459" s="753" t="s">
        <v>141</v>
      </c>
      <c r="F13459" s="753"/>
      <c r="G13459" s="757" t="s">
        <v>1822</v>
      </c>
      <c r="H13459" s="751">
        <v>9840000</v>
      </c>
    </row>
    <row r="13460" spans="1:8" ht="26.4">
      <c r="A13460" s="753" t="s">
        <v>84</v>
      </c>
      <c r="B13460" s="753" t="s">
        <v>239</v>
      </c>
      <c r="C13460" s="753" t="s">
        <v>223</v>
      </c>
      <c r="D13460" s="753" t="s">
        <v>1956</v>
      </c>
      <c r="E13460" s="753" t="s">
        <v>141</v>
      </c>
      <c r="F13460" s="753" t="s">
        <v>581</v>
      </c>
      <c r="G13460" s="757" t="s">
        <v>1823</v>
      </c>
      <c r="H13460" s="751">
        <v>3135000</v>
      </c>
    </row>
    <row r="13461" spans="1:8">
      <c r="A13461" s="753" t="s">
        <v>84</v>
      </c>
      <c r="B13461" s="753" t="s">
        <v>239</v>
      </c>
      <c r="C13461" s="753" t="s">
        <v>223</v>
      </c>
      <c r="D13461" s="753" t="s">
        <v>1956</v>
      </c>
      <c r="E13461" s="753" t="s">
        <v>141</v>
      </c>
      <c r="F13461" s="753" t="s">
        <v>142</v>
      </c>
      <c r="G13461" s="757" t="s">
        <v>1856</v>
      </c>
      <c r="H13461" s="751">
        <v>6705000</v>
      </c>
    </row>
    <row r="13462" spans="1:8">
      <c r="A13462" s="753" t="s">
        <v>84</v>
      </c>
      <c r="B13462" s="753" t="s">
        <v>239</v>
      </c>
      <c r="C13462" s="753" t="s">
        <v>223</v>
      </c>
      <c r="D13462" s="753" t="s">
        <v>1956</v>
      </c>
      <c r="E13462" s="753" t="s">
        <v>96</v>
      </c>
      <c r="F13462" s="753"/>
      <c r="G13462" s="757" t="s">
        <v>97</v>
      </c>
      <c r="H13462" s="751">
        <v>258268000</v>
      </c>
    </row>
    <row r="13463" spans="1:8" ht="26.4">
      <c r="A13463" s="753" t="s">
        <v>84</v>
      </c>
      <c r="B13463" s="753" t="s">
        <v>239</v>
      </c>
      <c r="C13463" s="753" t="s">
        <v>223</v>
      </c>
      <c r="D13463" s="753" t="s">
        <v>1956</v>
      </c>
      <c r="E13463" s="753" t="s">
        <v>96</v>
      </c>
      <c r="F13463" s="753" t="s">
        <v>98</v>
      </c>
      <c r="G13463" s="757" t="s">
        <v>99</v>
      </c>
      <c r="H13463" s="751">
        <v>99732000</v>
      </c>
    </row>
    <row r="13464" spans="1:8">
      <c r="A13464" s="753" t="s">
        <v>84</v>
      </c>
      <c r="B13464" s="753" t="s">
        <v>239</v>
      </c>
      <c r="C13464" s="753" t="s">
        <v>223</v>
      </c>
      <c r="D13464" s="753" t="s">
        <v>1956</v>
      </c>
      <c r="E13464" s="753" t="s">
        <v>96</v>
      </c>
      <c r="F13464" s="753" t="s">
        <v>154</v>
      </c>
      <c r="G13464" s="757" t="s">
        <v>1773</v>
      </c>
      <c r="H13464" s="751">
        <v>158536000</v>
      </c>
    </row>
    <row r="13465" spans="1:8">
      <c r="A13465" s="753" t="s">
        <v>84</v>
      </c>
      <c r="B13465" s="753" t="s">
        <v>239</v>
      </c>
      <c r="C13465" s="753" t="s">
        <v>223</v>
      </c>
      <c r="D13465" s="753" t="s">
        <v>1956</v>
      </c>
      <c r="E13465" s="753" t="s">
        <v>426</v>
      </c>
      <c r="F13465" s="753"/>
      <c r="G13465" s="757" t="s">
        <v>427</v>
      </c>
      <c r="H13465" s="751">
        <v>28787000</v>
      </c>
    </row>
    <row r="13466" spans="1:8">
      <c r="A13466" s="753" t="s">
        <v>84</v>
      </c>
      <c r="B13466" s="753" t="s">
        <v>239</v>
      </c>
      <c r="C13466" s="753" t="s">
        <v>223</v>
      </c>
      <c r="D13466" s="753" t="s">
        <v>1956</v>
      </c>
      <c r="E13466" s="753" t="s">
        <v>426</v>
      </c>
      <c r="F13466" s="753" t="s">
        <v>428</v>
      </c>
      <c r="G13466" s="757" t="s">
        <v>1774</v>
      </c>
      <c r="H13466" s="751">
        <v>26825000</v>
      </c>
    </row>
    <row r="13467" spans="1:8">
      <c r="A13467" s="753" t="s">
        <v>84</v>
      </c>
      <c r="B13467" s="753" t="s">
        <v>239</v>
      </c>
      <c r="C13467" s="753" t="s">
        <v>223</v>
      </c>
      <c r="D13467" s="753" t="s">
        <v>1956</v>
      </c>
      <c r="E13467" s="753" t="s">
        <v>426</v>
      </c>
      <c r="F13467" s="753" t="s">
        <v>429</v>
      </c>
      <c r="G13467" s="757" t="s">
        <v>1775</v>
      </c>
      <c r="H13467" s="751">
        <v>1962000</v>
      </c>
    </row>
    <row r="13468" spans="1:8">
      <c r="A13468" s="753" t="s">
        <v>84</v>
      </c>
      <c r="B13468" s="753" t="s">
        <v>239</v>
      </c>
      <c r="C13468" s="753" t="s">
        <v>223</v>
      </c>
      <c r="D13468" s="753" t="s">
        <v>1956</v>
      </c>
      <c r="E13468" s="753" t="s">
        <v>100</v>
      </c>
      <c r="F13468" s="753"/>
      <c r="G13468" s="757" t="s">
        <v>101</v>
      </c>
      <c r="H13468" s="751">
        <v>18318000</v>
      </c>
    </row>
    <row r="13469" spans="1:8">
      <c r="A13469" s="753" t="s">
        <v>84</v>
      </c>
      <c r="B13469" s="753" t="s">
        <v>239</v>
      </c>
      <c r="C13469" s="753" t="s">
        <v>223</v>
      </c>
      <c r="D13469" s="753" t="s">
        <v>1956</v>
      </c>
      <c r="E13469" s="753" t="s">
        <v>100</v>
      </c>
      <c r="F13469" s="753" t="s">
        <v>443</v>
      </c>
      <c r="G13469" s="757" t="s">
        <v>135</v>
      </c>
      <c r="H13469" s="751">
        <v>18318000</v>
      </c>
    </row>
    <row r="13470" spans="1:8">
      <c r="A13470" s="753" t="s">
        <v>84</v>
      </c>
      <c r="B13470" s="753" t="s">
        <v>239</v>
      </c>
      <c r="C13470" s="753" t="s">
        <v>223</v>
      </c>
      <c r="D13470" s="753" t="s">
        <v>1956</v>
      </c>
      <c r="E13470" s="753" t="s">
        <v>112</v>
      </c>
      <c r="F13470" s="753"/>
      <c r="G13470" s="757" t="s">
        <v>113</v>
      </c>
      <c r="H13470" s="751">
        <v>1673860</v>
      </c>
    </row>
    <row r="13471" spans="1:8">
      <c r="A13471" s="753" t="s">
        <v>84</v>
      </c>
      <c r="B13471" s="753" t="s">
        <v>239</v>
      </c>
      <c r="C13471" s="753" t="s">
        <v>223</v>
      </c>
      <c r="D13471" s="753" t="s">
        <v>1956</v>
      </c>
      <c r="E13471" s="753" t="s">
        <v>112</v>
      </c>
      <c r="F13471" s="753" t="s">
        <v>155</v>
      </c>
      <c r="G13471" s="757" t="s">
        <v>1777</v>
      </c>
      <c r="H13471" s="751">
        <v>1129788</v>
      </c>
    </row>
    <row r="13472" spans="1:8">
      <c r="A13472" s="753" t="s">
        <v>84</v>
      </c>
      <c r="B13472" s="753" t="s">
        <v>239</v>
      </c>
      <c r="C13472" s="753" t="s">
        <v>223</v>
      </c>
      <c r="D13472" s="753" t="s">
        <v>1956</v>
      </c>
      <c r="E13472" s="753" t="s">
        <v>112</v>
      </c>
      <c r="F13472" s="753" t="s">
        <v>114</v>
      </c>
      <c r="G13472" s="757" t="s">
        <v>1778</v>
      </c>
      <c r="H13472" s="751">
        <v>402171</v>
      </c>
    </row>
    <row r="13473" spans="1:8">
      <c r="A13473" s="753" t="s">
        <v>84</v>
      </c>
      <c r="B13473" s="753" t="s">
        <v>239</v>
      </c>
      <c r="C13473" s="753" t="s">
        <v>223</v>
      </c>
      <c r="D13473" s="753" t="s">
        <v>1956</v>
      </c>
      <c r="E13473" s="753" t="s">
        <v>112</v>
      </c>
      <c r="F13473" s="753" t="s">
        <v>146</v>
      </c>
      <c r="G13473" s="757" t="s">
        <v>1780</v>
      </c>
      <c r="H13473" s="751">
        <v>141901</v>
      </c>
    </row>
    <row r="13474" spans="1:8">
      <c r="A13474" s="753" t="s">
        <v>84</v>
      </c>
      <c r="B13474" s="753" t="s">
        <v>239</v>
      </c>
      <c r="C13474" s="753" t="s">
        <v>223</v>
      </c>
      <c r="D13474" s="753" t="s">
        <v>1956</v>
      </c>
      <c r="E13474" s="753" t="s">
        <v>115</v>
      </c>
      <c r="F13474" s="753"/>
      <c r="G13474" s="757" t="s">
        <v>1781</v>
      </c>
      <c r="H13474" s="751">
        <v>34995761</v>
      </c>
    </row>
    <row r="13475" spans="1:8">
      <c r="A13475" s="753" t="s">
        <v>84</v>
      </c>
      <c r="B13475" s="753" t="s">
        <v>239</v>
      </c>
      <c r="C13475" s="753" t="s">
        <v>223</v>
      </c>
      <c r="D13475" s="753" t="s">
        <v>1956</v>
      </c>
      <c r="E13475" s="753" t="s">
        <v>115</v>
      </c>
      <c r="F13475" s="753" t="s">
        <v>116</v>
      </c>
      <c r="G13475" s="757" t="s">
        <v>117</v>
      </c>
      <c r="H13475" s="751">
        <v>28295761</v>
      </c>
    </row>
    <row r="13476" spans="1:8">
      <c r="A13476" s="753" t="s">
        <v>84</v>
      </c>
      <c r="B13476" s="753" t="s">
        <v>239</v>
      </c>
      <c r="C13476" s="753" t="s">
        <v>223</v>
      </c>
      <c r="D13476" s="753" t="s">
        <v>1956</v>
      </c>
      <c r="E13476" s="753" t="s">
        <v>115</v>
      </c>
      <c r="F13476" s="753" t="s">
        <v>147</v>
      </c>
      <c r="G13476" s="757" t="s">
        <v>148</v>
      </c>
      <c r="H13476" s="751">
        <v>6700000</v>
      </c>
    </row>
    <row r="13477" spans="1:8">
      <c r="A13477" s="753" t="s">
        <v>84</v>
      </c>
      <c r="B13477" s="753" t="s">
        <v>239</v>
      </c>
      <c r="C13477" s="753" t="s">
        <v>223</v>
      </c>
      <c r="D13477" s="753" t="s">
        <v>1956</v>
      </c>
      <c r="E13477" s="753" t="s">
        <v>120</v>
      </c>
      <c r="F13477" s="753"/>
      <c r="G13477" s="757" t="s">
        <v>121</v>
      </c>
      <c r="H13477" s="751">
        <v>1263310</v>
      </c>
    </row>
    <row r="13478" spans="1:8">
      <c r="A13478" s="753" t="s">
        <v>84</v>
      </c>
      <c r="B13478" s="753" t="s">
        <v>239</v>
      </c>
      <c r="C13478" s="753" t="s">
        <v>223</v>
      </c>
      <c r="D13478" s="753" t="s">
        <v>1956</v>
      </c>
      <c r="E13478" s="753" t="s">
        <v>120</v>
      </c>
      <c r="F13478" s="753" t="s">
        <v>123</v>
      </c>
      <c r="G13478" s="757" t="s">
        <v>124</v>
      </c>
      <c r="H13478" s="751">
        <v>988310</v>
      </c>
    </row>
    <row r="13479" spans="1:8" ht="39.6">
      <c r="A13479" s="753" t="s">
        <v>84</v>
      </c>
      <c r="B13479" s="753" t="s">
        <v>239</v>
      </c>
      <c r="C13479" s="753" t="s">
        <v>223</v>
      </c>
      <c r="D13479" s="753" t="s">
        <v>1956</v>
      </c>
      <c r="E13479" s="753" t="s">
        <v>120</v>
      </c>
      <c r="F13479" s="753" t="s">
        <v>994</v>
      </c>
      <c r="G13479" s="757" t="s">
        <v>1824</v>
      </c>
      <c r="H13479" s="751">
        <v>275000</v>
      </c>
    </row>
    <row r="13480" spans="1:8">
      <c r="A13480" s="753" t="s">
        <v>84</v>
      </c>
      <c r="B13480" s="753" t="s">
        <v>239</v>
      </c>
      <c r="C13480" s="753" t="s">
        <v>223</v>
      </c>
      <c r="D13480" s="753" t="s">
        <v>1956</v>
      </c>
      <c r="E13480" s="753" t="s">
        <v>160</v>
      </c>
      <c r="F13480" s="753"/>
      <c r="G13480" s="757" t="s">
        <v>161</v>
      </c>
      <c r="H13480" s="751">
        <v>143158069</v>
      </c>
    </row>
    <row r="13481" spans="1:8">
      <c r="A13481" s="753" t="s">
        <v>84</v>
      </c>
      <c r="B13481" s="753" t="s">
        <v>239</v>
      </c>
      <c r="C13481" s="753" t="s">
        <v>223</v>
      </c>
      <c r="D13481" s="753" t="s">
        <v>1956</v>
      </c>
      <c r="E13481" s="753" t="s">
        <v>160</v>
      </c>
      <c r="F13481" s="753" t="s">
        <v>162</v>
      </c>
      <c r="G13481" s="757" t="s">
        <v>163</v>
      </c>
      <c r="H13481" s="751">
        <v>6500000</v>
      </c>
    </row>
    <row r="13482" spans="1:8">
      <c r="A13482" s="753" t="s">
        <v>84</v>
      </c>
      <c r="B13482" s="753" t="s">
        <v>239</v>
      </c>
      <c r="C13482" s="753" t="s">
        <v>223</v>
      </c>
      <c r="D13482" s="753" t="s">
        <v>1956</v>
      </c>
      <c r="E13482" s="753" t="s">
        <v>160</v>
      </c>
      <c r="F13482" s="753" t="s">
        <v>544</v>
      </c>
      <c r="G13482" s="757" t="s">
        <v>545</v>
      </c>
      <c r="H13482" s="751">
        <v>600000</v>
      </c>
    </row>
    <row r="13483" spans="1:8">
      <c r="A13483" s="753" t="s">
        <v>84</v>
      </c>
      <c r="B13483" s="753" t="s">
        <v>239</v>
      </c>
      <c r="C13483" s="753" t="s">
        <v>223</v>
      </c>
      <c r="D13483" s="753" t="s">
        <v>1956</v>
      </c>
      <c r="E13483" s="753" t="s">
        <v>160</v>
      </c>
      <c r="F13483" s="753" t="s">
        <v>438</v>
      </c>
      <c r="G13483" s="757" t="s">
        <v>1786</v>
      </c>
      <c r="H13483" s="751">
        <v>4850000</v>
      </c>
    </row>
    <row r="13484" spans="1:8">
      <c r="A13484" s="753" t="s">
        <v>84</v>
      </c>
      <c r="B13484" s="753" t="s">
        <v>239</v>
      </c>
      <c r="C13484" s="753" t="s">
        <v>223</v>
      </c>
      <c r="D13484" s="753" t="s">
        <v>1956</v>
      </c>
      <c r="E13484" s="753" t="s">
        <v>160</v>
      </c>
      <c r="F13484" s="753" t="s">
        <v>549</v>
      </c>
      <c r="G13484" s="757" t="s">
        <v>550</v>
      </c>
      <c r="H13484" s="751">
        <v>51150000</v>
      </c>
    </row>
    <row r="13485" spans="1:8">
      <c r="A13485" s="753" t="s">
        <v>84</v>
      </c>
      <c r="B13485" s="753" t="s">
        <v>239</v>
      </c>
      <c r="C13485" s="753" t="s">
        <v>223</v>
      </c>
      <c r="D13485" s="753" t="s">
        <v>1956</v>
      </c>
      <c r="E13485" s="753" t="s">
        <v>160</v>
      </c>
      <c r="F13485" s="753" t="s">
        <v>551</v>
      </c>
      <c r="G13485" s="757" t="s">
        <v>133</v>
      </c>
      <c r="H13485" s="751">
        <v>80058069</v>
      </c>
    </row>
    <row r="13486" spans="1:8">
      <c r="A13486" s="753" t="s">
        <v>84</v>
      </c>
      <c r="B13486" s="753" t="s">
        <v>239</v>
      </c>
      <c r="C13486" s="753" t="s">
        <v>223</v>
      </c>
      <c r="D13486" s="753" t="s">
        <v>1956</v>
      </c>
      <c r="E13486" s="753" t="s">
        <v>125</v>
      </c>
      <c r="F13486" s="753"/>
      <c r="G13486" s="757" t="s">
        <v>126</v>
      </c>
      <c r="H13486" s="751">
        <v>27700000</v>
      </c>
    </row>
    <row r="13487" spans="1:8">
      <c r="A13487" s="753" t="s">
        <v>84</v>
      </c>
      <c r="B13487" s="753" t="s">
        <v>239</v>
      </c>
      <c r="C13487" s="753" t="s">
        <v>223</v>
      </c>
      <c r="D13487" s="753" t="s">
        <v>1956</v>
      </c>
      <c r="E13487" s="753" t="s">
        <v>125</v>
      </c>
      <c r="F13487" s="753" t="s">
        <v>129</v>
      </c>
      <c r="G13487" s="757" t="s">
        <v>1787</v>
      </c>
      <c r="H13487" s="751">
        <v>27700000</v>
      </c>
    </row>
    <row r="13488" spans="1:8">
      <c r="A13488" s="753" t="s">
        <v>84</v>
      </c>
      <c r="B13488" s="753" t="s">
        <v>239</v>
      </c>
      <c r="C13488" s="753" t="s">
        <v>223</v>
      </c>
      <c r="D13488" s="753" t="s">
        <v>1956</v>
      </c>
      <c r="E13488" s="753" t="s">
        <v>554</v>
      </c>
      <c r="F13488" s="753"/>
      <c r="G13488" s="757" t="s">
        <v>555</v>
      </c>
      <c r="H13488" s="751">
        <v>18200000</v>
      </c>
    </row>
    <row r="13489" spans="1:8">
      <c r="A13489" s="753" t="s">
        <v>84</v>
      </c>
      <c r="B13489" s="753" t="s">
        <v>239</v>
      </c>
      <c r="C13489" s="753" t="s">
        <v>223</v>
      </c>
      <c r="D13489" s="753" t="s">
        <v>1956</v>
      </c>
      <c r="E13489" s="753" t="s">
        <v>554</v>
      </c>
      <c r="F13489" s="753" t="s">
        <v>556</v>
      </c>
      <c r="G13489" s="757" t="s">
        <v>557</v>
      </c>
      <c r="H13489" s="751">
        <v>11000000</v>
      </c>
    </row>
    <row r="13490" spans="1:8">
      <c r="A13490" s="753" t="s">
        <v>84</v>
      </c>
      <c r="B13490" s="753" t="s">
        <v>239</v>
      </c>
      <c r="C13490" s="753" t="s">
        <v>223</v>
      </c>
      <c r="D13490" s="753" t="s">
        <v>1956</v>
      </c>
      <c r="E13490" s="753" t="s">
        <v>554</v>
      </c>
      <c r="F13490" s="753" t="s">
        <v>243</v>
      </c>
      <c r="G13490" s="757" t="s">
        <v>244</v>
      </c>
      <c r="H13490" s="751">
        <v>7200000</v>
      </c>
    </row>
    <row r="13491" spans="1:8" ht="26.4">
      <c r="A13491" s="753" t="s">
        <v>84</v>
      </c>
      <c r="B13491" s="753" t="s">
        <v>239</v>
      </c>
      <c r="C13491" s="753" t="s">
        <v>223</v>
      </c>
      <c r="D13491" s="753" t="s">
        <v>1956</v>
      </c>
      <c r="E13491" s="753" t="s">
        <v>1796</v>
      </c>
      <c r="F13491" s="753"/>
      <c r="G13491" s="757" t="s">
        <v>1797</v>
      </c>
      <c r="H13491" s="751">
        <v>20300000</v>
      </c>
    </row>
    <row r="13492" spans="1:8">
      <c r="A13492" s="753" t="s">
        <v>84</v>
      </c>
      <c r="B13492" s="753" t="s">
        <v>239</v>
      </c>
      <c r="C13492" s="753" t="s">
        <v>223</v>
      </c>
      <c r="D13492" s="753" t="s">
        <v>1956</v>
      </c>
      <c r="E13492" s="753" t="s">
        <v>1796</v>
      </c>
      <c r="F13492" s="753" t="s">
        <v>1798</v>
      </c>
      <c r="G13492" s="757" t="s">
        <v>1793</v>
      </c>
      <c r="H13492" s="751">
        <v>20300000</v>
      </c>
    </row>
    <row r="13493" spans="1:8" ht="26.4">
      <c r="A13493" s="753" t="s">
        <v>84</v>
      </c>
      <c r="B13493" s="753" t="s">
        <v>239</v>
      </c>
      <c r="C13493" s="753" t="s">
        <v>223</v>
      </c>
      <c r="D13493" s="753" t="s">
        <v>1956</v>
      </c>
      <c r="E13493" s="753" t="s">
        <v>130</v>
      </c>
      <c r="F13493" s="753"/>
      <c r="G13493" s="757" t="s">
        <v>131</v>
      </c>
      <c r="H13493" s="751">
        <v>136782000</v>
      </c>
    </row>
    <row r="13494" spans="1:8">
      <c r="A13494" s="753" t="s">
        <v>84</v>
      </c>
      <c r="B13494" s="753" t="s">
        <v>239</v>
      </c>
      <c r="C13494" s="753" t="s">
        <v>223</v>
      </c>
      <c r="D13494" s="753" t="s">
        <v>1956</v>
      </c>
      <c r="E13494" s="753" t="s">
        <v>130</v>
      </c>
      <c r="F13494" s="753" t="s">
        <v>585</v>
      </c>
      <c r="G13494" s="757" t="s">
        <v>1799</v>
      </c>
      <c r="H13494" s="751">
        <v>15782000</v>
      </c>
    </row>
    <row r="13495" spans="1:8">
      <c r="A13495" s="753" t="s">
        <v>84</v>
      </c>
      <c r="B13495" s="753" t="s">
        <v>239</v>
      </c>
      <c r="C13495" s="753" t="s">
        <v>223</v>
      </c>
      <c r="D13495" s="753" t="s">
        <v>1956</v>
      </c>
      <c r="E13495" s="753" t="s">
        <v>130</v>
      </c>
      <c r="F13495" s="753" t="s">
        <v>132</v>
      </c>
      <c r="G13495" s="757" t="s">
        <v>135</v>
      </c>
      <c r="H13495" s="751">
        <v>121000000</v>
      </c>
    </row>
    <row r="13496" spans="1:8">
      <c r="A13496" s="753" t="s">
        <v>84</v>
      </c>
      <c r="B13496" s="753" t="s">
        <v>239</v>
      </c>
      <c r="C13496" s="753" t="s">
        <v>223</v>
      </c>
      <c r="D13496" s="753" t="s">
        <v>1956</v>
      </c>
      <c r="E13496" s="753" t="s">
        <v>1801</v>
      </c>
      <c r="F13496" s="753"/>
      <c r="G13496" s="757" t="s">
        <v>1802</v>
      </c>
      <c r="H13496" s="751">
        <v>9000000</v>
      </c>
    </row>
    <row r="13497" spans="1:8">
      <c r="A13497" s="753" t="s">
        <v>84</v>
      </c>
      <c r="B13497" s="753" t="s">
        <v>239</v>
      </c>
      <c r="C13497" s="753" t="s">
        <v>223</v>
      </c>
      <c r="D13497" s="753" t="s">
        <v>1956</v>
      </c>
      <c r="E13497" s="753" t="s">
        <v>1801</v>
      </c>
      <c r="F13497" s="753" t="s">
        <v>1803</v>
      </c>
      <c r="G13497" s="757" t="s">
        <v>1804</v>
      </c>
      <c r="H13497" s="751">
        <v>9000000</v>
      </c>
    </row>
    <row r="13498" spans="1:8">
      <c r="A13498" s="753" t="s">
        <v>84</v>
      </c>
      <c r="B13498" s="753" t="s">
        <v>239</v>
      </c>
      <c r="C13498" s="753" t="s">
        <v>223</v>
      </c>
      <c r="D13498" s="753" t="s">
        <v>1956</v>
      </c>
      <c r="E13498" s="753" t="s">
        <v>134</v>
      </c>
      <c r="F13498" s="753"/>
      <c r="G13498" s="757" t="s">
        <v>135</v>
      </c>
      <c r="H13498" s="751">
        <v>40621000</v>
      </c>
    </row>
    <row r="13499" spans="1:8">
      <c r="A13499" s="753" t="s">
        <v>84</v>
      </c>
      <c r="B13499" s="753" t="s">
        <v>239</v>
      </c>
      <c r="C13499" s="753" t="s">
        <v>223</v>
      </c>
      <c r="D13499" s="753" t="s">
        <v>1956</v>
      </c>
      <c r="E13499" s="753" t="s">
        <v>134</v>
      </c>
      <c r="F13499" s="753" t="s">
        <v>137</v>
      </c>
      <c r="G13499" s="757" t="s">
        <v>138</v>
      </c>
      <c r="H13499" s="751">
        <v>25201000</v>
      </c>
    </row>
    <row r="13500" spans="1:8">
      <c r="A13500" s="753" t="s">
        <v>84</v>
      </c>
      <c r="B13500" s="753" t="s">
        <v>239</v>
      </c>
      <c r="C13500" s="753" t="s">
        <v>223</v>
      </c>
      <c r="D13500" s="753" t="s">
        <v>1956</v>
      </c>
      <c r="E13500" s="753" t="s">
        <v>134</v>
      </c>
      <c r="F13500" s="753" t="s">
        <v>139</v>
      </c>
      <c r="G13500" s="757" t="s">
        <v>140</v>
      </c>
      <c r="H13500" s="751">
        <v>15420000</v>
      </c>
    </row>
    <row r="13501" spans="1:8">
      <c r="A13501" s="753" t="s">
        <v>84</v>
      </c>
      <c r="B13501" s="753" t="s">
        <v>239</v>
      </c>
      <c r="C13501" s="753" t="s">
        <v>1062</v>
      </c>
      <c r="D13501" s="753"/>
      <c r="E13501" s="753"/>
      <c r="F13501" s="753"/>
      <c r="G13501" s="757" t="s">
        <v>1375</v>
      </c>
      <c r="H13501" s="751">
        <v>19579947000</v>
      </c>
    </row>
    <row r="13502" spans="1:8" ht="26.4">
      <c r="A13502" s="753" t="s">
        <v>84</v>
      </c>
      <c r="B13502" s="753" t="s">
        <v>239</v>
      </c>
      <c r="C13502" s="753" t="s">
        <v>1062</v>
      </c>
      <c r="D13502" s="753" t="s">
        <v>1073</v>
      </c>
      <c r="E13502" s="753"/>
      <c r="F13502" s="753"/>
      <c r="G13502" s="757" t="s">
        <v>1811</v>
      </c>
      <c r="H13502" s="751">
        <v>285745000</v>
      </c>
    </row>
    <row r="13503" spans="1:8">
      <c r="A13503" s="753" t="s">
        <v>84</v>
      </c>
      <c r="B13503" s="753" t="s">
        <v>239</v>
      </c>
      <c r="C13503" s="753" t="s">
        <v>1062</v>
      </c>
      <c r="D13503" s="753" t="s">
        <v>1073</v>
      </c>
      <c r="E13503" s="753" t="s">
        <v>178</v>
      </c>
      <c r="F13503" s="753"/>
      <c r="G13503" s="757" t="s">
        <v>179</v>
      </c>
      <c r="H13503" s="751">
        <v>141949000</v>
      </c>
    </row>
    <row r="13504" spans="1:8" ht="26.4">
      <c r="A13504" s="753" t="s">
        <v>84</v>
      </c>
      <c r="B13504" s="753" t="s">
        <v>239</v>
      </c>
      <c r="C13504" s="753" t="s">
        <v>1062</v>
      </c>
      <c r="D13504" s="753" t="s">
        <v>1073</v>
      </c>
      <c r="E13504" s="753" t="s">
        <v>178</v>
      </c>
      <c r="F13504" s="753" t="s">
        <v>180</v>
      </c>
      <c r="G13504" s="757" t="s">
        <v>1810</v>
      </c>
      <c r="H13504" s="751">
        <v>141949000</v>
      </c>
    </row>
    <row r="13505" spans="1:8">
      <c r="A13505" s="753" t="s">
        <v>84</v>
      </c>
      <c r="B13505" s="753" t="s">
        <v>239</v>
      </c>
      <c r="C13505" s="753" t="s">
        <v>1062</v>
      </c>
      <c r="D13505" s="753" t="s">
        <v>1073</v>
      </c>
      <c r="E13505" s="753" t="s">
        <v>19</v>
      </c>
      <c r="F13505" s="753"/>
      <c r="G13505" s="757" t="s">
        <v>133</v>
      </c>
      <c r="H13505" s="751">
        <v>143796000</v>
      </c>
    </row>
    <row r="13506" spans="1:8">
      <c r="A13506" s="753" t="s">
        <v>84</v>
      </c>
      <c r="B13506" s="753" t="s">
        <v>239</v>
      </c>
      <c r="C13506" s="753" t="s">
        <v>1062</v>
      </c>
      <c r="D13506" s="753" t="s">
        <v>1073</v>
      </c>
      <c r="E13506" s="753" t="s">
        <v>19</v>
      </c>
      <c r="F13506" s="753" t="s">
        <v>22</v>
      </c>
      <c r="G13506" s="757" t="s">
        <v>23</v>
      </c>
      <c r="H13506" s="751">
        <v>141408000</v>
      </c>
    </row>
    <row r="13507" spans="1:8">
      <c r="A13507" s="753" t="s">
        <v>84</v>
      </c>
      <c r="B13507" s="753" t="s">
        <v>239</v>
      </c>
      <c r="C13507" s="753" t="s">
        <v>1062</v>
      </c>
      <c r="D13507" s="753" t="s">
        <v>1073</v>
      </c>
      <c r="E13507" s="753" t="s">
        <v>19</v>
      </c>
      <c r="F13507" s="753" t="s">
        <v>245</v>
      </c>
      <c r="G13507" s="757" t="s">
        <v>135</v>
      </c>
      <c r="H13507" s="751">
        <v>2388000</v>
      </c>
    </row>
    <row r="13508" spans="1:8" ht="26.4">
      <c r="A13508" s="753" t="s">
        <v>84</v>
      </c>
      <c r="B13508" s="753" t="s">
        <v>239</v>
      </c>
      <c r="C13508" s="753" t="s">
        <v>1062</v>
      </c>
      <c r="D13508" s="753" t="s">
        <v>1945</v>
      </c>
      <c r="E13508" s="753"/>
      <c r="F13508" s="753"/>
      <c r="G13508" s="757" t="s">
        <v>1946</v>
      </c>
      <c r="H13508" s="751">
        <v>19294202000</v>
      </c>
    </row>
    <row r="13509" spans="1:8">
      <c r="A13509" s="753" t="s">
        <v>84</v>
      </c>
      <c r="B13509" s="753" t="s">
        <v>239</v>
      </c>
      <c r="C13509" s="753" t="s">
        <v>1062</v>
      </c>
      <c r="D13509" s="753" t="s">
        <v>1945</v>
      </c>
      <c r="E13509" s="753" t="s">
        <v>31</v>
      </c>
      <c r="F13509" s="753"/>
      <c r="G13509" s="757" t="s">
        <v>32</v>
      </c>
      <c r="H13509" s="751">
        <v>18292000000</v>
      </c>
    </row>
    <row r="13510" spans="1:8">
      <c r="A13510" s="753" t="s">
        <v>84</v>
      </c>
      <c r="B13510" s="753" t="s">
        <v>239</v>
      </c>
      <c r="C13510" s="753" t="s">
        <v>1062</v>
      </c>
      <c r="D13510" s="753" t="s">
        <v>1945</v>
      </c>
      <c r="E13510" s="753" t="s">
        <v>31</v>
      </c>
      <c r="F13510" s="753" t="s">
        <v>938</v>
      </c>
      <c r="G13510" s="757" t="s">
        <v>937</v>
      </c>
      <c r="H13510" s="751">
        <v>18292000000</v>
      </c>
    </row>
    <row r="13511" spans="1:8">
      <c r="A13511" s="753" t="s">
        <v>84</v>
      </c>
      <c r="B13511" s="753" t="s">
        <v>239</v>
      </c>
      <c r="C13511" s="753" t="s">
        <v>1062</v>
      </c>
      <c r="D13511" s="753" t="s">
        <v>1945</v>
      </c>
      <c r="E13511" s="753" t="s">
        <v>1857</v>
      </c>
      <c r="F13511" s="753"/>
      <c r="G13511" s="757" t="s">
        <v>1858</v>
      </c>
      <c r="H13511" s="751">
        <v>573202000</v>
      </c>
    </row>
    <row r="13512" spans="1:8">
      <c r="A13512" s="753" t="s">
        <v>84</v>
      </c>
      <c r="B13512" s="753" t="s">
        <v>239</v>
      </c>
      <c r="C13512" s="753" t="s">
        <v>1062</v>
      </c>
      <c r="D13512" s="753" t="s">
        <v>1945</v>
      </c>
      <c r="E13512" s="753" t="s">
        <v>1857</v>
      </c>
      <c r="F13512" s="753" t="s">
        <v>1941</v>
      </c>
      <c r="G13512" s="757" t="s">
        <v>135</v>
      </c>
      <c r="H13512" s="751">
        <v>573202000</v>
      </c>
    </row>
    <row r="13513" spans="1:8">
      <c r="A13513" s="753" t="s">
        <v>84</v>
      </c>
      <c r="B13513" s="753" t="s">
        <v>239</v>
      </c>
      <c r="C13513" s="753" t="s">
        <v>1062</v>
      </c>
      <c r="D13513" s="753" t="s">
        <v>1945</v>
      </c>
      <c r="E13513" s="753" t="s">
        <v>178</v>
      </c>
      <c r="F13513" s="753"/>
      <c r="G13513" s="757" t="s">
        <v>179</v>
      </c>
      <c r="H13513" s="751">
        <v>429000000</v>
      </c>
    </row>
    <row r="13514" spans="1:8" ht="26.4">
      <c r="A13514" s="753" t="s">
        <v>84</v>
      </c>
      <c r="B13514" s="753" t="s">
        <v>239</v>
      </c>
      <c r="C13514" s="753" t="s">
        <v>1062</v>
      </c>
      <c r="D13514" s="753" t="s">
        <v>1945</v>
      </c>
      <c r="E13514" s="753" t="s">
        <v>178</v>
      </c>
      <c r="F13514" s="753" t="s">
        <v>180</v>
      </c>
      <c r="G13514" s="757" t="s">
        <v>1810</v>
      </c>
      <c r="H13514" s="751">
        <v>429000000</v>
      </c>
    </row>
    <row r="13515" spans="1:8">
      <c r="A13515" s="753" t="s">
        <v>84</v>
      </c>
      <c r="B13515" s="753" t="s">
        <v>239</v>
      </c>
      <c r="C13515" s="753" t="s">
        <v>1376</v>
      </c>
      <c r="D13515" s="753"/>
      <c r="E13515" s="753"/>
      <c r="F13515" s="753"/>
      <c r="G13515" s="757" t="s">
        <v>1377</v>
      </c>
      <c r="H13515" s="751">
        <v>5597341000</v>
      </c>
    </row>
    <row r="13516" spans="1:8" ht="26.4">
      <c r="A13516" s="753" t="s">
        <v>84</v>
      </c>
      <c r="B13516" s="753" t="s">
        <v>239</v>
      </c>
      <c r="C13516" s="753" t="s">
        <v>1376</v>
      </c>
      <c r="D13516" s="753" t="s">
        <v>1082</v>
      </c>
      <c r="E13516" s="753"/>
      <c r="F13516" s="753"/>
      <c r="G13516" s="757" t="s">
        <v>1973</v>
      </c>
      <c r="H13516" s="751">
        <v>4133637000</v>
      </c>
    </row>
    <row r="13517" spans="1:8" ht="26.4">
      <c r="A13517" s="753" t="s">
        <v>84</v>
      </c>
      <c r="B13517" s="753" t="s">
        <v>239</v>
      </c>
      <c r="C13517" s="753" t="s">
        <v>1376</v>
      </c>
      <c r="D13517" s="753" t="s">
        <v>1082</v>
      </c>
      <c r="E13517" s="753" t="s">
        <v>141</v>
      </c>
      <c r="F13517" s="753"/>
      <c r="G13517" s="757" t="s">
        <v>1822</v>
      </c>
      <c r="H13517" s="751">
        <v>112538000</v>
      </c>
    </row>
    <row r="13518" spans="1:8">
      <c r="A13518" s="753" t="s">
        <v>84</v>
      </c>
      <c r="B13518" s="753" t="s">
        <v>239</v>
      </c>
      <c r="C13518" s="753" t="s">
        <v>1376</v>
      </c>
      <c r="D13518" s="753" t="s">
        <v>1082</v>
      </c>
      <c r="E13518" s="753" t="s">
        <v>141</v>
      </c>
      <c r="F13518" s="753" t="s">
        <v>142</v>
      </c>
      <c r="G13518" s="757" t="s">
        <v>1856</v>
      </c>
      <c r="H13518" s="751">
        <v>112538000</v>
      </c>
    </row>
    <row r="13519" spans="1:8">
      <c r="A13519" s="753" t="s">
        <v>84</v>
      </c>
      <c r="B13519" s="753" t="s">
        <v>239</v>
      </c>
      <c r="C13519" s="753" t="s">
        <v>1376</v>
      </c>
      <c r="D13519" s="753" t="s">
        <v>1082</v>
      </c>
      <c r="E13519" s="753" t="s">
        <v>96</v>
      </c>
      <c r="F13519" s="753"/>
      <c r="G13519" s="757" t="s">
        <v>97</v>
      </c>
      <c r="H13519" s="751">
        <v>2469147</v>
      </c>
    </row>
    <row r="13520" spans="1:8">
      <c r="A13520" s="753" t="s">
        <v>84</v>
      </c>
      <c r="B13520" s="753" t="s">
        <v>239</v>
      </c>
      <c r="C13520" s="753" t="s">
        <v>1376</v>
      </c>
      <c r="D13520" s="753" t="s">
        <v>1082</v>
      </c>
      <c r="E13520" s="753" t="s">
        <v>96</v>
      </c>
      <c r="F13520" s="753" t="s">
        <v>864</v>
      </c>
      <c r="G13520" s="757" t="s">
        <v>1770</v>
      </c>
      <c r="H13520" s="751">
        <v>2469147</v>
      </c>
    </row>
    <row r="13521" spans="1:8">
      <c r="A13521" s="753" t="s">
        <v>84</v>
      </c>
      <c r="B13521" s="753" t="s">
        <v>239</v>
      </c>
      <c r="C13521" s="753" t="s">
        <v>1376</v>
      </c>
      <c r="D13521" s="753" t="s">
        <v>1082</v>
      </c>
      <c r="E13521" s="753" t="s">
        <v>426</v>
      </c>
      <c r="F13521" s="753"/>
      <c r="G13521" s="757" t="s">
        <v>427</v>
      </c>
      <c r="H13521" s="751">
        <v>19997000</v>
      </c>
    </row>
    <row r="13522" spans="1:8">
      <c r="A13522" s="753" t="s">
        <v>84</v>
      </c>
      <c r="B13522" s="753" t="s">
        <v>239</v>
      </c>
      <c r="C13522" s="753" t="s">
        <v>1376</v>
      </c>
      <c r="D13522" s="753" t="s">
        <v>1082</v>
      </c>
      <c r="E13522" s="753" t="s">
        <v>426</v>
      </c>
      <c r="F13522" s="753" t="s">
        <v>336</v>
      </c>
      <c r="G13522" s="757" t="s">
        <v>1876</v>
      </c>
      <c r="H13522" s="751">
        <v>19997000</v>
      </c>
    </row>
    <row r="13523" spans="1:8">
      <c r="A13523" s="753" t="s">
        <v>84</v>
      </c>
      <c r="B13523" s="753" t="s">
        <v>239</v>
      </c>
      <c r="C13523" s="753" t="s">
        <v>1376</v>
      </c>
      <c r="D13523" s="753" t="s">
        <v>1082</v>
      </c>
      <c r="E13523" s="753" t="s">
        <v>109</v>
      </c>
      <c r="F13523" s="753"/>
      <c r="G13523" s="757" t="s">
        <v>110</v>
      </c>
      <c r="H13523" s="751">
        <v>3000000</v>
      </c>
    </row>
    <row r="13524" spans="1:8">
      <c r="A13524" s="753" t="s">
        <v>84</v>
      </c>
      <c r="B13524" s="753" t="s">
        <v>239</v>
      </c>
      <c r="C13524" s="753" t="s">
        <v>1376</v>
      </c>
      <c r="D13524" s="753" t="s">
        <v>1082</v>
      </c>
      <c r="E13524" s="753" t="s">
        <v>109</v>
      </c>
      <c r="F13524" s="753" t="s">
        <v>111</v>
      </c>
      <c r="G13524" s="757" t="s">
        <v>135</v>
      </c>
      <c r="H13524" s="751">
        <v>3000000</v>
      </c>
    </row>
    <row r="13525" spans="1:8">
      <c r="A13525" s="753" t="s">
        <v>84</v>
      </c>
      <c r="B13525" s="753" t="s">
        <v>239</v>
      </c>
      <c r="C13525" s="753" t="s">
        <v>1376</v>
      </c>
      <c r="D13525" s="753" t="s">
        <v>1082</v>
      </c>
      <c r="E13525" s="753" t="s">
        <v>112</v>
      </c>
      <c r="F13525" s="753"/>
      <c r="G13525" s="757" t="s">
        <v>113</v>
      </c>
      <c r="H13525" s="751">
        <v>52300000</v>
      </c>
    </row>
    <row r="13526" spans="1:8">
      <c r="A13526" s="753" t="s">
        <v>84</v>
      </c>
      <c r="B13526" s="753" t="s">
        <v>239</v>
      </c>
      <c r="C13526" s="753" t="s">
        <v>1376</v>
      </c>
      <c r="D13526" s="753" t="s">
        <v>1082</v>
      </c>
      <c r="E13526" s="753" t="s">
        <v>112</v>
      </c>
      <c r="F13526" s="753" t="s">
        <v>156</v>
      </c>
      <c r="G13526" s="757" t="s">
        <v>1779</v>
      </c>
      <c r="H13526" s="751">
        <v>52300000</v>
      </c>
    </row>
    <row r="13527" spans="1:8">
      <c r="A13527" s="753" t="s">
        <v>84</v>
      </c>
      <c r="B13527" s="753" t="s">
        <v>239</v>
      </c>
      <c r="C13527" s="753" t="s">
        <v>1376</v>
      </c>
      <c r="D13527" s="753" t="s">
        <v>1082</v>
      </c>
      <c r="E13527" s="753" t="s">
        <v>115</v>
      </c>
      <c r="F13527" s="753"/>
      <c r="G13527" s="757" t="s">
        <v>1781</v>
      </c>
      <c r="H13527" s="751">
        <v>69900000</v>
      </c>
    </row>
    <row r="13528" spans="1:8">
      <c r="A13528" s="753" t="s">
        <v>84</v>
      </c>
      <c r="B13528" s="753" t="s">
        <v>239</v>
      </c>
      <c r="C13528" s="753" t="s">
        <v>1376</v>
      </c>
      <c r="D13528" s="753" t="s">
        <v>1082</v>
      </c>
      <c r="E13528" s="753" t="s">
        <v>115</v>
      </c>
      <c r="F13528" s="753" t="s">
        <v>116</v>
      </c>
      <c r="G13528" s="757" t="s">
        <v>117</v>
      </c>
      <c r="H13528" s="751">
        <v>5000000</v>
      </c>
    </row>
    <row r="13529" spans="1:8">
      <c r="A13529" s="753" t="s">
        <v>84</v>
      </c>
      <c r="B13529" s="753" t="s">
        <v>239</v>
      </c>
      <c r="C13529" s="753" t="s">
        <v>1376</v>
      </c>
      <c r="D13529" s="753" t="s">
        <v>1082</v>
      </c>
      <c r="E13529" s="753" t="s">
        <v>115</v>
      </c>
      <c r="F13529" s="753" t="s">
        <v>147</v>
      </c>
      <c r="G13529" s="757" t="s">
        <v>148</v>
      </c>
      <c r="H13529" s="751">
        <v>9900000</v>
      </c>
    </row>
    <row r="13530" spans="1:8">
      <c r="A13530" s="753" t="s">
        <v>84</v>
      </c>
      <c r="B13530" s="753" t="s">
        <v>239</v>
      </c>
      <c r="C13530" s="753" t="s">
        <v>1376</v>
      </c>
      <c r="D13530" s="753" t="s">
        <v>1082</v>
      </c>
      <c r="E13530" s="753" t="s">
        <v>115</v>
      </c>
      <c r="F13530" s="753" t="s">
        <v>118</v>
      </c>
      <c r="G13530" s="757" t="s">
        <v>119</v>
      </c>
      <c r="H13530" s="751">
        <v>55000000</v>
      </c>
    </row>
    <row r="13531" spans="1:8">
      <c r="A13531" s="753" t="s">
        <v>84</v>
      </c>
      <c r="B13531" s="753" t="s">
        <v>239</v>
      </c>
      <c r="C13531" s="753" t="s">
        <v>1376</v>
      </c>
      <c r="D13531" s="753" t="s">
        <v>1082</v>
      </c>
      <c r="E13531" s="753" t="s">
        <v>120</v>
      </c>
      <c r="F13531" s="753"/>
      <c r="G13531" s="757" t="s">
        <v>121</v>
      </c>
      <c r="H13531" s="751">
        <v>51000000</v>
      </c>
    </row>
    <row r="13532" spans="1:8">
      <c r="A13532" s="753" t="s">
        <v>84</v>
      </c>
      <c r="B13532" s="753" t="s">
        <v>239</v>
      </c>
      <c r="C13532" s="753" t="s">
        <v>1376</v>
      </c>
      <c r="D13532" s="753" t="s">
        <v>1082</v>
      </c>
      <c r="E13532" s="753" t="s">
        <v>120</v>
      </c>
      <c r="F13532" s="753" t="s">
        <v>315</v>
      </c>
      <c r="G13532" s="757" t="s">
        <v>1831</v>
      </c>
      <c r="H13532" s="751">
        <v>51000000</v>
      </c>
    </row>
    <row r="13533" spans="1:8">
      <c r="A13533" s="753" t="s">
        <v>84</v>
      </c>
      <c r="B13533" s="753" t="s">
        <v>239</v>
      </c>
      <c r="C13533" s="753" t="s">
        <v>1376</v>
      </c>
      <c r="D13533" s="753" t="s">
        <v>1082</v>
      </c>
      <c r="E13533" s="753" t="s">
        <v>160</v>
      </c>
      <c r="F13533" s="753"/>
      <c r="G13533" s="757" t="s">
        <v>161</v>
      </c>
      <c r="H13533" s="751">
        <v>156400000</v>
      </c>
    </row>
    <row r="13534" spans="1:8">
      <c r="A13534" s="753" t="s">
        <v>84</v>
      </c>
      <c r="B13534" s="753" t="s">
        <v>239</v>
      </c>
      <c r="C13534" s="753" t="s">
        <v>1376</v>
      </c>
      <c r="D13534" s="753" t="s">
        <v>1082</v>
      </c>
      <c r="E13534" s="753" t="s">
        <v>160</v>
      </c>
      <c r="F13534" s="753" t="s">
        <v>162</v>
      </c>
      <c r="G13534" s="757" t="s">
        <v>163</v>
      </c>
      <c r="H13534" s="751">
        <v>44145000</v>
      </c>
    </row>
    <row r="13535" spans="1:8">
      <c r="A13535" s="753" t="s">
        <v>84</v>
      </c>
      <c r="B13535" s="753" t="s">
        <v>239</v>
      </c>
      <c r="C13535" s="753" t="s">
        <v>1376</v>
      </c>
      <c r="D13535" s="753" t="s">
        <v>1082</v>
      </c>
      <c r="E13535" s="753" t="s">
        <v>160</v>
      </c>
      <c r="F13535" s="753" t="s">
        <v>544</v>
      </c>
      <c r="G13535" s="757" t="s">
        <v>545</v>
      </c>
      <c r="H13535" s="751">
        <v>9500000</v>
      </c>
    </row>
    <row r="13536" spans="1:8">
      <c r="A13536" s="753" t="s">
        <v>84</v>
      </c>
      <c r="B13536" s="753" t="s">
        <v>239</v>
      </c>
      <c r="C13536" s="753" t="s">
        <v>1376</v>
      </c>
      <c r="D13536" s="753" t="s">
        <v>1082</v>
      </c>
      <c r="E13536" s="753" t="s">
        <v>160</v>
      </c>
      <c r="F13536" s="753" t="s">
        <v>547</v>
      </c>
      <c r="G13536" s="757" t="s">
        <v>548</v>
      </c>
      <c r="H13536" s="751">
        <v>15000000</v>
      </c>
    </row>
    <row r="13537" spans="1:8">
      <c r="A13537" s="753" t="s">
        <v>84</v>
      </c>
      <c r="B13537" s="753" t="s">
        <v>239</v>
      </c>
      <c r="C13537" s="753" t="s">
        <v>1376</v>
      </c>
      <c r="D13537" s="753" t="s">
        <v>1082</v>
      </c>
      <c r="E13537" s="753" t="s">
        <v>160</v>
      </c>
      <c r="F13537" s="753" t="s">
        <v>549</v>
      </c>
      <c r="G13537" s="757" t="s">
        <v>550</v>
      </c>
      <c r="H13537" s="751">
        <v>8000000</v>
      </c>
    </row>
    <row r="13538" spans="1:8">
      <c r="A13538" s="753" t="s">
        <v>84</v>
      </c>
      <c r="B13538" s="753" t="s">
        <v>239</v>
      </c>
      <c r="C13538" s="753" t="s">
        <v>1376</v>
      </c>
      <c r="D13538" s="753" t="s">
        <v>1082</v>
      </c>
      <c r="E13538" s="753" t="s">
        <v>160</v>
      </c>
      <c r="F13538" s="753" t="s">
        <v>551</v>
      </c>
      <c r="G13538" s="757" t="s">
        <v>133</v>
      </c>
      <c r="H13538" s="751">
        <v>79755000</v>
      </c>
    </row>
    <row r="13539" spans="1:8">
      <c r="A13539" s="753" t="s">
        <v>84</v>
      </c>
      <c r="B13539" s="753" t="s">
        <v>239</v>
      </c>
      <c r="C13539" s="753" t="s">
        <v>1376</v>
      </c>
      <c r="D13539" s="753" t="s">
        <v>1082</v>
      </c>
      <c r="E13539" s="753" t="s">
        <v>554</v>
      </c>
      <c r="F13539" s="753"/>
      <c r="G13539" s="757" t="s">
        <v>555</v>
      </c>
      <c r="H13539" s="751">
        <v>7200000</v>
      </c>
    </row>
    <row r="13540" spans="1:8">
      <c r="A13540" s="753" t="s">
        <v>84</v>
      </c>
      <c r="B13540" s="753" t="s">
        <v>239</v>
      </c>
      <c r="C13540" s="753" t="s">
        <v>1376</v>
      </c>
      <c r="D13540" s="753" t="s">
        <v>1082</v>
      </c>
      <c r="E13540" s="753" t="s">
        <v>554</v>
      </c>
      <c r="F13540" s="753" t="s">
        <v>243</v>
      </c>
      <c r="G13540" s="757" t="s">
        <v>244</v>
      </c>
      <c r="H13540" s="751">
        <v>7200000</v>
      </c>
    </row>
    <row r="13541" spans="1:8" ht="39.6">
      <c r="A13541" s="753" t="s">
        <v>84</v>
      </c>
      <c r="B13541" s="753" t="s">
        <v>239</v>
      </c>
      <c r="C13541" s="753" t="s">
        <v>1376</v>
      </c>
      <c r="D13541" s="753" t="s">
        <v>1082</v>
      </c>
      <c r="E13541" s="753" t="s">
        <v>560</v>
      </c>
      <c r="F13541" s="753"/>
      <c r="G13541" s="757" t="s">
        <v>1790</v>
      </c>
      <c r="H13541" s="751">
        <v>70000000</v>
      </c>
    </row>
    <row r="13542" spans="1:8" ht="26.4">
      <c r="A13542" s="753" t="s">
        <v>84</v>
      </c>
      <c r="B13542" s="753" t="s">
        <v>239</v>
      </c>
      <c r="C13542" s="753" t="s">
        <v>1376</v>
      </c>
      <c r="D13542" s="753" t="s">
        <v>1082</v>
      </c>
      <c r="E13542" s="753" t="s">
        <v>560</v>
      </c>
      <c r="F13542" s="753" t="s">
        <v>563</v>
      </c>
      <c r="G13542" s="757" t="s">
        <v>13</v>
      </c>
      <c r="H13542" s="751">
        <v>70000000</v>
      </c>
    </row>
    <row r="13543" spans="1:8" ht="26.4">
      <c r="A13543" s="753" t="s">
        <v>84</v>
      </c>
      <c r="B13543" s="753" t="s">
        <v>239</v>
      </c>
      <c r="C13543" s="753" t="s">
        <v>1376</v>
      </c>
      <c r="D13543" s="753" t="s">
        <v>1082</v>
      </c>
      <c r="E13543" s="753" t="s">
        <v>130</v>
      </c>
      <c r="F13543" s="753"/>
      <c r="G13543" s="757" t="s">
        <v>131</v>
      </c>
      <c r="H13543" s="751">
        <v>2369932853</v>
      </c>
    </row>
    <row r="13544" spans="1:8">
      <c r="A13544" s="753" t="s">
        <v>84</v>
      </c>
      <c r="B13544" s="753" t="s">
        <v>239</v>
      </c>
      <c r="C13544" s="753" t="s">
        <v>1376</v>
      </c>
      <c r="D13544" s="753" t="s">
        <v>1082</v>
      </c>
      <c r="E13544" s="753" t="s">
        <v>130</v>
      </c>
      <c r="F13544" s="753" t="s">
        <v>585</v>
      </c>
      <c r="G13544" s="757" t="s">
        <v>1799</v>
      </c>
      <c r="H13544" s="751">
        <v>622692853</v>
      </c>
    </row>
    <row r="13545" spans="1:8">
      <c r="A13545" s="753" t="s">
        <v>84</v>
      </c>
      <c r="B13545" s="753" t="s">
        <v>239</v>
      </c>
      <c r="C13545" s="753" t="s">
        <v>1376</v>
      </c>
      <c r="D13545" s="753" t="s">
        <v>1082</v>
      </c>
      <c r="E13545" s="753" t="s">
        <v>130</v>
      </c>
      <c r="F13545" s="753" t="s">
        <v>14</v>
      </c>
      <c r="G13545" s="757" t="s">
        <v>1800</v>
      </c>
      <c r="H13545" s="751">
        <v>1385000000</v>
      </c>
    </row>
    <row r="13546" spans="1:8">
      <c r="A13546" s="753" t="s">
        <v>84</v>
      </c>
      <c r="B13546" s="753" t="s">
        <v>239</v>
      </c>
      <c r="C13546" s="753" t="s">
        <v>1376</v>
      </c>
      <c r="D13546" s="753" t="s">
        <v>1082</v>
      </c>
      <c r="E13546" s="753" t="s">
        <v>130</v>
      </c>
      <c r="F13546" s="753" t="s">
        <v>132</v>
      </c>
      <c r="G13546" s="757" t="s">
        <v>135</v>
      </c>
      <c r="H13546" s="751">
        <v>362240000</v>
      </c>
    </row>
    <row r="13547" spans="1:8">
      <c r="A13547" s="753" t="s">
        <v>84</v>
      </c>
      <c r="B13547" s="753" t="s">
        <v>239</v>
      </c>
      <c r="C13547" s="753" t="s">
        <v>1376</v>
      </c>
      <c r="D13547" s="753" t="s">
        <v>1082</v>
      </c>
      <c r="E13547" s="753" t="s">
        <v>134</v>
      </c>
      <c r="F13547" s="753"/>
      <c r="G13547" s="757" t="s">
        <v>135</v>
      </c>
      <c r="H13547" s="751">
        <v>1161900000</v>
      </c>
    </row>
    <row r="13548" spans="1:8">
      <c r="A13548" s="753" t="s">
        <v>84</v>
      </c>
      <c r="B13548" s="753" t="s">
        <v>239</v>
      </c>
      <c r="C13548" s="753" t="s">
        <v>1376</v>
      </c>
      <c r="D13548" s="753" t="s">
        <v>1082</v>
      </c>
      <c r="E13548" s="753" t="s">
        <v>134</v>
      </c>
      <c r="F13548" s="753" t="s">
        <v>139</v>
      </c>
      <c r="G13548" s="757" t="s">
        <v>140</v>
      </c>
      <c r="H13548" s="751">
        <v>1161900000</v>
      </c>
    </row>
    <row r="13549" spans="1:8" ht="39.6">
      <c r="A13549" s="753" t="s">
        <v>84</v>
      </c>
      <c r="B13549" s="753" t="s">
        <v>239</v>
      </c>
      <c r="C13549" s="753" t="s">
        <v>1376</v>
      </c>
      <c r="D13549" s="753" t="s">
        <v>1082</v>
      </c>
      <c r="E13549" s="753" t="s">
        <v>419</v>
      </c>
      <c r="F13549" s="753"/>
      <c r="G13549" s="757" t="s">
        <v>1807</v>
      </c>
      <c r="H13549" s="751">
        <v>57000000</v>
      </c>
    </row>
    <row r="13550" spans="1:8">
      <c r="A13550" s="753" t="s">
        <v>84</v>
      </c>
      <c r="B13550" s="753" t="s">
        <v>239</v>
      </c>
      <c r="C13550" s="753" t="s">
        <v>1376</v>
      </c>
      <c r="D13550" s="753" t="s">
        <v>1082</v>
      </c>
      <c r="E13550" s="753" t="s">
        <v>419</v>
      </c>
      <c r="F13550" s="753" t="s">
        <v>248</v>
      </c>
      <c r="G13550" s="757" t="s">
        <v>249</v>
      </c>
      <c r="H13550" s="751">
        <v>57000000</v>
      </c>
    </row>
    <row r="13551" spans="1:8">
      <c r="A13551" s="753" t="s">
        <v>84</v>
      </c>
      <c r="B13551" s="753" t="s">
        <v>239</v>
      </c>
      <c r="C13551" s="753" t="s">
        <v>1376</v>
      </c>
      <c r="D13551" s="753" t="s">
        <v>1952</v>
      </c>
      <c r="E13551" s="753"/>
      <c r="F13551" s="753"/>
      <c r="G13551" s="757" t="s">
        <v>1966</v>
      </c>
      <c r="H13551" s="751">
        <v>1463704000</v>
      </c>
    </row>
    <row r="13552" spans="1:8">
      <c r="A13552" s="753" t="s">
        <v>84</v>
      </c>
      <c r="B13552" s="753" t="s">
        <v>239</v>
      </c>
      <c r="C13552" s="753" t="s">
        <v>1376</v>
      </c>
      <c r="D13552" s="753" t="s">
        <v>1952</v>
      </c>
      <c r="E13552" s="753" t="s">
        <v>96</v>
      </c>
      <c r="F13552" s="753"/>
      <c r="G13552" s="757" t="s">
        <v>97</v>
      </c>
      <c r="H13552" s="751">
        <v>8000000</v>
      </c>
    </row>
    <row r="13553" spans="1:8">
      <c r="A13553" s="753" t="s">
        <v>84</v>
      </c>
      <c r="B13553" s="753" t="s">
        <v>239</v>
      </c>
      <c r="C13553" s="753" t="s">
        <v>1376</v>
      </c>
      <c r="D13553" s="753" t="s">
        <v>1952</v>
      </c>
      <c r="E13553" s="753" t="s">
        <v>96</v>
      </c>
      <c r="F13553" s="753" t="s">
        <v>864</v>
      </c>
      <c r="G13553" s="757" t="s">
        <v>1770</v>
      </c>
      <c r="H13553" s="751">
        <v>8000000</v>
      </c>
    </row>
    <row r="13554" spans="1:8">
      <c r="A13554" s="753" t="s">
        <v>84</v>
      </c>
      <c r="B13554" s="753" t="s">
        <v>239</v>
      </c>
      <c r="C13554" s="753" t="s">
        <v>1376</v>
      </c>
      <c r="D13554" s="753" t="s">
        <v>1952</v>
      </c>
      <c r="E13554" s="753" t="s">
        <v>100</v>
      </c>
      <c r="F13554" s="753"/>
      <c r="G13554" s="757" t="s">
        <v>101</v>
      </c>
      <c r="H13554" s="751">
        <v>500000</v>
      </c>
    </row>
    <row r="13555" spans="1:8">
      <c r="A13555" s="753" t="s">
        <v>84</v>
      </c>
      <c r="B13555" s="753" t="s">
        <v>239</v>
      </c>
      <c r="C13555" s="753" t="s">
        <v>1376</v>
      </c>
      <c r="D13555" s="753" t="s">
        <v>1952</v>
      </c>
      <c r="E13555" s="753" t="s">
        <v>100</v>
      </c>
      <c r="F13555" s="753" t="s">
        <v>443</v>
      </c>
      <c r="G13555" s="757" t="s">
        <v>135</v>
      </c>
      <c r="H13555" s="751">
        <v>500000</v>
      </c>
    </row>
    <row r="13556" spans="1:8">
      <c r="A13556" s="753" t="s">
        <v>84</v>
      </c>
      <c r="B13556" s="753" t="s">
        <v>239</v>
      </c>
      <c r="C13556" s="753" t="s">
        <v>1376</v>
      </c>
      <c r="D13556" s="753" t="s">
        <v>1952</v>
      </c>
      <c r="E13556" s="753" t="s">
        <v>112</v>
      </c>
      <c r="F13556" s="753"/>
      <c r="G13556" s="757" t="s">
        <v>113</v>
      </c>
      <c r="H13556" s="751">
        <v>1500000</v>
      </c>
    </row>
    <row r="13557" spans="1:8">
      <c r="A13557" s="753" t="s">
        <v>84</v>
      </c>
      <c r="B13557" s="753" t="s">
        <v>239</v>
      </c>
      <c r="C13557" s="753" t="s">
        <v>1376</v>
      </c>
      <c r="D13557" s="753" t="s">
        <v>1952</v>
      </c>
      <c r="E13557" s="753" t="s">
        <v>112</v>
      </c>
      <c r="F13557" s="753" t="s">
        <v>156</v>
      </c>
      <c r="G13557" s="757" t="s">
        <v>1779</v>
      </c>
      <c r="H13557" s="751">
        <v>1500000</v>
      </c>
    </row>
    <row r="13558" spans="1:8">
      <c r="A13558" s="753" t="s">
        <v>84</v>
      </c>
      <c r="B13558" s="753" t="s">
        <v>239</v>
      </c>
      <c r="C13558" s="753" t="s">
        <v>1376</v>
      </c>
      <c r="D13558" s="753" t="s">
        <v>1952</v>
      </c>
      <c r="E13558" s="753" t="s">
        <v>115</v>
      </c>
      <c r="F13558" s="753"/>
      <c r="G13558" s="757" t="s">
        <v>1781</v>
      </c>
      <c r="H13558" s="751">
        <v>35870000</v>
      </c>
    </row>
    <row r="13559" spans="1:8">
      <c r="A13559" s="753" t="s">
        <v>84</v>
      </c>
      <c r="B13559" s="753" t="s">
        <v>239</v>
      </c>
      <c r="C13559" s="753" t="s">
        <v>1376</v>
      </c>
      <c r="D13559" s="753" t="s">
        <v>1952</v>
      </c>
      <c r="E13559" s="753" t="s">
        <v>115</v>
      </c>
      <c r="F13559" s="753" t="s">
        <v>116</v>
      </c>
      <c r="G13559" s="757" t="s">
        <v>117</v>
      </c>
      <c r="H13559" s="751">
        <v>27710000</v>
      </c>
    </row>
    <row r="13560" spans="1:8">
      <c r="A13560" s="753" t="s">
        <v>84</v>
      </c>
      <c r="B13560" s="753" t="s">
        <v>239</v>
      </c>
      <c r="C13560" s="753" t="s">
        <v>1376</v>
      </c>
      <c r="D13560" s="753" t="s">
        <v>1952</v>
      </c>
      <c r="E13560" s="753" t="s">
        <v>115</v>
      </c>
      <c r="F13560" s="753" t="s">
        <v>4</v>
      </c>
      <c r="G13560" s="757" t="s">
        <v>1782</v>
      </c>
      <c r="H13560" s="751">
        <v>7560000</v>
      </c>
    </row>
    <row r="13561" spans="1:8">
      <c r="A13561" s="753" t="s">
        <v>84</v>
      </c>
      <c r="B13561" s="753" t="s">
        <v>239</v>
      </c>
      <c r="C13561" s="753" t="s">
        <v>1376</v>
      </c>
      <c r="D13561" s="753" t="s">
        <v>1952</v>
      </c>
      <c r="E13561" s="753" t="s">
        <v>115</v>
      </c>
      <c r="F13561" s="753" t="s">
        <v>118</v>
      </c>
      <c r="G13561" s="757" t="s">
        <v>119</v>
      </c>
      <c r="H13561" s="751">
        <v>600000</v>
      </c>
    </row>
    <row r="13562" spans="1:8">
      <c r="A13562" s="753" t="s">
        <v>84</v>
      </c>
      <c r="B13562" s="753" t="s">
        <v>239</v>
      </c>
      <c r="C13562" s="753" t="s">
        <v>1376</v>
      </c>
      <c r="D13562" s="753" t="s">
        <v>1952</v>
      </c>
      <c r="E13562" s="753" t="s">
        <v>160</v>
      </c>
      <c r="F13562" s="753"/>
      <c r="G13562" s="757" t="s">
        <v>161</v>
      </c>
      <c r="H13562" s="751">
        <v>38340000</v>
      </c>
    </row>
    <row r="13563" spans="1:8">
      <c r="A13563" s="753" t="s">
        <v>84</v>
      </c>
      <c r="B13563" s="753" t="s">
        <v>239</v>
      </c>
      <c r="C13563" s="753" t="s">
        <v>1376</v>
      </c>
      <c r="D13563" s="753" t="s">
        <v>1952</v>
      </c>
      <c r="E13563" s="753" t="s">
        <v>160</v>
      </c>
      <c r="F13563" s="753" t="s">
        <v>162</v>
      </c>
      <c r="G13563" s="757" t="s">
        <v>163</v>
      </c>
      <c r="H13563" s="751">
        <v>8370000</v>
      </c>
    </row>
    <row r="13564" spans="1:8">
      <c r="A13564" s="753" t="s">
        <v>84</v>
      </c>
      <c r="B13564" s="753" t="s">
        <v>239</v>
      </c>
      <c r="C13564" s="753" t="s">
        <v>1376</v>
      </c>
      <c r="D13564" s="753" t="s">
        <v>1952</v>
      </c>
      <c r="E13564" s="753" t="s">
        <v>160</v>
      </c>
      <c r="F13564" s="753" t="s">
        <v>551</v>
      </c>
      <c r="G13564" s="757" t="s">
        <v>133</v>
      </c>
      <c r="H13564" s="751">
        <v>29970000</v>
      </c>
    </row>
    <row r="13565" spans="1:8">
      <c r="A13565" s="753" t="s">
        <v>84</v>
      </c>
      <c r="B13565" s="753" t="s">
        <v>239</v>
      </c>
      <c r="C13565" s="753" t="s">
        <v>1376</v>
      </c>
      <c r="D13565" s="753" t="s">
        <v>1952</v>
      </c>
      <c r="E13565" s="753" t="s">
        <v>554</v>
      </c>
      <c r="F13565" s="753"/>
      <c r="G13565" s="757" t="s">
        <v>555</v>
      </c>
      <c r="H13565" s="751">
        <v>14500000</v>
      </c>
    </row>
    <row r="13566" spans="1:8">
      <c r="A13566" s="753" t="s">
        <v>84</v>
      </c>
      <c r="B13566" s="753" t="s">
        <v>239</v>
      </c>
      <c r="C13566" s="753" t="s">
        <v>1376</v>
      </c>
      <c r="D13566" s="753" t="s">
        <v>1952</v>
      </c>
      <c r="E13566" s="753" t="s">
        <v>554</v>
      </c>
      <c r="F13566" s="753" t="s">
        <v>556</v>
      </c>
      <c r="G13566" s="757" t="s">
        <v>557</v>
      </c>
      <c r="H13566" s="751">
        <v>10000000</v>
      </c>
    </row>
    <row r="13567" spans="1:8">
      <c r="A13567" s="753" t="s">
        <v>84</v>
      </c>
      <c r="B13567" s="753" t="s">
        <v>239</v>
      </c>
      <c r="C13567" s="753" t="s">
        <v>1376</v>
      </c>
      <c r="D13567" s="753" t="s">
        <v>1952</v>
      </c>
      <c r="E13567" s="753" t="s">
        <v>554</v>
      </c>
      <c r="F13567" s="753" t="s">
        <v>243</v>
      </c>
      <c r="G13567" s="757" t="s">
        <v>244</v>
      </c>
      <c r="H13567" s="751">
        <v>4500000</v>
      </c>
    </row>
    <row r="13568" spans="1:8" ht="39.6">
      <c r="A13568" s="753" t="s">
        <v>84</v>
      </c>
      <c r="B13568" s="753" t="s">
        <v>239</v>
      </c>
      <c r="C13568" s="753" t="s">
        <v>1376</v>
      </c>
      <c r="D13568" s="753" t="s">
        <v>1952</v>
      </c>
      <c r="E13568" s="753" t="s">
        <v>560</v>
      </c>
      <c r="F13568" s="753"/>
      <c r="G13568" s="757" t="s">
        <v>1790</v>
      </c>
      <c r="H13568" s="751">
        <v>49904000</v>
      </c>
    </row>
    <row r="13569" spans="1:8" ht="26.4">
      <c r="A13569" s="753" t="s">
        <v>84</v>
      </c>
      <c r="B13569" s="753" t="s">
        <v>239</v>
      </c>
      <c r="C13569" s="753" t="s">
        <v>1376</v>
      </c>
      <c r="D13569" s="753" t="s">
        <v>1952</v>
      </c>
      <c r="E13569" s="753" t="s">
        <v>560</v>
      </c>
      <c r="F13569" s="753" t="s">
        <v>563</v>
      </c>
      <c r="G13569" s="757" t="s">
        <v>13</v>
      </c>
      <c r="H13569" s="751">
        <v>49904000</v>
      </c>
    </row>
    <row r="13570" spans="1:8" ht="26.4">
      <c r="A13570" s="753" t="s">
        <v>84</v>
      </c>
      <c r="B13570" s="753" t="s">
        <v>239</v>
      </c>
      <c r="C13570" s="753" t="s">
        <v>1376</v>
      </c>
      <c r="D13570" s="753" t="s">
        <v>1952</v>
      </c>
      <c r="E13570" s="753" t="s">
        <v>1796</v>
      </c>
      <c r="F13570" s="753"/>
      <c r="G13570" s="757" t="s">
        <v>1797</v>
      </c>
      <c r="H13570" s="751">
        <v>65000000</v>
      </c>
    </row>
    <row r="13571" spans="1:8">
      <c r="A13571" s="753" t="s">
        <v>84</v>
      </c>
      <c r="B13571" s="753" t="s">
        <v>239</v>
      </c>
      <c r="C13571" s="753" t="s">
        <v>1376</v>
      </c>
      <c r="D13571" s="753" t="s">
        <v>1952</v>
      </c>
      <c r="E13571" s="753" t="s">
        <v>1796</v>
      </c>
      <c r="F13571" s="753" t="s">
        <v>1833</v>
      </c>
      <c r="G13571" s="757" t="s">
        <v>1834</v>
      </c>
      <c r="H13571" s="751">
        <v>65000000</v>
      </c>
    </row>
    <row r="13572" spans="1:8" ht="26.4">
      <c r="A13572" s="753" t="s">
        <v>84</v>
      </c>
      <c r="B13572" s="753" t="s">
        <v>239</v>
      </c>
      <c r="C13572" s="753" t="s">
        <v>1376</v>
      </c>
      <c r="D13572" s="753" t="s">
        <v>1952</v>
      </c>
      <c r="E13572" s="753" t="s">
        <v>130</v>
      </c>
      <c r="F13572" s="753"/>
      <c r="G13572" s="757" t="s">
        <v>131</v>
      </c>
      <c r="H13572" s="751">
        <v>278090000</v>
      </c>
    </row>
    <row r="13573" spans="1:8">
      <c r="A13573" s="753" t="s">
        <v>84</v>
      </c>
      <c r="B13573" s="753" t="s">
        <v>239</v>
      </c>
      <c r="C13573" s="753" t="s">
        <v>1376</v>
      </c>
      <c r="D13573" s="753" t="s">
        <v>1952</v>
      </c>
      <c r="E13573" s="753" t="s">
        <v>130</v>
      </c>
      <c r="F13573" s="753" t="s">
        <v>585</v>
      </c>
      <c r="G13573" s="757" t="s">
        <v>1799</v>
      </c>
      <c r="H13573" s="751">
        <v>91550000</v>
      </c>
    </row>
    <row r="13574" spans="1:8">
      <c r="A13574" s="753" t="s">
        <v>84</v>
      </c>
      <c r="B13574" s="753" t="s">
        <v>239</v>
      </c>
      <c r="C13574" s="753" t="s">
        <v>1376</v>
      </c>
      <c r="D13574" s="753" t="s">
        <v>1952</v>
      </c>
      <c r="E13574" s="753" t="s">
        <v>130</v>
      </c>
      <c r="F13574" s="753" t="s">
        <v>14</v>
      </c>
      <c r="G13574" s="757" t="s">
        <v>1800</v>
      </c>
      <c r="H13574" s="751">
        <v>56940000</v>
      </c>
    </row>
    <row r="13575" spans="1:8">
      <c r="A13575" s="753" t="s">
        <v>84</v>
      </c>
      <c r="B13575" s="753" t="s">
        <v>239</v>
      </c>
      <c r="C13575" s="753" t="s">
        <v>1376</v>
      </c>
      <c r="D13575" s="753" t="s">
        <v>1952</v>
      </c>
      <c r="E13575" s="753" t="s">
        <v>130</v>
      </c>
      <c r="F13575" s="753" t="s">
        <v>132</v>
      </c>
      <c r="G13575" s="757" t="s">
        <v>135</v>
      </c>
      <c r="H13575" s="751">
        <v>129600000</v>
      </c>
    </row>
    <row r="13576" spans="1:8">
      <c r="A13576" s="753" t="s">
        <v>84</v>
      </c>
      <c r="B13576" s="753" t="s">
        <v>239</v>
      </c>
      <c r="C13576" s="753" t="s">
        <v>1376</v>
      </c>
      <c r="D13576" s="753" t="s">
        <v>1952</v>
      </c>
      <c r="E13576" s="753" t="s">
        <v>1801</v>
      </c>
      <c r="F13576" s="753"/>
      <c r="G13576" s="757" t="s">
        <v>1802</v>
      </c>
      <c r="H13576" s="751">
        <v>9000000</v>
      </c>
    </row>
    <row r="13577" spans="1:8">
      <c r="A13577" s="753" t="s">
        <v>84</v>
      </c>
      <c r="B13577" s="753" t="s">
        <v>239</v>
      </c>
      <c r="C13577" s="753" t="s">
        <v>1376</v>
      </c>
      <c r="D13577" s="753" t="s">
        <v>1952</v>
      </c>
      <c r="E13577" s="753" t="s">
        <v>1801</v>
      </c>
      <c r="F13577" s="753" t="s">
        <v>1803</v>
      </c>
      <c r="G13577" s="757" t="s">
        <v>1804</v>
      </c>
      <c r="H13577" s="751">
        <v>9000000</v>
      </c>
    </row>
    <row r="13578" spans="1:8">
      <c r="A13578" s="753" t="s">
        <v>84</v>
      </c>
      <c r="B13578" s="753" t="s">
        <v>239</v>
      </c>
      <c r="C13578" s="753" t="s">
        <v>1376</v>
      </c>
      <c r="D13578" s="753" t="s">
        <v>1952</v>
      </c>
      <c r="E13578" s="753" t="s">
        <v>134</v>
      </c>
      <c r="F13578" s="753"/>
      <c r="G13578" s="757" t="s">
        <v>135</v>
      </c>
      <c r="H13578" s="751">
        <v>580250000</v>
      </c>
    </row>
    <row r="13579" spans="1:8">
      <c r="A13579" s="753" t="s">
        <v>84</v>
      </c>
      <c r="B13579" s="753" t="s">
        <v>239</v>
      </c>
      <c r="C13579" s="753" t="s">
        <v>1376</v>
      </c>
      <c r="D13579" s="753" t="s">
        <v>1952</v>
      </c>
      <c r="E13579" s="753" t="s">
        <v>134</v>
      </c>
      <c r="F13579" s="753" t="s">
        <v>137</v>
      </c>
      <c r="G13579" s="757" t="s">
        <v>138</v>
      </c>
      <c r="H13579" s="751">
        <v>70850000</v>
      </c>
    </row>
    <row r="13580" spans="1:8">
      <c r="A13580" s="753" t="s">
        <v>84</v>
      </c>
      <c r="B13580" s="753" t="s">
        <v>239</v>
      </c>
      <c r="C13580" s="753" t="s">
        <v>1376</v>
      </c>
      <c r="D13580" s="753" t="s">
        <v>1952</v>
      </c>
      <c r="E13580" s="753" t="s">
        <v>134</v>
      </c>
      <c r="F13580" s="753" t="s">
        <v>139</v>
      </c>
      <c r="G13580" s="757" t="s">
        <v>140</v>
      </c>
      <c r="H13580" s="751">
        <v>509400000</v>
      </c>
    </row>
    <row r="13581" spans="1:8" ht="39.6">
      <c r="A13581" s="753" t="s">
        <v>84</v>
      </c>
      <c r="B13581" s="753" t="s">
        <v>239</v>
      </c>
      <c r="C13581" s="753" t="s">
        <v>1376</v>
      </c>
      <c r="D13581" s="753" t="s">
        <v>1952</v>
      </c>
      <c r="E13581" s="753" t="s">
        <v>419</v>
      </c>
      <c r="F13581" s="753"/>
      <c r="G13581" s="757" t="s">
        <v>1807</v>
      </c>
      <c r="H13581" s="751">
        <v>47250000</v>
      </c>
    </row>
    <row r="13582" spans="1:8">
      <c r="A13582" s="753" t="s">
        <v>84</v>
      </c>
      <c r="B13582" s="753" t="s">
        <v>239</v>
      </c>
      <c r="C13582" s="753" t="s">
        <v>1376</v>
      </c>
      <c r="D13582" s="753" t="s">
        <v>1952</v>
      </c>
      <c r="E13582" s="753" t="s">
        <v>419</v>
      </c>
      <c r="F13582" s="753" t="s">
        <v>248</v>
      </c>
      <c r="G13582" s="757" t="s">
        <v>249</v>
      </c>
      <c r="H13582" s="751">
        <v>47250000</v>
      </c>
    </row>
    <row r="13583" spans="1:8">
      <c r="A13583" s="753" t="s">
        <v>84</v>
      </c>
      <c r="B13583" s="753" t="s">
        <v>239</v>
      </c>
      <c r="C13583" s="753" t="s">
        <v>1376</v>
      </c>
      <c r="D13583" s="753" t="s">
        <v>1952</v>
      </c>
      <c r="E13583" s="753" t="s">
        <v>353</v>
      </c>
      <c r="F13583" s="753"/>
      <c r="G13583" s="757" t="s">
        <v>354</v>
      </c>
      <c r="H13583" s="751">
        <v>335500000</v>
      </c>
    </row>
    <row r="13584" spans="1:8">
      <c r="A13584" s="753" t="s">
        <v>84</v>
      </c>
      <c r="B13584" s="753" t="s">
        <v>239</v>
      </c>
      <c r="C13584" s="753" t="s">
        <v>1376</v>
      </c>
      <c r="D13584" s="753" t="s">
        <v>1952</v>
      </c>
      <c r="E13584" s="753" t="s">
        <v>353</v>
      </c>
      <c r="F13584" s="753" t="s">
        <v>1003</v>
      </c>
      <c r="G13584" s="757" t="s">
        <v>136</v>
      </c>
      <c r="H13584" s="751">
        <v>335500000</v>
      </c>
    </row>
    <row r="13585" spans="1:8">
      <c r="A13585" s="755" t="s">
        <v>85</v>
      </c>
      <c r="B13585" s="753"/>
      <c r="C13585" s="753"/>
      <c r="D13585" s="753"/>
      <c r="E13585" s="753"/>
      <c r="F13585" s="753"/>
      <c r="G13585" s="756" t="s">
        <v>973</v>
      </c>
      <c r="H13585" s="754">
        <v>2599777548863</v>
      </c>
    </row>
    <row r="13586" spans="1:8">
      <c r="A13586" s="753" t="s">
        <v>85</v>
      </c>
      <c r="B13586" s="753" t="s">
        <v>246</v>
      </c>
      <c r="C13586" s="753"/>
      <c r="D13586" s="753"/>
      <c r="E13586" s="753"/>
      <c r="F13586" s="753"/>
      <c r="G13586" s="757" t="s">
        <v>2032</v>
      </c>
      <c r="H13586" s="751">
        <v>2599777548863</v>
      </c>
    </row>
    <row r="13587" spans="1:8">
      <c r="A13587" s="753" t="s">
        <v>85</v>
      </c>
      <c r="B13587" s="753" t="s">
        <v>246</v>
      </c>
      <c r="C13587" s="753" t="s">
        <v>29</v>
      </c>
      <c r="D13587" s="753"/>
      <c r="E13587" s="753"/>
      <c r="F13587" s="753"/>
      <c r="G13587" s="757" t="s">
        <v>1366</v>
      </c>
      <c r="H13587" s="751">
        <v>42078635896</v>
      </c>
    </row>
    <row r="13588" spans="1:8">
      <c r="A13588" s="753" t="s">
        <v>85</v>
      </c>
      <c r="B13588" s="753" t="s">
        <v>246</v>
      </c>
      <c r="C13588" s="753" t="s">
        <v>29</v>
      </c>
      <c r="D13588" s="753" t="s">
        <v>30</v>
      </c>
      <c r="E13588" s="753"/>
      <c r="F13588" s="753"/>
      <c r="G13588" s="757" t="s">
        <v>1366</v>
      </c>
      <c r="H13588" s="751">
        <v>42078635896</v>
      </c>
    </row>
    <row r="13589" spans="1:8">
      <c r="A13589" s="753" t="s">
        <v>85</v>
      </c>
      <c r="B13589" s="753" t="s">
        <v>246</v>
      </c>
      <c r="C13589" s="753" t="s">
        <v>29</v>
      </c>
      <c r="D13589" s="753" t="s">
        <v>30</v>
      </c>
      <c r="E13589" s="753" t="s">
        <v>92</v>
      </c>
      <c r="F13589" s="753"/>
      <c r="G13589" s="757" t="s">
        <v>93</v>
      </c>
      <c r="H13589" s="751">
        <v>3386962968</v>
      </c>
    </row>
    <row r="13590" spans="1:8">
      <c r="A13590" s="753" t="s">
        <v>85</v>
      </c>
      <c r="B13590" s="753" t="s">
        <v>246</v>
      </c>
      <c r="C13590" s="753" t="s">
        <v>29</v>
      </c>
      <c r="D13590" s="753" t="s">
        <v>30</v>
      </c>
      <c r="E13590" s="753" t="s">
        <v>92</v>
      </c>
      <c r="F13590" s="753" t="s">
        <v>94</v>
      </c>
      <c r="G13590" s="757" t="s">
        <v>1768</v>
      </c>
      <c r="H13590" s="751">
        <v>3386962968</v>
      </c>
    </row>
    <row r="13591" spans="1:8" ht="26.4">
      <c r="A13591" s="753" t="s">
        <v>85</v>
      </c>
      <c r="B13591" s="753" t="s">
        <v>246</v>
      </c>
      <c r="C13591" s="753" t="s">
        <v>29</v>
      </c>
      <c r="D13591" s="753" t="s">
        <v>30</v>
      </c>
      <c r="E13591" s="753" t="s">
        <v>141</v>
      </c>
      <c r="F13591" s="753"/>
      <c r="G13591" s="757" t="s">
        <v>1822</v>
      </c>
      <c r="H13591" s="751">
        <v>45760000</v>
      </c>
    </row>
    <row r="13592" spans="1:8">
      <c r="A13592" s="753" t="s">
        <v>85</v>
      </c>
      <c r="B13592" s="753" t="s">
        <v>246</v>
      </c>
      <c r="C13592" s="753" t="s">
        <v>29</v>
      </c>
      <c r="D13592" s="753" t="s">
        <v>30</v>
      </c>
      <c r="E13592" s="753" t="s">
        <v>141</v>
      </c>
      <c r="F13592" s="753" t="s">
        <v>142</v>
      </c>
      <c r="G13592" s="757" t="s">
        <v>1856</v>
      </c>
      <c r="H13592" s="751">
        <v>45760000</v>
      </c>
    </row>
    <row r="13593" spans="1:8">
      <c r="A13593" s="753" t="s">
        <v>85</v>
      </c>
      <c r="B13593" s="753" t="s">
        <v>246</v>
      </c>
      <c r="C13593" s="753" t="s">
        <v>29</v>
      </c>
      <c r="D13593" s="753" t="s">
        <v>30</v>
      </c>
      <c r="E13593" s="753" t="s">
        <v>96</v>
      </c>
      <c r="F13593" s="753"/>
      <c r="G13593" s="757" t="s">
        <v>97</v>
      </c>
      <c r="H13593" s="751">
        <v>3992950382</v>
      </c>
    </row>
    <row r="13594" spans="1:8">
      <c r="A13594" s="753" t="s">
        <v>85</v>
      </c>
      <c r="B13594" s="753" t="s">
        <v>246</v>
      </c>
      <c r="C13594" s="753" t="s">
        <v>29</v>
      </c>
      <c r="D13594" s="753" t="s">
        <v>30</v>
      </c>
      <c r="E13594" s="753" t="s">
        <v>96</v>
      </c>
      <c r="F13594" s="753" t="s">
        <v>151</v>
      </c>
      <c r="G13594" s="757" t="s">
        <v>152</v>
      </c>
      <c r="H13594" s="751">
        <v>33405800</v>
      </c>
    </row>
    <row r="13595" spans="1:8">
      <c r="A13595" s="753" t="s">
        <v>85</v>
      </c>
      <c r="B13595" s="753" t="s">
        <v>246</v>
      </c>
      <c r="C13595" s="753" t="s">
        <v>29</v>
      </c>
      <c r="D13595" s="753" t="s">
        <v>30</v>
      </c>
      <c r="E13595" s="753" t="s">
        <v>96</v>
      </c>
      <c r="F13595" s="753" t="s">
        <v>440</v>
      </c>
      <c r="G13595" s="757" t="s">
        <v>441</v>
      </c>
      <c r="H13595" s="751">
        <v>177981312</v>
      </c>
    </row>
    <row r="13596" spans="1:8">
      <c r="A13596" s="753" t="s">
        <v>85</v>
      </c>
      <c r="B13596" s="753" t="s">
        <v>246</v>
      </c>
      <c r="C13596" s="753" t="s">
        <v>29</v>
      </c>
      <c r="D13596" s="753" t="s">
        <v>30</v>
      </c>
      <c r="E13596" s="753" t="s">
        <v>96</v>
      </c>
      <c r="F13596" s="753" t="s">
        <v>434</v>
      </c>
      <c r="G13596" s="757" t="s">
        <v>435</v>
      </c>
      <c r="H13596" s="751">
        <v>61161520</v>
      </c>
    </row>
    <row r="13597" spans="1:8">
      <c r="A13597" s="753" t="s">
        <v>85</v>
      </c>
      <c r="B13597" s="753" t="s">
        <v>246</v>
      </c>
      <c r="C13597" s="753" t="s">
        <v>29</v>
      </c>
      <c r="D13597" s="753" t="s">
        <v>30</v>
      </c>
      <c r="E13597" s="753" t="s">
        <v>96</v>
      </c>
      <c r="F13597" s="753" t="s">
        <v>864</v>
      </c>
      <c r="G13597" s="757" t="s">
        <v>1770</v>
      </c>
      <c r="H13597" s="751">
        <v>86700372</v>
      </c>
    </row>
    <row r="13598" spans="1:8" ht="26.4">
      <c r="A13598" s="753" t="s">
        <v>85</v>
      </c>
      <c r="B13598" s="753" t="s">
        <v>246</v>
      </c>
      <c r="C13598" s="753" t="s">
        <v>29</v>
      </c>
      <c r="D13598" s="753" t="s">
        <v>30</v>
      </c>
      <c r="E13598" s="753" t="s">
        <v>96</v>
      </c>
      <c r="F13598" s="753" t="s">
        <v>153</v>
      </c>
      <c r="G13598" s="757" t="s">
        <v>1771</v>
      </c>
      <c r="H13598" s="751">
        <v>31041782</v>
      </c>
    </row>
    <row r="13599" spans="1:8" ht="26.4">
      <c r="A13599" s="753" t="s">
        <v>85</v>
      </c>
      <c r="B13599" s="753" t="s">
        <v>246</v>
      </c>
      <c r="C13599" s="753" t="s">
        <v>29</v>
      </c>
      <c r="D13599" s="753" t="s">
        <v>30</v>
      </c>
      <c r="E13599" s="753" t="s">
        <v>96</v>
      </c>
      <c r="F13599" s="753" t="s">
        <v>98</v>
      </c>
      <c r="G13599" s="757" t="s">
        <v>99</v>
      </c>
      <c r="H13599" s="751">
        <v>857169460</v>
      </c>
    </row>
    <row r="13600" spans="1:8" ht="26.4">
      <c r="A13600" s="753" t="s">
        <v>85</v>
      </c>
      <c r="B13600" s="753" t="s">
        <v>246</v>
      </c>
      <c r="C13600" s="753" t="s">
        <v>29</v>
      </c>
      <c r="D13600" s="753" t="s">
        <v>30</v>
      </c>
      <c r="E13600" s="753" t="s">
        <v>96</v>
      </c>
      <c r="F13600" s="753" t="s">
        <v>442</v>
      </c>
      <c r="G13600" s="757" t="s">
        <v>1772</v>
      </c>
      <c r="H13600" s="751">
        <v>520232708</v>
      </c>
    </row>
    <row r="13601" spans="1:8">
      <c r="A13601" s="753" t="s">
        <v>85</v>
      </c>
      <c r="B13601" s="753" t="s">
        <v>246</v>
      </c>
      <c r="C13601" s="753" t="s">
        <v>29</v>
      </c>
      <c r="D13601" s="753" t="s">
        <v>30</v>
      </c>
      <c r="E13601" s="753" t="s">
        <v>96</v>
      </c>
      <c r="F13601" s="753" t="s">
        <v>330</v>
      </c>
      <c r="G13601" s="757" t="s">
        <v>331</v>
      </c>
      <c r="H13601" s="751">
        <v>141044700</v>
      </c>
    </row>
    <row r="13602" spans="1:8" ht="26.4">
      <c r="A13602" s="753" t="s">
        <v>85</v>
      </c>
      <c r="B13602" s="753" t="s">
        <v>246</v>
      </c>
      <c r="C13602" s="753" t="s">
        <v>29</v>
      </c>
      <c r="D13602" s="753" t="s">
        <v>30</v>
      </c>
      <c r="E13602" s="753" t="s">
        <v>96</v>
      </c>
      <c r="F13602" s="753" t="s">
        <v>332</v>
      </c>
      <c r="G13602" s="757" t="s">
        <v>1874</v>
      </c>
      <c r="H13602" s="751">
        <v>185294900</v>
      </c>
    </row>
    <row r="13603" spans="1:8">
      <c r="A13603" s="753" t="s">
        <v>85</v>
      </c>
      <c r="B13603" s="753" t="s">
        <v>246</v>
      </c>
      <c r="C13603" s="753" t="s">
        <v>29</v>
      </c>
      <c r="D13603" s="753" t="s">
        <v>30</v>
      </c>
      <c r="E13603" s="753" t="s">
        <v>96</v>
      </c>
      <c r="F13603" s="753" t="s">
        <v>144</v>
      </c>
      <c r="G13603" s="757" t="s">
        <v>145</v>
      </c>
      <c r="H13603" s="751">
        <v>845493556</v>
      </c>
    </row>
    <row r="13604" spans="1:8">
      <c r="A13604" s="753" t="s">
        <v>85</v>
      </c>
      <c r="B13604" s="753" t="s">
        <v>246</v>
      </c>
      <c r="C13604" s="753" t="s">
        <v>29</v>
      </c>
      <c r="D13604" s="753" t="s">
        <v>30</v>
      </c>
      <c r="E13604" s="753" t="s">
        <v>96</v>
      </c>
      <c r="F13604" s="753" t="s">
        <v>154</v>
      </c>
      <c r="G13604" s="757" t="s">
        <v>1773</v>
      </c>
      <c r="H13604" s="751">
        <v>1053424272</v>
      </c>
    </row>
    <row r="13605" spans="1:8">
      <c r="A13605" s="753" t="s">
        <v>85</v>
      </c>
      <c r="B13605" s="753" t="s">
        <v>246</v>
      </c>
      <c r="C13605" s="753" t="s">
        <v>29</v>
      </c>
      <c r="D13605" s="753" t="s">
        <v>30</v>
      </c>
      <c r="E13605" s="753" t="s">
        <v>426</v>
      </c>
      <c r="F13605" s="753"/>
      <c r="G13605" s="757" t="s">
        <v>427</v>
      </c>
      <c r="H13605" s="751">
        <v>8429000</v>
      </c>
    </row>
    <row r="13606" spans="1:8">
      <c r="A13606" s="753" t="s">
        <v>85</v>
      </c>
      <c r="B13606" s="753" t="s">
        <v>246</v>
      </c>
      <c r="C13606" s="753" t="s">
        <v>29</v>
      </c>
      <c r="D13606" s="753" t="s">
        <v>30</v>
      </c>
      <c r="E13606" s="753" t="s">
        <v>426</v>
      </c>
      <c r="F13606" s="753" t="s">
        <v>428</v>
      </c>
      <c r="G13606" s="757" t="s">
        <v>1774</v>
      </c>
      <c r="H13606" s="751">
        <v>4737000</v>
      </c>
    </row>
    <row r="13607" spans="1:8">
      <c r="A13607" s="753" t="s">
        <v>85</v>
      </c>
      <c r="B13607" s="753" t="s">
        <v>246</v>
      </c>
      <c r="C13607" s="753" t="s">
        <v>29</v>
      </c>
      <c r="D13607" s="753" t="s">
        <v>30</v>
      </c>
      <c r="E13607" s="753" t="s">
        <v>426</v>
      </c>
      <c r="F13607" s="753" t="s">
        <v>336</v>
      </c>
      <c r="G13607" s="757" t="s">
        <v>1876</v>
      </c>
      <c r="H13607" s="751">
        <v>2542000</v>
      </c>
    </row>
    <row r="13608" spans="1:8">
      <c r="A13608" s="753" t="s">
        <v>85</v>
      </c>
      <c r="B13608" s="753" t="s">
        <v>246</v>
      </c>
      <c r="C13608" s="753" t="s">
        <v>29</v>
      </c>
      <c r="D13608" s="753" t="s">
        <v>30</v>
      </c>
      <c r="E13608" s="753" t="s">
        <v>426</v>
      </c>
      <c r="F13608" s="753" t="s">
        <v>429</v>
      </c>
      <c r="G13608" s="757" t="s">
        <v>1775</v>
      </c>
      <c r="H13608" s="751">
        <v>1150000</v>
      </c>
    </row>
    <row r="13609" spans="1:8">
      <c r="A13609" s="753" t="s">
        <v>85</v>
      </c>
      <c r="B13609" s="753" t="s">
        <v>246</v>
      </c>
      <c r="C13609" s="753" t="s">
        <v>29</v>
      </c>
      <c r="D13609" s="753" t="s">
        <v>30</v>
      </c>
      <c r="E13609" s="753" t="s">
        <v>100</v>
      </c>
      <c r="F13609" s="753"/>
      <c r="G13609" s="757" t="s">
        <v>101</v>
      </c>
      <c r="H13609" s="751">
        <v>115011595</v>
      </c>
    </row>
    <row r="13610" spans="1:8">
      <c r="A13610" s="753" t="s">
        <v>85</v>
      </c>
      <c r="B13610" s="753" t="s">
        <v>246</v>
      </c>
      <c r="C13610" s="753" t="s">
        <v>29</v>
      </c>
      <c r="D13610" s="753" t="s">
        <v>30</v>
      </c>
      <c r="E13610" s="753" t="s">
        <v>100</v>
      </c>
      <c r="F13610" s="753" t="s">
        <v>337</v>
      </c>
      <c r="G13610" s="757" t="s">
        <v>338</v>
      </c>
      <c r="H13610" s="751">
        <v>2844545</v>
      </c>
    </row>
    <row r="13611" spans="1:8">
      <c r="A13611" s="753" t="s">
        <v>85</v>
      </c>
      <c r="B13611" s="753" t="s">
        <v>246</v>
      </c>
      <c r="C13611" s="753" t="s">
        <v>29</v>
      </c>
      <c r="D13611" s="753" t="s">
        <v>30</v>
      </c>
      <c r="E13611" s="753" t="s">
        <v>100</v>
      </c>
      <c r="F13611" s="753" t="s">
        <v>443</v>
      </c>
      <c r="G13611" s="757" t="s">
        <v>135</v>
      </c>
      <c r="H13611" s="751">
        <v>112167050</v>
      </c>
    </row>
    <row r="13612" spans="1:8">
      <c r="A13612" s="753" t="s">
        <v>85</v>
      </c>
      <c r="B13612" s="753" t="s">
        <v>246</v>
      </c>
      <c r="C13612" s="753" t="s">
        <v>29</v>
      </c>
      <c r="D13612" s="753" t="s">
        <v>30</v>
      </c>
      <c r="E13612" s="753" t="s">
        <v>102</v>
      </c>
      <c r="F13612" s="753"/>
      <c r="G13612" s="757" t="s">
        <v>369</v>
      </c>
      <c r="H13612" s="751">
        <v>1317247077</v>
      </c>
    </row>
    <row r="13613" spans="1:8">
      <c r="A13613" s="753" t="s">
        <v>85</v>
      </c>
      <c r="B13613" s="753" t="s">
        <v>246</v>
      </c>
      <c r="C13613" s="753" t="s">
        <v>29</v>
      </c>
      <c r="D13613" s="753" t="s">
        <v>30</v>
      </c>
      <c r="E13613" s="753" t="s">
        <v>102</v>
      </c>
      <c r="F13613" s="753" t="s">
        <v>103</v>
      </c>
      <c r="G13613" s="757" t="s">
        <v>104</v>
      </c>
      <c r="H13613" s="751">
        <v>924024099</v>
      </c>
    </row>
    <row r="13614" spans="1:8">
      <c r="A13614" s="753" t="s">
        <v>85</v>
      </c>
      <c r="B13614" s="753" t="s">
        <v>246</v>
      </c>
      <c r="C13614" s="753" t="s">
        <v>29</v>
      </c>
      <c r="D13614" s="753" t="s">
        <v>30</v>
      </c>
      <c r="E13614" s="753" t="s">
        <v>102</v>
      </c>
      <c r="F13614" s="753" t="s">
        <v>105</v>
      </c>
      <c r="G13614" s="757" t="s">
        <v>106</v>
      </c>
      <c r="H13614" s="751">
        <v>311986477</v>
      </c>
    </row>
    <row r="13615" spans="1:8">
      <c r="A13615" s="753" t="s">
        <v>85</v>
      </c>
      <c r="B13615" s="753" t="s">
        <v>246</v>
      </c>
      <c r="C13615" s="753" t="s">
        <v>29</v>
      </c>
      <c r="D13615" s="753" t="s">
        <v>30</v>
      </c>
      <c r="E13615" s="753" t="s">
        <v>102</v>
      </c>
      <c r="F13615" s="753" t="s">
        <v>107</v>
      </c>
      <c r="G13615" s="757" t="s">
        <v>108</v>
      </c>
      <c r="H13615" s="751">
        <v>81236501</v>
      </c>
    </row>
    <row r="13616" spans="1:8" ht="26.4">
      <c r="A13616" s="753" t="s">
        <v>85</v>
      </c>
      <c r="B13616" s="753" t="s">
        <v>246</v>
      </c>
      <c r="C13616" s="753" t="s">
        <v>29</v>
      </c>
      <c r="D13616" s="753" t="s">
        <v>30</v>
      </c>
      <c r="E13616" s="753" t="s">
        <v>582</v>
      </c>
      <c r="F13616" s="753"/>
      <c r="G13616" s="757" t="s">
        <v>2010</v>
      </c>
      <c r="H13616" s="751">
        <v>11096308940</v>
      </c>
    </row>
    <row r="13617" spans="1:8">
      <c r="A13617" s="753" t="s">
        <v>85</v>
      </c>
      <c r="B13617" s="753" t="s">
        <v>246</v>
      </c>
      <c r="C13617" s="753" t="s">
        <v>29</v>
      </c>
      <c r="D13617" s="753" t="s">
        <v>30</v>
      </c>
      <c r="E13617" s="753" t="s">
        <v>582</v>
      </c>
      <c r="F13617" s="753" t="s">
        <v>583</v>
      </c>
      <c r="G13617" s="757" t="s">
        <v>2011</v>
      </c>
      <c r="H13617" s="751">
        <v>7901082602</v>
      </c>
    </row>
    <row r="13618" spans="1:8">
      <c r="A13618" s="753" t="s">
        <v>85</v>
      </c>
      <c r="B13618" s="753" t="s">
        <v>246</v>
      </c>
      <c r="C13618" s="753" t="s">
        <v>29</v>
      </c>
      <c r="D13618" s="753" t="s">
        <v>30</v>
      </c>
      <c r="E13618" s="753" t="s">
        <v>582</v>
      </c>
      <c r="F13618" s="753" t="s">
        <v>324</v>
      </c>
      <c r="G13618" s="757" t="s">
        <v>135</v>
      </c>
      <c r="H13618" s="751">
        <v>3195226338</v>
      </c>
    </row>
    <row r="13619" spans="1:8">
      <c r="A13619" s="753" t="s">
        <v>85</v>
      </c>
      <c r="B13619" s="753" t="s">
        <v>246</v>
      </c>
      <c r="C13619" s="753" t="s">
        <v>29</v>
      </c>
      <c r="D13619" s="753" t="s">
        <v>30</v>
      </c>
      <c r="E13619" s="753" t="s">
        <v>109</v>
      </c>
      <c r="F13619" s="753"/>
      <c r="G13619" s="757" t="s">
        <v>110</v>
      </c>
      <c r="H13619" s="751">
        <v>76798600</v>
      </c>
    </row>
    <row r="13620" spans="1:8">
      <c r="A13620" s="753" t="s">
        <v>85</v>
      </c>
      <c r="B13620" s="753" t="s">
        <v>246</v>
      </c>
      <c r="C13620" s="753" t="s">
        <v>29</v>
      </c>
      <c r="D13620" s="753" t="s">
        <v>30</v>
      </c>
      <c r="E13620" s="753" t="s">
        <v>109</v>
      </c>
      <c r="F13620" s="753" t="s">
        <v>111</v>
      </c>
      <c r="G13620" s="757" t="s">
        <v>135</v>
      </c>
      <c r="H13620" s="751">
        <v>76798600</v>
      </c>
    </row>
    <row r="13621" spans="1:8">
      <c r="A13621" s="753" t="s">
        <v>85</v>
      </c>
      <c r="B13621" s="753" t="s">
        <v>246</v>
      </c>
      <c r="C13621" s="753" t="s">
        <v>29</v>
      </c>
      <c r="D13621" s="753" t="s">
        <v>30</v>
      </c>
      <c r="E13621" s="753" t="s">
        <v>112</v>
      </c>
      <c r="F13621" s="753"/>
      <c r="G13621" s="757" t="s">
        <v>113</v>
      </c>
      <c r="H13621" s="751">
        <v>11734707</v>
      </c>
    </row>
    <row r="13622" spans="1:8">
      <c r="A13622" s="753" t="s">
        <v>85</v>
      </c>
      <c r="B13622" s="753" t="s">
        <v>246</v>
      </c>
      <c r="C13622" s="753" t="s">
        <v>29</v>
      </c>
      <c r="D13622" s="753" t="s">
        <v>30</v>
      </c>
      <c r="E13622" s="753" t="s">
        <v>112</v>
      </c>
      <c r="F13622" s="753" t="s">
        <v>155</v>
      </c>
      <c r="G13622" s="757" t="s">
        <v>1777</v>
      </c>
      <c r="H13622" s="751">
        <v>3608707</v>
      </c>
    </row>
    <row r="13623" spans="1:8">
      <c r="A13623" s="753" t="s">
        <v>85</v>
      </c>
      <c r="B13623" s="753" t="s">
        <v>246</v>
      </c>
      <c r="C13623" s="753" t="s">
        <v>29</v>
      </c>
      <c r="D13623" s="753" t="s">
        <v>30</v>
      </c>
      <c r="E13623" s="753" t="s">
        <v>112</v>
      </c>
      <c r="F13623" s="753" t="s">
        <v>156</v>
      </c>
      <c r="G13623" s="757" t="s">
        <v>1779</v>
      </c>
      <c r="H13623" s="751">
        <v>4225000</v>
      </c>
    </row>
    <row r="13624" spans="1:8">
      <c r="A13624" s="753" t="s">
        <v>85</v>
      </c>
      <c r="B13624" s="753" t="s">
        <v>246</v>
      </c>
      <c r="C13624" s="753" t="s">
        <v>29</v>
      </c>
      <c r="D13624" s="753" t="s">
        <v>30</v>
      </c>
      <c r="E13624" s="753" t="s">
        <v>112</v>
      </c>
      <c r="F13624" s="753" t="s">
        <v>242</v>
      </c>
      <c r="G13624" s="757" t="s">
        <v>1839</v>
      </c>
      <c r="H13624" s="751">
        <v>100000</v>
      </c>
    </row>
    <row r="13625" spans="1:8">
      <c r="A13625" s="753" t="s">
        <v>85</v>
      </c>
      <c r="B13625" s="753" t="s">
        <v>246</v>
      </c>
      <c r="C13625" s="753" t="s">
        <v>29</v>
      </c>
      <c r="D13625" s="753" t="s">
        <v>30</v>
      </c>
      <c r="E13625" s="753" t="s">
        <v>112</v>
      </c>
      <c r="F13625" s="753" t="s">
        <v>157</v>
      </c>
      <c r="G13625" s="757" t="s">
        <v>135</v>
      </c>
      <c r="H13625" s="751">
        <v>3801000</v>
      </c>
    </row>
    <row r="13626" spans="1:8">
      <c r="A13626" s="753" t="s">
        <v>85</v>
      </c>
      <c r="B13626" s="753" t="s">
        <v>246</v>
      </c>
      <c r="C13626" s="753" t="s">
        <v>29</v>
      </c>
      <c r="D13626" s="753" t="s">
        <v>30</v>
      </c>
      <c r="E13626" s="753" t="s">
        <v>115</v>
      </c>
      <c r="F13626" s="753"/>
      <c r="G13626" s="757" t="s">
        <v>1781</v>
      </c>
      <c r="H13626" s="751">
        <v>270847539</v>
      </c>
    </row>
    <row r="13627" spans="1:8">
      <c r="A13627" s="753" t="s">
        <v>85</v>
      </c>
      <c r="B13627" s="753" t="s">
        <v>246</v>
      </c>
      <c r="C13627" s="753" t="s">
        <v>29</v>
      </c>
      <c r="D13627" s="753" t="s">
        <v>30</v>
      </c>
      <c r="E13627" s="753" t="s">
        <v>115</v>
      </c>
      <c r="F13627" s="753" t="s">
        <v>116</v>
      </c>
      <c r="G13627" s="757" t="s">
        <v>117</v>
      </c>
      <c r="H13627" s="751">
        <v>150687539</v>
      </c>
    </row>
    <row r="13628" spans="1:8">
      <c r="A13628" s="753" t="s">
        <v>85</v>
      </c>
      <c r="B13628" s="753" t="s">
        <v>246</v>
      </c>
      <c r="C13628" s="753" t="s">
        <v>29</v>
      </c>
      <c r="D13628" s="753" t="s">
        <v>30</v>
      </c>
      <c r="E13628" s="753" t="s">
        <v>115</v>
      </c>
      <c r="F13628" s="753" t="s">
        <v>147</v>
      </c>
      <c r="G13628" s="757" t="s">
        <v>148</v>
      </c>
      <c r="H13628" s="751">
        <v>87080000</v>
      </c>
    </row>
    <row r="13629" spans="1:8">
      <c r="A13629" s="753" t="s">
        <v>85</v>
      </c>
      <c r="B13629" s="753" t="s">
        <v>246</v>
      </c>
      <c r="C13629" s="753" t="s">
        <v>29</v>
      </c>
      <c r="D13629" s="753" t="s">
        <v>30</v>
      </c>
      <c r="E13629" s="753" t="s">
        <v>115</v>
      </c>
      <c r="F13629" s="753" t="s">
        <v>4</v>
      </c>
      <c r="G13629" s="757" t="s">
        <v>1782</v>
      </c>
      <c r="H13629" s="751">
        <v>2270000</v>
      </c>
    </row>
    <row r="13630" spans="1:8">
      <c r="A13630" s="753" t="s">
        <v>85</v>
      </c>
      <c r="B13630" s="753" t="s">
        <v>246</v>
      </c>
      <c r="C13630" s="753" t="s">
        <v>29</v>
      </c>
      <c r="D13630" s="753" t="s">
        <v>30</v>
      </c>
      <c r="E13630" s="753" t="s">
        <v>115</v>
      </c>
      <c r="F13630" s="753" t="s">
        <v>118</v>
      </c>
      <c r="G13630" s="757" t="s">
        <v>119</v>
      </c>
      <c r="H13630" s="751">
        <v>30810000</v>
      </c>
    </row>
    <row r="13631" spans="1:8">
      <c r="A13631" s="753" t="s">
        <v>85</v>
      </c>
      <c r="B13631" s="753" t="s">
        <v>246</v>
      </c>
      <c r="C13631" s="753" t="s">
        <v>29</v>
      </c>
      <c r="D13631" s="753" t="s">
        <v>30</v>
      </c>
      <c r="E13631" s="753" t="s">
        <v>120</v>
      </c>
      <c r="F13631" s="753"/>
      <c r="G13631" s="757" t="s">
        <v>121</v>
      </c>
      <c r="H13631" s="751">
        <v>24527892</v>
      </c>
    </row>
    <row r="13632" spans="1:8" ht="39.6">
      <c r="A13632" s="753" t="s">
        <v>85</v>
      </c>
      <c r="B13632" s="753" t="s">
        <v>246</v>
      </c>
      <c r="C13632" s="753" t="s">
        <v>29</v>
      </c>
      <c r="D13632" s="753" t="s">
        <v>30</v>
      </c>
      <c r="E13632" s="753" t="s">
        <v>120</v>
      </c>
      <c r="F13632" s="753" t="s">
        <v>122</v>
      </c>
      <c r="G13632" s="757" t="s">
        <v>1783</v>
      </c>
      <c r="H13632" s="751">
        <v>5042892</v>
      </c>
    </row>
    <row r="13633" spans="1:8" ht="39.6">
      <c r="A13633" s="753" t="s">
        <v>85</v>
      </c>
      <c r="B13633" s="753" t="s">
        <v>246</v>
      </c>
      <c r="C13633" s="753" t="s">
        <v>29</v>
      </c>
      <c r="D13633" s="753" t="s">
        <v>30</v>
      </c>
      <c r="E13633" s="753" t="s">
        <v>120</v>
      </c>
      <c r="F13633" s="753" t="s">
        <v>994</v>
      </c>
      <c r="G13633" s="757" t="s">
        <v>1824</v>
      </c>
      <c r="H13633" s="751">
        <v>6775000</v>
      </c>
    </row>
    <row r="13634" spans="1:8">
      <c r="A13634" s="753" t="s">
        <v>85</v>
      </c>
      <c r="B13634" s="753" t="s">
        <v>246</v>
      </c>
      <c r="C13634" s="753" t="s">
        <v>29</v>
      </c>
      <c r="D13634" s="753" t="s">
        <v>30</v>
      </c>
      <c r="E13634" s="753" t="s">
        <v>120</v>
      </c>
      <c r="F13634" s="753" t="s">
        <v>315</v>
      </c>
      <c r="G13634" s="757" t="s">
        <v>1831</v>
      </c>
      <c r="H13634" s="751">
        <v>12710000</v>
      </c>
    </row>
    <row r="13635" spans="1:8">
      <c r="A13635" s="753" t="s">
        <v>85</v>
      </c>
      <c r="B13635" s="753" t="s">
        <v>246</v>
      </c>
      <c r="C13635" s="753" t="s">
        <v>29</v>
      </c>
      <c r="D13635" s="753" t="s">
        <v>30</v>
      </c>
      <c r="E13635" s="753" t="s">
        <v>160</v>
      </c>
      <c r="F13635" s="753"/>
      <c r="G13635" s="757" t="s">
        <v>161</v>
      </c>
      <c r="H13635" s="751">
        <v>530998400</v>
      </c>
    </row>
    <row r="13636" spans="1:8">
      <c r="A13636" s="753" t="s">
        <v>85</v>
      </c>
      <c r="B13636" s="753" t="s">
        <v>246</v>
      </c>
      <c r="C13636" s="753" t="s">
        <v>29</v>
      </c>
      <c r="D13636" s="753" t="s">
        <v>30</v>
      </c>
      <c r="E13636" s="753" t="s">
        <v>160</v>
      </c>
      <c r="F13636" s="753" t="s">
        <v>162</v>
      </c>
      <c r="G13636" s="757" t="s">
        <v>163</v>
      </c>
      <c r="H13636" s="751">
        <v>18085000</v>
      </c>
    </row>
    <row r="13637" spans="1:8">
      <c r="A13637" s="753" t="s">
        <v>85</v>
      </c>
      <c r="B13637" s="753" t="s">
        <v>246</v>
      </c>
      <c r="C13637" s="753" t="s">
        <v>29</v>
      </c>
      <c r="D13637" s="753" t="s">
        <v>30</v>
      </c>
      <c r="E13637" s="753" t="s">
        <v>160</v>
      </c>
      <c r="F13637" s="753" t="s">
        <v>544</v>
      </c>
      <c r="G13637" s="757" t="s">
        <v>545</v>
      </c>
      <c r="H13637" s="751">
        <v>6330400</v>
      </c>
    </row>
    <row r="13638" spans="1:8">
      <c r="A13638" s="753" t="s">
        <v>85</v>
      </c>
      <c r="B13638" s="753" t="s">
        <v>246</v>
      </c>
      <c r="C13638" s="753" t="s">
        <v>29</v>
      </c>
      <c r="D13638" s="753" t="s">
        <v>30</v>
      </c>
      <c r="E13638" s="753" t="s">
        <v>160</v>
      </c>
      <c r="F13638" s="753" t="s">
        <v>547</v>
      </c>
      <c r="G13638" s="757" t="s">
        <v>548</v>
      </c>
      <c r="H13638" s="751">
        <v>1600000</v>
      </c>
    </row>
    <row r="13639" spans="1:8">
      <c r="A13639" s="753" t="s">
        <v>85</v>
      </c>
      <c r="B13639" s="753" t="s">
        <v>246</v>
      </c>
      <c r="C13639" s="753" t="s">
        <v>29</v>
      </c>
      <c r="D13639" s="753" t="s">
        <v>30</v>
      </c>
      <c r="E13639" s="753" t="s">
        <v>160</v>
      </c>
      <c r="F13639" s="753" t="s">
        <v>438</v>
      </c>
      <c r="G13639" s="757" t="s">
        <v>1786</v>
      </c>
      <c r="H13639" s="751">
        <v>3200000</v>
      </c>
    </row>
    <row r="13640" spans="1:8">
      <c r="A13640" s="753" t="s">
        <v>85</v>
      </c>
      <c r="B13640" s="753" t="s">
        <v>246</v>
      </c>
      <c r="C13640" s="753" t="s">
        <v>29</v>
      </c>
      <c r="D13640" s="753" t="s">
        <v>30</v>
      </c>
      <c r="E13640" s="753" t="s">
        <v>160</v>
      </c>
      <c r="F13640" s="753" t="s">
        <v>549</v>
      </c>
      <c r="G13640" s="757" t="s">
        <v>550</v>
      </c>
      <c r="H13640" s="751">
        <v>287998000</v>
      </c>
    </row>
    <row r="13641" spans="1:8">
      <c r="A13641" s="753" t="s">
        <v>85</v>
      </c>
      <c r="B13641" s="753" t="s">
        <v>246</v>
      </c>
      <c r="C13641" s="753" t="s">
        <v>29</v>
      </c>
      <c r="D13641" s="753" t="s">
        <v>30</v>
      </c>
      <c r="E13641" s="753" t="s">
        <v>160</v>
      </c>
      <c r="F13641" s="753" t="s">
        <v>551</v>
      </c>
      <c r="G13641" s="757" t="s">
        <v>133</v>
      </c>
      <c r="H13641" s="751">
        <v>213785000</v>
      </c>
    </row>
    <row r="13642" spans="1:8">
      <c r="A13642" s="753" t="s">
        <v>85</v>
      </c>
      <c r="B13642" s="753" t="s">
        <v>246</v>
      </c>
      <c r="C13642" s="753" t="s">
        <v>29</v>
      </c>
      <c r="D13642" s="753" t="s">
        <v>30</v>
      </c>
      <c r="E13642" s="753" t="s">
        <v>125</v>
      </c>
      <c r="F13642" s="753"/>
      <c r="G13642" s="757" t="s">
        <v>126</v>
      </c>
      <c r="H13642" s="751">
        <v>269331400</v>
      </c>
    </row>
    <row r="13643" spans="1:8">
      <c r="A13643" s="753" t="s">
        <v>85</v>
      </c>
      <c r="B13643" s="753" t="s">
        <v>246</v>
      </c>
      <c r="C13643" s="753" t="s">
        <v>29</v>
      </c>
      <c r="D13643" s="753" t="s">
        <v>30</v>
      </c>
      <c r="E13643" s="753" t="s">
        <v>125</v>
      </c>
      <c r="F13643" s="753" t="s">
        <v>430</v>
      </c>
      <c r="G13643" s="757" t="s">
        <v>431</v>
      </c>
      <c r="H13643" s="751">
        <v>20034000</v>
      </c>
    </row>
    <row r="13644" spans="1:8">
      <c r="A13644" s="753" t="s">
        <v>85</v>
      </c>
      <c r="B13644" s="753" t="s">
        <v>246</v>
      </c>
      <c r="C13644" s="753" t="s">
        <v>29</v>
      </c>
      <c r="D13644" s="753" t="s">
        <v>30</v>
      </c>
      <c r="E13644" s="753" t="s">
        <v>125</v>
      </c>
      <c r="F13644" s="753" t="s">
        <v>552</v>
      </c>
      <c r="G13644" s="757" t="s">
        <v>553</v>
      </c>
      <c r="H13644" s="751">
        <v>33389000</v>
      </c>
    </row>
    <row r="13645" spans="1:8">
      <c r="A13645" s="753" t="s">
        <v>85</v>
      </c>
      <c r="B13645" s="753" t="s">
        <v>246</v>
      </c>
      <c r="C13645" s="753" t="s">
        <v>29</v>
      </c>
      <c r="D13645" s="753" t="s">
        <v>30</v>
      </c>
      <c r="E13645" s="753" t="s">
        <v>125</v>
      </c>
      <c r="F13645" s="753" t="s">
        <v>127</v>
      </c>
      <c r="G13645" s="757" t="s">
        <v>128</v>
      </c>
      <c r="H13645" s="751">
        <v>10010000</v>
      </c>
    </row>
    <row r="13646" spans="1:8">
      <c r="A13646" s="753" t="s">
        <v>85</v>
      </c>
      <c r="B13646" s="753" t="s">
        <v>246</v>
      </c>
      <c r="C13646" s="753" t="s">
        <v>29</v>
      </c>
      <c r="D13646" s="753" t="s">
        <v>30</v>
      </c>
      <c r="E13646" s="753" t="s">
        <v>125</v>
      </c>
      <c r="F13646" s="753" t="s">
        <v>129</v>
      </c>
      <c r="G13646" s="757" t="s">
        <v>1787</v>
      </c>
      <c r="H13646" s="751">
        <v>205898400</v>
      </c>
    </row>
    <row r="13647" spans="1:8">
      <c r="A13647" s="753" t="s">
        <v>85</v>
      </c>
      <c r="B13647" s="753" t="s">
        <v>246</v>
      </c>
      <c r="C13647" s="753" t="s">
        <v>29</v>
      </c>
      <c r="D13647" s="753" t="s">
        <v>30</v>
      </c>
      <c r="E13647" s="753" t="s">
        <v>554</v>
      </c>
      <c r="F13647" s="753"/>
      <c r="G13647" s="757" t="s">
        <v>555</v>
      </c>
      <c r="H13647" s="751">
        <v>154318000</v>
      </c>
    </row>
    <row r="13648" spans="1:8">
      <c r="A13648" s="753" t="s">
        <v>85</v>
      </c>
      <c r="B13648" s="753" t="s">
        <v>246</v>
      </c>
      <c r="C13648" s="753" t="s">
        <v>29</v>
      </c>
      <c r="D13648" s="753" t="s">
        <v>30</v>
      </c>
      <c r="E13648" s="753" t="s">
        <v>554</v>
      </c>
      <c r="F13648" s="753" t="s">
        <v>556</v>
      </c>
      <c r="G13648" s="757" t="s">
        <v>557</v>
      </c>
      <c r="H13648" s="751">
        <v>98516000</v>
      </c>
    </row>
    <row r="13649" spans="1:8">
      <c r="A13649" s="753" t="s">
        <v>85</v>
      </c>
      <c r="B13649" s="753" t="s">
        <v>246</v>
      </c>
      <c r="C13649" s="753" t="s">
        <v>29</v>
      </c>
      <c r="D13649" s="753" t="s">
        <v>30</v>
      </c>
      <c r="E13649" s="753" t="s">
        <v>554</v>
      </c>
      <c r="F13649" s="753" t="s">
        <v>243</v>
      </c>
      <c r="G13649" s="757" t="s">
        <v>244</v>
      </c>
      <c r="H13649" s="751">
        <v>5300000</v>
      </c>
    </row>
    <row r="13650" spans="1:8">
      <c r="A13650" s="753" t="s">
        <v>85</v>
      </c>
      <c r="B13650" s="753" t="s">
        <v>246</v>
      </c>
      <c r="C13650" s="753" t="s">
        <v>29</v>
      </c>
      <c r="D13650" s="753" t="s">
        <v>30</v>
      </c>
      <c r="E13650" s="753" t="s">
        <v>554</v>
      </c>
      <c r="F13650" s="753" t="s">
        <v>206</v>
      </c>
      <c r="G13650" s="757" t="s">
        <v>207</v>
      </c>
      <c r="H13650" s="751">
        <v>5022000</v>
      </c>
    </row>
    <row r="13651" spans="1:8">
      <c r="A13651" s="753" t="s">
        <v>85</v>
      </c>
      <c r="B13651" s="753" t="s">
        <v>246</v>
      </c>
      <c r="C13651" s="753" t="s">
        <v>29</v>
      </c>
      <c r="D13651" s="753" t="s">
        <v>30</v>
      </c>
      <c r="E13651" s="753" t="s">
        <v>554</v>
      </c>
      <c r="F13651" s="753" t="s">
        <v>558</v>
      </c>
      <c r="G13651" s="757" t="s">
        <v>559</v>
      </c>
      <c r="H13651" s="751">
        <v>45480000</v>
      </c>
    </row>
    <row r="13652" spans="1:8" ht="39.6">
      <c r="A13652" s="753" t="s">
        <v>85</v>
      </c>
      <c r="B13652" s="753" t="s">
        <v>246</v>
      </c>
      <c r="C13652" s="753" t="s">
        <v>29</v>
      </c>
      <c r="D13652" s="753" t="s">
        <v>30</v>
      </c>
      <c r="E13652" s="753" t="s">
        <v>560</v>
      </c>
      <c r="F13652" s="753"/>
      <c r="G13652" s="757" t="s">
        <v>1790</v>
      </c>
      <c r="H13652" s="751">
        <v>541672000</v>
      </c>
    </row>
    <row r="13653" spans="1:8">
      <c r="A13653" s="753" t="s">
        <v>85</v>
      </c>
      <c r="B13653" s="753" t="s">
        <v>246</v>
      </c>
      <c r="C13653" s="753" t="s">
        <v>29</v>
      </c>
      <c r="D13653" s="753" t="s">
        <v>30</v>
      </c>
      <c r="E13653" s="753" t="s">
        <v>560</v>
      </c>
      <c r="F13653" s="753" t="s">
        <v>5</v>
      </c>
      <c r="G13653" s="757" t="s">
        <v>6</v>
      </c>
      <c r="H13653" s="751">
        <v>434075000</v>
      </c>
    </row>
    <row r="13654" spans="1:8">
      <c r="A13654" s="753" t="s">
        <v>85</v>
      </c>
      <c r="B13654" s="753" t="s">
        <v>246</v>
      </c>
      <c r="C13654" s="753" t="s">
        <v>29</v>
      </c>
      <c r="D13654" s="753" t="s">
        <v>30</v>
      </c>
      <c r="E13654" s="753" t="s">
        <v>560</v>
      </c>
      <c r="F13654" s="753" t="s">
        <v>418</v>
      </c>
      <c r="G13654" s="757" t="s">
        <v>1793</v>
      </c>
      <c r="H13654" s="751">
        <v>39404000</v>
      </c>
    </row>
    <row r="13655" spans="1:8">
      <c r="A13655" s="753" t="s">
        <v>85</v>
      </c>
      <c r="B13655" s="753" t="s">
        <v>246</v>
      </c>
      <c r="C13655" s="753" t="s">
        <v>29</v>
      </c>
      <c r="D13655" s="753" t="s">
        <v>30</v>
      </c>
      <c r="E13655" s="753" t="s">
        <v>560</v>
      </c>
      <c r="F13655" s="753" t="s">
        <v>562</v>
      </c>
      <c r="G13655" s="757" t="s">
        <v>1794</v>
      </c>
      <c r="H13655" s="751">
        <v>7193000</v>
      </c>
    </row>
    <row r="13656" spans="1:8" ht="26.4">
      <c r="A13656" s="753" t="s">
        <v>85</v>
      </c>
      <c r="B13656" s="753" t="s">
        <v>246</v>
      </c>
      <c r="C13656" s="753" t="s">
        <v>29</v>
      </c>
      <c r="D13656" s="753" t="s">
        <v>30</v>
      </c>
      <c r="E13656" s="753" t="s">
        <v>560</v>
      </c>
      <c r="F13656" s="753" t="s">
        <v>563</v>
      </c>
      <c r="G13656" s="757" t="s">
        <v>13</v>
      </c>
      <c r="H13656" s="751">
        <v>61000000</v>
      </c>
    </row>
    <row r="13657" spans="1:8" ht="26.4">
      <c r="A13657" s="753" t="s">
        <v>85</v>
      </c>
      <c r="B13657" s="753" t="s">
        <v>246</v>
      </c>
      <c r="C13657" s="753" t="s">
        <v>29</v>
      </c>
      <c r="D13657" s="753" t="s">
        <v>30</v>
      </c>
      <c r="E13657" s="753" t="s">
        <v>1796</v>
      </c>
      <c r="F13657" s="753"/>
      <c r="G13657" s="757" t="s">
        <v>1797</v>
      </c>
      <c r="H13657" s="751">
        <v>13800000</v>
      </c>
    </row>
    <row r="13658" spans="1:8">
      <c r="A13658" s="753" t="s">
        <v>85</v>
      </c>
      <c r="B13658" s="753" t="s">
        <v>246</v>
      </c>
      <c r="C13658" s="753" t="s">
        <v>29</v>
      </c>
      <c r="D13658" s="753" t="s">
        <v>30</v>
      </c>
      <c r="E13658" s="753" t="s">
        <v>1796</v>
      </c>
      <c r="F13658" s="753" t="s">
        <v>1825</v>
      </c>
      <c r="G13658" s="757" t="s">
        <v>1794</v>
      </c>
      <c r="H13658" s="751">
        <v>5000000</v>
      </c>
    </row>
    <row r="13659" spans="1:8">
      <c r="A13659" s="753" t="s">
        <v>85</v>
      </c>
      <c r="B13659" s="753" t="s">
        <v>246</v>
      </c>
      <c r="C13659" s="753" t="s">
        <v>29</v>
      </c>
      <c r="D13659" s="753" t="s">
        <v>30</v>
      </c>
      <c r="E13659" s="753" t="s">
        <v>1796</v>
      </c>
      <c r="F13659" s="753" t="s">
        <v>1798</v>
      </c>
      <c r="G13659" s="757" t="s">
        <v>1793</v>
      </c>
      <c r="H13659" s="751">
        <v>8800000</v>
      </c>
    </row>
    <row r="13660" spans="1:8" ht="26.4">
      <c r="A13660" s="753" t="s">
        <v>85</v>
      </c>
      <c r="B13660" s="753" t="s">
        <v>246</v>
      </c>
      <c r="C13660" s="753" t="s">
        <v>29</v>
      </c>
      <c r="D13660" s="753" t="s">
        <v>30</v>
      </c>
      <c r="E13660" s="753" t="s">
        <v>130</v>
      </c>
      <c r="F13660" s="753"/>
      <c r="G13660" s="757" t="s">
        <v>131</v>
      </c>
      <c r="H13660" s="751">
        <v>12109577166</v>
      </c>
    </row>
    <row r="13661" spans="1:8">
      <c r="A13661" s="753" t="s">
        <v>85</v>
      </c>
      <c r="B13661" s="753" t="s">
        <v>246</v>
      </c>
      <c r="C13661" s="753" t="s">
        <v>29</v>
      </c>
      <c r="D13661" s="753" t="s">
        <v>30</v>
      </c>
      <c r="E13661" s="753" t="s">
        <v>130</v>
      </c>
      <c r="F13661" s="753" t="s">
        <v>585</v>
      </c>
      <c r="G13661" s="757" t="s">
        <v>1799</v>
      </c>
      <c r="H13661" s="751">
        <v>203279700</v>
      </c>
    </row>
    <row r="13662" spans="1:8">
      <c r="A13662" s="753" t="s">
        <v>85</v>
      </c>
      <c r="B13662" s="753" t="s">
        <v>246</v>
      </c>
      <c r="C13662" s="753" t="s">
        <v>29</v>
      </c>
      <c r="D13662" s="753" t="s">
        <v>30</v>
      </c>
      <c r="E13662" s="753" t="s">
        <v>130</v>
      </c>
      <c r="F13662" s="753" t="s">
        <v>8</v>
      </c>
      <c r="G13662" s="757" t="s">
        <v>1835</v>
      </c>
      <c r="H13662" s="751">
        <v>31500000</v>
      </c>
    </row>
    <row r="13663" spans="1:8">
      <c r="A13663" s="753" t="s">
        <v>85</v>
      </c>
      <c r="B13663" s="753" t="s">
        <v>246</v>
      </c>
      <c r="C13663" s="753" t="s">
        <v>29</v>
      </c>
      <c r="D13663" s="753" t="s">
        <v>30</v>
      </c>
      <c r="E13663" s="753" t="s">
        <v>130</v>
      </c>
      <c r="F13663" s="753" t="s">
        <v>14</v>
      </c>
      <c r="G13663" s="757" t="s">
        <v>1800</v>
      </c>
      <c r="H13663" s="751">
        <v>234040800</v>
      </c>
    </row>
    <row r="13664" spans="1:8">
      <c r="A13664" s="753" t="s">
        <v>85</v>
      </c>
      <c r="B13664" s="753" t="s">
        <v>246</v>
      </c>
      <c r="C13664" s="753" t="s">
        <v>29</v>
      </c>
      <c r="D13664" s="753" t="s">
        <v>30</v>
      </c>
      <c r="E13664" s="753" t="s">
        <v>130</v>
      </c>
      <c r="F13664" s="753" t="s">
        <v>132</v>
      </c>
      <c r="G13664" s="757" t="s">
        <v>135</v>
      </c>
      <c r="H13664" s="751">
        <v>11640756666</v>
      </c>
    </row>
    <row r="13665" spans="1:8">
      <c r="A13665" s="753" t="s">
        <v>85</v>
      </c>
      <c r="B13665" s="753" t="s">
        <v>246</v>
      </c>
      <c r="C13665" s="753" t="s">
        <v>29</v>
      </c>
      <c r="D13665" s="753" t="s">
        <v>30</v>
      </c>
      <c r="E13665" s="753" t="s">
        <v>1801</v>
      </c>
      <c r="F13665" s="753"/>
      <c r="G13665" s="757" t="s">
        <v>1802</v>
      </c>
      <c r="H13665" s="751">
        <v>299000</v>
      </c>
    </row>
    <row r="13666" spans="1:8">
      <c r="A13666" s="753" t="s">
        <v>85</v>
      </c>
      <c r="B13666" s="753" t="s">
        <v>246</v>
      </c>
      <c r="C13666" s="753" t="s">
        <v>29</v>
      </c>
      <c r="D13666" s="753" t="s">
        <v>30</v>
      </c>
      <c r="E13666" s="753" t="s">
        <v>1801</v>
      </c>
      <c r="F13666" s="753" t="s">
        <v>1803</v>
      </c>
      <c r="G13666" s="757" t="s">
        <v>1804</v>
      </c>
      <c r="H13666" s="751">
        <v>299000</v>
      </c>
    </row>
    <row r="13667" spans="1:8">
      <c r="A13667" s="753" t="s">
        <v>85</v>
      </c>
      <c r="B13667" s="753" t="s">
        <v>246</v>
      </c>
      <c r="C13667" s="753" t="s">
        <v>29</v>
      </c>
      <c r="D13667" s="753" t="s">
        <v>30</v>
      </c>
      <c r="E13667" s="753" t="s">
        <v>134</v>
      </c>
      <c r="F13667" s="753"/>
      <c r="G13667" s="757" t="s">
        <v>135</v>
      </c>
      <c r="H13667" s="751">
        <v>2582626056</v>
      </c>
    </row>
    <row r="13668" spans="1:8" ht="39.6">
      <c r="A13668" s="753" t="s">
        <v>85</v>
      </c>
      <c r="B13668" s="753" t="s">
        <v>246</v>
      </c>
      <c r="C13668" s="753" t="s">
        <v>29</v>
      </c>
      <c r="D13668" s="753" t="s">
        <v>30</v>
      </c>
      <c r="E13668" s="753" t="s">
        <v>134</v>
      </c>
      <c r="F13668" s="753" t="s">
        <v>866</v>
      </c>
      <c r="G13668" s="757" t="s">
        <v>1965</v>
      </c>
      <c r="H13668" s="751">
        <v>31200000</v>
      </c>
    </row>
    <row r="13669" spans="1:8">
      <c r="A13669" s="753" t="s">
        <v>85</v>
      </c>
      <c r="B13669" s="753" t="s">
        <v>246</v>
      </c>
      <c r="C13669" s="753" t="s">
        <v>29</v>
      </c>
      <c r="D13669" s="753" t="s">
        <v>30</v>
      </c>
      <c r="E13669" s="753" t="s">
        <v>134</v>
      </c>
      <c r="F13669" s="753" t="s">
        <v>137</v>
      </c>
      <c r="G13669" s="757" t="s">
        <v>138</v>
      </c>
      <c r="H13669" s="751">
        <v>244557000</v>
      </c>
    </row>
    <row r="13670" spans="1:8">
      <c r="A13670" s="753" t="s">
        <v>85</v>
      </c>
      <c r="B13670" s="753" t="s">
        <v>246</v>
      </c>
      <c r="C13670" s="753" t="s">
        <v>29</v>
      </c>
      <c r="D13670" s="753" t="s">
        <v>30</v>
      </c>
      <c r="E13670" s="753" t="s">
        <v>134</v>
      </c>
      <c r="F13670" s="753" t="s">
        <v>139</v>
      </c>
      <c r="G13670" s="757" t="s">
        <v>140</v>
      </c>
      <c r="H13670" s="751">
        <v>2306869056</v>
      </c>
    </row>
    <row r="13671" spans="1:8" ht="39.6">
      <c r="A13671" s="753" t="s">
        <v>85</v>
      </c>
      <c r="B13671" s="753" t="s">
        <v>246</v>
      </c>
      <c r="C13671" s="753" t="s">
        <v>29</v>
      </c>
      <c r="D13671" s="753" t="s">
        <v>30</v>
      </c>
      <c r="E13671" s="753" t="s">
        <v>419</v>
      </c>
      <c r="F13671" s="753"/>
      <c r="G13671" s="757" t="s">
        <v>1807</v>
      </c>
      <c r="H13671" s="751">
        <v>357600</v>
      </c>
    </row>
    <row r="13672" spans="1:8" ht="52.8">
      <c r="A13672" s="753" t="s">
        <v>85</v>
      </c>
      <c r="B13672" s="753" t="s">
        <v>246</v>
      </c>
      <c r="C13672" s="753" t="s">
        <v>29</v>
      </c>
      <c r="D13672" s="753" t="s">
        <v>30</v>
      </c>
      <c r="E13672" s="753" t="s">
        <v>419</v>
      </c>
      <c r="F13672" s="753" t="s">
        <v>420</v>
      </c>
      <c r="G13672" s="757" t="s">
        <v>2714</v>
      </c>
      <c r="H13672" s="751">
        <v>357600</v>
      </c>
    </row>
    <row r="13673" spans="1:8">
      <c r="A13673" s="753" t="s">
        <v>85</v>
      </c>
      <c r="B13673" s="753" t="s">
        <v>246</v>
      </c>
      <c r="C13673" s="753" t="s">
        <v>29</v>
      </c>
      <c r="D13673" s="753" t="s">
        <v>30</v>
      </c>
      <c r="E13673" s="753" t="s">
        <v>404</v>
      </c>
      <c r="F13673" s="753"/>
      <c r="G13673" s="757" t="s">
        <v>1808</v>
      </c>
      <c r="H13673" s="751">
        <v>7600000</v>
      </c>
    </row>
    <row r="13674" spans="1:8">
      <c r="A13674" s="753" t="s">
        <v>85</v>
      </c>
      <c r="B13674" s="753" t="s">
        <v>246</v>
      </c>
      <c r="C13674" s="753" t="s">
        <v>29</v>
      </c>
      <c r="D13674" s="753" t="s">
        <v>30</v>
      </c>
      <c r="E13674" s="753" t="s">
        <v>404</v>
      </c>
      <c r="F13674" s="753" t="s">
        <v>1809</v>
      </c>
      <c r="G13674" s="757" t="s">
        <v>26</v>
      </c>
      <c r="H13674" s="751">
        <v>7600000</v>
      </c>
    </row>
    <row r="13675" spans="1:8">
      <c r="A13675" s="753" t="s">
        <v>85</v>
      </c>
      <c r="B13675" s="753" t="s">
        <v>246</v>
      </c>
      <c r="C13675" s="753" t="s">
        <v>29</v>
      </c>
      <c r="D13675" s="753" t="s">
        <v>30</v>
      </c>
      <c r="E13675" s="753" t="s">
        <v>178</v>
      </c>
      <c r="F13675" s="753"/>
      <c r="G13675" s="757" t="s">
        <v>179</v>
      </c>
      <c r="H13675" s="751">
        <v>4701113974</v>
      </c>
    </row>
    <row r="13676" spans="1:8" ht="26.4">
      <c r="A13676" s="753" t="s">
        <v>85</v>
      </c>
      <c r="B13676" s="753" t="s">
        <v>246</v>
      </c>
      <c r="C13676" s="753" t="s">
        <v>29</v>
      </c>
      <c r="D13676" s="753" t="s">
        <v>30</v>
      </c>
      <c r="E13676" s="753" t="s">
        <v>178</v>
      </c>
      <c r="F13676" s="753" t="s">
        <v>180</v>
      </c>
      <c r="G13676" s="757" t="s">
        <v>1810</v>
      </c>
      <c r="H13676" s="751">
        <v>4701113974</v>
      </c>
    </row>
    <row r="13677" spans="1:8">
      <c r="A13677" s="753" t="s">
        <v>85</v>
      </c>
      <c r="B13677" s="753" t="s">
        <v>246</v>
      </c>
      <c r="C13677" s="753" t="s">
        <v>29</v>
      </c>
      <c r="D13677" s="753" t="s">
        <v>30</v>
      </c>
      <c r="E13677" s="753" t="s">
        <v>16</v>
      </c>
      <c r="F13677" s="753"/>
      <c r="G13677" s="757" t="s">
        <v>17</v>
      </c>
      <c r="H13677" s="751">
        <v>229612000</v>
      </c>
    </row>
    <row r="13678" spans="1:8">
      <c r="A13678" s="753" t="s">
        <v>85</v>
      </c>
      <c r="B13678" s="753" t="s">
        <v>246</v>
      </c>
      <c r="C13678" s="753" t="s">
        <v>29</v>
      </c>
      <c r="D13678" s="753" t="s">
        <v>30</v>
      </c>
      <c r="E13678" s="753" t="s">
        <v>16</v>
      </c>
      <c r="F13678" s="753" t="s">
        <v>18</v>
      </c>
      <c r="G13678" s="757" t="s">
        <v>1887</v>
      </c>
      <c r="H13678" s="751">
        <v>229612000</v>
      </c>
    </row>
    <row r="13679" spans="1:8">
      <c r="A13679" s="753" t="s">
        <v>85</v>
      </c>
      <c r="B13679" s="753" t="s">
        <v>246</v>
      </c>
      <c r="C13679" s="753" t="s">
        <v>29</v>
      </c>
      <c r="D13679" s="753" t="s">
        <v>30</v>
      </c>
      <c r="E13679" s="753" t="s">
        <v>19</v>
      </c>
      <c r="F13679" s="753"/>
      <c r="G13679" s="757" t="s">
        <v>133</v>
      </c>
      <c r="H13679" s="751">
        <v>590751600</v>
      </c>
    </row>
    <row r="13680" spans="1:8">
      <c r="A13680" s="753" t="s">
        <v>85</v>
      </c>
      <c r="B13680" s="753" t="s">
        <v>246</v>
      </c>
      <c r="C13680" s="753" t="s">
        <v>29</v>
      </c>
      <c r="D13680" s="753" t="s">
        <v>30</v>
      </c>
      <c r="E13680" s="753" t="s">
        <v>19</v>
      </c>
      <c r="F13680" s="753" t="s">
        <v>20</v>
      </c>
      <c r="G13680" s="757" t="s">
        <v>21</v>
      </c>
      <c r="H13680" s="751">
        <v>70547000</v>
      </c>
    </row>
    <row r="13681" spans="1:8">
      <c r="A13681" s="753" t="s">
        <v>85</v>
      </c>
      <c r="B13681" s="753" t="s">
        <v>246</v>
      </c>
      <c r="C13681" s="753" t="s">
        <v>29</v>
      </c>
      <c r="D13681" s="753" t="s">
        <v>30</v>
      </c>
      <c r="E13681" s="753" t="s">
        <v>19</v>
      </c>
      <c r="F13681" s="753" t="s">
        <v>22</v>
      </c>
      <c r="G13681" s="757" t="s">
        <v>23</v>
      </c>
      <c r="H13681" s="751">
        <v>491144900</v>
      </c>
    </row>
    <row r="13682" spans="1:8">
      <c r="A13682" s="753" t="s">
        <v>85</v>
      </c>
      <c r="B13682" s="753" t="s">
        <v>246</v>
      </c>
      <c r="C13682" s="753" t="s">
        <v>29</v>
      </c>
      <c r="D13682" s="753" t="s">
        <v>30</v>
      </c>
      <c r="E13682" s="753" t="s">
        <v>19</v>
      </c>
      <c r="F13682" s="753" t="s">
        <v>245</v>
      </c>
      <c r="G13682" s="757" t="s">
        <v>135</v>
      </c>
      <c r="H13682" s="751">
        <v>29059700</v>
      </c>
    </row>
    <row r="13683" spans="1:8">
      <c r="A13683" s="753" t="s">
        <v>85</v>
      </c>
      <c r="B13683" s="753" t="s">
        <v>246</v>
      </c>
      <c r="C13683" s="753" t="s">
        <v>1367</v>
      </c>
      <c r="D13683" s="753"/>
      <c r="E13683" s="753"/>
      <c r="F13683" s="753"/>
      <c r="G13683" s="757" t="s">
        <v>1368</v>
      </c>
      <c r="H13683" s="751">
        <v>16992779334</v>
      </c>
    </row>
    <row r="13684" spans="1:8">
      <c r="A13684" s="753" t="s">
        <v>85</v>
      </c>
      <c r="B13684" s="753" t="s">
        <v>246</v>
      </c>
      <c r="C13684" s="753" t="s">
        <v>1367</v>
      </c>
      <c r="D13684" s="753" t="s">
        <v>1975</v>
      </c>
      <c r="E13684" s="753"/>
      <c r="F13684" s="753"/>
      <c r="G13684" s="757" t="s">
        <v>1368</v>
      </c>
      <c r="H13684" s="751">
        <v>16992779334</v>
      </c>
    </row>
    <row r="13685" spans="1:8">
      <c r="A13685" s="753" t="s">
        <v>85</v>
      </c>
      <c r="B13685" s="753" t="s">
        <v>246</v>
      </c>
      <c r="C13685" s="753" t="s">
        <v>1367</v>
      </c>
      <c r="D13685" s="753" t="s">
        <v>1975</v>
      </c>
      <c r="E13685" s="753" t="s">
        <v>92</v>
      </c>
      <c r="F13685" s="753"/>
      <c r="G13685" s="757" t="s">
        <v>93</v>
      </c>
      <c r="H13685" s="751">
        <v>759960833</v>
      </c>
    </row>
    <row r="13686" spans="1:8">
      <c r="A13686" s="753" t="s">
        <v>85</v>
      </c>
      <c r="B13686" s="753" t="s">
        <v>246</v>
      </c>
      <c r="C13686" s="753" t="s">
        <v>1367</v>
      </c>
      <c r="D13686" s="753" t="s">
        <v>1975</v>
      </c>
      <c r="E13686" s="753" t="s">
        <v>92</v>
      </c>
      <c r="F13686" s="753" t="s">
        <v>94</v>
      </c>
      <c r="G13686" s="757" t="s">
        <v>1768</v>
      </c>
      <c r="H13686" s="751">
        <v>741633833</v>
      </c>
    </row>
    <row r="13687" spans="1:8">
      <c r="A13687" s="753" t="s">
        <v>85</v>
      </c>
      <c r="B13687" s="753" t="s">
        <v>246</v>
      </c>
      <c r="C13687" s="753" t="s">
        <v>1367</v>
      </c>
      <c r="D13687" s="753" t="s">
        <v>1975</v>
      </c>
      <c r="E13687" s="753" t="s">
        <v>92</v>
      </c>
      <c r="F13687" s="753" t="s">
        <v>149</v>
      </c>
      <c r="G13687" s="757" t="s">
        <v>150</v>
      </c>
      <c r="H13687" s="751">
        <v>18327000</v>
      </c>
    </row>
    <row r="13688" spans="1:8" ht="26.4">
      <c r="A13688" s="753" t="s">
        <v>85</v>
      </c>
      <c r="B13688" s="753" t="s">
        <v>246</v>
      </c>
      <c r="C13688" s="753" t="s">
        <v>1367</v>
      </c>
      <c r="D13688" s="753" t="s">
        <v>1975</v>
      </c>
      <c r="E13688" s="753" t="s">
        <v>141</v>
      </c>
      <c r="F13688" s="753"/>
      <c r="G13688" s="757" t="s">
        <v>1822</v>
      </c>
      <c r="H13688" s="751">
        <v>6400000</v>
      </c>
    </row>
    <row r="13689" spans="1:8">
      <c r="A13689" s="753" t="s">
        <v>85</v>
      </c>
      <c r="B13689" s="753" t="s">
        <v>246</v>
      </c>
      <c r="C13689" s="753" t="s">
        <v>1367</v>
      </c>
      <c r="D13689" s="753" t="s">
        <v>1975</v>
      </c>
      <c r="E13689" s="753" t="s">
        <v>141</v>
      </c>
      <c r="F13689" s="753" t="s">
        <v>142</v>
      </c>
      <c r="G13689" s="757" t="s">
        <v>1856</v>
      </c>
      <c r="H13689" s="751">
        <v>6400000</v>
      </c>
    </row>
    <row r="13690" spans="1:8">
      <c r="A13690" s="753" t="s">
        <v>85</v>
      </c>
      <c r="B13690" s="753" t="s">
        <v>246</v>
      </c>
      <c r="C13690" s="753" t="s">
        <v>1367</v>
      </c>
      <c r="D13690" s="753" t="s">
        <v>1975</v>
      </c>
      <c r="E13690" s="753" t="s">
        <v>96</v>
      </c>
      <c r="F13690" s="753"/>
      <c r="G13690" s="757" t="s">
        <v>97</v>
      </c>
      <c r="H13690" s="751">
        <v>446336562</v>
      </c>
    </row>
    <row r="13691" spans="1:8">
      <c r="A13691" s="753" t="s">
        <v>85</v>
      </c>
      <c r="B13691" s="753" t="s">
        <v>246</v>
      </c>
      <c r="C13691" s="753" t="s">
        <v>1367</v>
      </c>
      <c r="D13691" s="753" t="s">
        <v>1975</v>
      </c>
      <c r="E13691" s="753" t="s">
        <v>96</v>
      </c>
      <c r="F13691" s="753" t="s">
        <v>440</v>
      </c>
      <c r="G13691" s="757" t="s">
        <v>441</v>
      </c>
      <c r="H13691" s="751">
        <v>50698000</v>
      </c>
    </row>
    <row r="13692" spans="1:8">
      <c r="A13692" s="753" t="s">
        <v>85</v>
      </c>
      <c r="B13692" s="753" t="s">
        <v>246</v>
      </c>
      <c r="C13692" s="753" t="s">
        <v>1367</v>
      </c>
      <c r="D13692" s="753" t="s">
        <v>1975</v>
      </c>
      <c r="E13692" s="753" t="s">
        <v>96</v>
      </c>
      <c r="F13692" s="753" t="s">
        <v>434</v>
      </c>
      <c r="G13692" s="757" t="s">
        <v>435</v>
      </c>
      <c r="H13692" s="751">
        <v>83571120</v>
      </c>
    </row>
    <row r="13693" spans="1:8" ht="26.4">
      <c r="A13693" s="753" t="s">
        <v>85</v>
      </c>
      <c r="B13693" s="753" t="s">
        <v>246</v>
      </c>
      <c r="C13693" s="753" t="s">
        <v>1367</v>
      </c>
      <c r="D13693" s="753" t="s">
        <v>1975</v>
      </c>
      <c r="E13693" s="753" t="s">
        <v>96</v>
      </c>
      <c r="F13693" s="753" t="s">
        <v>442</v>
      </c>
      <c r="G13693" s="757" t="s">
        <v>1772</v>
      </c>
      <c r="H13693" s="751">
        <v>41304137</v>
      </c>
    </row>
    <row r="13694" spans="1:8">
      <c r="A13694" s="753" t="s">
        <v>85</v>
      </c>
      <c r="B13694" s="753" t="s">
        <v>246</v>
      </c>
      <c r="C13694" s="753" t="s">
        <v>1367</v>
      </c>
      <c r="D13694" s="753" t="s">
        <v>1975</v>
      </c>
      <c r="E13694" s="753" t="s">
        <v>96</v>
      </c>
      <c r="F13694" s="753" t="s">
        <v>330</v>
      </c>
      <c r="G13694" s="757" t="s">
        <v>331</v>
      </c>
      <c r="H13694" s="751">
        <v>2980000</v>
      </c>
    </row>
    <row r="13695" spans="1:8" ht="26.4">
      <c r="A13695" s="753" t="s">
        <v>85</v>
      </c>
      <c r="B13695" s="753" t="s">
        <v>246</v>
      </c>
      <c r="C13695" s="753" t="s">
        <v>1367</v>
      </c>
      <c r="D13695" s="753" t="s">
        <v>1975</v>
      </c>
      <c r="E13695" s="753" t="s">
        <v>96</v>
      </c>
      <c r="F13695" s="753" t="s">
        <v>332</v>
      </c>
      <c r="G13695" s="757" t="s">
        <v>1874</v>
      </c>
      <c r="H13695" s="751">
        <v>55922925</v>
      </c>
    </row>
    <row r="13696" spans="1:8">
      <c r="A13696" s="753" t="s">
        <v>85</v>
      </c>
      <c r="B13696" s="753" t="s">
        <v>246</v>
      </c>
      <c r="C13696" s="753" t="s">
        <v>1367</v>
      </c>
      <c r="D13696" s="753" t="s">
        <v>1975</v>
      </c>
      <c r="E13696" s="753" t="s">
        <v>96</v>
      </c>
      <c r="F13696" s="753" t="s">
        <v>144</v>
      </c>
      <c r="G13696" s="757" t="s">
        <v>145</v>
      </c>
      <c r="H13696" s="751">
        <v>167249780</v>
      </c>
    </row>
    <row r="13697" spans="1:8">
      <c r="A13697" s="753" t="s">
        <v>85</v>
      </c>
      <c r="B13697" s="753" t="s">
        <v>246</v>
      </c>
      <c r="C13697" s="753" t="s">
        <v>1367</v>
      </c>
      <c r="D13697" s="753" t="s">
        <v>1975</v>
      </c>
      <c r="E13697" s="753" t="s">
        <v>96</v>
      </c>
      <c r="F13697" s="753" t="s">
        <v>154</v>
      </c>
      <c r="G13697" s="757" t="s">
        <v>1773</v>
      </c>
      <c r="H13697" s="751">
        <v>44610600</v>
      </c>
    </row>
    <row r="13698" spans="1:8">
      <c r="A13698" s="753" t="s">
        <v>85</v>
      </c>
      <c r="B13698" s="753" t="s">
        <v>246</v>
      </c>
      <c r="C13698" s="753" t="s">
        <v>1367</v>
      </c>
      <c r="D13698" s="753" t="s">
        <v>1975</v>
      </c>
      <c r="E13698" s="753" t="s">
        <v>426</v>
      </c>
      <c r="F13698" s="753"/>
      <c r="G13698" s="757" t="s">
        <v>427</v>
      </c>
      <c r="H13698" s="751">
        <v>14248000</v>
      </c>
    </row>
    <row r="13699" spans="1:8">
      <c r="A13699" s="753" t="s">
        <v>85</v>
      </c>
      <c r="B13699" s="753" t="s">
        <v>246</v>
      </c>
      <c r="C13699" s="753" t="s">
        <v>1367</v>
      </c>
      <c r="D13699" s="753" t="s">
        <v>1975</v>
      </c>
      <c r="E13699" s="753" t="s">
        <v>426</v>
      </c>
      <c r="F13699" s="753" t="s">
        <v>428</v>
      </c>
      <c r="G13699" s="757" t="s">
        <v>1774</v>
      </c>
      <c r="H13699" s="751">
        <v>1800000</v>
      </c>
    </row>
    <row r="13700" spans="1:8">
      <c r="A13700" s="753" t="s">
        <v>85</v>
      </c>
      <c r="B13700" s="753" t="s">
        <v>246</v>
      </c>
      <c r="C13700" s="753" t="s">
        <v>1367</v>
      </c>
      <c r="D13700" s="753" t="s">
        <v>1975</v>
      </c>
      <c r="E13700" s="753" t="s">
        <v>426</v>
      </c>
      <c r="F13700" s="753" t="s">
        <v>336</v>
      </c>
      <c r="G13700" s="757" t="s">
        <v>1876</v>
      </c>
      <c r="H13700" s="751">
        <v>9448000</v>
      </c>
    </row>
    <row r="13701" spans="1:8">
      <c r="A13701" s="753" t="s">
        <v>85</v>
      </c>
      <c r="B13701" s="753" t="s">
        <v>246</v>
      </c>
      <c r="C13701" s="753" t="s">
        <v>1367</v>
      </c>
      <c r="D13701" s="753" t="s">
        <v>1975</v>
      </c>
      <c r="E13701" s="753" t="s">
        <v>426</v>
      </c>
      <c r="F13701" s="753" t="s">
        <v>429</v>
      </c>
      <c r="G13701" s="757" t="s">
        <v>1775</v>
      </c>
      <c r="H13701" s="751">
        <v>3000000</v>
      </c>
    </row>
    <row r="13702" spans="1:8">
      <c r="A13702" s="753" t="s">
        <v>85</v>
      </c>
      <c r="B13702" s="753" t="s">
        <v>246</v>
      </c>
      <c r="C13702" s="753" t="s">
        <v>1367</v>
      </c>
      <c r="D13702" s="753" t="s">
        <v>1975</v>
      </c>
      <c r="E13702" s="753" t="s">
        <v>100</v>
      </c>
      <c r="F13702" s="753"/>
      <c r="G13702" s="757" t="s">
        <v>101</v>
      </c>
      <c r="H13702" s="751">
        <v>237732500</v>
      </c>
    </row>
    <row r="13703" spans="1:8">
      <c r="A13703" s="753" t="s">
        <v>85</v>
      </c>
      <c r="B13703" s="753" t="s">
        <v>246</v>
      </c>
      <c r="C13703" s="753" t="s">
        <v>1367</v>
      </c>
      <c r="D13703" s="753" t="s">
        <v>1975</v>
      </c>
      <c r="E13703" s="753" t="s">
        <v>100</v>
      </c>
      <c r="F13703" s="753" t="s">
        <v>443</v>
      </c>
      <c r="G13703" s="757" t="s">
        <v>135</v>
      </c>
      <c r="H13703" s="751">
        <v>237732500</v>
      </c>
    </row>
    <row r="13704" spans="1:8">
      <c r="A13704" s="753" t="s">
        <v>85</v>
      </c>
      <c r="B13704" s="753" t="s">
        <v>246</v>
      </c>
      <c r="C13704" s="753" t="s">
        <v>1367</v>
      </c>
      <c r="D13704" s="753" t="s">
        <v>1975</v>
      </c>
      <c r="E13704" s="753" t="s">
        <v>102</v>
      </c>
      <c r="F13704" s="753"/>
      <c r="G13704" s="757" t="s">
        <v>369</v>
      </c>
      <c r="H13704" s="751">
        <v>382643832</v>
      </c>
    </row>
    <row r="13705" spans="1:8">
      <c r="A13705" s="753" t="s">
        <v>85</v>
      </c>
      <c r="B13705" s="753" t="s">
        <v>246</v>
      </c>
      <c r="C13705" s="753" t="s">
        <v>1367</v>
      </c>
      <c r="D13705" s="753" t="s">
        <v>1975</v>
      </c>
      <c r="E13705" s="753" t="s">
        <v>102</v>
      </c>
      <c r="F13705" s="753" t="s">
        <v>103</v>
      </c>
      <c r="G13705" s="757" t="s">
        <v>104</v>
      </c>
      <c r="H13705" s="751">
        <v>204581843</v>
      </c>
    </row>
    <row r="13706" spans="1:8">
      <c r="A13706" s="753" t="s">
        <v>85</v>
      </c>
      <c r="B13706" s="753" t="s">
        <v>246</v>
      </c>
      <c r="C13706" s="753" t="s">
        <v>1367</v>
      </c>
      <c r="D13706" s="753" t="s">
        <v>1975</v>
      </c>
      <c r="E13706" s="753" t="s">
        <v>102</v>
      </c>
      <c r="F13706" s="753" t="s">
        <v>105</v>
      </c>
      <c r="G13706" s="757" t="s">
        <v>106</v>
      </c>
      <c r="H13706" s="751">
        <v>159616235</v>
      </c>
    </row>
    <row r="13707" spans="1:8">
      <c r="A13707" s="753" t="s">
        <v>85</v>
      </c>
      <c r="B13707" s="753" t="s">
        <v>246</v>
      </c>
      <c r="C13707" s="753" t="s">
        <v>1367</v>
      </c>
      <c r="D13707" s="753" t="s">
        <v>1975</v>
      </c>
      <c r="E13707" s="753" t="s">
        <v>102</v>
      </c>
      <c r="F13707" s="753" t="s">
        <v>107</v>
      </c>
      <c r="G13707" s="757" t="s">
        <v>108</v>
      </c>
      <c r="H13707" s="751">
        <v>18445754</v>
      </c>
    </row>
    <row r="13708" spans="1:8" ht="26.4">
      <c r="A13708" s="753" t="s">
        <v>85</v>
      </c>
      <c r="B13708" s="753" t="s">
        <v>246</v>
      </c>
      <c r="C13708" s="753" t="s">
        <v>1367</v>
      </c>
      <c r="D13708" s="753" t="s">
        <v>1975</v>
      </c>
      <c r="E13708" s="753" t="s">
        <v>582</v>
      </c>
      <c r="F13708" s="753"/>
      <c r="G13708" s="757" t="s">
        <v>2010</v>
      </c>
      <c r="H13708" s="751">
        <v>6364386645</v>
      </c>
    </row>
    <row r="13709" spans="1:8">
      <c r="A13709" s="753" t="s">
        <v>85</v>
      </c>
      <c r="B13709" s="753" t="s">
        <v>246</v>
      </c>
      <c r="C13709" s="753" t="s">
        <v>1367</v>
      </c>
      <c r="D13709" s="753" t="s">
        <v>1975</v>
      </c>
      <c r="E13709" s="753" t="s">
        <v>582</v>
      </c>
      <c r="F13709" s="753" t="s">
        <v>583</v>
      </c>
      <c r="G13709" s="757" t="s">
        <v>2011</v>
      </c>
      <c r="H13709" s="751">
        <v>5839049045</v>
      </c>
    </row>
    <row r="13710" spans="1:8">
      <c r="A13710" s="753" t="s">
        <v>85</v>
      </c>
      <c r="B13710" s="753" t="s">
        <v>246</v>
      </c>
      <c r="C13710" s="753" t="s">
        <v>1367</v>
      </c>
      <c r="D13710" s="753" t="s">
        <v>1975</v>
      </c>
      <c r="E13710" s="753" t="s">
        <v>582</v>
      </c>
      <c r="F13710" s="753" t="s">
        <v>324</v>
      </c>
      <c r="G13710" s="757" t="s">
        <v>135</v>
      </c>
      <c r="H13710" s="751">
        <v>525337600</v>
      </c>
    </row>
    <row r="13711" spans="1:8">
      <c r="A13711" s="753" t="s">
        <v>85</v>
      </c>
      <c r="B13711" s="753" t="s">
        <v>246</v>
      </c>
      <c r="C13711" s="753" t="s">
        <v>1367</v>
      </c>
      <c r="D13711" s="753" t="s">
        <v>1975</v>
      </c>
      <c r="E13711" s="753" t="s">
        <v>109</v>
      </c>
      <c r="F13711" s="753"/>
      <c r="G13711" s="757" t="s">
        <v>110</v>
      </c>
      <c r="H13711" s="751">
        <v>170648000</v>
      </c>
    </row>
    <row r="13712" spans="1:8">
      <c r="A13712" s="753" t="s">
        <v>85</v>
      </c>
      <c r="B13712" s="753" t="s">
        <v>246</v>
      </c>
      <c r="C13712" s="753" t="s">
        <v>1367</v>
      </c>
      <c r="D13712" s="753" t="s">
        <v>1975</v>
      </c>
      <c r="E13712" s="753" t="s">
        <v>109</v>
      </c>
      <c r="F13712" s="753" t="s">
        <v>111</v>
      </c>
      <c r="G13712" s="757" t="s">
        <v>135</v>
      </c>
      <c r="H13712" s="751">
        <v>170648000</v>
      </c>
    </row>
    <row r="13713" spans="1:8">
      <c r="A13713" s="753" t="s">
        <v>85</v>
      </c>
      <c r="B13713" s="753" t="s">
        <v>246</v>
      </c>
      <c r="C13713" s="753" t="s">
        <v>1367</v>
      </c>
      <c r="D13713" s="753" t="s">
        <v>1975</v>
      </c>
      <c r="E13713" s="753" t="s">
        <v>112</v>
      </c>
      <c r="F13713" s="753"/>
      <c r="G13713" s="757" t="s">
        <v>113</v>
      </c>
      <c r="H13713" s="751">
        <v>77118561</v>
      </c>
    </row>
    <row r="13714" spans="1:8">
      <c r="A13714" s="753" t="s">
        <v>85</v>
      </c>
      <c r="B13714" s="753" t="s">
        <v>246</v>
      </c>
      <c r="C13714" s="753" t="s">
        <v>1367</v>
      </c>
      <c r="D13714" s="753" t="s">
        <v>1975</v>
      </c>
      <c r="E13714" s="753" t="s">
        <v>112</v>
      </c>
      <c r="F13714" s="753" t="s">
        <v>155</v>
      </c>
      <c r="G13714" s="757" t="s">
        <v>1777</v>
      </c>
      <c r="H13714" s="751">
        <v>18028561</v>
      </c>
    </row>
    <row r="13715" spans="1:8">
      <c r="A13715" s="753" t="s">
        <v>85</v>
      </c>
      <c r="B13715" s="753" t="s">
        <v>246</v>
      </c>
      <c r="C13715" s="753" t="s">
        <v>1367</v>
      </c>
      <c r="D13715" s="753" t="s">
        <v>1975</v>
      </c>
      <c r="E13715" s="753" t="s">
        <v>112</v>
      </c>
      <c r="F13715" s="753" t="s">
        <v>114</v>
      </c>
      <c r="G13715" s="757" t="s">
        <v>1778</v>
      </c>
      <c r="H13715" s="751">
        <v>190000</v>
      </c>
    </row>
    <row r="13716" spans="1:8">
      <c r="A13716" s="753" t="s">
        <v>85</v>
      </c>
      <c r="B13716" s="753" t="s">
        <v>246</v>
      </c>
      <c r="C13716" s="753" t="s">
        <v>1367</v>
      </c>
      <c r="D13716" s="753" t="s">
        <v>1975</v>
      </c>
      <c r="E13716" s="753" t="s">
        <v>112</v>
      </c>
      <c r="F13716" s="753" t="s">
        <v>156</v>
      </c>
      <c r="G13716" s="757" t="s">
        <v>1779</v>
      </c>
      <c r="H13716" s="751">
        <v>58900000</v>
      </c>
    </row>
    <row r="13717" spans="1:8">
      <c r="A13717" s="753" t="s">
        <v>85</v>
      </c>
      <c r="B13717" s="753" t="s">
        <v>246</v>
      </c>
      <c r="C13717" s="753" t="s">
        <v>1367</v>
      </c>
      <c r="D13717" s="753" t="s">
        <v>1975</v>
      </c>
      <c r="E13717" s="753" t="s">
        <v>115</v>
      </c>
      <c r="F13717" s="753"/>
      <c r="G13717" s="757" t="s">
        <v>1781</v>
      </c>
      <c r="H13717" s="751">
        <v>312488638</v>
      </c>
    </row>
    <row r="13718" spans="1:8">
      <c r="A13718" s="753" t="s">
        <v>85</v>
      </c>
      <c r="B13718" s="753" t="s">
        <v>246</v>
      </c>
      <c r="C13718" s="753" t="s">
        <v>1367</v>
      </c>
      <c r="D13718" s="753" t="s">
        <v>1975</v>
      </c>
      <c r="E13718" s="753" t="s">
        <v>115</v>
      </c>
      <c r="F13718" s="753" t="s">
        <v>116</v>
      </c>
      <c r="G13718" s="757" t="s">
        <v>117</v>
      </c>
      <c r="H13718" s="751">
        <v>144500438</v>
      </c>
    </row>
    <row r="13719" spans="1:8">
      <c r="A13719" s="753" t="s">
        <v>85</v>
      </c>
      <c r="B13719" s="753" t="s">
        <v>246</v>
      </c>
      <c r="C13719" s="753" t="s">
        <v>1367</v>
      </c>
      <c r="D13719" s="753" t="s">
        <v>1975</v>
      </c>
      <c r="E13719" s="753" t="s">
        <v>115</v>
      </c>
      <c r="F13719" s="753" t="s">
        <v>147</v>
      </c>
      <c r="G13719" s="757" t="s">
        <v>148</v>
      </c>
      <c r="H13719" s="751">
        <v>137439200</v>
      </c>
    </row>
    <row r="13720" spans="1:8">
      <c r="A13720" s="753" t="s">
        <v>85</v>
      </c>
      <c r="B13720" s="753" t="s">
        <v>246</v>
      </c>
      <c r="C13720" s="753" t="s">
        <v>1367</v>
      </c>
      <c r="D13720" s="753" t="s">
        <v>1975</v>
      </c>
      <c r="E13720" s="753" t="s">
        <v>115</v>
      </c>
      <c r="F13720" s="753" t="s">
        <v>4</v>
      </c>
      <c r="G13720" s="757" t="s">
        <v>1782</v>
      </c>
      <c r="H13720" s="751">
        <v>1100000</v>
      </c>
    </row>
    <row r="13721" spans="1:8">
      <c r="A13721" s="753" t="s">
        <v>85</v>
      </c>
      <c r="B13721" s="753" t="s">
        <v>246</v>
      </c>
      <c r="C13721" s="753" t="s">
        <v>1367</v>
      </c>
      <c r="D13721" s="753" t="s">
        <v>1975</v>
      </c>
      <c r="E13721" s="753" t="s">
        <v>115</v>
      </c>
      <c r="F13721" s="753" t="s">
        <v>118</v>
      </c>
      <c r="G13721" s="757" t="s">
        <v>119</v>
      </c>
      <c r="H13721" s="751">
        <v>29449000</v>
      </c>
    </row>
    <row r="13722" spans="1:8">
      <c r="A13722" s="753" t="s">
        <v>85</v>
      </c>
      <c r="B13722" s="753" t="s">
        <v>246</v>
      </c>
      <c r="C13722" s="753" t="s">
        <v>1367</v>
      </c>
      <c r="D13722" s="753" t="s">
        <v>1975</v>
      </c>
      <c r="E13722" s="753" t="s">
        <v>120</v>
      </c>
      <c r="F13722" s="753"/>
      <c r="G13722" s="757" t="s">
        <v>121</v>
      </c>
      <c r="H13722" s="751">
        <v>55122247</v>
      </c>
    </row>
    <row r="13723" spans="1:8" ht="39.6">
      <c r="A13723" s="753" t="s">
        <v>85</v>
      </c>
      <c r="B13723" s="753" t="s">
        <v>246</v>
      </c>
      <c r="C13723" s="753" t="s">
        <v>1367</v>
      </c>
      <c r="D13723" s="753" t="s">
        <v>1975</v>
      </c>
      <c r="E13723" s="753" t="s">
        <v>120</v>
      </c>
      <c r="F13723" s="753" t="s">
        <v>122</v>
      </c>
      <c r="G13723" s="757" t="s">
        <v>1783</v>
      </c>
      <c r="H13723" s="751">
        <v>10553953</v>
      </c>
    </row>
    <row r="13724" spans="1:8">
      <c r="A13724" s="753" t="s">
        <v>85</v>
      </c>
      <c r="B13724" s="753" t="s">
        <v>246</v>
      </c>
      <c r="C13724" s="753" t="s">
        <v>1367</v>
      </c>
      <c r="D13724" s="753" t="s">
        <v>1975</v>
      </c>
      <c r="E13724" s="753" t="s">
        <v>120</v>
      </c>
      <c r="F13724" s="753" t="s">
        <v>123</v>
      </c>
      <c r="G13724" s="757" t="s">
        <v>124</v>
      </c>
      <c r="H13724" s="751">
        <v>357000</v>
      </c>
    </row>
    <row r="13725" spans="1:8" ht="39.6">
      <c r="A13725" s="753" t="s">
        <v>85</v>
      </c>
      <c r="B13725" s="753" t="s">
        <v>246</v>
      </c>
      <c r="C13725" s="753" t="s">
        <v>1367</v>
      </c>
      <c r="D13725" s="753" t="s">
        <v>1975</v>
      </c>
      <c r="E13725" s="753" t="s">
        <v>120</v>
      </c>
      <c r="F13725" s="753" t="s">
        <v>994</v>
      </c>
      <c r="G13725" s="757" t="s">
        <v>1824</v>
      </c>
      <c r="H13725" s="751">
        <v>13767294</v>
      </c>
    </row>
    <row r="13726" spans="1:8">
      <c r="A13726" s="753" t="s">
        <v>85</v>
      </c>
      <c r="B13726" s="753" t="s">
        <v>246</v>
      </c>
      <c r="C13726" s="753" t="s">
        <v>1367</v>
      </c>
      <c r="D13726" s="753" t="s">
        <v>1975</v>
      </c>
      <c r="E13726" s="753" t="s">
        <v>120</v>
      </c>
      <c r="F13726" s="753" t="s">
        <v>315</v>
      </c>
      <c r="G13726" s="757" t="s">
        <v>1831</v>
      </c>
      <c r="H13726" s="751">
        <v>29627000</v>
      </c>
    </row>
    <row r="13727" spans="1:8" ht="26.4">
      <c r="A13727" s="753" t="s">
        <v>85</v>
      </c>
      <c r="B13727" s="753" t="s">
        <v>246</v>
      </c>
      <c r="C13727" s="753" t="s">
        <v>1367</v>
      </c>
      <c r="D13727" s="753" t="s">
        <v>1975</v>
      </c>
      <c r="E13727" s="753" t="s">
        <v>120</v>
      </c>
      <c r="F13727" s="753" t="s">
        <v>1001</v>
      </c>
      <c r="G13727" s="757" t="s">
        <v>1784</v>
      </c>
      <c r="H13727" s="751">
        <v>817000</v>
      </c>
    </row>
    <row r="13728" spans="1:8">
      <c r="A13728" s="753" t="s">
        <v>85</v>
      </c>
      <c r="B13728" s="753" t="s">
        <v>246</v>
      </c>
      <c r="C13728" s="753" t="s">
        <v>1367</v>
      </c>
      <c r="D13728" s="753" t="s">
        <v>1975</v>
      </c>
      <c r="E13728" s="753" t="s">
        <v>160</v>
      </c>
      <c r="F13728" s="753"/>
      <c r="G13728" s="757" t="s">
        <v>161</v>
      </c>
      <c r="H13728" s="751">
        <v>409157000</v>
      </c>
    </row>
    <row r="13729" spans="1:8">
      <c r="A13729" s="753" t="s">
        <v>85</v>
      </c>
      <c r="B13729" s="753" t="s">
        <v>246</v>
      </c>
      <c r="C13729" s="753" t="s">
        <v>1367</v>
      </c>
      <c r="D13729" s="753" t="s">
        <v>1975</v>
      </c>
      <c r="E13729" s="753" t="s">
        <v>160</v>
      </c>
      <c r="F13729" s="753" t="s">
        <v>162</v>
      </c>
      <c r="G13729" s="757" t="s">
        <v>163</v>
      </c>
      <c r="H13729" s="751">
        <v>8577000</v>
      </c>
    </row>
    <row r="13730" spans="1:8">
      <c r="A13730" s="753" t="s">
        <v>85</v>
      </c>
      <c r="B13730" s="753" t="s">
        <v>246</v>
      </c>
      <c r="C13730" s="753" t="s">
        <v>1367</v>
      </c>
      <c r="D13730" s="753" t="s">
        <v>1975</v>
      </c>
      <c r="E13730" s="753" t="s">
        <v>160</v>
      </c>
      <c r="F13730" s="753" t="s">
        <v>544</v>
      </c>
      <c r="G13730" s="757" t="s">
        <v>545</v>
      </c>
      <c r="H13730" s="751">
        <v>1700000</v>
      </c>
    </row>
    <row r="13731" spans="1:8">
      <c r="A13731" s="753" t="s">
        <v>85</v>
      </c>
      <c r="B13731" s="753" t="s">
        <v>246</v>
      </c>
      <c r="C13731" s="753" t="s">
        <v>1367</v>
      </c>
      <c r="D13731" s="753" t="s">
        <v>1975</v>
      </c>
      <c r="E13731" s="753" t="s">
        <v>160</v>
      </c>
      <c r="F13731" s="753" t="s">
        <v>438</v>
      </c>
      <c r="G13731" s="757" t="s">
        <v>1786</v>
      </c>
      <c r="H13731" s="751">
        <v>300000</v>
      </c>
    </row>
    <row r="13732" spans="1:8">
      <c r="A13732" s="753" t="s">
        <v>85</v>
      </c>
      <c r="B13732" s="753" t="s">
        <v>246</v>
      </c>
      <c r="C13732" s="753" t="s">
        <v>1367</v>
      </c>
      <c r="D13732" s="753" t="s">
        <v>1975</v>
      </c>
      <c r="E13732" s="753" t="s">
        <v>160</v>
      </c>
      <c r="F13732" s="753" t="s">
        <v>549</v>
      </c>
      <c r="G13732" s="757" t="s">
        <v>550</v>
      </c>
      <c r="H13732" s="751">
        <v>269160000</v>
      </c>
    </row>
    <row r="13733" spans="1:8">
      <c r="A13733" s="753" t="s">
        <v>85</v>
      </c>
      <c r="B13733" s="753" t="s">
        <v>246</v>
      </c>
      <c r="C13733" s="753" t="s">
        <v>1367</v>
      </c>
      <c r="D13733" s="753" t="s">
        <v>1975</v>
      </c>
      <c r="E13733" s="753" t="s">
        <v>160</v>
      </c>
      <c r="F13733" s="753" t="s">
        <v>551</v>
      </c>
      <c r="G13733" s="757" t="s">
        <v>133</v>
      </c>
      <c r="H13733" s="751">
        <v>129420000</v>
      </c>
    </row>
    <row r="13734" spans="1:8">
      <c r="A13734" s="753" t="s">
        <v>85</v>
      </c>
      <c r="B13734" s="753" t="s">
        <v>246</v>
      </c>
      <c r="C13734" s="753" t="s">
        <v>1367</v>
      </c>
      <c r="D13734" s="753" t="s">
        <v>1975</v>
      </c>
      <c r="E13734" s="753" t="s">
        <v>125</v>
      </c>
      <c r="F13734" s="753"/>
      <c r="G13734" s="757" t="s">
        <v>126</v>
      </c>
      <c r="H13734" s="751">
        <v>47845000</v>
      </c>
    </row>
    <row r="13735" spans="1:8">
      <c r="A13735" s="753" t="s">
        <v>85</v>
      </c>
      <c r="B13735" s="753" t="s">
        <v>246</v>
      </c>
      <c r="C13735" s="753" t="s">
        <v>1367</v>
      </c>
      <c r="D13735" s="753" t="s">
        <v>1975</v>
      </c>
      <c r="E13735" s="753" t="s">
        <v>125</v>
      </c>
      <c r="F13735" s="753" t="s">
        <v>430</v>
      </c>
      <c r="G13735" s="757" t="s">
        <v>431</v>
      </c>
      <c r="H13735" s="751">
        <v>2570000</v>
      </c>
    </row>
    <row r="13736" spans="1:8">
      <c r="A13736" s="753" t="s">
        <v>85</v>
      </c>
      <c r="B13736" s="753" t="s">
        <v>246</v>
      </c>
      <c r="C13736" s="753" t="s">
        <v>1367</v>
      </c>
      <c r="D13736" s="753" t="s">
        <v>1975</v>
      </c>
      <c r="E13736" s="753" t="s">
        <v>125</v>
      </c>
      <c r="F13736" s="753" t="s">
        <v>552</v>
      </c>
      <c r="G13736" s="757" t="s">
        <v>553</v>
      </c>
      <c r="H13736" s="751">
        <v>17790000</v>
      </c>
    </row>
    <row r="13737" spans="1:8">
      <c r="A13737" s="753" t="s">
        <v>85</v>
      </c>
      <c r="B13737" s="753" t="s">
        <v>246</v>
      </c>
      <c r="C13737" s="753" t="s">
        <v>1367</v>
      </c>
      <c r="D13737" s="753" t="s">
        <v>1975</v>
      </c>
      <c r="E13737" s="753" t="s">
        <v>125</v>
      </c>
      <c r="F13737" s="753" t="s">
        <v>127</v>
      </c>
      <c r="G13737" s="757" t="s">
        <v>128</v>
      </c>
      <c r="H13737" s="751">
        <v>5300000</v>
      </c>
    </row>
    <row r="13738" spans="1:8">
      <c r="A13738" s="753" t="s">
        <v>85</v>
      </c>
      <c r="B13738" s="753" t="s">
        <v>246</v>
      </c>
      <c r="C13738" s="753" t="s">
        <v>1367</v>
      </c>
      <c r="D13738" s="753" t="s">
        <v>1975</v>
      </c>
      <c r="E13738" s="753" t="s">
        <v>125</v>
      </c>
      <c r="F13738" s="753" t="s">
        <v>129</v>
      </c>
      <c r="G13738" s="757" t="s">
        <v>1787</v>
      </c>
      <c r="H13738" s="751">
        <v>22185000</v>
      </c>
    </row>
    <row r="13739" spans="1:8">
      <c r="A13739" s="753" t="s">
        <v>85</v>
      </c>
      <c r="B13739" s="753" t="s">
        <v>246</v>
      </c>
      <c r="C13739" s="753" t="s">
        <v>1367</v>
      </c>
      <c r="D13739" s="753" t="s">
        <v>1975</v>
      </c>
      <c r="E13739" s="753" t="s">
        <v>554</v>
      </c>
      <c r="F13739" s="753"/>
      <c r="G13739" s="757" t="s">
        <v>555</v>
      </c>
      <c r="H13739" s="751">
        <v>18800000</v>
      </c>
    </row>
    <row r="13740" spans="1:8">
      <c r="A13740" s="753" t="s">
        <v>85</v>
      </c>
      <c r="B13740" s="753" t="s">
        <v>246</v>
      </c>
      <c r="C13740" s="753" t="s">
        <v>1367</v>
      </c>
      <c r="D13740" s="753" t="s">
        <v>1975</v>
      </c>
      <c r="E13740" s="753" t="s">
        <v>554</v>
      </c>
      <c r="F13740" s="753" t="s">
        <v>556</v>
      </c>
      <c r="G13740" s="757" t="s">
        <v>557</v>
      </c>
      <c r="H13740" s="751">
        <v>17300000</v>
      </c>
    </row>
    <row r="13741" spans="1:8">
      <c r="A13741" s="753" t="s">
        <v>85</v>
      </c>
      <c r="B13741" s="753" t="s">
        <v>246</v>
      </c>
      <c r="C13741" s="753" t="s">
        <v>1367</v>
      </c>
      <c r="D13741" s="753" t="s">
        <v>1975</v>
      </c>
      <c r="E13741" s="753" t="s">
        <v>554</v>
      </c>
      <c r="F13741" s="753" t="s">
        <v>243</v>
      </c>
      <c r="G13741" s="757" t="s">
        <v>244</v>
      </c>
      <c r="H13741" s="751">
        <v>1000000</v>
      </c>
    </row>
    <row r="13742" spans="1:8">
      <c r="A13742" s="753" t="s">
        <v>85</v>
      </c>
      <c r="B13742" s="753" t="s">
        <v>246</v>
      </c>
      <c r="C13742" s="753" t="s">
        <v>1367</v>
      </c>
      <c r="D13742" s="753" t="s">
        <v>1975</v>
      </c>
      <c r="E13742" s="753" t="s">
        <v>554</v>
      </c>
      <c r="F13742" s="753" t="s">
        <v>558</v>
      </c>
      <c r="G13742" s="757" t="s">
        <v>559</v>
      </c>
      <c r="H13742" s="751">
        <v>500000</v>
      </c>
    </row>
    <row r="13743" spans="1:8" ht="39.6">
      <c r="A13743" s="753" t="s">
        <v>85</v>
      </c>
      <c r="B13743" s="753" t="s">
        <v>246</v>
      </c>
      <c r="C13743" s="753" t="s">
        <v>1367</v>
      </c>
      <c r="D13743" s="753" t="s">
        <v>1975</v>
      </c>
      <c r="E13743" s="753" t="s">
        <v>560</v>
      </c>
      <c r="F13743" s="753"/>
      <c r="G13743" s="757" t="s">
        <v>1790</v>
      </c>
      <c r="H13743" s="751">
        <v>556175000</v>
      </c>
    </row>
    <row r="13744" spans="1:8">
      <c r="A13744" s="753" t="s">
        <v>85</v>
      </c>
      <c r="B13744" s="753" t="s">
        <v>246</v>
      </c>
      <c r="C13744" s="753" t="s">
        <v>1367</v>
      </c>
      <c r="D13744" s="753" t="s">
        <v>1975</v>
      </c>
      <c r="E13744" s="753" t="s">
        <v>560</v>
      </c>
      <c r="F13744" s="753" t="s">
        <v>5</v>
      </c>
      <c r="G13744" s="757" t="s">
        <v>6</v>
      </c>
      <c r="H13744" s="751">
        <v>157648000</v>
      </c>
    </row>
    <row r="13745" spans="1:8">
      <c r="A13745" s="753" t="s">
        <v>85</v>
      </c>
      <c r="B13745" s="753" t="s">
        <v>246</v>
      </c>
      <c r="C13745" s="753" t="s">
        <v>1367</v>
      </c>
      <c r="D13745" s="753" t="s">
        <v>1975</v>
      </c>
      <c r="E13745" s="753" t="s">
        <v>560</v>
      </c>
      <c r="F13745" s="753" t="s">
        <v>418</v>
      </c>
      <c r="G13745" s="757" t="s">
        <v>1793</v>
      </c>
      <c r="H13745" s="751">
        <v>67268000</v>
      </c>
    </row>
    <row r="13746" spans="1:8">
      <c r="A13746" s="753" t="s">
        <v>85</v>
      </c>
      <c r="B13746" s="753" t="s">
        <v>246</v>
      </c>
      <c r="C13746" s="753" t="s">
        <v>1367</v>
      </c>
      <c r="D13746" s="753" t="s">
        <v>1975</v>
      </c>
      <c r="E13746" s="753" t="s">
        <v>560</v>
      </c>
      <c r="F13746" s="753" t="s">
        <v>562</v>
      </c>
      <c r="G13746" s="757" t="s">
        <v>1794</v>
      </c>
      <c r="H13746" s="751">
        <v>720000</v>
      </c>
    </row>
    <row r="13747" spans="1:8">
      <c r="A13747" s="753" t="s">
        <v>85</v>
      </c>
      <c r="B13747" s="753" t="s">
        <v>246</v>
      </c>
      <c r="C13747" s="753" t="s">
        <v>1367</v>
      </c>
      <c r="D13747" s="753" t="s">
        <v>1975</v>
      </c>
      <c r="E13747" s="753" t="s">
        <v>560</v>
      </c>
      <c r="F13747" s="753" t="s">
        <v>7</v>
      </c>
      <c r="G13747" s="757" t="s">
        <v>1795</v>
      </c>
      <c r="H13747" s="751">
        <v>38741000</v>
      </c>
    </row>
    <row r="13748" spans="1:8" ht="26.4">
      <c r="A13748" s="753" t="s">
        <v>85</v>
      </c>
      <c r="B13748" s="753" t="s">
        <v>246</v>
      </c>
      <c r="C13748" s="753" t="s">
        <v>1367</v>
      </c>
      <c r="D13748" s="753" t="s">
        <v>1975</v>
      </c>
      <c r="E13748" s="753" t="s">
        <v>560</v>
      </c>
      <c r="F13748" s="753" t="s">
        <v>563</v>
      </c>
      <c r="G13748" s="757" t="s">
        <v>13</v>
      </c>
      <c r="H13748" s="751">
        <v>291798000</v>
      </c>
    </row>
    <row r="13749" spans="1:8" ht="26.4">
      <c r="A13749" s="753" t="s">
        <v>85</v>
      </c>
      <c r="B13749" s="753" t="s">
        <v>246</v>
      </c>
      <c r="C13749" s="753" t="s">
        <v>1367</v>
      </c>
      <c r="D13749" s="753" t="s">
        <v>1975</v>
      </c>
      <c r="E13749" s="753" t="s">
        <v>1796</v>
      </c>
      <c r="F13749" s="753"/>
      <c r="G13749" s="757" t="s">
        <v>1797</v>
      </c>
      <c r="H13749" s="751">
        <v>709400500</v>
      </c>
    </row>
    <row r="13750" spans="1:8">
      <c r="A13750" s="753" t="s">
        <v>85</v>
      </c>
      <c r="B13750" s="753" t="s">
        <v>246</v>
      </c>
      <c r="C13750" s="753" t="s">
        <v>1367</v>
      </c>
      <c r="D13750" s="753" t="s">
        <v>1975</v>
      </c>
      <c r="E13750" s="753" t="s">
        <v>1796</v>
      </c>
      <c r="F13750" s="753" t="s">
        <v>1798</v>
      </c>
      <c r="G13750" s="757" t="s">
        <v>1793</v>
      </c>
      <c r="H13750" s="751">
        <v>319005000</v>
      </c>
    </row>
    <row r="13751" spans="1:8">
      <c r="A13751" s="753" t="s">
        <v>85</v>
      </c>
      <c r="B13751" s="753" t="s">
        <v>246</v>
      </c>
      <c r="C13751" s="753" t="s">
        <v>1367</v>
      </c>
      <c r="D13751" s="753" t="s">
        <v>1975</v>
      </c>
      <c r="E13751" s="753" t="s">
        <v>1796</v>
      </c>
      <c r="F13751" s="753" t="s">
        <v>1833</v>
      </c>
      <c r="G13751" s="757" t="s">
        <v>1834</v>
      </c>
      <c r="H13751" s="751">
        <v>390395500</v>
      </c>
    </row>
    <row r="13752" spans="1:8" ht="26.4">
      <c r="A13752" s="753" t="s">
        <v>85</v>
      </c>
      <c r="B13752" s="753" t="s">
        <v>246</v>
      </c>
      <c r="C13752" s="753" t="s">
        <v>1367</v>
      </c>
      <c r="D13752" s="753" t="s">
        <v>1975</v>
      </c>
      <c r="E13752" s="753" t="s">
        <v>130</v>
      </c>
      <c r="F13752" s="753"/>
      <c r="G13752" s="757" t="s">
        <v>131</v>
      </c>
      <c r="H13752" s="751">
        <v>1679255700</v>
      </c>
    </row>
    <row r="13753" spans="1:8">
      <c r="A13753" s="753" t="s">
        <v>85</v>
      </c>
      <c r="B13753" s="753" t="s">
        <v>246</v>
      </c>
      <c r="C13753" s="753" t="s">
        <v>1367</v>
      </c>
      <c r="D13753" s="753" t="s">
        <v>1975</v>
      </c>
      <c r="E13753" s="753" t="s">
        <v>130</v>
      </c>
      <c r="F13753" s="753" t="s">
        <v>585</v>
      </c>
      <c r="G13753" s="757" t="s">
        <v>1799</v>
      </c>
      <c r="H13753" s="751">
        <v>96073900</v>
      </c>
    </row>
    <row r="13754" spans="1:8">
      <c r="A13754" s="753" t="s">
        <v>85</v>
      </c>
      <c r="B13754" s="753" t="s">
        <v>246</v>
      </c>
      <c r="C13754" s="753" t="s">
        <v>1367</v>
      </c>
      <c r="D13754" s="753" t="s">
        <v>1975</v>
      </c>
      <c r="E13754" s="753" t="s">
        <v>130</v>
      </c>
      <c r="F13754" s="753" t="s">
        <v>8</v>
      </c>
      <c r="G13754" s="757" t="s">
        <v>1835</v>
      </c>
      <c r="H13754" s="751">
        <v>19800000</v>
      </c>
    </row>
    <row r="13755" spans="1:8">
      <c r="A13755" s="753" t="s">
        <v>85</v>
      </c>
      <c r="B13755" s="753" t="s">
        <v>246</v>
      </c>
      <c r="C13755" s="753" t="s">
        <v>1367</v>
      </c>
      <c r="D13755" s="753" t="s">
        <v>1975</v>
      </c>
      <c r="E13755" s="753" t="s">
        <v>130</v>
      </c>
      <c r="F13755" s="753" t="s">
        <v>14</v>
      </c>
      <c r="G13755" s="757" t="s">
        <v>1800</v>
      </c>
      <c r="H13755" s="751">
        <v>35120000</v>
      </c>
    </row>
    <row r="13756" spans="1:8">
      <c r="A13756" s="753" t="s">
        <v>85</v>
      </c>
      <c r="B13756" s="753" t="s">
        <v>246</v>
      </c>
      <c r="C13756" s="753" t="s">
        <v>1367</v>
      </c>
      <c r="D13756" s="753" t="s">
        <v>1975</v>
      </c>
      <c r="E13756" s="753" t="s">
        <v>130</v>
      </c>
      <c r="F13756" s="753" t="s">
        <v>132</v>
      </c>
      <c r="G13756" s="757" t="s">
        <v>135</v>
      </c>
      <c r="H13756" s="751">
        <v>1528261800</v>
      </c>
    </row>
    <row r="13757" spans="1:8">
      <c r="A13757" s="753" t="s">
        <v>85</v>
      </c>
      <c r="B13757" s="753" t="s">
        <v>246</v>
      </c>
      <c r="C13757" s="753" t="s">
        <v>1367</v>
      </c>
      <c r="D13757" s="753" t="s">
        <v>1975</v>
      </c>
      <c r="E13757" s="753" t="s">
        <v>1801</v>
      </c>
      <c r="F13757" s="753"/>
      <c r="G13757" s="757" t="s">
        <v>1802</v>
      </c>
      <c r="H13757" s="751">
        <v>15000000</v>
      </c>
    </row>
    <row r="13758" spans="1:8">
      <c r="A13758" s="753" t="s">
        <v>85</v>
      </c>
      <c r="B13758" s="753" t="s">
        <v>246</v>
      </c>
      <c r="C13758" s="753" t="s">
        <v>1367</v>
      </c>
      <c r="D13758" s="753" t="s">
        <v>1975</v>
      </c>
      <c r="E13758" s="753" t="s">
        <v>1801</v>
      </c>
      <c r="F13758" s="753" t="s">
        <v>1803</v>
      </c>
      <c r="G13758" s="757" t="s">
        <v>1804</v>
      </c>
      <c r="H13758" s="751">
        <v>15000000</v>
      </c>
    </row>
    <row r="13759" spans="1:8">
      <c r="A13759" s="753" t="s">
        <v>85</v>
      </c>
      <c r="B13759" s="753" t="s">
        <v>246</v>
      </c>
      <c r="C13759" s="753" t="s">
        <v>1367</v>
      </c>
      <c r="D13759" s="753" t="s">
        <v>1975</v>
      </c>
      <c r="E13759" s="753" t="s">
        <v>31</v>
      </c>
      <c r="F13759" s="753"/>
      <c r="G13759" s="757" t="s">
        <v>32</v>
      </c>
      <c r="H13759" s="751">
        <v>2000000</v>
      </c>
    </row>
    <row r="13760" spans="1:8">
      <c r="A13760" s="753" t="s">
        <v>85</v>
      </c>
      <c r="B13760" s="753" t="s">
        <v>246</v>
      </c>
      <c r="C13760" s="753" t="s">
        <v>1367</v>
      </c>
      <c r="D13760" s="753" t="s">
        <v>1975</v>
      </c>
      <c r="E13760" s="753" t="s">
        <v>31</v>
      </c>
      <c r="F13760" s="753" t="s">
        <v>33</v>
      </c>
      <c r="G13760" s="757" t="s">
        <v>135</v>
      </c>
      <c r="H13760" s="751">
        <v>2000000</v>
      </c>
    </row>
    <row r="13761" spans="1:8">
      <c r="A13761" s="753" t="s">
        <v>85</v>
      </c>
      <c r="B13761" s="753" t="s">
        <v>246</v>
      </c>
      <c r="C13761" s="753" t="s">
        <v>1367</v>
      </c>
      <c r="D13761" s="753" t="s">
        <v>1975</v>
      </c>
      <c r="E13761" s="753" t="s">
        <v>134</v>
      </c>
      <c r="F13761" s="753"/>
      <c r="G13761" s="757" t="s">
        <v>135</v>
      </c>
      <c r="H13761" s="751">
        <v>1546885183</v>
      </c>
    </row>
    <row r="13762" spans="1:8">
      <c r="A13762" s="753" t="s">
        <v>85</v>
      </c>
      <c r="B13762" s="753" t="s">
        <v>246</v>
      </c>
      <c r="C13762" s="753" t="s">
        <v>1367</v>
      </c>
      <c r="D13762" s="753" t="s">
        <v>1975</v>
      </c>
      <c r="E13762" s="753" t="s">
        <v>134</v>
      </c>
      <c r="F13762" s="753" t="s">
        <v>137</v>
      </c>
      <c r="G13762" s="757" t="s">
        <v>138</v>
      </c>
      <c r="H13762" s="751">
        <v>250805000</v>
      </c>
    </row>
    <row r="13763" spans="1:8">
      <c r="A13763" s="753" t="s">
        <v>85</v>
      </c>
      <c r="B13763" s="753" t="s">
        <v>246</v>
      </c>
      <c r="C13763" s="753" t="s">
        <v>1367</v>
      </c>
      <c r="D13763" s="753" t="s">
        <v>1975</v>
      </c>
      <c r="E13763" s="753" t="s">
        <v>134</v>
      </c>
      <c r="F13763" s="753" t="s">
        <v>139</v>
      </c>
      <c r="G13763" s="757" t="s">
        <v>140</v>
      </c>
      <c r="H13763" s="751">
        <v>1296080183</v>
      </c>
    </row>
    <row r="13764" spans="1:8">
      <c r="A13764" s="753" t="s">
        <v>85</v>
      </c>
      <c r="B13764" s="753" t="s">
        <v>246</v>
      </c>
      <c r="C13764" s="753" t="s">
        <v>1367</v>
      </c>
      <c r="D13764" s="753" t="s">
        <v>1975</v>
      </c>
      <c r="E13764" s="753" t="s">
        <v>404</v>
      </c>
      <c r="F13764" s="753"/>
      <c r="G13764" s="757" t="s">
        <v>1808</v>
      </c>
      <c r="H13764" s="751">
        <v>8500000</v>
      </c>
    </row>
    <row r="13765" spans="1:8">
      <c r="A13765" s="753" t="s">
        <v>85</v>
      </c>
      <c r="B13765" s="753" t="s">
        <v>246</v>
      </c>
      <c r="C13765" s="753" t="s">
        <v>1367</v>
      </c>
      <c r="D13765" s="753" t="s">
        <v>1975</v>
      </c>
      <c r="E13765" s="753" t="s">
        <v>404</v>
      </c>
      <c r="F13765" s="753" t="s">
        <v>1809</v>
      </c>
      <c r="G13765" s="757" t="s">
        <v>26</v>
      </c>
      <c r="H13765" s="751">
        <v>8500000</v>
      </c>
    </row>
    <row r="13766" spans="1:8">
      <c r="A13766" s="753" t="s">
        <v>85</v>
      </c>
      <c r="B13766" s="753" t="s">
        <v>246</v>
      </c>
      <c r="C13766" s="753" t="s">
        <v>1367</v>
      </c>
      <c r="D13766" s="753" t="s">
        <v>1975</v>
      </c>
      <c r="E13766" s="753" t="s">
        <v>353</v>
      </c>
      <c r="F13766" s="753"/>
      <c r="G13766" s="757" t="s">
        <v>354</v>
      </c>
      <c r="H13766" s="751">
        <v>255089333</v>
      </c>
    </row>
    <row r="13767" spans="1:8">
      <c r="A13767" s="753" t="s">
        <v>85</v>
      </c>
      <c r="B13767" s="753" t="s">
        <v>246</v>
      </c>
      <c r="C13767" s="753" t="s">
        <v>1367</v>
      </c>
      <c r="D13767" s="753" t="s">
        <v>1975</v>
      </c>
      <c r="E13767" s="753" t="s">
        <v>353</v>
      </c>
      <c r="F13767" s="753" t="s">
        <v>405</v>
      </c>
      <c r="G13767" s="757" t="s">
        <v>1920</v>
      </c>
      <c r="H13767" s="751">
        <v>255089333</v>
      </c>
    </row>
    <row r="13768" spans="1:8">
      <c r="A13768" s="753" t="s">
        <v>85</v>
      </c>
      <c r="B13768" s="753" t="s">
        <v>246</v>
      </c>
      <c r="C13768" s="753" t="s">
        <v>1367</v>
      </c>
      <c r="D13768" s="753" t="s">
        <v>1975</v>
      </c>
      <c r="E13768" s="753" t="s">
        <v>178</v>
      </c>
      <c r="F13768" s="753"/>
      <c r="G13768" s="757" t="s">
        <v>179</v>
      </c>
      <c r="H13768" s="751">
        <v>1279984800</v>
      </c>
    </row>
    <row r="13769" spans="1:8" ht="26.4">
      <c r="A13769" s="753" t="s">
        <v>85</v>
      </c>
      <c r="B13769" s="753" t="s">
        <v>246</v>
      </c>
      <c r="C13769" s="753" t="s">
        <v>1367</v>
      </c>
      <c r="D13769" s="753" t="s">
        <v>1975</v>
      </c>
      <c r="E13769" s="753" t="s">
        <v>178</v>
      </c>
      <c r="F13769" s="753" t="s">
        <v>180</v>
      </c>
      <c r="G13769" s="757" t="s">
        <v>1810</v>
      </c>
      <c r="H13769" s="751">
        <v>1279984800</v>
      </c>
    </row>
    <row r="13770" spans="1:8">
      <c r="A13770" s="753" t="s">
        <v>85</v>
      </c>
      <c r="B13770" s="753" t="s">
        <v>246</v>
      </c>
      <c r="C13770" s="753" t="s">
        <v>1367</v>
      </c>
      <c r="D13770" s="753" t="s">
        <v>1975</v>
      </c>
      <c r="E13770" s="753" t="s">
        <v>16</v>
      </c>
      <c r="F13770" s="753"/>
      <c r="G13770" s="757" t="s">
        <v>17</v>
      </c>
      <c r="H13770" s="751">
        <v>1454490000</v>
      </c>
    </row>
    <row r="13771" spans="1:8">
      <c r="A13771" s="753" t="s">
        <v>85</v>
      </c>
      <c r="B13771" s="753" t="s">
        <v>246</v>
      </c>
      <c r="C13771" s="753" t="s">
        <v>1367</v>
      </c>
      <c r="D13771" s="753" t="s">
        <v>1975</v>
      </c>
      <c r="E13771" s="753" t="s">
        <v>16</v>
      </c>
      <c r="F13771" s="753" t="s">
        <v>18</v>
      </c>
      <c r="G13771" s="757" t="s">
        <v>1887</v>
      </c>
      <c r="H13771" s="751">
        <v>804490000</v>
      </c>
    </row>
    <row r="13772" spans="1:8" ht="52.8">
      <c r="A13772" s="753" t="s">
        <v>85</v>
      </c>
      <c r="B13772" s="753" t="s">
        <v>246</v>
      </c>
      <c r="C13772" s="753" t="s">
        <v>1367</v>
      </c>
      <c r="D13772" s="753" t="s">
        <v>1975</v>
      </c>
      <c r="E13772" s="753" t="s">
        <v>16</v>
      </c>
      <c r="F13772" s="753" t="s">
        <v>1982</v>
      </c>
      <c r="G13772" s="757" t="s">
        <v>1983</v>
      </c>
      <c r="H13772" s="751">
        <v>650000000</v>
      </c>
    </row>
    <row r="13773" spans="1:8">
      <c r="A13773" s="753" t="s">
        <v>85</v>
      </c>
      <c r="B13773" s="753" t="s">
        <v>246</v>
      </c>
      <c r="C13773" s="753" t="s">
        <v>1367</v>
      </c>
      <c r="D13773" s="753" t="s">
        <v>1975</v>
      </c>
      <c r="E13773" s="753" t="s">
        <v>19</v>
      </c>
      <c r="F13773" s="753"/>
      <c r="G13773" s="757" t="s">
        <v>133</v>
      </c>
      <c r="H13773" s="751">
        <v>183111000</v>
      </c>
    </row>
    <row r="13774" spans="1:8">
      <c r="A13774" s="753" t="s">
        <v>85</v>
      </c>
      <c r="B13774" s="753" t="s">
        <v>246</v>
      </c>
      <c r="C13774" s="753" t="s">
        <v>1367</v>
      </c>
      <c r="D13774" s="753" t="s">
        <v>1975</v>
      </c>
      <c r="E13774" s="753" t="s">
        <v>19</v>
      </c>
      <c r="F13774" s="753" t="s">
        <v>20</v>
      </c>
      <c r="G13774" s="757" t="s">
        <v>21</v>
      </c>
      <c r="H13774" s="751">
        <v>35122000</v>
      </c>
    </row>
    <row r="13775" spans="1:8">
      <c r="A13775" s="753" t="s">
        <v>85</v>
      </c>
      <c r="B13775" s="753" t="s">
        <v>246</v>
      </c>
      <c r="C13775" s="753" t="s">
        <v>1367</v>
      </c>
      <c r="D13775" s="753" t="s">
        <v>1975</v>
      </c>
      <c r="E13775" s="753" t="s">
        <v>19</v>
      </c>
      <c r="F13775" s="753" t="s">
        <v>22</v>
      </c>
      <c r="G13775" s="757" t="s">
        <v>23</v>
      </c>
      <c r="H13775" s="751">
        <v>120751000</v>
      </c>
    </row>
    <row r="13776" spans="1:8">
      <c r="A13776" s="753" t="s">
        <v>85</v>
      </c>
      <c r="B13776" s="753" t="s">
        <v>246</v>
      </c>
      <c r="C13776" s="753" t="s">
        <v>1367</v>
      </c>
      <c r="D13776" s="753" t="s">
        <v>1975</v>
      </c>
      <c r="E13776" s="753" t="s">
        <v>19</v>
      </c>
      <c r="F13776" s="753" t="s">
        <v>245</v>
      </c>
      <c r="G13776" s="757" t="s">
        <v>135</v>
      </c>
      <c r="H13776" s="751">
        <v>27238000</v>
      </c>
    </row>
    <row r="13777" spans="1:8">
      <c r="A13777" s="753" t="s">
        <v>85</v>
      </c>
      <c r="B13777" s="753" t="s">
        <v>246</v>
      </c>
      <c r="C13777" s="753" t="s">
        <v>416</v>
      </c>
      <c r="D13777" s="753"/>
      <c r="E13777" s="753"/>
      <c r="F13777" s="753"/>
      <c r="G13777" s="757" t="s">
        <v>1814</v>
      </c>
      <c r="H13777" s="751">
        <v>285865868088</v>
      </c>
    </row>
    <row r="13778" spans="1:8">
      <c r="A13778" s="753" t="s">
        <v>85</v>
      </c>
      <c r="B13778" s="753" t="s">
        <v>246</v>
      </c>
      <c r="C13778" s="753" t="s">
        <v>416</v>
      </c>
      <c r="D13778" s="753" t="s">
        <v>1976</v>
      </c>
      <c r="E13778" s="753"/>
      <c r="F13778" s="753"/>
      <c r="G13778" s="757" t="s">
        <v>439</v>
      </c>
      <c r="H13778" s="751">
        <v>96533724817</v>
      </c>
    </row>
    <row r="13779" spans="1:8">
      <c r="A13779" s="753" t="s">
        <v>85</v>
      </c>
      <c r="B13779" s="753" t="s">
        <v>246</v>
      </c>
      <c r="C13779" s="753" t="s">
        <v>416</v>
      </c>
      <c r="D13779" s="753" t="s">
        <v>1976</v>
      </c>
      <c r="E13779" s="753" t="s">
        <v>115</v>
      </c>
      <c r="F13779" s="753"/>
      <c r="G13779" s="757" t="s">
        <v>1781</v>
      </c>
      <c r="H13779" s="751">
        <v>106100000</v>
      </c>
    </row>
    <row r="13780" spans="1:8">
      <c r="A13780" s="753" t="s">
        <v>85</v>
      </c>
      <c r="B13780" s="753" t="s">
        <v>246</v>
      </c>
      <c r="C13780" s="753" t="s">
        <v>416</v>
      </c>
      <c r="D13780" s="753" t="s">
        <v>1976</v>
      </c>
      <c r="E13780" s="753" t="s">
        <v>115</v>
      </c>
      <c r="F13780" s="753" t="s">
        <v>147</v>
      </c>
      <c r="G13780" s="757" t="s">
        <v>148</v>
      </c>
      <c r="H13780" s="751">
        <v>55000000</v>
      </c>
    </row>
    <row r="13781" spans="1:8">
      <c r="A13781" s="753" t="s">
        <v>85</v>
      </c>
      <c r="B13781" s="753" t="s">
        <v>246</v>
      </c>
      <c r="C13781" s="753" t="s">
        <v>416</v>
      </c>
      <c r="D13781" s="753" t="s">
        <v>1976</v>
      </c>
      <c r="E13781" s="753" t="s">
        <v>115</v>
      </c>
      <c r="F13781" s="753" t="s">
        <v>118</v>
      </c>
      <c r="G13781" s="757" t="s">
        <v>119</v>
      </c>
      <c r="H13781" s="751">
        <v>51100000</v>
      </c>
    </row>
    <row r="13782" spans="1:8" ht="39.6">
      <c r="A13782" s="753" t="s">
        <v>85</v>
      </c>
      <c r="B13782" s="753" t="s">
        <v>246</v>
      </c>
      <c r="C13782" s="753" t="s">
        <v>416</v>
      </c>
      <c r="D13782" s="753" t="s">
        <v>1976</v>
      </c>
      <c r="E13782" s="753" t="s">
        <v>560</v>
      </c>
      <c r="F13782" s="753"/>
      <c r="G13782" s="757" t="s">
        <v>1790</v>
      </c>
      <c r="H13782" s="751">
        <v>4075173384</v>
      </c>
    </row>
    <row r="13783" spans="1:8">
      <c r="A13783" s="753" t="s">
        <v>85</v>
      </c>
      <c r="B13783" s="753" t="s">
        <v>246</v>
      </c>
      <c r="C13783" s="753" t="s">
        <v>416</v>
      </c>
      <c r="D13783" s="753" t="s">
        <v>1976</v>
      </c>
      <c r="E13783" s="753" t="s">
        <v>560</v>
      </c>
      <c r="F13783" s="753" t="s">
        <v>5</v>
      </c>
      <c r="G13783" s="757" t="s">
        <v>6</v>
      </c>
      <c r="H13783" s="751">
        <v>850915371</v>
      </c>
    </row>
    <row r="13784" spans="1:8">
      <c r="A13784" s="753" t="s">
        <v>85</v>
      </c>
      <c r="B13784" s="753" t="s">
        <v>246</v>
      </c>
      <c r="C13784" s="753" t="s">
        <v>416</v>
      </c>
      <c r="D13784" s="753" t="s">
        <v>1976</v>
      </c>
      <c r="E13784" s="753" t="s">
        <v>560</v>
      </c>
      <c r="F13784" s="753" t="s">
        <v>7</v>
      </c>
      <c r="G13784" s="757" t="s">
        <v>1795</v>
      </c>
      <c r="H13784" s="751">
        <v>38816665</v>
      </c>
    </row>
    <row r="13785" spans="1:8" ht="26.4">
      <c r="A13785" s="753" t="s">
        <v>85</v>
      </c>
      <c r="B13785" s="753" t="s">
        <v>246</v>
      </c>
      <c r="C13785" s="753" t="s">
        <v>416</v>
      </c>
      <c r="D13785" s="753" t="s">
        <v>1976</v>
      </c>
      <c r="E13785" s="753" t="s">
        <v>560</v>
      </c>
      <c r="F13785" s="753" t="s">
        <v>563</v>
      </c>
      <c r="G13785" s="757" t="s">
        <v>13</v>
      </c>
      <c r="H13785" s="751">
        <v>3185441348</v>
      </c>
    </row>
    <row r="13786" spans="1:8" ht="26.4">
      <c r="A13786" s="753" t="s">
        <v>85</v>
      </c>
      <c r="B13786" s="753" t="s">
        <v>246</v>
      </c>
      <c r="C13786" s="753" t="s">
        <v>416</v>
      </c>
      <c r="D13786" s="753" t="s">
        <v>1976</v>
      </c>
      <c r="E13786" s="753" t="s">
        <v>1796</v>
      </c>
      <c r="F13786" s="753"/>
      <c r="G13786" s="757" t="s">
        <v>1797</v>
      </c>
      <c r="H13786" s="751">
        <v>677058000</v>
      </c>
    </row>
    <row r="13787" spans="1:8">
      <c r="A13787" s="753" t="s">
        <v>85</v>
      </c>
      <c r="B13787" s="753" t="s">
        <v>246</v>
      </c>
      <c r="C13787" s="753" t="s">
        <v>416</v>
      </c>
      <c r="D13787" s="753" t="s">
        <v>1976</v>
      </c>
      <c r="E13787" s="753" t="s">
        <v>1796</v>
      </c>
      <c r="F13787" s="753" t="s">
        <v>1825</v>
      </c>
      <c r="G13787" s="757" t="s">
        <v>1794</v>
      </c>
      <c r="H13787" s="751">
        <v>131400000</v>
      </c>
    </row>
    <row r="13788" spans="1:8">
      <c r="A13788" s="753" t="s">
        <v>85</v>
      </c>
      <c r="B13788" s="753" t="s">
        <v>246</v>
      </c>
      <c r="C13788" s="753" t="s">
        <v>416</v>
      </c>
      <c r="D13788" s="753" t="s">
        <v>1976</v>
      </c>
      <c r="E13788" s="753" t="s">
        <v>1796</v>
      </c>
      <c r="F13788" s="753" t="s">
        <v>1798</v>
      </c>
      <c r="G13788" s="757" t="s">
        <v>1793</v>
      </c>
      <c r="H13788" s="751">
        <v>101200000</v>
      </c>
    </row>
    <row r="13789" spans="1:8">
      <c r="A13789" s="753" t="s">
        <v>85</v>
      </c>
      <c r="B13789" s="753" t="s">
        <v>246</v>
      </c>
      <c r="C13789" s="753" t="s">
        <v>416</v>
      </c>
      <c r="D13789" s="753" t="s">
        <v>1976</v>
      </c>
      <c r="E13789" s="753" t="s">
        <v>1796</v>
      </c>
      <c r="F13789" s="753" t="s">
        <v>1833</v>
      </c>
      <c r="G13789" s="757" t="s">
        <v>1834</v>
      </c>
      <c r="H13789" s="751">
        <v>444458000</v>
      </c>
    </row>
    <row r="13790" spans="1:8" ht="26.4">
      <c r="A13790" s="753" t="s">
        <v>85</v>
      </c>
      <c r="B13790" s="753" t="s">
        <v>246</v>
      </c>
      <c r="C13790" s="753" t="s">
        <v>416</v>
      </c>
      <c r="D13790" s="753" t="s">
        <v>1976</v>
      </c>
      <c r="E13790" s="753" t="s">
        <v>130</v>
      </c>
      <c r="F13790" s="753"/>
      <c r="G13790" s="757" t="s">
        <v>131</v>
      </c>
      <c r="H13790" s="751">
        <v>141141500</v>
      </c>
    </row>
    <row r="13791" spans="1:8">
      <c r="A13791" s="753" t="s">
        <v>85</v>
      </c>
      <c r="B13791" s="753" t="s">
        <v>246</v>
      </c>
      <c r="C13791" s="753" t="s">
        <v>416</v>
      </c>
      <c r="D13791" s="753" t="s">
        <v>1976</v>
      </c>
      <c r="E13791" s="753" t="s">
        <v>130</v>
      </c>
      <c r="F13791" s="753" t="s">
        <v>585</v>
      </c>
      <c r="G13791" s="757" t="s">
        <v>1799</v>
      </c>
      <c r="H13791" s="751">
        <v>118500000</v>
      </c>
    </row>
    <row r="13792" spans="1:8">
      <c r="A13792" s="753" t="s">
        <v>85</v>
      </c>
      <c r="B13792" s="753" t="s">
        <v>246</v>
      </c>
      <c r="C13792" s="753" t="s">
        <v>416</v>
      </c>
      <c r="D13792" s="753" t="s">
        <v>1976</v>
      </c>
      <c r="E13792" s="753" t="s">
        <v>130</v>
      </c>
      <c r="F13792" s="753" t="s">
        <v>132</v>
      </c>
      <c r="G13792" s="757" t="s">
        <v>135</v>
      </c>
      <c r="H13792" s="751">
        <v>22641500</v>
      </c>
    </row>
    <row r="13793" spans="1:8">
      <c r="A13793" s="753" t="s">
        <v>85</v>
      </c>
      <c r="B13793" s="753" t="s">
        <v>246</v>
      </c>
      <c r="C13793" s="753" t="s">
        <v>416</v>
      </c>
      <c r="D13793" s="753" t="s">
        <v>1976</v>
      </c>
      <c r="E13793" s="753" t="s">
        <v>134</v>
      </c>
      <c r="F13793" s="753"/>
      <c r="G13793" s="757" t="s">
        <v>135</v>
      </c>
      <c r="H13793" s="751">
        <v>175165480</v>
      </c>
    </row>
    <row r="13794" spans="1:8">
      <c r="A13794" s="753" t="s">
        <v>85</v>
      </c>
      <c r="B13794" s="753" t="s">
        <v>246</v>
      </c>
      <c r="C13794" s="753" t="s">
        <v>416</v>
      </c>
      <c r="D13794" s="753" t="s">
        <v>1976</v>
      </c>
      <c r="E13794" s="753" t="s">
        <v>134</v>
      </c>
      <c r="F13794" s="753" t="s">
        <v>9</v>
      </c>
      <c r="G13794" s="757" t="s">
        <v>1805</v>
      </c>
      <c r="H13794" s="751">
        <v>1978000</v>
      </c>
    </row>
    <row r="13795" spans="1:8">
      <c r="A13795" s="753" t="s">
        <v>85</v>
      </c>
      <c r="B13795" s="753" t="s">
        <v>246</v>
      </c>
      <c r="C13795" s="753" t="s">
        <v>416</v>
      </c>
      <c r="D13795" s="753" t="s">
        <v>1976</v>
      </c>
      <c r="E13795" s="753" t="s">
        <v>134</v>
      </c>
      <c r="F13795" s="753" t="s">
        <v>139</v>
      </c>
      <c r="G13795" s="757" t="s">
        <v>140</v>
      </c>
      <c r="H13795" s="751">
        <v>173187480</v>
      </c>
    </row>
    <row r="13796" spans="1:8">
      <c r="A13796" s="753" t="s">
        <v>85</v>
      </c>
      <c r="B13796" s="753" t="s">
        <v>246</v>
      </c>
      <c r="C13796" s="753" t="s">
        <v>416</v>
      </c>
      <c r="D13796" s="753" t="s">
        <v>1976</v>
      </c>
      <c r="E13796" s="753" t="s">
        <v>404</v>
      </c>
      <c r="F13796" s="753"/>
      <c r="G13796" s="757" t="s">
        <v>1808</v>
      </c>
      <c r="H13796" s="751">
        <v>4000000</v>
      </c>
    </row>
    <row r="13797" spans="1:8">
      <c r="A13797" s="753" t="s">
        <v>85</v>
      </c>
      <c r="B13797" s="753" t="s">
        <v>246</v>
      </c>
      <c r="C13797" s="753" t="s">
        <v>416</v>
      </c>
      <c r="D13797" s="753" t="s">
        <v>1976</v>
      </c>
      <c r="E13797" s="753" t="s">
        <v>404</v>
      </c>
      <c r="F13797" s="753" t="s">
        <v>1809</v>
      </c>
      <c r="G13797" s="757" t="s">
        <v>26</v>
      </c>
      <c r="H13797" s="751">
        <v>4000000</v>
      </c>
    </row>
    <row r="13798" spans="1:8">
      <c r="A13798" s="753" t="s">
        <v>85</v>
      </c>
      <c r="B13798" s="753" t="s">
        <v>246</v>
      </c>
      <c r="C13798" s="753" t="s">
        <v>416</v>
      </c>
      <c r="D13798" s="753" t="s">
        <v>1976</v>
      </c>
      <c r="E13798" s="753" t="s">
        <v>918</v>
      </c>
      <c r="F13798" s="753"/>
      <c r="G13798" s="757" t="s">
        <v>1862</v>
      </c>
      <c r="H13798" s="751">
        <v>470154000</v>
      </c>
    </row>
    <row r="13799" spans="1:8">
      <c r="A13799" s="753" t="s">
        <v>85</v>
      </c>
      <c r="B13799" s="753" t="s">
        <v>246</v>
      </c>
      <c r="C13799" s="753" t="s">
        <v>416</v>
      </c>
      <c r="D13799" s="753" t="s">
        <v>1976</v>
      </c>
      <c r="E13799" s="753" t="s">
        <v>918</v>
      </c>
      <c r="F13799" s="753" t="s">
        <v>917</v>
      </c>
      <c r="G13799" s="757" t="s">
        <v>916</v>
      </c>
      <c r="H13799" s="751">
        <v>417620000</v>
      </c>
    </row>
    <row r="13800" spans="1:8">
      <c r="A13800" s="753" t="s">
        <v>85</v>
      </c>
      <c r="B13800" s="753" t="s">
        <v>246</v>
      </c>
      <c r="C13800" s="753" t="s">
        <v>416</v>
      </c>
      <c r="D13800" s="753" t="s">
        <v>1976</v>
      </c>
      <c r="E13800" s="753" t="s">
        <v>918</v>
      </c>
      <c r="F13800" s="753" t="s">
        <v>958</v>
      </c>
      <c r="G13800" s="757" t="s">
        <v>957</v>
      </c>
      <c r="H13800" s="751">
        <v>30000000</v>
      </c>
    </row>
    <row r="13801" spans="1:8">
      <c r="A13801" s="753" t="s">
        <v>85</v>
      </c>
      <c r="B13801" s="753" t="s">
        <v>246</v>
      </c>
      <c r="C13801" s="753" t="s">
        <v>416</v>
      </c>
      <c r="D13801" s="753" t="s">
        <v>1976</v>
      </c>
      <c r="E13801" s="753" t="s">
        <v>918</v>
      </c>
      <c r="F13801" s="753" t="s">
        <v>921</v>
      </c>
      <c r="G13801" s="757" t="s">
        <v>920</v>
      </c>
      <c r="H13801" s="751">
        <v>7534000</v>
      </c>
    </row>
    <row r="13802" spans="1:8">
      <c r="A13802" s="753" t="s">
        <v>85</v>
      </c>
      <c r="B13802" s="753" t="s">
        <v>246</v>
      </c>
      <c r="C13802" s="753" t="s">
        <v>416</v>
      </c>
      <c r="D13802" s="753" t="s">
        <v>1976</v>
      </c>
      <c r="E13802" s="753" t="s">
        <v>918</v>
      </c>
      <c r="F13802" s="753" t="s">
        <v>927</v>
      </c>
      <c r="G13802" s="757" t="s">
        <v>926</v>
      </c>
      <c r="H13802" s="751">
        <v>15000000</v>
      </c>
    </row>
    <row r="13803" spans="1:8" ht="26.4">
      <c r="A13803" s="753" t="s">
        <v>85</v>
      </c>
      <c r="B13803" s="753" t="s">
        <v>246</v>
      </c>
      <c r="C13803" s="753" t="s">
        <v>416</v>
      </c>
      <c r="D13803" s="753" t="s">
        <v>1976</v>
      </c>
      <c r="E13803" s="753" t="s">
        <v>183</v>
      </c>
      <c r="F13803" s="753"/>
      <c r="G13803" s="757" t="s">
        <v>1863</v>
      </c>
      <c r="H13803" s="751">
        <v>49998974</v>
      </c>
    </row>
    <row r="13804" spans="1:8" ht="26.4">
      <c r="A13804" s="753" t="s">
        <v>85</v>
      </c>
      <c r="B13804" s="753" t="s">
        <v>246</v>
      </c>
      <c r="C13804" s="753" t="s">
        <v>416</v>
      </c>
      <c r="D13804" s="753" t="s">
        <v>1976</v>
      </c>
      <c r="E13804" s="753" t="s">
        <v>183</v>
      </c>
      <c r="F13804" s="753" t="s">
        <v>184</v>
      </c>
      <c r="G13804" s="757" t="s">
        <v>1864</v>
      </c>
      <c r="H13804" s="751">
        <v>49998974</v>
      </c>
    </row>
    <row r="13805" spans="1:8">
      <c r="A13805" s="753" t="s">
        <v>85</v>
      </c>
      <c r="B13805" s="753" t="s">
        <v>246</v>
      </c>
      <c r="C13805" s="753" t="s">
        <v>416</v>
      </c>
      <c r="D13805" s="753" t="s">
        <v>1976</v>
      </c>
      <c r="E13805" s="753" t="s">
        <v>178</v>
      </c>
      <c r="F13805" s="753"/>
      <c r="G13805" s="757" t="s">
        <v>179</v>
      </c>
      <c r="H13805" s="751">
        <v>78973600441</v>
      </c>
    </row>
    <row r="13806" spans="1:8" ht="26.4">
      <c r="A13806" s="753" t="s">
        <v>85</v>
      </c>
      <c r="B13806" s="753" t="s">
        <v>246</v>
      </c>
      <c r="C13806" s="753" t="s">
        <v>416</v>
      </c>
      <c r="D13806" s="753" t="s">
        <v>1976</v>
      </c>
      <c r="E13806" s="753" t="s">
        <v>178</v>
      </c>
      <c r="F13806" s="753" t="s">
        <v>180</v>
      </c>
      <c r="G13806" s="757" t="s">
        <v>1810</v>
      </c>
      <c r="H13806" s="751">
        <v>78935787441</v>
      </c>
    </row>
    <row r="13807" spans="1:8">
      <c r="A13807" s="753" t="s">
        <v>85</v>
      </c>
      <c r="B13807" s="753" t="s">
        <v>246</v>
      </c>
      <c r="C13807" s="753" t="s">
        <v>416</v>
      </c>
      <c r="D13807" s="753" t="s">
        <v>1976</v>
      </c>
      <c r="E13807" s="753" t="s">
        <v>178</v>
      </c>
      <c r="F13807" s="753" t="s">
        <v>861</v>
      </c>
      <c r="G13807" s="757" t="s">
        <v>862</v>
      </c>
      <c r="H13807" s="751">
        <v>37813000</v>
      </c>
    </row>
    <row r="13808" spans="1:8">
      <c r="A13808" s="753" t="s">
        <v>85</v>
      </c>
      <c r="B13808" s="753" t="s">
        <v>246</v>
      </c>
      <c r="C13808" s="753" t="s">
        <v>416</v>
      </c>
      <c r="D13808" s="753" t="s">
        <v>1976</v>
      </c>
      <c r="E13808" s="753" t="s">
        <v>16</v>
      </c>
      <c r="F13808" s="753"/>
      <c r="G13808" s="757" t="s">
        <v>17</v>
      </c>
      <c r="H13808" s="751">
        <v>2061823000</v>
      </c>
    </row>
    <row r="13809" spans="1:8">
      <c r="A13809" s="753" t="s">
        <v>85</v>
      </c>
      <c r="B13809" s="753" t="s">
        <v>246</v>
      </c>
      <c r="C13809" s="753" t="s">
        <v>416</v>
      </c>
      <c r="D13809" s="753" t="s">
        <v>1976</v>
      </c>
      <c r="E13809" s="753" t="s">
        <v>16</v>
      </c>
      <c r="F13809" s="753" t="s">
        <v>18</v>
      </c>
      <c r="G13809" s="757" t="s">
        <v>1887</v>
      </c>
      <c r="H13809" s="751">
        <v>2061823000</v>
      </c>
    </row>
    <row r="13810" spans="1:8">
      <c r="A13810" s="753" t="s">
        <v>85</v>
      </c>
      <c r="B13810" s="753" t="s">
        <v>246</v>
      </c>
      <c r="C13810" s="753" t="s">
        <v>416</v>
      </c>
      <c r="D13810" s="753" t="s">
        <v>1976</v>
      </c>
      <c r="E13810" s="753" t="s">
        <v>19</v>
      </c>
      <c r="F13810" s="753"/>
      <c r="G13810" s="757" t="s">
        <v>133</v>
      </c>
      <c r="H13810" s="751">
        <v>9799510038</v>
      </c>
    </row>
    <row r="13811" spans="1:8">
      <c r="A13811" s="753" t="s">
        <v>85</v>
      </c>
      <c r="B13811" s="753" t="s">
        <v>246</v>
      </c>
      <c r="C13811" s="753" t="s">
        <v>416</v>
      </c>
      <c r="D13811" s="753" t="s">
        <v>1976</v>
      </c>
      <c r="E13811" s="753" t="s">
        <v>19</v>
      </c>
      <c r="F13811" s="753" t="s">
        <v>20</v>
      </c>
      <c r="G13811" s="757" t="s">
        <v>21</v>
      </c>
      <c r="H13811" s="751">
        <v>1492667595</v>
      </c>
    </row>
    <row r="13812" spans="1:8">
      <c r="A13812" s="753" t="s">
        <v>85</v>
      </c>
      <c r="B13812" s="753" t="s">
        <v>246</v>
      </c>
      <c r="C13812" s="753" t="s">
        <v>416</v>
      </c>
      <c r="D13812" s="753" t="s">
        <v>1976</v>
      </c>
      <c r="E13812" s="753" t="s">
        <v>19</v>
      </c>
      <c r="F13812" s="753" t="s">
        <v>22</v>
      </c>
      <c r="G13812" s="757" t="s">
        <v>23</v>
      </c>
      <c r="H13812" s="751">
        <v>7676656056</v>
      </c>
    </row>
    <row r="13813" spans="1:8">
      <c r="A13813" s="753" t="s">
        <v>85</v>
      </c>
      <c r="B13813" s="753" t="s">
        <v>246</v>
      </c>
      <c r="C13813" s="753" t="s">
        <v>416</v>
      </c>
      <c r="D13813" s="753" t="s">
        <v>1976</v>
      </c>
      <c r="E13813" s="753" t="s">
        <v>19</v>
      </c>
      <c r="F13813" s="753" t="s">
        <v>245</v>
      </c>
      <c r="G13813" s="757" t="s">
        <v>135</v>
      </c>
      <c r="H13813" s="751">
        <v>630186387</v>
      </c>
    </row>
    <row r="13814" spans="1:8">
      <c r="A13814" s="753" t="s">
        <v>85</v>
      </c>
      <c r="B13814" s="753" t="s">
        <v>246</v>
      </c>
      <c r="C13814" s="753" t="s">
        <v>416</v>
      </c>
      <c r="D13814" s="753" t="s">
        <v>1977</v>
      </c>
      <c r="E13814" s="753"/>
      <c r="F13814" s="753"/>
      <c r="G13814" s="757" t="s">
        <v>10</v>
      </c>
      <c r="H13814" s="751">
        <v>97050405314</v>
      </c>
    </row>
    <row r="13815" spans="1:8">
      <c r="A13815" s="753" t="s">
        <v>85</v>
      </c>
      <c r="B13815" s="753" t="s">
        <v>246</v>
      </c>
      <c r="C13815" s="753" t="s">
        <v>416</v>
      </c>
      <c r="D13815" s="753" t="s">
        <v>1977</v>
      </c>
      <c r="E13815" s="753" t="s">
        <v>115</v>
      </c>
      <c r="F13815" s="753"/>
      <c r="G13815" s="757" t="s">
        <v>1781</v>
      </c>
      <c r="H13815" s="751">
        <v>78400000</v>
      </c>
    </row>
    <row r="13816" spans="1:8">
      <c r="A13816" s="753" t="s">
        <v>85</v>
      </c>
      <c r="B13816" s="753" t="s">
        <v>246</v>
      </c>
      <c r="C13816" s="753" t="s">
        <v>416</v>
      </c>
      <c r="D13816" s="753" t="s">
        <v>1977</v>
      </c>
      <c r="E13816" s="753" t="s">
        <v>115</v>
      </c>
      <c r="F13816" s="753" t="s">
        <v>147</v>
      </c>
      <c r="G13816" s="757" t="s">
        <v>148</v>
      </c>
      <c r="H13816" s="751">
        <v>66700000</v>
      </c>
    </row>
    <row r="13817" spans="1:8">
      <c r="A13817" s="753" t="s">
        <v>85</v>
      </c>
      <c r="B13817" s="753" t="s">
        <v>246</v>
      </c>
      <c r="C13817" s="753" t="s">
        <v>416</v>
      </c>
      <c r="D13817" s="753" t="s">
        <v>1977</v>
      </c>
      <c r="E13817" s="753" t="s">
        <v>115</v>
      </c>
      <c r="F13817" s="753" t="s">
        <v>118</v>
      </c>
      <c r="G13817" s="757" t="s">
        <v>119</v>
      </c>
      <c r="H13817" s="751">
        <v>11700000</v>
      </c>
    </row>
    <row r="13818" spans="1:8" ht="39.6">
      <c r="A13818" s="753" t="s">
        <v>85</v>
      </c>
      <c r="B13818" s="753" t="s">
        <v>246</v>
      </c>
      <c r="C13818" s="753" t="s">
        <v>416</v>
      </c>
      <c r="D13818" s="753" t="s">
        <v>1977</v>
      </c>
      <c r="E13818" s="753" t="s">
        <v>560</v>
      </c>
      <c r="F13818" s="753"/>
      <c r="G13818" s="757" t="s">
        <v>1790</v>
      </c>
      <c r="H13818" s="751">
        <v>6510697758</v>
      </c>
    </row>
    <row r="13819" spans="1:8">
      <c r="A13819" s="753" t="s">
        <v>85</v>
      </c>
      <c r="B13819" s="753" t="s">
        <v>246</v>
      </c>
      <c r="C13819" s="753" t="s">
        <v>416</v>
      </c>
      <c r="D13819" s="753" t="s">
        <v>1977</v>
      </c>
      <c r="E13819" s="753" t="s">
        <v>560</v>
      </c>
      <c r="F13819" s="753" t="s">
        <v>5</v>
      </c>
      <c r="G13819" s="757" t="s">
        <v>6</v>
      </c>
      <c r="H13819" s="751">
        <v>2488369000</v>
      </c>
    </row>
    <row r="13820" spans="1:8">
      <c r="A13820" s="753" t="s">
        <v>85</v>
      </c>
      <c r="B13820" s="753" t="s">
        <v>246</v>
      </c>
      <c r="C13820" s="753" t="s">
        <v>416</v>
      </c>
      <c r="D13820" s="753" t="s">
        <v>1977</v>
      </c>
      <c r="E13820" s="753" t="s">
        <v>560</v>
      </c>
      <c r="F13820" s="753" t="s">
        <v>418</v>
      </c>
      <c r="G13820" s="757" t="s">
        <v>1793</v>
      </c>
      <c r="H13820" s="751">
        <v>16674000</v>
      </c>
    </row>
    <row r="13821" spans="1:8">
      <c r="A13821" s="753" t="s">
        <v>85</v>
      </c>
      <c r="B13821" s="753" t="s">
        <v>246</v>
      </c>
      <c r="C13821" s="753" t="s">
        <v>416</v>
      </c>
      <c r="D13821" s="753" t="s">
        <v>1977</v>
      </c>
      <c r="E13821" s="753" t="s">
        <v>560</v>
      </c>
      <c r="F13821" s="753" t="s">
        <v>7</v>
      </c>
      <c r="G13821" s="757" t="s">
        <v>1795</v>
      </c>
      <c r="H13821" s="751">
        <v>8700000</v>
      </c>
    </row>
    <row r="13822" spans="1:8">
      <c r="A13822" s="753" t="s">
        <v>85</v>
      </c>
      <c r="B13822" s="753" t="s">
        <v>246</v>
      </c>
      <c r="C13822" s="753" t="s">
        <v>416</v>
      </c>
      <c r="D13822" s="753" t="s">
        <v>1977</v>
      </c>
      <c r="E13822" s="753" t="s">
        <v>560</v>
      </c>
      <c r="F13822" s="753" t="s">
        <v>528</v>
      </c>
      <c r="G13822" s="757" t="s">
        <v>529</v>
      </c>
      <c r="H13822" s="751">
        <v>5000000</v>
      </c>
    </row>
    <row r="13823" spans="1:8" ht="26.4">
      <c r="A13823" s="753" t="s">
        <v>85</v>
      </c>
      <c r="B13823" s="753" t="s">
        <v>246</v>
      </c>
      <c r="C13823" s="753" t="s">
        <v>416</v>
      </c>
      <c r="D13823" s="753" t="s">
        <v>1977</v>
      </c>
      <c r="E13823" s="753" t="s">
        <v>560</v>
      </c>
      <c r="F13823" s="753" t="s">
        <v>563</v>
      </c>
      <c r="G13823" s="757" t="s">
        <v>13</v>
      </c>
      <c r="H13823" s="751">
        <v>3991954758</v>
      </c>
    </row>
    <row r="13824" spans="1:8" ht="26.4">
      <c r="A13824" s="753" t="s">
        <v>85</v>
      </c>
      <c r="B13824" s="753" t="s">
        <v>246</v>
      </c>
      <c r="C13824" s="753" t="s">
        <v>416</v>
      </c>
      <c r="D13824" s="753" t="s">
        <v>1977</v>
      </c>
      <c r="E13824" s="753" t="s">
        <v>1796</v>
      </c>
      <c r="F13824" s="753"/>
      <c r="G13824" s="757" t="s">
        <v>1797</v>
      </c>
      <c r="H13824" s="751">
        <v>986360000</v>
      </c>
    </row>
    <row r="13825" spans="1:8">
      <c r="A13825" s="753" t="s">
        <v>85</v>
      </c>
      <c r="B13825" s="753" t="s">
        <v>246</v>
      </c>
      <c r="C13825" s="753" t="s">
        <v>416</v>
      </c>
      <c r="D13825" s="753" t="s">
        <v>1977</v>
      </c>
      <c r="E13825" s="753" t="s">
        <v>1796</v>
      </c>
      <c r="F13825" s="753" t="s">
        <v>1878</v>
      </c>
      <c r="G13825" s="757" t="s">
        <v>1866</v>
      </c>
      <c r="H13825" s="751">
        <v>46000000</v>
      </c>
    </row>
    <row r="13826" spans="1:8">
      <c r="A13826" s="753" t="s">
        <v>85</v>
      </c>
      <c r="B13826" s="753" t="s">
        <v>246</v>
      </c>
      <c r="C13826" s="753" t="s">
        <v>416</v>
      </c>
      <c r="D13826" s="753" t="s">
        <v>1977</v>
      </c>
      <c r="E13826" s="753" t="s">
        <v>1796</v>
      </c>
      <c r="F13826" s="753" t="s">
        <v>1825</v>
      </c>
      <c r="G13826" s="757" t="s">
        <v>1794</v>
      </c>
      <c r="H13826" s="751">
        <v>75000000</v>
      </c>
    </row>
    <row r="13827" spans="1:8">
      <c r="A13827" s="753" t="s">
        <v>85</v>
      </c>
      <c r="B13827" s="753" t="s">
        <v>246</v>
      </c>
      <c r="C13827" s="753" t="s">
        <v>416</v>
      </c>
      <c r="D13827" s="753" t="s">
        <v>1977</v>
      </c>
      <c r="E13827" s="753" t="s">
        <v>1796</v>
      </c>
      <c r="F13827" s="753" t="s">
        <v>1798</v>
      </c>
      <c r="G13827" s="757" t="s">
        <v>1793</v>
      </c>
      <c r="H13827" s="751">
        <v>182350000</v>
      </c>
    </row>
    <row r="13828" spans="1:8">
      <c r="A13828" s="753" t="s">
        <v>85</v>
      </c>
      <c r="B13828" s="753" t="s">
        <v>246</v>
      </c>
      <c r="C13828" s="753" t="s">
        <v>416</v>
      </c>
      <c r="D13828" s="753" t="s">
        <v>1977</v>
      </c>
      <c r="E13828" s="753" t="s">
        <v>1796</v>
      </c>
      <c r="F13828" s="753" t="s">
        <v>1833</v>
      </c>
      <c r="G13828" s="757" t="s">
        <v>1834</v>
      </c>
      <c r="H13828" s="751">
        <v>683010000</v>
      </c>
    </row>
    <row r="13829" spans="1:8" ht="26.4">
      <c r="A13829" s="753" t="s">
        <v>85</v>
      </c>
      <c r="B13829" s="753" t="s">
        <v>246</v>
      </c>
      <c r="C13829" s="753" t="s">
        <v>416</v>
      </c>
      <c r="D13829" s="753" t="s">
        <v>1977</v>
      </c>
      <c r="E13829" s="753" t="s">
        <v>130</v>
      </c>
      <c r="F13829" s="753"/>
      <c r="G13829" s="757" t="s">
        <v>131</v>
      </c>
      <c r="H13829" s="751">
        <v>28800000</v>
      </c>
    </row>
    <row r="13830" spans="1:8">
      <c r="A13830" s="753" t="s">
        <v>85</v>
      </c>
      <c r="B13830" s="753" t="s">
        <v>246</v>
      </c>
      <c r="C13830" s="753" t="s">
        <v>416</v>
      </c>
      <c r="D13830" s="753" t="s">
        <v>1977</v>
      </c>
      <c r="E13830" s="753" t="s">
        <v>130</v>
      </c>
      <c r="F13830" s="753" t="s">
        <v>585</v>
      </c>
      <c r="G13830" s="757" t="s">
        <v>1799</v>
      </c>
      <c r="H13830" s="751">
        <v>24800000</v>
      </c>
    </row>
    <row r="13831" spans="1:8">
      <c r="A13831" s="753" t="s">
        <v>85</v>
      </c>
      <c r="B13831" s="753" t="s">
        <v>246</v>
      </c>
      <c r="C13831" s="753" t="s">
        <v>416</v>
      </c>
      <c r="D13831" s="753" t="s">
        <v>1977</v>
      </c>
      <c r="E13831" s="753" t="s">
        <v>130</v>
      </c>
      <c r="F13831" s="753" t="s">
        <v>132</v>
      </c>
      <c r="G13831" s="757" t="s">
        <v>135</v>
      </c>
      <c r="H13831" s="751">
        <v>4000000</v>
      </c>
    </row>
    <row r="13832" spans="1:8">
      <c r="A13832" s="753" t="s">
        <v>85</v>
      </c>
      <c r="B13832" s="753" t="s">
        <v>246</v>
      </c>
      <c r="C13832" s="753" t="s">
        <v>416</v>
      </c>
      <c r="D13832" s="753" t="s">
        <v>1977</v>
      </c>
      <c r="E13832" s="753" t="s">
        <v>134</v>
      </c>
      <c r="F13832" s="753"/>
      <c r="G13832" s="757" t="s">
        <v>135</v>
      </c>
      <c r="H13832" s="751">
        <v>93300000</v>
      </c>
    </row>
    <row r="13833" spans="1:8">
      <c r="A13833" s="753" t="s">
        <v>85</v>
      </c>
      <c r="B13833" s="753" t="s">
        <v>246</v>
      </c>
      <c r="C13833" s="753" t="s">
        <v>416</v>
      </c>
      <c r="D13833" s="753" t="s">
        <v>1977</v>
      </c>
      <c r="E13833" s="753" t="s">
        <v>134</v>
      </c>
      <c r="F13833" s="753" t="s">
        <v>139</v>
      </c>
      <c r="G13833" s="757" t="s">
        <v>140</v>
      </c>
      <c r="H13833" s="751">
        <v>93300000</v>
      </c>
    </row>
    <row r="13834" spans="1:8">
      <c r="A13834" s="753" t="s">
        <v>85</v>
      </c>
      <c r="B13834" s="753" t="s">
        <v>246</v>
      </c>
      <c r="C13834" s="753" t="s">
        <v>416</v>
      </c>
      <c r="D13834" s="753" t="s">
        <v>1977</v>
      </c>
      <c r="E13834" s="753" t="s">
        <v>404</v>
      </c>
      <c r="F13834" s="753"/>
      <c r="G13834" s="757" t="s">
        <v>1808</v>
      </c>
      <c r="H13834" s="751">
        <v>3500000</v>
      </c>
    </row>
    <row r="13835" spans="1:8">
      <c r="A13835" s="753" t="s">
        <v>85</v>
      </c>
      <c r="B13835" s="753" t="s">
        <v>246</v>
      </c>
      <c r="C13835" s="753" t="s">
        <v>416</v>
      </c>
      <c r="D13835" s="753" t="s">
        <v>1977</v>
      </c>
      <c r="E13835" s="753" t="s">
        <v>404</v>
      </c>
      <c r="F13835" s="753" t="s">
        <v>1809</v>
      </c>
      <c r="G13835" s="757" t="s">
        <v>26</v>
      </c>
      <c r="H13835" s="751">
        <v>3500000</v>
      </c>
    </row>
    <row r="13836" spans="1:8">
      <c r="A13836" s="753" t="s">
        <v>85</v>
      </c>
      <c r="B13836" s="753" t="s">
        <v>246</v>
      </c>
      <c r="C13836" s="753" t="s">
        <v>416</v>
      </c>
      <c r="D13836" s="753" t="s">
        <v>1977</v>
      </c>
      <c r="E13836" s="753" t="s">
        <v>424</v>
      </c>
      <c r="F13836" s="753"/>
      <c r="G13836" s="757" t="s">
        <v>425</v>
      </c>
      <c r="H13836" s="751">
        <v>36768000</v>
      </c>
    </row>
    <row r="13837" spans="1:8">
      <c r="A13837" s="753" t="s">
        <v>85</v>
      </c>
      <c r="B13837" s="753" t="s">
        <v>246</v>
      </c>
      <c r="C13837" s="753" t="s">
        <v>416</v>
      </c>
      <c r="D13837" s="753" t="s">
        <v>1977</v>
      </c>
      <c r="E13837" s="753" t="s">
        <v>424</v>
      </c>
      <c r="F13837" s="753" t="s">
        <v>203</v>
      </c>
      <c r="G13837" s="757" t="s">
        <v>135</v>
      </c>
      <c r="H13837" s="751">
        <v>36768000</v>
      </c>
    </row>
    <row r="13838" spans="1:8">
      <c r="A13838" s="753" t="s">
        <v>85</v>
      </c>
      <c r="B13838" s="753" t="s">
        <v>246</v>
      </c>
      <c r="C13838" s="753" t="s">
        <v>416</v>
      </c>
      <c r="D13838" s="753" t="s">
        <v>1977</v>
      </c>
      <c r="E13838" s="753" t="s">
        <v>918</v>
      </c>
      <c r="F13838" s="753"/>
      <c r="G13838" s="757" t="s">
        <v>1862</v>
      </c>
      <c r="H13838" s="751">
        <v>69121000</v>
      </c>
    </row>
    <row r="13839" spans="1:8">
      <c r="A13839" s="753" t="s">
        <v>85</v>
      </c>
      <c r="B13839" s="753" t="s">
        <v>246</v>
      </c>
      <c r="C13839" s="753" t="s">
        <v>416</v>
      </c>
      <c r="D13839" s="753" t="s">
        <v>1977</v>
      </c>
      <c r="E13839" s="753" t="s">
        <v>918</v>
      </c>
      <c r="F13839" s="753" t="s">
        <v>917</v>
      </c>
      <c r="G13839" s="757" t="s">
        <v>916</v>
      </c>
      <c r="H13839" s="751">
        <v>66475000</v>
      </c>
    </row>
    <row r="13840" spans="1:8">
      <c r="A13840" s="753" t="s">
        <v>85</v>
      </c>
      <c r="B13840" s="753" t="s">
        <v>246</v>
      </c>
      <c r="C13840" s="753" t="s">
        <v>416</v>
      </c>
      <c r="D13840" s="753" t="s">
        <v>1977</v>
      </c>
      <c r="E13840" s="753" t="s">
        <v>918</v>
      </c>
      <c r="F13840" s="753" t="s">
        <v>921</v>
      </c>
      <c r="G13840" s="757" t="s">
        <v>920</v>
      </c>
      <c r="H13840" s="751">
        <v>2646000</v>
      </c>
    </row>
    <row r="13841" spans="1:8">
      <c r="A13841" s="753" t="s">
        <v>85</v>
      </c>
      <c r="B13841" s="753" t="s">
        <v>246</v>
      </c>
      <c r="C13841" s="753" t="s">
        <v>416</v>
      </c>
      <c r="D13841" s="753" t="s">
        <v>1977</v>
      </c>
      <c r="E13841" s="753" t="s">
        <v>178</v>
      </c>
      <c r="F13841" s="753"/>
      <c r="G13841" s="757" t="s">
        <v>179</v>
      </c>
      <c r="H13841" s="751">
        <v>75011160705</v>
      </c>
    </row>
    <row r="13842" spans="1:8" ht="26.4">
      <c r="A13842" s="753" t="s">
        <v>85</v>
      </c>
      <c r="B13842" s="753" t="s">
        <v>246</v>
      </c>
      <c r="C13842" s="753" t="s">
        <v>416</v>
      </c>
      <c r="D13842" s="753" t="s">
        <v>1977</v>
      </c>
      <c r="E13842" s="753" t="s">
        <v>178</v>
      </c>
      <c r="F13842" s="753" t="s">
        <v>180</v>
      </c>
      <c r="G13842" s="757" t="s">
        <v>1810</v>
      </c>
      <c r="H13842" s="751">
        <v>75011160705</v>
      </c>
    </row>
    <row r="13843" spans="1:8">
      <c r="A13843" s="753" t="s">
        <v>85</v>
      </c>
      <c r="B13843" s="753" t="s">
        <v>246</v>
      </c>
      <c r="C13843" s="753" t="s">
        <v>416</v>
      </c>
      <c r="D13843" s="753" t="s">
        <v>1977</v>
      </c>
      <c r="E13843" s="753" t="s">
        <v>16</v>
      </c>
      <c r="F13843" s="753"/>
      <c r="G13843" s="757" t="s">
        <v>17</v>
      </c>
      <c r="H13843" s="751">
        <v>3240530400</v>
      </c>
    </row>
    <row r="13844" spans="1:8">
      <c r="A13844" s="753" t="s">
        <v>85</v>
      </c>
      <c r="B13844" s="753" t="s">
        <v>246</v>
      </c>
      <c r="C13844" s="753" t="s">
        <v>416</v>
      </c>
      <c r="D13844" s="753" t="s">
        <v>1977</v>
      </c>
      <c r="E13844" s="753" t="s">
        <v>16</v>
      </c>
      <c r="F13844" s="753" t="s">
        <v>18</v>
      </c>
      <c r="G13844" s="757" t="s">
        <v>1887</v>
      </c>
      <c r="H13844" s="751">
        <v>3160479000</v>
      </c>
    </row>
    <row r="13845" spans="1:8">
      <c r="A13845" s="753" t="s">
        <v>85</v>
      </c>
      <c r="B13845" s="753" t="s">
        <v>246</v>
      </c>
      <c r="C13845" s="753" t="s">
        <v>416</v>
      </c>
      <c r="D13845" s="753" t="s">
        <v>1977</v>
      </c>
      <c r="E13845" s="753" t="s">
        <v>16</v>
      </c>
      <c r="F13845" s="753" t="s">
        <v>928</v>
      </c>
      <c r="G13845" s="757" t="s">
        <v>135</v>
      </c>
      <c r="H13845" s="751">
        <v>80051400</v>
      </c>
    </row>
    <row r="13846" spans="1:8">
      <c r="A13846" s="753" t="s">
        <v>85</v>
      </c>
      <c r="B13846" s="753" t="s">
        <v>246</v>
      </c>
      <c r="C13846" s="753" t="s">
        <v>416</v>
      </c>
      <c r="D13846" s="753" t="s">
        <v>1977</v>
      </c>
      <c r="E13846" s="753" t="s">
        <v>19</v>
      </c>
      <c r="F13846" s="753"/>
      <c r="G13846" s="757" t="s">
        <v>133</v>
      </c>
      <c r="H13846" s="751">
        <v>10991767451</v>
      </c>
    </row>
    <row r="13847" spans="1:8">
      <c r="A13847" s="753" t="s">
        <v>85</v>
      </c>
      <c r="B13847" s="753" t="s">
        <v>246</v>
      </c>
      <c r="C13847" s="753" t="s">
        <v>416</v>
      </c>
      <c r="D13847" s="753" t="s">
        <v>1977</v>
      </c>
      <c r="E13847" s="753" t="s">
        <v>19</v>
      </c>
      <c r="F13847" s="753" t="s">
        <v>20</v>
      </c>
      <c r="G13847" s="757" t="s">
        <v>21</v>
      </c>
      <c r="H13847" s="751">
        <v>1964598000</v>
      </c>
    </row>
    <row r="13848" spans="1:8">
      <c r="A13848" s="753" t="s">
        <v>85</v>
      </c>
      <c r="B13848" s="753" t="s">
        <v>246</v>
      </c>
      <c r="C13848" s="753" t="s">
        <v>416</v>
      </c>
      <c r="D13848" s="753" t="s">
        <v>1977</v>
      </c>
      <c r="E13848" s="753" t="s">
        <v>19</v>
      </c>
      <c r="F13848" s="753" t="s">
        <v>22</v>
      </c>
      <c r="G13848" s="757" t="s">
        <v>23</v>
      </c>
      <c r="H13848" s="751">
        <v>8468526517</v>
      </c>
    </row>
    <row r="13849" spans="1:8">
      <c r="A13849" s="753" t="s">
        <v>85</v>
      </c>
      <c r="B13849" s="753" t="s">
        <v>246</v>
      </c>
      <c r="C13849" s="753" t="s">
        <v>416</v>
      </c>
      <c r="D13849" s="753" t="s">
        <v>1977</v>
      </c>
      <c r="E13849" s="753" t="s">
        <v>19</v>
      </c>
      <c r="F13849" s="753" t="s">
        <v>245</v>
      </c>
      <c r="G13849" s="757" t="s">
        <v>135</v>
      </c>
      <c r="H13849" s="751">
        <v>558642934</v>
      </c>
    </row>
    <row r="13850" spans="1:8">
      <c r="A13850" s="753" t="s">
        <v>85</v>
      </c>
      <c r="B13850" s="753" t="s">
        <v>246</v>
      </c>
      <c r="C13850" s="753" t="s">
        <v>416</v>
      </c>
      <c r="D13850" s="753" t="s">
        <v>1904</v>
      </c>
      <c r="E13850" s="753"/>
      <c r="F13850" s="753"/>
      <c r="G13850" s="757" t="s">
        <v>1905</v>
      </c>
      <c r="H13850" s="751">
        <v>88614524138</v>
      </c>
    </row>
    <row r="13851" spans="1:8">
      <c r="A13851" s="753" t="s">
        <v>85</v>
      </c>
      <c r="B13851" s="753" t="s">
        <v>246</v>
      </c>
      <c r="C13851" s="753" t="s">
        <v>416</v>
      </c>
      <c r="D13851" s="753" t="s">
        <v>1904</v>
      </c>
      <c r="E13851" s="753" t="s">
        <v>115</v>
      </c>
      <c r="F13851" s="753"/>
      <c r="G13851" s="757" t="s">
        <v>1781</v>
      </c>
      <c r="H13851" s="751">
        <v>434000000</v>
      </c>
    </row>
    <row r="13852" spans="1:8">
      <c r="A13852" s="753" t="s">
        <v>85</v>
      </c>
      <c r="B13852" s="753" t="s">
        <v>246</v>
      </c>
      <c r="C13852" s="753" t="s">
        <v>416</v>
      </c>
      <c r="D13852" s="753" t="s">
        <v>1904</v>
      </c>
      <c r="E13852" s="753" t="s">
        <v>115</v>
      </c>
      <c r="F13852" s="753" t="s">
        <v>147</v>
      </c>
      <c r="G13852" s="757" t="s">
        <v>148</v>
      </c>
      <c r="H13852" s="751">
        <v>434000000</v>
      </c>
    </row>
    <row r="13853" spans="1:8" ht="39.6">
      <c r="A13853" s="753" t="s">
        <v>85</v>
      </c>
      <c r="B13853" s="753" t="s">
        <v>246</v>
      </c>
      <c r="C13853" s="753" t="s">
        <v>416</v>
      </c>
      <c r="D13853" s="753" t="s">
        <v>1904</v>
      </c>
      <c r="E13853" s="753" t="s">
        <v>560</v>
      </c>
      <c r="F13853" s="753"/>
      <c r="G13853" s="757" t="s">
        <v>1790</v>
      </c>
      <c r="H13853" s="751">
        <v>5038680912</v>
      </c>
    </row>
    <row r="13854" spans="1:8">
      <c r="A13854" s="753" t="s">
        <v>85</v>
      </c>
      <c r="B13854" s="753" t="s">
        <v>246</v>
      </c>
      <c r="C13854" s="753" t="s">
        <v>416</v>
      </c>
      <c r="D13854" s="753" t="s">
        <v>1904</v>
      </c>
      <c r="E13854" s="753" t="s">
        <v>560</v>
      </c>
      <c r="F13854" s="753" t="s">
        <v>316</v>
      </c>
      <c r="G13854" s="757" t="s">
        <v>1866</v>
      </c>
      <c r="H13854" s="751">
        <v>35899999</v>
      </c>
    </row>
    <row r="13855" spans="1:8">
      <c r="A13855" s="753" t="s">
        <v>85</v>
      </c>
      <c r="B13855" s="753" t="s">
        <v>246</v>
      </c>
      <c r="C13855" s="753" t="s">
        <v>416</v>
      </c>
      <c r="D13855" s="753" t="s">
        <v>1904</v>
      </c>
      <c r="E13855" s="753" t="s">
        <v>560</v>
      </c>
      <c r="F13855" s="753" t="s">
        <v>5</v>
      </c>
      <c r="G13855" s="757" t="s">
        <v>6</v>
      </c>
      <c r="H13855" s="751">
        <v>1814530000</v>
      </c>
    </row>
    <row r="13856" spans="1:8">
      <c r="A13856" s="753" t="s">
        <v>85</v>
      </c>
      <c r="B13856" s="753" t="s">
        <v>246</v>
      </c>
      <c r="C13856" s="753" t="s">
        <v>416</v>
      </c>
      <c r="D13856" s="753" t="s">
        <v>1904</v>
      </c>
      <c r="E13856" s="753" t="s">
        <v>560</v>
      </c>
      <c r="F13856" s="753" t="s">
        <v>418</v>
      </c>
      <c r="G13856" s="757" t="s">
        <v>1793</v>
      </c>
      <c r="H13856" s="751">
        <v>205000000</v>
      </c>
    </row>
    <row r="13857" spans="1:8">
      <c r="A13857" s="753" t="s">
        <v>85</v>
      </c>
      <c r="B13857" s="753" t="s">
        <v>246</v>
      </c>
      <c r="C13857" s="753" t="s">
        <v>416</v>
      </c>
      <c r="D13857" s="753" t="s">
        <v>1904</v>
      </c>
      <c r="E13857" s="753" t="s">
        <v>560</v>
      </c>
      <c r="F13857" s="753" t="s">
        <v>7</v>
      </c>
      <c r="G13857" s="757" t="s">
        <v>1795</v>
      </c>
      <c r="H13857" s="751">
        <v>25900000</v>
      </c>
    </row>
    <row r="13858" spans="1:8" ht="26.4">
      <c r="A13858" s="753" t="s">
        <v>85</v>
      </c>
      <c r="B13858" s="753" t="s">
        <v>246</v>
      </c>
      <c r="C13858" s="753" t="s">
        <v>416</v>
      </c>
      <c r="D13858" s="753" t="s">
        <v>1904</v>
      </c>
      <c r="E13858" s="753" t="s">
        <v>560</v>
      </c>
      <c r="F13858" s="753" t="s">
        <v>563</v>
      </c>
      <c r="G13858" s="757" t="s">
        <v>13</v>
      </c>
      <c r="H13858" s="751">
        <v>2957350913</v>
      </c>
    </row>
    <row r="13859" spans="1:8" ht="26.4">
      <c r="A13859" s="753" t="s">
        <v>85</v>
      </c>
      <c r="B13859" s="753" t="s">
        <v>246</v>
      </c>
      <c r="C13859" s="753" t="s">
        <v>416</v>
      </c>
      <c r="D13859" s="753" t="s">
        <v>1904</v>
      </c>
      <c r="E13859" s="753" t="s">
        <v>1796</v>
      </c>
      <c r="F13859" s="753"/>
      <c r="G13859" s="757" t="s">
        <v>1797</v>
      </c>
      <c r="H13859" s="751">
        <v>660220000</v>
      </c>
    </row>
    <row r="13860" spans="1:8">
      <c r="A13860" s="753" t="s">
        <v>85</v>
      </c>
      <c r="B13860" s="753" t="s">
        <v>246</v>
      </c>
      <c r="C13860" s="753" t="s">
        <v>416</v>
      </c>
      <c r="D13860" s="753" t="s">
        <v>1904</v>
      </c>
      <c r="E13860" s="753" t="s">
        <v>1796</v>
      </c>
      <c r="F13860" s="753" t="s">
        <v>1878</v>
      </c>
      <c r="G13860" s="757" t="s">
        <v>1866</v>
      </c>
      <c r="H13860" s="751">
        <v>68250000</v>
      </c>
    </row>
    <row r="13861" spans="1:8">
      <c r="A13861" s="753" t="s">
        <v>85</v>
      </c>
      <c r="B13861" s="753" t="s">
        <v>246</v>
      </c>
      <c r="C13861" s="753" t="s">
        <v>416</v>
      </c>
      <c r="D13861" s="753" t="s">
        <v>1904</v>
      </c>
      <c r="E13861" s="753" t="s">
        <v>1796</v>
      </c>
      <c r="F13861" s="753" t="s">
        <v>1825</v>
      </c>
      <c r="G13861" s="757" t="s">
        <v>1794</v>
      </c>
      <c r="H13861" s="751">
        <v>89500000</v>
      </c>
    </row>
    <row r="13862" spans="1:8">
      <c r="A13862" s="753" t="s">
        <v>85</v>
      </c>
      <c r="B13862" s="753" t="s">
        <v>246</v>
      </c>
      <c r="C13862" s="753" t="s">
        <v>416</v>
      </c>
      <c r="D13862" s="753" t="s">
        <v>1904</v>
      </c>
      <c r="E13862" s="753" t="s">
        <v>1796</v>
      </c>
      <c r="F13862" s="753" t="s">
        <v>1798</v>
      </c>
      <c r="G13862" s="757" t="s">
        <v>1793</v>
      </c>
      <c r="H13862" s="751">
        <v>226280000</v>
      </c>
    </row>
    <row r="13863" spans="1:8">
      <c r="A13863" s="753" t="s">
        <v>85</v>
      </c>
      <c r="B13863" s="753" t="s">
        <v>246</v>
      </c>
      <c r="C13863" s="753" t="s">
        <v>416</v>
      </c>
      <c r="D13863" s="753" t="s">
        <v>1904</v>
      </c>
      <c r="E13863" s="753" t="s">
        <v>1796</v>
      </c>
      <c r="F13863" s="753" t="s">
        <v>1833</v>
      </c>
      <c r="G13863" s="757" t="s">
        <v>1834</v>
      </c>
      <c r="H13863" s="751">
        <v>276190000</v>
      </c>
    </row>
    <row r="13864" spans="1:8" ht="26.4">
      <c r="A13864" s="753" t="s">
        <v>85</v>
      </c>
      <c r="B13864" s="753" t="s">
        <v>246</v>
      </c>
      <c r="C13864" s="753" t="s">
        <v>416</v>
      </c>
      <c r="D13864" s="753" t="s">
        <v>1904</v>
      </c>
      <c r="E13864" s="753" t="s">
        <v>130</v>
      </c>
      <c r="F13864" s="753"/>
      <c r="G13864" s="757" t="s">
        <v>131</v>
      </c>
      <c r="H13864" s="751">
        <v>29800000</v>
      </c>
    </row>
    <row r="13865" spans="1:8">
      <c r="A13865" s="753" t="s">
        <v>85</v>
      </c>
      <c r="B13865" s="753" t="s">
        <v>246</v>
      </c>
      <c r="C13865" s="753" t="s">
        <v>416</v>
      </c>
      <c r="D13865" s="753" t="s">
        <v>1904</v>
      </c>
      <c r="E13865" s="753" t="s">
        <v>130</v>
      </c>
      <c r="F13865" s="753" t="s">
        <v>585</v>
      </c>
      <c r="G13865" s="757" t="s">
        <v>1799</v>
      </c>
      <c r="H13865" s="751">
        <v>23700000</v>
      </c>
    </row>
    <row r="13866" spans="1:8">
      <c r="A13866" s="753" t="s">
        <v>85</v>
      </c>
      <c r="B13866" s="753" t="s">
        <v>246</v>
      </c>
      <c r="C13866" s="753" t="s">
        <v>416</v>
      </c>
      <c r="D13866" s="753" t="s">
        <v>1904</v>
      </c>
      <c r="E13866" s="753" t="s">
        <v>130</v>
      </c>
      <c r="F13866" s="753" t="s">
        <v>132</v>
      </c>
      <c r="G13866" s="757" t="s">
        <v>135</v>
      </c>
      <c r="H13866" s="751">
        <v>6100000</v>
      </c>
    </row>
    <row r="13867" spans="1:8">
      <c r="A13867" s="753" t="s">
        <v>85</v>
      </c>
      <c r="B13867" s="753" t="s">
        <v>246</v>
      </c>
      <c r="C13867" s="753" t="s">
        <v>416</v>
      </c>
      <c r="D13867" s="753" t="s">
        <v>1904</v>
      </c>
      <c r="E13867" s="753" t="s">
        <v>134</v>
      </c>
      <c r="F13867" s="753"/>
      <c r="G13867" s="757" t="s">
        <v>135</v>
      </c>
      <c r="H13867" s="751">
        <v>80020000</v>
      </c>
    </row>
    <row r="13868" spans="1:8">
      <c r="A13868" s="753" t="s">
        <v>85</v>
      </c>
      <c r="B13868" s="753" t="s">
        <v>246</v>
      </c>
      <c r="C13868" s="753" t="s">
        <v>416</v>
      </c>
      <c r="D13868" s="753" t="s">
        <v>1904</v>
      </c>
      <c r="E13868" s="753" t="s">
        <v>134</v>
      </c>
      <c r="F13868" s="753" t="s">
        <v>139</v>
      </c>
      <c r="G13868" s="757" t="s">
        <v>140</v>
      </c>
      <c r="H13868" s="751">
        <v>80020000</v>
      </c>
    </row>
    <row r="13869" spans="1:8">
      <c r="A13869" s="753" t="s">
        <v>85</v>
      </c>
      <c r="B13869" s="753" t="s">
        <v>246</v>
      </c>
      <c r="C13869" s="753" t="s">
        <v>416</v>
      </c>
      <c r="D13869" s="753" t="s">
        <v>1904</v>
      </c>
      <c r="E13869" s="753" t="s">
        <v>404</v>
      </c>
      <c r="F13869" s="753"/>
      <c r="G13869" s="757" t="s">
        <v>1808</v>
      </c>
      <c r="H13869" s="751">
        <v>3500000</v>
      </c>
    </row>
    <row r="13870" spans="1:8">
      <c r="A13870" s="753" t="s">
        <v>85</v>
      </c>
      <c r="B13870" s="753" t="s">
        <v>246</v>
      </c>
      <c r="C13870" s="753" t="s">
        <v>416</v>
      </c>
      <c r="D13870" s="753" t="s">
        <v>1904</v>
      </c>
      <c r="E13870" s="753" t="s">
        <v>404</v>
      </c>
      <c r="F13870" s="753" t="s">
        <v>1809</v>
      </c>
      <c r="G13870" s="757" t="s">
        <v>26</v>
      </c>
      <c r="H13870" s="751">
        <v>3500000</v>
      </c>
    </row>
    <row r="13871" spans="1:8">
      <c r="A13871" s="753" t="s">
        <v>85</v>
      </c>
      <c r="B13871" s="753" t="s">
        <v>246</v>
      </c>
      <c r="C13871" s="753" t="s">
        <v>416</v>
      </c>
      <c r="D13871" s="753" t="s">
        <v>1904</v>
      </c>
      <c r="E13871" s="753" t="s">
        <v>918</v>
      </c>
      <c r="F13871" s="753"/>
      <c r="G13871" s="757" t="s">
        <v>1862</v>
      </c>
      <c r="H13871" s="751">
        <v>28750000</v>
      </c>
    </row>
    <row r="13872" spans="1:8">
      <c r="A13872" s="753" t="s">
        <v>85</v>
      </c>
      <c r="B13872" s="753" t="s">
        <v>246</v>
      </c>
      <c r="C13872" s="753" t="s">
        <v>416</v>
      </c>
      <c r="D13872" s="753" t="s">
        <v>1904</v>
      </c>
      <c r="E13872" s="753" t="s">
        <v>918</v>
      </c>
      <c r="F13872" s="753" t="s">
        <v>917</v>
      </c>
      <c r="G13872" s="757" t="s">
        <v>916</v>
      </c>
      <c r="H13872" s="751">
        <v>28750000</v>
      </c>
    </row>
    <row r="13873" spans="1:8">
      <c r="A13873" s="753" t="s">
        <v>85</v>
      </c>
      <c r="B13873" s="753" t="s">
        <v>246</v>
      </c>
      <c r="C13873" s="753" t="s">
        <v>416</v>
      </c>
      <c r="D13873" s="753" t="s">
        <v>1904</v>
      </c>
      <c r="E13873" s="753" t="s">
        <v>178</v>
      </c>
      <c r="F13873" s="753"/>
      <c r="G13873" s="757" t="s">
        <v>179</v>
      </c>
      <c r="H13873" s="751">
        <v>70117529054</v>
      </c>
    </row>
    <row r="13874" spans="1:8" ht="26.4">
      <c r="A13874" s="753" t="s">
        <v>85</v>
      </c>
      <c r="B13874" s="753" t="s">
        <v>246</v>
      </c>
      <c r="C13874" s="753" t="s">
        <v>416</v>
      </c>
      <c r="D13874" s="753" t="s">
        <v>1904</v>
      </c>
      <c r="E13874" s="753" t="s">
        <v>178</v>
      </c>
      <c r="F13874" s="753" t="s">
        <v>180</v>
      </c>
      <c r="G13874" s="757" t="s">
        <v>1810</v>
      </c>
      <c r="H13874" s="751">
        <v>70037828054</v>
      </c>
    </row>
    <row r="13875" spans="1:8">
      <c r="A13875" s="753" t="s">
        <v>85</v>
      </c>
      <c r="B13875" s="753" t="s">
        <v>246</v>
      </c>
      <c r="C13875" s="753" t="s">
        <v>416</v>
      </c>
      <c r="D13875" s="753" t="s">
        <v>1904</v>
      </c>
      <c r="E13875" s="753" t="s">
        <v>178</v>
      </c>
      <c r="F13875" s="753" t="s">
        <v>861</v>
      </c>
      <c r="G13875" s="757" t="s">
        <v>862</v>
      </c>
      <c r="H13875" s="751">
        <v>79701000</v>
      </c>
    </row>
    <row r="13876" spans="1:8">
      <c r="A13876" s="753" t="s">
        <v>85</v>
      </c>
      <c r="B13876" s="753" t="s">
        <v>246</v>
      </c>
      <c r="C13876" s="753" t="s">
        <v>416</v>
      </c>
      <c r="D13876" s="753" t="s">
        <v>1904</v>
      </c>
      <c r="E13876" s="753" t="s">
        <v>16</v>
      </c>
      <c r="F13876" s="753"/>
      <c r="G13876" s="757" t="s">
        <v>17</v>
      </c>
      <c r="H13876" s="751">
        <v>3355656000</v>
      </c>
    </row>
    <row r="13877" spans="1:8">
      <c r="A13877" s="753" t="s">
        <v>85</v>
      </c>
      <c r="B13877" s="753" t="s">
        <v>246</v>
      </c>
      <c r="C13877" s="753" t="s">
        <v>416</v>
      </c>
      <c r="D13877" s="753" t="s">
        <v>1904</v>
      </c>
      <c r="E13877" s="753" t="s">
        <v>16</v>
      </c>
      <c r="F13877" s="753" t="s">
        <v>18</v>
      </c>
      <c r="G13877" s="757" t="s">
        <v>1887</v>
      </c>
      <c r="H13877" s="751">
        <v>3355656000</v>
      </c>
    </row>
    <row r="13878" spans="1:8">
      <c r="A13878" s="753" t="s">
        <v>85</v>
      </c>
      <c r="B13878" s="753" t="s">
        <v>246</v>
      </c>
      <c r="C13878" s="753" t="s">
        <v>416</v>
      </c>
      <c r="D13878" s="753" t="s">
        <v>1904</v>
      </c>
      <c r="E13878" s="753" t="s">
        <v>19</v>
      </c>
      <c r="F13878" s="753"/>
      <c r="G13878" s="757" t="s">
        <v>133</v>
      </c>
      <c r="H13878" s="751">
        <v>8866368172</v>
      </c>
    </row>
    <row r="13879" spans="1:8">
      <c r="A13879" s="753" t="s">
        <v>85</v>
      </c>
      <c r="B13879" s="753" t="s">
        <v>246</v>
      </c>
      <c r="C13879" s="753" t="s">
        <v>416</v>
      </c>
      <c r="D13879" s="753" t="s">
        <v>1904</v>
      </c>
      <c r="E13879" s="753" t="s">
        <v>19</v>
      </c>
      <c r="F13879" s="753" t="s">
        <v>20</v>
      </c>
      <c r="G13879" s="757" t="s">
        <v>21</v>
      </c>
      <c r="H13879" s="751">
        <v>1156866000</v>
      </c>
    </row>
    <row r="13880" spans="1:8">
      <c r="A13880" s="753" t="s">
        <v>85</v>
      </c>
      <c r="B13880" s="753" t="s">
        <v>246</v>
      </c>
      <c r="C13880" s="753" t="s">
        <v>416</v>
      </c>
      <c r="D13880" s="753" t="s">
        <v>1904</v>
      </c>
      <c r="E13880" s="753" t="s">
        <v>19</v>
      </c>
      <c r="F13880" s="753" t="s">
        <v>22</v>
      </c>
      <c r="G13880" s="757" t="s">
        <v>23</v>
      </c>
      <c r="H13880" s="751">
        <v>7273226000</v>
      </c>
    </row>
    <row r="13881" spans="1:8">
      <c r="A13881" s="753" t="s">
        <v>85</v>
      </c>
      <c r="B13881" s="753" t="s">
        <v>246</v>
      </c>
      <c r="C13881" s="753" t="s">
        <v>416</v>
      </c>
      <c r="D13881" s="753" t="s">
        <v>1904</v>
      </c>
      <c r="E13881" s="753" t="s">
        <v>19</v>
      </c>
      <c r="F13881" s="753" t="s">
        <v>245</v>
      </c>
      <c r="G13881" s="757" t="s">
        <v>135</v>
      </c>
      <c r="H13881" s="751">
        <v>436276172</v>
      </c>
    </row>
    <row r="13882" spans="1:8" ht="26.4">
      <c r="A13882" s="753" t="s">
        <v>85</v>
      </c>
      <c r="B13882" s="753" t="s">
        <v>246</v>
      </c>
      <c r="C13882" s="753" t="s">
        <v>416</v>
      </c>
      <c r="D13882" s="753" t="s">
        <v>1921</v>
      </c>
      <c r="E13882" s="753"/>
      <c r="F13882" s="753"/>
      <c r="G13882" s="757" t="s">
        <v>1922</v>
      </c>
      <c r="H13882" s="751">
        <v>50065000</v>
      </c>
    </row>
    <row r="13883" spans="1:8">
      <c r="A13883" s="753" t="s">
        <v>85</v>
      </c>
      <c r="B13883" s="753" t="s">
        <v>246</v>
      </c>
      <c r="C13883" s="753" t="s">
        <v>416</v>
      </c>
      <c r="D13883" s="753" t="s">
        <v>1921</v>
      </c>
      <c r="E13883" s="753" t="s">
        <v>426</v>
      </c>
      <c r="F13883" s="753"/>
      <c r="G13883" s="757" t="s">
        <v>427</v>
      </c>
      <c r="H13883" s="751">
        <v>6720000</v>
      </c>
    </row>
    <row r="13884" spans="1:8">
      <c r="A13884" s="753" t="s">
        <v>85</v>
      </c>
      <c r="B13884" s="753" t="s">
        <v>246</v>
      </c>
      <c r="C13884" s="753" t="s">
        <v>416</v>
      </c>
      <c r="D13884" s="753" t="s">
        <v>1921</v>
      </c>
      <c r="E13884" s="753" t="s">
        <v>426</v>
      </c>
      <c r="F13884" s="753" t="s">
        <v>428</v>
      </c>
      <c r="G13884" s="757" t="s">
        <v>1774</v>
      </c>
      <c r="H13884" s="751">
        <v>6720000</v>
      </c>
    </row>
    <row r="13885" spans="1:8">
      <c r="A13885" s="753" t="s">
        <v>85</v>
      </c>
      <c r="B13885" s="753" t="s">
        <v>246</v>
      </c>
      <c r="C13885" s="753" t="s">
        <v>416</v>
      </c>
      <c r="D13885" s="753" t="s">
        <v>1921</v>
      </c>
      <c r="E13885" s="753" t="s">
        <v>115</v>
      </c>
      <c r="F13885" s="753"/>
      <c r="G13885" s="757" t="s">
        <v>1781</v>
      </c>
      <c r="H13885" s="751">
        <v>315000</v>
      </c>
    </row>
    <row r="13886" spans="1:8">
      <c r="A13886" s="753" t="s">
        <v>85</v>
      </c>
      <c r="B13886" s="753" t="s">
        <v>246</v>
      </c>
      <c r="C13886" s="753" t="s">
        <v>416</v>
      </c>
      <c r="D13886" s="753" t="s">
        <v>1921</v>
      </c>
      <c r="E13886" s="753" t="s">
        <v>115</v>
      </c>
      <c r="F13886" s="753" t="s">
        <v>116</v>
      </c>
      <c r="G13886" s="757" t="s">
        <v>117</v>
      </c>
      <c r="H13886" s="751">
        <v>315000</v>
      </c>
    </row>
    <row r="13887" spans="1:8">
      <c r="A13887" s="753" t="s">
        <v>85</v>
      </c>
      <c r="B13887" s="753" t="s">
        <v>246</v>
      </c>
      <c r="C13887" s="753" t="s">
        <v>416</v>
      </c>
      <c r="D13887" s="753" t="s">
        <v>1921</v>
      </c>
      <c r="E13887" s="753" t="s">
        <v>160</v>
      </c>
      <c r="F13887" s="753"/>
      <c r="G13887" s="757" t="s">
        <v>161</v>
      </c>
      <c r="H13887" s="751">
        <v>11145000</v>
      </c>
    </row>
    <row r="13888" spans="1:8">
      <c r="A13888" s="753" t="s">
        <v>85</v>
      </c>
      <c r="B13888" s="753" t="s">
        <v>246</v>
      </c>
      <c r="C13888" s="753" t="s">
        <v>416</v>
      </c>
      <c r="D13888" s="753" t="s">
        <v>1921</v>
      </c>
      <c r="E13888" s="753" t="s">
        <v>160</v>
      </c>
      <c r="F13888" s="753" t="s">
        <v>162</v>
      </c>
      <c r="G13888" s="757" t="s">
        <v>163</v>
      </c>
      <c r="H13888" s="751">
        <v>945000</v>
      </c>
    </row>
    <row r="13889" spans="1:8">
      <c r="A13889" s="753" t="s">
        <v>85</v>
      </c>
      <c r="B13889" s="753" t="s">
        <v>246</v>
      </c>
      <c r="C13889" s="753" t="s">
        <v>416</v>
      </c>
      <c r="D13889" s="753" t="s">
        <v>1921</v>
      </c>
      <c r="E13889" s="753" t="s">
        <v>160</v>
      </c>
      <c r="F13889" s="753" t="s">
        <v>549</v>
      </c>
      <c r="G13889" s="757" t="s">
        <v>550</v>
      </c>
      <c r="H13889" s="751">
        <v>8750000</v>
      </c>
    </row>
    <row r="13890" spans="1:8">
      <c r="A13890" s="753" t="s">
        <v>85</v>
      </c>
      <c r="B13890" s="753" t="s">
        <v>246</v>
      </c>
      <c r="C13890" s="753" t="s">
        <v>416</v>
      </c>
      <c r="D13890" s="753" t="s">
        <v>1921</v>
      </c>
      <c r="E13890" s="753" t="s">
        <v>160</v>
      </c>
      <c r="F13890" s="753" t="s">
        <v>551</v>
      </c>
      <c r="G13890" s="757" t="s">
        <v>133</v>
      </c>
      <c r="H13890" s="751">
        <v>1450000</v>
      </c>
    </row>
    <row r="13891" spans="1:8" ht="26.4">
      <c r="A13891" s="753" t="s">
        <v>85</v>
      </c>
      <c r="B13891" s="753" t="s">
        <v>246</v>
      </c>
      <c r="C13891" s="753" t="s">
        <v>416</v>
      </c>
      <c r="D13891" s="753" t="s">
        <v>1921</v>
      </c>
      <c r="E13891" s="753" t="s">
        <v>130</v>
      </c>
      <c r="F13891" s="753"/>
      <c r="G13891" s="757" t="s">
        <v>131</v>
      </c>
      <c r="H13891" s="751">
        <v>2105000</v>
      </c>
    </row>
    <row r="13892" spans="1:8">
      <c r="A13892" s="753" t="s">
        <v>85</v>
      </c>
      <c r="B13892" s="753" t="s">
        <v>246</v>
      </c>
      <c r="C13892" s="753" t="s">
        <v>416</v>
      </c>
      <c r="D13892" s="753" t="s">
        <v>1921</v>
      </c>
      <c r="E13892" s="753" t="s">
        <v>130</v>
      </c>
      <c r="F13892" s="753" t="s">
        <v>585</v>
      </c>
      <c r="G13892" s="757" t="s">
        <v>1799</v>
      </c>
      <c r="H13892" s="751">
        <v>5000</v>
      </c>
    </row>
    <row r="13893" spans="1:8">
      <c r="A13893" s="753" t="s">
        <v>85</v>
      </c>
      <c r="B13893" s="753" t="s">
        <v>246</v>
      </c>
      <c r="C13893" s="753" t="s">
        <v>416</v>
      </c>
      <c r="D13893" s="753" t="s">
        <v>1921</v>
      </c>
      <c r="E13893" s="753" t="s">
        <v>130</v>
      </c>
      <c r="F13893" s="753" t="s">
        <v>132</v>
      </c>
      <c r="G13893" s="757" t="s">
        <v>135</v>
      </c>
      <c r="H13893" s="751">
        <v>2100000</v>
      </c>
    </row>
    <row r="13894" spans="1:8">
      <c r="A13894" s="753" t="s">
        <v>85</v>
      </c>
      <c r="B13894" s="753" t="s">
        <v>246</v>
      </c>
      <c r="C13894" s="753" t="s">
        <v>416</v>
      </c>
      <c r="D13894" s="753" t="s">
        <v>1921</v>
      </c>
      <c r="E13894" s="753" t="s">
        <v>134</v>
      </c>
      <c r="F13894" s="753"/>
      <c r="G13894" s="757" t="s">
        <v>135</v>
      </c>
      <c r="H13894" s="751">
        <v>29780000</v>
      </c>
    </row>
    <row r="13895" spans="1:8">
      <c r="A13895" s="753" t="s">
        <v>85</v>
      </c>
      <c r="B13895" s="753" t="s">
        <v>246</v>
      </c>
      <c r="C13895" s="753" t="s">
        <v>416</v>
      </c>
      <c r="D13895" s="753" t="s">
        <v>1921</v>
      </c>
      <c r="E13895" s="753" t="s">
        <v>134</v>
      </c>
      <c r="F13895" s="753" t="s">
        <v>139</v>
      </c>
      <c r="G13895" s="757" t="s">
        <v>140</v>
      </c>
      <c r="H13895" s="751">
        <v>29780000</v>
      </c>
    </row>
    <row r="13896" spans="1:8">
      <c r="A13896" s="753" t="s">
        <v>85</v>
      </c>
      <c r="B13896" s="753" t="s">
        <v>246</v>
      </c>
      <c r="C13896" s="753" t="s">
        <v>416</v>
      </c>
      <c r="D13896" s="753" t="s">
        <v>1815</v>
      </c>
      <c r="E13896" s="753"/>
      <c r="F13896" s="753"/>
      <c r="G13896" s="757" t="s">
        <v>925</v>
      </c>
      <c r="H13896" s="751">
        <v>693797300</v>
      </c>
    </row>
    <row r="13897" spans="1:8">
      <c r="A13897" s="753" t="s">
        <v>85</v>
      </c>
      <c r="B13897" s="753" t="s">
        <v>246</v>
      </c>
      <c r="C13897" s="753" t="s">
        <v>416</v>
      </c>
      <c r="D13897" s="753" t="s">
        <v>1815</v>
      </c>
      <c r="E13897" s="753" t="s">
        <v>96</v>
      </c>
      <c r="F13897" s="753"/>
      <c r="G13897" s="757" t="s">
        <v>97</v>
      </c>
      <c r="H13897" s="751">
        <v>126248000</v>
      </c>
    </row>
    <row r="13898" spans="1:8">
      <c r="A13898" s="753" t="s">
        <v>85</v>
      </c>
      <c r="B13898" s="753" t="s">
        <v>246</v>
      </c>
      <c r="C13898" s="753" t="s">
        <v>416</v>
      </c>
      <c r="D13898" s="753" t="s">
        <v>1815</v>
      </c>
      <c r="E13898" s="753" t="s">
        <v>96</v>
      </c>
      <c r="F13898" s="753" t="s">
        <v>154</v>
      </c>
      <c r="G13898" s="757" t="s">
        <v>1773</v>
      </c>
      <c r="H13898" s="751">
        <v>126248000</v>
      </c>
    </row>
    <row r="13899" spans="1:8">
      <c r="A13899" s="753" t="s">
        <v>85</v>
      </c>
      <c r="B13899" s="753" t="s">
        <v>246</v>
      </c>
      <c r="C13899" s="753" t="s">
        <v>416</v>
      </c>
      <c r="D13899" s="753" t="s">
        <v>1815</v>
      </c>
      <c r="E13899" s="753" t="s">
        <v>426</v>
      </c>
      <c r="F13899" s="753"/>
      <c r="G13899" s="757" t="s">
        <v>427</v>
      </c>
      <c r="H13899" s="751">
        <v>34250000</v>
      </c>
    </row>
    <row r="13900" spans="1:8">
      <c r="A13900" s="753" t="s">
        <v>85</v>
      </c>
      <c r="B13900" s="753" t="s">
        <v>246</v>
      </c>
      <c r="C13900" s="753" t="s">
        <v>416</v>
      </c>
      <c r="D13900" s="753" t="s">
        <v>1815</v>
      </c>
      <c r="E13900" s="753" t="s">
        <v>426</v>
      </c>
      <c r="F13900" s="753" t="s">
        <v>428</v>
      </c>
      <c r="G13900" s="757" t="s">
        <v>1774</v>
      </c>
      <c r="H13900" s="751">
        <v>15900000</v>
      </c>
    </row>
    <row r="13901" spans="1:8">
      <c r="A13901" s="753" t="s">
        <v>85</v>
      </c>
      <c r="B13901" s="753" t="s">
        <v>246</v>
      </c>
      <c r="C13901" s="753" t="s">
        <v>416</v>
      </c>
      <c r="D13901" s="753" t="s">
        <v>1815</v>
      </c>
      <c r="E13901" s="753" t="s">
        <v>426</v>
      </c>
      <c r="F13901" s="753" t="s">
        <v>336</v>
      </c>
      <c r="G13901" s="757" t="s">
        <v>1876</v>
      </c>
      <c r="H13901" s="751">
        <v>13200000</v>
      </c>
    </row>
    <row r="13902" spans="1:8">
      <c r="A13902" s="753" t="s">
        <v>85</v>
      </c>
      <c r="B13902" s="753" t="s">
        <v>246</v>
      </c>
      <c r="C13902" s="753" t="s">
        <v>416</v>
      </c>
      <c r="D13902" s="753" t="s">
        <v>1815</v>
      </c>
      <c r="E13902" s="753" t="s">
        <v>426</v>
      </c>
      <c r="F13902" s="753" t="s">
        <v>429</v>
      </c>
      <c r="G13902" s="757" t="s">
        <v>1775</v>
      </c>
      <c r="H13902" s="751">
        <v>5150000</v>
      </c>
    </row>
    <row r="13903" spans="1:8">
      <c r="A13903" s="753" t="s">
        <v>85</v>
      </c>
      <c r="B13903" s="753" t="s">
        <v>246</v>
      </c>
      <c r="C13903" s="753" t="s">
        <v>416</v>
      </c>
      <c r="D13903" s="753" t="s">
        <v>1815</v>
      </c>
      <c r="E13903" s="753" t="s">
        <v>109</v>
      </c>
      <c r="F13903" s="753"/>
      <c r="G13903" s="757" t="s">
        <v>110</v>
      </c>
      <c r="H13903" s="751">
        <v>140560000</v>
      </c>
    </row>
    <row r="13904" spans="1:8">
      <c r="A13904" s="753" t="s">
        <v>85</v>
      </c>
      <c r="B13904" s="753" t="s">
        <v>246</v>
      </c>
      <c r="C13904" s="753" t="s">
        <v>416</v>
      </c>
      <c r="D13904" s="753" t="s">
        <v>1815</v>
      </c>
      <c r="E13904" s="753" t="s">
        <v>109</v>
      </c>
      <c r="F13904" s="753" t="s">
        <v>111</v>
      </c>
      <c r="G13904" s="757" t="s">
        <v>135</v>
      </c>
      <c r="H13904" s="751">
        <v>140560000</v>
      </c>
    </row>
    <row r="13905" spans="1:8">
      <c r="A13905" s="753" t="s">
        <v>85</v>
      </c>
      <c r="B13905" s="753" t="s">
        <v>246</v>
      </c>
      <c r="C13905" s="753" t="s">
        <v>416</v>
      </c>
      <c r="D13905" s="753" t="s">
        <v>1815</v>
      </c>
      <c r="E13905" s="753" t="s">
        <v>112</v>
      </c>
      <c r="F13905" s="753"/>
      <c r="G13905" s="757" t="s">
        <v>113</v>
      </c>
      <c r="H13905" s="751">
        <v>2120000</v>
      </c>
    </row>
    <row r="13906" spans="1:8">
      <c r="A13906" s="753" t="s">
        <v>85</v>
      </c>
      <c r="B13906" s="753" t="s">
        <v>246</v>
      </c>
      <c r="C13906" s="753" t="s">
        <v>416</v>
      </c>
      <c r="D13906" s="753" t="s">
        <v>1815</v>
      </c>
      <c r="E13906" s="753" t="s">
        <v>112</v>
      </c>
      <c r="F13906" s="753" t="s">
        <v>156</v>
      </c>
      <c r="G13906" s="757" t="s">
        <v>1779</v>
      </c>
      <c r="H13906" s="751">
        <v>1680000</v>
      </c>
    </row>
    <row r="13907" spans="1:8">
      <c r="A13907" s="753" t="s">
        <v>85</v>
      </c>
      <c r="B13907" s="753" t="s">
        <v>246</v>
      </c>
      <c r="C13907" s="753" t="s">
        <v>416</v>
      </c>
      <c r="D13907" s="753" t="s">
        <v>1815</v>
      </c>
      <c r="E13907" s="753" t="s">
        <v>112</v>
      </c>
      <c r="F13907" s="753" t="s">
        <v>242</v>
      </c>
      <c r="G13907" s="757" t="s">
        <v>1839</v>
      </c>
      <c r="H13907" s="751">
        <v>440000</v>
      </c>
    </row>
    <row r="13908" spans="1:8">
      <c r="A13908" s="753" t="s">
        <v>85</v>
      </c>
      <c r="B13908" s="753" t="s">
        <v>246</v>
      </c>
      <c r="C13908" s="753" t="s">
        <v>416</v>
      </c>
      <c r="D13908" s="753" t="s">
        <v>1815</v>
      </c>
      <c r="E13908" s="753" t="s">
        <v>115</v>
      </c>
      <c r="F13908" s="753"/>
      <c r="G13908" s="757" t="s">
        <v>1781</v>
      </c>
      <c r="H13908" s="751">
        <v>49437500</v>
      </c>
    </row>
    <row r="13909" spans="1:8">
      <c r="A13909" s="753" t="s">
        <v>85</v>
      </c>
      <c r="B13909" s="753" t="s">
        <v>246</v>
      </c>
      <c r="C13909" s="753" t="s">
        <v>416</v>
      </c>
      <c r="D13909" s="753" t="s">
        <v>1815</v>
      </c>
      <c r="E13909" s="753" t="s">
        <v>115</v>
      </c>
      <c r="F13909" s="753" t="s">
        <v>116</v>
      </c>
      <c r="G13909" s="757" t="s">
        <v>117</v>
      </c>
      <c r="H13909" s="751">
        <v>25335000</v>
      </c>
    </row>
    <row r="13910" spans="1:8">
      <c r="A13910" s="753" t="s">
        <v>85</v>
      </c>
      <c r="B13910" s="753" t="s">
        <v>246</v>
      </c>
      <c r="C13910" s="753" t="s">
        <v>416</v>
      </c>
      <c r="D13910" s="753" t="s">
        <v>1815</v>
      </c>
      <c r="E13910" s="753" t="s">
        <v>115</v>
      </c>
      <c r="F13910" s="753" t="s">
        <v>147</v>
      </c>
      <c r="G13910" s="757" t="s">
        <v>148</v>
      </c>
      <c r="H13910" s="751">
        <v>20630000</v>
      </c>
    </row>
    <row r="13911" spans="1:8">
      <c r="A13911" s="753" t="s">
        <v>85</v>
      </c>
      <c r="B13911" s="753" t="s">
        <v>246</v>
      </c>
      <c r="C13911" s="753" t="s">
        <v>416</v>
      </c>
      <c r="D13911" s="753" t="s">
        <v>1815</v>
      </c>
      <c r="E13911" s="753" t="s">
        <v>115</v>
      </c>
      <c r="F13911" s="753" t="s">
        <v>118</v>
      </c>
      <c r="G13911" s="757" t="s">
        <v>119</v>
      </c>
      <c r="H13911" s="751">
        <v>3472500</v>
      </c>
    </row>
    <row r="13912" spans="1:8">
      <c r="A13912" s="753" t="s">
        <v>85</v>
      </c>
      <c r="B13912" s="753" t="s">
        <v>246</v>
      </c>
      <c r="C13912" s="753" t="s">
        <v>416</v>
      </c>
      <c r="D13912" s="753" t="s">
        <v>1815</v>
      </c>
      <c r="E13912" s="753" t="s">
        <v>120</v>
      </c>
      <c r="F13912" s="753"/>
      <c r="G13912" s="757" t="s">
        <v>121</v>
      </c>
      <c r="H13912" s="751">
        <v>5689000</v>
      </c>
    </row>
    <row r="13913" spans="1:8">
      <c r="A13913" s="753" t="s">
        <v>85</v>
      </c>
      <c r="B13913" s="753" t="s">
        <v>246</v>
      </c>
      <c r="C13913" s="753" t="s">
        <v>416</v>
      </c>
      <c r="D13913" s="753" t="s">
        <v>1815</v>
      </c>
      <c r="E13913" s="753" t="s">
        <v>120</v>
      </c>
      <c r="F13913" s="753" t="s">
        <v>315</v>
      </c>
      <c r="G13913" s="757" t="s">
        <v>1831</v>
      </c>
      <c r="H13913" s="751">
        <v>5689000</v>
      </c>
    </row>
    <row r="13914" spans="1:8">
      <c r="A13914" s="753" t="s">
        <v>85</v>
      </c>
      <c r="B13914" s="753" t="s">
        <v>246</v>
      </c>
      <c r="C13914" s="753" t="s">
        <v>416</v>
      </c>
      <c r="D13914" s="753" t="s">
        <v>1815</v>
      </c>
      <c r="E13914" s="753" t="s">
        <v>160</v>
      </c>
      <c r="F13914" s="753"/>
      <c r="G13914" s="757" t="s">
        <v>161</v>
      </c>
      <c r="H13914" s="751">
        <v>169292800</v>
      </c>
    </row>
    <row r="13915" spans="1:8">
      <c r="A13915" s="753" t="s">
        <v>85</v>
      </c>
      <c r="B13915" s="753" t="s">
        <v>246</v>
      </c>
      <c r="C13915" s="753" t="s">
        <v>416</v>
      </c>
      <c r="D13915" s="753" t="s">
        <v>1815</v>
      </c>
      <c r="E13915" s="753" t="s">
        <v>160</v>
      </c>
      <c r="F13915" s="753" t="s">
        <v>162</v>
      </c>
      <c r="G13915" s="757" t="s">
        <v>163</v>
      </c>
      <c r="H13915" s="751">
        <v>5612800</v>
      </c>
    </row>
    <row r="13916" spans="1:8">
      <c r="A13916" s="753" t="s">
        <v>85</v>
      </c>
      <c r="B13916" s="753" t="s">
        <v>246</v>
      </c>
      <c r="C13916" s="753" t="s">
        <v>416</v>
      </c>
      <c r="D13916" s="753" t="s">
        <v>1815</v>
      </c>
      <c r="E13916" s="753" t="s">
        <v>160</v>
      </c>
      <c r="F13916" s="753" t="s">
        <v>544</v>
      </c>
      <c r="G13916" s="757" t="s">
        <v>545</v>
      </c>
      <c r="H13916" s="751">
        <v>1300000</v>
      </c>
    </row>
    <row r="13917" spans="1:8">
      <c r="A13917" s="753" t="s">
        <v>85</v>
      </c>
      <c r="B13917" s="753" t="s">
        <v>246</v>
      </c>
      <c r="C13917" s="753" t="s">
        <v>416</v>
      </c>
      <c r="D13917" s="753" t="s">
        <v>1815</v>
      </c>
      <c r="E13917" s="753" t="s">
        <v>160</v>
      </c>
      <c r="F13917" s="753" t="s">
        <v>438</v>
      </c>
      <c r="G13917" s="757" t="s">
        <v>1786</v>
      </c>
      <c r="H13917" s="751">
        <v>1825000</v>
      </c>
    </row>
    <row r="13918" spans="1:8">
      <c r="A13918" s="753" t="s">
        <v>85</v>
      </c>
      <c r="B13918" s="753" t="s">
        <v>246</v>
      </c>
      <c r="C13918" s="753" t="s">
        <v>416</v>
      </c>
      <c r="D13918" s="753" t="s">
        <v>1815</v>
      </c>
      <c r="E13918" s="753" t="s">
        <v>160</v>
      </c>
      <c r="F13918" s="753" t="s">
        <v>549</v>
      </c>
      <c r="G13918" s="757" t="s">
        <v>550</v>
      </c>
      <c r="H13918" s="751">
        <v>102810000</v>
      </c>
    </row>
    <row r="13919" spans="1:8">
      <c r="A13919" s="753" t="s">
        <v>85</v>
      </c>
      <c r="B13919" s="753" t="s">
        <v>246</v>
      </c>
      <c r="C13919" s="753" t="s">
        <v>416</v>
      </c>
      <c r="D13919" s="753" t="s">
        <v>1815</v>
      </c>
      <c r="E13919" s="753" t="s">
        <v>160</v>
      </c>
      <c r="F13919" s="753" t="s">
        <v>551</v>
      </c>
      <c r="G13919" s="757" t="s">
        <v>133</v>
      </c>
      <c r="H13919" s="751">
        <v>57745000</v>
      </c>
    </row>
    <row r="13920" spans="1:8">
      <c r="A13920" s="753" t="s">
        <v>85</v>
      </c>
      <c r="B13920" s="753" t="s">
        <v>246</v>
      </c>
      <c r="C13920" s="753" t="s">
        <v>416</v>
      </c>
      <c r="D13920" s="753" t="s">
        <v>1815</v>
      </c>
      <c r="E13920" s="753" t="s">
        <v>125</v>
      </c>
      <c r="F13920" s="753"/>
      <c r="G13920" s="757" t="s">
        <v>126</v>
      </c>
      <c r="H13920" s="751">
        <v>20610000</v>
      </c>
    </row>
    <row r="13921" spans="1:8">
      <c r="A13921" s="753" t="s">
        <v>85</v>
      </c>
      <c r="B13921" s="753" t="s">
        <v>246</v>
      </c>
      <c r="C13921" s="753" t="s">
        <v>416</v>
      </c>
      <c r="D13921" s="753" t="s">
        <v>1815</v>
      </c>
      <c r="E13921" s="753" t="s">
        <v>125</v>
      </c>
      <c r="F13921" s="753" t="s">
        <v>430</v>
      </c>
      <c r="G13921" s="757" t="s">
        <v>431</v>
      </c>
      <c r="H13921" s="751">
        <v>3810000</v>
      </c>
    </row>
    <row r="13922" spans="1:8">
      <c r="A13922" s="753" t="s">
        <v>85</v>
      </c>
      <c r="B13922" s="753" t="s">
        <v>246</v>
      </c>
      <c r="C13922" s="753" t="s">
        <v>416</v>
      </c>
      <c r="D13922" s="753" t="s">
        <v>1815</v>
      </c>
      <c r="E13922" s="753" t="s">
        <v>125</v>
      </c>
      <c r="F13922" s="753" t="s">
        <v>552</v>
      </c>
      <c r="G13922" s="757" t="s">
        <v>553</v>
      </c>
      <c r="H13922" s="751">
        <v>5000000</v>
      </c>
    </row>
    <row r="13923" spans="1:8">
      <c r="A13923" s="753" t="s">
        <v>85</v>
      </c>
      <c r="B13923" s="753" t="s">
        <v>246</v>
      </c>
      <c r="C13923" s="753" t="s">
        <v>416</v>
      </c>
      <c r="D13923" s="753" t="s">
        <v>1815</v>
      </c>
      <c r="E13923" s="753" t="s">
        <v>125</v>
      </c>
      <c r="F13923" s="753" t="s">
        <v>127</v>
      </c>
      <c r="G13923" s="757" t="s">
        <v>128</v>
      </c>
      <c r="H13923" s="751">
        <v>11800000</v>
      </c>
    </row>
    <row r="13924" spans="1:8">
      <c r="A13924" s="753" t="s">
        <v>85</v>
      </c>
      <c r="B13924" s="753" t="s">
        <v>246</v>
      </c>
      <c r="C13924" s="753" t="s">
        <v>416</v>
      </c>
      <c r="D13924" s="753" t="s">
        <v>1815</v>
      </c>
      <c r="E13924" s="753" t="s">
        <v>554</v>
      </c>
      <c r="F13924" s="753"/>
      <c r="G13924" s="757" t="s">
        <v>555</v>
      </c>
      <c r="H13924" s="751">
        <v>15760000</v>
      </c>
    </row>
    <row r="13925" spans="1:8">
      <c r="A13925" s="753" t="s">
        <v>85</v>
      </c>
      <c r="B13925" s="753" t="s">
        <v>246</v>
      </c>
      <c r="C13925" s="753" t="s">
        <v>416</v>
      </c>
      <c r="D13925" s="753" t="s">
        <v>1815</v>
      </c>
      <c r="E13925" s="753" t="s">
        <v>554</v>
      </c>
      <c r="F13925" s="753" t="s">
        <v>206</v>
      </c>
      <c r="G13925" s="757" t="s">
        <v>207</v>
      </c>
      <c r="H13925" s="751">
        <v>13000000</v>
      </c>
    </row>
    <row r="13926" spans="1:8">
      <c r="A13926" s="753" t="s">
        <v>85</v>
      </c>
      <c r="B13926" s="753" t="s">
        <v>246</v>
      </c>
      <c r="C13926" s="753" t="s">
        <v>416</v>
      </c>
      <c r="D13926" s="753" t="s">
        <v>1815</v>
      </c>
      <c r="E13926" s="753" t="s">
        <v>554</v>
      </c>
      <c r="F13926" s="753" t="s">
        <v>558</v>
      </c>
      <c r="G13926" s="757" t="s">
        <v>559</v>
      </c>
      <c r="H13926" s="751">
        <v>2760000</v>
      </c>
    </row>
    <row r="13927" spans="1:8" ht="39.6">
      <c r="A13927" s="753" t="s">
        <v>85</v>
      </c>
      <c r="B13927" s="753" t="s">
        <v>246</v>
      </c>
      <c r="C13927" s="753" t="s">
        <v>416</v>
      </c>
      <c r="D13927" s="753" t="s">
        <v>1815</v>
      </c>
      <c r="E13927" s="753" t="s">
        <v>560</v>
      </c>
      <c r="F13927" s="753"/>
      <c r="G13927" s="757" t="s">
        <v>1790</v>
      </c>
      <c r="H13927" s="751">
        <v>12711000</v>
      </c>
    </row>
    <row r="13928" spans="1:8">
      <c r="A13928" s="753" t="s">
        <v>85</v>
      </c>
      <c r="B13928" s="753" t="s">
        <v>246</v>
      </c>
      <c r="C13928" s="753" t="s">
        <v>416</v>
      </c>
      <c r="D13928" s="753" t="s">
        <v>1815</v>
      </c>
      <c r="E13928" s="753" t="s">
        <v>560</v>
      </c>
      <c r="F13928" s="753" t="s">
        <v>5</v>
      </c>
      <c r="G13928" s="757" t="s">
        <v>6</v>
      </c>
      <c r="H13928" s="751">
        <v>7770000</v>
      </c>
    </row>
    <row r="13929" spans="1:8">
      <c r="A13929" s="753" t="s">
        <v>85</v>
      </c>
      <c r="B13929" s="753" t="s">
        <v>246</v>
      </c>
      <c r="C13929" s="753" t="s">
        <v>416</v>
      </c>
      <c r="D13929" s="753" t="s">
        <v>1815</v>
      </c>
      <c r="E13929" s="753" t="s">
        <v>560</v>
      </c>
      <c r="F13929" s="753" t="s">
        <v>418</v>
      </c>
      <c r="G13929" s="757" t="s">
        <v>1793</v>
      </c>
      <c r="H13929" s="751">
        <v>4941000</v>
      </c>
    </row>
    <row r="13930" spans="1:8" ht="26.4">
      <c r="A13930" s="753" t="s">
        <v>85</v>
      </c>
      <c r="B13930" s="753" t="s">
        <v>246</v>
      </c>
      <c r="C13930" s="753" t="s">
        <v>416</v>
      </c>
      <c r="D13930" s="753" t="s">
        <v>1815</v>
      </c>
      <c r="E13930" s="753" t="s">
        <v>1796</v>
      </c>
      <c r="F13930" s="753"/>
      <c r="G13930" s="757" t="s">
        <v>1797</v>
      </c>
      <c r="H13930" s="751">
        <v>18000000</v>
      </c>
    </row>
    <row r="13931" spans="1:8">
      <c r="A13931" s="753" t="s">
        <v>85</v>
      </c>
      <c r="B13931" s="753" t="s">
        <v>246</v>
      </c>
      <c r="C13931" s="753" t="s">
        <v>416</v>
      </c>
      <c r="D13931" s="753" t="s">
        <v>1815</v>
      </c>
      <c r="E13931" s="753" t="s">
        <v>1796</v>
      </c>
      <c r="F13931" s="753" t="s">
        <v>1798</v>
      </c>
      <c r="G13931" s="757" t="s">
        <v>1793</v>
      </c>
      <c r="H13931" s="751">
        <v>18000000</v>
      </c>
    </row>
    <row r="13932" spans="1:8" ht="26.4">
      <c r="A13932" s="753" t="s">
        <v>85</v>
      </c>
      <c r="B13932" s="753" t="s">
        <v>246</v>
      </c>
      <c r="C13932" s="753" t="s">
        <v>416</v>
      </c>
      <c r="D13932" s="753" t="s">
        <v>1815</v>
      </c>
      <c r="E13932" s="753" t="s">
        <v>130</v>
      </c>
      <c r="F13932" s="753"/>
      <c r="G13932" s="757" t="s">
        <v>131</v>
      </c>
      <c r="H13932" s="751">
        <v>5080000</v>
      </c>
    </row>
    <row r="13933" spans="1:8">
      <c r="A13933" s="753" t="s">
        <v>85</v>
      </c>
      <c r="B13933" s="753" t="s">
        <v>246</v>
      </c>
      <c r="C13933" s="753" t="s">
        <v>416</v>
      </c>
      <c r="D13933" s="753" t="s">
        <v>1815</v>
      </c>
      <c r="E13933" s="753" t="s">
        <v>130</v>
      </c>
      <c r="F13933" s="753" t="s">
        <v>585</v>
      </c>
      <c r="G13933" s="757" t="s">
        <v>1799</v>
      </c>
      <c r="H13933" s="751">
        <v>1482000</v>
      </c>
    </row>
    <row r="13934" spans="1:8">
      <c r="A13934" s="753" t="s">
        <v>85</v>
      </c>
      <c r="B13934" s="753" t="s">
        <v>246</v>
      </c>
      <c r="C13934" s="753" t="s">
        <v>416</v>
      </c>
      <c r="D13934" s="753" t="s">
        <v>1815</v>
      </c>
      <c r="E13934" s="753" t="s">
        <v>130</v>
      </c>
      <c r="F13934" s="753" t="s">
        <v>132</v>
      </c>
      <c r="G13934" s="757" t="s">
        <v>135</v>
      </c>
      <c r="H13934" s="751">
        <v>3598000</v>
      </c>
    </row>
    <row r="13935" spans="1:8">
      <c r="A13935" s="753" t="s">
        <v>85</v>
      </c>
      <c r="B13935" s="753" t="s">
        <v>246</v>
      </c>
      <c r="C13935" s="753" t="s">
        <v>416</v>
      </c>
      <c r="D13935" s="753" t="s">
        <v>1815</v>
      </c>
      <c r="E13935" s="753" t="s">
        <v>134</v>
      </c>
      <c r="F13935" s="753"/>
      <c r="G13935" s="757" t="s">
        <v>135</v>
      </c>
      <c r="H13935" s="751">
        <v>94039000</v>
      </c>
    </row>
    <row r="13936" spans="1:8">
      <c r="A13936" s="753" t="s">
        <v>85</v>
      </c>
      <c r="B13936" s="753" t="s">
        <v>246</v>
      </c>
      <c r="C13936" s="753" t="s">
        <v>416</v>
      </c>
      <c r="D13936" s="753" t="s">
        <v>1815</v>
      </c>
      <c r="E13936" s="753" t="s">
        <v>134</v>
      </c>
      <c r="F13936" s="753" t="s">
        <v>137</v>
      </c>
      <c r="G13936" s="757" t="s">
        <v>138</v>
      </c>
      <c r="H13936" s="751">
        <v>17675000</v>
      </c>
    </row>
    <row r="13937" spans="1:8">
      <c r="A13937" s="753" t="s">
        <v>85</v>
      </c>
      <c r="B13937" s="753" t="s">
        <v>246</v>
      </c>
      <c r="C13937" s="753" t="s">
        <v>416</v>
      </c>
      <c r="D13937" s="753" t="s">
        <v>1815</v>
      </c>
      <c r="E13937" s="753" t="s">
        <v>134</v>
      </c>
      <c r="F13937" s="753" t="s">
        <v>139</v>
      </c>
      <c r="G13937" s="757" t="s">
        <v>140</v>
      </c>
      <c r="H13937" s="751">
        <v>76364000</v>
      </c>
    </row>
    <row r="13938" spans="1:8" ht="39.6">
      <c r="A13938" s="753" t="s">
        <v>85</v>
      </c>
      <c r="B13938" s="753" t="s">
        <v>246</v>
      </c>
      <c r="C13938" s="753" t="s">
        <v>416</v>
      </c>
      <c r="D13938" s="753" t="s">
        <v>1816</v>
      </c>
      <c r="E13938" s="753"/>
      <c r="F13938" s="753"/>
      <c r="G13938" s="757" t="s">
        <v>1817</v>
      </c>
      <c r="H13938" s="751">
        <v>776966000</v>
      </c>
    </row>
    <row r="13939" spans="1:8" ht="26.4">
      <c r="A13939" s="753" t="s">
        <v>85</v>
      </c>
      <c r="B13939" s="753" t="s">
        <v>246</v>
      </c>
      <c r="C13939" s="753" t="s">
        <v>416</v>
      </c>
      <c r="D13939" s="753" t="s">
        <v>1816</v>
      </c>
      <c r="E13939" s="753" t="s">
        <v>333</v>
      </c>
      <c r="F13939" s="753"/>
      <c r="G13939" s="757" t="s">
        <v>1907</v>
      </c>
      <c r="H13939" s="751">
        <v>13000000</v>
      </c>
    </row>
    <row r="13940" spans="1:8">
      <c r="A13940" s="753" t="s">
        <v>85</v>
      </c>
      <c r="B13940" s="753" t="s">
        <v>246</v>
      </c>
      <c r="C13940" s="753" t="s">
        <v>416</v>
      </c>
      <c r="D13940" s="753" t="s">
        <v>1816</v>
      </c>
      <c r="E13940" s="753" t="s">
        <v>333</v>
      </c>
      <c r="F13940" s="753" t="s">
        <v>853</v>
      </c>
      <c r="G13940" s="757" t="s">
        <v>1911</v>
      </c>
      <c r="H13940" s="751">
        <v>13000000</v>
      </c>
    </row>
    <row r="13941" spans="1:8">
      <c r="A13941" s="753" t="s">
        <v>85</v>
      </c>
      <c r="B13941" s="753" t="s">
        <v>246</v>
      </c>
      <c r="C13941" s="753" t="s">
        <v>416</v>
      </c>
      <c r="D13941" s="753" t="s">
        <v>1816</v>
      </c>
      <c r="E13941" s="753" t="s">
        <v>426</v>
      </c>
      <c r="F13941" s="753"/>
      <c r="G13941" s="757" t="s">
        <v>427</v>
      </c>
      <c r="H13941" s="751">
        <v>3100000</v>
      </c>
    </row>
    <row r="13942" spans="1:8">
      <c r="A13942" s="753" t="s">
        <v>85</v>
      </c>
      <c r="B13942" s="753" t="s">
        <v>246</v>
      </c>
      <c r="C13942" s="753" t="s">
        <v>416</v>
      </c>
      <c r="D13942" s="753" t="s">
        <v>1816</v>
      </c>
      <c r="E13942" s="753" t="s">
        <v>426</v>
      </c>
      <c r="F13942" s="753" t="s">
        <v>428</v>
      </c>
      <c r="G13942" s="757" t="s">
        <v>1774</v>
      </c>
      <c r="H13942" s="751">
        <v>2150000</v>
      </c>
    </row>
    <row r="13943" spans="1:8">
      <c r="A13943" s="753" t="s">
        <v>85</v>
      </c>
      <c r="B13943" s="753" t="s">
        <v>246</v>
      </c>
      <c r="C13943" s="753" t="s">
        <v>416</v>
      </c>
      <c r="D13943" s="753" t="s">
        <v>1816</v>
      </c>
      <c r="E13943" s="753" t="s">
        <v>426</v>
      </c>
      <c r="F13943" s="753" t="s">
        <v>336</v>
      </c>
      <c r="G13943" s="757" t="s">
        <v>1876</v>
      </c>
      <c r="H13943" s="751">
        <v>950000</v>
      </c>
    </row>
    <row r="13944" spans="1:8">
      <c r="A13944" s="753" t="s">
        <v>85</v>
      </c>
      <c r="B13944" s="753" t="s">
        <v>246</v>
      </c>
      <c r="C13944" s="753" t="s">
        <v>416</v>
      </c>
      <c r="D13944" s="753" t="s">
        <v>1816</v>
      </c>
      <c r="E13944" s="753" t="s">
        <v>112</v>
      </c>
      <c r="F13944" s="753"/>
      <c r="G13944" s="757" t="s">
        <v>113</v>
      </c>
      <c r="H13944" s="751">
        <v>7720000</v>
      </c>
    </row>
    <row r="13945" spans="1:8">
      <c r="A13945" s="753" t="s">
        <v>85</v>
      </c>
      <c r="B13945" s="753" t="s">
        <v>246</v>
      </c>
      <c r="C13945" s="753" t="s">
        <v>416</v>
      </c>
      <c r="D13945" s="753" t="s">
        <v>1816</v>
      </c>
      <c r="E13945" s="753" t="s">
        <v>112</v>
      </c>
      <c r="F13945" s="753" t="s">
        <v>156</v>
      </c>
      <c r="G13945" s="757" t="s">
        <v>1779</v>
      </c>
      <c r="H13945" s="751">
        <v>2400000</v>
      </c>
    </row>
    <row r="13946" spans="1:8">
      <c r="A13946" s="753" t="s">
        <v>85</v>
      </c>
      <c r="B13946" s="753" t="s">
        <v>246</v>
      </c>
      <c r="C13946" s="753" t="s">
        <v>416</v>
      </c>
      <c r="D13946" s="753" t="s">
        <v>1816</v>
      </c>
      <c r="E13946" s="753" t="s">
        <v>112</v>
      </c>
      <c r="F13946" s="753" t="s">
        <v>242</v>
      </c>
      <c r="G13946" s="757" t="s">
        <v>1839</v>
      </c>
      <c r="H13946" s="751">
        <v>5320000</v>
      </c>
    </row>
    <row r="13947" spans="1:8">
      <c r="A13947" s="753" t="s">
        <v>85</v>
      </c>
      <c r="B13947" s="753" t="s">
        <v>246</v>
      </c>
      <c r="C13947" s="753" t="s">
        <v>416</v>
      </c>
      <c r="D13947" s="753" t="s">
        <v>1816</v>
      </c>
      <c r="E13947" s="753" t="s">
        <v>115</v>
      </c>
      <c r="F13947" s="753"/>
      <c r="G13947" s="757" t="s">
        <v>1781</v>
      </c>
      <c r="H13947" s="751">
        <v>4800000</v>
      </c>
    </row>
    <row r="13948" spans="1:8">
      <c r="A13948" s="753" t="s">
        <v>85</v>
      </c>
      <c r="B13948" s="753" t="s">
        <v>246</v>
      </c>
      <c r="C13948" s="753" t="s">
        <v>416</v>
      </c>
      <c r="D13948" s="753" t="s">
        <v>1816</v>
      </c>
      <c r="E13948" s="753" t="s">
        <v>115</v>
      </c>
      <c r="F13948" s="753" t="s">
        <v>118</v>
      </c>
      <c r="G13948" s="757" t="s">
        <v>119</v>
      </c>
      <c r="H13948" s="751">
        <v>4800000</v>
      </c>
    </row>
    <row r="13949" spans="1:8">
      <c r="A13949" s="753" t="s">
        <v>85</v>
      </c>
      <c r="B13949" s="753" t="s">
        <v>246</v>
      </c>
      <c r="C13949" s="753" t="s">
        <v>416</v>
      </c>
      <c r="D13949" s="753" t="s">
        <v>1816</v>
      </c>
      <c r="E13949" s="753" t="s">
        <v>160</v>
      </c>
      <c r="F13949" s="753"/>
      <c r="G13949" s="757" t="s">
        <v>161</v>
      </c>
      <c r="H13949" s="751">
        <v>32860000</v>
      </c>
    </row>
    <row r="13950" spans="1:8">
      <c r="A13950" s="753" t="s">
        <v>85</v>
      </c>
      <c r="B13950" s="753" t="s">
        <v>246</v>
      </c>
      <c r="C13950" s="753" t="s">
        <v>416</v>
      </c>
      <c r="D13950" s="753" t="s">
        <v>1816</v>
      </c>
      <c r="E13950" s="753" t="s">
        <v>160</v>
      </c>
      <c r="F13950" s="753" t="s">
        <v>162</v>
      </c>
      <c r="G13950" s="757" t="s">
        <v>163</v>
      </c>
      <c r="H13950" s="751">
        <v>7155000</v>
      </c>
    </row>
    <row r="13951" spans="1:8">
      <c r="A13951" s="753" t="s">
        <v>85</v>
      </c>
      <c r="B13951" s="753" t="s">
        <v>246</v>
      </c>
      <c r="C13951" s="753" t="s">
        <v>416</v>
      </c>
      <c r="D13951" s="753" t="s">
        <v>1816</v>
      </c>
      <c r="E13951" s="753" t="s">
        <v>160</v>
      </c>
      <c r="F13951" s="753" t="s">
        <v>546</v>
      </c>
      <c r="G13951" s="757" t="s">
        <v>128</v>
      </c>
      <c r="H13951" s="751">
        <v>400000</v>
      </c>
    </row>
    <row r="13952" spans="1:8">
      <c r="A13952" s="753" t="s">
        <v>85</v>
      </c>
      <c r="B13952" s="753" t="s">
        <v>246</v>
      </c>
      <c r="C13952" s="753" t="s">
        <v>416</v>
      </c>
      <c r="D13952" s="753" t="s">
        <v>1816</v>
      </c>
      <c r="E13952" s="753" t="s">
        <v>160</v>
      </c>
      <c r="F13952" s="753" t="s">
        <v>438</v>
      </c>
      <c r="G13952" s="757" t="s">
        <v>1786</v>
      </c>
      <c r="H13952" s="751">
        <v>590000</v>
      </c>
    </row>
    <row r="13953" spans="1:8">
      <c r="A13953" s="753" t="s">
        <v>85</v>
      </c>
      <c r="B13953" s="753" t="s">
        <v>246</v>
      </c>
      <c r="C13953" s="753" t="s">
        <v>416</v>
      </c>
      <c r="D13953" s="753" t="s">
        <v>1816</v>
      </c>
      <c r="E13953" s="753" t="s">
        <v>160</v>
      </c>
      <c r="F13953" s="753" t="s">
        <v>549</v>
      </c>
      <c r="G13953" s="757" t="s">
        <v>550</v>
      </c>
      <c r="H13953" s="751">
        <v>8365000</v>
      </c>
    </row>
    <row r="13954" spans="1:8">
      <c r="A13954" s="753" t="s">
        <v>85</v>
      </c>
      <c r="B13954" s="753" t="s">
        <v>246</v>
      </c>
      <c r="C13954" s="753" t="s">
        <v>416</v>
      </c>
      <c r="D13954" s="753" t="s">
        <v>1816</v>
      </c>
      <c r="E13954" s="753" t="s">
        <v>160</v>
      </c>
      <c r="F13954" s="753" t="s">
        <v>551</v>
      </c>
      <c r="G13954" s="757" t="s">
        <v>133</v>
      </c>
      <c r="H13954" s="751">
        <v>16350000</v>
      </c>
    </row>
    <row r="13955" spans="1:8">
      <c r="A13955" s="753" t="s">
        <v>85</v>
      </c>
      <c r="B13955" s="753" t="s">
        <v>246</v>
      </c>
      <c r="C13955" s="753" t="s">
        <v>416</v>
      </c>
      <c r="D13955" s="753" t="s">
        <v>1816</v>
      </c>
      <c r="E13955" s="753" t="s">
        <v>125</v>
      </c>
      <c r="F13955" s="753"/>
      <c r="G13955" s="757" t="s">
        <v>126</v>
      </c>
      <c r="H13955" s="751">
        <v>181369000</v>
      </c>
    </row>
    <row r="13956" spans="1:8">
      <c r="A13956" s="753" t="s">
        <v>85</v>
      </c>
      <c r="B13956" s="753" t="s">
        <v>246</v>
      </c>
      <c r="C13956" s="753" t="s">
        <v>416</v>
      </c>
      <c r="D13956" s="753" t="s">
        <v>1816</v>
      </c>
      <c r="E13956" s="753" t="s">
        <v>125</v>
      </c>
      <c r="F13956" s="753" t="s">
        <v>430</v>
      </c>
      <c r="G13956" s="757" t="s">
        <v>431</v>
      </c>
      <c r="H13956" s="751">
        <v>10420000</v>
      </c>
    </row>
    <row r="13957" spans="1:8">
      <c r="A13957" s="753" t="s">
        <v>85</v>
      </c>
      <c r="B13957" s="753" t="s">
        <v>246</v>
      </c>
      <c r="C13957" s="753" t="s">
        <v>416</v>
      </c>
      <c r="D13957" s="753" t="s">
        <v>1816</v>
      </c>
      <c r="E13957" s="753" t="s">
        <v>125</v>
      </c>
      <c r="F13957" s="753" t="s">
        <v>552</v>
      </c>
      <c r="G13957" s="757" t="s">
        <v>553</v>
      </c>
      <c r="H13957" s="751">
        <v>57670000</v>
      </c>
    </row>
    <row r="13958" spans="1:8">
      <c r="A13958" s="753" t="s">
        <v>85</v>
      </c>
      <c r="B13958" s="753" t="s">
        <v>246</v>
      </c>
      <c r="C13958" s="753" t="s">
        <v>416</v>
      </c>
      <c r="D13958" s="753" t="s">
        <v>1816</v>
      </c>
      <c r="E13958" s="753" t="s">
        <v>125</v>
      </c>
      <c r="F13958" s="753" t="s">
        <v>127</v>
      </c>
      <c r="G13958" s="757" t="s">
        <v>128</v>
      </c>
      <c r="H13958" s="751">
        <v>108860000</v>
      </c>
    </row>
    <row r="13959" spans="1:8">
      <c r="A13959" s="753" t="s">
        <v>85</v>
      </c>
      <c r="B13959" s="753" t="s">
        <v>246</v>
      </c>
      <c r="C13959" s="753" t="s">
        <v>416</v>
      </c>
      <c r="D13959" s="753" t="s">
        <v>1816</v>
      </c>
      <c r="E13959" s="753" t="s">
        <v>125</v>
      </c>
      <c r="F13959" s="753" t="s">
        <v>584</v>
      </c>
      <c r="G13959" s="757" t="s">
        <v>135</v>
      </c>
      <c r="H13959" s="751">
        <v>4419000</v>
      </c>
    </row>
    <row r="13960" spans="1:8">
      <c r="A13960" s="753" t="s">
        <v>85</v>
      </c>
      <c r="B13960" s="753" t="s">
        <v>246</v>
      </c>
      <c r="C13960" s="753" t="s">
        <v>416</v>
      </c>
      <c r="D13960" s="753" t="s">
        <v>1816</v>
      </c>
      <c r="E13960" s="753" t="s">
        <v>554</v>
      </c>
      <c r="F13960" s="753"/>
      <c r="G13960" s="757" t="s">
        <v>555</v>
      </c>
      <c r="H13960" s="751">
        <v>167870000</v>
      </c>
    </row>
    <row r="13961" spans="1:8">
      <c r="A13961" s="753" t="s">
        <v>85</v>
      </c>
      <c r="B13961" s="753" t="s">
        <v>246</v>
      </c>
      <c r="C13961" s="753" t="s">
        <v>416</v>
      </c>
      <c r="D13961" s="753" t="s">
        <v>1816</v>
      </c>
      <c r="E13961" s="753" t="s">
        <v>554</v>
      </c>
      <c r="F13961" s="753" t="s">
        <v>206</v>
      </c>
      <c r="G13961" s="757" t="s">
        <v>207</v>
      </c>
      <c r="H13961" s="751">
        <v>167870000</v>
      </c>
    </row>
    <row r="13962" spans="1:8">
      <c r="A13962" s="753" t="s">
        <v>85</v>
      </c>
      <c r="B13962" s="753" t="s">
        <v>246</v>
      </c>
      <c r="C13962" s="753" t="s">
        <v>416</v>
      </c>
      <c r="D13962" s="753" t="s">
        <v>1816</v>
      </c>
      <c r="E13962" s="753" t="s">
        <v>1010</v>
      </c>
      <c r="F13962" s="753"/>
      <c r="G13962" s="757" t="s">
        <v>1013</v>
      </c>
      <c r="H13962" s="751">
        <v>1200000</v>
      </c>
    </row>
    <row r="13963" spans="1:8">
      <c r="A13963" s="753" t="s">
        <v>85</v>
      </c>
      <c r="B13963" s="753" t="s">
        <v>246</v>
      </c>
      <c r="C13963" s="753" t="s">
        <v>416</v>
      </c>
      <c r="D13963" s="753" t="s">
        <v>1816</v>
      </c>
      <c r="E13963" s="753" t="s">
        <v>1010</v>
      </c>
      <c r="F13963" s="753" t="s">
        <v>1011</v>
      </c>
      <c r="G13963" s="757" t="s">
        <v>128</v>
      </c>
      <c r="H13963" s="751">
        <v>1200000</v>
      </c>
    </row>
    <row r="13964" spans="1:8" ht="39.6">
      <c r="A13964" s="753" t="s">
        <v>85</v>
      </c>
      <c r="B13964" s="753" t="s">
        <v>246</v>
      </c>
      <c r="C13964" s="753" t="s">
        <v>416</v>
      </c>
      <c r="D13964" s="753" t="s">
        <v>1816</v>
      </c>
      <c r="E13964" s="753" t="s">
        <v>560</v>
      </c>
      <c r="F13964" s="753"/>
      <c r="G13964" s="757" t="s">
        <v>1790</v>
      </c>
      <c r="H13964" s="751">
        <v>99967000</v>
      </c>
    </row>
    <row r="13965" spans="1:8">
      <c r="A13965" s="753" t="s">
        <v>85</v>
      </c>
      <c r="B13965" s="753" t="s">
        <v>246</v>
      </c>
      <c r="C13965" s="753" t="s">
        <v>416</v>
      </c>
      <c r="D13965" s="753" t="s">
        <v>1816</v>
      </c>
      <c r="E13965" s="753" t="s">
        <v>560</v>
      </c>
      <c r="F13965" s="753" t="s">
        <v>5</v>
      </c>
      <c r="G13965" s="757" t="s">
        <v>6</v>
      </c>
      <c r="H13965" s="751">
        <v>99967000</v>
      </c>
    </row>
    <row r="13966" spans="1:8" ht="26.4">
      <c r="A13966" s="753" t="s">
        <v>85</v>
      </c>
      <c r="B13966" s="753" t="s">
        <v>246</v>
      </c>
      <c r="C13966" s="753" t="s">
        <v>416</v>
      </c>
      <c r="D13966" s="753" t="s">
        <v>1816</v>
      </c>
      <c r="E13966" s="753" t="s">
        <v>1796</v>
      </c>
      <c r="F13966" s="753"/>
      <c r="G13966" s="757" t="s">
        <v>1797</v>
      </c>
      <c r="H13966" s="751">
        <v>20000000</v>
      </c>
    </row>
    <row r="13967" spans="1:8">
      <c r="A13967" s="753" t="s">
        <v>85</v>
      </c>
      <c r="B13967" s="753" t="s">
        <v>246</v>
      </c>
      <c r="C13967" s="753" t="s">
        <v>416</v>
      </c>
      <c r="D13967" s="753" t="s">
        <v>1816</v>
      </c>
      <c r="E13967" s="753" t="s">
        <v>1796</v>
      </c>
      <c r="F13967" s="753" t="s">
        <v>1825</v>
      </c>
      <c r="G13967" s="757" t="s">
        <v>1794</v>
      </c>
      <c r="H13967" s="751">
        <v>20000000</v>
      </c>
    </row>
    <row r="13968" spans="1:8" ht="26.4">
      <c r="A13968" s="753" t="s">
        <v>85</v>
      </c>
      <c r="B13968" s="753" t="s">
        <v>246</v>
      </c>
      <c r="C13968" s="753" t="s">
        <v>416</v>
      </c>
      <c r="D13968" s="753" t="s">
        <v>1816</v>
      </c>
      <c r="E13968" s="753" t="s">
        <v>130</v>
      </c>
      <c r="F13968" s="753"/>
      <c r="G13968" s="757" t="s">
        <v>131</v>
      </c>
      <c r="H13968" s="751">
        <v>17000000</v>
      </c>
    </row>
    <row r="13969" spans="1:8">
      <c r="A13969" s="753" t="s">
        <v>85</v>
      </c>
      <c r="B13969" s="753" t="s">
        <v>246</v>
      </c>
      <c r="C13969" s="753" t="s">
        <v>416</v>
      </c>
      <c r="D13969" s="753" t="s">
        <v>1816</v>
      </c>
      <c r="E13969" s="753" t="s">
        <v>130</v>
      </c>
      <c r="F13969" s="753" t="s">
        <v>132</v>
      </c>
      <c r="G13969" s="757" t="s">
        <v>135</v>
      </c>
      <c r="H13969" s="751">
        <v>17000000</v>
      </c>
    </row>
    <row r="13970" spans="1:8">
      <c r="A13970" s="753" t="s">
        <v>85</v>
      </c>
      <c r="B13970" s="753" t="s">
        <v>246</v>
      </c>
      <c r="C13970" s="753" t="s">
        <v>416</v>
      </c>
      <c r="D13970" s="753" t="s">
        <v>1816</v>
      </c>
      <c r="E13970" s="753" t="s">
        <v>134</v>
      </c>
      <c r="F13970" s="753"/>
      <c r="G13970" s="757" t="s">
        <v>135</v>
      </c>
      <c r="H13970" s="751">
        <v>228080000</v>
      </c>
    </row>
    <row r="13971" spans="1:8">
      <c r="A13971" s="753" t="s">
        <v>85</v>
      </c>
      <c r="B13971" s="753" t="s">
        <v>246</v>
      </c>
      <c r="C13971" s="753" t="s">
        <v>416</v>
      </c>
      <c r="D13971" s="753" t="s">
        <v>1816</v>
      </c>
      <c r="E13971" s="753" t="s">
        <v>134</v>
      </c>
      <c r="F13971" s="753" t="s">
        <v>137</v>
      </c>
      <c r="G13971" s="757" t="s">
        <v>138</v>
      </c>
      <c r="H13971" s="751">
        <v>1440000</v>
      </c>
    </row>
    <row r="13972" spans="1:8">
      <c r="A13972" s="753" t="s">
        <v>85</v>
      </c>
      <c r="B13972" s="753" t="s">
        <v>246</v>
      </c>
      <c r="C13972" s="753" t="s">
        <v>416</v>
      </c>
      <c r="D13972" s="753" t="s">
        <v>1816</v>
      </c>
      <c r="E13972" s="753" t="s">
        <v>134</v>
      </c>
      <c r="F13972" s="753" t="s">
        <v>139</v>
      </c>
      <c r="G13972" s="757" t="s">
        <v>140</v>
      </c>
      <c r="H13972" s="751">
        <v>226640000</v>
      </c>
    </row>
    <row r="13973" spans="1:8" ht="26.4">
      <c r="A13973" s="753" t="s">
        <v>85</v>
      </c>
      <c r="B13973" s="753" t="s">
        <v>246</v>
      </c>
      <c r="C13973" s="753" t="s">
        <v>416</v>
      </c>
      <c r="D13973" s="753" t="s">
        <v>1844</v>
      </c>
      <c r="E13973" s="753"/>
      <c r="F13973" s="753"/>
      <c r="G13973" s="757" t="s">
        <v>1845</v>
      </c>
      <c r="H13973" s="751">
        <v>2146385519</v>
      </c>
    </row>
    <row r="13974" spans="1:8">
      <c r="A13974" s="753" t="s">
        <v>85</v>
      </c>
      <c r="B13974" s="753" t="s">
        <v>246</v>
      </c>
      <c r="C13974" s="753" t="s">
        <v>416</v>
      </c>
      <c r="D13974" s="753" t="s">
        <v>1844</v>
      </c>
      <c r="E13974" s="753" t="s">
        <v>96</v>
      </c>
      <c r="F13974" s="753"/>
      <c r="G13974" s="757" t="s">
        <v>97</v>
      </c>
      <c r="H13974" s="751">
        <v>77840000</v>
      </c>
    </row>
    <row r="13975" spans="1:8">
      <c r="A13975" s="753" t="s">
        <v>85</v>
      </c>
      <c r="B13975" s="753" t="s">
        <v>246</v>
      </c>
      <c r="C13975" s="753" t="s">
        <v>416</v>
      </c>
      <c r="D13975" s="753" t="s">
        <v>1844</v>
      </c>
      <c r="E13975" s="753" t="s">
        <v>96</v>
      </c>
      <c r="F13975" s="753" t="s">
        <v>154</v>
      </c>
      <c r="G13975" s="757" t="s">
        <v>1773</v>
      </c>
      <c r="H13975" s="751">
        <v>77840000</v>
      </c>
    </row>
    <row r="13976" spans="1:8" ht="26.4">
      <c r="A13976" s="753" t="s">
        <v>85</v>
      </c>
      <c r="B13976" s="753" t="s">
        <v>246</v>
      </c>
      <c r="C13976" s="753" t="s">
        <v>416</v>
      </c>
      <c r="D13976" s="753" t="s">
        <v>1844</v>
      </c>
      <c r="E13976" s="753" t="s">
        <v>333</v>
      </c>
      <c r="F13976" s="753"/>
      <c r="G13976" s="757" t="s">
        <v>1907</v>
      </c>
      <c r="H13976" s="751">
        <v>2300000</v>
      </c>
    </row>
    <row r="13977" spans="1:8">
      <c r="A13977" s="753" t="s">
        <v>85</v>
      </c>
      <c r="B13977" s="753" t="s">
        <v>246</v>
      </c>
      <c r="C13977" s="753" t="s">
        <v>416</v>
      </c>
      <c r="D13977" s="753" t="s">
        <v>1844</v>
      </c>
      <c r="E13977" s="753" t="s">
        <v>333</v>
      </c>
      <c r="F13977" s="753" t="s">
        <v>853</v>
      </c>
      <c r="G13977" s="757" t="s">
        <v>1911</v>
      </c>
      <c r="H13977" s="751">
        <v>2300000</v>
      </c>
    </row>
    <row r="13978" spans="1:8">
      <c r="A13978" s="753" t="s">
        <v>85</v>
      </c>
      <c r="B13978" s="753" t="s">
        <v>246</v>
      </c>
      <c r="C13978" s="753" t="s">
        <v>416</v>
      </c>
      <c r="D13978" s="753" t="s">
        <v>1844</v>
      </c>
      <c r="E13978" s="753" t="s">
        <v>426</v>
      </c>
      <c r="F13978" s="753"/>
      <c r="G13978" s="757" t="s">
        <v>427</v>
      </c>
      <c r="H13978" s="751">
        <v>48226500</v>
      </c>
    </row>
    <row r="13979" spans="1:8">
      <c r="A13979" s="753" t="s">
        <v>85</v>
      </c>
      <c r="B13979" s="753" t="s">
        <v>246</v>
      </c>
      <c r="C13979" s="753" t="s">
        <v>416</v>
      </c>
      <c r="D13979" s="753" t="s">
        <v>1844</v>
      </c>
      <c r="E13979" s="753" t="s">
        <v>426</v>
      </c>
      <c r="F13979" s="753" t="s">
        <v>428</v>
      </c>
      <c r="G13979" s="757" t="s">
        <v>1774</v>
      </c>
      <c r="H13979" s="751">
        <v>23226500</v>
      </c>
    </row>
    <row r="13980" spans="1:8">
      <c r="A13980" s="753" t="s">
        <v>85</v>
      </c>
      <c r="B13980" s="753" t="s">
        <v>246</v>
      </c>
      <c r="C13980" s="753" t="s">
        <v>416</v>
      </c>
      <c r="D13980" s="753" t="s">
        <v>1844</v>
      </c>
      <c r="E13980" s="753" t="s">
        <v>426</v>
      </c>
      <c r="F13980" s="753" t="s">
        <v>336</v>
      </c>
      <c r="G13980" s="757" t="s">
        <v>1876</v>
      </c>
      <c r="H13980" s="751">
        <v>16490000</v>
      </c>
    </row>
    <row r="13981" spans="1:8">
      <c r="A13981" s="753" t="s">
        <v>85</v>
      </c>
      <c r="B13981" s="753" t="s">
        <v>246</v>
      </c>
      <c r="C13981" s="753" t="s">
        <v>416</v>
      </c>
      <c r="D13981" s="753" t="s">
        <v>1844</v>
      </c>
      <c r="E13981" s="753" t="s">
        <v>426</v>
      </c>
      <c r="F13981" s="753" t="s">
        <v>429</v>
      </c>
      <c r="G13981" s="757" t="s">
        <v>1775</v>
      </c>
      <c r="H13981" s="751">
        <v>8510000</v>
      </c>
    </row>
    <row r="13982" spans="1:8">
      <c r="A13982" s="753" t="s">
        <v>85</v>
      </c>
      <c r="B13982" s="753" t="s">
        <v>246</v>
      </c>
      <c r="C13982" s="753" t="s">
        <v>416</v>
      </c>
      <c r="D13982" s="753" t="s">
        <v>1844</v>
      </c>
      <c r="E13982" s="753" t="s">
        <v>100</v>
      </c>
      <c r="F13982" s="753"/>
      <c r="G13982" s="757" t="s">
        <v>101</v>
      </c>
      <c r="H13982" s="751">
        <v>900000</v>
      </c>
    </row>
    <row r="13983" spans="1:8">
      <c r="A13983" s="753" t="s">
        <v>85</v>
      </c>
      <c r="B13983" s="753" t="s">
        <v>246</v>
      </c>
      <c r="C13983" s="753" t="s">
        <v>416</v>
      </c>
      <c r="D13983" s="753" t="s">
        <v>1844</v>
      </c>
      <c r="E13983" s="753" t="s">
        <v>100</v>
      </c>
      <c r="F13983" s="753" t="s">
        <v>443</v>
      </c>
      <c r="G13983" s="757" t="s">
        <v>135</v>
      </c>
      <c r="H13983" s="751">
        <v>900000</v>
      </c>
    </row>
    <row r="13984" spans="1:8">
      <c r="A13984" s="753" t="s">
        <v>85</v>
      </c>
      <c r="B13984" s="753" t="s">
        <v>246</v>
      </c>
      <c r="C13984" s="753" t="s">
        <v>416</v>
      </c>
      <c r="D13984" s="753" t="s">
        <v>1844</v>
      </c>
      <c r="E13984" s="753" t="s">
        <v>109</v>
      </c>
      <c r="F13984" s="753"/>
      <c r="G13984" s="757" t="s">
        <v>110</v>
      </c>
      <c r="H13984" s="751">
        <v>23520000</v>
      </c>
    </row>
    <row r="13985" spans="1:8">
      <c r="A13985" s="753" t="s">
        <v>85</v>
      </c>
      <c r="B13985" s="753" t="s">
        <v>246</v>
      </c>
      <c r="C13985" s="753" t="s">
        <v>416</v>
      </c>
      <c r="D13985" s="753" t="s">
        <v>1844</v>
      </c>
      <c r="E13985" s="753" t="s">
        <v>109</v>
      </c>
      <c r="F13985" s="753" t="s">
        <v>111</v>
      </c>
      <c r="G13985" s="757" t="s">
        <v>135</v>
      </c>
      <c r="H13985" s="751">
        <v>23520000</v>
      </c>
    </row>
    <row r="13986" spans="1:8">
      <c r="A13986" s="753" t="s">
        <v>85</v>
      </c>
      <c r="B13986" s="753" t="s">
        <v>246</v>
      </c>
      <c r="C13986" s="753" t="s">
        <v>416</v>
      </c>
      <c r="D13986" s="753" t="s">
        <v>1844</v>
      </c>
      <c r="E13986" s="753" t="s">
        <v>115</v>
      </c>
      <c r="F13986" s="753"/>
      <c r="G13986" s="757" t="s">
        <v>1781</v>
      </c>
      <c r="H13986" s="751">
        <v>70045500</v>
      </c>
    </row>
    <row r="13987" spans="1:8">
      <c r="A13987" s="753" t="s">
        <v>85</v>
      </c>
      <c r="B13987" s="753" t="s">
        <v>246</v>
      </c>
      <c r="C13987" s="753" t="s">
        <v>416</v>
      </c>
      <c r="D13987" s="753" t="s">
        <v>1844</v>
      </c>
      <c r="E13987" s="753" t="s">
        <v>115</v>
      </c>
      <c r="F13987" s="753" t="s">
        <v>116</v>
      </c>
      <c r="G13987" s="757" t="s">
        <v>117</v>
      </c>
      <c r="H13987" s="751">
        <v>59415500</v>
      </c>
    </row>
    <row r="13988" spans="1:8">
      <c r="A13988" s="753" t="s">
        <v>85</v>
      </c>
      <c r="B13988" s="753" t="s">
        <v>246</v>
      </c>
      <c r="C13988" s="753" t="s">
        <v>416</v>
      </c>
      <c r="D13988" s="753" t="s">
        <v>1844</v>
      </c>
      <c r="E13988" s="753" t="s">
        <v>115</v>
      </c>
      <c r="F13988" s="753" t="s">
        <v>147</v>
      </c>
      <c r="G13988" s="757" t="s">
        <v>148</v>
      </c>
      <c r="H13988" s="751">
        <v>7880000</v>
      </c>
    </row>
    <row r="13989" spans="1:8">
      <c r="A13989" s="753" t="s">
        <v>85</v>
      </c>
      <c r="B13989" s="753" t="s">
        <v>246</v>
      </c>
      <c r="C13989" s="753" t="s">
        <v>416</v>
      </c>
      <c r="D13989" s="753" t="s">
        <v>1844</v>
      </c>
      <c r="E13989" s="753" t="s">
        <v>115</v>
      </c>
      <c r="F13989" s="753" t="s">
        <v>118</v>
      </c>
      <c r="G13989" s="757" t="s">
        <v>119</v>
      </c>
      <c r="H13989" s="751">
        <v>2750000</v>
      </c>
    </row>
    <row r="13990" spans="1:8">
      <c r="A13990" s="753" t="s">
        <v>85</v>
      </c>
      <c r="B13990" s="753" t="s">
        <v>246</v>
      </c>
      <c r="C13990" s="753" t="s">
        <v>416</v>
      </c>
      <c r="D13990" s="753" t="s">
        <v>1844</v>
      </c>
      <c r="E13990" s="753" t="s">
        <v>120</v>
      </c>
      <c r="F13990" s="753"/>
      <c r="G13990" s="757" t="s">
        <v>121</v>
      </c>
      <c r="H13990" s="751">
        <v>7317000</v>
      </c>
    </row>
    <row r="13991" spans="1:8">
      <c r="A13991" s="753" t="s">
        <v>85</v>
      </c>
      <c r="B13991" s="753" t="s">
        <v>246</v>
      </c>
      <c r="C13991" s="753" t="s">
        <v>416</v>
      </c>
      <c r="D13991" s="753" t="s">
        <v>1844</v>
      </c>
      <c r="E13991" s="753" t="s">
        <v>120</v>
      </c>
      <c r="F13991" s="753" t="s">
        <v>315</v>
      </c>
      <c r="G13991" s="757" t="s">
        <v>1831</v>
      </c>
      <c r="H13991" s="751">
        <v>7317000</v>
      </c>
    </row>
    <row r="13992" spans="1:8">
      <c r="A13992" s="753" t="s">
        <v>85</v>
      </c>
      <c r="B13992" s="753" t="s">
        <v>246</v>
      </c>
      <c r="C13992" s="753" t="s">
        <v>416</v>
      </c>
      <c r="D13992" s="753" t="s">
        <v>1844</v>
      </c>
      <c r="E13992" s="753" t="s">
        <v>160</v>
      </c>
      <c r="F13992" s="753"/>
      <c r="G13992" s="757" t="s">
        <v>161</v>
      </c>
      <c r="H13992" s="751">
        <v>345690800</v>
      </c>
    </row>
    <row r="13993" spans="1:8">
      <c r="A13993" s="753" t="s">
        <v>85</v>
      </c>
      <c r="B13993" s="753" t="s">
        <v>246</v>
      </c>
      <c r="C13993" s="753" t="s">
        <v>416</v>
      </c>
      <c r="D13993" s="753" t="s">
        <v>1844</v>
      </c>
      <c r="E13993" s="753" t="s">
        <v>160</v>
      </c>
      <c r="F13993" s="753" t="s">
        <v>162</v>
      </c>
      <c r="G13993" s="757" t="s">
        <v>163</v>
      </c>
      <c r="H13993" s="751">
        <v>24580800</v>
      </c>
    </row>
    <row r="13994" spans="1:8">
      <c r="A13994" s="753" t="s">
        <v>85</v>
      </c>
      <c r="B13994" s="753" t="s">
        <v>246</v>
      </c>
      <c r="C13994" s="753" t="s">
        <v>416</v>
      </c>
      <c r="D13994" s="753" t="s">
        <v>1844</v>
      </c>
      <c r="E13994" s="753" t="s">
        <v>160</v>
      </c>
      <c r="F13994" s="753" t="s">
        <v>544</v>
      </c>
      <c r="G13994" s="757" t="s">
        <v>545</v>
      </c>
      <c r="H13994" s="751">
        <v>11800000</v>
      </c>
    </row>
    <row r="13995" spans="1:8">
      <c r="A13995" s="753" t="s">
        <v>85</v>
      </c>
      <c r="B13995" s="753" t="s">
        <v>246</v>
      </c>
      <c r="C13995" s="753" t="s">
        <v>416</v>
      </c>
      <c r="D13995" s="753" t="s">
        <v>1844</v>
      </c>
      <c r="E13995" s="753" t="s">
        <v>160</v>
      </c>
      <c r="F13995" s="753" t="s">
        <v>438</v>
      </c>
      <c r="G13995" s="757" t="s">
        <v>1786</v>
      </c>
      <c r="H13995" s="751">
        <v>300000</v>
      </c>
    </row>
    <row r="13996" spans="1:8">
      <c r="A13996" s="753" t="s">
        <v>85</v>
      </c>
      <c r="B13996" s="753" t="s">
        <v>246</v>
      </c>
      <c r="C13996" s="753" t="s">
        <v>416</v>
      </c>
      <c r="D13996" s="753" t="s">
        <v>1844</v>
      </c>
      <c r="E13996" s="753" t="s">
        <v>160</v>
      </c>
      <c r="F13996" s="753" t="s">
        <v>549</v>
      </c>
      <c r="G13996" s="757" t="s">
        <v>550</v>
      </c>
      <c r="H13996" s="751">
        <v>165380000</v>
      </c>
    </row>
    <row r="13997" spans="1:8">
      <c r="A13997" s="753" t="s">
        <v>85</v>
      </c>
      <c r="B13997" s="753" t="s">
        <v>246</v>
      </c>
      <c r="C13997" s="753" t="s">
        <v>416</v>
      </c>
      <c r="D13997" s="753" t="s">
        <v>1844</v>
      </c>
      <c r="E13997" s="753" t="s">
        <v>160</v>
      </c>
      <c r="F13997" s="753" t="s">
        <v>551</v>
      </c>
      <c r="G13997" s="757" t="s">
        <v>133</v>
      </c>
      <c r="H13997" s="751">
        <v>143630000</v>
      </c>
    </row>
    <row r="13998" spans="1:8">
      <c r="A13998" s="753" t="s">
        <v>85</v>
      </c>
      <c r="B13998" s="753" t="s">
        <v>246</v>
      </c>
      <c r="C13998" s="753" t="s">
        <v>416</v>
      </c>
      <c r="D13998" s="753" t="s">
        <v>1844</v>
      </c>
      <c r="E13998" s="753" t="s">
        <v>554</v>
      </c>
      <c r="F13998" s="753"/>
      <c r="G13998" s="757" t="s">
        <v>555</v>
      </c>
      <c r="H13998" s="751">
        <v>7400000</v>
      </c>
    </row>
    <row r="13999" spans="1:8">
      <c r="A13999" s="753" t="s">
        <v>85</v>
      </c>
      <c r="B13999" s="753" t="s">
        <v>246</v>
      </c>
      <c r="C13999" s="753" t="s">
        <v>416</v>
      </c>
      <c r="D13999" s="753" t="s">
        <v>1844</v>
      </c>
      <c r="E13999" s="753" t="s">
        <v>554</v>
      </c>
      <c r="F13999" s="753" t="s">
        <v>971</v>
      </c>
      <c r="G13999" s="757" t="s">
        <v>970</v>
      </c>
      <c r="H13999" s="751">
        <v>600000</v>
      </c>
    </row>
    <row r="14000" spans="1:8">
      <c r="A14000" s="753" t="s">
        <v>85</v>
      </c>
      <c r="B14000" s="753" t="s">
        <v>246</v>
      </c>
      <c r="C14000" s="753" t="s">
        <v>416</v>
      </c>
      <c r="D14000" s="753" t="s">
        <v>1844</v>
      </c>
      <c r="E14000" s="753" t="s">
        <v>554</v>
      </c>
      <c r="F14000" s="753" t="s">
        <v>558</v>
      </c>
      <c r="G14000" s="757" t="s">
        <v>559</v>
      </c>
      <c r="H14000" s="751">
        <v>6800000</v>
      </c>
    </row>
    <row r="14001" spans="1:8" ht="39.6">
      <c r="A14001" s="753" t="s">
        <v>85</v>
      </c>
      <c r="B14001" s="753" t="s">
        <v>246</v>
      </c>
      <c r="C14001" s="753" t="s">
        <v>416</v>
      </c>
      <c r="D14001" s="753" t="s">
        <v>1844</v>
      </c>
      <c r="E14001" s="753" t="s">
        <v>560</v>
      </c>
      <c r="F14001" s="753"/>
      <c r="G14001" s="757" t="s">
        <v>1790</v>
      </c>
      <c r="H14001" s="751">
        <v>16063000</v>
      </c>
    </row>
    <row r="14002" spans="1:8">
      <c r="A14002" s="753" t="s">
        <v>85</v>
      </c>
      <c r="B14002" s="753" t="s">
        <v>246</v>
      </c>
      <c r="C14002" s="753" t="s">
        <v>416</v>
      </c>
      <c r="D14002" s="753" t="s">
        <v>1844</v>
      </c>
      <c r="E14002" s="753" t="s">
        <v>560</v>
      </c>
      <c r="F14002" s="753" t="s">
        <v>418</v>
      </c>
      <c r="G14002" s="757" t="s">
        <v>1793</v>
      </c>
      <c r="H14002" s="751">
        <v>16063000</v>
      </c>
    </row>
    <row r="14003" spans="1:8" ht="26.4">
      <c r="A14003" s="753" t="s">
        <v>85</v>
      </c>
      <c r="B14003" s="753" t="s">
        <v>246</v>
      </c>
      <c r="C14003" s="753" t="s">
        <v>416</v>
      </c>
      <c r="D14003" s="753" t="s">
        <v>1844</v>
      </c>
      <c r="E14003" s="753" t="s">
        <v>1796</v>
      </c>
      <c r="F14003" s="753"/>
      <c r="G14003" s="757" t="s">
        <v>1797</v>
      </c>
      <c r="H14003" s="751">
        <v>79000000</v>
      </c>
    </row>
    <row r="14004" spans="1:8">
      <c r="A14004" s="753" t="s">
        <v>85</v>
      </c>
      <c r="B14004" s="753" t="s">
        <v>246</v>
      </c>
      <c r="C14004" s="753" t="s">
        <v>416</v>
      </c>
      <c r="D14004" s="753" t="s">
        <v>1844</v>
      </c>
      <c r="E14004" s="753" t="s">
        <v>1796</v>
      </c>
      <c r="F14004" s="753" t="s">
        <v>1878</v>
      </c>
      <c r="G14004" s="757" t="s">
        <v>1866</v>
      </c>
      <c r="H14004" s="751">
        <v>31600000</v>
      </c>
    </row>
    <row r="14005" spans="1:8">
      <c r="A14005" s="753" t="s">
        <v>85</v>
      </c>
      <c r="B14005" s="753" t="s">
        <v>246</v>
      </c>
      <c r="C14005" s="753" t="s">
        <v>416</v>
      </c>
      <c r="D14005" s="753" t="s">
        <v>1844</v>
      </c>
      <c r="E14005" s="753" t="s">
        <v>1796</v>
      </c>
      <c r="F14005" s="753" t="s">
        <v>1798</v>
      </c>
      <c r="G14005" s="757" t="s">
        <v>1793</v>
      </c>
      <c r="H14005" s="751">
        <v>36000000</v>
      </c>
    </row>
    <row r="14006" spans="1:8">
      <c r="A14006" s="753" t="s">
        <v>85</v>
      </c>
      <c r="B14006" s="753" t="s">
        <v>246</v>
      </c>
      <c r="C14006" s="753" t="s">
        <v>416</v>
      </c>
      <c r="D14006" s="753" t="s">
        <v>1844</v>
      </c>
      <c r="E14006" s="753" t="s">
        <v>1796</v>
      </c>
      <c r="F14006" s="753" t="s">
        <v>1833</v>
      </c>
      <c r="G14006" s="757" t="s">
        <v>1834</v>
      </c>
      <c r="H14006" s="751">
        <v>11400000</v>
      </c>
    </row>
    <row r="14007" spans="1:8" ht="26.4">
      <c r="A14007" s="753" t="s">
        <v>85</v>
      </c>
      <c r="B14007" s="753" t="s">
        <v>246</v>
      </c>
      <c r="C14007" s="753" t="s">
        <v>416</v>
      </c>
      <c r="D14007" s="753" t="s">
        <v>1844</v>
      </c>
      <c r="E14007" s="753" t="s">
        <v>130</v>
      </c>
      <c r="F14007" s="753"/>
      <c r="G14007" s="757" t="s">
        <v>131</v>
      </c>
      <c r="H14007" s="751">
        <v>10248000</v>
      </c>
    </row>
    <row r="14008" spans="1:8">
      <c r="A14008" s="753" t="s">
        <v>85</v>
      </c>
      <c r="B14008" s="753" t="s">
        <v>246</v>
      </c>
      <c r="C14008" s="753" t="s">
        <v>416</v>
      </c>
      <c r="D14008" s="753" t="s">
        <v>1844</v>
      </c>
      <c r="E14008" s="753" t="s">
        <v>130</v>
      </c>
      <c r="F14008" s="753" t="s">
        <v>585</v>
      </c>
      <c r="G14008" s="757" t="s">
        <v>1799</v>
      </c>
      <c r="H14008" s="751">
        <v>10248000</v>
      </c>
    </row>
    <row r="14009" spans="1:8">
      <c r="A14009" s="753" t="s">
        <v>85</v>
      </c>
      <c r="B14009" s="753" t="s">
        <v>246</v>
      </c>
      <c r="C14009" s="753" t="s">
        <v>416</v>
      </c>
      <c r="D14009" s="753" t="s">
        <v>1844</v>
      </c>
      <c r="E14009" s="753" t="s">
        <v>134</v>
      </c>
      <c r="F14009" s="753"/>
      <c r="G14009" s="757" t="s">
        <v>135</v>
      </c>
      <c r="H14009" s="751">
        <v>344650000</v>
      </c>
    </row>
    <row r="14010" spans="1:8">
      <c r="A14010" s="753" t="s">
        <v>85</v>
      </c>
      <c r="B14010" s="753" t="s">
        <v>246</v>
      </c>
      <c r="C14010" s="753" t="s">
        <v>416</v>
      </c>
      <c r="D14010" s="753" t="s">
        <v>1844</v>
      </c>
      <c r="E14010" s="753" t="s">
        <v>134</v>
      </c>
      <c r="F14010" s="753" t="s">
        <v>137</v>
      </c>
      <c r="G14010" s="757" t="s">
        <v>138</v>
      </c>
      <c r="H14010" s="751">
        <v>18555000</v>
      </c>
    </row>
    <row r="14011" spans="1:8">
      <c r="A14011" s="753" t="s">
        <v>85</v>
      </c>
      <c r="B14011" s="753" t="s">
        <v>246</v>
      </c>
      <c r="C14011" s="753" t="s">
        <v>416</v>
      </c>
      <c r="D14011" s="753" t="s">
        <v>1844</v>
      </c>
      <c r="E14011" s="753" t="s">
        <v>134</v>
      </c>
      <c r="F14011" s="753" t="s">
        <v>139</v>
      </c>
      <c r="G14011" s="757" t="s">
        <v>140</v>
      </c>
      <c r="H14011" s="751">
        <v>326095000</v>
      </c>
    </row>
    <row r="14012" spans="1:8" ht="39.6">
      <c r="A14012" s="753" t="s">
        <v>85</v>
      </c>
      <c r="B14012" s="753" t="s">
        <v>246</v>
      </c>
      <c r="C14012" s="753" t="s">
        <v>416</v>
      </c>
      <c r="D14012" s="753" t="s">
        <v>1844</v>
      </c>
      <c r="E14012" s="753" t="s">
        <v>997</v>
      </c>
      <c r="F14012" s="753"/>
      <c r="G14012" s="757" t="s">
        <v>1898</v>
      </c>
      <c r="H14012" s="751">
        <v>4900000</v>
      </c>
    </row>
    <row r="14013" spans="1:8">
      <c r="A14013" s="753" t="s">
        <v>85</v>
      </c>
      <c r="B14013" s="753" t="s">
        <v>246</v>
      </c>
      <c r="C14013" s="753" t="s">
        <v>416</v>
      </c>
      <c r="D14013" s="753" t="s">
        <v>1844</v>
      </c>
      <c r="E14013" s="753" t="s">
        <v>997</v>
      </c>
      <c r="F14013" s="753" t="s">
        <v>2735</v>
      </c>
      <c r="G14013" s="757" t="s">
        <v>2736</v>
      </c>
      <c r="H14013" s="751">
        <v>4900000</v>
      </c>
    </row>
    <row r="14014" spans="1:8">
      <c r="A14014" s="753" t="s">
        <v>85</v>
      </c>
      <c r="B14014" s="753" t="s">
        <v>246</v>
      </c>
      <c r="C14014" s="753" t="s">
        <v>416</v>
      </c>
      <c r="D14014" s="753" t="s">
        <v>1844</v>
      </c>
      <c r="E14014" s="753" t="s">
        <v>918</v>
      </c>
      <c r="F14014" s="753"/>
      <c r="G14014" s="757" t="s">
        <v>1862</v>
      </c>
      <c r="H14014" s="751">
        <v>41047000</v>
      </c>
    </row>
    <row r="14015" spans="1:8">
      <c r="A14015" s="753" t="s">
        <v>85</v>
      </c>
      <c r="B14015" s="753" t="s">
        <v>246</v>
      </c>
      <c r="C14015" s="753" t="s">
        <v>416</v>
      </c>
      <c r="D14015" s="753" t="s">
        <v>1844</v>
      </c>
      <c r="E14015" s="753" t="s">
        <v>918</v>
      </c>
      <c r="F14015" s="753" t="s">
        <v>917</v>
      </c>
      <c r="G14015" s="757" t="s">
        <v>916</v>
      </c>
      <c r="H14015" s="751">
        <v>41047000</v>
      </c>
    </row>
    <row r="14016" spans="1:8">
      <c r="A14016" s="753" t="s">
        <v>85</v>
      </c>
      <c r="B14016" s="753" t="s">
        <v>246</v>
      </c>
      <c r="C14016" s="753" t="s">
        <v>416</v>
      </c>
      <c r="D14016" s="753" t="s">
        <v>1844</v>
      </c>
      <c r="E14016" s="753" t="s">
        <v>178</v>
      </c>
      <c r="F14016" s="753"/>
      <c r="G14016" s="757" t="s">
        <v>179</v>
      </c>
      <c r="H14016" s="751">
        <v>1033998719</v>
      </c>
    </row>
    <row r="14017" spans="1:8" ht="26.4">
      <c r="A14017" s="753" t="s">
        <v>85</v>
      </c>
      <c r="B14017" s="753" t="s">
        <v>246</v>
      </c>
      <c r="C14017" s="753" t="s">
        <v>416</v>
      </c>
      <c r="D14017" s="753" t="s">
        <v>1844</v>
      </c>
      <c r="E14017" s="753" t="s">
        <v>178</v>
      </c>
      <c r="F14017" s="753" t="s">
        <v>180</v>
      </c>
      <c r="G14017" s="757" t="s">
        <v>1810</v>
      </c>
      <c r="H14017" s="751">
        <v>1033998719</v>
      </c>
    </row>
    <row r="14018" spans="1:8">
      <c r="A14018" s="753" t="s">
        <v>85</v>
      </c>
      <c r="B14018" s="753" t="s">
        <v>246</v>
      </c>
      <c r="C14018" s="753" t="s">
        <v>416</v>
      </c>
      <c r="D14018" s="753" t="s">
        <v>1844</v>
      </c>
      <c r="E14018" s="753" t="s">
        <v>19</v>
      </c>
      <c r="F14018" s="753"/>
      <c r="G14018" s="757" t="s">
        <v>133</v>
      </c>
      <c r="H14018" s="751">
        <v>33239000</v>
      </c>
    </row>
    <row r="14019" spans="1:8">
      <c r="A14019" s="753" t="s">
        <v>85</v>
      </c>
      <c r="B14019" s="753" t="s">
        <v>246</v>
      </c>
      <c r="C14019" s="753" t="s">
        <v>416</v>
      </c>
      <c r="D14019" s="753" t="s">
        <v>1844</v>
      </c>
      <c r="E14019" s="753" t="s">
        <v>19</v>
      </c>
      <c r="F14019" s="753" t="s">
        <v>22</v>
      </c>
      <c r="G14019" s="757" t="s">
        <v>23</v>
      </c>
      <c r="H14019" s="751">
        <v>33239000</v>
      </c>
    </row>
    <row r="14020" spans="1:8">
      <c r="A14020" s="753" t="s">
        <v>85</v>
      </c>
      <c r="B14020" s="753" t="s">
        <v>246</v>
      </c>
      <c r="C14020" s="753" t="s">
        <v>963</v>
      </c>
      <c r="D14020" s="753"/>
      <c r="E14020" s="753"/>
      <c r="F14020" s="753"/>
      <c r="G14020" s="757" t="s">
        <v>1848</v>
      </c>
      <c r="H14020" s="751">
        <v>9486525069</v>
      </c>
    </row>
    <row r="14021" spans="1:8">
      <c r="A14021" s="753" t="s">
        <v>85</v>
      </c>
      <c r="B14021" s="753" t="s">
        <v>246</v>
      </c>
      <c r="C14021" s="753" t="s">
        <v>963</v>
      </c>
      <c r="D14021" s="753" t="s">
        <v>964</v>
      </c>
      <c r="E14021" s="753"/>
      <c r="F14021" s="753"/>
      <c r="G14021" s="757" t="s">
        <v>1931</v>
      </c>
      <c r="H14021" s="751">
        <v>1479529300</v>
      </c>
    </row>
    <row r="14022" spans="1:8" ht="26.4">
      <c r="A14022" s="753" t="s">
        <v>85</v>
      </c>
      <c r="B14022" s="753" t="s">
        <v>246</v>
      </c>
      <c r="C14022" s="753" t="s">
        <v>963</v>
      </c>
      <c r="D14022" s="753" t="s">
        <v>964</v>
      </c>
      <c r="E14022" s="753" t="s">
        <v>582</v>
      </c>
      <c r="F14022" s="753"/>
      <c r="G14022" s="757" t="s">
        <v>2010</v>
      </c>
      <c r="H14022" s="751">
        <v>40155500</v>
      </c>
    </row>
    <row r="14023" spans="1:8">
      <c r="A14023" s="753" t="s">
        <v>85</v>
      </c>
      <c r="B14023" s="753" t="s">
        <v>246</v>
      </c>
      <c r="C14023" s="753" t="s">
        <v>963</v>
      </c>
      <c r="D14023" s="753" t="s">
        <v>964</v>
      </c>
      <c r="E14023" s="753" t="s">
        <v>582</v>
      </c>
      <c r="F14023" s="753" t="s">
        <v>583</v>
      </c>
      <c r="G14023" s="757" t="s">
        <v>2011</v>
      </c>
      <c r="H14023" s="751">
        <v>40155500</v>
      </c>
    </row>
    <row r="14024" spans="1:8" ht="26.4">
      <c r="A14024" s="753" t="s">
        <v>85</v>
      </c>
      <c r="B14024" s="753" t="s">
        <v>246</v>
      </c>
      <c r="C14024" s="753" t="s">
        <v>963</v>
      </c>
      <c r="D14024" s="753" t="s">
        <v>964</v>
      </c>
      <c r="E14024" s="753" t="s">
        <v>130</v>
      </c>
      <c r="F14024" s="753"/>
      <c r="G14024" s="757" t="s">
        <v>131</v>
      </c>
      <c r="H14024" s="751">
        <v>15530000</v>
      </c>
    </row>
    <row r="14025" spans="1:8">
      <c r="A14025" s="753" t="s">
        <v>85</v>
      </c>
      <c r="B14025" s="753" t="s">
        <v>246</v>
      </c>
      <c r="C14025" s="753" t="s">
        <v>963</v>
      </c>
      <c r="D14025" s="753" t="s">
        <v>964</v>
      </c>
      <c r="E14025" s="753" t="s">
        <v>130</v>
      </c>
      <c r="F14025" s="753" t="s">
        <v>585</v>
      </c>
      <c r="G14025" s="757" t="s">
        <v>1799</v>
      </c>
      <c r="H14025" s="751">
        <v>15530000</v>
      </c>
    </row>
    <row r="14026" spans="1:8">
      <c r="A14026" s="753" t="s">
        <v>85</v>
      </c>
      <c r="B14026" s="753" t="s">
        <v>246</v>
      </c>
      <c r="C14026" s="753" t="s">
        <v>963</v>
      </c>
      <c r="D14026" s="753" t="s">
        <v>964</v>
      </c>
      <c r="E14026" s="753" t="s">
        <v>134</v>
      </c>
      <c r="F14026" s="753"/>
      <c r="G14026" s="757" t="s">
        <v>135</v>
      </c>
      <c r="H14026" s="751">
        <v>57244800</v>
      </c>
    </row>
    <row r="14027" spans="1:8">
      <c r="A14027" s="753" t="s">
        <v>85</v>
      </c>
      <c r="B14027" s="753" t="s">
        <v>246</v>
      </c>
      <c r="C14027" s="753" t="s">
        <v>963</v>
      </c>
      <c r="D14027" s="753" t="s">
        <v>964</v>
      </c>
      <c r="E14027" s="753" t="s">
        <v>134</v>
      </c>
      <c r="F14027" s="753" t="s">
        <v>139</v>
      </c>
      <c r="G14027" s="757" t="s">
        <v>140</v>
      </c>
      <c r="H14027" s="751">
        <v>57244800</v>
      </c>
    </row>
    <row r="14028" spans="1:8">
      <c r="A14028" s="753" t="s">
        <v>85</v>
      </c>
      <c r="B14028" s="753" t="s">
        <v>246</v>
      </c>
      <c r="C14028" s="753" t="s">
        <v>963</v>
      </c>
      <c r="D14028" s="753" t="s">
        <v>964</v>
      </c>
      <c r="E14028" s="753" t="s">
        <v>178</v>
      </c>
      <c r="F14028" s="753"/>
      <c r="G14028" s="757" t="s">
        <v>179</v>
      </c>
      <c r="H14028" s="751">
        <v>1232573000</v>
      </c>
    </row>
    <row r="14029" spans="1:8" ht="26.4">
      <c r="A14029" s="753" t="s">
        <v>85</v>
      </c>
      <c r="B14029" s="753" t="s">
        <v>246</v>
      </c>
      <c r="C14029" s="753" t="s">
        <v>963</v>
      </c>
      <c r="D14029" s="753" t="s">
        <v>964</v>
      </c>
      <c r="E14029" s="753" t="s">
        <v>178</v>
      </c>
      <c r="F14029" s="753" t="s">
        <v>180</v>
      </c>
      <c r="G14029" s="757" t="s">
        <v>1810</v>
      </c>
      <c r="H14029" s="751">
        <v>1232573000</v>
      </c>
    </row>
    <row r="14030" spans="1:8">
      <c r="A14030" s="753" t="s">
        <v>85</v>
      </c>
      <c r="B14030" s="753" t="s">
        <v>246</v>
      </c>
      <c r="C14030" s="753" t="s">
        <v>963</v>
      </c>
      <c r="D14030" s="753" t="s">
        <v>964</v>
      </c>
      <c r="E14030" s="753" t="s">
        <v>19</v>
      </c>
      <c r="F14030" s="753"/>
      <c r="G14030" s="757" t="s">
        <v>133</v>
      </c>
      <c r="H14030" s="751">
        <v>134026000</v>
      </c>
    </row>
    <row r="14031" spans="1:8">
      <c r="A14031" s="753" t="s">
        <v>85</v>
      </c>
      <c r="B14031" s="753" t="s">
        <v>246</v>
      </c>
      <c r="C14031" s="753" t="s">
        <v>963</v>
      </c>
      <c r="D14031" s="753" t="s">
        <v>964</v>
      </c>
      <c r="E14031" s="753" t="s">
        <v>19</v>
      </c>
      <c r="F14031" s="753" t="s">
        <v>20</v>
      </c>
      <c r="G14031" s="757" t="s">
        <v>21</v>
      </c>
      <c r="H14031" s="751">
        <v>62801000</v>
      </c>
    </row>
    <row r="14032" spans="1:8">
      <c r="A14032" s="753" t="s">
        <v>85</v>
      </c>
      <c r="B14032" s="753" t="s">
        <v>246</v>
      </c>
      <c r="C14032" s="753" t="s">
        <v>963</v>
      </c>
      <c r="D14032" s="753" t="s">
        <v>964</v>
      </c>
      <c r="E14032" s="753" t="s">
        <v>19</v>
      </c>
      <c r="F14032" s="753" t="s">
        <v>22</v>
      </c>
      <c r="G14032" s="757" t="s">
        <v>23</v>
      </c>
      <c r="H14032" s="751">
        <v>68624000</v>
      </c>
    </row>
    <row r="14033" spans="1:8">
      <c r="A14033" s="753" t="s">
        <v>85</v>
      </c>
      <c r="B14033" s="753" t="s">
        <v>246</v>
      </c>
      <c r="C14033" s="753" t="s">
        <v>963</v>
      </c>
      <c r="D14033" s="753" t="s">
        <v>964</v>
      </c>
      <c r="E14033" s="753" t="s">
        <v>19</v>
      </c>
      <c r="F14033" s="753" t="s">
        <v>245</v>
      </c>
      <c r="G14033" s="757" t="s">
        <v>135</v>
      </c>
      <c r="H14033" s="751">
        <v>2601000</v>
      </c>
    </row>
    <row r="14034" spans="1:8">
      <c r="A14034" s="753" t="s">
        <v>85</v>
      </c>
      <c r="B14034" s="753" t="s">
        <v>246</v>
      </c>
      <c r="C14034" s="753" t="s">
        <v>963</v>
      </c>
      <c r="D14034" s="753" t="s">
        <v>1933</v>
      </c>
      <c r="E14034" s="753"/>
      <c r="F14034" s="753"/>
      <c r="G14034" s="757" t="s">
        <v>1934</v>
      </c>
      <c r="H14034" s="751">
        <v>4034788090</v>
      </c>
    </row>
    <row r="14035" spans="1:8" ht="26.4">
      <c r="A14035" s="753" t="s">
        <v>85</v>
      </c>
      <c r="B14035" s="753" t="s">
        <v>246</v>
      </c>
      <c r="C14035" s="753" t="s">
        <v>963</v>
      </c>
      <c r="D14035" s="753" t="s">
        <v>1933</v>
      </c>
      <c r="E14035" s="753" t="s">
        <v>582</v>
      </c>
      <c r="F14035" s="753"/>
      <c r="G14035" s="757" t="s">
        <v>2010</v>
      </c>
      <c r="H14035" s="751">
        <v>506147560</v>
      </c>
    </row>
    <row r="14036" spans="1:8">
      <c r="A14036" s="753" t="s">
        <v>85</v>
      </c>
      <c r="B14036" s="753" t="s">
        <v>246</v>
      </c>
      <c r="C14036" s="753" t="s">
        <v>963</v>
      </c>
      <c r="D14036" s="753" t="s">
        <v>1933</v>
      </c>
      <c r="E14036" s="753" t="s">
        <v>582</v>
      </c>
      <c r="F14036" s="753" t="s">
        <v>583</v>
      </c>
      <c r="G14036" s="757" t="s">
        <v>2011</v>
      </c>
      <c r="H14036" s="751">
        <v>506147560</v>
      </c>
    </row>
    <row r="14037" spans="1:8">
      <c r="A14037" s="753" t="s">
        <v>85</v>
      </c>
      <c r="B14037" s="753" t="s">
        <v>246</v>
      </c>
      <c r="C14037" s="753" t="s">
        <v>963</v>
      </c>
      <c r="D14037" s="753" t="s">
        <v>1933</v>
      </c>
      <c r="E14037" s="753" t="s">
        <v>109</v>
      </c>
      <c r="F14037" s="753"/>
      <c r="G14037" s="757" t="s">
        <v>110</v>
      </c>
      <c r="H14037" s="751">
        <v>8917650</v>
      </c>
    </row>
    <row r="14038" spans="1:8">
      <c r="A14038" s="753" t="s">
        <v>85</v>
      </c>
      <c r="B14038" s="753" t="s">
        <v>246</v>
      </c>
      <c r="C14038" s="753" t="s">
        <v>963</v>
      </c>
      <c r="D14038" s="753" t="s">
        <v>1933</v>
      </c>
      <c r="E14038" s="753" t="s">
        <v>109</v>
      </c>
      <c r="F14038" s="753" t="s">
        <v>111</v>
      </c>
      <c r="G14038" s="757" t="s">
        <v>135</v>
      </c>
      <c r="H14038" s="751">
        <v>8917650</v>
      </c>
    </row>
    <row r="14039" spans="1:8">
      <c r="A14039" s="753" t="s">
        <v>85</v>
      </c>
      <c r="B14039" s="753" t="s">
        <v>246</v>
      </c>
      <c r="C14039" s="753" t="s">
        <v>963</v>
      </c>
      <c r="D14039" s="753" t="s">
        <v>1933</v>
      </c>
      <c r="E14039" s="753" t="s">
        <v>115</v>
      </c>
      <c r="F14039" s="753"/>
      <c r="G14039" s="757" t="s">
        <v>1781</v>
      </c>
      <c r="H14039" s="751">
        <v>3250000</v>
      </c>
    </row>
    <row r="14040" spans="1:8">
      <c r="A14040" s="753" t="s">
        <v>85</v>
      </c>
      <c r="B14040" s="753" t="s">
        <v>246</v>
      </c>
      <c r="C14040" s="753" t="s">
        <v>963</v>
      </c>
      <c r="D14040" s="753" t="s">
        <v>1933</v>
      </c>
      <c r="E14040" s="753" t="s">
        <v>115</v>
      </c>
      <c r="F14040" s="753" t="s">
        <v>147</v>
      </c>
      <c r="G14040" s="757" t="s">
        <v>148</v>
      </c>
      <c r="H14040" s="751">
        <v>2600000</v>
      </c>
    </row>
    <row r="14041" spans="1:8">
      <c r="A14041" s="753" t="s">
        <v>85</v>
      </c>
      <c r="B14041" s="753" t="s">
        <v>246</v>
      </c>
      <c r="C14041" s="753" t="s">
        <v>963</v>
      </c>
      <c r="D14041" s="753" t="s">
        <v>1933</v>
      </c>
      <c r="E14041" s="753" t="s">
        <v>115</v>
      </c>
      <c r="F14041" s="753" t="s">
        <v>118</v>
      </c>
      <c r="G14041" s="757" t="s">
        <v>119</v>
      </c>
      <c r="H14041" s="751">
        <v>650000</v>
      </c>
    </row>
    <row r="14042" spans="1:8">
      <c r="A14042" s="753" t="s">
        <v>85</v>
      </c>
      <c r="B14042" s="753" t="s">
        <v>246</v>
      </c>
      <c r="C14042" s="753" t="s">
        <v>963</v>
      </c>
      <c r="D14042" s="753" t="s">
        <v>1933</v>
      </c>
      <c r="E14042" s="753" t="s">
        <v>120</v>
      </c>
      <c r="F14042" s="753"/>
      <c r="G14042" s="757" t="s">
        <v>121</v>
      </c>
      <c r="H14042" s="751">
        <v>15990000</v>
      </c>
    </row>
    <row r="14043" spans="1:8">
      <c r="A14043" s="753" t="s">
        <v>85</v>
      </c>
      <c r="B14043" s="753" t="s">
        <v>246</v>
      </c>
      <c r="C14043" s="753" t="s">
        <v>963</v>
      </c>
      <c r="D14043" s="753" t="s">
        <v>1933</v>
      </c>
      <c r="E14043" s="753" t="s">
        <v>120</v>
      </c>
      <c r="F14043" s="753" t="s">
        <v>315</v>
      </c>
      <c r="G14043" s="757" t="s">
        <v>1831</v>
      </c>
      <c r="H14043" s="751">
        <v>15990000</v>
      </c>
    </row>
    <row r="14044" spans="1:8">
      <c r="A14044" s="753" t="s">
        <v>85</v>
      </c>
      <c r="B14044" s="753" t="s">
        <v>246</v>
      </c>
      <c r="C14044" s="753" t="s">
        <v>963</v>
      </c>
      <c r="D14044" s="753" t="s">
        <v>1933</v>
      </c>
      <c r="E14044" s="753" t="s">
        <v>160</v>
      </c>
      <c r="F14044" s="753"/>
      <c r="G14044" s="757" t="s">
        <v>161</v>
      </c>
      <c r="H14044" s="751">
        <v>42345000</v>
      </c>
    </row>
    <row r="14045" spans="1:8">
      <c r="A14045" s="753" t="s">
        <v>85</v>
      </c>
      <c r="B14045" s="753" t="s">
        <v>246</v>
      </c>
      <c r="C14045" s="753" t="s">
        <v>963</v>
      </c>
      <c r="D14045" s="753" t="s">
        <v>1933</v>
      </c>
      <c r="E14045" s="753" t="s">
        <v>160</v>
      </c>
      <c r="F14045" s="753" t="s">
        <v>549</v>
      </c>
      <c r="G14045" s="757" t="s">
        <v>550</v>
      </c>
      <c r="H14045" s="751">
        <v>20265000</v>
      </c>
    </row>
    <row r="14046" spans="1:8">
      <c r="A14046" s="753" t="s">
        <v>85</v>
      </c>
      <c r="B14046" s="753" t="s">
        <v>246</v>
      </c>
      <c r="C14046" s="753" t="s">
        <v>963</v>
      </c>
      <c r="D14046" s="753" t="s">
        <v>1933</v>
      </c>
      <c r="E14046" s="753" t="s">
        <v>160</v>
      </c>
      <c r="F14046" s="753" t="s">
        <v>551</v>
      </c>
      <c r="G14046" s="757" t="s">
        <v>133</v>
      </c>
      <c r="H14046" s="751">
        <v>22080000</v>
      </c>
    </row>
    <row r="14047" spans="1:8" ht="39.6">
      <c r="A14047" s="753" t="s">
        <v>85</v>
      </c>
      <c r="B14047" s="753" t="s">
        <v>246</v>
      </c>
      <c r="C14047" s="753" t="s">
        <v>963</v>
      </c>
      <c r="D14047" s="753" t="s">
        <v>1933</v>
      </c>
      <c r="E14047" s="753" t="s">
        <v>560</v>
      </c>
      <c r="F14047" s="753"/>
      <c r="G14047" s="757" t="s">
        <v>1790</v>
      </c>
      <c r="H14047" s="751">
        <v>348100000</v>
      </c>
    </row>
    <row r="14048" spans="1:8">
      <c r="A14048" s="753" t="s">
        <v>85</v>
      </c>
      <c r="B14048" s="753" t="s">
        <v>246</v>
      </c>
      <c r="C14048" s="753" t="s">
        <v>963</v>
      </c>
      <c r="D14048" s="753" t="s">
        <v>1933</v>
      </c>
      <c r="E14048" s="753" t="s">
        <v>560</v>
      </c>
      <c r="F14048" s="753" t="s">
        <v>5</v>
      </c>
      <c r="G14048" s="757" t="s">
        <v>6</v>
      </c>
      <c r="H14048" s="751">
        <v>12714000</v>
      </c>
    </row>
    <row r="14049" spans="1:8">
      <c r="A14049" s="753" t="s">
        <v>85</v>
      </c>
      <c r="B14049" s="753" t="s">
        <v>246</v>
      </c>
      <c r="C14049" s="753" t="s">
        <v>963</v>
      </c>
      <c r="D14049" s="753" t="s">
        <v>1933</v>
      </c>
      <c r="E14049" s="753" t="s">
        <v>560</v>
      </c>
      <c r="F14049" s="753" t="s">
        <v>418</v>
      </c>
      <c r="G14049" s="757" t="s">
        <v>1793</v>
      </c>
      <c r="H14049" s="751">
        <v>6000000</v>
      </c>
    </row>
    <row r="14050" spans="1:8" ht="26.4">
      <c r="A14050" s="753" t="s">
        <v>85</v>
      </c>
      <c r="B14050" s="753" t="s">
        <v>246</v>
      </c>
      <c r="C14050" s="753" t="s">
        <v>963</v>
      </c>
      <c r="D14050" s="753" t="s">
        <v>1933</v>
      </c>
      <c r="E14050" s="753" t="s">
        <v>560</v>
      </c>
      <c r="F14050" s="753" t="s">
        <v>563</v>
      </c>
      <c r="G14050" s="757" t="s">
        <v>13</v>
      </c>
      <c r="H14050" s="751">
        <v>329386000</v>
      </c>
    </row>
    <row r="14051" spans="1:8" ht="26.4">
      <c r="A14051" s="753" t="s">
        <v>85</v>
      </c>
      <c r="B14051" s="753" t="s">
        <v>246</v>
      </c>
      <c r="C14051" s="753" t="s">
        <v>963</v>
      </c>
      <c r="D14051" s="753" t="s">
        <v>1933</v>
      </c>
      <c r="E14051" s="753" t="s">
        <v>1796</v>
      </c>
      <c r="F14051" s="753"/>
      <c r="G14051" s="757" t="s">
        <v>1797</v>
      </c>
      <c r="H14051" s="751">
        <v>45100000</v>
      </c>
    </row>
    <row r="14052" spans="1:8">
      <c r="A14052" s="753" t="s">
        <v>85</v>
      </c>
      <c r="B14052" s="753" t="s">
        <v>246</v>
      </c>
      <c r="C14052" s="753" t="s">
        <v>963</v>
      </c>
      <c r="D14052" s="753" t="s">
        <v>1933</v>
      </c>
      <c r="E14052" s="753" t="s">
        <v>1796</v>
      </c>
      <c r="F14052" s="753" t="s">
        <v>1825</v>
      </c>
      <c r="G14052" s="757" t="s">
        <v>1794</v>
      </c>
      <c r="H14052" s="751">
        <v>45100000</v>
      </c>
    </row>
    <row r="14053" spans="1:8" ht="26.4">
      <c r="A14053" s="753" t="s">
        <v>85</v>
      </c>
      <c r="B14053" s="753" t="s">
        <v>246</v>
      </c>
      <c r="C14053" s="753" t="s">
        <v>963</v>
      </c>
      <c r="D14053" s="753" t="s">
        <v>1933</v>
      </c>
      <c r="E14053" s="753" t="s">
        <v>130</v>
      </c>
      <c r="F14053" s="753"/>
      <c r="G14053" s="757" t="s">
        <v>131</v>
      </c>
      <c r="H14053" s="751">
        <v>108735600</v>
      </c>
    </row>
    <row r="14054" spans="1:8">
      <c r="A14054" s="753" t="s">
        <v>85</v>
      </c>
      <c r="B14054" s="753" t="s">
        <v>246</v>
      </c>
      <c r="C14054" s="753" t="s">
        <v>963</v>
      </c>
      <c r="D14054" s="753" t="s">
        <v>1933</v>
      </c>
      <c r="E14054" s="753" t="s">
        <v>130</v>
      </c>
      <c r="F14054" s="753" t="s">
        <v>585</v>
      </c>
      <c r="G14054" s="757" t="s">
        <v>1799</v>
      </c>
      <c r="H14054" s="751">
        <v>50520000</v>
      </c>
    </row>
    <row r="14055" spans="1:8">
      <c r="A14055" s="753" t="s">
        <v>85</v>
      </c>
      <c r="B14055" s="753" t="s">
        <v>246</v>
      </c>
      <c r="C14055" s="753" t="s">
        <v>963</v>
      </c>
      <c r="D14055" s="753" t="s">
        <v>1933</v>
      </c>
      <c r="E14055" s="753" t="s">
        <v>130</v>
      </c>
      <c r="F14055" s="753" t="s">
        <v>132</v>
      </c>
      <c r="G14055" s="757" t="s">
        <v>135</v>
      </c>
      <c r="H14055" s="751">
        <v>58215600</v>
      </c>
    </row>
    <row r="14056" spans="1:8">
      <c r="A14056" s="753" t="s">
        <v>85</v>
      </c>
      <c r="B14056" s="753" t="s">
        <v>246</v>
      </c>
      <c r="C14056" s="753" t="s">
        <v>963</v>
      </c>
      <c r="D14056" s="753" t="s">
        <v>1933</v>
      </c>
      <c r="E14056" s="753" t="s">
        <v>134</v>
      </c>
      <c r="F14056" s="753"/>
      <c r="G14056" s="757" t="s">
        <v>135</v>
      </c>
      <c r="H14056" s="751">
        <v>200830280</v>
      </c>
    </row>
    <row r="14057" spans="1:8">
      <c r="A14057" s="753" t="s">
        <v>85</v>
      </c>
      <c r="B14057" s="753" t="s">
        <v>246</v>
      </c>
      <c r="C14057" s="753" t="s">
        <v>963</v>
      </c>
      <c r="D14057" s="753" t="s">
        <v>1933</v>
      </c>
      <c r="E14057" s="753" t="s">
        <v>134</v>
      </c>
      <c r="F14057" s="753" t="s">
        <v>137</v>
      </c>
      <c r="G14057" s="757" t="s">
        <v>138</v>
      </c>
      <c r="H14057" s="751">
        <v>12680000</v>
      </c>
    </row>
    <row r="14058" spans="1:8">
      <c r="A14058" s="753" t="s">
        <v>85</v>
      </c>
      <c r="B14058" s="753" t="s">
        <v>246</v>
      </c>
      <c r="C14058" s="753" t="s">
        <v>963</v>
      </c>
      <c r="D14058" s="753" t="s">
        <v>1933</v>
      </c>
      <c r="E14058" s="753" t="s">
        <v>134</v>
      </c>
      <c r="F14058" s="753" t="s">
        <v>139</v>
      </c>
      <c r="G14058" s="757" t="s">
        <v>140</v>
      </c>
      <c r="H14058" s="751">
        <v>188150280</v>
      </c>
    </row>
    <row r="14059" spans="1:8">
      <c r="A14059" s="753" t="s">
        <v>85</v>
      </c>
      <c r="B14059" s="753" t="s">
        <v>246</v>
      </c>
      <c r="C14059" s="753" t="s">
        <v>963</v>
      </c>
      <c r="D14059" s="753" t="s">
        <v>1933</v>
      </c>
      <c r="E14059" s="753" t="s">
        <v>178</v>
      </c>
      <c r="F14059" s="753"/>
      <c r="G14059" s="757" t="s">
        <v>179</v>
      </c>
      <c r="H14059" s="751">
        <v>2391726000</v>
      </c>
    </row>
    <row r="14060" spans="1:8" ht="26.4">
      <c r="A14060" s="753" t="s">
        <v>85</v>
      </c>
      <c r="B14060" s="753" t="s">
        <v>246</v>
      </c>
      <c r="C14060" s="753" t="s">
        <v>963</v>
      </c>
      <c r="D14060" s="753" t="s">
        <v>1933</v>
      </c>
      <c r="E14060" s="753" t="s">
        <v>178</v>
      </c>
      <c r="F14060" s="753" t="s">
        <v>180</v>
      </c>
      <c r="G14060" s="757" t="s">
        <v>1810</v>
      </c>
      <c r="H14060" s="751">
        <v>2391726000</v>
      </c>
    </row>
    <row r="14061" spans="1:8">
      <c r="A14061" s="753" t="s">
        <v>85</v>
      </c>
      <c r="B14061" s="753" t="s">
        <v>246</v>
      </c>
      <c r="C14061" s="753" t="s">
        <v>963</v>
      </c>
      <c r="D14061" s="753" t="s">
        <v>1933</v>
      </c>
      <c r="E14061" s="753" t="s">
        <v>16</v>
      </c>
      <c r="F14061" s="753"/>
      <c r="G14061" s="757" t="s">
        <v>17</v>
      </c>
      <c r="H14061" s="751">
        <v>13000000</v>
      </c>
    </row>
    <row r="14062" spans="1:8">
      <c r="A14062" s="753" t="s">
        <v>85</v>
      </c>
      <c r="B14062" s="753" t="s">
        <v>246</v>
      </c>
      <c r="C14062" s="753" t="s">
        <v>963</v>
      </c>
      <c r="D14062" s="753" t="s">
        <v>1933</v>
      </c>
      <c r="E14062" s="753" t="s">
        <v>16</v>
      </c>
      <c r="F14062" s="753" t="s">
        <v>18</v>
      </c>
      <c r="G14062" s="757" t="s">
        <v>1887</v>
      </c>
      <c r="H14062" s="751">
        <v>13000000</v>
      </c>
    </row>
    <row r="14063" spans="1:8">
      <c r="A14063" s="753" t="s">
        <v>85</v>
      </c>
      <c r="B14063" s="753" t="s">
        <v>246</v>
      </c>
      <c r="C14063" s="753" t="s">
        <v>963</v>
      </c>
      <c r="D14063" s="753" t="s">
        <v>1933</v>
      </c>
      <c r="E14063" s="753" t="s">
        <v>19</v>
      </c>
      <c r="F14063" s="753"/>
      <c r="G14063" s="757" t="s">
        <v>133</v>
      </c>
      <c r="H14063" s="751">
        <v>350646000</v>
      </c>
    </row>
    <row r="14064" spans="1:8">
      <c r="A14064" s="753" t="s">
        <v>85</v>
      </c>
      <c r="B14064" s="753" t="s">
        <v>246</v>
      </c>
      <c r="C14064" s="753" t="s">
        <v>963</v>
      </c>
      <c r="D14064" s="753" t="s">
        <v>1933</v>
      </c>
      <c r="E14064" s="753" t="s">
        <v>19</v>
      </c>
      <c r="F14064" s="753" t="s">
        <v>20</v>
      </c>
      <c r="G14064" s="757" t="s">
        <v>21</v>
      </c>
      <c r="H14064" s="751">
        <v>56087000</v>
      </c>
    </row>
    <row r="14065" spans="1:8">
      <c r="A14065" s="753" t="s">
        <v>85</v>
      </c>
      <c r="B14065" s="753" t="s">
        <v>246</v>
      </c>
      <c r="C14065" s="753" t="s">
        <v>963</v>
      </c>
      <c r="D14065" s="753" t="s">
        <v>1933</v>
      </c>
      <c r="E14065" s="753" t="s">
        <v>19</v>
      </c>
      <c r="F14065" s="753" t="s">
        <v>22</v>
      </c>
      <c r="G14065" s="757" t="s">
        <v>23</v>
      </c>
      <c r="H14065" s="751">
        <v>265344000</v>
      </c>
    </row>
    <row r="14066" spans="1:8">
      <c r="A14066" s="753" t="s">
        <v>85</v>
      </c>
      <c r="B14066" s="753" t="s">
        <v>246</v>
      </c>
      <c r="C14066" s="753" t="s">
        <v>963</v>
      </c>
      <c r="D14066" s="753" t="s">
        <v>1933</v>
      </c>
      <c r="E14066" s="753" t="s">
        <v>19</v>
      </c>
      <c r="F14066" s="753" t="s">
        <v>245</v>
      </c>
      <c r="G14066" s="757" t="s">
        <v>135</v>
      </c>
      <c r="H14066" s="751">
        <v>29215000</v>
      </c>
    </row>
    <row r="14067" spans="1:8">
      <c r="A14067" s="753" t="s">
        <v>85</v>
      </c>
      <c r="B14067" s="753" t="s">
        <v>246</v>
      </c>
      <c r="C14067" s="753" t="s">
        <v>963</v>
      </c>
      <c r="D14067" s="753" t="s">
        <v>344</v>
      </c>
      <c r="E14067" s="753"/>
      <c r="F14067" s="753"/>
      <c r="G14067" s="757" t="s">
        <v>1935</v>
      </c>
      <c r="H14067" s="751">
        <v>3746806679</v>
      </c>
    </row>
    <row r="14068" spans="1:8">
      <c r="A14068" s="753" t="s">
        <v>85</v>
      </c>
      <c r="B14068" s="753" t="s">
        <v>246</v>
      </c>
      <c r="C14068" s="753" t="s">
        <v>963</v>
      </c>
      <c r="D14068" s="753" t="s">
        <v>344</v>
      </c>
      <c r="E14068" s="753" t="s">
        <v>96</v>
      </c>
      <c r="F14068" s="753"/>
      <c r="G14068" s="757" t="s">
        <v>97</v>
      </c>
      <c r="H14068" s="751">
        <v>130971000</v>
      </c>
    </row>
    <row r="14069" spans="1:8">
      <c r="A14069" s="753" t="s">
        <v>85</v>
      </c>
      <c r="B14069" s="753" t="s">
        <v>246</v>
      </c>
      <c r="C14069" s="753" t="s">
        <v>963</v>
      </c>
      <c r="D14069" s="753" t="s">
        <v>344</v>
      </c>
      <c r="E14069" s="753" t="s">
        <v>96</v>
      </c>
      <c r="F14069" s="753" t="s">
        <v>154</v>
      </c>
      <c r="G14069" s="757" t="s">
        <v>1773</v>
      </c>
      <c r="H14069" s="751">
        <v>130971000</v>
      </c>
    </row>
    <row r="14070" spans="1:8">
      <c r="A14070" s="753" t="s">
        <v>85</v>
      </c>
      <c r="B14070" s="753" t="s">
        <v>246</v>
      </c>
      <c r="C14070" s="753" t="s">
        <v>963</v>
      </c>
      <c r="D14070" s="753" t="s">
        <v>344</v>
      </c>
      <c r="E14070" s="753" t="s">
        <v>102</v>
      </c>
      <c r="F14070" s="753"/>
      <c r="G14070" s="757" t="s">
        <v>369</v>
      </c>
      <c r="H14070" s="751">
        <v>2324400</v>
      </c>
    </row>
    <row r="14071" spans="1:8">
      <c r="A14071" s="753" t="s">
        <v>85</v>
      </c>
      <c r="B14071" s="753" t="s">
        <v>246</v>
      </c>
      <c r="C14071" s="753" t="s">
        <v>963</v>
      </c>
      <c r="D14071" s="753" t="s">
        <v>344</v>
      </c>
      <c r="E14071" s="753" t="s">
        <v>102</v>
      </c>
      <c r="F14071" s="753" t="s">
        <v>103</v>
      </c>
      <c r="G14071" s="757" t="s">
        <v>104</v>
      </c>
      <c r="H14071" s="751">
        <v>1877400</v>
      </c>
    </row>
    <row r="14072" spans="1:8">
      <c r="A14072" s="753" t="s">
        <v>85</v>
      </c>
      <c r="B14072" s="753" t="s">
        <v>246</v>
      </c>
      <c r="C14072" s="753" t="s">
        <v>963</v>
      </c>
      <c r="D14072" s="753" t="s">
        <v>344</v>
      </c>
      <c r="E14072" s="753" t="s">
        <v>102</v>
      </c>
      <c r="F14072" s="753" t="s">
        <v>105</v>
      </c>
      <c r="G14072" s="757" t="s">
        <v>106</v>
      </c>
      <c r="H14072" s="751">
        <v>447000</v>
      </c>
    </row>
    <row r="14073" spans="1:8" ht="26.4">
      <c r="A14073" s="753" t="s">
        <v>85</v>
      </c>
      <c r="B14073" s="753" t="s">
        <v>246</v>
      </c>
      <c r="C14073" s="753" t="s">
        <v>963</v>
      </c>
      <c r="D14073" s="753" t="s">
        <v>344</v>
      </c>
      <c r="E14073" s="753" t="s">
        <v>582</v>
      </c>
      <c r="F14073" s="753"/>
      <c r="G14073" s="757" t="s">
        <v>2010</v>
      </c>
      <c r="H14073" s="751">
        <v>559664800</v>
      </c>
    </row>
    <row r="14074" spans="1:8">
      <c r="A14074" s="753" t="s">
        <v>85</v>
      </c>
      <c r="B14074" s="753" t="s">
        <v>246</v>
      </c>
      <c r="C14074" s="753" t="s">
        <v>963</v>
      </c>
      <c r="D14074" s="753" t="s">
        <v>344</v>
      </c>
      <c r="E14074" s="753" t="s">
        <v>582</v>
      </c>
      <c r="F14074" s="753" t="s">
        <v>583</v>
      </c>
      <c r="G14074" s="757" t="s">
        <v>2011</v>
      </c>
      <c r="H14074" s="751">
        <v>520001000</v>
      </c>
    </row>
    <row r="14075" spans="1:8">
      <c r="A14075" s="753" t="s">
        <v>85</v>
      </c>
      <c r="B14075" s="753" t="s">
        <v>246</v>
      </c>
      <c r="C14075" s="753" t="s">
        <v>963</v>
      </c>
      <c r="D14075" s="753" t="s">
        <v>344</v>
      </c>
      <c r="E14075" s="753" t="s">
        <v>582</v>
      </c>
      <c r="F14075" s="753" t="s">
        <v>324</v>
      </c>
      <c r="G14075" s="757" t="s">
        <v>135</v>
      </c>
      <c r="H14075" s="751">
        <v>39663800</v>
      </c>
    </row>
    <row r="14076" spans="1:8">
      <c r="A14076" s="753" t="s">
        <v>85</v>
      </c>
      <c r="B14076" s="753" t="s">
        <v>246</v>
      </c>
      <c r="C14076" s="753" t="s">
        <v>963</v>
      </c>
      <c r="D14076" s="753" t="s">
        <v>344</v>
      </c>
      <c r="E14076" s="753" t="s">
        <v>115</v>
      </c>
      <c r="F14076" s="753"/>
      <c r="G14076" s="757" t="s">
        <v>1781</v>
      </c>
      <c r="H14076" s="751">
        <v>22428700</v>
      </c>
    </row>
    <row r="14077" spans="1:8">
      <c r="A14077" s="753" t="s">
        <v>85</v>
      </c>
      <c r="B14077" s="753" t="s">
        <v>246</v>
      </c>
      <c r="C14077" s="753" t="s">
        <v>963</v>
      </c>
      <c r="D14077" s="753" t="s">
        <v>344</v>
      </c>
      <c r="E14077" s="753" t="s">
        <v>115</v>
      </c>
      <c r="F14077" s="753" t="s">
        <v>116</v>
      </c>
      <c r="G14077" s="757" t="s">
        <v>117</v>
      </c>
      <c r="H14077" s="751">
        <v>2630000</v>
      </c>
    </row>
    <row r="14078" spans="1:8">
      <c r="A14078" s="753" t="s">
        <v>85</v>
      </c>
      <c r="B14078" s="753" t="s">
        <v>246</v>
      </c>
      <c r="C14078" s="753" t="s">
        <v>963</v>
      </c>
      <c r="D14078" s="753" t="s">
        <v>344</v>
      </c>
      <c r="E14078" s="753" t="s">
        <v>115</v>
      </c>
      <c r="F14078" s="753" t="s">
        <v>147</v>
      </c>
      <c r="G14078" s="757" t="s">
        <v>148</v>
      </c>
      <c r="H14078" s="751">
        <v>18298700</v>
      </c>
    </row>
    <row r="14079" spans="1:8">
      <c r="A14079" s="753" t="s">
        <v>85</v>
      </c>
      <c r="B14079" s="753" t="s">
        <v>246</v>
      </c>
      <c r="C14079" s="753" t="s">
        <v>963</v>
      </c>
      <c r="D14079" s="753" t="s">
        <v>344</v>
      </c>
      <c r="E14079" s="753" t="s">
        <v>115</v>
      </c>
      <c r="F14079" s="753" t="s">
        <v>118</v>
      </c>
      <c r="G14079" s="757" t="s">
        <v>119</v>
      </c>
      <c r="H14079" s="751">
        <v>1500000</v>
      </c>
    </row>
    <row r="14080" spans="1:8">
      <c r="A14080" s="753" t="s">
        <v>85</v>
      </c>
      <c r="B14080" s="753" t="s">
        <v>246</v>
      </c>
      <c r="C14080" s="753" t="s">
        <v>963</v>
      </c>
      <c r="D14080" s="753" t="s">
        <v>344</v>
      </c>
      <c r="E14080" s="753" t="s">
        <v>120</v>
      </c>
      <c r="F14080" s="753"/>
      <c r="G14080" s="757" t="s">
        <v>121</v>
      </c>
      <c r="H14080" s="751">
        <v>9760000</v>
      </c>
    </row>
    <row r="14081" spans="1:8">
      <c r="A14081" s="753" t="s">
        <v>85</v>
      </c>
      <c r="B14081" s="753" t="s">
        <v>246</v>
      </c>
      <c r="C14081" s="753" t="s">
        <v>963</v>
      </c>
      <c r="D14081" s="753" t="s">
        <v>344</v>
      </c>
      <c r="E14081" s="753" t="s">
        <v>120</v>
      </c>
      <c r="F14081" s="753" t="s">
        <v>315</v>
      </c>
      <c r="G14081" s="757" t="s">
        <v>1831</v>
      </c>
      <c r="H14081" s="751">
        <v>9760000</v>
      </c>
    </row>
    <row r="14082" spans="1:8">
      <c r="A14082" s="753" t="s">
        <v>85</v>
      </c>
      <c r="B14082" s="753" t="s">
        <v>246</v>
      </c>
      <c r="C14082" s="753" t="s">
        <v>963</v>
      </c>
      <c r="D14082" s="753" t="s">
        <v>344</v>
      </c>
      <c r="E14082" s="753" t="s">
        <v>160</v>
      </c>
      <c r="F14082" s="753"/>
      <c r="G14082" s="757" t="s">
        <v>161</v>
      </c>
      <c r="H14082" s="751">
        <v>68490000</v>
      </c>
    </row>
    <row r="14083" spans="1:8">
      <c r="A14083" s="753" t="s">
        <v>85</v>
      </c>
      <c r="B14083" s="753" t="s">
        <v>246</v>
      </c>
      <c r="C14083" s="753" t="s">
        <v>963</v>
      </c>
      <c r="D14083" s="753" t="s">
        <v>344</v>
      </c>
      <c r="E14083" s="753" t="s">
        <v>160</v>
      </c>
      <c r="F14083" s="753" t="s">
        <v>162</v>
      </c>
      <c r="G14083" s="757" t="s">
        <v>163</v>
      </c>
      <c r="H14083" s="751">
        <v>1170000</v>
      </c>
    </row>
    <row r="14084" spans="1:8">
      <c r="A14084" s="753" t="s">
        <v>85</v>
      </c>
      <c r="B14084" s="753" t="s">
        <v>246</v>
      </c>
      <c r="C14084" s="753" t="s">
        <v>963</v>
      </c>
      <c r="D14084" s="753" t="s">
        <v>344</v>
      </c>
      <c r="E14084" s="753" t="s">
        <v>160</v>
      </c>
      <c r="F14084" s="753" t="s">
        <v>544</v>
      </c>
      <c r="G14084" s="757" t="s">
        <v>545</v>
      </c>
      <c r="H14084" s="751">
        <v>300000</v>
      </c>
    </row>
    <row r="14085" spans="1:8">
      <c r="A14085" s="753" t="s">
        <v>85</v>
      </c>
      <c r="B14085" s="753" t="s">
        <v>246</v>
      </c>
      <c r="C14085" s="753" t="s">
        <v>963</v>
      </c>
      <c r="D14085" s="753" t="s">
        <v>344</v>
      </c>
      <c r="E14085" s="753" t="s">
        <v>160</v>
      </c>
      <c r="F14085" s="753" t="s">
        <v>438</v>
      </c>
      <c r="G14085" s="757" t="s">
        <v>1786</v>
      </c>
      <c r="H14085" s="751">
        <v>140000</v>
      </c>
    </row>
    <row r="14086" spans="1:8">
      <c r="A14086" s="753" t="s">
        <v>85</v>
      </c>
      <c r="B14086" s="753" t="s">
        <v>246</v>
      </c>
      <c r="C14086" s="753" t="s">
        <v>963</v>
      </c>
      <c r="D14086" s="753" t="s">
        <v>344</v>
      </c>
      <c r="E14086" s="753" t="s">
        <v>160</v>
      </c>
      <c r="F14086" s="753" t="s">
        <v>549</v>
      </c>
      <c r="G14086" s="757" t="s">
        <v>550</v>
      </c>
      <c r="H14086" s="751">
        <v>45530000</v>
      </c>
    </row>
    <row r="14087" spans="1:8">
      <c r="A14087" s="753" t="s">
        <v>85</v>
      </c>
      <c r="B14087" s="753" t="s">
        <v>246</v>
      </c>
      <c r="C14087" s="753" t="s">
        <v>963</v>
      </c>
      <c r="D14087" s="753" t="s">
        <v>344</v>
      </c>
      <c r="E14087" s="753" t="s">
        <v>160</v>
      </c>
      <c r="F14087" s="753" t="s">
        <v>551</v>
      </c>
      <c r="G14087" s="757" t="s">
        <v>133</v>
      </c>
      <c r="H14087" s="751">
        <v>21350000</v>
      </c>
    </row>
    <row r="14088" spans="1:8">
      <c r="A14088" s="753" t="s">
        <v>85</v>
      </c>
      <c r="B14088" s="753" t="s">
        <v>246</v>
      </c>
      <c r="C14088" s="753" t="s">
        <v>963</v>
      </c>
      <c r="D14088" s="753" t="s">
        <v>344</v>
      </c>
      <c r="E14088" s="753" t="s">
        <v>554</v>
      </c>
      <c r="F14088" s="753"/>
      <c r="G14088" s="757" t="s">
        <v>555</v>
      </c>
      <c r="H14088" s="751">
        <v>3250000</v>
      </c>
    </row>
    <row r="14089" spans="1:8">
      <c r="A14089" s="753" t="s">
        <v>85</v>
      </c>
      <c r="B14089" s="753" t="s">
        <v>246</v>
      </c>
      <c r="C14089" s="753" t="s">
        <v>963</v>
      </c>
      <c r="D14089" s="753" t="s">
        <v>344</v>
      </c>
      <c r="E14089" s="753" t="s">
        <v>554</v>
      </c>
      <c r="F14089" s="753" t="s">
        <v>243</v>
      </c>
      <c r="G14089" s="757" t="s">
        <v>244</v>
      </c>
      <c r="H14089" s="751">
        <v>1000000</v>
      </c>
    </row>
    <row r="14090" spans="1:8">
      <c r="A14090" s="753" t="s">
        <v>85</v>
      </c>
      <c r="B14090" s="753" t="s">
        <v>246</v>
      </c>
      <c r="C14090" s="753" t="s">
        <v>963</v>
      </c>
      <c r="D14090" s="753" t="s">
        <v>344</v>
      </c>
      <c r="E14090" s="753" t="s">
        <v>554</v>
      </c>
      <c r="F14090" s="753" t="s">
        <v>558</v>
      </c>
      <c r="G14090" s="757" t="s">
        <v>559</v>
      </c>
      <c r="H14090" s="751">
        <v>2250000</v>
      </c>
    </row>
    <row r="14091" spans="1:8" ht="39.6">
      <c r="A14091" s="753" t="s">
        <v>85</v>
      </c>
      <c r="B14091" s="753" t="s">
        <v>246</v>
      </c>
      <c r="C14091" s="753" t="s">
        <v>963</v>
      </c>
      <c r="D14091" s="753" t="s">
        <v>344</v>
      </c>
      <c r="E14091" s="753" t="s">
        <v>560</v>
      </c>
      <c r="F14091" s="753"/>
      <c r="G14091" s="757" t="s">
        <v>1790</v>
      </c>
      <c r="H14091" s="751">
        <v>74606000</v>
      </c>
    </row>
    <row r="14092" spans="1:8">
      <c r="A14092" s="753" t="s">
        <v>85</v>
      </c>
      <c r="B14092" s="753" t="s">
        <v>246</v>
      </c>
      <c r="C14092" s="753" t="s">
        <v>963</v>
      </c>
      <c r="D14092" s="753" t="s">
        <v>344</v>
      </c>
      <c r="E14092" s="753" t="s">
        <v>560</v>
      </c>
      <c r="F14092" s="753" t="s">
        <v>5</v>
      </c>
      <c r="G14092" s="757" t="s">
        <v>6</v>
      </c>
      <c r="H14092" s="751">
        <v>36300000</v>
      </c>
    </row>
    <row r="14093" spans="1:8">
      <c r="A14093" s="753" t="s">
        <v>85</v>
      </c>
      <c r="B14093" s="753" t="s">
        <v>246</v>
      </c>
      <c r="C14093" s="753" t="s">
        <v>963</v>
      </c>
      <c r="D14093" s="753" t="s">
        <v>344</v>
      </c>
      <c r="E14093" s="753" t="s">
        <v>560</v>
      </c>
      <c r="F14093" s="753" t="s">
        <v>7</v>
      </c>
      <c r="G14093" s="757" t="s">
        <v>1795</v>
      </c>
      <c r="H14093" s="751">
        <v>13306000</v>
      </c>
    </row>
    <row r="14094" spans="1:8" ht="26.4">
      <c r="A14094" s="753" t="s">
        <v>85</v>
      </c>
      <c r="B14094" s="753" t="s">
        <v>246</v>
      </c>
      <c r="C14094" s="753" t="s">
        <v>963</v>
      </c>
      <c r="D14094" s="753" t="s">
        <v>344</v>
      </c>
      <c r="E14094" s="753" t="s">
        <v>560</v>
      </c>
      <c r="F14094" s="753" t="s">
        <v>563</v>
      </c>
      <c r="G14094" s="757" t="s">
        <v>13</v>
      </c>
      <c r="H14094" s="751">
        <v>25000000</v>
      </c>
    </row>
    <row r="14095" spans="1:8" ht="26.4">
      <c r="A14095" s="753" t="s">
        <v>85</v>
      </c>
      <c r="B14095" s="753" t="s">
        <v>246</v>
      </c>
      <c r="C14095" s="753" t="s">
        <v>963</v>
      </c>
      <c r="D14095" s="753" t="s">
        <v>344</v>
      </c>
      <c r="E14095" s="753" t="s">
        <v>1796</v>
      </c>
      <c r="F14095" s="753"/>
      <c r="G14095" s="757" t="s">
        <v>1797</v>
      </c>
      <c r="H14095" s="751">
        <v>32900000</v>
      </c>
    </row>
    <row r="14096" spans="1:8">
      <c r="A14096" s="753" t="s">
        <v>85</v>
      </c>
      <c r="B14096" s="753" t="s">
        <v>246</v>
      </c>
      <c r="C14096" s="753" t="s">
        <v>963</v>
      </c>
      <c r="D14096" s="753" t="s">
        <v>344</v>
      </c>
      <c r="E14096" s="753" t="s">
        <v>1796</v>
      </c>
      <c r="F14096" s="753" t="s">
        <v>1798</v>
      </c>
      <c r="G14096" s="757" t="s">
        <v>1793</v>
      </c>
      <c r="H14096" s="751">
        <v>14700000</v>
      </c>
    </row>
    <row r="14097" spans="1:8">
      <c r="A14097" s="753" t="s">
        <v>85</v>
      </c>
      <c r="B14097" s="753" t="s">
        <v>246</v>
      </c>
      <c r="C14097" s="753" t="s">
        <v>963</v>
      </c>
      <c r="D14097" s="753" t="s">
        <v>344</v>
      </c>
      <c r="E14097" s="753" t="s">
        <v>1796</v>
      </c>
      <c r="F14097" s="753" t="s">
        <v>1833</v>
      </c>
      <c r="G14097" s="757" t="s">
        <v>1834</v>
      </c>
      <c r="H14097" s="751">
        <v>18200000</v>
      </c>
    </row>
    <row r="14098" spans="1:8" ht="26.4">
      <c r="A14098" s="753" t="s">
        <v>85</v>
      </c>
      <c r="B14098" s="753" t="s">
        <v>246</v>
      </c>
      <c r="C14098" s="753" t="s">
        <v>963</v>
      </c>
      <c r="D14098" s="753" t="s">
        <v>344</v>
      </c>
      <c r="E14098" s="753" t="s">
        <v>130</v>
      </c>
      <c r="F14098" s="753"/>
      <c r="G14098" s="757" t="s">
        <v>131</v>
      </c>
      <c r="H14098" s="751">
        <v>279843999</v>
      </c>
    </row>
    <row r="14099" spans="1:8">
      <c r="A14099" s="753" t="s">
        <v>85</v>
      </c>
      <c r="B14099" s="753" t="s">
        <v>246</v>
      </c>
      <c r="C14099" s="753" t="s">
        <v>963</v>
      </c>
      <c r="D14099" s="753" t="s">
        <v>344</v>
      </c>
      <c r="E14099" s="753" t="s">
        <v>130</v>
      </c>
      <c r="F14099" s="753" t="s">
        <v>585</v>
      </c>
      <c r="G14099" s="757" t="s">
        <v>1799</v>
      </c>
      <c r="H14099" s="751">
        <v>32525000</v>
      </c>
    </row>
    <row r="14100" spans="1:8">
      <c r="A14100" s="753" t="s">
        <v>85</v>
      </c>
      <c r="B14100" s="753" t="s">
        <v>246</v>
      </c>
      <c r="C14100" s="753" t="s">
        <v>963</v>
      </c>
      <c r="D14100" s="753" t="s">
        <v>344</v>
      </c>
      <c r="E14100" s="753" t="s">
        <v>130</v>
      </c>
      <c r="F14100" s="753" t="s">
        <v>132</v>
      </c>
      <c r="G14100" s="757" t="s">
        <v>135</v>
      </c>
      <c r="H14100" s="751">
        <v>247318999</v>
      </c>
    </row>
    <row r="14101" spans="1:8">
      <c r="A14101" s="753" t="s">
        <v>85</v>
      </c>
      <c r="B14101" s="753" t="s">
        <v>246</v>
      </c>
      <c r="C14101" s="753" t="s">
        <v>963</v>
      </c>
      <c r="D14101" s="753" t="s">
        <v>344</v>
      </c>
      <c r="E14101" s="753" t="s">
        <v>134</v>
      </c>
      <c r="F14101" s="753"/>
      <c r="G14101" s="757" t="s">
        <v>135</v>
      </c>
      <c r="H14101" s="751">
        <v>509871780</v>
      </c>
    </row>
    <row r="14102" spans="1:8">
      <c r="A14102" s="753" t="s">
        <v>85</v>
      </c>
      <c r="B14102" s="753" t="s">
        <v>246</v>
      </c>
      <c r="C14102" s="753" t="s">
        <v>963</v>
      </c>
      <c r="D14102" s="753" t="s">
        <v>344</v>
      </c>
      <c r="E14102" s="753" t="s">
        <v>134</v>
      </c>
      <c r="F14102" s="753" t="s">
        <v>137</v>
      </c>
      <c r="G14102" s="757" t="s">
        <v>138</v>
      </c>
      <c r="H14102" s="751">
        <v>22200000</v>
      </c>
    </row>
    <row r="14103" spans="1:8">
      <c r="A14103" s="753" t="s">
        <v>85</v>
      </c>
      <c r="B14103" s="753" t="s">
        <v>246</v>
      </c>
      <c r="C14103" s="753" t="s">
        <v>963</v>
      </c>
      <c r="D14103" s="753" t="s">
        <v>344</v>
      </c>
      <c r="E14103" s="753" t="s">
        <v>134</v>
      </c>
      <c r="F14103" s="753" t="s">
        <v>139</v>
      </c>
      <c r="G14103" s="757" t="s">
        <v>140</v>
      </c>
      <c r="H14103" s="751">
        <v>487671780</v>
      </c>
    </row>
    <row r="14104" spans="1:8">
      <c r="A14104" s="753" t="s">
        <v>85</v>
      </c>
      <c r="B14104" s="753" t="s">
        <v>246</v>
      </c>
      <c r="C14104" s="753" t="s">
        <v>963</v>
      </c>
      <c r="D14104" s="753" t="s">
        <v>344</v>
      </c>
      <c r="E14104" s="753" t="s">
        <v>178</v>
      </c>
      <c r="F14104" s="753"/>
      <c r="G14104" s="757" t="s">
        <v>179</v>
      </c>
      <c r="H14104" s="751">
        <v>1652732000</v>
      </c>
    </row>
    <row r="14105" spans="1:8" ht="26.4">
      <c r="A14105" s="753" t="s">
        <v>85</v>
      </c>
      <c r="B14105" s="753" t="s">
        <v>246</v>
      </c>
      <c r="C14105" s="753" t="s">
        <v>963</v>
      </c>
      <c r="D14105" s="753" t="s">
        <v>344</v>
      </c>
      <c r="E14105" s="753" t="s">
        <v>178</v>
      </c>
      <c r="F14105" s="753" t="s">
        <v>180</v>
      </c>
      <c r="G14105" s="757" t="s">
        <v>1810</v>
      </c>
      <c r="H14105" s="751">
        <v>1652732000</v>
      </c>
    </row>
    <row r="14106" spans="1:8">
      <c r="A14106" s="753" t="s">
        <v>85</v>
      </c>
      <c r="B14106" s="753" t="s">
        <v>246</v>
      </c>
      <c r="C14106" s="753" t="s">
        <v>963</v>
      </c>
      <c r="D14106" s="753" t="s">
        <v>344</v>
      </c>
      <c r="E14106" s="753" t="s">
        <v>16</v>
      </c>
      <c r="F14106" s="753"/>
      <c r="G14106" s="757" t="s">
        <v>17</v>
      </c>
      <c r="H14106" s="751">
        <v>304628000</v>
      </c>
    </row>
    <row r="14107" spans="1:8">
      <c r="A14107" s="753" t="s">
        <v>85</v>
      </c>
      <c r="B14107" s="753" t="s">
        <v>246</v>
      </c>
      <c r="C14107" s="753" t="s">
        <v>963</v>
      </c>
      <c r="D14107" s="753" t="s">
        <v>344</v>
      </c>
      <c r="E14107" s="753" t="s">
        <v>16</v>
      </c>
      <c r="F14107" s="753" t="s">
        <v>18</v>
      </c>
      <c r="G14107" s="757" t="s">
        <v>1887</v>
      </c>
      <c r="H14107" s="751">
        <v>304628000</v>
      </c>
    </row>
    <row r="14108" spans="1:8">
      <c r="A14108" s="753" t="s">
        <v>85</v>
      </c>
      <c r="B14108" s="753" t="s">
        <v>246</v>
      </c>
      <c r="C14108" s="753" t="s">
        <v>963</v>
      </c>
      <c r="D14108" s="753" t="s">
        <v>344</v>
      </c>
      <c r="E14108" s="753" t="s">
        <v>19</v>
      </c>
      <c r="F14108" s="753"/>
      <c r="G14108" s="757" t="s">
        <v>133</v>
      </c>
      <c r="H14108" s="751">
        <v>95336000</v>
      </c>
    </row>
    <row r="14109" spans="1:8">
      <c r="A14109" s="753" t="s">
        <v>85</v>
      </c>
      <c r="B14109" s="753" t="s">
        <v>246</v>
      </c>
      <c r="C14109" s="753" t="s">
        <v>963</v>
      </c>
      <c r="D14109" s="753" t="s">
        <v>344</v>
      </c>
      <c r="E14109" s="753" t="s">
        <v>19</v>
      </c>
      <c r="F14109" s="753" t="s">
        <v>22</v>
      </c>
      <c r="G14109" s="757" t="s">
        <v>23</v>
      </c>
      <c r="H14109" s="751">
        <v>73459000</v>
      </c>
    </row>
    <row r="14110" spans="1:8">
      <c r="A14110" s="753" t="s">
        <v>85</v>
      </c>
      <c r="B14110" s="753" t="s">
        <v>246</v>
      </c>
      <c r="C14110" s="753" t="s">
        <v>963</v>
      </c>
      <c r="D14110" s="753" t="s">
        <v>344</v>
      </c>
      <c r="E14110" s="753" t="s">
        <v>19</v>
      </c>
      <c r="F14110" s="753" t="s">
        <v>245</v>
      </c>
      <c r="G14110" s="757" t="s">
        <v>135</v>
      </c>
      <c r="H14110" s="751">
        <v>21877000</v>
      </c>
    </row>
    <row r="14111" spans="1:8">
      <c r="A14111" s="753" t="s">
        <v>85</v>
      </c>
      <c r="B14111" s="753" t="s">
        <v>246</v>
      </c>
      <c r="C14111" s="753" t="s">
        <v>963</v>
      </c>
      <c r="D14111" s="753" t="s">
        <v>1120</v>
      </c>
      <c r="E14111" s="753"/>
      <c r="F14111" s="753"/>
      <c r="G14111" s="757" t="s">
        <v>1936</v>
      </c>
      <c r="H14111" s="751">
        <v>225401000</v>
      </c>
    </row>
    <row r="14112" spans="1:8">
      <c r="A14112" s="753" t="s">
        <v>85</v>
      </c>
      <c r="B14112" s="753" t="s">
        <v>246</v>
      </c>
      <c r="C14112" s="753" t="s">
        <v>963</v>
      </c>
      <c r="D14112" s="753" t="s">
        <v>1120</v>
      </c>
      <c r="E14112" s="753" t="s">
        <v>115</v>
      </c>
      <c r="F14112" s="753"/>
      <c r="G14112" s="757" t="s">
        <v>1781</v>
      </c>
      <c r="H14112" s="751">
        <v>4888000</v>
      </c>
    </row>
    <row r="14113" spans="1:8">
      <c r="A14113" s="753" t="s">
        <v>85</v>
      </c>
      <c r="B14113" s="753" t="s">
        <v>246</v>
      </c>
      <c r="C14113" s="753" t="s">
        <v>963</v>
      </c>
      <c r="D14113" s="753" t="s">
        <v>1120</v>
      </c>
      <c r="E14113" s="753" t="s">
        <v>115</v>
      </c>
      <c r="F14113" s="753" t="s">
        <v>116</v>
      </c>
      <c r="G14113" s="757" t="s">
        <v>117</v>
      </c>
      <c r="H14113" s="751">
        <v>3288000</v>
      </c>
    </row>
    <row r="14114" spans="1:8">
      <c r="A14114" s="753" t="s">
        <v>85</v>
      </c>
      <c r="B14114" s="753" t="s">
        <v>246</v>
      </c>
      <c r="C14114" s="753" t="s">
        <v>963</v>
      </c>
      <c r="D14114" s="753" t="s">
        <v>1120</v>
      </c>
      <c r="E14114" s="753" t="s">
        <v>115</v>
      </c>
      <c r="F14114" s="753" t="s">
        <v>147</v>
      </c>
      <c r="G14114" s="757" t="s">
        <v>148</v>
      </c>
      <c r="H14114" s="751">
        <v>1600000</v>
      </c>
    </row>
    <row r="14115" spans="1:8">
      <c r="A14115" s="753" t="s">
        <v>85</v>
      </c>
      <c r="B14115" s="753" t="s">
        <v>246</v>
      </c>
      <c r="C14115" s="753" t="s">
        <v>963</v>
      </c>
      <c r="D14115" s="753" t="s">
        <v>1120</v>
      </c>
      <c r="E14115" s="753" t="s">
        <v>120</v>
      </c>
      <c r="F14115" s="753"/>
      <c r="G14115" s="757" t="s">
        <v>121</v>
      </c>
      <c r="H14115" s="751">
        <v>8148000</v>
      </c>
    </row>
    <row r="14116" spans="1:8">
      <c r="A14116" s="753" t="s">
        <v>85</v>
      </c>
      <c r="B14116" s="753" t="s">
        <v>246</v>
      </c>
      <c r="C14116" s="753" t="s">
        <v>963</v>
      </c>
      <c r="D14116" s="753" t="s">
        <v>1120</v>
      </c>
      <c r="E14116" s="753" t="s">
        <v>120</v>
      </c>
      <c r="F14116" s="753" t="s">
        <v>315</v>
      </c>
      <c r="G14116" s="757" t="s">
        <v>1831</v>
      </c>
      <c r="H14116" s="751">
        <v>8148000</v>
      </c>
    </row>
    <row r="14117" spans="1:8">
      <c r="A14117" s="753" t="s">
        <v>85</v>
      </c>
      <c r="B14117" s="753" t="s">
        <v>246</v>
      </c>
      <c r="C14117" s="753" t="s">
        <v>963</v>
      </c>
      <c r="D14117" s="753" t="s">
        <v>1120</v>
      </c>
      <c r="E14117" s="753" t="s">
        <v>160</v>
      </c>
      <c r="F14117" s="753"/>
      <c r="G14117" s="757" t="s">
        <v>161</v>
      </c>
      <c r="H14117" s="751">
        <v>94940000</v>
      </c>
    </row>
    <row r="14118" spans="1:8">
      <c r="A14118" s="753" t="s">
        <v>85</v>
      </c>
      <c r="B14118" s="753" t="s">
        <v>246</v>
      </c>
      <c r="C14118" s="753" t="s">
        <v>963</v>
      </c>
      <c r="D14118" s="753" t="s">
        <v>1120</v>
      </c>
      <c r="E14118" s="753" t="s">
        <v>160</v>
      </c>
      <c r="F14118" s="753" t="s">
        <v>162</v>
      </c>
      <c r="G14118" s="757" t="s">
        <v>163</v>
      </c>
      <c r="H14118" s="751">
        <v>590000</v>
      </c>
    </row>
    <row r="14119" spans="1:8">
      <c r="A14119" s="753" t="s">
        <v>85</v>
      </c>
      <c r="B14119" s="753" t="s">
        <v>246</v>
      </c>
      <c r="C14119" s="753" t="s">
        <v>963</v>
      </c>
      <c r="D14119" s="753" t="s">
        <v>1120</v>
      </c>
      <c r="E14119" s="753" t="s">
        <v>160</v>
      </c>
      <c r="F14119" s="753" t="s">
        <v>544</v>
      </c>
      <c r="G14119" s="757" t="s">
        <v>545</v>
      </c>
      <c r="H14119" s="751">
        <v>2100000</v>
      </c>
    </row>
    <row r="14120" spans="1:8">
      <c r="A14120" s="753" t="s">
        <v>85</v>
      </c>
      <c r="B14120" s="753" t="s">
        <v>246</v>
      </c>
      <c r="C14120" s="753" t="s">
        <v>963</v>
      </c>
      <c r="D14120" s="753" t="s">
        <v>1120</v>
      </c>
      <c r="E14120" s="753" t="s">
        <v>160</v>
      </c>
      <c r="F14120" s="753" t="s">
        <v>547</v>
      </c>
      <c r="G14120" s="757" t="s">
        <v>548</v>
      </c>
      <c r="H14120" s="751">
        <v>200000</v>
      </c>
    </row>
    <row r="14121" spans="1:8">
      <c r="A14121" s="753" t="s">
        <v>85</v>
      </c>
      <c r="B14121" s="753" t="s">
        <v>246</v>
      </c>
      <c r="C14121" s="753" t="s">
        <v>963</v>
      </c>
      <c r="D14121" s="753" t="s">
        <v>1120</v>
      </c>
      <c r="E14121" s="753" t="s">
        <v>160</v>
      </c>
      <c r="F14121" s="753" t="s">
        <v>438</v>
      </c>
      <c r="G14121" s="757" t="s">
        <v>1786</v>
      </c>
      <c r="H14121" s="751">
        <v>1240000</v>
      </c>
    </row>
    <row r="14122" spans="1:8">
      <c r="A14122" s="753" t="s">
        <v>85</v>
      </c>
      <c r="B14122" s="753" t="s">
        <v>246</v>
      </c>
      <c r="C14122" s="753" t="s">
        <v>963</v>
      </c>
      <c r="D14122" s="753" t="s">
        <v>1120</v>
      </c>
      <c r="E14122" s="753" t="s">
        <v>160</v>
      </c>
      <c r="F14122" s="753" t="s">
        <v>549</v>
      </c>
      <c r="G14122" s="757" t="s">
        <v>550</v>
      </c>
      <c r="H14122" s="751">
        <v>52180000</v>
      </c>
    </row>
    <row r="14123" spans="1:8">
      <c r="A14123" s="753" t="s">
        <v>85</v>
      </c>
      <c r="B14123" s="753" t="s">
        <v>246</v>
      </c>
      <c r="C14123" s="753" t="s">
        <v>963</v>
      </c>
      <c r="D14123" s="753" t="s">
        <v>1120</v>
      </c>
      <c r="E14123" s="753" t="s">
        <v>160</v>
      </c>
      <c r="F14123" s="753" t="s">
        <v>551</v>
      </c>
      <c r="G14123" s="757" t="s">
        <v>133</v>
      </c>
      <c r="H14123" s="751">
        <v>38630000</v>
      </c>
    </row>
    <row r="14124" spans="1:8" ht="26.4">
      <c r="A14124" s="753" t="s">
        <v>85</v>
      </c>
      <c r="B14124" s="753" t="s">
        <v>246</v>
      </c>
      <c r="C14124" s="753" t="s">
        <v>963</v>
      </c>
      <c r="D14124" s="753" t="s">
        <v>1120</v>
      </c>
      <c r="E14124" s="753" t="s">
        <v>130</v>
      </c>
      <c r="F14124" s="753"/>
      <c r="G14124" s="757" t="s">
        <v>131</v>
      </c>
      <c r="H14124" s="751">
        <v>36657000</v>
      </c>
    </row>
    <row r="14125" spans="1:8">
      <c r="A14125" s="753" t="s">
        <v>85</v>
      </c>
      <c r="B14125" s="753" t="s">
        <v>246</v>
      </c>
      <c r="C14125" s="753" t="s">
        <v>963</v>
      </c>
      <c r="D14125" s="753" t="s">
        <v>1120</v>
      </c>
      <c r="E14125" s="753" t="s">
        <v>130</v>
      </c>
      <c r="F14125" s="753" t="s">
        <v>585</v>
      </c>
      <c r="G14125" s="757" t="s">
        <v>1799</v>
      </c>
      <c r="H14125" s="751">
        <v>1490000</v>
      </c>
    </row>
    <row r="14126" spans="1:8">
      <c r="A14126" s="753" t="s">
        <v>85</v>
      </c>
      <c r="B14126" s="753" t="s">
        <v>246</v>
      </c>
      <c r="C14126" s="753" t="s">
        <v>963</v>
      </c>
      <c r="D14126" s="753" t="s">
        <v>1120</v>
      </c>
      <c r="E14126" s="753" t="s">
        <v>130</v>
      </c>
      <c r="F14126" s="753" t="s">
        <v>132</v>
      </c>
      <c r="G14126" s="757" t="s">
        <v>135</v>
      </c>
      <c r="H14126" s="751">
        <v>35167000</v>
      </c>
    </row>
    <row r="14127" spans="1:8">
      <c r="A14127" s="753" t="s">
        <v>85</v>
      </c>
      <c r="B14127" s="753" t="s">
        <v>246</v>
      </c>
      <c r="C14127" s="753" t="s">
        <v>963</v>
      </c>
      <c r="D14127" s="753" t="s">
        <v>1120</v>
      </c>
      <c r="E14127" s="753" t="s">
        <v>134</v>
      </c>
      <c r="F14127" s="753"/>
      <c r="G14127" s="757" t="s">
        <v>135</v>
      </c>
      <c r="H14127" s="751">
        <v>79668000</v>
      </c>
    </row>
    <row r="14128" spans="1:8">
      <c r="A14128" s="753" t="s">
        <v>85</v>
      </c>
      <c r="B14128" s="753" t="s">
        <v>246</v>
      </c>
      <c r="C14128" s="753" t="s">
        <v>963</v>
      </c>
      <c r="D14128" s="753" t="s">
        <v>1120</v>
      </c>
      <c r="E14128" s="753" t="s">
        <v>134</v>
      </c>
      <c r="F14128" s="753" t="s">
        <v>137</v>
      </c>
      <c r="G14128" s="757" t="s">
        <v>138</v>
      </c>
      <c r="H14128" s="751">
        <v>15780000</v>
      </c>
    </row>
    <row r="14129" spans="1:8">
      <c r="A14129" s="753" t="s">
        <v>85</v>
      </c>
      <c r="B14129" s="753" t="s">
        <v>246</v>
      </c>
      <c r="C14129" s="753" t="s">
        <v>963</v>
      </c>
      <c r="D14129" s="753" t="s">
        <v>1120</v>
      </c>
      <c r="E14129" s="753" t="s">
        <v>134</v>
      </c>
      <c r="F14129" s="753" t="s">
        <v>139</v>
      </c>
      <c r="G14129" s="757" t="s">
        <v>140</v>
      </c>
      <c r="H14129" s="751">
        <v>63888000</v>
      </c>
    </row>
    <row r="14130" spans="1:8">
      <c r="A14130" s="753" t="s">
        <v>85</v>
      </c>
      <c r="B14130" s="753" t="s">
        <v>246</v>
      </c>
      <c r="C14130" s="753" t="s">
        <v>963</v>
      </c>
      <c r="D14130" s="753" t="s">
        <v>1120</v>
      </c>
      <c r="E14130" s="753" t="s">
        <v>404</v>
      </c>
      <c r="F14130" s="753"/>
      <c r="G14130" s="757" t="s">
        <v>1808</v>
      </c>
      <c r="H14130" s="751">
        <v>1100000</v>
      </c>
    </row>
    <row r="14131" spans="1:8">
      <c r="A14131" s="753" t="s">
        <v>85</v>
      </c>
      <c r="B14131" s="753" t="s">
        <v>246</v>
      </c>
      <c r="C14131" s="753" t="s">
        <v>963</v>
      </c>
      <c r="D14131" s="753" t="s">
        <v>1120</v>
      </c>
      <c r="E14131" s="753" t="s">
        <v>404</v>
      </c>
      <c r="F14131" s="753" t="s">
        <v>1809</v>
      </c>
      <c r="G14131" s="757" t="s">
        <v>26</v>
      </c>
      <c r="H14131" s="751">
        <v>1100000</v>
      </c>
    </row>
    <row r="14132" spans="1:8">
      <c r="A14132" s="753" t="s">
        <v>85</v>
      </c>
      <c r="B14132" s="753" t="s">
        <v>246</v>
      </c>
      <c r="C14132" s="753" t="s">
        <v>423</v>
      </c>
      <c r="D14132" s="753"/>
      <c r="E14132" s="753"/>
      <c r="F14132" s="753"/>
      <c r="G14132" s="757" t="s">
        <v>1849</v>
      </c>
      <c r="H14132" s="751">
        <v>70477682502</v>
      </c>
    </row>
    <row r="14133" spans="1:8">
      <c r="A14133" s="753" t="s">
        <v>85</v>
      </c>
      <c r="B14133" s="753" t="s">
        <v>246</v>
      </c>
      <c r="C14133" s="753" t="s">
        <v>423</v>
      </c>
      <c r="D14133" s="753" t="s">
        <v>181</v>
      </c>
      <c r="E14133" s="753"/>
      <c r="F14133" s="753"/>
      <c r="G14133" s="757" t="s">
        <v>1948</v>
      </c>
      <c r="H14133" s="751">
        <v>69977628178</v>
      </c>
    </row>
    <row r="14134" spans="1:8">
      <c r="A14134" s="753" t="s">
        <v>85</v>
      </c>
      <c r="B14134" s="753" t="s">
        <v>246</v>
      </c>
      <c r="C14134" s="753" t="s">
        <v>423</v>
      </c>
      <c r="D14134" s="753" t="s">
        <v>181</v>
      </c>
      <c r="E14134" s="753" t="s">
        <v>426</v>
      </c>
      <c r="F14134" s="753"/>
      <c r="G14134" s="757" t="s">
        <v>427</v>
      </c>
      <c r="H14134" s="751">
        <v>23754000</v>
      </c>
    </row>
    <row r="14135" spans="1:8">
      <c r="A14135" s="753" t="s">
        <v>85</v>
      </c>
      <c r="B14135" s="753" t="s">
        <v>246</v>
      </c>
      <c r="C14135" s="753" t="s">
        <v>423</v>
      </c>
      <c r="D14135" s="753" t="s">
        <v>181</v>
      </c>
      <c r="E14135" s="753" t="s">
        <v>426</v>
      </c>
      <c r="F14135" s="753" t="s">
        <v>428</v>
      </c>
      <c r="G14135" s="757" t="s">
        <v>1774</v>
      </c>
      <c r="H14135" s="751">
        <v>15100000</v>
      </c>
    </row>
    <row r="14136" spans="1:8">
      <c r="A14136" s="753" t="s">
        <v>85</v>
      </c>
      <c r="B14136" s="753" t="s">
        <v>246</v>
      </c>
      <c r="C14136" s="753" t="s">
        <v>423</v>
      </c>
      <c r="D14136" s="753" t="s">
        <v>181</v>
      </c>
      <c r="E14136" s="753" t="s">
        <v>426</v>
      </c>
      <c r="F14136" s="753" t="s">
        <v>336</v>
      </c>
      <c r="G14136" s="757" t="s">
        <v>1876</v>
      </c>
      <c r="H14136" s="751">
        <v>5300000</v>
      </c>
    </row>
    <row r="14137" spans="1:8">
      <c r="A14137" s="753" t="s">
        <v>85</v>
      </c>
      <c r="B14137" s="753" t="s">
        <v>246</v>
      </c>
      <c r="C14137" s="753" t="s">
        <v>423</v>
      </c>
      <c r="D14137" s="753" t="s">
        <v>181</v>
      </c>
      <c r="E14137" s="753" t="s">
        <v>426</v>
      </c>
      <c r="F14137" s="753" t="s">
        <v>429</v>
      </c>
      <c r="G14137" s="757" t="s">
        <v>1775</v>
      </c>
      <c r="H14137" s="751">
        <v>3354000</v>
      </c>
    </row>
    <row r="14138" spans="1:8">
      <c r="A14138" s="753" t="s">
        <v>85</v>
      </c>
      <c r="B14138" s="753" t="s">
        <v>246</v>
      </c>
      <c r="C14138" s="753" t="s">
        <v>423</v>
      </c>
      <c r="D14138" s="753" t="s">
        <v>181</v>
      </c>
      <c r="E14138" s="753" t="s">
        <v>115</v>
      </c>
      <c r="F14138" s="753"/>
      <c r="G14138" s="757" t="s">
        <v>1781</v>
      </c>
      <c r="H14138" s="751">
        <v>571630000</v>
      </c>
    </row>
    <row r="14139" spans="1:8">
      <c r="A14139" s="753" t="s">
        <v>85</v>
      </c>
      <c r="B14139" s="753" t="s">
        <v>246</v>
      </c>
      <c r="C14139" s="753" t="s">
        <v>423</v>
      </c>
      <c r="D14139" s="753" t="s">
        <v>181</v>
      </c>
      <c r="E14139" s="753" t="s">
        <v>115</v>
      </c>
      <c r="F14139" s="753" t="s">
        <v>116</v>
      </c>
      <c r="G14139" s="757" t="s">
        <v>117</v>
      </c>
      <c r="H14139" s="751">
        <v>37509000</v>
      </c>
    </row>
    <row r="14140" spans="1:8">
      <c r="A14140" s="753" t="s">
        <v>85</v>
      </c>
      <c r="B14140" s="753" t="s">
        <v>246</v>
      </c>
      <c r="C14140" s="753" t="s">
        <v>423</v>
      </c>
      <c r="D14140" s="753" t="s">
        <v>181</v>
      </c>
      <c r="E14140" s="753" t="s">
        <v>115</v>
      </c>
      <c r="F14140" s="753" t="s">
        <v>147</v>
      </c>
      <c r="G14140" s="757" t="s">
        <v>148</v>
      </c>
      <c r="H14140" s="751">
        <v>414270000</v>
      </c>
    </row>
    <row r="14141" spans="1:8">
      <c r="A14141" s="753" t="s">
        <v>85</v>
      </c>
      <c r="B14141" s="753" t="s">
        <v>246</v>
      </c>
      <c r="C14141" s="753" t="s">
        <v>423</v>
      </c>
      <c r="D14141" s="753" t="s">
        <v>181</v>
      </c>
      <c r="E14141" s="753" t="s">
        <v>115</v>
      </c>
      <c r="F14141" s="753" t="s">
        <v>118</v>
      </c>
      <c r="G14141" s="757" t="s">
        <v>119</v>
      </c>
      <c r="H14141" s="751">
        <v>119851000</v>
      </c>
    </row>
    <row r="14142" spans="1:8">
      <c r="A14142" s="753" t="s">
        <v>85</v>
      </c>
      <c r="B14142" s="753" t="s">
        <v>246</v>
      </c>
      <c r="C14142" s="753" t="s">
        <v>423</v>
      </c>
      <c r="D14142" s="753" t="s">
        <v>181</v>
      </c>
      <c r="E14142" s="753" t="s">
        <v>120</v>
      </c>
      <c r="F14142" s="753"/>
      <c r="G14142" s="757" t="s">
        <v>121</v>
      </c>
      <c r="H14142" s="751">
        <v>447411540</v>
      </c>
    </row>
    <row r="14143" spans="1:8">
      <c r="A14143" s="753" t="s">
        <v>85</v>
      </c>
      <c r="B14143" s="753" t="s">
        <v>246</v>
      </c>
      <c r="C14143" s="753" t="s">
        <v>423</v>
      </c>
      <c r="D14143" s="753" t="s">
        <v>181</v>
      </c>
      <c r="E14143" s="753" t="s">
        <v>120</v>
      </c>
      <c r="F14143" s="753" t="s">
        <v>123</v>
      </c>
      <c r="G14143" s="757" t="s">
        <v>124</v>
      </c>
      <c r="H14143" s="751">
        <v>171970</v>
      </c>
    </row>
    <row r="14144" spans="1:8">
      <c r="A14144" s="753" t="s">
        <v>85</v>
      </c>
      <c r="B14144" s="753" t="s">
        <v>246</v>
      </c>
      <c r="C14144" s="753" t="s">
        <v>423</v>
      </c>
      <c r="D14144" s="753" t="s">
        <v>181</v>
      </c>
      <c r="E14144" s="753" t="s">
        <v>120</v>
      </c>
      <c r="F14144" s="753" t="s">
        <v>315</v>
      </c>
      <c r="G14144" s="757" t="s">
        <v>1831</v>
      </c>
      <c r="H14144" s="751">
        <v>447239570</v>
      </c>
    </row>
    <row r="14145" spans="1:8">
      <c r="A14145" s="753" t="s">
        <v>85</v>
      </c>
      <c r="B14145" s="753" t="s">
        <v>246</v>
      </c>
      <c r="C14145" s="753" t="s">
        <v>423</v>
      </c>
      <c r="D14145" s="753" t="s">
        <v>181</v>
      </c>
      <c r="E14145" s="753" t="s">
        <v>160</v>
      </c>
      <c r="F14145" s="753"/>
      <c r="G14145" s="757" t="s">
        <v>161</v>
      </c>
      <c r="H14145" s="751">
        <v>27377000</v>
      </c>
    </row>
    <row r="14146" spans="1:8">
      <c r="A14146" s="753" t="s">
        <v>85</v>
      </c>
      <c r="B14146" s="753" t="s">
        <v>246</v>
      </c>
      <c r="C14146" s="753" t="s">
        <v>423</v>
      </c>
      <c r="D14146" s="753" t="s">
        <v>181</v>
      </c>
      <c r="E14146" s="753" t="s">
        <v>160</v>
      </c>
      <c r="F14146" s="753" t="s">
        <v>162</v>
      </c>
      <c r="G14146" s="757" t="s">
        <v>163</v>
      </c>
      <c r="H14146" s="751">
        <v>3722000</v>
      </c>
    </row>
    <row r="14147" spans="1:8">
      <c r="A14147" s="753" t="s">
        <v>85</v>
      </c>
      <c r="B14147" s="753" t="s">
        <v>246</v>
      </c>
      <c r="C14147" s="753" t="s">
        <v>423</v>
      </c>
      <c r="D14147" s="753" t="s">
        <v>181</v>
      </c>
      <c r="E14147" s="753" t="s">
        <v>160</v>
      </c>
      <c r="F14147" s="753" t="s">
        <v>549</v>
      </c>
      <c r="G14147" s="757" t="s">
        <v>550</v>
      </c>
      <c r="H14147" s="751">
        <v>17590000</v>
      </c>
    </row>
    <row r="14148" spans="1:8">
      <c r="A14148" s="753" t="s">
        <v>85</v>
      </c>
      <c r="B14148" s="753" t="s">
        <v>246</v>
      </c>
      <c r="C14148" s="753" t="s">
        <v>423</v>
      </c>
      <c r="D14148" s="753" t="s">
        <v>181</v>
      </c>
      <c r="E14148" s="753" t="s">
        <v>160</v>
      </c>
      <c r="F14148" s="753" t="s">
        <v>551</v>
      </c>
      <c r="G14148" s="757" t="s">
        <v>133</v>
      </c>
      <c r="H14148" s="751">
        <v>6065000</v>
      </c>
    </row>
    <row r="14149" spans="1:8">
      <c r="A14149" s="753" t="s">
        <v>85</v>
      </c>
      <c r="B14149" s="753" t="s">
        <v>246</v>
      </c>
      <c r="C14149" s="753" t="s">
        <v>423</v>
      </c>
      <c r="D14149" s="753" t="s">
        <v>181</v>
      </c>
      <c r="E14149" s="753" t="s">
        <v>125</v>
      </c>
      <c r="F14149" s="753"/>
      <c r="G14149" s="757" t="s">
        <v>126</v>
      </c>
      <c r="H14149" s="751">
        <v>1950000</v>
      </c>
    </row>
    <row r="14150" spans="1:8">
      <c r="A14150" s="753" t="s">
        <v>85</v>
      </c>
      <c r="B14150" s="753" t="s">
        <v>246</v>
      </c>
      <c r="C14150" s="753" t="s">
        <v>423</v>
      </c>
      <c r="D14150" s="753" t="s">
        <v>181</v>
      </c>
      <c r="E14150" s="753" t="s">
        <v>125</v>
      </c>
      <c r="F14150" s="753" t="s">
        <v>430</v>
      </c>
      <c r="G14150" s="757" t="s">
        <v>431</v>
      </c>
      <c r="H14150" s="751">
        <v>300000</v>
      </c>
    </row>
    <row r="14151" spans="1:8">
      <c r="A14151" s="753" t="s">
        <v>85</v>
      </c>
      <c r="B14151" s="753" t="s">
        <v>246</v>
      </c>
      <c r="C14151" s="753" t="s">
        <v>423</v>
      </c>
      <c r="D14151" s="753" t="s">
        <v>181</v>
      </c>
      <c r="E14151" s="753" t="s">
        <v>125</v>
      </c>
      <c r="F14151" s="753" t="s">
        <v>552</v>
      </c>
      <c r="G14151" s="757" t="s">
        <v>553</v>
      </c>
      <c r="H14151" s="751">
        <v>1050000</v>
      </c>
    </row>
    <row r="14152" spans="1:8">
      <c r="A14152" s="753" t="s">
        <v>85</v>
      </c>
      <c r="B14152" s="753" t="s">
        <v>246</v>
      </c>
      <c r="C14152" s="753" t="s">
        <v>423</v>
      </c>
      <c r="D14152" s="753" t="s">
        <v>181</v>
      </c>
      <c r="E14152" s="753" t="s">
        <v>125</v>
      </c>
      <c r="F14152" s="753" t="s">
        <v>127</v>
      </c>
      <c r="G14152" s="757" t="s">
        <v>128</v>
      </c>
      <c r="H14152" s="751">
        <v>600000</v>
      </c>
    </row>
    <row r="14153" spans="1:8">
      <c r="A14153" s="753" t="s">
        <v>85</v>
      </c>
      <c r="B14153" s="753" t="s">
        <v>246</v>
      </c>
      <c r="C14153" s="753" t="s">
        <v>423</v>
      </c>
      <c r="D14153" s="753" t="s">
        <v>181</v>
      </c>
      <c r="E14153" s="753" t="s">
        <v>554</v>
      </c>
      <c r="F14153" s="753"/>
      <c r="G14153" s="757" t="s">
        <v>555</v>
      </c>
      <c r="H14153" s="751">
        <v>76120000</v>
      </c>
    </row>
    <row r="14154" spans="1:8">
      <c r="A14154" s="753" t="s">
        <v>85</v>
      </c>
      <c r="B14154" s="753" t="s">
        <v>246</v>
      </c>
      <c r="C14154" s="753" t="s">
        <v>423</v>
      </c>
      <c r="D14154" s="753" t="s">
        <v>181</v>
      </c>
      <c r="E14154" s="753" t="s">
        <v>554</v>
      </c>
      <c r="F14154" s="753" t="s">
        <v>556</v>
      </c>
      <c r="G14154" s="757" t="s">
        <v>557</v>
      </c>
      <c r="H14154" s="751">
        <v>700000</v>
      </c>
    </row>
    <row r="14155" spans="1:8">
      <c r="A14155" s="753" t="s">
        <v>85</v>
      </c>
      <c r="B14155" s="753" t="s">
        <v>246</v>
      </c>
      <c r="C14155" s="753" t="s">
        <v>423</v>
      </c>
      <c r="D14155" s="753" t="s">
        <v>181</v>
      </c>
      <c r="E14155" s="753" t="s">
        <v>554</v>
      </c>
      <c r="F14155" s="753" t="s">
        <v>243</v>
      </c>
      <c r="G14155" s="757" t="s">
        <v>244</v>
      </c>
      <c r="H14155" s="751">
        <v>1700000</v>
      </c>
    </row>
    <row r="14156" spans="1:8">
      <c r="A14156" s="753" t="s">
        <v>85</v>
      </c>
      <c r="B14156" s="753" t="s">
        <v>246</v>
      </c>
      <c r="C14156" s="753" t="s">
        <v>423</v>
      </c>
      <c r="D14156" s="753" t="s">
        <v>181</v>
      </c>
      <c r="E14156" s="753" t="s">
        <v>554</v>
      </c>
      <c r="F14156" s="753" t="s">
        <v>558</v>
      </c>
      <c r="G14156" s="757" t="s">
        <v>559</v>
      </c>
      <c r="H14156" s="751">
        <v>73720000</v>
      </c>
    </row>
    <row r="14157" spans="1:8" ht="39.6">
      <c r="A14157" s="753" t="s">
        <v>85</v>
      </c>
      <c r="B14157" s="753" t="s">
        <v>246</v>
      </c>
      <c r="C14157" s="753" t="s">
        <v>423</v>
      </c>
      <c r="D14157" s="753" t="s">
        <v>181</v>
      </c>
      <c r="E14157" s="753" t="s">
        <v>560</v>
      </c>
      <c r="F14157" s="753"/>
      <c r="G14157" s="757" t="s">
        <v>1790</v>
      </c>
      <c r="H14157" s="751">
        <v>5883104100</v>
      </c>
    </row>
    <row r="14158" spans="1:8">
      <c r="A14158" s="753" t="s">
        <v>85</v>
      </c>
      <c r="B14158" s="753" t="s">
        <v>246</v>
      </c>
      <c r="C14158" s="753" t="s">
        <v>423</v>
      </c>
      <c r="D14158" s="753" t="s">
        <v>181</v>
      </c>
      <c r="E14158" s="753" t="s">
        <v>560</v>
      </c>
      <c r="F14158" s="753" t="s">
        <v>316</v>
      </c>
      <c r="G14158" s="757" t="s">
        <v>1866</v>
      </c>
      <c r="H14158" s="751">
        <v>7605000</v>
      </c>
    </row>
    <row r="14159" spans="1:8">
      <c r="A14159" s="753" t="s">
        <v>85</v>
      </c>
      <c r="B14159" s="753" t="s">
        <v>246</v>
      </c>
      <c r="C14159" s="753" t="s">
        <v>423</v>
      </c>
      <c r="D14159" s="753" t="s">
        <v>181</v>
      </c>
      <c r="E14159" s="753" t="s">
        <v>560</v>
      </c>
      <c r="F14159" s="753" t="s">
        <v>5</v>
      </c>
      <c r="G14159" s="757" t="s">
        <v>6</v>
      </c>
      <c r="H14159" s="751">
        <v>2350021100</v>
      </c>
    </row>
    <row r="14160" spans="1:8">
      <c r="A14160" s="753" t="s">
        <v>85</v>
      </c>
      <c r="B14160" s="753" t="s">
        <v>246</v>
      </c>
      <c r="C14160" s="753" t="s">
        <v>423</v>
      </c>
      <c r="D14160" s="753" t="s">
        <v>181</v>
      </c>
      <c r="E14160" s="753" t="s">
        <v>560</v>
      </c>
      <c r="F14160" s="753" t="s">
        <v>418</v>
      </c>
      <c r="G14160" s="757" t="s">
        <v>1793</v>
      </c>
      <c r="H14160" s="751">
        <v>38880000</v>
      </c>
    </row>
    <row r="14161" spans="1:8">
      <c r="A14161" s="753" t="s">
        <v>85</v>
      </c>
      <c r="B14161" s="753" t="s">
        <v>246</v>
      </c>
      <c r="C14161" s="753" t="s">
        <v>423</v>
      </c>
      <c r="D14161" s="753" t="s">
        <v>181</v>
      </c>
      <c r="E14161" s="753" t="s">
        <v>560</v>
      </c>
      <c r="F14161" s="753" t="s">
        <v>388</v>
      </c>
      <c r="G14161" s="757" t="s">
        <v>1915</v>
      </c>
      <c r="H14161" s="751">
        <v>805455000</v>
      </c>
    </row>
    <row r="14162" spans="1:8">
      <c r="A14162" s="753" t="s">
        <v>85</v>
      </c>
      <c r="B14162" s="753" t="s">
        <v>246</v>
      </c>
      <c r="C14162" s="753" t="s">
        <v>423</v>
      </c>
      <c r="D14162" s="753" t="s">
        <v>181</v>
      </c>
      <c r="E14162" s="753" t="s">
        <v>560</v>
      </c>
      <c r="F14162" s="753" t="s">
        <v>7</v>
      </c>
      <c r="G14162" s="757" t="s">
        <v>1795</v>
      </c>
      <c r="H14162" s="751">
        <v>21360000</v>
      </c>
    </row>
    <row r="14163" spans="1:8" ht="26.4">
      <c r="A14163" s="753" t="s">
        <v>85</v>
      </c>
      <c r="B14163" s="753" t="s">
        <v>246</v>
      </c>
      <c r="C14163" s="753" t="s">
        <v>423</v>
      </c>
      <c r="D14163" s="753" t="s">
        <v>181</v>
      </c>
      <c r="E14163" s="753" t="s">
        <v>560</v>
      </c>
      <c r="F14163" s="753" t="s">
        <v>563</v>
      </c>
      <c r="G14163" s="757" t="s">
        <v>13</v>
      </c>
      <c r="H14163" s="751">
        <v>2659783000</v>
      </c>
    </row>
    <row r="14164" spans="1:8" ht="26.4">
      <c r="A14164" s="753" t="s">
        <v>85</v>
      </c>
      <c r="B14164" s="753" t="s">
        <v>246</v>
      </c>
      <c r="C14164" s="753" t="s">
        <v>423</v>
      </c>
      <c r="D14164" s="753" t="s">
        <v>181</v>
      </c>
      <c r="E14164" s="753" t="s">
        <v>1796</v>
      </c>
      <c r="F14164" s="753"/>
      <c r="G14164" s="757" t="s">
        <v>1797</v>
      </c>
      <c r="H14164" s="751">
        <v>56760000</v>
      </c>
    </row>
    <row r="14165" spans="1:8">
      <c r="A14165" s="753" t="s">
        <v>85</v>
      </c>
      <c r="B14165" s="753" t="s">
        <v>246</v>
      </c>
      <c r="C14165" s="753" t="s">
        <v>423</v>
      </c>
      <c r="D14165" s="753" t="s">
        <v>181</v>
      </c>
      <c r="E14165" s="753" t="s">
        <v>1796</v>
      </c>
      <c r="F14165" s="753" t="s">
        <v>1878</v>
      </c>
      <c r="G14165" s="757" t="s">
        <v>1866</v>
      </c>
      <c r="H14165" s="751">
        <v>15050000</v>
      </c>
    </row>
    <row r="14166" spans="1:8">
      <c r="A14166" s="753" t="s">
        <v>85</v>
      </c>
      <c r="B14166" s="753" t="s">
        <v>246</v>
      </c>
      <c r="C14166" s="753" t="s">
        <v>423</v>
      </c>
      <c r="D14166" s="753" t="s">
        <v>181</v>
      </c>
      <c r="E14166" s="753" t="s">
        <v>1796</v>
      </c>
      <c r="F14166" s="753" t="s">
        <v>1833</v>
      </c>
      <c r="G14166" s="757" t="s">
        <v>1834</v>
      </c>
      <c r="H14166" s="751">
        <v>41710000</v>
      </c>
    </row>
    <row r="14167" spans="1:8" ht="26.4">
      <c r="A14167" s="753" t="s">
        <v>85</v>
      </c>
      <c r="B14167" s="753" t="s">
        <v>246</v>
      </c>
      <c r="C14167" s="753" t="s">
        <v>423</v>
      </c>
      <c r="D14167" s="753" t="s">
        <v>181</v>
      </c>
      <c r="E14167" s="753" t="s">
        <v>130</v>
      </c>
      <c r="F14167" s="753"/>
      <c r="G14167" s="757" t="s">
        <v>131</v>
      </c>
      <c r="H14167" s="751">
        <v>338739000</v>
      </c>
    </row>
    <row r="14168" spans="1:8">
      <c r="A14168" s="753" t="s">
        <v>85</v>
      </c>
      <c r="B14168" s="753" t="s">
        <v>246</v>
      </c>
      <c r="C14168" s="753" t="s">
        <v>423</v>
      </c>
      <c r="D14168" s="753" t="s">
        <v>181</v>
      </c>
      <c r="E14168" s="753" t="s">
        <v>130</v>
      </c>
      <c r="F14168" s="753" t="s">
        <v>585</v>
      </c>
      <c r="G14168" s="757" t="s">
        <v>1799</v>
      </c>
      <c r="H14168" s="751">
        <v>122237000</v>
      </c>
    </row>
    <row r="14169" spans="1:8">
      <c r="A14169" s="753" t="s">
        <v>85</v>
      </c>
      <c r="B14169" s="753" t="s">
        <v>246</v>
      </c>
      <c r="C14169" s="753" t="s">
        <v>423</v>
      </c>
      <c r="D14169" s="753" t="s">
        <v>181</v>
      </c>
      <c r="E14169" s="753" t="s">
        <v>130</v>
      </c>
      <c r="F14169" s="753" t="s">
        <v>14</v>
      </c>
      <c r="G14169" s="757" t="s">
        <v>1800</v>
      </c>
      <c r="H14169" s="751">
        <v>8200000</v>
      </c>
    </row>
    <row r="14170" spans="1:8">
      <c r="A14170" s="753" t="s">
        <v>85</v>
      </c>
      <c r="B14170" s="753" t="s">
        <v>246</v>
      </c>
      <c r="C14170" s="753" t="s">
        <v>423</v>
      </c>
      <c r="D14170" s="753" t="s">
        <v>181</v>
      </c>
      <c r="E14170" s="753" t="s">
        <v>130</v>
      </c>
      <c r="F14170" s="753" t="s">
        <v>132</v>
      </c>
      <c r="G14170" s="757" t="s">
        <v>135</v>
      </c>
      <c r="H14170" s="751">
        <v>208302000</v>
      </c>
    </row>
    <row r="14171" spans="1:8">
      <c r="A14171" s="753" t="s">
        <v>85</v>
      </c>
      <c r="B14171" s="753" t="s">
        <v>246</v>
      </c>
      <c r="C14171" s="753" t="s">
        <v>423</v>
      </c>
      <c r="D14171" s="753" t="s">
        <v>181</v>
      </c>
      <c r="E14171" s="753" t="s">
        <v>31</v>
      </c>
      <c r="F14171" s="753"/>
      <c r="G14171" s="757" t="s">
        <v>32</v>
      </c>
      <c r="H14171" s="751">
        <v>230343000</v>
      </c>
    </row>
    <row r="14172" spans="1:8">
      <c r="A14172" s="753" t="s">
        <v>85</v>
      </c>
      <c r="B14172" s="753" t="s">
        <v>246</v>
      </c>
      <c r="C14172" s="753" t="s">
        <v>423</v>
      </c>
      <c r="D14172" s="753" t="s">
        <v>181</v>
      </c>
      <c r="E14172" s="753" t="s">
        <v>31</v>
      </c>
      <c r="F14172" s="753" t="s">
        <v>33</v>
      </c>
      <c r="G14172" s="757" t="s">
        <v>135</v>
      </c>
      <c r="H14172" s="751">
        <v>230343000</v>
      </c>
    </row>
    <row r="14173" spans="1:8" ht="26.4">
      <c r="A14173" s="753" t="s">
        <v>85</v>
      </c>
      <c r="B14173" s="753" t="s">
        <v>246</v>
      </c>
      <c r="C14173" s="753" t="s">
        <v>423</v>
      </c>
      <c r="D14173" s="753" t="s">
        <v>181</v>
      </c>
      <c r="E14173" s="753" t="s">
        <v>458</v>
      </c>
      <c r="F14173" s="753"/>
      <c r="G14173" s="757" t="s">
        <v>1812</v>
      </c>
      <c r="H14173" s="751">
        <v>600000</v>
      </c>
    </row>
    <row r="14174" spans="1:8">
      <c r="A14174" s="753" t="s">
        <v>85</v>
      </c>
      <c r="B14174" s="753" t="s">
        <v>246</v>
      </c>
      <c r="C14174" s="753" t="s">
        <v>423</v>
      </c>
      <c r="D14174" s="753" t="s">
        <v>181</v>
      </c>
      <c r="E14174" s="753" t="s">
        <v>458</v>
      </c>
      <c r="F14174" s="753" t="s">
        <v>454</v>
      </c>
      <c r="G14174" s="757" t="s">
        <v>455</v>
      </c>
      <c r="H14174" s="751">
        <v>600000</v>
      </c>
    </row>
    <row r="14175" spans="1:8">
      <c r="A14175" s="753" t="s">
        <v>85</v>
      </c>
      <c r="B14175" s="753" t="s">
        <v>246</v>
      </c>
      <c r="C14175" s="753" t="s">
        <v>423</v>
      </c>
      <c r="D14175" s="753" t="s">
        <v>181</v>
      </c>
      <c r="E14175" s="753" t="s">
        <v>134</v>
      </c>
      <c r="F14175" s="753"/>
      <c r="G14175" s="757" t="s">
        <v>135</v>
      </c>
      <c r="H14175" s="751">
        <v>999095000</v>
      </c>
    </row>
    <row r="14176" spans="1:8">
      <c r="A14176" s="753" t="s">
        <v>85</v>
      </c>
      <c r="B14176" s="753" t="s">
        <v>246</v>
      </c>
      <c r="C14176" s="753" t="s">
        <v>423</v>
      </c>
      <c r="D14176" s="753" t="s">
        <v>181</v>
      </c>
      <c r="E14176" s="753" t="s">
        <v>134</v>
      </c>
      <c r="F14176" s="753" t="s">
        <v>137</v>
      </c>
      <c r="G14176" s="757" t="s">
        <v>138</v>
      </c>
      <c r="H14176" s="751">
        <v>31495000</v>
      </c>
    </row>
    <row r="14177" spans="1:8">
      <c r="A14177" s="753" t="s">
        <v>85</v>
      </c>
      <c r="B14177" s="753" t="s">
        <v>246</v>
      </c>
      <c r="C14177" s="753" t="s">
        <v>423</v>
      </c>
      <c r="D14177" s="753" t="s">
        <v>181</v>
      </c>
      <c r="E14177" s="753" t="s">
        <v>134</v>
      </c>
      <c r="F14177" s="753" t="s">
        <v>139</v>
      </c>
      <c r="G14177" s="757" t="s">
        <v>140</v>
      </c>
      <c r="H14177" s="751">
        <v>967600000</v>
      </c>
    </row>
    <row r="14178" spans="1:8" ht="39.6">
      <c r="A14178" s="753" t="s">
        <v>85</v>
      </c>
      <c r="B14178" s="753" t="s">
        <v>246</v>
      </c>
      <c r="C14178" s="753" t="s">
        <v>423</v>
      </c>
      <c r="D14178" s="753" t="s">
        <v>181</v>
      </c>
      <c r="E14178" s="753" t="s">
        <v>419</v>
      </c>
      <c r="F14178" s="753"/>
      <c r="G14178" s="757" t="s">
        <v>1807</v>
      </c>
      <c r="H14178" s="751">
        <v>1510000</v>
      </c>
    </row>
    <row r="14179" spans="1:8" ht="52.8">
      <c r="A14179" s="753" t="s">
        <v>85</v>
      </c>
      <c r="B14179" s="753" t="s">
        <v>246</v>
      </c>
      <c r="C14179" s="753" t="s">
        <v>423</v>
      </c>
      <c r="D14179" s="753" t="s">
        <v>181</v>
      </c>
      <c r="E14179" s="753" t="s">
        <v>419</v>
      </c>
      <c r="F14179" s="753" t="s">
        <v>420</v>
      </c>
      <c r="G14179" s="757" t="s">
        <v>2714</v>
      </c>
      <c r="H14179" s="751">
        <v>1510000</v>
      </c>
    </row>
    <row r="14180" spans="1:8">
      <c r="A14180" s="753" t="s">
        <v>85</v>
      </c>
      <c r="B14180" s="753" t="s">
        <v>246</v>
      </c>
      <c r="C14180" s="753" t="s">
        <v>423</v>
      </c>
      <c r="D14180" s="753" t="s">
        <v>181</v>
      </c>
      <c r="E14180" s="753" t="s">
        <v>404</v>
      </c>
      <c r="F14180" s="753"/>
      <c r="G14180" s="757" t="s">
        <v>1808</v>
      </c>
      <c r="H14180" s="751">
        <v>19830000</v>
      </c>
    </row>
    <row r="14181" spans="1:8">
      <c r="A14181" s="753" t="s">
        <v>85</v>
      </c>
      <c r="B14181" s="753" t="s">
        <v>246</v>
      </c>
      <c r="C14181" s="753" t="s">
        <v>423</v>
      </c>
      <c r="D14181" s="753" t="s">
        <v>181</v>
      </c>
      <c r="E14181" s="753" t="s">
        <v>404</v>
      </c>
      <c r="F14181" s="753" t="s">
        <v>1809</v>
      </c>
      <c r="G14181" s="757" t="s">
        <v>26</v>
      </c>
      <c r="H14181" s="751">
        <v>19830000</v>
      </c>
    </row>
    <row r="14182" spans="1:8" ht="39.6">
      <c r="A14182" s="753" t="s">
        <v>85</v>
      </c>
      <c r="B14182" s="753" t="s">
        <v>246</v>
      </c>
      <c r="C14182" s="753" t="s">
        <v>423</v>
      </c>
      <c r="D14182" s="753" t="s">
        <v>181</v>
      </c>
      <c r="E14182" s="753" t="s">
        <v>997</v>
      </c>
      <c r="F14182" s="753"/>
      <c r="G14182" s="757" t="s">
        <v>1898</v>
      </c>
      <c r="H14182" s="751">
        <v>15300000</v>
      </c>
    </row>
    <row r="14183" spans="1:8">
      <c r="A14183" s="753" t="s">
        <v>85</v>
      </c>
      <c r="B14183" s="753" t="s">
        <v>246</v>
      </c>
      <c r="C14183" s="753" t="s">
        <v>423</v>
      </c>
      <c r="D14183" s="753" t="s">
        <v>181</v>
      </c>
      <c r="E14183" s="753" t="s">
        <v>997</v>
      </c>
      <c r="F14183" s="753" t="s">
        <v>2735</v>
      </c>
      <c r="G14183" s="757" t="s">
        <v>2736</v>
      </c>
      <c r="H14183" s="751">
        <v>15300000</v>
      </c>
    </row>
    <row r="14184" spans="1:8">
      <c r="A14184" s="753" t="s">
        <v>85</v>
      </c>
      <c r="B14184" s="753" t="s">
        <v>246</v>
      </c>
      <c r="C14184" s="753" t="s">
        <v>423</v>
      </c>
      <c r="D14184" s="753" t="s">
        <v>181</v>
      </c>
      <c r="E14184" s="753" t="s">
        <v>918</v>
      </c>
      <c r="F14184" s="753"/>
      <c r="G14184" s="757" t="s">
        <v>1862</v>
      </c>
      <c r="H14184" s="751">
        <v>448803000</v>
      </c>
    </row>
    <row r="14185" spans="1:8">
      <c r="A14185" s="753" t="s">
        <v>85</v>
      </c>
      <c r="B14185" s="753" t="s">
        <v>246</v>
      </c>
      <c r="C14185" s="753" t="s">
        <v>423</v>
      </c>
      <c r="D14185" s="753" t="s">
        <v>181</v>
      </c>
      <c r="E14185" s="753" t="s">
        <v>918</v>
      </c>
      <c r="F14185" s="753" t="s">
        <v>917</v>
      </c>
      <c r="G14185" s="757" t="s">
        <v>916</v>
      </c>
      <c r="H14185" s="751">
        <v>442475000</v>
      </c>
    </row>
    <row r="14186" spans="1:8">
      <c r="A14186" s="753" t="s">
        <v>85</v>
      </c>
      <c r="B14186" s="753" t="s">
        <v>246</v>
      </c>
      <c r="C14186" s="753" t="s">
        <v>423</v>
      </c>
      <c r="D14186" s="753" t="s">
        <v>181</v>
      </c>
      <c r="E14186" s="753" t="s">
        <v>918</v>
      </c>
      <c r="F14186" s="753" t="s">
        <v>921</v>
      </c>
      <c r="G14186" s="757" t="s">
        <v>920</v>
      </c>
      <c r="H14186" s="751">
        <v>6328000</v>
      </c>
    </row>
    <row r="14187" spans="1:8" ht="26.4">
      <c r="A14187" s="753" t="s">
        <v>85</v>
      </c>
      <c r="B14187" s="753" t="s">
        <v>246</v>
      </c>
      <c r="C14187" s="753" t="s">
        <v>423</v>
      </c>
      <c r="D14187" s="753" t="s">
        <v>181</v>
      </c>
      <c r="E14187" s="753" t="s">
        <v>183</v>
      </c>
      <c r="F14187" s="753"/>
      <c r="G14187" s="757" t="s">
        <v>1863</v>
      </c>
      <c r="H14187" s="751">
        <v>69087246</v>
      </c>
    </row>
    <row r="14188" spans="1:8" ht="26.4">
      <c r="A14188" s="753" t="s">
        <v>85</v>
      </c>
      <c r="B14188" s="753" t="s">
        <v>246</v>
      </c>
      <c r="C14188" s="753" t="s">
        <v>423</v>
      </c>
      <c r="D14188" s="753" t="s">
        <v>181</v>
      </c>
      <c r="E14188" s="753" t="s">
        <v>183</v>
      </c>
      <c r="F14188" s="753" t="s">
        <v>184</v>
      </c>
      <c r="G14188" s="757" t="s">
        <v>1864</v>
      </c>
      <c r="H14188" s="751">
        <v>49114246</v>
      </c>
    </row>
    <row r="14189" spans="1:8" ht="26.4">
      <c r="A14189" s="753" t="s">
        <v>85</v>
      </c>
      <c r="B14189" s="753" t="s">
        <v>246</v>
      </c>
      <c r="C14189" s="753" t="s">
        <v>423</v>
      </c>
      <c r="D14189" s="753" t="s">
        <v>181</v>
      </c>
      <c r="E14189" s="753" t="s">
        <v>183</v>
      </c>
      <c r="F14189" s="753" t="s">
        <v>929</v>
      </c>
      <c r="G14189" s="757" t="s">
        <v>1892</v>
      </c>
      <c r="H14189" s="751">
        <v>19973000</v>
      </c>
    </row>
    <row r="14190" spans="1:8">
      <c r="A14190" s="753" t="s">
        <v>85</v>
      </c>
      <c r="B14190" s="753" t="s">
        <v>246</v>
      </c>
      <c r="C14190" s="753" t="s">
        <v>423</v>
      </c>
      <c r="D14190" s="753" t="s">
        <v>181</v>
      </c>
      <c r="E14190" s="753" t="s">
        <v>178</v>
      </c>
      <c r="F14190" s="753"/>
      <c r="G14190" s="757" t="s">
        <v>179</v>
      </c>
      <c r="H14190" s="751">
        <v>51651859496</v>
      </c>
    </row>
    <row r="14191" spans="1:8" ht="26.4">
      <c r="A14191" s="753" t="s">
        <v>85</v>
      </c>
      <c r="B14191" s="753" t="s">
        <v>246</v>
      </c>
      <c r="C14191" s="753" t="s">
        <v>423</v>
      </c>
      <c r="D14191" s="753" t="s">
        <v>181</v>
      </c>
      <c r="E14191" s="753" t="s">
        <v>178</v>
      </c>
      <c r="F14191" s="753" t="s">
        <v>180</v>
      </c>
      <c r="G14191" s="757" t="s">
        <v>1810</v>
      </c>
      <c r="H14191" s="751">
        <v>51651859496</v>
      </c>
    </row>
    <row r="14192" spans="1:8">
      <c r="A14192" s="753" t="s">
        <v>85</v>
      </c>
      <c r="B14192" s="753" t="s">
        <v>246</v>
      </c>
      <c r="C14192" s="753" t="s">
        <v>423</v>
      </c>
      <c r="D14192" s="753" t="s">
        <v>181</v>
      </c>
      <c r="E14192" s="753" t="s">
        <v>16</v>
      </c>
      <c r="F14192" s="753"/>
      <c r="G14192" s="757" t="s">
        <v>17</v>
      </c>
      <c r="H14192" s="751">
        <v>2648954000</v>
      </c>
    </row>
    <row r="14193" spans="1:8">
      <c r="A14193" s="753" t="s">
        <v>85</v>
      </c>
      <c r="B14193" s="753" t="s">
        <v>246</v>
      </c>
      <c r="C14193" s="753" t="s">
        <v>423</v>
      </c>
      <c r="D14193" s="753" t="s">
        <v>181</v>
      </c>
      <c r="E14193" s="753" t="s">
        <v>16</v>
      </c>
      <c r="F14193" s="753" t="s">
        <v>18</v>
      </c>
      <c r="G14193" s="757" t="s">
        <v>1887</v>
      </c>
      <c r="H14193" s="751">
        <v>2648954000</v>
      </c>
    </row>
    <row r="14194" spans="1:8">
      <c r="A14194" s="753" t="s">
        <v>85</v>
      </c>
      <c r="B14194" s="753" t="s">
        <v>246</v>
      </c>
      <c r="C14194" s="753" t="s">
        <v>423</v>
      </c>
      <c r="D14194" s="753" t="s">
        <v>181</v>
      </c>
      <c r="E14194" s="753" t="s">
        <v>19</v>
      </c>
      <c r="F14194" s="753"/>
      <c r="G14194" s="757" t="s">
        <v>133</v>
      </c>
      <c r="H14194" s="751">
        <v>6465400796</v>
      </c>
    </row>
    <row r="14195" spans="1:8">
      <c r="A14195" s="753" t="s">
        <v>85</v>
      </c>
      <c r="B14195" s="753" t="s">
        <v>246</v>
      </c>
      <c r="C14195" s="753" t="s">
        <v>423</v>
      </c>
      <c r="D14195" s="753" t="s">
        <v>181</v>
      </c>
      <c r="E14195" s="753" t="s">
        <v>19</v>
      </c>
      <c r="F14195" s="753" t="s">
        <v>20</v>
      </c>
      <c r="G14195" s="757" t="s">
        <v>21</v>
      </c>
      <c r="H14195" s="751">
        <v>1044481000</v>
      </c>
    </row>
    <row r="14196" spans="1:8">
      <c r="A14196" s="753" t="s">
        <v>85</v>
      </c>
      <c r="B14196" s="753" t="s">
        <v>246</v>
      </c>
      <c r="C14196" s="753" t="s">
        <v>423</v>
      </c>
      <c r="D14196" s="753" t="s">
        <v>181</v>
      </c>
      <c r="E14196" s="753" t="s">
        <v>19</v>
      </c>
      <c r="F14196" s="753" t="s">
        <v>22</v>
      </c>
      <c r="G14196" s="757" t="s">
        <v>23</v>
      </c>
      <c r="H14196" s="751">
        <v>4983309478</v>
      </c>
    </row>
    <row r="14197" spans="1:8">
      <c r="A14197" s="753" t="s">
        <v>85</v>
      </c>
      <c r="B14197" s="753" t="s">
        <v>246</v>
      </c>
      <c r="C14197" s="753" t="s">
        <v>423</v>
      </c>
      <c r="D14197" s="753" t="s">
        <v>181</v>
      </c>
      <c r="E14197" s="753" t="s">
        <v>19</v>
      </c>
      <c r="F14197" s="753" t="s">
        <v>245</v>
      </c>
      <c r="G14197" s="757" t="s">
        <v>135</v>
      </c>
      <c r="H14197" s="751">
        <v>437610318</v>
      </c>
    </row>
    <row r="14198" spans="1:8">
      <c r="A14198" s="753" t="s">
        <v>85</v>
      </c>
      <c r="B14198" s="753" t="s">
        <v>246</v>
      </c>
      <c r="C14198" s="753" t="s">
        <v>423</v>
      </c>
      <c r="D14198" s="753" t="s">
        <v>1850</v>
      </c>
      <c r="E14198" s="753"/>
      <c r="F14198" s="753"/>
      <c r="G14198" s="757" t="s">
        <v>1851</v>
      </c>
      <c r="H14198" s="751">
        <v>500054324</v>
      </c>
    </row>
    <row r="14199" spans="1:8">
      <c r="A14199" s="753" t="s">
        <v>85</v>
      </c>
      <c r="B14199" s="753" t="s">
        <v>246</v>
      </c>
      <c r="C14199" s="753" t="s">
        <v>423</v>
      </c>
      <c r="D14199" s="753" t="s">
        <v>1850</v>
      </c>
      <c r="E14199" s="753" t="s">
        <v>426</v>
      </c>
      <c r="F14199" s="753"/>
      <c r="G14199" s="757" t="s">
        <v>427</v>
      </c>
      <c r="H14199" s="751">
        <v>5485000</v>
      </c>
    </row>
    <row r="14200" spans="1:8">
      <c r="A14200" s="753" t="s">
        <v>85</v>
      </c>
      <c r="B14200" s="753" t="s">
        <v>246</v>
      </c>
      <c r="C14200" s="753" t="s">
        <v>423</v>
      </c>
      <c r="D14200" s="753" t="s">
        <v>1850</v>
      </c>
      <c r="E14200" s="753" t="s">
        <v>426</v>
      </c>
      <c r="F14200" s="753" t="s">
        <v>429</v>
      </c>
      <c r="G14200" s="757" t="s">
        <v>1775</v>
      </c>
      <c r="H14200" s="751">
        <v>5485000</v>
      </c>
    </row>
    <row r="14201" spans="1:8">
      <c r="A14201" s="753" t="s">
        <v>85</v>
      </c>
      <c r="B14201" s="753" t="s">
        <v>246</v>
      </c>
      <c r="C14201" s="753" t="s">
        <v>423</v>
      </c>
      <c r="D14201" s="753" t="s">
        <v>1850</v>
      </c>
      <c r="E14201" s="753" t="s">
        <v>112</v>
      </c>
      <c r="F14201" s="753"/>
      <c r="G14201" s="757" t="s">
        <v>113</v>
      </c>
      <c r="H14201" s="751">
        <v>506309</v>
      </c>
    </row>
    <row r="14202" spans="1:8">
      <c r="A14202" s="753" t="s">
        <v>85</v>
      </c>
      <c r="B14202" s="753" t="s">
        <v>246</v>
      </c>
      <c r="C14202" s="753" t="s">
        <v>423</v>
      </c>
      <c r="D14202" s="753" t="s">
        <v>1850</v>
      </c>
      <c r="E14202" s="753" t="s">
        <v>112</v>
      </c>
      <c r="F14202" s="753" t="s">
        <v>155</v>
      </c>
      <c r="G14202" s="757" t="s">
        <v>1777</v>
      </c>
      <c r="H14202" s="751">
        <v>506309</v>
      </c>
    </row>
    <row r="14203" spans="1:8">
      <c r="A14203" s="753" t="s">
        <v>85</v>
      </c>
      <c r="B14203" s="753" t="s">
        <v>246</v>
      </c>
      <c r="C14203" s="753" t="s">
        <v>423</v>
      </c>
      <c r="D14203" s="753" t="s">
        <v>1850</v>
      </c>
      <c r="E14203" s="753" t="s">
        <v>115</v>
      </c>
      <c r="F14203" s="753"/>
      <c r="G14203" s="757" t="s">
        <v>1781</v>
      </c>
      <c r="H14203" s="751">
        <v>78837015</v>
      </c>
    </row>
    <row r="14204" spans="1:8">
      <c r="A14204" s="753" t="s">
        <v>85</v>
      </c>
      <c r="B14204" s="753" t="s">
        <v>246</v>
      </c>
      <c r="C14204" s="753" t="s">
        <v>423</v>
      </c>
      <c r="D14204" s="753" t="s">
        <v>1850</v>
      </c>
      <c r="E14204" s="753" t="s">
        <v>115</v>
      </c>
      <c r="F14204" s="753" t="s">
        <v>116</v>
      </c>
      <c r="G14204" s="757" t="s">
        <v>117</v>
      </c>
      <c r="H14204" s="751">
        <v>15367015</v>
      </c>
    </row>
    <row r="14205" spans="1:8">
      <c r="A14205" s="753" t="s">
        <v>85</v>
      </c>
      <c r="B14205" s="753" t="s">
        <v>246</v>
      </c>
      <c r="C14205" s="753" t="s">
        <v>423</v>
      </c>
      <c r="D14205" s="753" t="s">
        <v>1850</v>
      </c>
      <c r="E14205" s="753" t="s">
        <v>115</v>
      </c>
      <c r="F14205" s="753" t="s">
        <v>147</v>
      </c>
      <c r="G14205" s="757" t="s">
        <v>148</v>
      </c>
      <c r="H14205" s="751">
        <v>37800000</v>
      </c>
    </row>
    <row r="14206" spans="1:8">
      <c r="A14206" s="753" t="s">
        <v>85</v>
      </c>
      <c r="B14206" s="753" t="s">
        <v>246</v>
      </c>
      <c r="C14206" s="753" t="s">
        <v>423</v>
      </c>
      <c r="D14206" s="753" t="s">
        <v>1850</v>
      </c>
      <c r="E14206" s="753" t="s">
        <v>115</v>
      </c>
      <c r="F14206" s="753" t="s">
        <v>118</v>
      </c>
      <c r="G14206" s="757" t="s">
        <v>119</v>
      </c>
      <c r="H14206" s="751">
        <v>25670000</v>
      </c>
    </row>
    <row r="14207" spans="1:8">
      <c r="A14207" s="753" t="s">
        <v>85</v>
      </c>
      <c r="B14207" s="753" t="s">
        <v>246</v>
      </c>
      <c r="C14207" s="753" t="s">
        <v>423</v>
      </c>
      <c r="D14207" s="753" t="s">
        <v>1850</v>
      </c>
      <c r="E14207" s="753" t="s">
        <v>120</v>
      </c>
      <c r="F14207" s="753"/>
      <c r="G14207" s="757" t="s">
        <v>121</v>
      </c>
      <c r="H14207" s="751">
        <v>112765000</v>
      </c>
    </row>
    <row r="14208" spans="1:8">
      <c r="A14208" s="753" t="s">
        <v>85</v>
      </c>
      <c r="B14208" s="753" t="s">
        <v>246</v>
      </c>
      <c r="C14208" s="753" t="s">
        <v>423</v>
      </c>
      <c r="D14208" s="753" t="s">
        <v>1850</v>
      </c>
      <c r="E14208" s="753" t="s">
        <v>120</v>
      </c>
      <c r="F14208" s="753" t="s">
        <v>315</v>
      </c>
      <c r="G14208" s="757" t="s">
        <v>1831</v>
      </c>
      <c r="H14208" s="751">
        <v>112765000</v>
      </c>
    </row>
    <row r="14209" spans="1:8">
      <c r="A14209" s="753" t="s">
        <v>85</v>
      </c>
      <c r="B14209" s="753" t="s">
        <v>246</v>
      </c>
      <c r="C14209" s="753" t="s">
        <v>423</v>
      </c>
      <c r="D14209" s="753" t="s">
        <v>1850</v>
      </c>
      <c r="E14209" s="753" t="s">
        <v>160</v>
      </c>
      <c r="F14209" s="753"/>
      <c r="G14209" s="757" t="s">
        <v>161</v>
      </c>
      <c r="H14209" s="751">
        <v>2622000</v>
      </c>
    </row>
    <row r="14210" spans="1:8">
      <c r="A14210" s="753" t="s">
        <v>85</v>
      </c>
      <c r="B14210" s="753" t="s">
        <v>246</v>
      </c>
      <c r="C14210" s="753" t="s">
        <v>423</v>
      </c>
      <c r="D14210" s="753" t="s">
        <v>1850</v>
      </c>
      <c r="E14210" s="753" t="s">
        <v>160</v>
      </c>
      <c r="F14210" s="753" t="s">
        <v>162</v>
      </c>
      <c r="G14210" s="757" t="s">
        <v>163</v>
      </c>
      <c r="H14210" s="751">
        <v>1782000</v>
      </c>
    </row>
    <row r="14211" spans="1:8">
      <c r="A14211" s="753" t="s">
        <v>85</v>
      </c>
      <c r="B14211" s="753" t="s">
        <v>246</v>
      </c>
      <c r="C14211" s="753" t="s">
        <v>423</v>
      </c>
      <c r="D14211" s="753" t="s">
        <v>1850</v>
      </c>
      <c r="E14211" s="753" t="s">
        <v>160</v>
      </c>
      <c r="F14211" s="753" t="s">
        <v>551</v>
      </c>
      <c r="G14211" s="757" t="s">
        <v>133</v>
      </c>
      <c r="H14211" s="751">
        <v>840000</v>
      </c>
    </row>
    <row r="14212" spans="1:8">
      <c r="A14212" s="753" t="s">
        <v>85</v>
      </c>
      <c r="B14212" s="753" t="s">
        <v>246</v>
      </c>
      <c r="C14212" s="753" t="s">
        <v>423</v>
      </c>
      <c r="D14212" s="753" t="s">
        <v>1850</v>
      </c>
      <c r="E14212" s="753" t="s">
        <v>554</v>
      </c>
      <c r="F14212" s="753"/>
      <c r="G14212" s="757" t="s">
        <v>555</v>
      </c>
      <c r="H14212" s="751">
        <v>400000</v>
      </c>
    </row>
    <row r="14213" spans="1:8">
      <c r="A14213" s="753" t="s">
        <v>85</v>
      </c>
      <c r="B14213" s="753" t="s">
        <v>246</v>
      </c>
      <c r="C14213" s="753" t="s">
        <v>423</v>
      </c>
      <c r="D14213" s="753" t="s">
        <v>1850</v>
      </c>
      <c r="E14213" s="753" t="s">
        <v>554</v>
      </c>
      <c r="F14213" s="753" t="s">
        <v>558</v>
      </c>
      <c r="G14213" s="757" t="s">
        <v>559</v>
      </c>
      <c r="H14213" s="751">
        <v>400000</v>
      </c>
    </row>
    <row r="14214" spans="1:8" ht="39.6">
      <c r="A14214" s="753" t="s">
        <v>85</v>
      </c>
      <c r="B14214" s="753" t="s">
        <v>246</v>
      </c>
      <c r="C14214" s="753" t="s">
        <v>423</v>
      </c>
      <c r="D14214" s="753" t="s">
        <v>1850</v>
      </c>
      <c r="E14214" s="753" t="s">
        <v>560</v>
      </c>
      <c r="F14214" s="753"/>
      <c r="G14214" s="757" t="s">
        <v>1790</v>
      </c>
      <c r="H14214" s="751">
        <v>74920000</v>
      </c>
    </row>
    <row r="14215" spans="1:8">
      <c r="A14215" s="753" t="s">
        <v>85</v>
      </c>
      <c r="B14215" s="753" t="s">
        <v>246</v>
      </c>
      <c r="C14215" s="753" t="s">
        <v>423</v>
      </c>
      <c r="D14215" s="753" t="s">
        <v>1850</v>
      </c>
      <c r="E14215" s="753" t="s">
        <v>560</v>
      </c>
      <c r="F14215" s="753" t="s">
        <v>316</v>
      </c>
      <c r="G14215" s="757" t="s">
        <v>1866</v>
      </c>
      <c r="H14215" s="751">
        <v>7500000</v>
      </c>
    </row>
    <row r="14216" spans="1:8">
      <c r="A14216" s="753" t="s">
        <v>85</v>
      </c>
      <c r="B14216" s="753" t="s">
        <v>246</v>
      </c>
      <c r="C14216" s="753" t="s">
        <v>423</v>
      </c>
      <c r="D14216" s="753" t="s">
        <v>1850</v>
      </c>
      <c r="E14216" s="753" t="s">
        <v>560</v>
      </c>
      <c r="F14216" s="753" t="s">
        <v>418</v>
      </c>
      <c r="G14216" s="757" t="s">
        <v>1793</v>
      </c>
      <c r="H14216" s="751">
        <v>7160000</v>
      </c>
    </row>
    <row r="14217" spans="1:8">
      <c r="A14217" s="753" t="s">
        <v>85</v>
      </c>
      <c r="B14217" s="753" t="s">
        <v>246</v>
      </c>
      <c r="C14217" s="753" t="s">
        <v>423</v>
      </c>
      <c r="D14217" s="753" t="s">
        <v>1850</v>
      </c>
      <c r="E14217" s="753" t="s">
        <v>560</v>
      </c>
      <c r="F14217" s="753" t="s">
        <v>562</v>
      </c>
      <c r="G14217" s="757" t="s">
        <v>1794</v>
      </c>
      <c r="H14217" s="751">
        <v>260000</v>
      </c>
    </row>
    <row r="14218" spans="1:8" ht="26.4">
      <c r="A14218" s="753" t="s">
        <v>85</v>
      </c>
      <c r="B14218" s="753" t="s">
        <v>246</v>
      </c>
      <c r="C14218" s="753" t="s">
        <v>423</v>
      </c>
      <c r="D14218" s="753" t="s">
        <v>1850</v>
      </c>
      <c r="E14218" s="753" t="s">
        <v>560</v>
      </c>
      <c r="F14218" s="753" t="s">
        <v>563</v>
      </c>
      <c r="G14218" s="757" t="s">
        <v>13</v>
      </c>
      <c r="H14218" s="751">
        <v>60000000</v>
      </c>
    </row>
    <row r="14219" spans="1:8" ht="26.4">
      <c r="A14219" s="753" t="s">
        <v>85</v>
      </c>
      <c r="B14219" s="753" t="s">
        <v>246</v>
      </c>
      <c r="C14219" s="753" t="s">
        <v>423</v>
      </c>
      <c r="D14219" s="753" t="s">
        <v>1850</v>
      </c>
      <c r="E14219" s="753" t="s">
        <v>1796</v>
      </c>
      <c r="F14219" s="753"/>
      <c r="G14219" s="757" t="s">
        <v>1797</v>
      </c>
      <c r="H14219" s="751">
        <v>124300000</v>
      </c>
    </row>
    <row r="14220" spans="1:8">
      <c r="A14220" s="753" t="s">
        <v>85</v>
      </c>
      <c r="B14220" s="753" t="s">
        <v>246</v>
      </c>
      <c r="C14220" s="753" t="s">
        <v>423</v>
      </c>
      <c r="D14220" s="753" t="s">
        <v>1850</v>
      </c>
      <c r="E14220" s="753" t="s">
        <v>1796</v>
      </c>
      <c r="F14220" s="753" t="s">
        <v>1833</v>
      </c>
      <c r="G14220" s="757" t="s">
        <v>1834</v>
      </c>
      <c r="H14220" s="751">
        <v>124300000</v>
      </c>
    </row>
    <row r="14221" spans="1:8" ht="26.4">
      <c r="A14221" s="753" t="s">
        <v>85</v>
      </c>
      <c r="B14221" s="753" t="s">
        <v>246</v>
      </c>
      <c r="C14221" s="753" t="s">
        <v>423</v>
      </c>
      <c r="D14221" s="753" t="s">
        <v>1850</v>
      </c>
      <c r="E14221" s="753" t="s">
        <v>130</v>
      </c>
      <c r="F14221" s="753"/>
      <c r="G14221" s="757" t="s">
        <v>131</v>
      </c>
      <c r="H14221" s="751">
        <v>41320000</v>
      </c>
    </row>
    <row r="14222" spans="1:8">
      <c r="A14222" s="753" t="s">
        <v>85</v>
      </c>
      <c r="B14222" s="753" t="s">
        <v>246</v>
      </c>
      <c r="C14222" s="753" t="s">
        <v>423</v>
      </c>
      <c r="D14222" s="753" t="s">
        <v>1850</v>
      </c>
      <c r="E14222" s="753" t="s">
        <v>130</v>
      </c>
      <c r="F14222" s="753" t="s">
        <v>585</v>
      </c>
      <c r="G14222" s="757" t="s">
        <v>1799</v>
      </c>
      <c r="H14222" s="751">
        <v>28900000</v>
      </c>
    </row>
    <row r="14223" spans="1:8">
      <c r="A14223" s="753" t="s">
        <v>85</v>
      </c>
      <c r="B14223" s="753" t="s">
        <v>246</v>
      </c>
      <c r="C14223" s="753" t="s">
        <v>423</v>
      </c>
      <c r="D14223" s="753" t="s">
        <v>1850</v>
      </c>
      <c r="E14223" s="753" t="s">
        <v>130</v>
      </c>
      <c r="F14223" s="753" t="s">
        <v>132</v>
      </c>
      <c r="G14223" s="757" t="s">
        <v>135</v>
      </c>
      <c r="H14223" s="751">
        <v>12420000</v>
      </c>
    </row>
    <row r="14224" spans="1:8">
      <c r="A14224" s="753" t="s">
        <v>85</v>
      </c>
      <c r="B14224" s="753" t="s">
        <v>246</v>
      </c>
      <c r="C14224" s="753" t="s">
        <v>423</v>
      </c>
      <c r="D14224" s="753" t="s">
        <v>1850</v>
      </c>
      <c r="E14224" s="753" t="s">
        <v>134</v>
      </c>
      <c r="F14224" s="753"/>
      <c r="G14224" s="757" t="s">
        <v>135</v>
      </c>
      <c r="H14224" s="751">
        <v>49929000</v>
      </c>
    </row>
    <row r="14225" spans="1:8">
      <c r="A14225" s="753" t="s">
        <v>85</v>
      </c>
      <c r="B14225" s="753" t="s">
        <v>246</v>
      </c>
      <c r="C14225" s="753" t="s">
        <v>423</v>
      </c>
      <c r="D14225" s="753" t="s">
        <v>1850</v>
      </c>
      <c r="E14225" s="753" t="s">
        <v>134</v>
      </c>
      <c r="F14225" s="753" t="s">
        <v>139</v>
      </c>
      <c r="G14225" s="757" t="s">
        <v>140</v>
      </c>
      <c r="H14225" s="751">
        <v>49929000</v>
      </c>
    </row>
    <row r="14226" spans="1:8">
      <c r="A14226" s="753" t="s">
        <v>85</v>
      </c>
      <c r="B14226" s="753" t="s">
        <v>246</v>
      </c>
      <c r="C14226" s="753" t="s">
        <v>423</v>
      </c>
      <c r="D14226" s="753" t="s">
        <v>1850</v>
      </c>
      <c r="E14226" s="753" t="s">
        <v>404</v>
      </c>
      <c r="F14226" s="753"/>
      <c r="G14226" s="757" t="s">
        <v>1808</v>
      </c>
      <c r="H14226" s="751">
        <v>8970000</v>
      </c>
    </row>
    <row r="14227" spans="1:8">
      <c r="A14227" s="753" t="s">
        <v>85</v>
      </c>
      <c r="B14227" s="753" t="s">
        <v>246</v>
      </c>
      <c r="C14227" s="753" t="s">
        <v>423</v>
      </c>
      <c r="D14227" s="753" t="s">
        <v>1850</v>
      </c>
      <c r="E14227" s="753" t="s">
        <v>404</v>
      </c>
      <c r="F14227" s="753" t="s">
        <v>1809</v>
      </c>
      <c r="G14227" s="757" t="s">
        <v>26</v>
      </c>
      <c r="H14227" s="751">
        <v>8970000</v>
      </c>
    </row>
    <row r="14228" spans="1:8">
      <c r="A14228" s="753" t="s">
        <v>85</v>
      </c>
      <c r="B14228" s="753" t="s">
        <v>246</v>
      </c>
      <c r="C14228" s="753" t="s">
        <v>1371</v>
      </c>
      <c r="D14228" s="753"/>
      <c r="E14228" s="753"/>
      <c r="F14228" s="753"/>
      <c r="G14228" s="757" t="s">
        <v>1372</v>
      </c>
      <c r="H14228" s="751">
        <v>3605362343</v>
      </c>
    </row>
    <row r="14229" spans="1:8">
      <c r="A14229" s="753" t="s">
        <v>85</v>
      </c>
      <c r="B14229" s="753" t="s">
        <v>246</v>
      </c>
      <c r="C14229" s="753" t="s">
        <v>1371</v>
      </c>
      <c r="D14229" s="753" t="s">
        <v>2023</v>
      </c>
      <c r="E14229" s="753"/>
      <c r="F14229" s="753"/>
      <c r="G14229" s="757" t="s">
        <v>2024</v>
      </c>
      <c r="H14229" s="751">
        <v>3605362343</v>
      </c>
    </row>
    <row r="14230" spans="1:8">
      <c r="A14230" s="753" t="s">
        <v>85</v>
      </c>
      <c r="B14230" s="753" t="s">
        <v>246</v>
      </c>
      <c r="C14230" s="753" t="s">
        <v>1371</v>
      </c>
      <c r="D14230" s="753" t="s">
        <v>2023</v>
      </c>
      <c r="E14230" s="753" t="s">
        <v>112</v>
      </c>
      <c r="F14230" s="753"/>
      <c r="G14230" s="757" t="s">
        <v>113</v>
      </c>
      <c r="H14230" s="751">
        <v>6770333</v>
      </c>
    </row>
    <row r="14231" spans="1:8">
      <c r="A14231" s="753" t="s">
        <v>85</v>
      </c>
      <c r="B14231" s="753" t="s">
        <v>246</v>
      </c>
      <c r="C14231" s="753" t="s">
        <v>1371</v>
      </c>
      <c r="D14231" s="753" t="s">
        <v>2023</v>
      </c>
      <c r="E14231" s="753" t="s">
        <v>112</v>
      </c>
      <c r="F14231" s="753" t="s">
        <v>155</v>
      </c>
      <c r="G14231" s="757" t="s">
        <v>1777</v>
      </c>
      <c r="H14231" s="751">
        <v>6770333</v>
      </c>
    </row>
    <row r="14232" spans="1:8">
      <c r="A14232" s="753" t="s">
        <v>85</v>
      </c>
      <c r="B14232" s="753" t="s">
        <v>246</v>
      </c>
      <c r="C14232" s="753" t="s">
        <v>1371</v>
      </c>
      <c r="D14232" s="753" t="s">
        <v>2023</v>
      </c>
      <c r="E14232" s="753" t="s">
        <v>115</v>
      </c>
      <c r="F14232" s="753"/>
      <c r="G14232" s="757" t="s">
        <v>1781</v>
      </c>
      <c r="H14232" s="751">
        <v>61100000</v>
      </c>
    </row>
    <row r="14233" spans="1:8">
      <c r="A14233" s="753" t="s">
        <v>85</v>
      </c>
      <c r="B14233" s="753" t="s">
        <v>246</v>
      </c>
      <c r="C14233" s="753" t="s">
        <v>1371</v>
      </c>
      <c r="D14233" s="753" t="s">
        <v>2023</v>
      </c>
      <c r="E14233" s="753" t="s">
        <v>115</v>
      </c>
      <c r="F14233" s="753" t="s">
        <v>116</v>
      </c>
      <c r="G14233" s="757" t="s">
        <v>117</v>
      </c>
      <c r="H14233" s="751">
        <v>7875000</v>
      </c>
    </row>
    <row r="14234" spans="1:8">
      <c r="A14234" s="753" t="s">
        <v>85</v>
      </c>
      <c r="B14234" s="753" t="s">
        <v>246</v>
      </c>
      <c r="C14234" s="753" t="s">
        <v>1371</v>
      </c>
      <c r="D14234" s="753" t="s">
        <v>2023</v>
      </c>
      <c r="E14234" s="753" t="s">
        <v>115</v>
      </c>
      <c r="F14234" s="753" t="s">
        <v>147</v>
      </c>
      <c r="G14234" s="757" t="s">
        <v>148</v>
      </c>
      <c r="H14234" s="751">
        <v>37395000</v>
      </c>
    </row>
    <row r="14235" spans="1:8">
      <c r="A14235" s="753" t="s">
        <v>85</v>
      </c>
      <c r="B14235" s="753" t="s">
        <v>246</v>
      </c>
      <c r="C14235" s="753" t="s">
        <v>1371</v>
      </c>
      <c r="D14235" s="753" t="s">
        <v>2023</v>
      </c>
      <c r="E14235" s="753" t="s">
        <v>115</v>
      </c>
      <c r="F14235" s="753" t="s">
        <v>118</v>
      </c>
      <c r="G14235" s="757" t="s">
        <v>119</v>
      </c>
      <c r="H14235" s="751">
        <v>15830000</v>
      </c>
    </row>
    <row r="14236" spans="1:8">
      <c r="A14236" s="753" t="s">
        <v>85</v>
      </c>
      <c r="B14236" s="753" t="s">
        <v>246</v>
      </c>
      <c r="C14236" s="753" t="s">
        <v>1371</v>
      </c>
      <c r="D14236" s="753" t="s">
        <v>2023</v>
      </c>
      <c r="E14236" s="753" t="s">
        <v>120</v>
      </c>
      <c r="F14236" s="753"/>
      <c r="G14236" s="757" t="s">
        <v>121</v>
      </c>
      <c r="H14236" s="751">
        <v>36614000</v>
      </c>
    </row>
    <row r="14237" spans="1:8">
      <c r="A14237" s="753" t="s">
        <v>85</v>
      </c>
      <c r="B14237" s="753" t="s">
        <v>246</v>
      </c>
      <c r="C14237" s="753" t="s">
        <v>1371</v>
      </c>
      <c r="D14237" s="753" t="s">
        <v>2023</v>
      </c>
      <c r="E14237" s="753" t="s">
        <v>120</v>
      </c>
      <c r="F14237" s="753" t="s">
        <v>315</v>
      </c>
      <c r="G14237" s="757" t="s">
        <v>1831</v>
      </c>
      <c r="H14237" s="751">
        <v>36274000</v>
      </c>
    </row>
    <row r="14238" spans="1:8">
      <c r="A14238" s="753" t="s">
        <v>85</v>
      </c>
      <c r="B14238" s="753" t="s">
        <v>246</v>
      </c>
      <c r="C14238" s="753" t="s">
        <v>1371</v>
      </c>
      <c r="D14238" s="753" t="s">
        <v>2023</v>
      </c>
      <c r="E14238" s="753" t="s">
        <v>120</v>
      </c>
      <c r="F14238" s="753" t="s">
        <v>159</v>
      </c>
      <c r="G14238" s="757" t="s">
        <v>143</v>
      </c>
      <c r="H14238" s="751">
        <v>340000</v>
      </c>
    </row>
    <row r="14239" spans="1:8">
      <c r="A14239" s="753" t="s">
        <v>85</v>
      </c>
      <c r="B14239" s="753" t="s">
        <v>246</v>
      </c>
      <c r="C14239" s="753" t="s">
        <v>1371</v>
      </c>
      <c r="D14239" s="753" t="s">
        <v>2023</v>
      </c>
      <c r="E14239" s="753" t="s">
        <v>160</v>
      </c>
      <c r="F14239" s="753"/>
      <c r="G14239" s="757" t="s">
        <v>161</v>
      </c>
      <c r="H14239" s="751">
        <v>7500000</v>
      </c>
    </row>
    <row r="14240" spans="1:8">
      <c r="A14240" s="753" t="s">
        <v>85</v>
      </c>
      <c r="B14240" s="753" t="s">
        <v>246</v>
      </c>
      <c r="C14240" s="753" t="s">
        <v>1371</v>
      </c>
      <c r="D14240" s="753" t="s">
        <v>2023</v>
      </c>
      <c r="E14240" s="753" t="s">
        <v>160</v>
      </c>
      <c r="F14240" s="753" t="s">
        <v>549</v>
      </c>
      <c r="G14240" s="757" t="s">
        <v>550</v>
      </c>
      <c r="H14240" s="751">
        <v>2700000</v>
      </c>
    </row>
    <row r="14241" spans="1:8">
      <c r="A14241" s="753" t="s">
        <v>85</v>
      </c>
      <c r="B14241" s="753" t="s">
        <v>246</v>
      </c>
      <c r="C14241" s="753" t="s">
        <v>1371</v>
      </c>
      <c r="D14241" s="753" t="s">
        <v>2023</v>
      </c>
      <c r="E14241" s="753" t="s">
        <v>160</v>
      </c>
      <c r="F14241" s="753" t="s">
        <v>551</v>
      </c>
      <c r="G14241" s="757" t="s">
        <v>133</v>
      </c>
      <c r="H14241" s="751">
        <v>4800000</v>
      </c>
    </row>
    <row r="14242" spans="1:8">
      <c r="A14242" s="753" t="s">
        <v>85</v>
      </c>
      <c r="B14242" s="753" t="s">
        <v>246</v>
      </c>
      <c r="C14242" s="753" t="s">
        <v>1371</v>
      </c>
      <c r="D14242" s="753" t="s">
        <v>2023</v>
      </c>
      <c r="E14242" s="753" t="s">
        <v>554</v>
      </c>
      <c r="F14242" s="753"/>
      <c r="G14242" s="757" t="s">
        <v>555</v>
      </c>
      <c r="H14242" s="751">
        <v>11025000</v>
      </c>
    </row>
    <row r="14243" spans="1:8">
      <c r="A14243" s="753" t="s">
        <v>85</v>
      </c>
      <c r="B14243" s="753" t="s">
        <v>246</v>
      </c>
      <c r="C14243" s="753" t="s">
        <v>1371</v>
      </c>
      <c r="D14243" s="753" t="s">
        <v>2023</v>
      </c>
      <c r="E14243" s="753" t="s">
        <v>554</v>
      </c>
      <c r="F14243" s="753" t="s">
        <v>558</v>
      </c>
      <c r="G14243" s="757" t="s">
        <v>559</v>
      </c>
      <c r="H14243" s="751">
        <v>11025000</v>
      </c>
    </row>
    <row r="14244" spans="1:8" ht="39.6">
      <c r="A14244" s="753" t="s">
        <v>85</v>
      </c>
      <c r="B14244" s="753" t="s">
        <v>246</v>
      </c>
      <c r="C14244" s="753" t="s">
        <v>1371</v>
      </c>
      <c r="D14244" s="753" t="s">
        <v>2023</v>
      </c>
      <c r="E14244" s="753" t="s">
        <v>560</v>
      </c>
      <c r="F14244" s="753"/>
      <c r="G14244" s="757" t="s">
        <v>1790</v>
      </c>
      <c r="H14244" s="751">
        <v>1006175000</v>
      </c>
    </row>
    <row r="14245" spans="1:8">
      <c r="A14245" s="753" t="s">
        <v>85</v>
      </c>
      <c r="B14245" s="753" t="s">
        <v>246</v>
      </c>
      <c r="C14245" s="753" t="s">
        <v>1371</v>
      </c>
      <c r="D14245" s="753" t="s">
        <v>2023</v>
      </c>
      <c r="E14245" s="753" t="s">
        <v>560</v>
      </c>
      <c r="F14245" s="753" t="s">
        <v>418</v>
      </c>
      <c r="G14245" s="757" t="s">
        <v>1793</v>
      </c>
      <c r="H14245" s="751">
        <v>18099000</v>
      </c>
    </row>
    <row r="14246" spans="1:8">
      <c r="A14246" s="753" t="s">
        <v>85</v>
      </c>
      <c r="B14246" s="753" t="s">
        <v>246</v>
      </c>
      <c r="C14246" s="753" t="s">
        <v>1371</v>
      </c>
      <c r="D14246" s="753" t="s">
        <v>2023</v>
      </c>
      <c r="E14246" s="753" t="s">
        <v>560</v>
      </c>
      <c r="F14246" s="753" t="s">
        <v>562</v>
      </c>
      <c r="G14246" s="757" t="s">
        <v>1794</v>
      </c>
      <c r="H14246" s="751">
        <v>650000</v>
      </c>
    </row>
    <row r="14247" spans="1:8">
      <c r="A14247" s="753" t="s">
        <v>85</v>
      </c>
      <c r="B14247" s="753" t="s">
        <v>246</v>
      </c>
      <c r="C14247" s="753" t="s">
        <v>1371</v>
      </c>
      <c r="D14247" s="753" t="s">
        <v>2023</v>
      </c>
      <c r="E14247" s="753" t="s">
        <v>560</v>
      </c>
      <c r="F14247" s="753" t="s">
        <v>388</v>
      </c>
      <c r="G14247" s="757" t="s">
        <v>1915</v>
      </c>
      <c r="H14247" s="751">
        <v>47700000</v>
      </c>
    </row>
    <row r="14248" spans="1:8" ht="26.4">
      <c r="A14248" s="753" t="s">
        <v>85</v>
      </c>
      <c r="B14248" s="753" t="s">
        <v>246</v>
      </c>
      <c r="C14248" s="753" t="s">
        <v>1371</v>
      </c>
      <c r="D14248" s="753" t="s">
        <v>2023</v>
      </c>
      <c r="E14248" s="753" t="s">
        <v>560</v>
      </c>
      <c r="F14248" s="753" t="s">
        <v>563</v>
      </c>
      <c r="G14248" s="757" t="s">
        <v>13</v>
      </c>
      <c r="H14248" s="751">
        <v>939726000</v>
      </c>
    </row>
    <row r="14249" spans="1:8" ht="26.4">
      <c r="A14249" s="753" t="s">
        <v>85</v>
      </c>
      <c r="B14249" s="753" t="s">
        <v>246</v>
      </c>
      <c r="C14249" s="753" t="s">
        <v>1371</v>
      </c>
      <c r="D14249" s="753" t="s">
        <v>2023</v>
      </c>
      <c r="E14249" s="753" t="s">
        <v>1796</v>
      </c>
      <c r="F14249" s="753"/>
      <c r="G14249" s="757" t="s">
        <v>1797</v>
      </c>
      <c r="H14249" s="751">
        <v>417292000</v>
      </c>
    </row>
    <row r="14250" spans="1:8">
      <c r="A14250" s="753" t="s">
        <v>85</v>
      </c>
      <c r="B14250" s="753" t="s">
        <v>246</v>
      </c>
      <c r="C14250" s="753" t="s">
        <v>1371</v>
      </c>
      <c r="D14250" s="753" t="s">
        <v>2023</v>
      </c>
      <c r="E14250" s="753" t="s">
        <v>1796</v>
      </c>
      <c r="F14250" s="753" t="s">
        <v>1878</v>
      </c>
      <c r="G14250" s="757" t="s">
        <v>1866</v>
      </c>
      <c r="H14250" s="751">
        <v>15832000</v>
      </c>
    </row>
    <row r="14251" spans="1:8">
      <c r="A14251" s="753" t="s">
        <v>85</v>
      </c>
      <c r="B14251" s="753" t="s">
        <v>246</v>
      </c>
      <c r="C14251" s="753" t="s">
        <v>1371</v>
      </c>
      <c r="D14251" s="753" t="s">
        <v>2023</v>
      </c>
      <c r="E14251" s="753" t="s">
        <v>1796</v>
      </c>
      <c r="F14251" s="753" t="s">
        <v>1798</v>
      </c>
      <c r="G14251" s="757" t="s">
        <v>1793</v>
      </c>
      <c r="H14251" s="751">
        <v>146960000</v>
      </c>
    </row>
    <row r="14252" spans="1:8">
      <c r="A14252" s="753" t="s">
        <v>85</v>
      </c>
      <c r="B14252" s="753" t="s">
        <v>246</v>
      </c>
      <c r="C14252" s="753" t="s">
        <v>1371</v>
      </c>
      <c r="D14252" s="753" t="s">
        <v>2023</v>
      </c>
      <c r="E14252" s="753" t="s">
        <v>1796</v>
      </c>
      <c r="F14252" s="753" t="s">
        <v>1833</v>
      </c>
      <c r="G14252" s="757" t="s">
        <v>1834</v>
      </c>
      <c r="H14252" s="751">
        <v>254500000</v>
      </c>
    </row>
    <row r="14253" spans="1:8" ht="26.4">
      <c r="A14253" s="753" t="s">
        <v>85</v>
      </c>
      <c r="B14253" s="753" t="s">
        <v>246</v>
      </c>
      <c r="C14253" s="753" t="s">
        <v>1371</v>
      </c>
      <c r="D14253" s="753" t="s">
        <v>2023</v>
      </c>
      <c r="E14253" s="753" t="s">
        <v>130</v>
      </c>
      <c r="F14253" s="753"/>
      <c r="G14253" s="757" t="s">
        <v>131</v>
      </c>
      <c r="H14253" s="751">
        <v>50613000</v>
      </c>
    </row>
    <row r="14254" spans="1:8">
      <c r="A14254" s="753" t="s">
        <v>85</v>
      </c>
      <c r="B14254" s="753" t="s">
        <v>246</v>
      </c>
      <c r="C14254" s="753" t="s">
        <v>1371</v>
      </c>
      <c r="D14254" s="753" t="s">
        <v>2023</v>
      </c>
      <c r="E14254" s="753" t="s">
        <v>130</v>
      </c>
      <c r="F14254" s="753" t="s">
        <v>585</v>
      </c>
      <c r="G14254" s="757" t="s">
        <v>1799</v>
      </c>
      <c r="H14254" s="751">
        <v>29413000</v>
      </c>
    </row>
    <row r="14255" spans="1:8">
      <c r="A14255" s="753" t="s">
        <v>85</v>
      </c>
      <c r="B14255" s="753" t="s">
        <v>246</v>
      </c>
      <c r="C14255" s="753" t="s">
        <v>1371</v>
      </c>
      <c r="D14255" s="753" t="s">
        <v>2023</v>
      </c>
      <c r="E14255" s="753" t="s">
        <v>130</v>
      </c>
      <c r="F14255" s="753" t="s">
        <v>132</v>
      </c>
      <c r="G14255" s="757" t="s">
        <v>135</v>
      </c>
      <c r="H14255" s="751">
        <v>21200000</v>
      </c>
    </row>
    <row r="14256" spans="1:8">
      <c r="A14256" s="753" t="s">
        <v>85</v>
      </c>
      <c r="B14256" s="753" t="s">
        <v>246</v>
      </c>
      <c r="C14256" s="753" t="s">
        <v>1371</v>
      </c>
      <c r="D14256" s="753" t="s">
        <v>2023</v>
      </c>
      <c r="E14256" s="753" t="s">
        <v>134</v>
      </c>
      <c r="F14256" s="753"/>
      <c r="G14256" s="757" t="s">
        <v>135</v>
      </c>
      <c r="H14256" s="751">
        <v>74370000</v>
      </c>
    </row>
    <row r="14257" spans="1:8">
      <c r="A14257" s="753" t="s">
        <v>85</v>
      </c>
      <c r="B14257" s="753" t="s">
        <v>246</v>
      </c>
      <c r="C14257" s="753" t="s">
        <v>1371</v>
      </c>
      <c r="D14257" s="753" t="s">
        <v>2023</v>
      </c>
      <c r="E14257" s="753" t="s">
        <v>134</v>
      </c>
      <c r="F14257" s="753" t="s">
        <v>137</v>
      </c>
      <c r="G14257" s="757" t="s">
        <v>138</v>
      </c>
      <c r="H14257" s="751">
        <v>4300000</v>
      </c>
    </row>
    <row r="14258" spans="1:8">
      <c r="A14258" s="753" t="s">
        <v>85</v>
      </c>
      <c r="B14258" s="753" t="s">
        <v>246</v>
      </c>
      <c r="C14258" s="753" t="s">
        <v>1371</v>
      </c>
      <c r="D14258" s="753" t="s">
        <v>2023</v>
      </c>
      <c r="E14258" s="753" t="s">
        <v>134</v>
      </c>
      <c r="F14258" s="753" t="s">
        <v>139</v>
      </c>
      <c r="G14258" s="757" t="s">
        <v>140</v>
      </c>
      <c r="H14258" s="751">
        <v>70070000</v>
      </c>
    </row>
    <row r="14259" spans="1:8">
      <c r="A14259" s="753" t="s">
        <v>85</v>
      </c>
      <c r="B14259" s="753" t="s">
        <v>246</v>
      </c>
      <c r="C14259" s="753" t="s">
        <v>1371</v>
      </c>
      <c r="D14259" s="753" t="s">
        <v>2023</v>
      </c>
      <c r="E14259" s="753" t="s">
        <v>178</v>
      </c>
      <c r="F14259" s="753"/>
      <c r="G14259" s="757" t="s">
        <v>179</v>
      </c>
      <c r="H14259" s="751">
        <v>488542000</v>
      </c>
    </row>
    <row r="14260" spans="1:8" ht="26.4">
      <c r="A14260" s="753" t="s">
        <v>85</v>
      </c>
      <c r="B14260" s="753" t="s">
        <v>246</v>
      </c>
      <c r="C14260" s="753" t="s">
        <v>1371</v>
      </c>
      <c r="D14260" s="753" t="s">
        <v>2023</v>
      </c>
      <c r="E14260" s="753" t="s">
        <v>178</v>
      </c>
      <c r="F14260" s="753" t="s">
        <v>180</v>
      </c>
      <c r="G14260" s="757" t="s">
        <v>1810</v>
      </c>
      <c r="H14260" s="751">
        <v>488542000</v>
      </c>
    </row>
    <row r="14261" spans="1:8">
      <c r="A14261" s="753" t="s">
        <v>85</v>
      </c>
      <c r="B14261" s="753" t="s">
        <v>246</v>
      </c>
      <c r="C14261" s="753" t="s">
        <v>1371</v>
      </c>
      <c r="D14261" s="753" t="s">
        <v>2023</v>
      </c>
      <c r="E14261" s="753" t="s">
        <v>16</v>
      </c>
      <c r="F14261" s="753"/>
      <c r="G14261" s="757" t="s">
        <v>17</v>
      </c>
      <c r="H14261" s="751">
        <v>1412908010</v>
      </c>
    </row>
    <row r="14262" spans="1:8">
      <c r="A14262" s="753" t="s">
        <v>85</v>
      </c>
      <c r="B14262" s="753" t="s">
        <v>246</v>
      </c>
      <c r="C14262" s="753" t="s">
        <v>1371</v>
      </c>
      <c r="D14262" s="753" t="s">
        <v>2023</v>
      </c>
      <c r="E14262" s="753" t="s">
        <v>16</v>
      </c>
      <c r="F14262" s="753" t="s">
        <v>18</v>
      </c>
      <c r="G14262" s="757" t="s">
        <v>1887</v>
      </c>
      <c r="H14262" s="751">
        <v>1412908010</v>
      </c>
    </row>
    <row r="14263" spans="1:8">
      <c r="A14263" s="753" t="s">
        <v>85</v>
      </c>
      <c r="B14263" s="753" t="s">
        <v>246</v>
      </c>
      <c r="C14263" s="753" t="s">
        <v>1371</v>
      </c>
      <c r="D14263" s="753" t="s">
        <v>2023</v>
      </c>
      <c r="E14263" s="753" t="s">
        <v>19</v>
      </c>
      <c r="F14263" s="753"/>
      <c r="G14263" s="757" t="s">
        <v>133</v>
      </c>
      <c r="H14263" s="751">
        <v>32453000</v>
      </c>
    </row>
    <row r="14264" spans="1:8">
      <c r="A14264" s="753" t="s">
        <v>85</v>
      </c>
      <c r="B14264" s="753" t="s">
        <v>246</v>
      </c>
      <c r="C14264" s="753" t="s">
        <v>1371</v>
      </c>
      <c r="D14264" s="753" t="s">
        <v>2023</v>
      </c>
      <c r="E14264" s="753" t="s">
        <v>19</v>
      </c>
      <c r="F14264" s="753" t="s">
        <v>20</v>
      </c>
      <c r="G14264" s="757" t="s">
        <v>21</v>
      </c>
      <c r="H14264" s="751">
        <v>13877000</v>
      </c>
    </row>
    <row r="14265" spans="1:8">
      <c r="A14265" s="753" t="s">
        <v>85</v>
      </c>
      <c r="B14265" s="753" t="s">
        <v>246</v>
      </c>
      <c r="C14265" s="753" t="s">
        <v>1371</v>
      </c>
      <c r="D14265" s="753" t="s">
        <v>2023</v>
      </c>
      <c r="E14265" s="753" t="s">
        <v>19</v>
      </c>
      <c r="F14265" s="753" t="s">
        <v>22</v>
      </c>
      <c r="G14265" s="757" t="s">
        <v>23</v>
      </c>
      <c r="H14265" s="751">
        <v>18576000</v>
      </c>
    </row>
    <row r="14266" spans="1:8">
      <c r="A14266" s="753" t="s">
        <v>85</v>
      </c>
      <c r="B14266" s="753" t="s">
        <v>246</v>
      </c>
      <c r="C14266" s="753" t="s">
        <v>164</v>
      </c>
      <c r="D14266" s="753"/>
      <c r="E14266" s="753"/>
      <c r="F14266" s="753"/>
      <c r="G14266" s="757" t="s">
        <v>1953</v>
      </c>
      <c r="H14266" s="751">
        <v>8862840542</v>
      </c>
    </row>
    <row r="14267" spans="1:8">
      <c r="A14267" s="753" t="s">
        <v>85</v>
      </c>
      <c r="B14267" s="753" t="s">
        <v>246</v>
      </c>
      <c r="C14267" s="753" t="s">
        <v>164</v>
      </c>
      <c r="D14267" s="753" t="s">
        <v>1954</v>
      </c>
      <c r="E14267" s="753"/>
      <c r="F14267" s="753"/>
      <c r="G14267" s="757" t="s">
        <v>1955</v>
      </c>
      <c r="H14267" s="751">
        <v>8862840542</v>
      </c>
    </row>
    <row r="14268" spans="1:8">
      <c r="A14268" s="753" t="s">
        <v>85</v>
      </c>
      <c r="B14268" s="753" t="s">
        <v>246</v>
      </c>
      <c r="C14268" s="753" t="s">
        <v>164</v>
      </c>
      <c r="D14268" s="753" t="s">
        <v>1954</v>
      </c>
      <c r="E14268" s="753" t="s">
        <v>426</v>
      </c>
      <c r="F14268" s="753"/>
      <c r="G14268" s="757" t="s">
        <v>427</v>
      </c>
      <c r="H14268" s="751">
        <v>26600000</v>
      </c>
    </row>
    <row r="14269" spans="1:8">
      <c r="A14269" s="753" t="s">
        <v>85</v>
      </c>
      <c r="B14269" s="753" t="s">
        <v>246</v>
      </c>
      <c r="C14269" s="753" t="s">
        <v>164</v>
      </c>
      <c r="D14269" s="753" t="s">
        <v>1954</v>
      </c>
      <c r="E14269" s="753" t="s">
        <v>426</v>
      </c>
      <c r="F14269" s="753" t="s">
        <v>428</v>
      </c>
      <c r="G14269" s="757" t="s">
        <v>1774</v>
      </c>
      <c r="H14269" s="751">
        <v>8450000</v>
      </c>
    </row>
    <row r="14270" spans="1:8">
      <c r="A14270" s="753" t="s">
        <v>85</v>
      </c>
      <c r="B14270" s="753" t="s">
        <v>246</v>
      </c>
      <c r="C14270" s="753" t="s">
        <v>164</v>
      </c>
      <c r="D14270" s="753" t="s">
        <v>1954</v>
      </c>
      <c r="E14270" s="753" t="s">
        <v>426</v>
      </c>
      <c r="F14270" s="753" t="s">
        <v>336</v>
      </c>
      <c r="G14270" s="757" t="s">
        <v>1876</v>
      </c>
      <c r="H14270" s="751">
        <v>18150000</v>
      </c>
    </row>
    <row r="14271" spans="1:8">
      <c r="A14271" s="753" t="s">
        <v>85</v>
      </c>
      <c r="B14271" s="753" t="s">
        <v>246</v>
      </c>
      <c r="C14271" s="753" t="s">
        <v>164</v>
      </c>
      <c r="D14271" s="753" t="s">
        <v>1954</v>
      </c>
      <c r="E14271" s="753" t="s">
        <v>100</v>
      </c>
      <c r="F14271" s="753"/>
      <c r="G14271" s="757" t="s">
        <v>101</v>
      </c>
      <c r="H14271" s="751">
        <v>180000</v>
      </c>
    </row>
    <row r="14272" spans="1:8">
      <c r="A14272" s="753" t="s">
        <v>85</v>
      </c>
      <c r="B14272" s="753" t="s">
        <v>246</v>
      </c>
      <c r="C14272" s="753" t="s">
        <v>164</v>
      </c>
      <c r="D14272" s="753" t="s">
        <v>1954</v>
      </c>
      <c r="E14272" s="753" t="s">
        <v>100</v>
      </c>
      <c r="F14272" s="753" t="s">
        <v>443</v>
      </c>
      <c r="G14272" s="757" t="s">
        <v>135</v>
      </c>
      <c r="H14272" s="751">
        <v>180000</v>
      </c>
    </row>
    <row r="14273" spans="1:8">
      <c r="A14273" s="753" t="s">
        <v>85</v>
      </c>
      <c r="B14273" s="753" t="s">
        <v>246</v>
      </c>
      <c r="C14273" s="753" t="s">
        <v>164</v>
      </c>
      <c r="D14273" s="753" t="s">
        <v>1954</v>
      </c>
      <c r="E14273" s="753" t="s">
        <v>115</v>
      </c>
      <c r="F14273" s="753"/>
      <c r="G14273" s="757" t="s">
        <v>1781</v>
      </c>
      <c r="H14273" s="751">
        <v>39375000</v>
      </c>
    </row>
    <row r="14274" spans="1:8">
      <c r="A14274" s="753" t="s">
        <v>85</v>
      </c>
      <c r="B14274" s="753" t="s">
        <v>246</v>
      </c>
      <c r="C14274" s="753" t="s">
        <v>164</v>
      </c>
      <c r="D14274" s="753" t="s">
        <v>1954</v>
      </c>
      <c r="E14274" s="753" t="s">
        <v>115</v>
      </c>
      <c r="F14274" s="753" t="s">
        <v>116</v>
      </c>
      <c r="G14274" s="757" t="s">
        <v>117</v>
      </c>
      <c r="H14274" s="751">
        <v>8775000</v>
      </c>
    </row>
    <row r="14275" spans="1:8">
      <c r="A14275" s="753" t="s">
        <v>85</v>
      </c>
      <c r="B14275" s="753" t="s">
        <v>246</v>
      </c>
      <c r="C14275" s="753" t="s">
        <v>164</v>
      </c>
      <c r="D14275" s="753" t="s">
        <v>1954</v>
      </c>
      <c r="E14275" s="753" t="s">
        <v>115</v>
      </c>
      <c r="F14275" s="753" t="s">
        <v>147</v>
      </c>
      <c r="G14275" s="757" t="s">
        <v>148</v>
      </c>
      <c r="H14275" s="751">
        <v>4920000</v>
      </c>
    </row>
    <row r="14276" spans="1:8">
      <c r="A14276" s="753" t="s">
        <v>85</v>
      </c>
      <c r="B14276" s="753" t="s">
        <v>246</v>
      </c>
      <c r="C14276" s="753" t="s">
        <v>164</v>
      </c>
      <c r="D14276" s="753" t="s">
        <v>1954</v>
      </c>
      <c r="E14276" s="753" t="s">
        <v>115</v>
      </c>
      <c r="F14276" s="753" t="s">
        <v>118</v>
      </c>
      <c r="G14276" s="757" t="s">
        <v>119</v>
      </c>
      <c r="H14276" s="751">
        <v>25680000</v>
      </c>
    </row>
    <row r="14277" spans="1:8">
      <c r="A14277" s="753" t="s">
        <v>85</v>
      </c>
      <c r="B14277" s="753" t="s">
        <v>246</v>
      </c>
      <c r="C14277" s="753" t="s">
        <v>164</v>
      </c>
      <c r="D14277" s="753" t="s">
        <v>1954</v>
      </c>
      <c r="E14277" s="753" t="s">
        <v>120</v>
      </c>
      <c r="F14277" s="753"/>
      <c r="G14277" s="757" t="s">
        <v>121</v>
      </c>
      <c r="H14277" s="751">
        <v>51783000</v>
      </c>
    </row>
    <row r="14278" spans="1:8">
      <c r="A14278" s="753" t="s">
        <v>85</v>
      </c>
      <c r="B14278" s="753" t="s">
        <v>246</v>
      </c>
      <c r="C14278" s="753" t="s">
        <v>164</v>
      </c>
      <c r="D14278" s="753" t="s">
        <v>1954</v>
      </c>
      <c r="E14278" s="753" t="s">
        <v>120</v>
      </c>
      <c r="F14278" s="753" t="s">
        <v>315</v>
      </c>
      <c r="G14278" s="757" t="s">
        <v>1831</v>
      </c>
      <c r="H14278" s="751">
        <v>51783000</v>
      </c>
    </row>
    <row r="14279" spans="1:8">
      <c r="A14279" s="753" t="s">
        <v>85</v>
      </c>
      <c r="B14279" s="753" t="s">
        <v>246</v>
      </c>
      <c r="C14279" s="753" t="s">
        <v>164</v>
      </c>
      <c r="D14279" s="753" t="s">
        <v>1954</v>
      </c>
      <c r="E14279" s="753" t="s">
        <v>160</v>
      </c>
      <c r="F14279" s="753"/>
      <c r="G14279" s="757" t="s">
        <v>161</v>
      </c>
      <c r="H14279" s="751">
        <v>4440000</v>
      </c>
    </row>
    <row r="14280" spans="1:8">
      <c r="A14280" s="753" t="s">
        <v>85</v>
      </c>
      <c r="B14280" s="753" t="s">
        <v>246</v>
      </c>
      <c r="C14280" s="753" t="s">
        <v>164</v>
      </c>
      <c r="D14280" s="753" t="s">
        <v>1954</v>
      </c>
      <c r="E14280" s="753" t="s">
        <v>160</v>
      </c>
      <c r="F14280" s="753" t="s">
        <v>162</v>
      </c>
      <c r="G14280" s="757" t="s">
        <v>163</v>
      </c>
      <c r="H14280" s="751">
        <v>700000</v>
      </c>
    </row>
    <row r="14281" spans="1:8">
      <c r="A14281" s="753" t="s">
        <v>85</v>
      </c>
      <c r="B14281" s="753" t="s">
        <v>246</v>
      </c>
      <c r="C14281" s="753" t="s">
        <v>164</v>
      </c>
      <c r="D14281" s="753" t="s">
        <v>1954</v>
      </c>
      <c r="E14281" s="753" t="s">
        <v>160</v>
      </c>
      <c r="F14281" s="753" t="s">
        <v>551</v>
      </c>
      <c r="G14281" s="757" t="s">
        <v>133</v>
      </c>
      <c r="H14281" s="751">
        <v>3740000</v>
      </c>
    </row>
    <row r="14282" spans="1:8">
      <c r="A14282" s="753" t="s">
        <v>85</v>
      </c>
      <c r="B14282" s="753" t="s">
        <v>246</v>
      </c>
      <c r="C14282" s="753" t="s">
        <v>164</v>
      </c>
      <c r="D14282" s="753" t="s">
        <v>1954</v>
      </c>
      <c r="E14282" s="753" t="s">
        <v>554</v>
      </c>
      <c r="F14282" s="753"/>
      <c r="G14282" s="757" t="s">
        <v>555</v>
      </c>
      <c r="H14282" s="751">
        <v>20998000</v>
      </c>
    </row>
    <row r="14283" spans="1:8">
      <c r="A14283" s="753" t="s">
        <v>85</v>
      </c>
      <c r="B14283" s="753" t="s">
        <v>246</v>
      </c>
      <c r="C14283" s="753" t="s">
        <v>164</v>
      </c>
      <c r="D14283" s="753" t="s">
        <v>1954</v>
      </c>
      <c r="E14283" s="753" t="s">
        <v>554</v>
      </c>
      <c r="F14283" s="753" t="s">
        <v>556</v>
      </c>
      <c r="G14283" s="757" t="s">
        <v>557</v>
      </c>
      <c r="H14283" s="751">
        <v>2400000</v>
      </c>
    </row>
    <row r="14284" spans="1:8">
      <c r="A14284" s="753" t="s">
        <v>85</v>
      </c>
      <c r="B14284" s="753" t="s">
        <v>246</v>
      </c>
      <c r="C14284" s="753" t="s">
        <v>164</v>
      </c>
      <c r="D14284" s="753" t="s">
        <v>1954</v>
      </c>
      <c r="E14284" s="753" t="s">
        <v>554</v>
      </c>
      <c r="F14284" s="753" t="s">
        <v>558</v>
      </c>
      <c r="G14284" s="757" t="s">
        <v>559</v>
      </c>
      <c r="H14284" s="751">
        <v>18598000</v>
      </c>
    </row>
    <row r="14285" spans="1:8" ht="39.6">
      <c r="A14285" s="753" t="s">
        <v>85</v>
      </c>
      <c r="B14285" s="753" t="s">
        <v>246</v>
      </c>
      <c r="C14285" s="753" t="s">
        <v>164</v>
      </c>
      <c r="D14285" s="753" t="s">
        <v>1954</v>
      </c>
      <c r="E14285" s="753" t="s">
        <v>560</v>
      </c>
      <c r="F14285" s="753"/>
      <c r="G14285" s="757" t="s">
        <v>1790</v>
      </c>
      <c r="H14285" s="751">
        <v>457776000</v>
      </c>
    </row>
    <row r="14286" spans="1:8">
      <c r="A14286" s="753" t="s">
        <v>85</v>
      </c>
      <c r="B14286" s="753" t="s">
        <v>246</v>
      </c>
      <c r="C14286" s="753" t="s">
        <v>164</v>
      </c>
      <c r="D14286" s="753" t="s">
        <v>1954</v>
      </c>
      <c r="E14286" s="753" t="s">
        <v>560</v>
      </c>
      <c r="F14286" s="753" t="s">
        <v>388</v>
      </c>
      <c r="G14286" s="757" t="s">
        <v>1915</v>
      </c>
      <c r="H14286" s="751">
        <v>275536000</v>
      </c>
    </row>
    <row r="14287" spans="1:8">
      <c r="A14287" s="753" t="s">
        <v>85</v>
      </c>
      <c r="B14287" s="753" t="s">
        <v>246</v>
      </c>
      <c r="C14287" s="753" t="s">
        <v>164</v>
      </c>
      <c r="D14287" s="753" t="s">
        <v>1954</v>
      </c>
      <c r="E14287" s="753" t="s">
        <v>560</v>
      </c>
      <c r="F14287" s="753" t="s">
        <v>7</v>
      </c>
      <c r="G14287" s="757" t="s">
        <v>1795</v>
      </c>
      <c r="H14287" s="751">
        <v>1500000</v>
      </c>
    </row>
    <row r="14288" spans="1:8" ht="26.4">
      <c r="A14288" s="753" t="s">
        <v>85</v>
      </c>
      <c r="B14288" s="753" t="s">
        <v>246</v>
      </c>
      <c r="C14288" s="753" t="s">
        <v>164</v>
      </c>
      <c r="D14288" s="753" t="s">
        <v>1954</v>
      </c>
      <c r="E14288" s="753" t="s">
        <v>560</v>
      </c>
      <c r="F14288" s="753" t="s">
        <v>563</v>
      </c>
      <c r="G14288" s="757" t="s">
        <v>13</v>
      </c>
      <c r="H14288" s="751">
        <v>180740000</v>
      </c>
    </row>
    <row r="14289" spans="1:8" ht="26.4">
      <c r="A14289" s="753" t="s">
        <v>85</v>
      </c>
      <c r="B14289" s="753" t="s">
        <v>246</v>
      </c>
      <c r="C14289" s="753" t="s">
        <v>164</v>
      </c>
      <c r="D14289" s="753" t="s">
        <v>1954</v>
      </c>
      <c r="E14289" s="753" t="s">
        <v>130</v>
      </c>
      <c r="F14289" s="753"/>
      <c r="G14289" s="757" t="s">
        <v>131</v>
      </c>
      <c r="H14289" s="751">
        <v>602781000</v>
      </c>
    </row>
    <row r="14290" spans="1:8">
      <c r="A14290" s="753" t="s">
        <v>85</v>
      </c>
      <c r="B14290" s="753" t="s">
        <v>246</v>
      </c>
      <c r="C14290" s="753" t="s">
        <v>164</v>
      </c>
      <c r="D14290" s="753" t="s">
        <v>1954</v>
      </c>
      <c r="E14290" s="753" t="s">
        <v>130</v>
      </c>
      <c r="F14290" s="753" t="s">
        <v>585</v>
      </c>
      <c r="G14290" s="757" t="s">
        <v>1799</v>
      </c>
      <c r="H14290" s="751">
        <v>56022000</v>
      </c>
    </row>
    <row r="14291" spans="1:8">
      <c r="A14291" s="753" t="s">
        <v>85</v>
      </c>
      <c r="B14291" s="753" t="s">
        <v>246</v>
      </c>
      <c r="C14291" s="753" t="s">
        <v>164</v>
      </c>
      <c r="D14291" s="753" t="s">
        <v>1954</v>
      </c>
      <c r="E14291" s="753" t="s">
        <v>130</v>
      </c>
      <c r="F14291" s="753" t="s">
        <v>8</v>
      </c>
      <c r="G14291" s="757" t="s">
        <v>1835</v>
      </c>
      <c r="H14291" s="751">
        <v>14180000</v>
      </c>
    </row>
    <row r="14292" spans="1:8">
      <c r="A14292" s="753" t="s">
        <v>85</v>
      </c>
      <c r="B14292" s="753" t="s">
        <v>246</v>
      </c>
      <c r="C14292" s="753" t="s">
        <v>164</v>
      </c>
      <c r="D14292" s="753" t="s">
        <v>1954</v>
      </c>
      <c r="E14292" s="753" t="s">
        <v>130</v>
      </c>
      <c r="F14292" s="753" t="s">
        <v>14</v>
      </c>
      <c r="G14292" s="757" t="s">
        <v>1800</v>
      </c>
      <c r="H14292" s="751">
        <v>11144000</v>
      </c>
    </row>
    <row r="14293" spans="1:8">
      <c r="A14293" s="753" t="s">
        <v>85</v>
      </c>
      <c r="B14293" s="753" t="s">
        <v>246</v>
      </c>
      <c r="C14293" s="753" t="s">
        <v>164</v>
      </c>
      <c r="D14293" s="753" t="s">
        <v>1954</v>
      </c>
      <c r="E14293" s="753" t="s">
        <v>130</v>
      </c>
      <c r="F14293" s="753" t="s">
        <v>132</v>
      </c>
      <c r="G14293" s="757" t="s">
        <v>135</v>
      </c>
      <c r="H14293" s="751">
        <v>521435000</v>
      </c>
    </row>
    <row r="14294" spans="1:8">
      <c r="A14294" s="753" t="s">
        <v>85</v>
      </c>
      <c r="B14294" s="753" t="s">
        <v>246</v>
      </c>
      <c r="C14294" s="753" t="s">
        <v>164</v>
      </c>
      <c r="D14294" s="753" t="s">
        <v>1954</v>
      </c>
      <c r="E14294" s="753" t="s">
        <v>134</v>
      </c>
      <c r="F14294" s="753"/>
      <c r="G14294" s="757" t="s">
        <v>135</v>
      </c>
      <c r="H14294" s="751">
        <v>726832805</v>
      </c>
    </row>
    <row r="14295" spans="1:8">
      <c r="A14295" s="753" t="s">
        <v>85</v>
      </c>
      <c r="B14295" s="753" t="s">
        <v>246</v>
      </c>
      <c r="C14295" s="753" t="s">
        <v>164</v>
      </c>
      <c r="D14295" s="753" t="s">
        <v>1954</v>
      </c>
      <c r="E14295" s="753" t="s">
        <v>134</v>
      </c>
      <c r="F14295" s="753" t="s">
        <v>137</v>
      </c>
      <c r="G14295" s="757" t="s">
        <v>138</v>
      </c>
      <c r="H14295" s="751">
        <v>15640000</v>
      </c>
    </row>
    <row r="14296" spans="1:8">
      <c r="A14296" s="753" t="s">
        <v>85</v>
      </c>
      <c r="B14296" s="753" t="s">
        <v>246</v>
      </c>
      <c r="C14296" s="753" t="s">
        <v>164</v>
      </c>
      <c r="D14296" s="753" t="s">
        <v>1954</v>
      </c>
      <c r="E14296" s="753" t="s">
        <v>134</v>
      </c>
      <c r="F14296" s="753" t="s">
        <v>139</v>
      </c>
      <c r="G14296" s="757" t="s">
        <v>140</v>
      </c>
      <c r="H14296" s="751">
        <v>711192805</v>
      </c>
    </row>
    <row r="14297" spans="1:8">
      <c r="A14297" s="753" t="s">
        <v>85</v>
      </c>
      <c r="B14297" s="753" t="s">
        <v>246</v>
      </c>
      <c r="C14297" s="753" t="s">
        <v>164</v>
      </c>
      <c r="D14297" s="753" t="s">
        <v>1954</v>
      </c>
      <c r="E14297" s="753" t="s">
        <v>404</v>
      </c>
      <c r="F14297" s="753"/>
      <c r="G14297" s="757" t="s">
        <v>1808</v>
      </c>
      <c r="H14297" s="751">
        <v>42530000</v>
      </c>
    </row>
    <row r="14298" spans="1:8">
      <c r="A14298" s="753" t="s">
        <v>85</v>
      </c>
      <c r="B14298" s="753" t="s">
        <v>246</v>
      </c>
      <c r="C14298" s="753" t="s">
        <v>164</v>
      </c>
      <c r="D14298" s="753" t="s">
        <v>1954</v>
      </c>
      <c r="E14298" s="753" t="s">
        <v>404</v>
      </c>
      <c r="F14298" s="753" t="s">
        <v>1809</v>
      </c>
      <c r="G14298" s="757" t="s">
        <v>26</v>
      </c>
      <c r="H14298" s="751">
        <v>42530000</v>
      </c>
    </row>
    <row r="14299" spans="1:8">
      <c r="A14299" s="753" t="s">
        <v>85</v>
      </c>
      <c r="B14299" s="753" t="s">
        <v>246</v>
      </c>
      <c r="C14299" s="753" t="s">
        <v>164</v>
      </c>
      <c r="D14299" s="753" t="s">
        <v>1954</v>
      </c>
      <c r="E14299" s="753" t="s">
        <v>918</v>
      </c>
      <c r="F14299" s="753"/>
      <c r="G14299" s="757" t="s">
        <v>1862</v>
      </c>
      <c r="H14299" s="751">
        <v>19965000</v>
      </c>
    </row>
    <row r="14300" spans="1:8">
      <c r="A14300" s="753" t="s">
        <v>85</v>
      </c>
      <c r="B14300" s="753" t="s">
        <v>246</v>
      </c>
      <c r="C14300" s="753" t="s">
        <v>164</v>
      </c>
      <c r="D14300" s="753" t="s">
        <v>1954</v>
      </c>
      <c r="E14300" s="753" t="s">
        <v>918</v>
      </c>
      <c r="F14300" s="753" t="s">
        <v>917</v>
      </c>
      <c r="G14300" s="757" t="s">
        <v>916</v>
      </c>
      <c r="H14300" s="751">
        <v>18437000</v>
      </c>
    </row>
    <row r="14301" spans="1:8">
      <c r="A14301" s="753" t="s">
        <v>85</v>
      </c>
      <c r="B14301" s="753" t="s">
        <v>246</v>
      </c>
      <c r="C14301" s="753" t="s">
        <v>164</v>
      </c>
      <c r="D14301" s="753" t="s">
        <v>1954</v>
      </c>
      <c r="E14301" s="753" t="s">
        <v>918</v>
      </c>
      <c r="F14301" s="753" t="s">
        <v>921</v>
      </c>
      <c r="G14301" s="757" t="s">
        <v>920</v>
      </c>
      <c r="H14301" s="751">
        <v>1528000</v>
      </c>
    </row>
    <row r="14302" spans="1:8">
      <c r="A14302" s="753" t="s">
        <v>85</v>
      </c>
      <c r="B14302" s="753" t="s">
        <v>246</v>
      </c>
      <c r="C14302" s="753" t="s">
        <v>164</v>
      </c>
      <c r="D14302" s="753" t="s">
        <v>1954</v>
      </c>
      <c r="E14302" s="753" t="s">
        <v>178</v>
      </c>
      <c r="F14302" s="753"/>
      <c r="G14302" s="757" t="s">
        <v>179</v>
      </c>
      <c r="H14302" s="751">
        <v>6000449737</v>
      </c>
    </row>
    <row r="14303" spans="1:8" ht="26.4">
      <c r="A14303" s="753" t="s">
        <v>85</v>
      </c>
      <c r="B14303" s="753" t="s">
        <v>246</v>
      </c>
      <c r="C14303" s="753" t="s">
        <v>164</v>
      </c>
      <c r="D14303" s="753" t="s">
        <v>1954</v>
      </c>
      <c r="E14303" s="753" t="s">
        <v>178</v>
      </c>
      <c r="F14303" s="753" t="s">
        <v>180</v>
      </c>
      <c r="G14303" s="757" t="s">
        <v>1810</v>
      </c>
      <c r="H14303" s="751">
        <v>6000449737</v>
      </c>
    </row>
    <row r="14304" spans="1:8">
      <c r="A14304" s="753" t="s">
        <v>85</v>
      </c>
      <c r="B14304" s="753" t="s">
        <v>246</v>
      </c>
      <c r="C14304" s="753" t="s">
        <v>164</v>
      </c>
      <c r="D14304" s="753" t="s">
        <v>1954</v>
      </c>
      <c r="E14304" s="753" t="s">
        <v>16</v>
      </c>
      <c r="F14304" s="753"/>
      <c r="G14304" s="757" t="s">
        <v>17</v>
      </c>
      <c r="H14304" s="751">
        <v>139678000</v>
      </c>
    </row>
    <row r="14305" spans="1:8">
      <c r="A14305" s="753" t="s">
        <v>85</v>
      </c>
      <c r="B14305" s="753" t="s">
        <v>246</v>
      </c>
      <c r="C14305" s="753" t="s">
        <v>164</v>
      </c>
      <c r="D14305" s="753" t="s">
        <v>1954</v>
      </c>
      <c r="E14305" s="753" t="s">
        <v>16</v>
      </c>
      <c r="F14305" s="753" t="s">
        <v>18</v>
      </c>
      <c r="G14305" s="757" t="s">
        <v>1887</v>
      </c>
      <c r="H14305" s="751">
        <v>139678000</v>
      </c>
    </row>
    <row r="14306" spans="1:8">
      <c r="A14306" s="753" t="s">
        <v>85</v>
      </c>
      <c r="B14306" s="753" t="s">
        <v>246</v>
      </c>
      <c r="C14306" s="753" t="s">
        <v>164</v>
      </c>
      <c r="D14306" s="753" t="s">
        <v>1954</v>
      </c>
      <c r="E14306" s="753" t="s">
        <v>19</v>
      </c>
      <c r="F14306" s="753"/>
      <c r="G14306" s="757" t="s">
        <v>133</v>
      </c>
      <c r="H14306" s="751">
        <v>729452000</v>
      </c>
    </row>
    <row r="14307" spans="1:8">
      <c r="A14307" s="753" t="s">
        <v>85</v>
      </c>
      <c r="B14307" s="753" t="s">
        <v>246</v>
      </c>
      <c r="C14307" s="753" t="s">
        <v>164</v>
      </c>
      <c r="D14307" s="753" t="s">
        <v>1954</v>
      </c>
      <c r="E14307" s="753" t="s">
        <v>19</v>
      </c>
      <c r="F14307" s="753" t="s">
        <v>20</v>
      </c>
      <c r="G14307" s="757" t="s">
        <v>21</v>
      </c>
      <c r="H14307" s="751">
        <v>27054000</v>
      </c>
    </row>
    <row r="14308" spans="1:8">
      <c r="A14308" s="753" t="s">
        <v>85</v>
      </c>
      <c r="B14308" s="753" t="s">
        <v>246</v>
      </c>
      <c r="C14308" s="753" t="s">
        <v>164</v>
      </c>
      <c r="D14308" s="753" t="s">
        <v>1954</v>
      </c>
      <c r="E14308" s="753" t="s">
        <v>19</v>
      </c>
      <c r="F14308" s="753" t="s">
        <v>22</v>
      </c>
      <c r="G14308" s="757" t="s">
        <v>23</v>
      </c>
      <c r="H14308" s="751">
        <v>657148000</v>
      </c>
    </row>
    <row r="14309" spans="1:8">
      <c r="A14309" s="753" t="s">
        <v>85</v>
      </c>
      <c r="B14309" s="753" t="s">
        <v>246</v>
      </c>
      <c r="C14309" s="753" t="s">
        <v>164</v>
      </c>
      <c r="D14309" s="753" t="s">
        <v>1954</v>
      </c>
      <c r="E14309" s="753" t="s">
        <v>19</v>
      </c>
      <c r="F14309" s="753" t="s">
        <v>245</v>
      </c>
      <c r="G14309" s="757" t="s">
        <v>135</v>
      </c>
      <c r="H14309" s="751">
        <v>45250000</v>
      </c>
    </row>
    <row r="14310" spans="1:8">
      <c r="A14310" s="753" t="s">
        <v>85</v>
      </c>
      <c r="B14310" s="753" t="s">
        <v>246</v>
      </c>
      <c r="C14310" s="753" t="s">
        <v>211</v>
      </c>
      <c r="D14310" s="753"/>
      <c r="E14310" s="753"/>
      <c r="F14310" s="753"/>
      <c r="G14310" s="757" t="s">
        <v>1373</v>
      </c>
      <c r="H14310" s="751">
        <v>11568600542</v>
      </c>
    </row>
    <row r="14311" spans="1:8">
      <c r="A14311" s="753" t="s">
        <v>85</v>
      </c>
      <c r="B14311" s="753" t="s">
        <v>246</v>
      </c>
      <c r="C14311" s="753" t="s">
        <v>211</v>
      </c>
      <c r="D14311" s="753" t="s">
        <v>1852</v>
      </c>
      <c r="E14311" s="753"/>
      <c r="F14311" s="753"/>
      <c r="G14311" s="757" t="s">
        <v>1853</v>
      </c>
      <c r="H14311" s="751">
        <v>1188287440</v>
      </c>
    </row>
    <row r="14312" spans="1:8">
      <c r="A14312" s="753" t="s">
        <v>85</v>
      </c>
      <c r="B14312" s="753" t="s">
        <v>246</v>
      </c>
      <c r="C14312" s="753" t="s">
        <v>211</v>
      </c>
      <c r="D14312" s="753" t="s">
        <v>1852</v>
      </c>
      <c r="E14312" s="753" t="s">
        <v>112</v>
      </c>
      <c r="F14312" s="753"/>
      <c r="G14312" s="757" t="s">
        <v>113</v>
      </c>
      <c r="H14312" s="751">
        <v>139351510</v>
      </c>
    </row>
    <row r="14313" spans="1:8">
      <c r="A14313" s="753" t="s">
        <v>85</v>
      </c>
      <c r="B14313" s="753" t="s">
        <v>246</v>
      </c>
      <c r="C14313" s="753" t="s">
        <v>211</v>
      </c>
      <c r="D14313" s="753" t="s">
        <v>1852</v>
      </c>
      <c r="E14313" s="753" t="s">
        <v>112</v>
      </c>
      <c r="F14313" s="753" t="s">
        <v>146</v>
      </c>
      <c r="G14313" s="757" t="s">
        <v>1780</v>
      </c>
      <c r="H14313" s="751">
        <v>139351510</v>
      </c>
    </row>
    <row r="14314" spans="1:8">
      <c r="A14314" s="753" t="s">
        <v>85</v>
      </c>
      <c r="B14314" s="753" t="s">
        <v>246</v>
      </c>
      <c r="C14314" s="753" t="s">
        <v>211</v>
      </c>
      <c r="D14314" s="753" t="s">
        <v>1852</v>
      </c>
      <c r="E14314" s="753" t="s">
        <v>554</v>
      </c>
      <c r="F14314" s="753"/>
      <c r="G14314" s="757" t="s">
        <v>555</v>
      </c>
      <c r="H14314" s="751">
        <v>272393920</v>
      </c>
    </row>
    <row r="14315" spans="1:8">
      <c r="A14315" s="753" t="s">
        <v>85</v>
      </c>
      <c r="B14315" s="753" t="s">
        <v>246</v>
      </c>
      <c r="C14315" s="753" t="s">
        <v>211</v>
      </c>
      <c r="D14315" s="753" t="s">
        <v>1852</v>
      </c>
      <c r="E14315" s="753" t="s">
        <v>554</v>
      </c>
      <c r="F14315" s="753" t="s">
        <v>556</v>
      </c>
      <c r="G14315" s="757" t="s">
        <v>557</v>
      </c>
      <c r="H14315" s="751">
        <v>147200000</v>
      </c>
    </row>
    <row r="14316" spans="1:8">
      <c r="A14316" s="753" t="s">
        <v>85</v>
      </c>
      <c r="B14316" s="753" t="s">
        <v>246</v>
      </c>
      <c r="C14316" s="753" t="s">
        <v>211</v>
      </c>
      <c r="D14316" s="753" t="s">
        <v>1852</v>
      </c>
      <c r="E14316" s="753" t="s">
        <v>554</v>
      </c>
      <c r="F14316" s="753" t="s">
        <v>243</v>
      </c>
      <c r="G14316" s="757" t="s">
        <v>244</v>
      </c>
      <c r="H14316" s="751">
        <v>26500000</v>
      </c>
    </row>
    <row r="14317" spans="1:8">
      <c r="A14317" s="753" t="s">
        <v>85</v>
      </c>
      <c r="B14317" s="753" t="s">
        <v>246</v>
      </c>
      <c r="C14317" s="753" t="s">
        <v>211</v>
      </c>
      <c r="D14317" s="753" t="s">
        <v>1852</v>
      </c>
      <c r="E14317" s="753" t="s">
        <v>554</v>
      </c>
      <c r="F14317" s="753" t="s">
        <v>558</v>
      </c>
      <c r="G14317" s="757" t="s">
        <v>559</v>
      </c>
      <c r="H14317" s="751">
        <v>98693920</v>
      </c>
    </row>
    <row r="14318" spans="1:8" ht="39.6">
      <c r="A14318" s="753" t="s">
        <v>85</v>
      </c>
      <c r="B14318" s="753" t="s">
        <v>246</v>
      </c>
      <c r="C14318" s="753" t="s">
        <v>211</v>
      </c>
      <c r="D14318" s="753" t="s">
        <v>1852</v>
      </c>
      <c r="E14318" s="753" t="s">
        <v>560</v>
      </c>
      <c r="F14318" s="753"/>
      <c r="G14318" s="757" t="s">
        <v>1790</v>
      </c>
      <c r="H14318" s="751">
        <v>61600000</v>
      </c>
    </row>
    <row r="14319" spans="1:8">
      <c r="A14319" s="753" t="s">
        <v>85</v>
      </c>
      <c r="B14319" s="753" t="s">
        <v>246</v>
      </c>
      <c r="C14319" s="753" t="s">
        <v>211</v>
      </c>
      <c r="D14319" s="753" t="s">
        <v>1852</v>
      </c>
      <c r="E14319" s="753" t="s">
        <v>560</v>
      </c>
      <c r="F14319" s="753" t="s">
        <v>254</v>
      </c>
      <c r="G14319" s="757" t="s">
        <v>255</v>
      </c>
      <c r="H14319" s="751">
        <v>36600000</v>
      </c>
    </row>
    <row r="14320" spans="1:8" ht="26.4">
      <c r="A14320" s="753" t="s">
        <v>85</v>
      </c>
      <c r="B14320" s="753" t="s">
        <v>246</v>
      </c>
      <c r="C14320" s="753" t="s">
        <v>211</v>
      </c>
      <c r="D14320" s="753" t="s">
        <v>1852</v>
      </c>
      <c r="E14320" s="753" t="s">
        <v>560</v>
      </c>
      <c r="F14320" s="753" t="s">
        <v>563</v>
      </c>
      <c r="G14320" s="757" t="s">
        <v>13</v>
      </c>
      <c r="H14320" s="751">
        <v>25000000</v>
      </c>
    </row>
    <row r="14321" spans="1:8">
      <c r="A14321" s="753" t="s">
        <v>85</v>
      </c>
      <c r="B14321" s="753" t="s">
        <v>246</v>
      </c>
      <c r="C14321" s="753" t="s">
        <v>211</v>
      </c>
      <c r="D14321" s="753" t="s">
        <v>1852</v>
      </c>
      <c r="E14321" s="753" t="s">
        <v>31</v>
      </c>
      <c r="F14321" s="753"/>
      <c r="G14321" s="757" t="s">
        <v>32</v>
      </c>
      <c r="H14321" s="751">
        <v>43863450</v>
      </c>
    </row>
    <row r="14322" spans="1:8">
      <c r="A14322" s="753" t="s">
        <v>85</v>
      </c>
      <c r="B14322" s="753" t="s">
        <v>246</v>
      </c>
      <c r="C14322" s="753" t="s">
        <v>211</v>
      </c>
      <c r="D14322" s="753" t="s">
        <v>1852</v>
      </c>
      <c r="E14322" s="753" t="s">
        <v>31</v>
      </c>
      <c r="F14322" s="753" t="s">
        <v>33</v>
      </c>
      <c r="G14322" s="757" t="s">
        <v>135</v>
      </c>
      <c r="H14322" s="751">
        <v>43863450</v>
      </c>
    </row>
    <row r="14323" spans="1:8">
      <c r="A14323" s="753" t="s">
        <v>85</v>
      </c>
      <c r="B14323" s="753" t="s">
        <v>246</v>
      </c>
      <c r="C14323" s="753" t="s">
        <v>211</v>
      </c>
      <c r="D14323" s="753" t="s">
        <v>1852</v>
      </c>
      <c r="E14323" s="753" t="s">
        <v>134</v>
      </c>
      <c r="F14323" s="753"/>
      <c r="G14323" s="757" t="s">
        <v>135</v>
      </c>
      <c r="H14323" s="751">
        <v>223592560</v>
      </c>
    </row>
    <row r="14324" spans="1:8">
      <c r="A14324" s="753" t="s">
        <v>85</v>
      </c>
      <c r="B14324" s="753" t="s">
        <v>246</v>
      </c>
      <c r="C14324" s="753" t="s">
        <v>211</v>
      </c>
      <c r="D14324" s="753" t="s">
        <v>1852</v>
      </c>
      <c r="E14324" s="753" t="s">
        <v>134</v>
      </c>
      <c r="F14324" s="753" t="s">
        <v>139</v>
      </c>
      <c r="G14324" s="757" t="s">
        <v>140</v>
      </c>
      <c r="H14324" s="751">
        <v>223592560</v>
      </c>
    </row>
    <row r="14325" spans="1:8">
      <c r="A14325" s="753" t="s">
        <v>85</v>
      </c>
      <c r="B14325" s="753" t="s">
        <v>246</v>
      </c>
      <c r="C14325" s="753" t="s">
        <v>211</v>
      </c>
      <c r="D14325" s="753" t="s">
        <v>1852</v>
      </c>
      <c r="E14325" s="753" t="s">
        <v>178</v>
      </c>
      <c r="F14325" s="753"/>
      <c r="G14325" s="757" t="s">
        <v>179</v>
      </c>
      <c r="H14325" s="751">
        <v>428522000</v>
      </c>
    </row>
    <row r="14326" spans="1:8" ht="26.4">
      <c r="A14326" s="753" t="s">
        <v>85</v>
      </c>
      <c r="B14326" s="753" t="s">
        <v>246</v>
      </c>
      <c r="C14326" s="753" t="s">
        <v>211</v>
      </c>
      <c r="D14326" s="753" t="s">
        <v>1852</v>
      </c>
      <c r="E14326" s="753" t="s">
        <v>178</v>
      </c>
      <c r="F14326" s="753" t="s">
        <v>180</v>
      </c>
      <c r="G14326" s="757" t="s">
        <v>1810</v>
      </c>
      <c r="H14326" s="751">
        <v>428522000</v>
      </c>
    </row>
    <row r="14327" spans="1:8">
      <c r="A14327" s="753" t="s">
        <v>85</v>
      </c>
      <c r="B14327" s="753" t="s">
        <v>246</v>
      </c>
      <c r="C14327" s="753" t="s">
        <v>211</v>
      </c>
      <c r="D14327" s="753" t="s">
        <v>1852</v>
      </c>
      <c r="E14327" s="753" t="s">
        <v>19</v>
      </c>
      <c r="F14327" s="753"/>
      <c r="G14327" s="757" t="s">
        <v>133</v>
      </c>
      <c r="H14327" s="751">
        <v>18964000</v>
      </c>
    </row>
    <row r="14328" spans="1:8">
      <c r="A14328" s="753" t="s">
        <v>85</v>
      </c>
      <c r="B14328" s="753" t="s">
        <v>246</v>
      </c>
      <c r="C14328" s="753" t="s">
        <v>211</v>
      </c>
      <c r="D14328" s="753" t="s">
        <v>1852</v>
      </c>
      <c r="E14328" s="753" t="s">
        <v>19</v>
      </c>
      <c r="F14328" s="753" t="s">
        <v>22</v>
      </c>
      <c r="G14328" s="757" t="s">
        <v>23</v>
      </c>
      <c r="H14328" s="751">
        <v>18964000</v>
      </c>
    </row>
    <row r="14329" spans="1:8">
      <c r="A14329" s="753" t="s">
        <v>85</v>
      </c>
      <c r="B14329" s="753" t="s">
        <v>246</v>
      </c>
      <c r="C14329" s="753" t="s">
        <v>211</v>
      </c>
      <c r="D14329" s="753" t="s">
        <v>2879</v>
      </c>
      <c r="E14329" s="753"/>
      <c r="F14329" s="753"/>
      <c r="G14329" s="757" t="s">
        <v>2880</v>
      </c>
      <c r="H14329" s="751">
        <v>1450000000</v>
      </c>
    </row>
    <row r="14330" spans="1:8">
      <c r="A14330" s="753" t="s">
        <v>85</v>
      </c>
      <c r="B14330" s="753" t="s">
        <v>246</v>
      </c>
      <c r="C14330" s="753" t="s">
        <v>211</v>
      </c>
      <c r="D14330" s="753" t="s">
        <v>2879</v>
      </c>
      <c r="E14330" s="753" t="s">
        <v>178</v>
      </c>
      <c r="F14330" s="753"/>
      <c r="G14330" s="757" t="s">
        <v>179</v>
      </c>
      <c r="H14330" s="751">
        <v>1350000000</v>
      </c>
    </row>
    <row r="14331" spans="1:8" ht="26.4">
      <c r="A14331" s="753" t="s">
        <v>85</v>
      </c>
      <c r="B14331" s="753" t="s">
        <v>246</v>
      </c>
      <c r="C14331" s="753" t="s">
        <v>211</v>
      </c>
      <c r="D14331" s="753" t="s">
        <v>2879</v>
      </c>
      <c r="E14331" s="753" t="s">
        <v>178</v>
      </c>
      <c r="F14331" s="753" t="s">
        <v>180</v>
      </c>
      <c r="G14331" s="757" t="s">
        <v>1810</v>
      </c>
      <c r="H14331" s="751">
        <v>1350000000</v>
      </c>
    </row>
    <row r="14332" spans="1:8">
      <c r="A14332" s="753" t="s">
        <v>85</v>
      </c>
      <c r="B14332" s="753" t="s">
        <v>246</v>
      </c>
      <c r="C14332" s="753" t="s">
        <v>211</v>
      </c>
      <c r="D14332" s="753" t="s">
        <v>2879</v>
      </c>
      <c r="E14332" s="753" t="s">
        <v>19</v>
      </c>
      <c r="F14332" s="753"/>
      <c r="G14332" s="757" t="s">
        <v>133</v>
      </c>
      <c r="H14332" s="751">
        <v>100000000</v>
      </c>
    </row>
    <row r="14333" spans="1:8">
      <c r="A14333" s="753" t="s">
        <v>85</v>
      </c>
      <c r="B14333" s="753" t="s">
        <v>246</v>
      </c>
      <c r="C14333" s="753" t="s">
        <v>211</v>
      </c>
      <c r="D14333" s="753" t="s">
        <v>2879</v>
      </c>
      <c r="E14333" s="753" t="s">
        <v>19</v>
      </c>
      <c r="F14333" s="753" t="s">
        <v>22</v>
      </c>
      <c r="G14333" s="757" t="s">
        <v>23</v>
      </c>
      <c r="H14333" s="751">
        <v>100000000</v>
      </c>
    </row>
    <row r="14334" spans="1:8">
      <c r="A14334" s="753" t="s">
        <v>85</v>
      </c>
      <c r="B14334" s="753" t="s">
        <v>246</v>
      </c>
      <c r="C14334" s="753" t="s">
        <v>211</v>
      </c>
      <c r="D14334" s="753" t="s">
        <v>1984</v>
      </c>
      <c r="E14334" s="753"/>
      <c r="F14334" s="753"/>
      <c r="G14334" s="757" t="s">
        <v>1985</v>
      </c>
      <c r="H14334" s="751">
        <v>8930313102</v>
      </c>
    </row>
    <row r="14335" spans="1:8">
      <c r="A14335" s="753" t="s">
        <v>85</v>
      </c>
      <c r="B14335" s="753" t="s">
        <v>246</v>
      </c>
      <c r="C14335" s="753" t="s">
        <v>211</v>
      </c>
      <c r="D14335" s="753" t="s">
        <v>1984</v>
      </c>
      <c r="E14335" s="753" t="s">
        <v>100</v>
      </c>
      <c r="F14335" s="753"/>
      <c r="G14335" s="757" t="s">
        <v>101</v>
      </c>
      <c r="H14335" s="751">
        <v>1200000</v>
      </c>
    </row>
    <row r="14336" spans="1:8">
      <c r="A14336" s="753" t="s">
        <v>85</v>
      </c>
      <c r="B14336" s="753" t="s">
        <v>246</v>
      </c>
      <c r="C14336" s="753" t="s">
        <v>211</v>
      </c>
      <c r="D14336" s="753" t="s">
        <v>1984</v>
      </c>
      <c r="E14336" s="753" t="s">
        <v>100</v>
      </c>
      <c r="F14336" s="753" t="s">
        <v>443</v>
      </c>
      <c r="G14336" s="757" t="s">
        <v>135</v>
      </c>
      <c r="H14336" s="751">
        <v>1200000</v>
      </c>
    </row>
    <row r="14337" spans="1:8">
      <c r="A14337" s="753" t="s">
        <v>85</v>
      </c>
      <c r="B14337" s="753" t="s">
        <v>246</v>
      </c>
      <c r="C14337" s="753" t="s">
        <v>211</v>
      </c>
      <c r="D14337" s="753" t="s">
        <v>1984</v>
      </c>
      <c r="E14337" s="753" t="s">
        <v>112</v>
      </c>
      <c r="F14337" s="753"/>
      <c r="G14337" s="757" t="s">
        <v>113</v>
      </c>
      <c r="H14337" s="751">
        <v>242466568</v>
      </c>
    </row>
    <row r="14338" spans="1:8">
      <c r="A14338" s="753" t="s">
        <v>85</v>
      </c>
      <c r="B14338" s="753" t="s">
        <v>246</v>
      </c>
      <c r="C14338" s="753" t="s">
        <v>211</v>
      </c>
      <c r="D14338" s="753" t="s">
        <v>1984</v>
      </c>
      <c r="E14338" s="753" t="s">
        <v>112</v>
      </c>
      <c r="F14338" s="753" t="s">
        <v>155</v>
      </c>
      <c r="G14338" s="757" t="s">
        <v>1777</v>
      </c>
      <c r="H14338" s="751">
        <v>94067402</v>
      </c>
    </row>
    <row r="14339" spans="1:8">
      <c r="A14339" s="753" t="s">
        <v>85</v>
      </c>
      <c r="B14339" s="753" t="s">
        <v>246</v>
      </c>
      <c r="C14339" s="753" t="s">
        <v>211</v>
      </c>
      <c r="D14339" s="753" t="s">
        <v>1984</v>
      </c>
      <c r="E14339" s="753" t="s">
        <v>112</v>
      </c>
      <c r="F14339" s="753" t="s">
        <v>156</v>
      </c>
      <c r="G14339" s="757" t="s">
        <v>1779</v>
      </c>
      <c r="H14339" s="751">
        <v>3052000</v>
      </c>
    </row>
    <row r="14340" spans="1:8">
      <c r="A14340" s="753" t="s">
        <v>85</v>
      </c>
      <c r="B14340" s="753" t="s">
        <v>246</v>
      </c>
      <c r="C14340" s="753" t="s">
        <v>211</v>
      </c>
      <c r="D14340" s="753" t="s">
        <v>1984</v>
      </c>
      <c r="E14340" s="753" t="s">
        <v>112</v>
      </c>
      <c r="F14340" s="753" t="s">
        <v>146</v>
      </c>
      <c r="G14340" s="757" t="s">
        <v>1780</v>
      </c>
      <c r="H14340" s="751">
        <v>139347166</v>
      </c>
    </row>
    <row r="14341" spans="1:8">
      <c r="A14341" s="753" t="s">
        <v>85</v>
      </c>
      <c r="B14341" s="753" t="s">
        <v>246</v>
      </c>
      <c r="C14341" s="753" t="s">
        <v>211</v>
      </c>
      <c r="D14341" s="753" t="s">
        <v>1984</v>
      </c>
      <c r="E14341" s="753" t="s">
        <v>112</v>
      </c>
      <c r="F14341" s="753" t="s">
        <v>157</v>
      </c>
      <c r="G14341" s="757" t="s">
        <v>135</v>
      </c>
      <c r="H14341" s="751">
        <v>6000000</v>
      </c>
    </row>
    <row r="14342" spans="1:8">
      <c r="A14342" s="753" t="s">
        <v>85</v>
      </c>
      <c r="B14342" s="753" t="s">
        <v>246</v>
      </c>
      <c r="C14342" s="753" t="s">
        <v>211</v>
      </c>
      <c r="D14342" s="753" t="s">
        <v>1984</v>
      </c>
      <c r="E14342" s="753" t="s">
        <v>115</v>
      </c>
      <c r="F14342" s="753"/>
      <c r="G14342" s="757" t="s">
        <v>1781</v>
      </c>
      <c r="H14342" s="751">
        <v>81921000</v>
      </c>
    </row>
    <row r="14343" spans="1:8">
      <c r="A14343" s="753" t="s">
        <v>85</v>
      </c>
      <c r="B14343" s="753" t="s">
        <v>246</v>
      </c>
      <c r="C14343" s="753" t="s">
        <v>211</v>
      </c>
      <c r="D14343" s="753" t="s">
        <v>1984</v>
      </c>
      <c r="E14343" s="753" t="s">
        <v>115</v>
      </c>
      <c r="F14343" s="753" t="s">
        <v>116</v>
      </c>
      <c r="G14343" s="757" t="s">
        <v>117</v>
      </c>
      <c r="H14343" s="751">
        <v>9540000</v>
      </c>
    </row>
    <row r="14344" spans="1:8">
      <c r="A14344" s="753" t="s">
        <v>85</v>
      </c>
      <c r="B14344" s="753" t="s">
        <v>246</v>
      </c>
      <c r="C14344" s="753" t="s">
        <v>211</v>
      </c>
      <c r="D14344" s="753" t="s">
        <v>1984</v>
      </c>
      <c r="E14344" s="753" t="s">
        <v>115</v>
      </c>
      <c r="F14344" s="753" t="s">
        <v>147</v>
      </c>
      <c r="G14344" s="757" t="s">
        <v>148</v>
      </c>
      <c r="H14344" s="751">
        <v>43106000</v>
      </c>
    </row>
    <row r="14345" spans="1:8">
      <c r="A14345" s="753" t="s">
        <v>85</v>
      </c>
      <c r="B14345" s="753" t="s">
        <v>246</v>
      </c>
      <c r="C14345" s="753" t="s">
        <v>211</v>
      </c>
      <c r="D14345" s="753" t="s">
        <v>1984</v>
      </c>
      <c r="E14345" s="753" t="s">
        <v>115</v>
      </c>
      <c r="F14345" s="753" t="s">
        <v>118</v>
      </c>
      <c r="G14345" s="757" t="s">
        <v>119</v>
      </c>
      <c r="H14345" s="751">
        <v>29275000</v>
      </c>
    </row>
    <row r="14346" spans="1:8">
      <c r="A14346" s="753" t="s">
        <v>85</v>
      </c>
      <c r="B14346" s="753" t="s">
        <v>246</v>
      </c>
      <c r="C14346" s="753" t="s">
        <v>211</v>
      </c>
      <c r="D14346" s="753" t="s">
        <v>1984</v>
      </c>
      <c r="E14346" s="753" t="s">
        <v>120</v>
      </c>
      <c r="F14346" s="753"/>
      <c r="G14346" s="757" t="s">
        <v>121</v>
      </c>
      <c r="H14346" s="751">
        <v>15820000</v>
      </c>
    </row>
    <row r="14347" spans="1:8">
      <c r="A14347" s="753" t="s">
        <v>85</v>
      </c>
      <c r="B14347" s="753" t="s">
        <v>246</v>
      </c>
      <c r="C14347" s="753" t="s">
        <v>211</v>
      </c>
      <c r="D14347" s="753" t="s">
        <v>1984</v>
      </c>
      <c r="E14347" s="753" t="s">
        <v>120</v>
      </c>
      <c r="F14347" s="753" t="s">
        <v>315</v>
      </c>
      <c r="G14347" s="757" t="s">
        <v>1831</v>
      </c>
      <c r="H14347" s="751">
        <v>15820000</v>
      </c>
    </row>
    <row r="14348" spans="1:8">
      <c r="A14348" s="753" t="s">
        <v>85</v>
      </c>
      <c r="B14348" s="753" t="s">
        <v>246</v>
      </c>
      <c r="C14348" s="753" t="s">
        <v>211</v>
      </c>
      <c r="D14348" s="753" t="s">
        <v>1984</v>
      </c>
      <c r="E14348" s="753" t="s">
        <v>160</v>
      </c>
      <c r="F14348" s="753"/>
      <c r="G14348" s="757" t="s">
        <v>161</v>
      </c>
      <c r="H14348" s="751">
        <v>72854000</v>
      </c>
    </row>
    <row r="14349" spans="1:8">
      <c r="A14349" s="753" t="s">
        <v>85</v>
      </c>
      <c r="B14349" s="753" t="s">
        <v>246</v>
      </c>
      <c r="C14349" s="753" t="s">
        <v>211</v>
      </c>
      <c r="D14349" s="753" t="s">
        <v>1984</v>
      </c>
      <c r="E14349" s="753" t="s">
        <v>160</v>
      </c>
      <c r="F14349" s="753" t="s">
        <v>162</v>
      </c>
      <c r="G14349" s="757" t="s">
        <v>163</v>
      </c>
      <c r="H14349" s="751">
        <v>520000</v>
      </c>
    </row>
    <row r="14350" spans="1:8">
      <c r="A14350" s="753" t="s">
        <v>85</v>
      </c>
      <c r="B14350" s="753" t="s">
        <v>246</v>
      </c>
      <c r="C14350" s="753" t="s">
        <v>211</v>
      </c>
      <c r="D14350" s="753" t="s">
        <v>1984</v>
      </c>
      <c r="E14350" s="753" t="s">
        <v>160</v>
      </c>
      <c r="F14350" s="753" t="s">
        <v>544</v>
      </c>
      <c r="G14350" s="757" t="s">
        <v>545</v>
      </c>
      <c r="H14350" s="751">
        <v>2850000</v>
      </c>
    </row>
    <row r="14351" spans="1:8">
      <c r="A14351" s="753" t="s">
        <v>85</v>
      </c>
      <c r="B14351" s="753" t="s">
        <v>246</v>
      </c>
      <c r="C14351" s="753" t="s">
        <v>211</v>
      </c>
      <c r="D14351" s="753" t="s">
        <v>1984</v>
      </c>
      <c r="E14351" s="753" t="s">
        <v>160</v>
      </c>
      <c r="F14351" s="753" t="s">
        <v>549</v>
      </c>
      <c r="G14351" s="757" t="s">
        <v>550</v>
      </c>
      <c r="H14351" s="751">
        <v>48700000</v>
      </c>
    </row>
    <row r="14352" spans="1:8">
      <c r="A14352" s="753" t="s">
        <v>85</v>
      </c>
      <c r="B14352" s="753" t="s">
        <v>246</v>
      </c>
      <c r="C14352" s="753" t="s">
        <v>211</v>
      </c>
      <c r="D14352" s="753" t="s">
        <v>1984</v>
      </c>
      <c r="E14352" s="753" t="s">
        <v>160</v>
      </c>
      <c r="F14352" s="753" t="s">
        <v>551</v>
      </c>
      <c r="G14352" s="757" t="s">
        <v>133</v>
      </c>
      <c r="H14352" s="751">
        <v>20784000</v>
      </c>
    </row>
    <row r="14353" spans="1:8">
      <c r="A14353" s="753" t="s">
        <v>85</v>
      </c>
      <c r="B14353" s="753" t="s">
        <v>246</v>
      </c>
      <c r="C14353" s="753" t="s">
        <v>211</v>
      </c>
      <c r="D14353" s="753" t="s">
        <v>1984</v>
      </c>
      <c r="E14353" s="753" t="s">
        <v>554</v>
      </c>
      <c r="F14353" s="753"/>
      <c r="G14353" s="757" t="s">
        <v>555</v>
      </c>
      <c r="H14353" s="751">
        <v>770661000</v>
      </c>
    </row>
    <row r="14354" spans="1:8">
      <c r="A14354" s="753" t="s">
        <v>85</v>
      </c>
      <c r="B14354" s="753" t="s">
        <v>246</v>
      </c>
      <c r="C14354" s="753" t="s">
        <v>211</v>
      </c>
      <c r="D14354" s="753" t="s">
        <v>1984</v>
      </c>
      <c r="E14354" s="753" t="s">
        <v>554</v>
      </c>
      <c r="F14354" s="753" t="s">
        <v>556</v>
      </c>
      <c r="G14354" s="757" t="s">
        <v>557</v>
      </c>
      <c r="H14354" s="751">
        <v>297660000</v>
      </c>
    </row>
    <row r="14355" spans="1:8">
      <c r="A14355" s="753" t="s">
        <v>85</v>
      </c>
      <c r="B14355" s="753" t="s">
        <v>246</v>
      </c>
      <c r="C14355" s="753" t="s">
        <v>211</v>
      </c>
      <c r="D14355" s="753" t="s">
        <v>1984</v>
      </c>
      <c r="E14355" s="753" t="s">
        <v>554</v>
      </c>
      <c r="F14355" s="753" t="s">
        <v>243</v>
      </c>
      <c r="G14355" s="757" t="s">
        <v>244</v>
      </c>
      <c r="H14355" s="751">
        <v>59140000</v>
      </c>
    </row>
    <row r="14356" spans="1:8">
      <c r="A14356" s="753" t="s">
        <v>85</v>
      </c>
      <c r="B14356" s="753" t="s">
        <v>246</v>
      </c>
      <c r="C14356" s="753" t="s">
        <v>211</v>
      </c>
      <c r="D14356" s="753" t="s">
        <v>1984</v>
      </c>
      <c r="E14356" s="753" t="s">
        <v>554</v>
      </c>
      <c r="F14356" s="753" t="s">
        <v>558</v>
      </c>
      <c r="G14356" s="757" t="s">
        <v>559</v>
      </c>
      <c r="H14356" s="751">
        <v>413861000</v>
      </c>
    </row>
    <row r="14357" spans="1:8" ht="39.6">
      <c r="A14357" s="753" t="s">
        <v>85</v>
      </c>
      <c r="B14357" s="753" t="s">
        <v>246</v>
      </c>
      <c r="C14357" s="753" t="s">
        <v>211</v>
      </c>
      <c r="D14357" s="753" t="s">
        <v>1984</v>
      </c>
      <c r="E14357" s="753" t="s">
        <v>560</v>
      </c>
      <c r="F14357" s="753"/>
      <c r="G14357" s="757" t="s">
        <v>1790</v>
      </c>
      <c r="H14357" s="751">
        <v>6084964700</v>
      </c>
    </row>
    <row r="14358" spans="1:8">
      <c r="A14358" s="753" t="s">
        <v>85</v>
      </c>
      <c r="B14358" s="753" t="s">
        <v>246</v>
      </c>
      <c r="C14358" s="753" t="s">
        <v>211</v>
      </c>
      <c r="D14358" s="753" t="s">
        <v>1984</v>
      </c>
      <c r="E14358" s="753" t="s">
        <v>560</v>
      </c>
      <c r="F14358" s="753" t="s">
        <v>7</v>
      </c>
      <c r="G14358" s="757" t="s">
        <v>1795</v>
      </c>
      <c r="H14358" s="751">
        <v>22000000</v>
      </c>
    </row>
    <row r="14359" spans="1:8">
      <c r="A14359" s="753" t="s">
        <v>85</v>
      </c>
      <c r="B14359" s="753" t="s">
        <v>246</v>
      </c>
      <c r="C14359" s="753" t="s">
        <v>211</v>
      </c>
      <c r="D14359" s="753" t="s">
        <v>1984</v>
      </c>
      <c r="E14359" s="753" t="s">
        <v>560</v>
      </c>
      <c r="F14359" s="753" t="s">
        <v>254</v>
      </c>
      <c r="G14359" s="757" t="s">
        <v>255</v>
      </c>
      <c r="H14359" s="751">
        <v>12670000</v>
      </c>
    </row>
    <row r="14360" spans="1:8">
      <c r="A14360" s="753" t="s">
        <v>85</v>
      </c>
      <c r="B14360" s="753" t="s">
        <v>246</v>
      </c>
      <c r="C14360" s="753" t="s">
        <v>211</v>
      </c>
      <c r="D14360" s="753" t="s">
        <v>1984</v>
      </c>
      <c r="E14360" s="753" t="s">
        <v>560</v>
      </c>
      <c r="F14360" s="753" t="s">
        <v>528</v>
      </c>
      <c r="G14360" s="757" t="s">
        <v>529</v>
      </c>
      <c r="H14360" s="751">
        <v>25232000</v>
      </c>
    </row>
    <row r="14361" spans="1:8" ht="26.4">
      <c r="A14361" s="753" t="s">
        <v>85</v>
      </c>
      <c r="B14361" s="753" t="s">
        <v>246</v>
      </c>
      <c r="C14361" s="753" t="s">
        <v>211</v>
      </c>
      <c r="D14361" s="753" t="s">
        <v>1984</v>
      </c>
      <c r="E14361" s="753" t="s">
        <v>560</v>
      </c>
      <c r="F14361" s="753" t="s">
        <v>563</v>
      </c>
      <c r="G14361" s="757" t="s">
        <v>13</v>
      </c>
      <c r="H14361" s="751">
        <v>6025062700</v>
      </c>
    </row>
    <row r="14362" spans="1:8" ht="26.4">
      <c r="A14362" s="753" t="s">
        <v>85</v>
      </c>
      <c r="B14362" s="753" t="s">
        <v>246</v>
      </c>
      <c r="C14362" s="753" t="s">
        <v>211</v>
      </c>
      <c r="D14362" s="753" t="s">
        <v>1984</v>
      </c>
      <c r="E14362" s="753" t="s">
        <v>130</v>
      </c>
      <c r="F14362" s="753"/>
      <c r="G14362" s="757" t="s">
        <v>131</v>
      </c>
      <c r="H14362" s="751">
        <v>125797834</v>
      </c>
    </row>
    <row r="14363" spans="1:8">
      <c r="A14363" s="753" t="s">
        <v>85</v>
      </c>
      <c r="B14363" s="753" t="s">
        <v>246</v>
      </c>
      <c r="C14363" s="753" t="s">
        <v>211</v>
      </c>
      <c r="D14363" s="753" t="s">
        <v>1984</v>
      </c>
      <c r="E14363" s="753" t="s">
        <v>130</v>
      </c>
      <c r="F14363" s="753" t="s">
        <v>585</v>
      </c>
      <c r="G14363" s="757" t="s">
        <v>1799</v>
      </c>
      <c r="H14363" s="751">
        <v>9280000</v>
      </c>
    </row>
    <row r="14364" spans="1:8">
      <c r="A14364" s="753" t="s">
        <v>85</v>
      </c>
      <c r="B14364" s="753" t="s">
        <v>246</v>
      </c>
      <c r="C14364" s="753" t="s">
        <v>211</v>
      </c>
      <c r="D14364" s="753" t="s">
        <v>1984</v>
      </c>
      <c r="E14364" s="753" t="s">
        <v>130</v>
      </c>
      <c r="F14364" s="753" t="s">
        <v>8</v>
      </c>
      <c r="G14364" s="757" t="s">
        <v>1835</v>
      </c>
      <c r="H14364" s="751">
        <v>4580000</v>
      </c>
    </row>
    <row r="14365" spans="1:8">
      <c r="A14365" s="753" t="s">
        <v>85</v>
      </c>
      <c r="B14365" s="753" t="s">
        <v>246</v>
      </c>
      <c r="C14365" s="753" t="s">
        <v>211</v>
      </c>
      <c r="D14365" s="753" t="s">
        <v>1984</v>
      </c>
      <c r="E14365" s="753" t="s">
        <v>130</v>
      </c>
      <c r="F14365" s="753" t="s">
        <v>132</v>
      </c>
      <c r="G14365" s="757" t="s">
        <v>135</v>
      </c>
      <c r="H14365" s="751">
        <v>111937834</v>
      </c>
    </row>
    <row r="14366" spans="1:8">
      <c r="A14366" s="753" t="s">
        <v>85</v>
      </c>
      <c r="B14366" s="753" t="s">
        <v>246</v>
      </c>
      <c r="C14366" s="753" t="s">
        <v>211</v>
      </c>
      <c r="D14366" s="753" t="s">
        <v>1984</v>
      </c>
      <c r="E14366" s="753" t="s">
        <v>134</v>
      </c>
      <c r="F14366" s="753"/>
      <c r="G14366" s="757" t="s">
        <v>135</v>
      </c>
      <c r="H14366" s="751">
        <v>1336808000</v>
      </c>
    </row>
    <row r="14367" spans="1:8">
      <c r="A14367" s="753" t="s">
        <v>85</v>
      </c>
      <c r="B14367" s="753" t="s">
        <v>246</v>
      </c>
      <c r="C14367" s="753" t="s">
        <v>211</v>
      </c>
      <c r="D14367" s="753" t="s">
        <v>1984</v>
      </c>
      <c r="E14367" s="753" t="s">
        <v>134</v>
      </c>
      <c r="F14367" s="753" t="s">
        <v>137</v>
      </c>
      <c r="G14367" s="757" t="s">
        <v>138</v>
      </c>
      <c r="H14367" s="751">
        <v>5400000</v>
      </c>
    </row>
    <row r="14368" spans="1:8">
      <c r="A14368" s="753" t="s">
        <v>85</v>
      </c>
      <c r="B14368" s="753" t="s">
        <v>246</v>
      </c>
      <c r="C14368" s="753" t="s">
        <v>211</v>
      </c>
      <c r="D14368" s="753" t="s">
        <v>1984</v>
      </c>
      <c r="E14368" s="753" t="s">
        <v>134</v>
      </c>
      <c r="F14368" s="753" t="s">
        <v>139</v>
      </c>
      <c r="G14368" s="757" t="s">
        <v>140</v>
      </c>
      <c r="H14368" s="751">
        <v>1331408000</v>
      </c>
    </row>
    <row r="14369" spans="1:8">
      <c r="A14369" s="753" t="s">
        <v>85</v>
      </c>
      <c r="B14369" s="753" t="s">
        <v>246</v>
      </c>
      <c r="C14369" s="753" t="s">
        <v>211</v>
      </c>
      <c r="D14369" s="753" t="s">
        <v>1984</v>
      </c>
      <c r="E14369" s="753" t="s">
        <v>178</v>
      </c>
      <c r="F14369" s="753"/>
      <c r="G14369" s="757" t="s">
        <v>179</v>
      </c>
      <c r="H14369" s="751">
        <v>180069000</v>
      </c>
    </row>
    <row r="14370" spans="1:8" ht="26.4">
      <c r="A14370" s="753" t="s">
        <v>85</v>
      </c>
      <c r="B14370" s="753" t="s">
        <v>246</v>
      </c>
      <c r="C14370" s="753" t="s">
        <v>211</v>
      </c>
      <c r="D14370" s="753" t="s">
        <v>1984</v>
      </c>
      <c r="E14370" s="753" t="s">
        <v>178</v>
      </c>
      <c r="F14370" s="753" t="s">
        <v>180</v>
      </c>
      <c r="G14370" s="757" t="s">
        <v>1810</v>
      </c>
      <c r="H14370" s="751">
        <v>180069000</v>
      </c>
    </row>
    <row r="14371" spans="1:8">
      <c r="A14371" s="753" t="s">
        <v>85</v>
      </c>
      <c r="B14371" s="753" t="s">
        <v>246</v>
      </c>
      <c r="C14371" s="753" t="s">
        <v>211</v>
      </c>
      <c r="D14371" s="753" t="s">
        <v>1984</v>
      </c>
      <c r="E14371" s="753" t="s">
        <v>19</v>
      </c>
      <c r="F14371" s="753"/>
      <c r="G14371" s="757" t="s">
        <v>133</v>
      </c>
      <c r="H14371" s="751">
        <v>17751000</v>
      </c>
    </row>
    <row r="14372" spans="1:8">
      <c r="A14372" s="753" t="s">
        <v>85</v>
      </c>
      <c r="B14372" s="753" t="s">
        <v>246</v>
      </c>
      <c r="C14372" s="753" t="s">
        <v>211</v>
      </c>
      <c r="D14372" s="753" t="s">
        <v>1984</v>
      </c>
      <c r="E14372" s="753" t="s">
        <v>19</v>
      </c>
      <c r="F14372" s="753" t="s">
        <v>20</v>
      </c>
      <c r="G14372" s="757" t="s">
        <v>21</v>
      </c>
      <c r="H14372" s="751">
        <v>8781000</v>
      </c>
    </row>
    <row r="14373" spans="1:8">
      <c r="A14373" s="753" t="s">
        <v>85</v>
      </c>
      <c r="B14373" s="753" t="s">
        <v>246</v>
      </c>
      <c r="C14373" s="753" t="s">
        <v>211</v>
      </c>
      <c r="D14373" s="753" t="s">
        <v>1984</v>
      </c>
      <c r="E14373" s="753" t="s">
        <v>19</v>
      </c>
      <c r="F14373" s="753" t="s">
        <v>22</v>
      </c>
      <c r="G14373" s="757" t="s">
        <v>23</v>
      </c>
      <c r="H14373" s="751">
        <v>8970000</v>
      </c>
    </row>
    <row r="14374" spans="1:8">
      <c r="A14374" s="753" t="s">
        <v>85</v>
      </c>
      <c r="B14374" s="753" t="s">
        <v>246</v>
      </c>
      <c r="C14374" s="753" t="s">
        <v>188</v>
      </c>
      <c r="D14374" s="753"/>
      <c r="E14374" s="753"/>
      <c r="F14374" s="753"/>
      <c r="G14374" s="757" t="s">
        <v>1374</v>
      </c>
      <c r="H14374" s="751">
        <v>718522658855</v>
      </c>
    </row>
    <row r="14375" spans="1:8">
      <c r="A14375" s="753" t="s">
        <v>85</v>
      </c>
      <c r="B14375" s="753" t="s">
        <v>246</v>
      </c>
      <c r="C14375" s="753" t="s">
        <v>188</v>
      </c>
      <c r="D14375" s="753" t="s">
        <v>1018</v>
      </c>
      <c r="E14375" s="753"/>
      <c r="F14375" s="753"/>
      <c r="G14375" s="757" t="s">
        <v>1861</v>
      </c>
      <c r="H14375" s="751">
        <v>58774298558</v>
      </c>
    </row>
    <row r="14376" spans="1:8" ht="26.4">
      <c r="A14376" s="753" t="s">
        <v>85</v>
      </c>
      <c r="B14376" s="753" t="s">
        <v>246</v>
      </c>
      <c r="C14376" s="753" t="s">
        <v>188</v>
      </c>
      <c r="D14376" s="753" t="s">
        <v>1018</v>
      </c>
      <c r="E14376" s="753" t="s">
        <v>141</v>
      </c>
      <c r="F14376" s="753"/>
      <c r="G14376" s="757" t="s">
        <v>1822</v>
      </c>
      <c r="H14376" s="751">
        <v>290400000</v>
      </c>
    </row>
    <row r="14377" spans="1:8">
      <c r="A14377" s="753" t="s">
        <v>85</v>
      </c>
      <c r="B14377" s="753" t="s">
        <v>246</v>
      </c>
      <c r="C14377" s="753" t="s">
        <v>188</v>
      </c>
      <c r="D14377" s="753" t="s">
        <v>1018</v>
      </c>
      <c r="E14377" s="753" t="s">
        <v>141</v>
      </c>
      <c r="F14377" s="753" t="s">
        <v>142</v>
      </c>
      <c r="G14377" s="757" t="s">
        <v>1856</v>
      </c>
      <c r="H14377" s="751">
        <v>290400000</v>
      </c>
    </row>
    <row r="14378" spans="1:8">
      <c r="A14378" s="753" t="s">
        <v>85</v>
      </c>
      <c r="B14378" s="753" t="s">
        <v>246</v>
      </c>
      <c r="C14378" s="753" t="s">
        <v>188</v>
      </c>
      <c r="D14378" s="753" t="s">
        <v>1018</v>
      </c>
      <c r="E14378" s="753" t="s">
        <v>96</v>
      </c>
      <c r="F14378" s="753"/>
      <c r="G14378" s="757" t="s">
        <v>97</v>
      </c>
      <c r="H14378" s="751">
        <v>36429364</v>
      </c>
    </row>
    <row r="14379" spans="1:8">
      <c r="A14379" s="753" t="s">
        <v>85</v>
      </c>
      <c r="B14379" s="753" t="s">
        <v>246</v>
      </c>
      <c r="C14379" s="753" t="s">
        <v>188</v>
      </c>
      <c r="D14379" s="753" t="s">
        <v>1018</v>
      </c>
      <c r="E14379" s="753" t="s">
        <v>96</v>
      </c>
      <c r="F14379" s="753" t="s">
        <v>864</v>
      </c>
      <c r="G14379" s="757" t="s">
        <v>1770</v>
      </c>
      <c r="H14379" s="751">
        <v>36429364</v>
      </c>
    </row>
    <row r="14380" spans="1:8">
      <c r="A14380" s="753" t="s">
        <v>85</v>
      </c>
      <c r="B14380" s="753" t="s">
        <v>246</v>
      </c>
      <c r="C14380" s="753" t="s">
        <v>188</v>
      </c>
      <c r="D14380" s="753" t="s">
        <v>1018</v>
      </c>
      <c r="E14380" s="753" t="s">
        <v>426</v>
      </c>
      <c r="F14380" s="753"/>
      <c r="G14380" s="757" t="s">
        <v>427</v>
      </c>
      <c r="H14380" s="751">
        <v>15200000</v>
      </c>
    </row>
    <row r="14381" spans="1:8">
      <c r="A14381" s="753" t="s">
        <v>85</v>
      </c>
      <c r="B14381" s="753" t="s">
        <v>246</v>
      </c>
      <c r="C14381" s="753" t="s">
        <v>188</v>
      </c>
      <c r="D14381" s="753" t="s">
        <v>1018</v>
      </c>
      <c r="E14381" s="753" t="s">
        <v>426</v>
      </c>
      <c r="F14381" s="753" t="s">
        <v>429</v>
      </c>
      <c r="G14381" s="757" t="s">
        <v>1775</v>
      </c>
      <c r="H14381" s="751">
        <v>15200000</v>
      </c>
    </row>
    <row r="14382" spans="1:8">
      <c r="A14382" s="753" t="s">
        <v>85</v>
      </c>
      <c r="B14382" s="753" t="s">
        <v>246</v>
      </c>
      <c r="C14382" s="753" t="s">
        <v>188</v>
      </c>
      <c r="D14382" s="753" t="s">
        <v>1018</v>
      </c>
      <c r="E14382" s="753" t="s">
        <v>100</v>
      </c>
      <c r="F14382" s="753"/>
      <c r="G14382" s="757" t="s">
        <v>101</v>
      </c>
      <c r="H14382" s="751">
        <v>5660000</v>
      </c>
    </row>
    <row r="14383" spans="1:8">
      <c r="A14383" s="753" t="s">
        <v>85</v>
      </c>
      <c r="B14383" s="753" t="s">
        <v>246</v>
      </c>
      <c r="C14383" s="753" t="s">
        <v>188</v>
      </c>
      <c r="D14383" s="753" t="s">
        <v>1018</v>
      </c>
      <c r="E14383" s="753" t="s">
        <v>100</v>
      </c>
      <c r="F14383" s="753" t="s">
        <v>443</v>
      </c>
      <c r="G14383" s="757" t="s">
        <v>135</v>
      </c>
      <c r="H14383" s="751">
        <v>5660000</v>
      </c>
    </row>
    <row r="14384" spans="1:8" ht="26.4">
      <c r="A14384" s="753" t="s">
        <v>85</v>
      </c>
      <c r="B14384" s="753" t="s">
        <v>246</v>
      </c>
      <c r="C14384" s="753" t="s">
        <v>188</v>
      </c>
      <c r="D14384" s="753" t="s">
        <v>1018</v>
      </c>
      <c r="E14384" s="753" t="s">
        <v>582</v>
      </c>
      <c r="F14384" s="753"/>
      <c r="G14384" s="757" t="s">
        <v>2010</v>
      </c>
      <c r="H14384" s="751">
        <v>21530000</v>
      </c>
    </row>
    <row r="14385" spans="1:8">
      <c r="A14385" s="753" t="s">
        <v>85</v>
      </c>
      <c r="B14385" s="753" t="s">
        <v>246</v>
      </c>
      <c r="C14385" s="753" t="s">
        <v>188</v>
      </c>
      <c r="D14385" s="753" t="s">
        <v>1018</v>
      </c>
      <c r="E14385" s="753" t="s">
        <v>582</v>
      </c>
      <c r="F14385" s="753" t="s">
        <v>583</v>
      </c>
      <c r="G14385" s="757" t="s">
        <v>2011</v>
      </c>
      <c r="H14385" s="751">
        <v>21530000</v>
      </c>
    </row>
    <row r="14386" spans="1:8">
      <c r="A14386" s="753" t="s">
        <v>85</v>
      </c>
      <c r="B14386" s="753" t="s">
        <v>246</v>
      </c>
      <c r="C14386" s="753" t="s">
        <v>188</v>
      </c>
      <c r="D14386" s="753" t="s">
        <v>1018</v>
      </c>
      <c r="E14386" s="753" t="s">
        <v>109</v>
      </c>
      <c r="F14386" s="753"/>
      <c r="G14386" s="757" t="s">
        <v>110</v>
      </c>
      <c r="H14386" s="751">
        <v>141300000</v>
      </c>
    </row>
    <row r="14387" spans="1:8">
      <c r="A14387" s="753" t="s">
        <v>85</v>
      </c>
      <c r="B14387" s="753" t="s">
        <v>246</v>
      </c>
      <c r="C14387" s="753" t="s">
        <v>188</v>
      </c>
      <c r="D14387" s="753" t="s">
        <v>1018</v>
      </c>
      <c r="E14387" s="753" t="s">
        <v>109</v>
      </c>
      <c r="F14387" s="753" t="s">
        <v>111</v>
      </c>
      <c r="G14387" s="757" t="s">
        <v>135</v>
      </c>
      <c r="H14387" s="751">
        <v>141300000</v>
      </c>
    </row>
    <row r="14388" spans="1:8">
      <c r="A14388" s="753" t="s">
        <v>85</v>
      </c>
      <c r="B14388" s="753" t="s">
        <v>246</v>
      </c>
      <c r="C14388" s="753" t="s">
        <v>188</v>
      </c>
      <c r="D14388" s="753" t="s">
        <v>1018</v>
      </c>
      <c r="E14388" s="753" t="s">
        <v>112</v>
      </c>
      <c r="F14388" s="753"/>
      <c r="G14388" s="757" t="s">
        <v>113</v>
      </c>
      <c r="H14388" s="751">
        <v>23020076</v>
      </c>
    </row>
    <row r="14389" spans="1:8">
      <c r="A14389" s="753" t="s">
        <v>85</v>
      </c>
      <c r="B14389" s="753" t="s">
        <v>246</v>
      </c>
      <c r="C14389" s="753" t="s">
        <v>188</v>
      </c>
      <c r="D14389" s="753" t="s">
        <v>1018</v>
      </c>
      <c r="E14389" s="753" t="s">
        <v>112</v>
      </c>
      <c r="F14389" s="753" t="s">
        <v>156</v>
      </c>
      <c r="G14389" s="757" t="s">
        <v>1779</v>
      </c>
      <c r="H14389" s="751">
        <v>23020076</v>
      </c>
    </row>
    <row r="14390" spans="1:8">
      <c r="A14390" s="753" t="s">
        <v>85</v>
      </c>
      <c r="B14390" s="753" t="s">
        <v>246</v>
      </c>
      <c r="C14390" s="753" t="s">
        <v>188</v>
      </c>
      <c r="D14390" s="753" t="s">
        <v>1018</v>
      </c>
      <c r="E14390" s="753" t="s">
        <v>115</v>
      </c>
      <c r="F14390" s="753"/>
      <c r="G14390" s="757" t="s">
        <v>1781</v>
      </c>
      <c r="H14390" s="751">
        <v>307770000</v>
      </c>
    </row>
    <row r="14391" spans="1:8">
      <c r="A14391" s="753" t="s">
        <v>85</v>
      </c>
      <c r="B14391" s="753" t="s">
        <v>246</v>
      </c>
      <c r="C14391" s="753" t="s">
        <v>188</v>
      </c>
      <c r="D14391" s="753" t="s">
        <v>1018</v>
      </c>
      <c r="E14391" s="753" t="s">
        <v>115</v>
      </c>
      <c r="F14391" s="753" t="s">
        <v>116</v>
      </c>
      <c r="G14391" s="757" t="s">
        <v>117</v>
      </c>
      <c r="H14391" s="751">
        <v>274083000</v>
      </c>
    </row>
    <row r="14392" spans="1:8">
      <c r="A14392" s="753" t="s">
        <v>85</v>
      </c>
      <c r="B14392" s="753" t="s">
        <v>246</v>
      </c>
      <c r="C14392" s="753" t="s">
        <v>188</v>
      </c>
      <c r="D14392" s="753" t="s">
        <v>1018</v>
      </c>
      <c r="E14392" s="753" t="s">
        <v>115</v>
      </c>
      <c r="F14392" s="753" t="s">
        <v>118</v>
      </c>
      <c r="G14392" s="757" t="s">
        <v>119</v>
      </c>
      <c r="H14392" s="751">
        <v>33687000</v>
      </c>
    </row>
    <row r="14393" spans="1:8">
      <c r="A14393" s="753" t="s">
        <v>85</v>
      </c>
      <c r="B14393" s="753" t="s">
        <v>246</v>
      </c>
      <c r="C14393" s="753" t="s">
        <v>188</v>
      </c>
      <c r="D14393" s="753" t="s">
        <v>1018</v>
      </c>
      <c r="E14393" s="753" t="s">
        <v>120</v>
      </c>
      <c r="F14393" s="753"/>
      <c r="G14393" s="757" t="s">
        <v>121</v>
      </c>
      <c r="H14393" s="751">
        <v>38105000</v>
      </c>
    </row>
    <row r="14394" spans="1:8">
      <c r="A14394" s="753" t="s">
        <v>85</v>
      </c>
      <c r="B14394" s="753" t="s">
        <v>246</v>
      </c>
      <c r="C14394" s="753" t="s">
        <v>188</v>
      </c>
      <c r="D14394" s="753" t="s">
        <v>1018</v>
      </c>
      <c r="E14394" s="753" t="s">
        <v>120</v>
      </c>
      <c r="F14394" s="753" t="s">
        <v>315</v>
      </c>
      <c r="G14394" s="757" t="s">
        <v>1831</v>
      </c>
      <c r="H14394" s="751">
        <v>38105000</v>
      </c>
    </row>
    <row r="14395" spans="1:8">
      <c r="A14395" s="753" t="s">
        <v>85</v>
      </c>
      <c r="B14395" s="753" t="s">
        <v>246</v>
      </c>
      <c r="C14395" s="753" t="s">
        <v>188</v>
      </c>
      <c r="D14395" s="753" t="s">
        <v>1018</v>
      </c>
      <c r="E14395" s="753" t="s">
        <v>160</v>
      </c>
      <c r="F14395" s="753"/>
      <c r="G14395" s="757" t="s">
        <v>161</v>
      </c>
      <c r="H14395" s="751">
        <v>700736000</v>
      </c>
    </row>
    <row r="14396" spans="1:8">
      <c r="A14396" s="753" t="s">
        <v>85</v>
      </c>
      <c r="B14396" s="753" t="s">
        <v>246</v>
      </c>
      <c r="C14396" s="753" t="s">
        <v>188</v>
      </c>
      <c r="D14396" s="753" t="s">
        <v>1018</v>
      </c>
      <c r="E14396" s="753" t="s">
        <v>160</v>
      </c>
      <c r="F14396" s="753" t="s">
        <v>162</v>
      </c>
      <c r="G14396" s="757" t="s">
        <v>163</v>
      </c>
      <c r="H14396" s="751">
        <v>24597000</v>
      </c>
    </row>
    <row r="14397" spans="1:8">
      <c r="A14397" s="753" t="s">
        <v>85</v>
      </c>
      <c r="B14397" s="753" t="s">
        <v>246</v>
      </c>
      <c r="C14397" s="753" t="s">
        <v>188</v>
      </c>
      <c r="D14397" s="753" t="s">
        <v>1018</v>
      </c>
      <c r="E14397" s="753" t="s">
        <v>160</v>
      </c>
      <c r="F14397" s="753" t="s">
        <v>544</v>
      </c>
      <c r="G14397" s="757" t="s">
        <v>545</v>
      </c>
      <c r="H14397" s="751">
        <v>11350000</v>
      </c>
    </row>
    <row r="14398" spans="1:8">
      <c r="A14398" s="753" t="s">
        <v>85</v>
      </c>
      <c r="B14398" s="753" t="s">
        <v>246</v>
      </c>
      <c r="C14398" s="753" t="s">
        <v>188</v>
      </c>
      <c r="D14398" s="753" t="s">
        <v>1018</v>
      </c>
      <c r="E14398" s="753" t="s">
        <v>160</v>
      </c>
      <c r="F14398" s="753" t="s">
        <v>547</v>
      </c>
      <c r="G14398" s="757" t="s">
        <v>548</v>
      </c>
      <c r="H14398" s="751">
        <v>6190000</v>
      </c>
    </row>
    <row r="14399" spans="1:8">
      <c r="A14399" s="753" t="s">
        <v>85</v>
      </c>
      <c r="B14399" s="753" t="s">
        <v>246</v>
      </c>
      <c r="C14399" s="753" t="s">
        <v>188</v>
      </c>
      <c r="D14399" s="753" t="s">
        <v>1018</v>
      </c>
      <c r="E14399" s="753" t="s">
        <v>160</v>
      </c>
      <c r="F14399" s="753" t="s">
        <v>438</v>
      </c>
      <c r="G14399" s="757" t="s">
        <v>1786</v>
      </c>
      <c r="H14399" s="751">
        <v>5050000</v>
      </c>
    </row>
    <row r="14400" spans="1:8">
      <c r="A14400" s="753" t="s">
        <v>85</v>
      </c>
      <c r="B14400" s="753" t="s">
        <v>246</v>
      </c>
      <c r="C14400" s="753" t="s">
        <v>188</v>
      </c>
      <c r="D14400" s="753" t="s">
        <v>1018</v>
      </c>
      <c r="E14400" s="753" t="s">
        <v>160</v>
      </c>
      <c r="F14400" s="753" t="s">
        <v>549</v>
      </c>
      <c r="G14400" s="757" t="s">
        <v>550</v>
      </c>
      <c r="H14400" s="751">
        <v>291380000</v>
      </c>
    </row>
    <row r="14401" spans="1:8">
      <c r="A14401" s="753" t="s">
        <v>85</v>
      </c>
      <c r="B14401" s="753" t="s">
        <v>246</v>
      </c>
      <c r="C14401" s="753" t="s">
        <v>188</v>
      </c>
      <c r="D14401" s="753" t="s">
        <v>1018</v>
      </c>
      <c r="E14401" s="753" t="s">
        <v>160</v>
      </c>
      <c r="F14401" s="753" t="s">
        <v>551</v>
      </c>
      <c r="G14401" s="757" t="s">
        <v>133</v>
      </c>
      <c r="H14401" s="751">
        <v>362169000</v>
      </c>
    </row>
    <row r="14402" spans="1:8">
      <c r="A14402" s="753" t="s">
        <v>85</v>
      </c>
      <c r="B14402" s="753" t="s">
        <v>246</v>
      </c>
      <c r="C14402" s="753" t="s">
        <v>188</v>
      </c>
      <c r="D14402" s="753" t="s">
        <v>1018</v>
      </c>
      <c r="E14402" s="753" t="s">
        <v>125</v>
      </c>
      <c r="F14402" s="753"/>
      <c r="G14402" s="757" t="s">
        <v>126</v>
      </c>
      <c r="H14402" s="751">
        <v>6400000</v>
      </c>
    </row>
    <row r="14403" spans="1:8">
      <c r="A14403" s="753" t="s">
        <v>85</v>
      </c>
      <c r="B14403" s="753" t="s">
        <v>246</v>
      </c>
      <c r="C14403" s="753" t="s">
        <v>188</v>
      </c>
      <c r="D14403" s="753" t="s">
        <v>1018</v>
      </c>
      <c r="E14403" s="753" t="s">
        <v>125</v>
      </c>
      <c r="F14403" s="753" t="s">
        <v>552</v>
      </c>
      <c r="G14403" s="757" t="s">
        <v>553</v>
      </c>
      <c r="H14403" s="751">
        <v>4400000</v>
      </c>
    </row>
    <row r="14404" spans="1:8">
      <c r="A14404" s="753" t="s">
        <v>85</v>
      </c>
      <c r="B14404" s="753" t="s">
        <v>246</v>
      </c>
      <c r="C14404" s="753" t="s">
        <v>188</v>
      </c>
      <c r="D14404" s="753" t="s">
        <v>1018</v>
      </c>
      <c r="E14404" s="753" t="s">
        <v>125</v>
      </c>
      <c r="F14404" s="753" t="s">
        <v>129</v>
      </c>
      <c r="G14404" s="757" t="s">
        <v>1787</v>
      </c>
      <c r="H14404" s="751">
        <v>2000000</v>
      </c>
    </row>
    <row r="14405" spans="1:8">
      <c r="A14405" s="753" t="s">
        <v>85</v>
      </c>
      <c r="B14405" s="753" t="s">
        <v>246</v>
      </c>
      <c r="C14405" s="753" t="s">
        <v>188</v>
      </c>
      <c r="D14405" s="753" t="s">
        <v>1018</v>
      </c>
      <c r="E14405" s="753" t="s">
        <v>554</v>
      </c>
      <c r="F14405" s="753"/>
      <c r="G14405" s="757" t="s">
        <v>555</v>
      </c>
      <c r="H14405" s="751">
        <v>343860424</v>
      </c>
    </row>
    <row r="14406" spans="1:8">
      <c r="A14406" s="753" t="s">
        <v>85</v>
      </c>
      <c r="B14406" s="753" t="s">
        <v>246</v>
      </c>
      <c r="C14406" s="753" t="s">
        <v>188</v>
      </c>
      <c r="D14406" s="753" t="s">
        <v>1018</v>
      </c>
      <c r="E14406" s="753" t="s">
        <v>554</v>
      </c>
      <c r="F14406" s="753" t="s">
        <v>556</v>
      </c>
      <c r="G14406" s="757" t="s">
        <v>557</v>
      </c>
      <c r="H14406" s="751">
        <v>34933000</v>
      </c>
    </row>
    <row r="14407" spans="1:8">
      <c r="A14407" s="753" t="s">
        <v>85</v>
      </c>
      <c r="B14407" s="753" t="s">
        <v>246</v>
      </c>
      <c r="C14407" s="753" t="s">
        <v>188</v>
      </c>
      <c r="D14407" s="753" t="s">
        <v>1018</v>
      </c>
      <c r="E14407" s="753" t="s">
        <v>554</v>
      </c>
      <c r="F14407" s="753" t="s">
        <v>942</v>
      </c>
      <c r="G14407" s="757" t="s">
        <v>941</v>
      </c>
      <c r="H14407" s="751">
        <v>14979000</v>
      </c>
    </row>
    <row r="14408" spans="1:8">
      <c r="A14408" s="753" t="s">
        <v>85</v>
      </c>
      <c r="B14408" s="753" t="s">
        <v>246</v>
      </c>
      <c r="C14408" s="753" t="s">
        <v>188</v>
      </c>
      <c r="D14408" s="753" t="s">
        <v>1018</v>
      </c>
      <c r="E14408" s="753" t="s">
        <v>554</v>
      </c>
      <c r="F14408" s="753" t="s">
        <v>971</v>
      </c>
      <c r="G14408" s="757" t="s">
        <v>970</v>
      </c>
      <c r="H14408" s="751">
        <v>6956000</v>
      </c>
    </row>
    <row r="14409" spans="1:8">
      <c r="A14409" s="753" t="s">
        <v>85</v>
      </c>
      <c r="B14409" s="753" t="s">
        <v>246</v>
      </c>
      <c r="C14409" s="753" t="s">
        <v>188</v>
      </c>
      <c r="D14409" s="753" t="s">
        <v>1018</v>
      </c>
      <c r="E14409" s="753" t="s">
        <v>554</v>
      </c>
      <c r="F14409" s="753" t="s">
        <v>243</v>
      </c>
      <c r="G14409" s="757" t="s">
        <v>244</v>
      </c>
      <c r="H14409" s="751">
        <v>102130000</v>
      </c>
    </row>
    <row r="14410" spans="1:8">
      <c r="A14410" s="753" t="s">
        <v>85</v>
      </c>
      <c r="B14410" s="753" t="s">
        <v>246</v>
      </c>
      <c r="C14410" s="753" t="s">
        <v>188</v>
      </c>
      <c r="D14410" s="753" t="s">
        <v>1018</v>
      </c>
      <c r="E14410" s="753" t="s">
        <v>554</v>
      </c>
      <c r="F14410" s="753" t="s">
        <v>558</v>
      </c>
      <c r="G14410" s="757" t="s">
        <v>559</v>
      </c>
      <c r="H14410" s="751">
        <v>184862424</v>
      </c>
    </row>
    <row r="14411" spans="1:8" ht="39.6">
      <c r="A14411" s="753" t="s">
        <v>85</v>
      </c>
      <c r="B14411" s="753" t="s">
        <v>246</v>
      </c>
      <c r="C14411" s="753" t="s">
        <v>188</v>
      </c>
      <c r="D14411" s="753" t="s">
        <v>1018</v>
      </c>
      <c r="E14411" s="753" t="s">
        <v>560</v>
      </c>
      <c r="F14411" s="753"/>
      <c r="G14411" s="757" t="s">
        <v>1790</v>
      </c>
      <c r="H14411" s="751">
        <v>5322513712</v>
      </c>
    </row>
    <row r="14412" spans="1:8">
      <c r="A14412" s="753" t="s">
        <v>85</v>
      </c>
      <c r="B14412" s="753" t="s">
        <v>246</v>
      </c>
      <c r="C14412" s="753" t="s">
        <v>188</v>
      </c>
      <c r="D14412" s="753" t="s">
        <v>1018</v>
      </c>
      <c r="E14412" s="753" t="s">
        <v>560</v>
      </c>
      <c r="F14412" s="753" t="s">
        <v>7</v>
      </c>
      <c r="G14412" s="757" t="s">
        <v>1795</v>
      </c>
      <c r="H14412" s="751">
        <v>99983000</v>
      </c>
    </row>
    <row r="14413" spans="1:8">
      <c r="A14413" s="753" t="s">
        <v>85</v>
      </c>
      <c r="B14413" s="753" t="s">
        <v>246</v>
      </c>
      <c r="C14413" s="753" t="s">
        <v>188</v>
      </c>
      <c r="D14413" s="753" t="s">
        <v>1018</v>
      </c>
      <c r="E14413" s="753" t="s">
        <v>560</v>
      </c>
      <c r="F14413" s="753" t="s">
        <v>254</v>
      </c>
      <c r="G14413" s="757" t="s">
        <v>255</v>
      </c>
      <c r="H14413" s="751">
        <v>1421608000</v>
      </c>
    </row>
    <row r="14414" spans="1:8">
      <c r="A14414" s="753" t="s">
        <v>85</v>
      </c>
      <c r="B14414" s="753" t="s">
        <v>246</v>
      </c>
      <c r="C14414" s="753" t="s">
        <v>188</v>
      </c>
      <c r="D14414" s="753" t="s">
        <v>1018</v>
      </c>
      <c r="E14414" s="753" t="s">
        <v>560</v>
      </c>
      <c r="F14414" s="753" t="s">
        <v>528</v>
      </c>
      <c r="G14414" s="757" t="s">
        <v>529</v>
      </c>
      <c r="H14414" s="751">
        <v>2814413712</v>
      </c>
    </row>
    <row r="14415" spans="1:8" ht="26.4">
      <c r="A14415" s="753" t="s">
        <v>85</v>
      </c>
      <c r="B14415" s="753" t="s">
        <v>246</v>
      </c>
      <c r="C14415" s="753" t="s">
        <v>188</v>
      </c>
      <c r="D14415" s="753" t="s">
        <v>1018</v>
      </c>
      <c r="E14415" s="753" t="s">
        <v>560</v>
      </c>
      <c r="F14415" s="753" t="s">
        <v>563</v>
      </c>
      <c r="G14415" s="757" t="s">
        <v>13</v>
      </c>
      <c r="H14415" s="751">
        <v>986509000</v>
      </c>
    </row>
    <row r="14416" spans="1:8" ht="26.4">
      <c r="A14416" s="753" t="s">
        <v>85</v>
      </c>
      <c r="B14416" s="753" t="s">
        <v>246</v>
      </c>
      <c r="C14416" s="753" t="s">
        <v>188</v>
      </c>
      <c r="D14416" s="753" t="s">
        <v>1018</v>
      </c>
      <c r="E14416" s="753" t="s">
        <v>1796</v>
      </c>
      <c r="F14416" s="753"/>
      <c r="G14416" s="757" t="s">
        <v>1797</v>
      </c>
      <c r="H14416" s="751">
        <v>477695800</v>
      </c>
    </row>
    <row r="14417" spans="1:8">
      <c r="A14417" s="753" t="s">
        <v>85</v>
      </c>
      <c r="B14417" s="753" t="s">
        <v>246</v>
      </c>
      <c r="C14417" s="753" t="s">
        <v>188</v>
      </c>
      <c r="D14417" s="753" t="s">
        <v>1018</v>
      </c>
      <c r="E14417" s="753" t="s">
        <v>1796</v>
      </c>
      <c r="F14417" s="753" t="s">
        <v>1825</v>
      </c>
      <c r="G14417" s="757" t="s">
        <v>1794</v>
      </c>
      <c r="H14417" s="751">
        <v>50500800</v>
      </c>
    </row>
    <row r="14418" spans="1:8">
      <c r="A14418" s="753" t="s">
        <v>85</v>
      </c>
      <c r="B14418" s="753" t="s">
        <v>246</v>
      </c>
      <c r="C14418" s="753" t="s">
        <v>188</v>
      </c>
      <c r="D14418" s="753" t="s">
        <v>1018</v>
      </c>
      <c r="E14418" s="753" t="s">
        <v>1796</v>
      </c>
      <c r="F14418" s="753" t="s">
        <v>1833</v>
      </c>
      <c r="G14418" s="757" t="s">
        <v>1834</v>
      </c>
      <c r="H14418" s="751">
        <v>427195000</v>
      </c>
    </row>
    <row r="14419" spans="1:8" ht="26.4">
      <c r="A14419" s="753" t="s">
        <v>85</v>
      </c>
      <c r="B14419" s="753" t="s">
        <v>246</v>
      </c>
      <c r="C14419" s="753" t="s">
        <v>188</v>
      </c>
      <c r="D14419" s="753" t="s">
        <v>1018</v>
      </c>
      <c r="E14419" s="753" t="s">
        <v>130</v>
      </c>
      <c r="F14419" s="753"/>
      <c r="G14419" s="757" t="s">
        <v>131</v>
      </c>
      <c r="H14419" s="751">
        <v>3253819100</v>
      </c>
    </row>
    <row r="14420" spans="1:8">
      <c r="A14420" s="753" t="s">
        <v>85</v>
      </c>
      <c r="B14420" s="753" t="s">
        <v>246</v>
      </c>
      <c r="C14420" s="753" t="s">
        <v>188</v>
      </c>
      <c r="D14420" s="753" t="s">
        <v>1018</v>
      </c>
      <c r="E14420" s="753" t="s">
        <v>130</v>
      </c>
      <c r="F14420" s="753" t="s">
        <v>585</v>
      </c>
      <c r="G14420" s="757" t="s">
        <v>1799</v>
      </c>
      <c r="H14420" s="751">
        <v>1344944600</v>
      </c>
    </row>
    <row r="14421" spans="1:8">
      <c r="A14421" s="753" t="s">
        <v>85</v>
      </c>
      <c r="B14421" s="753" t="s">
        <v>246</v>
      </c>
      <c r="C14421" s="753" t="s">
        <v>188</v>
      </c>
      <c r="D14421" s="753" t="s">
        <v>1018</v>
      </c>
      <c r="E14421" s="753" t="s">
        <v>130</v>
      </c>
      <c r="F14421" s="753" t="s">
        <v>14</v>
      </c>
      <c r="G14421" s="757" t="s">
        <v>1800</v>
      </c>
      <c r="H14421" s="751">
        <v>1136527000</v>
      </c>
    </row>
    <row r="14422" spans="1:8">
      <c r="A14422" s="753" t="s">
        <v>85</v>
      </c>
      <c r="B14422" s="753" t="s">
        <v>246</v>
      </c>
      <c r="C14422" s="753" t="s">
        <v>188</v>
      </c>
      <c r="D14422" s="753" t="s">
        <v>1018</v>
      </c>
      <c r="E14422" s="753" t="s">
        <v>130</v>
      </c>
      <c r="F14422" s="753" t="s">
        <v>132</v>
      </c>
      <c r="G14422" s="757" t="s">
        <v>135</v>
      </c>
      <c r="H14422" s="751">
        <v>772347500</v>
      </c>
    </row>
    <row r="14423" spans="1:8">
      <c r="A14423" s="753" t="s">
        <v>85</v>
      </c>
      <c r="B14423" s="753" t="s">
        <v>246</v>
      </c>
      <c r="C14423" s="753" t="s">
        <v>188</v>
      </c>
      <c r="D14423" s="753" t="s">
        <v>1018</v>
      </c>
      <c r="E14423" s="753" t="s">
        <v>1801</v>
      </c>
      <c r="F14423" s="753"/>
      <c r="G14423" s="757" t="s">
        <v>1802</v>
      </c>
      <c r="H14423" s="751">
        <v>10000000</v>
      </c>
    </row>
    <row r="14424" spans="1:8">
      <c r="A14424" s="753" t="s">
        <v>85</v>
      </c>
      <c r="B14424" s="753" t="s">
        <v>246</v>
      </c>
      <c r="C14424" s="753" t="s">
        <v>188</v>
      </c>
      <c r="D14424" s="753" t="s">
        <v>1018</v>
      </c>
      <c r="E14424" s="753" t="s">
        <v>1801</v>
      </c>
      <c r="F14424" s="753" t="s">
        <v>2013</v>
      </c>
      <c r="G14424" s="757" t="s">
        <v>2014</v>
      </c>
      <c r="H14424" s="751">
        <v>10000000</v>
      </c>
    </row>
    <row r="14425" spans="1:8">
      <c r="A14425" s="753" t="s">
        <v>85</v>
      </c>
      <c r="B14425" s="753" t="s">
        <v>246</v>
      </c>
      <c r="C14425" s="753" t="s">
        <v>188</v>
      </c>
      <c r="D14425" s="753" t="s">
        <v>1018</v>
      </c>
      <c r="E14425" s="753" t="s">
        <v>31</v>
      </c>
      <c r="F14425" s="753"/>
      <c r="G14425" s="757" t="s">
        <v>32</v>
      </c>
      <c r="H14425" s="751">
        <v>28388147196</v>
      </c>
    </row>
    <row r="14426" spans="1:8">
      <c r="A14426" s="753" t="s">
        <v>85</v>
      </c>
      <c r="B14426" s="753" t="s">
        <v>246</v>
      </c>
      <c r="C14426" s="753" t="s">
        <v>188</v>
      </c>
      <c r="D14426" s="753" t="s">
        <v>1018</v>
      </c>
      <c r="E14426" s="753" t="s">
        <v>31</v>
      </c>
      <c r="F14426" s="753" t="s">
        <v>653</v>
      </c>
      <c r="G14426" s="757" t="s">
        <v>865</v>
      </c>
      <c r="H14426" s="751">
        <v>1536825000</v>
      </c>
    </row>
    <row r="14427" spans="1:8">
      <c r="A14427" s="753" t="s">
        <v>85</v>
      </c>
      <c r="B14427" s="753" t="s">
        <v>246</v>
      </c>
      <c r="C14427" s="753" t="s">
        <v>188</v>
      </c>
      <c r="D14427" s="753" t="s">
        <v>1018</v>
      </c>
      <c r="E14427" s="753" t="s">
        <v>31</v>
      </c>
      <c r="F14427" s="753" t="s">
        <v>33</v>
      </c>
      <c r="G14427" s="757" t="s">
        <v>135</v>
      </c>
      <c r="H14427" s="751">
        <v>26851322196</v>
      </c>
    </row>
    <row r="14428" spans="1:8">
      <c r="A14428" s="753" t="s">
        <v>85</v>
      </c>
      <c r="B14428" s="753" t="s">
        <v>246</v>
      </c>
      <c r="C14428" s="753" t="s">
        <v>188</v>
      </c>
      <c r="D14428" s="753" t="s">
        <v>1018</v>
      </c>
      <c r="E14428" s="753" t="s">
        <v>967</v>
      </c>
      <c r="F14428" s="753"/>
      <c r="G14428" s="757" t="s">
        <v>968</v>
      </c>
      <c r="H14428" s="751">
        <v>511132000</v>
      </c>
    </row>
    <row r="14429" spans="1:8">
      <c r="A14429" s="753" t="s">
        <v>85</v>
      </c>
      <c r="B14429" s="753" t="s">
        <v>246</v>
      </c>
      <c r="C14429" s="753" t="s">
        <v>188</v>
      </c>
      <c r="D14429" s="753" t="s">
        <v>1018</v>
      </c>
      <c r="E14429" s="753" t="s">
        <v>967</v>
      </c>
      <c r="F14429" s="753" t="s">
        <v>966</v>
      </c>
      <c r="G14429" s="757" t="s">
        <v>965</v>
      </c>
      <c r="H14429" s="751">
        <v>511132000</v>
      </c>
    </row>
    <row r="14430" spans="1:8">
      <c r="A14430" s="753" t="s">
        <v>85</v>
      </c>
      <c r="B14430" s="753" t="s">
        <v>246</v>
      </c>
      <c r="C14430" s="753" t="s">
        <v>188</v>
      </c>
      <c r="D14430" s="753" t="s">
        <v>1018</v>
      </c>
      <c r="E14430" s="753" t="s">
        <v>134</v>
      </c>
      <c r="F14430" s="753"/>
      <c r="G14430" s="757" t="s">
        <v>135</v>
      </c>
      <c r="H14430" s="751">
        <v>17302894886</v>
      </c>
    </row>
    <row r="14431" spans="1:8" ht="39.6">
      <c r="A14431" s="753" t="s">
        <v>85</v>
      </c>
      <c r="B14431" s="753" t="s">
        <v>246</v>
      </c>
      <c r="C14431" s="753" t="s">
        <v>188</v>
      </c>
      <c r="D14431" s="753" t="s">
        <v>1018</v>
      </c>
      <c r="E14431" s="753" t="s">
        <v>134</v>
      </c>
      <c r="F14431" s="753" t="s">
        <v>866</v>
      </c>
      <c r="G14431" s="757" t="s">
        <v>1965</v>
      </c>
      <c r="H14431" s="751">
        <v>163072800</v>
      </c>
    </row>
    <row r="14432" spans="1:8">
      <c r="A14432" s="753" t="s">
        <v>85</v>
      </c>
      <c r="B14432" s="753" t="s">
        <v>246</v>
      </c>
      <c r="C14432" s="753" t="s">
        <v>188</v>
      </c>
      <c r="D14432" s="753" t="s">
        <v>1018</v>
      </c>
      <c r="E14432" s="753" t="s">
        <v>134</v>
      </c>
      <c r="F14432" s="753" t="s">
        <v>137</v>
      </c>
      <c r="G14432" s="757" t="s">
        <v>138</v>
      </c>
      <c r="H14432" s="751">
        <v>55410000</v>
      </c>
    </row>
    <row r="14433" spans="1:8">
      <c r="A14433" s="753" t="s">
        <v>85</v>
      </c>
      <c r="B14433" s="753" t="s">
        <v>246</v>
      </c>
      <c r="C14433" s="753" t="s">
        <v>188</v>
      </c>
      <c r="D14433" s="753" t="s">
        <v>1018</v>
      </c>
      <c r="E14433" s="753" t="s">
        <v>134</v>
      </c>
      <c r="F14433" s="753" t="s">
        <v>139</v>
      </c>
      <c r="G14433" s="757" t="s">
        <v>140</v>
      </c>
      <c r="H14433" s="751">
        <v>17084412086</v>
      </c>
    </row>
    <row r="14434" spans="1:8">
      <c r="A14434" s="753" t="s">
        <v>85</v>
      </c>
      <c r="B14434" s="753" t="s">
        <v>246</v>
      </c>
      <c r="C14434" s="753" t="s">
        <v>188</v>
      </c>
      <c r="D14434" s="753" t="s">
        <v>1018</v>
      </c>
      <c r="E14434" s="753" t="s">
        <v>424</v>
      </c>
      <c r="F14434" s="753"/>
      <c r="G14434" s="757" t="s">
        <v>425</v>
      </c>
      <c r="H14434" s="751">
        <v>300000000</v>
      </c>
    </row>
    <row r="14435" spans="1:8">
      <c r="A14435" s="753" t="s">
        <v>85</v>
      </c>
      <c r="B14435" s="753" t="s">
        <v>246</v>
      </c>
      <c r="C14435" s="753" t="s">
        <v>188</v>
      </c>
      <c r="D14435" s="753" t="s">
        <v>1018</v>
      </c>
      <c r="E14435" s="753" t="s">
        <v>424</v>
      </c>
      <c r="F14435" s="753" t="s">
        <v>203</v>
      </c>
      <c r="G14435" s="757" t="s">
        <v>135</v>
      </c>
      <c r="H14435" s="751">
        <v>300000000</v>
      </c>
    </row>
    <row r="14436" spans="1:8">
      <c r="A14436" s="753" t="s">
        <v>85</v>
      </c>
      <c r="B14436" s="753" t="s">
        <v>246</v>
      </c>
      <c r="C14436" s="753" t="s">
        <v>188</v>
      </c>
      <c r="D14436" s="753" t="s">
        <v>1018</v>
      </c>
      <c r="E14436" s="753" t="s">
        <v>178</v>
      </c>
      <c r="F14436" s="753"/>
      <c r="G14436" s="757" t="s">
        <v>179</v>
      </c>
      <c r="H14436" s="751">
        <v>888028000</v>
      </c>
    </row>
    <row r="14437" spans="1:8" ht="26.4">
      <c r="A14437" s="753" t="s">
        <v>85</v>
      </c>
      <c r="B14437" s="753" t="s">
        <v>246</v>
      </c>
      <c r="C14437" s="753" t="s">
        <v>188</v>
      </c>
      <c r="D14437" s="753" t="s">
        <v>1018</v>
      </c>
      <c r="E14437" s="753" t="s">
        <v>178</v>
      </c>
      <c r="F14437" s="753" t="s">
        <v>180</v>
      </c>
      <c r="G14437" s="757" t="s">
        <v>1810</v>
      </c>
      <c r="H14437" s="751">
        <v>888028000</v>
      </c>
    </row>
    <row r="14438" spans="1:8">
      <c r="A14438" s="753" t="s">
        <v>85</v>
      </c>
      <c r="B14438" s="753" t="s">
        <v>246</v>
      </c>
      <c r="C14438" s="753" t="s">
        <v>188</v>
      </c>
      <c r="D14438" s="753" t="s">
        <v>1018</v>
      </c>
      <c r="E14438" s="753" t="s">
        <v>19</v>
      </c>
      <c r="F14438" s="753"/>
      <c r="G14438" s="757" t="s">
        <v>133</v>
      </c>
      <c r="H14438" s="751">
        <v>389657000</v>
      </c>
    </row>
    <row r="14439" spans="1:8">
      <c r="A14439" s="753" t="s">
        <v>85</v>
      </c>
      <c r="B14439" s="753" t="s">
        <v>246</v>
      </c>
      <c r="C14439" s="753" t="s">
        <v>188</v>
      </c>
      <c r="D14439" s="753" t="s">
        <v>1018</v>
      </c>
      <c r="E14439" s="753" t="s">
        <v>19</v>
      </c>
      <c r="F14439" s="753" t="s">
        <v>22</v>
      </c>
      <c r="G14439" s="757" t="s">
        <v>23</v>
      </c>
      <c r="H14439" s="751">
        <v>389657000</v>
      </c>
    </row>
    <row r="14440" spans="1:8">
      <c r="A14440" s="753" t="s">
        <v>85</v>
      </c>
      <c r="B14440" s="753" t="s">
        <v>246</v>
      </c>
      <c r="C14440" s="753" t="s">
        <v>188</v>
      </c>
      <c r="D14440" s="753" t="s">
        <v>415</v>
      </c>
      <c r="E14440" s="753"/>
      <c r="F14440" s="753"/>
      <c r="G14440" s="757" t="s">
        <v>1865</v>
      </c>
      <c r="H14440" s="751">
        <v>3313393325</v>
      </c>
    </row>
    <row r="14441" spans="1:8">
      <c r="A14441" s="753" t="s">
        <v>85</v>
      </c>
      <c r="B14441" s="753" t="s">
        <v>246</v>
      </c>
      <c r="C14441" s="753" t="s">
        <v>188</v>
      </c>
      <c r="D14441" s="753" t="s">
        <v>415</v>
      </c>
      <c r="E14441" s="753" t="s">
        <v>96</v>
      </c>
      <c r="F14441" s="753"/>
      <c r="G14441" s="757" t="s">
        <v>97</v>
      </c>
      <c r="H14441" s="751">
        <v>8165000</v>
      </c>
    </row>
    <row r="14442" spans="1:8">
      <c r="A14442" s="753" t="s">
        <v>85</v>
      </c>
      <c r="B14442" s="753" t="s">
        <v>246</v>
      </c>
      <c r="C14442" s="753" t="s">
        <v>188</v>
      </c>
      <c r="D14442" s="753" t="s">
        <v>415</v>
      </c>
      <c r="E14442" s="753" t="s">
        <v>96</v>
      </c>
      <c r="F14442" s="753" t="s">
        <v>864</v>
      </c>
      <c r="G14442" s="757" t="s">
        <v>1770</v>
      </c>
      <c r="H14442" s="751">
        <v>8165000</v>
      </c>
    </row>
    <row r="14443" spans="1:8">
      <c r="A14443" s="753" t="s">
        <v>85</v>
      </c>
      <c r="B14443" s="753" t="s">
        <v>246</v>
      </c>
      <c r="C14443" s="753" t="s">
        <v>188</v>
      </c>
      <c r="D14443" s="753" t="s">
        <v>415</v>
      </c>
      <c r="E14443" s="753" t="s">
        <v>426</v>
      </c>
      <c r="F14443" s="753"/>
      <c r="G14443" s="757" t="s">
        <v>427</v>
      </c>
      <c r="H14443" s="751">
        <v>780000</v>
      </c>
    </row>
    <row r="14444" spans="1:8">
      <c r="A14444" s="753" t="s">
        <v>85</v>
      </c>
      <c r="B14444" s="753" t="s">
        <v>246</v>
      </c>
      <c r="C14444" s="753" t="s">
        <v>188</v>
      </c>
      <c r="D14444" s="753" t="s">
        <v>415</v>
      </c>
      <c r="E14444" s="753" t="s">
        <v>426</v>
      </c>
      <c r="F14444" s="753" t="s">
        <v>336</v>
      </c>
      <c r="G14444" s="757" t="s">
        <v>1876</v>
      </c>
      <c r="H14444" s="751">
        <v>780000</v>
      </c>
    </row>
    <row r="14445" spans="1:8">
      <c r="A14445" s="753" t="s">
        <v>85</v>
      </c>
      <c r="B14445" s="753" t="s">
        <v>246</v>
      </c>
      <c r="C14445" s="753" t="s">
        <v>188</v>
      </c>
      <c r="D14445" s="753" t="s">
        <v>415</v>
      </c>
      <c r="E14445" s="753" t="s">
        <v>115</v>
      </c>
      <c r="F14445" s="753"/>
      <c r="G14445" s="757" t="s">
        <v>1781</v>
      </c>
      <c r="H14445" s="751">
        <v>10580000</v>
      </c>
    </row>
    <row r="14446" spans="1:8">
      <c r="A14446" s="753" t="s">
        <v>85</v>
      </c>
      <c r="B14446" s="753" t="s">
        <v>246</v>
      </c>
      <c r="C14446" s="753" t="s">
        <v>188</v>
      </c>
      <c r="D14446" s="753" t="s">
        <v>415</v>
      </c>
      <c r="E14446" s="753" t="s">
        <v>115</v>
      </c>
      <c r="F14446" s="753" t="s">
        <v>147</v>
      </c>
      <c r="G14446" s="757" t="s">
        <v>148</v>
      </c>
      <c r="H14446" s="751">
        <v>10580000</v>
      </c>
    </row>
    <row r="14447" spans="1:8">
      <c r="A14447" s="753" t="s">
        <v>85</v>
      </c>
      <c r="B14447" s="753" t="s">
        <v>246</v>
      </c>
      <c r="C14447" s="753" t="s">
        <v>188</v>
      </c>
      <c r="D14447" s="753" t="s">
        <v>415</v>
      </c>
      <c r="E14447" s="753" t="s">
        <v>120</v>
      </c>
      <c r="F14447" s="753"/>
      <c r="G14447" s="757" t="s">
        <v>121</v>
      </c>
      <c r="H14447" s="751">
        <v>56400000</v>
      </c>
    </row>
    <row r="14448" spans="1:8">
      <c r="A14448" s="753" t="s">
        <v>85</v>
      </c>
      <c r="B14448" s="753" t="s">
        <v>246</v>
      </c>
      <c r="C14448" s="753" t="s">
        <v>188</v>
      </c>
      <c r="D14448" s="753" t="s">
        <v>415</v>
      </c>
      <c r="E14448" s="753" t="s">
        <v>120</v>
      </c>
      <c r="F14448" s="753" t="s">
        <v>315</v>
      </c>
      <c r="G14448" s="757" t="s">
        <v>1831</v>
      </c>
      <c r="H14448" s="751">
        <v>56400000</v>
      </c>
    </row>
    <row r="14449" spans="1:8">
      <c r="A14449" s="753" t="s">
        <v>85</v>
      </c>
      <c r="B14449" s="753" t="s">
        <v>246</v>
      </c>
      <c r="C14449" s="753" t="s">
        <v>188</v>
      </c>
      <c r="D14449" s="753" t="s">
        <v>415</v>
      </c>
      <c r="E14449" s="753" t="s">
        <v>160</v>
      </c>
      <c r="F14449" s="753"/>
      <c r="G14449" s="757" t="s">
        <v>161</v>
      </c>
      <c r="H14449" s="751">
        <v>79148000</v>
      </c>
    </row>
    <row r="14450" spans="1:8">
      <c r="A14450" s="753" t="s">
        <v>85</v>
      </c>
      <c r="B14450" s="753" t="s">
        <v>246</v>
      </c>
      <c r="C14450" s="753" t="s">
        <v>188</v>
      </c>
      <c r="D14450" s="753" t="s">
        <v>415</v>
      </c>
      <c r="E14450" s="753" t="s">
        <v>160</v>
      </c>
      <c r="F14450" s="753" t="s">
        <v>162</v>
      </c>
      <c r="G14450" s="757" t="s">
        <v>163</v>
      </c>
      <c r="H14450" s="751">
        <v>71000</v>
      </c>
    </row>
    <row r="14451" spans="1:8">
      <c r="A14451" s="753" t="s">
        <v>85</v>
      </c>
      <c r="B14451" s="753" t="s">
        <v>246</v>
      </c>
      <c r="C14451" s="753" t="s">
        <v>188</v>
      </c>
      <c r="D14451" s="753" t="s">
        <v>415</v>
      </c>
      <c r="E14451" s="753" t="s">
        <v>160</v>
      </c>
      <c r="F14451" s="753" t="s">
        <v>549</v>
      </c>
      <c r="G14451" s="757" t="s">
        <v>550</v>
      </c>
      <c r="H14451" s="751">
        <v>31820000</v>
      </c>
    </row>
    <row r="14452" spans="1:8">
      <c r="A14452" s="753" t="s">
        <v>85</v>
      </c>
      <c r="B14452" s="753" t="s">
        <v>246</v>
      </c>
      <c r="C14452" s="753" t="s">
        <v>188</v>
      </c>
      <c r="D14452" s="753" t="s">
        <v>415</v>
      </c>
      <c r="E14452" s="753" t="s">
        <v>160</v>
      </c>
      <c r="F14452" s="753" t="s">
        <v>551</v>
      </c>
      <c r="G14452" s="757" t="s">
        <v>133</v>
      </c>
      <c r="H14452" s="751">
        <v>47257000</v>
      </c>
    </row>
    <row r="14453" spans="1:8">
      <c r="A14453" s="753" t="s">
        <v>85</v>
      </c>
      <c r="B14453" s="753" t="s">
        <v>246</v>
      </c>
      <c r="C14453" s="753" t="s">
        <v>188</v>
      </c>
      <c r="D14453" s="753" t="s">
        <v>415</v>
      </c>
      <c r="E14453" s="753" t="s">
        <v>554</v>
      </c>
      <c r="F14453" s="753"/>
      <c r="G14453" s="757" t="s">
        <v>555</v>
      </c>
      <c r="H14453" s="751">
        <v>29260000</v>
      </c>
    </row>
    <row r="14454" spans="1:8">
      <c r="A14454" s="753" t="s">
        <v>85</v>
      </c>
      <c r="B14454" s="753" t="s">
        <v>246</v>
      </c>
      <c r="C14454" s="753" t="s">
        <v>188</v>
      </c>
      <c r="D14454" s="753" t="s">
        <v>415</v>
      </c>
      <c r="E14454" s="753" t="s">
        <v>554</v>
      </c>
      <c r="F14454" s="753" t="s">
        <v>556</v>
      </c>
      <c r="G14454" s="757" t="s">
        <v>557</v>
      </c>
      <c r="H14454" s="751">
        <v>100000</v>
      </c>
    </row>
    <row r="14455" spans="1:8">
      <c r="A14455" s="753" t="s">
        <v>85</v>
      </c>
      <c r="B14455" s="753" t="s">
        <v>246</v>
      </c>
      <c r="C14455" s="753" t="s">
        <v>188</v>
      </c>
      <c r="D14455" s="753" t="s">
        <v>415</v>
      </c>
      <c r="E14455" s="753" t="s">
        <v>554</v>
      </c>
      <c r="F14455" s="753" t="s">
        <v>243</v>
      </c>
      <c r="G14455" s="757" t="s">
        <v>244</v>
      </c>
      <c r="H14455" s="751">
        <v>29160000</v>
      </c>
    </row>
    <row r="14456" spans="1:8" ht="39.6">
      <c r="A14456" s="753" t="s">
        <v>85</v>
      </c>
      <c r="B14456" s="753" t="s">
        <v>246</v>
      </c>
      <c r="C14456" s="753" t="s">
        <v>188</v>
      </c>
      <c r="D14456" s="753" t="s">
        <v>415</v>
      </c>
      <c r="E14456" s="753" t="s">
        <v>560</v>
      </c>
      <c r="F14456" s="753"/>
      <c r="G14456" s="757" t="s">
        <v>1790</v>
      </c>
      <c r="H14456" s="751">
        <v>451044960</v>
      </c>
    </row>
    <row r="14457" spans="1:8">
      <c r="A14457" s="753" t="s">
        <v>85</v>
      </c>
      <c r="B14457" s="753" t="s">
        <v>246</v>
      </c>
      <c r="C14457" s="753" t="s">
        <v>188</v>
      </c>
      <c r="D14457" s="753" t="s">
        <v>415</v>
      </c>
      <c r="E14457" s="753" t="s">
        <v>560</v>
      </c>
      <c r="F14457" s="753" t="s">
        <v>7</v>
      </c>
      <c r="G14457" s="757" t="s">
        <v>1795</v>
      </c>
      <c r="H14457" s="751">
        <v>2650000</v>
      </c>
    </row>
    <row r="14458" spans="1:8">
      <c r="A14458" s="753" t="s">
        <v>85</v>
      </c>
      <c r="B14458" s="753" t="s">
        <v>246</v>
      </c>
      <c r="C14458" s="753" t="s">
        <v>188</v>
      </c>
      <c r="D14458" s="753" t="s">
        <v>415</v>
      </c>
      <c r="E14458" s="753" t="s">
        <v>560</v>
      </c>
      <c r="F14458" s="753" t="s">
        <v>254</v>
      </c>
      <c r="G14458" s="757" t="s">
        <v>255</v>
      </c>
      <c r="H14458" s="751">
        <v>448394960</v>
      </c>
    </row>
    <row r="14459" spans="1:8" ht="26.4">
      <c r="A14459" s="753" t="s">
        <v>85</v>
      </c>
      <c r="B14459" s="753" t="s">
        <v>246</v>
      </c>
      <c r="C14459" s="753" t="s">
        <v>188</v>
      </c>
      <c r="D14459" s="753" t="s">
        <v>415</v>
      </c>
      <c r="E14459" s="753" t="s">
        <v>1796</v>
      </c>
      <c r="F14459" s="753"/>
      <c r="G14459" s="757" t="s">
        <v>1797</v>
      </c>
      <c r="H14459" s="751">
        <v>68000000</v>
      </c>
    </row>
    <row r="14460" spans="1:8">
      <c r="A14460" s="753" t="s">
        <v>85</v>
      </c>
      <c r="B14460" s="753" t="s">
        <v>246</v>
      </c>
      <c r="C14460" s="753" t="s">
        <v>188</v>
      </c>
      <c r="D14460" s="753" t="s">
        <v>415</v>
      </c>
      <c r="E14460" s="753" t="s">
        <v>1796</v>
      </c>
      <c r="F14460" s="753" t="s">
        <v>1825</v>
      </c>
      <c r="G14460" s="757" t="s">
        <v>1794</v>
      </c>
      <c r="H14460" s="751">
        <v>37500000</v>
      </c>
    </row>
    <row r="14461" spans="1:8">
      <c r="A14461" s="753" t="s">
        <v>85</v>
      </c>
      <c r="B14461" s="753" t="s">
        <v>246</v>
      </c>
      <c r="C14461" s="753" t="s">
        <v>188</v>
      </c>
      <c r="D14461" s="753" t="s">
        <v>415</v>
      </c>
      <c r="E14461" s="753" t="s">
        <v>1796</v>
      </c>
      <c r="F14461" s="753" t="s">
        <v>1833</v>
      </c>
      <c r="G14461" s="757" t="s">
        <v>1834</v>
      </c>
      <c r="H14461" s="751">
        <v>30500000</v>
      </c>
    </row>
    <row r="14462" spans="1:8" ht="26.4">
      <c r="A14462" s="753" t="s">
        <v>85</v>
      </c>
      <c r="B14462" s="753" t="s">
        <v>246</v>
      </c>
      <c r="C14462" s="753" t="s">
        <v>188</v>
      </c>
      <c r="D14462" s="753" t="s">
        <v>415</v>
      </c>
      <c r="E14462" s="753" t="s">
        <v>130</v>
      </c>
      <c r="F14462" s="753"/>
      <c r="G14462" s="757" t="s">
        <v>131</v>
      </c>
      <c r="H14462" s="751">
        <v>1515375000</v>
      </c>
    </row>
    <row r="14463" spans="1:8">
      <c r="A14463" s="753" t="s">
        <v>85</v>
      </c>
      <c r="B14463" s="753" t="s">
        <v>246</v>
      </c>
      <c r="C14463" s="753" t="s">
        <v>188</v>
      </c>
      <c r="D14463" s="753" t="s">
        <v>415</v>
      </c>
      <c r="E14463" s="753" t="s">
        <v>130</v>
      </c>
      <c r="F14463" s="753" t="s">
        <v>585</v>
      </c>
      <c r="G14463" s="757" t="s">
        <v>1799</v>
      </c>
      <c r="H14463" s="751">
        <v>40944000</v>
      </c>
    </row>
    <row r="14464" spans="1:8">
      <c r="A14464" s="753" t="s">
        <v>85</v>
      </c>
      <c r="B14464" s="753" t="s">
        <v>246</v>
      </c>
      <c r="C14464" s="753" t="s">
        <v>188</v>
      </c>
      <c r="D14464" s="753" t="s">
        <v>415</v>
      </c>
      <c r="E14464" s="753" t="s">
        <v>130</v>
      </c>
      <c r="F14464" s="753" t="s">
        <v>8</v>
      </c>
      <c r="G14464" s="757" t="s">
        <v>1835</v>
      </c>
      <c r="H14464" s="751">
        <v>15300000</v>
      </c>
    </row>
    <row r="14465" spans="1:8">
      <c r="A14465" s="753" t="s">
        <v>85</v>
      </c>
      <c r="B14465" s="753" t="s">
        <v>246</v>
      </c>
      <c r="C14465" s="753" t="s">
        <v>188</v>
      </c>
      <c r="D14465" s="753" t="s">
        <v>415</v>
      </c>
      <c r="E14465" s="753" t="s">
        <v>130</v>
      </c>
      <c r="F14465" s="753" t="s">
        <v>132</v>
      </c>
      <c r="G14465" s="757" t="s">
        <v>135</v>
      </c>
      <c r="H14465" s="751">
        <v>1459131000</v>
      </c>
    </row>
    <row r="14466" spans="1:8">
      <c r="A14466" s="753" t="s">
        <v>85</v>
      </c>
      <c r="B14466" s="753" t="s">
        <v>246</v>
      </c>
      <c r="C14466" s="753" t="s">
        <v>188</v>
      </c>
      <c r="D14466" s="753" t="s">
        <v>415</v>
      </c>
      <c r="E14466" s="753" t="s">
        <v>31</v>
      </c>
      <c r="F14466" s="753"/>
      <c r="G14466" s="757" t="s">
        <v>32</v>
      </c>
      <c r="H14466" s="751">
        <v>35000000</v>
      </c>
    </row>
    <row r="14467" spans="1:8">
      <c r="A14467" s="753" t="s">
        <v>85</v>
      </c>
      <c r="B14467" s="753" t="s">
        <v>246</v>
      </c>
      <c r="C14467" s="753" t="s">
        <v>188</v>
      </c>
      <c r="D14467" s="753" t="s">
        <v>415</v>
      </c>
      <c r="E14467" s="753" t="s">
        <v>31</v>
      </c>
      <c r="F14467" s="753" t="s">
        <v>33</v>
      </c>
      <c r="G14467" s="757" t="s">
        <v>135</v>
      </c>
      <c r="H14467" s="751">
        <v>35000000</v>
      </c>
    </row>
    <row r="14468" spans="1:8">
      <c r="A14468" s="753" t="s">
        <v>85</v>
      </c>
      <c r="B14468" s="753" t="s">
        <v>246</v>
      </c>
      <c r="C14468" s="753" t="s">
        <v>188</v>
      </c>
      <c r="D14468" s="753" t="s">
        <v>415</v>
      </c>
      <c r="E14468" s="753" t="s">
        <v>134</v>
      </c>
      <c r="F14468" s="753"/>
      <c r="G14468" s="757" t="s">
        <v>135</v>
      </c>
      <c r="H14468" s="751">
        <v>959640365</v>
      </c>
    </row>
    <row r="14469" spans="1:8">
      <c r="A14469" s="753" t="s">
        <v>85</v>
      </c>
      <c r="B14469" s="753" t="s">
        <v>246</v>
      </c>
      <c r="C14469" s="753" t="s">
        <v>188</v>
      </c>
      <c r="D14469" s="753" t="s">
        <v>415</v>
      </c>
      <c r="E14469" s="753" t="s">
        <v>134</v>
      </c>
      <c r="F14469" s="753" t="s">
        <v>137</v>
      </c>
      <c r="G14469" s="757" t="s">
        <v>138</v>
      </c>
      <c r="H14469" s="751">
        <v>29510000</v>
      </c>
    </row>
    <row r="14470" spans="1:8">
      <c r="A14470" s="753" t="s">
        <v>85</v>
      </c>
      <c r="B14470" s="753" t="s">
        <v>246</v>
      </c>
      <c r="C14470" s="753" t="s">
        <v>188</v>
      </c>
      <c r="D14470" s="753" t="s">
        <v>415</v>
      </c>
      <c r="E14470" s="753" t="s">
        <v>134</v>
      </c>
      <c r="F14470" s="753" t="s">
        <v>139</v>
      </c>
      <c r="G14470" s="757" t="s">
        <v>140</v>
      </c>
      <c r="H14470" s="751">
        <v>930130365</v>
      </c>
    </row>
    <row r="14471" spans="1:8">
      <c r="A14471" s="753" t="s">
        <v>85</v>
      </c>
      <c r="B14471" s="753" t="s">
        <v>246</v>
      </c>
      <c r="C14471" s="753" t="s">
        <v>188</v>
      </c>
      <c r="D14471" s="753" t="s">
        <v>415</v>
      </c>
      <c r="E14471" s="753" t="s">
        <v>424</v>
      </c>
      <c r="F14471" s="753"/>
      <c r="G14471" s="757" t="s">
        <v>425</v>
      </c>
      <c r="H14471" s="751">
        <v>100000000</v>
      </c>
    </row>
    <row r="14472" spans="1:8">
      <c r="A14472" s="753" t="s">
        <v>85</v>
      </c>
      <c r="B14472" s="753" t="s">
        <v>246</v>
      </c>
      <c r="C14472" s="753" t="s">
        <v>188</v>
      </c>
      <c r="D14472" s="753" t="s">
        <v>415</v>
      </c>
      <c r="E14472" s="753" t="s">
        <v>424</v>
      </c>
      <c r="F14472" s="753" t="s">
        <v>201</v>
      </c>
      <c r="G14472" s="757" t="s">
        <v>202</v>
      </c>
      <c r="H14472" s="751">
        <v>100000000</v>
      </c>
    </row>
    <row r="14473" spans="1:8">
      <c r="A14473" s="753" t="s">
        <v>85</v>
      </c>
      <c r="B14473" s="753" t="s">
        <v>246</v>
      </c>
      <c r="C14473" s="753" t="s">
        <v>188</v>
      </c>
      <c r="D14473" s="753" t="s">
        <v>956</v>
      </c>
      <c r="E14473" s="753"/>
      <c r="F14473" s="753"/>
      <c r="G14473" s="757" t="s">
        <v>1867</v>
      </c>
      <c r="H14473" s="751">
        <v>129520398170</v>
      </c>
    </row>
    <row r="14474" spans="1:8">
      <c r="A14474" s="753" t="s">
        <v>85</v>
      </c>
      <c r="B14474" s="753" t="s">
        <v>246</v>
      </c>
      <c r="C14474" s="753" t="s">
        <v>188</v>
      </c>
      <c r="D14474" s="753" t="s">
        <v>956</v>
      </c>
      <c r="E14474" s="753" t="s">
        <v>112</v>
      </c>
      <c r="F14474" s="753"/>
      <c r="G14474" s="757" t="s">
        <v>113</v>
      </c>
      <c r="H14474" s="751">
        <v>1169422331</v>
      </c>
    </row>
    <row r="14475" spans="1:8">
      <c r="A14475" s="753" t="s">
        <v>85</v>
      </c>
      <c r="B14475" s="753" t="s">
        <v>246</v>
      </c>
      <c r="C14475" s="753" t="s">
        <v>188</v>
      </c>
      <c r="D14475" s="753" t="s">
        <v>956</v>
      </c>
      <c r="E14475" s="753" t="s">
        <v>112</v>
      </c>
      <c r="F14475" s="753" t="s">
        <v>155</v>
      </c>
      <c r="G14475" s="757" t="s">
        <v>1777</v>
      </c>
      <c r="H14475" s="751">
        <v>1074227331</v>
      </c>
    </row>
    <row r="14476" spans="1:8">
      <c r="A14476" s="753" t="s">
        <v>85</v>
      </c>
      <c r="B14476" s="753" t="s">
        <v>246</v>
      </c>
      <c r="C14476" s="753" t="s">
        <v>188</v>
      </c>
      <c r="D14476" s="753" t="s">
        <v>956</v>
      </c>
      <c r="E14476" s="753" t="s">
        <v>112</v>
      </c>
      <c r="F14476" s="753" t="s">
        <v>156</v>
      </c>
      <c r="G14476" s="757" t="s">
        <v>1779</v>
      </c>
      <c r="H14476" s="751">
        <v>95195000</v>
      </c>
    </row>
    <row r="14477" spans="1:8">
      <c r="A14477" s="753" t="s">
        <v>85</v>
      </c>
      <c r="B14477" s="753" t="s">
        <v>246</v>
      </c>
      <c r="C14477" s="753" t="s">
        <v>188</v>
      </c>
      <c r="D14477" s="753" t="s">
        <v>956</v>
      </c>
      <c r="E14477" s="753" t="s">
        <v>115</v>
      </c>
      <c r="F14477" s="753"/>
      <c r="G14477" s="757" t="s">
        <v>1781</v>
      </c>
      <c r="H14477" s="751">
        <v>60500</v>
      </c>
    </row>
    <row r="14478" spans="1:8">
      <c r="A14478" s="753" t="s">
        <v>85</v>
      </c>
      <c r="B14478" s="753" t="s">
        <v>246</v>
      </c>
      <c r="C14478" s="753" t="s">
        <v>188</v>
      </c>
      <c r="D14478" s="753" t="s">
        <v>956</v>
      </c>
      <c r="E14478" s="753" t="s">
        <v>115</v>
      </c>
      <c r="F14478" s="753" t="s">
        <v>147</v>
      </c>
      <c r="G14478" s="757" t="s">
        <v>148</v>
      </c>
      <c r="H14478" s="751">
        <v>60500</v>
      </c>
    </row>
    <row r="14479" spans="1:8">
      <c r="A14479" s="753" t="s">
        <v>85</v>
      </c>
      <c r="B14479" s="753" t="s">
        <v>246</v>
      </c>
      <c r="C14479" s="753" t="s">
        <v>188</v>
      </c>
      <c r="D14479" s="753" t="s">
        <v>956</v>
      </c>
      <c r="E14479" s="753" t="s">
        <v>160</v>
      </c>
      <c r="F14479" s="753"/>
      <c r="G14479" s="757" t="s">
        <v>161</v>
      </c>
      <c r="H14479" s="751">
        <v>17500000</v>
      </c>
    </row>
    <row r="14480" spans="1:8">
      <c r="A14480" s="753" t="s">
        <v>85</v>
      </c>
      <c r="B14480" s="753" t="s">
        <v>246</v>
      </c>
      <c r="C14480" s="753" t="s">
        <v>188</v>
      </c>
      <c r="D14480" s="753" t="s">
        <v>956</v>
      </c>
      <c r="E14480" s="753" t="s">
        <v>160</v>
      </c>
      <c r="F14480" s="753" t="s">
        <v>162</v>
      </c>
      <c r="G14480" s="757" t="s">
        <v>163</v>
      </c>
      <c r="H14480" s="751">
        <v>15000000</v>
      </c>
    </row>
    <row r="14481" spans="1:8">
      <c r="A14481" s="753" t="s">
        <v>85</v>
      </c>
      <c r="B14481" s="753" t="s">
        <v>246</v>
      </c>
      <c r="C14481" s="753" t="s">
        <v>188</v>
      </c>
      <c r="D14481" s="753" t="s">
        <v>956</v>
      </c>
      <c r="E14481" s="753" t="s">
        <v>160</v>
      </c>
      <c r="F14481" s="753" t="s">
        <v>549</v>
      </c>
      <c r="G14481" s="757" t="s">
        <v>550</v>
      </c>
      <c r="H14481" s="751">
        <v>2500000</v>
      </c>
    </row>
    <row r="14482" spans="1:8">
      <c r="A14482" s="753" t="s">
        <v>85</v>
      </c>
      <c r="B14482" s="753" t="s">
        <v>246</v>
      </c>
      <c r="C14482" s="753" t="s">
        <v>188</v>
      </c>
      <c r="D14482" s="753" t="s">
        <v>956</v>
      </c>
      <c r="E14482" s="753" t="s">
        <v>554</v>
      </c>
      <c r="F14482" s="753"/>
      <c r="G14482" s="757" t="s">
        <v>555</v>
      </c>
      <c r="H14482" s="751">
        <v>1463113420</v>
      </c>
    </row>
    <row r="14483" spans="1:8">
      <c r="A14483" s="753" t="s">
        <v>85</v>
      </c>
      <c r="B14483" s="753" t="s">
        <v>246</v>
      </c>
      <c r="C14483" s="753" t="s">
        <v>188</v>
      </c>
      <c r="D14483" s="753" t="s">
        <v>956</v>
      </c>
      <c r="E14483" s="753" t="s">
        <v>554</v>
      </c>
      <c r="F14483" s="753" t="s">
        <v>556</v>
      </c>
      <c r="G14483" s="757" t="s">
        <v>557</v>
      </c>
      <c r="H14483" s="751">
        <v>2300000</v>
      </c>
    </row>
    <row r="14484" spans="1:8">
      <c r="A14484" s="753" t="s">
        <v>85</v>
      </c>
      <c r="B14484" s="753" t="s">
        <v>246</v>
      </c>
      <c r="C14484" s="753" t="s">
        <v>188</v>
      </c>
      <c r="D14484" s="753" t="s">
        <v>956</v>
      </c>
      <c r="E14484" s="753" t="s">
        <v>554</v>
      </c>
      <c r="F14484" s="753" t="s">
        <v>243</v>
      </c>
      <c r="G14484" s="757" t="s">
        <v>244</v>
      </c>
      <c r="H14484" s="751">
        <v>876018740</v>
      </c>
    </row>
    <row r="14485" spans="1:8">
      <c r="A14485" s="753" t="s">
        <v>85</v>
      </c>
      <c r="B14485" s="753" t="s">
        <v>246</v>
      </c>
      <c r="C14485" s="753" t="s">
        <v>188</v>
      </c>
      <c r="D14485" s="753" t="s">
        <v>956</v>
      </c>
      <c r="E14485" s="753" t="s">
        <v>554</v>
      </c>
      <c r="F14485" s="753" t="s">
        <v>558</v>
      </c>
      <c r="G14485" s="757" t="s">
        <v>559</v>
      </c>
      <c r="H14485" s="751">
        <v>584794680</v>
      </c>
    </row>
    <row r="14486" spans="1:8" ht="39.6">
      <c r="A14486" s="753" t="s">
        <v>85</v>
      </c>
      <c r="B14486" s="753" t="s">
        <v>246</v>
      </c>
      <c r="C14486" s="753" t="s">
        <v>188</v>
      </c>
      <c r="D14486" s="753" t="s">
        <v>956</v>
      </c>
      <c r="E14486" s="753" t="s">
        <v>560</v>
      </c>
      <c r="F14486" s="753"/>
      <c r="G14486" s="757" t="s">
        <v>1790</v>
      </c>
      <c r="H14486" s="751">
        <v>23251177558</v>
      </c>
    </row>
    <row r="14487" spans="1:8">
      <c r="A14487" s="753" t="s">
        <v>85</v>
      </c>
      <c r="B14487" s="753" t="s">
        <v>246</v>
      </c>
      <c r="C14487" s="753" t="s">
        <v>188</v>
      </c>
      <c r="D14487" s="753" t="s">
        <v>956</v>
      </c>
      <c r="E14487" s="753" t="s">
        <v>560</v>
      </c>
      <c r="F14487" s="753" t="s">
        <v>7</v>
      </c>
      <c r="G14487" s="757" t="s">
        <v>1795</v>
      </c>
      <c r="H14487" s="751">
        <v>72056853</v>
      </c>
    </row>
    <row r="14488" spans="1:8">
      <c r="A14488" s="753" t="s">
        <v>85</v>
      </c>
      <c r="B14488" s="753" t="s">
        <v>246</v>
      </c>
      <c r="C14488" s="753" t="s">
        <v>188</v>
      </c>
      <c r="D14488" s="753" t="s">
        <v>956</v>
      </c>
      <c r="E14488" s="753" t="s">
        <v>560</v>
      </c>
      <c r="F14488" s="753" t="s">
        <v>254</v>
      </c>
      <c r="G14488" s="757" t="s">
        <v>255</v>
      </c>
      <c r="H14488" s="751">
        <v>1625820356</v>
      </c>
    </row>
    <row r="14489" spans="1:8">
      <c r="A14489" s="753" t="s">
        <v>85</v>
      </c>
      <c r="B14489" s="753" t="s">
        <v>246</v>
      </c>
      <c r="C14489" s="753" t="s">
        <v>188</v>
      </c>
      <c r="D14489" s="753" t="s">
        <v>956</v>
      </c>
      <c r="E14489" s="753" t="s">
        <v>560</v>
      </c>
      <c r="F14489" s="753" t="s">
        <v>528</v>
      </c>
      <c r="G14489" s="757" t="s">
        <v>529</v>
      </c>
      <c r="H14489" s="751">
        <v>19862238849</v>
      </c>
    </row>
    <row r="14490" spans="1:8" ht="26.4">
      <c r="A14490" s="753" t="s">
        <v>85</v>
      </c>
      <c r="B14490" s="753" t="s">
        <v>246</v>
      </c>
      <c r="C14490" s="753" t="s">
        <v>188</v>
      </c>
      <c r="D14490" s="753" t="s">
        <v>956</v>
      </c>
      <c r="E14490" s="753" t="s">
        <v>560</v>
      </c>
      <c r="F14490" s="753" t="s">
        <v>563</v>
      </c>
      <c r="G14490" s="757" t="s">
        <v>13</v>
      </c>
      <c r="H14490" s="751">
        <v>1691061500</v>
      </c>
    </row>
    <row r="14491" spans="1:8" ht="26.4">
      <c r="A14491" s="753" t="s">
        <v>85</v>
      </c>
      <c r="B14491" s="753" t="s">
        <v>246</v>
      </c>
      <c r="C14491" s="753" t="s">
        <v>188</v>
      </c>
      <c r="D14491" s="753" t="s">
        <v>956</v>
      </c>
      <c r="E14491" s="753" t="s">
        <v>1796</v>
      </c>
      <c r="F14491" s="753"/>
      <c r="G14491" s="757" t="s">
        <v>1797</v>
      </c>
      <c r="H14491" s="751">
        <v>20000000</v>
      </c>
    </row>
    <row r="14492" spans="1:8">
      <c r="A14492" s="753" t="s">
        <v>85</v>
      </c>
      <c r="B14492" s="753" t="s">
        <v>246</v>
      </c>
      <c r="C14492" s="753" t="s">
        <v>188</v>
      </c>
      <c r="D14492" s="753" t="s">
        <v>956</v>
      </c>
      <c r="E14492" s="753" t="s">
        <v>1796</v>
      </c>
      <c r="F14492" s="753" t="s">
        <v>1833</v>
      </c>
      <c r="G14492" s="757" t="s">
        <v>1834</v>
      </c>
      <c r="H14492" s="751">
        <v>20000000</v>
      </c>
    </row>
    <row r="14493" spans="1:8" ht="26.4">
      <c r="A14493" s="753" t="s">
        <v>85</v>
      </c>
      <c r="B14493" s="753" t="s">
        <v>246</v>
      </c>
      <c r="C14493" s="753" t="s">
        <v>188</v>
      </c>
      <c r="D14493" s="753" t="s">
        <v>956</v>
      </c>
      <c r="E14493" s="753" t="s">
        <v>130</v>
      </c>
      <c r="F14493" s="753"/>
      <c r="G14493" s="757" t="s">
        <v>131</v>
      </c>
      <c r="H14493" s="751">
        <v>99435800</v>
      </c>
    </row>
    <row r="14494" spans="1:8">
      <c r="A14494" s="753" t="s">
        <v>85</v>
      </c>
      <c r="B14494" s="753" t="s">
        <v>246</v>
      </c>
      <c r="C14494" s="753" t="s">
        <v>188</v>
      </c>
      <c r="D14494" s="753" t="s">
        <v>956</v>
      </c>
      <c r="E14494" s="753" t="s">
        <v>130</v>
      </c>
      <c r="F14494" s="753" t="s">
        <v>585</v>
      </c>
      <c r="G14494" s="757" t="s">
        <v>1799</v>
      </c>
      <c r="H14494" s="751">
        <v>17235800</v>
      </c>
    </row>
    <row r="14495" spans="1:8">
      <c r="A14495" s="753" t="s">
        <v>85</v>
      </c>
      <c r="B14495" s="753" t="s">
        <v>246</v>
      </c>
      <c r="C14495" s="753" t="s">
        <v>188</v>
      </c>
      <c r="D14495" s="753" t="s">
        <v>956</v>
      </c>
      <c r="E14495" s="753" t="s">
        <v>130</v>
      </c>
      <c r="F14495" s="753" t="s">
        <v>132</v>
      </c>
      <c r="G14495" s="757" t="s">
        <v>135</v>
      </c>
      <c r="H14495" s="751">
        <v>82200000</v>
      </c>
    </row>
    <row r="14496" spans="1:8">
      <c r="A14496" s="753" t="s">
        <v>85</v>
      </c>
      <c r="B14496" s="753" t="s">
        <v>246</v>
      </c>
      <c r="C14496" s="753" t="s">
        <v>188</v>
      </c>
      <c r="D14496" s="753" t="s">
        <v>956</v>
      </c>
      <c r="E14496" s="753" t="s">
        <v>31</v>
      </c>
      <c r="F14496" s="753"/>
      <c r="G14496" s="757" t="s">
        <v>32</v>
      </c>
      <c r="H14496" s="751">
        <v>18872266243</v>
      </c>
    </row>
    <row r="14497" spans="1:8">
      <c r="A14497" s="753" t="s">
        <v>85</v>
      </c>
      <c r="B14497" s="753" t="s">
        <v>246</v>
      </c>
      <c r="C14497" s="753" t="s">
        <v>188</v>
      </c>
      <c r="D14497" s="753" t="s">
        <v>956</v>
      </c>
      <c r="E14497" s="753" t="s">
        <v>31</v>
      </c>
      <c r="F14497" s="753" t="s">
        <v>653</v>
      </c>
      <c r="G14497" s="757" t="s">
        <v>865</v>
      </c>
      <c r="H14497" s="751">
        <v>20000000</v>
      </c>
    </row>
    <row r="14498" spans="1:8">
      <c r="A14498" s="753" t="s">
        <v>85</v>
      </c>
      <c r="B14498" s="753" t="s">
        <v>246</v>
      </c>
      <c r="C14498" s="753" t="s">
        <v>188</v>
      </c>
      <c r="D14498" s="753" t="s">
        <v>956</v>
      </c>
      <c r="E14498" s="753" t="s">
        <v>31</v>
      </c>
      <c r="F14498" s="753" t="s">
        <v>33</v>
      </c>
      <c r="G14498" s="757" t="s">
        <v>135</v>
      </c>
      <c r="H14498" s="751">
        <v>18852266243</v>
      </c>
    </row>
    <row r="14499" spans="1:8">
      <c r="A14499" s="753" t="s">
        <v>85</v>
      </c>
      <c r="B14499" s="753" t="s">
        <v>246</v>
      </c>
      <c r="C14499" s="753" t="s">
        <v>188</v>
      </c>
      <c r="D14499" s="753" t="s">
        <v>956</v>
      </c>
      <c r="E14499" s="753" t="s">
        <v>967</v>
      </c>
      <c r="F14499" s="753"/>
      <c r="G14499" s="757" t="s">
        <v>968</v>
      </c>
      <c r="H14499" s="751">
        <v>539521000</v>
      </c>
    </row>
    <row r="14500" spans="1:8">
      <c r="A14500" s="753" t="s">
        <v>85</v>
      </c>
      <c r="B14500" s="753" t="s">
        <v>246</v>
      </c>
      <c r="C14500" s="753" t="s">
        <v>188</v>
      </c>
      <c r="D14500" s="753" t="s">
        <v>956</v>
      </c>
      <c r="E14500" s="753" t="s">
        <v>967</v>
      </c>
      <c r="F14500" s="753" t="s">
        <v>966</v>
      </c>
      <c r="G14500" s="757" t="s">
        <v>965</v>
      </c>
      <c r="H14500" s="751">
        <v>17815000</v>
      </c>
    </row>
    <row r="14501" spans="1:8">
      <c r="A14501" s="753" t="s">
        <v>85</v>
      </c>
      <c r="B14501" s="753" t="s">
        <v>246</v>
      </c>
      <c r="C14501" s="753" t="s">
        <v>188</v>
      </c>
      <c r="D14501" s="753" t="s">
        <v>956</v>
      </c>
      <c r="E14501" s="753" t="s">
        <v>967</v>
      </c>
      <c r="F14501" s="753" t="s">
        <v>969</v>
      </c>
      <c r="G14501" s="757" t="s">
        <v>135</v>
      </c>
      <c r="H14501" s="751">
        <v>521706000</v>
      </c>
    </row>
    <row r="14502" spans="1:8">
      <c r="A14502" s="753" t="s">
        <v>85</v>
      </c>
      <c r="B14502" s="753" t="s">
        <v>246</v>
      </c>
      <c r="C14502" s="753" t="s">
        <v>188</v>
      </c>
      <c r="D14502" s="753" t="s">
        <v>956</v>
      </c>
      <c r="E14502" s="753" t="s">
        <v>134</v>
      </c>
      <c r="F14502" s="753"/>
      <c r="G14502" s="757" t="s">
        <v>135</v>
      </c>
      <c r="H14502" s="751">
        <v>9891538170</v>
      </c>
    </row>
    <row r="14503" spans="1:8">
      <c r="A14503" s="753" t="s">
        <v>85</v>
      </c>
      <c r="B14503" s="753" t="s">
        <v>246</v>
      </c>
      <c r="C14503" s="753" t="s">
        <v>188</v>
      </c>
      <c r="D14503" s="753" t="s">
        <v>956</v>
      </c>
      <c r="E14503" s="753" t="s">
        <v>134</v>
      </c>
      <c r="F14503" s="753" t="s">
        <v>139</v>
      </c>
      <c r="G14503" s="757" t="s">
        <v>140</v>
      </c>
      <c r="H14503" s="751">
        <v>9891538170</v>
      </c>
    </row>
    <row r="14504" spans="1:8" ht="26.4">
      <c r="A14504" s="753" t="s">
        <v>85</v>
      </c>
      <c r="B14504" s="753" t="s">
        <v>246</v>
      </c>
      <c r="C14504" s="753" t="s">
        <v>188</v>
      </c>
      <c r="D14504" s="753" t="s">
        <v>956</v>
      </c>
      <c r="E14504" s="753" t="s">
        <v>1019</v>
      </c>
      <c r="F14504" s="753"/>
      <c r="G14504" s="757" t="s">
        <v>1894</v>
      </c>
      <c r="H14504" s="751">
        <v>1019983500</v>
      </c>
    </row>
    <row r="14505" spans="1:8" ht="26.4">
      <c r="A14505" s="753" t="s">
        <v>85</v>
      </c>
      <c r="B14505" s="753" t="s">
        <v>246</v>
      </c>
      <c r="C14505" s="753" t="s">
        <v>188</v>
      </c>
      <c r="D14505" s="753" t="s">
        <v>956</v>
      </c>
      <c r="E14505" s="753" t="s">
        <v>1019</v>
      </c>
      <c r="F14505" s="753" t="s">
        <v>2035</v>
      </c>
      <c r="G14505" s="757" t="s">
        <v>2036</v>
      </c>
      <c r="H14505" s="751">
        <v>1019983500</v>
      </c>
    </row>
    <row r="14506" spans="1:8">
      <c r="A14506" s="753" t="s">
        <v>85</v>
      </c>
      <c r="B14506" s="753" t="s">
        <v>246</v>
      </c>
      <c r="C14506" s="753" t="s">
        <v>188</v>
      </c>
      <c r="D14506" s="753" t="s">
        <v>956</v>
      </c>
      <c r="E14506" s="753" t="s">
        <v>918</v>
      </c>
      <c r="F14506" s="753"/>
      <c r="G14506" s="757" t="s">
        <v>1862</v>
      </c>
      <c r="H14506" s="751">
        <v>519471000</v>
      </c>
    </row>
    <row r="14507" spans="1:8">
      <c r="A14507" s="753" t="s">
        <v>85</v>
      </c>
      <c r="B14507" s="753" t="s">
        <v>246</v>
      </c>
      <c r="C14507" s="753" t="s">
        <v>188</v>
      </c>
      <c r="D14507" s="753" t="s">
        <v>956</v>
      </c>
      <c r="E14507" s="753" t="s">
        <v>918</v>
      </c>
      <c r="F14507" s="753" t="s">
        <v>917</v>
      </c>
      <c r="G14507" s="757" t="s">
        <v>916</v>
      </c>
      <c r="H14507" s="751">
        <v>514176000</v>
      </c>
    </row>
    <row r="14508" spans="1:8">
      <c r="A14508" s="753" t="s">
        <v>85</v>
      </c>
      <c r="B14508" s="753" t="s">
        <v>246</v>
      </c>
      <c r="C14508" s="753" t="s">
        <v>188</v>
      </c>
      <c r="D14508" s="753" t="s">
        <v>956</v>
      </c>
      <c r="E14508" s="753" t="s">
        <v>918</v>
      </c>
      <c r="F14508" s="753" t="s">
        <v>921</v>
      </c>
      <c r="G14508" s="757" t="s">
        <v>920</v>
      </c>
      <c r="H14508" s="751">
        <v>5295000</v>
      </c>
    </row>
    <row r="14509" spans="1:8" ht="26.4">
      <c r="A14509" s="753" t="s">
        <v>85</v>
      </c>
      <c r="B14509" s="753" t="s">
        <v>246</v>
      </c>
      <c r="C14509" s="753" t="s">
        <v>188</v>
      </c>
      <c r="D14509" s="753" t="s">
        <v>956</v>
      </c>
      <c r="E14509" s="753" t="s">
        <v>183</v>
      </c>
      <c r="F14509" s="753"/>
      <c r="G14509" s="757" t="s">
        <v>1863</v>
      </c>
      <c r="H14509" s="751">
        <v>2788600557</v>
      </c>
    </row>
    <row r="14510" spans="1:8" ht="26.4">
      <c r="A14510" s="753" t="s">
        <v>85</v>
      </c>
      <c r="B14510" s="753" t="s">
        <v>246</v>
      </c>
      <c r="C14510" s="753" t="s">
        <v>188</v>
      </c>
      <c r="D14510" s="753" t="s">
        <v>956</v>
      </c>
      <c r="E14510" s="753" t="s">
        <v>183</v>
      </c>
      <c r="F14510" s="753" t="s">
        <v>184</v>
      </c>
      <c r="G14510" s="757" t="s">
        <v>1864</v>
      </c>
      <c r="H14510" s="751">
        <v>2788600557</v>
      </c>
    </row>
    <row r="14511" spans="1:8">
      <c r="A14511" s="753" t="s">
        <v>85</v>
      </c>
      <c r="B14511" s="753" t="s">
        <v>246</v>
      </c>
      <c r="C14511" s="753" t="s">
        <v>188</v>
      </c>
      <c r="D14511" s="753" t="s">
        <v>956</v>
      </c>
      <c r="E14511" s="753" t="s">
        <v>178</v>
      </c>
      <c r="F14511" s="753"/>
      <c r="G14511" s="757" t="s">
        <v>179</v>
      </c>
      <c r="H14511" s="751">
        <v>63245341930</v>
      </c>
    </row>
    <row r="14512" spans="1:8" ht="26.4">
      <c r="A14512" s="753" t="s">
        <v>85</v>
      </c>
      <c r="B14512" s="753" t="s">
        <v>246</v>
      </c>
      <c r="C14512" s="753" t="s">
        <v>188</v>
      </c>
      <c r="D14512" s="753" t="s">
        <v>956</v>
      </c>
      <c r="E14512" s="753" t="s">
        <v>178</v>
      </c>
      <c r="F14512" s="753" t="s">
        <v>180</v>
      </c>
      <c r="G14512" s="757" t="s">
        <v>1810</v>
      </c>
      <c r="H14512" s="751">
        <v>63245341930</v>
      </c>
    </row>
    <row r="14513" spans="1:8">
      <c r="A14513" s="753" t="s">
        <v>85</v>
      </c>
      <c r="B14513" s="753" t="s">
        <v>246</v>
      </c>
      <c r="C14513" s="753" t="s">
        <v>188</v>
      </c>
      <c r="D14513" s="753" t="s">
        <v>956</v>
      </c>
      <c r="E14513" s="753" t="s">
        <v>19</v>
      </c>
      <c r="F14513" s="753"/>
      <c r="G14513" s="757" t="s">
        <v>133</v>
      </c>
      <c r="H14513" s="751">
        <v>6622966161</v>
      </c>
    </row>
    <row r="14514" spans="1:8">
      <c r="A14514" s="753" t="s">
        <v>85</v>
      </c>
      <c r="B14514" s="753" t="s">
        <v>246</v>
      </c>
      <c r="C14514" s="753" t="s">
        <v>188</v>
      </c>
      <c r="D14514" s="753" t="s">
        <v>956</v>
      </c>
      <c r="E14514" s="753" t="s">
        <v>19</v>
      </c>
      <c r="F14514" s="753" t="s">
        <v>20</v>
      </c>
      <c r="G14514" s="757" t="s">
        <v>21</v>
      </c>
      <c r="H14514" s="751">
        <v>1161658000</v>
      </c>
    </row>
    <row r="14515" spans="1:8">
      <c r="A14515" s="753" t="s">
        <v>85</v>
      </c>
      <c r="B14515" s="753" t="s">
        <v>246</v>
      </c>
      <c r="C14515" s="753" t="s">
        <v>188</v>
      </c>
      <c r="D14515" s="753" t="s">
        <v>956</v>
      </c>
      <c r="E14515" s="753" t="s">
        <v>19</v>
      </c>
      <c r="F14515" s="753" t="s">
        <v>22</v>
      </c>
      <c r="G14515" s="757" t="s">
        <v>23</v>
      </c>
      <c r="H14515" s="751">
        <v>5307577100</v>
      </c>
    </row>
    <row r="14516" spans="1:8">
      <c r="A14516" s="753" t="s">
        <v>85</v>
      </c>
      <c r="B14516" s="753" t="s">
        <v>246</v>
      </c>
      <c r="C14516" s="753" t="s">
        <v>188</v>
      </c>
      <c r="D14516" s="753" t="s">
        <v>956</v>
      </c>
      <c r="E14516" s="753" t="s">
        <v>19</v>
      </c>
      <c r="F14516" s="753" t="s">
        <v>245</v>
      </c>
      <c r="G14516" s="757" t="s">
        <v>135</v>
      </c>
      <c r="H14516" s="751">
        <v>153731061</v>
      </c>
    </row>
    <row r="14517" spans="1:8">
      <c r="A14517" s="753" t="s">
        <v>85</v>
      </c>
      <c r="B14517" s="753" t="s">
        <v>246</v>
      </c>
      <c r="C14517" s="753" t="s">
        <v>188</v>
      </c>
      <c r="D14517" s="753" t="s">
        <v>1868</v>
      </c>
      <c r="E14517" s="753"/>
      <c r="F14517" s="753"/>
      <c r="G14517" s="757" t="s">
        <v>1869</v>
      </c>
      <c r="H14517" s="751">
        <v>671269500</v>
      </c>
    </row>
    <row r="14518" spans="1:8">
      <c r="A14518" s="753" t="s">
        <v>85</v>
      </c>
      <c r="B14518" s="753" t="s">
        <v>246</v>
      </c>
      <c r="C14518" s="753" t="s">
        <v>188</v>
      </c>
      <c r="D14518" s="753" t="s">
        <v>1868</v>
      </c>
      <c r="E14518" s="753" t="s">
        <v>160</v>
      </c>
      <c r="F14518" s="753"/>
      <c r="G14518" s="757" t="s">
        <v>161</v>
      </c>
      <c r="H14518" s="751">
        <v>3550000</v>
      </c>
    </row>
    <row r="14519" spans="1:8">
      <c r="A14519" s="753" t="s">
        <v>85</v>
      </c>
      <c r="B14519" s="753" t="s">
        <v>246</v>
      </c>
      <c r="C14519" s="753" t="s">
        <v>188</v>
      </c>
      <c r="D14519" s="753" t="s">
        <v>1868</v>
      </c>
      <c r="E14519" s="753" t="s">
        <v>160</v>
      </c>
      <c r="F14519" s="753" t="s">
        <v>549</v>
      </c>
      <c r="G14519" s="757" t="s">
        <v>550</v>
      </c>
      <c r="H14519" s="751">
        <v>2500000</v>
      </c>
    </row>
    <row r="14520" spans="1:8">
      <c r="A14520" s="753" t="s">
        <v>85</v>
      </c>
      <c r="B14520" s="753" t="s">
        <v>246</v>
      </c>
      <c r="C14520" s="753" t="s">
        <v>188</v>
      </c>
      <c r="D14520" s="753" t="s">
        <v>1868</v>
      </c>
      <c r="E14520" s="753" t="s">
        <v>160</v>
      </c>
      <c r="F14520" s="753" t="s">
        <v>551</v>
      </c>
      <c r="G14520" s="757" t="s">
        <v>133</v>
      </c>
      <c r="H14520" s="751">
        <v>1050000</v>
      </c>
    </row>
    <row r="14521" spans="1:8" ht="39.6">
      <c r="A14521" s="753" t="s">
        <v>85</v>
      </c>
      <c r="B14521" s="753" t="s">
        <v>246</v>
      </c>
      <c r="C14521" s="753" t="s">
        <v>188</v>
      </c>
      <c r="D14521" s="753" t="s">
        <v>1868</v>
      </c>
      <c r="E14521" s="753" t="s">
        <v>560</v>
      </c>
      <c r="F14521" s="753"/>
      <c r="G14521" s="757" t="s">
        <v>1790</v>
      </c>
      <c r="H14521" s="751">
        <v>92662000</v>
      </c>
    </row>
    <row r="14522" spans="1:8">
      <c r="A14522" s="753" t="s">
        <v>85</v>
      </c>
      <c r="B14522" s="753" t="s">
        <v>246</v>
      </c>
      <c r="C14522" s="753" t="s">
        <v>188</v>
      </c>
      <c r="D14522" s="753" t="s">
        <v>1868</v>
      </c>
      <c r="E14522" s="753" t="s">
        <v>560</v>
      </c>
      <c r="F14522" s="753" t="s">
        <v>528</v>
      </c>
      <c r="G14522" s="757" t="s">
        <v>529</v>
      </c>
      <c r="H14522" s="751">
        <v>92662000</v>
      </c>
    </row>
    <row r="14523" spans="1:8" ht="26.4">
      <c r="A14523" s="753" t="s">
        <v>85</v>
      </c>
      <c r="B14523" s="753" t="s">
        <v>246</v>
      </c>
      <c r="C14523" s="753" t="s">
        <v>188</v>
      </c>
      <c r="D14523" s="753" t="s">
        <v>1868</v>
      </c>
      <c r="E14523" s="753" t="s">
        <v>130</v>
      </c>
      <c r="F14523" s="753"/>
      <c r="G14523" s="757" t="s">
        <v>131</v>
      </c>
      <c r="H14523" s="751">
        <v>39675000</v>
      </c>
    </row>
    <row r="14524" spans="1:8">
      <c r="A14524" s="753" t="s">
        <v>85</v>
      </c>
      <c r="B14524" s="753" t="s">
        <v>246</v>
      </c>
      <c r="C14524" s="753" t="s">
        <v>188</v>
      </c>
      <c r="D14524" s="753" t="s">
        <v>1868</v>
      </c>
      <c r="E14524" s="753" t="s">
        <v>130</v>
      </c>
      <c r="F14524" s="753" t="s">
        <v>585</v>
      </c>
      <c r="G14524" s="757" t="s">
        <v>1799</v>
      </c>
      <c r="H14524" s="751">
        <v>100000</v>
      </c>
    </row>
    <row r="14525" spans="1:8">
      <c r="A14525" s="753" t="s">
        <v>85</v>
      </c>
      <c r="B14525" s="753" t="s">
        <v>246</v>
      </c>
      <c r="C14525" s="753" t="s">
        <v>188</v>
      </c>
      <c r="D14525" s="753" t="s">
        <v>1868</v>
      </c>
      <c r="E14525" s="753" t="s">
        <v>130</v>
      </c>
      <c r="F14525" s="753" t="s">
        <v>132</v>
      </c>
      <c r="G14525" s="757" t="s">
        <v>135</v>
      </c>
      <c r="H14525" s="751">
        <v>39575000</v>
      </c>
    </row>
    <row r="14526" spans="1:8">
      <c r="A14526" s="753" t="s">
        <v>85</v>
      </c>
      <c r="B14526" s="753" t="s">
        <v>246</v>
      </c>
      <c r="C14526" s="753" t="s">
        <v>188</v>
      </c>
      <c r="D14526" s="753" t="s">
        <v>1868</v>
      </c>
      <c r="E14526" s="753" t="s">
        <v>31</v>
      </c>
      <c r="F14526" s="753"/>
      <c r="G14526" s="757" t="s">
        <v>32</v>
      </c>
      <c r="H14526" s="751">
        <v>50170000</v>
      </c>
    </row>
    <row r="14527" spans="1:8">
      <c r="A14527" s="753" t="s">
        <v>85</v>
      </c>
      <c r="B14527" s="753" t="s">
        <v>246</v>
      </c>
      <c r="C14527" s="753" t="s">
        <v>188</v>
      </c>
      <c r="D14527" s="753" t="s">
        <v>1868</v>
      </c>
      <c r="E14527" s="753" t="s">
        <v>31</v>
      </c>
      <c r="F14527" s="753" t="s">
        <v>33</v>
      </c>
      <c r="G14527" s="757" t="s">
        <v>135</v>
      </c>
      <c r="H14527" s="751">
        <v>50170000</v>
      </c>
    </row>
    <row r="14528" spans="1:8">
      <c r="A14528" s="753" t="s">
        <v>85</v>
      </c>
      <c r="B14528" s="753" t="s">
        <v>246</v>
      </c>
      <c r="C14528" s="753" t="s">
        <v>188</v>
      </c>
      <c r="D14528" s="753" t="s">
        <v>1868</v>
      </c>
      <c r="E14528" s="753" t="s">
        <v>134</v>
      </c>
      <c r="F14528" s="753"/>
      <c r="G14528" s="757" t="s">
        <v>135</v>
      </c>
      <c r="H14528" s="751">
        <v>285212500</v>
      </c>
    </row>
    <row r="14529" spans="1:8">
      <c r="A14529" s="753" t="s">
        <v>85</v>
      </c>
      <c r="B14529" s="753" t="s">
        <v>246</v>
      </c>
      <c r="C14529" s="753" t="s">
        <v>188</v>
      </c>
      <c r="D14529" s="753" t="s">
        <v>1868</v>
      </c>
      <c r="E14529" s="753" t="s">
        <v>134</v>
      </c>
      <c r="F14529" s="753" t="s">
        <v>139</v>
      </c>
      <c r="G14529" s="757" t="s">
        <v>140</v>
      </c>
      <c r="H14529" s="751">
        <v>285212500</v>
      </c>
    </row>
    <row r="14530" spans="1:8">
      <c r="A14530" s="753" t="s">
        <v>85</v>
      </c>
      <c r="B14530" s="753" t="s">
        <v>246</v>
      </c>
      <c r="C14530" s="753" t="s">
        <v>188</v>
      </c>
      <c r="D14530" s="753" t="s">
        <v>1868</v>
      </c>
      <c r="E14530" s="753" t="s">
        <v>178</v>
      </c>
      <c r="F14530" s="753"/>
      <c r="G14530" s="757" t="s">
        <v>179</v>
      </c>
      <c r="H14530" s="751">
        <v>200000000</v>
      </c>
    </row>
    <row r="14531" spans="1:8" ht="26.4">
      <c r="A14531" s="753" t="s">
        <v>85</v>
      </c>
      <c r="B14531" s="753" t="s">
        <v>246</v>
      </c>
      <c r="C14531" s="753" t="s">
        <v>188</v>
      </c>
      <c r="D14531" s="753" t="s">
        <v>1868</v>
      </c>
      <c r="E14531" s="753" t="s">
        <v>178</v>
      </c>
      <c r="F14531" s="753" t="s">
        <v>180</v>
      </c>
      <c r="G14531" s="757" t="s">
        <v>1810</v>
      </c>
      <c r="H14531" s="751">
        <v>200000000</v>
      </c>
    </row>
    <row r="14532" spans="1:8">
      <c r="A14532" s="753" t="s">
        <v>85</v>
      </c>
      <c r="B14532" s="753" t="s">
        <v>246</v>
      </c>
      <c r="C14532" s="753" t="s">
        <v>188</v>
      </c>
      <c r="D14532" s="753" t="s">
        <v>1870</v>
      </c>
      <c r="E14532" s="753"/>
      <c r="F14532" s="753"/>
      <c r="G14532" s="757" t="s">
        <v>1871</v>
      </c>
      <c r="H14532" s="751">
        <v>390335612935</v>
      </c>
    </row>
    <row r="14533" spans="1:8">
      <c r="A14533" s="753" t="s">
        <v>85</v>
      </c>
      <c r="B14533" s="753" t="s">
        <v>246</v>
      </c>
      <c r="C14533" s="753" t="s">
        <v>188</v>
      </c>
      <c r="D14533" s="753" t="s">
        <v>1870</v>
      </c>
      <c r="E14533" s="753" t="s">
        <v>120</v>
      </c>
      <c r="F14533" s="753"/>
      <c r="G14533" s="757" t="s">
        <v>121</v>
      </c>
      <c r="H14533" s="751">
        <v>19920000</v>
      </c>
    </row>
    <row r="14534" spans="1:8">
      <c r="A14534" s="753" t="s">
        <v>85</v>
      </c>
      <c r="B14534" s="753" t="s">
        <v>246</v>
      </c>
      <c r="C14534" s="753" t="s">
        <v>188</v>
      </c>
      <c r="D14534" s="753" t="s">
        <v>1870</v>
      </c>
      <c r="E14534" s="753" t="s">
        <v>120</v>
      </c>
      <c r="F14534" s="753" t="s">
        <v>315</v>
      </c>
      <c r="G14534" s="757" t="s">
        <v>1831</v>
      </c>
      <c r="H14534" s="751">
        <v>19920000</v>
      </c>
    </row>
    <row r="14535" spans="1:8">
      <c r="A14535" s="753" t="s">
        <v>85</v>
      </c>
      <c r="B14535" s="753" t="s">
        <v>246</v>
      </c>
      <c r="C14535" s="753" t="s">
        <v>188</v>
      </c>
      <c r="D14535" s="753" t="s">
        <v>1870</v>
      </c>
      <c r="E14535" s="753" t="s">
        <v>554</v>
      </c>
      <c r="F14535" s="753"/>
      <c r="G14535" s="757" t="s">
        <v>555</v>
      </c>
      <c r="H14535" s="751">
        <v>115650000</v>
      </c>
    </row>
    <row r="14536" spans="1:8">
      <c r="A14536" s="753" t="s">
        <v>85</v>
      </c>
      <c r="B14536" s="753" t="s">
        <v>246</v>
      </c>
      <c r="C14536" s="753" t="s">
        <v>188</v>
      </c>
      <c r="D14536" s="753" t="s">
        <v>1870</v>
      </c>
      <c r="E14536" s="753" t="s">
        <v>554</v>
      </c>
      <c r="F14536" s="753" t="s">
        <v>558</v>
      </c>
      <c r="G14536" s="757" t="s">
        <v>559</v>
      </c>
      <c r="H14536" s="751">
        <v>115650000</v>
      </c>
    </row>
    <row r="14537" spans="1:8" ht="39.6">
      <c r="A14537" s="753" t="s">
        <v>85</v>
      </c>
      <c r="B14537" s="753" t="s">
        <v>246</v>
      </c>
      <c r="C14537" s="753" t="s">
        <v>188</v>
      </c>
      <c r="D14537" s="753" t="s">
        <v>1870</v>
      </c>
      <c r="E14537" s="753" t="s">
        <v>560</v>
      </c>
      <c r="F14537" s="753"/>
      <c r="G14537" s="757" t="s">
        <v>1790</v>
      </c>
      <c r="H14537" s="751">
        <v>16723812000</v>
      </c>
    </row>
    <row r="14538" spans="1:8">
      <c r="A14538" s="753" t="s">
        <v>85</v>
      </c>
      <c r="B14538" s="753" t="s">
        <v>246</v>
      </c>
      <c r="C14538" s="753" t="s">
        <v>188</v>
      </c>
      <c r="D14538" s="753" t="s">
        <v>1870</v>
      </c>
      <c r="E14538" s="753" t="s">
        <v>560</v>
      </c>
      <c r="F14538" s="753" t="s">
        <v>7</v>
      </c>
      <c r="G14538" s="757" t="s">
        <v>1795</v>
      </c>
      <c r="H14538" s="751">
        <v>60000000</v>
      </c>
    </row>
    <row r="14539" spans="1:8">
      <c r="A14539" s="753" t="s">
        <v>85</v>
      </c>
      <c r="B14539" s="753" t="s">
        <v>246</v>
      </c>
      <c r="C14539" s="753" t="s">
        <v>188</v>
      </c>
      <c r="D14539" s="753" t="s">
        <v>1870</v>
      </c>
      <c r="E14539" s="753" t="s">
        <v>560</v>
      </c>
      <c r="F14539" s="753" t="s">
        <v>254</v>
      </c>
      <c r="G14539" s="757" t="s">
        <v>255</v>
      </c>
      <c r="H14539" s="751">
        <v>14340047000</v>
      </c>
    </row>
    <row r="14540" spans="1:8">
      <c r="A14540" s="753" t="s">
        <v>85</v>
      </c>
      <c r="B14540" s="753" t="s">
        <v>246</v>
      </c>
      <c r="C14540" s="753" t="s">
        <v>188</v>
      </c>
      <c r="D14540" s="753" t="s">
        <v>1870</v>
      </c>
      <c r="E14540" s="753" t="s">
        <v>560</v>
      </c>
      <c r="F14540" s="753" t="s">
        <v>528</v>
      </c>
      <c r="G14540" s="757" t="s">
        <v>529</v>
      </c>
      <c r="H14540" s="751">
        <v>109600000</v>
      </c>
    </row>
    <row r="14541" spans="1:8" ht="26.4">
      <c r="A14541" s="753" t="s">
        <v>85</v>
      </c>
      <c r="B14541" s="753" t="s">
        <v>246</v>
      </c>
      <c r="C14541" s="753" t="s">
        <v>188</v>
      </c>
      <c r="D14541" s="753" t="s">
        <v>1870</v>
      </c>
      <c r="E14541" s="753" t="s">
        <v>560</v>
      </c>
      <c r="F14541" s="753" t="s">
        <v>563</v>
      </c>
      <c r="G14541" s="757" t="s">
        <v>13</v>
      </c>
      <c r="H14541" s="751">
        <v>2214165000</v>
      </c>
    </row>
    <row r="14542" spans="1:8" ht="26.4">
      <c r="A14542" s="753" t="s">
        <v>85</v>
      </c>
      <c r="B14542" s="753" t="s">
        <v>246</v>
      </c>
      <c r="C14542" s="753" t="s">
        <v>188</v>
      </c>
      <c r="D14542" s="753" t="s">
        <v>1870</v>
      </c>
      <c r="E14542" s="753" t="s">
        <v>130</v>
      </c>
      <c r="F14542" s="753"/>
      <c r="G14542" s="757" t="s">
        <v>131</v>
      </c>
      <c r="H14542" s="751">
        <v>1612000</v>
      </c>
    </row>
    <row r="14543" spans="1:8">
      <c r="A14543" s="753" t="s">
        <v>85</v>
      </c>
      <c r="B14543" s="753" t="s">
        <v>246</v>
      </c>
      <c r="C14543" s="753" t="s">
        <v>188</v>
      </c>
      <c r="D14543" s="753" t="s">
        <v>1870</v>
      </c>
      <c r="E14543" s="753" t="s">
        <v>130</v>
      </c>
      <c r="F14543" s="753" t="s">
        <v>132</v>
      </c>
      <c r="G14543" s="757" t="s">
        <v>135</v>
      </c>
      <c r="H14543" s="751">
        <v>1612000</v>
      </c>
    </row>
    <row r="14544" spans="1:8">
      <c r="A14544" s="753" t="s">
        <v>85</v>
      </c>
      <c r="B14544" s="753" t="s">
        <v>246</v>
      </c>
      <c r="C14544" s="753" t="s">
        <v>188</v>
      </c>
      <c r="D14544" s="753" t="s">
        <v>1870</v>
      </c>
      <c r="E14544" s="753" t="s">
        <v>134</v>
      </c>
      <c r="F14544" s="753"/>
      <c r="G14544" s="757" t="s">
        <v>135</v>
      </c>
      <c r="H14544" s="751">
        <v>171380000</v>
      </c>
    </row>
    <row r="14545" spans="1:8">
      <c r="A14545" s="753" t="s">
        <v>85</v>
      </c>
      <c r="B14545" s="753" t="s">
        <v>246</v>
      </c>
      <c r="C14545" s="753" t="s">
        <v>188</v>
      </c>
      <c r="D14545" s="753" t="s">
        <v>1870</v>
      </c>
      <c r="E14545" s="753" t="s">
        <v>134</v>
      </c>
      <c r="F14545" s="753" t="s">
        <v>137</v>
      </c>
      <c r="G14545" s="757" t="s">
        <v>138</v>
      </c>
      <c r="H14545" s="751">
        <v>2400000</v>
      </c>
    </row>
    <row r="14546" spans="1:8">
      <c r="A14546" s="753" t="s">
        <v>85</v>
      </c>
      <c r="B14546" s="753" t="s">
        <v>246</v>
      </c>
      <c r="C14546" s="753" t="s">
        <v>188</v>
      </c>
      <c r="D14546" s="753" t="s">
        <v>1870</v>
      </c>
      <c r="E14546" s="753" t="s">
        <v>134</v>
      </c>
      <c r="F14546" s="753" t="s">
        <v>139</v>
      </c>
      <c r="G14546" s="757" t="s">
        <v>140</v>
      </c>
      <c r="H14546" s="751">
        <v>168980000</v>
      </c>
    </row>
    <row r="14547" spans="1:8">
      <c r="A14547" s="753" t="s">
        <v>85</v>
      </c>
      <c r="B14547" s="753" t="s">
        <v>246</v>
      </c>
      <c r="C14547" s="753" t="s">
        <v>188</v>
      </c>
      <c r="D14547" s="753" t="s">
        <v>1870</v>
      </c>
      <c r="E14547" s="753" t="s">
        <v>918</v>
      </c>
      <c r="F14547" s="753"/>
      <c r="G14547" s="757" t="s">
        <v>1862</v>
      </c>
      <c r="H14547" s="751">
        <v>3645140941</v>
      </c>
    </row>
    <row r="14548" spans="1:8">
      <c r="A14548" s="753" t="s">
        <v>85</v>
      </c>
      <c r="B14548" s="753" t="s">
        <v>246</v>
      </c>
      <c r="C14548" s="753" t="s">
        <v>188</v>
      </c>
      <c r="D14548" s="753" t="s">
        <v>1870</v>
      </c>
      <c r="E14548" s="753" t="s">
        <v>918</v>
      </c>
      <c r="F14548" s="753" t="s">
        <v>917</v>
      </c>
      <c r="G14548" s="757" t="s">
        <v>916</v>
      </c>
      <c r="H14548" s="751">
        <v>3293807900</v>
      </c>
    </row>
    <row r="14549" spans="1:8">
      <c r="A14549" s="753" t="s">
        <v>85</v>
      </c>
      <c r="B14549" s="753" t="s">
        <v>246</v>
      </c>
      <c r="C14549" s="753" t="s">
        <v>188</v>
      </c>
      <c r="D14549" s="753" t="s">
        <v>1870</v>
      </c>
      <c r="E14549" s="753" t="s">
        <v>918</v>
      </c>
      <c r="F14549" s="753" t="s">
        <v>958</v>
      </c>
      <c r="G14549" s="757" t="s">
        <v>957</v>
      </c>
      <c r="H14549" s="751">
        <v>250000000</v>
      </c>
    </row>
    <row r="14550" spans="1:8">
      <c r="A14550" s="753" t="s">
        <v>85</v>
      </c>
      <c r="B14550" s="753" t="s">
        <v>246</v>
      </c>
      <c r="C14550" s="753" t="s">
        <v>188</v>
      </c>
      <c r="D14550" s="753" t="s">
        <v>1870</v>
      </c>
      <c r="E14550" s="753" t="s">
        <v>918</v>
      </c>
      <c r="F14550" s="753" t="s">
        <v>921</v>
      </c>
      <c r="G14550" s="757" t="s">
        <v>920</v>
      </c>
      <c r="H14550" s="751">
        <v>86333041</v>
      </c>
    </row>
    <row r="14551" spans="1:8">
      <c r="A14551" s="753" t="s">
        <v>85</v>
      </c>
      <c r="B14551" s="753" t="s">
        <v>246</v>
      </c>
      <c r="C14551" s="753" t="s">
        <v>188</v>
      </c>
      <c r="D14551" s="753" t="s">
        <v>1870</v>
      </c>
      <c r="E14551" s="753" t="s">
        <v>918</v>
      </c>
      <c r="F14551" s="753" t="s">
        <v>927</v>
      </c>
      <c r="G14551" s="757" t="s">
        <v>926</v>
      </c>
      <c r="H14551" s="751">
        <v>15000000</v>
      </c>
    </row>
    <row r="14552" spans="1:8" ht="26.4">
      <c r="A14552" s="753" t="s">
        <v>85</v>
      </c>
      <c r="B14552" s="753" t="s">
        <v>246</v>
      </c>
      <c r="C14552" s="753" t="s">
        <v>188</v>
      </c>
      <c r="D14552" s="753" t="s">
        <v>1870</v>
      </c>
      <c r="E14552" s="753" t="s">
        <v>183</v>
      </c>
      <c r="F14552" s="753"/>
      <c r="G14552" s="757" t="s">
        <v>1863</v>
      </c>
      <c r="H14552" s="751">
        <v>854428338</v>
      </c>
    </row>
    <row r="14553" spans="1:8" ht="26.4">
      <c r="A14553" s="753" t="s">
        <v>85</v>
      </c>
      <c r="B14553" s="753" t="s">
        <v>246</v>
      </c>
      <c r="C14553" s="753" t="s">
        <v>188</v>
      </c>
      <c r="D14553" s="753" t="s">
        <v>1870</v>
      </c>
      <c r="E14553" s="753" t="s">
        <v>183</v>
      </c>
      <c r="F14553" s="753" t="s">
        <v>184</v>
      </c>
      <c r="G14553" s="757" t="s">
        <v>1864</v>
      </c>
      <c r="H14553" s="751">
        <v>839295338</v>
      </c>
    </row>
    <row r="14554" spans="1:8" ht="26.4">
      <c r="A14554" s="753" t="s">
        <v>85</v>
      </c>
      <c r="B14554" s="753" t="s">
        <v>246</v>
      </c>
      <c r="C14554" s="753" t="s">
        <v>188</v>
      </c>
      <c r="D14554" s="753" t="s">
        <v>1870</v>
      </c>
      <c r="E14554" s="753" t="s">
        <v>183</v>
      </c>
      <c r="F14554" s="753" t="s">
        <v>929</v>
      </c>
      <c r="G14554" s="757" t="s">
        <v>1892</v>
      </c>
      <c r="H14554" s="751">
        <v>15133000</v>
      </c>
    </row>
    <row r="14555" spans="1:8">
      <c r="A14555" s="753" t="s">
        <v>85</v>
      </c>
      <c r="B14555" s="753" t="s">
        <v>246</v>
      </c>
      <c r="C14555" s="753" t="s">
        <v>188</v>
      </c>
      <c r="D14555" s="753" t="s">
        <v>1870</v>
      </c>
      <c r="E14555" s="753" t="s">
        <v>178</v>
      </c>
      <c r="F14555" s="753"/>
      <c r="G14555" s="757" t="s">
        <v>179</v>
      </c>
      <c r="H14555" s="751">
        <v>338128178707</v>
      </c>
    </row>
    <row r="14556" spans="1:8" ht="26.4">
      <c r="A14556" s="753" t="s">
        <v>85</v>
      </c>
      <c r="B14556" s="753" t="s">
        <v>246</v>
      </c>
      <c r="C14556" s="753" t="s">
        <v>188</v>
      </c>
      <c r="D14556" s="753" t="s">
        <v>1870</v>
      </c>
      <c r="E14556" s="753" t="s">
        <v>178</v>
      </c>
      <c r="F14556" s="753" t="s">
        <v>180</v>
      </c>
      <c r="G14556" s="757" t="s">
        <v>1810</v>
      </c>
      <c r="H14556" s="751">
        <v>338128178707</v>
      </c>
    </row>
    <row r="14557" spans="1:8">
      <c r="A14557" s="753" t="s">
        <v>85</v>
      </c>
      <c r="B14557" s="753" t="s">
        <v>246</v>
      </c>
      <c r="C14557" s="753" t="s">
        <v>188</v>
      </c>
      <c r="D14557" s="753" t="s">
        <v>1870</v>
      </c>
      <c r="E14557" s="753" t="s">
        <v>16</v>
      </c>
      <c r="F14557" s="753"/>
      <c r="G14557" s="757" t="s">
        <v>17</v>
      </c>
      <c r="H14557" s="751">
        <v>8670000</v>
      </c>
    </row>
    <row r="14558" spans="1:8">
      <c r="A14558" s="753" t="s">
        <v>85</v>
      </c>
      <c r="B14558" s="753" t="s">
        <v>246</v>
      </c>
      <c r="C14558" s="753" t="s">
        <v>188</v>
      </c>
      <c r="D14558" s="753" t="s">
        <v>1870</v>
      </c>
      <c r="E14558" s="753" t="s">
        <v>16</v>
      </c>
      <c r="F14558" s="753" t="s">
        <v>933</v>
      </c>
      <c r="G14558" s="757" t="s">
        <v>932</v>
      </c>
      <c r="H14558" s="751">
        <v>8670000</v>
      </c>
    </row>
    <row r="14559" spans="1:8">
      <c r="A14559" s="753" t="s">
        <v>85</v>
      </c>
      <c r="B14559" s="753" t="s">
        <v>246</v>
      </c>
      <c r="C14559" s="753" t="s">
        <v>188</v>
      </c>
      <c r="D14559" s="753" t="s">
        <v>1870</v>
      </c>
      <c r="E14559" s="753" t="s">
        <v>19</v>
      </c>
      <c r="F14559" s="753"/>
      <c r="G14559" s="757" t="s">
        <v>133</v>
      </c>
      <c r="H14559" s="751">
        <v>30666820949</v>
      </c>
    </row>
    <row r="14560" spans="1:8">
      <c r="A14560" s="753" t="s">
        <v>85</v>
      </c>
      <c r="B14560" s="753" t="s">
        <v>246</v>
      </c>
      <c r="C14560" s="753" t="s">
        <v>188</v>
      </c>
      <c r="D14560" s="753" t="s">
        <v>1870</v>
      </c>
      <c r="E14560" s="753" t="s">
        <v>19</v>
      </c>
      <c r="F14560" s="753" t="s">
        <v>20</v>
      </c>
      <c r="G14560" s="757" t="s">
        <v>21</v>
      </c>
      <c r="H14560" s="751">
        <v>3776355980</v>
      </c>
    </row>
    <row r="14561" spans="1:8">
      <c r="A14561" s="753" t="s">
        <v>85</v>
      </c>
      <c r="B14561" s="753" t="s">
        <v>246</v>
      </c>
      <c r="C14561" s="753" t="s">
        <v>188</v>
      </c>
      <c r="D14561" s="753" t="s">
        <v>1870</v>
      </c>
      <c r="E14561" s="753" t="s">
        <v>19</v>
      </c>
      <c r="F14561" s="753" t="s">
        <v>22</v>
      </c>
      <c r="G14561" s="757" t="s">
        <v>23</v>
      </c>
      <c r="H14561" s="751">
        <v>25069805453</v>
      </c>
    </row>
    <row r="14562" spans="1:8">
      <c r="A14562" s="753" t="s">
        <v>85</v>
      </c>
      <c r="B14562" s="753" t="s">
        <v>246</v>
      </c>
      <c r="C14562" s="753" t="s">
        <v>188</v>
      </c>
      <c r="D14562" s="753" t="s">
        <v>1870</v>
      </c>
      <c r="E14562" s="753" t="s">
        <v>19</v>
      </c>
      <c r="F14562" s="753" t="s">
        <v>245</v>
      </c>
      <c r="G14562" s="757" t="s">
        <v>135</v>
      </c>
      <c r="H14562" s="751">
        <v>1820659516</v>
      </c>
    </row>
    <row r="14563" spans="1:8">
      <c r="A14563" s="753" t="s">
        <v>85</v>
      </c>
      <c r="B14563" s="753" t="s">
        <v>246</v>
      </c>
      <c r="C14563" s="753" t="s">
        <v>188</v>
      </c>
      <c r="D14563" s="753" t="s">
        <v>1890</v>
      </c>
      <c r="E14563" s="753"/>
      <c r="F14563" s="753"/>
      <c r="G14563" s="757" t="s">
        <v>1891</v>
      </c>
      <c r="H14563" s="751">
        <v>1228922000</v>
      </c>
    </row>
    <row r="14564" spans="1:8">
      <c r="A14564" s="753" t="s">
        <v>85</v>
      </c>
      <c r="B14564" s="753" t="s">
        <v>246</v>
      </c>
      <c r="C14564" s="753" t="s">
        <v>188</v>
      </c>
      <c r="D14564" s="753" t="s">
        <v>1890</v>
      </c>
      <c r="E14564" s="753" t="s">
        <v>178</v>
      </c>
      <c r="F14564" s="753"/>
      <c r="G14564" s="757" t="s">
        <v>179</v>
      </c>
      <c r="H14564" s="751">
        <v>1131213000</v>
      </c>
    </row>
    <row r="14565" spans="1:8" ht="26.4">
      <c r="A14565" s="753" t="s">
        <v>85</v>
      </c>
      <c r="B14565" s="753" t="s">
        <v>246</v>
      </c>
      <c r="C14565" s="753" t="s">
        <v>188</v>
      </c>
      <c r="D14565" s="753" t="s">
        <v>1890</v>
      </c>
      <c r="E14565" s="753" t="s">
        <v>178</v>
      </c>
      <c r="F14565" s="753" t="s">
        <v>180</v>
      </c>
      <c r="G14565" s="757" t="s">
        <v>1810</v>
      </c>
      <c r="H14565" s="751">
        <v>1131213000</v>
      </c>
    </row>
    <row r="14566" spans="1:8">
      <c r="A14566" s="753" t="s">
        <v>85</v>
      </c>
      <c r="B14566" s="753" t="s">
        <v>246</v>
      </c>
      <c r="C14566" s="753" t="s">
        <v>188</v>
      </c>
      <c r="D14566" s="753" t="s">
        <v>1890</v>
      </c>
      <c r="E14566" s="753" t="s">
        <v>19</v>
      </c>
      <c r="F14566" s="753"/>
      <c r="G14566" s="757" t="s">
        <v>133</v>
      </c>
      <c r="H14566" s="751">
        <v>97709000</v>
      </c>
    </row>
    <row r="14567" spans="1:8">
      <c r="A14567" s="753" t="s">
        <v>85</v>
      </c>
      <c r="B14567" s="753" t="s">
        <v>246</v>
      </c>
      <c r="C14567" s="753" t="s">
        <v>188</v>
      </c>
      <c r="D14567" s="753" t="s">
        <v>1890</v>
      </c>
      <c r="E14567" s="753" t="s">
        <v>19</v>
      </c>
      <c r="F14567" s="753" t="s">
        <v>20</v>
      </c>
      <c r="G14567" s="757" t="s">
        <v>21</v>
      </c>
      <c r="H14567" s="751">
        <v>33205000</v>
      </c>
    </row>
    <row r="14568" spans="1:8">
      <c r="A14568" s="753" t="s">
        <v>85</v>
      </c>
      <c r="B14568" s="753" t="s">
        <v>246</v>
      </c>
      <c r="C14568" s="753" t="s">
        <v>188</v>
      </c>
      <c r="D14568" s="753" t="s">
        <v>1890</v>
      </c>
      <c r="E14568" s="753" t="s">
        <v>19</v>
      </c>
      <c r="F14568" s="753" t="s">
        <v>22</v>
      </c>
      <c r="G14568" s="757" t="s">
        <v>23</v>
      </c>
      <c r="H14568" s="751">
        <v>64504000</v>
      </c>
    </row>
    <row r="14569" spans="1:8">
      <c r="A14569" s="753" t="s">
        <v>85</v>
      </c>
      <c r="B14569" s="753" t="s">
        <v>246</v>
      </c>
      <c r="C14569" s="753" t="s">
        <v>188</v>
      </c>
      <c r="D14569" s="753" t="s">
        <v>189</v>
      </c>
      <c r="E14569" s="753"/>
      <c r="F14569" s="753"/>
      <c r="G14569" s="757" t="s">
        <v>1872</v>
      </c>
      <c r="H14569" s="751">
        <v>7354408000</v>
      </c>
    </row>
    <row r="14570" spans="1:8" ht="39.6">
      <c r="A14570" s="753" t="s">
        <v>85</v>
      </c>
      <c r="B14570" s="753" t="s">
        <v>246</v>
      </c>
      <c r="C14570" s="753" t="s">
        <v>188</v>
      </c>
      <c r="D14570" s="753" t="s">
        <v>189</v>
      </c>
      <c r="E14570" s="753" t="s">
        <v>560</v>
      </c>
      <c r="F14570" s="753"/>
      <c r="G14570" s="757" t="s">
        <v>1790</v>
      </c>
      <c r="H14570" s="751">
        <v>199297000</v>
      </c>
    </row>
    <row r="14571" spans="1:8">
      <c r="A14571" s="753" t="s">
        <v>85</v>
      </c>
      <c r="B14571" s="753" t="s">
        <v>246</v>
      </c>
      <c r="C14571" s="753" t="s">
        <v>188</v>
      </c>
      <c r="D14571" s="753" t="s">
        <v>189</v>
      </c>
      <c r="E14571" s="753" t="s">
        <v>560</v>
      </c>
      <c r="F14571" s="753" t="s">
        <v>7</v>
      </c>
      <c r="G14571" s="757" t="s">
        <v>1795</v>
      </c>
      <c r="H14571" s="751">
        <v>139683000</v>
      </c>
    </row>
    <row r="14572" spans="1:8" ht="26.4">
      <c r="A14572" s="753" t="s">
        <v>85</v>
      </c>
      <c r="B14572" s="753" t="s">
        <v>246</v>
      </c>
      <c r="C14572" s="753" t="s">
        <v>188</v>
      </c>
      <c r="D14572" s="753" t="s">
        <v>189</v>
      </c>
      <c r="E14572" s="753" t="s">
        <v>560</v>
      </c>
      <c r="F14572" s="753" t="s">
        <v>563</v>
      </c>
      <c r="G14572" s="757" t="s">
        <v>13</v>
      </c>
      <c r="H14572" s="751">
        <v>59614000</v>
      </c>
    </row>
    <row r="14573" spans="1:8">
      <c r="A14573" s="753" t="s">
        <v>85</v>
      </c>
      <c r="B14573" s="753" t="s">
        <v>246</v>
      </c>
      <c r="C14573" s="753" t="s">
        <v>188</v>
      </c>
      <c r="D14573" s="753" t="s">
        <v>189</v>
      </c>
      <c r="E14573" s="753" t="s">
        <v>918</v>
      </c>
      <c r="F14573" s="753"/>
      <c r="G14573" s="757" t="s">
        <v>1862</v>
      </c>
      <c r="H14573" s="751">
        <v>98640000</v>
      </c>
    </row>
    <row r="14574" spans="1:8">
      <c r="A14574" s="753" t="s">
        <v>85</v>
      </c>
      <c r="B14574" s="753" t="s">
        <v>246</v>
      </c>
      <c r="C14574" s="753" t="s">
        <v>188</v>
      </c>
      <c r="D14574" s="753" t="s">
        <v>189</v>
      </c>
      <c r="E14574" s="753" t="s">
        <v>918</v>
      </c>
      <c r="F14574" s="753" t="s">
        <v>917</v>
      </c>
      <c r="G14574" s="757" t="s">
        <v>916</v>
      </c>
      <c r="H14574" s="751">
        <v>95817000</v>
      </c>
    </row>
    <row r="14575" spans="1:8">
      <c r="A14575" s="753" t="s">
        <v>85</v>
      </c>
      <c r="B14575" s="753" t="s">
        <v>246</v>
      </c>
      <c r="C14575" s="753" t="s">
        <v>188</v>
      </c>
      <c r="D14575" s="753" t="s">
        <v>189</v>
      </c>
      <c r="E14575" s="753" t="s">
        <v>918</v>
      </c>
      <c r="F14575" s="753" t="s">
        <v>921</v>
      </c>
      <c r="G14575" s="757" t="s">
        <v>920</v>
      </c>
      <c r="H14575" s="751">
        <v>2823000</v>
      </c>
    </row>
    <row r="14576" spans="1:8">
      <c r="A14576" s="753" t="s">
        <v>85</v>
      </c>
      <c r="B14576" s="753" t="s">
        <v>246</v>
      </c>
      <c r="C14576" s="753" t="s">
        <v>188</v>
      </c>
      <c r="D14576" s="753" t="s">
        <v>189</v>
      </c>
      <c r="E14576" s="753" t="s">
        <v>178</v>
      </c>
      <c r="F14576" s="753"/>
      <c r="G14576" s="757" t="s">
        <v>179</v>
      </c>
      <c r="H14576" s="751">
        <v>6083489000</v>
      </c>
    </row>
    <row r="14577" spans="1:8" ht="26.4">
      <c r="A14577" s="753" t="s">
        <v>85</v>
      </c>
      <c r="B14577" s="753" t="s">
        <v>246</v>
      </c>
      <c r="C14577" s="753" t="s">
        <v>188</v>
      </c>
      <c r="D14577" s="753" t="s">
        <v>189</v>
      </c>
      <c r="E14577" s="753" t="s">
        <v>178</v>
      </c>
      <c r="F14577" s="753" t="s">
        <v>180</v>
      </c>
      <c r="G14577" s="757" t="s">
        <v>1810</v>
      </c>
      <c r="H14577" s="751">
        <v>6083489000</v>
      </c>
    </row>
    <row r="14578" spans="1:8">
      <c r="A14578" s="753" t="s">
        <v>85</v>
      </c>
      <c r="B14578" s="753" t="s">
        <v>246</v>
      </c>
      <c r="C14578" s="753" t="s">
        <v>188</v>
      </c>
      <c r="D14578" s="753" t="s">
        <v>189</v>
      </c>
      <c r="E14578" s="753" t="s">
        <v>19</v>
      </c>
      <c r="F14578" s="753"/>
      <c r="G14578" s="757" t="s">
        <v>133</v>
      </c>
      <c r="H14578" s="751">
        <v>972982000</v>
      </c>
    </row>
    <row r="14579" spans="1:8">
      <c r="A14579" s="753" t="s">
        <v>85</v>
      </c>
      <c r="B14579" s="753" t="s">
        <v>246</v>
      </c>
      <c r="C14579" s="753" t="s">
        <v>188</v>
      </c>
      <c r="D14579" s="753" t="s">
        <v>189</v>
      </c>
      <c r="E14579" s="753" t="s">
        <v>19</v>
      </c>
      <c r="F14579" s="753" t="s">
        <v>20</v>
      </c>
      <c r="G14579" s="757" t="s">
        <v>21</v>
      </c>
      <c r="H14579" s="751">
        <v>185747000</v>
      </c>
    </row>
    <row r="14580" spans="1:8">
      <c r="A14580" s="753" t="s">
        <v>85</v>
      </c>
      <c r="B14580" s="753" t="s">
        <v>246</v>
      </c>
      <c r="C14580" s="753" t="s">
        <v>188</v>
      </c>
      <c r="D14580" s="753" t="s">
        <v>189</v>
      </c>
      <c r="E14580" s="753" t="s">
        <v>19</v>
      </c>
      <c r="F14580" s="753" t="s">
        <v>22</v>
      </c>
      <c r="G14580" s="757" t="s">
        <v>23</v>
      </c>
      <c r="H14580" s="751">
        <v>709868000</v>
      </c>
    </row>
    <row r="14581" spans="1:8">
      <c r="A14581" s="753" t="s">
        <v>85</v>
      </c>
      <c r="B14581" s="753" t="s">
        <v>246</v>
      </c>
      <c r="C14581" s="753" t="s">
        <v>188</v>
      </c>
      <c r="D14581" s="753" t="s">
        <v>189</v>
      </c>
      <c r="E14581" s="753" t="s">
        <v>19</v>
      </c>
      <c r="F14581" s="753" t="s">
        <v>245</v>
      </c>
      <c r="G14581" s="757" t="s">
        <v>135</v>
      </c>
      <c r="H14581" s="751">
        <v>77367000</v>
      </c>
    </row>
    <row r="14582" spans="1:8">
      <c r="A14582" s="753" t="s">
        <v>85</v>
      </c>
      <c r="B14582" s="753" t="s">
        <v>246</v>
      </c>
      <c r="C14582" s="753" t="s">
        <v>188</v>
      </c>
      <c r="D14582" s="753" t="s">
        <v>2030</v>
      </c>
      <c r="E14582" s="753"/>
      <c r="F14582" s="753"/>
      <c r="G14582" s="757" t="s">
        <v>2031</v>
      </c>
      <c r="H14582" s="751">
        <v>6052937414</v>
      </c>
    </row>
    <row r="14583" spans="1:8" ht="39.6">
      <c r="A14583" s="753" t="s">
        <v>85</v>
      </c>
      <c r="B14583" s="753" t="s">
        <v>246</v>
      </c>
      <c r="C14583" s="753" t="s">
        <v>188</v>
      </c>
      <c r="D14583" s="753" t="s">
        <v>2030</v>
      </c>
      <c r="E14583" s="753" t="s">
        <v>560</v>
      </c>
      <c r="F14583" s="753"/>
      <c r="G14583" s="757" t="s">
        <v>1790</v>
      </c>
      <c r="H14583" s="751">
        <v>1538540000</v>
      </c>
    </row>
    <row r="14584" spans="1:8">
      <c r="A14584" s="753" t="s">
        <v>85</v>
      </c>
      <c r="B14584" s="753" t="s">
        <v>246</v>
      </c>
      <c r="C14584" s="753" t="s">
        <v>188</v>
      </c>
      <c r="D14584" s="753" t="s">
        <v>2030</v>
      </c>
      <c r="E14584" s="753" t="s">
        <v>560</v>
      </c>
      <c r="F14584" s="753" t="s">
        <v>7</v>
      </c>
      <c r="G14584" s="757" t="s">
        <v>1795</v>
      </c>
      <c r="H14584" s="751">
        <v>1082991000</v>
      </c>
    </row>
    <row r="14585" spans="1:8" ht="26.4">
      <c r="A14585" s="753" t="s">
        <v>85</v>
      </c>
      <c r="B14585" s="753" t="s">
        <v>246</v>
      </c>
      <c r="C14585" s="753" t="s">
        <v>188</v>
      </c>
      <c r="D14585" s="753" t="s">
        <v>2030</v>
      </c>
      <c r="E14585" s="753" t="s">
        <v>560</v>
      </c>
      <c r="F14585" s="753" t="s">
        <v>563</v>
      </c>
      <c r="G14585" s="757" t="s">
        <v>13</v>
      </c>
      <c r="H14585" s="751">
        <v>455549000</v>
      </c>
    </row>
    <row r="14586" spans="1:8" ht="26.4">
      <c r="A14586" s="753" t="s">
        <v>85</v>
      </c>
      <c r="B14586" s="753" t="s">
        <v>246</v>
      </c>
      <c r="C14586" s="753" t="s">
        <v>188</v>
      </c>
      <c r="D14586" s="753" t="s">
        <v>2030</v>
      </c>
      <c r="E14586" s="753" t="s">
        <v>130</v>
      </c>
      <c r="F14586" s="753"/>
      <c r="G14586" s="757" t="s">
        <v>131</v>
      </c>
      <c r="H14586" s="751">
        <v>295500000</v>
      </c>
    </row>
    <row r="14587" spans="1:8">
      <c r="A14587" s="753" t="s">
        <v>85</v>
      </c>
      <c r="B14587" s="753" t="s">
        <v>246</v>
      </c>
      <c r="C14587" s="753" t="s">
        <v>188</v>
      </c>
      <c r="D14587" s="753" t="s">
        <v>2030</v>
      </c>
      <c r="E14587" s="753" t="s">
        <v>130</v>
      </c>
      <c r="F14587" s="753" t="s">
        <v>585</v>
      </c>
      <c r="G14587" s="757" t="s">
        <v>1799</v>
      </c>
      <c r="H14587" s="751">
        <v>295500000</v>
      </c>
    </row>
    <row r="14588" spans="1:8">
      <c r="A14588" s="753" t="s">
        <v>85</v>
      </c>
      <c r="B14588" s="753" t="s">
        <v>246</v>
      </c>
      <c r="C14588" s="753" t="s">
        <v>188</v>
      </c>
      <c r="D14588" s="753" t="s">
        <v>2030</v>
      </c>
      <c r="E14588" s="753" t="s">
        <v>178</v>
      </c>
      <c r="F14588" s="753"/>
      <c r="G14588" s="757" t="s">
        <v>179</v>
      </c>
      <c r="H14588" s="751">
        <v>3821148414</v>
      </c>
    </row>
    <row r="14589" spans="1:8" ht="26.4">
      <c r="A14589" s="753" t="s">
        <v>85</v>
      </c>
      <c r="B14589" s="753" t="s">
        <v>246</v>
      </c>
      <c r="C14589" s="753" t="s">
        <v>188</v>
      </c>
      <c r="D14589" s="753" t="s">
        <v>2030</v>
      </c>
      <c r="E14589" s="753" t="s">
        <v>178</v>
      </c>
      <c r="F14589" s="753" t="s">
        <v>180</v>
      </c>
      <c r="G14589" s="757" t="s">
        <v>1810</v>
      </c>
      <c r="H14589" s="751">
        <v>3821148414</v>
      </c>
    </row>
    <row r="14590" spans="1:8">
      <c r="A14590" s="753" t="s">
        <v>85</v>
      </c>
      <c r="B14590" s="753" t="s">
        <v>246</v>
      </c>
      <c r="C14590" s="753" t="s">
        <v>188</v>
      </c>
      <c r="D14590" s="753" t="s">
        <v>2030</v>
      </c>
      <c r="E14590" s="753" t="s">
        <v>19</v>
      </c>
      <c r="F14590" s="753"/>
      <c r="G14590" s="757" t="s">
        <v>133</v>
      </c>
      <c r="H14590" s="751">
        <v>397749000</v>
      </c>
    </row>
    <row r="14591" spans="1:8">
      <c r="A14591" s="753" t="s">
        <v>85</v>
      </c>
      <c r="B14591" s="753" t="s">
        <v>246</v>
      </c>
      <c r="C14591" s="753" t="s">
        <v>188</v>
      </c>
      <c r="D14591" s="753" t="s">
        <v>2030</v>
      </c>
      <c r="E14591" s="753" t="s">
        <v>19</v>
      </c>
      <c r="F14591" s="753" t="s">
        <v>22</v>
      </c>
      <c r="G14591" s="757" t="s">
        <v>23</v>
      </c>
      <c r="H14591" s="751">
        <v>397749000</v>
      </c>
    </row>
    <row r="14592" spans="1:8">
      <c r="A14592" s="753" t="s">
        <v>85</v>
      </c>
      <c r="B14592" s="753" t="s">
        <v>246</v>
      </c>
      <c r="C14592" s="753" t="s">
        <v>188</v>
      </c>
      <c r="D14592" s="753" t="s">
        <v>1903</v>
      </c>
      <c r="E14592" s="753"/>
      <c r="F14592" s="753"/>
      <c r="G14592" s="757" t="s">
        <v>186</v>
      </c>
      <c r="H14592" s="751">
        <v>64946809950</v>
      </c>
    </row>
    <row r="14593" spans="1:8">
      <c r="A14593" s="753" t="s">
        <v>85</v>
      </c>
      <c r="B14593" s="753" t="s">
        <v>246</v>
      </c>
      <c r="C14593" s="753" t="s">
        <v>188</v>
      </c>
      <c r="D14593" s="753" t="s">
        <v>1903</v>
      </c>
      <c r="E14593" s="753" t="s">
        <v>96</v>
      </c>
      <c r="F14593" s="753"/>
      <c r="G14593" s="757" t="s">
        <v>97</v>
      </c>
      <c r="H14593" s="751">
        <v>37114848</v>
      </c>
    </row>
    <row r="14594" spans="1:8">
      <c r="A14594" s="753" t="s">
        <v>85</v>
      </c>
      <c r="B14594" s="753" t="s">
        <v>246</v>
      </c>
      <c r="C14594" s="753" t="s">
        <v>188</v>
      </c>
      <c r="D14594" s="753" t="s">
        <v>1903</v>
      </c>
      <c r="E14594" s="753" t="s">
        <v>96</v>
      </c>
      <c r="F14594" s="753" t="s">
        <v>864</v>
      </c>
      <c r="G14594" s="757" t="s">
        <v>1770</v>
      </c>
      <c r="H14594" s="751">
        <v>37114848</v>
      </c>
    </row>
    <row r="14595" spans="1:8">
      <c r="A14595" s="753" t="s">
        <v>85</v>
      </c>
      <c r="B14595" s="753" t="s">
        <v>246</v>
      </c>
      <c r="C14595" s="753" t="s">
        <v>188</v>
      </c>
      <c r="D14595" s="753" t="s">
        <v>1903</v>
      </c>
      <c r="E14595" s="753" t="s">
        <v>115</v>
      </c>
      <c r="F14595" s="753"/>
      <c r="G14595" s="757" t="s">
        <v>1781</v>
      </c>
      <c r="H14595" s="751">
        <v>10250000</v>
      </c>
    </row>
    <row r="14596" spans="1:8">
      <c r="A14596" s="753" t="s">
        <v>85</v>
      </c>
      <c r="B14596" s="753" t="s">
        <v>246</v>
      </c>
      <c r="C14596" s="753" t="s">
        <v>188</v>
      </c>
      <c r="D14596" s="753" t="s">
        <v>1903</v>
      </c>
      <c r="E14596" s="753" t="s">
        <v>115</v>
      </c>
      <c r="F14596" s="753" t="s">
        <v>116</v>
      </c>
      <c r="G14596" s="757" t="s">
        <v>117</v>
      </c>
      <c r="H14596" s="751">
        <v>5250000</v>
      </c>
    </row>
    <row r="14597" spans="1:8">
      <c r="A14597" s="753" t="s">
        <v>85</v>
      </c>
      <c r="B14597" s="753" t="s">
        <v>246</v>
      </c>
      <c r="C14597" s="753" t="s">
        <v>188</v>
      </c>
      <c r="D14597" s="753" t="s">
        <v>1903</v>
      </c>
      <c r="E14597" s="753" t="s">
        <v>115</v>
      </c>
      <c r="F14597" s="753" t="s">
        <v>118</v>
      </c>
      <c r="G14597" s="757" t="s">
        <v>119</v>
      </c>
      <c r="H14597" s="751">
        <v>5000000</v>
      </c>
    </row>
    <row r="14598" spans="1:8">
      <c r="A14598" s="753" t="s">
        <v>85</v>
      </c>
      <c r="B14598" s="753" t="s">
        <v>246</v>
      </c>
      <c r="C14598" s="753" t="s">
        <v>188</v>
      </c>
      <c r="D14598" s="753" t="s">
        <v>1903</v>
      </c>
      <c r="E14598" s="753" t="s">
        <v>160</v>
      </c>
      <c r="F14598" s="753"/>
      <c r="G14598" s="757" t="s">
        <v>161</v>
      </c>
      <c r="H14598" s="751">
        <v>41550000</v>
      </c>
    </row>
    <row r="14599" spans="1:8">
      <c r="A14599" s="753" t="s">
        <v>85</v>
      </c>
      <c r="B14599" s="753" t="s">
        <v>246</v>
      </c>
      <c r="C14599" s="753" t="s">
        <v>188</v>
      </c>
      <c r="D14599" s="753" t="s">
        <v>1903</v>
      </c>
      <c r="E14599" s="753" t="s">
        <v>160</v>
      </c>
      <c r="F14599" s="753" t="s">
        <v>162</v>
      </c>
      <c r="G14599" s="757" t="s">
        <v>163</v>
      </c>
      <c r="H14599" s="751">
        <v>2640000</v>
      </c>
    </row>
    <row r="14600" spans="1:8">
      <c r="A14600" s="753" t="s">
        <v>85</v>
      </c>
      <c r="B14600" s="753" t="s">
        <v>246</v>
      </c>
      <c r="C14600" s="753" t="s">
        <v>188</v>
      </c>
      <c r="D14600" s="753" t="s">
        <v>1903</v>
      </c>
      <c r="E14600" s="753" t="s">
        <v>160</v>
      </c>
      <c r="F14600" s="753" t="s">
        <v>544</v>
      </c>
      <c r="G14600" s="757" t="s">
        <v>545</v>
      </c>
      <c r="H14600" s="751">
        <v>1400000</v>
      </c>
    </row>
    <row r="14601" spans="1:8">
      <c r="A14601" s="753" t="s">
        <v>85</v>
      </c>
      <c r="B14601" s="753" t="s">
        <v>246</v>
      </c>
      <c r="C14601" s="753" t="s">
        <v>188</v>
      </c>
      <c r="D14601" s="753" t="s">
        <v>1903</v>
      </c>
      <c r="E14601" s="753" t="s">
        <v>160</v>
      </c>
      <c r="F14601" s="753" t="s">
        <v>547</v>
      </c>
      <c r="G14601" s="757" t="s">
        <v>548</v>
      </c>
      <c r="H14601" s="751">
        <v>1000000</v>
      </c>
    </row>
    <row r="14602" spans="1:8">
      <c r="A14602" s="753" t="s">
        <v>85</v>
      </c>
      <c r="B14602" s="753" t="s">
        <v>246</v>
      </c>
      <c r="C14602" s="753" t="s">
        <v>188</v>
      </c>
      <c r="D14602" s="753" t="s">
        <v>1903</v>
      </c>
      <c r="E14602" s="753" t="s">
        <v>160</v>
      </c>
      <c r="F14602" s="753" t="s">
        <v>549</v>
      </c>
      <c r="G14602" s="757" t="s">
        <v>550</v>
      </c>
      <c r="H14602" s="751">
        <v>29950000</v>
      </c>
    </row>
    <row r="14603" spans="1:8">
      <c r="A14603" s="753" t="s">
        <v>85</v>
      </c>
      <c r="B14603" s="753" t="s">
        <v>246</v>
      </c>
      <c r="C14603" s="753" t="s">
        <v>188</v>
      </c>
      <c r="D14603" s="753" t="s">
        <v>1903</v>
      </c>
      <c r="E14603" s="753" t="s">
        <v>160</v>
      </c>
      <c r="F14603" s="753" t="s">
        <v>551</v>
      </c>
      <c r="G14603" s="757" t="s">
        <v>133</v>
      </c>
      <c r="H14603" s="751">
        <v>6560000</v>
      </c>
    </row>
    <row r="14604" spans="1:8">
      <c r="A14604" s="753" t="s">
        <v>85</v>
      </c>
      <c r="B14604" s="753" t="s">
        <v>246</v>
      </c>
      <c r="C14604" s="753" t="s">
        <v>188</v>
      </c>
      <c r="D14604" s="753" t="s">
        <v>1903</v>
      </c>
      <c r="E14604" s="753" t="s">
        <v>554</v>
      </c>
      <c r="F14604" s="753"/>
      <c r="G14604" s="757" t="s">
        <v>555</v>
      </c>
      <c r="H14604" s="751">
        <v>2400000</v>
      </c>
    </row>
    <row r="14605" spans="1:8">
      <c r="A14605" s="753" t="s">
        <v>85</v>
      </c>
      <c r="B14605" s="753" t="s">
        <v>246</v>
      </c>
      <c r="C14605" s="753" t="s">
        <v>188</v>
      </c>
      <c r="D14605" s="753" t="s">
        <v>1903</v>
      </c>
      <c r="E14605" s="753" t="s">
        <v>554</v>
      </c>
      <c r="F14605" s="753" t="s">
        <v>243</v>
      </c>
      <c r="G14605" s="757" t="s">
        <v>244</v>
      </c>
      <c r="H14605" s="751">
        <v>2400000</v>
      </c>
    </row>
    <row r="14606" spans="1:8" ht="39.6">
      <c r="A14606" s="753" t="s">
        <v>85</v>
      </c>
      <c r="B14606" s="753" t="s">
        <v>246</v>
      </c>
      <c r="C14606" s="753" t="s">
        <v>188</v>
      </c>
      <c r="D14606" s="753" t="s">
        <v>1903</v>
      </c>
      <c r="E14606" s="753" t="s">
        <v>560</v>
      </c>
      <c r="F14606" s="753"/>
      <c r="G14606" s="757" t="s">
        <v>1790</v>
      </c>
      <c r="H14606" s="751">
        <v>687517000</v>
      </c>
    </row>
    <row r="14607" spans="1:8">
      <c r="A14607" s="753" t="s">
        <v>85</v>
      </c>
      <c r="B14607" s="753" t="s">
        <v>246</v>
      </c>
      <c r="C14607" s="753" t="s">
        <v>188</v>
      </c>
      <c r="D14607" s="753" t="s">
        <v>1903</v>
      </c>
      <c r="E14607" s="753" t="s">
        <v>560</v>
      </c>
      <c r="F14607" s="753" t="s">
        <v>388</v>
      </c>
      <c r="G14607" s="757" t="s">
        <v>1915</v>
      </c>
      <c r="H14607" s="751">
        <v>200000000</v>
      </c>
    </row>
    <row r="14608" spans="1:8">
      <c r="A14608" s="753" t="s">
        <v>85</v>
      </c>
      <c r="B14608" s="753" t="s">
        <v>246</v>
      </c>
      <c r="C14608" s="753" t="s">
        <v>188</v>
      </c>
      <c r="D14608" s="753" t="s">
        <v>1903</v>
      </c>
      <c r="E14608" s="753" t="s">
        <v>560</v>
      </c>
      <c r="F14608" s="753" t="s">
        <v>7</v>
      </c>
      <c r="G14608" s="757" t="s">
        <v>1795</v>
      </c>
      <c r="H14608" s="751">
        <v>158640000</v>
      </c>
    </row>
    <row r="14609" spans="1:8" ht="26.4">
      <c r="A14609" s="753" t="s">
        <v>85</v>
      </c>
      <c r="B14609" s="753" t="s">
        <v>246</v>
      </c>
      <c r="C14609" s="753" t="s">
        <v>188</v>
      </c>
      <c r="D14609" s="753" t="s">
        <v>1903</v>
      </c>
      <c r="E14609" s="753" t="s">
        <v>560</v>
      </c>
      <c r="F14609" s="753" t="s">
        <v>563</v>
      </c>
      <c r="G14609" s="757" t="s">
        <v>13</v>
      </c>
      <c r="H14609" s="751">
        <v>328877000</v>
      </c>
    </row>
    <row r="14610" spans="1:8" ht="26.4">
      <c r="A14610" s="753" t="s">
        <v>85</v>
      </c>
      <c r="B14610" s="753" t="s">
        <v>246</v>
      </c>
      <c r="C14610" s="753" t="s">
        <v>188</v>
      </c>
      <c r="D14610" s="753" t="s">
        <v>1903</v>
      </c>
      <c r="E14610" s="753" t="s">
        <v>1796</v>
      </c>
      <c r="F14610" s="753"/>
      <c r="G14610" s="757" t="s">
        <v>1797</v>
      </c>
      <c r="H14610" s="751">
        <v>457688000</v>
      </c>
    </row>
    <row r="14611" spans="1:8">
      <c r="A14611" s="753" t="s">
        <v>85</v>
      </c>
      <c r="B14611" s="753" t="s">
        <v>246</v>
      </c>
      <c r="C14611" s="753" t="s">
        <v>188</v>
      </c>
      <c r="D14611" s="753" t="s">
        <v>1903</v>
      </c>
      <c r="E14611" s="753" t="s">
        <v>1796</v>
      </c>
      <c r="F14611" s="753" t="s">
        <v>1798</v>
      </c>
      <c r="G14611" s="757" t="s">
        <v>1793</v>
      </c>
      <c r="H14611" s="751">
        <v>199958000</v>
      </c>
    </row>
    <row r="14612" spans="1:8">
      <c r="A14612" s="753" t="s">
        <v>85</v>
      </c>
      <c r="B14612" s="753" t="s">
        <v>246</v>
      </c>
      <c r="C14612" s="753" t="s">
        <v>188</v>
      </c>
      <c r="D14612" s="753" t="s">
        <v>1903</v>
      </c>
      <c r="E14612" s="753" t="s">
        <v>1796</v>
      </c>
      <c r="F14612" s="753" t="s">
        <v>1833</v>
      </c>
      <c r="G14612" s="757" t="s">
        <v>1834</v>
      </c>
      <c r="H14612" s="751">
        <v>257730000</v>
      </c>
    </row>
    <row r="14613" spans="1:8" ht="26.4">
      <c r="A14613" s="753" t="s">
        <v>85</v>
      </c>
      <c r="B14613" s="753" t="s">
        <v>246</v>
      </c>
      <c r="C14613" s="753" t="s">
        <v>188</v>
      </c>
      <c r="D14613" s="753" t="s">
        <v>1903</v>
      </c>
      <c r="E14613" s="753" t="s">
        <v>130</v>
      </c>
      <c r="F14613" s="753"/>
      <c r="G14613" s="757" t="s">
        <v>131</v>
      </c>
      <c r="H14613" s="751">
        <v>33878152</v>
      </c>
    </row>
    <row r="14614" spans="1:8">
      <c r="A14614" s="753" t="s">
        <v>85</v>
      </c>
      <c r="B14614" s="753" t="s">
        <v>246</v>
      </c>
      <c r="C14614" s="753" t="s">
        <v>188</v>
      </c>
      <c r="D14614" s="753" t="s">
        <v>1903</v>
      </c>
      <c r="E14614" s="753" t="s">
        <v>130</v>
      </c>
      <c r="F14614" s="753" t="s">
        <v>585</v>
      </c>
      <c r="G14614" s="757" t="s">
        <v>1799</v>
      </c>
      <c r="H14614" s="751">
        <v>14390152</v>
      </c>
    </row>
    <row r="14615" spans="1:8">
      <c r="A14615" s="753" t="s">
        <v>85</v>
      </c>
      <c r="B14615" s="753" t="s">
        <v>246</v>
      </c>
      <c r="C14615" s="753" t="s">
        <v>188</v>
      </c>
      <c r="D14615" s="753" t="s">
        <v>1903</v>
      </c>
      <c r="E14615" s="753" t="s">
        <v>130</v>
      </c>
      <c r="F14615" s="753" t="s">
        <v>14</v>
      </c>
      <c r="G14615" s="757" t="s">
        <v>1800</v>
      </c>
      <c r="H14615" s="751">
        <v>19488000</v>
      </c>
    </row>
    <row r="14616" spans="1:8">
      <c r="A14616" s="753" t="s">
        <v>85</v>
      </c>
      <c r="B14616" s="753" t="s">
        <v>246</v>
      </c>
      <c r="C14616" s="753" t="s">
        <v>188</v>
      </c>
      <c r="D14616" s="753" t="s">
        <v>1903</v>
      </c>
      <c r="E14616" s="753" t="s">
        <v>134</v>
      </c>
      <c r="F14616" s="753"/>
      <c r="G14616" s="757" t="s">
        <v>135</v>
      </c>
      <c r="H14616" s="751">
        <v>95221000</v>
      </c>
    </row>
    <row r="14617" spans="1:8">
      <c r="A14617" s="753" t="s">
        <v>85</v>
      </c>
      <c r="B14617" s="753" t="s">
        <v>246</v>
      </c>
      <c r="C14617" s="753" t="s">
        <v>188</v>
      </c>
      <c r="D14617" s="753" t="s">
        <v>1903</v>
      </c>
      <c r="E14617" s="753" t="s">
        <v>134</v>
      </c>
      <c r="F14617" s="753" t="s">
        <v>139</v>
      </c>
      <c r="G14617" s="757" t="s">
        <v>140</v>
      </c>
      <c r="H14617" s="751">
        <v>95221000</v>
      </c>
    </row>
    <row r="14618" spans="1:8">
      <c r="A14618" s="753" t="s">
        <v>85</v>
      </c>
      <c r="B14618" s="753" t="s">
        <v>246</v>
      </c>
      <c r="C14618" s="753" t="s">
        <v>188</v>
      </c>
      <c r="D14618" s="753" t="s">
        <v>1903</v>
      </c>
      <c r="E14618" s="753" t="s">
        <v>424</v>
      </c>
      <c r="F14618" s="753"/>
      <c r="G14618" s="757" t="s">
        <v>425</v>
      </c>
      <c r="H14618" s="751">
        <v>400686000</v>
      </c>
    </row>
    <row r="14619" spans="1:8">
      <c r="A14619" s="753" t="s">
        <v>85</v>
      </c>
      <c r="B14619" s="753" t="s">
        <v>246</v>
      </c>
      <c r="C14619" s="753" t="s">
        <v>188</v>
      </c>
      <c r="D14619" s="753" t="s">
        <v>1903</v>
      </c>
      <c r="E14619" s="753" t="s">
        <v>424</v>
      </c>
      <c r="F14619" s="753" t="s">
        <v>201</v>
      </c>
      <c r="G14619" s="757" t="s">
        <v>202</v>
      </c>
      <c r="H14619" s="751">
        <v>400686000</v>
      </c>
    </row>
    <row r="14620" spans="1:8">
      <c r="A14620" s="753" t="s">
        <v>85</v>
      </c>
      <c r="B14620" s="753" t="s">
        <v>246</v>
      </c>
      <c r="C14620" s="753" t="s">
        <v>188</v>
      </c>
      <c r="D14620" s="753" t="s">
        <v>1903</v>
      </c>
      <c r="E14620" s="753" t="s">
        <v>918</v>
      </c>
      <c r="F14620" s="753"/>
      <c r="G14620" s="757" t="s">
        <v>1862</v>
      </c>
      <c r="H14620" s="751">
        <v>149547000</v>
      </c>
    </row>
    <row r="14621" spans="1:8">
      <c r="A14621" s="753" t="s">
        <v>85</v>
      </c>
      <c r="B14621" s="753" t="s">
        <v>246</v>
      </c>
      <c r="C14621" s="753" t="s">
        <v>188</v>
      </c>
      <c r="D14621" s="753" t="s">
        <v>1903</v>
      </c>
      <c r="E14621" s="753" t="s">
        <v>918</v>
      </c>
      <c r="F14621" s="753" t="s">
        <v>917</v>
      </c>
      <c r="G14621" s="757" t="s">
        <v>916</v>
      </c>
      <c r="H14621" s="751">
        <v>149547000</v>
      </c>
    </row>
    <row r="14622" spans="1:8">
      <c r="A14622" s="753" t="s">
        <v>85</v>
      </c>
      <c r="B14622" s="753" t="s">
        <v>246</v>
      </c>
      <c r="C14622" s="753" t="s">
        <v>188</v>
      </c>
      <c r="D14622" s="753" t="s">
        <v>1903</v>
      </c>
      <c r="E14622" s="753" t="s">
        <v>178</v>
      </c>
      <c r="F14622" s="753"/>
      <c r="G14622" s="757" t="s">
        <v>179</v>
      </c>
      <c r="H14622" s="751">
        <v>54644662366</v>
      </c>
    </row>
    <row r="14623" spans="1:8" ht="26.4">
      <c r="A14623" s="753" t="s">
        <v>85</v>
      </c>
      <c r="B14623" s="753" t="s">
        <v>246</v>
      </c>
      <c r="C14623" s="753" t="s">
        <v>188</v>
      </c>
      <c r="D14623" s="753" t="s">
        <v>1903</v>
      </c>
      <c r="E14623" s="753" t="s">
        <v>178</v>
      </c>
      <c r="F14623" s="753" t="s">
        <v>180</v>
      </c>
      <c r="G14623" s="757" t="s">
        <v>1810</v>
      </c>
      <c r="H14623" s="751">
        <v>54644662366</v>
      </c>
    </row>
    <row r="14624" spans="1:8">
      <c r="A14624" s="753" t="s">
        <v>85</v>
      </c>
      <c r="B14624" s="753" t="s">
        <v>246</v>
      </c>
      <c r="C14624" s="753" t="s">
        <v>188</v>
      </c>
      <c r="D14624" s="753" t="s">
        <v>1903</v>
      </c>
      <c r="E14624" s="753" t="s">
        <v>19</v>
      </c>
      <c r="F14624" s="753"/>
      <c r="G14624" s="757" t="s">
        <v>133</v>
      </c>
      <c r="H14624" s="751">
        <v>8386295584</v>
      </c>
    </row>
    <row r="14625" spans="1:8">
      <c r="A14625" s="753" t="s">
        <v>85</v>
      </c>
      <c r="B14625" s="753" t="s">
        <v>246</v>
      </c>
      <c r="C14625" s="753" t="s">
        <v>188</v>
      </c>
      <c r="D14625" s="753" t="s">
        <v>1903</v>
      </c>
      <c r="E14625" s="753" t="s">
        <v>19</v>
      </c>
      <c r="F14625" s="753" t="s">
        <v>20</v>
      </c>
      <c r="G14625" s="757" t="s">
        <v>21</v>
      </c>
      <c r="H14625" s="751">
        <v>1188470000</v>
      </c>
    </row>
    <row r="14626" spans="1:8">
      <c r="A14626" s="753" t="s">
        <v>85</v>
      </c>
      <c r="B14626" s="753" t="s">
        <v>246</v>
      </c>
      <c r="C14626" s="753" t="s">
        <v>188</v>
      </c>
      <c r="D14626" s="753" t="s">
        <v>1903</v>
      </c>
      <c r="E14626" s="753" t="s">
        <v>19</v>
      </c>
      <c r="F14626" s="753" t="s">
        <v>22</v>
      </c>
      <c r="G14626" s="757" t="s">
        <v>23</v>
      </c>
      <c r="H14626" s="751">
        <v>6034096705</v>
      </c>
    </row>
    <row r="14627" spans="1:8">
      <c r="A14627" s="753" t="s">
        <v>85</v>
      </c>
      <c r="B14627" s="753" t="s">
        <v>246</v>
      </c>
      <c r="C14627" s="753" t="s">
        <v>188</v>
      </c>
      <c r="D14627" s="753" t="s">
        <v>1903</v>
      </c>
      <c r="E14627" s="753" t="s">
        <v>19</v>
      </c>
      <c r="F14627" s="753" t="s">
        <v>245</v>
      </c>
      <c r="G14627" s="757" t="s">
        <v>135</v>
      </c>
      <c r="H14627" s="751">
        <v>1163728879</v>
      </c>
    </row>
    <row r="14628" spans="1:8">
      <c r="A14628" s="753" t="s">
        <v>85</v>
      </c>
      <c r="B14628" s="753" t="s">
        <v>246</v>
      </c>
      <c r="C14628" s="753" t="s">
        <v>188</v>
      </c>
      <c r="D14628" s="753" t="s">
        <v>1939</v>
      </c>
      <c r="E14628" s="753"/>
      <c r="F14628" s="753"/>
      <c r="G14628" s="757" t="s">
        <v>1940</v>
      </c>
      <c r="H14628" s="751">
        <v>16700050500</v>
      </c>
    </row>
    <row r="14629" spans="1:8" ht="39.6">
      <c r="A14629" s="753" t="s">
        <v>85</v>
      </c>
      <c r="B14629" s="753" t="s">
        <v>246</v>
      </c>
      <c r="C14629" s="753" t="s">
        <v>188</v>
      </c>
      <c r="D14629" s="753" t="s">
        <v>1939</v>
      </c>
      <c r="E14629" s="753" t="s">
        <v>560</v>
      </c>
      <c r="F14629" s="753"/>
      <c r="G14629" s="757" t="s">
        <v>1790</v>
      </c>
      <c r="H14629" s="751">
        <v>50000000</v>
      </c>
    </row>
    <row r="14630" spans="1:8" ht="26.4">
      <c r="A14630" s="753" t="s">
        <v>85</v>
      </c>
      <c r="B14630" s="753" t="s">
        <v>246</v>
      </c>
      <c r="C14630" s="753" t="s">
        <v>188</v>
      </c>
      <c r="D14630" s="753" t="s">
        <v>1939</v>
      </c>
      <c r="E14630" s="753" t="s">
        <v>560</v>
      </c>
      <c r="F14630" s="753" t="s">
        <v>563</v>
      </c>
      <c r="G14630" s="757" t="s">
        <v>13</v>
      </c>
      <c r="H14630" s="751">
        <v>50000000</v>
      </c>
    </row>
    <row r="14631" spans="1:8" ht="26.4">
      <c r="A14631" s="753" t="s">
        <v>85</v>
      </c>
      <c r="B14631" s="753" t="s">
        <v>246</v>
      </c>
      <c r="C14631" s="753" t="s">
        <v>188</v>
      </c>
      <c r="D14631" s="753" t="s">
        <v>1939</v>
      </c>
      <c r="E14631" s="753" t="s">
        <v>1796</v>
      </c>
      <c r="F14631" s="753"/>
      <c r="G14631" s="757" t="s">
        <v>1797</v>
      </c>
      <c r="H14631" s="751">
        <v>3402000</v>
      </c>
    </row>
    <row r="14632" spans="1:8">
      <c r="A14632" s="753" t="s">
        <v>85</v>
      </c>
      <c r="B14632" s="753" t="s">
        <v>246</v>
      </c>
      <c r="C14632" s="753" t="s">
        <v>188</v>
      </c>
      <c r="D14632" s="753" t="s">
        <v>1939</v>
      </c>
      <c r="E14632" s="753" t="s">
        <v>1796</v>
      </c>
      <c r="F14632" s="753" t="s">
        <v>1833</v>
      </c>
      <c r="G14632" s="757" t="s">
        <v>1834</v>
      </c>
      <c r="H14632" s="751">
        <v>3402000</v>
      </c>
    </row>
    <row r="14633" spans="1:8">
      <c r="A14633" s="753" t="s">
        <v>85</v>
      </c>
      <c r="B14633" s="753" t="s">
        <v>246</v>
      </c>
      <c r="C14633" s="753" t="s">
        <v>188</v>
      </c>
      <c r="D14633" s="753" t="s">
        <v>1939</v>
      </c>
      <c r="E14633" s="753" t="s">
        <v>918</v>
      </c>
      <c r="F14633" s="753"/>
      <c r="G14633" s="757" t="s">
        <v>1862</v>
      </c>
      <c r="H14633" s="751">
        <v>10366000</v>
      </c>
    </row>
    <row r="14634" spans="1:8">
      <c r="A14634" s="753" t="s">
        <v>85</v>
      </c>
      <c r="B14634" s="753" t="s">
        <v>246</v>
      </c>
      <c r="C14634" s="753" t="s">
        <v>188</v>
      </c>
      <c r="D14634" s="753" t="s">
        <v>1939</v>
      </c>
      <c r="E14634" s="753" t="s">
        <v>918</v>
      </c>
      <c r="F14634" s="753" t="s">
        <v>917</v>
      </c>
      <c r="G14634" s="757" t="s">
        <v>916</v>
      </c>
      <c r="H14634" s="751">
        <v>8420000</v>
      </c>
    </row>
    <row r="14635" spans="1:8">
      <c r="A14635" s="753" t="s">
        <v>85</v>
      </c>
      <c r="B14635" s="753" t="s">
        <v>246</v>
      </c>
      <c r="C14635" s="753" t="s">
        <v>188</v>
      </c>
      <c r="D14635" s="753" t="s">
        <v>1939</v>
      </c>
      <c r="E14635" s="753" t="s">
        <v>918</v>
      </c>
      <c r="F14635" s="753" t="s">
        <v>921</v>
      </c>
      <c r="G14635" s="757" t="s">
        <v>920</v>
      </c>
      <c r="H14635" s="751">
        <v>1946000</v>
      </c>
    </row>
    <row r="14636" spans="1:8">
      <c r="A14636" s="753" t="s">
        <v>85</v>
      </c>
      <c r="B14636" s="753" t="s">
        <v>246</v>
      </c>
      <c r="C14636" s="753" t="s">
        <v>188</v>
      </c>
      <c r="D14636" s="753" t="s">
        <v>1939</v>
      </c>
      <c r="E14636" s="753" t="s">
        <v>178</v>
      </c>
      <c r="F14636" s="753"/>
      <c r="G14636" s="757" t="s">
        <v>179</v>
      </c>
      <c r="H14636" s="751">
        <v>15411820000</v>
      </c>
    </row>
    <row r="14637" spans="1:8" ht="26.4">
      <c r="A14637" s="753" t="s">
        <v>85</v>
      </c>
      <c r="B14637" s="753" t="s">
        <v>246</v>
      </c>
      <c r="C14637" s="753" t="s">
        <v>188</v>
      </c>
      <c r="D14637" s="753" t="s">
        <v>1939</v>
      </c>
      <c r="E14637" s="753" t="s">
        <v>178</v>
      </c>
      <c r="F14637" s="753" t="s">
        <v>180</v>
      </c>
      <c r="G14637" s="757" t="s">
        <v>1810</v>
      </c>
      <c r="H14637" s="751">
        <v>15411820000</v>
      </c>
    </row>
    <row r="14638" spans="1:8">
      <c r="A14638" s="753" t="s">
        <v>85</v>
      </c>
      <c r="B14638" s="753" t="s">
        <v>246</v>
      </c>
      <c r="C14638" s="753" t="s">
        <v>188</v>
      </c>
      <c r="D14638" s="753" t="s">
        <v>1939</v>
      </c>
      <c r="E14638" s="753" t="s">
        <v>19</v>
      </c>
      <c r="F14638" s="753"/>
      <c r="G14638" s="757" t="s">
        <v>133</v>
      </c>
      <c r="H14638" s="751">
        <v>1224462500</v>
      </c>
    </row>
    <row r="14639" spans="1:8">
      <c r="A14639" s="753" t="s">
        <v>85</v>
      </c>
      <c r="B14639" s="753" t="s">
        <v>246</v>
      </c>
      <c r="C14639" s="753" t="s">
        <v>188</v>
      </c>
      <c r="D14639" s="753" t="s">
        <v>1939</v>
      </c>
      <c r="E14639" s="753" t="s">
        <v>19</v>
      </c>
      <c r="F14639" s="753" t="s">
        <v>20</v>
      </c>
      <c r="G14639" s="757" t="s">
        <v>21</v>
      </c>
      <c r="H14639" s="751">
        <v>79320000</v>
      </c>
    </row>
    <row r="14640" spans="1:8">
      <c r="A14640" s="753" t="s">
        <v>85</v>
      </c>
      <c r="B14640" s="753" t="s">
        <v>246</v>
      </c>
      <c r="C14640" s="753" t="s">
        <v>188</v>
      </c>
      <c r="D14640" s="753" t="s">
        <v>1939</v>
      </c>
      <c r="E14640" s="753" t="s">
        <v>19</v>
      </c>
      <c r="F14640" s="753" t="s">
        <v>22</v>
      </c>
      <c r="G14640" s="757" t="s">
        <v>23</v>
      </c>
      <c r="H14640" s="751">
        <v>1090112000</v>
      </c>
    </row>
    <row r="14641" spans="1:8">
      <c r="A14641" s="753" t="s">
        <v>85</v>
      </c>
      <c r="B14641" s="753" t="s">
        <v>246</v>
      </c>
      <c r="C14641" s="753" t="s">
        <v>188</v>
      </c>
      <c r="D14641" s="753" t="s">
        <v>1939</v>
      </c>
      <c r="E14641" s="753" t="s">
        <v>19</v>
      </c>
      <c r="F14641" s="753" t="s">
        <v>245</v>
      </c>
      <c r="G14641" s="757" t="s">
        <v>135</v>
      </c>
      <c r="H14641" s="751">
        <v>55030500</v>
      </c>
    </row>
    <row r="14642" spans="1:8" ht="39.6">
      <c r="A14642" s="753" t="s">
        <v>85</v>
      </c>
      <c r="B14642" s="753" t="s">
        <v>246</v>
      </c>
      <c r="C14642" s="753" t="s">
        <v>188</v>
      </c>
      <c r="D14642" s="753" t="s">
        <v>1837</v>
      </c>
      <c r="E14642" s="753"/>
      <c r="F14642" s="753"/>
      <c r="G14642" s="757" t="s">
        <v>1838</v>
      </c>
      <c r="H14642" s="751">
        <v>38339652356</v>
      </c>
    </row>
    <row r="14643" spans="1:8">
      <c r="A14643" s="753" t="s">
        <v>85</v>
      </c>
      <c r="B14643" s="753" t="s">
        <v>246</v>
      </c>
      <c r="C14643" s="753" t="s">
        <v>188</v>
      </c>
      <c r="D14643" s="753" t="s">
        <v>1837</v>
      </c>
      <c r="E14643" s="753" t="s">
        <v>426</v>
      </c>
      <c r="F14643" s="753"/>
      <c r="G14643" s="757" t="s">
        <v>427</v>
      </c>
      <c r="H14643" s="751">
        <v>8875000</v>
      </c>
    </row>
    <row r="14644" spans="1:8">
      <c r="A14644" s="753" t="s">
        <v>85</v>
      </c>
      <c r="B14644" s="753" t="s">
        <v>246</v>
      </c>
      <c r="C14644" s="753" t="s">
        <v>188</v>
      </c>
      <c r="D14644" s="753" t="s">
        <v>1837</v>
      </c>
      <c r="E14644" s="753" t="s">
        <v>426</v>
      </c>
      <c r="F14644" s="753" t="s">
        <v>428</v>
      </c>
      <c r="G14644" s="757" t="s">
        <v>1774</v>
      </c>
      <c r="H14644" s="751">
        <v>8875000</v>
      </c>
    </row>
    <row r="14645" spans="1:8">
      <c r="A14645" s="753" t="s">
        <v>85</v>
      </c>
      <c r="B14645" s="753" t="s">
        <v>246</v>
      </c>
      <c r="C14645" s="753" t="s">
        <v>188</v>
      </c>
      <c r="D14645" s="753" t="s">
        <v>1837</v>
      </c>
      <c r="E14645" s="753" t="s">
        <v>112</v>
      </c>
      <c r="F14645" s="753"/>
      <c r="G14645" s="757" t="s">
        <v>113</v>
      </c>
      <c r="H14645" s="751">
        <v>200000</v>
      </c>
    </row>
    <row r="14646" spans="1:8">
      <c r="A14646" s="753" t="s">
        <v>85</v>
      </c>
      <c r="B14646" s="753" t="s">
        <v>246</v>
      </c>
      <c r="C14646" s="753" t="s">
        <v>188</v>
      </c>
      <c r="D14646" s="753" t="s">
        <v>1837</v>
      </c>
      <c r="E14646" s="753" t="s">
        <v>112</v>
      </c>
      <c r="F14646" s="753" t="s">
        <v>242</v>
      </c>
      <c r="G14646" s="757" t="s">
        <v>1839</v>
      </c>
      <c r="H14646" s="751">
        <v>200000</v>
      </c>
    </row>
    <row r="14647" spans="1:8">
      <c r="A14647" s="753" t="s">
        <v>85</v>
      </c>
      <c r="B14647" s="753" t="s">
        <v>246</v>
      </c>
      <c r="C14647" s="753" t="s">
        <v>188</v>
      </c>
      <c r="D14647" s="753" t="s">
        <v>1837</v>
      </c>
      <c r="E14647" s="753" t="s">
        <v>115</v>
      </c>
      <c r="F14647" s="753"/>
      <c r="G14647" s="757" t="s">
        <v>1781</v>
      </c>
      <c r="H14647" s="751">
        <v>74812000</v>
      </c>
    </row>
    <row r="14648" spans="1:8">
      <c r="A14648" s="753" t="s">
        <v>85</v>
      </c>
      <c r="B14648" s="753" t="s">
        <v>246</v>
      </c>
      <c r="C14648" s="753" t="s">
        <v>188</v>
      </c>
      <c r="D14648" s="753" t="s">
        <v>1837</v>
      </c>
      <c r="E14648" s="753" t="s">
        <v>115</v>
      </c>
      <c r="F14648" s="753" t="s">
        <v>116</v>
      </c>
      <c r="G14648" s="757" t="s">
        <v>117</v>
      </c>
      <c r="H14648" s="751">
        <v>74812000</v>
      </c>
    </row>
    <row r="14649" spans="1:8">
      <c r="A14649" s="753" t="s">
        <v>85</v>
      </c>
      <c r="B14649" s="753" t="s">
        <v>246</v>
      </c>
      <c r="C14649" s="753" t="s">
        <v>188</v>
      </c>
      <c r="D14649" s="753" t="s">
        <v>1837</v>
      </c>
      <c r="E14649" s="753" t="s">
        <v>120</v>
      </c>
      <c r="F14649" s="753"/>
      <c r="G14649" s="757" t="s">
        <v>121</v>
      </c>
      <c r="H14649" s="751">
        <v>54220000</v>
      </c>
    </row>
    <row r="14650" spans="1:8">
      <c r="A14650" s="753" t="s">
        <v>85</v>
      </c>
      <c r="B14650" s="753" t="s">
        <v>246</v>
      </c>
      <c r="C14650" s="753" t="s">
        <v>188</v>
      </c>
      <c r="D14650" s="753" t="s">
        <v>1837</v>
      </c>
      <c r="E14650" s="753" t="s">
        <v>120</v>
      </c>
      <c r="F14650" s="753" t="s">
        <v>315</v>
      </c>
      <c r="G14650" s="757" t="s">
        <v>1831</v>
      </c>
      <c r="H14650" s="751">
        <v>54220000</v>
      </c>
    </row>
    <row r="14651" spans="1:8">
      <c r="A14651" s="753" t="s">
        <v>85</v>
      </c>
      <c r="B14651" s="753" t="s">
        <v>246</v>
      </c>
      <c r="C14651" s="753" t="s">
        <v>188</v>
      </c>
      <c r="D14651" s="753" t="s">
        <v>1837</v>
      </c>
      <c r="E14651" s="753" t="s">
        <v>160</v>
      </c>
      <c r="F14651" s="753"/>
      <c r="G14651" s="757" t="s">
        <v>161</v>
      </c>
      <c r="H14651" s="751">
        <v>250549000</v>
      </c>
    </row>
    <row r="14652" spans="1:8">
      <c r="A14652" s="753" t="s">
        <v>85</v>
      </c>
      <c r="B14652" s="753" t="s">
        <v>246</v>
      </c>
      <c r="C14652" s="753" t="s">
        <v>188</v>
      </c>
      <c r="D14652" s="753" t="s">
        <v>1837</v>
      </c>
      <c r="E14652" s="753" t="s">
        <v>160</v>
      </c>
      <c r="F14652" s="753" t="s">
        <v>162</v>
      </c>
      <c r="G14652" s="757" t="s">
        <v>163</v>
      </c>
      <c r="H14652" s="751">
        <v>15159000</v>
      </c>
    </row>
    <row r="14653" spans="1:8">
      <c r="A14653" s="753" t="s">
        <v>85</v>
      </c>
      <c r="B14653" s="753" t="s">
        <v>246</v>
      </c>
      <c r="C14653" s="753" t="s">
        <v>188</v>
      </c>
      <c r="D14653" s="753" t="s">
        <v>1837</v>
      </c>
      <c r="E14653" s="753" t="s">
        <v>160</v>
      </c>
      <c r="F14653" s="753" t="s">
        <v>544</v>
      </c>
      <c r="G14653" s="757" t="s">
        <v>545</v>
      </c>
      <c r="H14653" s="751">
        <v>3480000</v>
      </c>
    </row>
    <row r="14654" spans="1:8">
      <c r="A14654" s="753" t="s">
        <v>85</v>
      </c>
      <c r="B14654" s="753" t="s">
        <v>246</v>
      </c>
      <c r="C14654" s="753" t="s">
        <v>188</v>
      </c>
      <c r="D14654" s="753" t="s">
        <v>1837</v>
      </c>
      <c r="E14654" s="753" t="s">
        <v>160</v>
      </c>
      <c r="F14654" s="753" t="s">
        <v>438</v>
      </c>
      <c r="G14654" s="757" t="s">
        <v>1786</v>
      </c>
      <c r="H14654" s="751">
        <v>2690000</v>
      </c>
    </row>
    <row r="14655" spans="1:8">
      <c r="A14655" s="753" t="s">
        <v>85</v>
      </c>
      <c r="B14655" s="753" t="s">
        <v>246</v>
      </c>
      <c r="C14655" s="753" t="s">
        <v>188</v>
      </c>
      <c r="D14655" s="753" t="s">
        <v>1837</v>
      </c>
      <c r="E14655" s="753" t="s">
        <v>160</v>
      </c>
      <c r="F14655" s="753" t="s">
        <v>549</v>
      </c>
      <c r="G14655" s="757" t="s">
        <v>550</v>
      </c>
      <c r="H14655" s="751">
        <v>142950000</v>
      </c>
    </row>
    <row r="14656" spans="1:8">
      <c r="A14656" s="753" t="s">
        <v>85</v>
      </c>
      <c r="B14656" s="753" t="s">
        <v>246</v>
      </c>
      <c r="C14656" s="753" t="s">
        <v>188</v>
      </c>
      <c r="D14656" s="753" t="s">
        <v>1837</v>
      </c>
      <c r="E14656" s="753" t="s">
        <v>160</v>
      </c>
      <c r="F14656" s="753" t="s">
        <v>551</v>
      </c>
      <c r="G14656" s="757" t="s">
        <v>133</v>
      </c>
      <c r="H14656" s="751">
        <v>86270000</v>
      </c>
    </row>
    <row r="14657" spans="1:8">
      <c r="A14657" s="753" t="s">
        <v>85</v>
      </c>
      <c r="B14657" s="753" t="s">
        <v>246</v>
      </c>
      <c r="C14657" s="753" t="s">
        <v>188</v>
      </c>
      <c r="D14657" s="753" t="s">
        <v>1837</v>
      </c>
      <c r="E14657" s="753" t="s">
        <v>125</v>
      </c>
      <c r="F14657" s="753"/>
      <c r="G14657" s="757" t="s">
        <v>126</v>
      </c>
      <c r="H14657" s="751">
        <v>30470000</v>
      </c>
    </row>
    <row r="14658" spans="1:8">
      <c r="A14658" s="753" t="s">
        <v>85</v>
      </c>
      <c r="B14658" s="753" t="s">
        <v>246</v>
      </c>
      <c r="C14658" s="753" t="s">
        <v>188</v>
      </c>
      <c r="D14658" s="753" t="s">
        <v>1837</v>
      </c>
      <c r="E14658" s="753" t="s">
        <v>125</v>
      </c>
      <c r="F14658" s="753" t="s">
        <v>430</v>
      </c>
      <c r="G14658" s="757" t="s">
        <v>431</v>
      </c>
      <c r="H14658" s="751">
        <v>320000</v>
      </c>
    </row>
    <row r="14659" spans="1:8">
      <c r="A14659" s="753" t="s">
        <v>85</v>
      </c>
      <c r="B14659" s="753" t="s">
        <v>246</v>
      </c>
      <c r="C14659" s="753" t="s">
        <v>188</v>
      </c>
      <c r="D14659" s="753" t="s">
        <v>1837</v>
      </c>
      <c r="E14659" s="753" t="s">
        <v>125</v>
      </c>
      <c r="F14659" s="753" t="s">
        <v>552</v>
      </c>
      <c r="G14659" s="757" t="s">
        <v>553</v>
      </c>
      <c r="H14659" s="751">
        <v>600000</v>
      </c>
    </row>
    <row r="14660" spans="1:8">
      <c r="A14660" s="753" t="s">
        <v>85</v>
      </c>
      <c r="B14660" s="753" t="s">
        <v>246</v>
      </c>
      <c r="C14660" s="753" t="s">
        <v>188</v>
      </c>
      <c r="D14660" s="753" t="s">
        <v>1837</v>
      </c>
      <c r="E14660" s="753" t="s">
        <v>125</v>
      </c>
      <c r="F14660" s="753" t="s">
        <v>127</v>
      </c>
      <c r="G14660" s="757" t="s">
        <v>128</v>
      </c>
      <c r="H14660" s="751">
        <v>1250000</v>
      </c>
    </row>
    <row r="14661" spans="1:8">
      <c r="A14661" s="753" t="s">
        <v>85</v>
      </c>
      <c r="B14661" s="753" t="s">
        <v>246</v>
      </c>
      <c r="C14661" s="753" t="s">
        <v>188</v>
      </c>
      <c r="D14661" s="753" t="s">
        <v>1837</v>
      </c>
      <c r="E14661" s="753" t="s">
        <v>125</v>
      </c>
      <c r="F14661" s="753" t="s">
        <v>584</v>
      </c>
      <c r="G14661" s="757" t="s">
        <v>135</v>
      </c>
      <c r="H14661" s="751">
        <v>28300000</v>
      </c>
    </row>
    <row r="14662" spans="1:8">
      <c r="A14662" s="753" t="s">
        <v>85</v>
      </c>
      <c r="B14662" s="753" t="s">
        <v>246</v>
      </c>
      <c r="C14662" s="753" t="s">
        <v>188</v>
      </c>
      <c r="D14662" s="753" t="s">
        <v>1837</v>
      </c>
      <c r="E14662" s="753" t="s">
        <v>554</v>
      </c>
      <c r="F14662" s="753"/>
      <c r="G14662" s="757" t="s">
        <v>555</v>
      </c>
      <c r="H14662" s="751">
        <v>4500000</v>
      </c>
    </row>
    <row r="14663" spans="1:8">
      <c r="A14663" s="753" t="s">
        <v>85</v>
      </c>
      <c r="B14663" s="753" t="s">
        <v>246</v>
      </c>
      <c r="C14663" s="753" t="s">
        <v>188</v>
      </c>
      <c r="D14663" s="753" t="s">
        <v>1837</v>
      </c>
      <c r="E14663" s="753" t="s">
        <v>554</v>
      </c>
      <c r="F14663" s="753" t="s">
        <v>243</v>
      </c>
      <c r="G14663" s="757" t="s">
        <v>244</v>
      </c>
      <c r="H14663" s="751">
        <v>4500000</v>
      </c>
    </row>
    <row r="14664" spans="1:8" ht="26.4">
      <c r="A14664" s="753" t="s">
        <v>85</v>
      </c>
      <c r="B14664" s="753" t="s">
        <v>246</v>
      </c>
      <c r="C14664" s="753" t="s">
        <v>188</v>
      </c>
      <c r="D14664" s="753" t="s">
        <v>1837</v>
      </c>
      <c r="E14664" s="753" t="s">
        <v>130</v>
      </c>
      <c r="F14664" s="753"/>
      <c r="G14664" s="757" t="s">
        <v>131</v>
      </c>
      <c r="H14664" s="751">
        <v>53540000</v>
      </c>
    </row>
    <row r="14665" spans="1:8">
      <c r="A14665" s="753" t="s">
        <v>85</v>
      </c>
      <c r="B14665" s="753" t="s">
        <v>246</v>
      </c>
      <c r="C14665" s="753" t="s">
        <v>188</v>
      </c>
      <c r="D14665" s="753" t="s">
        <v>1837</v>
      </c>
      <c r="E14665" s="753" t="s">
        <v>130</v>
      </c>
      <c r="F14665" s="753" t="s">
        <v>585</v>
      </c>
      <c r="G14665" s="757" t="s">
        <v>1799</v>
      </c>
      <c r="H14665" s="751">
        <v>6310000</v>
      </c>
    </row>
    <row r="14666" spans="1:8">
      <c r="A14666" s="753" t="s">
        <v>85</v>
      </c>
      <c r="B14666" s="753" t="s">
        <v>246</v>
      </c>
      <c r="C14666" s="753" t="s">
        <v>188</v>
      </c>
      <c r="D14666" s="753" t="s">
        <v>1837</v>
      </c>
      <c r="E14666" s="753" t="s">
        <v>130</v>
      </c>
      <c r="F14666" s="753" t="s">
        <v>132</v>
      </c>
      <c r="G14666" s="757" t="s">
        <v>135</v>
      </c>
      <c r="H14666" s="751">
        <v>47230000</v>
      </c>
    </row>
    <row r="14667" spans="1:8">
      <c r="A14667" s="753" t="s">
        <v>85</v>
      </c>
      <c r="B14667" s="753" t="s">
        <v>246</v>
      </c>
      <c r="C14667" s="753" t="s">
        <v>188</v>
      </c>
      <c r="D14667" s="753" t="s">
        <v>1837</v>
      </c>
      <c r="E14667" s="753" t="s">
        <v>134</v>
      </c>
      <c r="F14667" s="753"/>
      <c r="G14667" s="757" t="s">
        <v>135</v>
      </c>
      <c r="H14667" s="751">
        <v>657119165</v>
      </c>
    </row>
    <row r="14668" spans="1:8">
      <c r="A14668" s="753" t="s">
        <v>85</v>
      </c>
      <c r="B14668" s="753" t="s">
        <v>246</v>
      </c>
      <c r="C14668" s="753" t="s">
        <v>188</v>
      </c>
      <c r="D14668" s="753" t="s">
        <v>1837</v>
      </c>
      <c r="E14668" s="753" t="s">
        <v>134</v>
      </c>
      <c r="F14668" s="753" t="s">
        <v>137</v>
      </c>
      <c r="G14668" s="757" t="s">
        <v>138</v>
      </c>
      <c r="H14668" s="751">
        <v>23873000</v>
      </c>
    </row>
    <row r="14669" spans="1:8">
      <c r="A14669" s="753" t="s">
        <v>85</v>
      </c>
      <c r="B14669" s="753" t="s">
        <v>246</v>
      </c>
      <c r="C14669" s="753" t="s">
        <v>188</v>
      </c>
      <c r="D14669" s="753" t="s">
        <v>1837</v>
      </c>
      <c r="E14669" s="753" t="s">
        <v>134</v>
      </c>
      <c r="F14669" s="753" t="s">
        <v>139</v>
      </c>
      <c r="G14669" s="757" t="s">
        <v>140</v>
      </c>
      <c r="H14669" s="751">
        <v>633246165</v>
      </c>
    </row>
    <row r="14670" spans="1:8">
      <c r="A14670" s="753" t="s">
        <v>85</v>
      </c>
      <c r="B14670" s="753" t="s">
        <v>246</v>
      </c>
      <c r="C14670" s="753" t="s">
        <v>188</v>
      </c>
      <c r="D14670" s="753" t="s">
        <v>1837</v>
      </c>
      <c r="E14670" s="753" t="s">
        <v>424</v>
      </c>
      <c r="F14670" s="753"/>
      <c r="G14670" s="757" t="s">
        <v>425</v>
      </c>
      <c r="H14670" s="751">
        <v>3377672396</v>
      </c>
    </row>
    <row r="14671" spans="1:8" ht="26.4">
      <c r="A14671" s="753" t="s">
        <v>85</v>
      </c>
      <c r="B14671" s="753" t="s">
        <v>246</v>
      </c>
      <c r="C14671" s="753" t="s">
        <v>188</v>
      </c>
      <c r="D14671" s="753" t="s">
        <v>1837</v>
      </c>
      <c r="E14671" s="753" t="s">
        <v>424</v>
      </c>
      <c r="F14671" s="753" t="s">
        <v>1045</v>
      </c>
      <c r="G14671" s="757" t="s">
        <v>1882</v>
      </c>
      <c r="H14671" s="751">
        <v>931925000</v>
      </c>
    </row>
    <row r="14672" spans="1:8" ht="26.4">
      <c r="A14672" s="753" t="s">
        <v>85</v>
      </c>
      <c r="B14672" s="753" t="s">
        <v>246</v>
      </c>
      <c r="C14672" s="753" t="s">
        <v>188</v>
      </c>
      <c r="D14672" s="753" t="s">
        <v>1837</v>
      </c>
      <c r="E14672" s="753" t="s">
        <v>424</v>
      </c>
      <c r="F14672" s="753" t="s">
        <v>253</v>
      </c>
      <c r="G14672" s="757" t="s">
        <v>1873</v>
      </c>
      <c r="H14672" s="751">
        <v>140942000</v>
      </c>
    </row>
    <row r="14673" spans="1:8" ht="26.4">
      <c r="A14673" s="753" t="s">
        <v>85</v>
      </c>
      <c r="B14673" s="753" t="s">
        <v>246</v>
      </c>
      <c r="C14673" s="753" t="s">
        <v>188</v>
      </c>
      <c r="D14673" s="753" t="s">
        <v>1837</v>
      </c>
      <c r="E14673" s="753" t="s">
        <v>424</v>
      </c>
      <c r="F14673" s="753" t="s">
        <v>256</v>
      </c>
      <c r="G14673" s="757" t="s">
        <v>465</v>
      </c>
      <c r="H14673" s="751">
        <v>679348000</v>
      </c>
    </row>
    <row r="14674" spans="1:8">
      <c r="A14674" s="753" t="s">
        <v>85</v>
      </c>
      <c r="B14674" s="753" t="s">
        <v>246</v>
      </c>
      <c r="C14674" s="753" t="s">
        <v>188</v>
      </c>
      <c r="D14674" s="753" t="s">
        <v>1837</v>
      </c>
      <c r="E14674" s="753" t="s">
        <v>424</v>
      </c>
      <c r="F14674" s="753" t="s">
        <v>201</v>
      </c>
      <c r="G14674" s="757" t="s">
        <v>202</v>
      </c>
      <c r="H14674" s="751">
        <v>1140188202</v>
      </c>
    </row>
    <row r="14675" spans="1:8">
      <c r="A14675" s="753" t="s">
        <v>85</v>
      </c>
      <c r="B14675" s="753" t="s">
        <v>246</v>
      </c>
      <c r="C14675" s="753" t="s">
        <v>188</v>
      </c>
      <c r="D14675" s="753" t="s">
        <v>1837</v>
      </c>
      <c r="E14675" s="753" t="s">
        <v>424</v>
      </c>
      <c r="F14675" s="753" t="s">
        <v>203</v>
      </c>
      <c r="G14675" s="757" t="s">
        <v>135</v>
      </c>
      <c r="H14675" s="751">
        <v>485269194</v>
      </c>
    </row>
    <row r="14676" spans="1:8">
      <c r="A14676" s="753" t="s">
        <v>85</v>
      </c>
      <c r="B14676" s="753" t="s">
        <v>246</v>
      </c>
      <c r="C14676" s="753" t="s">
        <v>188</v>
      </c>
      <c r="D14676" s="753" t="s">
        <v>1837</v>
      </c>
      <c r="E14676" s="753" t="s">
        <v>918</v>
      </c>
      <c r="F14676" s="753"/>
      <c r="G14676" s="757" t="s">
        <v>1862</v>
      </c>
      <c r="H14676" s="751">
        <v>143200000</v>
      </c>
    </row>
    <row r="14677" spans="1:8">
      <c r="A14677" s="753" t="s">
        <v>85</v>
      </c>
      <c r="B14677" s="753" t="s">
        <v>246</v>
      </c>
      <c r="C14677" s="753" t="s">
        <v>188</v>
      </c>
      <c r="D14677" s="753" t="s">
        <v>1837</v>
      </c>
      <c r="E14677" s="753" t="s">
        <v>918</v>
      </c>
      <c r="F14677" s="753" t="s">
        <v>917</v>
      </c>
      <c r="G14677" s="757" t="s">
        <v>916</v>
      </c>
      <c r="H14677" s="751">
        <v>58057000</v>
      </c>
    </row>
    <row r="14678" spans="1:8">
      <c r="A14678" s="753" t="s">
        <v>85</v>
      </c>
      <c r="B14678" s="753" t="s">
        <v>246</v>
      </c>
      <c r="C14678" s="753" t="s">
        <v>188</v>
      </c>
      <c r="D14678" s="753" t="s">
        <v>1837</v>
      </c>
      <c r="E14678" s="753" t="s">
        <v>918</v>
      </c>
      <c r="F14678" s="753" t="s">
        <v>930</v>
      </c>
      <c r="G14678" s="757" t="s">
        <v>135</v>
      </c>
      <c r="H14678" s="751">
        <v>85143000</v>
      </c>
    </row>
    <row r="14679" spans="1:8" ht="26.4">
      <c r="A14679" s="753" t="s">
        <v>85</v>
      </c>
      <c r="B14679" s="753" t="s">
        <v>246</v>
      </c>
      <c r="C14679" s="753" t="s">
        <v>188</v>
      </c>
      <c r="D14679" s="753" t="s">
        <v>1837</v>
      </c>
      <c r="E14679" s="753" t="s">
        <v>183</v>
      </c>
      <c r="F14679" s="753"/>
      <c r="G14679" s="757" t="s">
        <v>1863</v>
      </c>
      <c r="H14679" s="751">
        <v>13015207634</v>
      </c>
    </row>
    <row r="14680" spans="1:8" ht="26.4">
      <c r="A14680" s="753" t="s">
        <v>85</v>
      </c>
      <c r="B14680" s="753" t="s">
        <v>246</v>
      </c>
      <c r="C14680" s="753" t="s">
        <v>188</v>
      </c>
      <c r="D14680" s="753" t="s">
        <v>1837</v>
      </c>
      <c r="E14680" s="753" t="s">
        <v>183</v>
      </c>
      <c r="F14680" s="753" t="s">
        <v>184</v>
      </c>
      <c r="G14680" s="757" t="s">
        <v>1864</v>
      </c>
      <c r="H14680" s="751">
        <v>2568834000</v>
      </c>
    </row>
    <row r="14681" spans="1:8" ht="26.4">
      <c r="A14681" s="753" t="s">
        <v>85</v>
      </c>
      <c r="B14681" s="753" t="s">
        <v>246</v>
      </c>
      <c r="C14681" s="753" t="s">
        <v>188</v>
      </c>
      <c r="D14681" s="753" t="s">
        <v>1837</v>
      </c>
      <c r="E14681" s="753" t="s">
        <v>183</v>
      </c>
      <c r="F14681" s="753" t="s">
        <v>929</v>
      </c>
      <c r="G14681" s="757" t="s">
        <v>1892</v>
      </c>
      <c r="H14681" s="751">
        <v>8837083952</v>
      </c>
    </row>
    <row r="14682" spans="1:8">
      <c r="A14682" s="753" t="s">
        <v>85</v>
      </c>
      <c r="B14682" s="753" t="s">
        <v>246</v>
      </c>
      <c r="C14682" s="753" t="s">
        <v>188</v>
      </c>
      <c r="D14682" s="753" t="s">
        <v>1837</v>
      </c>
      <c r="E14682" s="753" t="s">
        <v>183</v>
      </c>
      <c r="F14682" s="753" t="s">
        <v>466</v>
      </c>
      <c r="G14682" s="757" t="s">
        <v>135</v>
      </c>
      <c r="H14682" s="751">
        <v>1609289682</v>
      </c>
    </row>
    <row r="14683" spans="1:8">
      <c r="A14683" s="753" t="s">
        <v>85</v>
      </c>
      <c r="B14683" s="753" t="s">
        <v>246</v>
      </c>
      <c r="C14683" s="753" t="s">
        <v>188</v>
      </c>
      <c r="D14683" s="753" t="s">
        <v>1837</v>
      </c>
      <c r="E14683" s="753" t="s">
        <v>178</v>
      </c>
      <c r="F14683" s="753"/>
      <c r="G14683" s="757" t="s">
        <v>179</v>
      </c>
      <c r="H14683" s="751">
        <v>17747164147</v>
      </c>
    </row>
    <row r="14684" spans="1:8" ht="26.4">
      <c r="A14684" s="753" t="s">
        <v>85</v>
      </c>
      <c r="B14684" s="753" t="s">
        <v>246</v>
      </c>
      <c r="C14684" s="753" t="s">
        <v>188</v>
      </c>
      <c r="D14684" s="753" t="s">
        <v>1837</v>
      </c>
      <c r="E14684" s="753" t="s">
        <v>178</v>
      </c>
      <c r="F14684" s="753" t="s">
        <v>180</v>
      </c>
      <c r="G14684" s="757" t="s">
        <v>1810</v>
      </c>
      <c r="H14684" s="751">
        <v>17747164147</v>
      </c>
    </row>
    <row r="14685" spans="1:8">
      <c r="A14685" s="753" t="s">
        <v>85</v>
      </c>
      <c r="B14685" s="753" t="s">
        <v>246</v>
      </c>
      <c r="C14685" s="753" t="s">
        <v>188</v>
      </c>
      <c r="D14685" s="753" t="s">
        <v>1837</v>
      </c>
      <c r="E14685" s="753" t="s">
        <v>19</v>
      </c>
      <c r="F14685" s="753"/>
      <c r="G14685" s="757" t="s">
        <v>133</v>
      </c>
      <c r="H14685" s="751">
        <v>2922123014</v>
      </c>
    </row>
    <row r="14686" spans="1:8">
      <c r="A14686" s="753" t="s">
        <v>85</v>
      </c>
      <c r="B14686" s="753" t="s">
        <v>246</v>
      </c>
      <c r="C14686" s="753" t="s">
        <v>188</v>
      </c>
      <c r="D14686" s="753" t="s">
        <v>1837</v>
      </c>
      <c r="E14686" s="753" t="s">
        <v>19</v>
      </c>
      <c r="F14686" s="753" t="s">
        <v>20</v>
      </c>
      <c r="G14686" s="757" t="s">
        <v>21</v>
      </c>
      <c r="H14686" s="751">
        <v>139552000</v>
      </c>
    </row>
    <row r="14687" spans="1:8">
      <c r="A14687" s="753" t="s">
        <v>85</v>
      </c>
      <c r="B14687" s="753" t="s">
        <v>246</v>
      </c>
      <c r="C14687" s="753" t="s">
        <v>188</v>
      </c>
      <c r="D14687" s="753" t="s">
        <v>1837</v>
      </c>
      <c r="E14687" s="753" t="s">
        <v>19</v>
      </c>
      <c r="F14687" s="753" t="s">
        <v>22</v>
      </c>
      <c r="G14687" s="757" t="s">
        <v>23</v>
      </c>
      <c r="H14687" s="751">
        <v>2711294000</v>
      </c>
    </row>
    <row r="14688" spans="1:8">
      <c r="A14688" s="753" t="s">
        <v>85</v>
      </c>
      <c r="B14688" s="753" t="s">
        <v>246</v>
      </c>
      <c r="C14688" s="753" t="s">
        <v>188</v>
      </c>
      <c r="D14688" s="753" t="s">
        <v>1837</v>
      </c>
      <c r="E14688" s="753" t="s">
        <v>19</v>
      </c>
      <c r="F14688" s="753" t="s">
        <v>245</v>
      </c>
      <c r="G14688" s="757" t="s">
        <v>135</v>
      </c>
      <c r="H14688" s="751">
        <v>71277014</v>
      </c>
    </row>
    <row r="14689" spans="1:8">
      <c r="A14689" s="753" t="s">
        <v>85</v>
      </c>
      <c r="B14689" s="753" t="s">
        <v>246</v>
      </c>
      <c r="C14689" s="753" t="s">
        <v>188</v>
      </c>
      <c r="D14689" s="753" t="s">
        <v>1828</v>
      </c>
      <c r="E14689" s="753"/>
      <c r="F14689" s="753"/>
      <c r="G14689" s="757" t="s">
        <v>1829</v>
      </c>
      <c r="H14689" s="751">
        <v>1284906147</v>
      </c>
    </row>
    <row r="14690" spans="1:8" ht="26.4">
      <c r="A14690" s="753" t="s">
        <v>85</v>
      </c>
      <c r="B14690" s="753" t="s">
        <v>246</v>
      </c>
      <c r="C14690" s="753" t="s">
        <v>188</v>
      </c>
      <c r="D14690" s="753" t="s">
        <v>1828</v>
      </c>
      <c r="E14690" s="753" t="s">
        <v>582</v>
      </c>
      <c r="F14690" s="753"/>
      <c r="G14690" s="757" t="s">
        <v>2010</v>
      </c>
      <c r="H14690" s="751">
        <v>162261000</v>
      </c>
    </row>
    <row r="14691" spans="1:8">
      <c r="A14691" s="753" t="s">
        <v>85</v>
      </c>
      <c r="B14691" s="753" t="s">
        <v>246</v>
      </c>
      <c r="C14691" s="753" t="s">
        <v>188</v>
      </c>
      <c r="D14691" s="753" t="s">
        <v>1828</v>
      </c>
      <c r="E14691" s="753" t="s">
        <v>582</v>
      </c>
      <c r="F14691" s="753" t="s">
        <v>324</v>
      </c>
      <c r="G14691" s="757" t="s">
        <v>135</v>
      </c>
      <c r="H14691" s="751">
        <v>162261000</v>
      </c>
    </row>
    <row r="14692" spans="1:8">
      <c r="A14692" s="753" t="s">
        <v>85</v>
      </c>
      <c r="B14692" s="753" t="s">
        <v>246</v>
      </c>
      <c r="C14692" s="753" t="s">
        <v>188</v>
      </c>
      <c r="D14692" s="753" t="s">
        <v>1828</v>
      </c>
      <c r="E14692" s="753" t="s">
        <v>112</v>
      </c>
      <c r="F14692" s="753"/>
      <c r="G14692" s="757" t="s">
        <v>113</v>
      </c>
      <c r="H14692" s="751">
        <v>26651147</v>
      </c>
    </row>
    <row r="14693" spans="1:8">
      <c r="A14693" s="753" t="s">
        <v>85</v>
      </c>
      <c r="B14693" s="753" t="s">
        <v>246</v>
      </c>
      <c r="C14693" s="753" t="s">
        <v>188</v>
      </c>
      <c r="D14693" s="753" t="s">
        <v>1828</v>
      </c>
      <c r="E14693" s="753" t="s">
        <v>112</v>
      </c>
      <c r="F14693" s="753" t="s">
        <v>155</v>
      </c>
      <c r="G14693" s="757" t="s">
        <v>1777</v>
      </c>
      <c r="H14693" s="751">
        <v>26651147</v>
      </c>
    </row>
    <row r="14694" spans="1:8">
      <c r="A14694" s="753" t="s">
        <v>85</v>
      </c>
      <c r="B14694" s="753" t="s">
        <v>246</v>
      </c>
      <c r="C14694" s="753" t="s">
        <v>188</v>
      </c>
      <c r="D14694" s="753" t="s">
        <v>1828</v>
      </c>
      <c r="E14694" s="753" t="s">
        <v>115</v>
      </c>
      <c r="F14694" s="753"/>
      <c r="G14694" s="757" t="s">
        <v>1781</v>
      </c>
      <c r="H14694" s="751">
        <v>33750000</v>
      </c>
    </row>
    <row r="14695" spans="1:8">
      <c r="A14695" s="753" t="s">
        <v>85</v>
      </c>
      <c r="B14695" s="753" t="s">
        <v>246</v>
      </c>
      <c r="C14695" s="753" t="s">
        <v>188</v>
      </c>
      <c r="D14695" s="753" t="s">
        <v>1828</v>
      </c>
      <c r="E14695" s="753" t="s">
        <v>115</v>
      </c>
      <c r="F14695" s="753" t="s">
        <v>116</v>
      </c>
      <c r="G14695" s="757" t="s">
        <v>117</v>
      </c>
      <c r="H14695" s="751">
        <v>4500000</v>
      </c>
    </row>
    <row r="14696" spans="1:8">
      <c r="A14696" s="753" t="s">
        <v>85</v>
      </c>
      <c r="B14696" s="753" t="s">
        <v>246</v>
      </c>
      <c r="C14696" s="753" t="s">
        <v>188</v>
      </c>
      <c r="D14696" s="753" t="s">
        <v>1828</v>
      </c>
      <c r="E14696" s="753" t="s">
        <v>115</v>
      </c>
      <c r="F14696" s="753" t="s">
        <v>147</v>
      </c>
      <c r="G14696" s="757" t="s">
        <v>148</v>
      </c>
      <c r="H14696" s="751">
        <v>29250000</v>
      </c>
    </row>
    <row r="14697" spans="1:8">
      <c r="A14697" s="753" t="s">
        <v>85</v>
      </c>
      <c r="B14697" s="753" t="s">
        <v>246</v>
      </c>
      <c r="C14697" s="753" t="s">
        <v>188</v>
      </c>
      <c r="D14697" s="753" t="s">
        <v>1828</v>
      </c>
      <c r="E14697" s="753" t="s">
        <v>120</v>
      </c>
      <c r="F14697" s="753"/>
      <c r="G14697" s="757" t="s">
        <v>121</v>
      </c>
      <c r="H14697" s="751">
        <v>4000000</v>
      </c>
    </row>
    <row r="14698" spans="1:8">
      <c r="A14698" s="753" t="s">
        <v>85</v>
      </c>
      <c r="B14698" s="753" t="s">
        <v>246</v>
      </c>
      <c r="C14698" s="753" t="s">
        <v>188</v>
      </c>
      <c r="D14698" s="753" t="s">
        <v>1828</v>
      </c>
      <c r="E14698" s="753" t="s">
        <v>120</v>
      </c>
      <c r="F14698" s="753" t="s">
        <v>315</v>
      </c>
      <c r="G14698" s="757" t="s">
        <v>1831</v>
      </c>
      <c r="H14698" s="751">
        <v>4000000</v>
      </c>
    </row>
    <row r="14699" spans="1:8">
      <c r="A14699" s="753" t="s">
        <v>85</v>
      </c>
      <c r="B14699" s="753" t="s">
        <v>246</v>
      </c>
      <c r="C14699" s="753" t="s">
        <v>188</v>
      </c>
      <c r="D14699" s="753" t="s">
        <v>1828</v>
      </c>
      <c r="E14699" s="753" t="s">
        <v>554</v>
      </c>
      <c r="F14699" s="753"/>
      <c r="G14699" s="757" t="s">
        <v>555</v>
      </c>
      <c r="H14699" s="751">
        <v>6560000</v>
      </c>
    </row>
    <row r="14700" spans="1:8">
      <c r="A14700" s="753" t="s">
        <v>85</v>
      </c>
      <c r="B14700" s="753" t="s">
        <v>246</v>
      </c>
      <c r="C14700" s="753" t="s">
        <v>188</v>
      </c>
      <c r="D14700" s="753" t="s">
        <v>1828</v>
      </c>
      <c r="E14700" s="753" t="s">
        <v>554</v>
      </c>
      <c r="F14700" s="753" t="s">
        <v>243</v>
      </c>
      <c r="G14700" s="757" t="s">
        <v>244</v>
      </c>
      <c r="H14700" s="751">
        <v>6560000</v>
      </c>
    </row>
    <row r="14701" spans="1:8" ht="39.6">
      <c r="A14701" s="753" t="s">
        <v>85</v>
      </c>
      <c r="B14701" s="753" t="s">
        <v>246</v>
      </c>
      <c r="C14701" s="753" t="s">
        <v>188</v>
      </c>
      <c r="D14701" s="753" t="s">
        <v>1828</v>
      </c>
      <c r="E14701" s="753" t="s">
        <v>560</v>
      </c>
      <c r="F14701" s="753"/>
      <c r="G14701" s="757" t="s">
        <v>1790</v>
      </c>
      <c r="H14701" s="751">
        <v>156055000</v>
      </c>
    </row>
    <row r="14702" spans="1:8">
      <c r="A14702" s="753" t="s">
        <v>85</v>
      </c>
      <c r="B14702" s="753" t="s">
        <v>246</v>
      </c>
      <c r="C14702" s="753" t="s">
        <v>188</v>
      </c>
      <c r="D14702" s="753" t="s">
        <v>1828</v>
      </c>
      <c r="E14702" s="753" t="s">
        <v>560</v>
      </c>
      <c r="F14702" s="753" t="s">
        <v>7</v>
      </c>
      <c r="G14702" s="757" t="s">
        <v>1795</v>
      </c>
      <c r="H14702" s="751">
        <v>3125000</v>
      </c>
    </row>
    <row r="14703" spans="1:8">
      <c r="A14703" s="753" t="s">
        <v>85</v>
      </c>
      <c r="B14703" s="753" t="s">
        <v>246</v>
      </c>
      <c r="C14703" s="753" t="s">
        <v>188</v>
      </c>
      <c r="D14703" s="753" t="s">
        <v>1828</v>
      </c>
      <c r="E14703" s="753" t="s">
        <v>560</v>
      </c>
      <c r="F14703" s="753" t="s">
        <v>254</v>
      </c>
      <c r="G14703" s="757" t="s">
        <v>255</v>
      </c>
      <c r="H14703" s="751">
        <v>71000000</v>
      </c>
    </row>
    <row r="14704" spans="1:8" ht="26.4">
      <c r="A14704" s="753" t="s">
        <v>85</v>
      </c>
      <c r="B14704" s="753" t="s">
        <v>246</v>
      </c>
      <c r="C14704" s="753" t="s">
        <v>188</v>
      </c>
      <c r="D14704" s="753" t="s">
        <v>1828</v>
      </c>
      <c r="E14704" s="753" t="s">
        <v>560</v>
      </c>
      <c r="F14704" s="753" t="s">
        <v>563</v>
      </c>
      <c r="G14704" s="757" t="s">
        <v>13</v>
      </c>
      <c r="H14704" s="751">
        <v>81930000</v>
      </c>
    </row>
    <row r="14705" spans="1:8" ht="26.4">
      <c r="A14705" s="753" t="s">
        <v>85</v>
      </c>
      <c r="B14705" s="753" t="s">
        <v>246</v>
      </c>
      <c r="C14705" s="753" t="s">
        <v>188</v>
      </c>
      <c r="D14705" s="753" t="s">
        <v>1828</v>
      </c>
      <c r="E14705" s="753" t="s">
        <v>1796</v>
      </c>
      <c r="F14705" s="753"/>
      <c r="G14705" s="757" t="s">
        <v>1797</v>
      </c>
      <c r="H14705" s="751">
        <v>20000000</v>
      </c>
    </row>
    <row r="14706" spans="1:8">
      <c r="A14706" s="753" t="s">
        <v>85</v>
      </c>
      <c r="B14706" s="753" t="s">
        <v>246</v>
      </c>
      <c r="C14706" s="753" t="s">
        <v>188</v>
      </c>
      <c r="D14706" s="753" t="s">
        <v>1828</v>
      </c>
      <c r="E14706" s="753" t="s">
        <v>1796</v>
      </c>
      <c r="F14706" s="753" t="s">
        <v>1833</v>
      </c>
      <c r="G14706" s="757" t="s">
        <v>1834</v>
      </c>
      <c r="H14706" s="751">
        <v>20000000</v>
      </c>
    </row>
    <row r="14707" spans="1:8" ht="26.4">
      <c r="A14707" s="753" t="s">
        <v>85</v>
      </c>
      <c r="B14707" s="753" t="s">
        <v>246</v>
      </c>
      <c r="C14707" s="753" t="s">
        <v>188</v>
      </c>
      <c r="D14707" s="753" t="s">
        <v>1828</v>
      </c>
      <c r="E14707" s="753" t="s">
        <v>130</v>
      </c>
      <c r="F14707" s="753"/>
      <c r="G14707" s="757" t="s">
        <v>131</v>
      </c>
      <c r="H14707" s="751">
        <v>4535000</v>
      </c>
    </row>
    <row r="14708" spans="1:8">
      <c r="A14708" s="753" t="s">
        <v>85</v>
      </c>
      <c r="B14708" s="753" t="s">
        <v>246</v>
      </c>
      <c r="C14708" s="753" t="s">
        <v>188</v>
      </c>
      <c r="D14708" s="753" t="s">
        <v>1828</v>
      </c>
      <c r="E14708" s="753" t="s">
        <v>130</v>
      </c>
      <c r="F14708" s="753" t="s">
        <v>585</v>
      </c>
      <c r="G14708" s="757" t="s">
        <v>1799</v>
      </c>
      <c r="H14708" s="751">
        <v>735000</v>
      </c>
    </row>
    <row r="14709" spans="1:8">
      <c r="A14709" s="753" t="s">
        <v>85</v>
      </c>
      <c r="B14709" s="753" t="s">
        <v>246</v>
      </c>
      <c r="C14709" s="753" t="s">
        <v>188</v>
      </c>
      <c r="D14709" s="753" t="s">
        <v>1828</v>
      </c>
      <c r="E14709" s="753" t="s">
        <v>130</v>
      </c>
      <c r="F14709" s="753" t="s">
        <v>8</v>
      </c>
      <c r="G14709" s="757" t="s">
        <v>1835</v>
      </c>
      <c r="H14709" s="751">
        <v>3800000</v>
      </c>
    </row>
    <row r="14710" spans="1:8">
      <c r="A14710" s="753" t="s">
        <v>85</v>
      </c>
      <c r="B14710" s="753" t="s">
        <v>246</v>
      </c>
      <c r="C14710" s="753" t="s">
        <v>188</v>
      </c>
      <c r="D14710" s="753" t="s">
        <v>1828</v>
      </c>
      <c r="E14710" s="753" t="s">
        <v>134</v>
      </c>
      <c r="F14710" s="753"/>
      <c r="G14710" s="757" t="s">
        <v>135</v>
      </c>
      <c r="H14710" s="751">
        <v>95370000</v>
      </c>
    </row>
    <row r="14711" spans="1:8">
      <c r="A14711" s="753" t="s">
        <v>85</v>
      </c>
      <c r="B14711" s="753" t="s">
        <v>246</v>
      </c>
      <c r="C14711" s="753" t="s">
        <v>188</v>
      </c>
      <c r="D14711" s="753" t="s">
        <v>1828</v>
      </c>
      <c r="E14711" s="753" t="s">
        <v>134</v>
      </c>
      <c r="F14711" s="753" t="s">
        <v>139</v>
      </c>
      <c r="G14711" s="757" t="s">
        <v>140</v>
      </c>
      <c r="H14711" s="751">
        <v>95370000</v>
      </c>
    </row>
    <row r="14712" spans="1:8">
      <c r="A14712" s="753" t="s">
        <v>85</v>
      </c>
      <c r="B14712" s="753" t="s">
        <v>246</v>
      </c>
      <c r="C14712" s="753" t="s">
        <v>188</v>
      </c>
      <c r="D14712" s="753" t="s">
        <v>1828</v>
      </c>
      <c r="E14712" s="753" t="s">
        <v>424</v>
      </c>
      <c r="F14712" s="753"/>
      <c r="G14712" s="757" t="s">
        <v>425</v>
      </c>
      <c r="H14712" s="751">
        <v>66685000</v>
      </c>
    </row>
    <row r="14713" spans="1:8">
      <c r="A14713" s="753" t="s">
        <v>85</v>
      </c>
      <c r="B14713" s="753" t="s">
        <v>246</v>
      </c>
      <c r="C14713" s="753" t="s">
        <v>188</v>
      </c>
      <c r="D14713" s="753" t="s">
        <v>1828</v>
      </c>
      <c r="E14713" s="753" t="s">
        <v>424</v>
      </c>
      <c r="F14713" s="753" t="s">
        <v>201</v>
      </c>
      <c r="G14713" s="757" t="s">
        <v>202</v>
      </c>
      <c r="H14713" s="751">
        <v>41259000</v>
      </c>
    </row>
    <row r="14714" spans="1:8">
      <c r="A14714" s="753" t="s">
        <v>85</v>
      </c>
      <c r="B14714" s="753" t="s">
        <v>246</v>
      </c>
      <c r="C14714" s="753" t="s">
        <v>188</v>
      </c>
      <c r="D14714" s="753" t="s">
        <v>1828</v>
      </c>
      <c r="E14714" s="753" t="s">
        <v>424</v>
      </c>
      <c r="F14714" s="753" t="s">
        <v>203</v>
      </c>
      <c r="G14714" s="757" t="s">
        <v>135</v>
      </c>
      <c r="H14714" s="751">
        <v>25426000</v>
      </c>
    </row>
    <row r="14715" spans="1:8" ht="26.4">
      <c r="A14715" s="753" t="s">
        <v>85</v>
      </c>
      <c r="B14715" s="753" t="s">
        <v>246</v>
      </c>
      <c r="C14715" s="753" t="s">
        <v>188</v>
      </c>
      <c r="D14715" s="753" t="s">
        <v>1828</v>
      </c>
      <c r="E14715" s="753" t="s">
        <v>183</v>
      </c>
      <c r="F14715" s="753"/>
      <c r="G14715" s="757" t="s">
        <v>1863</v>
      </c>
      <c r="H14715" s="751">
        <v>570188000</v>
      </c>
    </row>
    <row r="14716" spans="1:8" ht="26.4">
      <c r="A14716" s="753" t="s">
        <v>85</v>
      </c>
      <c r="B14716" s="753" t="s">
        <v>246</v>
      </c>
      <c r="C14716" s="753" t="s">
        <v>188</v>
      </c>
      <c r="D14716" s="753" t="s">
        <v>1828</v>
      </c>
      <c r="E14716" s="753" t="s">
        <v>183</v>
      </c>
      <c r="F14716" s="753" t="s">
        <v>184</v>
      </c>
      <c r="G14716" s="757" t="s">
        <v>1864</v>
      </c>
      <c r="H14716" s="751">
        <v>570188000</v>
      </c>
    </row>
    <row r="14717" spans="1:8">
      <c r="A14717" s="753" t="s">
        <v>85</v>
      </c>
      <c r="B14717" s="753" t="s">
        <v>246</v>
      </c>
      <c r="C14717" s="753" t="s">
        <v>188</v>
      </c>
      <c r="D14717" s="753" t="s">
        <v>1828</v>
      </c>
      <c r="E14717" s="753" t="s">
        <v>178</v>
      </c>
      <c r="F14717" s="753"/>
      <c r="G14717" s="757" t="s">
        <v>179</v>
      </c>
      <c r="H14717" s="751">
        <v>138851000</v>
      </c>
    </row>
    <row r="14718" spans="1:8" ht="26.4">
      <c r="A14718" s="753" t="s">
        <v>85</v>
      </c>
      <c r="B14718" s="753" t="s">
        <v>246</v>
      </c>
      <c r="C14718" s="753" t="s">
        <v>188</v>
      </c>
      <c r="D14718" s="753" t="s">
        <v>1828</v>
      </c>
      <c r="E14718" s="753" t="s">
        <v>178</v>
      </c>
      <c r="F14718" s="753" t="s">
        <v>180</v>
      </c>
      <c r="G14718" s="757" t="s">
        <v>1810</v>
      </c>
      <c r="H14718" s="751">
        <v>138851000</v>
      </c>
    </row>
    <row r="14719" spans="1:8" ht="26.4">
      <c r="A14719" s="753" t="s">
        <v>85</v>
      </c>
      <c r="B14719" s="753" t="s">
        <v>246</v>
      </c>
      <c r="C14719" s="753" t="s">
        <v>223</v>
      </c>
      <c r="D14719" s="753"/>
      <c r="E14719" s="753"/>
      <c r="F14719" s="753"/>
      <c r="G14719" s="757" t="s">
        <v>1765</v>
      </c>
      <c r="H14719" s="751">
        <v>774215618729</v>
      </c>
    </row>
    <row r="14720" spans="1:8">
      <c r="A14720" s="753" t="s">
        <v>85</v>
      </c>
      <c r="B14720" s="753" t="s">
        <v>246</v>
      </c>
      <c r="C14720" s="753" t="s">
        <v>223</v>
      </c>
      <c r="D14720" s="753" t="s">
        <v>1766</v>
      </c>
      <c r="E14720" s="753"/>
      <c r="F14720" s="753"/>
      <c r="G14720" s="757" t="s">
        <v>1767</v>
      </c>
      <c r="H14720" s="751">
        <v>538612239451</v>
      </c>
    </row>
    <row r="14721" spans="1:8">
      <c r="A14721" s="753" t="s">
        <v>85</v>
      </c>
      <c r="B14721" s="753" t="s">
        <v>246</v>
      </c>
      <c r="C14721" s="753" t="s">
        <v>223</v>
      </c>
      <c r="D14721" s="753" t="s">
        <v>1766</v>
      </c>
      <c r="E14721" s="753" t="s">
        <v>92</v>
      </c>
      <c r="F14721" s="753"/>
      <c r="G14721" s="757" t="s">
        <v>93</v>
      </c>
      <c r="H14721" s="751">
        <v>110632281915</v>
      </c>
    </row>
    <row r="14722" spans="1:8">
      <c r="A14722" s="753" t="s">
        <v>85</v>
      </c>
      <c r="B14722" s="753" t="s">
        <v>246</v>
      </c>
      <c r="C14722" s="753" t="s">
        <v>223</v>
      </c>
      <c r="D14722" s="753" t="s">
        <v>1766</v>
      </c>
      <c r="E14722" s="753" t="s">
        <v>92</v>
      </c>
      <c r="F14722" s="753" t="s">
        <v>94</v>
      </c>
      <c r="G14722" s="757" t="s">
        <v>1768</v>
      </c>
      <c r="H14722" s="751">
        <v>110185978984</v>
      </c>
    </row>
    <row r="14723" spans="1:8">
      <c r="A14723" s="753" t="s">
        <v>85</v>
      </c>
      <c r="B14723" s="753" t="s">
        <v>246</v>
      </c>
      <c r="C14723" s="753" t="s">
        <v>223</v>
      </c>
      <c r="D14723" s="753" t="s">
        <v>1766</v>
      </c>
      <c r="E14723" s="753" t="s">
        <v>92</v>
      </c>
      <c r="F14723" s="753" t="s">
        <v>95</v>
      </c>
      <c r="G14723" s="757" t="s">
        <v>1769</v>
      </c>
      <c r="H14723" s="751">
        <v>330412931</v>
      </c>
    </row>
    <row r="14724" spans="1:8">
      <c r="A14724" s="753" t="s">
        <v>85</v>
      </c>
      <c r="B14724" s="753" t="s">
        <v>246</v>
      </c>
      <c r="C14724" s="753" t="s">
        <v>223</v>
      </c>
      <c r="D14724" s="753" t="s">
        <v>1766</v>
      </c>
      <c r="E14724" s="753" t="s">
        <v>92</v>
      </c>
      <c r="F14724" s="753" t="s">
        <v>149</v>
      </c>
      <c r="G14724" s="757" t="s">
        <v>150</v>
      </c>
      <c r="H14724" s="751">
        <v>115890000</v>
      </c>
    </row>
    <row r="14725" spans="1:8" ht="26.4">
      <c r="A14725" s="753" t="s">
        <v>85</v>
      </c>
      <c r="B14725" s="753" t="s">
        <v>246</v>
      </c>
      <c r="C14725" s="753" t="s">
        <v>223</v>
      </c>
      <c r="D14725" s="753" t="s">
        <v>1766</v>
      </c>
      <c r="E14725" s="753" t="s">
        <v>141</v>
      </c>
      <c r="F14725" s="753"/>
      <c r="G14725" s="757" t="s">
        <v>1822</v>
      </c>
      <c r="H14725" s="751">
        <v>1002595126</v>
      </c>
    </row>
    <row r="14726" spans="1:8" ht="26.4">
      <c r="A14726" s="753" t="s">
        <v>85</v>
      </c>
      <c r="B14726" s="753" t="s">
        <v>246</v>
      </c>
      <c r="C14726" s="753" t="s">
        <v>223</v>
      </c>
      <c r="D14726" s="753" t="s">
        <v>1766</v>
      </c>
      <c r="E14726" s="753" t="s">
        <v>141</v>
      </c>
      <c r="F14726" s="753" t="s">
        <v>581</v>
      </c>
      <c r="G14726" s="757" t="s">
        <v>1823</v>
      </c>
      <c r="H14726" s="751">
        <v>526736000</v>
      </c>
    </row>
    <row r="14727" spans="1:8">
      <c r="A14727" s="753" t="s">
        <v>85</v>
      </c>
      <c r="B14727" s="753" t="s">
        <v>246</v>
      </c>
      <c r="C14727" s="753" t="s">
        <v>223</v>
      </c>
      <c r="D14727" s="753" t="s">
        <v>1766</v>
      </c>
      <c r="E14727" s="753" t="s">
        <v>141</v>
      </c>
      <c r="F14727" s="753" t="s">
        <v>142</v>
      </c>
      <c r="G14727" s="757" t="s">
        <v>1856</v>
      </c>
      <c r="H14727" s="751">
        <v>475859126</v>
      </c>
    </row>
    <row r="14728" spans="1:8">
      <c r="A14728" s="753" t="s">
        <v>85</v>
      </c>
      <c r="B14728" s="753" t="s">
        <v>246</v>
      </c>
      <c r="C14728" s="753" t="s">
        <v>223</v>
      </c>
      <c r="D14728" s="753" t="s">
        <v>1766</v>
      </c>
      <c r="E14728" s="753" t="s">
        <v>96</v>
      </c>
      <c r="F14728" s="753"/>
      <c r="G14728" s="757" t="s">
        <v>97</v>
      </c>
      <c r="H14728" s="751">
        <v>81207124579</v>
      </c>
    </row>
    <row r="14729" spans="1:8">
      <c r="A14729" s="753" t="s">
        <v>85</v>
      </c>
      <c r="B14729" s="753" t="s">
        <v>246</v>
      </c>
      <c r="C14729" s="753" t="s">
        <v>223</v>
      </c>
      <c r="D14729" s="753" t="s">
        <v>1766</v>
      </c>
      <c r="E14729" s="753" t="s">
        <v>96</v>
      </c>
      <c r="F14729" s="753" t="s">
        <v>151</v>
      </c>
      <c r="G14729" s="757" t="s">
        <v>152</v>
      </c>
      <c r="H14729" s="751">
        <v>1896572504</v>
      </c>
    </row>
    <row r="14730" spans="1:8">
      <c r="A14730" s="753" t="s">
        <v>85</v>
      </c>
      <c r="B14730" s="753" t="s">
        <v>246</v>
      </c>
      <c r="C14730" s="753" t="s">
        <v>223</v>
      </c>
      <c r="D14730" s="753" t="s">
        <v>1766</v>
      </c>
      <c r="E14730" s="753" t="s">
        <v>96</v>
      </c>
      <c r="F14730" s="753" t="s">
        <v>440</v>
      </c>
      <c r="G14730" s="757" t="s">
        <v>441</v>
      </c>
      <c r="H14730" s="751">
        <v>5960320041</v>
      </c>
    </row>
    <row r="14731" spans="1:8">
      <c r="A14731" s="753" t="s">
        <v>85</v>
      </c>
      <c r="B14731" s="753" t="s">
        <v>246</v>
      </c>
      <c r="C14731" s="753" t="s">
        <v>223</v>
      </c>
      <c r="D14731" s="753" t="s">
        <v>1766</v>
      </c>
      <c r="E14731" s="753" t="s">
        <v>96</v>
      </c>
      <c r="F14731" s="753" t="s">
        <v>434</v>
      </c>
      <c r="G14731" s="757" t="s">
        <v>435</v>
      </c>
      <c r="H14731" s="751">
        <v>3722215770</v>
      </c>
    </row>
    <row r="14732" spans="1:8">
      <c r="A14732" s="753" t="s">
        <v>85</v>
      </c>
      <c r="B14732" s="753" t="s">
        <v>246</v>
      </c>
      <c r="C14732" s="753" t="s">
        <v>223</v>
      </c>
      <c r="D14732" s="753" t="s">
        <v>1766</v>
      </c>
      <c r="E14732" s="753" t="s">
        <v>96</v>
      </c>
      <c r="F14732" s="753" t="s">
        <v>864</v>
      </c>
      <c r="G14732" s="757" t="s">
        <v>1770</v>
      </c>
      <c r="H14732" s="751">
        <v>4611170615</v>
      </c>
    </row>
    <row r="14733" spans="1:8">
      <c r="A14733" s="753" t="s">
        <v>85</v>
      </c>
      <c r="B14733" s="753" t="s">
        <v>246</v>
      </c>
      <c r="C14733" s="753" t="s">
        <v>223</v>
      </c>
      <c r="D14733" s="753" t="s">
        <v>1766</v>
      </c>
      <c r="E14733" s="753" t="s">
        <v>96</v>
      </c>
      <c r="F14733" s="753" t="s">
        <v>11</v>
      </c>
      <c r="G14733" s="757" t="s">
        <v>1830</v>
      </c>
      <c r="H14733" s="751">
        <v>3278000</v>
      </c>
    </row>
    <row r="14734" spans="1:8" ht="26.4">
      <c r="A14734" s="753" t="s">
        <v>85</v>
      </c>
      <c r="B14734" s="753" t="s">
        <v>246</v>
      </c>
      <c r="C14734" s="753" t="s">
        <v>223</v>
      </c>
      <c r="D14734" s="753" t="s">
        <v>1766</v>
      </c>
      <c r="E14734" s="753" t="s">
        <v>96</v>
      </c>
      <c r="F14734" s="753" t="s">
        <v>153</v>
      </c>
      <c r="G14734" s="757" t="s">
        <v>1771</v>
      </c>
      <c r="H14734" s="751">
        <v>21324674600</v>
      </c>
    </row>
    <row r="14735" spans="1:8">
      <c r="A14735" s="753" t="s">
        <v>85</v>
      </c>
      <c r="B14735" s="753" t="s">
        <v>246</v>
      </c>
      <c r="C14735" s="753" t="s">
        <v>223</v>
      </c>
      <c r="D14735" s="753" t="s">
        <v>1766</v>
      </c>
      <c r="E14735" s="753" t="s">
        <v>96</v>
      </c>
      <c r="F14735" s="753" t="s">
        <v>436</v>
      </c>
      <c r="G14735" s="757" t="s">
        <v>437</v>
      </c>
      <c r="H14735" s="751">
        <v>3373812</v>
      </c>
    </row>
    <row r="14736" spans="1:8" ht="26.4">
      <c r="A14736" s="753" t="s">
        <v>85</v>
      </c>
      <c r="B14736" s="753" t="s">
        <v>246</v>
      </c>
      <c r="C14736" s="753" t="s">
        <v>223</v>
      </c>
      <c r="D14736" s="753" t="s">
        <v>1766</v>
      </c>
      <c r="E14736" s="753" t="s">
        <v>96</v>
      </c>
      <c r="F14736" s="753" t="s">
        <v>98</v>
      </c>
      <c r="G14736" s="757" t="s">
        <v>99</v>
      </c>
      <c r="H14736" s="751">
        <v>631482031</v>
      </c>
    </row>
    <row r="14737" spans="1:8">
      <c r="A14737" s="753" t="s">
        <v>85</v>
      </c>
      <c r="B14737" s="753" t="s">
        <v>246</v>
      </c>
      <c r="C14737" s="753" t="s">
        <v>223</v>
      </c>
      <c r="D14737" s="753" t="s">
        <v>1766</v>
      </c>
      <c r="E14737" s="753" t="s">
        <v>96</v>
      </c>
      <c r="F14737" s="753" t="s">
        <v>322</v>
      </c>
      <c r="G14737" s="757" t="s">
        <v>323</v>
      </c>
      <c r="H14737" s="751">
        <v>57600000</v>
      </c>
    </row>
    <row r="14738" spans="1:8" ht="26.4">
      <c r="A14738" s="753" t="s">
        <v>85</v>
      </c>
      <c r="B14738" s="753" t="s">
        <v>246</v>
      </c>
      <c r="C14738" s="753" t="s">
        <v>223</v>
      </c>
      <c r="D14738" s="753" t="s">
        <v>1766</v>
      </c>
      <c r="E14738" s="753" t="s">
        <v>96</v>
      </c>
      <c r="F14738" s="753" t="s">
        <v>442</v>
      </c>
      <c r="G14738" s="757" t="s">
        <v>1772</v>
      </c>
      <c r="H14738" s="751">
        <v>796679802</v>
      </c>
    </row>
    <row r="14739" spans="1:8">
      <c r="A14739" s="753" t="s">
        <v>85</v>
      </c>
      <c r="B14739" s="753" t="s">
        <v>246</v>
      </c>
      <c r="C14739" s="753" t="s">
        <v>223</v>
      </c>
      <c r="D14739" s="753" t="s">
        <v>1766</v>
      </c>
      <c r="E14739" s="753" t="s">
        <v>96</v>
      </c>
      <c r="F14739" s="753" t="s">
        <v>330</v>
      </c>
      <c r="G14739" s="757" t="s">
        <v>331</v>
      </c>
      <c r="H14739" s="751">
        <v>1706298134</v>
      </c>
    </row>
    <row r="14740" spans="1:8" ht="26.4">
      <c r="A14740" s="753" t="s">
        <v>85</v>
      </c>
      <c r="B14740" s="753" t="s">
        <v>246</v>
      </c>
      <c r="C14740" s="753" t="s">
        <v>223</v>
      </c>
      <c r="D14740" s="753" t="s">
        <v>1766</v>
      </c>
      <c r="E14740" s="753" t="s">
        <v>96</v>
      </c>
      <c r="F14740" s="753" t="s">
        <v>332</v>
      </c>
      <c r="G14740" s="757" t="s">
        <v>1874</v>
      </c>
      <c r="H14740" s="751">
        <v>5205562875</v>
      </c>
    </row>
    <row r="14741" spans="1:8">
      <c r="A14741" s="753" t="s">
        <v>85</v>
      </c>
      <c r="B14741" s="753" t="s">
        <v>246</v>
      </c>
      <c r="C14741" s="753" t="s">
        <v>223</v>
      </c>
      <c r="D14741" s="753" t="s">
        <v>1766</v>
      </c>
      <c r="E14741" s="753" t="s">
        <v>96</v>
      </c>
      <c r="F14741" s="753" t="s">
        <v>247</v>
      </c>
      <c r="G14741" s="757" t="s">
        <v>2009</v>
      </c>
      <c r="H14741" s="751">
        <v>84240015</v>
      </c>
    </row>
    <row r="14742" spans="1:8" ht="26.4">
      <c r="A14742" s="753" t="s">
        <v>85</v>
      </c>
      <c r="B14742" s="753" t="s">
        <v>246</v>
      </c>
      <c r="C14742" s="753" t="s">
        <v>223</v>
      </c>
      <c r="D14742" s="753" t="s">
        <v>1766</v>
      </c>
      <c r="E14742" s="753" t="s">
        <v>96</v>
      </c>
      <c r="F14742" s="753" t="s">
        <v>457</v>
      </c>
      <c r="G14742" s="757" t="s">
        <v>1875</v>
      </c>
      <c r="H14742" s="751">
        <v>47158500</v>
      </c>
    </row>
    <row r="14743" spans="1:8">
      <c r="A14743" s="753" t="s">
        <v>85</v>
      </c>
      <c r="B14743" s="753" t="s">
        <v>246</v>
      </c>
      <c r="C14743" s="753" t="s">
        <v>223</v>
      </c>
      <c r="D14743" s="753" t="s">
        <v>1766</v>
      </c>
      <c r="E14743" s="753" t="s">
        <v>96</v>
      </c>
      <c r="F14743" s="753" t="s">
        <v>144</v>
      </c>
      <c r="G14743" s="757" t="s">
        <v>145</v>
      </c>
      <c r="H14743" s="751">
        <v>28267286203</v>
      </c>
    </row>
    <row r="14744" spans="1:8">
      <c r="A14744" s="753" t="s">
        <v>85</v>
      </c>
      <c r="B14744" s="753" t="s">
        <v>246</v>
      </c>
      <c r="C14744" s="753" t="s">
        <v>223</v>
      </c>
      <c r="D14744" s="753" t="s">
        <v>1766</v>
      </c>
      <c r="E14744" s="753" t="s">
        <v>96</v>
      </c>
      <c r="F14744" s="753" t="s">
        <v>154</v>
      </c>
      <c r="G14744" s="757" t="s">
        <v>1773</v>
      </c>
      <c r="H14744" s="751">
        <v>6889211677</v>
      </c>
    </row>
    <row r="14745" spans="1:8" ht="26.4">
      <c r="A14745" s="753" t="s">
        <v>85</v>
      </c>
      <c r="B14745" s="753" t="s">
        <v>246</v>
      </c>
      <c r="C14745" s="753" t="s">
        <v>223</v>
      </c>
      <c r="D14745" s="753" t="s">
        <v>1766</v>
      </c>
      <c r="E14745" s="753" t="s">
        <v>333</v>
      </c>
      <c r="F14745" s="753"/>
      <c r="G14745" s="757" t="s">
        <v>1907</v>
      </c>
      <c r="H14745" s="751">
        <v>20992300</v>
      </c>
    </row>
    <row r="14746" spans="1:8" ht="39.6">
      <c r="A14746" s="753" t="s">
        <v>85</v>
      </c>
      <c r="B14746" s="753" t="s">
        <v>246</v>
      </c>
      <c r="C14746" s="753" t="s">
        <v>223</v>
      </c>
      <c r="D14746" s="753" t="s">
        <v>1766</v>
      </c>
      <c r="E14746" s="753" t="s">
        <v>333</v>
      </c>
      <c r="F14746" s="753" t="s">
        <v>1908</v>
      </c>
      <c r="G14746" s="757" t="s">
        <v>1909</v>
      </c>
      <c r="H14746" s="751">
        <v>1892300</v>
      </c>
    </row>
    <row r="14747" spans="1:8">
      <c r="A14747" s="753" t="s">
        <v>85</v>
      </c>
      <c r="B14747" s="753" t="s">
        <v>246</v>
      </c>
      <c r="C14747" s="753" t="s">
        <v>223</v>
      </c>
      <c r="D14747" s="753" t="s">
        <v>1766</v>
      </c>
      <c r="E14747" s="753" t="s">
        <v>333</v>
      </c>
      <c r="F14747" s="753" t="s">
        <v>334</v>
      </c>
      <c r="G14747" s="757" t="s">
        <v>335</v>
      </c>
      <c r="H14747" s="751">
        <v>6600000</v>
      </c>
    </row>
    <row r="14748" spans="1:8">
      <c r="A14748" s="753" t="s">
        <v>85</v>
      </c>
      <c r="B14748" s="753" t="s">
        <v>246</v>
      </c>
      <c r="C14748" s="753" t="s">
        <v>223</v>
      </c>
      <c r="D14748" s="753" t="s">
        <v>1766</v>
      </c>
      <c r="E14748" s="753" t="s">
        <v>333</v>
      </c>
      <c r="F14748" s="753" t="s">
        <v>853</v>
      </c>
      <c r="G14748" s="757" t="s">
        <v>1911</v>
      </c>
      <c r="H14748" s="751">
        <v>12500000</v>
      </c>
    </row>
    <row r="14749" spans="1:8">
      <c r="A14749" s="753" t="s">
        <v>85</v>
      </c>
      <c r="B14749" s="753" t="s">
        <v>246</v>
      </c>
      <c r="C14749" s="753" t="s">
        <v>223</v>
      </c>
      <c r="D14749" s="753" t="s">
        <v>1766</v>
      </c>
      <c r="E14749" s="753" t="s">
        <v>426</v>
      </c>
      <c r="F14749" s="753"/>
      <c r="G14749" s="757" t="s">
        <v>427</v>
      </c>
      <c r="H14749" s="751">
        <v>2358271000</v>
      </c>
    </row>
    <row r="14750" spans="1:8">
      <c r="A14750" s="753" t="s">
        <v>85</v>
      </c>
      <c r="B14750" s="753" t="s">
        <v>246</v>
      </c>
      <c r="C14750" s="753" t="s">
        <v>223</v>
      </c>
      <c r="D14750" s="753" t="s">
        <v>1766</v>
      </c>
      <c r="E14750" s="753" t="s">
        <v>426</v>
      </c>
      <c r="F14750" s="753" t="s">
        <v>428</v>
      </c>
      <c r="G14750" s="757" t="s">
        <v>1774</v>
      </c>
      <c r="H14750" s="751">
        <v>1638100500</v>
      </c>
    </row>
    <row r="14751" spans="1:8">
      <c r="A14751" s="753" t="s">
        <v>85</v>
      </c>
      <c r="B14751" s="753" t="s">
        <v>246</v>
      </c>
      <c r="C14751" s="753" t="s">
        <v>223</v>
      </c>
      <c r="D14751" s="753" t="s">
        <v>1766</v>
      </c>
      <c r="E14751" s="753" t="s">
        <v>426</v>
      </c>
      <c r="F14751" s="753" t="s">
        <v>336</v>
      </c>
      <c r="G14751" s="757" t="s">
        <v>1876</v>
      </c>
      <c r="H14751" s="751">
        <v>457255500</v>
      </c>
    </row>
    <row r="14752" spans="1:8">
      <c r="A14752" s="753" t="s">
        <v>85</v>
      </c>
      <c r="B14752" s="753" t="s">
        <v>246</v>
      </c>
      <c r="C14752" s="753" t="s">
        <v>223</v>
      </c>
      <c r="D14752" s="753" t="s">
        <v>1766</v>
      </c>
      <c r="E14752" s="753" t="s">
        <v>426</v>
      </c>
      <c r="F14752" s="753" t="s">
        <v>429</v>
      </c>
      <c r="G14752" s="757" t="s">
        <v>1775</v>
      </c>
      <c r="H14752" s="751">
        <v>262915000</v>
      </c>
    </row>
    <row r="14753" spans="1:8">
      <c r="A14753" s="753" t="s">
        <v>85</v>
      </c>
      <c r="B14753" s="753" t="s">
        <v>246</v>
      </c>
      <c r="C14753" s="753" t="s">
        <v>223</v>
      </c>
      <c r="D14753" s="753" t="s">
        <v>1766</v>
      </c>
      <c r="E14753" s="753" t="s">
        <v>100</v>
      </c>
      <c r="F14753" s="753"/>
      <c r="G14753" s="757" t="s">
        <v>101</v>
      </c>
      <c r="H14753" s="751">
        <v>2834671950</v>
      </c>
    </row>
    <row r="14754" spans="1:8">
      <c r="A14754" s="753" t="s">
        <v>85</v>
      </c>
      <c r="B14754" s="753" t="s">
        <v>246</v>
      </c>
      <c r="C14754" s="753" t="s">
        <v>223</v>
      </c>
      <c r="D14754" s="753" t="s">
        <v>1766</v>
      </c>
      <c r="E14754" s="753" t="s">
        <v>100</v>
      </c>
      <c r="F14754" s="753" t="s">
        <v>337</v>
      </c>
      <c r="G14754" s="757" t="s">
        <v>338</v>
      </c>
      <c r="H14754" s="751">
        <v>71053591</v>
      </c>
    </row>
    <row r="14755" spans="1:8">
      <c r="A14755" s="753" t="s">
        <v>85</v>
      </c>
      <c r="B14755" s="753" t="s">
        <v>246</v>
      </c>
      <c r="C14755" s="753" t="s">
        <v>223</v>
      </c>
      <c r="D14755" s="753" t="s">
        <v>1766</v>
      </c>
      <c r="E14755" s="753" t="s">
        <v>100</v>
      </c>
      <c r="F14755" s="753" t="s">
        <v>443</v>
      </c>
      <c r="G14755" s="757" t="s">
        <v>135</v>
      </c>
      <c r="H14755" s="751">
        <v>2763618359</v>
      </c>
    </row>
    <row r="14756" spans="1:8">
      <c r="A14756" s="753" t="s">
        <v>85</v>
      </c>
      <c r="B14756" s="753" t="s">
        <v>246</v>
      </c>
      <c r="C14756" s="753" t="s">
        <v>223</v>
      </c>
      <c r="D14756" s="753" t="s">
        <v>1766</v>
      </c>
      <c r="E14756" s="753" t="s">
        <v>102</v>
      </c>
      <c r="F14756" s="753"/>
      <c r="G14756" s="757" t="s">
        <v>369</v>
      </c>
      <c r="H14756" s="751">
        <v>32670282197</v>
      </c>
    </row>
    <row r="14757" spans="1:8">
      <c r="A14757" s="753" t="s">
        <v>85</v>
      </c>
      <c r="B14757" s="753" t="s">
        <v>246</v>
      </c>
      <c r="C14757" s="753" t="s">
        <v>223</v>
      </c>
      <c r="D14757" s="753" t="s">
        <v>1766</v>
      </c>
      <c r="E14757" s="753" t="s">
        <v>102</v>
      </c>
      <c r="F14757" s="753" t="s">
        <v>103</v>
      </c>
      <c r="G14757" s="757" t="s">
        <v>104</v>
      </c>
      <c r="H14757" s="751">
        <v>25191779370</v>
      </c>
    </row>
    <row r="14758" spans="1:8">
      <c r="A14758" s="753" t="s">
        <v>85</v>
      </c>
      <c r="B14758" s="753" t="s">
        <v>246</v>
      </c>
      <c r="C14758" s="753" t="s">
        <v>223</v>
      </c>
      <c r="D14758" s="753" t="s">
        <v>1766</v>
      </c>
      <c r="E14758" s="753" t="s">
        <v>102</v>
      </c>
      <c r="F14758" s="753" t="s">
        <v>105</v>
      </c>
      <c r="G14758" s="757" t="s">
        <v>106</v>
      </c>
      <c r="H14758" s="751">
        <v>4954959829</v>
      </c>
    </row>
    <row r="14759" spans="1:8">
      <c r="A14759" s="753" t="s">
        <v>85</v>
      </c>
      <c r="B14759" s="753" t="s">
        <v>246</v>
      </c>
      <c r="C14759" s="753" t="s">
        <v>223</v>
      </c>
      <c r="D14759" s="753" t="s">
        <v>1766</v>
      </c>
      <c r="E14759" s="753" t="s">
        <v>102</v>
      </c>
      <c r="F14759" s="753" t="s">
        <v>107</v>
      </c>
      <c r="G14759" s="757" t="s">
        <v>108</v>
      </c>
      <c r="H14759" s="751">
        <v>2514251619</v>
      </c>
    </row>
    <row r="14760" spans="1:8">
      <c r="A14760" s="753" t="s">
        <v>85</v>
      </c>
      <c r="B14760" s="753" t="s">
        <v>246</v>
      </c>
      <c r="C14760" s="753" t="s">
        <v>223</v>
      </c>
      <c r="D14760" s="753" t="s">
        <v>1766</v>
      </c>
      <c r="E14760" s="753" t="s">
        <v>102</v>
      </c>
      <c r="F14760" s="753" t="s">
        <v>0</v>
      </c>
      <c r="G14760" s="757" t="s">
        <v>1</v>
      </c>
      <c r="H14760" s="751">
        <v>9291379</v>
      </c>
    </row>
    <row r="14761" spans="1:8" ht="26.4">
      <c r="A14761" s="753" t="s">
        <v>85</v>
      </c>
      <c r="B14761" s="753" t="s">
        <v>246</v>
      </c>
      <c r="C14761" s="753" t="s">
        <v>223</v>
      </c>
      <c r="D14761" s="753" t="s">
        <v>1766</v>
      </c>
      <c r="E14761" s="753" t="s">
        <v>582</v>
      </c>
      <c r="F14761" s="753"/>
      <c r="G14761" s="757" t="s">
        <v>2010</v>
      </c>
      <c r="H14761" s="751">
        <v>55778361254</v>
      </c>
    </row>
    <row r="14762" spans="1:8">
      <c r="A14762" s="753" t="s">
        <v>85</v>
      </c>
      <c r="B14762" s="753" t="s">
        <v>246</v>
      </c>
      <c r="C14762" s="753" t="s">
        <v>223</v>
      </c>
      <c r="D14762" s="753" t="s">
        <v>1766</v>
      </c>
      <c r="E14762" s="753" t="s">
        <v>582</v>
      </c>
      <c r="F14762" s="753" t="s">
        <v>583</v>
      </c>
      <c r="G14762" s="757" t="s">
        <v>2011</v>
      </c>
      <c r="H14762" s="751">
        <v>38295792003</v>
      </c>
    </row>
    <row r="14763" spans="1:8">
      <c r="A14763" s="753" t="s">
        <v>85</v>
      </c>
      <c r="B14763" s="753" t="s">
        <v>246</v>
      </c>
      <c r="C14763" s="753" t="s">
        <v>223</v>
      </c>
      <c r="D14763" s="753" t="s">
        <v>1766</v>
      </c>
      <c r="E14763" s="753" t="s">
        <v>582</v>
      </c>
      <c r="F14763" s="753" t="s">
        <v>324</v>
      </c>
      <c r="G14763" s="757" t="s">
        <v>135</v>
      </c>
      <c r="H14763" s="751">
        <v>17482569251</v>
      </c>
    </row>
    <row r="14764" spans="1:8">
      <c r="A14764" s="753" t="s">
        <v>85</v>
      </c>
      <c r="B14764" s="753" t="s">
        <v>246</v>
      </c>
      <c r="C14764" s="753" t="s">
        <v>223</v>
      </c>
      <c r="D14764" s="753" t="s">
        <v>1766</v>
      </c>
      <c r="E14764" s="753" t="s">
        <v>109</v>
      </c>
      <c r="F14764" s="753"/>
      <c r="G14764" s="757" t="s">
        <v>110</v>
      </c>
      <c r="H14764" s="751">
        <v>3688875850</v>
      </c>
    </row>
    <row r="14765" spans="1:8">
      <c r="A14765" s="753" t="s">
        <v>85</v>
      </c>
      <c r="B14765" s="753" t="s">
        <v>246</v>
      </c>
      <c r="C14765" s="753" t="s">
        <v>223</v>
      </c>
      <c r="D14765" s="753" t="s">
        <v>1766</v>
      </c>
      <c r="E14765" s="753" t="s">
        <v>109</v>
      </c>
      <c r="F14765" s="753" t="s">
        <v>111</v>
      </c>
      <c r="G14765" s="757" t="s">
        <v>135</v>
      </c>
      <c r="H14765" s="751">
        <v>3688875850</v>
      </c>
    </row>
    <row r="14766" spans="1:8">
      <c r="A14766" s="753" t="s">
        <v>85</v>
      </c>
      <c r="B14766" s="753" t="s">
        <v>246</v>
      </c>
      <c r="C14766" s="753" t="s">
        <v>223</v>
      </c>
      <c r="D14766" s="753" t="s">
        <v>1766</v>
      </c>
      <c r="E14766" s="753" t="s">
        <v>112</v>
      </c>
      <c r="F14766" s="753"/>
      <c r="G14766" s="757" t="s">
        <v>113</v>
      </c>
      <c r="H14766" s="751">
        <v>5462400714</v>
      </c>
    </row>
    <row r="14767" spans="1:8">
      <c r="A14767" s="753" t="s">
        <v>85</v>
      </c>
      <c r="B14767" s="753" t="s">
        <v>246</v>
      </c>
      <c r="C14767" s="753" t="s">
        <v>223</v>
      </c>
      <c r="D14767" s="753" t="s">
        <v>1766</v>
      </c>
      <c r="E14767" s="753" t="s">
        <v>112</v>
      </c>
      <c r="F14767" s="753" t="s">
        <v>155</v>
      </c>
      <c r="G14767" s="757" t="s">
        <v>1777</v>
      </c>
      <c r="H14767" s="751">
        <v>4075708217</v>
      </c>
    </row>
    <row r="14768" spans="1:8">
      <c r="A14768" s="753" t="s">
        <v>85</v>
      </c>
      <c r="B14768" s="753" t="s">
        <v>246</v>
      </c>
      <c r="C14768" s="753" t="s">
        <v>223</v>
      </c>
      <c r="D14768" s="753" t="s">
        <v>1766</v>
      </c>
      <c r="E14768" s="753" t="s">
        <v>112</v>
      </c>
      <c r="F14768" s="753" t="s">
        <v>114</v>
      </c>
      <c r="G14768" s="757" t="s">
        <v>1778</v>
      </c>
      <c r="H14768" s="751">
        <v>497950482</v>
      </c>
    </row>
    <row r="14769" spans="1:8">
      <c r="A14769" s="753" t="s">
        <v>85</v>
      </c>
      <c r="B14769" s="753" t="s">
        <v>246</v>
      </c>
      <c r="C14769" s="753" t="s">
        <v>223</v>
      </c>
      <c r="D14769" s="753" t="s">
        <v>1766</v>
      </c>
      <c r="E14769" s="753" t="s">
        <v>112</v>
      </c>
      <c r="F14769" s="753" t="s">
        <v>156</v>
      </c>
      <c r="G14769" s="757" t="s">
        <v>1779</v>
      </c>
      <c r="H14769" s="751">
        <v>243810015</v>
      </c>
    </row>
    <row r="14770" spans="1:8">
      <c r="A14770" s="753" t="s">
        <v>85</v>
      </c>
      <c r="B14770" s="753" t="s">
        <v>246</v>
      </c>
      <c r="C14770" s="753" t="s">
        <v>223</v>
      </c>
      <c r="D14770" s="753" t="s">
        <v>1766</v>
      </c>
      <c r="E14770" s="753" t="s">
        <v>112</v>
      </c>
      <c r="F14770" s="753" t="s">
        <v>146</v>
      </c>
      <c r="G14770" s="757" t="s">
        <v>1780</v>
      </c>
      <c r="H14770" s="751">
        <v>129782000</v>
      </c>
    </row>
    <row r="14771" spans="1:8">
      <c r="A14771" s="753" t="s">
        <v>85</v>
      </c>
      <c r="B14771" s="753" t="s">
        <v>246</v>
      </c>
      <c r="C14771" s="753" t="s">
        <v>223</v>
      </c>
      <c r="D14771" s="753" t="s">
        <v>1766</v>
      </c>
      <c r="E14771" s="753" t="s">
        <v>112</v>
      </c>
      <c r="F14771" s="753" t="s">
        <v>242</v>
      </c>
      <c r="G14771" s="757" t="s">
        <v>1839</v>
      </c>
      <c r="H14771" s="751">
        <v>14870000</v>
      </c>
    </row>
    <row r="14772" spans="1:8">
      <c r="A14772" s="753" t="s">
        <v>85</v>
      </c>
      <c r="B14772" s="753" t="s">
        <v>246</v>
      </c>
      <c r="C14772" s="753" t="s">
        <v>223</v>
      </c>
      <c r="D14772" s="753" t="s">
        <v>1766</v>
      </c>
      <c r="E14772" s="753" t="s">
        <v>112</v>
      </c>
      <c r="F14772" s="753" t="s">
        <v>157</v>
      </c>
      <c r="G14772" s="757" t="s">
        <v>135</v>
      </c>
      <c r="H14772" s="751">
        <v>500280000</v>
      </c>
    </row>
    <row r="14773" spans="1:8">
      <c r="A14773" s="753" t="s">
        <v>85</v>
      </c>
      <c r="B14773" s="753" t="s">
        <v>246</v>
      </c>
      <c r="C14773" s="753" t="s">
        <v>223</v>
      </c>
      <c r="D14773" s="753" t="s">
        <v>1766</v>
      </c>
      <c r="E14773" s="753" t="s">
        <v>115</v>
      </c>
      <c r="F14773" s="753"/>
      <c r="G14773" s="757" t="s">
        <v>1781</v>
      </c>
      <c r="H14773" s="751">
        <v>20563947991</v>
      </c>
    </row>
    <row r="14774" spans="1:8">
      <c r="A14774" s="753" t="s">
        <v>85</v>
      </c>
      <c r="B14774" s="753" t="s">
        <v>246</v>
      </c>
      <c r="C14774" s="753" t="s">
        <v>223</v>
      </c>
      <c r="D14774" s="753" t="s">
        <v>1766</v>
      </c>
      <c r="E14774" s="753" t="s">
        <v>115</v>
      </c>
      <c r="F14774" s="753" t="s">
        <v>116</v>
      </c>
      <c r="G14774" s="757" t="s">
        <v>117</v>
      </c>
      <c r="H14774" s="751">
        <v>7061708280</v>
      </c>
    </row>
    <row r="14775" spans="1:8">
      <c r="A14775" s="753" t="s">
        <v>85</v>
      </c>
      <c r="B14775" s="753" t="s">
        <v>246</v>
      </c>
      <c r="C14775" s="753" t="s">
        <v>223</v>
      </c>
      <c r="D14775" s="753" t="s">
        <v>1766</v>
      </c>
      <c r="E14775" s="753" t="s">
        <v>115</v>
      </c>
      <c r="F14775" s="753" t="s">
        <v>147</v>
      </c>
      <c r="G14775" s="757" t="s">
        <v>148</v>
      </c>
      <c r="H14775" s="751">
        <v>8654103116</v>
      </c>
    </row>
    <row r="14776" spans="1:8">
      <c r="A14776" s="753" t="s">
        <v>85</v>
      </c>
      <c r="B14776" s="753" t="s">
        <v>246</v>
      </c>
      <c r="C14776" s="753" t="s">
        <v>223</v>
      </c>
      <c r="D14776" s="753" t="s">
        <v>1766</v>
      </c>
      <c r="E14776" s="753" t="s">
        <v>115</v>
      </c>
      <c r="F14776" s="753" t="s">
        <v>4</v>
      </c>
      <c r="G14776" s="757" t="s">
        <v>1782</v>
      </c>
      <c r="H14776" s="751">
        <v>196215000</v>
      </c>
    </row>
    <row r="14777" spans="1:8">
      <c r="A14777" s="753" t="s">
        <v>85</v>
      </c>
      <c r="B14777" s="753" t="s">
        <v>246</v>
      </c>
      <c r="C14777" s="753" t="s">
        <v>223</v>
      </c>
      <c r="D14777" s="753" t="s">
        <v>1766</v>
      </c>
      <c r="E14777" s="753" t="s">
        <v>115</v>
      </c>
      <c r="F14777" s="753" t="s">
        <v>118</v>
      </c>
      <c r="G14777" s="757" t="s">
        <v>119</v>
      </c>
      <c r="H14777" s="751">
        <v>4651921595</v>
      </c>
    </row>
    <row r="14778" spans="1:8">
      <c r="A14778" s="753" t="s">
        <v>85</v>
      </c>
      <c r="B14778" s="753" t="s">
        <v>246</v>
      </c>
      <c r="C14778" s="753" t="s">
        <v>223</v>
      </c>
      <c r="D14778" s="753" t="s">
        <v>1766</v>
      </c>
      <c r="E14778" s="753" t="s">
        <v>120</v>
      </c>
      <c r="F14778" s="753"/>
      <c r="G14778" s="757" t="s">
        <v>121</v>
      </c>
      <c r="H14778" s="751">
        <v>4095257899</v>
      </c>
    </row>
    <row r="14779" spans="1:8" ht="39.6">
      <c r="A14779" s="753" t="s">
        <v>85</v>
      </c>
      <c r="B14779" s="753" t="s">
        <v>246</v>
      </c>
      <c r="C14779" s="753" t="s">
        <v>223</v>
      </c>
      <c r="D14779" s="753" t="s">
        <v>1766</v>
      </c>
      <c r="E14779" s="753" t="s">
        <v>120</v>
      </c>
      <c r="F14779" s="753" t="s">
        <v>122</v>
      </c>
      <c r="G14779" s="757" t="s">
        <v>1783</v>
      </c>
      <c r="H14779" s="751">
        <v>797930992</v>
      </c>
    </row>
    <row r="14780" spans="1:8">
      <c r="A14780" s="753" t="s">
        <v>85</v>
      </c>
      <c r="B14780" s="753" t="s">
        <v>246</v>
      </c>
      <c r="C14780" s="753" t="s">
        <v>223</v>
      </c>
      <c r="D14780" s="753" t="s">
        <v>1766</v>
      </c>
      <c r="E14780" s="753" t="s">
        <v>120</v>
      </c>
      <c r="F14780" s="753" t="s">
        <v>123</v>
      </c>
      <c r="G14780" s="757" t="s">
        <v>124</v>
      </c>
      <c r="H14780" s="751">
        <v>16675413</v>
      </c>
    </row>
    <row r="14781" spans="1:8" ht="39.6">
      <c r="A14781" s="753" t="s">
        <v>85</v>
      </c>
      <c r="B14781" s="753" t="s">
        <v>246</v>
      </c>
      <c r="C14781" s="753" t="s">
        <v>223</v>
      </c>
      <c r="D14781" s="753" t="s">
        <v>1766</v>
      </c>
      <c r="E14781" s="753" t="s">
        <v>120</v>
      </c>
      <c r="F14781" s="753" t="s">
        <v>994</v>
      </c>
      <c r="G14781" s="757" t="s">
        <v>1824</v>
      </c>
      <c r="H14781" s="751">
        <v>1030496475</v>
      </c>
    </row>
    <row r="14782" spans="1:8">
      <c r="A14782" s="753" t="s">
        <v>85</v>
      </c>
      <c r="B14782" s="753" t="s">
        <v>246</v>
      </c>
      <c r="C14782" s="753" t="s">
        <v>223</v>
      </c>
      <c r="D14782" s="753" t="s">
        <v>1766</v>
      </c>
      <c r="E14782" s="753" t="s">
        <v>120</v>
      </c>
      <c r="F14782" s="753" t="s">
        <v>315</v>
      </c>
      <c r="G14782" s="757" t="s">
        <v>1831</v>
      </c>
      <c r="H14782" s="751">
        <v>1786448299</v>
      </c>
    </row>
    <row r="14783" spans="1:8" ht="26.4">
      <c r="A14783" s="753" t="s">
        <v>85</v>
      </c>
      <c r="B14783" s="753" t="s">
        <v>246</v>
      </c>
      <c r="C14783" s="753" t="s">
        <v>223</v>
      </c>
      <c r="D14783" s="753" t="s">
        <v>1766</v>
      </c>
      <c r="E14783" s="753" t="s">
        <v>120</v>
      </c>
      <c r="F14783" s="753" t="s">
        <v>1001</v>
      </c>
      <c r="G14783" s="757" t="s">
        <v>1784</v>
      </c>
      <c r="H14783" s="751">
        <v>246154520</v>
      </c>
    </row>
    <row r="14784" spans="1:8">
      <c r="A14784" s="753" t="s">
        <v>85</v>
      </c>
      <c r="B14784" s="753" t="s">
        <v>246</v>
      </c>
      <c r="C14784" s="753" t="s">
        <v>223</v>
      </c>
      <c r="D14784" s="753" t="s">
        <v>1766</v>
      </c>
      <c r="E14784" s="753" t="s">
        <v>120</v>
      </c>
      <c r="F14784" s="753" t="s">
        <v>158</v>
      </c>
      <c r="G14784" s="757" t="s">
        <v>1785</v>
      </c>
      <c r="H14784" s="751">
        <v>1000000</v>
      </c>
    </row>
    <row r="14785" spans="1:8">
      <c r="A14785" s="753" t="s">
        <v>85</v>
      </c>
      <c r="B14785" s="753" t="s">
        <v>246</v>
      </c>
      <c r="C14785" s="753" t="s">
        <v>223</v>
      </c>
      <c r="D14785" s="753" t="s">
        <v>1766</v>
      </c>
      <c r="E14785" s="753" t="s">
        <v>120</v>
      </c>
      <c r="F14785" s="753" t="s">
        <v>159</v>
      </c>
      <c r="G14785" s="757" t="s">
        <v>143</v>
      </c>
      <c r="H14785" s="751">
        <v>216552200</v>
      </c>
    </row>
    <row r="14786" spans="1:8">
      <c r="A14786" s="753" t="s">
        <v>85</v>
      </c>
      <c r="B14786" s="753" t="s">
        <v>246</v>
      </c>
      <c r="C14786" s="753" t="s">
        <v>223</v>
      </c>
      <c r="D14786" s="753" t="s">
        <v>1766</v>
      </c>
      <c r="E14786" s="753" t="s">
        <v>160</v>
      </c>
      <c r="F14786" s="753"/>
      <c r="G14786" s="757" t="s">
        <v>161</v>
      </c>
      <c r="H14786" s="751">
        <v>15535228090</v>
      </c>
    </row>
    <row r="14787" spans="1:8">
      <c r="A14787" s="753" t="s">
        <v>85</v>
      </c>
      <c r="B14787" s="753" t="s">
        <v>246</v>
      </c>
      <c r="C14787" s="753" t="s">
        <v>223</v>
      </c>
      <c r="D14787" s="753" t="s">
        <v>1766</v>
      </c>
      <c r="E14787" s="753" t="s">
        <v>160</v>
      </c>
      <c r="F14787" s="753" t="s">
        <v>162</v>
      </c>
      <c r="G14787" s="757" t="s">
        <v>163</v>
      </c>
      <c r="H14787" s="751">
        <v>477688190</v>
      </c>
    </row>
    <row r="14788" spans="1:8">
      <c r="A14788" s="753" t="s">
        <v>85</v>
      </c>
      <c r="B14788" s="753" t="s">
        <v>246</v>
      </c>
      <c r="C14788" s="753" t="s">
        <v>223</v>
      </c>
      <c r="D14788" s="753" t="s">
        <v>1766</v>
      </c>
      <c r="E14788" s="753" t="s">
        <v>160</v>
      </c>
      <c r="F14788" s="753" t="s">
        <v>544</v>
      </c>
      <c r="G14788" s="757" t="s">
        <v>545</v>
      </c>
      <c r="H14788" s="751">
        <v>150928000</v>
      </c>
    </row>
    <row r="14789" spans="1:8">
      <c r="A14789" s="753" t="s">
        <v>85</v>
      </c>
      <c r="B14789" s="753" t="s">
        <v>246</v>
      </c>
      <c r="C14789" s="753" t="s">
        <v>223</v>
      </c>
      <c r="D14789" s="753" t="s">
        <v>1766</v>
      </c>
      <c r="E14789" s="753" t="s">
        <v>160</v>
      </c>
      <c r="F14789" s="753" t="s">
        <v>975</v>
      </c>
      <c r="G14789" s="757" t="s">
        <v>974</v>
      </c>
      <c r="H14789" s="751">
        <v>700000</v>
      </c>
    </row>
    <row r="14790" spans="1:8">
      <c r="A14790" s="753" t="s">
        <v>85</v>
      </c>
      <c r="B14790" s="753" t="s">
        <v>246</v>
      </c>
      <c r="C14790" s="753" t="s">
        <v>223</v>
      </c>
      <c r="D14790" s="753" t="s">
        <v>1766</v>
      </c>
      <c r="E14790" s="753" t="s">
        <v>160</v>
      </c>
      <c r="F14790" s="753" t="s">
        <v>546</v>
      </c>
      <c r="G14790" s="757" t="s">
        <v>128</v>
      </c>
      <c r="H14790" s="751">
        <v>2700000</v>
      </c>
    </row>
    <row r="14791" spans="1:8">
      <c r="A14791" s="753" t="s">
        <v>85</v>
      </c>
      <c r="B14791" s="753" t="s">
        <v>246</v>
      </c>
      <c r="C14791" s="753" t="s">
        <v>223</v>
      </c>
      <c r="D14791" s="753" t="s">
        <v>1766</v>
      </c>
      <c r="E14791" s="753" t="s">
        <v>160</v>
      </c>
      <c r="F14791" s="753" t="s">
        <v>547</v>
      </c>
      <c r="G14791" s="757" t="s">
        <v>548</v>
      </c>
      <c r="H14791" s="751">
        <v>8600000</v>
      </c>
    </row>
    <row r="14792" spans="1:8">
      <c r="A14792" s="753" t="s">
        <v>85</v>
      </c>
      <c r="B14792" s="753" t="s">
        <v>246</v>
      </c>
      <c r="C14792" s="753" t="s">
        <v>223</v>
      </c>
      <c r="D14792" s="753" t="s">
        <v>1766</v>
      </c>
      <c r="E14792" s="753" t="s">
        <v>160</v>
      </c>
      <c r="F14792" s="753" t="s">
        <v>438</v>
      </c>
      <c r="G14792" s="757" t="s">
        <v>1786</v>
      </c>
      <c r="H14792" s="751">
        <v>82665000</v>
      </c>
    </row>
    <row r="14793" spans="1:8">
      <c r="A14793" s="753" t="s">
        <v>85</v>
      </c>
      <c r="B14793" s="753" t="s">
        <v>246</v>
      </c>
      <c r="C14793" s="753" t="s">
        <v>223</v>
      </c>
      <c r="D14793" s="753" t="s">
        <v>1766</v>
      </c>
      <c r="E14793" s="753" t="s">
        <v>160</v>
      </c>
      <c r="F14793" s="753" t="s">
        <v>549</v>
      </c>
      <c r="G14793" s="757" t="s">
        <v>550</v>
      </c>
      <c r="H14793" s="751">
        <v>8562223100</v>
      </c>
    </row>
    <row r="14794" spans="1:8">
      <c r="A14794" s="753" t="s">
        <v>85</v>
      </c>
      <c r="B14794" s="753" t="s">
        <v>246</v>
      </c>
      <c r="C14794" s="753" t="s">
        <v>223</v>
      </c>
      <c r="D14794" s="753" t="s">
        <v>1766</v>
      </c>
      <c r="E14794" s="753" t="s">
        <v>160</v>
      </c>
      <c r="F14794" s="753" t="s">
        <v>551</v>
      </c>
      <c r="G14794" s="757" t="s">
        <v>133</v>
      </c>
      <c r="H14794" s="751">
        <v>6249723800</v>
      </c>
    </row>
    <row r="14795" spans="1:8">
      <c r="A14795" s="753" t="s">
        <v>85</v>
      </c>
      <c r="B14795" s="753" t="s">
        <v>246</v>
      </c>
      <c r="C14795" s="753" t="s">
        <v>223</v>
      </c>
      <c r="D14795" s="753" t="s">
        <v>1766</v>
      </c>
      <c r="E14795" s="753" t="s">
        <v>125</v>
      </c>
      <c r="F14795" s="753"/>
      <c r="G14795" s="757" t="s">
        <v>126</v>
      </c>
      <c r="H14795" s="751">
        <v>6508025134</v>
      </c>
    </row>
    <row r="14796" spans="1:8">
      <c r="A14796" s="753" t="s">
        <v>85</v>
      </c>
      <c r="B14796" s="753" t="s">
        <v>246</v>
      </c>
      <c r="C14796" s="753" t="s">
        <v>223</v>
      </c>
      <c r="D14796" s="753" t="s">
        <v>1766</v>
      </c>
      <c r="E14796" s="753" t="s">
        <v>125</v>
      </c>
      <c r="F14796" s="753" t="s">
        <v>430</v>
      </c>
      <c r="G14796" s="757" t="s">
        <v>431</v>
      </c>
      <c r="H14796" s="751">
        <v>386975000</v>
      </c>
    </row>
    <row r="14797" spans="1:8">
      <c r="A14797" s="753" t="s">
        <v>85</v>
      </c>
      <c r="B14797" s="753" t="s">
        <v>246</v>
      </c>
      <c r="C14797" s="753" t="s">
        <v>223</v>
      </c>
      <c r="D14797" s="753" t="s">
        <v>1766</v>
      </c>
      <c r="E14797" s="753" t="s">
        <v>125</v>
      </c>
      <c r="F14797" s="753" t="s">
        <v>552</v>
      </c>
      <c r="G14797" s="757" t="s">
        <v>553</v>
      </c>
      <c r="H14797" s="751">
        <v>1062030240</v>
      </c>
    </row>
    <row r="14798" spans="1:8">
      <c r="A14798" s="753" t="s">
        <v>85</v>
      </c>
      <c r="B14798" s="753" t="s">
        <v>246</v>
      </c>
      <c r="C14798" s="753" t="s">
        <v>223</v>
      </c>
      <c r="D14798" s="753" t="s">
        <v>1766</v>
      </c>
      <c r="E14798" s="753" t="s">
        <v>125</v>
      </c>
      <c r="F14798" s="753" t="s">
        <v>127</v>
      </c>
      <c r="G14798" s="757" t="s">
        <v>128</v>
      </c>
      <c r="H14798" s="751">
        <v>959319994</v>
      </c>
    </row>
    <row r="14799" spans="1:8">
      <c r="A14799" s="753" t="s">
        <v>85</v>
      </c>
      <c r="B14799" s="753" t="s">
        <v>246</v>
      </c>
      <c r="C14799" s="753" t="s">
        <v>223</v>
      </c>
      <c r="D14799" s="753" t="s">
        <v>1766</v>
      </c>
      <c r="E14799" s="753" t="s">
        <v>125</v>
      </c>
      <c r="F14799" s="753" t="s">
        <v>129</v>
      </c>
      <c r="G14799" s="757" t="s">
        <v>1787</v>
      </c>
      <c r="H14799" s="751">
        <v>4088999900</v>
      </c>
    </row>
    <row r="14800" spans="1:8">
      <c r="A14800" s="753" t="s">
        <v>85</v>
      </c>
      <c r="B14800" s="753" t="s">
        <v>246</v>
      </c>
      <c r="C14800" s="753" t="s">
        <v>223</v>
      </c>
      <c r="D14800" s="753" t="s">
        <v>1766</v>
      </c>
      <c r="E14800" s="753" t="s">
        <v>125</v>
      </c>
      <c r="F14800" s="753" t="s">
        <v>584</v>
      </c>
      <c r="G14800" s="757" t="s">
        <v>135</v>
      </c>
      <c r="H14800" s="751">
        <v>10700000</v>
      </c>
    </row>
    <row r="14801" spans="1:8">
      <c r="A14801" s="753" t="s">
        <v>85</v>
      </c>
      <c r="B14801" s="753" t="s">
        <v>246</v>
      </c>
      <c r="C14801" s="753" t="s">
        <v>223</v>
      </c>
      <c r="D14801" s="753" t="s">
        <v>1766</v>
      </c>
      <c r="E14801" s="753" t="s">
        <v>554</v>
      </c>
      <c r="F14801" s="753"/>
      <c r="G14801" s="757" t="s">
        <v>555</v>
      </c>
      <c r="H14801" s="751">
        <v>7521351116</v>
      </c>
    </row>
    <row r="14802" spans="1:8">
      <c r="A14802" s="753" t="s">
        <v>85</v>
      </c>
      <c r="B14802" s="753" t="s">
        <v>246</v>
      </c>
      <c r="C14802" s="753" t="s">
        <v>223</v>
      </c>
      <c r="D14802" s="753" t="s">
        <v>1766</v>
      </c>
      <c r="E14802" s="753" t="s">
        <v>554</v>
      </c>
      <c r="F14802" s="753" t="s">
        <v>556</v>
      </c>
      <c r="G14802" s="757" t="s">
        <v>557</v>
      </c>
      <c r="H14802" s="751">
        <v>755782000</v>
      </c>
    </row>
    <row r="14803" spans="1:8">
      <c r="A14803" s="753" t="s">
        <v>85</v>
      </c>
      <c r="B14803" s="753" t="s">
        <v>246</v>
      </c>
      <c r="C14803" s="753" t="s">
        <v>223</v>
      </c>
      <c r="D14803" s="753" t="s">
        <v>1766</v>
      </c>
      <c r="E14803" s="753" t="s">
        <v>554</v>
      </c>
      <c r="F14803" s="753" t="s">
        <v>977</v>
      </c>
      <c r="G14803" s="757" t="s">
        <v>1877</v>
      </c>
      <c r="H14803" s="751">
        <v>13080000</v>
      </c>
    </row>
    <row r="14804" spans="1:8">
      <c r="A14804" s="753" t="s">
        <v>85</v>
      </c>
      <c r="B14804" s="753" t="s">
        <v>246</v>
      </c>
      <c r="C14804" s="753" t="s">
        <v>223</v>
      </c>
      <c r="D14804" s="753" t="s">
        <v>1766</v>
      </c>
      <c r="E14804" s="753" t="s">
        <v>554</v>
      </c>
      <c r="F14804" s="753" t="s">
        <v>942</v>
      </c>
      <c r="G14804" s="757" t="s">
        <v>941</v>
      </c>
      <c r="H14804" s="751">
        <v>29900000</v>
      </c>
    </row>
    <row r="14805" spans="1:8">
      <c r="A14805" s="753" t="s">
        <v>85</v>
      </c>
      <c r="B14805" s="753" t="s">
        <v>246</v>
      </c>
      <c r="C14805" s="753" t="s">
        <v>223</v>
      </c>
      <c r="D14805" s="753" t="s">
        <v>1766</v>
      </c>
      <c r="E14805" s="753" t="s">
        <v>554</v>
      </c>
      <c r="F14805" s="753" t="s">
        <v>971</v>
      </c>
      <c r="G14805" s="757" t="s">
        <v>970</v>
      </c>
      <c r="H14805" s="751">
        <v>500000</v>
      </c>
    </row>
    <row r="14806" spans="1:8">
      <c r="A14806" s="753" t="s">
        <v>85</v>
      </c>
      <c r="B14806" s="753" t="s">
        <v>246</v>
      </c>
      <c r="C14806" s="753" t="s">
        <v>223</v>
      </c>
      <c r="D14806" s="753" t="s">
        <v>1766</v>
      </c>
      <c r="E14806" s="753" t="s">
        <v>554</v>
      </c>
      <c r="F14806" s="753" t="s">
        <v>243</v>
      </c>
      <c r="G14806" s="757" t="s">
        <v>244</v>
      </c>
      <c r="H14806" s="751">
        <v>5177374557</v>
      </c>
    </row>
    <row r="14807" spans="1:8">
      <c r="A14807" s="753" t="s">
        <v>85</v>
      </c>
      <c r="B14807" s="753" t="s">
        <v>246</v>
      </c>
      <c r="C14807" s="753" t="s">
        <v>223</v>
      </c>
      <c r="D14807" s="753" t="s">
        <v>1766</v>
      </c>
      <c r="E14807" s="753" t="s">
        <v>554</v>
      </c>
      <c r="F14807" s="753" t="s">
        <v>206</v>
      </c>
      <c r="G14807" s="757" t="s">
        <v>207</v>
      </c>
      <c r="H14807" s="751">
        <v>299596500</v>
      </c>
    </row>
    <row r="14808" spans="1:8">
      <c r="A14808" s="753" t="s">
        <v>85</v>
      </c>
      <c r="B14808" s="753" t="s">
        <v>246</v>
      </c>
      <c r="C14808" s="753" t="s">
        <v>223</v>
      </c>
      <c r="D14808" s="753" t="s">
        <v>1766</v>
      </c>
      <c r="E14808" s="753" t="s">
        <v>554</v>
      </c>
      <c r="F14808" s="753" t="s">
        <v>558</v>
      </c>
      <c r="G14808" s="757" t="s">
        <v>559</v>
      </c>
      <c r="H14808" s="751">
        <v>1245118059</v>
      </c>
    </row>
    <row r="14809" spans="1:8" ht="39.6">
      <c r="A14809" s="753" t="s">
        <v>85</v>
      </c>
      <c r="B14809" s="753" t="s">
        <v>246</v>
      </c>
      <c r="C14809" s="753" t="s">
        <v>223</v>
      </c>
      <c r="D14809" s="753" t="s">
        <v>1766</v>
      </c>
      <c r="E14809" s="753" t="s">
        <v>560</v>
      </c>
      <c r="F14809" s="753"/>
      <c r="G14809" s="757" t="s">
        <v>1790</v>
      </c>
      <c r="H14809" s="751">
        <v>22565942297</v>
      </c>
    </row>
    <row r="14810" spans="1:8">
      <c r="A14810" s="753" t="s">
        <v>85</v>
      </c>
      <c r="B14810" s="753" t="s">
        <v>246</v>
      </c>
      <c r="C14810" s="753" t="s">
        <v>223</v>
      </c>
      <c r="D14810" s="753" t="s">
        <v>1766</v>
      </c>
      <c r="E14810" s="753" t="s">
        <v>560</v>
      </c>
      <c r="F14810" s="753" t="s">
        <v>316</v>
      </c>
      <c r="G14810" s="757" t="s">
        <v>1866</v>
      </c>
      <c r="H14810" s="751">
        <v>172935026</v>
      </c>
    </row>
    <row r="14811" spans="1:8">
      <c r="A14811" s="753" t="s">
        <v>85</v>
      </c>
      <c r="B14811" s="753" t="s">
        <v>246</v>
      </c>
      <c r="C14811" s="753" t="s">
        <v>223</v>
      </c>
      <c r="D14811" s="753" t="s">
        <v>1766</v>
      </c>
      <c r="E14811" s="753" t="s">
        <v>560</v>
      </c>
      <c r="F14811" s="753" t="s">
        <v>5</v>
      </c>
      <c r="G14811" s="757" t="s">
        <v>6</v>
      </c>
      <c r="H14811" s="751">
        <v>4083690532</v>
      </c>
    </row>
    <row r="14812" spans="1:8">
      <c r="A14812" s="753" t="s">
        <v>85</v>
      </c>
      <c r="B14812" s="753" t="s">
        <v>246</v>
      </c>
      <c r="C14812" s="753" t="s">
        <v>223</v>
      </c>
      <c r="D14812" s="753" t="s">
        <v>1766</v>
      </c>
      <c r="E14812" s="753" t="s">
        <v>560</v>
      </c>
      <c r="F14812" s="753" t="s">
        <v>418</v>
      </c>
      <c r="G14812" s="757" t="s">
        <v>1793</v>
      </c>
      <c r="H14812" s="751">
        <v>4964076243</v>
      </c>
    </row>
    <row r="14813" spans="1:8">
      <c r="A14813" s="753" t="s">
        <v>85</v>
      </c>
      <c r="B14813" s="753" t="s">
        <v>246</v>
      </c>
      <c r="C14813" s="753" t="s">
        <v>223</v>
      </c>
      <c r="D14813" s="753" t="s">
        <v>1766</v>
      </c>
      <c r="E14813" s="753" t="s">
        <v>560</v>
      </c>
      <c r="F14813" s="753" t="s">
        <v>562</v>
      </c>
      <c r="G14813" s="757" t="s">
        <v>1794</v>
      </c>
      <c r="H14813" s="751">
        <v>883864000</v>
      </c>
    </row>
    <row r="14814" spans="1:8">
      <c r="A14814" s="753" t="s">
        <v>85</v>
      </c>
      <c r="B14814" s="753" t="s">
        <v>246</v>
      </c>
      <c r="C14814" s="753" t="s">
        <v>223</v>
      </c>
      <c r="D14814" s="753" t="s">
        <v>1766</v>
      </c>
      <c r="E14814" s="753" t="s">
        <v>560</v>
      </c>
      <c r="F14814" s="753" t="s">
        <v>388</v>
      </c>
      <c r="G14814" s="757" t="s">
        <v>1915</v>
      </c>
      <c r="H14814" s="751">
        <v>694496000</v>
      </c>
    </row>
    <row r="14815" spans="1:8">
      <c r="A14815" s="753" t="s">
        <v>85</v>
      </c>
      <c r="B14815" s="753" t="s">
        <v>246</v>
      </c>
      <c r="C14815" s="753" t="s">
        <v>223</v>
      </c>
      <c r="D14815" s="753" t="s">
        <v>1766</v>
      </c>
      <c r="E14815" s="753" t="s">
        <v>560</v>
      </c>
      <c r="F14815" s="753" t="s">
        <v>7</v>
      </c>
      <c r="G14815" s="757" t="s">
        <v>1795</v>
      </c>
      <c r="H14815" s="751">
        <v>2296102570</v>
      </c>
    </row>
    <row r="14816" spans="1:8">
      <c r="A14816" s="753" t="s">
        <v>85</v>
      </c>
      <c r="B14816" s="753" t="s">
        <v>246</v>
      </c>
      <c r="C14816" s="753" t="s">
        <v>223</v>
      </c>
      <c r="D14816" s="753" t="s">
        <v>1766</v>
      </c>
      <c r="E14816" s="753" t="s">
        <v>560</v>
      </c>
      <c r="F14816" s="753" t="s">
        <v>254</v>
      </c>
      <c r="G14816" s="757" t="s">
        <v>255</v>
      </c>
      <c r="H14816" s="751">
        <v>1693658500</v>
      </c>
    </row>
    <row r="14817" spans="1:8">
      <c r="A14817" s="753" t="s">
        <v>85</v>
      </c>
      <c r="B14817" s="753" t="s">
        <v>246</v>
      </c>
      <c r="C14817" s="753" t="s">
        <v>223</v>
      </c>
      <c r="D14817" s="753" t="s">
        <v>1766</v>
      </c>
      <c r="E14817" s="753" t="s">
        <v>560</v>
      </c>
      <c r="F14817" s="753" t="s">
        <v>528</v>
      </c>
      <c r="G14817" s="757" t="s">
        <v>529</v>
      </c>
      <c r="H14817" s="751">
        <v>465389986</v>
      </c>
    </row>
    <row r="14818" spans="1:8" ht="26.4">
      <c r="A14818" s="753" t="s">
        <v>85</v>
      </c>
      <c r="B14818" s="753" t="s">
        <v>246</v>
      </c>
      <c r="C14818" s="753" t="s">
        <v>223</v>
      </c>
      <c r="D14818" s="753" t="s">
        <v>1766</v>
      </c>
      <c r="E14818" s="753" t="s">
        <v>560</v>
      </c>
      <c r="F14818" s="753" t="s">
        <v>563</v>
      </c>
      <c r="G14818" s="757" t="s">
        <v>13</v>
      </c>
      <c r="H14818" s="751">
        <v>7311729440</v>
      </c>
    </row>
    <row r="14819" spans="1:8" ht="26.4">
      <c r="A14819" s="753" t="s">
        <v>85</v>
      </c>
      <c r="B14819" s="753" t="s">
        <v>246</v>
      </c>
      <c r="C14819" s="753" t="s">
        <v>223</v>
      </c>
      <c r="D14819" s="753" t="s">
        <v>1766</v>
      </c>
      <c r="E14819" s="753" t="s">
        <v>1796</v>
      </c>
      <c r="F14819" s="753"/>
      <c r="G14819" s="757" t="s">
        <v>1797</v>
      </c>
      <c r="H14819" s="751">
        <v>12153272366</v>
      </c>
    </row>
    <row r="14820" spans="1:8">
      <c r="A14820" s="753" t="s">
        <v>85</v>
      </c>
      <c r="B14820" s="753" t="s">
        <v>246</v>
      </c>
      <c r="C14820" s="753" t="s">
        <v>223</v>
      </c>
      <c r="D14820" s="753" t="s">
        <v>1766</v>
      </c>
      <c r="E14820" s="753" t="s">
        <v>1796</v>
      </c>
      <c r="F14820" s="753" t="s">
        <v>1878</v>
      </c>
      <c r="G14820" s="757" t="s">
        <v>1866</v>
      </c>
      <c r="H14820" s="751">
        <v>105560000</v>
      </c>
    </row>
    <row r="14821" spans="1:8">
      <c r="A14821" s="753" t="s">
        <v>85</v>
      </c>
      <c r="B14821" s="753" t="s">
        <v>246</v>
      </c>
      <c r="C14821" s="753" t="s">
        <v>223</v>
      </c>
      <c r="D14821" s="753" t="s">
        <v>1766</v>
      </c>
      <c r="E14821" s="753" t="s">
        <v>1796</v>
      </c>
      <c r="F14821" s="753" t="s">
        <v>1825</v>
      </c>
      <c r="G14821" s="757" t="s">
        <v>1794</v>
      </c>
      <c r="H14821" s="751">
        <v>2024955000</v>
      </c>
    </row>
    <row r="14822" spans="1:8">
      <c r="A14822" s="753" t="s">
        <v>85</v>
      </c>
      <c r="B14822" s="753" t="s">
        <v>246</v>
      </c>
      <c r="C14822" s="753" t="s">
        <v>223</v>
      </c>
      <c r="D14822" s="753" t="s">
        <v>1766</v>
      </c>
      <c r="E14822" s="753" t="s">
        <v>1796</v>
      </c>
      <c r="F14822" s="753" t="s">
        <v>1798</v>
      </c>
      <c r="G14822" s="757" t="s">
        <v>1793</v>
      </c>
      <c r="H14822" s="751">
        <v>5601812446</v>
      </c>
    </row>
    <row r="14823" spans="1:8">
      <c r="A14823" s="753" t="s">
        <v>85</v>
      </c>
      <c r="B14823" s="753" t="s">
        <v>246</v>
      </c>
      <c r="C14823" s="753" t="s">
        <v>223</v>
      </c>
      <c r="D14823" s="753" t="s">
        <v>1766</v>
      </c>
      <c r="E14823" s="753" t="s">
        <v>1796</v>
      </c>
      <c r="F14823" s="753" t="s">
        <v>1833</v>
      </c>
      <c r="G14823" s="757" t="s">
        <v>1834</v>
      </c>
      <c r="H14823" s="751">
        <v>4420944920</v>
      </c>
    </row>
    <row r="14824" spans="1:8" ht="26.4">
      <c r="A14824" s="753" t="s">
        <v>85</v>
      </c>
      <c r="B14824" s="753" t="s">
        <v>246</v>
      </c>
      <c r="C14824" s="753" t="s">
        <v>223</v>
      </c>
      <c r="D14824" s="753" t="s">
        <v>1766</v>
      </c>
      <c r="E14824" s="753" t="s">
        <v>130</v>
      </c>
      <c r="F14824" s="753"/>
      <c r="G14824" s="757" t="s">
        <v>131</v>
      </c>
      <c r="H14824" s="751">
        <v>7309054352</v>
      </c>
    </row>
    <row r="14825" spans="1:8">
      <c r="A14825" s="753" t="s">
        <v>85</v>
      </c>
      <c r="B14825" s="753" t="s">
        <v>246</v>
      </c>
      <c r="C14825" s="753" t="s">
        <v>223</v>
      </c>
      <c r="D14825" s="753" t="s">
        <v>1766</v>
      </c>
      <c r="E14825" s="753" t="s">
        <v>130</v>
      </c>
      <c r="F14825" s="753" t="s">
        <v>585</v>
      </c>
      <c r="G14825" s="757" t="s">
        <v>1799</v>
      </c>
      <c r="H14825" s="751">
        <v>3450683742</v>
      </c>
    </row>
    <row r="14826" spans="1:8">
      <c r="A14826" s="753" t="s">
        <v>85</v>
      </c>
      <c r="B14826" s="753" t="s">
        <v>246</v>
      </c>
      <c r="C14826" s="753" t="s">
        <v>223</v>
      </c>
      <c r="D14826" s="753" t="s">
        <v>1766</v>
      </c>
      <c r="E14826" s="753" t="s">
        <v>130</v>
      </c>
      <c r="F14826" s="753" t="s">
        <v>8</v>
      </c>
      <c r="G14826" s="757" t="s">
        <v>1835</v>
      </c>
      <c r="H14826" s="751">
        <v>269924000</v>
      </c>
    </row>
    <row r="14827" spans="1:8">
      <c r="A14827" s="753" t="s">
        <v>85</v>
      </c>
      <c r="B14827" s="753" t="s">
        <v>246</v>
      </c>
      <c r="C14827" s="753" t="s">
        <v>223</v>
      </c>
      <c r="D14827" s="753" t="s">
        <v>1766</v>
      </c>
      <c r="E14827" s="753" t="s">
        <v>130</v>
      </c>
      <c r="F14827" s="753" t="s">
        <v>14</v>
      </c>
      <c r="G14827" s="757" t="s">
        <v>1800</v>
      </c>
      <c r="H14827" s="751">
        <v>420431000</v>
      </c>
    </row>
    <row r="14828" spans="1:8">
      <c r="A14828" s="753" t="s">
        <v>85</v>
      </c>
      <c r="B14828" s="753" t="s">
        <v>246</v>
      </c>
      <c r="C14828" s="753" t="s">
        <v>223</v>
      </c>
      <c r="D14828" s="753" t="s">
        <v>1766</v>
      </c>
      <c r="E14828" s="753" t="s">
        <v>130</v>
      </c>
      <c r="F14828" s="753" t="s">
        <v>132</v>
      </c>
      <c r="G14828" s="757" t="s">
        <v>135</v>
      </c>
      <c r="H14828" s="751">
        <v>3168015610</v>
      </c>
    </row>
    <row r="14829" spans="1:8">
      <c r="A14829" s="753" t="s">
        <v>85</v>
      </c>
      <c r="B14829" s="753" t="s">
        <v>246</v>
      </c>
      <c r="C14829" s="753" t="s">
        <v>223</v>
      </c>
      <c r="D14829" s="753" t="s">
        <v>1766</v>
      </c>
      <c r="E14829" s="753" t="s">
        <v>1801</v>
      </c>
      <c r="F14829" s="753"/>
      <c r="G14829" s="757" t="s">
        <v>1802</v>
      </c>
      <c r="H14829" s="751">
        <v>262236000</v>
      </c>
    </row>
    <row r="14830" spans="1:8">
      <c r="A14830" s="753" t="s">
        <v>85</v>
      </c>
      <c r="B14830" s="753" t="s">
        <v>246</v>
      </c>
      <c r="C14830" s="753" t="s">
        <v>223</v>
      </c>
      <c r="D14830" s="753" t="s">
        <v>1766</v>
      </c>
      <c r="E14830" s="753" t="s">
        <v>1801</v>
      </c>
      <c r="F14830" s="753" t="s">
        <v>2013</v>
      </c>
      <c r="G14830" s="757" t="s">
        <v>2014</v>
      </c>
      <c r="H14830" s="751">
        <v>2193000</v>
      </c>
    </row>
    <row r="14831" spans="1:8">
      <c r="A14831" s="753" t="s">
        <v>85</v>
      </c>
      <c r="B14831" s="753" t="s">
        <v>246</v>
      </c>
      <c r="C14831" s="753" t="s">
        <v>223</v>
      </c>
      <c r="D14831" s="753" t="s">
        <v>1766</v>
      </c>
      <c r="E14831" s="753" t="s">
        <v>1801</v>
      </c>
      <c r="F14831" s="753" t="s">
        <v>1803</v>
      </c>
      <c r="G14831" s="757" t="s">
        <v>1804</v>
      </c>
      <c r="H14831" s="751">
        <v>250153000</v>
      </c>
    </row>
    <row r="14832" spans="1:8">
      <c r="A14832" s="753" t="s">
        <v>85</v>
      </c>
      <c r="B14832" s="753" t="s">
        <v>246</v>
      </c>
      <c r="C14832" s="753" t="s">
        <v>223</v>
      </c>
      <c r="D14832" s="753" t="s">
        <v>1766</v>
      </c>
      <c r="E14832" s="753" t="s">
        <v>1801</v>
      </c>
      <c r="F14832" s="753" t="s">
        <v>1879</v>
      </c>
      <c r="G14832" s="757" t="s">
        <v>135</v>
      </c>
      <c r="H14832" s="751">
        <v>9890000</v>
      </c>
    </row>
    <row r="14833" spans="1:8">
      <c r="A14833" s="753" t="s">
        <v>85</v>
      </c>
      <c r="B14833" s="753" t="s">
        <v>246</v>
      </c>
      <c r="C14833" s="753" t="s">
        <v>223</v>
      </c>
      <c r="D14833" s="753" t="s">
        <v>1766</v>
      </c>
      <c r="E14833" s="753" t="s">
        <v>31</v>
      </c>
      <c r="F14833" s="753"/>
      <c r="G14833" s="757" t="s">
        <v>32</v>
      </c>
      <c r="H14833" s="751">
        <v>2128541616</v>
      </c>
    </row>
    <row r="14834" spans="1:8">
      <c r="A14834" s="753" t="s">
        <v>85</v>
      </c>
      <c r="B14834" s="753" t="s">
        <v>246</v>
      </c>
      <c r="C14834" s="753" t="s">
        <v>223</v>
      </c>
      <c r="D14834" s="753" t="s">
        <v>1766</v>
      </c>
      <c r="E14834" s="753" t="s">
        <v>31</v>
      </c>
      <c r="F14834" s="753" t="s">
        <v>940</v>
      </c>
      <c r="G14834" s="757" t="s">
        <v>939</v>
      </c>
      <c r="H14834" s="751">
        <v>100000000</v>
      </c>
    </row>
    <row r="14835" spans="1:8">
      <c r="A14835" s="753" t="s">
        <v>85</v>
      </c>
      <c r="B14835" s="753" t="s">
        <v>246</v>
      </c>
      <c r="C14835" s="753" t="s">
        <v>223</v>
      </c>
      <c r="D14835" s="753" t="s">
        <v>1766</v>
      </c>
      <c r="E14835" s="753" t="s">
        <v>31</v>
      </c>
      <c r="F14835" s="753" t="s">
        <v>653</v>
      </c>
      <c r="G14835" s="757" t="s">
        <v>865</v>
      </c>
      <c r="H14835" s="751">
        <v>3150000</v>
      </c>
    </row>
    <row r="14836" spans="1:8">
      <c r="A14836" s="753" t="s">
        <v>85</v>
      </c>
      <c r="B14836" s="753" t="s">
        <v>246</v>
      </c>
      <c r="C14836" s="753" t="s">
        <v>223</v>
      </c>
      <c r="D14836" s="753" t="s">
        <v>1766</v>
      </c>
      <c r="E14836" s="753" t="s">
        <v>31</v>
      </c>
      <c r="F14836" s="753" t="s">
        <v>33</v>
      </c>
      <c r="G14836" s="757" t="s">
        <v>135</v>
      </c>
      <c r="H14836" s="751">
        <v>2025391616</v>
      </c>
    </row>
    <row r="14837" spans="1:8" ht="26.4">
      <c r="A14837" s="753" t="s">
        <v>85</v>
      </c>
      <c r="B14837" s="753" t="s">
        <v>246</v>
      </c>
      <c r="C14837" s="753" t="s">
        <v>223</v>
      </c>
      <c r="D14837" s="753" t="s">
        <v>1766</v>
      </c>
      <c r="E14837" s="753" t="s">
        <v>458</v>
      </c>
      <c r="F14837" s="753"/>
      <c r="G14837" s="757" t="s">
        <v>1812</v>
      </c>
      <c r="H14837" s="751">
        <v>160182000</v>
      </c>
    </row>
    <row r="14838" spans="1:8">
      <c r="A14838" s="753" t="s">
        <v>85</v>
      </c>
      <c r="B14838" s="753" t="s">
        <v>246</v>
      </c>
      <c r="C14838" s="753" t="s">
        <v>223</v>
      </c>
      <c r="D14838" s="753" t="s">
        <v>1766</v>
      </c>
      <c r="E14838" s="753" t="s">
        <v>458</v>
      </c>
      <c r="F14838" s="753" t="s">
        <v>462</v>
      </c>
      <c r="G14838" s="757" t="s">
        <v>463</v>
      </c>
      <c r="H14838" s="751">
        <v>85502000</v>
      </c>
    </row>
    <row r="14839" spans="1:8">
      <c r="A14839" s="753" t="s">
        <v>85</v>
      </c>
      <c r="B14839" s="753" t="s">
        <v>246</v>
      </c>
      <c r="C14839" s="753" t="s">
        <v>223</v>
      </c>
      <c r="D14839" s="753" t="s">
        <v>1766</v>
      </c>
      <c r="E14839" s="753" t="s">
        <v>458</v>
      </c>
      <c r="F14839" s="753" t="s">
        <v>454</v>
      </c>
      <c r="G14839" s="757" t="s">
        <v>455</v>
      </c>
      <c r="H14839" s="751">
        <v>24190000</v>
      </c>
    </row>
    <row r="14840" spans="1:8">
      <c r="A14840" s="753" t="s">
        <v>85</v>
      </c>
      <c r="B14840" s="753" t="s">
        <v>246</v>
      </c>
      <c r="C14840" s="753" t="s">
        <v>223</v>
      </c>
      <c r="D14840" s="753" t="s">
        <v>1766</v>
      </c>
      <c r="E14840" s="753" t="s">
        <v>458</v>
      </c>
      <c r="F14840" s="753" t="s">
        <v>464</v>
      </c>
      <c r="G14840" s="757" t="s">
        <v>1836</v>
      </c>
      <c r="H14840" s="751">
        <v>8000000</v>
      </c>
    </row>
    <row r="14841" spans="1:8">
      <c r="A14841" s="753" t="s">
        <v>85</v>
      </c>
      <c r="B14841" s="753" t="s">
        <v>246</v>
      </c>
      <c r="C14841" s="753" t="s">
        <v>223</v>
      </c>
      <c r="D14841" s="753" t="s">
        <v>1766</v>
      </c>
      <c r="E14841" s="753" t="s">
        <v>458</v>
      </c>
      <c r="F14841" s="753" t="s">
        <v>453</v>
      </c>
      <c r="G14841" s="757" t="s">
        <v>135</v>
      </c>
      <c r="H14841" s="751">
        <v>42490000</v>
      </c>
    </row>
    <row r="14842" spans="1:8">
      <c r="A14842" s="753" t="s">
        <v>85</v>
      </c>
      <c r="B14842" s="753" t="s">
        <v>246</v>
      </c>
      <c r="C14842" s="753" t="s">
        <v>223</v>
      </c>
      <c r="D14842" s="753" t="s">
        <v>1766</v>
      </c>
      <c r="E14842" s="753" t="s">
        <v>967</v>
      </c>
      <c r="F14842" s="753"/>
      <c r="G14842" s="757" t="s">
        <v>968</v>
      </c>
      <c r="H14842" s="751">
        <v>35265000</v>
      </c>
    </row>
    <row r="14843" spans="1:8">
      <c r="A14843" s="753" t="s">
        <v>85</v>
      </c>
      <c r="B14843" s="753" t="s">
        <v>246</v>
      </c>
      <c r="C14843" s="753" t="s">
        <v>223</v>
      </c>
      <c r="D14843" s="753" t="s">
        <v>1766</v>
      </c>
      <c r="E14843" s="753" t="s">
        <v>967</v>
      </c>
      <c r="F14843" s="753" t="s">
        <v>966</v>
      </c>
      <c r="G14843" s="757" t="s">
        <v>965</v>
      </c>
      <c r="H14843" s="751">
        <v>35265000</v>
      </c>
    </row>
    <row r="14844" spans="1:8">
      <c r="A14844" s="753" t="s">
        <v>85</v>
      </c>
      <c r="B14844" s="753" t="s">
        <v>246</v>
      </c>
      <c r="C14844" s="753" t="s">
        <v>223</v>
      </c>
      <c r="D14844" s="753" t="s">
        <v>1766</v>
      </c>
      <c r="E14844" s="753" t="s">
        <v>467</v>
      </c>
      <c r="F14844" s="753"/>
      <c r="G14844" s="757" t="s">
        <v>1932</v>
      </c>
      <c r="H14844" s="751">
        <v>288601532</v>
      </c>
    </row>
    <row r="14845" spans="1:8">
      <c r="A14845" s="753" t="s">
        <v>85</v>
      </c>
      <c r="B14845" s="753" t="s">
        <v>246</v>
      </c>
      <c r="C14845" s="753" t="s">
        <v>223</v>
      </c>
      <c r="D14845" s="753" t="s">
        <v>1766</v>
      </c>
      <c r="E14845" s="753" t="s">
        <v>467</v>
      </c>
      <c r="F14845" s="753" t="s">
        <v>931</v>
      </c>
      <c r="G14845" s="757" t="s">
        <v>106</v>
      </c>
      <c r="H14845" s="751">
        <v>29502</v>
      </c>
    </row>
    <row r="14846" spans="1:8">
      <c r="A14846" s="753" t="s">
        <v>85</v>
      </c>
      <c r="B14846" s="753" t="s">
        <v>246</v>
      </c>
      <c r="C14846" s="753" t="s">
        <v>223</v>
      </c>
      <c r="D14846" s="753" t="s">
        <v>1766</v>
      </c>
      <c r="E14846" s="753" t="s">
        <v>467</v>
      </c>
      <c r="F14846" s="753" t="s">
        <v>412</v>
      </c>
      <c r="G14846" s="757" t="s">
        <v>413</v>
      </c>
      <c r="H14846" s="751">
        <v>45480000</v>
      </c>
    </row>
    <row r="14847" spans="1:8" ht="26.4">
      <c r="A14847" s="753" t="s">
        <v>85</v>
      </c>
      <c r="B14847" s="753" t="s">
        <v>246</v>
      </c>
      <c r="C14847" s="753" t="s">
        <v>223</v>
      </c>
      <c r="D14847" s="753" t="s">
        <v>1766</v>
      </c>
      <c r="E14847" s="753" t="s">
        <v>467</v>
      </c>
      <c r="F14847" s="753" t="s">
        <v>468</v>
      </c>
      <c r="G14847" s="757" t="s">
        <v>2039</v>
      </c>
      <c r="H14847" s="751">
        <v>243092030</v>
      </c>
    </row>
    <row r="14848" spans="1:8">
      <c r="A14848" s="753" t="s">
        <v>85</v>
      </c>
      <c r="B14848" s="753" t="s">
        <v>246</v>
      </c>
      <c r="C14848" s="753" t="s">
        <v>223</v>
      </c>
      <c r="D14848" s="753" t="s">
        <v>1766</v>
      </c>
      <c r="E14848" s="753" t="s">
        <v>1857</v>
      </c>
      <c r="F14848" s="753"/>
      <c r="G14848" s="757" t="s">
        <v>1858</v>
      </c>
      <c r="H14848" s="751">
        <v>158520000</v>
      </c>
    </row>
    <row r="14849" spans="1:8">
      <c r="A14849" s="753" t="s">
        <v>85</v>
      </c>
      <c r="B14849" s="753" t="s">
        <v>246</v>
      </c>
      <c r="C14849" s="753" t="s">
        <v>223</v>
      </c>
      <c r="D14849" s="753" t="s">
        <v>1766</v>
      </c>
      <c r="E14849" s="753" t="s">
        <v>1857</v>
      </c>
      <c r="F14849" s="753" t="s">
        <v>1859</v>
      </c>
      <c r="G14849" s="757" t="s">
        <v>1860</v>
      </c>
      <c r="H14849" s="751">
        <v>12000000</v>
      </c>
    </row>
    <row r="14850" spans="1:8" ht="26.4">
      <c r="A14850" s="753" t="s">
        <v>85</v>
      </c>
      <c r="B14850" s="753" t="s">
        <v>246</v>
      </c>
      <c r="C14850" s="753" t="s">
        <v>223</v>
      </c>
      <c r="D14850" s="753" t="s">
        <v>1766</v>
      </c>
      <c r="E14850" s="753" t="s">
        <v>1857</v>
      </c>
      <c r="F14850" s="753" t="s">
        <v>1917</v>
      </c>
      <c r="G14850" s="757" t="s">
        <v>1918</v>
      </c>
      <c r="H14850" s="751">
        <v>106500000</v>
      </c>
    </row>
    <row r="14851" spans="1:8">
      <c r="A14851" s="753" t="s">
        <v>85</v>
      </c>
      <c r="B14851" s="753" t="s">
        <v>246</v>
      </c>
      <c r="C14851" s="753" t="s">
        <v>223</v>
      </c>
      <c r="D14851" s="753" t="s">
        <v>1766</v>
      </c>
      <c r="E14851" s="753" t="s">
        <v>1857</v>
      </c>
      <c r="F14851" s="753" t="s">
        <v>1941</v>
      </c>
      <c r="G14851" s="757" t="s">
        <v>135</v>
      </c>
      <c r="H14851" s="751">
        <v>40020000</v>
      </c>
    </row>
    <row r="14852" spans="1:8">
      <c r="A14852" s="753" t="s">
        <v>85</v>
      </c>
      <c r="B14852" s="753" t="s">
        <v>246</v>
      </c>
      <c r="C14852" s="753" t="s">
        <v>223</v>
      </c>
      <c r="D14852" s="753" t="s">
        <v>1766</v>
      </c>
      <c r="E14852" s="753" t="s">
        <v>134</v>
      </c>
      <c r="F14852" s="753"/>
      <c r="G14852" s="757" t="s">
        <v>135</v>
      </c>
      <c r="H14852" s="751">
        <v>57728897052</v>
      </c>
    </row>
    <row r="14853" spans="1:8" ht="39.6">
      <c r="A14853" s="753" t="s">
        <v>85</v>
      </c>
      <c r="B14853" s="753" t="s">
        <v>246</v>
      </c>
      <c r="C14853" s="753" t="s">
        <v>223</v>
      </c>
      <c r="D14853" s="753" t="s">
        <v>1766</v>
      </c>
      <c r="E14853" s="753" t="s">
        <v>134</v>
      </c>
      <c r="F14853" s="753" t="s">
        <v>866</v>
      </c>
      <c r="G14853" s="757" t="s">
        <v>1965</v>
      </c>
      <c r="H14853" s="751">
        <v>279246800</v>
      </c>
    </row>
    <row r="14854" spans="1:8">
      <c r="A14854" s="753" t="s">
        <v>85</v>
      </c>
      <c r="B14854" s="753" t="s">
        <v>246</v>
      </c>
      <c r="C14854" s="753" t="s">
        <v>223</v>
      </c>
      <c r="D14854" s="753" t="s">
        <v>1766</v>
      </c>
      <c r="E14854" s="753" t="s">
        <v>134</v>
      </c>
      <c r="F14854" s="753" t="s">
        <v>9</v>
      </c>
      <c r="G14854" s="757" t="s">
        <v>1805</v>
      </c>
      <c r="H14854" s="751">
        <v>50516000</v>
      </c>
    </row>
    <row r="14855" spans="1:8">
      <c r="A14855" s="753" t="s">
        <v>85</v>
      </c>
      <c r="B14855" s="753" t="s">
        <v>246</v>
      </c>
      <c r="C14855" s="753" t="s">
        <v>223</v>
      </c>
      <c r="D14855" s="753" t="s">
        <v>1766</v>
      </c>
      <c r="E14855" s="753" t="s">
        <v>134</v>
      </c>
      <c r="F14855" s="753" t="s">
        <v>137</v>
      </c>
      <c r="G14855" s="757" t="s">
        <v>138</v>
      </c>
      <c r="H14855" s="751">
        <v>9227771740</v>
      </c>
    </row>
    <row r="14856" spans="1:8" ht="26.4">
      <c r="A14856" s="753" t="s">
        <v>85</v>
      </c>
      <c r="B14856" s="753" t="s">
        <v>246</v>
      </c>
      <c r="C14856" s="753" t="s">
        <v>223</v>
      </c>
      <c r="D14856" s="753" t="s">
        <v>1766</v>
      </c>
      <c r="E14856" s="753" t="s">
        <v>134</v>
      </c>
      <c r="F14856" s="753" t="s">
        <v>2033</v>
      </c>
      <c r="G14856" s="757" t="s">
        <v>2034</v>
      </c>
      <c r="H14856" s="751">
        <v>3840000</v>
      </c>
    </row>
    <row r="14857" spans="1:8">
      <c r="A14857" s="753" t="s">
        <v>85</v>
      </c>
      <c r="B14857" s="753" t="s">
        <v>246</v>
      </c>
      <c r="C14857" s="753" t="s">
        <v>223</v>
      </c>
      <c r="D14857" s="753" t="s">
        <v>1766</v>
      </c>
      <c r="E14857" s="753" t="s">
        <v>134</v>
      </c>
      <c r="F14857" s="753" t="s">
        <v>139</v>
      </c>
      <c r="G14857" s="757" t="s">
        <v>140</v>
      </c>
      <c r="H14857" s="751">
        <v>48167522512</v>
      </c>
    </row>
    <row r="14858" spans="1:8" ht="39.6">
      <c r="A14858" s="753" t="s">
        <v>85</v>
      </c>
      <c r="B14858" s="753" t="s">
        <v>246</v>
      </c>
      <c r="C14858" s="753" t="s">
        <v>223</v>
      </c>
      <c r="D14858" s="753" t="s">
        <v>1766</v>
      </c>
      <c r="E14858" s="753" t="s">
        <v>419</v>
      </c>
      <c r="F14858" s="753"/>
      <c r="G14858" s="757" t="s">
        <v>1807</v>
      </c>
      <c r="H14858" s="751">
        <v>128850303</v>
      </c>
    </row>
    <row r="14859" spans="1:8">
      <c r="A14859" s="753" t="s">
        <v>85</v>
      </c>
      <c r="B14859" s="753" t="s">
        <v>246</v>
      </c>
      <c r="C14859" s="753" t="s">
        <v>223</v>
      </c>
      <c r="D14859" s="753" t="s">
        <v>1766</v>
      </c>
      <c r="E14859" s="753" t="s">
        <v>419</v>
      </c>
      <c r="F14859" s="753" t="s">
        <v>248</v>
      </c>
      <c r="G14859" s="757" t="s">
        <v>249</v>
      </c>
      <c r="H14859" s="751">
        <v>53070300</v>
      </c>
    </row>
    <row r="14860" spans="1:8" ht="52.8">
      <c r="A14860" s="753" t="s">
        <v>85</v>
      </c>
      <c r="B14860" s="753" t="s">
        <v>246</v>
      </c>
      <c r="C14860" s="753" t="s">
        <v>223</v>
      </c>
      <c r="D14860" s="753" t="s">
        <v>1766</v>
      </c>
      <c r="E14860" s="753" t="s">
        <v>419</v>
      </c>
      <c r="F14860" s="753" t="s">
        <v>420</v>
      </c>
      <c r="G14860" s="757" t="s">
        <v>2714</v>
      </c>
      <c r="H14860" s="751">
        <v>53514503</v>
      </c>
    </row>
    <row r="14861" spans="1:8">
      <c r="A14861" s="753" t="s">
        <v>85</v>
      </c>
      <c r="B14861" s="753" t="s">
        <v>246</v>
      </c>
      <c r="C14861" s="753" t="s">
        <v>223</v>
      </c>
      <c r="D14861" s="753" t="s">
        <v>1766</v>
      </c>
      <c r="E14861" s="753" t="s">
        <v>419</v>
      </c>
      <c r="F14861" s="753" t="s">
        <v>252</v>
      </c>
      <c r="G14861" s="757" t="s">
        <v>135</v>
      </c>
      <c r="H14861" s="751">
        <v>22265500</v>
      </c>
    </row>
    <row r="14862" spans="1:8">
      <c r="A14862" s="753" t="s">
        <v>85</v>
      </c>
      <c r="B14862" s="753" t="s">
        <v>246</v>
      </c>
      <c r="C14862" s="753" t="s">
        <v>223</v>
      </c>
      <c r="D14862" s="753" t="s">
        <v>1766</v>
      </c>
      <c r="E14862" s="753" t="s">
        <v>404</v>
      </c>
      <c r="F14862" s="753"/>
      <c r="G14862" s="757" t="s">
        <v>1808</v>
      </c>
      <c r="H14862" s="751">
        <v>1593135320</v>
      </c>
    </row>
    <row r="14863" spans="1:8">
      <c r="A14863" s="753" t="s">
        <v>85</v>
      </c>
      <c r="B14863" s="753" t="s">
        <v>246</v>
      </c>
      <c r="C14863" s="753" t="s">
        <v>223</v>
      </c>
      <c r="D14863" s="753" t="s">
        <v>1766</v>
      </c>
      <c r="E14863" s="753" t="s">
        <v>404</v>
      </c>
      <c r="F14863" s="753" t="s">
        <v>1809</v>
      </c>
      <c r="G14863" s="757" t="s">
        <v>26</v>
      </c>
      <c r="H14863" s="751">
        <v>1583325320</v>
      </c>
    </row>
    <row r="14864" spans="1:8">
      <c r="A14864" s="753" t="s">
        <v>85</v>
      </c>
      <c r="B14864" s="753" t="s">
        <v>246</v>
      </c>
      <c r="C14864" s="753" t="s">
        <v>223</v>
      </c>
      <c r="D14864" s="753" t="s">
        <v>1766</v>
      </c>
      <c r="E14864" s="753" t="s">
        <v>404</v>
      </c>
      <c r="F14864" s="753" t="s">
        <v>867</v>
      </c>
      <c r="G14864" s="757" t="s">
        <v>135</v>
      </c>
      <c r="H14864" s="751">
        <v>9810000</v>
      </c>
    </row>
    <row r="14865" spans="1:8">
      <c r="A14865" s="753" t="s">
        <v>85</v>
      </c>
      <c r="B14865" s="753" t="s">
        <v>246</v>
      </c>
      <c r="C14865" s="753" t="s">
        <v>223</v>
      </c>
      <c r="D14865" s="753" t="s">
        <v>1766</v>
      </c>
      <c r="E14865" s="753" t="s">
        <v>353</v>
      </c>
      <c r="F14865" s="753"/>
      <c r="G14865" s="757" t="s">
        <v>354</v>
      </c>
      <c r="H14865" s="751">
        <v>10176763869</v>
      </c>
    </row>
    <row r="14866" spans="1:8">
      <c r="A14866" s="753" t="s">
        <v>85</v>
      </c>
      <c r="B14866" s="753" t="s">
        <v>246</v>
      </c>
      <c r="C14866" s="753" t="s">
        <v>223</v>
      </c>
      <c r="D14866" s="753" t="s">
        <v>1766</v>
      </c>
      <c r="E14866" s="753" t="s">
        <v>353</v>
      </c>
      <c r="F14866" s="753" t="s">
        <v>405</v>
      </c>
      <c r="G14866" s="757" t="s">
        <v>1920</v>
      </c>
      <c r="H14866" s="751">
        <v>9405121234</v>
      </c>
    </row>
    <row r="14867" spans="1:8">
      <c r="A14867" s="753" t="s">
        <v>85</v>
      </c>
      <c r="B14867" s="753" t="s">
        <v>246</v>
      </c>
      <c r="C14867" s="753" t="s">
        <v>223</v>
      </c>
      <c r="D14867" s="753" t="s">
        <v>1766</v>
      </c>
      <c r="E14867" s="753" t="s">
        <v>353</v>
      </c>
      <c r="F14867" s="753" t="s">
        <v>1003</v>
      </c>
      <c r="G14867" s="757" t="s">
        <v>136</v>
      </c>
      <c r="H14867" s="751">
        <v>771642635</v>
      </c>
    </row>
    <row r="14868" spans="1:8">
      <c r="A14868" s="753" t="s">
        <v>85</v>
      </c>
      <c r="B14868" s="753" t="s">
        <v>246</v>
      </c>
      <c r="C14868" s="753" t="s">
        <v>223</v>
      </c>
      <c r="D14868" s="753" t="s">
        <v>1766</v>
      </c>
      <c r="E14868" s="753" t="s">
        <v>424</v>
      </c>
      <c r="F14868" s="753"/>
      <c r="G14868" s="757" t="s">
        <v>425</v>
      </c>
      <c r="H14868" s="751">
        <v>403800000</v>
      </c>
    </row>
    <row r="14869" spans="1:8" ht="26.4">
      <c r="A14869" s="753" t="s">
        <v>85</v>
      </c>
      <c r="B14869" s="753" t="s">
        <v>246</v>
      </c>
      <c r="C14869" s="753" t="s">
        <v>223</v>
      </c>
      <c r="D14869" s="753" t="s">
        <v>1766</v>
      </c>
      <c r="E14869" s="753" t="s">
        <v>424</v>
      </c>
      <c r="F14869" s="753" t="s">
        <v>256</v>
      </c>
      <c r="G14869" s="757" t="s">
        <v>465</v>
      </c>
      <c r="H14869" s="751">
        <v>7882000</v>
      </c>
    </row>
    <row r="14870" spans="1:8">
      <c r="A14870" s="753" t="s">
        <v>85</v>
      </c>
      <c r="B14870" s="753" t="s">
        <v>246</v>
      </c>
      <c r="C14870" s="753" t="s">
        <v>223</v>
      </c>
      <c r="D14870" s="753" t="s">
        <v>1766</v>
      </c>
      <c r="E14870" s="753" t="s">
        <v>424</v>
      </c>
      <c r="F14870" s="753" t="s">
        <v>201</v>
      </c>
      <c r="G14870" s="757" t="s">
        <v>202</v>
      </c>
      <c r="H14870" s="751">
        <v>299850000</v>
      </c>
    </row>
    <row r="14871" spans="1:8">
      <c r="A14871" s="753" t="s">
        <v>85</v>
      </c>
      <c r="B14871" s="753" t="s">
        <v>246</v>
      </c>
      <c r="C14871" s="753" t="s">
        <v>223</v>
      </c>
      <c r="D14871" s="753" t="s">
        <v>1766</v>
      </c>
      <c r="E14871" s="753" t="s">
        <v>424</v>
      </c>
      <c r="F14871" s="753" t="s">
        <v>203</v>
      </c>
      <c r="G14871" s="757" t="s">
        <v>135</v>
      </c>
      <c r="H14871" s="751">
        <v>96068000</v>
      </c>
    </row>
    <row r="14872" spans="1:8">
      <c r="A14872" s="753" t="s">
        <v>85</v>
      </c>
      <c r="B14872" s="753" t="s">
        <v>246</v>
      </c>
      <c r="C14872" s="753" t="s">
        <v>223</v>
      </c>
      <c r="D14872" s="753" t="s">
        <v>1766</v>
      </c>
      <c r="E14872" s="753" t="s">
        <v>918</v>
      </c>
      <c r="F14872" s="753"/>
      <c r="G14872" s="757" t="s">
        <v>1862</v>
      </c>
      <c r="H14872" s="751">
        <v>195512000</v>
      </c>
    </row>
    <row r="14873" spans="1:8">
      <c r="A14873" s="753" t="s">
        <v>85</v>
      </c>
      <c r="B14873" s="753" t="s">
        <v>246</v>
      </c>
      <c r="C14873" s="753" t="s">
        <v>223</v>
      </c>
      <c r="D14873" s="753" t="s">
        <v>1766</v>
      </c>
      <c r="E14873" s="753" t="s">
        <v>918</v>
      </c>
      <c r="F14873" s="753" t="s">
        <v>917</v>
      </c>
      <c r="G14873" s="757" t="s">
        <v>916</v>
      </c>
      <c r="H14873" s="751">
        <v>173111000</v>
      </c>
    </row>
    <row r="14874" spans="1:8">
      <c r="A14874" s="753" t="s">
        <v>85</v>
      </c>
      <c r="B14874" s="753" t="s">
        <v>246</v>
      </c>
      <c r="C14874" s="753" t="s">
        <v>223</v>
      </c>
      <c r="D14874" s="753" t="s">
        <v>1766</v>
      </c>
      <c r="E14874" s="753" t="s">
        <v>918</v>
      </c>
      <c r="F14874" s="753" t="s">
        <v>921</v>
      </c>
      <c r="G14874" s="757" t="s">
        <v>920</v>
      </c>
      <c r="H14874" s="751">
        <v>2401000</v>
      </c>
    </row>
    <row r="14875" spans="1:8">
      <c r="A14875" s="753" t="s">
        <v>85</v>
      </c>
      <c r="B14875" s="753" t="s">
        <v>246</v>
      </c>
      <c r="C14875" s="753" t="s">
        <v>223</v>
      </c>
      <c r="D14875" s="753" t="s">
        <v>1766</v>
      </c>
      <c r="E14875" s="753" t="s">
        <v>918</v>
      </c>
      <c r="F14875" s="753" t="s">
        <v>927</v>
      </c>
      <c r="G14875" s="757" t="s">
        <v>926</v>
      </c>
      <c r="H14875" s="751">
        <v>20000000</v>
      </c>
    </row>
    <row r="14876" spans="1:8">
      <c r="A14876" s="753" t="s">
        <v>85</v>
      </c>
      <c r="B14876" s="753" t="s">
        <v>246</v>
      </c>
      <c r="C14876" s="753" t="s">
        <v>223</v>
      </c>
      <c r="D14876" s="753" t="s">
        <v>1766</v>
      </c>
      <c r="E14876" s="753" t="s">
        <v>178</v>
      </c>
      <c r="F14876" s="753"/>
      <c r="G14876" s="757" t="s">
        <v>179</v>
      </c>
      <c r="H14876" s="751">
        <v>58891304052</v>
      </c>
    </row>
    <row r="14877" spans="1:8" ht="26.4">
      <c r="A14877" s="753" t="s">
        <v>85</v>
      </c>
      <c r="B14877" s="753" t="s">
        <v>246</v>
      </c>
      <c r="C14877" s="753" t="s">
        <v>223</v>
      </c>
      <c r="D14877" s="753" t="s">
        <v>1766</v>
      </c>
      <c r="E14877" s="753" t="s">
        <v>178</v>
      </c>
      <c r="F14877" s="753" t="s">
        <v>180</v>
      </c>
      <c r="G14877" s="757" t="s">
        <v>1810</v>
      </c>
      <c r="H14877" s="751">
        <v>58891304052</v>
      </c>
    </row>
    <row r="14878" spans="1:8">
      <c r="A14878" s="753" t="s">
        <v>85</v>
      </c>
      <c r="B14878" s="753" t="s">
        <v>246</v>
      </c>
      <c r="C14878" s="753" t="s">
        <v>223</v>
      </c>
      <c r="D14878" s="753" t="s">
        <v>1766</v>
      </c>
      <c r="E14878" s="753" t="s">
        <v>16</v>
      </c>
      <c r="F14878" s="753"/>
      <c r="G14878" s="757" t="s">
        <v>17</v>
      </c>
      <c r="H14878" s="751">
        <v>6607838124</v>
      </c>
    </row>
    <row r="14879" spans="1:8">
      <c r="A14879" s="753" t="s">
        <v>85</v>
      </c>
      <c r="B14879" s="753" t="s">
        <v>246</v>
      </c>
      <c r="C14879" s="753" t="s">
        <v>223</v>
      </c>
      <c r="D14879" s="753" t="s">
        <v>1766</v>
      </c>
      <c r="E14879" s="753" t="s">
        <v>16</v>
      </c>
      <c r="F14879" s="753" t="s">
        <v>18</v>
      </c>
      <c r="G14879" s="757" t="s">
        <v>1887</v>
      </c>
      <c r="H14879" s="751">
        <v>6607838124</v>
      </c>
    </row>
    <row r="14880" spans="1:8">
      <c r="A14880" s="753" t="s">
        <v>85</v>
      </c>
      <c r="B14880" s="753" t="s">
        <v>246</v>
      </c>
      <c r="C14880" s="753" t="s">
        <v>223</v>
      </c>
      <c r="D14880" s="753" t="s">
        <v>1766</v>
      </c>
      <c r="E14880" s="753" t="s">
        <v>19</v>
      </c>
      <c r="F14880" s="753"/>
      <c r="G14880" s="757" t="s">
        <v>133</v>
      </c>
      <c r="H14880" s="751">
        <v>7944856453</v>
      </c>
    </row>
    <row r="14881" spans="1:8">
      <c r="A14881" s="753" t="s">
        <v>85</v>
      </c>
      <c r="B14881" s="753" t="s">
        <v>246</v>
      </c>
      <c r="C14881" s="753" t="s">
        <v>223</v>
      </c>
      <c r="D14881" s="753" t="s">
        <v>1766</v>
      </c>
      <c r="E14881" s="753" t="s">
        <v>19</v>
      </c>
      <c r="F14881" s="753" t="s">
        <v>20</v>
      </c>
      <c r="G14881" s="757" t="s">
        <v>21</v>
      </c>
      <c r="H14881" s="751">
        <v>1197081700</v>
      </c>
    </row>
    <row r="14882" spans="1:8">
      <c r="A14882" s="753" t="s">
        <v>85</v>
      </c>
      <c r="B14882" s="753" t="s">
        <v>246</v>
      </c>
      <c r="C14882" s="753" t="s">
        <v>223</v>
      </c>
      <c r="D14882" s="753" t="s">
        <v>1766</v>
      </c>
      <c r="E14882" s="753" t="s">
        <v>19</v>
      </c>
      <c r="F14882" s="753" t="s">
        <v>22</v>
      </c>
      <c r="G14882" s="757" t="s">
        <v>23</v>
      </c>
      <c r="H14882" s="751">
        <v>6263143941</v>
      </c>
    </row>
    <row r="14883" spans="1:8">
      <c r="A14883" s="753" t="s">
        <v>85</v>
      </c>
      <c r="B14883" s="753" t="s">
        <v>246</v>
      </c>
      <c r="C14883" s="753" t="s">
        <v>223</v>
      </c>
      <c r="D14883" s="753" t="s">
        <v>1766</v>
      </c>
      <c r="E14883" s="753" t="s">
        <v>19</v>
      </c>
      <c r="F14883" s="753" t="s">
        <v>245</v>
      </c>
      <c r="G14883" s="757" t="s">
        <v>135</v>
      </c>
      <c r="H14883" s="751">
        <v>484630812</v>
      </c>
    </row>
    <row r="14884" spans="1:8">
      <c r="A14884" s="753" t="s">
        <v>85</v>
      </c>
      <c r="B14884" s="753" t="s">
        <v>246</v>
      </c>
      <c r="C14884" s="753" t="s">
        <v>223</v>
      </c>
      <c r="D14884" s="753" t="s">
        <v>1962</v>
      </c>
      <c r="E14884" s="753"/>
      <c r="F14884" s="753"/>
      <c r="G14884" s="757" t="s">
        <v>213</v>
      </c>
      <c r="H14884" s="751">
        <v>120027290984</v>
      </c>
    </row>
    <row r="14885" spans="1:8">
      <c r="A14885" s="753" t="s">
        <v>85</v>
      </c>
      <c r="B14885" s="753" t="s">
        <v>246</v>
      </c>
      <c r="C14885" s="753" t="s">
        <v>223</v>
      </c>
      <c r="D14885" s="753" t="s">
        <v>1962</v>
      </c>
      <c r="E14885" s="753" t="s">
        <v>92</v>
      </c>
      <c r="F14885" s="753"/>
      <c r="G14885" s="757" t="s">
        <v>93</v>
      </c>
      <c r="H14885" s="751">
        <v>17897654941</v>
      </c>
    </row>
    <row r="14886" spans="1:8">
      <c r="A14886" s="753" t="s">
        <v>85</v>
      </c>
      <c r="B14886" s="753" t="s">
        <v>246</v>
      </c>
      <c r="C14886" s="753" t="s">
        <v>223</v>
      </c>
      <c r="D14886" s="753" t="s">
        <v>1962</v>
      </c>
      <c r="E14886" s="753" t="s">
        <v>92</v>
      </c>
      <c r="F14886" s="753" t="s">
        <v>94</v>
      </c>
      <c r="G14886" s="757" t="s">
        <v>1768</v>
      </c>
      <c r="H14886" s="751">
        <v>17889159412</v>
      </c>
    </row>
    <row r="14887" spans="1:8">
      <c r="A14887" s="753" t="s">
        <v>85</v>
      </c>
      <c r="B14887" s="753" t="s">
        <v>246</v>
      </c>
      <c r="C14887" s="753" t="s">
        <v>223</v>
      </c>
      <c r="D14887" s="753" t="s">
        <v>1962</v>
      </c>
      <c r="E14887" s="753" t="s">
        <v>92</v>
      </c>
      <c r="F14887" s="753" t="s">
        <v>95</v>
      </c>
      <c r="G14887" s="757" t="s">
        <v>1769</v>
      </c>
      <c r="H14887" s="751">
        <v>8495529</v>
      </c>
    </row>
    <row r="14888" spans="1:8">
      <c r="A14888" s="753" t="s">
        <v>85</v>
      </c>
      <c r="B14888" s="753" t="s">
        <v>246</v>
      </c>
      <c r="C14888" s="753" t="s">
        <v>223</v>
      </c>
      <c r="D14888" s="753" t="s">
        <v>1962</v>
      </c>
      <c r="E14888" s="753" t="s">
        <v>96</v>
      </c>
      <c r="F14888" s="753"/>
      <c r="G14888" s="757" t="s">
        <v>97</v>
      </c>
      <c r="H14888" s="751">
        <v>18335999327</v>
      </c>
    </row>
    <row r="14889" spans="1:8">
      <c r="A14889" s="753" t="s">
        <v>85</v>
      </c>
      <c r="B14889" s="753" t="s">
        <v>246</v>
      </c>
      <c r="C14889" s="753" t="s">
        <v>223</v>
      </c>
      <c r="D14889" s="753" t="s">
        <v>1962</v>
      </c>
      <c r="E14889" s="753" t="s">
        <v>96</v>
      </c>
      <c r="F14889" s="753" t="s">
        <v>151</v>
      </c>
      <c r="G14889" s="757" t="s">
        <v>152</v>
      </c>
      <c r="H14889" s="751">
        <v>1549867728</v>
      </c>
    </row>
    <row r="14890" spans="1:8">
      <c r="A14890" s="753" t="s">
        <v>85</v>
      </c>
      <c r="B14890" s="753" t="s">
        <v>246</v>
      </c>
      <c r="C14890" s="753" t="s">
        <v>223</v>
      </c>
      <c r="D14890" s="753" t="s">
        <v>1962</v>
      </c>
      <c r="E14890" s="753" t="s">
        <v>96</v>
      </c>
      <c r="F14890" s="753" t="s">
        <v>440</v>
      </c>
      <c r="G14890" s="757" t="s">
        <v>441</v>
      </c>
      <c r="H14890" s="751">
        <v>852117082</v>
      </c>
    </row>
    <row r="14891" spans="1:8">
      <c r="A14891" s="753" t="s">
        <v>85</v>
      </c>
      <c r="B14891" s="753" t="s">
        <v>246</v>
      </c>
      <c r="C14891" s="753" t="s">
        <v>223</v>
      </c>
      <c r="D14891" s="753" t="s">
        <v>1962</v>
      </c>
      <c r="E14891" s="753" t="s">
        <v>96</v>
      </c>
      <c r="F14891" s="753" t="s">
        <v>434</v>
      </c>
      <c r="G14891" s="757" t="s">
        <v>435</v>
      </c>
      <c r="H14891" s="751">
        <v>389380320</v>
      </c>
    </row>
    <row r="14892" spans="1:8">
      <c r="A14892" s="753" t="s">
        <v>85</v>
      </c>
      <c r="B14892" s="753" t="s">
        <v>246</v>
      </c>
      <c r="C14892" s="753" t="s">
        <v>223</v>
      </c>
      <c r="D14892" s="753" t="s">
        <v>1962</v>
      </c>
      <c r="E14892" s="753" t="s">
        <v>96</v>
      </c>
      <c r="F14892" s="753" t="s">
        <v>864</v>
      </c>
      <c r="G14892" s="757" t="s">
        <v>1770</v>
      </c>
      <c r="H14892" s="751">
        <v>510548671</v>
      </c>
    </row>
    <row r="14893" spans="1:8" ht="26.4">
      <c r="A14893" s="753" t="s">
        <v>85</v>
      </c>
      <c r="B14893" s="753" t="s">
        <v>246</v>
      </c>
      <c r="C14893" s="753" t="s">
        <v>223</v>
      </c>
      <c r="D14893" s="753" t="s">
        <v>1962</v>
      </c>
      <c r="E14893" s="753" t="s">
        <v>96</v>
      </c>
      <c r="F14893" s="753" t="s">
        <v>153</v>
      </c>
      <c r="G14893" s="757" t="s">
        <v>1771</v>
      </c>
      <c r="H14893" s="751">
        <v>143651794</v>
      </c>
    </row>
    <row r="14894" spans="1:8" ht="26.4">
      <c r="A14894" s="753" t="s">
        <v>85</v>
      </c>
      <c r="B14894" s="753" t="s">
        <v>246</v>
      </c>
      <c r="C14894" s="753" t="s">
        <v>223</v>
      </c>
      <c r="D14894" s="753" t="s">
        <v>1962</v>
      </c>
      <c r="E14894" s="753" t="s">
        <v>96</v>
      </c>
      <c r="F14894" s="753" t="s">
        <v>98</v>
      </c>
      <c r="G14894" s="757" t="s">
        <v>99</v>
      </c>
      <c r="H14894" s="751">
        <v>172365913</v>
      </c>
    </row>
    <row r="14895" spans="1:8" ht="26.4">
      <c r="A14895" s="753" t="s">
        <v>85</v>
      </c>
      <c r="B14895" s="753" t="s">
        <v>246</v>
      </c>
      <c r="C14895" s="753" t="s">
        <v>223</v>
      </c>
      <c r="D14895" s="753" t="s">
        <v>1962</v>
      </c>
      <c r="E14895" s="753" t="s">
        <v>96</v>
      </c>
      <c r="F14895" s="753" t="s">
        <v>442</v>
      </c>
      <c r="G14895" s="757" t="s">
        <v>1772</v>
      </c>
      <c r="H14895" s="751">
        <v>100392141</v>
      </c>
    </row>
    <row r="14896" spans="1:8">
      <c r="A14896" s="753" t="s">
        <v>85</v>
      </c>
      <c r="B14896" s="753" t="s">
        <v>246</v>
      </c>
      <c r="C14896" s="753" t="s">
        <v>223</v>
      </c>
      <c r="D14896" s="753" t="s">
        <v>1962</v>
      </c>
      <c r="E14896" s="753" t="s">
        <v>96</v>
      </c>
      <c r="F14896" s="753" t="s">
        <v>330</v>
      </c>
      <c r="G14896" s="757" t="s">
        <v>331</v>
      </c>
      <c r="H14896" s="751">
        <v>197150000</v>
      </c>
    </row>
    <row r="14897" spans="1:8" ht="26.4">
      <c r="A14897" s="753" t="s">
        <v>85</v>
      </c>
      <c r="B14897" s="753" t="s">
        <v>246</v>
      </c>
      <c r="C14897" s="753" t="s">
        <v>223</v>
      </c>
      <c r="D14897" s="753" t="s">
        <v>1962</v>
      </c>
      <c r="E14897" s="753" t="s">
        <v>96</v>
      </c>
      <c r="F14897" s="753" t="s">
        <v>332</v>
      </c>
      <c r="G14897" s="757" t="s">
        <v>1874</v>
      </c>
      <c r="H14897" s="751">
        <v>947470740</v>
      </c>
    </row>
    <row r="14898" spans="1:8">
      <c r="A14898" s="753" t="s">
        <v>85</v>
      </c>
      <c r="B14898" s="753" t="s">
        <v>246</v>
      </c>
      <c r="C14898" s="753" t="s">
        <v>223</v>
      </c>
      <c r="D14898" s="753" t="s">
        <v>1962</v>
      </c>
      <c r="E14898" s="753" t="s">
        <v>96</v>
      </c>
      <c r="F14898" s="753" t="s">
        <v>247</v>
      </c>
      <c r="G14898" s="757" t="s">
        <v>2009</v>
      </c>
      <c r="H14898" s="751">
        <v>47578550</v>
      </c>
    </row>
    <row r="14899" spans="1:8" ht="26.4">
      <c r="A14899" s="753" t="s">
        <v>85</v>
      </c>
      <c r="B14899" s="753" t="s">
        <v>246</v>
      </c>
      <c r="C14899" s="753" t="s">
        <v>223</v>
      </c>
      <c r="D14899" s="753" t="s">
        <v>1962</v>
      </c>
      <c r="E14899" s="753" t="s">
        <v>96</v>
      </c>
      <c r="F14899" s="753" t="s">
        <v>457</v>
      </c>
      <c r="G14899" s="757" t="s">
        <v>1875</v>
      </c>
      <c r="H14899" s="751">
        <v>4804122518</v>
      </c>
    </row>
    <row r="14900" spans="1:8">
      <c r="A14900" s="753" t="s">
        <v>85</v>
      </c>
      <c r="B14900" s="753" t="s">
        <v>246</v>
      </c>
      <c r="C14900" s="753" t="s">
        <v>223</v>
      </c>
      <c r="D14900" s="753" t="s">
        <v>1962</v>
      </c>
      <c r="E14900" s="753" t="s">
        <v>96</v>
      </c>
      <c r="F14900" s="753" t="s">
        <v>144</v>
      </c>
      <c r="G14900" s="757" t="s">
        <v>145</v>
      </c>
      <c r="H14900" s="751">
        <v>4584443724</v>
      </c>
    </row>
    <row r="14901" spans="1:8">
      <c r="A14901" s="753" t="s">
        <v>85</v>
      </c>
      <c r="B14901" s="753" t="s">
        <v>246</v>
      </c>
      <c r="C14901" s="753" t="s">
        <v>223</v>
      </c>
      <c r="D14901" s="753" t="s">
        <v>1962</v>
      </c>
      <c r="E14901" s="753" t="s">
        <v>96</v>
      </c>
      <c r="F14901" s="753" t="s">
        <v>154</v>
      </c>
      <c r="G14901" s="757" t="s">
        <v>1773</v>
      </c>
      <c r="H14901" s="751">
        <v>4036910146</v>
      </c>
    </row>
    <row r="14902" spans="1:8">
      <c r="A14902" s="753" t="s">
        <v>85</v>
      </c>
      <c r="B14902" s="753" t="s">
        <v>246</v>
      </c>
      <c r="C14902" s="753" t="s">
        <v>223</v>
      </c>
      <c r="D14902" s="753" t="s">
        <v>1962</v>
      </c>
      <c r="E14902" s="753" t="s">
        <v>426</v>
      </c>
      <c r="F14902" s="753"/>
      <c r="G14902" s="757" t="s">
        <v>427</v>
      </c>
      <c r="H14902" s="751">
        <v>450908000</v>
      </c>
    </row>
    <row r="14903" spans="1:8">
      <c r="A14903" s="753" t="s">
        <v>85</v>
      </c>
      <c r="B14903" s="753" t="s">
        <v>246</v>
      </c>
      <c r="C14903" s="753" t="s">
        <v>223</v>
      </c>
      <c r="D14903" s="753" t="s">
        <v>1962</v>
      </c>
      <c r="E14903" s="753" t="s">
        <v>426</v>
      </c>
      <c r="F14903" s="753" t="s">
        <v>428</v>
      </c>
      <c r="G14903" s="757" t="s">
        <v>1774</v>
      </c>
      <c r="H14903" s="751">
        <v>262638000</v>
      </c>
    </row>
    <row r="14904" spans="1:8">
      <c r="A14904" s="753" t="s">
        <v>85</v>
      </c>
      <c r="B14904" s="753" t="s">
        <v>246</v>
      </c>
      <c r="C14904" s="753" t="s">
        <v>223</v>
      </c>
      <c r="D14904" s="753" t="s">
        <v>1962</v>
      </c>
      <c r="E14904" s="753" t="s">
        <v>426</v>
      </c>
      <c r="F14904" s="753" t="s">
        <v>336</v>
      </c>
      <c r="G14904" s="757" t="s">
        <v>1876</v>
      </c>
      <c r="H14904" s="751">
        <v>120674000</v>
      </c>
    </row>
    <row r="14905" spans="1:8">
      <c r="A14905" s="753" t="s">
        <v>85</v>
      </c>
      <c r="B14905" s="753" t="s">
        <v>246</v>
      </c>
      <c r="C14905" s="753" t="s">
        <v>223</v>
      </c>
      <c r="D14905" s="753" t="s">
        <v>1962</v>
      </c>
      <c r="E14905" s="753" t="s">
        <v>426</v>
      </c>
      <c r="F14905" s="753" t="s">
        <v>429</v>
      </c>
      <c r="G14905" s="757" t="s">
        <v>1775</v>
      </c>
      <c r="H14905" s="751">
        <v>67596000</v>
      </c>
    </row>
    <row r="14906" spans="1:8">
      <c r="A14906" s="753" t="s">
        <v>85</v>
      </c>
      <c r="B14906" s="753" t="s">
        <v>246</v>
      </c>
      <c r="C14906" s="753" t="s">
        <v>223</v>
      </c>
      <c r="D14906" s="753" t="s">
        <v>1962</v>
      </c>
      <c r="E14906" s="753" t="s">
        <v>100</v>
      </c>
      <c r="F14906" s="753"/>
      <c r="G14906" s="757" t="s">
        <v>101</v>
      </c>
      <c r="H14906" s="751">
        <v>226010355</v>
      </c>
    </row>
    <row r="14907" spans="1:8">
      <c r="A14907" s="753" t="s">
        <v>85</v>
      </c>
      <c r="B14907" s="753" t="s">
        <v>246</v>
      </c>
      <c r="C14907" s="753" t="s">
        <v>223</v>
      </c>
      <c r="D14907" s="753" t="s">
        <v>1962</v>
      </c>
      <c r="E14907" s="753" t="s">
        <v>100</v>
      </c>
      <c r="F14907" s="753" t="s">
        <v>337</v>
      </c>
      <c r="G14907" s="757" t="s">
        <v>338</v>
      </c>
      <c r="H14907" s="751">
        <v>15393055</v>
      </c>
    </row>
    <row r="14908" spans="1:8">
      <c r="A14908" s="753" t="s">
        <v>85</v>
      </c>
      <c r="B14908" s="753" t="s">
        <v>246</v>
      </c>
      <c r="C14908" s="753" t="s">
        <v>223</v>
      </c>
      <c r="D14908" s="753" t="s">
        <v>1962</v>
      </c>
      <c r="E14908" s="753" t="s">
        <v>100</v>
      </c>
      <c r="F14908" s="753" t="s">
        <v>443</v>
      </c>
      <c r="G14908" s="757" t="s">
        <v>135</v>
      </c>
      <c r="H14908" s="751">
        <v>210617300</v>
      </c>
    </row>
    <row r="14909" spans="1:8">
      <c r="A14909" s="753" t="s">
        <v>85</v>
      </c>
      <c r="B14909" s="753" t="s">
        <v>246</v>
      </c>
      <c r="C14909" s="753" t="s">
        <v>223</v>
      </c>
      <c r="D14909" s="753" t="s">
        <v>1962</v>
      </c>
      <c r="E14909" s="753" t="s">
        <v>102</v>
      </c>
      <c r="F14909" s="753"/>
      <c r="G14909" s="757" t="s">
        <v>369</v>
      </c>
      <c r="H14909" s="751">
        <v>4530261697</v>
      </c>
    </row>
    <row r="14910" spans="1:8">
      <c r="A14910" s="753" t="s">
        <v>85</v>
      </c>
      <c r="B14910" s="753" t="s">
        <v>246</v>
      </c>
      <c r="C14910" s="753" t="s">
        <v>223</v>
      </c>
      <c r="D14910" s="753" t="s">
        <v>1962</v>
      </c>
      <c r="E14910" s="753" t="s">
        <v>102</v>
      </c>
      <c r="F14910" s="753" t="s">
        <v>103</v>
      </c>
      <c r="G14910" s="757" t="s">
        <v>104</v>
      </c>
      <c r="H14910" s="751">
        <v>3572085261</v>
      </c>
    </row>
    <row r="14911" spans="1:8">
      <c r="A14911" s="753" t="s">
        <v>85</v>
      </c>
      <c r="B14911" s="753" t="s">
        <v>246</v>
      </c>
      <c r="C14911" s="753" t="s">
        <v>223</v>
      </c>
      <c r="D14911" s="753" t="s">
        <v>1962</v>
      </c>
      <c r="E14911" s="753" t="s">
        <v>102</v>
      </c>
      <c r="F14911" s="753" t="s">
        <v>105</v>
      </c>
      <c r="G14911" s="757" t="s">
        <v>106</v>
      </c>
      <c r="H14911" s="751">
        <v>664327843</v>
      </c>
    </row>
    <row r="14912" spans="1:8">
      <c r="A14912" s="753" t="s">
        <v>85</v>
      </c>
      <c r="B14912" s="753" t="s">
        <v>246</v>
      </c>
      <c r="C14912" s="753" t="s">
        <v>223</v>
      </c>
      <c r="D14912" s="753" t="s">
        <v>1962</v>
      </c>
      <c r="E14912" s="753" t="s">
        <v>102</v>
      </c>
      <c r="F14912" s="753" t="s">
        <v>107</v>
      </c>
      <c r="G14912" s="757" t="s">
        <v>108</v>
      </c>
      <c r="H14912" s="751">
        <v>293848593</v>
      </c>
    </row>
    <row r="14913" spans="1:8" ht="26.4">
      <c r="A14913" s="753" t="s">
        <v>85</v>
      </c>
      <c r="B14913" s="753" t="s">
        <v>246</v>
      </c>
      <c r="C14913" s="753" t="s">
        <v>223</v>
      </c>
      <c r="D14913" s="753" t="s">
        <v>1962</v>
      </c>
      <c r="E14913" s="753" t="s">
        <v>582</v>
      </c>
      <c r="F14913" s="753"/>
      <c r="G14913" s="757" t="s">
        <v>2010</v>
      </c>
      <c r="H14913" s="751">
        <v>19057688482</v>
      </c>
    </row>
    <row r="14914" spans="1:8">
      <c r="A14914" s="753" t="s">
        <v>85</v>
      </c>
      <c r="B14914" s="753" t="s">
        <v>246</v>
      </c>
      <c r="C14914" s="753" t="s">
        <v>223</v>
      </c>
      <c r="D14914" s="753" t="s">
        <v>1962</v>
      </c>
      <c r="E14914" s="753" t="s">
        <v>582</v>
      </c>
      <c r="F14914" s="753" t="s">
        <v>583</v>
      </c>
      <c r="G14914" s="757" t="s">
        <v>2011</v>
      </c>
      <c r="H14914" s="751">
        <v>17755427237</v>
      </c>
    </row>
    <row r="14915" spans="1:8">
      <c r="A14915" s="753" t="s">
        <v>85</v>
      </c>
      <c r="B14915" s="753" t="s">
        <v>246</v>
      </c>
      <c r="C14915" s="753" t="s">
        <v>223</v>
      </c>
      <c r="D14915" s="753" t="s">
        <v>1962</v>
      </c>
      <c r="E14915" s="753" t="s">
        <v>582</v>
      </c>
      <c r="F14915" s="753" t="s">
        <v>324</v>
      </c>
      <c r="G14915" s="757" t="s">
        <v>135</v>
      </c>
      <c r="H14915" s="751">
        <v>1302261245</v>
      </c>
    </row>
    <row r="14916" spans="1:8">
      <c r="A14916" s="753" t="s">
        <v>85</v>
      </c>
      <c r="B14916" s="753" t="s">
        <v>246</v>
      </c>
      <c r="C14916" s="753" t="s">
        <v>223</v>
      </c>
      <c r="D14916" s="753" t="s">
        <v>1962</v>
      </c>
      <c r="E14916" s="753" t="s">
        <v>109</v>
      </c>
      <c r="F14916" s="753"/>
      <c r="G14916" s="757" t="s">
        <v>110</v>
      </c>
      <c r="H14916" s="751">
        <v>3034285980</v>
      </c>
    </row>
    <row r="14917" spans="1:8">
      <c r="A14917" s="753" t="s">
        <v>85</v>
      </c>
      <c r="B14917" s="753" t="s">
        <v>246</v>
      </c>
      <c r="C14917" s="753" t="s">
        <v>223</v>
      </c>
      <c r="D14917" s="753" t="s">
        <v>1962</v>
      </c>
      <c r="E14917" s="753" t="s">
        <v>109</v>
      </c>
      <c r="F14917" s="753" t="s">
        <v>111</v>
      </c>
      <c r="G14917" s="757" t="s">
        <v>135</v>
      </c>
      <c r="H14917" s="751">
        <v>3034285980</v>
      </c>
    </row>
    <row r="14918" spans="1:8">
      <c r="A14918" s="753" t="s">
        <v>85</v>
      </c>
      <c r="B14918" s="753" t="s">
        <v>246</v>
      </c>
      <c r="C14918" s="753" t="s">
        <v>223</v>
      </c>
      <c r="D14918" s="753" t="s">
        <v>1962</v>
      </c>
      <c r="E14918" s="753" t="s">
        <v>112</v>
      </c>
      <c r="F14918" s="753"/>
      <c r="G14918" s="757" t="s">
        <v>113</v>
      </c>
      <c r="H14918" s="751">
        <v>29894957</v>
      </c>
    </row>
    <row r="14919" spans="1:8">
      <c r="A14919" s="753" t="s">
        <v>85</v>
      </c>
      <c r="B14919" s="753" t="s">
        <v>246</v>
      </c>
      <c r="C14919" s="753" t="s">
        <v>223</v>
      </c>
      <c r="D14919" s="753" t="s">
        <v>1962</v>
      </c>
      <c r="E14919" s="753" t="s">
        <v>112</v>
      </c>
      <c r="F14919" s="753" t="s">
        <v>155</v>
      </c>
      <c r="G14919" s="757" t="s">
        <v>1777</v>
      </c>
      <c r="H14919" s="751">
        <v>23212957</v>
      </c>
    </row>
    <row r="14920" spans="1:8">
      <c r="A14920" s="753" t="s">
        <v>85</v>
      </c>
      <c r="B14920" s="753" t="s">
        <v>246</v>
      </c>
      <c r="C14920" s="753" t="s">
        <v>223</v>
      </c>
      <c r="D14920" s="753" t="s">
        <v>1962</v>
      </c>
      <c r="E14920" s="753" t="s">
        <v>112</v>
      </c>
      <c r="F14920" s="753" t="s">
        <v>114</v>
      </c>
      <c r="G14920" s="757" t="s">
        <v>1778</v>
      </c>
      <c r="H14920" s="751">
        <v>3272000</v>
      </c>
    </row>
    <row r="14921" spans="1:8">
      <c r="A14921" s="753" t="s">
        <v>85</v>
      </c>
      <c r="B14921" s="753" t="s">
        <v>246</v>
      </c>
      <c r="C14921" s="753" t="s">
        <v>223</v>
      </c>
      <c r="D14921" s="753" t="s">
        <v>1962</v>
      </c>
      <c r="E14921" s="753" t="s">
        <v>112</v>
      </c>
      <c r="F14921" s="753" t="s">
        <v>156</v>
      </c>
      <c r="G14921" s="757" t="s">
        <v>1779</v>
      </c>
      <c r="H14921" s="751">
        <v>500000</v>
      </c>
    </row>
    <row r="14922" spans="1:8">
      <c r="A14922" s="753" t="s">
        <v>85</v>
      </c>
      <c r="B14922" s="753" t="s">
        <v>246</v>
      </c>
      <c r="C14922" s="753" t="s">
        <v>223</v>
      </c>
      <c r="D14922" s="753" t="s">
        <v>1962</v>
      </c>
      <c r="E14922" s="753" t="s">
        <v>112</v>
      </c>
      <c r="F14922" s="753" t="s">
        <v>146</v>
      </c>
      <c r="G14922" s="757" t="s">
        <v>1780</v>
      </c>
      <c r="H14922" s="751">
        <v>2710000</v>
      </c>
    </row>
    <row r="14923" spans="1:8">
      <c r="A14923" s="753" t="s">
        <v>85</v>
      </c>
      <c r="B14923" s="753" t="s">
        <v>246</v>
      </c>
      <c r="C14923" s="753" t="s">
        <v>223</v>
      </c>
      <c r="D14923" s="753" t="s">
        <v>1962</v>
      </c>
      <c r="E14923" s="753" t="s">
        <v>112</v>
      </c>
      <c r="F14923" s="753" t="s">
        <v>242</v>
      </c>
      <c r="G14923" s="757" t="s">
        <v>1839</v>
      </c>
      <c r="H14923" s="751">
        <v>200000</v>
      </c>
    </row>
    <row r="14924" spans="1:8">
      <c r="A14924" s="753" t="s">
        <v>85</v>
      </c>
      <c r="B14924" s="753" t="s">
        <v>246</v>
      </c>
      <c r="C14924" s="753" t="s">
        <v>223</v>
      </c>
      <c r="D14924" s="753" t="s">
        <v>1962</v>
      </c>
      <c r="E14924" s="753" t="s">
        <v>115</v>
      </c>
      <c r="F14924" s="753"/>
      <c r="G14924" s="757" t="s">
        <v>1781</v>
      </c>
      <c r="H14924" s="751">
        <v>1484719440</v>
      </c>
    </row>
    <row r="14925" spans="1:8">
      <c r="A14925" s="753" t="s">
        <v>85</v>
      </c>
      <c r="B14925" s="753" t="s">
        <v>246</v>
      </c>
      <c r="C14925" s="753" t="s">
        <v>223</v>
      </c>
      <c r="D14925" s="753" t="s">
        <v>1962</v>
      </c>
      <c r="E14925" s="753" t="s">
        <v>115</v>
      </c>
      <c r="F14925" s="753" t="s">
        <v>116</v>
      </c>
      <c r="G14925" s="757" t="s">
        <v>117</v>
      </c>
      <c r="H14925" s="751">
        <v>895423712</v>
      </c>
    </row>
    <row r="14926" spans="1:8">
      <c r="A14926" s="753" t="s">
        <v>85</v>
      </c>
      <c r="B14926" s="753" t="s">
        <v>246</v>
      </c>
      <c r="C14926" s="753" t="s">
        <v>223</v>
      </c>
      <c r="D14926" s="753" t="s">
        <v>1962</v>
      </c>
      <c r="E14926" s="753" t="s">
        <v>115</v>
      </c>
      <c r="F14926" s="753" t="s">
        <v>147</v>
      </c>
      <c r="G14926" s="757" t="s">
        <v>148</v>
      </c>
      <c r="H14926" s="751">
        <v>354382000</v>
      </c>
    </row>
    <row r="14927" spans="1:8">
      <c r="A14927" s="753" t="s">
        <v>85</v>
      </c>
      <c r="B14927" s="753" t="s">
        <v>246</v>
      </c>
      <c r="C14927" s="753" t="s">
        <v>223</v>
      </c>
      <c r="D14927" s="753" t="s">
        <v>1962</v>
      </c>
      <c r="E14927" s="753" t="s">
        <v>115</v>
      </c>
      <c r="F14927" s="753" t="s">
        <v>4</v>
      </c>
      <c r="G14927" s="757" t="s">
        <v>1782</v>
      </c>
      <c r="H14927" s="751">
        <v>5341600</v>
      </c>
    </row>
    <row r="14928" spans="1:8">
      <c r="A14928" s="753" t="s">
        <v>85</v>
      </c>
      <c r="B14928" s="753" t="s">
        <v>246</v>
      </c>
      <c r="C14928" s="753" t="s">
        <v>223</v>
      </c>
      <c r="D14928" s="753" t="s">
        <v>1962</v>
      </c>
      <c r="E14928" s="753" t="s">
        <v>115</v>
      </c>
      <c r="F14928" s="753" t="s">
        <v>118</v>
      </c>
      <c r="G14928" s="757" t="s">
        <v>119</v>
      </c>
      <c r="H14928" s="751">
        <v>229572128</v>
      </c>
    </row>
    <row r="14929" spans="1:8">
      <c r="A14929" s="753" t="s">
        <v>85</v>
      </c>
      <c r="B14929" s="753" t="s">
        <v>246</v>
      </c>
      <c r="C14929" s="753" t="s">
        <v>223</v>
      </c>
      <c r="D14929" s="753" t="s">
        <v>1962</v>
      </c>
      <c r="E14929" s="753" t="s">
        <v>120</v>
      </c>
      <c r="F14929" s="753"/>
      <c r="G14929" s="757" t="s">
        <v>121</v>
      </c>
      <c r="H14929" s="751">
        <v>481967602</v>
      </c>
    </row>
    <row r="14930" spans="1:8" ht="39.6">
      <c r="A14930" s="753" t="s">
        <v>85</v>
      </c>
      <c r="B14930" s="753" t="s">
        <v>246</v>
      </c>
      <c r="C14930" s="753" t="s">
        <v>223</v>
      </c>
      <c r="D14930" s="753" t="s">
        <v>1962</v>
      </c>
      <c r="E14930" s="753" t="s">
        <v>120</v>
      </c>
      <c r="F14930" s="753" t="s">
        <v>122</v>
      </c>
      <c r="G14930" s="757" t="s">
        <v>1783</v>
      </c>
      <c r="H14930" s="751">
        <v>85810313</v>
      </c>
    </row>
    <row r="14931" spans="1:8">
      <c r="A14931" s="753" t="s">
        <v>85</v>
      </c>
      <c r="B14931" s="753" t="s">
        <v>246</v>
      </c>
      <c r="C14931" s="753" t="s">
        <v>223</v>
      </c>
      <c r="D14931" s="753" t="s">
        <v>1962</v>
      </c>
      <c r="E14931" s="753" t="s">
        <v>120</v>
      </c>
      <c r="F14931" s="753" t="s">
        <v>123</v>
      </c>
      <c r="G14931" s="757" t="s">
        <v>124</v>
      </c>
      <c r="H14931" s="751">
        <v>726000</v>
      </c>
    </row>
    <row r="14932" spans="1:8" ht="39.6">
      <c r="A14932" s="753" t="s">
        <v>85</v>
      </c>
      <c r="B14932" s="753" t="s">
        <v>246</v>
      </c>
      <c r="C14932" s="753" t="s">
        <v>223</v>
      </c>
      <c r="D14932" s="753" t="s">
        <v>1962</v>
      </c>
      <c r="E14932" s="753" t="s">
        <v>120</v>
      </c>
      <c r="F14932" s="753" t="s">
        <v>994</v>
      </c>
      <c r="G14932" s="757" t="s">
        <v>1824</v>
      </c>
      <c r="H14932" s="751">
        <v>165891189</v>
      </c>
    </row>
    <row r="14933" spans="1:8">
      <c r="A14933" s="753" t="s">
        <v>85</v>
      </c>
      <c r="B14933" s="753" t="s">
        <v>246</v>
      </c>
      <c r="C14933" s="753" t="s">
        <v>223</v>
      </c>
      <c r="D14933" s="753" t="s">
        <v>1962</v>
      </c>
      <c r="E14933" s="753" t="s">
        <v>120</v>
      </c>
      <c r="F14933" s="753" t="s">
        <v>315</v>
      </c>
      <c r="G14933" s="757" t="s">
        <v>1831</v>
      </c>
      <c r="H14933" s="751">
        <v>112685000</v>
      </c>
    </row>
    <row r="14934" spans="1:8" ht="26.4">
      <c r="A14934" s="753" t="s">
        <v>85</v>
      </c>
      <c r="B14934" s="753" t="s">
        <v>246</v>
      </c>
      <c r="C14934" s="753" t="s">
        <v>223</v>
      </c>
      <c r="D14934" s="753" t="s">
        <v>1962</v>
      </c>
      <c r="E14934" s="753" t="s">
        <v>120</v>
      </c>
      <c r="F14934" s="753" t="s">
        <v>1001</v>
      </c>
      <c r="G14934" s="757" t="s">
        <v>1784</v>
      </c>
      <c r="H14934" s="751">
        <v>115855100</v>
      </c>
    </row>
    <row r="14935" spans="1:8">
      <c r="A14935" s="753" t="s">
        <v>85</v>
      </c>
      <c r="B14935" s="753" t="s">
        <v>246</v>
      </c>
      <c r="C14935" s="753" t="s">
        <v>223</v>
      </c>
      <c r="D14935" s="753" t="s">
        <v>1962</v>
      </c>
      <c r="E14935" s="753" t="s">
        <v>120</v>
      </c>
      <c r="F14935" s="753" t="s">
        <v>158</v>
      </c>
      <c r="G14935" s="757" t="s">
        <v>1785</v>
      </c>
      <c r="H14935" s="751">
        <v>1000000</v>
      </c>
    </row>
    <row r="14936" spans="1:8">
      <c r="A14936" s="753" t="s">
        <v>85</v>
      </c>
      <c r="B14936" s="753" t="s">
        <v>246</v>
      </c>
      <c r="C14936" s="753" t="s">
        <v>223</v>
      </c>
      <c r="D14936" s="753" t="s">
        <v>1962</v>
      </c>
      <c r="E14936" s="753" t="s">
        <v>160</v>
      </c>
      <c r="F14936" s="753"/>
      <c r="G14936" s="757" t="s">
        <v>161</v>
      </c>
      <c r="H14936" s="751">
        <v>3735759000</v>
      </c>
    </row>
    <row r="14937" spans="1:8">
      <c r="A14937" s="753" t="s">
        <v>85</v>
      </c>
      <c r="B14937" s="753" t="s">
        <v>246</v>
      </c>
      <c r="C14937" s="753" t="s">
        <v>223</v>
      </c>
      <c r="D14937" s="753" t="s">
        <v>1962</v>
      </c>
      <c r="E14937" s="753" t="s">
        <v>160</v>
      </c>
      <c r="F14937" s="753" t="s">
        <v>162</v>
      </c>
      <c r="G14937" s="757" t="s">
        <v>163</v>
      </c>
      <c r="H14937" s="751">
        <v>34484000</v>
      </c>
    </row>
    <row r="14938" spans="1:8">
      <c r="A14938" s="753" t="s">
        <v>85</v>
      </c>
      <c r="B14938" s="753" t="s">
        <v>246</v>
      </c>
      <c r="C14938" s="753" t="s">
        <v>223</v>
      </c>
      <c r="D14938" s="753" t="s">
        <v>1962</v>
      </c>
      <c r="E14938" s="753" t="s">
        <v>160</v>
      </c>
      <c r="F14938" s="753" t="s">
        <v>544</v>
      </c>
      <c r="G14938" s="757" t="s">
        <v>545</v>
      </c>
      <c r="H14938" s="751">
        <v>4100000</v>
      </c>
    </row>
    <row r="14939" spans="1:8">
      <c r="A14939" s="753" t="s">
        <v>85</v>
      </c>
      <c r="B14939" s="753" t="s">
        <v>246</v>
      </c>
      <c r="C14939" s="753" t="s">
        <v>223</v>
      </c>
      <c r="D14939" s="753" t="s">
        <v>1962</v>
      </c>
      <c r="E14939" s="753" t="s">
        <v>160</v>
      </c>
      <c r="F14939" s="753" t="s">
        <v>547</v>
      </c>
      <c r="G14939" s="757" t="s">
        <v>548</v>
      </c>
      <c r="H14939" s="751">
        <v>1900000</v>
      </c>
    </row>
    <row r="14940" spans="1:8">
      <c r="A14940" s="753" t="s">
        <v>85</v>
      </c>
      <c r="B14940" s="753" t="s">
        <v>246</v>
      </c>
      <c r="C14940" s="753" t="s">
        <v>223</v>
      </c>
      <c r="D14940" s="753" t="s">
        <v>1962</v>
      </c>
      <c r="E14940" s="753" t="s">
        <v>160</v>
      </c>
      <c r="F14940" s="753" t="s">
        <v>438</v>
      </c>
      <c r="G14940" s="757" t="s">
        <v>1786</v>
      </c>
      <c r="H14940" s="751">
        <v>150000</v>
      </c>
    </row>
    <row r="14941" spans="1:8">
      <c r="A14941" s="753" t="s">
        <v>85</v>
      </c>
      <c r="B14941" s="753" t="s">
        <v>246</v>
      </c>
      <c r="C14941" s="753" t="s">
        <v>223</v>
      </c>
      <c r="D14941" s="753" t="s">
        <v>1962</v>
      </c>
      <c r="E14941" s="753" t="s">
        <v>160</v>
      </c>
      <c r="F14941" s="753" t="s">
        <v>549</v>
      </c>
      <c r="G14941" s="757" t="s">
        <v>550</v>
      </c>
      <c r="H14941" s="751">
        <v>1977345000</v>
      </c>
    </row>
    <row r="14942" spans="1:8">
      <c r="A14942" s="753" t="s">
        <v>85</v>
      </c>
      <c r="B14942" s="753" t="s">
        <v>246</v>
      </c>
      <c r="C14942" s="753" t="s">
        <v>223</v>
      </c>
      <c r="D14942" s="753" t="s">
        <v>1962</v>
      </c>
      <c r="E14942" s="753" t="s">
        <v>160</v>
      </c>
      <c r="F14942" s="753" t="s">
        <v>551</v>
      </c>
      <c r="G14942" s="757" t="s">
        <v>133</v>
      </c>
      <c r="H14942" s="751">
        <v>1717780000</v>
      </c>
    </row>
    <row r="14943" spans="1:8">
      <c r="A14943" s="753" t="s">
        <v>85</v>
      </c>
      <c r="B14943" s="753" t="s">
        <v>246</v>
      </c>
      <c r="C14943" s="753" t="s">
        <v>223</v>
      </c>
      <c r="D14943" s="753" t="s">
        <v>1962</v>
      </c>
      <c r="E14943" s="753" t="s">
        <v>125</v>
      </c>
      <c r="F14943" s="753"/>
      <c r="G14943" s="757" t="s">
        <v>126</v>
      </c>
      <c r="H14943" s="751">
        <v>600449400</v>
      </c>
    </row>
    <row r="14944" spans="1:8">
      <c r="A14944" s="753" t="s">
        <v>85</v>
      </c>
      <c r="B14944" s="753" t="s">
        <v>246</v>
      </c>
      <c r="C14944" s="753" t="s">
        <v>223</v>
      </c>
      <c r="D14944" s="753" t="s">
        <v>1962</v>
      </c>
      <c r="E14944" s="753" t="s">
        <v>125</v>
      </c>
      <c r="F14944" s="753" t="s">
        <v>430</v>
      </c>
      <c r="G14944" s="757" t="s">
        <v>431</v>
      </c>
      <c r="H14944" s="751">
        <v>54273400</v>
      </c>
    </row>
    <row r="14945" spans="1:8">
      <c r="A14945" s="753" t="s">
        <v>85</v>
      </c>
      <c r="B14945" s="753" t="s">
        <v>246</v>
      </c>
      <c r="C14945" s="753" t="s">
        <v>223</v>
      </c>
      <c r="D14945" s="753" t="s">
        <v>1962</v>
      </c>
      <c r="E14945" s="753" t="s">
        <v>125</v>
      </c>
      <c r="F14945" s="753" t="s">
        <v>552</v>
      </c>
      <c r="G14945" s="757" t="s">
        <v>553</v>
      </c>
      <c r="H14945" s="751">
        <v>67370000</v>
      </c>
    </row>
    <row r="14946" spans="1:8">
      <c r="A14946" s="753" t="s">
        <v>85</v>
      </c>
      <c r="B14946" s="753" t="s">
        <v>246</v>
      </c>
      <c r="C14946" s="753" t="s">
        <v>223</v>
      </c>
      <c r="D14946" s="753" t="s">
        <v>1962</v>
      </c>
      <c r="E14946" s="753" t="s">
        <v>125</v>
      </c>
      <c r="F14946" s="753" t="s">
        <v>127</v>
      </c>
      <c r="G14946" s="757" t="s">
        <v>128</v>
      </c>
      <c r="H14946" s="751">
        <v>19750000</v>
      </c>
    </row>
    <row r="14947" spans="1:8">
      <c r="A14947" s="753" t="s">
        <v>85</v>
      </c>
      <c r="B14947" s="753" t="s">
        <v>246</v>
      </c>
      <c r="C14947" s="753" t="s">
        <v>223</v>
      </c>
      <c r="D14947" s="753" t="s">
        <v>1962</v>
      </c>
      <c r="E14947" s="753" t="s">
        <v>125</v>
      </c>
      <c r="F14947" s="753" t="s">
        <v>129</v>
      </c>
      <c r="G14947" s="757" t="s">
        <v>1787</v>
      </c>
      <c r="H14947" s="751">
        <v>457956000</v>
      </c>
    </row>
    <row r="14948" spans="1:8">
      <c r="A14948" s="753" t="s">
        <v>85</v>
      </c>
      <c r="B14948" s="753" t="s">
        <v>246</v>
      </c>
      <c r="C14948" s="753" t="s">
        <v>223</v>
      </c>
      <c r="D14948" s="753" t="s">
        <v>1962</v>
      </c>
      <c r="E14948" s="753" t="s">
        <v>125</v>
      </c>
      <c r="F14948" s="753" t="s">
        <v>584</v>
      </c>
      <c r="G14948" s="757" t="s">
        <v>135</v>
      </c>
      <c r="H14948" s="751">
        <v>1100000</v>
      </c>
    </row>
    <row r="14949" spans="1:8">
      <c r="A14949" s="753" t="s">
        <v>85</v>
      </c>
      <c r="B14949" s="753" t="s">
        <v>246</v>
      </c>
      <c r="C14949" s="753" t="s">
        <v>223</v>
      </c>
      <c r="D14949" s="753" t="s">
        <v>1962</v>
      </c>
      <c r="E14949" s="753" t="s">
        <v>554</v>
      </c>
      <c r="F14949" s="753"/>
      <c r="G14949" s="757" t="s">
        <v>555</v>
      </c>
      <c r="H14949" s="751">
        <v>312615000</v>
      </c>
    </row>
    <row r="14950" spans="1:8">
      <c r="A14950" s="753" t="s">
        <v>85</v>
      </c>
      <c r="B14950" s="753" t="s">
        <v>246</v>
      </c>
      <c r="C14950" s="753" t="s">
        <v>223</v>
      </c>
      <c r="D14950" s="753" t="s">
        <v>1962</v>
      </c>
      <c r="E14950" s="753" t="s">
        <v>554</v>
      </c>
      <c r="F14950" s="753" t="s">
        <v>556</v>
      </c>
      <c r="G14950" s="757" t="s">
        <v>557</v>
      </c>
      <c r="H14950" s="751">
        <v>15200000</v>
      </c>
    </row>
    <row r="14951" spans="1:8">
      <c r="A14951" s="753" t="s">
        <v>85</v>
      </c>
      <c r="B14951" s="753" t="s">
        <v>246</v>
      </c>
      <c r="C14951" s="753" t="s">
        <v>223</v>
      </c>
      <c r="D14951" s="753" t="s">
        <v>1962</v>
      </c>
      <c r="E14951" s="753" t="s">
        <v>554</v>
      </c>
      <c r="F14951" s="753" t="s">
        <v>243</v>
      </c>
      <c r="G14951" s="757" t="s">
        <v>244</v>
      </c>
      <c r="H14951" s="751">
        <v>17250000</v>
      </c>
    </row>
    <row r="14952" spans="1:8">
      <c r="A14952" s="753" t="s">
        <v>85</v>
      </c>
      <c r="B14952" s="753" t="s">
        <v>246</v>
      </c>
      <c r="C14952" s="753" t="s">
        <v>223</v>
      </c>
      <c r="D14952" s="753" t="s">
        <v>1962</v>
      </c>
      <c r="E14952" s="753" t="s">
        <v>554</v>
      </c>
      <c r="F14952" s="753" t="s">
        <v>206</v>
      </c>
      <c r="G14952" s="757" t="s">
        <v>207</v>
      </c>
      <c r="H14952" s="751">
        <v>43565000</v>
      </c>
    </row>
    <row r="14953" spans="1:8">
      <c r="A14953" s="753" t="s">
        <v>85</v>
      </c>
      <c r="B14953" s="753" t="s">
        <v>246</v>
      </c>
      <c r="C14953" s="753" t="s">
        <v>223</v>
      </c>
      <c r="D14953" s="753" t="s">
        <v>1962</v>
      </c>
      <c r="E14953" s="753" t="s">
        <v>554</v>
      </c>
      <c r="F14953" s="753" t="s">
        <v>558</v>
      </c>
      <c r="G14953" s="757" t="s">
        <v>559</v>
      </c>
      <c r="H14953" s="751">
        <v>236600000</v>
      </c>
    </row>
    <row r="14954" spans="1:8" ht="39.6">
      <c r="A14954" s="753" t="s">
        <v>85</v>
      </c>
      <c r="B14954" s="753" t="s">
        <v>246</v>
      </c>
      <c r="C14954" s="753" t="s">
        <v>223</v>
      </c>
      <c r="D14954" s="753" t="s">
        <v>1962</v>
      </c>
      <c r="E14954" s="753" t="s">
        <v>560</v>
      </c>
      <c r="F14954" s="753"/>
      <c r="G14954" s="757" t="s">
        <v>1790</v>
      </c>
      <c r="H14954" s="751">
        <v>265178000</v>
      </c>
    </row>
    <row r="14955" spans="1:8">
      <c r="A14955" s="753" t="s">
        <v>85</v>
      </c>
      <c r="B14955" s="753" t="s">
        <v>246</v>
      </c>
      <c r="C14955" s="753" t="s">
        <v>223</v>
      </c>
      <c r="D14955" s="753" t="s">
        <v>1962</v>
      </c>
      <c r="E14955" s="753" t="s">
        <v>560</v>
      </c>
      <c r="F14955" s="753" t="s">
        <v>418</v>
      </c>
      <c r="G14955" s="757" t="s">
        <v>1793</v>
      </c>
      <c r="H14955" s="751">
        <v>175969000</v>
      </c>
    </row>
    <row r="14956" spans="1:8">
      <c r="A14956" s="753" t="s">
        <v>85</v>
      </c>
      <c r="B14956" s="753" t="s">
        <v>246</v>
      </c>
      <c r="C14956" s="753" t="s">
        <v>223</v>
      </c>
      <c r="D14956" s="753" t="s">
        <v>1962</v>
      </c>
      <c r="E14956" s="753" t="s">
        <v>560</v>
      </c>
      <c r="F14956" s="753" t="s">
        <v>562</v>
      </c>
      <c r="G14956" s="757" t="s">
        <v>1794</v>
      </c>
      <c r="H14956" s="751">
        <v>29600000</v>
      </c>
    </row>
    <row r="14957" spans="1:8">
      <c r="A14957" s="753" t="s">
        <v>85</v>
      </c>
      <c r="B14957" s="753" t="s">
        <v>246</v>
      </c>
      <c r="C14957" s="753" t="s">
        <v>223</v>
      </c>
      <c r="D14957" s="753" t="s">
        <v>1962</v>
      </c>
      <c r="E14957" s="753" t="s">
        <v>560</v>
      </c>
      <c r="F14957" s="753" t="s">
        <v>7</v>
      </c>
      <c r="G14957" s="757" t="s">
        <v>1795</v>
      </c>
      <c r="H14957" s="751">
        <v>792000</v>
      </c>
    </row>
    <row r="14958" spans="1:8" ht="26.4">
      <c r="A14958" s="753" t="s">
        <v>85</v>
      </c>
      <c r="B14958" s="753" t="s">
        <v>246</v>
      </c>
      <c r="C14958" s="753" t="s">
        <v>223</v>
      </c>
      <c r="D14958" s="753" t="s">
        <v>1962</v>
      </c>
      <c r="E14958" s="753" t="s">
        <v>560</v>
      </c>
      <c r="F14958" s="753" t="s">
        <v>563</v>
      </c>
      <c r="G14958" s="757" t="s">
        <v>13</v>
      </c>
      <c r="H14958" s="751">
        <v>58817000</v>
      </c>
    </row>
    <row r="14959" spans="1:8" ht="26.4">
      <c r="A14959" s="753" t="s">
        <v>85</v>
      </c>
      <c r="B14959" s="753" t="s">
        <v>246</v>
      </c>
      <c r="C14959" s="753" t="s">
        <v>223</v>
      </c>
      <c r="D14959" s="753" t="s">
        <v>1962</v>
      </c>
      <c r="E14959" s="753" t="s">
        <v>1796</v>
      </c>
      <c r="F14959" s="753"/>
      <c r="G14959" s="757" t="s">
        <v>1797</v>
      </c>
      <c r="H14959" s="751">
        <v>350540000</v>
      </c>
    </row>
    <row r="14960" spans="1:8">
      <c r="A14960" s="753" t="s">
        <v>85</v>
      </c>
      <c r="B14960" s="753" t="s">
        <v>246</v>
      </c>
      <c r="C14960" s="753" t="s">
        <v>223</v>
      </c>
      <c r="D14960" s="753" t="s">
        <v>1962</v>
      </c>
      <c r="E14960" s="753" t="s">
        <v>1796</v>
      </c>
      <c r="F14960" s="753" t="s">
        <v>1825</v>
      </c>
      <c r="G14960" s="757" t="s">
        <v>1794</v>
      </c>
      <c r="H14960" s="751">
        <v>99450000</v>
      </c>
    </row>
    <row r="14961" spans="1:8">
      <c r="A14961" s="753" t="s">
        <v>85</v>
      </c>
      <c r="B14961" s="753" t="s">
        <v>246</v>
      </c>
      <c r="C14961" s="753" t="s">
        <v>223</v>
      </c>
      <c r="D14961" s="753" t="s">
        <v>1962</v>
      </c>
      <c r="E14961" s="753" t="s">
        <v>1796</v>
      </c>
      <c r="F14961" s="753" t="s">
        <v>1798</v>
      </c>
      <c r="G14961" s="757" t="s">
        <v>1793</v>
      </c>
      <c r="H14961" s="751">
        <v>236090000</v>
      </c>
    </row>
    <row r="14962" spans="1:8">
      <c r="A14962" s="753" t="s">
        <v>85</v>
      </c>
      <c r="B14962" s="753" t="s">
        <v>246</v>
      </c>
      <c r="C14962" s="753" t="s">
        <v>223</v>
      </c>
      <c r="D14962" s="753" t="s">
        <v>1962</v>
      </c>
      <c r="E14962" s="753" t="s">
        <v>1796</v>
      </c>
      <c r="F14962" s="753" t="s">
        <v>1833</v>
      </c>
      <c r="G14962" s="757" t="s">
        <v>1834</v>
      </c>
      <c r="H14962" s="751">
        <v>15000000</v>
      </c>
    </row>
    <row r="14963" spans="1:8" ht="26.4">
      <c r="A14963" s="753" t="s">
        <v>85</v>
      </c>
      <c r="B14963" s="753" t="s">
        <v>246</v>
      </c>
      <c r="C14963" s="753" t="s">
        <v>223</v>
      </c>
      <c r="D14963" s="753" t="s">
        <v>1962</v>
      </c>
      <c r="E14963" s="753" t="s">
        <v>130</v>
      </c>
      <c r="F14963" s="753"/>
      <c r="G14963" s="757" t="s">
        <v>131</v>
      </c>
      <c r="H14963" s="751">
        <v>499267050</v>
      </c>
    </row>
    <row r="14964" spans="1:8">
      <c r="A14964" s="753" t="s">
        <v>85</v>
      </c>
      <c r="B14964" s="753" t="s">
        <v>246</v>
      </c>
      <c r="C14964" s="753" t="s">
        <v>223</v>
      </c>
      <c r="D14964" s="753" t="s">
        <v>1962</v>
      </c>
      <c r="E14964" s="753" t="s">
        <v>130</v>
      </c>
      <c r="F14964" s="753" t="s">
        <v>585</v>
      </c>
      <c r="G14964" s="757" t="s">
        <v>1799</v>
      </c>
      <c r="H14964" s="751">
        <v>323915050</v>
      </c>
    </row>
    <row r="14965" spans="1:8">
      <c r="A14965" s="753" t="s">
        <v>85</v>
      </c>
      <c r="B14965" s="753" t="s">
        <v>246</v>
      </c>
      <c r="C14965" s="753" t="s">
        <v>223</v>
      </c>
      <c r="D14965" s="753" t="s">
        <v>1962</v>
      </c>
      <c r="E14965" s="753" t="s">
        <v>130</v>
      </c>
      <c r="F14965" s="753" t="s">
        <v>8</v>
      </c>
      <c r="G14965" s="757" t="s">
        <v>1835</v>
      </c>
      <c r="H14965" s="751">
        <v>70520000</v>
      </c>
    </row>
    <row r="14966" spans="1:8">
      <c r="A14966" s="753" t="s">
        <v>85</v>
      </c>
      <c r="B14966" s="753" t="s">
        <v>246</v>
      </c>
      <c r="C14966" s="753" t="s">
        <v>223</v>
      </c>
      <c r="D14966" s="753" t="s">
        <v>1962</v>
      </c>
      <c r="E14966" s="753" t="s">
        <v>130</v>
      </c>
      <c r="F14966" s="753" t="s">
        <v>14</v>
      </c>
      <c r="G14966" s="757" t="s">
        <v>1800</v>
      </c>
      <c r="H14966" s="751">
        <v>7790000</v>
      </c>
    </row>
    <row r="14967" spans="1:8">
      <c r="A14967" s="753" t="s">
        <v>85</v>
      </c>
      <c r="B14967" s="753" t="s">
        <v>246</v>
      </c>
      <c r="C14967" s="753" t="s">
        <v>223</v>
      </c>
      <c r="D14967" s="753" t="s">
        <v>1962</v>
      </c>
      <c r="E14967" s="753" t="s">
        <v>130</v>
      </c>
      <c r="F14967" s="753" t="s">
        <v>132</v>
      </c>
      <c r="G14967" s="757" t="s">
        <v>135</v>
      </c>
      <c r="H14967" s="751">
        <v>97042000</v>
      </c>
    </row>
    <row r="14968" spans="1:8">
      <c r="A14968" s="753" t="s">
        <v>85</v>
      </c>
      <c r="B14968" s="753" t="s">
        <v>246</v>
      </c>
      <c r="C14968" s="753" t="s">
        <v>223</v>
      </c>
      <c r="D14968" s="753" t="s">
        <v>1962</v>
      </c>
      <c r="E14968" s="753" t="s">
        <v>1801</v>
      </c>
      <c r="F14968" s="753"/>
      <c r="G14968" s="757" t="s">
        <v>1802</v>
      </c>
      <c r="H14968" s="751">
        <v>3189000</v>
      </c>
    </row>
    <row r="14969" spans="1:8">
      <c r="A14969" s="753" t="s">
        <v>85</v>
      </c>
      <c r="B14969" s="753" t="s">
        <v>246</v>
      </c>
      <c r="C14969" s="753" t="s">
        <v>223</v>
      </c>
      <c r="D14969" s="753" t="s">
        <v>1962</v>
      </c>
      <c r="E14969" s="753" t="s">
        <v>1801</v>
      </c>
      <c r="F14969" s="753" t="s">
        <v>1803</v>
      </c>
      <c r="G14969" s="757" t="s">
        <v>1804</v>
      </c>
      <c r="H14969" s="751">
        <v>3189000</v>
      </c>
    </row>
    <row r="14970" spans="1:8">
      <c r="A14970" s="753" t="s">
        <v>85</v>
      </c>
      <c r="B14970" s="753" t="s">
        <v>246</v>
      </c>
      <c r="C14970" s="753" t="s">
        <v>223</v>
      </c>
      <c r="D14970" s="753" t="s">
        <v>1962</v>
      </c>
      <c r="E14970" s="753" t="s">
        <v>31</v>
      </c>
      <c r="F14970" s="753"/>
      <c r="G14970" s="757" t="s">
        <v>32</v>
      </c>
      <c r="H14970" s="751">
        <v>18200000</v>
      </c>
    </row>
    <row r="14971" spans="1:8">
      <c r="A14971" s="753" t="s">
        <v>85</v>
      </c>
      <c r="B14971" s="753" t="s">
        <v>246</v>
      </c>
      <c r="C14971" s="753" t="s">
        <v>223</v>
      </c>
      <c r="D14971" s="753" t="s">
        <v>1962</v>
      </c>
      <c r="E14971" s="753" t="s">
        <v>31</v>
      </c>
      <c r="F14971" s="753" t="s">
        <v>33</v>
      </c>
      <c r="G14971" s="757" t="s">
        <v>135</v>
      </c>
      <c r="H14971" s="751">
        <v>18200000</v>
      </c>
    </row>
    <row r="14972" spans="1:8" ht="26.4">
      <c r="A14972" s="753" t="s">
        <v>85</v>
      </c>
      <c r="B14972" s="753" t="s">
        <v>246</v>
      </c>
      <c r="C14972" s="753" t="s">
        <v>223</v>
      </c>
      <c r="D14972" s="753" t="s">
        <v>1962</v>
      </c>
      <c r="E14972" s="753" t="s">
        <v>458</v>
      </c>
      <c r="F14972" s="753"/>
      <c r="G14972" s="757" t="s">
        <v>1812</v>
      </c>
      <c r="H14972" s="751">
        <v>57979000</v>
      </c>
    </row>
    <row r="14973" spans="1:8">
      <c r="A14973" s="753" t="s">
        <v>85</v>
      </c>
      <c r="B14973" s="753" t="s">
        <v>246</v>
      </c>
      <c r="C14973" s="753" t="s">
        <v>223</v>
      </c>
      <c r="D14973" s="753" t="s">
        <v>1962</v>
      </c>
      <c r="E14973" s="753" t="s">
        <v>458</v>
      </c>
      <c r="F14973" s="753" t="s">
        <v>462</v>
      </c>
      <c r="G14973" s="757" t="s">
        <v>463</v>
      </c>
      <c r="H14973" s="751">
        <v>55279000</v>
      </c>
    </row>
    <row r="14974" spans="1:8">
      <c r="A14974" s="753" t="s">
        <v>85</v>
      </c>
      <c r="B14974" s="753" t="s">
        <v>246</v>
      </c>
      <c r="C14974" s="753" t="s">
        <v>223</v>
      </c>
      <c r="D14974" s="753" t="s">
        <v>1962</v>
      </c>
      <c r="E14974" s="753" t="s">
        <v>458</v>
      </c>
      <c r="F14974" s="753" t="s">
        <v>454</v>
      </c>
      <c r="G14974" s="757" t="s">
        <v>455</v>
      </c>
      <c r="H14974" s="751">
        <v>2500000</v>
      </c>
    </row>
    <row r="14975" spans="1:8">
      <c r="A14975" s="753" t="s">
        <v>85</v>
      </c>
      <c r="B14975" s="753" t="s">
        <v>246</v>
      </c>
      <c r="C14975" s="753" t="s">
        <v>223</v>
      </c>
      <c r="D14975" s="753" t="s">
        <v>1962</v>
      </c>
      <c r="E14975" s="753" t="s">
        <v>458</v>
      </c>
      <c r="F14975" s="753" t="s">
        <v>453</v>
      </c>
      <c r="G14975" s="757" t="s">
        <v>135</v>
      </c>
      <c r="H14975" s="751">
        <v>200000</v>
      </c>
    </row>
    <row r="14976" spans="1:8">
      <c r="A14976" s="753" t="s">
        <v>85</v>
      </c>
      <c r="B14976" s="753" t="s">
        <v>246</v>
      </c>
      <c r="C14976" s="753" t="s">
        <v>223</v>
      </c>
      <c r="D14976" s="753" t="s">
        <v>1962</v>
      </c>
      <c r="E14976" s="753" t="s">
        <v>467</v>
      </c>
      <c r="F14976" s="753"/>
      <c r="G14976" s="757" t="s">
        <v>1932</v>
      </c>
      <c r="H14976" s="751">
        <v>146851500</v>
      </c>
    </row>
    <row r="14977" spans="1:8" ht="26.4">
      <c r="A14977" s="753" t="s">
        <v>85</v>
      </c>
      <c r="B14977" s="753" t="s">
        <v>246</v>
      </c>
      <c r="C14977" s="753" t="s">
        <v>223</v>
      </c>
      <c r="D14977" s="753" t="s">
        <v>1962</v>
      </c>
      <c r="E14977" s="753" t="s">
        <v>467</v>
      </c>
      <c r="F14977" s="753" t="s">
        <v>468</v>
      </c>
      <c r="G14977" s="757" t="s">
        <v>2039</v>
      </c>
      <c r="H14977" s="751">
        <v>93823000</v>
      </c>
    </row>
    <row r="14978" spans="1:8">
      <c r="A14978" s="753" t="s">
        <v>85</v>
      </c>
      <c r="B14978" s="753" t="s">
        <v>246</v>
      </c>
      <c r="C14978" s="753" t="s">
        <v>223</v>
      </c>
      <c r="D14978" s="753" t="s">
        <v>1962</v>
      </c>
      <c r="E14978" s="753" t="s">
        <v>467</v>
      </c>
      <c r="F14978" s="753" t="s">
        <v>923</v>
      </c>
      <c r="G14978" s="757" t="s">
        <v>143</v>
      </c>
      <c r="H14978" s="751">
        <v>53028500</v>
      </c>
    </row>
    <row r="14979" spans="1:8">
      <c r="A14979" s="753" t="s">
        <v>85</v>
      </c>
      <c r="B14979" s="753" t="s">
        <v>246</v>
      </c>
      <c r="C14979" s="753" t="s">
        <v>223</v>
      </c>
      <c r="D14979" s="753" t="s">
        <v>1962</v>
      </c>
      <c r="E14979" s="753" t="s">
        <v>134</v>
      </c>
      <c r="F14979" s="753"/>
      <c r="G14979" s="757" t="s">
        <v>135</v>
      </c>
      <c r="H14979" s="751">
        <v>4100710023</v>
      </c>
    </row>
    <row r="14980" spans="1:8">
      <c r="A14980" s="753" t="s">
        <v>85</v>
      </c>
      <c r="B14980" s="753" t="s">
        <v>246</v>
      </c>
      <c r="C14980" s="753" t="s">
        <v>223</v>
      </c>
      <c r="D14980" s="753" t="s">
        <v>1962</v>
      </c>
      <c r="E14980" s="753" t="s">
        <v>134</v>
      </c>
      <c r="F14980" s="753" t="s">
        <v>137</v>
      </c>
      <c r="G14980" s="757" t="s">
        <v>138</v>
      </c>
      <c r="H14980" s="751">
        <v>2041810773</v>
      </c>
    </row>
    <row r="14981" spans="1:8">
      <c r="A14981" s="753" t="s">
        <v>85</v>
      </c>
      <c r="B14981" s="753" t="s">
        <v>246</v>
      </c>
      <c r="C14981" s="753" t="s">
        <v>223</v>
      </c>
      <c r="D14981" s="753" t="s">
        <v>1962</v>
      </c>
      <c r="E14981" s="753" t="s">
        <v>134</v>
      </c>
      <c r="F14981" s="753" t="s">
        <v>139</v>
      </c>
      <c r="G14981" s="757" t="s">
        <v>140</v>
      </c>
      <c r="H14981" s="751">
        <v>2058899250</v>
      </c>
    </row>
    <row r="14982" spans="1:8" ht="39.6">
      <c r="A14982" s="753" t="s">
        <v>85</v>
      </c>
      <c r="B14982" s="753" t="s">
        <v>246</v>
      </c>
      <c r="C14982" s="753" t="s">
        <v>223</v>
      </c>
      <c r="D14982" s="753" t="s">
        <v>1962</v>
      </c>
      <c r="E14982" s="753" t="s">
        <v>419</v>
      </c>
      <c r="F14982" s="753"/>
      <c r="G14982" s="757" t="s">
        <v>1807</v>
      </c>
      <c r="H14982" s="751">
        <v>43916255420</v>
      </c>
    </row>
    <row r="14983" spans="1:8">
      <c r="A14983" s="753" t="s">
        <v>85</v>
      </c>
      <c r="B14983" s="753" t="s">
        <v>246</v>
      </c>
      <c r="C14983" s="753" t="s">
        <v>223</v>
      </c>
      <c r="D14983" s="753" t="s">
        <v>1962</v>
      </c>
      <c r="E14983" s="753" t="s">
        <v>419</v>
      </c>
      <c r="F14983" s="753" t="s">
        <v>944</v>
      </c>
      <c r="G14983" s="757" t="s">
        <v>943</v>
      </c>
      <c r="H14983" s="751">
        <v>131819700</v>
      </c>
    </row>
    <row r="14984" spans="1:8">
      <c r="A14984" s="753" t="s">
        <v>85</v>
      </c>
      <c r="B14984" s="753" t="s">
        <v>246</v>
      </c>
      <c r="C14984" s="753" t="s">
        <v>223</v>
      </c>
      <c r="D14984" s="753" t="s">
        <v>1962</v>
      </c>
      <c r="E14984" s="753" t="s">
        <v>419</v>
      </c>
      <c r="F14984" s="753" t="s">
        <v>248</v>
      </c>
      <c r="G14984" s="757" t="s">
        <v>249</v>
      </c>
      <c r="H14984" s="751">
        <v>28511794397</v>
      </c>
    </row>
    <row r="14985" spans="1:8">
      <c r="A14985" s="753" t="s">
        <v>85</v>
      </c>
      <c r="B14985" s="753" t="s">
        <v>246</v>
      </c>
      <c r="C14985" s="753" t="s">
        <v>223</v>
      </c>
      <c r="D14985" s="753" t="s">
        <v>1962</v>
      </c>
      <c r="E14985" s="753" t="s">
        <v>419</v>
      </c>
      <c r="F14985" s="753" t="s">
        <v>250</v>
      </c>
      <c r="G14985" s="757" t="s">
        <v>251</v>
      </c>
      <c r="H14985" s="751">
        <v>746843000</v>
      </c>
    </row>
    <row r="14986" spans="1:8" ht="52.8">
      <c r="A14986" s="753" t="s">
        <v>85</v>
      </c>
      <c r="B14986" s="753" t="s">
        <v>246</v>
      </c>
      <c r="C14986" s="753" t="s">
        <v>223</v>
      </c>
      <c r="D14986" s="753" t="s">
        <v>1962</v>
      </c>
      <c r="E14986" s="753" t="s">
        <v>419</v>
      </c>
      <c r="F14986" s="753" t="s">
        <v>420</v>
      </c>
      <c r="G14986" s="757" t="s">
        <v>2714</v>
      </c>
      <c r="H14986" s="751">
        <v>10165055823</v>
      </c>
    </row>
    <row r="14987" spans="1:8">
      <c r="A14987" s="753" t="s">
        <v>85</v>
      </c>
      <c r="B14987" s="753" t="s">
        <v>246</v>
      </c>
      <c r="C14987" s="753" t="s">
        <v>223</v>
      </c>
      <c r="D14987" s="753" t="s">
        <v>1962</v>
      </c>
      <c r="E14987" s="753" t="s">
        <v>419</v>
      </c>
      <c r="F14987" s="753" t="s">
        <v>252</v>
      </c>
      <c r="G14987" s="757" t="s">
        <v>135</v>
      </c>
      <c r="H14987" s="751">
        <v>4360742500</v>
      </c>
    </row>
    <row r="14988" spans="1:8">
      <c r="A14988" s="753" t="s">
        <v>85</v>
      </c>
      <c r="B14988" s="753" t="s">
        <v>246</v>
      </c>
      <c r="C14988" s="753" t="s">
        <v>223</v>
      </c>
      <c r="D14988" s="753" t="s">
        <v>1962</v>
      </c>
      <c r="E14988" s="753" t="s">
        <v>404</v>
      </c>
      <c r="F14988" s="753"/>
      <c r="G14988" s="757" t="s">
        <v>1808</v>
      </c>
      <c r="H14988" s="751">
        <v>77642200</v>
      </c>
    </row>
    <row r="14989" spans="1:8">
      <c r="A14989" s="753" t="s">
        <v>85</v>
      </c>
      <c r="B14989" s="753" t="s">
        <v>246</v>
      </c>
      <c r="C14989" s="753" t="s">
        <v>223</v>
      </c>
      <c r="D14989" s="753" t="s">
        <v>1962</v>
      </c>
      <c r="E14989" s="753" t="s">
        <v>404</v>
      </c>
      <c r="F14989" s="753" t="s">
        <v>1809</v>
      </c>
      <c r="G14989" s="757" t="s">
        <v>26</v>
      </c>
      <c r="H14989" s="751">
        <v>77642200</v>
      </c>
    </row>
    <row r="14990" spans="1:8">
      <c r="A14990" s="753" t="s">
        <v>85</v>
      </c>
      <c r="B14990" s="753" t="s">
        <v>246</v>
      </c>
      <c r="C14990" s="753" t="s">
        <v>223</v>
      </c>
      <c r="D14990" s="753" t="s">
        <v>1962</v>
      </c>
      <c r="E14990" s="753" t="s">
        <v>353</v>
      </c>
      <c r="F14990" s="753"/>
      <c r="G14990" s="757" t="s">
        <v>354</v>
      </c>
      <c r="H14990" s="751">
        <v>413264610</v>
      </c>
    </row>
    <row r="14991" spans="1:8">
      <c r="A14991" s="753" t="s">
        <v>85</v>
      </c>
      <c r="B14991" s="753" t="s">
        <v>246</v>
      </c>
      <c r="C14991" s="753" t="s">
        <v>223</v>
      </c>
      <c r="D14991" s="753" t="s">
        <v>1962</v>
      </c>
      <c r="E14991" s="753" t="s">
        <v>353</v>
      </c>
      <c r="F14991" s="753" t="s">
        <v>405</v>
      </c>
      <c r="G14991" s="757" t="s">
        <v>1920</v>
      </c>
      <c r="H14991" s="751">
        <v>413264610</v>
      </c>
    </row>
    <row r="14992" spans="1:8">
      <c r="A14992" s="753" t="s">
        <v>85</v>
      </c>
      <c r="B14992" s="753" t="s">
        <v>246</v>
      </c>
      <c r="C14992" s="753" t="s">
        <v>223</v>
      </c>
      <c r="D14992" s="753" t="s">
        <v>1888</v>
      </c>
      <c r="E14992" s="753"/>
      <c r="F14992" s="753"/>
      <c r="G14992" s="757" t="s">
        <v>1889</v>
      </c>
      <c r="H14992" s="751">
        <v>103708782724</v>
      </c>
    </row>
    <row r="14993" spans="1:8">
      <c r="A14993" s="753" t="s">
        <v>85</v>
      </c>
      <c r="B14993" s="753" t="s">
        <v>246</v>
      </c>
      <c r="C14993" s="753" t="s">
        <v>223</v>
      </c>
      <c r="D14993" s="753" t="s">
        <v>1888</v>
      </c>
      <c r="E14993" s="753" t="s">
        <v>92</v>
      </c>
      <c r="F14993" s="753"/>
      <c r="G14993" s="757" t="s">
        <v>93</v>
      </c>
      <c r="H14993" s="751">
        <v>35146540434</v>
      </c>
    </row>
    <row r="14994" spans="1:8">
      <c r="A14994" s="753" t="s">
        <v>85</v>
      </c>
      <c r="B14994" s="753" t="s">
        <v>246</v>
      </c>
      <c r="C14994" s="753" t="s">
        <v>223</v>
      </c>
      <c r="D14994" s="753" t="s">
        <v>1888</v>
      </c>
      <c r="E14994" s="753" t="s">
        <v>92</v>
      </c>
      <c r="F14994" s="753" t="s">
        <v>94</v>
      </c>
      <c r="G14994" s="757" t="s">
        <v>1768</v>
      </c>
      <c r="H14994" s="751">
        <v>35146540434</v>
      </c>
    </row>
    <row r="14995" spans="1:8">
      <c r="A14995" s="753" t="s">
        <v>85</v>
      </c>
      <c r="B14995" s="753" t="s">
        <v>246</v>
      </c>
      <c r="C14995" s="753" t="s">
        <v>223</v>
      </c>
      <c r="D14995" s="753" t="s">
        <v>1888</v>
      </c>
      <c r="E14995" s="753" t="s">
        <v>96</v>
      </c>
      <c r="F14995" s="753"/>
      <c r="G14995" s="757" t="s">
        <v>97</v>
      </c>
      <c r="H14995" s="751">
        <v>19898578025</v>
      </c>
    </row>
    <row r="14996" spans="1:8">
      <c r="A14996" s="753" t="s">
        <v>85</v>
      </c>
      <c r="B14996" s="753" t="s">
        <v>246</v>
      </c>
      <c r="C14996" s="753" t="s">
        <v>223</v>
      </c>
      <c r="D14996" s="753" t="s">
        <v>1888</v>
      </c>
      <c r="E14996" s="753" t="s">
        <v>96</v>
      </c>
      <c r="F14996" s="753" t="s">
        <v>151</v>
      </c>
      <c r="G14996" s="757" t="s">
        <v>152</v>
      </c>
      <c r="H14996" s="751">
        <v>1856414154</v>
      </c>
    </row>
    <row r="14997" spans="1:8">
      <c r="A14997" s="753" t="s">
        <v>85</v>
      </c>
      <c r="B14997" s="753" t="s">
        <v>246</v>
      </c>
      <c r="C14997" s="753" t="s">
        <v>223</v>
      </c>
      <c r="D14997" s="753" t="s">
        <v>1888</v>
      </c>
      <c r="E14997" s="753" t="s">
        <v>96</v>
      </c>
      <c r="F14997" s="753" t="s">
        <v>440</v>
      </c>
      <c r="G14997" s="757" t="s">
        <v>441</v>
      </c>
      <c r="H14997" s="751">
        <v>2198427370</v>
      </c>
    </row>
    <row r="14998" spans="1:8">
      <c r="A14998" s="753" t="s">
        <v>85</v>
      </c>
      <c r="B14998" s="753" t="s">
        <v>246</v>
      </c>
      <c r="C14998" s="753" t="s">
        <v>223</v>
      </c>
      <c r="D14998" s="753" t="s">
        <v>1888</v>
      </c>
      <c r="E14998" s="753" t="s">
        <v>96</v>
      </c>
      <c r="F14998" s="753" t="s">
        <v>434</v>
      </c>
      <c r="G14998" s="757" t="s">
        <v>435</v>
      </c>
      <c r="H14998" s="751">
        <v>2607817797</v>
      </c>
    </row>
    <row r="14999" spans="1:8">
      <c r="A14999" s="753" t="s">
        <v>85</v>
      </c>
      <c r="B14999" s="753" t="s">
        <v>246</v>
      </c>
      <c r="C14999" s="753" t="s">
        <v>223</v>
      </c>
      <c r="D14999" s="753" t="s">
        <v>1888</v>
      </c>
      <c r="E14999" s="753" t="s">
        <v>96</v>
      </c>
      <c r="F14999" s="753" t="s">
        <v>864</v>
      </c>
      <c r="G14999" s="757" t="s">
        <v>1770</v>
      </c>
      <c r="H14999" s="751">
        <v>640844149</v>
      </c>
    </row>
    <row r="15000" spans="1:8" ht="26.4">
      <c r="A15000" s="753" t="s">
        <v>85</v>
      </c>
      <c r="B15000" s="753" t="s">
        <v>246</v>
      </c>
      <c r="C15000" s="753" t="s">
        <v>223</v>
      </c>
      <c r="D15000" s="753" t="s">
        <v>1888</v>
      </c>
      <c r="E15000" s="753" t="s">
        <v>96</v>
      </c>
      <c r="F15000" s="753" t="s">
        <v>153</v>
      </c>
      <c r="G15000" s="757" t="s">
        <v>1771</v>
      </c>
      <c r="H15000" s="751">
        <v>48276000</v>
      </c>
    </row>
    <row r="15001" spans="1:8" ht="26.4">
      <c r="A15001" s="753" t="s">
        <v>85</v>
      </c>
      <c r="B15001" s="753" t="s">
        <v>246</v>
      </c>
      <c r="C15001" s="753" t="s">
        <v>223</v>
      </c>
      <c r="D15001" s="753" t="s">
        <v>1888</v>
      </c>
      <c r="E15001" s="753" t="s">
        <v>96</v>
      </c>
      <c r="F15001" s="753" t="s">
        <v>98</v>
      </c>
      <c r="G15001" s="757" t="s">
        <v>99</v>
      </c>
      <c r="H15001" s="751">
        <v>46579200</v>
      </c>
    </row>
    <row r="15002" spans="1:8" ht="26.4">
      <c r="A15002" s="753" t="s">
        <v>85</v>
      </c>
      <c r="B15002" s="753" t="s">
        <v>246</v>
      </c>
      <c r="C15002" s="753" t="s">
        <v>223</v>
      </c>
      <c r="D15002" s="753" t="s">
        <v>1888</v>
      </c>
      <c r="E15002" s="753" t="s">
        <v>96</v>
      </c>
      <c r="F15002" s="753" t="s">
        <v>442</v>
      </c>
      <c r="G15002" s="757" t="s">
        <v>1772</v>
      </c>
      <c r="H15002" s="751">
        <v>15530981</v>
      </c>
    </row>
    <row r="15003" spans="1:8">
      <c r="A15003" s="753" t="s">
        <v>85</v>
      </c>
      <c r="B15003" s="753" t="s">
        <v>246</v>
      </c>
      <c r="C15003" s="753" t="s">
        <v>223</v>
      </c>
      <c r="D15003" s="753" t="s">
        <v>1888</v>
      </c>
      <c r="E15003" s="753" t="s">
        <v>96</v>
      </c>
      <c r="F15003" s="753" t="s">
        <v>330</v>
      </c>
      <c r="G15003" s="757" t="s">
        <v>331</v>
      </c>
      <c r="H15003" s="751">
        <v>408678800</v>
      </c>
    </row>
    <row r="15004" spans="1:8" ht="26.4">
      <c r="A15004" s="753" t="s">
        <v>85</v>
      </c>
      <c r="B15004" s="753" t="s">
        <v>246</v>
      </c>
      <c r="C15004" s="753" t="s">
        <v>223</v>
      </c>
      <c r="D15004" s="753" t="s">
        <v>1888</v>
      </c>
      <c r="E15004" s="753" t="s">
        <v>96</v>
      </c>
      <c r="F15004" s="753" t="s">
        <v>332</v>
      </c>
      <c r="G15004" s="757" t="s">
        <v>1874</v>
      </c>
      <c r="H15004" s="751">
        <v>1143038420</v>
      </c>
    </row>
    <row r="15005" spans="1:8">
      <c r="A15005" s="753" t="s">
        <v>85</v>
      </c>
      <c r="B15005" s="753" t="s">
        <v>246</v>
      </c>
      <c r="C15005" s="753" t="s">
        <v>223</v>
      </c>
      <c r="D15005" s="753" t="s">
        <v>1888</v>
      </c>
      <c r="E15005" s="753" t="s">
        <v>96</v>
      </c>
      <c r="F15005" s="753" t="s">
        <v>247</v>
      </c>
      <c r="G15005" s="757" t="s">
        <v>2009</v>
      </c>
      <c r="H15005" s="751">
        <v>121256776</v>
      </c>
    </row>
    <row r="15006" spans="1:8" ht="26.4">
      <c r="A15006" s="753" t="s">
        <v>85</v>
      </c>
      <c r="B15006" s="753" t="s">
        <v>246</v>
      </c>
      <c r="C15006" s="753" t="s">
        <v>223</v>
      </c>
      <c r="D15006" s="753" t="s">
        <v>1888</v>
      </c>
      <c r="E15006" s="753" t="s">
        <v>96</v>
      </c>
      <c r="F15006" s="753" t="s">
        <v>457</v>
      </c>
      <c r="G15006" s="757" t="s">
        <v>1875</v>
      </c>
      <c r="H15006" s="751">
        <v>126128500</v>
      </c>
    </row>
    <row r="15007" spans="1:8">
      <c r="A15007" s="753" t="s">
        <v>85</v>
      </c>
      <c r="B15007" s="753" t="s">
        <v>246</v>
      </c>
      <c r="C15007" s="753" t="s">
        <v>223</v>
      </c>
      <c r="D15007" s="753" t="s">
        <v>1888</v>
      </c>
      <c r="E15007" s="753" t="s">
        <v>96</v>
      </c>
      <c r="F15007" s="753" t="s">
        <v>144</v>
      </c>
      <c r="G15007" s="757" t="s">
        <v>145</v>
      </c>
      <c r="H15007" s="751">
        <v>9148899693</v>
      </c>
    </row>
    <row r="15008" spans="1:8">
      <c r="A15008" s="753" t="s">
        <v>85</v>
      </c>
      <c r="B15008" s="753" t="s">
        <v>246</v>
      </c>
      <c r="C15008" s="753" t="s">
        <v>223</v>
      </c>
      <c r="D15008" s="753" t="s">
        <v>1888</v>
      </c>
      <c r="E15008" s="753" t="s">
        <v>96</v>
      </c>
      <c r="F15008" s="753" t="s">
        <v>154</v>
      </c>
      <c r="G15008" s="757" t="s">
        <v>1773</v>
      </c>
      <c r="H15008" s="751">
        <v>1536686185</v>
      </c>
    </row>
    <row r="15009" spans="1:8" ht="26.4">
      <c r="A15009" s="753" t="s">
        <v>85</v>
      </c>
      <c r="B15009" s="753" t="s">
        <v>246</v>
      </c>
      <c r="C15009" s="753" t="s">
        <v>223</v>
      </c>
      <c r="D15009" s="753" t="s">
        <v>1888</v>
      </c>
      <c r="E15009" s="753" t="s">
        <v>333</v>
      </c>
      <c r="F15009" s="753"/>
      <c r="G15009" s="757" t="s">
        <v>1907</v>
      </c>
      <c r="H15009" s="751">
        <v>5000000</v>
      </c>
    </row>
    <row r="15010" spans="1:8">
      <c r="A15010" s="753" t="s">
        <v>85</v>
      </c>
      <c r="B15010" s="753" t="s">
        <v>246</v>
      </c>
      <c r="C15010" s="753" t="s">
        <v>223</v>
      </c>
      <c r="D15010" s="753" t="s">
        <v>1888</v>
      </c>
      <c r="E15010" s="753" t="s">
        <v>333</v>
      </c>
      <c r="F15010" s="753" t="s">
        <v>334</v>
      </c>
      <c r="G15010" s="757" t="s">
        <v>335</v>
      </c>
      <c r="H15010" s="751">
        <v>1080000</v>
      </c>
    </row>
    <row r="15011" spans="1:8">
      <c r="A15011" s="753" t="s">
        <v>85</v>
      </c>
      <c r="B15011" s="753" t="s">
        <v>246</v>
      </c>
      <c r="C15011" s="753" t="s">
        <v>223</v>
      </c>
      <c r="D15011" s="753" t="s">
        <v>1888</v>
      </c>
      <c r="E15011" s="753" t="s">
        <v>333</v>
      </c>
      <c r="F15011" s="753" t="s">
        <v>853</v>
      </c>
      <c r="G15011" s="757" t="s">
        <v>1911</v>
      </c>
      <c r="H15011" s="751">
        <v>3920000</v>
      </c>
    </row>
    <row r="15012" spans="1:8">
      <c r="A15012" s="753" t="s">
        <v>85</v>
      </c>
      <c r="B15012" s="753" t="s">
        <v>246</v>
      </c>
      <c r="C15012" s="753" t="s">
        <v>223</v>
      </c>
      <c r="D15012" s="753" t="s">
        <v>1888</v>
      </c>
      <c r="E15012" s="753" t="s">
        <v>426</v>
      </c>
      <c r="F15012" s="753"/>
      <c r="G15012" s="757" t="s">
        <v>427</v>
      </c>
      <c r="H15012" s="751">
        <v>449956500</v>
      </c>
    </row>
    <row r="15013" spans="1:8">
      <c r="A15013" s="753" t="s">
        <v>85</v>
      </c>
      <c r="B15013" s="753" t="s">
        <v>246</v>
      </c>
      <c r="C15013" s="753" t="s">
        <v>223</v>
      </c>
      <c r="D15013" s="753" t="s">
        <v>1888</v>
      </c>
      <c r="E15013" s="753" t="s">
        <v>426</v>
      </c>
      <c r="F15013" s="753" t="s">
        <v>428</v>
      </c>
      <c r="G15013" s="757" t="s">
        <v>1774</v>
      </c>
      <c r="H15013" s="751">
        <v>290379500</v>
      </c>
    </row>
    <row r="15014" spans="1:8">
      <c r="A15014" s="753" t="s">
        <v>85</v>
      </c>
      <c r="B15014" s="753" t="s">
        <v>246</v>
      </c>
      <c r="C15014" s="753" t="s">
        <v>223</v>
      </c>
      <c r="D15014" s="753" t="s">
        <v>1888</v>
      </c>
      <c r="E15014" s="753" t="s">
        <v>426</v>
      </c>
      <c r="F15014" s="753" t="s">
        <v>336</v>
      </c>
      <c r="G15014" s="757" t="s">
        <v>1876</v>
      </c>
      <c r="H15014" s="751">
        <v>83340000</v>
      </c>
    </row>
    <row r="15015" spans="1:8">
      <c r="A15015" s="753" t="s">
        <v>85</v>
      </c>
      <c r="B15015" s="753" t="s">
        <v>246</v>
      </c>
      <c r="C15015" s="753" t="s">
        <v>223</v>
      </c>
      <c r="D15015" s="753" t="s">
        <v>1888</v>
      </c>
      <c r="E15015" s="753" t="s">
        <v>426</v>
      </c>
      <c r="F15015" s="753" t="s">
        <v>429</v>
      </c>
      <c r="G15015" s="757" t="s">
        <v>1775</v>
      </c>
      <c r="H15015" s="751">
        <v>76237000</v>
      </c>
    </row>
    <row r="15016" spans="1:8">
      <c r="A15016" s="753" t="s">
        <v>85</v>
      </c>
      <c r="B15016" s="753" t="s">
        <v>246</v>
      </c>
      <c r="C15016" s="753" t="s">
        <v>223</v>
      </c>
      <c r="D15016" s="753" t="s">
        <v>1888</v>
      </c>
      <c r="E15016" s="753" t="s">
        <v>100</v>
      </c>
      <c r="F15016" s="753"/>
      <c r="G15016" s="757" t="s">
        <v>101</v>
      </c>
      <c r="H15016" s="751">
        <v>400371973</v>
      </c>
    </row>
    <row r="15017" spans="1:8">
      <c r="A15017" s="753" t="s">
        <v>85</v>
      </c>
      <c r="B15017" s="753" t="s">
        <v>246</v>
      </c>
      <c r="C15017" s="753" t="s">
        <v>223</v>
      </c>
      <c r="D15017" s="753" t="s">
        <v>1888</v>
      </c>
      <c r="E15017" s="753" t="s">
        <v>100</v>
      </c>
      <c r="F15017" s="753" t="s">
        <v>337</v>
      </c>
      <c r="G15017" s="757" t="s">
        <v>338</v>
      </c>
      <c r="H15017" s="751">
        <v>17424873</v>
      </c>
    </row>
    <row r="15018" spans="1:8">
      <c r="A15018" s="753" t="s">
        <v>85</v>
      </c>
      <c r="B15018" s="753" t="s">
        <v>246</v>
      </c>
      <c r="C15018" s="753" t="s">
        <v>223</v>
      </c>
      <c r="D15018" s="753" t="s">
        <v>1888</v>
      </c>
      <c r="E15018" s="753" t="s">
        <v>100</v>
      </c>
      <c r="F15018" s="753" t="s">
        <v>443</v>
      </c>
      <c r="G15018" s="757" t="s">
        <v>135</v>
      </c>
      <c r="H15018" s="751">
        <v>382947100</v>
      </c>
    </row>
    <row r="15019" spans="1:8">
      <c r="A15019" s="753" t="s">
        <v>85</v>
      </c>
      <c r="B15019" s="753" t="s">
        <v>246</v>
      </c>
      <c r="C15019" s="753" t="s">
        <v>223</v>
      </c>
      <c r="D15019" s="753" t="s">
        <v>1888</v>
      </c>
      <c r="E15019" s="753" t="s">
        <v>102</v>
      </c>
      <c r="F15019" s="753"/>
      <c r="G15019" s="757" t="s">
        <v>369</v>
      </c>
      <c r="H15019" s="751">
        <v>8842007299</v>
      </c>
    </row>
    <row r="15020" spans="1:8">
      <c r="A15020" s="753" t="s">
        <v>85</v>
      </c>
      <c r="B15020" s="753" t="s">
        <v>246</v>
      </c>
      <c r="C15020" s="753" t="s">
        <v>223</v>
      </c>
      <c r="D15020" s="753" t="s">
        <v>1888</v>
      </c>
      <c r="E15020" s="753" t="s">
        <v>102</v>
      </c>
      <c r="F15020" s="753" t="s">
        <v>103</v>
      </c>
      <c r="G15020" s="757" t="s">
        <v>104</v>
      </c>
      <c r="H15020" s="751">
        <v>6976195961</v>
      </c>
    </row>
    <row r="15021" spans="1:8">
      <c r="A15021" s="753" t="s">
        <v>85</v>
      </c>
      <c r="B15021" s="753" t="s">
        <v>246</v>
      </c>
      <c r="C15021" s="753" t="s">
        <v>223</v>
      </c>
      <c r="D15021" s="753" t="s">
        <v>1888</v>
      </c>
      <c r="E15021" s="753" t="s">
        <v>102</v>
      </c>
      <c r="F15021" s="753" t="s">
        <v>105</v>
      </c>
      <c r="G15021" s="757" t="s">
        <v>106</v>
      </c>
      <c r="H15021" s="751">
        <v>1298981945</v>
      </c>
    </row>
    <row r="15022" spans="1:8">
      <c r="A15022" s="753" t="s">
        <v>85</v>
      </c>
      <c r="B15022" s="753" t="s">
        <v>246</v>
      </c>
      <c r="C15022" s="753" t="s">
        <v>223</v>
      </c>
      <c r="D15022" s="753" t="s">
        <v>1888</v>
      </c>
      <c r="E15022" s="753" t="s">
        <v>102</v>
      </c>
      <c r="F15022" s="753" t="s">
        <v>107</v>
      </c>
      <c r="G15022" s="757" t="s">
        <v>108</v>
      </c>
      <c r="H15022" s="751">
        <v>566829393</v>
      </c>
    </row>
    <row r="15023" spans="1:8" ht="26.4">
      <c r="A15023" s="753" t="s">
        <v>85</v>
      </c>
      <c r="B15023" s="753" t="s">
        <v>246</v>
      </c>
      <c r="C15023" s="753" t="s">
        <v>223</v>
      </c>
      <c r="D15023" s="753" t="s">
        <v>1888</v>
      </c>
      <c r="E15023" s="753" t="s">
        <v>582</v>
      </c>
      <c r="F15023" s="753"/>
      <c r="G15023" s="757" t="s">
        <v>2010</v>
      </c>
      <c r="H15023" s="751">
        <v>16608118060</v>
      </c>
    </row>
    <row r="15024" spans="1:8">
      <c r="A15024" s="753" t="s">
        <v>85</v>
      </c>
      <c r="B15024" s="753" t="s">
        <v>246</v>
      </c>
      <c r="C15024" s="753" t="s">
        <v>223</v>
      </c>
      <c r="D15024" s="753" t="s">
        <v>1888</v>
      </c>
      <c r="E15024" s="753" t="s">
        <v>582</v>
      </c>
      <c r="F15024" s="753" t="s">
        <v>583</v>
      </c>
      <c r="G15024" s="757" t="s">
        <v>2011</v>
      </c>
      <c r="H15024" s="751">
        <v>16151350295</v>
      </c>
    </row>
    <row r="15025" spans="1:8">
      <c r="A15025" s="753" t="s">
        <v>85</v>
      </c>
      <c r="B15025" s="753" t="s">
        <v>246</v>
      </c>
      <c r="C15025" s="753" t="s">
        <v>223</v>
      </c>
      <c r="D15025" s="753" t="s">
        <v>1888</v>
      </c>
      <c r="E15025" s="753" t="s">
        <v>582</v>
      </c>
      <c r="F15025" s="753" t="s">
        <v>324</v>
      </c>
      <c r="G15025" s="757" t="s">
        <v>135</v>
      </c>
      <c r="H15025" s="751">
        <v>456767765</v>
      </c>
    </row>
    <row r="15026" spans="1:8">
      <c r="A15026" s="753" t="s">
        <v>85</v>
      </c>
      <c r="B15026" s="753" t="s">
        <v>246</v>
      </c>
      <c r="C15026" s="753" t="s">
        <v>223</v>
      </c>
      <c r="D15026" s="753" t="s">
        <v>1888</v>
      </c>
      <c r="E15026" s="753" t="s">
        <v>109</v>
      </c>
      <c r="F15026" s="753"/>
      <c r="G15026" s="757" t="s">
        <v>110</v>
      </c>
      <c r="H15026" s="751">
        <v>303907540</v>
      </c>
    </row>
    <row r="15027" spans="1:8">
      <c r="A15027" s="753" t="s">
        <v>85</v>
      </c>
      <c r="B15027" s="753" t="s">
        <v>246</v>
      </c>
      <c r="C15027" s="753" t="s">
        <v>223</v>
      </c>
      <c r="D15027" s="753" t="s">
        <v>1888</v>
      </c>
      <c r="E15027" s="753" t="s">
        <v>109</v>
      </c>
      <c r="F15027" s="753" t="s">
        <v>111</v>
      </c>
      <c r="G15027" s="757" t="s">
        <v>135</v>
      </c>
      <c r="H15027" s="751">
        <v>303907540</v>
      </c>
    </row>
    <row r="15028" spans="1:8">
      <c r="A15028" s="753" t="s">
        <v>85</v>
      </c>
      <c r="B15028" s="753" t="s">
        <v>246</v>
      </c>
      <c r="C15028" s="753" t="s">
        <v>223</v>
      </c>
      <c r="D15028" s="753" t="s">
        <v>1888</v>
      </c>
      <c r="E15028" s="753" t="s">
        <v>112</v>
      </c>
      <c r="F15028" s="753"/>
      <c r="G15028" s="757" t="s">
        <v>113</v>
      </c>
      <c r="H15028" s="751">
        <v>20890000</v>
      </c>
    </row>
    <row r="15029" spans="1:8">
      <c r="A15029" s="753" t="s">
        <v>85</v>
      </c>
      <c r="B15029" s="753" t="s">
        <v>246</v>
      </c>
      <c r="C15029" s="753" t="s">
        <v>223</v>
      </c>
      <c r="D15029" s="753" t="s">
        <v>1888</v>
      </c>
      <c r="E15029" s="753" t="s">
        <v>112</v>
      </c>
      <c r="F15029" s="753" t="s">
        <v>156</v>
      </c>
      <c r="G15029" s="757" t="s">
        <v>1779</v>
      </c>
      <c r="H15029" s="751">
        <v>5650000</v>
      </c>
    </row>
    <row r="15030" spans="1:8">
      <c r="A15030" s="753" t="s">
        <v>85</v>
      </c>
      <c r="B15030" s="753" t="s">
        <v>246</v>
      </c>
      <c r="C15030" s="753" t="s">
        <v>223</v>
      </c>
      <c r="D15030" s="753" t="s">
        <v>1888</v>
      </c>
      <c r="E15030" s="753" t="s">
        <v>112</v>
      </c>
      <c r="F15030" s="753" t="s">
        <v>146</v>
      </c>
      <c r="G15030" s="757" t="s">
        <v>1780</v>
      </c>
      <c r="H15030" s="751">
        <v>4400000</v>
      </c>
    </row>
    <row r="15031" spans="1:8">
      <c r="A15031" s="753" t="s">
        <v>85</v>
      </c>
      <c r="B15031" s="753" t="s">
        <v>246</v>
      </c>
      <c r="C15031" s="753" t="s">
        <v>223</v>
      </c>
      <c r="D15031" s="753" t="s">
        <v>1888</v>
      </c>
      <c r="E15031" s="753" t="s">
        <v>112</v>
      </c>
      <c r="F15031" s="753" t="s">
        <v>242</v>
      </c>
      <c r="G15031" s="757" t="s">
        <v>1839</v>
      </c>
      <c r="H15031" s="751">
        <v>3240000</v>
      </c>
    </row>
    <row r="15032" spans="1:8">
      <c r="A15032" s="753" t="s">
        <v>85</v>
      </c>
      <c r="B15032" s="753" t="s">
        <v>246</v>
      </c>
      <c r="C15032" s="753" t="s">
        <v>223</v>
      </c>
      <c r="D15032" s="753" t="s">
        <v>1888</v>
      </c>
      <c r="E15032" s="753" t="s">
        <v>112</v>
      </c>
      <c r="F15032" s="753" t="s">
        <v>157</v>
      </c>
      <c r="G15032" s="757" t="s">
        <v>135</v>
      </c>
      <c r="H15032" s="751">
        <v>7600000</v>
      </c>
    </row>
    <row r="15033" spans="1:8">
      <c r="A15033" s="753" t="s">
        <v>85</v>
      </c>
      <c r="B15033" s="753" t="s">
        <v>246</v>
      </c>
      <c r="C15033" s="753" t="s">
        <v>223</v>
      </c>
      <c r="D15033" s="753" t="s">
        <v>1888</v>
      </c>
      <c r="E15033" s="753" t="s">
        <v>115</v>
      </c>
      <c r="F15033" s="753"/>
      <c r="G15033" s="757" t="s">
        <v>1781</v>
      </c>
      <c r="H15033" s="751">
        <v>1033676544</v>
      </c>
    </row>
    <row r="15034" spans="1:8">
      <c r="A15034" s="753" t="s">
        <v>85</v>
      </c>
      <c r="B15034" s="753" t="s">
        <v>246</v>
      </c>
      <c r="C15034" s="753" t="s">
        <v>223</v>
      </c>
      <c r="D15034" s="753" t="s">
        <v>1888</v>
      </c>
      <c r="E15034" s="753" t="s">
        <v>115</v>
      </c>
      <c r="F15034" s="753" t="s">
        <v>116</v>
      </c>
      <c r="G15034" s="757" t="s">
        <v>117</v>
      </c>
      <c r="H15034" s="751">
        <v>768948334</v>
      </c>
    </row>
    <row r="15035" spans="1:8">
      <c r="A15035" s="753" t="s">
        <v>85</v>
      </c>
      <c r="B15035" s="753" t="s">
        <v>246</v>
      </c>
      <c r="C15035" s="753" t="s">
        <v>223</v>
      </c>
      <c r="D15035" s="753" t="s">
        <v>1888</v>
      </c>
      <c r="E15035" s="753" t="s">
        <v>115</v>
      </c>
      <c r="F15035" s="753" t="s">
        <v>147</v>
      </c>
      <c r="G15035" s="757" t="s">
        <v>148</v>
      </c>
      <c r="H15035" s="751">
        <v>78630000</v>
      </c>
    </row>
    <row r="15036" spans="1:8">
      <c r="A15036" s="753" t="s">
        <v>85</v>
      </c>
      <c r="B15036" s="753" t="s">
        <v>246</v>
      </c>
      <c r="C15036" s="753" t="s">
        <v>223</v>
      </c>
      <c r="D15036" s="753" t="s">
        <v>1888</v>
      </c>
      <c r="E15036" s="753" t="s">
        <v>115</v>
      </c>
      <c r="F15036" s="753" t="s">
        <v>4</v>
      </c>
      <c r="G15036" s="757" t="s">
        <v>1782</v>
      </c>
      <c r="H15036" s="751">
        <v>55523210</v>
      </c>
    </row>
    <row r="15037" spans="1:8">
      <c r="A15037" s="753" t="s">
        <v>85</v>
      </c>
      <c r="B15037" s="753" t="s">
        <v>246</v>
      </c>
      <c r="C15037" s="753" t="s">
        <v>223</v>
      </c>
      <c r="D15037" s="753" t="s">
        <v>1888</v>
      </c>
      <c r="E15037" s="753" t="s">
        <v>115</v>
      </c>
      <c r="F15037" s="753" t="s">
        <v>118</v>
      </c>
      <c r="G15037" s="757" t="s">
        <v>119</v>
      </c>
      <c r="H15037" s="751">
        <v>130575000</v>
      </c>
    </row>
    <row r="15038" spans="1:8">
      <c r="A15038" s="753" t="s">
        <v>85</v>
      </c>
      <c r="B15038" s="753" t="s">
        <v>246</v>
      </c>
      <c r="C15038" s="753" t="s">
        <v>223</v>
      </c>
      <c r="D15038" s="753" t="s">
        <v>1888</v>
      </c>
      <c r="E15038" s="753" t="s">
        <v>120</v>
      </c>
      <c r="F15038" s="753"/>
      <c r="G15038" s="757" t="s">
        <v>121</v>
      </c>
      <c r="H15038" s="751">
        <v>346953515</v>
      </c>
    </row>
    <row r="15039" spans="1:8" ht="39.6">
      <c r="A15039" s="753" t="s">
        <v>85</v>
      </c>
      <c r="B15039" s="753" t="s">
        <v>246</v>
      </c>
      <c r="C15039" s="753" t="s">
        <v>223</v>
      </c>
      <c r="D15039" s="753" t="s">
        <v>1888</v>
      </c>
      <c r="E15039" s="753" t="s">
        <v>120</v>
      </c>
      <c r="F15039" s="753" t="s">
        <v>122</v>
      </c>
      <c r="G15039" s="757" t="s">
        <v>1783</v>
      </c>
      <c r="H15039" s="751">
        <v>11030004</v>
      </c>
    </row>
    <row r="15040" spans="1:8" ht="39.6">
      <c r="A15040" s="753" t="s">
        <v>85</v>
      </c>
      <c r="B15040" s="753" t="s">
        <v>246</v>
      </c>
      <c r="C15040" s="753" t="s">
        <v>223</v>
      </c>
      <c r="D15040" s="753" t="s">
        <v>1888</v>
      </c>
      <c r="E15040" s="753" t="s">
        <v>120</v>
      </c>
      <c r="F15040" s="753" t="s">
        <v>994</v>
      </c>
      <c r="G15040" s="757" t="s">
        <v>1824</v>
      </c>
      <c r="H15040" s="751">
        <v>10069011</v>
      </c>
    </row>
    <row r="15041" spans="1:8">
      <c r="A15041" s="753" t="s">
        <v>85</v>
      </c>
      <c r="B15041" s="753" t="s">
        <v>246</v>
      </c>
      <c r="C15041" s="753" t="s">
        <v>223</v>
      </c>
      <c r="D15041" s="753" t="s">
        <v>1888</v>
      </c>
      <c r="E15041" s="753" t="s">
        <v>120</v>
      </c>
      <c r="F15041" s="753" t="s">
        <v>315</v>
      </c>
      <c r="G15041" s="757" t="s">
        <v>1831</v>
      </c>
      <c r="H15041" s="751">
        <v>312810000</v>
      </c>
    </row>
    <row r="15042" spans="1:8" ht="26.4">
      <c r="A15042" s="753" t="s">
        <v>85</v>
      </c>
      <c r="B15042" s="753" t="s">
        <v>246</v>
      </c>
      <c r="C15042" s="753" t="s">
        <v>223</v>
      </c>
      <c r="D15042" s="753" t="s">
        <v>1888</v>
      </c>
      <c r="E15042" s="753" t="s">
        <v>120</v>
      </c>
      <c r="F15042" s="753" t="s">
        <v>1001</v>
      </c>
      <c r="G15042" s="757" t="s">
        <v>1784</v>
      </c>
      <c r="H15042" s="751">
        <v>12462500</v>
      </c>
    </row>
    <row r="15043" spans="1:8">
      <c r="A15043" s="753" t="s">
        <v>85</v>
      </c>
      <c r="B15043" s="753" t="s">
        <v>246</v>
      </c>
      <c r="C15043" s="753" t="s">
        <v>223</v>
      </c>
      <c r="D15043" s="753" t="s">
        <v>1888</v>
      </c>
      <c r="E15043" s="753" t="s">
        <v>120</v>
      </c>
      <c r="F15043" s="753" t="s">
        <v>159</v>
      </c>
      <c r="G15043" s="757" t="s">
        <v>143</v>
      </c>
      <c r="H15043" s="751">
        <v>582000</v>
      </c>
    </row>
    <row r="15044" spans="1:8">
      <c r="A15044" s="753" t="s">
        <v>85</v>
      </c>
      <c r="B15044" s="753" t="s">
        <v>246</v>
      </c>
      <c r="C15044" s="753" t="s">
        <v>223</v>
      </c>
      <c r="D15044" s="753" t="s">
        <v>1888</v>
      </c>
      <c r="E15044" s="753" t="s">
        <v>160</v>
      </c>
      <c r="F15044" s="753"/>
      <c r="G15044" s="757" t="s">
        <v>161</v>
      </c>
      <c r="H15044" s="751">
        <v>7915294790</v>
      </c>
    </row>
    <row r="15045" spans="1:8">
      <c r="A15045" s="753" t="s">
        <v>85</v>
      </c>
      <c r="B15045" s="753" t="s">
        <v>246</v>
      </c>
      <c r="C15045" s="753" t="s">
        <v>223</v>
      </c>
      <c r="D15045" s="753" t="s">
        <v>1888</v>
      </c>
      <c r="E15045" s="753" t="s">
        <v>160</v>
      </c>
      <c r="F15045" s="753" t="s">
        <v>162</v>
      </c>
      <c r="G15045" s="757" t="s">
        <v>163</v>
      </c>
      <c r="H15045" s="751">
        <v>85267490</v>
      </c>
    </row>
    <row r="15046" spans="1:8">
      <c r="A15046" s="753" t="s">
        <v>85</v>
      </c>
      <c r="B15046" s="753" t="s">
        <v>246</v>
      </c>
      <c r="C15046" s="753" t="s">
        <v>223</v>
      </c>
      <c r="D15046" s="753" t="s">
        <v>1888</v>
      </c>
      <c r="E15046" s="753" t="s">
        <v>160</v>
      </c>
      <c r="F15046" s="753" t="s">
        <v>544</v>
      </c>
      <c r="G15046" s="757" t="s">
        <v>545</v>
      </c>
      <c r="H15046" s="751">
        <v>15000000</v>
      </c>
    </row>
    <row r="15047" spans="1:8">
      <c r="A15047" s="753" t="s">
        <v>85</v>
      </c>
      <c r="B15047" s="753" t="s">
        <v>246</v>
      </c>
      <c r="C15047" s="753" t="s">
        <v>223</v>
      </c>
      <c r="D15047" s="753" t="s">
        <v>1888</v>
      </c>
      <c r="E15047" s="753" t="s">
        <v>160</v>
      </c>
      <c r="F15047" s="753" t="s">
        <v>438</v>
      </c>
      <c r="G15047" s="757" t="s">
        <v>1786</v>
      </c>
      <c r="H15047" s="751">
        <v>67680000</v>
      </c>
    </row>
    <row r="15048" spans="1:8">
      <c r="A15048" s="753" t="s">
        <v>85</v>
      </c>
      <c r="B15048" s="753" t="s">
        <v>246</v>
      </c>
      <c r="C15048" s="753" t="s">
        <v>223</v>
      </c>
      <c r="D15048" s="753" t="s">
        <v>1888</v>
      </c>
      <c r="E15048" s="753" t="s">
        <v>160</v>
      </c>
      <c r="F15048" s="753" t="s">
        <v>549</v>
      </c>
      <c r="G15048" s="757" t="s">
        <v>550</v>
      </c>
      <c r="H15048" s="751">
        <v>4634455000</v>
      </c>
    </row>
    <row r="15049" spans="1:8">
      <c r="A15049" s="753" t="s">
        <v>85</v>
      </c>
      <c r="B15049" s="753" t="s">
        <v>246</v>
      </c>
      <c r="C15049" s="753" t="s">
        <v>223</v>
      </c>
      <c r="D15049" s="753" t="s">
        <v>1888</v>
      </c>
      <c r="E15049" s="753" t="s">
        <v>160</v>
      </c>
      <c r="F15049" s="753" t="s">
        <v>551</v>
      </c>
      <c r="G15049" s="757" t="s">
        <v>133</v>
      </c>
      <c r="H15049" s="751">
        <v>3112892300</v>
      </c>
    </row>
    <row r="15050" spans="1:8">
      <c r="A15050" s="753" t="s">
        <v>85</v>
      </c>
      <c r="B15050" s="753" t="s">
        <v>246</v>
      </c>
      <c r="C15050" s="753" t="s">
        <v>223</v>
      </c>
      <c r="D15050" s="753" t="s">
        <v>1888</v>
      </c>
      <c r="E15050" s="753" t="s">
        <v>125</v>
      </c>
      <c r="F15050" s="753"/>
      <c r="G15050" s="757" t="s">
        <v>126</v>
      </c>
      <c r="H15050" s="751">
        <v>1249891000</v>
      </c>
    </row>
    <row r="15051" spans="1:8">
      <c r="A15051" s="753" t="s">
        <v>85</v>
      </c>
      <c r="B15051" s="753" t="s">
        <v>246</v>
      </c>
      <c r="C15051" s="753" t="s">
        <v>223</v>
      </c>
      <c r="D15051" s="753" t="s">
        <v>1888</v>
      </c>
      <c r="E15051" s="753" t="s">
        <v>125</v>
      </c>
      <c r="F15051" s="753" t="s">
        <v>430</v>
      </c>
      <c r="G15051" s="757" t="s">
        <v>431</v>
      </c>
      <c r="H15051" s="751">
        <v>26144000</v>
      </c>
    </row>
    <row r="15052" spans="1:8">
      <c r="A15052" s="753" t="s">
        <v>85</v>
      </c>
      <c r="B15052" s="753" t="s">
        <v>246</v>
      </c>
      <c r="C15052" s="753" t="s">
        <v>223</v>
      </c>
      <c r="D15052" s="753" t="s">
        <v>1888</v>
      </c>
      <c r="E15052" s="753" t="s">
        <v>125</v>
      </c>
      <c r="F15052" s="753" t="s">
        <v>552</v>
      </c>
      <c r="G15052" s="757" t="s">
        <v>553</v>
      </c>
      <c r="H15052" s="751">
        <v>99365000</v>
      </c>
    </row>
    <row r="15053" spans="1:8">
      <c r="A15053" s="753" t="s">
        <v>85</v>
      </c>
      <c r="B15053" s="753" t="s">
        <v>246</v>
      </c>
      <c r="C15053" s="753" t="s">
        <v>223</v>
      </c>
      <c r="D15053" s="753" t="s">
        <v>1888</v>
      </c>
      <c r="E15053" s="753" t="s">
        <v>125</v>
      </c>
      <c r="F15053" s="753" t="s">
        <v>127</v>
      </c>
      <c r="G15053" s="757" t="s">
        <v>128</v>
      </c>
      <c r="H15053" s="751">
        <v>25600000</v>
      </c>
    </row>
    <row r="15054" spans="1:8">
      <c r="A15054" s="753" t="s">
        <v>85</v>
      </c>
      <c r="B15054" s="753" t="s">
        <v>246</v>
      </c>
      <c r="C15054" s="753" t="s">
        <v>223</v>
      </c>
      <c r="D15054" s="753" t="s">
        <v>1888</v>
      </c>
      <c r="E15054" s="753" t="s">
        <v>125</v>
      </c>
      <c r="F15054" s="753" t="s">
        <v>129</v>
      </c>
      <c r="G15054" s="757" t="s">
        <v>1787</v>
      </c>
      <c r="H15054" s="751">
        <v>1096713000</v>
      </c>
    </row>
    <row r="15055" spans="1:8">
      <c r="A15055" s="753" t="s">
        <v>85</v>
      </c>
      <c r="B15055" s="753" t="s">
        <v>246</v>
      </c>
      <c r="C15055" s="753" t="s">
        <v>223</v>
      </c>
      <c r="D15055" s="753" t="s">
        <v>1888</v>
      </c>
      <c r="E15055" s="753" t="s">
        <v>125</v>
      </c>
      <c r="F15055" s="753" t="s">
        <v>584</v>
      </c>
      <c r="G15055" s="757" t="s">
        <v>135</v>
      </c>
      <c r="H15055" s="751">
        <v>2069000</v>
      </c>
    </row>
    <row r="15056" spans="1:8">
      <c r="A15056" s="753" t="s">
        <v>85</v>
      </c>
      <c r="B15056" s="753" t="s">
        <v>246</v>
      </c>
      <c r="C15056" s="753" t="s">
        <v>223</v>
      </c>
      <c r="D15056" s="753" t="s">
        <v>1888</v>
      </c>
      <c r="E15056" s="753" t="s">
        <v>554</v>
      </c>
      <c r="F15056" s="753"/>
      <c r="G15056" s="757" t="s">
        <v>555</v>
      </c>
      <c r="H15056" s="751">
        <v>41075000</v>
      </c>
    </row>
    <row r="15057" spans="1:8">
      <c r="A15057" s="753" t="s">
        <v>85</v>
      </c>
      <c r="B15057" s="753" t="s">
        <v>246</v>
      </c>
      <c r="C15057" s="753" t="s">
        <v>223</v>
      </c>
      <c r="D15057" s="753" t="s">
        <v>1888</v>
      </c>
      <c r="E15057" s="753" t="s">
        <v>554</v>
      </c>
      <c r="F15057" s="753" t="s">
        <v>556</v>
      </c>
      <c r="G15057" s="757" t="s">
        <v>557</v>
      </c>
      <c r="H15057" s="751">
        <v>6400000</v>
      </c>
    </row>
    <row r="15058" spans="1:8">
      <c r="A15058" s="753" t="s">
        <v>85</v>
      </c>
      <c r="B15058" s="753" t="s">
        <v>246</v>
      </c>
      <c r="C15058" s="753" t="s">
        <v>223</v>
      </c>
      <c r="D15058" s="753" t="s">
        <v>1888</v>
      </c>
      <c r="E15058" s="753" t="s">
        <v>554</v>
      </c>
      <c r="F15058" s="753" t="s">
        <v>942</v>
      </c>
      <c r="G15058" s="757" t="s">
        <v>941</v>
      </c>
      <c r="H15058" s="751">
        <v>1200000</v>
      </c>
    </row>
    <row r="15059" spans="1:8">
      <c r="A15059" s="753" t="s">
        <v>85</v>
      </c>
      <c r="B15059" s="753" t="s">
        <v>246</v>
      </c>
      <c r="C15059" s="753" t="s">
        <v>223</v>
      </c>
      <c r="D15059" s="753" t="s">
        <v>1888</v>
      </c>
      <c r="E15059" s="753" t="s">
        <v>554</v>
      </c>
      <c r="F15059" s="753" t="s">
        <v>206</v>
      </c>
      <c r="G15059" s="757" t="s">
        <v>207</v>
      </c>
      <c r="H15059" s="751">
        <v>2500000</v>
      </c>
    </row>
    <row r="15060" spans="1:8">
      <c r="A15060" s="753" t="s">
        <v>85</v>
      </c>
      <c r="B15060" s="753" t="s">
        <v>246</v>
      </c>
      <c r="C15060" s="753" t="s">
        <v>223</v>
      </c>
      <c r="D15060" s="753" t="s">
        <v>1888</v>
      </c>
      <c r="E15060" s="753" t="s">
        <v>554</v>
      </c>
      <c r="F15060" s="753" t="s">
        <v>558</v>
      </c>
      <c r="G15060" s="757" t="s">
        <v>559</v>
      </c>
      <c r="H15060" s="751">
        <v>30975000</v>
      </c>
    </row>
    <row r="15061" spans="1:8" ht="39.6">
      <c r="A15061" s="753" t="s">
        <v>85</v>
      </c>
      <c r="B15061" s="753" t="s">
        <v>246</v>
      </c>
      <c r="C15061" s="753" t="s">
        <v>223</v>
      </c>
      <c r="D15061" s="753" t="s">
        <v>1888</v>
      </c>
      <c r="E15061" s="753" t="s">
        <v>560</v>
      </c>
      <c r="F15061" s="753"/>
      <c r="G15061" s="757" t="s">
        <v>1790</v>
      </c>
      <c r="H15061" s="751">
        <v>278323660</v>
      </c>
    </row>
    <row r="15062" spans="1:8">
      <c r="A15062" s="753" t="s">
        <v>85</v>
      </c>
      <c r="B15062" s="753" t="s">
        <v>246</v>
      </c>
      <c r="C15062" s="753" t="s">
        <v>223</v>
      </c>
      <c r="D15062" s="753" t="s">
        <v>1888</v>
      </c>
      <c r="E15062" s="753" t="s">
        <v>560</v>
      </c>
      <c r="F15062" s="753" t="s">
        <v>5</v>
      </c>
      <c r="G15062" s="757" t="s">
        <v>6</v>
      </c>
      <c r="H15062" s="751">
        <v>62443660</v>
      </c>
    </row>
    <row r="15063" spans="1:8">
      <c r="A15063" s="753" t="s">
        <v>85</v>
      </c>
      <c r="B15063" s="753" t="s">
        <v>246</v>
      </c>
      <c r="C15063" s="753" t="s">
        <v>223</v>
      </c>
      <c r="D15063" s="753" t="s">
        <v>1888</v>
      </c>
      <c r="E15063" s="753" t="s">
        <v>560</v>
      </c>
      <c r="F15063" s="753" t="s">
        <v>418</v>
      </c>
      <c r="G15063" s="757" t="s">
        <v>1793</v>
      </c>
      <c r="H15063" s="751">
        <v>162690000</v>
      </c>
    </row>
    <row r="15064" spans="1:8">
      <c r="A15064" s="753" t="s">
        <v>85</v>
      </c>
      <c r="B15064" s="753" t="s">
        <v>246</v>
      </c>
      <c r="C15064" s="753" t="s">
        <v>223</v>
      </c>
      <c r="D15064" s="753" t="s">
        <v>1888</v>
      </c>
      <c r="E15064" s="753" t="s">
        <v>560</v>
      </c>
      <c r="F15064" s="753" t="s">
        <v>562</v>
      </c>
      <c r="G15064" s="757" t="s">
        <v>1794</v>
      </c>
      <c r="H15064" s="751">
        <v>1250000</v>
      </c>
    </row>
    <row r="15065" spans="1:8">
      <c r="A15065" s="753" t="s">
        <v>85</v>
      </c>
      <c r="B15065" s="753" t="s">
        <v>246</v>
      </c>
      <c r="C15065" s="753" t="s">
        <v>223</v>
      </c>
      <c r="D15065" s="753" t="s">
        <v>1888</v>
      </c>
      <c r="E15065" s="753" t="s">
        <v>560</v>
      </c>
      <c r="F15065" s="753" t="s">
        <v>7</v>
      </c>
      <c r="G15065" s="757" t="s">
        <v>1795</v>
      </c>
      <c r="H15065" s="751">
        <v>6340000</v>
      </c>
    </row>
    <row r="15066" spans="1:8">
      <c r="A15066" s="753" t="s">
        <v>85</v>
      </c>
      <c r="B15066" s="753" t="s">
        <v>246</v>
      </c>
      <c r="C15066" s="753" t="s">
        <v>223</v>
      </c>
      <c r="D15066" s="753" t="s">
        <v>1888</v>
      </c>
      <c r="E15066" s="753" t="s">
        <v>560</v>
      </c>
      <c r="F15066" s="753" t="s">
        <v>528</v>
      </c>
      <c r="G15066" s="757" t="s">
        <v>529</v>
      </c>
      <c r="H15066" s="751">
        <v>40600000</v>
      </c>
    </row>
    <row r="15067" spans="1:8" ht="26.4">
      <c r="A15067" s="753" t="s">
        <v>85</v>
      </c>
      <c r="B15067" s="753" t="s">
        <v>246</v>
      </c>
      <c r="C15067" s="753" t="s">
        <v>223</v>
      </c>
      <c r="D15067" s="753" t="s">
        <v>1888</v>
      </c>
      <c r="E15067" s="753" t="s">
        <v>560</v>
      </c>
      <c r="F15067" s="753" t="s">
        <v>563</v>
      </c>
      <c r="G15067" s="757" t="s">
        <v>13</v>
      </c>
      <c r="H15067" s="751">
        <v>5000000</v>
      </c>
    </row>
    <row r="15068" spans="1:8" ht="26.4">
      <c r="A15068" s="753" t="s">
        <v>85</v>
      </c>
      <c r="B15068" s="753" t="s">
        <v>246</v>
      </c>
      <c r="C15068" s="753" t="s">
        <v>223</v>
      </c>
      <c r="D15068" s="753" t="s">
        <v>1888</v>
      </c>
      <c r="E15068" s="753" t="s">
        <v>1796</v>
      </c>
      <c r="F15068" s="753"/>
      <c r="G15068" s="757" t="s">
        <v>1797</v>
      </c>
      <c r="H15068" s="751">
        <v>78979000</v>
      </c>
    </row>
    <row r="15069" spans="1:8">
      <c r="A15069" s="753" t="s">
        <v>85</v>
      </c>
      <c r="B15069" s="753" t="s">
        <v>246</v>
      </c>
      <c r="C15069" s="753" t="s">
        <v>223</v>
      </c>
      <c r="D15069" s="753" t="s">
        <v>1888</v>
      </c>
      <c r="E15069" s="753" t="s">
        <v>1796</v>
      </c>
      <c r="F15069" s="753" t="s">
        <v>1878</v>
      </c>
      <c r="G15069" s="757" t="s">
        <v>1866</v>
      </c>
      <c r="H15069" s="751">
        <v>9000000</v>
      </c>
    </row>
    <row r="15070" spans="1:8">
      <c r="A15070" s="753" t="s">
        <v>85</v>
      </c>
      <c r="B15070" s="753" t="s">
        <v>246</v>
      </c>
      <c r="C15070" s="753" t="s">
        <v>223</v>
      </c>
      <c r="D15070" s="753" t="s">
        <v>1888</v>
      </c>
      <c r="E15070" s="753" t="s">
        <v>1796</v>
      </c>
      <c r="F15070" s="753" t="s">
        <v>1798</v>
      </c>
      <c r="G15070" s="757" t="s">
        <v>1793</v>
      </c>
      <c r="H15070" s="751">
        <v>50199000</v>
      </c>
    </row>
    <row r="15071" spans="1:8">
      <c r="A15071" s="753" t="s">
        <v>85</v>
      </c>
      <c r="B15071" s="753" t="s">
        <v>246</v>
      </c>
      <c r="C15071" s="753" t="s">
        <v>223</v>
      </c>
      <c r="D15071" s="753" t="s">
        <v>1888</v>
      </c>
      <c r="E15071" s="753" t="s">
        <v>1796</v>
      </c>
      <c r="F15071" s="753" t="s">
        <v>1833</v>
      </c>
      <c r="G15071" s="757" t="s">
        <v>1834</v>
      </c>
      <c r="H15071" s="751">
        <v>19780000</v>
      </c>
    </row>
    <row r="15072" spans="1:8" ht="26.4">
      <c r="A15072" s="753" t="s">
        <v>85</v>
      </c>
      <c r="B15072" s="753" t="s">
        <v>246</v>
      </c>
      <c r="C15072" s="753" t="s">
        <v>223</v>
      </c>
      <c r="D15072" s="753" t="s">
        <v>1888</v>
      </c>
      <c r="E15072" s="753" t="s">
        <v>130</v>
      </c>
      <c r="F15072" s="753"/>
      <c r="G15072" s="757" t="s">
        <v>131</v>
      </c>
      <c r="H15072" s="751">
        <v>1541359700</v>
      </c>
    </row>
    <row r="15073" spans="1:8">
      <c r="A15073" s="753" t="s">
        <v>85</v>
      </c>
      <c r="B15073" s="753" t="s">
        <v>246</v>
      </c>
      <c r="C15073" s="753" t="s">
        <v>223</v>
      </c>
      <c r="D15073" s="753" t="s">
        <v>1888</v>
      </c>
      <c r="E15073" s="753" t="s">
        <v>130</v>
      </c>
      <c r="F15073" s="753" t="s">
        <v>585</v>
      </c>
      <c r="G15073" s="757" t="s">
        <v>1799</v>
      </c>
      <c r="H15073" s="751">
        <v>167403700</v>
      </c>
    </row>
    <row r="15074" spans="1:8">
      <c r="A15074" s="753" t="s">
        <v>85</v>
      </c>
      <c r="B15074" s="753" t="s">
        <v>246</v>
      </c>
      <c r="C15074" s="753" t="s">
        <v>223</v>
      </c>
      <c r="D15074" s="753" t="s">
        <v>1888</v>
      </c>
      <c r="E15074" s="753" t="s">
        <v>130</v>
      </c>
      <c r="F15074" s="753" t="s">
        <v>8</v>
      </c>
      <c r="G15074" s="757" t="s">
        <v>1835</v>
      </c>
      <c r="H15074" s="751">
        <v>2500000</v>
      </c>
    </row>
    <row r="15075" spans="1:8">
      <c r="A15075" s="753" t="s">
        <v>85</v>
      </c>
      <c r="B15075" s="753" t="s">
        <v>246</v>
      </c>
      <c r="C15075" s="753" t="s">
        <v>223</v>
      </c>
      <c r="D15075" s="753" t="s">
        <v>1888</v>
      </c>
      <c r="E15075" s="753" t="s">
        <v>130</v>
      </c>
      <c r="F15075" s="753" t="s">
        <v>14</v>
      </c>
      <c r="G15075" s="757" t="s">
        <v>1800</v>
      </c>
      <c r="H15075" s="751">
        <v>32963000</v>
      </c>
    </row>
    <row r="15076" spans="1:8">
      <c r="A15076" s="753" t="s">
        <v>85</v>
      </c>
      <c r="B15076" s="753" t="s">
        <v>246</v>
      </c>
      <c r="C15076" s="753" t="s">
        <v>223</v>
      </c>
      <c r="D15076" s="753" t="s">
        <v>1888</v>
      </c>
      <c r="E15076" s="753" t="s">
        <v>130</v>
      </c>
      <c r="F15076" s="753" t="s">
        <v>132</v>
      </c>
      <c r="G15076" s="757" t="s">
        <v>135</v>
      </c>
      <c r="H15076" s="751">
        <v>1338493000</v>
      </c>
    </row>
    <row r="15077" spans="1:8">
      <c r="A15077" s="753" t="s">
        <v>85</v>
      </c>
      <c r="B15077" s="753" t="s">
        <v>246</v>
      </c>
      <c r="C15077" s="753" t="s">
        <v>223</v>
      </c>
      <c r="D15077" s="753" t="s">
        <v>1888</v>
      </c>
      <c r="E15077" s="753" t="s">
        <v>1801</v>
      </c>
      <c r="F15077" s="753"/>
      <c r="G15077" s="757" t="s">
        <v>1802</v>
      </c>
      <c r="H15077" s="751">
        <v>299000</v>
      </c>
    </row>
    <row r="15078" spans="1:8">
      <c r="A15078" s="753" t="s">
        <v>85</v>
      </c>
      <c r="B15078" s="753" t="s">
        <v>246</v>
      </c>
      <c r="C15078" s="753" t="s">
        <v>223</v>
      </c>
      <c r="D15078" s="753" t="s">
        <v>1888</v>
      </c>
      <c r="E15078" s="753" t="s">
        <v>1801</v>
      </c>
      <c r="F15078" s="753" t="s">
        <v>1803</v>
      </c>
      <c r="G15078" s="757" t="s">
        <v>1804</v>
      </c>
      <c r="H15078" s="751">
        <v>299000</v>
      </c>
    </row>
    <row r="15079" spans="1:8">
      <c r="A15079" s="753" t="s">
        <v>85</v>
      </c>
      <c r="B15079" s="753" t="s">
        <v>246</v>
      </c>
      <c r="C15079" s="753" t="s">
        <v>223</v>
      </c>
      <c r="D15079" s="753" t="s">
        <v>1888</v>
      </c>
      <c r="E15079" s="753" t="s">
        <v>31</v>
      </c>
      <c r="F15079" s="753"/>
      <c r="G15079" s="757" t="s">
        <v>32</v>
      </c>
      <c r="H15079" s="751">
        <v>53106184</v>
      </c>
    </row>
    <row r="15080" spans="1:8">
      <c r="A15080" s="753" t="s">
        <v>85</v>
      </c>
      <c r="B15080" s="753" t="s">
        <v>246</v>
      </c>
      <c r="C15080" s="753" t="s">
        <v>223</v>
      </c>
      <c r="D15080" s="753" t="s">
        <v>1888</v>
      </c>
      <c r="E15080" s="753" t="s">
        <v>31</v>
      </c>
      <c r="F15080" s="753" t="s">
        <v>33</v>
      </c>
      <c r="G15080" s="757" t="s">
        <v>135</v>
      </c>
      <c r="H15080" s="751">
        <v>53106184</v>
      </c>
    </row>
    <row r="15081" spans="1:8" ht="26.4">
      <c r="A15081" s="753" t="s">
        <v>85</v>
      </c>
      <c r="B15081" s="753" t="s">
        <v>246</v>
      </c>
      <c r="C15081" s="753" t="s">
        <v>223</v>
      </c>
      <c r="D15081" s="753" t="s">
        <v>1888</v>
      </c>
      <c r="E15081" s="753" t="s">
        <v>458</v>
      </c>
      <c r="F15081" s="753"/>
      <c r="G15081" s="757" t="s">
        <v>1812</v>
      </c>
      <c r="H15081" s="751">
        <v>950000</v>
      </c>
    </row>
    <row r="15082" spans="1:8">
      <c r="A15082" s="753" t="s">
        <v>85</v>
      </c>
      <c r="B15082" s="753" t="s">
        <v>246</v>
      </c>
      <c r="C15082" s="753" t="s">
        <v>223</v>
      </c>
      <c r="D15082" s="753" t="s">
        <v>1888</v>
      </c>
      <c r="E15082" s="753" t="s">
        <v>458</v>
      </c>
      <c r="F15082" s="753" t="s">
        <v>454</v>
      </c>
      <c r="G15082" s="757" t="s">
        <v>455</v>
      </c>
      <c r="H15082" s="751">
        <v>950000</v>
      </c>
    </row>
    <row r="15083" spans="1:8">
      <c r="A15083" s="753" t="s">
        <v>85</v>
      </c>
      <c r="B15083" s="753" t="s">
        <v>246</v>
      </c>
      <c r="C15083" s="753" t="s">
        <v>223</v>
      </c>
      <c r="D15083" s="753" t="s">
        <v>1888</v>
      </c>
      <c r="E15083" s="753" t="s">
        <v>967</v>
      </c>
      <c r="F15083" s="753"/>
      <c r="G15083" s="757" t="s">
        <v>968</v>
      </c>
      <c r="H15083" s="751">
        <v>7491000</v>
      </c>
    </row>
    <row r="15084" spans="1:8">
      <c r="A15084" s="753" t="s">
        <v>85</v>
      </c>
      <c r="B15084" s="753" t="s">
        <v>246</v>
      </c>
      <c r="C15084" s="753" t="s">
        <v>223</v>
      </c>
      <c r="D15084" s="753" t="s">
        <v>1888</v>
      </c>
      <c r="E15084" s="753" t="s">
        <v>967</v>
      </c>
      <c r="F15084" s="753" t="s">
        <v>966</v>
      </c>
      <c r="G15084" s="757" t="s">
        <v>965</v>
      </c>
      <c r="H15084" s="751">
        <v>7491000</v>
      </c>
    </row>
    <row r="15085" spans="1:8">
      <c r="A15085" s="753" t="s">
        <v>85</v>
      </c>
      <c r="B15085" s="753" t="s">
        <v>246</v>
      </c>
      <c r="C15085" s="753" t="s">
        <v>223</v>
      </c>
      <c r="D15085" s="753" t="s">
        <v>1888</v>
      </c>
      <c r="E15085" s="753" t="s">
        <v>467</v>
      </c>
      <c r="F15085" s="753"/>
      <c r="G15085" s="757" t="s">
        <v>1932</v>
      </c>
      <c r="H15085" s="751">
        <v>34765502</v>
      </c>
    </row>
    <row r="15086" spans="1:8">
      <c r="A15086" s="753" t="s">
        <v>85</v>
      </c>
      <c r="B15086" s="753" t="s">
        <v>246</v>
      </c>
      <c r="C15086" s="753" t="s">
        <v>223</v>
      </c>
      <c r="D15086" s="753" t="s">
        <v>1888</v>
      </c>
      <c r="E15086" s="753" t="s">
        <v>467</v>
      </c>
      <c r="F15086" s="753" t="s">
        <v>931</v>
      </c>
      <c r="G15086" s="757" t="s">
        <v>106</v>
      </c>
      <c r="H15086" s="751">
        <v>29502</v>
      </c>
    </row>
    <row r="15087" spans="1:8" ht="26.4">
      <c r="A15087" s="753" t="s">
        <v>85</v>
      </c>
      <c r="B15087" s="753" t="s">
        <v>246</v>
      </c>
      <c r="C15087" s="753" t="s">
        <v>223</v>
      </c>
      <c r="D15087" s="753" t="s">
        <v>1888</v>
      </c>
      <c r="E15087" s="753" t="s">
        <v>467</v>
      </c>
      <c r="F15087" s="753" t="s">
        <v>468</v>
      </c>
      <c r="G15087" s="757" t="s">
        <v>2039</v>
      </c>
      <c r="H15087" s="751">
        <v>34736000</v>
      </c>
    </row>
    <row r="15088" spans="1:8">
      <c r="A15088" s="753" t="s">
        <v>85</v>
      </c>
      <c r="B15088" s="753" t="s">
        <v>246</v>
      </c>
      <c r="C15088" s="753" t="s">
        <v>223</v>
      </c>
      <c r="D15088" s="753" t="s">
        <v>1888</v>
      </c>
      <c r="E15088" s="753" t="s">
        <v>1857</v>
      </c>
      <c r="F15088" s="753"/>
      <c r="G15088" s="757" t="s">
        <v>1858</v>
      </c>
      <c r="H15088" s="751">
        <v>1000000</v>
      </c>
    </row>
    <row r="15089" spans="1:8">
      <c r="A15089" s="753" t="s">
        <v>85</v>
      </c>
      <c r="B15089" s="753" t="s">
        <v>246</v>
      </c>
      <c r="C15089" s="753" t="s">
        <v>223</v>
      </c>
      <c r="D15089" s="753" t="s">
        <v>1888</v>
      </c>
      <c r="E15089" s="753" t="s">
        <v>1857</v>
      </c>
      <c r="F15089" s="753" t="s">
        <v>1941</v>
      </c>
      <c r="G15089" s="757" t="s">
        <v>135</v>
      </c>
      <c r="H15089" s="751">
        <v>1000000</v>
      </c>
    </row>
    <row r="15090" spans="1:8">
      <c r="A15090" s="753" t="s">
        <v>85</v>
      </c>
      <c r="B15090" s="753" t="s">
        <v>246</v>
      </c>
      <c r="C15090" s="753" t="s">
        <v>223</v>
      </c>
      <c r="D15090" s="753" t="s">
        <v>1888</v>
      </c>
      <c r="E15090" s="753" t="s">
        <v>134</v>
      </c>
      <c r="F15090" s="753"/>
      <c r="G15090" s="757" t="s">
        <v>135</v>
      </c>
      <c r="H15090" s="751">
        <v>8843518998</v>
      </c>
    </row>
    <row r="15091" spans="1:8">
      <c r="A15091" s="753" t="s">
        <v>85</v>
      </c>
      <c r="B15091" s="753" t="s">
        <v>246</v>
      </c>
      <c r="C15091" s="753" t="s">
        <v>223</v>
      </c>
      <c r="D15091" s="753" t="s">
        <v>1888</v>
      </c>
      <c r="E15091" s="753" t="s">
        <v>134</v>
      </c>
      <c r="F15091" s="753" t="s">
        <v>137</v>
      </c>
      <c r="G15091" s="757" t="s">
        <v>138</v>
      </c>
      <c r="H15091" s="751">
        <v>516586128</v>
      </c>
    </row>
    <row r="15092" spans="1:8">
      <c r="A15092" s="753" t="s">
        <v>85</v>
      </c>
      <c r="B15092" s="753" t="s">
        <v>246</v>
      </c>
      <c r="C15092" s="753" t="s">
        <v>223</v>
      </c>
      <c r="D15092" s="753" t="s">
        <v>1888</v>
      </c>
      <c r="E15092" s="753" t="s">
        <v>134</v>
      </c>
      <c r="F15092" s="753" t="s">
        <v>139</v>
      </c>
      <c r="G15092" s="757" t="s">
        <v>140</v>
      </c>
      <c r="H15092" s="751">
        <v>8326932870</v>
      </c>
    </row>
    <row r="15093" spans="1:8" ht="39.6">
      <c r="A15093" s="753" t="s">
        <v>85</v>
      </c>
      <c r="B15093" s="753" t="s">
        <v>246</v>
      </c>
      <c r="C15093" s="753" t="s">
        <v>223</v>
      </c>
      <c r="D15093" s="753" t="s">
        <v>1888</v>
      </c>
      <c r="E15093" s="753" t="s">
        <v>419</v>
      </c>
      <c r="F15093" s="753"/>
      <c r="G15093" s="757" t="s">
        <v>1807</v>
      </c>
      <c r="H15093" s="751">
        <v>16448000</v>
      </c>
    </row>
    <row r="15094" spans="1:8" ht="52.8">
      <c r="A15094" s="753" t="s">
        <v>85</v>
      </c>
      <c r="B15094" s="753" t="s">
        <v>246</v>
      </c>
      <c r="C15094" s="753" t="s">
        <v>223</v>
      </c>
      <c r="D15094" s="753" t="s">
        <v>1888</v>
      </c>
      <c r="E15094" s="753" t="s">
        <v>419</v>
      </c>
      <c r="F15094" s="753" t="s">
        <v>420</v>
      </c>
      <c r="G15094" s="757" t="s">
        <v>2714</v>
      </c>
      <c r="H15094" s="751">
        <v>7748000</v>
      </c>
    </row>
    <row r="15095" spans="1:8">
      <c r="A15095" s="753" t="s">
        <v>85</v>
      </c>
      <c r="B15095" s="753" t="s">
        <v>246</v>
      </c>
      <c r="C15095" s="753" t="s">
        <v>223</v>
      </c>
      <c r="D15095" s="753" t="s">
        <v>1888</v>
      </c>
      <c r="E15095" s="753" t="s">
        <v>419</v>
      </c>
      <c r="F15095" s="753" t="s">
        <v>252</v>
      </c>
      <c r="G15095" s="757" t="s">
        <v>135</v>
      </c>
      <c r="H15095" s="751">
        <v>8700000</v>
      </c>
    </row>
    <row r="15096" spans="1:8">
      <c r="A15096" s="753" t="s">
        <v>85</v>
      </c>
      <c r="B15096" s="753" t="s">
        <v>246</v>
      </c>
      <c r="C15096" s="753" t="s">
        <v>223</v>
      </c>
      <c r="D15096" s="753" t="s">
        <v>1888</v>
      </c>
      <c r="E15096" s="753" t="s">
        <v>404</v>
      </c>
      <c r="F15096" s="753"/>
      <c r="G15096" s="757" t="s">
        <v>1808</v>
      </c>
      <c r="H15096" s="751">
        <v>5400000</v>
      </c>
    </row>
    <row r="15097" spans="1:8">
      <c r="A15097" s="753" t="s">
        <v>85</v>
      </c>
      <c r="B15097" s="753" t="s">
        <v>246</v>
      </c>
      <c r="C15097" s="753" t="s">
        <v>223</v>
      </c>
      <c r="D15097" s="753" t="s">
        <v>1888</v>
      </c>
      <c r="E15097" s="753" t="s">
        <v>404</v>
      </c>
      <c r="F15097" s="753" t="s">
        <v>1809</v>
      </c>
      <c r="G15097" s="757" t="s">
        <v>26</v>
      </c>
      <c r="H15097" s="751">
        <v>5400000</v>
      </c>
    </row>
    <row r="15098" spans="1:8">
      <c r="A15098" s="753" t="s">
        <v>85</v>
      </c>
      <c r="B15098" s="753" t="s">
        <v>246</v>
      </c>
      <c r="C15098" s="753" t="s">
        <v>223</v>
      </c>
      <c r="D15098" s="753" t="s">
        <v>1888</v>
      </c>
      <c r="E15098" s="753" t="s">
        <v>353</v>
      </c>
      <c r="F15098" s="753"/>
      <c r="G15098" s="757" t="s">
        <v>354</v>
      </c>
      <c r="H15098" s="751">
        <v>584881000</v>
      </c>
    </row>
    <row r="15099" spans="1:8">
      <c r="A15099" s="753" t="s">
        <v>85</v>
      </c>
      <c r="B15099" s="753" t="s">
        <v>246</v>
      </c>
      <c r="C15099" s="753" t="s">
        <v>223</v>
      </c>
      <c r="D15099" s="753" t="s">
        <v>1888</v>
      </c>
      <c r="E15099" s="753" t="s">
        <v>353</v>
      </c>
      <c r="F15099" s="753" t="s">
        <v>405</v>
      </c>
      <c r="G15099" s="757" t="s">
        <v>1920</v>
      </c>
      <c r="H15099" s="751">
        <v>584881000</v>
      </c>
    </row>
    <row r="15100" spans="1:8" ht="39.6">
      <c r="A15100" s="753" t="s">
        <v>85</v>
      </c>
      <c r="B15100" s="753" t="s">
        <v>246</v>
      </c>
      <c r="C15100" s="753" t="s">
        <v>223</v>
      </c>
      <c r="D15100" s="753" t="s">
        <v>1956</v>
      </c>
      <c r="E15100" s="753"/>
      <c r="F15100" s="753"/>
      <c r="G15100" s="757" t="s">
        <v>1957</v>
      </c>
      <c r="H15100" s="751">
        <v>11755005570</v>
      </c>
    </row>
    <row r="15101" spans="1:8">
      <c r="A15101" s="753" t="s">
        <v>85</v>
      </c>
      <c r="B15101" s="753" t="s">
        <v>246</v>
      </c>
      <c r="C15101" s="753" t="s">
        <v>223</v>
      </c>
      <c r="D15101" s="753" t="s">
        <v>1956</v>
      </c>
      <c r="E15101" s="753" t="s">
        <v>92</v>
      </c>
      <c r="F15101" s="753"/>
      <c r="G15101" s="757" t="s">
        <v>93</v>
      </c>
      <c r="H15101" s="751">
        <v>107383186</v>
      </c>
    </row>
    <row r="15102" spans="1:8">
      <c r="A15102" s="753" t="s">
        <v>85</v>
      </c>
      <c r="B15102" s="753" t="s">
        <v>246</v>
      </c>
      <c r="C15102" s="753" t="s">
        <v>223</v>
      </c>
      <c r="D15102" s="753" t="s">
        <v>1956</v>
      </c>
      <c r="E15102" s="753" t="s">
        <v>92</v>
      </c>
      <c r="F15102" s="753" t="s">
        <v>94</v>
      </c>
      <c r="G15102" s="757" t="s">
        <v>1768</v>
      </c>
      <c r="H15102" s="751">
        <v>107383186</v>
      </c>
    </row>
    <row r="15103" spans="1:8">
      <c r="A15103" s="753" t="s">
        <v>85</v>
      </c>
      <c r="B15103" s="753" t="s">
        <v>246</v>
      </c>
      <c r="C15103" s="753" t="s">
        <v>223</v>
      </c>
      <c r="D15103" s="753" t="s">
        <v>1956</v>
      </c>
      <c r="E15103" s="753" t="s">
        <v>96</v>
      </c>
      <c r="F15103" s="753"/>
      <c r="G15103" s="757" t="s">
        <v>97</v>
      </c>
      <c r="H15103" s="751">
        <v>103080709</v>
      </c>
    </row>
    <row r="15104" spans="1:8">
      <c r="A15104" s="753" t="s">
        <v>85</v>
      </c>
      <c r="B15104" s="753" t="s">
        <v>246</v>
      </c>
      <c r="C15104" s="753" t="s">
        <v>223</v>
      </c>
      <c r="D15104" s="753" t="s">
        <v>1956</v>
      </c>
      <c r="E15104" s="753" t="s">
        <v>96</v>
      </c>
      <c r="F15104" s="753" t="s">
        <v>151</v>
      </c>
      <c r="G15104" s="757" t="s">
        <v>152</v>
      </c>
      <c r="H15104" s="751">
        <v>3794000</v>
      </c>
    </row>
    <row r="15105" spans="1:8">
      <c r="A15105" s="753" t="s">
        <v>85</v>
      </c>
      <c r="B15105" s="753" t="s">
        <v>246</v>
      </c>
      <c r="C15105" s="753" t="s">
        <v>223</v>
      </c>
      <c r="D15105" s="753" t="s">
        <v>1956</v>
      </c>
      <c r="E15105" s="753" t="s">
        <v>96</v>
      </c>
      <c r="F15105" s="753" t="s">
        <v>440</v>
      </c>
      <c r="G15105" s="757" t="s">
        <v>441</v>
      </c>
      <c r="H15105" s="751">
        <v>3794000</v>
      </c>
    </row>
    <row r="15106" spans="1:8">
      <c r="A15106" s="753" t="s">
        <v>85</v>
      </c>
      <c r="B15106" s="753" t="s">
        <v>246</v>
      </c>
      <c r="C15106" s="753" t="s">
        <v>223</v>
      </c>
      <c r="D15106" s="753" t="s">
        <v>1956</v>
      </c>
      <c r="E15106" s="753" t="s">
        <v>96</v>
      </c>
      <c r="F15106" s="753" t="s">
        <v>434</v>
      </c>
      <c r="G15106" s="757" t="s">
        <v>435</v>
      </c>
      <c r="H15106" s="751">
        <v>32197410</v>
      </c>
    </row>
    <row r="15107" spans="1:8">
      <c r="A15107" s="753" t="s">
        <v>85</v>
      </c>
      <c r="B15107" s="753" t="s">
        <v>246</v>
      </c>
      <c r="C15107" s="753" t="s">
        <v>223</v>
      </c>
      <c r="D15107" s="753" t="s">
        <v>1956</v>
      </c>
      <c r="E15107" s="753" t="s">
        <v>96</v>
      </c>
      <c r="F15107" s="753" t="s">
        <v>864</v>
      </c>
      <c r="G15107" s="757" t="s">
        <v>1770</v>
      </c>
      <c r="H15107" s="751">
        <v>23268284</v>
      </c>
    </row>
    <row r="15108" spans="1:8" ht="26.4">
      <c r="A15108" s="753" t="s">
        <v>85</v>
      </c>
      <c r="B15108" s="753" t="s">
        <v>246</v>
      </c>
      <c r="C15108" s="753" t="s">
        <v>223</v>
      </c>
      <c r="D15108" s="753" t="s">
        <v>1956</v>
      </c>
      <c r="E15108" s="753" t="s">
        <v>96</v>
      </c>
      <c r="F15108" s="753" t="s">
        <v>98</v>
      </c>
      <c r="G15108" s="757" t="s">
        <v>99</v>
      </c>
      <c r="H15108" s="751">
        <v>1043000</v>
      </c>
    </row>
    <row r="15109" spans="1:8">
      <c r="A15109" s="753" t="s">
        <v>85</v>
      </c>
      <c r="B15109" s="753" t="s">
        <v>246</v>
      </c>
      <c r="C15109" s="753" t="s">
        <v>223</v>
      </c>
      <c r="D15109" s="753" t="s">
        <v>1956</v>
      </c>
      <c r="E15109" s="753" t="s">
        <v>96</v>
      </c>
      <c r="F15109" s="753" t="s">
        <v>144</v>
      </c>
      <c r="G15109" s="757" t="s">
        <v>145</v>
      </c>
      <c r="H15109" s="751">
        <v>11880515</v>
      </c>
    </row>
    <row r="15110" spans="1:8">
      <c r="A15110" s="753" t="s">
        <v>85</v>
      </c>
      <c r="B15110" s="753" t="s">
        <v>246</v>
      </c>
      <c r="C15110" s="753" t="s">
        <v>223</v>
      </c>
      <c r="D15110" s="753" t="s">
        <v>1956</v>
      </c>
      <c r="E15110" s="753" t="s">
        <v>96</v>
      </c>
      <c r="F15110" s="753" t="s">
        <v>154</v>
      </c>
      <c r="G15110" s="757" t="s">
        <v>1773</v>
      </c>
      <c r="H15110" s="751">
        <v>27103500</v>
      </c>
    </row>
    <row r="15111" spans="1:8">
      <c r="A15111" s="753" t="s">
        <v>85</v>
      </c>
      <c r="B15111" s="753" t="s">
        <v>246</v>
      </c>
      <c r="C15111" s="753" t="s">
        <v>223</v>
      </c>
      <c r="D15111" s="753" t="s">
        <v>1956</v>
      </c>
      <c r="E15111" s="753" t="s">
        <v>426</v>
      </c>
      <c r="F15111" s="753"/>
      <c r="G15111" s="757" t="s">
        <v>427</v>
      </c>
      <c r="H15111" s="751">
        <v>66025000</v>
      </c>
    </row>
    <row r="15112" spans="1:8">
      <c r="A15112" s="753" t="s">
        <v>85</v>
      </c>
      <c r="B15112" s="753" t="s">
        <v>246</v>
      </c>
      <c r="C15112" s="753" t="s">
        <v>223</v>
      </c>
      <c r="D15112" s="753" t="s">
        <v>1956</v>
      </c>
      <c r="E15112" s="753" t="s">
        <v>426</v>
      </c>
      <c r="F15112" s="753" t="s">
        <v>428</v>
      </c>
      <c r="G15112" s="757" t="s">
        <v>1774</v>
      </c>
      <c r="H15112" s="751">
        <v>33644000</v>
      </c>
    </row>
    <row r="15113" spans="1:8">
      <c r="A15113" s="753" t="s">
        <v>85</v>
      </c>
      <c r="B15113" s="753" t="s">
        <v>246</v>
      </c>
      <c r="C15113" s="753" t="s">
        <v>223</v>
      </c>
      <c r="D15113" s="753" t="s">
        <v>1956</v>
      </c>
      <c r="E15113" s="753" t="s">
        <v>426</v>
      </c>
      <c r="F15113" s="753" t="s">
        <v>336</v>
      </c>
      <c r="G15113" s="757" t="s">
        <v>1876</v>
      </c>
      <c r="H15113" s="751">
        <v>16020000</v>
      </c>
    </row>
    <row r="15114" spans="1:8">
      <c r="A15114" s="753" t="s">
        <v>85</v>
      </c>
      <c r="B15114" s="753" t="s">
        <v>246</v>
      </c>
      <c r="C15114" s="753" t="s">
        <v>223</v>
      </c>
      <c r="D15114" s="753" t="s">
        <v>1956</v>
      </c>
      <c r="E15114" s="753" t="s">
        <v>426</v>
      </c>
      <c r="F15114" s="753" t="s">
        <v>429</v>
      </c>
      <c r="G15114" s="757" t="s">
        <v>1775</v>
      </c>
      <c r="H15114" s="751">
        <v>16361000</v>
      </c>
    </row>
    <row r="15115" spans="1:8">
      <c r="A15115" s="753" t="s">
        <v>85</v>
      </c>
      <c r="B15115" s="753" t="s">
        <v>246</v>
      </c>
      <c r="C15115" s="753" t="s">
        <v>223</v>
      </c>
      <c r="D15115" s="753" t="s">
        <v>1956</v>
      </c>
      <c r="E15115" s="753" t="s">
        <v>100</v>
      </c>
      <c r="F15115" s="753"/>
      <c r="G15115" s="757" t="s">
        <v>101</v>
      </c>
      <c r="H15115" s="751">
        <v>22105600</v>
      </c>
    </row>
    <row r="15116" spans="1:8">
      <c r="A15116" s="753" t="s">
        <v>85</v>
      </c>
      <c r="B15116" s="753" t="s">
        <v>246</v>
      </c>
      <c r="C15116" s="753" t="s">
        <v>223</v>
      </c>
      <c r="D15116" s="753" t="s">
        <v>1956</v>
      </c>
      <c r="E15116" s="753" t="s">
        <v>100</v>
      </c>
      <c r="F15116" s="753" t="s">
        <v>443</v>
      </c>
      <c r="G15116" s="757" t="s">
        <v>135</v>
      </c>
      <c r="H15116" s="751">
        <v>22105600</v>
      </c>
    </row>
    <row r="15117" spans="1:8">
      <c r="A15117" s="753" t="s">
        <v>85</v>
      </c>
      <c r="B15117" s="753" t="s">
        <v>246</v>
      </c>
      <c r="C15117" s="753" t="s">
        <v>223</v>
      </c>
      <c r="D15117" s="753" t="s">
        <v>1956</v>
      </c>
      <c r="E15117" s="753" t="s">
        <v>102</v>
      </c>
      <c r="F15117" s="753"/>
      <c r="G15117" s="757" t="s">
        <v>369</v>
      </c>
      <c r="H15117" s="751">
        <v>154603565</v>
      </c>
    </row>
    <row r="15118" spans="1:8">
      <c r="A15118" s="753" t="s">
        <v>85</v>
      </c>
      <c r="B15118" s="753" t="s">
        <v>246</v>
      </c>
      <c r="C15118" s="753" t="s">
        <v>223</v>
      </c>
      <c r="D15118" s="753" t="s">
        <v>1956</v>
      </c>
      <c r="E15118" s="753" t="s">
        <v>102</v>
      </c>
      <c r="F15118" s="753" t="s">
        <v>103</v>
      </c>
      <c r="G15118" s="757" t="s">
        <v>104</v>
      </c>
      <c r="H15118" s="751">
        <v>141658000</v>
      </c>
    </row>
    <row r="15119" spans="1:8">
      <c r="A15119" s="753" t="s">
        <v>85</v>
      </c>
      <c r="B15119" s="753" t="s">
        <v>246</v>
      </c>
      <c r="C15119" s="753" t="s">
        <v>223</v>
      </c>
      <c r="D15119" s="753" t="s">
        <v>1956</v>
      </c>
      <c r="E15119" s="753" t="s">
        <v>102</v>
      </c>
      <c r="F15119" s="753" t="s">
        <v>105</v>
      </c>
      <c r="G15119" s="757" t="s">
        <v>106</v>
      </c>
      <c r="H15119" s="751">
        <v>12945565</v>
      </c>
    </row>
    <row r="15120" spans="1:8" ht="26.4">
      <c r="A15120" s="753" t="s">
        <v>85</v>
      </c>
      <c r="B15120" s="753" t="s">
        <v>246</v>
      </c>
      <c r="C15120" s="753" t="s">
        <v>223</v>
      </c>
      <c r="D15120" s="753" t="s">
        <v>1956</v>
      </c>
      <c r="E15120" s="753" t="s">
        <v>582</v>
      </c>
      <c r="F15120" s="753"/>
      <c r="G15120" s="757" t="s">
        <v>2010</v>
      </c>
      <c r="H15120" s="751">
        <v>5613601010</v>
      </c>
    </row>
    <row r="15121" spans="1:8">
      <c r="A15121" s="753" t="s">
        <v>85</v>
      </c>
      <c r="B15121" s="753" t="s">
        <v>246</v>
      </c>
      <c r="C15121" s="753" t="s">
        <v>223</v>
      </c>
      <c r="D15121" s="753" t="s">
        <v>1956</v>
      </c>
      <c r="E15121" s="753" t="s">
        <v>582</v>
      </c>
      <c r="F15121" s="753" t="s">
        <v>583</v>
      </c>
      <c r="G15121" s="757" t="s">
        <v>2011</v>
      </c>
      <c r="H15121" s="751">
        <v>5493592560</v>
      </c>
    </row>
    <row r="15122" spans="1:8">
      <c r="A15122" s="753" t="s">
        <v>85</v>
      </c>
      <c r="B15122" s="753" t="s">
        <v>246</v>
      </c>
      <c r="C15122" s="753" t="s">
        <v>223</v>
      </c>
      <c r="D15122" s="753" t="s">
        <v>1956</v>
      </c>
      <c r="E15122" s="753" t="s">
        <v>582</v>
      </c>
      <c r="F15122" s="753" t="s">
        <v>324</v>
      </c>
      <c r="G15122" s="757" t="s">
        <v>135</v>
      </c>
      <c r="H15122" s="751">
        <v>120008450</v>
      </c>
    </row>
    <row r="15123" spans="1:8">
      <c r="A15123" s="753" t="s">
        <v>85</v>
      </c>
      <c r="B15123" s="753" t="s">
        <v>246</v>
      </c>
      <c r="C15123" s="753" t="s">
        <v>223</v>
      </c>
      <c r="D15123" s="753" t="s">
        <v>1956</v>
      </c>
      <c r="E15123" s="753" t="s">
        <v>109</v>
      </c>
      <c r="F15123" s="753"/>
      <c r="G15123" s="757" t="s">
        <v>110</v>
      </c>
      <c r="H15123" s="751">
        <v>26820000</v>
      </c>
    </row>
    <row r="15124" spans="1:8">
      <c r="A15124" s="753" t="s">
        <v>85</v>
      </c>
      <c r="B15124" s="753" t="s">
        <v>246</v>
      </c>
      <c r="C15124" s="753" t="s">
        <v>223</v>
      </c>
      <c r="D15124" s="753" t="s">
        <v>1956</v>
      </c>
      <c r="E15124" s="753" t="s">
        <v>109</v>
      </c>
      <c r="F15124" s="753" t="s">
        <v>111</v>
      </c>
      <c r="G15124" s="757" t="s">
        <v>135</v>
      </c>
      <c r="H15124" s="751">
        <v>26820000</v>
      </c>
    </row>
    <row r="15125" spans="1:8">
      <c r="A15125" s="753" t="s">
        <v>85</v>
      </c>
      <c r="B15125" s="753" t="s">
        <v>246</v>
      </c>
      <c r="C15125" s="753" t="s">
        <v>223</v>
      </c>
      <c r="D15125" s="753" t="s">
        <v>1956</v>
      </c>
      <c r="E15125" s="753" t="s">
        <v>112</v>
      </c>
      <c r="F15125" s="753"/>
      <c r="G15125" s="757" t="s">
        <v>113</v>
      </c>
      <c r="H15125" s="751">
        <v>2639000</v>
      </c>
    </row>
    <row r="15126" spans="1:8">
      <c r="A15126" s="753" t="s">
        <v>85</v>
      </c>
      <c r="B15126" s="753" t="s">
        <v>246</v>
      </c>
      <c r="C15126" s="753" t="s">
        <v>223</v>
      </c>
      <c r="D15126" s="753" t="s">
        <v>1956</v>
      </c>
      <c r="E15126" s="753" t="s">
        <v>112</v>
      </c>
      <c r="F15126" s="753" t="s">
        <v>146</v>
      </c>
      <c r="G15126" s="757" t="s">
        <v>1780</v>
      </c>
      <c r="H15126" s="751">
        <v>2639000</v>
      </c>
    </row>
    <row r="15127" spans="1:8">
      <c r="A15127" s="753" t="s">
        <v>85</v>
      </c>
      <c r="B15127" s="753" t="s">
        <v>246</v>
      </c>
      <c r="C15127" s="753" t="s">
        <v>223</v>
      </c>
      <c r="D15127" s="753" t="s">
        <v>1956</v>
      </c>
      <c r="E15127" s="753" t="s">
        <v>115</v>
      </c>
      <c r="F15127" s="753"/>
      <c r="G15127" s="757" t="s">
        <v>1781</v>
      </c>
      <c r="H15127" s="751">
        <v>169527000</v>
      </c>
    </row>
    <row r="15128" spans="1:8">
      <c r="A15128" s="753" t="s">
        <v>85</v>
      </c>
      <c r="B15128" s="753" t="s">
        <v>246</v>
      </c>
      <c r="C15128" s="753" t="s">
        <v>223</v>
      </c>
      <c r="D15128" s="753" t="s">
        <v>1956</v>
      </c>
      <c r="E15128" s="753" t="s">
        <v>115</v>
      </c>
      <c r="F15128" s="753" t="s">
        <v>116</v>
      </c>
      <c r="G15128" s="757" t="s">
        <v>117</v>
      </c>
      <c r="H15128" s="751">
        <v>132162000</v>
      </c>
    </row>
    <row r="15129" spans="1:8">
      <c r="A15129" s="753" t="s">
        <v>85</v>
      </c>
      <c r="B15129" s="753" t="s">
        <v>246</v>
      </c>
      <c r="C15129" s="753" t="s">
        <v>223</v>
      </c>
      <c r="D15129" s="753" t="s">
        <v>1956</v>
      </c>
      <c r="E15129" s="753" t="s">
        <v>115</v>
      </c>
      <c r="F15129" s="753" t="s">
        <v>147</v>
      </c>
      <c r="G15129" s="757" t="s">
        <v>148</v>
      </c>
      <c r="H15129" s="751">
        <v>22950000</v>
      </c>
    </row>
    <row r="15130" spans="1:8">
      <c r="A15130" s="753" t="s">
        <v>85</v>
      </c>
      <c r="B15130" s="753" t="s">
        <v>246</v>
      </c>
      <c r="C15130" s="753" t="s">
        <v>223</v>
      </c>
      <c r="D15130" s="753" t="s">
        <v>1956</v>
      </c>
      <c r="E15130" s="753" t="s">
        <v>115</v>
      </c>
      <c r="F15130" s="753" t="s">
        <v>118</v>
      </c>
      <c r="G15130" s="757" t="s">
        <v>119</v>
      </c>
      <c r="H15130" s="751">
        <v>14415000</v>
      </c>
    </row>
    <row r="15131" spans="1:8">
      <c r="A15131" s="753" t="s">
        <v>85</v>
      </c>
      <c r="B15131" s="753" t="s">
        <v>246</v>
      </c>
      <c r="C15131" s="753" t="s">
        <v>223</v>
      </c>
      <c r="D15131" s="753" t="s">
        <v>1956</v>
      </c>
      <c r="E15131" s="753" t="s">
        <v>120</v>
      </c>
      <c r="F15131" s="753"/>
      <c r="G15131" s="757" t="s">
        <v>121</v>
      </c>
      <c r="H15131" s="751">
        <v>7333500</v>
      </c>
    </row>
    <row r="15132" spans="1:8" ht="39.6">
      <c r="A15132" s="753" t="s">
        <v>85</v>
      </c>
      <c r="B15132" s="753" t="s">
        <v>246</v>
      </c>
      <c r="C15132" s="753" t="s">
        <v>223</v>
      </c>
      <c r="D15132" s="753" t="s">
        <v>1956</v>
      </c>
      <c r="E15132" s="753" t="s">
        <v>120</v>
      </c>
      <c r="F15132" s="753" t="s">
        <v>122</v>
      </c>
      <c r="G15132" s="757" t="s">
        <v>1783</v>
      </c>
      <c r="H15132" s="751">
        <v>209000</v>
      </c>
    </row>
    <row r="15133" spans="1:8" ht="39.6">
      <c r="A15133" s="753" t="s">
        <v>85</v>
      </c>
      <c r="B15133" s="753" t="s">
        <v>246</v>
      </c>
      <c r="C15133" s="753" t="s">
        <v>223</v>
      </c>
      <c r="D15133" s="753" t="s">
        <v>1956</v>
      </c>
      <c r="E15133" s="753" t="s">
        <v>120</v>
      </c>
      <c r="F15133" s="753" t="s">
        <v>994</v>
      </c>
      <c r="G15133" s="757" t="s">
        <v>1824</v>
      </c>
      <c r="H15133" s="751">
        <v>824500</v>
      </c>
    </row>
    <row r="15134" spans="1:8">
      <c r="A15134" s="753" t="s">
        <v>85</v>
      </c>
      <c r="B15134" s="753" t="s">
        <v>246</v>
      </c>
      <c r="C15134" s="753" t="s">
        <v>223</v>
      </c>
      <c r="D15134" s="753" t="s">
        <v>1956</v>
      </c>
      <c r="E15134" s="753" t="s">
        <v>120</v>
      </c>
      <c r="F15134" s="753" t="s">
        <v>315</v>
      </c>
      <c r="G15134" s="757" t="s">
        <v>1831</v>
      </c>
      <c r="H15134" s="751">
        <v>6300000</v>
      </c>
    </row>
    <row r="15135" spans="1:8">
      <c r="A15135" s="753" t="s">
        <v>85</v>
      </c>
      <c r="B15135" s="753" t="s">
        <v>246</v>
      </c>
      <c r="C15135" s="753" t="s">
        <v>223</v>
      </c>
      <c r="D15135" s="753" t="s">
        <v>1956</v>
      </c>
      <c r="E15135" s="753" t="s">
        <v>160</v>
      </c>
      <c r="F15135" s="753"/>
      <c r="G15135" s="757" t="s">
        <v>161</v>
      </c>
      <c r="H15135" s="751">
        <v>1499029800</v>
      </c>
    </row>
    <row r="15136" spans="1:8">
      <c r="A15136" s="753" t="s">
        <v>85</v>
      </c>
      <c r="B15136" s="753" t="s">
        <v>246</v>
      </c>
      <c r="C15136" s="753" t="s">
        <v>223</v>
      </c>
      <c r="D15136" s="753" t="s">
        <v>1956</v>
      </c>
      <c r="E15136" s="753" t="s">
        <v>160</v>
      </c>
      <c r="F15136" s="753" t="s">
        <v>162</v>
      </c>
      <c r="G15136" s="757" t="s">
        <v>163</v>
      </c>
      <c r="H15136" s="751">
        <v>20758600</v>
      </c>
    </row>
    <row r="15137" spans="1:8">
      <c r="A15137" s="753" t="s">
        <v>85</v>
      </c>
      <c r="B15137" s="753" t="s">
        <v>246</v>
      </c>
      <c r="C15137" s="753" t="s">
        <v>223</v>
      </c>
      <c r="D15137" s="753" t="s">
        <v>1956</v>
      </c>
      <c r="E15137" s="753" t="s">
        <v>160</v>
      </c>
      <c r="F15137" s="753" t="s">
        <v>544</v>
      </c>
      <c r="G15137" s="757" t="s">
        <v>545</v>
      </c>
      <c r="H15137" s="751">
        <v>800000</v>
      </c>
    </row>
    <row r="15138" spans="1:8">
      <c r="A15138" s="753" t="s">
        <v>85</v>
      </c>
      <c r="B15138" s="753" t="s">
        <v>246</v>
      </c>
      <c r="C15138" s="753" t="s">
        <v>223</v>
      </c>
      <c r="D15138" s="753" t="s">
        <v>1956</v>
      </c>
      <c r="E15138" s="753" t="s">
        <v>160</v>
      </c>
      <c r="F15138" s="753" t="s">
        <v>546</v>
      </c>
      <c r="G15138" s="757" t="s">
        <v>128</v>
      </c>
      <c r="H15138" s="751">
        <v>3500000</v>
      </c>
    </row>
    <row r="15139" spans="1:8">
      <c r="A15139" s="753" t="s">
        <v>85</v>
      </c>
      <c r="B15139" s="753" t="s">
        <v>246</v>
      </c>
      <c r="C15139" s="753" t="s">
        <v>223</v>
      </c>
      <c r="D15139" s="753" t="s">
        <v>1956</v>
      </c>
      <c r="E15139" s="753" t="s">
        <v>160</v>
      </c>
      <c r="F15139" s="753" t="s">
        <v>438</v>
      </c>
      <c r="G15139" s="757" t="s">
        <v>1786</v>
      </c>
      <c r="H15139" s="751">
        <v>8500000</v>
      </c>
    </row>
    <row r="15140" spans="1:8">
      <c r="A15140" s="753" t="s">
        <v>85</v>
      </c>
      <c r="B15140" s="753" t="s">
        <v>246</v>
      </c>
      <c r="C15140" s="753" t="s">
        <v>223</v>
      </c>
      <c r="D15140" s="753" t="s">
        <v>1956</v>
      </c>
      <c r="E15140" s="753" t="s">
        <v>160</v>
      </c>
      <c r="F15140" s="753" t="s">
        <v>549</v>
      </c>
      <c r="G15140" s="757" t="s">
        <v>550</v>
      </c>
      <c r="H15140" s="751">
        <v>827696400</v>
      </c>
    </row>
    <row r="15141" spans="1:8">
      <c r="A15141" s="753" t="s">
        <v>85</v>
      </c>
      <c r="B15141" s="753" t="s">
        <v>246</v>
      </c>
      <c r="C15141" s="753" t="s">
        <v>223</v>
      </c>
      <c r="D15141" s="753" t="s">
        <v>1956</v>
      </c>
      <c r="E15141" s="753" t="s">
        <v>160</v>
      </c>
      <c r="F15141" s="753" t="s">
        <v>551</v>
      </c>
      <c r="G15141" s="757" t="s">
        <v>133</v>
      </c>
      <c r="H15141" s="751">
        <v>637774800</v>
      </c>
    </row>
    <row r="15142" spans="1:8">
      <c r="A15142" s="753" t="s">
        <v>85</v>
      </c>
      <c r="B15142" s="753" t="s">
        <v>246</v>
      </c>
      <c r="C15142" s="753" t="s">
        <v>223</v>
      </c>
      <c r="D15142" s="753" t="s">
        <v>1956</v>
      </c>
      <c r="E15142" s="753" t="s">
        <v>125</v>
      </c>
      <c r="F15142" s="753"/>
      <c r="G15142" s="757" t="s">
        <v>126</v>
      </c>
      <c r="H15142" s="751">
        <v>25730000</v>
      </c>
    </row>
    <row r="15143" spans="1:8">
      <c r="A15143" s="753" t="s">
        <v>85</v>
      </c>
      <c r="B15143" s="753" t="s">
        <v>246</v>
      </c>
      <c r="C15143" s="753" t="s">
        <v>223</v>
      </c>
      <c r="D15143" s="753" t="s">
        <v>1956</v>
      </c>
      <c r="E15143" s="753" t="s">
        <v>125</v>
      </c>
      <c r="F15143" s="753" t="s">
        <v>430</v>
      </c>
      <c r="G15143" s="757" t="s">
        <v>431</v>
      </c>
      <c r="H15143" s="751">
        <v>4680000</v>
      </c>
    </row>
    <row r="15144" spans="1:8">
      <c r="A15144" s="753" t="s">
        <v>85</v>
      </c>
      <c r="B15144" s="753" t="s">
        <v>246</v>
      </c>
      <c r="C15144" s="753" t="s">
        <v>223</v>
      </c>
      <c r="D15144" s="753" t="s">
        <v>1956</v>
      </c>
      <c r="E15144" s="753" t="s">
        <v>125</v>
      </c>
      <c r="F15144" s="753" t="s">
        <v>552</v>
      </c>
      <c r="G15144" s="757" t="s">
        <v>553</v>
      </c>
      <c r="H15144" s="751">
        <v>6130000</v>
      </c>
    </row>
    <row r="15145" spans="1:8">
      <c r="A15145" s="753" t="s">
        <v>85</v>
      </c>
      <c r="B15145" s="753" t="s">
        <v>246</v>
      </c>
      <c r="C15145" s="753" t="s">
        <v>223</v>
      </c>
      <c r="D15145" s="753" t="s">
        <v>1956</v>
      </c>
      <c r="E15145" s="753" t="s">
        <v>125</v>
      </c>
      <c r="F15145" s="753" t="s">
        <v>127</v>
      </c>
      <c r="G15145" s="757" t="s">
        <v>128</v>
      </c>
      <c r="H15145" s="751">
        <v>5300000</v>
      </c>
    </row>
    <row r="15146" spans="1:8">
      <c r="A15146" s="753" t="s">
        <v>85</v>
      </c>
      <c r="B15146" s="753" t="s">
        <v>246</v>
      </c>
      <c r="C15146" s="753" t="s">
        <v>223</v>
      </c>
      <c r="D15146" s="753" t="s">
        <v>1956</v>
      </c>
      <c r="E15146" s="753" t="s">
        <v>125</v>
      </c>
      <c r="F15146" s="753" t="s">
        <v>129</v>
      </c>
      <c r="G15146" s="757" t="s">
        <v>1787</v>
      </c>
      <c r="H15146" s="751">
        <v>9620000</v>
      </c>
    </row>
    <row r="15147" spans="1:8">
      <c r="A15147" s="753" t="s">
        <v>85</v>
      </c>
      <c r="B15147" s="753" t="s">
        <v>246</v>
      </c>
      <c r="C15147" s="753" t="s">
        <v>223</v>
      </c>
      <c r="D15147" s="753" t="s">
        <v>1956</v>
      </c>
      <c r="E15147" s="753" t="s">
        <v>554</v>
      </c>
      <c r="F15147" s="753"/>
      <c r="G15147" s="757" t="s">
        <v>555</v>
      </c>
      <c r="H15147" s="751">
        <v>18349000</v>
      </c>
    </row>
    <row r="15148" spans="1:8">
      <c r="A15148" s="753" t="s">
        <v>85</v>
      </c>
      <c r="B15148" s="753" t="s">
        <v>246</v>
      </c>
      <c r="C15148" s="753" t="s">
        <v>223</v>
      </c>
      <c r="D15148" s="753" t="s">
        <v>1956</v>
      </c>
      <c r="E15148" s="753" t="s">
        <v>554</v>
      </c>
      <c r="F15148" s="753" t="s">
        <v>556</v>
      </c>
      <c r="G15148" s="757" t="s">
        <v>557</v>
      </c>
      <c r="H15148" s="751">
        <v>800000</v>
      </c>
    </row>
    <row r="15149" spans="1:8">
      <c r="A15149" s="753" t="s">
        <v>85</v>
      </c>
      <c r="B15149" s="753" t="s">
        <v>246</v>
      </c>
      <c r="C15149" s="753" t="s">
        <v>223</v>
      </c>
      <c r="D15149" s="753" t="s">
        <v>1956</v>
      </c>
      <c r="E15149" s="753" t="s">
        <v>554</v>
      </c>
      <c r="F15149" s="753" t="s">
        <v>243</v>
      </c>
      <c r="G15149" s="757" t="s">
        <v>244</v>
      </c>
      <c r="H15149" s="751">
        <v>4689000</v>
      </c>
    </row>
    <row r="15150" spans="1:8">
      <c r="A15150" s="753" t="s">
        <v>85</v>
      </c>
      <c r="B15150" s="753" t="s">
        <v>246</v>
      </c>
      <c r="C15150" s="753" t="s">
        <v>223</v>
      </c>
      <c r="D15150" s="753" t="s">
        <v>1956</v>
      </c>
      <c r="E15150" s="753" t="s">
        <v>554</v>
      </c>
      <c r="F15150" s="753" t="s">
        <v>558</v>
      </c>
      <c r="G15150" s="757" t="s">
        <v>559</v>
      </c>
      <c r="H15150" s="751">
        <v>12860000</v>
      </c>
    </row>
    <row r="15151" spans="1:8" ht="39.6">
      <c r="A15151" s="753" t="s">
        <v>85</v>
      </c>
      <c r="B15151" s="753" t="s">
        <v>246</v>
      </c>
      <c r="C15151" s="753" t="s">
        <v>223</v>
      </c>
      <c r="D15151" s="753" t="s">
        <v>1956</v>
      </c>
      <c r="E15151" s="753" t="s">
        <v>560</v>
      </c>
      <c r="F15151" s="753"/>
      <c r="G15151" s="757" t="s">
        <v>1790</v>
      </c>
      <c r="H15151" s="751">
        <v>17030000</v>
      </c>
    </row>
    <row r="15152" spans="1:8">
      <c r="A15152" s="753" t="s">
        <v>85</v>
      </c>
      <c r="B15152" s="753" t="s">
        <v>246</v>
      </c>
      <c r="C15152" s="753" t="s">
        <v>223</v>
      </c>
      <c r="D15152" s="753" t="s">
        <v>1956</v>
      </c>
      <c r="E15152" s="753" t="s">
        <v>560</v>
      </c>
      <c r="F15152" s="753" t="s">
        <v>418</v>
      </c>
      <c r="G15152" s="757" t="s">
        <v>1793</v>
      </c>
      <c r="H15152" s="751">
        <v>17030000</v>
      </c>
    </row>
    <row r="15153" spans="1:8" ht="26.4">
      <c r="A15153" s="753" t="s">
        <v>85</v>
      </c>
      <c r="B15153" s="753" t="s">
        <v>246</v>
      </c>
      <c r="C15153" s="753" t="s">
        <v>223</v>
      </c>
      <c r="D15153" s="753" t="s">
        <v>1956</v>
      </c>
      <c r="E15153" s="753" t="s">
        <v>130</v>
      </c>
      <c r="F15153" s="753"/>
      <c r="G15153" s="757" t="s">
        <v>131</v>
      </c>
      <c r="H15153" s="751">
        <v>126885000</v>
      </c>
    </row>
    <row r="15154" spans="1:8">
      <c r="A15154" s="753" t="s">
        <v>85</v>
      </c>
      <c r="B15154" s="753" t="s">
        <v>246</v>
      </c>
      <c r="C15154" s="753" t="s">
        <v>223</v>
      </c>
      <c r="D15154" s="753" t="s">
        <v>1956</v>
      </c>
      <c r="E15154" s="753" t="s">
        <v>130</v>
      </c>
      <c r="F15154" s="753" t="s">
        <v>585</v>
      </c>
      <c r="G15154" s="757" t="s">
        <v>1799</v>
      </c>
      <c r="H15154" s="751">
        <v>22585000</v>
      </c>
    </row>
    <row r="15155" spans="1:8">
      <c r="A15155" s="753" t="s">
        <v>85</v>
      </c>
      <c r="B15155" s="753" t="s">
        <v>246</v>
      </c>
      <c r="C15155" s="753" t="s">
        <v>223</v>
      </c>
      <c r="D15155" s="753" t="s">
        <v>1956</v>
      </c>
      <c r="E15155" s="753" t="s">
        <v>130</v>
      </c>
      <c r="F15155" s="753" t="s">
        <v>14</v>
      </c>
      <c r="G15155" s="757" t="s">
        <v>1800</v>
      </c>
      <c r="H15155" s="751">
        <v>355000</v>
      </c>
    </row>
    <row r="15156" spans="1:8">
      <c r="A15156" s="753" t="s">
        <v>85</v>
      </c>
      <c r="B15156" s="753" t="s">
        <v>246</v>
      </c>
      <c r="C15156" s="753" t="s">
        <v>223</v>
      </c>
      <c r="D15156" s="753" t="s">
        <v>1956</v>
      </c>
      <c r="E15156" s="753" t="s">
        <v>130</v>
      </c>
      <c r="F15156" s="753" t="s">
        <v>132</v>
      </c>
      <c r="G15156" s="757" t="s">
        <v>135</v>
      </c>
      <c r="H15156" s="751">
        <v>103945000</v>
      </c>
    </row>
    <row r="15157" spans="1:8">
      <c r="A15157" s="753" t="s">
        <v>85</v>
      </c>
      <c r="B15157" s="753" t="s">
        <v>246</v>
      </c>
      <c r="C15157" s="753" t="s">
        <v>223</v>
      </c>
      <c r="D15157" s="753" t="s">
        <v>1956</v>
      </c>
      <c r="E15157" s="753" t="s">
        <v>31</v>
      </c>
      <c r="F15157" s="753"/>
      <c r="G15157" s="757" t="s">
        <v>32</v>
      </c>
      <c r="H15157" s="751">
        <v>10000000</v>
      </c>
    </row>
    <row r="15158" spans="1:8">
      <c r="A15158" s="753" t="s">
        <v>85</v>
      </c>
      <c r="B15158" s="753" t="s">
        <v>246</v>
      </c>
      <c r="C15158" s="753" t="s">
        <v>223</v>
      </c>
      <c r="D15158" s="753" t="s">
        <v>1956</v>
      </c>
      <c r="E15158" s="753" t="s">
        <v>31</v>
      </c>
      <c r="F15158" s="753" t="s">
        <v>653</v>
      </c>
      <c r="G15158" s="757" t="s">
        <v>865</v>
      </c>
      <c r="H15158" s="751">
        <v>10000000</v>
      </c>
    </row>
    <row r="15159" spans="1:8" ht="26.4">
      <c r="A15159" s="753" t="s">
        <v>85</v>
      </c>
      <c r="B15159" s="753" t="s">
        <v>246</v>
      </c>
      <c r="C15159" s="753" t="s">
        <v>223</v>
      </c>
      <c r="D15159" s="753" t="s">
        <v>1956</v>
      </c>
      <c r="E15159" s="753" t="s">
        <v>458</v>
      </c>
      <c r="F15159" s="753"/>
      <c r="G15159" s="757" t="s">
        <v>1812</v>
      </c>
      <c r="H15159" s="751">
        <v>99800000</v>
      </c>
    </row>
    <row r="15160" spans="1:8">
      <c r="A15160" s="753" t="s">
        <v>85</v>
      </c>
      <c r="B15160" s="753" t="s">
        <v>246</v>
      </c>
      <c r="C15160" s="753" t="s">
        <v>223</v>
      </c>
      <c r="D15160" s="753" t="s">
        <v>1956</v>
      </c>
      <c r="E15160" s="753" t="s">
        <v>458</v>
      </c>
      <c r="F15160" s="753" t="s">
        <v>464</v>
      </c>
      <c r="G15160" s="757" t="s">
        <v>1836</v>
      </c>
      <c r="H15160" s="751">
        <v>8100000</v>
      </c>
    </row>
    <row r="15161" spans="1:8">
      <c r="A15161" s="753" t="s">
        <v>85</v>
      </c>
      <c r="B15161" s="753" t="s">
        <v>246</v>
      </c>
      <c r="C15161" s="753" t="s">
        <v>223</v>
      </c>
      <c r="D15161" s="753" t="s">
        <v>1956</v>
      </c>
      <c r="E15161" s="753" t="s">
        <v>458</v>
      </c>
      <c r="F15161" s="753" t="s">
        <v>453</v>
      </c>
      <c r="G15161" s="757" t="s">
        <v>135</v>
      </c>
      <c r="H15161" s="751">
        <v>91700000</v>
      </c>
    </row>
    <row r="15162" spans="1:8">
      <c r="A15162" s="753" t="s">
        <v>85</v>
      </c>
      <c r="B15162" s="753" t="s">
        <v>246</v>
      </c>
      <c r="C15162" s="753" t="s">
        <v>223</v>
      </c>
      <c r="D15162" s="753" t="s">
        <v>1956</v>
      </c>
      <c r="E15162" s="753" t="s">
        <v>467</v>
      </c>
      <c r="F15162" s="753"/>
      <c r="G15162" s="757" t="s">
        <v>1932</v>
      </c>
      <c r="H15162" s="751">
        <v>283688000</v>
      </c>
    </row>
    <row r="15163" spans="1:8">
      <c r="A15163" s="753" t="s">
        <v>85</v>
      </c>
      <c r="B15163" s="753" t="s">
        <v>246</v>
      </c>
      <c r="C15163" s="753" t="s">
        <v>223</v>
      </c>
      <c r="D15163" s="753" t="s">
        <v>1956</v>
      </c>
      <c r="E15163" s="753" t="s">
        <v>467</v>
      </c>
      <c r="F15163" s="753" t="s">
        <v>931</v>
      </c>
      <c r="G15163" s="757" t="s">
        <v>106</v>
      </c>
      <c r="H15163" s="751">
        <v>804600</v>
      </c>
    </row>
    <row r="15164" spans="1:8" ht="26.4">
      <c r="A15164" s="753" t="s">
        <v>85</v>
      </c>
      <c r="B15164" s="753" t="s">
        <v>246</v>
      </c>
      <c r="C15164" s="753" t="s">
        <v>223</v>
      </c>
      <c r="D15164" s="753" t="s">
        <v>1956</v>
      </c>
      <c r="E15164" s="753" t="s">
        <v>467</v>
      </c>
      <c r="F15164" s="753" t="s">
        <v>468</v>
      </c>
      <c r="G15164" s="757" t="s">
        <v>2039</v>
      </c>
      <c r="H15164" s="751">
        <v>282883400</v>
      </c>
    </row>
    <row r="15165" spans="1:8">
      <c r="A15165" s="753" t="s">
        <v>85</v>
      </c>
      <c r="B15165" s="753" t="s">
        <v>246</v>
      </c>
      <c r="C15165" s="753" t="s">
        <v>223</v>
      </c>
      <c r="D15165" s="753" t="s">
        <v>1956</v>
      </c>
      <c r="E15165" s="753" t="s">
        <v>1857</v>
      </c>
      <c r="F15165" s="753"/>
      <c r="G15165" s="757" t="s">
        <v>1858</v>
      </c>
      <c r="H15165" s="751">
        <v>18250000</v>
      </c>
    </row>
    <row r="15166" spans="1:8">
      <c r="A15166" s="753" t="s">
        <v>85</v>
      </c>
      <c r="B15166" s="753" t="s">
        <v>246</v>
      </c>
      <c r="C15166" s="753" t="s">
        <v>223</v>
      </c>
      <c r="D15166" s="753" t="s">
        <v>1956</v>
      </c>
      <c r="E15166" s="753" t="s">
        <v>1857</v>
      </c>
      <c r="F15166" s="753" t="s">
        <v>1941</v>
      </c>
      <c r="G15166" s="757" t="s">
        <v>135</v>
      </c>
      <c r="H15166" s="751">
        <v>18250000</v>
      </c>
    </row>
    <row r="15167" spans="1:8">
      <c r="A15167" s="753" t="s">
        <v>85</v>
      </c>
      <c r="B15167" s="753" t="s">
        <v>246</v>
      </c>
      <c r="C15167" s="753" t="s">
        <v>223</v>
      </c>
      <c r="D15167" s="753" t="s">
        <v>1956</v>
      </c>
      <c r="E15167" s="753" t="s">
        <v>134</v>
      </c>
      <c r="F15167" s="753"/>
      <c r="G15167" s="757" t="s">
        <v>135</v>
      </c>
      <c r="H15167" s="751">
        <v>3318645980</v>
      </c>
    </row>
    <row r="15168" spans="1:8">
      <c r="A15168" s="753" t="s">
        <v>85</v>
      </c>
      <c r="B15168" s="753" t="s">
        <v>246</v>
      </c>
      <c r="C15168" s="753" t="s">
        <v>223</v>
      </c>
      <c r="D15168" s="753" t="s">
        <v>1956</v>
      </c>
      <c r="E15168" s="753" t="s">
        <v>134</v>
      </c>
      <c r="F15168" s="753" t="s">
        <v>137</v>
      </c>
      <c r="G15168" s="757" t="s">
        <v>138</v>
      </c>
      <c r="H15168" s="751">
        <v>40580000</v>
      </c>
    </row>
    <row r="15169" spans="1:8">
      <c r="A15169" s="753" t="s">
        <v>85</v>
      </c>
      <c r="B15169" s="753" t="s">
        <v>246</v>
      </c>
      <c r="C15169" s="753" t="s">
        <v>223</v>
      </c>
      <c r="D15169" s="753" t="s">
        <v>1956</v>
      </c>
      <c r="E15169" s="753" t="s">
        <v>134</v>
      </c>
      <c r="F15169" s="753" t="s">
        <v>139</v>
      </c>
      <c r="G15169" s="757" t="s">
        <v>140</v>
      </c>
      <c r="H15169" s="751">
        <v>3278065980</v>
      </c>
    </row>
    <row r="15170" spans="1:8" ht="39.6">
      <c r="A15170" s="753" t="s">
        <v>85</v>
      </c>
      <c r="B15170" s="753" t="s">
        <v>246</v>
      </c>
      <c r="C15170" s="753" t="s">
        <v>223</v>
      </c>
      <c r="D15170" s="753" t="s">
        <v>1956</v>
      </c>
      <c r="E15170" s="753" t="s">
        <v>419</v>
      </c>
      <c r="F15170" s="753"/>
      <c r="G15170" s="757" t="s">
        <v>1807</v>
      </c>
      <c r="H15170" s="751">
        <v>10094220</v>
      </c>
    </row>
    <row r="15171" spans="1:8">
      <c r="A15171" s="753" t="s">
        <v>85</v>
      </c>
      <c r="B15171" s="753" t="s">
        <v>246</v>
      </c>
      <c r="C15171" s="753" t="s">
        <v>223</v>
      </c>
      <c r="D15171" s="753" t="s">
        <v>1956</v>
      </c>
      <c r="E15171" s="753" t="s">
        <v>419</v>
      </c>
      <c r="F15171" s="753" t="s">
        <v>248</v>
      </c>
      <c r="G15171" s="757" t="s">
        <v>249</v>
      </c>
      <c r="H15171" s="751">
        <v>1150000</v>
      </c>
    </row>
    <row r="15172" spans="1:8" ht="52.8">
      <c r="A15172" s="753" t="s">
        <v>85</v>
      </c>
      <c r="B15172" s="753" t="s">
        <v>246</v>
      </c>
      <c r="C15172" s="753" t="s">
        <v>223</v>
      </c>
      <c r="D15172" s="753" t="s">
        <v>1956</v>
      </c>
      <c r="E15172" s="753" t="s">
        <v>419</v>
      </c>
      <c r="F15172" s="753" t="s">
        <v>420</v>
      </c>
      <c r="G15172" s="757" t="s">
        <v>2714</v>
      </c>
      <c r="H15172" s="751">
        <v>8944220</v>
      </c>
    </row>
    <row r="15173" spans="1:8">
      <c r="A15173" s="753" t="s">
        <v>85</v>
      </c>
      <c r="B15173" s="753" t="s">
        <v>246</v>
      </c>
      <c r="C15173" s="753" t="s">
        <v>223</v>
      </c>
      <c r="D15173" s="753" t="s">
        <v>1956</v>
      </c>
      <c r="E15173" s="753" t="s">
        <v>353</v>
      </c>
      <c r="F15173" s="753"/>
      <c r="G15173" s="757" t="s">
        <v>354</v>
      </c>
      <c r="H15173" s="751">
        <v>54385000</v>
      </c>
    </row>
    <row r="15174" spans="1:8">
      <c r="A15174" s="753" t="s">
        <v>85</v>
      </c>
      <c r="B15174" s="753" t="s">
        <v>246</v>
      </c>
      <c r="C15174" s="753" t="s">
        <v>223</v>
      </c>
      <c r="D15174" s="753" t="s">
        <v>1956</v>
      </c>
      <c r="E15174" s="753" t="s">
        <v>353</v>
      </c>
      <c r="F15174" s="753" t="s">
        <v>405</v>
      </c>
      <c r="G15174" s="757" t="s">
        <v>1920</v>
      </c>
      <c r="H15174" s="751">
        <v>54385000</v>
      </c>
    </row>
    <row r="15175" spans="1:8">
      <c r="A15175" s="753" t="s">
        <v>85</v>
      </c>
      <c r="B15175" s="753" t="s">
        <v>246</v>
      </c>
      <c r="C15175" s="753" t="s">
        <v>223</v>
      </c>
      <c r="D15175" s="753" t="s">
        <v>2016</v>
      </c>
      <c r="E15175" s="753"/>
      <c r="F15175" s="753"/>
      <c r="G15175" s="757" t="s">
        <v>2017</v>
      </c>
      <c r="H15175" s="751">
        <v>112300000</v>
      </c>
    </row>
    <row r="15176" spans="1:8">
      <c r="A15176" s="753" t="s">
        <v>85</v>
      </c>
      <c r="B15176" s="753" t="s">
        <v>246</v>
      </c>
      <c r="C15176" s="753" t="s">
        <v>223</v>
      </c>
      <c r="D15176" s="753" t="s">
        <v>2016</v>
      </c>
      <c r="E15176" s="753" t="s">
        <v>160</v>
      </c>
      <c r="F15176" s="753"/>
      <c r="G15176" s="757" t="s">
        <v>161</v>
      </c>
      <c r="H15176" s="751">
        <v>1800000</v>
      </c>
    </row>
    <row r="15177" spans="1:8">
      <c r="A15177" s="753" t="s">
        <v>85</v>
      </c>
      <c r="B15177" s="753" t="s">
        <v>246</v>
      </c>
      <c r="C15177" s="753" t="s">
        <v>223</v>
      </c>
      <c r="D15177" s="753" t="s">
        <v>2016</v>
      </c>
      <c r="E15177" s="753" t="s">
        <v>160</v>
      </c>
      <c r="F15177" s="753" t="s">
        <v>549</v>
      </c>
      <c r="G15177" s="757" t="s">
        <v>550</v>
      </c>
      <c r="H15177" s="751">
        <v>1800000</v>
      </c>
    </row>
    <row r="15178" spans="1:8">
      <c r="A15178" s="753" t="s">
        <v>85</v>
      </c>
      <c r="B15178" s="753" t="s">
        <v>246</v>
      </c>
      <c r="C15178" s="753" t="s">
        <v>223</v>
      </c>
      <c r="D15178" s="753" t="s">
        <v>2016</v>
      </c>
      <c r="E15178" s="753" t="s">
        <v>31</v>
      </c>
      <c r="F15178" s="753"/>
      <c r="G15178" s="757" t="s">
        <v>32</v>
      </c>
      <c r="H15178" s="751">
        <v>69000000</v>
      </c>
    </row>
    <row r="15179" spans="1:8">
      <c r="A15179" s="753" t="s">
        <v>85</v>
      </c>
      <c r="B15179" s="753" t="s">
        <v>246</v>
      </c>
      <c r="C15179" s="753" t="s">
        <v>223</v>
      </c>
      <c r="D15179" s="753" t="s">
        <v>2016</v>
      </c>
      <c r="E15179" s="753" t="s">
        <v>31</v>
      </c>
      <c r="F15179" s="753" t="s">
        <v>33</v>
      </c>
      <c r="G15179" s="757" t="s">
        <v>135</v>
      </c>
      <c r="H15179" s="751">
        <v>69000000</v>
      </c>
    </row>
    <row r="15180" spans="1:8">
      <c r="A15180" s="753" t="s">
        <v>85</v>
      </c>
      <c r="B15180" s="753" t="s">
        <v>246</v>
      </c>
      <c r="C15180" s="753" t="s">
        <v>223</v>
      </c>
      <c r="D15180" s="753" t="s">
        <v>2016</v>
      </c>
      <c r="E15180" s="753" t="s">
        <v>134</v>
      </c>
      <c r="F15180" s="753"/>
      <c r="G15180" s="757" t="s">
        <v>135</v>
      </c>
      <c r="H15180" s="751">
        <v>41500000</v>
      </c>
    </row>
    <row r="15181" spans="1:8">
      <c r="A15181" s="753" t="s">
        <v>85</v>
      </c>
      <c r="B15181" s="753" t="s">
        <v>246</v>
      </c>
      <c r="C15181" s="753" t="s">
        <v>223</v>
      </c>
      <c r="D15181" s="753" t="s">
        <v>2016</v>
      </c>
      <c r="E15181" s="753" t="s">
        <v>134</v>
      </c>
      <c r="F15181" s="753" t="s">
        <v>139</v>
      </c>
      <c r="G15181" s="757" t="s">
        <v>140</v>
      </c>
      <c r="H15181" s="751">
        <v>41500000</v>
      </c>
    </row>
    <row r="15182" spans="1:8">
      <c r="A15182" s="753" t="s">
        <v>85</v>
      </c>
      <c r="B15182" s="753" t="s">
        <v>246</v>
      </c>
      <c r="C15182" s="753" t="s">
        <v>1062</v>
      </c>
      <c r="D15182" s="753"/>
      <c r="E15182" s="753"/>
      <c r="F15182" s="753"/>
      <c r="G15182" s="757" t="s">
        <v>1375</v>
      </c>
      <c r="H15182" s="751">
        <v>111644695994</v>
      </c>
    </row>
    <row r="15183" spans="1:8" ht="26.4">
      <c r="A15183" s="753" t="s">
        <v>85</v>
      </c>
      <c r="B15183" s="753" t="s">
        <v>246</v>
      </c>
      <c r="C15183" s="753" t="s">
        <v>1062</v>
      </c>
      <c r="D15183" s="753" t="s">
        <v>1073</v>
      </c>
      <c r="E15183" s="753"/>
      <c r="F15183" s="753"/>
      <c r="G15183" s="757" t="s">
        <v>1811</v>
      </c>
      <c r="H15183" s="751">
        <v>27572947737</v>
      </c>
    </row>
    <row r="15184" spans="1:8">
      <c r="A15184" s="753" t="s">
        <v>85</v>
      </c>
      <c r="B15184" s="753" t="s">
        <v>246</v>
      </c>
      <c r="C15184" s="753" t="s">
        <v>1062</v>
      </c>
      <c r="D15184" s="753" t="s">
        <v>1073</v>
      </c>
      <c r="E15184" s="753" t="s">
        <v>102</v>
      </c>
      <c r="F15184" s="753"/>
      <c r="G15184" s="757" t="s">
        <v>369</v>
      </c>
      <c r="H15184" s="751">
        <v>91232708</v>
      </c>
    </row>
    <row r="15185" spans="1:8">
      <c r="A15185" s="753" t="s">
        <v>85</v>
      </c>
      <c r="B15185" s="753" t="s">
        <v>246</v>
      </c>
      <c r="C15185" s="753" t="s">
        <v>1062</v>
      </c>
      <c r="D15185" s="753" t="s">
        <v>1073</v>
      </c>
      <c r="E15185" s="753" t="s">
        <v>102</v>
      </c>
      <c r="F15185" s="753" t="s">
        <v>105</v>
      </c>
      <c r="G15185" s="757" t="s">
        <v>106</v>
      </c>
      <c r="H15185" s="751">
        <v>91232708</v>
      </c>
    </row>
    <row r="15186" spans="1:8">
      <c r="A15186" s="753" t="s">
        <v>85</v>
      </c>
      <c r="B15186" s="753" t="s">
        <v>246</v>
      </c>
      <c r="C15186" s="753" t="s">
        <v>1062</v>
      </c>
      <c r="D15186" s="753" t="s">
        <v>1073</v>
      </c>
      <c r="E15186" s="753" t="s">
        <v>112</v>
      </c>
      <c r="F15186" s="753"/>
      <c r="G15186" s="757" t="s">
        <v>113</v>
      </c>
      <c r="H15186" s="751">
        <v>4757998</v>
      </c>
    </row>
    <row r="15187" spans="1:8">
      <c r="A15187" s="753" t="s">
        <v>85</v>
      </c>
      <c r="B15187" s="753" t="s">
        <v>246</v>
      </c>
      <c r="C15187" s="753" t="s">
        <v>1062</v>
      </c>
      <c r="D15187" s="753" t="s">
        <v>1073</v>
      </c>
      <c r="E15187" s="753" t="s">
        <v>112</v>
      </c>
      <c r="F15187" s="753" t="s">
        <v>155</v>
      </c>
      <c r="G15187" s="757" t="s">
        <v>1777</v>
      </c>
      <c r="H15187" s="751">
        <v>4144665</v>
      </c>
    </row>
    <row r="15188" spans="1:8">
      <c r="A15188" s="753" t="s">
        <v>85</v>
      </c>
      <c r="B15188" s="753" t="s">
        <v>246</v>
      </c>
      <c r="C15188" s="753" t="s">
        <v>1062</v>
      </c>
      <c r="D15188" s="753" t="s">
        <v>1073</v>
      </c>
      <c r="E15188" s="753" t="s">
        <v>112</v>
      </c>
      <c r="F15188" s="753" t="s">
        <v>114</v>
      </c>
      <c r="G15188" s="757" t="s">
        <v>1778</v>
      </c>
      <c r="H15188" s="751">
        <v>613333</v>
      </c>
    </row>
    <row r="15189" spans="1:8">
      <c r="A15189" s="753" t="s">
        <v>85</v>
      </c>
      <c r="B15189" s="753" t="s">
        <v>246</v>
      </c>
      <c r="C15189" s="753" t="s">
        <v>1062</v>
      </c>
      <c r="D15189" s="753" t="s">
        <v>1073</v>
      </c>
      <c r="E15189" s="753" t="s">
        <v>115</v>
      </c>
      <c r="F15189" s="753"/>
      <c r="G15189" s="757" t="s">
        <v>1781</v>
      </c>
      <c r="H15189" s="751">
        <v>11314000</v>
      </c>
    </row>
    <row r="15190" spans="1:8">
      <c r="A15190" s="753" t="s">
        <v>85</v>
      </c>
      <c r="B15190" s="753" t="s">
        <v>246</v>
      </c>
      <c r="C15190" s="753" t="s">
        <v>1062</v>
      </c>
      <c r="D15190" s="753" t="s">
        <v>1073</v>
      </c>
      <c r="E15190" s="753" t="s">
        <v>115</v>
      </c>
      <c r="F15190" s="753" t="s">
        <v>116</v>
      </c>
      <c r="G15190" s="757" t="s">
        <v>117</v>
      </c>
      <c r="H15190" s="751">
        <v>4884000</v>
      </c>
    </row>
    <row r="15191" spans="1:8">
      <c r="A15191" s="753" t="s">
        <v>85</v>
      </c>
      <c r="B15191" s="753" t="s">
        <v>246</v>
      </c>
      <c r="C15191" s="753" t="s">
        <v>1062</v>
      </c>
      <c r="D15191" s="753" t="s">
        <v>1073</v>
      </c>
      <c r="E15191" s="753" t="s">
        <v>115</v>
      </c>
      <c r="F15191" s="753" t="s">
        <v>118</v>
      </c>
      <c r="G15191" s="757" t="s">
        <v>119</v>
      </c>
      <c r="H15191" s="751">
        <v>6430000</v>
      </c>
    </row>
    <row r="15192" spans="1:8">
      <c r="A15192" s="753" t="s">
        <v>85</v>
      </c>
      <c r="B15192" s="753" t="s">
        <v>246</v>
      </c>
      <c r="C15192" s="753" t="s">
        <v>1062</v>
      </c>
      <c r="D15192" s="753" t="s">
        <v>1073</v>
      </c>
      <c r="E15192" s="753" t="s">
        <v>120</v>
      </c>
      <c r="F15192" s="753"/>
      <c r="G15192" s="757" t="s">
        <v>121</v>
      </c>
      <c r="H15192" s="751">
        <v>1835600</v>
      </c>
    </row>
    <row r="15193" spans="1:8">
      <c r="A15193" s="753" t="s">
        <v>85</v>
      </c>
      <c r="B15193" s="753" t="s">
        <v>246</v>
      </c>
      <c r="C15193" s="753" t="s">
        <v>1062</v>
      </c>
      <c r="D15193" s="753" t="s">
        <v>1073</v>
      </c>
      <c r="E15193" s="753" t="s">
        <v>120</v>
      </c>
      <c r="F15193" s="753" t="s">
        <v>315</v>
      </c>
      <c r="G15193" s="757" t="s">
        <v>1831</v>
      </c>
      <c r="H15193" s="751">
        <v>1835600</v>
      </c>
    </row>
    <row r="15194" spans="1:8">
      <c r="A15194" s="753" t="s">
        <v>85</v>
      </c>
      <c r="B15194" s="753" t="s">
        <v>246</v>
      </c>
      <c r="C15194" s="753" t="s">
        <v>1062</v>
      </c>
      <c r="D15194" s="753" t="s">
        <v>1073</v>
      </c>
      <c r="E15194" s="753" t="s">
        <v>160</v>
      </c>
      <c r="F15194" s="753"/>
      <c r="G15194" s="757" t="s">
        <v>161</v>
      </c>
      <c r="H15194" s="751">
        <v>37765000</v>
      </c>
    </row>
    <row r="15195" spans="1:8">
      <c r="A15195" s="753" t="s">
        <v>85</v>
      </c>
      <c r="B15195" s="753" t="s">
        <v>246</v>
      </c>
      <c r="C15195" s="753" t="s">
        <v>1062</v>
      </c>
      <c r="D15195" s="753" t="s">
        <v>1073</v>
      </c>
      <c r="E15195" s="753" t="s">
        <v>160</v>
      </c>
      <c r="F15195" s="753" t="s">
        <v>438</v>
      </c>
      <c r="G15195" s="757" t="s">
        <v>1786</v>
      </c>
      <c r="H15195" s="751">
        <v>3300000</v>
      </c>
    </row>
    <row r="15196" spans="1:8">
      <c r="A15196" s="753" t="s">
        <v>85</v>
      </c>
      <c r="B15196" s="753" t="s">
        <v>246</v>
      </c>
      <c r="C15196" s="753" t="s">
        <v>1062</v>
      </c>
      <c r="D15196" s="753" t="s">
        <v>1073</v>
      </c>
      <c r="E15196" s="753" t="s">
        <v>160</v>
      </c>
      <c r="F15196" s="753" t="s">
        <v>549</v>
      </c>
      <c r="G15196" s="757" t="s">
        <v>550</v>
      </c>
      <c r="H15196" s="751">
        <v>24700000</v>
      </c>
    </row>
    <row r="15197" spans="1:8">
      <c r="A15197" s="753" t="s">
        <v>85</v>
      </c>
      <c r="B15197" s="753" t="s">
        <v>246</v>
      </c>
      <c r="C15197" s="753" t="s">
        <v>1062</v>
      </c>
      <c r="D15197" s="753" t="s">
        <v>1073</v>
      </c>
      <c r="E15197" s="753" t="s">
        <v>160</v>
      </c>
      <c r="F15197" s="753" t="s">
        <v>551</v>
      </c>
      <c r="G15197" s="757" t="s">
        <v>133</v>
      </c>
      <c r="H15197" s="751">
        <v>9765000</v>
      </c>
    </row>
    <row r="15198" spans="1:8">
      <c r="A15198" s="753" t="s">
        <v>85</v>
      </c>
      <c r="B15198" s="753" t="s">
        <v>246</v>
      </c>
      <c r="C15198" s="753" t="s">
        <v>1062</v>
      </c>
      <c r="D15198" s="753" t="s">
        <v>1073</v>
      </c>
      <c r="E15198" s="753" t="s">
        <v>125</v>
      </c>
      <c r="F15198" s="753"/>
      <c r="G15198" s="757" t="s">
        <v>126</v>
      </c>
      <c r="H15198" s="751">
        <v>300000</v>
      </c>
    </row>
    <row r="15199" spans="1:8">
      <c r="A15199" s="753" t="s">
        <v>85</v>
      </c>
      <c r="B15199" s="753" t="s">
        <v>246</v>
      </c>
      <c r="C15199" s="753" t="s">
        <v>1062</v>
      </c>
      <c r="D15199" s="753" t="s">
        <v>1073</v>
      </c>
      <c r="E15199" s="753" t="s">
        <v>125</v>
      </c>
      <c r="F15199" s="753" t="s">
        <v>127</v>
      </c>
      <c r="G15199" s="757" t="s">
        <v>128</v>
      </c>
      <c r="H15199" s="751">
        <v>300000</v>
      </c>
    </row>
    <row r="15200" spans="1:8">
      <c r="A15200" s="753" t="s">
        <v>85</v>
      </c>
      <c r="B15200" s="753" t="s">
        <v>246</v>
      </c>
      <c r="C15200" s="753" t="s">
        <v>1062</v>
      </c>
      <c r="D15200" s="753" t="s">
        <v>1073</v>
      </c>
      <c r="E15200" s="753" t="s">
        <v>554</v>
      </c>
      <c r="F15200" s="753"/>
      <c r="G15200" s="757" t="s">
        <v>555</v>
      </c>
      <c r="H15200" s="751">
        <v>13250000</v>
      </c>
    </row>
    <row r="15201" spans="1:8">
      <c r="A15201" s="753" t="s">
        <v>85</v>
      </c>
      <c r="B15201" s="753" t="s">
        <v>246</v>
      </c>
      <c r="C15201" s="753" t="s">
        <v>1062</v>
      </c>
      <c r="D15201" s="753" t="s">
        <v>1073</v>
      </c>
      <c r="E15201" s="753" t="s">
        <v>554</v>
      </c>
      <c r="F15201" s="753" t="s">
        <v>556</v>
      </c>
      <c r="G15201" s="757" t="s">
        <v>557</v>
      </c>
      <c r="H15201" s="751">
        <v>1100000</v>
      </c>
    </row>
    <row r="15202" spans="1:8">
      <c r="A15202" s="753" t="s">
        <v>85</v>
      </c>
      <c r="B15202" s="753" t="s">
        <v>246</v>
      </c>
      <c r="C15202" s="753" t="s">
        <v>1062</v>
      </c>
      <c r="D15202" s="753" t="s">
        <v>1073</v>
      </c>
      <c r="E15202" s="753" t="s">
        <v>554</v>
      </c>
      <c r="F15202" s="753" t="s">
        <v>243</v>
      </c>
      <c r="G15202" s="757" t="s">
        <v>244</v>
      </c>
      <c r="H15202" s="751">
        <v>9800000</v>
      </c>
    </row>
    <row r="15203" spans="1:8">
      <c r="A15203" s="753" t="s">
        <v>85</v>
      </c>
      <c r="B15203" s="753" t="s">
        <v>246</v>
      </c>
      <c r="C15203" s="753" t="s">
        <v>1062</v>
      </c>
      <c r="D15203" s="753" t="s">
        <v>1073</v>
      </c>
      <c r="E15203" s="753" t="s">
        <v>554</v>
      </c>
      <c r="F15203" s="753" t="s">
        <v>558</v>
      </c>
      <c r="G15203" s="757" t="s">
        <v>559</v>
      </c>
      <c r="H15203" s="751">
        <v>2350000</v>
      </c>
    </row>
    <row r="15204" spans="1:8" ht="39.6">
      <c r="A15204" s="753" t="s">
        <v>85</v>
      </c>
      <c r="B15204" s="753" t="s">
        <v>246</v>
      </c>
      <c r="C15204" s="753" t="s">
        <v>1062</v>
      </c>
      <c r="D15204" s="753" t="s">
        <v>1073</v>
      </c>
      <c r="E15204" s="753" t="s">
        <v>560</v>
      </c>
      <c r="F15204" s="753"/>
      <c r="G15204" s="757" t="s">
        <v>1790</v>
      </c>
      <c r="H15204" s="751">
        <v>190654000</v>
      </c>
    </row>
    <row r="15205" spans="1:8" ht="26.4">
      <c r="A15205" s="753" t="s">
        <v>85</v>
      </c>
      <c r="B15205" s="753" t="s">
        <v>246</v>
      </c>
      <c r="C15205" s="753" t="s">
        <v>1062</v>
      </c>
      <c r="D15205" s="753" t="s">
        <v>1073</v>
      </c>
      <c r="E15205" s="753" t="s">
        <v>560</v>
      </c>
      <c r="F15205" s="753" t="s">
        <v>563</v>
      </c>
      <c r="G15205" s="757" t="s">
        <v>13</v>
      </c>
      <c r="H15205" s="751">
        <v>190654000</v>
      </c>
    </row>
    <row r="15206" spans="1:8" ht="26.4">
      <c r="A15206" s="753" t="s">
        <v>85</v>
      </c>
      <c r="B15206" s="753" t="s">
        <v>246</v>
      </c>
      <c r="C15206" s="753" t="s">
        <v>1062</v>
      </c>
      <c r="D15206" s="753" t="s">
        <v>1073</v>
      </c>
      <c r="E15206" s="753" t="s">
        <v>130</v>
      </c>
      <c r="F15206" s="753"/>
      <c r="G15206" s="757" t="s">
        <v>131</v>
      </c>
      <c r="H15206" s="751">
        <v>17982500</v>
      </c>
    </row>
    <row r="15207" spans="1:8">
      <c r="A15207" s="753" t="s">
        <v>85</v>
      </c>
      <c r="B15207" s="753" t="s">
        <v>246</v>
      </c>
      <c r="C15207" s="753" t="s">
        <v>1062</v>
      </c>
      <c r="D15207" s="753" t="s">
        <v>1073</v>
      </c>
      <c r="E15207" s="753" t="s">
        <v>130</v>
      </c>
      <c r="F15207" s="753" t="s">
        <v>585</v>
      </c>
      <c r="G15207" s="757" t="s">
        <v>1799</v>
      </c>
      <c r="H15207" s="751">
        <v>11148500</v>
      </c>
    </row>
    <row r="15208" spans="1:8">
      <c r="A15208" s="753" t="s">
        <v>85</v>
      </c>
      <c r="B15208" s="753" t="s">
        <v>246</v>
      </c>
      <c r="C15208" s="753" t="s">
        <v>1062</v>
      </c>
      <c r="D15208" s="753" t="s">
        <v>1073</v>
      </c>
      <c r="E15208" s="753" t="s">
        <v>130</v>
      </c>
      <c r="F15208" s="753" t="s">
        <v>132</v>
      </c>
      <c r="G15208" s="757" t="s">
        <v>135</v>
      </c>
      <c r="H15208" s="751">
        <v>6834000</v>
      </c>
    </row>
    <row r="15209" spans="1:8">
      <c r="A15209" s="753" t="s">
        <v>85</v>
      </c>
      <c r="B15209" s="753" t="s">
        <v>246</v>
      </c>
      <c r="C15209" s="753" t="s">
        <v>1062</v>
      </c>
      <c r="D15209" s="753" t="s">
        <v>1073</v>
      </c>
      <c r="E15209" s="753" t="s">
        <v>31</v>
      </c>
      <c r="F15209" s="753"/>
      <c r="G15209" s="757" t="s">
        <v>32</v>
      </c>
      <c r="H15209" s="751">
        <v>106935000</v>
      </c>
    </row>
    <row r="15210" spans="1:8">
      <c r="A15210" s="753" t="s">
        <v>85</v>
      </c>
      <c r="B15210" s="753" t="s">
        <v>246</v>
      </c>
      <c r="C15210" s="753" t="s">
        <v>1062</v>
      </c>
      <c r="D15210" s="753" t="s">
        <v>1073</v>
      </c>
      <c r="E15210" s="753" t="s">
        <v>31</v>
      </c>
      <c r="F15210" s="753" t="s">
        <v>33</v>
      </c>
      <c r="G15210" s="757" t="s">
        <v>135</v>
      </c>
      <c r="H15210" s="751">
        <v>106935000</v>
      </c>
    </row>
    <row r="15211" spans="1:8" ht="26.4">
      <c r="A15211" s="753" t="s">
        <v>85</v>
      </c>
      <c r="B15211" s="753" t="s">
        <v>246</v>
      </c>
      <c r="C15211" s="753" t="s">
        <v>1062</v>
      </c>
      <c r="D15211" s="753" t="s">
        <v>1073</v>
      </c>
      <c r="E15211" s="753" t="s">
        <v>458</v>
      </c>
      <c r="F15211" s="753"/>
      <c r="G15211" s="757" t="s">
        <v>1812</v>
      </c>
      <c r="H15211" s="751">
        <v>5003542500</v>
      </c>
    </row>
    <row r="15212" spans="1:8">
      <c r="A15212" s="753" t="s">
        <v>85</v>
      </c>
      <c r="B15212" s="753" t="s">
        <v>246</v>
      </c>
      <c r="C15212" s="753" t="s">
        <v>1062</v>
      </c>
      <c r="D15212" s="753" t="s">
        <v>1073</v>
      </c>
      <c r="E15212" s="753" t="s">
        <v>458</v>
      </c>
      <c r="F15212" s="753" t="s">
        <v>460</v>
      </c>
      <c r="G15212" s="757" t="s">
        <v>461</v>
      </c>
      <c r="H15212" s="751">
        <v>252360000</v>
      </c>
    </row>
    <row r="15213" spans="1:8">
      <c r="A15213" s="753" t="s">
        <v>85</v>
      </c>
      <c r="B15213" s="753" t="s">
        <v>246</v>
      </c>
      <c r="C15213" s="753" t="s">
        <v>1062</v>
      </c>
      <c r="D15213" s="753" t="s">
        <v>1073</v>
      </c>
      <c r="E15213" s="753" t="s">
        <v>458</v>
      </c>
      <c r="F15213" s="753" t="s">
        <v>454</v>
      </c>
      <c r="G15213" s="757" t="s">
        <v>455</v>
      </c>
      <c r="H15213" s="751">
        <v>237502500</v>
      </c>
    </row>
    <row r="15214" spans="1:8">
      <c r="A15214" s="753" t="s">
        <v>85</v>
      </c>
      <c r="B15214" s="753" t="s">
        <v>246</v>
      </c>
      <c r="C15214" s="753" t="s">
        <v>1062</v>
      </c>
      <c r="D15214" s="753" t="s">
        <v>1073</v>
      </c>
      <c r="E15214" s="753" t="s">
        <v>458</v>
      </c>
      <c r="F15214" s="753" t="s">
        <v>464</v>
      </c>
      <c r="G15214" s="757" t="s">
        <v>1836</v>
      </c>
      <c r="H15214" s="751">
        <v>1042208000</v>
      </c>
    </row>
    <row r="15215" spans="1:8">
      <c r="A15215" s="753" t="s">
        <v>85</v>
      </c>
      <c r="B15215" s="753" t="s">
        <v>246</v>
      </c>
      <c r="C15215" s="753" t="s">
        <v>1062</v>
      </c>
      <c r="D15215" s="753" t="s">
        <v>1073</v>
      </c>
      <c r="E15215" s="753" t="s">
        <v>458</v>
      </c>
      <c r="F15215" s="753" t="s">
        <v>453</v>
      </c>
      <c r="G15215" s="757" t="s">
        <v>135</v>
      </c>
      <c r="H15215" s="751">
        <v>3471472000</v>
      </c>
    </row>
    <row r="15216" spans="1:8">
      <c r="A15216" s="753" t="s">
        <v>85</v>
      </c>
      <c r="B15216" s="753" t="s">
        <v>246</v>
      </c>
      <c r="C15216" s="753" t="s">
        <v>1062</v>
      </c>
      <c r="D15216" s="753" t="s">
        <v>1073</v>
      </c>
      <c r="E15216" s="753" t="s">
        <v>467</v>
      </c>
      <c r="F15216" s="753"/>
      <c r="G15216" s="757" t="s">
        <v>1932</v>
      </c>
      <c r="H15216" s="751">
        <v>7041983237</v>
      </c>
    </row>
    <row r="15217" spans="1:8">
      <c r="A15217" s="753" t="s">
        <v>85</v>
      </c>
      <c r="B15217" s="753" t="s">
        <v>246</v>
      </c>
      <c r="C15217" s="753" t="s">
        <v>1062</v>
      </c>
      <c r="D15217" s="753" t="s">
        <v>1073</v>
      </c>
      <c r="E15217" s="753" t="s">
        <v>467</v>
      </c>
      <c r="F15217" s="753" t="s">
        <v>412</v>
      </c>
      <c r="G15217" s="757" t="s">
        <v>413</v>
      </c>
      <c r="H15217" s="751">
        <v>2286000</v>
      </c>
    </row>
    <row r="15218" spans="1:8">
      <c r="A15218" s="753" t="s">
        <v>85</v>
      </c>
      <c r="B15218" s="753" t="s">
        <v>246</v>
      </c>
      <c r="C15218" s="753" t="s">
        <v>1062</v>
      </c>
      <c r="D15218" s="753" t="s">
        <v>1073</v>
      </c>
      <c r="E15218" s="753" t="s">
        <v>467</v>
      </c>
      <c r="F15218" s="753" t="s">
        <v>922</v>
      </c>
      <c r="G15218" s="757" t="s">
        <v>2040</v>
      </c>
      <c r="H15218" s="751">
        <v>29800000</v>
      </c>
    </row>
    <row r="15219" spans="1:8" ht="26.4">
      <c r="A15219" s="753" t="s">
        <v>85</v>
      </c>
      <c r="B15219" s="753" t="s">
        <v>246</v>
      </c>
      <c r="C15219" s="753" t="s">
        <v>1062</v>
      </c>
      <c r="D15219" s="753" t="s">
        <v>1073</v>
      </c>
      <c r="E15219" s="753" t="s">
        <v>467</v>
      </c>
      <c r="F15219" s="753" t="s">
        <v>468</v>
      </c>
      <c r="G15219" s="757" t="s">
        <v>2039</v>
      </c>
      <c r="H15219" s="751">
        <v>7009897237</v>
      </c>
    </row>
    <row r="15220" spans="1:8">
      <c r="A15220" s="753" t="s">
        <v>85</v>
      </c>
      <c r="B15220" s="753" t="s">
        <v>246</v>
      </c>
      <c r="C15220" s="753" t="s">
        <v>1062</v>
      </c>
      <c r="D15220" s="753" t="s">
        <v>1073</v>
      </c>
      <c r="E15220" s="753" t="s">
        <v>1857</v>
      </c>
      <c r="F15220" s="753"/>
      <c r="G15220" s="757" t="s">
        <v>1858</v>
      </c>
      <c r="H15220" s="751">
        <v>25500000</v>
      </c>
    </row>
    <row r="15221" spans="1:8">
      <c r="A15221" s="753" t="s">
        <v>85</v>
      </c>
      <c r="B15221" s="753" t="s">
        <v>246</v>
      </c>
      <c r="C15221" s="753" t="s">
        <v>1062</v>
      </c>
      <c r="D15221" s="753" t="s">
        <v>1073</v>
      </c>
      <c r="E15221" s="753" t="s">
        <v>1857</v>
      </c>
      <c r="F15221" s="753" t="s">
        <v>1941</v>
      </c>
      <c r="G15221" s="757" t="s">
        <v>135</v>
      </c>
      <c r="H15221" s="751">
        <v>25500000</v>
      </c>
    </row>
    <row r="15222" spans="1:8">
      <c r="A15222" s="753" t="s">
        <v>85</v>
      </c>
      <c r="B15222" s="753" t="s">
        <v>246</v>
      </c>
      <c r="C15222" s="753" t="s">
        <v>1062</v>
      </c>
      <c r="D15222" s="753" t="s">
        <v>1073</v>
      </c>
      <c r="E15222" s="753" t="s">
        <v>134</v>
      </c>
      <c r="F15222" s="753"/>
      <c r="G15222" s="757" t="s">
        <v>135</v>
      </c>
      <c r="H15222" s="751">
        <v>550594000</v>
      </c>
    </row>
    <row r="15223" spans="1:8">
      <c r="A15223" s="753" t="s">
        <v>85</v>
      </c>
      <c r="B15223" s="753" t="s">
        <v>246</v>
      </c>
      <c r="C15223" s="753" t="s">
        <v>1062</v>
      </c>
      <c r="D15223" s="753" t="s">
        <v>1073</v>
      </c>
      <c r="E15223" s="753" t="s">
        <v>134</v>
      </c>
      <c r="F15223" s="753" t="s">
        <v>137</v>
      </c>
      <c r="G15223" s="757" t="s">
        <v>138</v>
      </c>
      <c r="H15223" s="751">
        <v>6836000</v>
      </c>
    </row>
    <row r="15224" spans="1:8">
      <c r="A15224" s="753" t="s">
        <v>85</v>
      </c>
      <c r="B15224" s="753" t="s">
        <v>246</v>
      </c>
      <c r="C15224" s="753" t="s">
        <v>1062</v>
      </c>
      <c r="D15224" s="753" t="s">
        <v>1073</v>
      </c>
      <c r="E15224" s="753" t="s">
        <v>134</v>
      </c>
      <c r="F15224" s="753" t="s">
        <v>139</v>
      </c>
      <c r="G15224" s="757" t="s">
        <v>140</v>
      </c>
      <c r="H15224" s="751">
        <v>543758000</v>
      </c>
    </row>
    <row r="15225" spans="1:8" ht="39.6">
      <c r="A15225" s="753" t="s">
        <v>85</v>
      </c>
      <c r="B15225" s="753" t="s">
        <v>246</v>
      </c>
      <c r="C15225" s="753" t="s">
        <v>1062</v>
      </c>
      <c r="D15225" s="753" t="s">
        <v>1073</v>
      </c>
      <c r="E15225" s="753" t="s">
        <v>419</v>
      </c>
      <c r="F15225" s="753"/>
      <c r="G15225" s="757" t="s">
        <v>1807</v>
      </c>
      <c r="H15225" s="751">
        <v>35776880</v>
      </c>
    </row>
    <row r="15226" spans="1:8" ht="52.8">
      <c r="A15226" s="753" t="s">
        <v>85</v>
      </c>
      <c r="B15226" s="753" t="s">
        <v>246</v>
      </c>
      <c r="C15226" s="753" t="s">
        <v>1062</v>
      </c>
      <c r="D15226" s="753" t="s">
        <v>1073</v>
      </c>
      <c r="E15226" s="753" t="s">
        <v>419</v>
      </c>
      <c r="F15226" s="753" t="s">
        <v>420</v>
      </c>
      <c r="G15226" s="757" t="s">
        <v>2714</v>
      </c>
      <c r="H15226" s="751">
        <v>35776880</v>
      </c>
    </row>
    <row r="15227" spans="1:8">
      <c r="A15227" s="753" t="s">
        <v>85</v>
      </c>
      <c r="B15227" s="753" t="s">
        <v>246</v>
      </c>
      <c r="C15227" s="753" t="s">
        <v>1062</v>
      </c>
      <c r="D15227" s="753" t="s">
        <v>1073</v>
      </c>
      <c r="E15227" s="753" t="s">
        <v>424</v>
      </c>
      <c r="F15227" s="753"/>
      <c r="G15227" s="757" t="s">
        <v>425</v>
      </c>
      <c r="H15227" s="751">
        <v>816740000</v>
      </c>
    </row>
    <row r="15228" spans="1:8">
      <c r="A15228" s="753" t="s">
        <v>85</v>
      </c>
      <c r="B15228" s="753" t="s">
        <v>246</v>
      </c>
      <c r="C15228" s="753" t="s">
        <v>1062</v>
      </c>
      <c r="D15228" s="753" t="s">
        <v>1073</v>
      </c>
      <c r="E15228" s="753" t="s">
        <v>424</v>
      </c>
      <c r="F15228" s="753" t="s">
        <v>203</v>
      </c>
      <c r="G15228" s="757" t="s">
        <v>135</v>
      </c>
      <c r="H15228" s="751">
        <v>816740000</v>
      </c>
    </row>
    <row r="15229" spans="1:8" ht="26.4">
      <c r="A15229" s="753" t="s">
        <v>85</v>
      </c>
      <c r="B15229" s="753" t="s">
        <v>246</v>
      </c>
      <c r="C15229" s="753" t="s">
        <v>1062</v>
      </c>
      <c r="D15229" s="753" t="s">
        <v>1073</v>
      </c>
      <c r="E15229" s="753" t="s">
        <v>183</v>
      </c>
      <c r="F15229" s="753"/>
      <c r="G15229" s="757" t="s">
        <v>1863</v>
      </c>
      <c r="H15229" s="751">
        <v>303596314</v>
      </c>
    </row>
    <row r="15230" spans="1:8" ht="26.4">
      <c r="A15230" s="753" t="s">
        <v>85</v>
      </c>
      <c r="B15230" s="753" t="s">
        <v>246</v>
      </c>
      <c r="C15230" s="753" t="s">
        <v>1062</v>
      </c>
      <c r="D15230" s="753" t="s">
        <v>1073</v>
      </c>
      <c r="E15230" s="753" t="s">
        <v>183</v>
      </c>
      <c r="F15230" s="753" t="s">
        <v>184</v>
      </c>
      <c r="G15230" s="757" t="s">
        <v>1864</v>
      </c>
      <c r="H15230" s="751">
        <v>303596314</v>
      </c>
    </row>
    <row r="15231" spans="1:8">
      <c r="A15231" s="753" t="s">
        <v>85</v>
      </c>
      <c r="B15231" s="753" t="s">
        <v>246</v>
      </c>
      <c r="C15231" s="753" t="s">
        <v>1062</v>
      </c>
      <c r="D15231" s="753" t="s">
        <v>1073</v>
      </c>
      <c r="E15231" s="753" t="s">
        <v>178</v>
      </c>
      <c r="F15231" s="753"/>
      <c r="G15231" s="757" t="s">
        <v>179</v>
      </c>
      <c r="H15231" s="751">
        <v>12303923000</v>
      </c>
    </row>
    <row r="15232" spans="1:8" ht="26.4">
      <c r="A15232" s="753" t="s">
        <v>85</v>
      </c>
      <c r="B15232" s="753" t="s">
        <v>246</v>
      </c>
      <c r="C15232" s="753" t="s">
        <v>1062</v>
      </c>
      <c r="D15232" s="753" t="s">
        <v>1073</v>
      </c>
      <c r="E15232" s="753" t="s">
        <v>178</v>
      </c>
      <c r="F15232" s="753" t="s">
        <v>180</v>
      </c>
      <c r="G15232" s="757" t="s">
        <v>1810</v>
      </c>
      <c r="H15232" s="751">
        <v>12303923000</v>
      </c>
    </row>
    <row r="15233" spans="1:8">
      <c r="A15233" s="753" t="s">
        <v>85</v>
      </c>
      <c r="B15233" s="753" t="s">
        <v>246</v>
      </c>
      <c r="C15233" s="753" t="s">
        <v>1062</v>
      </c>
      <c r="D15233" s="753" t="s">
        <v>1073</v>
      </c>
      <c r="E15233" s="753" t="s">
        <v>19</v>
      </c>
      <c r="F15233" s="753"/>
      <c r="G15233" s="757" t="s">
        <v>133</v>
      </c>
      <c r="H15233" s="751">
        <v>1015265000</v>
      </c>
    </row>
    <row r="15234" spans="1:8">
      <c r="A15234" s="753" t="s">
        <v>85</v>
      </c>
      <c r="B15234" s="753" t="s">
        <v>246</v>
      </c>
      <c r="C15234" s="753" t="s">
        <v>1062</v>
      </c>
      <c r="D15234" s="753" t="s">
        <v>1073</v>
      </c>
      <c r="E15234" s="753" t="s">
        <v>19</v>
      </c>
      <c r="F15234" s="753" t="s">
        <v>20</v>
      </c>
      <c r="G15234" s="757" t="s">
        <v>21</v>
      </c>
      <c r="H15234" s="751">
        <v>226066500</v>
      </c>
    </row>
    <row r="15235" spans="1:8">
      <c r="A15235" s="753" t="s">
        <v>85</v>
      </c>
      <c r="B15235" s="753" t="s">
        <v>246</v>
      </c>
      <c r="C15235" s="753" t="s">
        <v>1062</v>
      </c>
      <c r="D15235" s="753" t="s">
        <v>1073</v>
      </c>
      <c r="E15235" s="753" t="s">
        <v>19</v>
      </c>
      <c r="F15235" s="753" t="s">
        <v>22</v>
      </c>
      <c r="G15235" s="757" t="s">
        <v>23</v>
      </c>
      <c r="H15235" s="751">
        <v>746179500</v>
      </c>
    </row>
    <row r="15236" spans="1:8">
      <c r="A15236" s="753" t="s">
        <v>85</v>
      </c>
      <c r="B15236" s="753" t="s">
        <v>246</v>
      </c>
      <c r="C15236" s="753" t="s">
        <v>1062</v>
      </c>
      <c r="D15236" s="753" t="s">
        <v>1073</v>
      </c>
      <c r="E15236" s="753" t="s">
        <v>19</v>
      </c>
      <c r="F15236" s="753" t="s">
        <v>245</v>
      </c>
      <c r="G15236" s="757" t="s">
        <v>135</v>
      </c>
      <c r="H15236" s="751">
        <v>43019000</v>
      </c>
    </row>
    <row r="15237" spans="1:8">
      <c r="A15237" s="753" t="s">
        <v>85</v>
      </c>
      <c r="B15237" s="753" t="s">
        <v>246</v>
      </c>
      <c r="C15237" s="753" t="s">
        <v>1062</v>
      </c>
      <c r="D15237" s="753" t="s">
        <v>1061</v>
      </c>
      <c r="E15237" s="753"/>
      <c r="F15237" s="753"/>
      <c r="G15237" s="757" t="s">
        <v>1944</v>
      </c>
      <c r="H15237" s="751">
        <v>8200000</v>
      </c>
    </row>
    <row r="15238" spans="1:8" ht="26.4">
      <c r="A15238" s="753" t="s">
        <v>85</v>
      </c>
      <c r="B15238" s="753" t="s">
        <v>246</v>
      </c>
      <c r="C15238" s="753" t="s">
        <v>1062</v>
      </c>
      <c r="D15238" s="753" t="s">
        <v>1061</v>
      </c>
      <c r="E15238" s="753" t="s">
        <v>130</v>
      </c>
      <c r="F15238" s="753"/>
      <c r="G15238" s="757" t="s">
        <v>131</v>
      </c>
      <c r="H15238" s="751">
        <v>2550000</v>
      </c>
    </row>
    <row r="15239" spans="1:8">
      <c r="A15239" s="753" t="s">
        <v>85</v>
      </c>
      <c r="B15239" s="753" t="s">
        <v>246</v>
      </c>
      <c r="C15239" s="753" t="s">
        <v>1062</v>
      </c>
      <c r="D15239" s="753" t="s">
        <v>1061</v>
      </c>
      <c r="E15239" s="753" t="s">
        <v>130</v>
      </c>
      <c r="F15239" s="753" t="s">
        <v>132</v>
      </c>
      <c r="G15239" s="757" t="s">
        <v>135</v>
      </c>
      <c r="H15239" s="751">
        <v>2550000</v>
      </c>
    </row>
    <row r="15240" spans="1:8">
      <c r="A15240" s="753" t="s">
        <v>85</v>
      </c>
      <c r="B15240" s="753" t="s">
        <v>246</v>
      </c>
      <c r="C15240" s="753" t="s">
        <v>1062</v>
      </c>
      <c r="D15240" s="753" t="s">
        <v>1061</v>
      </c>
      <c r="E15240" s="753" t="s">
        <v>134</v>
      </c>
      <c r="F15240" s="753"/>
      <c r="G15240" s="757" t="s">
        <v>135</v>
      </c>
      <c r="H15240" s="751">
        <v>5650000</v>
      </c>
    </row>
    <row r="15241" spans="1:8">
      <c r="A15241" s="753" t="s">
        <v>85</v>
      </c>
      <c r="B15241" s="753" t="s">
        <v>246</v>
      </c>
      <c r="C15241" s="753" t="s">
        <v>1062</v>
      </c>
      <c r="D15241" s="753" t="s">
        <v>1061</v>
      </c>
      <c r="E15241" s="753" t="s">
        <v>134</v>
      </c>
      <c r="F15241" s="753" t="s">
        <v>139</v>
      </c>
      <c r="G15241" s="757" t="s">
        <v>140</v>
      </c>
      <c r="H15241" s="751">
        <v>5650000</v>
      </c>
    </row>
    <row r="15242" spans="1:8">
      <c r="A15242" s="753" t="s">
        <v>85</v>
      </c>
      <c r="B15242" s="753" t="s">
        <v>246</v>
      </c>
      <c r="C15242" s="753" t="s">
        <v>1062</v>
      </c>
      <c r="D15242" s="753" t="s">
        <v>1880</v>
      </c>
      <c r="E15242" s="753"/>
      <c r="F15242" s="753"/>
      <c r="G15242" s="757" t="s">
        <v>1881</v>
      </c>
      <c r="H15242" s="751">
        <v>11667632090</v>
      </c>
    </row>
    <row r="15243" spans="1:8">
      <c r="A15243" s="753" t="s">
        <v>85</v>
      </c>
      <c r="B15243" s="753" t="s">
        <v>246</v>
      </c>
      <c r="C15243" s="753" t="s">
        <v>1062</v>
      </c>
      <c r="D15243" s="753" t="s">
        <v>1880</v>
      </c>
      <c r="E15243" s="753" t="s">
        <v>92</v>
      </c>
      <c r="F15243" s="753"/>
      <c r="G15243" s="757" t="s">
        <v>93</v>
      </c>
      <c r="H15243" s="751">
        <v>178800</v>
      </c>
    </row>
    <row r="15244" spans="1:8">
      <c r="A15244" s="753" t="s">
        <v>85</v>
      </c>
      <c r="B15244" s="753" t="s">
        <v>246</v>
      </c>
      <c r="C15244" s="753" t="s">
        <v>1062</v>
      </c>
      <c r="D15244" s="753" t="s">
        <v>1880</v>
      </c>
      <c r="E15244" s="753" t="s">
        <v>92</v>
      </c>
      <c r="F15244" s="753" t="s">
        <v>94</v>
      </c>
      <c r="G15244" s="757" t="s">
        <v>1768</v>
      </c>
      <c r="H15244" s="751">
        <v>178800</v>
      </c>
    </row>
    <row r="15245" spans="1:8">
      <c r="A15245" s="753" t="s">
        <v>85</v>
      </c>
      <c r="B15245" s="753" t="s">
        <v>246</v>
      </c>
      <c r="C15245" s="753" t="s">
        <v>1062</v>
      </c>
      <c r="D15245" s="753" t="s">
        <v>1880</v>
      </c>
      <c r="E15245" s="753" t="s">
        <v>102</v>
      </c>
      <c r="F15245" s="753"/>
      <c r="G15245" s="757" t="s">
        <v>369</v>
      </c>
      <c r="H15245" s="751">
        <v>43717400</v>
      </c>
    </row>
    <row r="15246" spans="1:8">
      <c r="A15246" s="753" t="s">
        <v>85</v>
      </c>
      <c r="B15246" s="753" t="s">
        <v>246</v>
      </c>
      <c r="C15246" s="753" t="s">
        <v>1062</v>
      </c>
      <c r="D15246" s="753" t="s">
        <v>1880</v>
      </c>
      <c r="E15246" s="753" t="s">
        <v>102</v>
      </c>
      <c r="F15246" s="753" t="s">
        <v>103</v>
      </c>
      <c r="G15246" s="757" t="s">
        <v>104</v>
      </c>
      <c r="H15246" s="751">
        <v>23065000</v>
      </c>
    </row>
    <row r="15247" spans="1:8">
      <c r="A15247" s="753" t="s">
        <v>85</v>
      </c>
      <c r="B15247" s="753" t="s">
        <v>246</v>
      </c>
      <c r="C15247" s="753" t="s">
        <v>1062</v>
      </c>
      <c r="D15247" s="753" t="s">
        <v>1880</v>
      </c>
      <c r="E15247" s="753" t="s">
        <v>102</v>
      </c>
      <c r="F15247" s="753" t="s">
        <v>105</v>
      </c>
      <c r="G15247" s="757" t="s">
        <v>106</v>
      </c>
      <c r="H15247" s="751">
        <v>20652400</v>
      </c>
    </row>
    <row r="15248" spans="1:8" ht="26.4">
      <c r="A15248" s="753" t="s">
        <v>85</v>
      </c>
      <c r="B15248" s="753" t="s">
        <v>246</v>
      </c>
      <c r="C15248" s="753" t="s">
        <v>1062</v>
      </c>
      <c r="D15248" s="753" t="s">
        <v>1880</v>
      </c>
      <c r="E15248" s="753" t="s">
        <v>582</v>
      </c>
      <c r="F15248" s="753"/>
      <c r="G15248" s="757" t="s">
        <v>2010</v>
      </c>
      <c r="H15248" s="751">
        <v>239400900</v>
      </c>
    </row>
    <row r="15249" spans="1:8">
      <c r="A15249" s="753" t="s">
        <v>85</v>
      </c>
      <c r="B15249" s="753" t="s">
        <v>246</v>
      </c>
      <c r="C15249" s="753" t="s">
        <v>1062</v>
      </c>
      <c r="D15249" s="753" t="s">
        <v>1880</v>
      </c>
      <c r="E15249" s="753" t="s">
        <v>582</v>
      </c>
      <c r="F15249" s="753" t="s">
        <v>583</v>
      </c>
      <c r="G15249" s="757" t="s">
        <v>2011</v>
      </c>
      <c r="H15249" s="751">
        <v>239400900</v>
      </c>
    </row>
    <row r="15250" spans="1:8" ht="26.4">
      <c r="A15250" s="753" t="s">
        <v>85</v>
      </c>
      <c r="B15250" s="753" t="s">
        <v>246</v>
      </c>
      <c r="C15250" s="753" t="s">
        <v>1062</v>
      </c>
      <c r="D15250" s="753" t="s">
        <v>1880</v>
      </c>
      <c r="E15250" s="753" t="s">
        <v>458</v>
      </c>
      <c r="F15250" s="753"/>
      <c r="G15250" s="757" t="s">
        <v>1812</v>
      </c>
      <c r="H15250" s="751">
        <v>140326600</v>
      </c>
    </row>
    <row r="15251" spans="1:8">
      <c r="A15251" s="753" t="s">
        <v>85</v>
      </c>
      <c r="B15251" s="753" t="s">
        <v>246</v>
      </c>
      <c r="C15251" s="753" t="s">
        <v>1062</v>
      </c>
      <c r="D15251" s="753" t="s">
        <v>1880</v>
      </c>
      <c r="E15251" s="753" t="s">
        <v>458</v>
      </c>
      <c r="F15251" s="753" t="s">
        <v>460</v>
      </c>
      <c r="G15251" s="757" t="s">
        <v>461</v>
      </c>
      <c r="H15251" s="751">
        <v>129887000</v>
      </c>
    </row>
    <row r="15252" spans="1:8">
      <c r="A15252" s="753" t="s">
        <v>85</v>
      </c>
      <c r="B15252" s="753" t="s">
        <v>246</v>
      </c>
      <c r="C15252" s="753" t="s">
        <v>1062</v>
      </c>
      <c r="D15252" s="753" t="s">
        <v>1880</v>
      </c>
      <c r="E15252" s="753" t="s">
        <v>458</v>
      </c>
      <c r="F15252" s="753" t="s">
        <v>459</v>
      </c>
      <c r="G15252" s="757" t="s">
        <v>106</v>
      </c>
      <c r="H15252" s="751">
        <v>6839600</v>
      </c>
    </row>
    <row r="15253" spans="1:8">
      <c r="A15253" s="753" t="s">
        <v>85</v>
      </c>
      <c r="B15253" s="753" t="s">
        <v>246</v>
      </c>
      <c r="C15253" s="753" t="s">
        <v>1062</v>
      </c>
      <c r="D15253" s="753" t="s">
        <v>1880</v>
      </c>
      <c r="E15253" s="753" t="s">
        <v>458</v>
      </c>
      <c r="F15253" s="753" t="s">
        <v>454</v>
      </c>
      <c r="G15253" s="757" t="s">
        <v>455</v>
      </c>
      <c r="H15253" s="751">
        <v>800000</v>
      </c>
    </row>
    <row r="15254" spans="1:8">
      <c r="A15254" s="753" t="s">
        <v>85</v>
      </c>
      <c r="B15254" s="753" t="s">
        <v>246</v>
      </c>
      <c r="C15254" s="753" t="s">
        <v>1062</v>
      </c>
      <c r="D15254" s="753" t="s">
        <v>1880</v>
      </c>
      <c r="E15254" s="753" t="s">
        <v>458</v>
      </c>
      <c r="F15254" s="753" t="s">
        <v>464</v>
      </c>
      <c r="G15254" s="757" t="s">
        <v>1836</v>
      </c>
      <c r="H15254" s="751">
        <v>2800000</v>
      </c>
    </row>
    <row r="15255" spans="1:8">
      <c r="A15255" s="753" t="s">
        <v>85</v>
      </c>
      <c r="B15255" s="753" t="s">
        <v>246</v>
      </c>
      <c r="C15255" s="753" t="s">
        <v>1062</v>
      </c>
      <c r="D15255" s="753" t="s">
        <v>1880</v>
      </c>
      <c r="E15255" s="753" t="s">
        <v>467</v>
      </c>
      <c r="F15255" s="753"/>
      <c r="G15255" s="757" t="s">
        <v>1932</v>
      </c>
      <c r="H15255" s="751">
        <v>11242106090</v>
      </c>
    </row>
    <row r="15256" spans="1:8">
      <c r="A15256" s="753" t="s">
        <v>85</v>
      </c>
      <c r="B15256" s="753" t="s">
        <v>246</v>
      </c>
      <c r="C15256" s="753" t="s">
        <v>1062</v>
      </c>
      <c r="D15256" s="753" t="s">
        <v>1880</v>
      </c>
      <c r="E15256" s="753" t="s">
        <v>467</v>
      </c>
      <c r="F15256" s="753" t="s">
        <v>931</v>
      </c>
      <c r="G15256" s="757" t="s">
        <v>106</v>
      </c>
      <c r="H15256" s="751">
        <v>36890000</v>
      </c>
    </row>
    <row r="15257" spans="1:8">
      <c r="A15257" s="753" t="s">
        <v>85</v>
      </c>
      <c r="B15257" s="753" t="s">
        <v>246</v>
      </c>
      <c r="C15257" s="753" t="s">
        <v>1062</v>
      </c>
      <c r="D15257" s="753" t="s">
        <v>1880</v>
      </c>
      <c r="E15257" s="753" t="s">
        <v>467</v>
      </c>
      <c r="F15257" s="753" t="s">
        <v>412</v>
      </c>
      <c r="G15257" s="757" t="s">
        <v>413</v>
      </c>
      <c r="H15257" s="751">
        <v>246646000</v>
      </c>
    </row>
    <row r="15258" spans="1:8">
      <c r="A15258" s="753" t="s">
        <v>85</v>
      </c>
      <c r="B15258" s="753" t="s">
        <v>246</v>
      </c>
      <c r="C15258" s="753" t="s">
        <v>1062</v>
      </c>
      <c r="D15258" s="753" t="s">
        <v>1880</v>
      </c>
      <c r="E15258" s="753" t="s">
        <v>467</v>
      </c>
      <c r="F15258" s="753" t="s">
        <v>922</v>
      </c>
      <c r="G15258" s="757" t="s">
        <v>2040</v>
      </c>
      <c r="H15258" s="751">
        <v>89400000</v>
      </c>
    </row>
    <row r="15259" spans="1:8" ht="26.4">
      <c r="A15259" s="753" t="s">
        <v>85</v>
      </c>
      <c r="B15259" s="753" t="s">
        <v>246</v>
      </c>
      <c r="C15259" s="753" t="s">
        <v>1062</v>
      </c>
      <c r="D15259" s="753" t="s">
        <v>1880</v>
      </c>
      <c r="E15259" s="753" t="s">
        <v>467</v>
      </c>
      <c r="F15259" s="753" t="s">
        <v>468</v>
      </c>
      <c r="G15259" s="757" t="s">
        <v>2039</v>
      </c>
      <c r="H15259" s="751">
        <v>10869170090</v>
      </c>
    </row>
    <row r="15260" spans="1:8">
      <c r="A15260" s="753" t="s">
        <v>85</v>
      </c>
      <c r="B15260" s="753" t="s">
        <v>246</v>
      </c>
      <c r="C15260" s="753" t="s">
        <v>1062</v>
      </c>
      <c r="D15260" s="753" t="s">
        <v>1880</v>
      </c>
      <c r="E15260" s="753" t="s">
        <v>1857</v>
      </c>
      <c r="F15260" s="753"/>
      <c r="G15260" s="757" t="s">
        <v>1858</v>
      </c>
      <c r="H15260" s="751">
        <v>402300</v>
      </c>
    </row>
    <row r="15261" spans="1:8" ht="26.4">
      <c r="A15261" s="753" t="s">
        <v>85</v>
      </c>
      <c r="B15261" s="753" t="s">
        <v>246</v>
      </c>
      <c r="C15261" s="753" t="s">
        <v>1062</v>
      </c>
      <c r="D15261" s="753" t="s">
        <v>1880</v>
      </c>
      <c r="E15261" s="753" t="s">
        <v>1857</v>
      </c>
      <c r="F15261" s="753" t="s">
        <v>1980</v>
      </c>
      <c r="G15261" s="757" t="s">
        <v>1981</v>
      </c>
      <c r="H15261" s="751">
        <v>402300</v>
      </c>
    </row>
    <row r="15262" spans="1:8">
      <c r="A15262" s="753" t="s">
        <v>85</v>
      </c>
      <c r="B15262" s="753" t="s">
        <v>246</v>
      </c>
      <c r="C15262" s="753" t="s">
        <v>1062</v>
      </c>
      <c r="D15262" s="753" t="s">
        <v>1880</v>
      </c>
      <c r="E15262" s="753" t="s">
        <v>134</v>
      </c>
      <c r="F15262" s="753"/>
      <c r="G15262" s="757" t="s">
        <v>135</v>
      </c>
      <c r="H15262" s="751">
        <v>1500000</v>
      </c>
    </row>
    <row r="15263" spans="1:8">
      <c r="A15263" s="753" t="s">
        <v>85</v>
      </c>
      <c r="B15263" s="753" t="s">
        <v>246</v>
      </c>
      <c r="C15263" s="753" t="s">
        <v>1062</v>
      </c>
      <c r="D15263" s="753" t="s">
        <v>1880</v>
      </c>
      <c r="E15263" s="753" t="s">
        <v>134</v>
      </c>
      <c r="F15263" s="753" t="s">
        <v>139</v>
      </c>
      <c r="G15263" s="757" t="s">
        <v>140</v>
      </c>
      <c r="H15263" s="751">
        <v>1500000</v>
      </c>
    </row>
    <row r="15264" spans="1:8" ht="26.4">
      <c r="A15264" s="753" t="s">
        <v>85</v>
      </c>
      <c r="B15264" s="753" t="s">
        <v>246</v>
      </c>
      <c r="C15264" s="753" t="s">
        <v>1062</v>
      </c>
      <c r="D15264" s="753" t="s">
        <v>1945</v>
      </c>
      <c r="E15264" s="753"/>
      <c r="F15264" s="753"/>
      <c r="G15264" s="757" t="s">
        <v>1946</v>
      </c>
      <c r="H15264" s="751">
        <v>72395916167</v>
      </c>
    </row>
    <row r="15265" spans="1:8">
      <c r="A15265" s="753" t="s">
        <v>85</v>
      </c>
      <c r="B15265" s="753" t="s">
        <v>246</v>
      </c>
      <c r="C15265" s="753" t="s">
        <v>1062</v>
      </c>
      <c r="D15265" s="753" t="s">
        <v>1945</v>
      </c>
      <c r="E15265" s="753" t="s">
        <v>96</v>
      </c>
      <c r="F15265" s="753"/>
      <c r="G15265" s="757" t="s">
        <v>97</v>
      </c>
      <c r="H15265" s="751">
        <v>70924000</v>
      </c>
    </row>
    <row r="15266" spans="1:8">
      <c r="A15266" s="753" t="s">
        <v>85</v>
      </c>
      <c r="B15266" s="753" t="s">
        <v>246</v>
      </c>
      <c r="C15266" s="753" t="s">
        <v>1062</v>
      </c>
      <c r="D15266" s="753" t="s">
        <v>1945</v>
      </c>
      <c r="E15266" s="753" t="s">
        <v>96</v>
      </c>
      <c r="F15266" s="753" t="s">
        <v>154</v>
      </c>
      <c r="G15266" s="757" t="s">
        <v>1773</v>
      </c>
      <c r="H15266" s="751">
        <v>70924000</v>
      </c>
    </row>
    <row r="15267" spans="1:8">
      <c r="A15267" s="753" t="s">
        <v>85</v>
      </c>
      <c r="B15267" s="753" t="s">
        <v>246</v>
      </c>
      <c r="C15267" s="753" t="s">
        <v>1062</v>
      </c>
      <c r="D15267" s="753" t="s">
        <v>1945</v>
      </c>
      <c r="E15267" s="753" t="s">
        <v>426</v>
      </c>
      <c r="F15267" s="753"/>
      <c r="G15267" s="757" t="s">
        <v>427</v>
      </c>
      <c r="H15267" s="751">
        <v>5587000</v>
      </c>
    </row>
    <row r="15268" spans="1:8">
      <c r="A15268" s="753" t="s">
        <v>85</v>
      </c>
      <c r="B15268" s="753" t="s">
        <v>246</v>
      </c>
      <c r="C15268" s="753" t="s">
        <v>1062</v>
      </c>
      <c r="D15268" s="753" t="s">
        <v>1945</v>
      </c>
      <c r="E15268" s="753" t="s">
        <v>426</v>
      </c>
      <c r="F15268" s="753" t="s">
        <v>428</v>
      </c>
      <c r="G15268" s="757" t="s">
        <v>1774</v>
      </c>
      <c r="H15268" s="751">
        <v>5587000</v>
      </c>
    </row>
    <row r="15269" spans="1:8">
      <c r="A15269" s="753" t="s">
        <v>85</v>
      </c>
      <c r="B15269" s="753" t="s">
        <v>246</v>
      </c>
      <c r="C15269" s="753" t="s">
        <v>1062</v>
      </c>
      <c r="D15269" s="753" t="s">
        <v>1945</v>
      </c>
      <c r="E15269" s="753" t="s">
        <v>100</v>
      </c>
      <c r="F15269" s="753"/>
      <c r="G15269" s="757" t="s">
        <v>101</v>
      </c>
      <c r="H15269" s="751">
        <v>608000</v>
      </c>
    </row>
    <row r="15270" spans="1:8">
      <c r="A15270" s="753" t="s">
        <v>85</v>
      </c>
      <c r="B15270" s="753" t="s">
        <v>246</v>
      </c>
      <c r="C15270" s="753" t="s">
        <v>1062</v>
      </c>
      <c r="D15270" s="753" t="s">
        <v>1945</v>
      </c>
      <c r="E15270" s="753" t="s">
        <v>100</v>
      </c>
      <c r="F15270" s="753" t="s">
        <v>443</v>
      </c>
      <c r="G15270" s="757" t="s">
        <v>135</v>
      </c>
      <c r="H15270" s="751">
        <v>608000</v>
      </c>
    </row>
    <row r="15271" spans="1:8">
      <c r="A15271" s="753" t="s">
        <v>85</v>
      </c>
      <c r="B15271" s="753" t="s">
        <v>246</v>
      </c>
      <c r="C15271" s="753" t="s">
        <v>1062</v>
      </c>
      <c r="D15271" s="753" t="s">
        <v>1945</v>
      </c>
      <c r="E15271" s="753" t="s">
        <v>102</v>
      </c>
      <c r="F15271" s="753"/>
      <c r="G15271" s="757" t="s">
        <v>369</v>
      </c>
      <c r="H15271" s="751">
        <v>26763950</v>
      </c>
    </row>
    <row r="15272" spans="1:8">
      <c r="A15272" s="753" t="s">
        <v>85</v>
      </c>
      <c r="B15272" s="753" t="s">
        <v>246</v>
      </c>
      <c r="C15272" s="753" t="s">
        <v>1062</v>
      </c>
      <c r="D15272" s="753" t="s">
        <v>1945</v>
      </c>
      <c r="E15272" s="753" t="s">
        <v>102</v>
      </c>
      <c r="F15272" s="753" t="s">
        <v>105</v>
      </c>
      <c r="G15272" s="757" t="s">
        <v>106</v>
      </c>
      <c r="H15272" s="751">
        <v>26763950</v>
      </c>
    </row>
    <row r="15273" spans="1:8" ht="26.4">
      <c r="A15273" s="753" t="s">
        <v>85</v>
      </c>
      <c r="B15273" s="753" t="s">
        <v>246</v>
      </c>
      <c r="C15273" s="753" t="s">
        <v>1062</v>
      </c>
      <c r="D15273" s="753" t="s">
        <v>1945</v>
      </c>
      <c r="E15273" s="753" t="s">
        <v>582</v>
      </c>
      <c r="F15273" s="753"/>
      <c r="G15273" s="757" t="s">
        <v>2010</v>
      </c>
      <c r="H15273" s="751">
        <v>102810000</v>
      </c>
    </row>
    <row r="15274" spans="1:8">
      <c r="A15274" s="753" t="s">
        <v>85</v>
      </c>
      <c r="B15274" s="753" t="s">
        <v>246</v>
      </c>
      <c r="C15274" s="753" t="s">
        <v>1062</v>
      </c>
      <c r="D15274" s="753" t="s">
        <v>1945</v>
      </c>
      <c r="E15274" s="753" t="s">
        <v>582</v>
      </c>
      <c r="F15274" s="753" t="s">
        <v>583</v>
      </c>
      <c r="G15274" s="757" t="s">
        <v>2011</v>
      </c>
      <c r="H15274" s="751">
        <v>70030000</v>
      </c>
    </row>
    <row r="15275" spans="1:8">
      <c r="A15275" s="753" t="s">
        <v>85</v>
      </c>
      <c r="B15275" s="753" t="s">
        <v>246</v>
      </c>
      <c r="C15275" s="753" t="s">
        <v>1062</v>
      </c>
      <c r="D15275" s="753" t="s">
        <v>1945</v>
      </c>
      <c r="E15275" s="753" t="s">
        <v>582</v>
      </c>
      <c r="F15275" s="753" t="s">
        <v>324</v>
      </c>
      <c r="G15275" s="757" t="s">
        <v>135</v>
      </c>
      <c r="H15275" s="751">
        <v>32780000</v>
      </c>
    </row>
    <row r="15276" spans="1:8">
      <c r="A15276" s="753" t="s">
        <v>85</v>
      </c>
      <c r="B15276" s="753" t="s">
        <v>246</v>
      </c>
      <c r="C15276" s="753" t="s">
        <v>1062</v>
      </c>
      <c r="D15276" s="753" t="s">
        <v>1945</v>
      </c>
      <c r="E15276" s="753" t="s">
        <v>109</v>
      </c>
      <c r="F15276" s="753"/>
      <c r="G15276" s="757" t="s">
        <v>110</v>
      </c>
      <c r="H15276" s="751">
        <v>110860000</v>
      </c>
    </row>
    <row r="15277" spans="1:8">
      <c r="A15277" s="753" t="s">
        <v>85</v>
      </c>
      <c r="B15277" s="753" t="s">
        <v>246</v>
      </c>
      <c r="C15277" s="753" t="s">
        <v>1062</v>
      </c>
      <c r="D15277" s="753" t="s">
        <v>1945</v>
      </c>
      <c r="E15277" s="753" t="s">
        <v>109</v>
      </c>
      <c r="F15277" s="753" t="s">
        <v>111</v>
      </c>
      <c r="G15277" s="757" t="s">
        <v>135</v>
      </c>
      <c r="H15277" s="751">
        <v>110860000</v>
      </c>
    </row>
    <row r="15278" spans="1:8">
      <c r="A15278" s="753" t="s">
        <v>85</v>
      </c>
      <c r="B15278" s="753" t="s">
        <v>246</v>
      </c>
      <c r="C15278" s="753" t="s">
        <v>1062</v>
      </c>
      <c r="D15278" s="753" t="s">
        <v>1945</v>
      </c>
      <c r="E15278" s="753" t="s">
        <v>112</v>
      </c>
      <c r="F15278" s="753"/>
      <c r="G15278" s="757" t="s">
        <v>113</v>
      </c>
      <c r="H15278" s="751">
        <v>36000000</v>
      </c>
    </row>
    <row r="15279" spans="1:8">
      <c r="A15279" s="753" t="s">
        <v>85</v>
      </c>
      <c r="B15279" s="753" t="s">
        <v>246</v>
      </c>
      <c r="C15279" s="753" t="s">
        <v>1062</v>
      </c>
      <c r="D15279" s="753" t="s">
        <v>1945</v>
      </c>
      <c r="E15279" s="753" t="s">
        <v>112</v>
      </c>
      <c r="F15279" s="753" t="s">
        <v>146</v>
      </c>
      <c r="G15279" s="757" t="s">
        <v>1780</v>
      </c>
      <c r="H15279" s="751">
        <v>22400000</v>
      </c>
    </row>
    <row r="15280" spans="1:8">
      <c r="A15280" s="753" t="s">
        <v>85</v>
      </c>
      <c r="B15280" s="753" t="s">
        <v>246</v>
      </c>
      <c r="C15280" s="753" t="s">
        <v>1062</v>
      </c>
      <c r="D15280" s="753" t="s">
        <v>1945</v>
      </c>
      <c r="E15280" s="753" t="s">
        <v>112</v>
      </c>
      <c r="F15280" s="753" t="s">
        <v>157</v>
      </c>
      <c r="G15280" s="757" t="s">
        <v>135</v>
      </c>
      <c r="H15280" s="751">
        <v>13600000</v>
      </c>
    </row>
    <row r="15281" spans="1:8">
      <c r="A15281" s="753" t="s">
        <v>85</v>
      </c>
      <c r="B15281" s="753" t="s">
        <v>246</v>
      </c>
      <c r="C15281" s="753" t="s">
        <v>1062</v>
      </c>
      <c r="D15281" s="753" t="s">
        <v>1945</v>
      </c>
      <c r="E15281" s="753" t="s">
        <v>115</v>
      </c>
      <c r="F15281" s="753"/>
      <c r="G15281" s="757" t="s">
        <v>1781</v>
      </c>
      <c r="H15281" s="751">
        <v>8243500</v>
      </c>
    </row>
    <row r="15282" spans="1:8">
      <c r="A15282" s="753" t="s">
        <v>85</v>
      </c>
      <c r="B15282" s="753" t="s">
        <v>246</v>
      </c>
      <c r="C15282" s="753" t="s">
        <v>1062</v>
      </c>
      <c r="D15282" s="753" t="s">
        <v>1945</v>
      </c>
      <c r="E15282" s="753" t="s">
        <v>115</v>
      </c>
      <c r="F15282" s="753" t="s">
        <v>116</v>
      </c>
      <c r="G15282" s="757" t="s">
        <v>117</v>
      </c>
      <c r="H15282" s="751">
        <v>8243500</v>
      </c>
    </row>
    <row r="15283" spans="1:8">
      <c r="A15283" s="753" t="s">
        <v>85</v>
      </c>
      <c r="B15283" s="753" t="s">
        <v>246</v>
      </c>
      <c r="C15283" s="753" t="s">
        <v>1062</v>
      </c>
      <c r="D15283" s="753" t="s">
        <v>1945</v>
      </c>
      <c r="E15283" s="753" t="s">
        <v>120</v>
      </c>
      <c r="F15283" s="753"/>
      <c r="G15283" s="757" t="s">
        <v>121</v>
      </c>
      <c r="H15283" s="751">
        <v>3166000</v>
      </c>
    </row>
    <row r="15284" spans="1:8">
      <c r="A15284" s="753" t="s">
        <v>85</v>
      </c>
      <c r="B15284" s="753" t="s">
        <v>246</v>
      </c>
      <c r="C15284" s="753" t="s">
        <v>1062</v>
      </c>
      <c r="D15284" s="753" t="s">
        <v>1945</v>
      </c>
      <c r="E15284" s="753" t="s">
        <v>120</v>
      </c>
      <c r="F15284" s="753" t="s">
        <v>315</v>
      </c>
      <c r="G15284" s="757" t="s">
        <v>1831</v>
      </c>
      <c r="H15284" s="751">
        <v>3166000</v>
      </c>
    </row>
    <row r="15285" spans="1:8">
      <c r="A15285" s="753" t="s">
        <v>85</v>
      </c>
      <c r="B15285" s="753" t="s">
        <v>246</v>
      </c>
      <c r="C15285" s="753" t="s">
        <v>1062</v>
      </c>
      <c r="D15285" s="753" t="s">
        <v>1945</v>
      </c>
      <c r="E15285" s="753" t="s">
        <v>160</v>
      </c>
      <c r="F15285" s="753"/>
      <c r="G15285" s="757" t="s">
        <v>161</v>
      </c>
      <c r="H15285" s="751">
        <v>94070000</v>
      </c>
    </row>
    <row r="15286" spans="1:8">
      <c r="A15286" s="753" t="s">
        <v>85</v>
      </c>
      <c r="B15286" s="753" t="s">
        <v>246</v>
      </c>
      <c r="C15286" s="753" t="s">
        <v>1062</v>
      </c>
      <c r="D15286" s="753" t="s">
        <v>1945</v>
      </c>
      <c r="E15286" s="753" t="s">
        <v>160</v>
      </c>
      <c r="F15286" s="753" t="s">
        <v>162</v>
      </c>
      <c r="G15286" s="757" t="s">
        <v>163</v>
      </c>
      <c r="H15286" s="751">
        <v>2160000</v>
      </c>
    </row>
    <row r="15287" spans="1:8">
      <c r="A15287" s="753" t="s">
        <v>85</v>
      </c>
      <c r="B15287" s="753" t="s">
        <v>246</v>
      </c>
      <c r="C15287" s="753" t="s">
        <v>1062</v>
      </c>
      <c r="D15287" s="753" t="s">
        <v>1945</v>
      </c>
      <c r="E15287" s="753" t="s">
        <v>160</v>
      </c>
      <c r="F15287" s="753" t="s">
        <v>438</v>
      </c>
      <c r="G15287" s="757" t="s">
        <v>1786</v>
      </c>
      <c r="H15287" s="751">
        <v>100000</v>
      </c>
    </row>
    <row r="15288" spans="1:8">
      <c r="A15288" s="753" t="s">
        <v>85</v>
      </c>
      <c r="B15288" s="753" t="s">
        <v>246</v>
      </c>
      <c r="C15288" s="753" t="s">
        <v>1062</v>
      </c>
      <c r="D15288" s="753" t="s">
        <v>1945</v>
      </c>
      <c r="E15288" s="753" t="s">
        <v>160</v>
      </c>
      <c r="F15288" s="753" t="s">
        <v>549</v>
      </c>
      <c r="G15288" s="757" t="s">
        <v>550</v>
      </c>
      <c r="H15288" s="751">
        <v>61690000</v>
      </c>
    </row>
    <row r="15289" spans="1:8">
      <c r="A15289" s="753" t="s">
        <v>85</v>
      </c>
      <c r="B15289" s="753" t="s">
        <v>246</v>
      </c>
      <c r="C15289" s="753" t="s">
        <v>1062</v>
      </c>
      <c r="D15289" s="753" t="s">
        <v>1945</v>
      </c>
      <c r="E15289" s="753" t="s">
        <v>160</v>
      </c>
      <c r="F15289" s="753" t="s">
        <v>551</v>
      </c>
      <c r="G15289" s="757" t="s">
        <v>133</v>
      </c>
      <c r="H15289" s="751">
        <v>30120000</v>
      </c>
    </row>
    <row r="15290" spans="1:8">
      <c r="A15290" s="753" t="s">
        <v>85</v>
      </c>
      <c r="B15290" s="753" t="s">
        <v>246</v>
      </c>
      <c r="C15290" s="753" t="s">
        <v>1062</v>
      </c>
      <c r="D15290" s="753" t="s">
        <v>1945</v>
      </c>
      <c r="E15290" s="753" t="s">
        <v>554</v>
      </c>
      <c r="F15290" s="753"/>
      <c r="G15290" s="757" t="s">
        <v>555</v>
      </c>
      <c r="H15290" s="751">
        <v>57569000</v>
      </c>
    </row>
    <row r="15291" spans="1:8">
      <c r="A15291" s="753" t="s">
        <v>85</v>
      </c>
      <c r="B15291" s="753" t="s">
        <v>246</v>
      </c>
      <c r="C15291" s="753" t="s">
        <v>1062</v>
      </c>
      <c r="D15291" s="753" t="s">
        <v>1945</v>
      </c>
      <c r="E15291" s="753" t="s">
        <v>554</v>
      </c>
      <c r="F15291" s="753" t="s">
        <v>556</v>
      </c>
      <c r="G15291" s="757" t="s">
        <v>557</v>
      </c>
      <c r="H15291" s="751">
        <v>5630000</v>
      </c>
    </row>
    <row r="15292" spans="1:8">
      <c r="A15292" s="753" t="s">
        <v>85</v>
      </c>
      <c r="B15292" s="753" t="s">
        <v>246</v>
      </c>
      <c r="C15292" s="753" t="s">
        <v>1062</v>
      </c>
      <c r="D15292" s="753" t="s">
        <v>1945</v>
      </c>
      <c r="E15292" s="753" t="s">
        <v>554</v>
      </c>
      <c r="F15292" s="753" t="s">
        <v>942</v>
      </c>
      <c r="G15292" s="757" t="s">
        <v>941</v>
      </c>
      <c r="H15292" s="751">
        <v>200000</v>
      </c>
    </row>
    <row r="15293" spans="1:8">
      <c r="A15293" s="753" t="s">
        <v>85</v>
      </c>
      <c r="B15293" s="753" t="s">
        <v>246</v>
      </c>
      <c r="C15293" s="753" t="s">
        <v>1062</v>
      </c>
      <c r="D15293" s="753" t="s">
        <v>1945</v>
      </c>
      <c r="E15293" s="753" t="s">
        <v>554</v>
      </c>
      <c r="F15293" s="753" t="s">
        <v>243</v>
      </c>
      <c r="G15293" s="757" t="s">
        <v>244</v>
      </c>
      <c r="H15293" s="751">
        <v>5769000</v>
      </c>
    </row>
    <row r="15294" spans="1:8">
      <c r="A15294" s="753" t="s">
        <v>85</v>
      </c>
      <c r="B15294" s="753" t="s">
        <v>246</v>
      </c>
      <c r="C15294" s="753" t="s">
        <v>1062</v>
      </c>
      <c r="D15294" s="753" t="s">
        <v>1945</v>
      </c>
      <c r="E15294" s="753" t="s">
        <v>554</v>
      </c>
      <c r="F15294" s="753" t="s">
        <v>558</v>
      </c>
      <c r="G15294" s="757" t="s">
        <v>559</v>
      </c>
      <c r="H15294" s="751">
        <v>45970000</v>
      </c>
    </row>
    <row r="15295" spans="1:8" ht="39.6">
      <c r="A15295" s="753" t="s">
        <v>85</v>
      </c>
      <c r="B15295" s="753" t="s">
        <v>246</v>
      </c>
      <c r="C15295" s="753" t="s">
        <v>1062</v>
      </c>
      <c r="D15295" s="753" t="s">
        <v>1945</v>
      </c>
      <c r="E15295" s="753" t="s">
        <v>560</v>
      </c>
      <c r="F15295" s="753"/>
      <c r="G15295" s="757" t="s">
        <v>1790</v>
      </c>
      <c r="H15295" s="751">
        <v>55700000</v>
      </c>
    </row>
    <row r="15296" spans="1:8" ht="26.4">
      <c r="A15296" s="753" t="s">
        <v>85</v>
      </c>
      <c r="B15296" s="753" t="s">
        <v>246</v>
      </c>
      <c r="C15296" s="753" t="s">
        <v>1062</v>
      </c>
      <c r="D15296" s="753" t="s">
        <v>1945</v>
      </c>
      <c r="E15296" s="753" t="s">
        <v>560</v>
      </c>
      <c r="F15296" s="753" t="s">
        <v>563</v>
      </c>
      <c r="G15296" s="757" t="s">
        <v>13</v>
      </c>
      <c r="H15296" s="751">
        <v>55700000</v>
      </c>
    </row>
    <row r="15297" spans="1:8" ht="26.4">
      <c r="A15297" s="753" t="s">
        <v>85</v>
      </c>
      <c r="B15297" s="753" t="s">
        <v>246</v>
      </c>
      <c r="C15297" s="753" t="s">
        <v>1062</v>
      </c>
      <c r="D15297" s="753" t="s">
        <v>1945</v>
      </c>
      <c r="E15297" s="753" t="s">
        <v>130</v>
      </c>
      <c r="F15297" s="753"/>
      <c r="G15297" s="757" t="s">
        <v>131</v>
      </c>
      <c r="H15297" s="751">
        <v>323660000</v>
      </c>
    </row>
    <row r="15298" spans="1:8">
      <c r="A15298" s="753" t="s">
        <v>85</v>
      </c>
      <c r="B15298" s="753" t="s">
        <v>246</v>
      </c>
      <c r="C15298" s="753" t="s">
        <v>1062</v>
      </c>
      <c r="D15298" s="753" t="s">
        <v>1945</v>
      </c>
      <c r="E15298" s="753" t="s">
        <v>130</v>
      </c>
      <c r="F15298" s="753" t="s">
        <v>585</v>
      </c>
      <c r="G15298" s="757" t="s">
        <v>1799</v>
      </c>
      <c r="H15298" s="751">
        <v>23200000</v>
      </c>
    </row>
    <row r="15299" spans="1:8">
      <c r="A15299" s="753" t="s">
        <v>85</v>
      </c>
      <c r="B15299" s="753" t="s">
        <v>246</v>
      </c>
      <c r="C15299" s="753" t="s">
        <v>1062</v>
      </c>
      <c r="D15299" s="753" t="s">
        <v>1945</v>
      </c>
      <c r="E15299" s="753" t="s">
        <v>130</v>
      </c>
      <c r="F15299" s="753" t="s">
        <v>132</v>
      </c>
      <c r="G15299" s="757" t="s">
        <v>135</v>
      </c>
      <c r="H15299" s="751">
        <v>300460000</v>
      </c>
    </row>
    <row r="15300" spans="1:8">
      <c r="A15300" s="753" t="s">
        <v>85</v>
      </c>
      <c r="B15300" s="753" t="s">
        <v>246</v>
      </c>
      <c r="C15300" s="753" t="s">
        <v>1062</v>
      </c>
      <c r="D15300" s="753" t="s">
        <v>1945</v>
      </c>
      <c r="E15300" s="753" t="s">
        <v>31</v>
      </c>
      <c r="F15300" s="753"/>
      <c r="G15300" s="757" t="s">
        <v>32</v>
      </c>
      <c r="H15300" s="751">
        <v>131750000</v>
      </c>
    </row>
    <row r="15301" spans="1:8">
      <c r="A15301" s="753" t="s">
        <v>85</v>
      </c>
      <c r="B15301" s="753" t="s">
        <v>246</v>
      </c>
      <c r="C15301" s="753" t="s">
        <v>1062</v>
      </c>
      <c r="D15301" s="753" t="s">
        <v>1945</v>
      </c>
      <c r="E15301" s="753" t="s">
        <v>31</v>
      </c>
      <c r="F15301" s="753" t="s">
        <v>33</v>
      </c>
      <c r="G15301" s="757" t="s">
        <v>135</v>
      </c>
      <c r="H15301" s="751">
        <v>131750000</v>
      </c>
    </row>
    <row r="15302" spans="1:8" ht="26.4">
      <c r="A15302" s="753" t="s">
        <v>85</v>
      </c>
      <c r="B15302" s="753" t="s">
        <v>246</v>
      </c>
      <c r="C15302" s="753" t="s">
        <v>1062</v>
      </c>
      <c r="D15302" s="753" t="s">
        <v>1945</v>
      </c>
      <c r="E15302" s="753" t="s">
        <v>458</v>
      </c>
      <c r="F15302" s="753"/>
      <c r="G15302" s="757" t="s">
        <v>1812</v>
      </c>
      <c r="H15302" s="751">
        <v>105485000</v>
      </c>
    </row>
    <row r="15303" spans="1:8">
      <c r="A15303" s="753" t="s">
        <v>85</v>
      </c>
      <c r="B15303" s="753" t="s">
        <v>246</v>
      </c>
      <c r="C15303" s="753" t="s">
        <v>1062</v>
      </c>
      <c r="D15303" s="753" t="s">
        <v>1945</v>
      </c>
      <c r="E15303" s="753" t="s">
        <v>458</v>
      </c>
      <c r="F15303" s="753" t="s">
        <v>454</v>
      </c>
      <c r="G15303" s="757" t="s">
        <v>455</v>
      </c>
      <c r="H15303" s="751">
        <v>7120000</v>
      </c>
    </row>
    <row r="15304" spans="1:8">
      <c r="A15304" s="753" t="s">
        <v>85</v>
      </c>
      <c r="B15304" s="753" t="s">
        <v>246</v>
      </c>
      <c r="C15304" s="753" t="s">
        <v>1062</v>
      </c>
      <c r="D15304" s="753" t="s">
        <v>1945</v>
      </c>
      <c r="E15304" s="753" t="s">
        <v>458</v>
      </c>
      <c r="F15304" s="753" t="s">
        <v>464</v>
      </c>
      <c r="G15304" s="757" t="s">
        <v>1836</v>
      </c>
      <c r="H15304" s="751">
        <v>20650000</v>
      </c>
    </row>
    <row r="15305" spans="1:8">
      <c r="A15305" s="753" t="s">
        <v>85</v>
      </c>
      <c r="B15305" s="753" t="s">
        <v>246</v>
      </c>
      <c r="C15305" s="753" t="s">
        <v>1062</v>
      </c>
      <c r="D15305" s="753" t="s">
        <v>1945</v>
      </c>
      <c r="E15305" s="753" t="s">
        <v>458</v>
      </c>
      <c r="F15305" s="753" t="s">
        <v>453</v>
      </c>
      <c r="G15305" s="757" t="s">
        <v>135</v>
      </c>
      <c r="H15305" s="751">
        <v>77715000</v>
      </c>
    </row>
    <row r="15306" spans="1:8">
      <c r="A15306" s="753" t="s">
        <v>85</v>
      </c>
      <c r="B15306" s="753" t="s">
        <v>246</v>
      </c>
      <c r="C15306" s="753" t="s">
        <v>1062</v>
      </c>
      <c r="D15306" s="753" t="s">
        <v>1945</v>
      </c>
      <c r="E15306" s="753" t="s">
        <v>467</v>
      </c>
      <c r="F15306" s="753"/>
      <c r="G15306" s="757" t="s">
        <v>1932</v>
      </c>
      <c r="H15306" s="751">
        <v>7233341717</v>
      </c>
    </row>
    <row r="15307" spans="1:8">
      <c r="A15307" s="753" t="s">
        <v>85</v>
      </c>
      <c r="B15307" s="753" t="s">
        <v>246</v>
      </c>
      <c r="C15307" s="753" t="s">
        <v>1062</v>
      </c>
      <c r="D15307" s="753" t="s">
        <v>1945</v>
      </c>
      <c r="E15307" s="753" t="s">
        <v>467</v>
      </c>
      <c r="F15307" s="753" t="s">
        <v>922</v>
      </c>
      <c r="G15307" s="757" t="s">
        <v>2040</v>
      </c>
      <c r="H15307" s="751">
        <v>39880000</v>
      </c>
    </row>
    <row r="15308" spans="1:8" ht="26.4">
      <c r="A15308" s="753" t="s">
        <v>85</v>
      </c>
      <c r="B15308" s="753" t="s">
        <v>246</v>
      </c>
      <c r="C15308" s="753" t="s">
        <v>1062</v>
      </c>
      <c r="D15308" s="753" t="s">
        <v>1945</v>
      </c>
      <c r="E15308" s="753" t="s">
        <v>467</v>
      </c>
      <c r="F15308" s="753" t="s">
        <v>468</v>
      </c>
      <c r="G15308" s="757" t="s">
        <v>2039</v>
      </c>
      <c r="H15308" s="751">
        <v>7193461717</v>
      </c>
    </row>
    <row r="15309" spans="1:8">
      <c r="A15309" s="753" t="s">
        <v>85</v>
      </c>
      <c r="B15309" s="753" t="s">
        <v>246</v>
      </c>
      <c r="C15309" s="753" t="s">
        <v>1062</v>
      </c>
      <c r="D15309" s="753" t="s">
        <v>1945</v>
      </c>
      <c r="E15309" s="753" t="s">
        <v>1857</v>
      </c>
      <c r="F15309" s="753"/>
      <c r="G15309" s="757" t="s">
        <v>1858</v>
      </c>
      <c r="H15309" s="751">
        <v>48678097000</v>
      </c>
    </row>
    <row r="15310" spans="1:8">
      <c r="A15310" s="753" t="s">
        <v>85</v>
      </c>
      <c r="B15310" s="753" t="s">
        <v>246</v>
      </c>
      <c r="C15310" s="753" t="s">
        <v>1062</v>
      </c>
      <c r="D15310" s="753" t="s">
        <v>1945</v>
      </c>
      <c r="E15310" s="753" t="s">
        <v>1857</v>
      </c>
      <c r="F15310" s="753" t="s">
        <v>1859</v>
      </c>
      <c r="G15310" s="757" t="s">
        <v>1860</v>
      </c>
      <c r="H15310" s="751">
        <v>106500000</v>
      </c>
    </row>
    <row r="15311" spans="1:8" ht="26.4">
      <c r="A15311" s="753" t="s">
        <v>85</v>
      </c>
      <c r="B15311" s="753" t="s">
        <v>246</v>
      </c>
      <c r="C15311" s="753" t="s">
        <v>1062</v>
      </c>
      <c r="D15311" s="753" t="s">
        <v>1945</v>
      </c>
      <c r="E15311" s="753" t="s">
        <v>1857</v>
      </c>
      <c r="F15311" s="753" t="s">
        <v>1917</v>
      </c>
      <c r="G15311" s="757" t="s">
        <v>1918</v>
      </c>
      <c r="H15311" s="751">
        <v>16037500000</v>
      </c>
    </row>
    <row r="15312" spans="1:8">
      <c r="A15312" s="753" t="s">
        <v>85</v>
      </c>
      <c r="B15312" s="753" t="s">
        <v>246</v>
      </c>
      <c r="C15312" s="753" t="s">
        <v>1062</v>
      </c>
      <c r="D15312" s="753" t="s">
        <v>1945</v>
      </c>
      <c r="E15312" s="753" t="s">
        <v>1857</v>
      </c>
      <c r="F15312" s="753" t="s">
        <v>1941</v>
      </c>
      <c r="G15312" s="757" t="s">
        <v>135</v>
      </c>
      <c r="H15312" s="751">
        <v>32534097000</v>
      </c>
    </row>
    <row r="15313" spans="1:8">
      <c r="A15313" s="753" t="s">
        <v>85</v>
      </c>
      <c r="B15313" s="753" t="s">
        <v>246</v>
      </c>
      <c r="C15313" s="753" t="s">
        <v>1062</v>
      </c>
      <c r="D15313" s="753" t="s">
        <v>1945</v>
      </c>
      <c r="E15313" s="753" t="s">
        <v>134</v>
      </c>
      <c r="F15313" s="753"/>
      <c r="G15313" s="757" t="s">
        <v>135</v>
      </c>
      <c r="H15313" s="751">
        <v>11282716000</v>
      </c>
    </row>
    <row r="15314" spans="1:8" ht="39.6">
      <c r="A15314" s="753" t="s">
        <v>85</v>
      </c>
      <c r="B15314" s="753" t="s">
        <v>246</v>
      </c>
      <c r="C15314" s="753" t="s">
        <v>1062</v>
      </c>
      <c r="D15314" s="753" t="s">
        <v>1945</v>
      </c>
      <c r="E15314" s="753" t="s">
        <v>134</v>
      </c>
      <c r="F15314" s="753" t="s">
        <v>866</v>
      </c>
      <c r="G15314" s="757" t="s">
        <v>1965</v>
      </c>
      <c r="H15314" s="751">
        <v>123441000</v>
      </c>
    </row>
    <row r="15315" spans="1:8">
      <c r="A15315" s="753" t="s">
        <v>85</v>
      </c>
      <c r="B15315" s="753" t="s">
        <v>246</v>
      </c>
      <c r="C15315" s="753" t="s">
        <v>1062</v>
      </c>
      <c r="D15315" s="753" t="s">
        <v>1945</v>
      </c>
      <c r="E15315" s="753" t="s">
        <v>134</v>
      </c>
      <c r="F15315" s="753" t="s">
        <v>137</v>
      </c>
      <c r="G15315" s="757" t="s">
        <v>138</v>
      </c>
      <c r="H15315" s="751">
        <v>5760000</v>
      </c>
    </row>
    <row r="15316" spans="1:8">
      <c r="A15316" s="753" t="s">
        <v>85</v>
      </c>
      <c r="B15316" s="753" t="s">
        <v>246</v>
      </c>
      <c r="C15316" s="753" t="s">
        <v>1062</v>
      </c>
      <c r="D15316" s="753" t="s">
        <v>1945</v>
      </c>
      <c r="E15316" s="753" t="s">
        <v>134</v>
      </c>
      <c r="F15316" s="753" t="s">
        <v>139</v>
      </c>
      <c r="G15316" s="757" t="s">
        <v>140</v>
      </c>
      <c r="H15316" s="751">
        <v>11153515000</v>
      </c>
    </row>
    <row r="15317" spans="1:8">
      <c r="A15317" s="753" t="s">
        <v>85</v>
      </c>
      <c r="B15317" s="753" t="s">
        <v>246</v>
      </c>
      <c r="C15317" s="753" t="s">
        <v>1062</v>
      </c>
      <c r="D15317" s="753" t="s">
        <v>1945</v>
      </c>
      <c r="E15317" s="753" t="s">
        <v>404</v>
      </c>
      <c r="F15317" s="753"/>
      <c r="G15317" s="757" t="s">
        <v>1808</v>
      </c>
      <c r="H15317" s="751">
        <v>6300000</v>
      </c>
    </row>
    <row r="15318" spans="1:8">
      <c r="A15318" s="753" t="s">
        <v>85</v>
      </c>
      <c r="B15318" s="753" t="s">
        <v>246</v>
      </c>
      <c r="C15318" s="753" t="s">
        <v>1062</v>
      </c>
      <c r="D15318" s="753" t="s">
        <v>1945</v>
      </c>
      <c r="E15318" s="753" t="s">
        <v>404</v>
      </c>
      <c r="F15318" s="753" t="s">
        <v>1809</v>
      </c>
      <c r="G15318" s="757" t="s">
        <v>26</v>
      </c>
      <c r="H15318" s="751">
        <v>6300000</v>
      </c>
    </row>
    <row r="15319" spans="1:8">
      <c r="A15319" s="753" t="s">
        <v>85</v>
      </c>
      <c r="B15319" s="753" t="s">
        <v>246</v>
      </c>
      <c r="C15319" s="753" t="s">
        <v>1062</v>
      </c>
      <c r="D15319" s="753" t="s">
        <v>1945</v>
      </c>
      <c r="E15319" s="753" t="s">
        <v>353</v>
      </c>
      <c r="F15319" s="753"/>
      <c r="G15319" s="757" t="s">
        <v>354</v>
      </c>
      <c r="H15319" s="751">
        <v>68419000</v>
      </c>
    </row>
    <row r="15320" spans="1:8">
      <c r="A15320" s="753" t="s">
        <v>85</v>
      </c>
      <c r="B15320" s="753" t="s">
        <v>246</v>
      </c>
      <c r="C15320" s="753" t="s">
        <v>1062</v>
      </c>
      <c r="D15320" s="753" t="s">
        <v>1945</v>
      </c>
      <c r="E15320" s="753" t="s">
        <v>353</v>
      </c>
      <c r="F15320" s="753" t="s">
        <v>405</v>
      </c>
      <c r="G15320" s="757" t="s">
        <v>1920</v>
      </c>
      <c r="H15320" s="751">
        <v>68419000</v>
      </c>
    </row>
    <row r="15321" spans="1:8">
      <c r="A15321" s="753" t="s">
        <v>85</v>
      </c>
      <c r="B15321" s="753" t="s">
        <v>246</v>
      </c>
      <c r="C15321" s="753" t="s">
        <v>1062</v>
      </c>
      <c r="D15321" s="753" t="s">
        <v>1945</v>
      </c>
      <c r="E15321" s="753" t="s">
        <v>178</v>
      </c>
      <c r="F15321" s="753"/>
      <c r="G15321" s="757" t="s">
        <v>179</v>
      </c>
      <c r="H15321" s="751">
        <v>3993846000</v>
      </c>
    </row>
    <row r="15322" spans="1:8" ht="26.4">
      <c r="A15322" s="753" t="s">
        <v>85</v>
      </c>
      <c r="B15322" s="753" t="s">
        <v>246</v>
      </c>
      <c r="C15322" s="753" t="s">
        <v>1062</v>
      </c>
      <c r="D15322" s="753" t="s">
        <v>1945</v>
      </c>
      <c r="E15322" s="753" t="s">
        <v>178</v>
      </c>
      <c r="F15322" s="753" t="s">
        <v>180</v>
      </c>
      <c r="G15322" s="757" t="s">
        <v>1810</v>
      </c>
      <c r="H15322" s="751">
        <v>3993846000</v>
      </c>
    </row>
    <row r="15323" spans="1:8">
      <c r="A15323" s="753" t="s">
        <v>85</v>
      </c>
      <c r="B15323" s="753" t="s">
        <v>246</v>
      </c>
      <c r="C15323" s="753" t="s">
        <v>1376</v>
      </c>
      <c r="D15323" s="753"/>
      <c r="E15323" s="753"/>
      <c r="F15323" s="753"/>
      <c r="G15323" s="757" t="s">
        <v>1377</v>
      </c>
      <c r="H15323" s="751">
        <v>307898000</v>
      </c>
    </row>
    <row r="15324" spans="1:8">
      <c r="A15324" s="753" t="s">
        <v>85</v>
      </c>
      <c r="B15324" s="753" t="s">
        <v>246</v>
      </c>
      <c r="C15324" s="753" t="s">
        <v>1376</v>
      </c>
      <c r="D15324" s="753" t="s">
        <v>1952</v>
      </c>
      <c r="E15324" s="753"/>
      <c r="F15324" s="753"/>
      <c r="G15324" s="757" t="s">
        <v>1966</v>
      </c>
      <c r="H15324" s="751">
        <v>304898000</v>
      </c>
    </row>
    <row r="15325" spans="1:8">
      <c r="A15325" s="753" t="s">
        <v>85</v>
      </c>
      <c r="B15325" s="753" t="s">
        <v>246</v>
      </c>
      <c r="C15325" s="753" t="s">
        <v>1376</v>
      </c>
      <c r="D15325" s="753" t="s">
        <v>1952</v>
      </c>
      <c r="E15325" s="753" t="s">
        <v>426</v>
      </c>
      <c r="F15325" s="753"/>
      <c r="G15325" s="757" t="s">
        <v>427</v>
      </c>
      <c r="H15325" s="751">
        <v>20170000</v>
      </c>
    </row>
    <row r="15326" spans="1:8">
      <c r="A15326" s="753" t="s">
        <v>85</v>
      </c>
      <c r="B15326" s="753" t="s">
        <v>246</v>
      </c>
      <c r="C15326" s="753" t="s">
        <v>1376</v>
      </c>
      <c r="D15326" s="753" t="s">
        <v>1952</v>
      </c>
      <c r="E15326" s="753" t="s">
        <v>426</v>
      </c>
      <c r="F15326" s="753" t="s">
        <v>428</v>
      </c>
      <c r="G15326" s="757" t="s">
        <v>1774</v>
      </c>
      <c r="H15326" s="751">
        <v>15400000</v>
      </c>
    </row>
    <row r="15327" spans="1:8">
      <c r="A15327" s="753" t="s">
        <v>85</v>
      </c>
      <c r="B15327" s="753" t="s">
        <v>246</v>
      </c>
      <c r="C15327" s="753" t="s">
        <v>1376</v>
      </c>
      <c r="D15327" s="753" t="s">
        <v>1952</v>
      </c>
      <c r="E15327" s="753" t="s">
        <v>426</v>
      </c>
      <c r="F15327" s="753" t="s">
        <v>336</v>
      </c>
      <c r="G15327" s="757" t="s">
        <v>1876</v>
      </c>
      <c r="H15327" s="751">
        <v>2100000</v>
      </c>
    </row>
    <row r="15328" spans="1:8">
      <c r="A15328" s="753" t="s">
        <v>85</v>
      </c>
      <c r="B15328" s="753" t="s">
        <v>246</v>
      </c>
      <c r="C15328" s="753" t="s">
        <v>1376</v>
      </c>
      <c r="D15328" s="753" t="s">
        <v>1952</v>
      </c>
      <c r="E15328" s="753" t="s">
        <v>426</v>
      </c>
      <c r="F15328" s="753" t="s">
        <v>429</v>
      </c>
      <c r="G15328" s="757" t="s">
        <v>1775</v>
      </c>
      <c r="H15328" s="751">
        <v>2670000</v>
      </c>
    </row>
    <row r="15329" spans="1:8">
      <c r="A15329" s="753" t="s">
        <v>85</v>
      </c>
      <c r="B15329" s="753" t="s">
        <v>246</v>
      </c>
      <c r="C15329" s="753" t="s">
        <v>1376</v>
      </c>
      <c r="D15329" s="753" t="s">
        <v>1952</v>
      </c>
      <c r="E15329" s="753" t="s">
        <v>100</v>
      </c>
      <c r="F15329" s="753"/>
      <c r="G15329" s="757" t="s">
        <v>101</v>
      </c>
      <c r="H15329" s="751">
        <v>3600000</v>
      </c>
    </row>
    <row r="15330" spans="1:8">
      <c r="A15330" s="753" t="s">
        <v>85</v>
      </c>
      <c r="B15330" s="753" t="s">
        <v>246</v>
      </c>
      <c r="C15330" s="753" t="s">
        <v>1376</v>
      </c>
      <c r="D15330" s="753" t="s">
        <v>1952</v>
      </c>
      <c r="E15330" s="753" t="s">
        <v>100</v>
      </c>
      <c r="F15330" s="753" t="s">
        <v>443</v>
      </c>
      <c r="G15330" s="757" t="s">
        <v>135</v>
      </c>
      <c r="H15330" s="751">
        <v>3600000</v>
      </c>
    </row>
    <row r="15331" spans="1:8">
      <c r="A15331" s="753" t="s">
        <v>85</v>
      </c>
      <c r="B15331" s="753" t="s">
        <v>246</v>
      </c>
      <c r="C15331" s="753" t="s">
        <v>1376</v>
      </c>
      <c r="D15331" s="753" t="s">
        <v>1952</v>
      </c>
      <c r="E15331" s="753" t="s">
        <v>115</v>
      </c>
      <c r="F15331" s="753"/>
      <c r="G15331" s="757" t="s">
        <v>1781</v>
      </c>
      <c r="H15331" s="751">
        <v>2620000</v>
      </c>
    </row>
    <row r="15332" spans="1:8">
      <c r="A15332" s="753" t="s">
        <v>85</v>
      </c>
      <c r="B15332" s="753" t="s">
        <v>246</v>
      </c>
      <c r="C15332" s="753" t="s">
        <v>1376</v>
      </c>
      <c r="D15332" s="753" t="s">
        <v>1952</v>
      </c>
      <c r="E15332" s="753" t="s">
        <v>115</v>
      </c>
      <c r="F15332" s="753" t="s">
        <v>116</v>
      </c>
      <c r="G15332" s="757" t="s">
        <v>117</v>
      </c>
      <c r="H15332" s="751">
        <v>820000</v>
      </c>
    </row>
    <row r="15333" spans="1:8">
      <c r="A15333" s="753" t="s">
        <v>85</v>
      </c>
      <c r="B15333" s="753" t="s">
        <v>246</v>
      </c>
      <c r="C15333" s="753" t="s">
        <v>1376</v>
      </c>
      <c r="D15333" s="753" t="s">
        <v>1952</v>
      </c>
      <c r="E15333" s="753" t="s">
        <v>115</v>
      </c>
      <c r="F15333" s="753" t="s">
        <v>147</v>
      </c>
      <c r="G15333" s="757" t="s">
        <v>148</v>
      </c>
      <c r="H15333" s="751">
        <v>1800000</v>
      </c>
    </row>
    <row r="15334" spans="1:8">
      <c r="A15334" s="753" t="s">
        <v>85</v>
      </c>
      <c r="B15334" s="753" t="s">
        <v>246</v>
      </c>
      <c r="C15334" s="753" t="s">
        <v>1376</v>
      </c>
      <c r="D15334" s="753" t="s">
        <v>1952</v>
      </c>
      <c r="E15334" s="753" t="s">
        <v>120</v>
      </c>
      <c r="F15334" s="753"/>
      <c r="G15334" s="757" t="s">
        <v>121</v>
      </c>
      <c r="H15334" s="751">
        <v>11200000</v>
      </c>
    </row>
    <row r="15335" spans="1:8">
      <c r="A15335" s="753" t="s">
        <v>85</v>
      </c>
      <c r="B15335" s="753" t="s">
        <v>246</v>
      </c>
      <c r="C15335" s="753" t="s">
        <v>1376</v>
      </c>
      <c r="D15335" s="753" t="s">
        <v>1952</v>
      </c>
      <c r="E15335" s="753" t="s">
        <v>120</v>
      </c>
      <c r="F15335" s="753" t="s">
        <v>315</v>
      </c>
      <c r="G15335" s="757" t="s">
        <v>1831</v>
      </c>
      <c r="H15335" s="751">
        <v>11200000</v>
      </c>
    </row>
    <row r="15336" spans="1:8">
      <c r="A15336" s="753" t="s">
        <v>85</v>
      </c>
      <c r="B15336" s="753" t="s">
        <v>246</v>
      </c>
      <c r="C15336" s="753" t="s">
        <v>1376</v>
      </c>
      <c r="D15336" s="753" t="s">
        <v>1952</v>
      </c>
      <c r="E15336" s="753" t="s">
        <v>160</v>
      </c>
      <c r="F15336" s="753"/>
      <c r="G15336" s="757" t="s">
        <v>161</v>
      </c>
      <c r="H15336" s="751">
        <v>22100000</v>
      </c>
    </row>
    <row r="15337" spans="1:8">
      <c r="A15337" s="753" t="s">
        <v>85</v>
      </c>
      <c r="B15337" s="753" t="s">
        <v>246</v>
      </c>
      <c r="C15337" s="753" t="s">
        <v>1376</v>
      </c>
      <c r="D15337" s="753" t="s">
        <v>1952</v>
      </c>
      <c r="E15337" s="753" t="s">
        <v>160</v>
      </c>
      <c r="F15337" s="753" t="s">
        <v>551</v>
      </c>
      <c r="G15337" s="757" t="s">
        <v>133</v>
      </c>
      <c r="H15337" s="751">
        <v>22100000</v>
      </c>
    </row>
    <row r="15338" spans="1:8">
      <c r="A15338" s="753" t="s">
        <v>85</v>
      </c>
      <c r="B15338" s="753" t="s">
        <v>246</v>
      </c>
      <c r="C15338" s="753" t="s">
        <v>1376</v>
      </c>
      <c r="D15338" s="753" t="s">
        <v>1952</v>
      </c>
      <c r="E15338" s="753" t="s">
        <v>554</v>
      </c>
      <c r="F15338" s="753"/>
      <c r="G15338" s="757" t="s">
        <v>555</v>
      </c>
      <c r="H15338" s="751">
        <v>7700000</v>
      </c>
    </row>
    <row r="15339" spans="1:8">
      <c r="A15339" s="753" t="s">
        <v>85</v>
      </c>
      <c r="B15339" s="753" t="s">
        <v>246</v>
      </c>
      <c r="C15339" s="753" t="s">
        <v>1376</v>
      </c>
      <c r="D15339" s="753" t="s">
        <v>1952</v>
      </c>
      <c r="E15339" s="753" t="s">
        <v>554</v>
      </c>
      <c r="F15339" s="753" t="s">
        <v>556</v>
      </c>
      <c r="G15339" s="757" t="s">
        <v>557</v>
      </c>
      <c r="H15339" s="751">
        <v>500000</v>
      </c>
    </row>
    <row r="15340" spans="1:8">
      <c r="A15340" s="753" t="s">
        <v>85</v>
      </c>
      <c r="B15340" s="753" t="s">
        <v>246</v>
      </c>
      <c r="C15340" s="753" t="s">
        <v>1376</v>
      </c>
      <c r="D15340" s="753" t="s">
        <v>1952</v>
      </c>
      <c r="E15340" s="753" t="s">
        <v>554</v>
      </c>
      <c r="F15340" s="753" t="s">
        <v>558</v>
      </c>
      <c r="G15340" s="757" t="s">
        <v>559</v>
      </c>
      <c r="H15340" s="751">
        <v>7200000</v>
      </c>
    </row>
    <row r="15341" spans="1:8" ht="39.6">
      <c r="A15341" s="753" t="s">
        <v>85</v>
      </c>
      <c r="B15341" s="753" t="s">
        <v>246</v>
      </c>
      <c r="C15341" s="753" t="s">
        <v>1376</v>
      </c>
      <c r="D15341" s="753" t="s">
        <v>1952</v>
      </c>
      <c r="E15341" s="753" t="s">
        <v>560</v>
      </c>
      <c r="F15341" s="753"/>
      <c r="G15341" s="757" t="s">
        <v>1790</v>
      </c>
      <c r="H15341" s="751">
        <v>14490000</v>
      </c>
    </row>
    <row r="15342" spans="1:8">
      <c r="A15342" s="753" t="s">
        <v>85</v>
      </c>
      <c r="B15342" s="753" t="s">
        <v>246</v>
      </c>
      <c r="C15342" s="753" t="s">
        <v>1376</v>
      </c>
      <c r="D15342" s="753" t="s">
        <v>1952</v>
      </c>
      <c r="E15342" s="753" t="s">
        <v>560</v>
      </c>
      <c r="F15342" s="753" t="s">
        <v>418</v>
      </c>
      <c r="G15342" s="757" t="s">
        <v>1793</v>
      </c>
      <c r="H15342" s="751">
        <v>12015000</v>
      </c>
    </row>
    <row r="15343" spans="1:8">
      <c r="A15343" s="753" t="s">
        <v>85</v>
      </c>
      <c r="B15343" s="753" t="s">
        <v>246</v>
      </c>
      <c r="C15343" s="753" t="s">
        <v>1376</v>
      </c>
      <c r="D15343" s="753" t="s">
        <v>1952</v>
      </c>
      <c r="E15343" s="753" t="s">
        <v>560</v>
      </c>
      <c r="F15343" s="753" t="s">
        <v>7</v>
      </c>
      <c r="G15343" s="757" t="s">
        <v>1795</v>
      </c>
      <c r="H15343" s="751">
        <v>2475000</v>
      </c>
    </row>
    <row r="15344" spans="1:8" ht="26.4">
      <c r="A15344" s="753" t="s">
        <v>85</v>
      </c>
      <c r="B15344" s="753" t="s">
        <v>246</v>
      </c>
      <c r="C15344" s="753" t="s">
        <v>1376</v>
      </c>
      <c r="D15344" s="753" t="s">
        <v>1952</v>
      </c>
      <c r="E15344" s="753" t="s">
        <v>1796</v>
      </c>
      <c r="F15344" s="753"/>
      <c r="G15344" s="757" t="s">
        <v>1797</v>
      </c>
      <c r="H15344" s="751">
        <v>13100000</v>
      </c>
    </row>
    <row r="15345" spans="1:8">
      <c r="A15345" s="753" t="s">
        <v>85</v>
      </c>
      <c r="B15345" s="753" t="s">
        <v>246</v>
      </c>
      <c r="C15345" s="753" t="s">
        <v>1376</v>
      </c>
      <c r="D15345" s="753" t="s">
        <v>1952</v>
      </c>
      <c r="E15345" s="753" t="s">
        <v>1796</v>
      </c>
      <c r="F15345" s="753" t="s">
        <v>1833</v>
      </c>
      <c r="G15345" s="757" t="s">
        <v>1834</v>
      </c>
      <c r="H15345" s="751">
        <v>13100000</v>
      </c>
    </row>
    <row r="15346" spans="1:8" ht="26.4">
      <c r="A15346" s="753" t="s">
        <v>85</v>
      </c>
      <c r="B15346" s="753" t="s">
        <v>246</v>
      </c>
      <c r="C15346" s="753" t="s">
        <v>1376</v>
      </c>
      <c r="D15346" s="753" t="s">
        <v>1952</v>
      </c>
      <c r="E15346" s="753" t="s">
        <v>130</v>
      </c>
      <c r="F15346" s="753"/>
      <c r="G15346" s="757" t="s">
        <v>131</v>
      </c>
      <c r="H15346" s="751">
        <v>480000</v>
      </c>
    </row>
    <row r="15347" spans="1:8">
      <c r="A15347" s="753" t="s">
        <v>85</v>
      </c>
      <c r="B15347" s="753" t="s">
        <v>246</v>
      </c>
      <c r="C15347" s="753" t="s">
        <v>1376</v>
      </c>
      <c r="D15347" s="753" t="s">
        <v>1952</v>
      </c>
      <c r="E15347" s="753" t="s">
        <v>130</v>
      </c>
      <c r="F15347" s="753" t="s">
        <v>585</v>
      </c>
      <c r="G15347" s="757" t="s">
        <v>1799</v>
      </c>
      <c r="H15347" s="751">
        <v>480000</v>
      </c>
    </row>
    <row r="15348" spans="1:8">
      <c r="A15348" s="753" t="s">
        <v>85</v>
      </c>
      <c r="B15348" s="753" t="s">
        <v>246</v>
      </c>
      <c r="C15348" s="753" t="s">
        <v>1376</v>
      </c>
      <c r="D15348" s="753" t="s">
        <v>1952</v>
      </c>
      <c r="E15348" s="753" t="s">
        <v>1857</v>
      </c>
      <c r="F15348" s="753"/>
      <c r="G15348" s="757" t="s">
        <v>1858</v>
      </c>
      <c r="H15348" s="751">
        <v>5500000</v>
      </c>
    </row>
    <row r="15349" spans="1:8">
      <c r="A15349" s="753" t="s">
        <v>85</v>
      </c>
      <c r="B15349" s="753" t="s">
        <v>246</v>
      </c>
      <c r="C15349" s="753" t="s">
        <v>1376</v>
      </c>
      <c r="D15349" s="753" t="s">
        <v>1952</v>
      </c>
      <c r="E15349" s="753" t="s">
        <v>1857</v>
      </c>
      <c r="F15349" s="753" t="s">
        <v>1941</v>
      </c>
      <c r="G15349" s="757" t="s">
        <v>135</v>
      </c>
      <c r="H15349" s="751">
        <v>5500000</v>
      </c>
    </row>
    <row r="15350" spans="1:8">
      <c r="A15350" s="753" t="s">
        <v>85</v>
      </c>
      <c r="B15350" s="753" t="s">
        <v>246</v>
      </c>
      <c r="C15350" s="753" t="s">
        <v>1376</v>
      </c>
      <c r="D15350" s="753" t="s">
        <v>1952</v>
      </c>
      <c r="E15350" s="753" t="s">
        <v>134</v>
      </c>
      <c r="F15350" s="753"/>
      <c r="G15350" s="757" t="s">
        <v>135</v>
      </c>
      <c r="H15350" s="751">
        <v>203938000</v>
      </c>
    </row>
    <row r="15351" spans="1:8">
      <c r="A15351" s="753" t="s">
        <v>85</v>
      </c>
      <c r="B15351" s="753" t="s">
        <v>246</v>
      </c>
      <c r="C15351" s="753" t="s">
        <v>1376</v>
      </c>
      <c r="D15351" s="753" t="s">
        <v>1952</v>
      </c>
      <c r="E15351" s="753" t="s">
        <v>134</v>
      </c>
      <c r="F15351" s="753" t="s">
        <v>139</v>
      </c>
      <c r="G15351" s="757" t="s">
        <v>140</v>
      </c>
      <c r="H15351" s="751">
        <v>203938000</v>
      </c>
    </row>
    <row r="15352" spans="1:8">
      <c r="A15352" s="753" t="s">
        <v>85</v>
      </c>
      <c r="B15352" s="753" t="s">
        <v>246</v>
      </c>
      <c r="C15352" s="753" t="s">
        <v>1376</v>
      </c>
      <c r="D15352" s="753" t="s">
        <v>1840</v>
      </c>
      <c r="E15352" s="753"/>
      <c r="F15352" s="753"/>
      <c r="G15352" s="757" t="s">
        <v>1841</v>
      </c>
      <c r="H15352" s="751">
        <v>3000000</v>
      </c>
    </row>
    <row r="15353" spans="1:8">
      <c r="A15353" s="753" t="s">
        <v>85</v>
      </c>
      <c r="B15353" s="753" t="s">
        <v>246</v>
      </c>
      <c r="C15353" s="753" t="s">
        <v>1376</v>
      </c>
      <c r="D15353" s="753" t="s">
        <v>1840</v>
      </c>
      <c r="E15353" s="753" t="s">
        <v>134</v>
      </c>
      <c r="F15353" s="753"/>
      <c r="G15353" s="757" t="s">
        <v>135</v>
      </c>
      <c r="H15353" s="751">
        <v>3000000</v>
      </c>
    </row>
    <row r="15354" spans="1:8">
      <c r="A15354" s="753" t="s">
        <v>85</v>
      </c>
      <c r="B15354" s="753" t="s">
        <v>246</v>
      </c>
      <c r="C15354" s="753" t="s">
        <v>1376</v>
      </c>
      <c r="D15354" s="753" t="s">
        <v>1840</v>
      </c>
      <c r="E15354" s="753" t="s">
        <v>134</v>
      </c>
      <c r="F15354" s="753" t="s">
        <v>139</v>
      </c>
      <c r="G15354" s="757" t="s">
        <v>140</v>
      </c>
      <c r="H15354" s="751">
        <v>3000000</v>
      </c>
    </row>
    <row r="15355" spans="1:8">
      <c r="A15355" s="753" t="s">
        <v>85</v>
      </c>
      <c r="B15355" s="753" t="s">
        <v>246</v>
      </c>
      <c r="C15355" s="753" t="s">
        <v>90</v>
      </c>
      <c r="D15355" s="753"/>
      <c r="E15355" s="753"/>
      <c r="F15355" s="753"/>
      <c r="G15355" s="757" t="s">
        <v>1996</v>
      </c>
      <c r="H15355" s="751">
        <v>546148382969</v>
      </c>
    </row>
    <row r="15356" spans="1:8">
      <c r="A15356" s="753" t="s">
        <v>85</v>
      </c>
      <c r="B15356" s="753" t="s">
        <v>246</v>
      </c>
      <c r="C15356" s="753" t="s">
        <v>90</v>
      </c>
      <c r="D15356" s="753" t="s">
        <v>2000</v>
      </c>
      <c r="E15356" s="753"/>
      <c r="F15356" s="753"/>
      <c r="G15356" s="757" t="s">
        <v>2001</v>
      </c>
      <c r="H15356" s="751">
        <v>51823729599</v>
      </c>
    </row>
    <row r="15357" spans="1:8">
      <c r="A15357" s="753" t="s">
        <v>85</v>
      </c>
      <c r="B15357" s="753" t="s">
        <v>246</v>
      </c>
      <c r="C15357" s="753" t="s">
        <v>90</v>
      </c>
      <c r="D15357" s="753" t="s">
        <v>2000</v>
      </c>
      <c r="E15357" s="753" t="s">
        <v>235</v>
      </c>
      <c r="F15357" s="753"/>
      <c r="G15357" s="757" t="s">
        <v>2002</v>
      </c>
      <c r="H15357" s="751">
        <v>51823729599</v>
      </c>
    </row>
    <row r="15358" spans="1:8" ht="26.4">
      <c r="A15358" s="753" t="s">
        <v>85</v>
      </c>
      <c r="B15358" s="753" t="s">
        <v>246</v>
      </c>
      <c r="C15358" s="753" t="s">
        <v>90</v>
      </c>
      <c r="D15358" s="753" t="s">
        <v>2000</v>
      </c>
      <c r="E15358" s="753" t="s">
        <v>235</v>
      </c>
      <c r="F15358" s="753" t="s">
        <v>955</v>
      </c>
      <c r="G15358" s="757" t="s">
        <v>2737</v>
      </c>
      <c r="H15358" s="751">
        <v>1673738696</v>
      </c>
    </row>
    <row r="15359" spans="1:8" ht="15" customHeight="1">
      <c r="A15359" s="753" t="s">
        <v>85</v>
      </c>
      <c r="B15359" s="753" t="s">
        <v>246</v>
      </c>
      <c r="C15359" s="753" t="s">
        <v>90</v>
      </c>
      <c r="D15359" s="753" t="s">
        <v>2000</v>
      </c>
      <c r="E15359" s="753" t="s">
        <v>235</v>
      </c>
      <c r="F15359" s="753" t="s">
        <v>414</v>
      </c>
      <c r="G15359" s="757" t="s">
        <v>2003</v>
      </c>
      <c r="H15359" s="751">
        <v>50149990903</v>
      </c>
    </row>
    <row r="15360" spans="1:8">
      <c r="A15360" s="753" t="s">
        <v>85</v>
      </c>
      <c r="B15360" s="753" t="s">
        <v>246</v>
      </c>
      <c r="C15360" s="753" t="s">
        <v>90</v>
      </c>
      <c r="D15360" s="753" t="s">
        <v>2004</v>
      </c>
      <c r="E15360" s="753"/>
      <c r="F15360" s="753"/>
      <c r="G15360" s="757" t="s">
        <v>2005</v>
      </c>
      <c r="H15360" s="751">
        <v>494324653370</v>
      </c>
    </row>
    <row r="15361" spans="1:8" ht="26.4">
      <c r="A15361" s="753" t="s">
        <v>85</v>
      </c>
      <c r="B15361" s="753" t="s">
        <v>246</v>
      </c>
      <c r="C15361" s="753" t="s">
        <v>90</v>
      </c>
      <c r="D15361" s="753" t="s">
        <v>2004</v>
      </c>
      <c r="E15361" s="753" t="s">
        <v>238</v>
      </c>
      <c r="F15361" s="753"/>
      <c r="G15361" s="757" t="s">
        <v>2006</v>
      </c>
      <c r="H15361" s="751">
        <v>494324653370</v>
      </c>
    </row>
    <row r="15362" spans="1:8" ht="39.6">
      <c r="A15362" s="753" t="s">
        <v>85</v>
      </c>
      <c r="B15362" s="753" t="s">
        <v>246</v>
      </c>
      <c r="C15362" s="753" t="s">
        <v>90</v>
      </c>
      <c r="D15362" s="753" t="s">
        <v>2004</v>
      </c>
      <c r="E15362" s="753" t="s">
        <v>238</v>
      </c>
      <c r="F15362" s="753" t="s">
        <v>954</v>
      </c>
      <c r="G15362" s="757" t="s">
        <v>953</v>
      </c>
      <c r="H15362" s="751">
        <v>253263345248</v>
      </c>
    </row>
    <row r="15363" spans="1:8" ht="39.6">
      <c r="A15363" s="753" t="s">
        <v>85</v>
      </c>
      <c r="B15363" s="753" t="s">
        <v>246</v>
      </c>
      <c r="C15363" s="753" t="s">
        <v>90</v>
      </c>
      <c r="D15363" s="753" t="s">
        <v>2004</v>
      </c>
      <c r="E15363" s="753" t="s">
        <v>238</v>
      </c>
      <c r="F15363" s="753" t="s">
        <v>952</v>
      </c>
      <c r="G15363" s="757" t="s">
        <v>951</v>
      </c>
      <c r="H15363" s="751">
        <v>33131364550</v>
      </c>
    </row>
    <row r="15364" spans="1:8" ht="52.8">
      <c r="A15364" s="753" t="s">
        <v>85</v>
      </c>
      <c r="B15364" s="753" t="s">
        <v>246</v>
      </c>
      <c r="C15364" s="753" t="s">
        <v>90</v>
      </c>
      <c r="D15364" s="753" t="s">
        <v>2004</v>
      </c>
      <c r="E15364" s="753" t="s">
        <v>238</v>
      </c>
      <c r="F15364" s="753" t="s">
        <v>950</v>
      </c>
      <c r="G15364" s="757" t="s">
        <v>2734</v>
      </c>
      <c r="H15364" s="751">
        <v>50000000</v>
      </c>
    </row>
    <row r="15365" spans="1:8" ht="52.8">
      <c r="A15365" s="753" t="s">
        <v>85</v>
      </c>
      <c r="B15365" s="753" t="s">
        <v>246</v>
      </c>
      <c r="C15365" s="753" t="s">
        <v>90</v>
      </c>
      <c r="D15365" s="753" t="s">
        <v>2004</v>
      </c>
      <c r="E15365" s="753" t="s">
        <v>238</v>
      </c>
      <c r="F15365" s="753" t="s">
        <v>949</v>
      </c>
      <c r="G15365" s="757" t="s">
        <v>2697</v>
      </c>
      <c r="H15365" s="751">
        <v>22965598846</v>
      </c>
    </row>
    <row r="15366" spans="1:8" ht="39.6">
      <c r="A15366" s="753" t="s">
        <v>85</v>
      </c>
      <c r="B15366" s="753" t="s">
        <v>246</v>
      </c>
      <c r="C15366" s="753" t="s">
        <v>90</v>
      </c>
      <c r="D15366" s="753" t="s">
        <v>2004</v>
      </c>
      <c r="E15366" s="753" t="s">
        <v>238</v>
      </c>
      <c r="F15366" s="753" t="s">
        <v>948</v>
      </c>
      <c r="G15366" s="757" t="s">
        <v>947</v>
      </c>
      <c r="H15366" s="751">
        <v>156725229342</v>
      </c>
    </row>
    <row r="15367" spans="1:8">
      <c r="A15367" s="753" t="s">
        <v>85</v>
      </c>
      <c r="B15367" s="753" t="s">
        <v>246</v>
      </c>
      <c r="C15367" s="753" t="s">
        <v>90</v>
      </c>
      <c r="D15367" s="753" t="s">
        <v>2004</v>
      </c>
      <c r="E15367" s="753" t="s">
        <v>238</v>
      </c>
      <c r="F15367" s="753" t="s">
        <v>946</v>
      </c>
      <c r="G15367" s="757" t="s">
        <v>945</v>
      </c>
      <c r="H15367" s="751">
        <v>28189115384</v>
      </c>
    </row>
    <row r="15368" spans="1:8" ht="17.399999999999999">
      <c r="A15368"/>
      <c r="B15368"/>
      <c r="C15368"/>
      <c r="D15368"/>
      <c r="E15368"/>
      <c r="F15368"/>
      <c r="G15368"/>
      <c r="H15368"/>
    </row>
    <row r="15369" spans="1:8">
      <c r="A15369" s="738"/>
      <c r="B15369" s="1418" t="s">
        <v>2865</v>
      </c>
      <c r="C15369" s="1418"/>
      <c r="D15369" s="1418"/>
      <c r="E15369" s="1418"/>
      <c r="F15369" s="1418"/>
      <c r="G15369" s="1419" t="s">
        <v>2866</v>
      </c>
      <c r="H15369" s="1419"/>
    </row>
    <row r="15370" spans="1:8">
      <c r="A15370" s="1420" t="s">
        <v>2864</v>
      </c>
      <c r="B15370" s="1420"/>
      <c r="C15370" s="1420"/>
      <c r="D15370" s="1420"/>
      <c r="E15370" s="1420"/>
      <c r="F15370" s="1420"/>
      <c r="G15370" s="1420" t="s">
        <v>914</v>
      </c>
      <c r="H15370" s="1420"/>
    </row>
  </sheetData>
  <mergeCells count="9">
    <mergeCell ref="B15369:F15369"/>
    <mergeCell ref="G15369:H15369"/>
    <mergeCell ref="A15370:F15370"/>
    <mergeCell ref="G15370:H15370"/>
    <mergeCell ref="G1:H1"/>
    <mergeCell ref="A2:E2"/>
    <mergeCell ref="A4:H4"/>
    <mergeCell ref="A5:H5"/>
    <mergeCell ref="A6:H6"/>
  </mergeCells>
  <pageMargins left="0.51" right="0.35" top="0.33" bottom="0.31" header="0.3" footer="0.3"/>
  <pageSetup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117"/>
  <sheetViews>
    <sheetView workbookViewId="0">
      <selection activeCell="C9" sqref="C9"/>
    </sheetView>
  </sheetViews>
  <sheetFormatPr defaultColWidth="8.765625" defaultRowHeight="14.4"/>
  <cols>
    <col min="1" max="1" width="3.3046875" style="354" customWidth="1"/>
    <col min="2" max="2" width="6" style="354" customWidth="1"/>
    <col min="3" max="3" width="26.765625" style="354" customWidth="1"/>
    <col min="4" max="4" width="5.23046875" style="354" customWidth="1"/>
    <col min="5" max="5" width="4.69140625" style="354" customWidth="1"/>
    <col min="6" max="6" width="5.07421875" style="354" customWidth="1"/>
    <col min="7" max="7" width="4.3828125" style="354" customWidth="1"/>
    <col min="8" max="8" width="4.23046875" style="354" customWidth="1"/>
    <col min="9" max="9" width="22" style="354" customWidth="1"/>
    <col min="10" max="10" width="10.69140625" style="354" customWidth="1"/>
    <col min="11" max="11" width="11.4609375" style="354" customWidth="1"/>
    <col min="12" max="16384" width="8.765625" style="354"/>
  </cols>
  <sheetData>
    <row r="1" spans="1:10" ht="15.6">
      <c r="A1" s="1424" t="s">
        <v>878</v>
      </c>
      <c r="B1" s="1424"/>
      <c r="C1" s="1424"/>
      <c r="D1" s="92"/>
      <c r="E1" s="92"/>
      <c r="F1" s="92"/>
      <c r="G1" s="92"/>
      <c r="H1" s="403"/>
      <c r="I1" s="1425" t="s">
        <v>874</v>
      </c>
      <c r="J1" s="1425"/>
    </row>
    <row r="2" spans="1:10" ht="15.6">
      <c r="A2" s="1427" t="s">
        <v>880</v>
      </c>
      <c r="B2" s="1427"/>
      <c r="C2" s="1427"/>
      <c r="D2" s="403"/>
      <c r="E2" s="403"/>
      <c r="F2" s="403"/>
      <c r="G2" s="403"/>
      <c r="H2" s="403"/>
      <c r="I2" s="408"/>
      <c r="J2" s="409"/>
    </row>
    <row r="3" spans="1:10">
      <c r="A3" s="403"/>
      <c r="B3" s="404"/>
      <c r="C3" s="408"/>
      <c r="D3" s="403"/>
      <c r="E3" s="403"/>
      <c r="F3" s="403"/>
      <c r="G3" s="403"/>
      <c r="H3" s="403"/>
      <c r="I3" s="408"/>
      <c r="J3" s="409"/>
    </row>
    <row r="4" spans="1:10" ht="17.399999999999999">
      <c r="A4" s="1426" t="s">
        <v>2770</v>
      </c>
      <c r="B4" s="1426"/>
      <c r="C4" s="1426"/>
      <c r="D4" s="1426"/>
      <c r="E4" s="1426"/>
      <c r="F4" s="1426"/>
      <c r="G4" s="1426"/>
      <c r="H4" s="1426"/>
      <c r="I4" s="1426"/>
      <c r="J4" s="1426"/>
    </row>
    <row r="5" spans="1:10">
      <c r="A5" s="1416"/>
      <c r="B5" s="1417"/>
      <c r="C5" s="1417"/>
      <c r="D5" s="1417"/>
      <c r="E5" s="1417"/>
      <c r="F5" s="1417"/>
      <c r="G5" s="1417"/>
      <c r="H5" s="1417"/>
      <c r="I5" s="1417"/>
      <c r="J5" s="1417"/>
    </row>
    <row r="6" spans="1:10">
      <c r="J6" s="709" t="s">
        <v>78</v>
      </c>
    </row>
    <row r="7" spans="1:10" ht="39" customHeight="1">
      <c r="A7" s="710" t="s">
        <v>311</v>
      </c>
      <c r="B7" s="711" t="s">
        <v>2783</v>
      </c>
      <c r="C7" s="710" t="s">
        <v>2784</v>
      </c>
      <c r="D7" s="710" t="s">
        <v>260</v>
      </c>
      <c r="E7" s="710" t="s">
        <v>80</v>
      </c>
      <c r="F7" s="710" t="s">
        <v>81</v>
      </c>
      <c r="G7" s="710" t="s">
        <v>82</v>
      </c>
      <c r="H7" s="711" t="s">
        <v>261</v>
      </c>
      <c r="I7" s="710" t="s">
        <v>296</v>
      </c>
      <c r="J7" s="710" t="s">
        <v>2211</v>
      </c>
    </row>
    <row r="8" spans="1:10">
      <c r="A8" s="710">
        <v>1</v>
      </c>
      <c r="B8" s="710">
        <v>2</v>
      </c>
      <c r="C8" s="710">
        <v>3</v>
      </c>
      <c r="D8" s="710">
        <v>4</v>
      </c>
      <c r="E8" s="710">
        <v>5</v>
      </c>
      <c r="F8" s="710">
        <v>6</v>
      </c>
      <c r="G8" s="710">
        <v>7</v>
      </c>
      <c r="H8" s="710">
        <v>8</v>
      </c>
      <c r="I8" s="710">
        <v>9</v>
      </c>
      <c r="J8" s="710">
        <v>10</v>
      </c>
    </row>
    <row r="9" spans="1:10">
      <c r="A9" s="712"/>
      <c r="B9" s="712"/>
      <c r="C9" s="712"/>
      <c r="D9" s="712"/>
      <c r="E9" s="712"/>
      <c r="F9" s="712"/>
      <c r="G9" s="712"/>
      <c r="H9" s="712"/>
      <c r="I9" s="712"/>
      <c r="J9" s="713">
        <v>677995682803</v>
      </c>
    </row>
    <row r="10" spans="1:10" ht="43.5" customHeight="1">
      <c r="A10" s="711" t="s">
        <v>193</v>
      </c>
      <c r="B10" s="711" t="s">
        <v>2785</v>
      </c>
      <c r="C10" s="714" t="s">
        <v>2673</v>
      </c>
      <c r="D10" s="712"/>
      <c r="E10" s="712"/>
      <c r="F10" s="712"/>
      <c r="G10" s="712"/>
      <c r="H10" s="712"/>
      <c r="I10" s="712"/>
      <c r="J10" s="713">
        <v>175736672510</v>
      </c>
    </row>
    <row r="11" spans="1:10" ht="39.6">
      <c r="A11" s="712"/>
      <c r="B11" s="712" t="s">
        <v>1230</v>
      </c>
      <c r="C11" s="715" t="s">
        <v>1231</v>
      </c>
      <c r="D11" s="712"/>
      <c r="E11" s="712"/>
      <c r="F11" s="712"/>
      <c r="G11" s="712"/>
      <c r="H11" s="712"/>
      <c r="I11" s="712"/>
      <c r="J11" s="716">
        <v>6178000</v>
      </c>
    </row>
    <row r="12" spans="1:10">
      <c r="A12" s="712"/>
      <c r="B12" s="712"/>
      <c r="C12" s="712"/>
      <c r="D12" s="712" t="s">
        <v>246</v>
      </c>
      <c r="E12" s="712"/>
      <c r="F12" s="712"/>
      <c r="G12" s="712"/>
      <c r="H12" s="712"/>
      <c r="I12" s="712"/>
      <c r="J12" s="716">
        <v>6178000</v>
      </c>
    </row>
    <row r="13" spans="1:10">
      <c r="A13" s="712"/>
      <c r="B13" s="712"/>
      <c r="C13" s="712"/>
      <c r="D13" s="712" t="s">
        <v>246</v>
      </c>
      <c r="E13" s="712" t="s">
        <v>188</v>
      </c>
      <c r="F13" s="712"/>
      <c r="G13" s="712"/>
      <c r="H13" s="712"/>
      <c r="I13" s="715" t="s">
        <v>1374</v>
      </c>
      <c r="J13" s="716">
        <v>6178000</v>
      </c>
    </row>
    <row r="14" spans="1:10">
      <c r="A14" s="712"/>
      <c r="B14" s="712"/>
      <c r="C14" s="712"/>
      <c r="D14" s="712" t="s">
        <v>246</v>
      </c>
      <c r="E14" s="712" t="s">
        <v>188</v>
      </c>
      <c r="F14" s="712" t="s">
        <v>1018</v>
      </c>
      <c r="G14" s="712"/>
      <c r="H14" s="712"/>
      <c r="I14" s="715" t="s">
        <v>1861</v>
      </c>
      <c r="J14" s="716">
        <v>6178000</v>
      </c>
    </row>
    <row r="15" spans="1:10">
      <c r="A15" s="712"/>
      <c r="B15" s="712"/>
      <c r="C15" s="712"/>
      <c r="D15" s="712" t="s">
        <v>246</v>
      </c>
      <c r="E15" s="712" t="s">
        <v>188</v>
      </c>
      <c r="F15" s="712" t="s">
        <v>1018</v>
      </c>
      <c r="G15" s="712" t="s">
        <v>134</v>
      </c>
      <c r="H15" s="712"/>
      <c r="I15" s="715" t="s">
        <v>135</v>
      </c>
      <c r="J15" s="716">
        <v>6178000</v>
      </c>
    </row>
    <row r="16" spans="1:10">
      <c r="A16" s="712"/>
      <c r="B16" s="712"/>
      <c r="C16" s="712"/>
      <c r="D16" s="712" t="s">
        <v>246</v>
      </c>
      <c r="E16" s="712" t="s">
        <v>188</v>
      </c>
      <c r="F16" s="712" t="s">
        <v>1018</v>
      </c>
      <c r="G16" s="712" t="s">
        <v>134</v>
      </c>
      <c r="H16" s="712" t="s">
        <v>139</v>
      </c>
      <c r="I16" s="715" t="s">
        <v>140</v>
      </c>
      <c r="J16" s="716">
        <v>6178000</v>
      </c>
    </row>
    <row r="17" spans="1:10">
      <c r="A17" s="712"/>
      <c r="B17" s="712" t="s">
        <v>1232</v>
      </c>
      <c r="C17" s="715" t="s">
        <v>1233</v>
      </c>
      <c r="D17" s="712"/>
      <c r="E17" s="712"/>
      <c r="F17" s="712"/>
      <c r="G17" s="712"/>
      <c r="H17" s="712"/>
      <c r="I17" s="712"/>
      <c r="J17" s="716">
        <v>98014996791</v>
      </c>
    </row>
    <row r="18" spans="1:10">
      <c r="A18" s="712"/>
      <c r="B18" s="712"/>
      <c r="C18" s="712"/>
      <c r="D18" s="712" t="s">
        <v>280</v>
      </c>
      <c r="E18" s="712"/>
      <c r="F18" s="712"/>
      <c r="G18" s="712"/>
      <c r="H18" s="712"/>
      <c r="I18" s="715" t="s">
        <v>281</v>
      </c>
      <c r="J18" s="716">
        <v>497850625</v>
      </c>
    </row>
    <row r="19" spans="1:10" ht="26.4">
      <c r="A19" s="712"/>
      <c r="B19" s="712"/>
      <c r="C19" s="712"/>
      <c r="D19" s="712" t="s">
        <v>280</v>
      </c>
      <c r="E19" s="712" t="s">
        <v>223</v>
      </c>
      <c r="F19" s="712"/>
      <c r="G19" s="712"/>
      <c r="H19" s="712"/>
      <c r="I19" s="715" t="s">
        <v>1765</v>
      </c>
      <c r="J19" s="716">
        <v>497850625</v>
      </c>
    </row>
    <row r="20" spans="1:10">
      <c r="A20" s="712"/>
      <c r="B20" s="712"/>
      <c r="C20" s="712"/>
      <c r="D20" s="712" t="s">
        <v>280</v>
      </c>
      <c r="E20" s="712" t="s">
        <v>223</v>
      </c>
      <c r="F20" s="712" t="s">
        <v>1766</v>
      </c>
      <c r="G20" s="712"/>
      <c r="H20" s="712"/>
      <c r="I20" s="715" t="s">
        <v>1767</v>
      </c>
      <c r="J20" s="716">
        <v>497850625</v>
      </c>
    </row>
    <row r="21" spans="1:10">
      <c r="A21" s="712"/>
      <c r="B21" s="712"/>
      <c r="C21" s="712"/>
      <c r="D21" s="712" t="s">
        <v>280</v>
      </c>
      <c r="E21" s="712" t="s">
        <v>223</v>
      </c>
      <c r="F21" s="712" t="s">
        <v>1766</v>
      </c>
      <c r="G21" s="712" t="s">
        <v>96</v>
      </c>
      <c r="H21" s="712"/>
      <c r="I21" s="715" t="s">
        <v>97</v>
      </c>
      <c r="J21" s="716">
        <v>6581800</v>
      </c>
    </row>
    <row r="22" spans="1:10">
      <c r="A22" s="712"/>
      <c r="B22" s="712"/>
      <c r="C22" s="712"/>
      <c r="D22" s="712" t="s">
        <v>280</v>
      </c>
      <c r="E22" s="712" t="s">
        <v>223</v>
      </c>
      <c r="F22" s="712" t="s">
        <v>1766</v>
      </c>
      <c r="G22" s="712" t="s">
        <v>96</v>
      </c>
      <c r="H22" s="712" t="s">
        <v>864</v>
      </c>
      <c r="I22" s="715" t="s">
        <v>1770</v>
      </c>
      <c r="J22" s="716">
        <v>6581800</v>
      </c>
    </row>
    <row r="23" spans="1:10">
      <c r="A23" s="712"/>
      <c r="B23" s="712"/>
      <c r="C23" s="712"/>
      <c r="D23" s="712" t="s">
        <v>280</v>
      </c>
      <c r="E23" s="712" t="s">
        <v>223</v>
      </c>
      <c r="F23" s="712" t="s">
        <v>1766</v>
      </c>
      <c r="G23" s="712" t="s">
        <v>112</v>
      </c>
      <c r="H23" s="712"/>
      <c r="I23" s="715" t="s">
        <v>113</v>
      </c>
      <c r="J23" s="716">
        <v>2480000</v>
      </c>
    </row>
    <row r="24" spans="1:10">
      <c r="A24" s="712"/>
      <c r="B24" s="712"/>
      <c r="C24" s="712"/>
      <c r="D24" s="712" t="s">
        <v>280</v>
      </c>
      <c r="E24" s="712" t="s">
        <v>223</v>
      </c>
      <c r="F24" s="712" t="s">
        <v>1766</v>
      </c>
      <c r="G24" s="712" t="s">
        <v>112</v>
      </c>
      <c r="H24" s="712" t="s">
        <v>156</v>
      </c>
      <c r="I24" s="715" t="s">
        <v>1779</v>
      </c>
      <c r="J24" s="716">
        <v>2480000</v>
      </c>
    </row>
    <row r="25" spans="1:10">
      <c r="A25" s="712"/>
      <c r="B25" s="712"/>
      <c r="C25" s="712"/>
      <c r="D25" s="712" t="s">
        <v>280</v>
      </c>
      <c r="E25" s="712" t="s">
        <v>223</v>
      </c>
      <c r="F25" s="712" t="s">
        <v>1766</v>
      </c>
      <c r="G25" s="712" t="s">
        <v>160</v>
      </c>
      <c r="H25" s="712"/>
      <c r="I25" s="715" t="s">
        <v>161</v>
      </c>
      <c r="J25" s="716">
        <v>56840000</v>
      </c>
    </row>
    <row r="26" spans="1:10">
      <c r="A26" s="712"/>
      <c r="B26" s="712"/>
      <c r="C26" s="712"/>
      <c r="D26" s="712" t="s">
        <v>280</v>
      </c>
      <c r="E26" s="712" t="s">
        <v>223</v>
      </c>
      <c r="F26" s="712" t="s">
        <v>1766</v>
      </c>
      <c r="G26" s="712" t="s">
        <v>160</v>
      </c>
      <c r="H26" s="712" t="s">
        <v>162</v>
      </c>
      <c r="I26" s="715" t="s">
        <v>163</v>
      </c>
      <c r="J26" s="716">
        <v>2640000</v>
      </c>
    </row>
    <row r="27" spans="1:10">
      <c r="A27" s="712"/>
      <c r="B27" s="712"/>
      <c r="C27" s="712"/>
      <c r="D27" s="712" t="s">
        <v>280</v>
      </c>
      <c r="E27" s="712" t="s">
        <v>223</v>
      </c>
      <c r="F27" s="712" t="s">
        <v>1766</v>
      </c>
      <c r="G27" s="712" t="s">
        <v>160</v>
      </c>
      <c r="H27" s="712" t="s">
        <v>544</v>
      </c>
      <c r="I27" s="715" t="s">
        <v>545</v>
      </c>
      <c r="J27" s="716">
        <v>8200000</v>
      </c>
    </row>
    <row r="28" spans="1:10">
      <c r="A28" s="712"/>
      <c r="B28" s="712"/>
      <c r="C28" s="712"/>
      <c r="D28" s="712" t="s">
        <v>280</v>
      </c>
      <c r="E28" s="712" t="s">
        <v>223</v>
      </c>
      <c r="F28" s="712" t="s">
        <v>1766</v>
      </c>
      <c r="G28" s="712" t="s">
        <v>160</v>
      </c>
      <c r="H28" s="712" t="s">
        <v>547</v>
      </c>
      <c r="I28" s="715" t="s">
        <v>548</v>
      </c>
      <c r="J28" s="716">
        <v>5000000</v>
      </c>
    </row>
    <row r="29" spans="1:10">
      <c r="A29" s="712"/>
      <c r="B29" s="712"/>
      <c r="C29" s="712"/>
      <c r="D29" s="712" t="s">
        <v>280</v>
      </c>
      <c r="E29" s="712" t="s">
        <v>223</v>
      </c>
      <c r="F29" s="712" t="s">
        <v>1766</v>
      </c>
      <c r="G29" s="712" t="s">
        <v>160</v>
      </c>
      <c r="H29" s="712" t="s">
        <v>549</v>
      </c>
      <c r="I29" s="715" t="s">
        <v>550</v>
      </c>
      <c r="J29" s="716">
        <v>26000000</v>
      </c>
    </row>
    <row r="30" spans="1:10">
      <c r="A30" s="712"/>
      <c r="B30" s="712"/>
      <c r="C30" s="712"/>
      <c r="D30" s="712" t="s">
        <v>280</v>
      </c>
      <c r="E30" s="712" t="s">
        <v>223</v>
      </c>
      <c r="F30" s="712" t="s">
        <v>1766</v>
      </c>
      <c r="G30" s="712" t="s">
        <v>160</v>
      </c>
      <c r="H30" s="712" t="s">
        <v>551</v>
      </c>
      <c r="I30" s="715" t="s">
        <v>133</v>
      </c>
      <c r="J30" s="716">
        <v>15000000</v>
      </c>
    </row>
    <row r="31" spans="1:10">
      <c r="A31" s="712"/>
      <c r="B31" s="712"/>
      <c r="C31" s="712"/>
      <c r="D31" s="712" t="s">
        <v>280</v>
      </c>
      <c r="E31" s="712" t="s">
        <v>223</v>
      </c>
      <c r="F31" s="712" t="s">
        <v>1766</v>
      </c>
      <c r="G31" s="712" t="s">
        <v>125</v>
      </c>
      <c r="H31" s="712"/>
      <c r="I31" s="715" t="s">
        <v>126</v>
      </c>
      <c r="J31" s="716">
        <v>24300000</v>
      </c>
    </row>
    <row r="32" spans="1:10">
      <c r="A32" s="712"/>
      <c r="B32" s="712"/>
      <c r="C32" s="712"/>
      <c r="D32" s="712" t="s">
        <v>280</v>
      </c>
      <c r="E32" s="712" t="s">
        <v>223</v>
      </c>
      <c r="F32" s="712" t="s">
        <v>1766</v>
      </c>
      <c r="G32" s="712" t="s">
        <v>125</v>
      </c>
      <c r="H32" s="712" t="s">
        <v>430</v>
      </c>
      <c r="I32" s="715" t="s">
        <v>431</v>
      </c>
      <c r="J32" s="716">
        <v>11500000</v>
      </c>
    </row>
    <row r="33" spans="1:10">
      <c r="A33" s="712"/>
      <c r="B33" s="712"/>
      <c r="C33" s="712"/>
      <c r="D33" s="712" t="s">
        <v>280</v>
      </c>
      <c r="E33" s="712" t="s">
        <v>223</v>
      </c>
      <c r="F33" s="712" t="s">
        <v>1766</v>
      </c>
      <c r="G33" s="712" t="s">
        <v>125</v>
      </c>
      <c r="H33" s="712" t="s">
        <v>552</v>
      </c>
      <c r="I33" s="715" t="s">
        <v>553</v>
      </c>
      <c r="J33" s="716">
        <v>7800000</v>
      </c>
    </row>
    <row r="34" spans="1:10">
      <c r="A34" s="712"/>
      <c r="B34" s="712"/>
      <c r="C34" s="712"/>
      <c r="D34" s="712" t="s">
        <v>280</v>
      </c>
      <c r="E34" s="712" t="s">
        <v>223</v>
      </c>
      <c r="F34" s="712" t="s">
        <v>1766</v>
      </c>
      <c r="G34" s="712" t="s">
        <v>125</v>
      </c>
      <c r="H34" s="712" t="s">
        <v>127</v>
      </c>
      <c r="I34" s="715" t="s">
        <v>128</v>
      </c>
      <c r="J34" s="716">
        <v>5000000</v>
      </c>
    </row>
    <row r="35" spans="1:10" ht="26.4">
      <c r="A35" s="712"/>
      <c r="B35" s="712"/>
      <c r="C35" s="712"/>
      <c r="D35" s="712" t="s">
        <v>280</v>
      </c>
      <c r="E35" s="712" t="s">
        <v>223</v>
      </c>
      <c r="F35" s="712" t="s">
        <v>1766</v>
      </c>
      <c r="G35" s="712" t="s">
        <v>130</v>
      </c>
      <c r="H35" s="712"/>
      <c r="I35" s="715" t="s">
        <v>131</v>
      </c>
      <c r="J35" s="716">
        <v>405008500</v>
      </c>
    </row>
    <row r="36" spans="1:10" ht="26.4">
      <c r="A36" s="712"/>
      <c r="B36" s="712"/>
      <c r="C36" s="712"/>
      <c r="D36" s="712" t="s">
        <v>280</v>
      </c>
      <c r="E36" s="712" t="s">
        <v>223</v>
      </c>
      <c r="F36" s="712" t="s">
        <v>1766</v>
      </c>
      <c r="G36" s="712" t="s">
        <v>130</v>
      </c>
      <c r="H36" s="712" t="s">
        <v>14</v>
      </c>
      <c r="I36" s="715" t="s">
        <v>1800</v>
      </c>
      <c r="J36" s="716">
        <v>382308500</v>
      </c>
    </row>
    <row r="37" spans="1:10">
      <c r="A37" s="712"/>
      <c r="B37" s="712"/>
      <c r="C37" s="712"/>
      <c r="D37" s="712" t="s">
        <v>280</v>
      </c>
      <c r="E37" s="712" t="s">
        <v>223</v>
      </c>
      <c r="F37" s="712" t="s">
        <v>1766</v>
      </c>
      <c r="G37" s="712" t="s">
        <v>130</v>
      </c>
      <c r="H37" s="712" t="s">
        <v>132</v>
      </c>
      <c r="I37" s="715" t="s">
        <v>135</v>
      </c>
      <c r="J37" s="716">
        <v>22700000</v>
      </c>
    </row>
    <row r="38" spans="1:10">
      <c r="A38" s="712"/>
      <c r="B38" s="712"/>
      <c r="C38" s="712"/>
      <c r="D38" s="712" t="s">
        <v>280</v>
      </c>
      <c r="E38" s="712" t="s">
        <v>223</v>
      </c>
      <c r="F38" s="712" t="s">
        <v>1766</v>
      </c>
      <c r="G38" s="712" t="s">
        <v>134</v>
      </c>
      <c r="H38" s="712"/>
      <c r="I38" s="715" t="s">
        <v>135</v>
      </c>
      <c r="J38" s="716">
        <v>2640325</v>
      </c>
    </row>
    <row r="39" spans="1:10">
      <c r="A39" s="712"/>
      <c r="B39" s="712"/>
      <c r="C39" s="712"/>
      <c r="D39" s="712" t="s">
        <v>280</v>
      </c>
      <c r="E39" s="712" t="s">
        <v>223</v>
      </c>
      <c r="F39" s="712" t="s">
        <v>1766</v>
      </c>
      <c r="G39" s="712" t="s">
        <v>134</v>
      </c>
      <c r="H39" s="712" t="s">
        <v>9</v>
      </c>
      <c r="I39" s="715" t="s">
        <v>1805</v>
      </c>
      <c r="J39" s="716">
        <v>165000</v>
      </c>
    </row>
    <row r="40" spans="1:10">
      <c r="A40" s="712"/>
      <c r="B40" s="712"/>
      <c r="C40" s="712"/>
      <c r="D40" s="712" t="s">
        <v>280</v>
      </c>
      <c r="E40" s="712" t="s">
        <v>223</v>
      </c>
      <c r="F40" s="712" t="s">
        <v>1766</v>
      </c>
      <c r="G40" s="712" t="s">
        <v>134</v>
      </c>
      <c r="H40" s="712" t="s">
        <v>137</v>
      </c>
      <c r="I40" s="715" t="s">
        <v>138</v>
      </c>
      <c r="J40" s="716">
        <v>2475325</v>
      </c>
    </row>
    <row r="41" spans="1:10">
      <c r="A41" s="712"/>
      <c r="B41" s="712"/>
      <c r="C41" s="712"/>
      <c r="D41" s="712" t="s">
        <v>1015</v>
      </c>
      <c r="E41" s="712"/>
      <c r="F41" s="712"/>
      <c r="G41" s="712"/>
      <c r="H41" s="712"/>
      <c r="I41" s="715" t="s">
        <v>177</v>
      </c>
      <c r="J41" s="716">
        <v>5810000000</v>
      </c>
    </row>
    <row r="42" spans="1:10">
      <c r="A42" s="712"/>
      <c r="B42" s="712"/>
      <c r="C42" s="712"/>
      <c r="D42" s="712" t="s">
        <v>1015</v>
      </c>
      <c r="E42" s="712" t="s">
        <v>963</v>
      </c>
      <c r="F42" s="712"/>
      <c r="G42" s="712"/>
      <c r="H42" s="712"/>
      <c r="I42" s="715" t="s">
        <v>1848</v>
      </c>
      <c r="J42" s="716">
        <v>3078440000</v>
      </c>
    </row>
    <row r="43" spans="1:10">
      <c r="A43" s="712"/>
      <c r="B43" s="712"/>
      <c r="C43" s="712"/>
      <c r="D43" s="712" t="s">
        <v>1015</v>
      </c>
      <c r="E43" s="712" t="s">
        <v>963</v>
      </c>
      <c r="F43" s="712" t="s">
        <v>964</v>
      </c>
      <c r="G43" s="712"/>
      <c r="H43" s="712"/>
      <c r="I43" s="715" t="s">
        <v>1931</v>
      </c>
      <c r="J43" s="716">
        <v>1828440000</v>
      </c>
    </row>
    <row r="44" spans="1:10">
      <c r="A44" s="712"/>
      <c r="B44" s="712"/>
      <c r="C44" s="712"/>
      <c r="D44" s="712" t="s">
        <v>1015</v>
      </c>
      <c r="E44" s="712" t="s">
        <v>963</v>
      </c>
      <c r="F44" s="712" t="s">
        <v>964</v>
      </c>
      <c r="G44" s="712" t="s">
        <v>918</v>
      </c>
      <c r="H44" s="712"/>
      <c r="I44" s="715" t="s">
        <v>1862</v>
      </c>
      <c r="J44" s="716">
        <v>15000000</v>
      </c>
    </row>
    <row r="45" spans="1:10">
      <c r="A45" s="712"/>
      <c r="B45" s="712"/>
      <c r="C45" s="712"/>
      <c r="D45" s="712" t="s">
        <v>1015</v>
      </c>
      <c r="E45" s="712" t="s">
        <v>963</v>
      </c>
      <c r="F45" s="712" t="s">
        <v>964</v>
      </c>
      <c r="G45" s="712" t="s">
        <v>918</v>
      </c>
      <c r="H45" s="712" t="s">
        <v>921</v>
      </c>
      <c r="I45" s="715" t="s">
        <v>920</v>
      </c>
      <c r="J45" s="716">
        <v>15000000</v>
      </c>
    </row>
    <row r="46" spans="1:10" ht="26.4">
      <c r="A46" s="712"/>
      <c r="B46" s="712"/>
      <c r="C46" s="712"/>
      <c r="D46" s="712" t="s">
        <v>1015</v>
      </c>
      <c r="E46" s="712" t="s">
        <v>963</v>
      </c>
      <c r="F46" s="712" t="s">
        <v>964</v>
      </c>
      <c r="G46" s="712" t="s">
        <v>183</v>
      </c>
      <c r="H46" s="712"/>
      <c r="I46" s="715" t="s">
        <v>1863</v>
      </c>
      <c r="J46" s="716">
        <v>10440000</v>
      </c>
    </row>
    <row r="47" spans="1:10" ht="26.4">
      <c r="A47" s="712"/>
      <c r="B47" s="712"/>
      <c r="C47" s="712"/>
      <c r="D47" s="712" t="s">
        <v>1015</v>
      </c>
      <c r="E47" s="712" t="s">
        <v>963</v>
      </c>
      <c r="F47" s="712" t="s">
        <v>964</v>
      </c>
      <c r="G47" s="712" t="s">
        <v>183</v>
      </c>
      <c r="H47" s="712" t="s">
        <v>184</v>
      </c>
      <c r="I47" s="715" t="s">
        <v>1864</v>
      </c>
      <c r="J47" s="716">
        <v>9491000</v>
      </c>
    </row>
    <row r="48" spans="1:10" ht="26.4">
      <c r="A48" s="712"/>
      <c r="B48" s="712"/>
      <c r="C48" s="712"/>
      <c r="D48" s="712" t="s">
        <v>1015</v>
      </c>
      <c r="E48" s="712" t="s">
        <v>963</v>
      </c>
      <c r="F48" s="712" t="s">
        <v>964</v>
      </c>
      <c r="G48" s="712" t="s">
        <v>183</v>
      </c>
      <c r="H48" s="712" t="s">
        <v>929</v>
      </c>
      <c r="I48" s="715" t="s">
        <v>1892</v>
      </c>
      <c r="J48" s="716">
        <v>949000</v>
      </c>
    </row>
    <row r="49" spans="1:10">
      <c r="A49" s="712"/>
      <c r="B49" s="712"/>
      <c r="C49" s="712"/>
      <c r="D49" s="712" t="s">
        <v>1015</v>
      </c>
      <c r="E49" s="712" t="s">
        <v>963</v>
      </c>
      <c r="F49" s="712" t="s">
        <v>964</v>
      </c>
      <c r="G49" s="712" t="s">
        <v>178</v>
      </c>
      <c r="H49" s="712"/>
      <c r="I49" s="715" t="s">
        <v>179</v>
      </c>
      <c r="J49" s="716">
        <v>1790000000</v>
      </c>
    </row>
    <row r="50" spans="1:10" ht="26.4">
      <c r="A50" s="712"/>
      <c r="B50" s="712"/>
      <c r="C50" s="712"/>
      <c r="D50" s="712" t="s">
        <v>1015</v>
      </c>
      <c r="E50" s="712" t="s">
        <v>963</v>
      </c>
      <c r="F50" s="712" t="s">
        <v>964</v>
      </c>
      <c r="G50" s="712" t="s">
        <v>178</v>
      </c>
      <c r="H50" s="712" t="s">
        <v>180</v>
      </c>
      <c r="I50" s="715" t="s">
        <v>1810</v>
      </c>
      <c r="J50" s="716">
        <v>1790000000</v>
      </c>
    </row>
    <row r="51" spans="1:10">
      <c r="A51" s="712"/>
      <c r="B51" s="712"/>
      <c r="C51" s="712"/>
      <c r="D51" s="712" t="s">
        <v>1015</v>
      </c>
      <c r="E51" s="712" t="s">
        <v>963</v>
      </c>
      <c r="F51" s="712" t="s">
        <v>964</v>
      </c>
      <c r="G51" s="712" t="s">
        <v>19</v>
      </c>
      <c r="H51" s="712"/>
      <c r="I51" s="715" t="s">
        <v>133</v>
      </c>
      <c r="J51" s="716">
        <v>13000000</v>
      </c>
    </row>
    <row r="52" spans="1:10">
      <c r="A52" s="712"/>
      <c r="B52" s="712"/>
      <c r="C52" s="712"/>
      <c r="D52" s="712" t="s">
        <v>1015</v>
      </c>
      <c r="E52" s="712" t="s">
        <v>963</v>
      </c>
      <c r="F52" s="712" t="s">
        <v>964</v>
      </c>
      <c r="G52" s="712" t="s">
        <v>19</v>
      </c>
      <c r="H52" s="712" t="s">
        <v>22</v>
      </c>
      <c r="I52" s="715" t="s">
        <v>23</v>
      </c>
      <c r="J52" s="716">
        <v>13000000</v>
      </c>
    </row>
    <row r="53" spans="1:10">
      <c r="A53" s="712"/>
      <c r="B53" s="712"/>
      <c r="C53" s="712"/>
      <c r="D53" s="712" t="s">
        <v>1015</v>
      </c>
      <c r="E53" s="712" t="s">
        <v>963</v>
      </c>
      <c r="F53" s="712" t="s">
        <v>1933</v>
      </c>
      <c r="G53" s="712"/>
      <c r="H53" s="712"/>
      <c r="I53" s="715" t="s">
        <v>1934</v>
      </c>
      <c r="J53" s="716">
        <v>1250000000</v>
      </c>
    </row>
    <row r="54" spans="1:10">
      <c r="A54" s="712"/>
      <c r="B54" s="712"/>
      <c r="C54" s="712"/>
      <c r="D54" s="712" t="s">
        <v>1015</v>
      </c>
      <c r="E54" s="712" t="s">
        <v>963</v>
      </c>
      <c r="F54" s="712" t="s">
        <v>1933</v>
      </c>
      <c r="G54" s="712" t="s">
        <v>178</v>
      </c>
      <c r="H54" s="712"/>
      <c r="I54" s="715" t="s">
        <v>179</v>
      </c>
      <c r="J54" s="716">
        <v>1250000000</v>
      </c>
    </row>
    <row r="55" spans="1:10" ht="26.4">
      <c r="A55" s="712"/>
      <c r="B55" s="712"/>
      <c r="C55" s="712"/>
      <c r="D55" s="712" t="s">
        <v>1015</v>
      </c>
      <c r="E55" s="712" t="s">
        <v>963</v>
      </c>
      <c r="F55" s="712" t="s">
        <v>1933</v>
      </c>
      <c r="G55" s="712" t="s">
        <v>178</v>
      </c>
      <c r="H55" s="712" t="s">
        <v>180</v>
      </c>
      <c r="I55" s="715" t="s">
        <v>1810</v>
      </c>
      <c r="J55" s="716">
        <v>1250000000</v>
      </c>
    </row>
    <row r="56" spans="1:10">
      <c r="A56" s="712"/>
      <c r="B56" s="712"/>
      <c r="C56" s="712"/>
      <c r="D56" s="712" t="s">
        <v>1015</v>
      </c>
      <c r="E56" s="712" t="s">
        <v>188</v>
      </c>
      <c r="F56" s="712"/>
      <c r="G56" s="712"/>
      <c r="H56" s="712"/>
      <c r="I56" s="715" t="s">
        <v>1374</v>
      </c>
      <c r="J56" s="716">
        <v>2731560000</v>
      </c>
    </row>
    <row r="57" spans="1:10">
      <c r="A57" s="712"/>
      <c r="B57" s="712"/>
      <c r="C57" s="712"/>
      <c r="D57" s="712" t="s">
        <v>1015</v>
      </c>
      <c r="E57" s="712" t="s">
        <v>188</v>
      </c>
      <c r="F57" s="712" t="s">
        <v>1870</v>
      </c>
      <c r="G57" s="712"/>
      <c r="H57" s="712"/>
      <c r="I57" s="715" t="s">
        <v>1871</v>
      </c>
      <c r="J57" s="716">
        <v>1245930000</v>
      </c>
    </row>
    <row r="58" spans="1:10">
      <c r="A58" s="712"/>
      <c r="B58" s="712"/>
      <c r="C58" s="712"/>
      <c r="D58" s="712" t="s">
        <v>1015</v>
      </c>
      <c r="E58" s="712" t="s">
        <v>188</v>
      </c>
      <c r="F58" s="712" t="s">
        <v>1870</v>
      </c>
      <c r="G58" s="712" t="s">
        <v>178</v>
      </c>
      <c r="H58" s="712"/>
      <c r="I58" s="715" t="s">
        <v>179</v>
      </c>
      <c r="J58" s="716">
        <v>1049559000</v>
      </c>
    </row>
    <row r="59" spans="1:10" ht="26.4">
      <c r="A59" s="712"/>
      <c r="B59" s="712"/>
      <c r="C59" s="712"/>
      <c r="D59" s="712" t="s">
        <v>1015</v>
      </c>
      <c r="E59" s="712" t="s">
        <v>188</v>
      </c>
      <c r="F59" s="712" t="s">
        <v>1870</v>
      </c>
      <c r="G59" s="712" t="s">
        <v>178</v>
      </c>
      <c r="H59" s="712" t="s">
        <v>180</v>
      </c>
      <c r="I59" s="715" t="s">
        <v>1810</v>
      </c>
      <c r="J59" s="716">
        <v>1049559000</v>
      </c>
    </row>
    <row r="60" spans="1:10">
      <c r="A60" s="712"/>
      <c r="B60" s="712"/>
      <c r="C60" s="712"/>
      <c r="D60" s="712" t="s">
        <v>1015</v>
      </c>
      <c r="E60" s="712" t="s">
        <v>188</v>
      </c>
      <c r="F60" s="712" t="s">
        <v>1870</v>
      </c>
      <c r="G60" s="712" t="s">
        <v>19</v>
      </c>
      <c r="H60" s="712"/>
      <c r="I60" s="715" t="s">
        <v>133</v>
      </c>
      <c r="J60" s="716">
        <v>196371000</v>
      </c>
    </row>
    <row r="61" spans="1:10">
      <c r="A61" s="712"/>
      <c r="B61" s="712"/>
      <c r="C61" s="712"/>
      <c r="D61" s="712" t="s">
        <v>1015</v>
      </c>
      <c r="E61" s="712" t="s">
        <v>188</v>
      </c>
      <c r="F61" s="712" t="s">
        <v>1870</v>
      </c>
      <c r="G61" s="712" t="s">
        <v>19</v>
      </c>
      <c r="H61" s="712" t="s">
        <v>22</v>
      </c>
      <c r="I61" s="715" t="s">
        <v>23</v>
      </c>
      <c r="J61" s="716">
        <v>196371000</v>
      </c>
    </row>
    <row r="62" spans="1:10">
      <c r="A62" s="712"/>
      <c r="B62" s="712"/>
      <c r="C62" s="712"/>
      <c r="D62" s="712" t="s">
        <v>1015</v>
      </c>
      <c r="E62" s="712" t="s">
        <v>188</v>
      </c>
      <c r="F62" s="712" t="s">
        <v>189</v>
      </c>
      <c r="G62" s="712"/>
      <c r="H62" s="712"/>
      <c r="I62" s="715" t="s">
        <v>1872</v>
      </c>
      <c r="J62" s="716">
        <v>1485630000</v>
      </c>
    </row>
    <row r="63" spans="1:10">
      <c r="A63" s="712"/>
      <c r="B63" s="712"/>
      <c r="C63" s="712"/>
      <c r="D63" s="712" t="s">
        <v>1015</v>
      </c>
      <c r="E63" s="712" t="s">
        <v>188</v>
      </c>
      <c r="F63" s="712" t="s">
        <v>189</v>
      </c>
      <c r="G63" s="712" t="s">
        <v>178</v>
      </c>
      <c r="H63" s="712"/>
      <c r="I63" s="715" t="s">
        <v>179</v>
      </c>
      <c r="J63" s="716">
        <v>1370000000</v>
      </c>
    </row>
    <row r="64" spans="1:10" ht="26.4">
      <c r="A64" s="712"/>
      <c r="B64" s="712"/>
      <c r="C64" s="712"/>
      <c r="D64" s="712" t="s">
        <v>1015</v>
      </c>
      <c r="E64" s="712" t="s">
        <v>188</v>
      </c>
      <c r="F64" s="712" t="s">
        <v>189</v>
      </c>
      <c r="G64" s="712" t="s">
        <v>178</v>
      </c>
      <c r="H64" s="712" t="s">
        <v>180</v>
      </c>
      <c r="I64" s="715" t="s">
        <v>1810</v>
      </c>
      <c r="J64" s="716">
        <v>1370000000</v>
      </c>
    </row>
    <row r="65" spans="1:10">
      <c r="A65" s="712"/>
      <c r="B65" s="712"/>
      <c r="C65" s="712"/>
      <c r="D65" s="712" t="s">
        <v>1015</v>
      </c>
      <c r="E65" s="712" t="s">
        <v>188</v>
      </c>
      <c r="F65" s="712" t="s">
        <v>189</v>
      </c>
      <c r="G65" s="712" t="s">
        <v>16</v>
      </c>
      <c r="H65" s="712"/>
      <c r="I65" s="715" t="s">
        <v>17</v>
      </c>
      <c r="J65" s="716">
        <v>5052000</v>
      </c>
    </row>
    <row r="66" spans="1:10">
      <c r="A66" s="712"/>
      <c r="B66" s="712"/>
      <c r="C66" s="712"/>
      <c r="D66" s="712" t="s">
        <v>1015</v>
      </c>
      <c r="E66" s="712" t="s">
        <v>188</v>
      </c>
      <c r="F66" s="712" t="s">
        <v>189</v>
      </c>
      <c r="G66" s="712" t="s">
        <v>16</v>
      </c>
      <c r="H66" s="712" t="s">
        <v>933</v>
      </c>
      <c r="I66" s="715" t="s">
        <v>932</v>
      </c>
      <c r="J66" s="716">
        <v>5052000</v>
      </c>
    </row>
    <row r="67" spans="1:10">
      <c r="A67" s="712"/>
      <c r="B67" s="712"/>
      <c r="C67" s="712"/>
      <c r="D67" s="712" t="s">
        <v>1015</v>
      </c>
      <c r="E67" s="712" t="s">
        <v>188</v>
      </c>
      <c r="F67" s="712" t="s">
        <v>189</v>
      </c>
      <c r="G67" s="712" t="s">
        <v>19</v>
      </c>
      <c r="H67" s="712"/>
      <c r="I67" s="715" t="s">
        <v>133</v>
      </c>
      <c r="J67" s="716">
        <v>110578000</v>
      </c>
    </row>
    <row r="68" spans="1:10">
      <c r="A68" s="712"/>
      <c r="B68" s="712"/>
      <c r="C68" s="712"/>
      <c r="D68" s="712" t="s">
        <v>1015</v>
      </c>
      <c r="E68" s="712" t="s">
        <v>188</v>
      </c>
      <c r="F68" s="712" t="s">
        <v>189</v>
      </c>
      <c r="G68" s="712" t="s">
        <v>19</v>
      </c>
      <c r="H68" s="712" t="s">
        <v>20</v>
      </c>
      <c r="I68" s="715" t="s">
        <v>21</v>
      </c>
      <c r="J68" s="716">
        <v>104201000</v>
      </c>
    </row>
    <row r="69" spans="1:10">
      <c r="A69" s="712"/>
      <c r="B69" s="712"/>
      <c r="C69" s="712"/>
      <c r="D69" s="712" t="s">
        <v>1015</v>
      </c>
      <c r="E69" s="712" t="s">
        <v>188</v>
      </c>
      <c r="F69" s="712" t="s">
        <v>189</v>
      </c>
      <c r="G69" s="712" t="s">
        <v>19</v>
      </c>
      <c r="H69" s="712" t="s">
        <v>22</v>
      </c>
      <c r="I69" s="715" t="s">
        <v>23</v>
      </c>
      <c r="J69" s="716">
        <v>6377000</v>
      </c>
    </row>
    <row r="70" spans="1:10" ht="26.4">
      <c r="A70" s="712"/>
      <c r="B70" s="712"/>
      <c r="C70" s="712"/>
      <c r="D70" s="712" t="s">
        <v>27</v>
      </c>
      <c r="E70" s="712"/>
      <c r="F70" s="712"/>
      <c r="G70" s="712"/>
      <c r="H70" s="712"/>
      <c r="I70" s="715" t="s">
        <v>28</v>
      </c>
      <c r="J70" s="716">
        <v>1656173000</v>
      </c>
    </row>
    <row r="71" spans="1:10">
      <c r="A71" s="712"/>
      <c r="B71" s="712"/>
      <c r="C71" s="712"/>
      <c r="D71" s="712" t="s">
        <v>27</v>
      </c>
      <c r="E71" s="712" t="s">
        <v>188</v>
      </c>
      <c r="F71" s="712"/>
      <c r="G71" s="712"/>
      <c r="H71" s="712"/>
      <c r="I71" s="715" t="s">
        <v>1374</v>
      </c>
      <c r="J71" s="716">
        <v>1356173000</v>
      </c>
    </row>
    <row r="72" spans="1:10">
      <c r="A72" s="712"/>
      <c r="B72" s="712"/>
      <c r="C72" s="712"/>
      <c r="D72" s="712" t="s">
        <v>27</v>
      </c>
      <c r="E72" s="712" t="s">
        <v>188</v>
      </c>
      <c r="F72" s="712" t="s">
        <v>1018</v>
      </c>
      <c r="G72" s="712"/>
      <c r="H72" s="712"/>
      <c r="I72" s="715" t="s">
        <v>1861</v>
      </c>
      <c r="J72" s="716">
        <v>1356173000</v>
      </c>
    </row>
    <row r="73" spans="1:10">
      <c r="A73" s="712"/>
      <c r="B73" s="712"/>
      <c r="C73" s="712"/>
      <c r="D73" s="712" t="s">
        <v>27</v>
      </c>
      <c r="E73" s="712" t="s">
        <v>188</v>
      </c>
      <c r="F73" s="712" t="s">
        <v>1018</v>
      </c>
      <c r="G73" s="712" t="s">
        <v>115</v>
      </c>
      <c r="H73" s="712"/>
      <c r="I73" s="715" t="s">
        <v>1781</v>
      </c>
      <c r="J73" s="716">
        <v>8073000</v>
      </c>
    </row>
    <row r="74" spans="1:10">
      <c r="A74" s="712"/>
      <c r="B74" s="712"/>
      <c r="C74" s="712"/>
      <c r="D74" s="712" t="s">
        <v>27</v>
      </c>
      <c r="E74" s="712" t="s">
        <v>188</v>
      </c>
      <c r="F74" s="712" t="s">
        <v>1018</v>
      </c>
      <c r="G74" s="712" t="s">
        <v>115</v>
      </c>
      <c r="H74" s="712" t="s">
        <v>116</v>
      </c>
      <c r="I74" s="715" t="s">
        <v>117</v>
      </c>
      <c r="J74" s="716">
        <v>8073000</v>
      </c>
    </row>
    <row r="75" spans="1:10">
      <c r="A75" s="712"/>
      <c r="B75" s="712"/>
      <c r="C75" s="712"/>
      <c r="D75" s="712" t="s">
        <v>27</v>
      </c>
      <c r="E75" s="712" t="s">
        <v>188</v>
      </c>
      <c r="F75" s="712" t="s">
        <v>1018</v>
      </c>
      <c r="G75" s="712" t="s">
        <v>160</v>
      </c>
      <c r="H75" s="712"/>
      <c r="I75" s="715" t="s">
        <v>161</v>
      </c>
      <c r="J75" s="716">
        <v>239020000</v>
      </c>
    </row>
    <row r="76" spans="1:10">
      <c r="A76" s="712"/>
      <c r="B76" s="712"/>
      <c r="C76" s="712"/>
      <c r="D76" s="712" t="s">
        <v>27</v>
      </c>
      <c r="E76" s="712" t="s">
        <v>188</v>
      </c>
      <c r="F76" s="712" t="s">
        <v>1018</v>
      </c>
      <c r="G76" s="712" t="s">
        <v>160</v>
      </c>
      <c r="H76" s="712" t="s">
        <v>544</v>
      </c>
      <c r="I76" s="715" t="s">
        <v>545</v>
      </c>
      <c r="J76" s="716">
        <v>16900000</v>
      </c>
    </row>
    <row r="77" spans="1:10">
      <c r="A77" s="712"/>
      <c r="B77" s="712"/>
      <c r="C77" s="712"/>
      <c r="D77" s="712" t="s">
        <v>27</v>
      </c>
      <c r="E77" s="712" t="s">
        <v>188</v>
      </c>
      <c r="F77" s="712" t="s">
        <v>1018</v>
      </c>
      <c r="G77" s="712" t="s">
        <v>160</v>
      </c>
      <c r="H77" s="712" t="s">
        <v>547</v>
      </c>
      <c r="I77" s="715" t="s">
        <v>548</v>
      </c>
      <c r="J77" s="716">
        <v>6800000</v>
      </c>
    </row>
    <row r="78" spans="1:10">
      <c r="A78" s="712"/>
      <c r="B78" s="712"/>
      <c r="C78" s="712"/>
      <c r="D78" s="712" t="s">
        <v>27</v>
      </c>
      <c r="E78" s="712" t="s">
        <v>188</v>
      </c>
      <c r="F78" s="712" t="s">
        <v>1018</v>
      </c>
      <c r="G78" s="712" t="s">
        <v>160</v>
      </c>
      <c r="H78" s="712" t="s">
        <v>438</v>
      </c>
      <c r="I78" s="715" t="s">
        <v>1786</v>
      </c>
      <c r="J78" s="716">
        <v>26400000</v>
      </c>
    </row>
    <row r="79" spans="1:10">
      <c r="A79" s="712"/>
      <c r="B79" s="712"/>
      <c r="C79" s="712"/>
      <c r="D79" s="712" t="s">
        <v>27</v>
      </c>
      <c r="E79" s="712" t="s">
        <v>188</v>
      </c>
      <c r="F79" s="712" t="s">
        <v>1018</v>
      </c>
      <c r="G79" s="712" t="s">
        <v>160</v>
      </c>
      <c r="H79" s="712" t="s">
        <v>549</v>
      </c>
      <c r="I79" s="715" t="s">
        <v>550</v>
      </c>
      <c r="J79" s="716">
        <v>108800000</v>
      </c>
    </row>
    <row r="80" spans="1:10">
      <c r="A80" s="712"/>
      <c r="B80" s="712"/>
      <c r="C80" s="712"/>
      <c r="D80" s="712" t="s">
        <v>27</v>
      </c>
      <c r="E80" s="712" t="s">
        <v>188</v>
      </c>
      <c r="F80" s="712" t="s">
        <v>1018</v>
      </c>
      <c r="G80" s="712" t="s">
        <v>160</v>
      </c>
      <c r="H80" s="712" t="s">
        <v>551</v>
      </c>
      <c r="I80" s="715" t="s">
        <v>133</v>
      </c>
      <c r="J80" s="716">
        <v>80120000</v>
      </c>
    </row>
    <row r="81" spans="1:10">
      <c r="A81" s="712"/>
      <c r="B81" s="712"/>
      <c r="C81" s="712"/>
      <c r="D81" s="712" t="s">
        <v>27</v>
      </c>
      <c r="E81" s="712" t="s">
        <v>188</v>
      </c>
      <c r="F81" s="712" t="s">
        <v>1018</v>
      </c>
      <c r="G81" s="712" t="s">
        <v>554</v>
      </c>
      <c r="H81" s="712"/>
      <c r="I81" s="715" t="s">
        <v>555</v>
      </c>
      <c r="J81" s="716">
        <v>16500000</v>
      </c>
    </row>
    <row r="82" spans="1:10">
      <c r="A82" s="712"/>
      <c r="B82" s="712"/>
      <c r="C82" s="712"/>
      <c r="D82" s="712" t="s">
        <v>27</v>
      </c>
      <c r="E82" s="712" t="s">
        <v>188</v>
      </c>
      <c r="F82" s="712" t="s">
        <v>1018</v>
      </c>
      <c r="G82" s="712" t="s">
        <v>554</v>
      </c>
      <c r="H82" s="712" t="s">
        <v>558</v>
      </c>
      <c r="I82" s="715" t="s">
        <v>559</v>
      </c>
      <c r="J82" s="716">
        <v>16500000</v>
      </c>
    </row>
    <row r="83" spans="1:10">
      <c r="A83" s="712"/>
      <c r="B83" s="712"/>
      <c r="C83" s="712"/>
      <c r="D83" s="712" t="s">
        <v>27</v>
      </c>
      <c r="E83" s="712" t="s">
        <v>188</v>
      </c>
      <c r="F83" s="712" t="s">
        <v>1018</v>
      </c>
      <c r="G83" s="712" t="s">
        <v>967</v>
      </c>
      <c r="H83" s="712"/>
      <c r="I83" s="715" t="s">
        <v>968</v>
      </c>
      <c r="J83" s="716">
        <v>1085580000</v>
      </c>
    </row>
    <row r="84" spans="1:10">
      <c r="A84" s="712"/>
      <c r="B84" s="712"/>
      <c r="C84" s="712"/>
      <c r="D84" s="712" t="s">
        <v>27</v>
      </c>
      <c r="E84" s="712" t="s">
        <v>188</v>
      </c>
      <c r="F84" s="712" t="s">
        <v>1018</v>
      </c>
      <c r="G84" s="712" t="s">
        <v>967</v>
      </c>
      <c r="H84" s="712" t="s">
        <v>993</v>
      </c>
      <c r="I84" s="715" t="s">
        <v>992</v>
      </c>
      <c r="J84" s="716">
        <v>1085580000</v>
      </c>
    </row>
    <row r="85" spans="1:10">
      <c r="A85" s="712"/>
      <c r="B85" s="712"/>
      <c r="C85" s="712"/>
      <c r="D85" s="712" t="s">
        <v>27</v>
      </c>
      <c r="E85" s="712" t="s">
        <v>188</v>
      </c>
      <c r="F85" s="712" t="s">
        <v>1018</v>
      </c>
      <c r="G85" s="712" t="s">
        <v>134</v>
      </c>
      <c r="H85" s="712"/>
      <c r="I85" s="715" t="s">
        <v>135</v>
      </c>
      <c r="J85" s="716">
        <v>7000000</v>
      </c>
    </row>
    <row r="86" spans="1:10">
      <c r="A86" s="712"/>
      <c r="B86" s="712"/>
      <c r="C86" s="712"/>
      <c r="D86" s="712" t="s">
        <v>27</v>
      </c>
      <c r="E86" s="712" t="s">
        <v>188</v>
      </c>
      <c r="F86" s="712" t="s">
        <v>1018</v>
      </c>
      <c r="G86" s="712" t="s">
        <v>134</v>
      </c>
      <c r="H86" s="712" t="s">
        <v>139</v>
      </c>
      <c r="I86" s="715" t="s">
        <v>140</v>
      </c>
      <c r="J86" s="716">
        <v>7000000</v>
      </c>
    </row>
    <row r="87" spans="1:10" ht="26.4">
      <c r="A87" s="712"/>
      <c r="B87" s="712"/>
      <c r="C87" s="712"/>
      <c r="D87" s="712" t="s">
        <v>27</v>
      </c>
      <c r="E87" s="712" t="s">
        <v>223</v>
      </c>
      <c r="F87" s="712"/>
      <c r="G87" s="712"/>
      <c r="H87" s="712"/>
      <c r="I87" s="715" t="s">
        <v>1765</v>
      </c>
      <c r="J87" s="716">
        <v>300000000</v>
      </c>
    </row>
    <row r="88" spans="1:10">
      <c r="A88" s="712"/>
      <c r="B88" s="712"/>
      <c r="C88" s="712"/>
      <c r="D88" s="712" t="s">
        <v>27</v>
      </c>
      <c r="E88" s="712" t="s">
        <v>223</v>
      </c>
      <c r="F88" s="712" t="s">
        <v>1766</v>
      </c>
      <c r="G88" s="712"/>
      <c r="H88" s="712"/>
      <c r="I88" s="715" t="s">
        <v>1767</v>
      </c>
      <c r="J88" s="716">
        <v>300000000</v>
      </c>
    </row>
    <row r="89" spans="1:10">
      <c r="A89" s="712"/>
      <c r="B89" s="712"/>
      <c r="C89" s="712"/>
      <c r="D89" s="712" t="s">
        <v>27</v>
      </c>
      <c r="E89" s="712" t="s">
        <v>223</v>
      </c>
      <c r="F89" s="712" t="s">
        <v>1766</v>
      </c>
      <c r="G89" s="712" t="s">
        <v>115</v>
      </c>
      <c r="H89" s="712"/>
      <c r="I89" s="715" t="s">
        <v>1781</v>
      </c>
      <c r="J89" s="716">
        <v>2644000</v>
      </c>
    </row>
    <row r="90" spans="1:10">
      <c r="A90" s="712"/>
      <c r="B90" s="712"/>
      <c r="C90" s="712"/>
      <c r="D90" s="712" t="s">
        <v>27</v>
      </c>
      <c r="E90" s="712" t="s">
        <v>223</v>
      </c>
      <c r="F90" s="712" t="s">
        <v>1766</v>
      </c>
      <c r="G90" s="712" t="s">
        <v>115</v>
      </c>
      <c r="H90" s="712" t="s">
        <v>116</v>
      </c>
      <c r="I90" s="715" t="s">
        <v>117</v>
      </c>
      <c r="J90" s="716">
        <v>2644000</v>
      </c>
    </row>
    <row r="91" spans="1:10">
      <c r="A91" s="712"/>
      <c r="B91" s="712"/>
      <c r="C91" s="712"/>
      <c r="D91" s="712" t="s">
        <v>27</v>
      </c>
      <c r="E91" s="712" t="s">
        <v>223</v>
      </c>
      <c r="F91" s="712" t="s">
        <v>1766</v>
      </c>
      <c r="G91" s="712" t="s">
        <v>160</v>
      </c>
      <c r="H91" s="712"/>
      <c r="I91" s="715" t="s">
        <v>161</v>
      </c>
      <c r="J91" s="716">
        <v>8814300</v>
      </c>
    </row>
    <row r="92" spans="1:10">
      <c r="A92" s="712"/>
      <c r="B92" s="712"/>
      <c r="C92" s="712"/>
      <c r="D92" s="712" t="s">
        <v>27</v>
      </c>
      <c r="E92" s="712" t="s">
        <v>223</v>
      </c>
      <c r="F92" s="712" t="s">
        <v>1766</v>
      </c>
      <c r="G92" s="712" t="s">
        <v>160</v>
      </c>
      <c r="H92" s="712" t="s">
        <v>551</v>
      </c>
      <c r="I92" s="715" t="s">
        <v>133</v>
      </c>
      <c r="J92" s="716">
        <v>8814300</v>
      </c>
    </row>
    <row r="93" spans="1:10" ht="26.4">
      <c r="A93" s="712"/>
      <c r="B93" s="712"/>
      <c r="C93" s="712"/>
      <c r="D93" s="712" t="s">
        <v>27</v>
      </c>
      <c r="E93" s="712" t="s">
        <v>223</v>
      </c>
      <c r="F93" s="712" t="s">
        <v>1766</v>
      </c>
      <c r="G93" s="712" t="s">
        <v>130</v>
      </c>
      <c r="H93" s="712"/>
      <c r="I93" s="715" t="s">
        <v>131</v>
      </c>
      <c r="J93" s="716">
        <v>3756700</v>
      </c>
    </row>
    <row r="94" spans="1:10">
      <c r="A94" s="712"/>
      <c r="B94" s="712"/>
      <c r="C94" s="712"/>
      <c r="D94" s="712" t="s">
        <v>27</v>
      </c>
      <c r="E94" s="712" t="s">
        <v>223</v>
      </c>
      <c r="F94" s="712" t="s">
        <v>1766</v>
      </c>
      <c r="G94" s="712" t="s">
        <v>130</v>
      </c>
      <c r="H94" s="712" t="s">
        <v>132</v>
      </c>
      <c r="I94" s="715" t="s">
        <v>135</v>
      </c>
      <c r="J94" s="716">
        <v>3756700</v>
      </c>
    </row>
    <row r="95" spans="1:10">
      <c r="A95" s="712"/>
      <c r="B95" s="712"/>
      <c r="C95" s="712"/>
      <c r="D95" s="712" t="s">
        <v>27</v>
      </c>
      <c r="E95" s="712" t="s">
        <v>223</v>
      </c>
      <c r="F95" s="712" t="s">
        <v>1766</v>
      </c>
      <c r="G95" s="712" t="s">
        <v>967</v>
      </c>
      <c r="H95" s="712"/>
      <c r="I95" s="715" t="s">
        <v>968</v>
      </c>
      <c r="J95" s="716">
        <v>277785000</v>
      </c>
    </row>
    <row r="96" spans="1:10">
      <c r="A96" s="712"/>
      <c r="B96" s="712"/>
      <c r="C96" s="712"/>
      <c r="D96" s="712" t="s">
        <v>27</v>
      </c>
      <c r="E96" s="712" t="s">
        <v>223</v>
      </c>
      <c r="F96" s="712" t="s">
        <v>1766</v>
      </c>
      <c r="G96" s="712" t="s">
        <v>967</v>
      </c>
      <c r="H96" s="712" t="s">
        <v>993</v>
      </c>
      <c r="I96" s="715" t="s">
        <v>992</v>
      </c>
      <c r="J96" s="716">
        <v>277785000</v>
      </c>
    </row>
    <row r="97" spans="1:10">
      <c r="A97" s="712"/>
      <c r="B97" s="712"/>
      <c r="C97" s="712"/>
      <c r="D97" s="712" t="s">
        <v>27</v>
      </c>
      <c r="E97" s="712" t="s">
        <v>223</v>
      </c>
      <c r="F97" s="712" t="s">
        <v>1766</v>
      </c>
      <c r="G97" s="712" t="s">
        <v>134</v>
      </c>
      <c r="H97" s="712"/>
      <c r="I97" s="715" t="s">
        <v>135</v>
      </c>
      <c r="J97" s="716">
        <v>7000000</v>
      </c>
    </row>
    <row r="98" spans="1:10">
      <c r="A98" s="712"/>
      <c r="B98" s="712"/>
      <c r="C98" s="712"/>
      <c r="D98" s="712" t="s">
        <v>27</v>
      </c>
      <c r="E98" s="712" t="s">
        <v>223</v>
      </c>
      <c r="F98" s="712" t="s">
        <v>1766</v>
      </c>
      <c r="G98" s="712" t="s">
        <v>134</v>
      </c>
      <c r="H98" s="712" t="s">
        <v>139</v>
      </c>
      <c r="I98" s="715" t="s">
        <v>140</v>
      </c>
      <c r="J98" s="716">
        <v>7000000</v>
      </c>
    </row>
    <row r="99" spans="1:10">
      <c r="A99" s="712"/>
      <c r="B99" s="712"/>
      <c r="C99" s="712"/>
      <c r="D99" s="712" t="s">
        <v>231</v>
      </c>
      <c r="E99" s="712"/>
      <c r="F99" s="712"/>
      <c r="G99" s="712"/>
      <c r="H99" s="712"/>
      <c r="I99" s="715" t="s">
        <v>232</v>
      </c>
      <c r="J99" s="716">
        <v>47084797200</v>
      </c>
    </row>
    <row r="100" spans="1:10">
      <c r="A100" s="712"/>
      <c r="B100" s="712"/>
      <c r="C100" s="712"/>
      <c r="D100" s="712" t="s">
        <v>231</v>
      </c>
      <c r="E100" s="712" t="s">
        <v>416</v>
      </c>
      <c r="F100" s="712"/>
      <c r="G100" s="712"/>
      <c r="H100" s="712"/>
      <c r="I100" s="715" t="s">
        <v>1814</v>
      </c>
      <c r="J100" s="716">
        <v>680698000</v>
      </c>
    </row>
    <row r="101" spans="1:10">
      <c r="A101" s="712"/>
      <c r="B101" s="712"/>
      <c r="C101" s="712"/>
      <c r="D101" s="712" t="s">
        <v>231</v>
      </c>
      <c r="E101" s="712" t="s">
        <v>416</v>
      </c>
      <c r="F101" s="712" t="s">
        <v>1904</v>
      </c>
      <c r="G101" s="712"/>
      <c r="H101" s="712"/>
      <c r="I101" s="715" t="s">
        <v>1905</v>
      </c>
      <c r="J101" s="716">
        <v>680698000</v>
      </c>
    </row>
    <row r="102" spans="1:10">
      <c r="A102" s="712"/>
      <c r="B102" s="712"/>
      <c r="C102" s="712"/>
      <c r="D102" s="712" t="s">
        <v>231</v>
      </c>
      <c r="E102" s="712" t="s">
        <v>416</v>
      </c>
      <c r="F102" s="712" t="s">
        <v>1904</v>
      </c>
      <c r="G102" s="712" t="s">
        <v>178</v>
      </c>
      <c r="H102" s="712"/>
      <c r="I102" s="715" t="s">
        <v>179</v>
      </c>
      <c r="J102" s="716">
        <v>658876000</v>
      </c>
    </row>
    <row r="103" spans="1:10" ht="26.4">
      <c r="A103" s="712"/>
      <c r="B103" s="712"/>
      <c r="C103" s="712"/>
      <c r="D103" s="712" t="s">
        <v>231</v>
      </c>
      <c r="E103" s="712" t="s">
        <v>416</v>
      </c>
      <c r="F103" s="712" t="s">
        <v>1904</v>
      </c>
      <c r="G103" s="712" t="s">
        <v>178</v>
      </c>
      <c r="H103" s="712" t="s">
        <v>180</v>
      </c>
      <c r="I103" s="715" t="s">
        <v>1810</v>
      </c>
      <c r="J103" s="716">
        <v>658876000</v>
      </c>
    </row>
    <row r="104" spans="1:10">
      <c r="A104" s="712"/>
      <c r="B104" s="712"/>
      <c r="C104" s="712"/>
      <c r="D104" s="712" t="s">
        <v>231</v>
      </c>
      <c r="E104" s="712" t="s">
        <v>416</v>
      </c>
      <c r="F104" s="712" t="s">
        <v>1904</v>
      </c>
      <c r="G104" s="712" t="s">
        <v>19</v>
      </c>
      <c r="H104" s="712"/>
      <c r="I104" s="715" t="s">
        <v>133</v>
      </c>
      <c r="J104" s="716">
        <v>21822000</v>
      </c>
    </row>
    <row r="105" spans="1:10">
      <c r="A105" s="712"/>
      <c r="B105" s="712"/>
      <c r="C105" s="712"/>
      <c r="D105" s="712" t="s">
        <v>231</v>
      </c>
      <c r="E105" s="712" t="s">
        <v>416</v>
      </c>
      <c r="F105" s="712" t="s">
        <v>1904</v>
      </c>
      <c r="G105" s="712" t="s">
        <v>19</v>
      </c>
      <c r="H105" s="712" t="s">
        <v>22</v>
      </c>
      <c r="I105" s="715" t="s">
        <v>23</v>
      </c>
      <c r="J105" s="716">
        <v>21822000</v>
      </c>
    </row>
    <row r="106" spans="1:10">
      <c r="A106" s="712"/>
      <c r="B106" s="712"/>
      <c r="C106" s="712"/>
      <c r="D106" s="712" t="s">
        <v>231</v>
      </c>
      <c r="E106" s="712" t="s">
        <v>423</v>
      </c>
      <c r="F106" s="712"/>
      <c r="G106" s="712"/>
      <c r="H106" s="712"/>
      <c r="I106" s="715" t="s">
        <v>1849</v>
      </c>
      <c r="J106" s="716">
        <v>13071920000</v>
      </c>
    </row>
    <row r="107" spans="1:10">
      <c r="A107" s="712"/>
      <c r="B107" s="712"/>
      <c r="C107" s="712"/>
      <c r="D107" s="712" t="s">
        <v>231</v>
      </c>
      <c r="E107" s="712" t="s">
        <v>423</v>
      </c>
      <c r="F107" s="712" t="s">
        <v>181</v>
      </c>
      <c r="G107" s="712"/>
      <c r="H107" s="712"/>
      <c r="I107" s="715" t="s">
        <v>1948</v>
      </c>
      <c r="J107" s="716">
        <v>13071920000</v>
      </c>
    </row>
    <row r="108" spans="1:10">
      <c r="A108" s="712"/>
      <c r="B108" s="712"/>
      <c r="C108" s="712"/>
      <c r="D108" s="712" t="s">
        <v>231</v>
      </c>
      <c r="E108" s="712" t="s">
        <v>423</v>
      </c>
      <c r="F108" s="712" t="s">
        <v>181</v>
      </c>
      <c r="G108" s="712" t="s">
        <v>178</v>
      </c>
      <c r="H108" s="712"/>
      <c r="I108" s="715" t="s">
        <v>179</v>
      </c>
      <c r="J108" s="716">
        <v>12518624000</v>
      </c>
    </row>
    <row r="109" spans="1:10" ht="26.4">
      <c r="A109" s="712"/>
      <c r="B109" s="712"/>
      <c r="C109" s="712"/>
      <c r="D109" s="712" t="s">
        <v>231</v>
      </c>
      <c r="E109" s="712" t="s">
        <v>423</v>
      </c>
      <c r="F109" s="712" t="s">
        <v>181</v>
      </c>
      <c r="G109" s="712" t="s">
        <v>178</v>
      </c>
      <c r="H109" s="712" t="s">
        <v>180</v>
      </c>
      <c r="I109" s="715" t="s">
        <v>1810</v>
      </c>
      <c r="J109" s="716">
        <v>12518624000</v>
      </c>
    </row>
    <row r="110" spans="1:10">
      <c r="A110" s="712"/>
      <c r="B110" s="712"/>
      <c r="C110" s="712"/>
      <c r="D110" s="712" t="s">
        <v>231</v>
      </c>
      <c r="E110" s="712" t="s">
        <v>423</v>
      </c>
      <c r="F110" s="712" t="s">
        <v>181</v>
      </c>
      <c r="G110" s="712" t="s">
        <v>16</v>
      </c>
      <c r="H110" s="712"/>
      <c r="I110" s="715" t="s">
        <v>17</v>
      </c>
      <c r="J110" s="716">
        <v>354970000</v>
      </c>
    </row>
    <row r="111" spans="1:10">
      <c r="A111" s="712"/>
      <c r="B111" s="712"/>
      <c r="C111" s="712"/>
      <c r="D111" s="712" t="s">
        <v>231</v>
      </c>
      <c r="E111" s="712" t="s">
        <v>423</v>
      </c>
      <c r="F111" s="712" t="s">
        <v>181</v>
      </c>
      <c r="G111" s="712" t="s">
        <v>16</v>
      </c>
      <c r="H111" s="712" t="s">
        <v>18</v>
      </c>
      <c r="I111" s="715" t="s">
        <v>1887</v>
      </c>
      <c r="J111" s="716">
        <v>354970000</v>
      </c>
    </row>
    <row r="112" spans="1:10">
      <c r="A112" s="712"/>
      <c r="B112" s="712"/>
      <c r="C112" s="712"/>
      <c r="D112" s="712" t="s">
        <v>231</v>
      </c>
      <c r="E112" s="712" t="s">
        <v>423</v>
      </c>
      <c r="F112" s="712" t="s">
        <v>181</v>
      </c>
      <c r="G112" s="712" t="s">
        <v>19</v>
      </c>
      <c r="H112" s="712"/>
      <c r="I112" s="715" t="s">
        <v>133</v>
      </c>
      <c r="J112" s="716">
        <v>198326000</v>
      </c>
    </row>
    <row r="113" spans="1:10">
      <c r="A113" s="712"/>
      <c r="B113" s="712"/>
      <c r="C113" s="712"/>
      <c r="D113" s="712" t="s">
        <v>231</v>
      </c>
      <c r="E113" s="712" t="s">
        <v>423</v>
      </c>
      <c r="F113" s="712" t="s">
        <v>181</v>
      </c>
      <c r="G113" s="712" t="s">
        <v>19</v>
      </c>
      <c r="H113" s="712" t="s">
        <v>20</v>
      </c>
      <c r="I113" s="715" t="s">
        <v>21</v>
      </c>
      <c r="J113" s="716">
        <v>36501000</v>
      </c>
    </row>
    <row r="114" spans="1:10">
      <c r="A114" s="712"/>
      <c r="B114" s="712"/>
      <c r="C114" s="712"/>
      <c r="D114" s="712" t="s">
        <v>231</v>
      </c>
      <c r="E114" s="712" t="s">
        <v>423</v>
      </c>
      <c r="F114" s="712" t="s">
        <v>181</v>
      </c>
      <c r="G114" s="712" t="s">
        <v>19</v>
      </c>
      <c r="H114" s="712" t="s">
        <v>22</v>
      </c>
      <c r="I114" s="715" t="s">
        <v>23</v>
      </c>
      <c r="J114" s="716">
        <v>151626000</v>
      </c>
    </row>
    <row r="115" spans="1:10">
      <c r="A115" s="712"/>
      <c r="B115" s="712"/>
      <c r="C115" s="712"/>
      <c r="D115" s="712" t="s">
        <v>231</v>
      </c>
      <c r="E115" s="712" t="s">
        <v>423</v>
      </c>
      <c r="F115" s="712" t="s">
        <v>181</v>
      </c>
      <c r="G115" s="712" t="s">
        <v>19</v>
      </c>
      <c r="H115" s="712" t="s">
        <v>245</v>
      </c>
      <c r="I115" s="715" t="s">
        <v>135</v>
      </c>
      <c r="J115" s="716">
        <v>10199000</v>
      </c>
    </row>
    <row r="116" spans="1:10">
      <c r="A116" s="712"/>
      <c r="B116" s="712"/>
      <c r="C116" s="712"/>
      <c r="D116" s="712" t="s">
        <v>231</v>
      </c>
      <c r="E116" s="712" t="s">
        <v>188</v>
      </c>
      <c r="F116" s="712"/>
      <c r="G116" s="712"/>
      <c r="H116" s="712"/>
      <c r="I116" s="715" t="s">
        <v>1374</v>
      </c>
      <c r="J116" s="716">
        <v>33332179200</v>
      </c>
    </row>
    <row r="117" spans="1:10">
      <c r="A117" s="712"/>
      <c r="B117" s="712"/>
      <c r="C117" s="712"/>
      <c r="D117" s="712" t="s">
        <v>231</v>
      </c>
      <c r="E117" s="712" t="s">
        <v>188</v>
      </c>
      <c r="F117" s="712" t="s">
        <v>956</v>
      </c>
      <c r="G117" s="712"/>
      <c r="H117" s="712"/>
      <c r="I117" s="715" t="s">
        <v>1867</v>
      </c>
      <c r="J117" s="716">
        <v>4708186200</v>
      </c>
    </row>
    <row r="118" spans="1:10">
      <c r="A118" s="712"/>
      <c r="B118" s="712"/>
      <c r="C118" s="712"/>
      <c r="D118" s="712" t="s">
        <v>231</v>
      </c>
      <c r="E118" s="712" t="s">
        <v>188</v>
      </c>
      <c r="F118" s="712" t="s">
        <v>956</v>
      </c>
      <c r="G118" s="712" t="s">
        <v>178</v>
      </c>
      <c r="H118" s="712"/>
      <c r="I118" s="715" t="s">
        <v>179</v>
      </c>
      <c r="J118" s="716">
        <v>4611270200</v>
      </c>
    </row>
    <row r="119" spans="1:10" ht="26.4">
      <c r="A119" s="712"/>
      <c r="B119" s="712"/>
      <c r="C119" s="712"/>
      <c r="D119" s="712" t="s">
        <v>231</v>
      </c>
      <c r="E119" s="712" t="s">
        <v>188</v>
      </c>
      <c r="F119" s="712" t="s">
        <v>956</v>
      </c>
      <c r="G119" s="712" t="s">
        <v>178</v>
      </c>
      <c r="H119" s="712" t="s">
        <v>180</v>
      </c>
      <c r="I119" s="715" t="s">
        <v>1810</v>
      </c>
      <c r="J119" s="716">
        <v>4611270200</v>
      </c>
    </row>
    <row r="120" spans="1:10">
      <c r="A120" s="712"/>
      <c r="B120" s="712"/>
      <c r="C120" s="712"/>
      <c r="D120" s="712" t="s">
        <v>231</v>
      </c>
      <c r="E120" s="712" t="s">
        <v>188</v>
      </c>
      <c r="F120" s="712" t="s">
        <v>956</v>
      </c>
      <c r="G120" s="712" t="s">
        <v>19</v>
      </c>
      <c r="H120" s="712"/>
      <c r="I120" s="715" t="s">
        <v>133</v>
      </c>
      <c r="J120" s="716">
        <v>96916000</v>
      </c>
    </row>
    <row r="121" spans="1:10">
      <c r="A121" s="712"/>
      <c r="B121" s="712"/>
      <c r="C121" s="712"/>
      <c r="D121" s="712" t="s">
        <v>231</v>
      </c>
      <c r="E121" s="712" t="s">
        <v>188</v>
      </c>
      <c r="F121" s="712" t="s">
        <v>956</v>
      </c>
      <c r="G121" s="712" t="s">
        <v>19</v>
      </c>
      <c r="H121" s="712" t="s">
        <v>22</v>
      </c>
      <c r="I121" s="715" t="s">
        <v>23</v>
      </c>
      <c r="J121" s="716">
        <v>89669000</v>
      </c>
    </row>
    <row r="122" spans="1:10">
      <c r="A122" s="712"/>
      <c r="B122" s="712"/>
      <c r="C122" s="712"/>
      <c r="D122" s="712" t="s">
        <v>231</v>
      </c>
      <c r="E122" s="712" t="s">
        <v>188</v>
      </c>
      <c r="F122" s="712" t="s">
        <v>956</v>
      </c>
      <c r="G122" s="712" t="s">
        <v>19</v>
      </c>
      <c r="H122" s="712" t="s">
        <v>245</v>
      </c>
      <c r="I122" s="715" t="s">
        <v>135</v>
      </c>
      <c r="J122" s="716">
        <v>7247000</v>
      </c>
    </row>
    <row r="123" spans="1:10">
      <c r="A123" s="712"/>
      <c r="B123" s="712"/>
      <c r="C123" s="712"/>
      <c r="D123" s="712" t="s">
        <v>231</v>
      </c>
      <c r="E123" s="712" t="s">
        <v>188</v>
      </c>
      <c r="F123" s="712" t="s">
        <v>1870</v>
      </c>
      <c r="G123" s="712"/>
      <c r="H123" s="712"/>
      <c r="I123" s="715" t="s">
        <v>1871</v>
      </c>
      <c r="J123" s="716">
        <v>26466654000</v>
      </c>
    </row>
    <row r="124" spans="1:10">
      <c r="A124" s="712"/>
      <c r="B124" s="712"/>
      <c r="C124" s="712"/>
      <c r="D124" s="712" t="s">
        <v>231</v>
      </c>
      <c r="E124" s="712" t="s">
        <v>188</v>
      </c>
      <c r="F124" s="712" t="s">
        <v>1870</v>
      </c>
      <c r="G124" s="712" t="s">
        <v>178</v>
      </c>
      <c r="H124" s="712"/>
      <c r="I124" s="715" t="s">
        <v>179</v>
      </c>
      <c r="J124" s="716">
        <v>25384654000</v>
      </c>
    </row>
    <row r="125" spans="1:10" ht="26.4">
      <c r="A125" s="712"/>
      <c r="B125" s="712"/>
      <c r="C125" s="712"/>
      <c r="D125" s="712" t="s">
        <v>231</v>
      </c>
      <c r="E125" s="712" t="s">
        <v>188</v>
      </c>
      <c r="F125" s="712" t="s">
        <v>1870</v>
      </c>
      <c r="G125" s="712" t="s">
        <v>178</v>
      </c>
      <c r="H125" s="712" t="s">
        <v>180</v>
      </c>
      <c r="I125" s="715" t="s">
        <v>1810</v>
      </c>
      <c r="J125" s="716">
        <v>25384654000</v>
      </c>
    </row>
    <row r="126" spans="1:10">
      <c r="A126" s="712"/>
      <c r="B126" s="712"/>
      <c r="C126" s="712"/>
      <c r="D126" s="712" t="s">
        <v>231</v>
      </c>
      <c r="E126" s="712" t="s">
        <v>188</v>
      </c>
      <c r="F126" s="712" t="s">
        <v>1870</v>
      </c>
      <c r="G126" s="712" t="s">
        <v>19</v>
      </c>
      <c r="H126" s="712"/>
      <c r="I126" s="715" t="s">
        <v>133</v>
      </c>
      <c r="J126" s="716">
        <v>1082000000</v>
      </c>
    </row>
    <row r="127" spans="1:10">
      <c r="A127" s="712"/>
      <c r="B127" s="712"/>
      <c r="C127" s="712"/>
      <c r="D127" s="712" t="s">
        <v>231</v>
      </c>
      <c r="E127" s="712" t="s">
        <v>188</v>
      </c>
      <c r="F127" s="712" t="s">
        <v>1870</v>
      </c>
      <c r="G127" s="712" t="s">
        <v>19</v>
      </c>
      <c r="H127" s="712" t="s">
        <v>20</v>
      </c>
      <c r="I127" s="715" t="s">
        <v>21</v>
      </c>
      <c r="J127" s="716">
        <v>201706000</v>
      </c>
    </row>
    <row r="128" spans="1:10">
      <c r="A128" s="712"/>
      <c r="B128" s="712"/>
      <c r="C128" s="712"/>
      <c r="D128" s="712" t="s">
        <v>231</v>
      </c>
      <c r="E128" s="712" t="s">
        <v>188</v>
      </c>
      <c r="F128" s="712" t="s">
        <v>1870</v>
      </c>
      <c r="G128" s="712" t="s">
        <v>19</v>
      </c>
      <c r="H128" s="712" t="s">
        <v>22</v>
      </c>
      <c r="I128" s="715" t="s">
        <v>23</v>
      </c>
      <c r="J128" s="716">
        <v>848509000</v>
      </c>
    </row>
    <row r="129" spans="1:10">
      <c r="A129" s="712"/>
      <c r="B129" s="712"/>
      <c r="C129" s="712"/>
      <c r="D129" s="712" t="s">
        <v>231</v>
      </c>
      <c r="E129" s="712" t="s">
        <v>188</v>
      </c>
      <c r="F129" s="712" t="s">
        <v>1870</v>
      </c>
      <c r="G129" s="712" t="s">
        <v>19</v>
      </c>
      <c r="H129" s="712" t="s">
        <v>245</v>
      </c>
      <c r="I129" s="715" t="s">
        <v>135</v>
      </c>
      <c r="J129" s="716">
        <v>31785000</v>
      </c>
    </row>
    <row r="130" spans="1:10">
      <c r="A130" s="712"/>
      <c r="B130" s="712"/>
      <c r="C130" s="712"/>
      <c r="D130" s="712" t="s">
        <v>231</v>
      </c>
      <c r="E130" s="712" t="s">
        <v>188</v>
      </c>
      <c r="F130" s="712" t="s">
        <v>189</v>
      </c>
      <c r="G130" s="712"/>
      <c r="H130" s="712"/>
      <c r="I130" s="715" t="s">
        <v>1872</v>
      </c>
      <c r="J130" s="716">
        <v>833269000</v>
      </c>
    </row>
    <row r="131" spans="1:10">
      <c r="A131" s="712"/>
      <c r="B131" s="712"/>
      <c r="C131" s="712"/>
      <c r="D131" s="712" t="s">
        <v>231</v>
      </c>
      <c r="E131" s="712" t="s">
        <v>188</v>
      </c>
      <c r="F131" s="712" t="s">
        <v>189</v>
      </c>
      <c r="G131" s="712" t="s">
        <v>178</v>
      </c>
      <c r="H131" s="712"/>
      <c r="I131" s="715" t="s">
        <v>179</v>
      </c>
      <c r="J131" s="716">
        <v>603983000</v>
      </c>
    </row>
    <row r="132" spans="1:10" ht="26.4">
      <c r="A132" s="712"/>
      <c r="B132" s="712"/>
      <c r="C132" s="712"/>
      <c r="D132" s="712" t="s">
        <v>231</v>
      </c>
      <c r="E132" s="712" t="s">
        <v>188</v>
      </c>
      <c r="F132" s="712" t="s">
        <v>189</v>
      </c>
      <c r="G132" s="712" t="s">
        <v>178</v>
      </c>
      <c r="H132" s="712" t="s">
        <v>180</v>
      </c>
      <c r="I132" s="715" t="s">
        <v>1810</v>
      </c>
      <c r="J132" s="716">
        <v>603983000</v>
      </c>
    </row>
    <row r="133" spans="1:10">
      <c r="A133" s="712"/>
      <c r="B133" s="712"/>
      <c r="C133" s="712"/>
      <c r="D133" s="712" t="s">
        <v>231</v>
      </c>
      <c r="E133" s="712" t="s">
        <v>188</v>
      </c>
      <c r="F133" s="712" t="s">
        <v>189</v>
      </c>
      <c r="G133" s="712" t="s">
        <v>19</v>
      </c>
      <c r="H133" s="712"/>
      <c r="I133" s="715" t="s">
        <v>133</v>
      </c>
      <c r="J133" s="716">
        <v>229286000</v>
      </c>
    </row>
    <row r="134" spans="1:10">
      <c r="A134" s="712"/>
      <c r="B134" s="712"/>
      <c r="C134" s="712"/>
      <c r="D134" s="712" t="s">
        <v>231</v>
      </c>
      <c r="E134" s="712" t="s">
        <v>188</v>
      </c>
      <c r="F134" s="712" t="s">
        <v>189</v>
      </c>
      <c r="G134" s="712" t="s">
        <v>19</v>
      </c>
      <c r="H134" s="712" t="s">
        <v>20</v>
      </c>
      <c r="I134" s="715" t="s">
        <v>21</v>
      </c>
      <c r="J134" s="716">
        <v>194456000</v>
      </c>
    </row>
    <row r="135" spans="1:10">
      <c r="A135" s="712"/>
      <c r="B135" s="712"/>
      <c r="C135" s="712"/>
      <c r="D135" s="712" t="s">
        <v>231</v>
      </c>
      <c r="E135" s="712" t="s">
        <v>188</v>
      </c>
      <c r="F135" s="712" t="s">
        <v>189</v>
      </c>
      <c r="G135" s="712" t="s">
        <v>19</v>
      </c>
      <c r="H135" s="712" t="s">
        <v>22</v>
      </c>
      <c r="I135" s="715" t="s">
        <v>23</v>
      </c>
      <c r="J135" s="716">
        <v>34830000</v>
      </c>
    </row>
    <row r="136" spans="1:10">
      <c r="A136" s="712"/>
      <c r="B136" s="712"/>
      <c r="C136" s="712"/>
      <c r="D136" s="712" t="s">
        <v>231</v>
      </c>
      <c r="E136" s="712" t="s">
        <v>188</v>
      </c>
      <c r="F136" s="712" t="s">
        <v>1903</v>
      </c>
      <c r="G136" s="712"/>
      <c r="H136" s="712"/>
      <c r="I136" s="715" t="s">
        <v>186</v>
      </c>
      <c r="J136" s="716">
        <v>420000000</v>
      </c>
    </row>
    <row r="137" spans="1:10">
      <c r="A137" s="712"/>
      <c r="B137" s="712"/>
      <c r="C137" s="712"/>
      <c r="D137" s="712" t="s">
        <v>231</v>
      </c>
      <c r="E137" s="712" t="s">
        <v>188</v>
      </c>
      <c r="F137" s="712" t="s">
        <v>1903</v>
      </c>
      <c r="G137" s="712" t="s">
        <v>178</v>
      </c>
      <c r="H137" s="712"/>
      <c r="I137" s="715" t="s">
        <v>179</v>
      </c>
      <c r="J137" s="716">
        <v>244290000</v>
      </c>
    </row>
    <row r="138" spans="1:10" ht="26.4">
      <c r="A138" s="712"/>
      <c r="B138" s="712"/>
      <c r="C138" s="712"/>
      <c r="D138" s="712" t="s">
        <v>231</v>
      </c>
      <c r="E138" s="712" t="s">
        <v>188</v>
      </c>
      <c r="F138" s="712" t="s">
        <v>1903</v>
      </c>
      <c r="G138" s="712" t="s">
        <v>178</v>
      </c>
      <c r="H138" s="712" t="s">
        <v>180</v>
      </c>
      <c r="I138" s="715" t="s">
        <v>1810</v>
      </c>
      <c r="J138" s="716">
        <v>244290000</v>
      </c>
    </row>
    <row r="139" spans="1:10">
      <c r="A139" s="712"/>
      <c r="B139" s="712"/>
      <c r="C139" s="712"/>
      <c r="D139" s="712" t="s">
        <v>231</v>
      </c>
      <c r="E139" s="712" t="s">
        <v>188</v>
      </c>
      <c r="F139" s="712" t="s">
        <v>1903</v>
      </c>
      <c r="G139" s="712" t="s">
        <v>19</v>
      </c>
      <c r="H139" s="712"/>
      <c r="I139" s="715" t="s">
        <v>133</v>
      </c>
      <c r="J139" s="716">
        <v>175710000</v>
      </c>
    </row>
    <row r="140" spans="1:10">
      <c r="A140" s="712"/>
      <c r="B140" s="712"/>
      <c r="C140" s="712"/>
      <c r="D140" s="712" t="s">
        <v>231</v>
      </c>
      <c r="E140" s="712" t="s">
        <v>188</v>
      </c>
      <c r="F140" s="712" t="s">
        <v>1903</v>
      </c>
      <c r="G140" s="712" t="s">
        <v>19</v>
      </c>
      <c r="H140" s="712" t="s">
        <v>20</v>
      </c>
      <c r="I140" s="715" t="s">
        <v>21</v>
      </c>
      <c r="J140" s="716">
        <v>86265000</v>
      </c>
    </row>
    <row r="141" spans="1:10">
      <c r="A141" s="712"/>
      <c r="B141" s="712"/>
      <c r="C141" s="712"/>
      <c r="D141" s="712" t="s">
        <v>231</v>
      </c>
      <c r="E141" s="712" t="s">
        <v>188</v>
      </c>
      <c r="F141" s="712" t="s">
        <v>1903</v>
      </c>
      <c r="G141" s="712" t="s">
        <v>19</v>
      </c>
      <c r="H141" s="712" t="s">
        <v>22</v>
      </c>
      <c r="I141" s="715" t="s">
        <v>23</v>
      </c>
      <c r="J141" s="716">
        <v>86860000</v>
      </c>
    </row>
    <row r="142" spans="1:10">
      <c r="A142" s="712"/>
      <c r="B142" s="712"/>
      <c r="C142" s="712"/>
      <c r="D142" s="712" t="s">
        <v>231</v>
      </c>
      <c r="E142" s="712" t="s">
        <v>188</v>
      </c>
      <c r="F142" s="712" t="s">
        <v>1903</v>
      </c>
      <c r="G142" s="712" t="s">
        <v>19</v>
      </c>
      <c r="H142" s="712" t="s">
        <v>245</v>
      </c>
      <c r="I142" s="715" t="s">
        <v>135</v>
      </c>
      <c r="J142" s="716">
        <v>2585000</v>
      </c>
    </row>
    <row r="143" spans="1:10">
      <c r="A143" s="712"/>
      <c r="B143" s="712"/>
      <c r="C143" s="712"/>
      <c r="D143" s="712" t="s">
        <v>231</v>
      </c>
      <c r="E143" s="712" t="s">
        <v>188</v>
      </c>
      <c r="F143" s="712" t="s">
        <v>1939</v>
      </c>
      <c r="G143" s="712"/>
      <c r="H143" s="712"/>
      <c r="I143" s="715" t="s">
        <v>1940</v>
      </c>
      <c r="J143" s="716">
        <v>904070000</v>
      </c>
    </row>
    <row r="144" spans="1:10">
      <c r="A144" s="712"/>
      <c r="B144" s="712"/>
      <c r="C144" s="712"/>
      <c r="D144" s="712" t="s">
        <v>231</v>
      </c>
      <c r="E144" s="712" t="s">
        <v>188</v>
      </c>
      <c r="F144" s="712" t="s">
        <v>1939</v>
      </c>
      <c r="G144" s="712" t="s">
        <v>178</v>
      </c>
      <c r="H144" s="712"/>
      <c r="I144" s="715" t="s">
        <v>179</v>
      </c>
      <c r="J144" s="716">
        <v>852772000</v>
      </c>
    </row>
    <row r="145" spans="1:10" ht="26.4">
      <c r="A145" s="712"/>
      <c r="B145" s="712"/>
      <c r="C145" s="712"/>
      <c r="D145" s="712" t="s">
        <v>231</v>
      </c>
      <c r="E145" s="712" t="s">
        <v>188</v>
      </c>
      <c r="F145" s="712" t="s">
        <v>1939</v>
      </c>
      <c r="G145" s="712" t="s">
        <v>178</v>
      </c>
      <c r="H145" s="712" t="s">
        <v>180</v>
      </c>
      <c r="I145" s="715" t="s">
        <v>1810</v>
      </c>
      <c r="J145" s="716">
        <v>852772000</v>
      </c>
    </row>
    <row r="146" spans="1:10">
      <c r="A146" s="712"/>
      <c r="B146" s="712"/>
      <c r="C146" s="712"/>
      <c r="D146" s="712" t="s">
        <v>231</v>
      </c>
      <c r="E146" s="712" t="s">
        <v>188</v>
      </c>
      <c r="F146" s="712" t="s">
        <v>1939</v>
      </c>
      <c r="G146" s="712" t="s">
        <v>19</v>
      </c>
      <c r="H146" s="712"/>
      <c r="I146" s="715" t="s">
        <v>133</v>
      </c>
      <c r="J146" s="716">
        <v>51298000</v>
      </c>
    </row>
    <row r="147" spans="1:10">
      <c r="A147" s="712"/>
      <c r="B147" s="712"/>
      <c r="C147" s="712"/>
      <c r="D147" s="712" t="s">
        <v>231</v>
      </c>
      <c r="E147" s="712" t="s">
        <v>188</v>
      </c>
      <c r="F147" s="712" t="s">
        <v>1939</v>
      </c>
      <c r="G147" s="712" t="s">
        <v>19</v>
      </c>
      <c r="H147" s="712" t="s">
        <v>20</v>
      </c>
      <c r="I147" s="715" t="s">
        <v>21</v>
      </c>
      <c r="J147" s="716">
        <v>33546000</v>
      </c>
    </row>
    <row r="148" spans="1:10">
      <c r="A148" s="712"/>
      <c r="B148" s="712"/>
      <c r="C148" s="712"/>
      <c r="D148" s="712" t="s">
        <v>231</v>
      </c>
      <c r="E148" s="712" t="s">
        <v>188</v>
      </c>
      <c r="F148" s="712" t="s">
        <v>1939</v>
      </c>
      <c r="G148" s="712" t="s">
        <v>19</v>
      </c>
      <c r="H148" s="712" t="s">
        <v>22</v>
      </c>
      <c r="I148" s="715" t="s">
        <v>23</v>
      </c>
      <c r="J148" s="716">
        <v>17752000</v>
      </c>
    </row>
    <row r="149" spans="1:10">
      <c r="A149" s="712"/>
      <c r="B149" s="712"/>
      <c r="C149" s="712"/>
      <c r="D149" s="712" t="s">
        <v>239</v>
      </c>
      <c r="E149" s="712"/>
      <c r="F149" s="712"/>
      <c r="G149" s="712"/>
      <c r="H149" s="712"/>
      <c r="I149" s="715" t="s">
        <v>177</v>
      </c>
      <c r="J149" s="716">
        <v>30487891200</v>
      </c>
    </row>
    <row r="150" spans="1:10">
      <c r="A150" s="712"/>
      <c r="B150" s="712"/>
      <c r="C150" s="712"/>
      <c r="D150" s="712" t="s">
        <v>239</v>
      </c>
      <c r="E150" s="712" t="s">
        <v>416</v>
      </c>
      <c r="F150" s="712"/>
      <c r="G150" s="712"/>
      <c r="H150" s="712"/>
      <c r="I150" s="715" t="s">
        <v>1814</v>
      </c>
      <c r="J150" s="716">
        <v>1449143000</v>
      </c>
    </row>
    <row r="151" spans="1:10">
      <c r="A151" s="712"/>
      <c r="B151" s="712"/>
      <c r="C151" s="712"/>
      <c r="D151" s="712" t="s">
        <v>239</v>
      </c>
      <c r="E151" s="712" t="s">
        <v>416</v>
      </c>
      <c r="F151" s="712" t="s">
        <v>1976</v>
      </c>
      <c r="G151" s="712"/>
      <c r="H151" s="712"/>
      <c r="I151" s="715" t="s">
        <v>439</v>
      </c>
      <c r="J151" s="716">
        <v>1159571000</v>
      </c>
    </row>
    <row r="152" spans="1:10">
      <c r="A152" s="712"/>
      <c r="B152" s="712"/>
      <c r="C152" s="712"/>
      <c r="D152" s="712" t="s">
        <v>239</v>
      </c>
      <c r="E152" s="712" t="s">
        <v>416</v>
      </c>
      <c r="F152" s="712" t="s">
        <v>1976</v>
      </c>
      <c r="G152" s="712" t="s">
        <v>178</v>
      </c>
      <c r="H152" s="712"/>
      <c r="I152" s="715" t="s">
        <v>179</v>
      </c>
      <c r="J152" s="716">
        <v>1051913000</v>
      </c>
    </row>
    <row r="153" spans="1:10" ht="26.4">
      <c r="A153" s="712"/>
      <c r="B153" s="712"/>
      <c r="C153" s="712"/>
      <c r="D153" s="712" t="s">
        <v>239</v>
      </c>
      <c r="E153" s="712" t="s">
        <v>416</v>
      </c>
      <c r="F153" s="712" t="s">
        <v>1976</v>
      </c>
      <c r="G153" s="712" t="s">
        <v>178</v>
      </c>
      <c r="H153" s="712" t="s">
        <v>180</v>
      </c>
      <c r="I153" s="715" t="s">
        <v>1810</v>
      </c>
      <c r="J153" s="716">
        <v>1051913000</v>
      </c>
    </row>
    <row r="154" spans="1:10">
      <c r="A154" s="712"/>
      <c r="B154" s="712"/>
      <c r="C154" s="712"/>
      <c r="D154" s="712" t="s">
        <v>239</v>
      </c>
      <c r="E154" s="712" t="s">
        <v>416</v>
      </c>
      <c r="F154" s="712" t="s">
        <v>1976</v>
      </c>
      <c r="G154" s="712" t="s">
        <v>19</v>
      </c>
      <c r="H154" s="712"/>
      <c r="I154" s="715" t="s">
        <v>133</v>
      </c>
      <c r="J154" s="716">
        <v>107658000</v>
      </c>
    </row>
    <row r="155" spans="1:10">
      <c r="A155" s="712"/>
      <c r="B155" s="712"/>
      <c r="C155" s="712"/>
      <c r="D155" s="712" t="s">
        <v>239</v>
      </c>
      <c r="E155" s="712" t="s">
        <v>416</v>
      </c>
      <c r="F155" s="712" t="s">
        <v>1976</v>
      </c>
      <c r="G155" s="712" t="s">
        <v>19</v>
      </c>
      <c r="H155" s="712" t="s">
        <v>22</v>
      </c>
      <c r="I155" s="715" t="s">
        <v>23</v>
      </c>
      <c r="J155" s="716">
        <v>96214000</v>
      </c>
    </row>
    <row r="156" spans="1:10">
      <c r="A156" s="712"/>
      <c r="B156" s="712"/>
      <c r="C156" s="712"/>
      <c r="D156" s="712" t="s">
        <v>239</v>
      </c>
      <c r="E156" s="712" t="s">
        <v>416</v>
      </c>
      <c r="F156" s="712" t="s">
        <v>1976</v>
      </c>
      <c r="G156" s="712" t="s">
        <v>19</v>
      </c>
      <c r="H156" s="712" t="s">
        <v>245</v>
      </c>
      <c r="I156" s="715" t="s">
        <v>135</v>
      </c>
      <c r="J156" s="716">
        <v>11444000</v>
      </c>
    </row>
    <row r="157" spans="1:10">
      <c r="A157" s="712"/>
      <c r="B157" s="712"/>
      <c r="C157" s="712"/>
      <c r="D157" s="712" t="s">
        <v>239</v>
      </c>
      <c r="E157" s="712" t="s">
        <v>416</v>
      </c>
      <c r="F157" s="712" t="s">
        <v>1904</v>
      </c>
      <c r="G157" s="712"/>
      <c r="H157" s="712"/>
      <c r="I157" s="715" t="s">
        <v>1905</v>
      </c>
      <c r="J157" s="716">
        <v>289572000</v>
      </c>
    </row>
    <row r="158" spans="1:10">
      <c r="A158" s="712"/>
      <c r="B158" s="712"/>
      <c r="C158" s="712"/>
      <c r="D158" s="712" t="s">
        <v>239</v>
      </c>
      <c r="E158" s="712" t="s">
        <v>416</v>
      </c>
      <c r="F158" s="712" t="s">
        <v>1904</v>
      </c>
      <c r="G158" s="712" t="s">
        <v>178</v>
      </c>
      <c r="H158" s="712"/>
      <c r="I158" s="715" t="s">
        <v>179</v>
      </c>
      <c r="J158" s="716">
        <v>289572000</v>
      </c>
    </row>
    <row r="159" spans="1:10" ht="26.4">
      <c r="A159" s="712"/>
      <c r="B159" s="712"/>
      <c r="C159" s="712"/>
      <c r="D159" s="712" t="s">
        <v>239</v>
      </c>
      <c r="E159" s="712" t="s">
        <v>416</v>
      </c>
      <c r="F159" s="712" t="s">
        <v>1904</v>
      </c>
      <c r="G159" s="712" t="s">
        <v>178</v>
      </c>
      <c r="H159" s="712" t="s">
        <v>180</v>
      </c>
      <c r="I159" s="715" t="s">
        <v>1810</v>
      </c>
      <c r="J159" s="716">
        <v>289572000</v>
      </c>
    </row>
    <row r="160" spans="1:10">
      <c r="A160" s="712"/>
      <c r="B160" s="712"/>
      <c r="C160" s="712"/>
      <c r="D160" s="712" t="s">
        <v>239</v>
      </c>
      <c r="E160" s="712" t="s">
        <v>963</v>
      </c>
      <c r="F160" s="712"/>
      <c r="G160" s="712"/>
      <c r="H160" s="712"/>
      <c r="I160" s="715" t="s">
        <v>1848</v>
      </c>
      <c r="J160" s="716">
        <v>400000000</v>
      </c>
    </row>
    <row r="161" spans="1:10">
      <c r="A161" s="712"/>
      <c r="B161" s="712"/>
      <c r="C161" s="712"/>
      <c r="D161" s="712" t="s">
        <v>239</v>
      </c>
      <c r="E161" s="712" t="s">
        <v>963</v>
      </c>
      <c r="F161" s="712" t="s">
        <v>1933</v>
      </c>
      <c r="G161" s="712"/>
      <c r="H161" s="712"/>
      <c r="I161" s="715" t="s">
        <v>1934</v>
      </c>
      <c r="J161" s="716">
        <v>400000000</v>
      </c>
    </row>
    <row r="162" spans="1:10">
      <c r="A162" s="712"/>
      <c r="B162" s="712"/>
      <c r="C162" s="712"/>
      <c r="D162" s="712" t="s">
        <v>239</v>
      </c>
      <c r="E162" s="712" t="s">
        <v>963</v>
      </c>
      <c r="F162" s="712" t="s">
        <v>1933</v>
      </c>
      <c r="G162" s="712" t="s">
        <v>178</v>
      </c>
      <c r="H162" s="712"/>
      <c r="I162" s="715" t="s">
        <v>179</v>
      </c>
      <c r="J162" s="716">
        <v>330000000</v>
      </c>
    </row>
    <row r="163" spans="1:10" ht="26.4">
      <c r="A163" s="712"/>
      <c r="B163" s="712"/>
      <c r="C163" s="712"/>
      <c r="D163" s="712" t="s">
        <v>239</v>
      </c>
      <c r="E163" s="712" t="s">
        <v>963</v>
      </c>
      <c r="F163" s="712" t="s">
        <v>1933</v>
      </c>
      <c r="G163" s="712" t="s">
        <v>178</v>
      </c>
      <c r="H163" s="712" t="s">
        <v>180</v>
      </c>
      <c r="I163" s="715" t="s">
        <v>1810</v>
      </c>
      <c r="J163" s="716">
        <v>330000000</v>
      </c>
    </row>
    <row r="164" spans="1:10">
      <c r="A164" s="712"/>
      <c r="B164" s="712"/>
      <c r="C164" s="712"/>
      <c r="D164" s="712" t="s">
        <v>239</v>
      </c>
      <c r="E164" s="712" t="s">
        <v>963</v>
      </c>
      <c r="F164" s="712" t="s">
        <v>1933</v>
      </c>
      <c r="G164" s="712" t="s">
        <v>19</v>
      </c>
      <c r="H164" s="712"/>
      <c r="I164" s="715" t="s">
        <v>133</v>
      </c>
      <c r="J164" s="716">
        <v>70000000</v>
      </c>
    </row>
    <row r="165" spans="1:10">
      <c r="A165" s="712"/>
      <c r="B165" s="712"/>
      <c r="C165" s="712"/>
      <c r="D165" s="712" t="s">
        <v>239</v>
      </c>
      <c r="E165" s="712" t="s">
        <v>963</v>
      </c>
      <c r="F165" s="712" t="s">
        <v>1933</v>
      </c>
      <c r="G165" s="712" t="s">
        <v>19</v>
      </c>
      <c r="H165" s="712" t="s">
        <v>22</v>
      </c>
      <c r="I165" s="715" t="s">
        <v>23</v>
      </c>
      <c r="J165" s="716">
        <v>70000000</v>
      </c>
    </row>
    <row r="166" spans="1:10">
      <c r="A166" s="712"/>
      <c r="B166" s="712"/>
      <c r="C166" s="712"/>
      <c r="D166" s="712" t="s">
        <v>239</v>
      </c>
      <c r="E166" s="712" t="s">
        <v>423</v>
      </c>
      <c r="F166" s="712"/>
      <c r="G166" s="712"/>
      <c r="H166" s="712"/>
      <c r="I166" s="715" t="s">
        <v>1849</v>
      </c>
      <c r="J166" s="716">
        <v>2878911000</v>
      </c>
    </row>
    <row r="167" spans="1:10">
      <c r="A167" s="712"/>
      <c r="B167" s="712"/>
      <c r="C167" s="712"/>
      <c r="D167" s="712" t="s">
        <v>239</v>
      </c>
      <c r="E167" s="712" t="s">
        <v>423</v>
      </c>
      <c r="F167" s="712" t="s">
        <v>181</v>
      </c>
      <c r="G167" s="712"/>
      <c r="H167" s="712"/>
      <c r="I167" s="715" t="s">
        <v>1948</v>
      </c>
      <c r="J167" s="716">
        <v>2878911000</v>
      </c>
    </row>
    <row r="168" spans="1:10">
      <c r="A168" s="712"/>
      <c r="B168" s="712"/>
      <c r="C168" s="712"/>
      <c r="D168" s="712" t="s">
        <v>239</v>
      </c>
      <c r="E168" s="712" t="s">
        <v>423</v>
      </c>
      <c r="F168" s="712" t="s">
        <v>181</v>
      </c>
      <c r="G168" s="712" t="s">
        <v>178</v>
      </c>
      <c r="H168" s="712"/>
      <c r="I168" s="715" t="s">
        <v>179</v>
      </c>
      <c r="J168" s="716">
        <v>2854622000</v>
      </c>
    </row>
    <row r="169" spans="1:10" ht="26.4">
      <c r="A169" s="712"/>
      <c r="B169" s="712"/>
      <c r="C169" s="712"/>
      <c r="D169" s="712" t="s">
        <v>239</v>
      </c>
      <c r="E169" s="712" t="s">
        <v>423</v>
      </c>
      <c r="F169" s="712" t="s">
        <v>181</v>
      </c>
      <c r="G169" s="712" t="s">
        <v>178</v>
      </c>
      <c r="H169" s="712" t="s">
        <v>180</v>
      </c>
      <c r="I169" s="715" t="s">
        <v>1810</v>
      </c>
      <c r="J169" s="716">
        <v>2854622000</v>
      </c>
    </row>
    <row r="170" spans="1:10">
      <c r="A170" s="712"/>
      <c r="B170" s="712"/>
      <c r="C170" s="712"/>
      <c r="D170" s="712" t="s">
        <v>239</v>
      </c>
      <c r="E170" s="712" t="s">
        <v>423</v>
      </c>
      <c r="F170" s="712" t="s">
        <v>181</v>
      </c>
      <c r="G170" s="712" t="s">
        <v>19</v>
      </c>
      <c r="H170" s="712"/>
      <c r="I170" s="715" t="s">
        <v>133</v>
      </c>
      <c r="J170" s="716">
        <v>24289000</v>
      </c>
    </row>
    <row r="171" spans="1:10">
      <c r="A171" s="712"/>
      <c r="B171" s="712"/>
      <c r="C171" s="712"/>
      <c r="D171" s="712" t="s">
        <v>239</v>
      </c>
      <c r="E171" s="712" t="s">
        <v>423</v>
      </c>
      <c r="F171" s="712" t="s">
        <v>181</v>
      </c>
      <c r="G171" s="712" t="s">
        <v>19</v>
      </c>
      <c r="H171" s="712" t="s">
        <v>20</v>
      </c>
      <c r="I171" s="715" t="s">
        <v>21</v>
      </c>
      <c r="J171" s="716">
        <v>20663000</v>
      </c>
    </row>
    <row r="172" spans="1:10">
      <c r="A172" s="712"/>
      <c r="B172" s="712"/>
      <c r="C172" s="712"/>
      <c r="D172" s="712" t="s">
        <v>239</v>
      </c>
      <c r="E172" s="712" t="s">
        <v>423</v>
      </c>
      <c r="F172" s="712" t="s">
        <v>181</v>
      </c>
      <c r="G172" s="712" t="s">
        <v>19</v>
      </c>
      <c r="H172" s="712" t="s">
        <v>245</v>
      </c>
      <c r="I172" s="715" t="s">
        <v>135</v>
      </c>
      <c r="J172" s="716">
        <v>3626000</v>
      </c>
    </row>
    <row r="173" spans="1:10">
      <c r="A173" s="712"/>
      <c r="B173" s="712"/>
      <c r="C173" s="712"/>
      <c r="D173" s="712" t="s">
        <v>239</v>
      </c>
      <c r="E173" s="712" t="s">
        <v>164</v>
      </c>
      <c r="F173" s="712"/>
      <c r="G173" s="712"/>
      <c r="H173" s="712"/>
      <c r="I173" s="715" t="s">
        <v>1953</v>
      </c>
      <c r="J173" s="716">
        <v>350000000</v>
      </c>
    </row>
    <row r="174" spans="1:10">
      <c r="A174" s="712"/>
      <c r="B174" s="712"/>
      <c r="C174" s="712"/>
      <c r="D174" s="712" t="s">
        <v>239</v>
      </c>
      <c r="E174" s="712" t="s">
        <v>164</v>
      </c>
      <c r="F174" s="712" t="s">
        <v>1954</v>
      </c>
      <c r="G174" s="712"/>
      <c r="H174" s="712"/>
      <c r="I174" s="715" t="s">
        <v>1955</v>
      </c>
      <c r="J174" s="716">
        <v>350000000</v>
      </c>
    </row>
    <row r="175" spans="1:10">
      <c r="A175" s="712"/>
      <c r="B175" s="712"/>
      <c r="C175" s="712"/>
      <c r="D175" s="712" t="s">
        <v>239</v>
      </c>
      <c r="E175" s="712" t="s">
        <v>164</v>
      </c>
      <c r="F175" s="712" t="s">
        <v>1954</v>
      </c>
      <c r="G175" s="712" t="s">
        <v>178</v>
      </c>
      <c r="H175" s="712"/>
      <c r="I175" s="715" t="s">
        <v>179</v>
      </c>
      <c r="J175" s="716">
        <v>300000000</v>
      </c>
    </row>
    <row r="176" spans="1:10" ht="26.4">
      <c r="A176" s="712"/>
      <c r="B176" s="712"/>
      <c r="C176" s="712"/>
      <c r="D176" s="712" t="s">
        <v>239</v>
      </c>
      <c r="E176" s="712" t="s">
        <v>164</v>
      </c>
      <c r="F176" s="712" t="s">
        <v>1954</v>
      </c>
      <c r="G176" s="712" t="s">
        <v>178</v>
      </c>
      <c r="H176" s="712" t="s">
        <v>180</v>
      </c>
      <c r="I176" s="715" t="s">
        <v>1810</v>
      </c>
      <c r="J176" s="716">
        <v>300000000</v>
      </c>
    </row>
    <row r="177" spans="1:10">
      <c r="A177" s="712"/>
      <c r="B177" s="712"/>
      <c r="C177" s="712"/>
      <c r="D177" s="712" t="s">
        <v>239</v>
      </c>
      <c r="E177" s="712" t="s">
        <v>164</v>
      </c>
      <c r="F177" s="712" t="s">
        <v>1954</v>
      </c>
      <c r="G177" s="712" t="s">
        <v>19</v>
      </c>
      <c r="H177" s="712"/>
      <c r="I177" s="715" t="s">
        <v>133</v>
      </c>
      <c r="J177" s="716">
        <v>50000000</v>
      </c>
    </row>
    <row r="178" spans="1:10">
      <c r="A178" s="712"/>
      <c r="B178" s="712"/>
      <c r="C178" s="712"/>
      <c r="D178" s="712" t="s">
        <v>239</v>
      </c>
      <c r="E178" s="712" t="s">
        <v>164</v>
      </c>
      <c r="F178" s="712" t="s">
        <v>1954</v>
      </c>
      <c r="G178" s="712" t="s">
        <v>19</v>
      </c>
      <c r="H178" s="712" t="s">
        <v>22</v>
      </c>
      <c r="I178" s="715" t="s">
        <v>23</v>
      </c>
      <c r="J178" s="716">
        <v>50000000</v>
      </c>
    </row>
    <row r="179" spans="1:10">
      <c r="A179" s="712"/>
      <c r="B179" s="712"/>
      <c r="C179" s="712"/>
      <c r="D179" s="712" t="s">
        <v>239</v>
      </c>
      <c r="E179" s="712" t="s">
        <v>188</v>
      </c>
      <c r="F179" s="712"/>
      <c r="G179" s="712"/>
      <c r="H179" s="712"/>
      <c r="I179" s="715" t="s">
        <v>1374</v>
      </c>
      <c r="J179" s="716">
        <v>25409837200</v>
      </c>
    </row>
    <row r="180" spans="1:10">
      <c r="A180" s="712"/>
      <c r="B180" s="712"/>
      <c r="C180" s="712"/>
      <c r="D180" s="712" t="s">
        <v>239</v>
      </c>
      <c r="E180" s="712" t="s">
        <v>188</v>
      </c>
      <c r="F180" s="712" t="s">
        <v>415</v>
      </c>
      <c r="G180" s="712"/>
      <c r="H180" s="712"/>
      <c r="I180" s="715" t="s">
        <v>1865</v>
      </c>
      <c r="J180" s="716">
        <v>2193500000</v>
      </c>
    </row>
    <row r="181" spans="1:10" ht="26.4">
      <c r="A181" s="712"/>
      <c r="B181" s="712"/>
      <c r="C181" s="712"/>
      <c r="D181" s="712" t="s">
        <v>239</v>
      </c>
      <c r="E181" s="712" t="s">
        <v>188</v>
      </c>
      <c r="F181" s="712" t="s">
        <v>415</v>
      </c>
      <c r="G181" s="712" t="s">
        <v>130</v>
      </c>
      <c r="H181" s="712"/>
      <c r="I181" s="715" t="s">
        <v>131</v>
      </c>
      <c r="J181" s="716">
        <v>2193500000</v>
      </c>
    </row>
    <row r="182" spans="1:10">
      <c r="A182" s="712"/>
      <c r="B182" s="712"/>
      <c r="C182" s="712"/>
      <c r="D182" s="712" t="s">
        <v>239</v>
      </c>
      <c r="E182" s="712" t="s">
        <v>188</v>
      </c>
      <c r="F182" s="712" t="s">
        <v>415</v>
      </c>
      <c r="G182" s="712" t="s">
        <v>130</v>
      </c>
      <c r="H182" s="712" t="s">
        <v>132</v>
      </c>
      <c r="I182" s="715" t="s">
        <v>135</v>
      </c>
      <c r="J182" s="716">
        <v>2193500000</v>
      </c>
    </row>
    <row r="183" spans="1:10">
      <c r="A183" s="712"/>
      <c r="B183" s="712"/>
      <c r="C183" s="712"/>
      <c r="D183" s="712" t="s">
        <v>239</v>
      </c>
      <c r="E183" s="712" t="s">
        <v>188</v>
      </c>
      <c r="F183" s="712" t="s">
        <v>956</v>
      </c>
      <c r="G183" s="712"/>
      <c r="H183" s="712"/>
      <c r="I183" s="715" t="s">
        <v>1867</v>
      </c>
      <c r="J183" s="716">
        <v>1332281000</v>
      </c>
    </row>
    <row r="184" spans="1:10">
      <c r="A184" s="712"/>
      <c r="B184" s="712"/>
      <c r="C184" s="712"/>
      <c r="D184" s="712" t="s">
        <v>239</v>
      </c>
      <c r="E184" s="712" t="s">
        <v>188</v>
      </c>
      <c r="F184" s="712" t="s">
        <v>956</v>
      </c>
      <c r="G184" s="712" t="s">
        <v>178</v>
      </c>
      <c r="H184" s="712"/>
      <c r="I184" s="715" t="s">
        <v>179</v>
      </c>
      <c r="J184" s="716">
        <v>1308597000</v>
      </c>
    </row>
    <row r="185" spans="1:10" ht="26.4">
      <c r="A185" s="712"/>
      <c r="B185" s="712"/>
      <c r="C185" s="712"/>
      <c r="D185" s="712" t="s">
        <v>239</v>
      </c>
      <c r="E185" s="712" t="s">
        <v>188</v>
      </c>
      <c r="F185" s="712" t="s">
        <v>956</v>
      </c>
      <c r="G185" s="712" t="s">
        <v>178</v>
      </c>
      <c r="H185" s="712" t="s">
        <v>180</v>
      </c>
      <c r="I185" s="715" t="s">
        <v>1810</v>
      </c>
      <c r="J185" s="716">
        <v>1308597000</v>
      </c>
    </row>
    <row r="186" spans="1:10">
      <c r="A186" s="712"/>
      <c r="B186" s="712"/>
      <c r="C186" s="712"/>
      <c r="D186" s="712" t="s">
        <v>239</v>
      </c>
      <c r="E186" s="712" t="s">
        <v>188</v>
      </c>
      <c r="F186" s="712" t="s">
        <v>956</v>
      </c>
      <c r="G186" s="712" t="s">
        <v>19</v>
      </c>
      <c r="H186" s="712"/>
      <c r="I186" s="715" t="s">
        <v>133</v>
      </c>
      <c r="J186" s="716">
        <v>23684000</v>
      </c>
    </row>
    <row r="187" spans="1:10">
      <c r="A187" s="712"/>
      <c r="B187" s="712"/>
      <c r="C187" s="712"/>
      <c r="D187" s="712" t="s">
        <v>239</v>
      </c>
      <c r="E187" s="712" t="s">
        <v>188</v>
      </c>
      <c r="F187" s="712" t="s">
        <v>956</v>
      </c>
      <c r="G187" s="712" t="s">
        <v>19</v>
      </c>
      <c r="H187" s="712" t="s">
        <v>20</v>
      </c>
      <c r="I187" s="715" t="s">
        <v>21</v>
      </c>
      <c r="J187" s="716">
        <v>12338500</v>
      </c>
    </row>
    <row r="188" spans="1:10">
      <c r="A188" s="712"/>
      <c r="B188" s="712"/>
      <c r="C188" s="712"/>
      <c r="D188" s="712" t="s">
        <v>239</v>
      </c>
      <c r="E188" s="712" t="s">
        <v>188</v>
      </c>
      <c r="F188" s="712" t="s">
        <v>956</v>
      </c>
      <c r="G188" s="712" t="s">
        <v>19</v>
      </c>
      <c r="H188" s="712" t="s">
        <v>22</v>
      </c>
      <c r="I188" s="715" t="s">
        <v>23</v>
      </c>
      <c r="J188" s="716">
        <v>11345500</v>
      </c>
    </row>
    <row r="189" spans="1:10">
      <c r="A189" s="712"/>
      <c r="B189" s="712"/>
      <c r="C189" s="712"/>
      <c r="D189" s="712" t="s">
        <v>239</v>
      </c>
      <c r="E189" s="712" t="s">
        <v>188</v>
      </c>
      <c r="F189" s="712" t="s">
        <v>1870</v>
      </c>
      <c r="G189" s="712"/>
      <c r="H189" s="712"/>
      <c r="I189" s="715" t="s">
        <v>1871</v>
      </c>
      <c r="J189" s="716">
        <v>12131899000</v>
      </c>
    </row>
    <row r="190" spans="1:10">
      <c r="A190" s="712"/>
      <c r="B190" s="712"/>
      <c r="C190" s="712"/>
      <c r="D190" s="712" t="s">
        <v>239</v>
      </c>
      <c r="E190" s="712" t="s">
        <v>188</v>
      </c>
      <c r="F190" s="712" t="s">
        <v>1870</v>
      </c>
      <c r="G190" s="712" t="s">
        <v>178</v>
      </c>
      <c r="H190" s="712"/>
      <c r="I190" s="715" t="s">
        <v>179</v>
      </c>
      <c r="J190" s="716">
        <v>11820206000</v>
      </c>
    </row>
    <row r="191" spans="1:10" ht="26.4">
      <c r="A191" s="712"/>
      <c r="B191" s="712"/>
      <c r="C191" s="712"/>
      <c r="D191" s="712" t="s">
        <v>239</v>
      </c>
      <c r="E191" s="712" t="s">
        <v>188</v>
      </c>
      <c r="F191" s="712" t="s">
        <v>1870</v>
      </c>
      <c r="G191" s="712" t="s">
        <v>178</v>
      </c>
      <c r="H191" s="712" t="s">
        <v>180</v>
      </c>
      <c r="I191" s="715" t="s">
        <v>1810</v>
      </c>
      <c r="J191" s="716">
        <v>11820206000</v>
      </c>
    </row>
    <row r="192" spans="1:10">
      <c r="A192" s="712"/>
      <c r="B192" s="712"/>
      <c r="C192" s="712"/>
      <c r="D192" s="712" t="s">
        <v>239</v>
      </c>
      <c r="E192" s="712" t="s">
        <v>188</v>
      </c>
      <c r="F192" s="712" t="s">
        <v>1870</v>
      </c>
      <c r="G192" s="712" t="s">
        <v>19</v>
      </c>
      <c r="H192" s="712"/>
      <c r="I192" s="715" t="s">
        <v>133</v>
      </c>
      <c r="J192" s="716">
        <v>311693000</v>
      </c>
    </row>
    <row r="193" spans="1:10">
      <c r="A193" s="712"/>
      <c r="B193" s="712"/>
      <c r="C193" s="712"/>
      <c r="D193" s="712" t="s">
        <v>239</v>
      </c>
      <c r="E193" s="712" t="s">
        <v>188</v>
      </c>
      <c r="F193" s="712" t="s">
        <v>1870</v>
      </c>
      <c r="G193" s="712" t="s">
        <v>19</v>
      </c>
      <c r="H193" s="712" t="s">
        <v>20</v>
      </c>
      <c r="I193" s="715" t="s">
        <v>21</v>
      </c>
      <c r="J193" s="716">
        <v>43774000</v>
      </c>
    </row>
    <row r="194" spans="1:10">
      <c r="A194" s="712"/>
      <c r="B194" s="712"/>
      <c r="C194" s="712"/>
      <c r="D194" s="712" t="s">
        <v>239</v>
      </c>
      <c r="E194" s="712" t="s">
        <v>188</v>
      </c>
      <c r="F194" s="712" t="s">
        <v>1870</v>
      </c>
      <c r="G194" s="712" t="s">
        <v>19</v>
      </c>
      <c r="H194" s="712" t="s">
        <v>22</v>
      </c>
      <c r="I194" s="715" t="s">
        <v>23</v>
      </c>
      <c r="J194" s="716">
        <v>211461000</v>
      </c>
    </row>
    <row r="195" spans="1:10">
      <c r="A195" s="712"/>
      <c r="B195" s="712"/>
      <c r="C195" s="712"/>
      <c r="D195" s="712" t="s">
        <v>239</v>
      </c>
      <c r="E195" s="712" t="s">
        <v>188</v>
      </c>
      <c r="F195" s="712" t="s">
        <v>1870</v>
      </c>
      <c r="G195" s="712" t="s">
        <v>19</v>
      </c>
      <c r="H195" s="712" t="s">
        <v>245</v>
      </c>
      <c r="I195" s="715" t="s">
        <v>135</v>
      </c>
      <c r="J195" s="716">
        <v>56458000</v>
      </c>
    </row>
    <row r="196" spans="1:10">
      <c r="A196" s="712"/>
      <c r="B196" s="712"/>
      <c r="C196" s="712"/>
      <c r="D196" s="712" t="s">
        <v>239</v>
      </c>
      <c r="E196" s="712" t="s">
        <v>188</v>
      </c>
      <c r="F196" s="712" t="s">
        <v>189</v>
      </c>
      <c r="G196" s="712"/>
      <c r="H196" s="712"/>
      <c r="I196" s="715" t="s">
        <v>1872</v>
      </c>
      <c r="J196" s="716">
        <v>4210496000</v>
      </c>
    </row>
    <row r="197" spans="1:10">
      <c r="A197" s="712"/>
      <c r="B197" s="712"/>
      <c r="C197" s="712"/>
      <c r="D197" s="712" t="s">
        <v>239</v>
      </c>
      <c r="E197" s="712" t="s">
        <v>188</v>
      </c>
      <c r="F197" s="712" t="s">
        <v>189</v>
      </c>
      <c r="G197" s="712" t="s">
        <v>178</v>
      </c>
      <c r="H197" s="712"/>
      <c r="I197" s="715" t="s">
        <v>179</v>
      </c>
      <c r="J197" s="716">
        <v>3800450000</v>
      </c>
    </row>
    <row r="198" spans="1:10" ht="26.4">
      <c r="A198" s="712"/>
      <c r="B198" s="712"/>
      <c r="C198" s="712"/>
      <c r="D198" s="712" t="s">
        <v>239</v>
      </c>
      <c r="E198" s="712" t="s">
        <v>188</v>
      </c>
      <c r="F198" s="712" t="s">
        <v>189</v>
      </c>
      <c r="G198" s="712" t="s">
        <v>178</v>
      </c>
      <c r="H198" s="712" t="s">
        <v>180</v>
      </c>
      <c r="I198" s="715" t="s">
        <v>1810</v>
      </c>
      <c r="J198" s="716">
        <v>3800450000</v>
      </c>
    </row>
    <row r="199" spans="1:10">
      <c r="A199" s="712"/>
      <c r="B199" s="712"/>
      <c r="C199" s="712"/>
      <c r="D199" s="712" t="s">
        <v>239</v>
      </c>
      <c r="E199" s="712" t="s">
        <v>188</v>
      </c>
      <c r="F199" s="712" t="s">
        <v>189</v>
      </c>
      <c r="G199" s="712" t="s">
        <v>19</v>
      </c>
      <c r="H199" s="712"/>
      <c r="I199" s="715" t="s">
        <v>133</v>
      </c>
      <c r="J199" s="716">
        <v>410046000</v>
      </c>
    </row>
    <row r="200" spans="1:10">
      <c r="A200" s="712"/>
      <c r="B200" s="712"/>
      <c r="C200" s="712"/>
      <c r="D200" s="712" t="s">
        <v>239</v>
      </c>
      <c r="E200" s="712" t="s">
        <v>188</v>
      </c>
      <c r="F200" s="712" t="s">
        <v>189</v>
      </c>
      <c r="G200" s="712" t="s">
        <v>19</v>
      </c>
      <c r="H200" s="712" t="s">
        <v>20</v>
      </c>
      <c r="I200" s="715" t="s">
        <v>21</v>
      </c>
      <c r="J200" s="716">
        <v>410046000</v>
      </c>
    </row>
    <row r="201" spans="1:10">
      <c r="A201" s="712"/>
      <c r="B201" s="712"/>
      <c r="C201" s="712"/>
      <c r="D201" s="712" t="s">
        <v>239</v>
      </c>
      <c r="E201" s="712" t="s">
        <v>188</v>
      </c>
      <c r="F201" s="712" t="s">
        <v>2030</v>
      </c>
      <c r="G201" s="712"/>
      <c r="H201" s="712"/>
      <c r="I201" s="715" t="s">
        <v>2031</v>
      </c>
      <c r="J201" s="716">
        <v>3546039200</v>
      </c>
    </row>
    <row r="202" spans="1:10">
      <c r="A202" s="712"/>
      <c r="B202" s="712"/>
      <c r="C202" s="712"/>
      <c r="D202" s="712" t="s">
        <v>239</v>
      </c>
      <c r="E202" s="712" t="s">
        <v>188</v>
      </c>
      <c r="F202" s="712" t="s">
        <v>2030</v>
      </c>
      <c r="G202" s="712" t="s">
        <v>178</v>
      </c>
      <c r="H202" s="712"/>
      <c r="I202" s="715" t="s">
        <v>179</v>
      </c>
      <c r="J202" s="716">
        <v>3438194200</v>
      </c>
    </row>
    <row r="203" spans="1:10" ht="26.4">
      <c r="A203" s="712"/>
      <c r="B203" s="712"/>
      <c r="C203" s="712"/>
      <c r="D203" s="712" t="s">
        <v>239</v>
      </c>
      <c r="E203" s="712" t="s">
        <v>188</v>
      </c>
      <c r="F203" s="712" t="s">
        <v>2030</v>
      </c>
      <c r="G203" s="712" t="s">
        <v>178</v>
      </c>
      <c r="H203" s="712" t="s">
        <v>180</v>
      </c>
      <c r="I203" s="715" t="s">
        <v>1810</v>
      </c>
      <c r="J203" s="716">
        <v>3438194200</v>
      </c>
    </row>
    <row r="204" spans="1:10">
      <c r="A204" s="712"/>
      <c r="B204" s="712"/>
      <c r="C204" s="712"/>
      <c r="D204" s="712" t="s">
        <v>239</v>
      </c>
      <c r="E204" s="712" t="s">
        <v>188</v>
      </c>
      <c r="F204" s="712" t="s">
        <v>2030</v>
      </c>
      <c r="G204" s="712" t="s">
        <v>19</v>
      </c>
      <c r="H204" s="712"/>
      <c r="I204" s="715" t="s">
        <v>133</v>
      </c>
      <c r="J204" s="716">
        <v>107845000</v>
      </c>
    </row>
    <row r="205" spans="1:10">
      <c r="A205" s="712"/>
      <c r="B205" s="712"/>
      <c r="C205" s="712"/>
      <c r="D205" s="712" t="s">
        <v>239</v>
      </c>
      <c r="E205" s="712" t="s">
        <v>188</v>
      </c>
      <c r="F205" s="712" t="s">
        <v>2030</v>
      </c>
      <c r="G205" s="712" t="s">
        <v>19</v>
      </c>
      <c r="H205" s="712" t="s">
        <v>20</v>
      </c>
      <c r="I205" s="715" t="s">
        <v>21</v>
      </c>
      <c r="J205" s="716">
        <v>48131000</v>
      </c>
    </row>
    <row r="206" spans="1:10">
      <c r="A206" s="712"/>
      <c r="B206" s="712"/>
      <c r="C206" s="712"/>
      <c r="D206" s="712" t="s">
        <v>239</v>
      </c>
      <c r="E206" s="712" t="s">
        <v>188</v>
      </c>
      <c r="F206" s="712" t="s">
        <v>2030</v>
      </c>
      <c r="G206" s="712" t="s">
        <v>19</v>
      </c>
      <c r="H206" s="712" t="s">
        <v>22</v>
      </c>
      <c r="I206" s="715" t="s">
        <v>23</v>
      </c>
      <c r="J206" s="716">
        <v>59714000</v>
      </c>
    </row>
    <row r="207" spans="1:10">
      <c r="A207" s="712"/>
      <c r="B207" s="712"/>
      <c r="C207" s="712"/>
      <c r="D207" s="712" t="s">
        <v>239</v>
      </c>
      <c r="E207" s="712" t="s">
        <v>188</v>
      </c>
      <c r="F207" s="712" t="s">
        <v>1939</v>
      </c>
      <c r="G207" s="712"/>
      <c r="H207" s="712"/>
      <c r="I207" s="715" t="s">
        <v>1940</v>
      </c>
      <c r="J207" s="716">
        <v>1995622000</v>
      </c>
    </row>
    <row r="208" spans="1:10">
      <c r="A208" s="712"/>
      <c r="B208" s="712"/>
      <c r="C208" s="712"/>
      <c r="D208" s="712" t="s">
        <v>239</v>
      </c>
      <c r="E208" s="712" t="s">
        <v>188</v>
      </c>
      <c r="F208" s="712" t="s">
        <v>1939</v>
      </c>
      <c r="G208" s="712" t="s">
        <v>178</v>
      </c>
      <c r="H208" s="712"/>
      <c r="I208" s="715" t="s">
        <v>179</v>
      </c>
      <c r="J208" s="716">
        <v>1978572000</v>
      </c>
    </row>
    <row r="209" spans="1:10" ht="26.4">
      <c r="A209" s="712"/>
      <c r="B209" s="712"/>
      <c r="C209" s="712"/>
      <c r="D209" s="712" t="s">
        <v>239</v>
      </c>
      <c r="E209" s="712" t="s">
        <v>188</v>
      </c>
      <c r="F209" s="712" t="s">
        <v>1939</v>
      </c>
      <c r="G209" s="712" t="s">
        <v>178</v>
      </c>
      <c r="H209" s="712" t="s">
        <v>180</v>
      </c>
      <c r="I209" s="715" t="s">
        <v>1810</v>
      </c>
      <c r="J209" s="716">
        <v>1978572000</v>
      </c>
    </row>
    <row r="210" spans="1:10">
      <c r="A210" s="712"/>
      <c r="B210" s="712"/>
      <c r="C210" s="712"/>
      <c r="D210" s="712" t="s">
        <v>239</v>
      </c>
      <c r="E210" s="712" t="s">
        <v>188</v>
      </c>
      <c r="F210" s="712" t="s">
        <v>1939</v>
      </c>
      <c r="G210" s="712" t="s">
        <v>19</v>
      </c>
      <c r="H210" s="712"/>
      <c r="I210" s="715" t="s">
        <v>133</v>
      </c>
      <c r="J210" s="716">
        <v>17050000</v>
      </c>
    </row>
    <row r="211" spans="1:10">
      <c r="A211" s="712"/>
      <c r="B211" s="712"/>
      <c r="C211" s="712"/>
      <c r="D211" s="712" t="s">
        <v>239</v>
      </c>
      <c r="E211" s="712" t="s">
        <v>188</v>
      </c>
      <c r="F211" s="712" t="s">
        <v>1939</v>
      </c>
      <c r="G211" s="712" t="s">
        <v>19</v>
      </c>
      <c r="H211" s="712" t="s">
        <v>22</v>
      </c>
      <c r="I211" s="715" t="s">
        <v>23</v>
      </c>
      <c r="J211" s="716">
        <v>17050000</v>
      </c>
    </row>
    <row r="212" spans="1:10">
      <c r="A212" s="712"/>
      <c r="B212" s="712"/>
      <c r="C212" s="712"/>
      <c r="D212" s="712" t="s">
        <v>246</v>
      </c>
      <c r="E212" s="712"/>
      <c r="F212" s="712"/>
      <c r="G212" s="712"/>
      <c r="H212" s="712"/>
      <c r="I212" s="712"/>
      <c r="J212" s="716">
        <v>12478284766</v>
      </c>
    </row>
    <row r="213" spans="1:10">
      <c r="A213" s="712"/>
      <c r="B213" s="712"/>
      <c r="C213" s="712"/>
      <c r="D213" s="712" t="s">
        <v>246</v>
      </c>
      <c r="E213" s="712" t="s">
        <v>188</v>
      </c>
      <c r="F213" s="712"/>
      <c r="G213" s="712"/>
      <c r="H213" s="712"/>
      <c r="I213" s="715" t="s">
        <v>1374</v>
      </c>
      <c r="J213" s="716">
        <v>12380284766</v>
      </c>
    </row>
    <row r="214" spans="1:10">
      <c r="A214" s="712"/>
      <c r="B214" s="712"/>
      <c r="C214" s="712"/>
      <c r="D214" s="712" t="s">
        <v>246</v>
      </c>
      <c r="E214" s="712" t="s">
        <v>188</v>
      </c>
      <c r="F214" s="712" t="s">
        <v>1018</v>
      </c>
      <c r="G214" s="712"/>
      <c r="H214" s="712"/>
      <c r="I214" s="715" t="s">
        <v>1861</v>
      </c>
      <c r="J214" s="716">
        <v>10395376766</v>
      </c>
    </row>
    <row r="215" spans="1:10">
      <c r="A215" s="712"/>
      <c r="B215" s="712"/>
      <c r="C215" s="712"/>
      <c r="D215" s="712" t="s">
        <v>246</v>
      </c>
      <c r="E215" s="712" t="s">
        <v>188</v>
      </c>
      <c r="F215" s="712" t="s">
        <v>1018</v>
      </c>
      <c r="G215" s="712" t="s">
        <v>96</v>
      </c>
      <c r="H215" s="712"/>
      <c r="I215" s="715" t="s">
        <v>97</v>
      </c>
      <c r="J215" s="716">
        <v>24484766</v>
      </c>
    </row>
    <row r="216" spans="1:10">
      <c r="A216" s="712"/>
      <c r="B216" s="712"/>
      <c r="C216" s="712"/>
      <c r="D216" s="712" t="s">
        <v>246</v>
      </c>
      <c r="E216" s="712" t="s">
        <v>188</v>
      </c>
      <c r="F216" s="712" t="s">
        <v>1018</v>
      </c>
      <c r="G216" s="712" t="s">
        <v>96</v>
      </c>
      <c r="H216" s="712" t="s">
        <v>864</v>
      </c>
      <c r="I216" s="715" t="s">
        <v>1770</v>
      </c>
      <c r="J216" s="716">
        <v>24484766</v>
      </c>
    </row>
    <row r="217" spans="1:10">
      <c r="A217" s="712"/>
      <c r="B217" s="712"/>
      <c r="C217" s="712"/>
      <c r="D217" s="712" t="s">
        <v>246</v>
      </c>
      <c r="E217" s="712" t="s">
        <v>188</v>
      </c>
      <c r="F217" s="712" t="s">
        <v>1018</v>
      </c>
      <c r="G217" s="712" t="s">
        <v>100</v>
      </c>
      <c r="H217" s="712"/>
      <c r="I217" s="715" t="s">
        <v>101</v>
      </c>
      <c r="J217" s="716">
        <v>2500000</v>
      </c>
    </row>
    <row r="218" spans="1:10">
      <c r="A218" s="712"/>
      <c r="B218" s="712"/>
      <c r="C218" s="712"/>
      <c r="D218" s="712" t="s">
        <v>246</v>
      </c>
      <c r="E218" s="712" t="s">
        <v>188</v>
      </c>
      <c r="F218" s="712" t="s">
        <v>1018</v>
      </c>
      <c r="G218" s="712" t="s">
        <v>100</v>
      </c>
      <c r="H218" s="712" t="s">
        <v>443</v>
      </c>
      <c r="I218" s="715" t="s">
        <v>135</v>
      </c>
      <c r="J218" s="716">
        <v>2500000</v>
      </c>
    </row>
    <row r="219" spans="1:10">
      <c r="A219" s="712"/>
      <c r="B219" s="712"/>
      <c r="C219" s="712"/>
      <c r="D219" s="712" t="s">
        <v>246</v>
      </c>
      <c r="E219" s="712" t="s">
        <v>188</v>
      </c>
      <c r="F219" s="712" t="s">
        <v>1018</v>
      </c>
      <c r="G219" s="712" t="s">
        <v>115</v>
      </c>
      <c r="H219" s="712"/>
      <c r="I219" s="715" t="s">
        <v>1781</v>
      </c>
      <c r="J219" s="716">
        <v>130961000</v>
      </c>
    </row>
    <row r="220" spans="1:10">
      <c r="A220" s="712"/>
      <c r="B220" s="712"/>
      <c r="C220" s="712"/>
      <c r="D220" s="712" t="s">
        <v>246</v>
      </c>
      <c r="E220" s="712" t="s">
        <v>188</v>
      </c>
      <c r="F220" s="712" t="s">
        <v>1018</v>
      </c>
      <c r="G220" s="712" t="s">
        <v>115</v>
      </c>
      <c r="H220" s="712" t="s">
        <v>116</v>
      </c>
      <c r="I220" s="715" t="s">
        <v>117</v>
      </c>
      <c r="J220" s="716">
        <v>106261000</v>
      </c>
    </row>
    <row r="221" spans="1:10">
      <c r="A221" s="712"/>
      <c r="B221" s="712"/>
      <c r="C221" s="712"/>
      <c r="D221" s="712" t="s">
        <v>246</v>
      </c>
      <c r="E221" s="712" t="s">
        <v>188</v>
      </c>
      <c r="F221" s="712" t="s">
        <v>1018</v>
      </c>
      <c r="G221" s="712" t="s">
        <v>115</v>
      </c>
      <c r="H221" s="712" t="s">
        <v>118</v>
      </c>
      <c r="I221" s="715" t="s">
        <v>119</v>
      </c>
      <c r="J221" s="716">
        <v>24700000</v>
      </c>
    </row>
    <row r="222" spans="1:10">
      <c r="A222" s="712"/>
      <c r="B222" s="712"/>
      <c r="C222" s="712"/>
      <c r="D222" s="712" t="s">
        <v>246</v>
      </c>
      <c r="E222" s="712" t="s">
        <v>188</v>
      </c>
      <c r="F222" s="712" t="s">
        <v>1018</v>
      </c>
      <c r="G222" s="712" t="s">
        <v>160</v>
      </c>
      <c r="H222" s="712"/>
      <c r="I222" s="715" t="s">
        <v>161</v>
      </c>
      <c r="J222" s="716">
        <v>266128000</v>
      </c>
    </row>
    <row r="223" spans="1:10">
      <c r="A223" s="712"/>
      <c r="B223" s="712"/>
      <c r="C223" s="712"/>
      <c r="D223" s="712" t="s">
        <v>246</v>
      </c>
      <c r="E223" s="712" t="s">
        <v>188</v>
      </c>
      <c r="F223" s="712" t="s">
        <v>1018</v>
      </c>
      <c r="G223" s="712" t="s">
        <v>160</v>
      </c>
      <c r="H223" s="712" t="s">
        <v>162</v>
      </c>
      <c r="I223" s="715" t="s">
        <v>163</v>
      </c>
      <c r="J223" s="716">
        <v>8835000</v>
      </c>
    </row>
    <row r="224" spans="1:10">
      <c r="A224" s="712"/>
      <c r="B224" s="712"/>
      <c r="C224" s="712"/>
      <c r="D224" s="712" t="s">
        <v>246</v>
      </c>
      <c r="E224" s="712" t="s">
        <v>188</v>
      </c>
      <c r="F224" s="712" t="s">
        <v>1018</v>
      </c>
      <c r="G224" s="712" t="s">
        <v>160</v>
      </c>
      <c r="H224" s="712" t="s">
        <v>544</v>
      </c>
      <c r="I224" s="715" t="s">
        <v>545</v>
      </c>
      <c r="J224" s="716">
        <v>1100000</v>
      </c>
    </row>
    <row r="225" spans="1:10">
      <c r="A225" s="712"/>
      <c r="B225" s="712"/>
      <c r="C225" s="712"/>
      <c r="D225" s="712" t="s">
        <v>246</v>
      </c>
      <c r="E225" s="712" t="s">
        <v>188</v>
      </c>
      <c r="F225" s="712" t="s">
        <v>1018</v>
      </c>
      <c r="G225" s="712" t="s">
        <v>160</v>
      </c>
      <c r="H225" s="712" t="s">
        <v>438</v>
      </c>
      <c r="I225" s="715" t="s">
        <v>1786</v>
      </c>
      <c r="J225" s="716">
        <v>600000</v>
      </c>
    </row>
    <row r="226" spans="1:10">
      <c r="A226" s="712"/>
      <c r="B226" s="712"/>
      <c r="C226" s="712"/>
      <c r="D226" s="712" t="s">
        <v>246</v>
      </c>
      <c r="E226" s="712" t="s">
        <v>188</v>
      </c>
      <c r="F226" s="712" t="s">
        <v>1018</v>
      </c>
      <c r="G226" s="712" t="s">
        <v>160</v>
      </c>
      <c r="H226" s="712" t="s">
        <v>549</v>
      </c>
      <c r="I226" s="715" t="s">
        <v>550</v>
      </c>
      <c r="J226" s="716">
        <v>112950000</v>
      </c>
    </row>
    <row r="227" spans="1:10">
      <c r="A227" s="712"/>
      <c r="B227" s="712"/>
      <c r="C227" s="712"/>
      <c r="D227" s="712" t="s">
        <v>246</v>
      </c>
      <c r="E227" s="712" t="s">
        <v>188</v>
      </c>
      <c r="F227" s="712" t="s">
        <v>1018</v>
      </c>
      <c r="G227" s="712" t="s">
        <v>160</v>
      </c>
      <c r="H227" s="712" t="s">
        <v>551</v>
      </c>
      <c r="I227" s="715" t="s">
        <v>133</v>
      </c>
      <c r="J227" s="716">
        <v>142643000</v>
      </c>
    </row>
    <row r="228" spans="1:10">
      <c r="A228" s="712"/>
      <c r="B228" s="712"/>
      <c r="C228" s="712"/>
      <c r="D228" s="712" t="s">
        <v>246</v>
      </c>
      <c r="E228" s="712" t="s">
        <v>188</v>
      </c>
      <c r="F228" s="712" t="s">
        <v>1018</v>
      </c>
      <c r="G228" s="712" t="s">
        <v>554</v>
      </c>
      <c r="H228" s="712"/>
      <c r="I228" s="715" t="s">
        <v>555</v>
      </c>
      <c r="J228" s="716">
        <v>1400000</v>
      </c>
    </row>
    <row r="229" spans="1:10">
      <c r="A229" s="712"/>
      <c r="B229" s="712"/>
      <c r="C229" s="712"/>
      <c r="D229" s="712" t="s">
        <v>246</v>
      </c>
      <c r="E229" s="712" t="s">
        <v>188</v>
      </c>
      <c r="F229" s="712" t="s">
        <v>1018</v>
      </c>
      <c r="G229" s="712" t="s">
        <v>554</v>
      </c>
      <c r="H229" s="712" t="s">
        <v>556</v>
      </c>
      <c r="I229" s="715" t="s">
        <v>557</v>
      </c>
      <c r="J229" s="716">
        <v>1400000</v>
      </c>
    </row>
    <row r="230" spans="1:10" ht="26.4">
      <c r="A230" s="712"/>
      <c r="B230" s="712"/>
      <c r="C230" s="712"/>
      <c r="D230" s="712" t="s">
        <v>246</v>
      </c>
      <c r="E230" s="712" t="s">
        <v>188</v>
      </c>
      <c r="F230" s="712" t="s">
        <v>1018</v>
      </c>
      <c r="G230" s="712" t="s">
        <v>130</v>
      </c>
      <c r="H230" s="712"/>
      <c r="I230" s="715" t="s">
        <v>131</v>
      </c>
      <c r="J230" s="716">
        <v>299292000</v>
      </c>
    </row>
    <row r="231" spans="1:10">
      <c r="A231" s="712"/>
      <c r="B231" s="712"/>
      <c r="C231" s="712"/>
      <c r="D231" s="712" t="s">
        <v>246</v>
      </c>
      <c r="E231" s="712" t="s">
        <v>188</v>
      </c>
      <c r="F231" s="712" t="s">
        <v>1018</v>
      </c>
      <c r="G231" s="712" t="s">
        <v>130</v>
      </c>
      <c r="H231" s="712" t="s">
        <v>585</v>
      </c>
      <c r="I231" s="715" t="s">
        <v>1799</v>
      </c>
      <c r="J231" s="716">
        <v>293612000</v>
      </c>
    </row>
    <row r="232" spans="1:10">
      <c r="A232" s="712"/>
      <c r="B232" s="712"/>
      <c r="C232" s="712"/>
      <c r="D232" s="712" t="s">
        <v>246</v>
      </c>
      <c r="E232" s="712" t="s">
        <v>188</v>
      </c>
      <c r="F232" s="712" t="s">
        <v>1018</v>
      </c>
      <c r="G232" s="712" t="s">
        <v>130</v>
      </c>
      <c r="H232" s="712" t="s">
        <v>132</v>
      </c>
      <c r="I232" s="715" t="s">
        <v>135</v>
      </c>
      <c r="J232" s="716">
        <v>5680000</v>
      </c>
    </row>
    <row r="233" spans="1:10">
      <c r="A233" s="712"/>
      <c r="B233" s="712"/>
      <c r="C233" s="712"/>
      <c r="D233" s="712" t="s">
        <v>246</v>
      </c>
      <c r="E233" s="712" t="s">
        <v>188</v>
      </c>
      <c r="F233" s="712" t="s">
        <v>1018</v>
      </c>
      <c r="G233" s="712" t="s">
        <v>31</v>
      </c>
      <c r="H233" s="712"/>
      <c r="I233" s="715" t="s">
        <v>32</v>
      </c>
      <c r="J233" s="716">
        <v>9435971000</v>
      </c>
    </row>
    <row r="234" spans="1:10">
      <c r="A234" s="712"/>
      <c r="B234" s="712"/>
      <c r="C234" s="712"/>
      <c r="D234" s="712" t="s">
        <v>246</v>
      </c>
      <c r="E234" s="712" t="s">
        <v>188</v>
      </c>
      <c r="F234" s="712" t="s">
        <v>1018</v>
      </c>
      <c r="G234" s="712" t="s">
        <v>31</v>
      </c>
      <c r="H234" s="712" t="s">
        <v>653</v>
      </c>
      <c r="I234" s="715" t="s">
        <v>865</v>
      </c>
      <c r="J234" s="716">
        <v>292325000</v>
      </c>
    </row>
    <row r="235" spans="1:10">
      <c r="A235" s="712"/>
      <c r="B235" s="712"/>
      <c r="C235" s="712"/>
      <c r="D235" s="712" t="s">
        <v>246</v>
      </c>
      <c r="E235" s="712" t="s">
        <v>188</v>
      </c>
      <c r="F235" s="712" t="s">
        <v>1018</v>
      </c>
      <c r="G235" s="712" t="s">
        <v>31</v>
      </c>
      <c r="H235" s="712" t="s">
        <v>33</v>
      </c>
      <c r="I235" s="715" t="s">
        <v>135</v>
      </c>
      <c r="J235" s="716">
        <v>9143646000</v>
      </c>
    </row>
    <row r="236" spans="1:10">
      <c r="A236" s="712"/>
      <c r="B236" s="712"/>
      <c r="C236" s="712"/>
      <c r="D236" s="712" t="s">
        <v>246</v>
      </c>
      <c r="E236" s="712" t="s">
        <v>188</v>
      </c>
      <c r="F236" s="712" t="s">
        <v>1018</v>
      </c>
      <c r="G236" s="712" t="s">
        <v>134</v>
      </c>
      <c r="H236" s="712"/>
      <c r="I236" s="715" t="s">
        <v>135</v>
      </c>
      <c r="J236" s="716">
        <v>234640000</v>
      </c>
    </row>
    <row r="237" spans="1:10">
      <c r="A237" s="712"/>
      <c r="B237" s="712"/>
      <c r="C237" s="712"/>
      <c r="D237" s="712" t="s">
        <v>246</v>
      </c>
      <c r="E237" s="712" t="s">
        <v>188</v>
      </c>
      <c r="F237" s="712" t="s">
        <v>1018</v>
      </c>
      <c r="G237" s="712" t="s">
        <v>134</v>
      </c>
      <c r="H237" s="712" t="s">
        <v>139</v>
      </c>
      <c r="I237" s="715" t="s">
        <v>140</v>
      </c>
      <c r="J237" s="716">
        <v>234640000</v>
      </c>
    </row>
    <row r="238" spans="1:10">
      <c r="A238" s="712"/>
      <c r="B238" s="712"/>
      <c r="C238" s="712"/>
      <c r="D238" s="712" t="s">
        <v>246</v>
      </c>
      <c r="E238" s="712" t="s">
        <v>188</v>
      </c>
      <c r="F238" s="712" t="s">
        <v>956</v>
      </c>
      <c r="G238" s="712"/>
      <c r="H238" s="712"/>
      <c r="I238" s="715" t="s">
        <v>1867</v>
      </c>
      <c r="J238" s="716">
        <v>97020000</v>
      </c>
    </row>
    <row r="239" spans="1:10" ht="39.6">
      <c r="A239" s="712"/>
      <c r="B239" s="712"/>
      <c r="C239" s="712"/>
      <c r="D239" s="712" t="s">
        <v>246</v>
      </c>
      <c r="E239" s="712" t="s">
        <v>188</v>
      </c>
      <c r="F239" s="712" t="s">
        <v>956</v>
      </c>
      <c r="G239" s="712" t="s">
        <v>560</v>
      </c>
      <c r="H239" s="712"/>
      <c r="I239" s="715" t="s">
        <v>1790</v>
      </c>
      <c r="J239" s="716">
        <v>97020000</v>
      </c>
    </row>
    <row r="240" spans="1:10">
      <c r="A240" s="712"/>
      <c r="B240" s="712"/>
      <c r="C240" s="712"/>
      <c r="D240" s="712" t="s">
        <v>246</v>
      </c>
      <c r="E240" s="712" t="s">
        <v>188</v>
      </c>
      <c r="F240" s="712" t="s">
        <v>956</v>
      </c>
      <c r="G240" s="712" t="s">
        <v>560</v>
      </c>
      <c r="H240" s="712" t="s">
        <v>528</v>
      </c>
      <c r="I240" s="715" t="s">
        <v>529</v>
      </c>
      <c r="J240" s="716">
        <v>97020000</v>
      </c>
    </row>
    <row r="241" spans="1:10">
      <c r="A241" s="712"/>
      <c r="B241" s="712"/>
      <c r="C241" s="712"/>
      <c r="D241" s="712" t="s">
        <v>246</v>
      </c>
      <c r="E241" s="712" t="s">
        <v>188</v>
      </c>
      <c r="F241" s="712" t="s">
        <v>1870</v>
      </c>
      <c r="G241" s="712"/>
      <c r="H241" s="712"/>
      <c r="I241" s="715" t="s">
        <v>1871</v>
      </c>
      <c r="J241" s="716">
        <v>1887888000</v>
      </c>
    </row>
    <row r="242" spans="1:10" ht="39.6">
      <c r="A242" s="712"/>
      <c r="B242" s="712"/>
      <c r="C242" s="712"/>
      <c r="D242" s="712" t="s">
        <v>246</v>
      </c>
      <c r="E242" s="712" t="s">
        <v>188</v>
      </c>
      <c r="F242" s="712" t="s">
        <v>1870</v>
      </c>
      <c r="G242" s="712" t="s">
        <v>560</v>
      </c>
      <c r="H242" s="712"/>
      <c r="I242" s="715" t="s">
        <v>1790</v>
      </c>
      <c r="J242" s="716">
        <v>320448000</v>
      </c>
    </row>
    <row r="243" spans="1:10">
      <c r="A243" s="712"/>
      <c r="B243" s="712"/>
      <c r="C243" s="712"/>
      <c r="D243" s="712" t="s">
        <v>246</v>
      </c>
      <c r="E243" s="712" t="s">
        <v>188</v>
      </c>
      <c r="F243" s="712" t="s">
        <v>1870</v>
      </c>
      <c r="G243" s="712" t="s">
        <v>560</v>
      </c>
      <c r="H243" s="712" t="s">
        <v>254</v>
      </c>
      <c r="I243" s="715" t="s">
        <v>255</v>
      </c>
      <c r="J243" s="716">
        <v>320448000</v>
      </c>
    </row>
    <row r="244" spans="1:10">
      <c r="A244" s="712"/>
      <c r="B244" s="712"/>
      <c r="C244" s="712"/>
      <c r="D244" s="712" t="s">
        <v>246</v>
      </c>
      <c r="E244" s="712" t="s">
        <v>188</v>
      </c>
      <c r="F244" s="712" t="s">
        <v>1870</v>
      </c>
      <c r="G244" s="712" t="s">
        <v>178</v>
      </c>
      <c r="H244" s="712"/>
      <c r="I244" s="715" t="s">
        <v>179</v>
      </c>
      <c r="J244" s="716">
        <v>1412218000</v>
      </c>
    </row>
    <row r="245" spans="1:10" ht="26.4">
      <c r="A245" s="712"/>
      <c r="B245" s="712"/>
      <c r="C245" s="712"/>
      <c r="D245" s="712" t="s">
        <v>246</v>
      </c>
      <c r="E245" s="712" t="s">
        <v>188</v>
      </c>
      <c r="F245" s="712" t="s">
        <v>1870</v>
      </c>
      <c r="G245" s="712" t="s">
        <v>178</v>
      </c>
      <c r="H245" s="712" t="s">
        <v>180</v>
      </c>
      <c r="I245" s="715" t="s">
        <v>1810</v>
      </c>
      <c r="J245" s="716">
        <v>1412218000</v>
      </c>
    </row>
    <row r="246" spans="1:10">
      <c r="A246" s="712"/>
      <c r="B246" s="712"/>
      <c r="C246" s="712"/>
      <c r="D246" s="712" t="s">
        <v>246</v>
      </c>
      <c r="E246" s="712" t="s">
        <v>188</v>
      </c>
      <c r="F246" s="712" t="s">
        <v>1870</v>
      </c>
      <c r="G246" s="712" t="s">
        <v>19</v>
      </c>
      <c r="H246" s="712"/>
      <c r="I246" s="715" t="s">
        <v>133</v>
      </c>
      <c r="J246" s="716">
        <v>155222000</v>
      </c>
    </row>
    <row r="247" spans="1:10">
      <c r="A247" s="712"/>
      <c r="B247" s="712"/>
      <c r="C247" s="712"/>
      <c r="D247" s="712" t="s">
        <v>246</v>
      </c>
      <c r="E247" s="712" t="s">
        <v>188</v>
      </c>
      <c r="F247" s="712" t="s">
        <v>1870</v>
      </c>
      <c r="G247" s="712" t="s">
        <v>19</v>
      </c>
      <c r="H247" s="712" t="s">
        <v>22</v>
      </c>
      <c r="I247" s="715" t="s">
        <v>23</v>
      </c>
      <c r="J247" s="716">
        <v>154371000</v>
      </c>
    </row>
    <row r="248" spans="1:10">
      <c r="A248" s="712"/>
      <c r="B248" s="712"/>
      <c r="C248" s="712"/>
      <c r="D248" s="712" t="s">
        <v>246</v>
      </c>
      <c r="E248" s="712" t="s">
        <v>188</v>
      </c>
      <c r="F248" s="712" t="s">
        <v>1870</v>
      </c>
      <c r="G248" s="712" t="s">
        <v>19</v>
      </c>
      <c r="H248" s="712" t="s">
        <v>245</v>
      </c>
      <c r="I248" s="715" t="s">
        <v>135</v>
      </c>
      <c r="J248" s="716">
        <v>851000</v>
      </c>
    </row>
    <row r="249" spans="1:10" ht="26.4">
      <c r="A249" s="712"/>
      <c r="B249" s="712"/>
      <c r="C249" s="712"/>
      <c r="D249" s="712" t="s">
        <v>246</v>
      </c>
      <c r="E249" s="712" t="s">
        <v>223</v>
      </c>
      <c r="F249" s="712"/>
      <c r="G249" s="712"/>
      <c r="H249" s="712"/>
      <c r="I249" s="715" t="s">
        <v>1765</v>
      </c>
      <c r="J249" s="716">
        <v>98000000</v>
      </c>
    </row>
    <row r="250" spans="1:10">
      <c r="A250" s="712"/>
      <c r="B250" s="712"/>
      <c r="C250" s="712"/>
      <c r="D250" s="712" t="s">
        <v>246</v>
      </c>
      <c r="E250" s="712" t="s">
        <v>223</v>
      </c>
      <c r="F250" s="712" t="s">
        <v>1766</v>
      </c>
      <c r="G250" s="712"/>
      <c r="H250" s="712"/>
      <c r="I250" s="715" t="s">
        <v>1767</v>
      </c>
      <c r="J250" s="716">
        <v>98000000</v>
      </c>
    </row>
    <row r="251" spans="1:10" ht="39.6">
      <c r="A251" s="712"/>
      <c r="B251" s="712"/>
      <c r="C251" s="712"/>
      <c r="D251" s="712" t="s">
        <v>246</v>
      </c>
      <c r="E251" s="712" t="s">
        <v>223</v>
      </c>
      <c r="F251" s="712" t="s">
        <v>1766</v>
      </c>
      <c r="G251" s="712" t="s">
        <v>560</v>
      </c>
      <c r="H251" s="712"/>
      <c r="I251" s="715" t="s">
        <v>1790</v>
      </c>
      <c r="J251" s="716">
        <v>98000000</v>
      </c>
    </row>
    <row r="252" spans="1:10">
      <c r="A252" s="712"/>
      <c r="B252" s="712"/>
      <c r="C252" s="712"/>
      <c r="D252" s="712" t="s">
        <v>246</v>
      </c>
      <c r="E252" s="712" t="s">
        <v>223</v>
      </c>
      <c r="F252" s="712" t="s">
        <v>1766</v>
      </c>
      <c r="G252" s="712" t="s">
        <v>560</v>
      </c>
      <c r="H252" s="712" t="s">
        <v>5</v>
      </c>
      <c r="I252" s="715" t="s">
        <v>6</v>
      </c>
      <c r="J252" s="716">
        <v>98000000</v>
      </c>
    </row>
    <row r="253" spans="1:10">
      <c r="A253" s="712"/>
      <c r="B253" s="712" t="s">
        <v>1234</v>
      </c>
      <c r="C253" s="715" t="s">
        <v>2786</v>
      </c>
      <c r="D253" s="712"/>
      <c r="E253" s="712"/>
      <c r="F253" s="712"/>
      <c r="G253" s="712"/>
      <c r="H253" s="712"/>
      <c r="I253" s="712"/>
      <c r="J253" s="716">
        <v>70815264570</v>
      </c>
    </row>
    <row r="254" spans="1:10">
      <c r="A254" s="712"/>
      <c r="B254" s="712"/>
      <c r="C254" s="712"/>
      <c r="D254" s="712" t="s">
        <v>1047</v>
      </c>
      <c r="E254" s="712"/>
      <c r="F254" s="712"/>
      <c r="G254" s="712"/>
      <c r="H254" s="712"/>
      <c r="I254" s="715" t="s">
        <v>1048</v>
      </c>
      <c r="J254" s="716">
        <v>2122459400</v>
      </c>
    </row>
    <row r="255" spans="1:10" ht="26.4">
      <c r="A255" s="712"/>
      <c r="B255" s="712"/>
      <c r="C255" s="712"/>
      <c r="D255" s="712" t="s">
        <v>1047</v>
      </c>
      <c r="E255" s="712" t="s">
        <v>223</v>
      </c>
      <c r="F255" s="712"/>
      <c r="G255" s="712"/>
      <c r="H255" s="712"/>
      <c r="I255" s="715" t="s">
        <v>1765</v>
      </c>
      <c r="J255" s="716">
        <v>2122459400</v>
      </c>
    </row>
    <row r="256" spans="1:10">
      <c r="A256" s="712"/>
      <c r="B256" s="712"/>
      <c r="C256" s="712"/>
      <c r="D256" s="712" t="s">
        <v>1047</v>
      </c>
      <c r="E256" s="712" t="s">
        <v>223</v>
      </c>
      <c r="F256" s="712" t="s">
        <v>1766</v>
      </c>
      <c r="G256" s="712"/>
      <c r="H256" s="712"/>
      <c r="I256" s="715" t="s">
        <v>1767</v>
      </c>
      <c r="J256" s="716">
        <v>2122459400</v>
      </c>
    </row>
    <row r="257" spans="1:10">
      <c r="A257" s="712"/>
      <c r="B257" s="712"/>
      <c r="C257" s="712"/>
      <c r="D257" s="712" t="s">
        <v>1047</v>
      </c>
      <c r="E257" s="712" t="s">
        <v>223</v>
      </c>
      <c r="F257" s="712" t="s">
        <v>1766</v>
      </c>
      <c r="G257" s="712" t="s">
        <v>96</v>
      </c>
      <c r="H257" s="712"/>
      <c r="I257" s="715" t="s">
        <v>97</v>
      </c>
      <c r="J257" s="716">
        <v>117882400</v>
      </c>
    </row>
    <row r="258" spans="1:10">
      <c r="A258" s="712"/>
      <c r="B258" s="712"/>
      <c r="C258" s="712"/>
      <c r="D258" s="712" t="s">
        <v>1047</v>
      </c>
      <c r="E258" s="712" t="s">
        <v>223</v>
      </c>
      <c r="F258" s="712" t="s">
        <v>1766</v>
      </c>
      <c r="G258" s="712" t="s">
        <v>96</v>
      </c>
      <c r="H258" s="712" t="s">
        <v>864</v>
      </c>
      <c r="I258" s="715" t="s">
        <v>1770</v>
      </c>
      <c r="J258" s="716">
        <v>117882400</v>
      </c>
    </row>
    <row r="259" spans="1:10">
      <c r="A259" s="712"/>
      <c r="B259" s="712"/>
      <c r="C259" s="712"/>
      <c r="D259" s="712" t="s">
        <v>1047</v>
      </c>
      <c r="E259" s="712" t="s">
        <v>223</v>
      </c>
      <c r="F259" s="712" t="s">
        <v>1766</v>
      </c>
      <c r="G259" s="712" t="s">
        <v>112</v>
      </c>
      <c r="H259" s="712"/>
      <c r="I259" s="715" t="s">
        <v>113</v>
      </c>
      <c r="J259" s="716">
        <v>14905000</v>
      </c>
    </row>
    <row r="260" spans="1:10">
      <c r="A260" s="712"/>
      <c r="B260" s="712"/>
      <c r="C260" s="712"/>
      <c r="D260" s="712" t="s">
        <v>1047</v>
      </c>
      <c r="E260" s="712" t="s">
        <v>223</v>
      </c>
      <c r="F260" s="712" t="s">
        <v>1766</v>
      </c>
      <c r="G260" s="712" t="s">
        <v>112</v>
      </c>
      <c r="H260" s="712" t="s">
        <v>156</v>
      </c>
      <c r="I260" s="715" t="s">
        <v>1779</v>
      </c>
      <c r="J260" s="716">
        <v>14545000</v>
      </c>
    </row>
    <row r="261" spans="1:10">
      <c r="A261" s="712"/>
      <c r="B261" s="712"/>
      <c r="C261" s="712"/>
      <c r="D261" s="712" t="s">
        <v>1047</v>
      </c>
      <c r="E261" s="712" t="s">
        <v>223</v>
      </c>
      <c r="F261" s="712" t="s">
        <v>1766</v>
      </c>
      <c r="G261" s="712" t="s">
        <v>112</v>
      </c>
      <c r="H261" s="712" t="s">
        <v>157</v>
      </c>
      <c r="I261" s="715" t="s">
        <v>135</v>
      </c>
      <c r="J261" s="716">
        <v>360000</v>
      </c>
    </row>
    <row r="262" spans="1:10">
      <c r="A262" s="712"/>
      <c r="B262" s="712"/>
      <c r="C262" s="712"/>
      <c r="D262" s="712" t="s">
        <v>1047</v>
      </c>
      <c r="E262" s="712" t="s">
        <v>223</v>
      </c>
      <c r="F262" s="712" t="s">
        <v>1766</v>
      </c>
      <c r="G262" s="712" t="s">
        <v>115</v>
      </c>
      <c r="H262" s="712"/>
      <c r="I262" s="715" t="s">
        <v>1781</v>
      </c>
      <c r="J262" s="716">
        <v>7065000</v>
      </c>
    </row>
    <row r="263" spans="1:10">
      <c r="A263" s="712"/>
      <c r="B263" s="712"/>
      <c r="C263" s="712"/>
      <c r="D263" s="712" t="s">
        <v>1047</v>
      </c>
      <c r="E263" s="712" t="s">
        <v>223</v>
      </c>
      <c r="F263" s="712" t="s">
        <v>1766</v>
      </c>
      <c r="G263" s="712" t="s">
        <v>115</v>
      </c>
      <c r="H263" s="712" t="s">
        <v>116</v>
      </c>
      <c r="I263" s="715" t="s">
        <v>117</v>
      </c>
      <c r="J263" s="716">
        <v>7065000</v>
      </c>
    </row>
    <row r="264" spans="1:10">
      <c r="A264" s="712"/>
      <c r="B264" s="712"/>
      <c r="C264" s="712"/>
      <c r="D264" s="712" t="s">
        <v>1047</v>
      </c>
      <c r="E264" s="712" t="s">
        <v>223</v>
      </c>
      <c r="F264" s="712" t="s">
        <v>1766</v>
      </c>
      <c r="G264" s="712" t="s">
        <v>160</v>
      </c>
      <c r="H264" s="712"/>
      <c r="I264" s="715" t="s">
        <v>161</v>
      </c>
      <c r="J264" s="716">
        <v>1630161000</v>
      </c>
    </row>
    <row r="265" spans="1:10">
      <c r="A265" s="712"/>
      <c r="B265" s="712"/>
      <c r="C265" s="712"/>
      <c r="D265" s="712" t="s">
        <v>1047</v>
      </c>
      <c r="E265" s="712" t="s">
        <v>223</v>
      </c>
      <c r="F265" s="712" t="s">
        <v>1766</v>
      </c>
      <c r="G265" s="712" t="s">
        <v>160</v>
      </c>
      <c r="H265" s="712" t="s">
        <v>162</v>
      </c>
      <c r="I265" s="715" t="s">
        <v>163</v>
      </c>
      <c r="J265" s="716">
        <v>107340000</v>
      </c>
    </row>
    <row r="266" spans="1:10">
      <c r="A266" s="712"/>
      <c r="B266" s="712"/>
      <c r="C266" s="712"/>
      <c r="D266" s="712" t="s">
        <v>1047</v>
      </c>
      <c r="E266" s="712" t="s">
        <v>223</v>
      </c>
      <c r="F266" s="712" t="s">
        <v>1766</v>
      </c>
      <c r="G266" s="712" t="s">
        <v>160</v>
      </c>
      <c r="H266" s="712" t="s">
        <v>544</v>
      </c>
      <c r="I266" s="715" t="s">
        <v>545</v>
      </c>
      <c r="J266" s="716">
        <v>227200000</v>
      </c>
    </row>
    <row r="267" spans="1:10">
      <c r="A267" s="712"/>
      <c r="B267" s="712"/>
      <c r="C267" s="712"/>
      <c r="D267" s="712" t="s">
        <v>1047</v>
      </c>
      <c r="E267" s="712" t="s">
        <v>223</v>
      </c>
      <c r="F267" s="712" t="s">
        <v>1766</v>
      </c>
      <c r="G267" s="712" t="s">
        <v>160</v>
      </c>
      <c r="H267" s="712" t="s">
        <v>975</v>
      </c>
      <c r="I267" s="715" t="s">
        <v>974</v>
      </c>
      <c r="J267" s="716">
        <v>307370000</v>
      </c>
    </row>
    <row r="268" spans="1:10">
      <c r="A268" s="712"/>
      <c r="B268" s="712"/>
      <c r="C268" s="712"/>
      <c r="D268" s="712" t="s">
        <v>1047</v>
      </c>
      <c r="E268" s="712" t="s">
        <v>223</v>
      </c>
      <c r="F268" s="712" t="s">
        <v>1766</v>
      </c>
      <c r="G268" s="712" t="s">
        <v>160</v>
      </c>
      <c r="H268" s="712" t="s">
        <v>546</v>
      </c>
      <c r="I268" s="715" t="s">
        <v>128</v>
      </c>
      <c r="J268" s="716">
        <v>26100000</v>
      </c>
    </row>
    <row r="269" spans="1:10">
      <c r="A269" s="712"/>
      <c r="B269" s="712"/>
      <c r="C269" s="712"/>
      <c r="D269" s="712" t="s">
        <v>1047</v>
      </c>
      <c r="E269" s="712" t="s">
        <v>223</v>
      </c>
      <c r="F269" s="712" t="s">
        <v>1766</v>
      </c>
      <c r="G269" s="712" t="s">
        <v>160</v>
      </c>
      <c r="H269" s="712" t="s">
        <v>547</v>
      </c>
      <c r="I269" s="715" t="s">
        <v>548</v>
      </c>
      <c r="J269" s="716">
        <v>196440000</v>
      </c>
    </row>
    <row r="270" spans="1:10">
      <c r="A270" s="712"/>
      <c r="B270" s="712"/>
      <c r="C270" s="712"/>
      <c r="D270" s="712" t="s">
        <v>1047</v>
      </c>
      <c r="E270" s="712" t="s">
        <v>223</v>
      </c>
      <c r="F270" s="712" t="s">
        <v>1766</v>
      </c>
      <c r="G270" s="712" t="s">
        <v>160</v>
      </c>
      <c r="H270" s="712" t="s">
        <v>438</v>
      </c>
      <c r="I270" s="715" t="s">
        <v>1786</v>
      </c>
      <c r="J270" s="716">
        <v>65000000</v>
      </c>
    </row>
    <row r="271" spans="1:10">
      <c r="A271" s="712"/>
      <c r="B271" s="712"/>
      <c r="C271" s="712"/>
      <c r="D271" s="712" t="s">
        <v>1047</v>
      </c>
      <c r="E271" s="712" t="s">
        <v>223</v>
      </c>
      <c r="F271" s="712" t="s">
        <v>1766</v>
      </c>
      <c r="G271" s="712" t="s">
        <v>160</v>
      </c>
      <c r="H271" s="712" t="s">
        <v>549</v>
      </c>
      <c r="I271" s="715" t="s">
        <v>550</v>
      </c>
      <c r="J271" s="716">
        <v>413820000</v>
      </c>
    </row>
    <row r="272" spans="1:10">
      <c r="A272" s="712"/>
      <c r="B272" s="712"/>
      <c r="C272" s="712"/>
      <c r="D272" s="712" t="s">
        <v>1047</v>
      </c>
      <c r="E272" s="712" t="s">
        <v>223</v>
      </c>
      <c r="F272" s="712" t="s">
        <v>1766</v>
      </c>
      <c r="G272" s="712" t="s">
        <v>160</v>
      </c>
      <c r="H272" s="712" t="s">
        <v>551</v>
      </c>
      <c r="I272" s="715" t="s">
        <v>133</v>
      </c>
      <c r="J272" s="716">
        <v>286891000</v>
      </c>
    </row>
    <row r="273" spans="1:10">
      <c r="A273" s="712"/>
      <c r="B273" s="712"/>
      <c r="C273" s="712"/>
      <c r="D273" s="712" t="s">
        <v>1047</v>
      </c>
      <c r="E273" s="712" t="s">
        <v>223</v>
      </c>
      <c r="F273" s="712" t="s">
        <v>1766</v>
      </c>
      <c r="G273" s="712" t="s">
        <v>125</v>
      </c>
      <c r="H273" s="712"/>
      <c r="I273" s="715" t="s">
        <v>126</v>
      </c>
      <c r="J273" s="716">
        <v>74270000</v>
      </c>
    </row>
    <row r="274" spans="1:10">
      <c r="A274" s="712"/>
      <c r="B274" s="712"/>
      <c r="C274" s="712"/>
      <c r="D274" s="712" t="s">
        <v>1047</v>
      </c>
      <c r="E274" s="712" t="s">
        <v>223</v>
      </c>
      <c r="F274" s="712" t="s">
        <v>1766</v>
      </c>
      <c r="G274" s="712" t="s">
        <v>125</v>
      </c>
      <c r="H274" s="712" t="s">
        <v>552</v>
      </c>
      <c r="I274" s="715" t="s">
        <v>553</v>
      </c>
      <c r="J274" s="716">
        <v>44670000</v>
      </c>
    </row>
    <row r="275" spans="1:10">
      <c r="A275" s="712"/>
      <c r="B275" s="712"/>
      <c r="C275" s="712"/>
      <c r="D275" s="712" t="s">
        <v>1047</v>
      </c>
      <c r="E275" s="712" t="s">
        <v>223</v>
      </c>
      <c r="F275" s="712" t="s">
        <v>1766</v>
      </c>
      <c r="G275" s="712" t="s">
        <v>125</v>
      </c>
      <c r="H275" s="712" t="s">
        <v>127</v>
      </c>
      <c r="I275" s="715" t="s">
        <v>128</v>
      </c>
      <c r="J275" s="716">
        <v>29600000</v>
      </c>
    </row>
    <row r="276" spans="1:10" ht="26.4">
      <c r="A276" s="712"/>
      <c r="B276" s="712"/>
      <c r="C276" s="712"/>
      <c r="D276" s="712" t="s">
        <v>1047</v>
      </c>
      <c r="E276" s="712" t="s">
        <v>223</v>
      </c>
      <c r="F276" s="712" t="s">
        <v>1766</v>
      </c>
      <c r="G276" s="712" t="s">
        <v>130</v>
      </c>
      <c r="H276" s="712"/>
      <c r="I276" s="715" t="s">
        <v>131</v>
      </c>
      <c r="J276" s="716">
        <v>278176000</v>
      </c>
    </row>
    <row r="277" spans="1:10">
      <c r="A277" s="712"/>
      <c r="B277" s="712"/>
      <c r="C277" s="712"/>
      <c r="D277" s="712" t="s">
        <v>1047</v>
      </c>
      <c r="E277" s="712" t="s">
        <v>223</v>
      </c>
      <c r="F277" s="712" t="s">
        <v>1766</v>
      </c>
      <c r="G277" s="712" t="s">
        <v>130</v>
      </c>
      <c r="H277" s="712" t="s">
        <v>132</v>
      </c>
      <c r="I277" s="715" t="s">
        <v>135</v>
      </c>
      <c r="J277" s="716">
        <v>278176000</v>
      </c>
    </row>
    <row r="278" spans="1:10" ht="26.4">
      <c r="A278" s="712"/>
      <c r="B278" s="712"/>
      <c r="C278" s="712"/>
      <c r="D278" s="712" t="s">
        <v>325</v>
      </c>
      <c r="E278" s="712"/>
      <c r="F278" s="712"/>
      <c r="G278" s="712"/>
      <c r="H278" s="712"/>
      <c r="I278" s="715" t="s">
        <v>326</v>
      </c>
      <c r="J278" s="716">
        <v>368000000</v>
      </c>
    </row>
    <row r="279" spans="1:10">
      <c r="A279" s="712"/>
      <c r="B279" s="712"/>
      <c r="C279" s="712"/>
      <c r="D279" s="712" t="s">
        <v>325</v>
      </c>
      <c r="E279" s="712" t="s">
        <v>188</v>
      </c>
      <c r="F279" s="712"/>
      <c r="G279" s="712"/>
      <c r="H279" s="712"/>
      <c r="I279" s="715" t="s">
        <v>1374</v>
      </c>
      <c r="J279" s="716">
        <v>368000000</v>
      </c>
    </row>
    <row r="280" spans="1:10">
      <c r="A280" s="712"/>
      <c r="B280" s="712"/>
      <c r="C280" s="712"/>
      <c r="D280" s="712" t="s">
        <v>325</v>
      </c>
      <c r="E280" s="712" t="s">
        <v>188</v>
      </c>
      <c r="F280" s="712" t="s">
        <v>1018</v>
      </c>
      <c r="G280" s="712"/>
      <c r="H280" s="712"/>
      <c r="I280" s="715" t="s">
        <v>1861</v>
      </c>
      <c r="J280" s="716">
        <v>368000000</v>
      </c>
    </row>
    <row r="281" spans="1:10">
      <c r="A281" s="712"/>
      <c r="B281" s="712"/>
      <c r="C281" s="712"/>
      <c r="D281" s="712" t="s">
        <v>325</v>
      </c>
      <c r="E281" s="712" t="s">
        <v>188</v>
      </c>
      <c r="F281" s="712" t="s">
        <v>1018</v>
      </c>
      <c r="G281" s="712" t="s">
        <v>115</v>
      </c>
      <c r="H281" s="712"/>
      <c r="I281" s="715" t="s">
        <v>1781</v>
      </c>
      <c r="J281" s="716">
        <v>540000</v>
      </c>
    </row>
    <row r="282" spans="1:10">
      <c r="A282" s="712"/>
      <c r="B282" s="712"/>
      <c r="C282" s="712"/>
      <c r="D282" s="712" t="s">
        <v>325</v>
      </c>
      <c r="E282" s="712" t="s">
        <v>188</v>
      </c>
      <c r="F282" s="712" t="s">
        <v>1018</v>
      </c>
      <c r="G282" s="712" t="s">
        <v>115</v>
      </c>
      <c r="H282" s="712" t="s">
        <v>116</v>
      </c>
      <c r="I282" s="715" t="s">
        <v>117</v>
      </c>
      <c r="J282" s="716">
        <v>540000</v>
      </c>
    </row>
    <row r="283" spans="1:10">
      <c r="A283" s="712"/>
      <c r="B283" s="712"/>
      <c r="C283" s="712"/>
      <c r="D283" s="712" t="s">
        <v>325</v>
      </c>
      <c r="E283" s="712" t="s">
        <v>188</v>
      </c>
      <c r="F283" s="712" t="s">
        <v>1018</v>
      </c>
      <c r="G283" s="712" t="s">
        <v>160</v>
      </c>
      <c r="H283" s="712"/>
      <c r="I283" s="715" t="s">
        <v>161</v>
      </c>
      <c r="J283" s="716">
        <v>6150000</v>
      </c>
    </row>
    <row r="284" spans="1:10">
      <c r="A284" s="712"/>
      <c r="B284" s="712"/>
      <c r="C284" s="712"/>
      <c r="D284" s="712" t="s">
        <v>325</v>
      </c>
      <c r="E284" s="712" t="s">
        <v>188</v>
      </c>
      <c r="F284" s="712" t="s">
        <v>1018</v>
      </c>
      <c r="G284" s="712" t="s">
        <v>160</v>
      </c>
      <c r="H284" s="712" t="s">
        <v>547</v>
      </c>
      <c r="I284" s="715" t="s">
        <v>548</v>
      </c>
      <c r="J284" s="716">
        <v>3000000</v>
      </c>
    </row>
    <row r="285" spans="1:10">
      <c r="A285" s="712"/>
      <c r="B285" s="712"/>
      <c r="C285" s="712"/>
      <c r="D285" s="712" t="s">
        <v>325</v>
      </c>
      <c r="E285" s="712" t="s">
        <v>188</v>
      </c>
      <c r="F285" s="712" t="s">
        <v>1018</v>
      </c>
      <c r="G285" s="712" t="s">
        <v>160</v>
      </c>
      <c r="H285" s="712" t="s">
        <v>549</v>
      </c>
      <c r="I285" s="715" t="s">
        <v>550</v>
      </c>
      <c r="J285" s="716">
        <v>2150000</v>
      </c>
    </row>
    <row r="286" spans="1:10">
      <c r="A286" s="712"/>
      <c r="B286" s="712"/>
      <c r="C286" s="712"/>
      <c r="D286" s="712" t="s">
        <v>325</v>
      </c>
      <c r="E286" s="712" t="s">
        <v>188</v>
      </c>
      <c r="F286" s="712" t="s">
        <v>1018</v>
      </c>
      <c r="G286" s="712" t="s">
        <v>160</v>
      </c>
      <c r="H286" s="712" t="s">
        <v>551</v>
      </c>
      <c r="I286" s="715" t="s">
        <v>133</v>
      </c>
      <c r="J286" s="716">
        <v>1000000</v>
      </c>
    </row>
    <row r="287" spans="1:10">
      <c r="A287" s="712"/>
      <c r="B287" s="712"/>
      <c r="C287" s="712"/>
      <c r="D287" s="712" t="s">
        <v>325</v>
      </c>
      <c r="E287" s="712" t="s">
        <v>188</v>
      </c>
      <c r="F287" s="712" t="s">
        <v>1018</v>
      </c>
      <c r="G287" s="712" t="s">
        <v>125</v>
      </c>
      <c r="H287" s="712"/>
      <c r="I287" s="715" t="s">
        <v>126</v>
      </c>
      <c r="J287" s="716">
        <v>11710000</v>
      </c>
    </row>
    <row r="288" spans="1:10">
      <c r="A288" s="712"/>
      <c r="B288" s="712"/>
      <c r="C288" s="712"/>
      <c r="D288" s="712" t="s">
        <v>325</v>
      </c>
      <c r="E288" s="712" t="s">
        <v>188</v>
      </c>
      <c r="F288" s="712" t="s">
        <v>1018</v>
      </c>
      <c r="G288" s="712" t="s">
        <v>125</v>
      </c>
      <c r="H288" s="712" t="s">
        <v>430</v>
      </c>
      <c r="I288" s="715" t="s">
        <v>431</v>
      </c>
      <c r="J288" s="716">
        <v>6410000</v>
      </c>
    </row>
    <row r="289" spans="1:10">
      <c r="A289" s="712"/>
      <c r="B289" s="712"/>
      <c r="C289" s="712"/>
      <c r="D289" s="712" t="s">
        <v>325</v>
      </c>
      <c r="E289" s="712" t="s">
        <v>188</v>
      </c>
      <c r="F289" s="712" t="s">
        <v>1018</v>
      </c>
      <c r="G289" s="712" t="s">
        <v>125</v>
      </c>
      <c r="H289" s="712" t="s">
        <v>552</v>
      </c>
      <c r="I289" s="715" t="s">
        <v>553</v>
      </c>
      <c r="J289" s="716">
        <v>5300000</v>
      </c>
    </row>
    <row r="290" spans="1:10" ht="26.4">
      <c r="A290" s="712"/>
      <c r="B290" s="712"/>
      <c r="C290" s="712"/>
      <c r="D290" s="712" t="s">
        <v>325</v>
      </c>
      <c r="E290" s="712" t="s">
        <v>188</v>
      </c>
      <c r="F290" s="712" t="s">
        <v>1018</v>
      </c>
      <c r="G290" s="712" t="s">
        <v>130</v>
      </c>
      <c r="H290" s="712"/>
      <c r="I290" s="715" t="s">
        <v>131</v>
      </c>
      <c r="J290" s="716">
        <v>349600000</v>
      </c>
    </row>
    <row r="291" spans="1:10">
      <c r="A291" s="712"/>
      <c r="B291" s="712"/>
      <c r="C291" s="712"/>
      <c r="D291" s="712" t="s">
        <v>325</v>
      </c>
      <c r="E291" s="712" t="s">
        <v>188</v>
      </c>
      <c r="F291" s="712" t="s">
        <v>1018</v>
      </c>
      <c r="G291" s="712" t="s">
        <v>130</v>
      </c>
      <c r="H291" s="712" t="s">
        <v>132</v>
      </c>
      <c r="I291" s="715" t="s">
        <v>135</v>
      </c>
      <c r="J291" s="716">
        <v>349600000</v>
      </c>
    </row>
    <row r="292" spans="1:10">
      <c r="A292" s="712"/>
      <c r="B292" s="712"/>
      <c r="C292" s="712"/>
      <c r="D292" s="712" t="s">
        <v>231</v>
      </c>
      <c r="E292" s="712"/>
      <c r="F292" s="712"/>
      <c r="G292" s="712"/>
      <c r="H292" s="712"/>
      <c r="I292" s="715" t="s">
        <v>232</v>
      </c>
      <c r="J292" s="716">
        <v>23226664410</v>
      </c>
    </row>
    <row r="293" spans="1:10">
      <c r="A293" s="712"/>
      <c r="B293" s="712"/>
      <c r="C293" s="712"/>
      <c r="D293" s="712" t="s">
        <v>231</v>
      </c>
      <c r="E293" s="712" t="s">
        <v>416</v>
      </c>
      <c r="F293" s="712"/>
      <c r="G293" s="712"/>
      <c r="H293" s="712"/>
      <c r="I293" s="715" t="s">
        <v>1814</v>
      </c>
      <c r="J293" s="716">
        <v>4112869000</v>
      </c>
    </row>
    <row r="294" spans="1:10">
      <c r="A294" s="712"/>
      <c r="B294" s="712"/>
      <c r="C294" s="712"/>
      <c r="D294" s="712" t="s">
        <v>231</v>
      </c>
      <c r="E294" s="712" t="s">
        <v>416</v>
      </c>
      <c r="F294" s="712" t="s">
        <v>1976</v>
      </c>
      <c r="G294" s="712"/>
      <c r="H294" s="712"/>
      <c r="I294" s="715" t="s">
        <v>439</v>
      </c>
      <c r="J294" s="716">
        <v>948049000</v>
      </c>
    </row>
    <row r="295" spans="1:10">
      <c r="A295" s="712"/>
      <c r="B295" s="712"/>
      <c r="C295" s="712"/>
      <c r="D295" s="712" t="s">
        <v>231</v>
      </c>
      <c r="E295" s="712" t="s">
        <v>416</v>
      </c>
      <c r="F295" s="712" t="s">
        <v>1976</v>
      </c>
      <c r="G295" s="712" t="s">
        <v>178</v>
      </c>
      <c r="H295" s="712"/>
      <c r="I295" s="715" t="s">
        <v>179</v>
      </c>
      <c r="J295" s="716">
        <v>899201000</v>
      </c>
    </row>
    <row r="296" spans="1:10" ht="26.4">
      <c r="A296" s="712"/>
      <c r="B296" s="712"/>
      <c r="C296" s="712"/>
      <c r="D296" s="712" t="s">
        <v>231</v>
      </c>
      <c r="E296" s="712" t="s">
        <v>416</v>
      </c>
      <c r="F296" s="712" t="s">
        <v>1976</v>
      </c>
      <c r="G296" s="712" t="s">
        <v>178</v>
      </c>
      <c r="H296" s="712" t="s">
        <v>180</v>
      </c>
      <c r="I296" s="715" t="s">
        <v>1810</v>
      </c>
      <c r="J296" s="716">
        <v>899201000</v>
      </c>
    </row>
    <row r="297" spans="1:10">
      <c r="A297" s="712"/>
      <c r="B297" s="712"/>
      <c r="C297" s="712"/>
      <c r="D297" s="712" t="s">
        <v>231</v>
      </c>
      <c r="E297" s="712" t="s">
        <v>416</v>
      </c>
      <c r="F297" s="712" t="s">
        <v>1976</v>
      </c>
      <c r="G297" s="712" t="s">
        <v>19</v>
      </c>
      <c r="H297" s="712"/>
      <c r="I297" s="715" t="s">
        <v>133</v>
      </c>
      <c r="J297" s="716">
        <v>48848000</v>
      </c>
    </row>
    <row r="298" spans="1:10">
      <c r="A298" s="712"/>
      <c r="B298" s="712"/>
      <c r="C298" s="712"/>
      <c r="D298" s="712" t="s">
        <v>231</v>
      </c>
      <c r="E298" s="712" t="s">
        <v>416</v>
      </c>
      <c r="F298" s="712" t="s">
        <v>1976</v>
      </c>
      <c r="G298" s="712" t="s">
        <v>19</v>
      </c>
      <c r="H298" s="712" t="s">
        <v>22</v>
      </c>
      <c r="I298" s="715" t="s">
        <v>23</v>
      </c>
      <c r="J298" s="716">
        <v>48848000</v>
      </c>
    </row>
    <row r="299" spans="1:10">
      <c r="A299" s="712"/>
      <c r="B299" s="712"/>
      <c r="C299" s="712"/>
      <c r="D299" s="712" t="s">
        <v>231</v>
      </c>
      <c r="E299" s="712" t="s">
        <v>416</v>
      </c>
      <c r="F299" s="712" t="s">
        <v>1977</v>
      </c>
      <c r="G299" s="712"/>
      <c r="H299" s="712"/>
      <c r="I299" s="715" t="s">
        <v>10</v>
      </c>
      <c r="J299" s="716">
        <v>1593740000</v>
      </c>
    </row>
    <row r="300" spans="1:10">
      <c r="A300" s="712"/>
      <c r="B300" s="712"/>
      <c r="C300" s="712"/>
      <c r="D300" s="712" t="s">
        <v>231</v>
      </c>
      <c r="E300" s="712" t="s">
        <v>416</v>
      </c>
      <c r="F300" s="712" t="s">
        <v>1977</v>
      </c>
      <c r="G300" s="712" t="s">
        <v>178</v>
      </c>
      <c r="H300" s="712"/>
      <c r="I300" s="715" t="s">
        <v>179</v>
      </c>
      <c r="J300" s="716">
        <v>1423648000</v>
      </c>
    </row>
    <row r="301" spans="1:10" ht="26.4">
      <c r="A301" s="712"/>
      <c r="B301" s="712"/>
      <c r="C301" s="712"/>
      <c r="D301" s="712" t="s">
        <v>231</v>
      </c>
      <c r="E301" s="712" t="s">
        <v>416</v>
      </c>
      <c r="F301" s="712" t="s">
        <v>1977</v>
      </c>
      <c r="G301" s="712" t="s">
        <v>178</v>
      </c>
      <c r="H301" s="712" t="s">
        <v>180</v>
      </c>
      <c r="I301" s="715" t="s">
        <v>1810</v>
      </c>
      <c r="J301" s="716">
        <v>1423648000</v>
      </c>
    </row>
    <row r="302" spans="1:10">
      <c r="A302" s="712"/>
      <c r="B302" s="712"/>
      <c r="C302" s="712"/>
      <c r="D302" s="712" t="s">
        <v>231</v>
      </c>
      <c r="E302" s="712" t="s">
        <v>416</v>
      </c>
      <c r="F302" s="712" t="s">
        <v>1977</v>
      </c>
      <c r="G302" s="712" t="s">
        <v>19</v>
      </c>
      <c r="H302" s="712"/>
      <c r="I302" s="715" t="s">
        <v>133</v>
      </c>
      <c r="J302" s="716">
        <v>170092000</v>
      </c>
    </row>
    <row r="303" spans="1:10">
      <c r="A303" s="712"/>
      <c r="B303" s="712"/>
      <c r="C303" s="712"/>
      <c r="D303" s="712" t="s">
        <v>231</v>
      </c>
      <c r="E303" s="712" t="s">
        <v>416</v>
      </c>
      <c r="F303" s="712" t="s">
        <v>1977</v>
      </c>
      <c r="G303" s="712" t="s">
        <v>19</v>
      </c>
      <c r="H303" s="712" t="s">
        <v>20</v>
      </c>
      <c r="I303" s="715" t="s">
        <v>21</v>
      </c>
      <c r="J303" s="716">
        <v>73730000</v>
      </c>
    </row>
    <row r="304" spans="1:10">
      <c r="A304" s="712"/>
      <c r="B304" s="712"/>
      <c r="C304" s="712"/>
      <c r="D304" s="712" t="s">
        <v>231</v>
      </c>
      <c r="E304" s="712" t="s">
        <v>416</v>
      </c>
      <c r="F304" s="712" t="s">
        <v>1977</v>
      </c>
      <c r="G304" s="712" t="s">
        <v>19</v>
      </c>
      <c r="H304" s="712" t="s">
        <v>22</v>
      </c>
      <c r="I304" s="715" t="s">
        <v>23</v>
      </c>
      <c r="J304" s="716">
        <v>96362000</v>
      </c>
    </row>
    <row r="305" spans="1:10">
      <c r="A305" s="712"/>
      <c r="B305" s="712"/>
      <c r="C305" s="712"/>
      <c r="D305" s="712" t="s">
        <v>231</v>
      </c>
      <c r="E305" s="712" t="s">
        <v>416</v>
      </c>
      <c r="F305" s="712" t="s">
        <v>1904</v>
      </c>
      <c r="G305" s="712"/>
      <c r="H305" s="712"/>
      <c r="I305" s="715" t="s">
        <v>1905</v>
      </c>
      <c r="J305" s="716">
        <v>1571080000</v>
      </c>
    </row>
    <row r="306" spans="1:10">
      <c r="A306" s="712"/>
      <c r="B306" s="712"/>
      <c r="C306" s="712"/>
      <c r="D306" s="712" t="s">
        <v>231</v>
      </c>
      <c r="E306" s="712" t="s">
        <v>416</v>
      </c>
      <c r="F306" s="712" t="s">
        <v>1904</v>
      </c>
      <c r="G306" s="712" t="s">
        <v>178</v>
      </c>
      <c r="H306" s="712"/>
      <c r="I306" s="715" t="s">
        <v>179</v>
      </c>
      <c r="J306" s="716">
        <v>1516159000</v>
      </c>
    </row>
    <row r="307" spans="1:10" ht="26.4">
      <c r="A307" s="712"/>
      <c r="B307" s="712"/>
      <c r="C307" s="712"/>
      <c r="D307" s="712" t="s">
        <v>231</v>
      </c>
      <c r="E307" s="712" t="s">
        <v>416</v>
      </c>
      <c r="F307" s="712" t="s">
        <v>1904</v>
      </c>
      <c r="G307" s="712" t="s">
        <v>178</v>
      </c>
      <c r="H307" s="712" t="s">
        <v>180</v>
      </c>
      <c r="I307" s="715" t="s">
        <v>1810</v>
      </c>
      <c r="J307" s="716">
        <v>1516159000</v>
      </c>
    </row>
    <row r="308" spans="1:10">
      <c r="A308" s="712"/>
      <c r="B308" s="712"/>
      <c r="C308" s="712"/>
      <c r="D308" s="712" t="s">
        <v>231</v>
      </c>
      <c r="E308" s="712" t="s">
        <v>416</v>
      </c>
      <c r="F308" s="712" t="s">
        <v>1904</v>
      </c>
      <c r="G308" s="712" t="s">
        <v>19</v>
      </c>
      <c r="H308" s="712"/>
      <c r="I308" s="715" t="s">
        <v>133</v>
      </c>
      <c r="J308" s="716">
        <v>54921000</v>
      </c>
    </row>
    <row r="309" spans="1:10">
      <c r="A309" s="712"/>
      <c r="B309" s="712"/>
      <c r="C309" s="712"/>
      <c r="D309" s="712" t="s">
        <v>231</v>
      </c>
      <c r="E309" s="712" t="s">
        <v>416</v>
      </c>
      <c r="F309" s="712" t="s">
        <v>1904</v>
      </c>
      <c r="G309" s="712" t="s">
        <v>19</v>
      </c>
      <c r="H309" s="712" t="s">
        <v>20</v>
      </c>
      <c r="I309" s="715" t="s">
        <v>21</v>
      </c>
      <c r="J309" s="716">
        <v>14599000</v>
      </c>
    </row>
    <row r="310" spans="1:10">
      <c r="A310" s="712"/>
      <c r="B310" s="712"/>
      <c r="C310" s="712"/>
      <c r="D310" s="712" t="s">
        <v>231</v>
      </c>
      <c r="E310" s="712" t="s">
        <v>416</v>
      </c>
      <c r="F310" s="712" t="s">
        <v>1904</v>
      </c>
      <c r="G310" s="712" t="s">
        <v>19</v>
      </c>
      <c r="H310" s="712" t="s">
        <v>22</v>
      </c>
      <c r="I310" s="715" t="s">
        <v>23</v>
      </c>
      <c r="J310" s="716">
        <v>36617000</v>
      </c>
    </row>
    <row r="311" spans="1:10">
      <c r="A311" s="712"/>
      <c r="B311" s="712"/>
      <c r="C311" s="712"/>
      <c r="D311" s="712" t="s">
        <v>231</v>
      </c>
      <c r="E311" s="712" t="s">
        <v>416</v>
      </c>
      <c r="F311" s="712" t="s">
        <v>1904</v>
      </c>
      <c r="G311" s="712" t="s">
        <v>19</v>
      </c>
      <c r="H311" s="712" t="s">
        <v>245</v>
      </c>
      <c r="I311" s="715" t="s">
        <v>135</v>
      </c>
      <c r="J311" s="716">
        <v>3705000</v>
      </c>
    </row>
    <row r="312" spans="1:10">
      <c r="A312" s="712"/>
      <c r="B312" s="712"/>
      <c r="C312" s="712"/>
      <c r="D312" s="712" t="s">
        <v>231</v>
      </c>
      <c r="E312" s="712" t="s">
        <v>423</v>
      </c>
      <c r="F312" s="712"/>
      <c r="G312" s="712"/>
      <c r="H312" s="712"/>
      <c r="I312" s="715" t="s">
        <v>1849</v>
      </c>
      <c r="J312" s="716">
        <v>4366004000</v>
      </c>
    </row>
    <row r="313" spans="1:10">
      <c r="A313" s="712"/>
      <c r="B313" s="712"/>
      <c r="C313" s="712"/>
      <c r="D313" s="712" t="s">
        <v>231</v>
      </c>
      <c r="E313" s="712" t="s">
        <v>423</v>
      </c>
      <c r="F313" s="712" t="s">
        <v>181</v>
      </c>
      <c r="G313" s="712"/>
      <c r="H313" s="712"/>
      <c r="I313" s="715" t="s">
        <v>1948</v>
      </c>
      <c r="J313" s="716">
        <v>4366004000</v>
      </c>
    </row>
    <row r="314" spans="1:10">
      <c r="A314" s="712"/>
      <c r="B314" s="712"/>
      <c r="C314" s="712"/>
      <c r="D314" s="712" t="s">
        <v>231</v>
      </c>
      <c r="E314" s="712" t="s">
        <v>423</v>
      </c>
      <c r="F314" s="712" t="s">
        <v>181</v>
      </c>
      <c r="G314" s="712" t="s">
        <v>178</v>
      </c>
      <c r="H314" s="712"/>
      <c r="I314" s="715" t="s">
        <v>179</v>
      </c>
      <c r="J314" s="716">
        <v>3778595000</v>
      </c>
    </row>
    <row r="315" spans="1:10" ht="26.4">
      <c r="A315" s="712"/>
      <c r="B315" s="712"/>
      <c r="C315" s="712"/>
      <c r="D315" s="712" t="s">
        <v>231</v>
      </c>
      <c r="E315" s="712" t="s">
        <v>423</v>
      </c>
      <c r="F315" s="712" t="s">
        <v>181</v>
      </c>
      <c r="G315" s="712" t="s">
        <v>178</v>
      </c>
      <c r="H315" s="712" t="s">
        <v>180</v>
      </c>
      <c r="I315" s="715" t="s">
        <v>1810</v>
      </c>
      <c r="J315" s="716">
        <v>3778595000</v>
      </c>
    </row>
    <row r="316" spans="1:10">
      <c r="A316" s="712"/>
      <c r="B316" s="712"/>
      <c r="C316" s="712"/>
      <c r="D316" s="712" t="s">
        <v>231</v>
      </c>
      <c r="E316" s="712" t="s">
        <v>423</v>
      </c>
      <c r="F316" s="712" t="s">
        <v>181</v>
      </c>
      <c r="G316" s="712" t="s">
        <v>16</v>
      </c>
      <c r="H316" s="712"/>
      <c r="I316" s="715" t="s">
        <v>17</v>
      </c>
      <c r="J316" s="716">
        <v>28872000</v>
      </c>
    </row>
    <row r="317" spans="1:10">
      <c r="A317" s="712"/>
      <c r="B317" s="712"/>
      <c r="C317" s="712"/>
      <c r="D317" s="712" t="s">
        <v>231</v>
      </c>
      <c r="E317" s="712" t="s">
        <v>423</v>
      </c>
      <c r="F317" s="712" t="s">
        <v>181</v>
      </c>
      <c r="G317" s="712" t="s">
        <v>16</v>
      </c>
      <c r="H317" s="712" t="s">
        <v>18</v>
      </c>
      <c r="I317" s="715" t="s">
        <v>1887</v>
      </c>
      <c r="J317" s="716">
        <v>28872000</v>
      </c>
    </row>
    <row r="318" spans="1:10">
      <c r="A318" s="712"/>
      <c r="B318" s="712"/>
      <c r="C318" s="712"/>
      <c r="D318" s="712" t="s">
        <v>231</v>
      </c>
      <c r="E318" s="712" t="s">
        <v>423</v>
      </c>
      <c r="F318" s="712" t="s">
        <v>181</v>
      </c>
      <c r="G318" s="712" t="s">
        <v>19</v>
      </c>
      <c r="H318" s="712"/>
      <c r="I318" s="715" t="s">
        <v>133</v>
      </c>
      <c r="J318" s="716">
        <v>558537000</v>
      </c>
    </row>
    <row r="319" spans="1:10">
      <c r="A319" s="712"/>
      <c r="B319" s="712"/>
      <c r="C319" s="712"/>
      <c r="D319" s="712" t="s">
        <v>231</v>
      </c>
      <c r="E319" s="712" t="s">
        <v>423</v>
      </c>
      <c r="F319" s="712" t="s">
        <v>181</v>
      </c>
      <c r="G319" s="712" t="s">
        <v>19</v>
      </c>
      <c r="H319" s="712" t="s">
        <v>20</v>
      </c>
      <c r="I319" s="715" t="s">
        <v>21</v>
      </c>
      <c r="J319" s="716">
        <v>144301000</v>
      </c>
    </row>
    <row r="320" spans="1:10">
      <c r="A320" s="712"/>
      <c r="B320" s="712"/>
      <c r="C320" s="712"/>
      <c r="D320" s="712" t="s">
        <v>231</v>
      </c>
      <c r="E320" s="712" t="s">
        <v>423</v>
      </c>
      <c r="F320" s="712" t="s">
        <v>181</v>
      </c>
      <c r="G320" s="712" t="s">
        <v>19</v>
      </c>
      <c r="H320" s="712" t="s">
        <v>22</v>
      </c>
      <c r="I320" s="715" t="s">
        <v>23</v>
      </c>
      <c r="J320" s="716">
        <v>369400000</v>
      </c>
    </row>
    <row r="321" spans="1:10">
      <c r="A321" s="712"/>
      <c r="B321" s="712"/>
      <c r="C321" s="712"/>
      <c r="D321" s="712" t="s">
        <v>231</v>
      </c>
      <c r="E321" s="712" t="s">
        <v>423</v>
      </c>
      <c r="F321" s="712" t="s">
        <v>181</v>
      </c>
      <c r="G321" s="712" t="s">
        <v>19</v>
      </c>
      <c r="H321" s="712" t="s">
        <v>245</v>
      </c>
      <c r="I321" s="715" t="s">
        <v>135</v>
      </c>
      <c r="J321" s="716">
        <v>44836000</v>
      </c>
    </row>
    <row r="322" spans="1:10">
      <c r="A322" s="712"/>
      <c r="B322" s="712"/>
      <c r="C322" s="712"/>
      <c r="D322" s="712" t="s">
        <v>231</v>
      </c>
      <c r="E322" s="712" t="s">
        <v>188</v>
      </c>
      <c r="F322" s="712"/>
      <c r="G322" s="712"/>
      <c r="H322" s="712"/>
      <c r="I322" s="715" t="s">
        <v>1374</v>
      </c>
      <c r="J322" s="716">
        <v>14747791410</v>
      </c>
    </row>
    <row r="323" spans="1:10">
      <c r="A323" s="712"/>
      <c r="B323" s="712"/>
      <c r="C323" s="712"/>
      <c r="D323" s="712" t="s">
        <v>231</v>
      </c>
      <c r="E323" s="712" t="s">
        <v>188</v>
      </c>
      <c r="F323" s="712" t="s">
        <v>1870</v>
      </c>
      <c r="G323" s="712"/>
      <c r="H323" s="712"/>
      <c r="I323" s="715" t="s">
        <v>1871</v>
      </c>
      <c r="J323" s="716">
        <v>14466469500</v>
      </c>
    </row>
    <row r="324" spans="1:10">
      <c r="A324" s="712"/>
      <c r="B324" s="712"/>
      <c r="C324" s="712"/>
      <c r="D324" s="712" t="s">
        <v>231</v>
      </c>
      <c r="E324" s="712" t="s">
        <v>188</v>
      </c>
      <c r="F324" s="712" t="s">
        <v>1870</v>
      </c>
      <c r="G324" s="712" t="s">
        <v>178</v>
      </c>
      <c r="H324" s="712"/>
      <c r="I324" s="715" t="s">
        <v>179</v>
      </c>
      <c r="J324" s="716">
        <v>13506267500</v>
      </c>
    </row>
    <row r="325" spans="1:10" ht="26.4">
      <c r="A325" s="712"/>
      <c r="B325" s="712"/>
      <c r="C325" s="712"/>
      <c r="D325" s="712" t="s">
        <v>231</v>
      </c>
      <c r="E325" s="712" t="s">
        <v>188</v>
      </c>
      <c r="F325" s="712" t="s">
        <v>1870</v>
      </c>
      <c r="G325" s="712" t="s">
        <v>178</v>
      </c>
      <c r="H325" s="712" t="s">
        <v>180</v>
      </c>
      <c r="I325" s="715" t="s">
        <v>1810</v>
      </c>
      <c r="J325" s="716">
        <v>13506267500</v>
      </c>
    </row>
    <row r="326" spans="1:10">
      <c r="A326" s="712"/>
      <c r="B326" s="712"/>
      <c r="C326" s="712"/>
      <c r="D326" s="712" t="s">
        <v>231</v>
      </c>
      <c r="E326" s="712" t="s">
        <v>188</v>
      </c>
      <c r="F326" s="712" t="s">
        <v>1870</v>
      </c>
      <c r="G326" s="712" t="s">
        <v>19</v>
      </c>
      <c r="H326" s="712"/>
      <c r="I326" s="715" t="s">
        <v>133</v>
      </c>
      <c r="J326" s="716">
        <v>960202000</v>
      </c>
    </row>
    <row r="327" spans="1:10">
      <c r="A327" s="712"/>
      <c r="B327" s="712"/>
      <c r="C327" s="712"/>
      <c r="D327" s="712" t="s">
        <v>231</v>
      </c>
      <c r="E327" s="712" t="s">
        <v>188</v>
      </c>
      <c r="F327" s="712" t="s">
        <v>1870</v>
      </c>
      <c r="G327" s="712" t="s">
        <v>19</v>
      </c>
      <c r="H327" s="712" t="s">
        <v>20</v>
      </c>
      <c r="I327" s="715" t="s">
        <v>21</v>
      </c>
      <c r="J327" s="716">
        <v>239692000</v>
      </c>
    </row>
    <row r="328" spans="1:10">
      <c r="A328" s="712"/>
      <c r="B328" s="712"/>
      <c r="C328" s="712"/>
      <c r="D328" s="712" t="s">
        <v>231</v>
      </c>
      <c r="E328" s="712" t="s">
        <v>188</v>
      </c>
      <c r="F328" s="712" t="s">
        <v>1870</v>
      </c>
      <c r="G328" s="712" t="s">
        <v>19</v>
      </c>
      <c r="H328" s="712" t="s">
        <v>22</v>
      </c>
      <c r="I328" s="715" t="s">
        <v>23</v>
      </c>
      <c r="J328" s="716">
        <v>710623000</v>
      </c>
    </row>
    <row r="329" spans="1:10">
      <c r="A329" s="712"/>
      <c r="B329" s="712"/>
      <c r="C329" s="712"/>
      <c r="D329" s="712" t="s">
        <v>231</v>
      </c>
      <c r="E329" s="712" t="s">
        <v>188</v>
      </c>
      <c r="F329" s="712" t="s">
        <v>1870</v>
      </c>
      <c r="G329" s="712" t="s">
        <v>19</v>
      </c>
      <c r="H329" s="712" t="s">
        <v>245</v>
      </c>
      <c r="I329" s="715" t="s">
        <v>135</v>
      </c>
      <c r="J329" s="716">
        <v>9887000</v>
      </c>
    </row>
    <row r="330" spans="1:10">
      <c r="A330" s="712"/>
      <c r="B330" s="712"/>
      <c r="C330" s="712"/>
      <c r="D330" s="712" t="s">
        <v>231</v>
      </c>
      <c r="E330" s="712" t="s">
        <v>188</v>
      </c>
      <c r="F330" s="712" t="s">
        <v>189</v>
      </c>
      <c r="G330" s="712"/>
      <c r="H330" s="712"/>
      <c r="I330" s="715" t="s">
        <v>1872</v>
      </c>
      <c r="J330" s="716">
        <v>281321910</v>
      </c>
    </row>
    <row r="331" spans="1:10">
      <c r="A331" s="712"/>
      <c r="B331" s="712"/>
      <c r="C331" s="712"/>
      <c r="D331" s="712" t="s">
        <v>231</v>
      </c>
      <c r="E331" s="712" t="s">
        <v>188</v>
      </c>
      <c r="F331" s="712" t="s">
        <v>189</v>
      </c>
      <c r="G331" s="712" t="s">
        <v>178</v>
      </c>
      <c r="H331" s="712"/>
      <c r="I331" s="715" t="s">
        <v>179</v>
      </c>
      <c r="J331" s="716">
        <v>99164910</v>
      </c>
    </row>
    <row r="332" spans="1:10" ht="26.4">
      <c r="A332" s="712"/>
      <c r="B332" s="712"/>
      <c r="C332" s="712"/>
      <c r="D332" s="712" t="s">
        <v>231</v>
      </c>
      <c r="E332" s="712" t="s">
        <v>188</v>
      </c>
      <c r="F332" s="712" t="s">
        <v>189</v>
      </c>
      <c r="G332" s="712" t="s">
        <v>178</v>
      </c>
      <c r="H332" s="712" t="s">
        <v>180</v>
      </c>
      <c r="I332" s="715" t="s">
        <v>1810</v>
      </c>
      <c r="J332" s="716">
        <v>99164910</v>
      </c>
    </row>
    <row r="333" spans="1:10">
      <c r="A333" s="712"/>
      <c r="B333" s="712"/>
      <c r="C333" s="712"/>
      <c r="D333" s="712" t="s">
        <v>231</v>
      </c>
      <c r="E333" s="712" t="s">
        <v>188</v>
      </c>
      <c r="F333" s="712" t="s">
        <v>189</v>
      </c>
      <c r="G333" s="712" t="s">
        <v>19</v>
      </c>
      <c r="H333" s="712"/>
      <c r="I333" s="715" t="s">
        <v>133</v>
      </c>
      <c r="J333" s="716">
        <v>182157000</v>
      </c>
    </row>
    <row r="334" spans="1:10">
      <c r="A334" s="712"/>
      <c r="B334" s="712"/>
      <c r="C334" s="712"/>
      <c r="D334" s="712" t="s">
        <v>231</v>
      </c>
      <c r="E334" s="712" t="s">
        <v>188</v>
      </c>
      <c r="F334" s="712" t="s">
        <v>189</v>
      </c>
      <c r="G334" s="712" t="s">
        <v>19</v>
      </c>
      <c r="H334" s="712" t="s">
        <v>20</v>
      </c>
      <c r="I334" s="715" t="s">
        <v>21</v>
      </c>
      <c r="J334" s="716">
        <v>124581000</v>
      </c>
    </row>
    <row r="335" spans="1:10">
      <c r="A335" s="712"/>
      <c r="B335" s="712"/>
      <c r="C335" s="712"/>
      <c r="D335" s="712" t="s">
        <v>231</v>
      </c>
      <c r="E335" s="712" t="s">
        <v>188</v>
      </c>
      <c r="F335" s="712" t="s">
        <v>189</v>
      </c>
      <c r="G335" s="712" t="s">
        <v>19</v>
      </c>
      <c r="H335" s="712" t="s">
        <v>22</v>
      </c>
      <c r="I335" s="715" t="s">
        <v>23</v>
      </c>
      <c r="J335" s="716">
        <v>57576000</v>
      </c>
    </row>
    <row r="336" spans="1:10">
      <c r="A336" s="712"/>
      <c r="B336" s="712"/>
      <c r="C336" s="712"/>
      <c r="D336" s="712" t="s">
        <v>239</v>
      </c>
      <c r="E336" s="712"/>
      <c r="F336" s="712"/>
      <c r="G336" s="712"/>
      <c r="H336" s="712"/>
      <c r="I336" s="715" t="s">
        <v>177</v>
      </c>
      <c r="J336" s="716">
        <v>27558013000</v>
      </c>
    </row>
    <row r="337" spans="1:10">
      <c r="A337" s="712"/>
      <c r="B337" s="712"/>
      <c r="C337" s="712"/>
      <c r="D337" s="712" t="s">
        <v>239</v>
      </c>
      <c r="E337" s="712" t="s">
        <v>416</v>
      </c>
      <c r="F337" s="712"/>
      <c r="G337" s="712"/>
      <c r="H337" s="712"/>
      <c r="I337" s="715" t="s">
        <v>1814</v>
      </c>
      <c r="J337" s="716">
        <v>1049203000</v>
      </c>
    </row>
    <row r="338" spans="1:10">
      <c r="A338" s="712"/>
      <c r="B338" s="712"/>
      <c r="C338" s="712"/>
      <c r="D338" s="712" t="s">
        <v>239</v>
      </c>
      <c r="E338" s="712" t="s">
        <v>416</v>
      </c>
      <c r="F338" s="712" t="s">
        <v>1976</v>
      </c>
      <c r="G338" s="712"/>
      <c r="H338" s="712"/>
      <c r="I338" s="715" t="s">
        <v>439</v>
      </c>
      <c r="J338" s="716">
        <v>225829000</v>
      </c>
    </row>
    <row r="339" spans="1:10">
      <c r="A339" s="712"/>
      <c r="B339" s="712"/>
      <c r="C339" s="712"/>
      <c r="D339" s="712" t="s">
        <v>239</v>
      </c>
      <c r="E339" s="712" t="s">
        <v>416</v>
      </c>
      <c r="F339" s="712" t="s">
        <v>1976</v>
      </c>
      <c r="G339" s="712" t="s">
        <v>178</v>
      </c>
      <c r="H339" s="712"/>
      <c r="I339" s="715" t="s">
        <v>179</v>
      </c>
      <c r="J339" s="716">
        <v>140000000</v>
      </c>
    </row>
    <row r="340" spans="1:10" ht="26.4">
      <c r="A340" s="712"/>
      <c r="B340" s="712"/>
      <c r="C340" s="712"/>
      <c r="D340" s="712" t="s">
        <v>239</v>
      </c>
      <c r="E340" s="712" t="s">
        <v>416</v>
      </c>
      <c r="F340" s="712" t="s">
        <v>1976</v>
      </c>
      <c r="G340" s="712" t="s">
        <v>178</v>
      </c>
      <c r="H340" s="712" t="s">
        <v>180</v>
      </c>
      <c r="I340" s="715" t="s">
        <v>1810</v>
      </c>
      <c r="J340" s="716">
        <v>140000000</v>
      </c>
    </row>
    <row r="341" spans="1:10">
      <c r="A341" s="712"/>
      <c r="B341" s="712"/>
      <c r="C341" s="712"/>
      <c r="D341" s="712" t="s">
        <v>239</v>
      </c>
      <c r="E341" s="712" t="s">
        <v>416</v>
      </c>
      <c r="F341" s="712" t="s">
        <v>1976</v>
      </c>
      <c r="G341" s="712" t="s">
        <v>19</v>
      </c>
      <c r="H341" s="712"/>
      <c r="I341" s="715" t="s">
        <v>133</v>
      </c>
      <c r="J341" s="716">
        <v>85829000</v>
      </c>
    </row>
    <row r="342" spans="1:10">
      <c r="A342" s="712"/>
      <c r="B342" s="712"/>
      <c r="C342" s="712"/>
      <c r="D342" s="712" t="s">
        <v>239</v>
      </c>
      <c r="E342" s="712" t="s">
        <v>416</v>
      </c>
      <c r="F342" s="712" t="s">
        <v>1976</v>
      </c>
      <c r="G342" s="712" t="s">
        <v>19</v>
      </c>
      <c r="H342" s="712" t="s">
        <v>20</v>
      </c>
      <c r="I342" s="715" t="s">
        <v>21</v>
      </c>
      <c r="J342" s="716">
        <v>44829000</v>
      </c>
    </row>
    <row r="343" spans="1:10">
      <c r="A343" s="712"/>
      <c r="B343" s="712"/>
      <c r="C343" s="712"/>
      <c r="D343" s="712" t="s">
        <v>239</v>
      </c>
      <c r="E343" s="712" t="s">
        <v>416</v>
      </c>
      <c r="F343" s="712" t="s">
        <v>1976</v>
      </c>
      <c r="G343" s="712" t="s">
        <v>19</v>
      </c>
      <c r="H343" s="712" t="s">
        <v>22</v>
      </c>
      <c r="I343" s="715" t="s">
        <v>23</v>
      </c>
      <c r="J343" s="716">
        <v>41000000</v>
      </c>
    </row>
    <row r="344" spans="1:10">
      <c r="A344" s="712"/>
      <c r="B344" s="712"/>
      <c r="C344" s="712"/>
      <c r="D344" s="712" t="s">
        <v>239</v>
      </c>
      <c r="E344" s="712" t="s">
        <v>416</v>
      </c>
      <c r="F344" s="712" t="s">
        <v>1977</v>
      </c>
      <c r="G344" s="712"/>
      <c r="H344" s="712"/>
      <c r="I344" s="715" t="s">
        <v>10</v>
      </c>
      <c r="J344" s="716">
        <v>345146000</v>
      </c>
    </row>
    <row r="345" spans="1:10">
      <c r="A345" s="712"/>
      <c r="B345" s="712"/>
      <c r="C345" s="712"/>
      <c r="D345" s="712" t="s">
        <v>239</v>
      </c>
      <c r="E345" s="712" t="s">
        <v>416</v>
      </c>
      <c r="F345" s="712" t="s">
        <v>1977</v>
      </c>
      <c r="G345" s="712" t="s">
        <v>918</v>
      </c>
      <c r="H345" s="712"/>
      <c r="I345" s="715" t="s">
        <v>1862</v>
      </c>
      <c r="J345" s="716">
        <v>14812000</v>
      </c>
    </row>
    <row r="346" spans="1:10">
      <c r="A346" s="712"/>
      <c r="B346" s="712"/>
      <c r="C346" s="712"/>
      <c r="D346" s="712" t="s">
        <v>239</v>
      </c>
      <c r="E346" s="712" t="s">
        <v>416</v>
      </c>
      <c r="F346" s="712" t="s">
        <v>1977</v>
      </c>
      <c r="G346" s="712" t="s">
        <v>918</v>
      </c>
      <c r="H346" s="712" t="s">
        <v>917</v>
      </c>
      <c r="I346" s="715" t="s">
        <v>916</v>
      </c>
      <c r="J346" s="716">
        <v>14812000</v>
      </c>
    </row>
    <row r="347" spans="1:10">
      <c r="A347" s="712"/>
      <c r="B347" s="712"/>
      <c r="C347" s="712"/>
      <c r="D347" s="712" t="s">
        <v>239</v>
      </c>
      <c r="E347" s="712" t="s">
        <v>416</v>
      </c>
      <c r="F347" s="712" t="s">
        <v>1977</v>
      </c>
      <c r="G347" s="712" t="s">
        <v>178</v>
      </c>
      <c r="H347" s="712"/>
      <c r="I347" s="715" t="s">
        <v>179</v>
      </c>
      <c r="J347" s="716">
        <v>308455000</v>
      </c>
    </row>
    <row r="348" spans="1:10" ht="26.4">
      <c r="A348" s="712"/>
      <c r="B348" s="712"/>
      <c r="C348" s="712"/>
      <c r="D348" s="712" t="s">
        <v>239</v>
      </c>
      <c r="E348" s="712" t="s">
        <v>416</v>
      </c>
      <c r="F348" s="712" t="s">
        <v>1977</v>
      </c>
      <c r="G348" s="712" t="s">
        <v>178</v>
      </c>
      <c r="H348" s="712" t="s">
        <v>180</v>
      </c>
      <c r="I348" s="715" t="s">
        <v>1810</v>
      </c>
      <c r="J348" s="716">
        <v>308455000</v>
      </c>
    </row>
    <row r="349" spans="1:10">
      <c r="A349" s="712"/>
      <c r="B349" s="712"/>
      <c r="C349" s="712"/>
      <c r="D349" s="712" t="s">
        <v>239</v>
      </c>
      <c r="E349" s="712" t="s">
        <v>416</v>
      </c>
      <c r="F349" s="712" t="s">
        <v>1977</v>
      </c>
      <c r="G349" s="712" t="s">
        <v>19</v>
      </c>
      <c r="H349" s="712"/>
      <c r="I349" s="715" t="s">
        <v>133</v>
      </c>
      <c r="J349" s="716">
        <v>21879000</v>
      </c>
    </row>
    <row r="350" spans="1:10">
      <c r="A350" s="712"/>
      <c r="B350" s="712"/>
      <c r="C350" s="712"/>
      <c r="D350" s="712" t="s">
        <v>239</v>
      </c>
      <c r="E350" s="712" t="s">
        <v>416</v>
      </c>
      <c r="F350" s="712" t="s">
        <v>1977</v>
      </c>
      <c r="G350" s="712" t="s">
        <v>19</v>
      </c>
      <c r="H350" s="712" t="s">
        <v>22</v>
      </c>
      <c r="I350" s="715" t="s">
        <v>23</v>
      </c>
      <c r="J350" s="716">
        <v>21879000</v>
      </c>
    </row>
    <row r="351" spans="1:10">
      <c r="A351" s="712"/>
      <c r="B351" s="712"/>
      <c r="C351" s="712"/>
      <c r="D351" s="712" t="s">
        <v>239</v>
      </c>
      <c r="E351" s="712" t="s">
        <v>416</v>
      </c>
      <c r="F351" s="712" t="s">
        <v>1904</v>
      </c>
      <c r="G351" s="712"/>
      <c r="H351" s="712"/>
      <c r="I351" s="715" t="s">
        <v>1905</v>
      </c>
      <c r="J351" s="716">
        <v>478228000</v>
      </c>
    </row>
    <row r="352" spans="1:10">
      <c r="A352" s="712"/>
      <c r="B352" s="712"/>
      <c r="C352" s="712"/>
      <c r="D352" s="712" t="s">
        <v>239</v>
      </c>
      <c r="E352" s="712" t="s">
        <v>416</v>
      </c>
      <c r="F352" s="712" t="s">
        <v>1904</v>
      </c>
      <c r="G352" s="712" t="s">
        <v>918</v>
      </c>
      <c r="H352" s="712"/>
      <c r="I352" s="715" t="s">
        <v>1862</v>
      </c>
      <c r="J352" s="716">
        <v>19242000</v>
      </c>
    </row>
    <row r="353" spans="1:10">
      <c r="A353" s="712"/>
      <c r="B353" s="712"/>
      <c r="C353" s="712"/>
      <c r="D353" s="712" t="s">
        <v>239</v>
      </c>
      <c r="E353" s="712" t="s">
        <v>416</v>
      </c>
      <c r="F353" s="712" t="s">
        <v>1904</v>
      </c>
      <c r="G353" s="712" t="s">
        <v>918</v>
      </c>
      <c r="H353" s="712" t="s">
        <v>917</v>
      </c>
      <c r="I353" s="715" t="s">
        <v>916</v>
      </c>
      <c r="J353" s="716">
        <v>19242000</v>
      </c>
    </row>
    <row r="354" spans="1:10">
      <c r="A354" s="712"/>
      <c r="B354" s="712"/>
      <c r="C354" s="712"/>
      <c r="D354" s="712" t="s">
        <v>239</v>
      </c>
      <c r="E354" s="712" t="s">
        <v>416</v>
      </c>
      <c r="F354" s="712" t="s">
        <v>1904</v>
      </c>
      <c r="G354" s="712" t="s">
        <v>178</v>
      </c>
      <c r="H354" s="712"/>
      <c r="I354" s="715" t="s">
        <v>179</v>
      </c>
      <c r="J354" s="716">
        <v>428269000</v>
      </c>
    </row>
    <row r="355" spans="1:10" ht="26.4">
      <c r="A355" s="712"/>
      <c r="B355" s="712"/>
      <c r="C355" s="712"/>
      <c r="D355" s="712" t="s">
        <v>239</v>
      </c>
      <c r="E355" s="712" t="s">
        <v>416</v>
      </c>
      <c r="F355" s="712" t="s">
        <v>1904</v>
      </c>
      <c r="G355" s="712" t="s">
        <v>178</v>
      </c>
      <c r="H355" s="712" t="s">
        <v>180</v>
      </c>
      <c r="I355" s="715" t="s">
        <v>1810</v>
      </c>
      <c r="J355" s="716">
        <v>428269000</v>
      </c>
    </row>
    <row r="356" spans="1:10">
      <c r="A356" s="712"/>
      <c r="B356" s="712"/>
      <c r="C356" s="712"/>
      <c r="D356" s="712" t="s">
        <v>239</v>
      </c>
      <c r="E356" s="712" t="s">
        <v>416</v>
      </c>
      <c r="F356" s="712" t="s">
        <v>1904</v>
      </c>
      <c r="G356" s="712" t="s">
        <v>19</v>
      </c>
      <c r="H356" s="712"/>
      <c r="I356" s="715" t="s">
        <v>133</v>
      </c>
      <c r="J356" s="716">
        <v>30717000</v>
      </c>
    </row>
    <row r="357" spans="1:10">
      <c r="A357" s="712"/>
      <c r="B357" s="712"/>
      <c r="C357" s="712"/>
      <c r="D357" s="712" t="s">
        <v>239</v>
      </c>
      <c r="E357" s="712" t="s">
        <v>416</v>
      </c>
      <c r="F357" s="712" t="s">
        <v>1904</v>
      </c>
      <c r="G357" s="712" t="s">
        <v>19</v>
      </c>
      <c r="H357" s="712" t="s">
        <v>22</v>
      </c>
      <c r="I357" s="715" t="s">
        <v>23</v>
      </c>
      <c r="J357" s="716">
        <v>30717000</v>
      </c>
    </row>
    <row r="358" spans="1:10">
      <c r="A358" s="712"/>
      <c r="B358" s="712"/>
      <c r="C358" s="712"/>
      <c r="D358" s="712" t="s">
        <v>239</v>
      </c>
      <c r="E358" s="712" t="s">
        <v>423</v>
      </c>
      <c r="F358" s="712"/>
      <c r="G358" s="712"/>
      <c r="H358" s="712"/>
      <c r="I358" s="715" t="s">
        <v>1849</v>
      </c>
      <c r="J358" s="716">
        <v>3188607000</v>
      </c>
    </row>
    <row r="359" spans="1:10">
      <c r="A359" s="712"/>
      <c r="B359" s="712"/>
      <c r="C359" s="712"/>
      <c r="D359" s="712" t="s">
        <v>239</v>
      </c>
      <c r="E359" s="712" t="s">
        <v>423</v>
      </c>
      <c r="F359" s="712" t="s">
        <v>181</v>
      </c>
      <c r="G359" s="712"/>
      <c r="H359" s="712"/>
      <c r="I359" s="715" t="s">
        <v>1948</v>
      </c>
      <c r="J359" s="716">
        <v>3188607000</v>
      </c>
    </row>
    <row r="360" spans="1:10">
      <c r="A360" s="712"/>
      <c r="B360" s="712"/>
      <c r="C360" s="712"/>
      <c r="D360" s="712" t="s">
        <v>239</v>
      </c>
      <c r="E360" s="712" t="s">
        <v>423</v>
      </c>
      <c r="F360" s="712" t="s">
        <v>181</v>
      </c>
      <c r="G360" s="712" t="s">
        <v>918</v>
      </c>
      <c r="H360" s="712"/>
      <c r="I360" s="715" t="s">
        <v>1862</v>
      </c>
      <c r="J360" s="716">
        <v>26244000</v>
      </c>
    </row>
    <row r="361" spans="1:10">
      <c r="A361" s="712"/>
      <c r="B361" s="712"/>
      <c r="C361" s="712"/>
      <c r="D361" s="712" t="s">
        <v>239</v>
      </c>
      <c r="E361" s="712" t="s">
        <v>423</v>
      </c>
      <c r="F361" s="712" t="s">
        <v>181</v>
      </c>
      <c r="G361" s="712" t="s">
        <v>918</v>
      </c>
      <c r="H361" s="712" t="s">
        <v>917</v>
      </c>
      <c r="I361" s="715" t="s">
        <v>916</v>
      </c>
      <c r="J361" s="716">
        <v>24200000</v>
      </c>
    </row>
    <row r="362" spans="1:10">
      <c r="A362" s="712"/>
      <c r="B362" s="712"/>
      <c r="C362" s="712"/>
      <c r="D362" s="712" t="s">
        <v>239</v>
      </c>
      <c r="E362" s="712" t="s">
        <v>423</v>
      </c>
      <c r="F362" s="712" t="s">
        <v>181</v>
      </c>
      <c r="G362" s="712" t="s">
        <v>918</v>
      </c>
      <c r="H362" s="712" t="s">
        <v>921</v>
      </c>
      <c r="I362" s="715" t="s">
        <v>920</v>
      </c>
      <c r="J362" s="716">
        <v>2044000</v>
      </c>
    </row>
    <row r="363" spans="1:10">
      <c r="A363" s="712"/>
      <c r="B363" s="712"/>
      <c r="C363" s="712"/>
      <c r="D363" s="712" t="s">
        <v>239</v>
      </c>
      <c r="E363" s="712" t="s">
        <v>423</v>
      </c>
      <c r="F363" s="712" t="s">
        <v>181</v>
      </c>
      <c r="G363" s="712" t="s">
        <v>178</v>
      </c>
      <c r="H363" s="712"/>
      <c r="I363" s="715" t="s">
        <v>179</v>
      </c>
      <c r="J363" s="716">
        <v>3050285000</v>
      </c>
    </row>
    <row r="364" spans="1:10" ht="26.4">
      <c r="A364" s="712"/>
      <c r="B364" s="712"/>
      <c r="C364" s="712"/>
      <c r="D364" s="712" t="s">
        <v>239</v>
      </c>
      <c r="E364" s="712" t="s">
        <v>423</v>
      </c>
      <c r="F364" s="712" t="s">
        <v>181</v>
      </c>
      <c r="G364" s="712" t="s">
        <v>178</v>
      </c>
      <c r="H364" s="712" t="s">
        <v>180</v>
      </c>
      <c r="I364" s="715" t="s">
        <v>1810</v>
      </c>
      <c r="J364" s="716">
        <v>3050285000</v>
      </c>
    </row>
    <row r="365" spans="1:10">
      <c r="A365" s="712"/>
      <c r="B365" s="712"/>
      <c r="C365" s="712"/>
      <c r="D365" s="712" t="s">
        <v>239</v>
      </c>
      <c r="E365" s="712" t="s">
        <v>423</v>
      </c>
      <c r="F365" s="712" t="s">
        <v>181</v>
      </c>
      <c r="G365" s="712" t="s">
        <v>19</v>
      </c>
      <c r="H365" s="712"/>
      <c r="I365" s="715" t="s">
        <v>133</v>
      </c>
      <c r="J365" s="716">
        <v>112078000</v>
      </c>
    </row>
    <row r="366" spans="1:10">
      <c r="A366" s="712"/>
      <c r="B366" s="712"/>
      <c r="C366" s="712"/>
      <c r="D366" s="712" t="s">
        <v>239</v>
      </c>
      <c r="E366" s="712" t="s">
        <v>423</v>
      </c>
      <c r="F366" s="712" t="s">
        <v>181</v>
      </c>
      <c r="G366" s="712" t="s">
        <v>19</v>
      </c>
      <c r="H366" s="712" t="s">
        <v>20</v>
      </c>
      <c r="I366" s="715" t="s">
        <v>21</v>
      </c>
      <c r="J366" s="716">
        <v>10384000</v>
      </c>
    </row>
    <row r="367" spans="1:10">
      <c r="A367" s="712"/>
      <c r="B367" s="712"/>
      <c r="C367" s="712"/>
      <c r="D367" s="712" t="s">
        <v>239</v>
      </c>
      <c r="E367" s="712" t="s">
        <v>423</v>
      </c>
      <c r="F367" s="712" t="s">
        <v>181</v>
      </c>
      <c r="G367" s="712" t="s">
        <v>19</v>
      </c>
      <c r="H367" s="712" t="s">
        <v>22</v>
      </c>
      <c r="I367" s="715" t="s">
        <v>23</v>
      </c>
      <c r="J367" s="716">
        <v>101694000</v>
      </c>
    </row>
    <row r="368" spans="1:10">
      <c r="A368" s="712"/>
      <c r="B368" s="712"/>
      <c r="C368" s="712"/>
      <c r="D368" s="712" t="s">
        <v>239</v>
      </c>
      <c r="E368" s="712" t="s">
        <v>188</v>
      </c>
      <c r="F368" s="712"/>
      <c r="G368" s="712"/>
      <c r="H368" s="712"/>
      <c r="I368" s="715" t="s">
        <v>1374</v>
      </c>
      <c r="J368" s="716">
        <v>23320203000</v>
      </c>
    </row>
    <row r="369" spans="1:10">
      <c r="A369" s="712"/>
      <c r="B369" s="712"/>
      <c r="C369" s="712"/>
      <c r="D369" s="712" t="s">
        <v>239</v>
      </c>
      <c r="E369" s="712" t="s">
        <v>188</v>
      </c>
      <c r="F369" s="712" t="s">
        <v>956</v>
      </c>
      <c r="G369" s="712"/>
      <c r="H369" s="712"/>
      <c r="I369" s="715" t="s">
        <v>1867</v>
      </c>
      <c r="J369" s="716">
        <v>3698054000</v>
      </c>
    </row>
    <row r="370" spans="1:10">
      <c r="A370" s="712"/>
      <c r="B370" s="712"/>
      <c r="C370" s="712"/>
      <c r="D370" s="712" t="s">
        <v>239</v>
      </c>
      <c r="E370" s="712" t="s">
        <v>188</v>
      </c>
      <c r="F370" s="712" t="s">
        <v>956</v>
      </c>
      <c r="G370" s="712" t="s">
        <v>178</v>
      </c>
      <c r="H370" s="712"/>
      <c r="I370" s="715" t="s">
        <v>179</v>
      </c>
      <c r="J370" s="716">
        <v>3456162000</v>
      </c>
    </row>
    <row r="371" spans="1:10" ht="26.4">
      <c r="A371" s="712"/>
      <c r="B371" s="712"/>
      <c r="C371" s="712"/>
      <c r="D371" s="712" t="s">
        <v>239</v>
      </c>
      <c r="E371" s="712" t="s">
        <v>188</v>
      </c>
      <c r="F371" s="712" t="s">
        <v>956</v>
      </c>
      <c r="G371" s="712" t="s">
        <v>178</v>
      </c>
      <c r="H371" s="712" t="s">
        <v>180</v>
      </c>
      <c r="I371" s="715" t="s">
        <v>1810</v>
      </c>
      <c r="J371" s="716">
        <v>3456162000</v>
      </c>
    </row>
    <row r="372" spans="1:10">
      <c r="A372" s="712"/>
      <c r="B372" s="712"/>
      <c r="C372" s="712"/>
      <c r="D372" s="712" t="s">
        <v>239</v>
      </c>
      <c r="E372" s="712" t="s">
        <v>188</v>
      </c>
      <c r="F372" s="712" t="s">
        <v>956</v>
      </c>
      <c r="G372" s="712" t="s">
        <v>19</v>
      </c>
      <c r="H372" s="712"/>
      <c r="I372" s="715" t="s">
        <v>133</v>
      </c>
      <c r="J372" s="716">
        <v>241892000</v>
      </c>
    </row>
    <row r="373" spans="1:10">
      <c r="A373" s="712"/>
      <c r="B373" s="712"/>
      <c r="C373" s="712"/>
      <c r="D373" s="712" t="s">
        <v>239</v>
      </c>
      <c r="E373" s="712" t="s">
        <v>188</v>
      </c>
      <c r="F373" s="712" t="s">
        <v>956</v>
      </c>
      <c r="G373" s="712" t="s">
        <v>19</v>
      </c>
      <c r="H373" s="712" t="s">
        <v>20</v>
      </c>
      <c r="I373" s="715" t="s">
        <v>21</v>
      </c>
      <c r="J373" s="716">
        <v>17760000</v>
      </c>
    </row>
    <row r="374" spans="1:10">
      <c r="A374" s="712"/>
      <c r="B374" s="712"/>
      <c r="C374" s="712"/>
      <c r="D374" s="712" t="s">
        <v>239</v>
      </c>
      <c r="E374" s="712" t="s">
        <v>188</v>
      </c>
      <c r="F374" s="712" t="s">
        <v>956</v>
      </c>
      <c r="G374" s="712" t="s">
        <v>19</v>
      </c>
      <c r="H374" s="712" t="s">
        <v>22</v>
      </c>
      <c r="I374" s="715" t="s">
        <v>23</v>
      </c>
      <c r="J374" s="716">
        <v>222517000</v>
      </c>
    </row>
    <row r="375" spans="1:10">
      <c r="A375" s="712"/>
      <c r="B375" s="712"/>
      <c r="C375" s="712"/>
      <c r="D375" s="712" t="s">
        <v>239</v>
      </c>
      <c r="E375" s="712" t="s">
        <v>188</v>
      </c>
      <c r="F375" s="712" t="s">
        <v>956</v>
      </c>
      <c r="G375" s="712" t="s">
        <v>19</v>
      </c>
      <c r="H375" s="712" t="s">
        <v>245</v>
      </c>
      <c r="I375" s="715" t="s">
        <v>135</v>
      </c>
      <c r="J375" s="716">
        <v>1615000</v>
      </c>
    </row>
    <row r="376" spans="1:10">
      <c r="A376" s="712"/>
      <c r="B376" s="712"/>
      <c r="C376" s="712"/>
      <c r="D376" s="712" t="s">
        <v>239</v>
      </c>
      <c r="E376" s="712" t="s">
        <v>188</v>
      </c>
      <c r="F376" s="712" t="s">
        <v>1870</v>
      </c>
      <c r="G376" s="712"/>
      <c r="H376" s="712"/>
      <c r="I376" s="715" t="s">
        <v>1871</v>
      </c>
      <c r="J376" s="716">
        <v>17337963000</v>
      </c>
    </row>
    <row r="377" spans="1:10">
      <c r="A377" s="712"/>
      <c r="B377" s="712"/>
      <c r="C377" s="712"/>
      <c r="D377" s="712" t="s">
        <v>239</v>
      </c>
      <c r="E377" s="712" t="s">
        <v>188</v>
      </c>
      <c r="F377" s="712" t="s">
        <v>1870</v>
      </c>
      <c r="G377" s="712" t="s">
        <v>918</v>
      </c>
      <c r="H377" s="712"/>
      <c r="I377" s="715" t="s">
        <v>1862</v>
      </c>
      <c r="J377" s="716">
        <v>367994000</v>
      </c>
    </row>
    <row r="378" spans="1:10">
      <c r="A378" s="712"/>
      <c r="B378" s="712"/>
      <c r="C378" s="712"/>
      <c r="D378" s="712" t="s">
        <v>239</v>
      </c>
      <c r="E378" s="712" t="s">
        <v>188</v>
      </c>
      <c r="F378" s="712" t="s">
        <v>1870</v>
      </c>
      <c r="G378" s="712" t="s">
        <v>918</v>
      </c>
      <c r="H378" s="712" t="s">
        <v>917</v>
      </c>
      <c r="I378" s="715" t="s">
        <v>916</v>
      </c>
      <c r="J378" s="716">
        <v>361105000</v>
      </c>
    </row>
    <row r="379" spans="1:10">
      <c r="A379" s="712"/>
      <c r="B379" s="712"/>
      <c r="C379" s="712"/>
      <c r="D379" s="712" t="s">
        <v>239</v>
      </c>
      <c r="E379" s="712" t="s">
        <v>188</v>
      </c>
      <c r="F379" s="712" t="s">
        <v>1870</v>
      </c>
      <c r="G379" s="712" t="s">
        <v>918</v>
      </c>
      <c r="H379" s="712" t="s">
        <v>921</v>
      </c>
      <c r="I379" s="715" t="s">
        <v>920</v>
      </c>
      <c r="J379" s="716">
        <v>6889000</v>
      </c>
    </row>
    <row r="380" spans="1:10">
      <c r="A380" s="712"/>
      <c r="B380" s="712"/>
      <c r="C380" s="712"/>
      <c r="D380" s="712" t="s">
        <v>239</v>
      </c>
      <c r="E380" s="712" t="s">
        <v>188</v>
      </c>
      <c r="F380" s="712" t="s">
        <v>1870</v>
      </c>
      <c r="G380" s="712" t="s">
        <v>178</v>
      </c>
      <c r="H380" s="712"/>
      <c r="I380" s="715" t="s">
        <v>179</v>
      </c>
      <c r="J380" s="716">
        <v>15395530400</v>
      </c>
    </row>
    <row r="381" spans="1:10" ht="26.4">
      <c r="A381" s="712"/>
      <c r="B381" s="712"/>
      <c r="C381" s="712"/>
      <c r="D381" s="712" t="s">
        <v>239</v>
      </c>
      <c r="E381" s="712" t="s">
        <v>188</v>
      </c>
      <c r="F381" s="712" t="s">
        <v>1870</v>
      </c>
      <c r="G381" s="712" t="s">
        <v>178</v>
      </c>
      <c r="H381" s="712" t="s">
        <v>180</v>
      </c>
      <c r="I381" s="715" t="s">
        <v>1810</v>
      </c>
      <c r="J381" s="716">
        <v>15395530400</v>
      </c>
    </row>
    <row r="382" spans="1:10">
      <c r="A382" s="712"/>
      <c r="B382" s="712"/>
      <c r="C382" s="712"/>
      <c r="D382" s="712" t="s">
        <v>239</v>
      </c>
      <c r="E382" s="712" t="s">
        <v>188</v>
      </c>
      <c r="F382" s="712" t="s">
        <v>1870</v>
      </c>
      <c r="G382" s="712" t="s">
        <v>19</v>
      </c>
      <c r="H382" s="712"/>
      <c r="I382" s="715" t="s">
        <v>133</v>
      </c>
      <c r="J382" s="716">
        <v>1574438600</v>
      </c>
    </row>
    <row r="383" spans="1:10">
      <c r="A383" s="712"/>
      <c r="B383" s="712"/>
      <c r="C383" s="712"/>
      <c r="D383" s="712" t="s">
        <v>239</v>
      </c>
      <c r="E383" s="712" t="s">
        <v>188</v>
      </c>
      <c r="F383" s="712" t="s">
        <v>1870</v>
      </c>
      <c r="G383" s="712" t="s">
        <v>19</v>
      </c>
      <c r="H383" s="712" t="s">
        <v>20</v>
      </c>
      <c r="I383" s="715" t="s">
        <v>21</v>
      </c>
      <c r="J383" s="716">
        <v>175412000</v>
      </c>
    </row>
    <row r="384" spans="1:10">
      <c r="A384" s="712"/>
      <c r="B384" s="712"/>
      <c r="C384" s="712"/>
      <c r="D384" s="712" t="s">
        <v>239</v>
      </c>
      <c r="E384" s="712" t="s">
        <v>188</v>
      </c>
      <c r="F384" s="712" t="s">
        <v>1870</v>
      </c>
      <c r="G384" s="712" t="s">
        <v>19</v>
      </c>
      <c r="H384" s="712" t="s">
        <v>22</v>
      </c>
      <c r="I384" s="715" t="s">
        <v>23</v>
      </c>
      <c r="J384" s="716">
        <v>1335232600</v>
      </c>
    </row>
    <row r="385" spans="1:10">
      <c r="A385" s="712"/>
      <c r="B385" s="712"/>
      <c r="C385" s="712"/>
      <c r="D385" s="712" t="s">
        <v>239</v>
      </c>
      <c r="E385" s="712" t="s">
        <v>188</v>
      </c>
      <c r="F385" s="712" t="s">
        <v>1870</v>
      </c>
      <c r="G385" s="712" t="s">
        <v>19</v>
      </c>
      <c r="H385" s="712" t="s">
        <v>245</v>
      </c>
      <c r="I385" s="715" t="s">
        <v>135</v>
      </c>
      <c r="J385" s="716">
        <v>63794000</v>
      </c>
    </row>
    <row r="386" spans="1:10">
      <c r="A386" s="712"/>
      <c r="B386" s="712"/>
      <c r="C386" s="712"/>
      <c r="D386" s="712" t="s">
        <v>239</v>
      </c>
      <c r="E386" s="712" t="s">
        <v>188</v>
      </c>
      <c r="F386" s="712" t="s">
        <v>2030</v>
      </c>
      <c r="G386" s="712"/>
      <c r="H386" s="712"/>
      <c r="I386" s="715" t="s">
        <v>2031</v>
      </c>
      <c r="J386" s="716">
        <v>1664186000</v>
      </c>
    </row>
    <row r="387" spans="1:10">
      <c r="A387" s="712"/>
      <c r="B387" s="712"/>
      <c r="C387" s="712"/>
      <c r="D387" s="712" t="s">
        <v>239</v>
      </c>
      <c r="E387" s="712" t="s">
        <v>188</v>
      </c>
      <c r="F387" s="712" t="s">
        <v>2030</v>
      </c>
      <c r="G387" s="712" t="s">
        <v>918</v>
      </c>
      <c r="H387" s="712"/>
      <c r="I387" s="715" t="s">
        <v>1862</v>
      </c>
      <c r="J387" s="716">
        <v>26103000</v>
      </c>
    </row>
    <row r="388" spans="1:10">
      <c r="A388" s="712"/>
      <c r="B388" s="712"/>
      <c r="C388" s="712"/>
      <c r="D388" s="712" t="s">
        <v>239</v>
      </c>
      <c r="E388" s="712" t="s">
        <v>188</v>
      </c>
      <c r="F388" s="712" t="s">
        <v>2030</v>
      </c>
      <c r="G388" s="712" t="s">
        <v>918</v>
      </c>
      <c r="H388" s="712" t="s">
        <v>917</v>
      </c>
      <c r="I388" s="715" t="s">
        <v>916</v>
      </c>
      <c r="J388" s="716">
        <v>26103000</v>
      </c>
    </row>
    <row r="389" spans="1:10">
      <c r="A389" s="712"/>
      <c r="B389" s="712"/>
      <c r="C389" s="712"/>
      <c r="D389" s="712" t="s">
        <v>239</v>
      </c>
      <c r="E389" s="712" t="s">
        <v>188</v>
      </c>
      <c r="F389" s="712" t="s">
        <v>2030</v>
      </c>
      <c r="G389" s="712" t="s">
        <v>178</v>
      </c>
      <c r="H389" s="712"/>
      <c r="I389" s="715" t="s">
        <v>179</v>
      </c>
      <c r="J389" s="716">
        <v>1571446000</v>
      </c>
    </row>
    <row r="390" spans="1:10" ht="26.4">
      <c r="A390" s="712"/>
      <c r="B390" s="712"/>
      <c r="C390" s="712"/>
      <c r="D390" s="712" t="s">
        <v>239</v>
      </c>
      <c r="E390" s="712" t="s">
        <v>188</v>
      </c>
      <c r="F390" s="712" t="s">
        <v>2030</v>
      </c>
      <c r="G390" s="712" t="s">
        <v>178</v>
      </c>
      <c r="H390" s="712" t="s">
        <v>180</v>
      </c>
      <c r="I390" s="715" t="s">
        <v>1810</v>
      </c>
      <c r="J390" s="716">
        <v>1571446000</v>
      </c>
    </row>
    <row r="391" spans="1:10">
      <c r="A391" s="712"/>
      <c r="B391" s="712"/>
      <c r="C391" s="712"/>
      <c r="D391" s="712" t="s">
        <v>239</v>
      </c>
      <c r="E391" s="712" t="s">
        <v>188</v>
      </c>
      <c r="F391" s="712" t="s">
        <v>2030</v>
      </c>
      <c r="G391" s="712" t="s">
        <v>19</v>
      </c>
      <c r="H391" s="712"/>
      <c r="I391" s="715" t="s">
        <v>133</v>
      </c>
      <c r="J391" s="716">
        <v>66637000</v>
      </c>
    </row>
    <row r="392" spans="1:10">
      <c r="A392" s="712"/>
      <c r="B392" s="712"/>
      <c r="C392" s="712"/>
      <c r="D392" s="712" t="s">
        <v>239</v>
      </c>
      <c r="E392" s="712" t="s">
        <v>188</v>
      </c>
      <c r="F392" s="712" t="s">
        <v>2030</v>
      </c>
      <c r="G392" s="712" t="s">
        <v>19</v>
      </c>
      <c r="H392" s="712" t="s">
        <v>20</v>
      </c>
      <c r="I392" s="715" t="s">
        <v>21</v>
      </c>
      <c r="J392" s="716">
        <v>11676000</v>
      </c>
    </row>
    <row r="393" spans="1:10">
      <c r="A393" s="712"/>
      <c r="B393" s="712"/>
      <c r="C393" s="712"/>
      <c r="D393" s="712" t="s">
        <v>239</v>
      </c>
      <c r="E393" s="712" t="s">
        <v>188</v>
      </c>
      <c r="F393" s="712" t="s">
        <v>2030</v>
      </c>
      <c r="G393" s="712" t="s">
        <v>19</v>
      </c>
      <c r="H393" s="712" t="s">
        <v>22</v>
      </c>
      <c r="I393" s="715" t="s">
        <v>23</v>
      </c>
      <c r="J393" s="716">
        <v>54961000</v>
      </c>
    </row>
    <row r="394" spans="1:10">
      <c r="A394" s="712"/>
      <c r="B394" s="712"/>
      <c r="C394" s="712"/>
      <c r="D394" s="712" t="s">
        <v>239</v>
      </c>
      <c r="E394" s="712" t="s">
        <v>188</v>
      </c>
      <c r="F394" s="712" t="s">
        <v>1939</v>
      </c>
      <c r="G394" s="712"/>
      <c r="H394" s="712"/>
      <c r="I394" s="715" t="s">
        <v>1940</v>
      </c>
      <c r="J394" s="716">
        <v>620000000</v>
      </c>
    </row>
    <row r="395" spans="1:10">
      <c r="A395" s="712"/>
      <c r="B395" s="712"/>
      <c r="C395" s="712"/>
      <c r="D395" s="712" t="s">
        <v>239</v>
      </c>
      <c r="E395" s="712" t="s">
        <v>188</v>
      </c>
      <c r="F395" s="712" t="s">
        <v>1939</v>
      </c>
      <c r="G395" s="712" t="s">
        <v>918</v>
      </c>
      <c r="H395" s="712"/>
      <c r="I395" s="715" t="s">
        <v>1862</v>
      </c>
      <c r="J395" s="716">
        <v>23821000</v>
      </c>
    </row>
    <row r="396" spans="1:10">
      <c r="A396" s="712"/>
      <c r="B396" s="712"/>
      <c r="C396" s="712"/>
      <c r="D396" s="712" t="s">
        <v>239</v>
      </c>
      <c r="E396" s="712" t="s">
        <v>188</v>
      </c>
      <c r="F396" s="712" t="s">
        <v>1939</v>
      </c>
      <c r="G396" s="712" t="s">
        <v>918</v>
      </c>
      <c r="H396" s="712" t="s">
        <v>917</v>
      </c>
      <c r="I396" s="715" t="s">
        <v>916</v>
      </c>
      <c r="J396" s="716">
        <v>22955000</v>
      </c>
    </row>
    <row r="397" spans="1:10">
      <c r="A397" s="712"/>
      <c r="B397" s="712"/>
      <c r="C397" s="712"/>
      <c r="D397" s="712" t="s">
        <v>239</v>
      </c>
      <c r="E397" s="712" t="s">
        <v>188</v>
      </c>
      <c r="F397" s="712" t="s">
        <v>1939</v>
      </c>
      <c r="G397" s="712" t="s">
        <v>918</v>
      </c>
      <c r="H397" s="712" t="s">
        <v>921</v>
      </c>
      <c r="I397" s="715" t="s">
        <v>920</v>
      </c>
      <c r="J397" s="716">
        <v>866000</v>
      </c>
    </row>
    <row r="398" spans="1:10">
      <c r="A398" s="712"/>
      <c r="B398" s="712"/>
      <c r="C398" s="712"/>
      <c r="D398" s="712" t="s">
        <v>239</v>
      </c>
      <c r="E398" s="712" t="s">
        <v>188</v>
      </c>
      <c r="F398" s="712" t="s">
        <v>1939</v>
      </c>
      <c r="G398" s="712" t="s">
        <v>178</v>
      </c>
      <c r="H398" s="712"/>
      <c r="I398" s="715" t="s">
        <v>179</v>
      </c>
      <c r="J398" s="716">
        <v>572658000</v>
      </c>
    </row>
    <row r="399" spans="1:10" ht="26.4">
      <c r="A399" s="712"/>
      <c r="B399" s="712"/>
      <c r="C399" s="712"/>
      <c r="D399" s="712" t="s">
        <v>239</v>
      </c>
      <c r="E399" s="712" t="s">
        <v>188</v>
      </c>
      <c r="F399" s="712" t="s">
        <v>1939</v>
      </c>
      <c r="G399" s="712" t="s">
        <v>178</v>
      </c>
      <c r="H399" s="712" t="s">
        <v>180</v>
      </c>
      <c r="I399" s="715" t="s">
        <v>1810</v>
      </c>
      <c r="J399" s="716">
        <v>572658000</v>
      </c>
    </row>
    <row r="400" spans="1:10">
      <c r="A400" s="712"/>
      <c r="B400" s="712"/>
      <c r="C400" s="712"/>
      <c r="D400" s="712" t="s">
        <v>239</v>
      </c>
      <c r="E400" s="712" t="s">
        <v>188</v>
      </c>
      <c r="F400" s="712" t="s">
        <v>1939</v>
      </c>
      <c r="G400" s="712" t="s">
        <v>19</v>
      </c>
      <c r="H400" s="712"/>
      <c r="I400" s="715" t="s">
        <v>133</v>
      </c>
      <c r="J400" s="716">
        <v>23521000</v>
      </c>
    </row>
    <row r="401" spans="1:10">
      <c r="A401" s="712"/>
      <c r="B401" s="712"/>
      <c r="C401" s="712"/>
      <c r="D401" s="712" t="s">
        <v>239</v>
      </c>
      <c r="E401" s="712" t="s">
        <v>188</v>
      </c>
      <c r="F401" s="712" t="s">
        <v>1939</v>
      </c>
      <c r="G401" s="712" t="s">
        <v>19</v>
      </c>
      <c r="H401" s="712" t="s">
        <v>22</v>
      </c>
      <c r="I401" s="715" t="s">
        <v>23</v>
      </c>
      <c r="J401" s="716">
        <v>23521000</v>
      </c>
    </row>
    <row r="402" spans="1:10">
      <c r="A402" s="712"/>
      <c r="B402" s="712"/>
      <c r="C402" s="712"/>
      <c r="D402" s="712" t="s">
        <v>246</v>
      </c>
      <c r="E402" s="712"/>
      <c r="F402" s="712"/>
      <c r="G402" s="712"/>
      <c r="H402" s="712"/>
      <c r="I402" s="712"/>
      <c r="J402" s="716">
        <v>17540127760</v>
      </c>
    </row>
    <row r="403" spans="1:10">
      <c r="A403" s="712"/>
      <c r="B403" s="712"/>
      <c r="C403" s="712"/>
      <c r="D403" s="712" t="s">
        <v>246</v>
      </c>
      <c r="E403" s="712" t="s">
        <v>416</v>
      </c>
      <c r="F403" s="712"/>
      <c r="G403" s="712"/>
      <c r="H403" s="712"/>
      <c r="I403" s="715" t="s">
        <v>1814</v>
      </c>
      <c r="J403" s="716">
        <v>417764000</v>
      </c>
    </row>
    <row r="404" spans="1:10">
      <c r="A404" s="712"/>
      <c r="B404" s="712"/>
      <c r="C404" s="712"/>
      <c r="D404" s="712" t="s">
        <v>246</v>
      </c>
      <c r="E404" s="712" t="s">
        <v>416</v>
      </c>
      <c r="F404" s="712" t="s">
        <v>1976</v>
      </c>
      <c r="G404" s="712"/>
      <c r="H404" s="712"/>
      <c r="I404" s="715" t="s">
        <v>439</v>
      </c>
      <c r="J404" s="716">
        <v>119786000</v>
      </c>
    </row>
    <row r="405" spans="1:10" ht="39.6">
      <c r="A405" s="712"/>
      <c r="B405" s="712"/>
      <c r="C405" s="712"/>
      <c r="D405" s="712" t="s">
        <v>246</v>
      </c>
      <c r="E405" s="712" t="s">
        <v>416</v>
      </c>
      <c r="F405" s="712" t="s">
        <v>1976</v>
      </c>
      <c r="G405" s="712" t="s">
        <v>560</v>
      </c>
      <c r="H405" s="712"/>
      <c r="I405" s="715" t="s">
        <v>1790</v>
      </c>
      <c r="J405" s="716">
        <v>119786000</v>
      </c>
    </row>
    <row r="406" spans="1:10">
      <c r="A406" s="712"/>
      <c r="B406" s="712"/>
      <c r="C406" s="712"/>
      <c r="D406" s="712" t="s">
        <v>246</v>
      </c>
      <c r="E406" s="712" t="s">
        <v>416</v>
      </c>
      <c r="F406" s="712" t="s">
        <v>1976</v>
      </c>
      <c r="G406" s="712" t="s">
        <v>560</v>
      </c>
      <c r="H406" s="712" t="s">
        <v>5</v>
      </c>
      <c r="I406" s="715" t="s">
        <v>6</v>
      </c>
      <c r="J406" s="716">
        <v>119786000</v>
      </c>
    </row>
    <row r="407" spans="1:10">
      <c r="A407" s="712"/>
      <c r="B407" s="712"/>
      <c r="C407" s="712"/>
      <c r="D407" s="712" t="s">
        <v>246</v>
      </c>
      <c r="E407" s="712" t="s">
        <v>416</v>
      </c>
      <c r="F407" s="712" t="s">
        <v>1977</v>
      </c>
      <c r="G407" s="712"/>
      <c r="H407" s="712"/>
      <c r="I407" s="715" t="s">
        <v>10</v>
      </c>
      <c r="J407" s="716">
        <v>208000000</v>
      </c>
    </row>
    <row r="408" spans="1:10" ht="39.6">
      <c r="A408" s="712"/>
      <c r="B408" s="712"/>
      <c r="C408" s="712"/>
      <c r="D408" s="712" t="s">
        <v>246</v>
      </c>
      <c r="E408" s="712" t="s">
        <v>416</v>
      </c>
      <c r="F408" s="712" t="s">
        <v>1977</v>
      </c>
      <c r="G408" s="712" t="s">
        <v>560</v>
      </c>
      <c r="H408" s="712"/>
      <c r="I408" s="715" t="s">
        <v>1790</v>
      </c>
      <c r="J408" s="716">
        <v>208000000</v>
      </c>
    </row>
    <row r="409" spans="1:10" ht="26.4">
      <c r="A409" s="712"/>
      <c r="B409" s="712"/>
      <c r="C409" s="712"/>
      <c r="D409" s="712" t="s">
        <v>246</v>
      </c>
      <c r="E409" s="712" t="s">
        <v>416</v>
      </c>
      <c r="F409" s="712" t="s">
        <v>1977</v>
      </c>
      <c r="G409" s="712" t="s">
        <v>560</v>
      </c>
      <c r="H409" s="712" t="s">
        <v>563</v>
      </c>
      <c r="I409" s="715" t="s">
        <v>13</v>
      </c>
      <c r="J409" s="716">
        <v>208000000</v>
      </c>
    </row>
    <row r="410" spans="1:10">
      <c r="A410" s="712"/>
      <c r="B410" s="712"/>
      <c r="C410" s="712"/>
      <c r="D410" s="712" t="s">
        <v>246</v>
      </c>
      <c r="E410" s="712" t="s">
        <v>416</v>
      </c>
      <c r="F410" s="712" t="s">
        <v>1904</v>
      </c>
      <c r="G410" s="712"/>
      <c r="H410" s="712"/>
      <c r="I410" s="715" t="s">
        <v>1905</v>
      </c>
      <c r="J410" s="716">
        <v>89978000</v>
      </c>
    </row>
    <row r="411" spans="1:10" ht="39.6">
      <c r="A411" s="712"/>
      <c r="B411" s="712"/>
      <c r="C411" s="712"/>
      <c r="D411" s="712" t="s">
        <v>246</v>
      </c>
      <c r="E411" s="712" t="s">
        <v>416</v>
      </c>
      <c r="F411" s="712" t="s">
        <v>1904</v>
      </c>
      <c r="G411" s="712" t="s">
        <v>560</v>
      </c>
      <c r="H411" s="712"/>
      <c r="I411" s="715" t="s">
        <v>1790</v>
      </c>
      <c r="J411" s="716">
        <v>89978000</v>
      </c>
    </row>
    <row r="412" spans="1:10">
      <c r="A412" s="712"/>
      <c r="B412" s="712"/>
      <c r="C412" s="712"/>
      <c r="D412" s="712" t="s">
        <v>246</v>
      </c>
      <c r="E412" s="712" t="s">
        <v>416</v>
      </c>
      <c r="F412" s="712" t="s">
        <v>1904</v>
      </c>
      <c r="G412" s="712" t="s">
        <v>560</v>
      </c>
      <c r="H412" s="712" t="s">
        <v>5</v>
      </c>
      <c r="I412" s="715" t="s">
        <v>6</v>
      </c>
      <c r="J412" s="716">
        <v>89978000</v>
      </c>
    </row>
    <row r="413" spans="1:10">
      <c r="A413" s="712"/>
      <c r="B413" s="712"/>
      <c r="C413" s="712"/>
      <c r="D413" s="712" t="s">
        <v>246</v>
      </c>
      <c r="E413" s="712" t="s">
        <v>423</v>
      </c>
      <c r="F413" s="712"/>
      <c r="G413" s="712"/>
      <c r="H413" s="712"/>
      <c r="I413" s="715" t="s">
        <v>1849</v>
      </c>
      <c r="J413" s="716">
        <v>150000000</v>
      </c>
    </row>
    <row r="414" spans="1:10">
      <c r="A414" s="712"/>
      <c r="B414" s="712"/>
      <c r="C414" s="712"/>
      <c r="D414" s="712" t="s">
        <v>246</v>
      </c>
      <c r="E414" s="712" t="s">
        <v>423</v>
      </c>
      <c r="F414" s="712" t="s">
        <v>181</v>
      </c>
      <c r="G414" s="712"/>
      <c r="H414" s="712"/>
      <c r="I414" s="715" t="s">
        <v>1948</v>
      </c>
      <c r="J414" s="716">
        <v>150000000</v>
      </c>
    </row>
    <row r="415" spans="1:10" ht="39.6">
      <c r="A415" s="712"/>
      <c r="B415" s="712"/>
      <c r="C415" s="712"/>
      <c r="D415" s="712" t="s">
        <v>246</v>
      </c>
      <c r="E415" s="712" t="s">
        <v>423</v>
      </c>
      <c r="F415" s="712" t="s">
        <v>181</v>
      </c>
      <c r="G415" s="712" t="s">
        <v>560</v>
      </c>
      <c r="H415" s="712"/>
      <c r="I415" s="715" t="s">
        <v>1790</v>
      </c>
      <c r="J415" s="716">
        <v>150000000</v>
      </c>
    </row>
    <row r="416" spans="1:10">
      <c r="A416" s="712"/>
      <c r="B416" s="712"/>
      <c r="C416" s="712"/>
      <c r="D416" s="712" t="s">
        <v>246</v>
      </c>
      <c r="E416" s="712" t="s">
        <v>423</v>
      </c>
      <c r="F416" s="712" t="s">
        <v>181</v>
      </c>
      <c r="G416" s="712" t="s">
        <v>560</v>
      </c>
      <c r="H416" s="712" t="s">
        <v>5</v>
      </c>
      <c r="I416" s="715" t="s">
        <v>6</v>
      </c>
      <c r="J416" s="716">
        <v>60000000</v>
      </c>
    </row>
    <row r="417" spans="1:10" ht="26.4">
      <c r="A417" s="712"/>
      <c r="B417" s="712"/>
      <c r="C417" s="712"/>
      <c r="D417" s="712" t="s">
        <v>246</v>
      </c>
      <c r="E417" s="712" t="s">
        <v>423</v>
      </c>
      <c r="F417" s="712" t="s">
        <v>181</v>
      </c>
      <c r="G417" s="712" t="s">
        <v>560</v>
      </c>
      <c r="H417" s="712" t="s">
        <v>563</v>
      </c>
      <c r="I417" s="715" t="s">
        <v>13</v>
      </c>
      <c r="J417" s="716">
        <v>90000000</v>
      </c>
    </row>
    <row r="418" spans="1:10">
      <c r="A418" s="712"/>
      <c r="B418" s="712"/>
      <c r="C418" s="712"/>
      <c r="D418" s="712" t="s">
        <v>246</v>
      </c>
      <c r="E418" s="712" t="s">
        <v>188</v>
      </c>
      <c r="F418" s="712"/>
      <c r="G418" s="712"/>
      <c r="H418" s="712"/>
      <c r="I418" s="715" t="s">
        <v>1374</v>
      </c>
      <c r="J418" s="716">
        <v>15469564760</v>
      </c>
    </row>
    <row r="419" spans="1:10">
      <c r="A419" s="712"/>
      <c r="B419" s="712"/>
      <c r="C419" s="712"/>
      <c r="D419" s="712" t="s">
        <v>246</v>
      </c>
      <c r="E419" s="712" t="s">
        <v>188</v>
      </c>
      <c r="F419" s="712" t="s">
        <v>1018</v>
      </c>
      <c r="G419" s="712"/>
      <c r="H419" s="712"/>
      <c r="I419" s="715" t="s">
        <v>1861</v>
      </c>
      <c r="J419" s="716">
        <v>14191751760</v>
      </c>
    </row>
    <row r="420" spans="1:10">
      <c r="A420" s="712"/>
      <c r="B420" s="712"/>
      <c r="C420" s="712"/>
      <c r="D420" s="712" t="s">
        <v>246</v>
      </c>
      <c r="E420" s="712" t="s">
        <v>188</v>
      </c>
      <c r="F420" s="712" t="s">
        <v>1018</v>
      </c>
      <c r="G420" s="712" t="s">
        <v>100</v>
      </c>
      <c r="H420" s="712"/>
      <c r="I420" s="715" t="s">
        <v>101</v>
      </c>
      <c r="J420" s="716">
        <v>3000000</v>
      </c>
    </row>
    <row r="421" spans="1:10">
      <c r="A421" s="712"/>
      <c r="B421" s="712"/>
      <c r="C421" s="712"/>
      <c r="D421" s="712" t="s">
        <v>246</v>
      </c>
      <c r="E421" s="712" t="s">
        <v>188</v>
      </c>
      <c r="F421" s="712" t="s">
        <v>1018</v>
      </c>
      <c r="G421" s="712" t="s">
        <v>100</v>
      </c>
      <c r="H421" s="712" t="s">
        <v>443</v>
      </c>
      <c r="I421" s="715" t="s">
        <v>135</v>
      </c>
      <c r="J421" s="716">
        <v>3000000</v>
      </c>
    </row>
    <row r="422" spans="1:10">
      <c r="A422" s="712"/>
      <c r="B422" s="712"/>
      <c r="C422" s="712"/>
      <c r="D422" s="712" t="s">
        <v>246</v>
      </c>
      <c r="E422" s="712" t="s">
        <v>188</v>
      </c>
      <c r="F422" s="712" t="s">
        <v>1018</v>
      </c>
      <c r="G422" s="712" t="s">
        <v>115</v>
      </c>
      <c r="H422" s="712"/>
      <c r="I422" s="715" t="s">
        <v>1781</v>
      </c>
      <c r="J422" s="716">
        <v>104435000</v>
      </c>
    </row>
    <row r="423" spans="1:10">
      <c r="A423" s="712"/>
      <c r="B423" s="712"/>
      <c r="C423" s="712"/>
      <c r="D423" s="712" t="s">
        <v>246</v>
      </c>
      <c r="E423" s="712" t="s">
        <v>188</v>
      </c>
      <c r="F423" s="712" t="s">
        <v>1018</v>
      </c>
      <c r="G423" s="712" t="s">
        <v>115</v>
      </c>
      <c r="H423" s="712" t="s">
        <v>116</v>
      </c>
      <c r="I423" s="715" t="s">
        <v>117</v>
      </c>
      <c r="J423" s="716">
        <v>101348000</v>
      </c>
    </row>
    <row r="424" spans="1:10">
      <c r="A424" s="712"/>
      <c r="B424" s="712"/>
      <c r="C424" s="712"/>
      <c r="D424" s="712" t="s">
        <v>246</v>
      </c>
      <c r="E424" s="712" t="s">
        <v>188</v>
      </c>
      <c r="F424" s="712" t="s">
        <v>1018</v>
      </c>
      <c r="G424" s="712" t="s">
        <v>115</v>
      </c>
      <c r="H424" s="712" t="s">
        <v>118</v>
      </c>
      <c r="I424" s="715" t="s">
        <v>119</v>
      </c>
      <c r="J424" s="716">
        <v>3087000</v>
      </c>
    </row>
    <row r="425" spans="1:10">
      <c r="A425" s="712"/>
      <c r="B425" s="712"/>
      <c r="C425" s="712"/>
      <c r="D425" s="712" t="s">
        <v>246</v>
      </c>
      <c r="E425" s="712" t="s">
        <v>188</v>
      </c>
      <c r="F425" s="712" t="s">
        <v>1018</v>
      </c>
      <c r="G425" s="712" t="s">
        <v>160</v>
      </c>
      <c r="H425" s="712"/>
      <c r="I425" s="715" t="s">
        <v>161</v>
      </c>
      <c r="J425" s="716">
        <v>172529000</v>
      </c>
    </row>
    <row r="426" spans="1:10">
      <c r="A426" s="712"/>
      <c r="B426" s="712"/>
      <c r="C426" s="712"/>
      <c r="D426" s="712" t="s">
        <v>246</v>
      </c>
      <c r="E426" s="712" t="s">
        <v>188</v>
      </c>
      <c r="F426" s="712" t="s">
        <v>1018</v>
      </c>
      <c r="G426" s="712" t="s">
        <v>160</v>
      </c>
      <c r="H426" s="712" t="s">
        <v>162</v>
      </c>
      <c r="I426" s="715" t="s">
        <v>163</v>
      </c>
      <c r="J426" s="716">
        <v>6700000</v>
      </c>
    </row>
    <row r="427" spans="1:10">
      <c r="A427" s="712"/>
      <c r="B427" s="712"/>
      <c r="C427" s="712"/>
      <c r="D427" s="712" t="s">
        <v>246</v>
      </c>
      <c r="E427" s="712" t="s">
        <v>188</v>
      </c>
      <c r="F427" s="712" t="s">
        <v>1018</v>
      </c>
      <c r="G427" s="712" t="s">
        <v>160</v>
      </c>
      <c r="H427" s="712" t="s">
        <v>544</v>
      </c>
      <c r="I427" s="715" t="s">
        <v>545</v>
      </c>
      <c r="J427" s="716">
        <v>3600000</v>
      </c>
    </row>
    <row r="428" spans="1:10">
      <c r="A428" s="712"/>
      <c r="B428" s="712"/>
      <c r="C428" s="712"/>
      <c r="D428" s="712" t="s">
        <v>246</v>
      </c>
      <c r="E428" s="712" t="s">
        <v>188</v>
      </c>
      <c r="F428" s="712" t="s">
        <v>1018</v>
      </c>
      <c r="G428" s="712" t="s">
        <v>160</v>
      </c>
      <c r="H428" s="712" t="s">
        <v>547</v>
      </c>
      <c r="I428" s="715" t="s">
        <v>548</v>
      </c>
      <c r="J428" s="716">
        <v>650000</v>
      </c>
    </row>
    <row r="429" spans="1:10">
      <c r="A429" s="712"/>
      <c r="B429" s="712"/>
      <c r="C429" s="712"/>
      <c r="D429" s="712" t="s">
        <v>246</v>
      </c>
      <c r="E429" s="712" t="s">
        <v>188</v>
      </c>
      <c r="F429" s="712" t="s">
        <v>1018</v>
      </c>
      <c r="G429" s="712" t="s">
        <v>160</v>
      </c>
      <c r="H429" s="712" t="s">
        <v>438</v>
      </c>
      <c r="I429" s="715" t="s">
        <v>1786</v>
      </c>
      <c r="J429" s="716">
        <v>1300000</v>
      </c>
    </row>
    <row r="430" spans="1:10">
      <c r="A430" s="712"/>
      <c r="B430" s="712"/>
      <c r="C430" s="712"/>
      <c r="D430" s="712" t="s">
        <v>246</v>
      </c>
      <c r="E430" s="712" t="s">
        <v>188</v>
      </c>
      <c r="F430" s="712" t="s">
        <v>1018</v>
      </c>
      <c r="G430" s="712" t="s">
        <v>160</v>
      </c>
      <c r="H430" s="712" t="s">
        <v>549</v>
      </c>
      <c r="I430" s="715" t="s">
        <v>550</v>
      </c>
      <c r="J430" s="716">
        <v>56425000</v>
      </c>
    </row>
    <row r="431" spans="1:10">
      <c r="A431" s="712"/>
      <c r="B431" s="712"/>
      <c r="C431" s="712"/>
      <c r="D431" s="712" t="s">
        <v>246</v>
      </c>
      <c r="E431" s="712" t="s">
        <v>188</v>
      </c>
      <c r="F431" s="712" t="s">
        <v>1018</v>
      </c>
      <c r="G431" s="712" t="s">
        <v>160</v>
      </c>
      <c r="H431" s="712" t="s">
        <v>551</v>
      </c>
      <c r="I431" s="715" t="s">
        <v>133</v>
      </c>
      <c r="J431" s="716">
        <v>103854000</v>
      </c>
    </row>
    <row r="432" spans="1:10">
      <c r="A432" s="712"/>
      <c r="B432" s="712"/>
      <c r="C432" s="712"/>
      <c r="D432" s="712" t="s">
        <v>246</v>
      </c>
      <c r="E432" s="712" t="s">
        <v>188</v>
      </c>
      <c r="F432" s="712" t="s">
        <v>1018</v>
      </c>
      <c r="G432" s="712" t="s">
        <v>554</v>
      </c>
      <c r="H432" s="712"/>
      <c r="I432" s="715" t="s">
        <v>555</v>
      </c>
      <c r="J432" s="716">
        <v>9956000</v>
      </c>
    </row>
    <row r="433" spans="1:10" ht="26.4">
      <c r="A433" s="712"/>
      <c r="B433" s="712"/>
      <c r="C433" s="712"/>
      <c r="D433" s="712" t="s">
        <v>246</v>
      </c>
      <c r="E433" s="712" t="s">
        <v>188</v>
      </c>
      <c r="F433" s="712" t="s">
        <v>1018</v>
      </c>
      <c r="G433" s="712" t="s">
        <v>554</v>
      </c>
      <c r="H433" s="712" t="s">
        <v>971</v>
      </c>
      <c r="I433" s="715" t="s">
        <v>970</v>
      </c>
      <c r="J433" s="716">
        <v>6956000</v>
      </c>
    </row>
    <row r="434" spans="1:10">
      <c r="A434" s="712"/>
      <c r="B434" s="712"/>
      <c r="C434" s="712"/>
      <c r="D434" s="712" t="s">
        <v>246</v>
      </c>
      <c r="E434" s="712" t="s">
        <v>188</v>
      </c>
      <c r="F434" s="712" t="s">
        <v>1018</v>
      </c>
      <c r="G434" s="712" t="s">
        <v>554</v>
      </c>
      <c r="H434" s="712" t="s">
        <v>558</v>
      </c>
      <c r="I434" s="715" t="s">
        <v>559</v>
      </c>
      <c r="J434" s="716">
        <v>3000000</v>
      </c>
    </row>
    <row r="435" spans="1:10" ht="26.4">
      <c r="A435" s="712"/>
      <c r="B435" s="712"/>
      <c r="C435" s="712"/>
      <c r="D435" s="712" t="s">
        <v>246</v>
      </c>
      <c r="E435" s="712" t="s">
        <v>188</v>
      </c>
      <c r="F435" s="712" t="s">
        <v>1018</v>
      </c>
      <c r="G435" s="712" t="s">
        <v>130</v>
      </c>
      <c r="H435" s="712"/>
      <c r="I435" s="715" t="s">
        <v>131</v>
      </c>
      <c r="J435" s="716">
        <v>1077091600</v>
      </c>
    </row>
    <row r="436" spans="1:10">
      <c r="A436" s="712"/>
      <c r="B436" s="712"/>
      <c r="C436" s="712"/>
      <c r="D436" s="712" t="s">
        <v>246</v>
      </c>
      <c r="E436" s="712" t="s">
        <v>188</v>
      </c>
      <c r="F436" s="712" t="s">
        <v>1018</v>
      </c>
      <c r="G436" s="712" t="s">
        <v>130</v>
      </c>
      <c r="H436" s="712" t="s">
        <v>585</v>
      </c>
      <c r="I436" s="715" t="s">
        <v>1799</v>
      </c>
      <c r="J436" s="716">
        <v>179696600</v>
      </c>
    </row>
    <row r="437" spans="1:10" ht="26.4">
      <c r="A437" s="712"/>
      <c r="B437" s="712"/>
      <c r="C437" s="712"/>
      <c r="D437" s="712" t="s">
        <v>246</v>
      </c>
      <c r="E437" s="712" t="s">
        <v>188</v>
      </c>
      <c r="F437" s="712" t="s">
        <v>1018</v>
      </c>
      <c r="G437" s="712" t="s">
        <v>130</v>
      </c>
      <c r="H437" s="712" t="s">
        <v>14</v>
      </c>
      <c r="I437" s="715" t="s">
        <v>1800</v>
      </c>
      <c r="J437" s="716">
        <v>488483000</v>
      </c>
    </row>
    <row r="438" spans="1:10">
      <c r="A438" s="712"/>
      <c r="B438" s="712"/>
      <c r="C438" s="712"/>
      <c r="D438" s="712" t="s">
        <v>246</v>
      </c>
      <c r="E438" s="712" t="s">
        <v>188</v>
      </c>
      <c r="F438" s="712" t="s">
        <v>1018</v>
      </c>
      <c r="G438" s="712" t="s">
        <v>130</v>
      </c>
      <c r="H438" s="712" t="s">
        <v>132</v>
      </c>
      <c r="I438" s="715" t="s">
        <v>135</v>
      </c>
      <c r="J438" s="716">
        <v>408912000</v>
      </c>
    </row>
    <row r="439" spans="1:10">
      <c r="A439" s="712"/>
      <c r="B439" s="712"/>
      <c r="C439" s="712"/>
      <c r="D439" s="712" t="s">
        <v>246</v>
      </c>
      <c r="E439" s="712" t="s">
        <v>188</v>
      </c>
      <c r="F439" s="712" t="s">
        <v>1018</v>
      </c>
      <c r="G439" s="712" t="s">
        <v>31</v>
      </c>
      <c r="H439" s="712"/>
      <c r="I439" s="715" t="s">
        <v>32</v>
      </c>
      <c r="J439" s="716">
        <v>8979297760</v>
      </c>
    </row>
    <row r="440" spans="1:10">
      <c r="A440" s="712"/>
      <c r="B440" s="712"/>
      <c r="C440" s="712"/>
      <c r="D440" s="712" t="s">
        <v>246</v>
      </c>
      <c r="E440" s="712" t="s">
        <v>188</v>
      </c>
      <c r="F440" s="712" t="s">
        <v>1018</v>
      </c>
      <c r="G440" s="712" t="s">
        <v>31</v>
      </c>
      <c r="H440" s="712" t="s">
        <v>33</v>
      </c>
      <c r="I440" s="715" t="s">
        <v>135</v>
      </c>
      <c r="J440" s="716">
        <v>8979297760</v>
      </c>
    </row>
    <row r="441" spans="1:10">
      <c r="A441" s="712"/>
      <c r="B441" s="712"/>
      <c r="C441" s="712"/>
      <c r="D441" s="712" t="s">
        <v>246</v>
      </c>
      <c r="E441" s="712" t="s">
        <v>188</v>
      </c>
      <c r="F441" s="712" t="s">
        <v>1018</v>
      </c>
      <c r="G441" s="712" t="s">
        <v>134</v>
      </c>
      <c r="H441" s="712"/>
      <c r="I441" s="715" t="s">
        <v>135</v>
      </c>
      <c r="J441" s="716">
        <v>3845442400</v>
      </c>
    </row>
    <row r="442" spans="1:10">
      <c r="A442" s="712"/>
      <c r="B442" s="712"/>
      <c r="C442" s="712"/>
      <c r="D442" s="712" t="s">
        <v>246</v>
      </c>
      <c r="E442" s="712" t="s">
        <v>188</v>
      </c>
      <c r="F442" s="712" t="s">
        <v>1018</v>
      </c>
      <c r="G442" s="712" t="s">
        <v>134</v>
      </c>
      <c r="H442" s="712" t="s">
        <v>137</v>
      </c>
      <c r="I442" s="715" t="s">
        <v>138</v>
      </c>
      <c r="J442" s="716">
        <v>8500000</v>
      </c>
    </row>
    <row r="443" spans="1:10">
      <c r="A443" s="712"/>
      <c r="B443" s="712"/>
      <c r="C443" s="712"/>
      <c r="D443" s="712" t="s">
        <v>246</v>
      </c>
      <c r="E443" s="712" t="s">
        <v>188</v>
      </c>
      <c r="F443" s="712" t="s">
        <v>1018</v>
      </c>
      <c r="G443" s="712" t="s">
        <v>134</v>
      </c>
      <c r="H443" s="712" t="s">
        <v>139</v>
      </c>
      <c r="I443" s="715" t="s">
        <v>140</v>
      </c>
      <c r="J443" s="716">
        <v>3836942400</v>
      </c>
    </row>
    <row r="444" spans="1:10">
      <c r="A444" s="712"/>
      <c r="B444" s="712"/>
      <c r="C444" s="712"/>
      <c r="D444" s="712" t="s">
        <v>246</v>
      </c>
      <c r="E444" s="712" t="s">
        <v>188</v>
      </c>
      <c r="F444" s="712" t="s">
        <v>956</v>
      </c>
      <c r="G444" s="712"/>
      <c r="H444" s="712"/>
      <c r="I444" s="715" t="s">
        <v>1867</v>
      </c>
      <c r="J444" s="716">
        <v>120000000</v>
      </c>
    </row>
    <row r="445" spans="1:10" ht="39.6">
      <c r="A445" s="712"/>
      <c r="B445" s="712"/>
      <c r="C445" s="712"/>
      <c r="D445" s="712" t="s">
        <v>246</v>
      </c>
      <c r="E445" s="712" t="s">
        <v>188</v>
      </c>
      <c r="F445" s="712" t="s">
        <v>956</v>
      </c>
      <c r="G445" s="712" t="s">
        <v>560</v>
      </c>
      <c r="H445" s="712"/>
      <c r="I445" s="715" t="s">
        <v>1790</v>
      </c>
      <c r="J445" s="716">
        <v>120000000</v>
      </c>
    </row>
    <row r="446" spans="1:10">
      <c r="A446" s="712"/>
      <c r="B446" s="712"/>
      <c r="C446" s="712"/>
      <c r="D446" s="712" t="s">
        <v>246</v>
      </c>
      <c r="E446" s="712" t="s">
        <v>188</v>
      </c>
      <c r="F446" s="712" t="s">
        <v>956</v>
      </c>
      <c r="G446" s="712" t="s">
        <v>560</v>
      </c>
      <c r="H446" s="712" t="s">
        <v>528</v>
      </c>
      <c r="I446" s="715" t="s">
        <v>529</v>
      </c>
      <c r="J446" s="716">
        <v>120000000</v>
      </c>
    </row>
    <row r="447" spans="1:10">
      <c r="A447" s="712"/>
      <c r="B447" s="712"/>
      <c r="C447" s="712"/>
      <c r="D447" s="712" t="s">
        <v>246</v>
      </c>
      <c r="E447" s="712" t="s">
        <v>188</v>
      </c>
      <c r="F447" s="712" t="s">
        <v>1870</v>
      </c>
      <c r="G447" s="712"/>
      <c r="H447" s="712"/>
      <c r="I447" s="715" t="s">
        <v>1871</v>
      </c>
      <c r="J447" s="716">
        <v>1055871000</v>
      </c>
    </row>
    <row r="448" spans="1:10" ht="39.6">
      <c r="A448" s="712"/>
      <c r="B448" s="712"/>
      <c r="C448" s="712"/>
      <c r="D448" s="712" t="s">
        <v>246</v>
      </c>
      <c r="E448" s="712" t="s">
        <v>188</v>
      </c>
      <c r="F448" s="712" t="s">
        <v>1870</v>
      </c>
      <c r="G448" s="712" t="s">
        <v>560</v>
      </c>
      <c r="H448" s="712"/>
      <c r="I448" s="715" t="s">
        <v>1790</v>
      </c>
      <c r="J448" s="716">
        <v>1054259000</v>
      </c>
    </row>
    <row r="449" spans="1:10">
      <c r="A449" s="712"/>
      <c r="B449" s="712"/>
      <c r="C449" s="712"/>
      <c r="D449" s="712" t="s">
        <v>246</v>
      </c>
      <c r="E449" s="712" t="s">
        <v>188</v>
      </c>
      <c r="F449" s="712" t="s">
        <v>1870</v>
      </c>
      <c r="G449" s="712" t="s">
        <v>560</v>
      </c>
      <c r="H449" s="712" t="s">
        <v>254</v>
      </c>
      <c r="I449" s="715" t="s">
        <v>255</v>
      </c>
      <c r="J449" s="716">
        <v>1054259000</v>
      </c>
    </row>
    <row r="450" spans="1:10" ht="26.4">
      <c r="A450" s="712"/>
      <c r="B450" s="712"/>
      <c r="C450" s="712"/>
      <c r="D450" s="712" t="s">
        <v>246</v>
      </c>
      <c r="E450" s="712" t="s">
        <v>188</v>
      </c>
      <c r="F450" s="712" t="s">
        <v>1870</v>
      </c>
      <c r="G450" s="712" t="s">
        <v>130</v>
      </c>
      <c r="H450" s="712"/>
      <c r="I450" s="715" t="s">
        <v>131</v>
      </c>
      <c r="J450" s="716">
        <v>1612000</v>
      </c>
    </row>
    <row r="451" spans="1:10">
      <c r="A451" s="712"/>
      <c r="B451" s="712"/>
      <c r="C451" s="712"/>
      <c r="D451" s="712" t="s">
        <v>246</v>
      </c>
      <c r="E451" s="712" t="s">
        <v>188</v>
      </c>
      <c r="F451" s="712" t="s">
        <v>1870</v>
      </c>
      <c r="G451" s="712" t="s">
        <v>130</v>
      </c>
      <c r="H451" s="712" t="s">
        <v>132</v>
      </c>
      <c r="I451" s="715" t="s">
        <v>135</v>
      </c>
      <c r="J451" s="716">
        <v>1612000</v>
      </c>
    </row>
    <row r="452" spans="1:10">
      <c r="A452" s="712"/>
      <c r="B452" s="712"/>
      <c r="C452" s="712"/>
      <c r="D452" s="712" t="s">
        <v>246</v>
      </c>
      <c r="E452" s="712" t="s">
        <v>188</v>
      </c>
      <c r="F452" s="712" t="s">
        <v>2030</v>
      </c>
      <c r="G452" s="712"/>
      <c r="H452" s="712"/>
      <c r="I452" s="715" t="s">
        <v>2031</v>
      </c>
      <c r="J452" s="716">
        <v>101942000</v>
      </c>
    </row>
    <row r="453" spans="1:10" ht="39.6">
      <c r="A453" s="712"/>
      <c r="B453" s="712"/>
      <c r="C453" s="712"/>
      <c r="D453" s="712" t="s">
        <v>246</v>
      </c>
      <c r="E453" s="712" t="s">
        <v>188</v>
      </c>
      <c r="F453" s="712" t="s">
        <v>2030</v>
      </c>
      <c r="G453" s="712" t="s">
        <v>560</v>
      </c>
      <c r="H453" s="712"/>
      <c r="I453" s="715" t="s">
        <v>1790</v>
      </c>
      <c r="J453" s="716">
        <v>101942000</v>
      </c>
    </row>
    <row r="454" spans="1:10">
      <c r="A454" s="712"/>
      <c r="B454" s="712"/>
      <c r="C454" s="712"/>
      <c r="D454" s="712" t="s">
        <v>246</v>
      </c>
      <c r="E454" s="712" t="s">
        <v>188</v>
      </c>
      <c r="F454" s="712" t="s">
        <v>2030</v>
      </c>
      <c r="G454" s="712" t="s">
        <v>560</v>
      </c>
      <c r="H454" s="712" t="s">
        <v>7</v>
      </c>
      <c r="I454" s="715" t="s">
        <v>1795</v>
      </c>
      <c r="J454" s="716">
        <v>39830000</v>
      </c>
    </row>
    <row r="455" spans="1:10" ht="26.4">
      <c r="A455" s="712"/>
      <c r="B455" s="712"/>
      <c r="C455" s="712"/>
      <c r="D455" s="712" t="s">
        <v>246</v>
      </c>
      <c r="E455" s="712" t="s">
        <v>188</v>
      </c>
      <c r="F455" s="712" t="s">
        <v>2030</v>
      </c>
      <c r="G455" s="712" t="s">
        <v>560</v>
      </c>
      <c r="H455" s="712" t="s">
        <v>563</v>
      </c>
      <c r="I455" s="715" t="s">
        <v>13</v>
      </c>
      <c r="J455" s="716">
        <v>62112000</v>
      </c>
    </row>
    <row r="456" spans="1:10" ht="26.4">
      <c r="A456" s="712"/>
      <c r="B456" s="712"/>
      <c r="C456" s="712"/>
      <c r="D456" s="712" t="s">
        <v>246</v>
      </c>
      <c r="E456" s="712" t="s">
        <v>223</v>
      </c>
      <c r="F456" s="712"/>
      <c r="G456" s="712"/>
      <c r="H456" s="712"/>
      <c r="I456" s="715" t="s">
        <v>1765</v>
      </c>
      <c r="J456" s="716">
        <v>1502799000</v>
      </c>
    </row>
    <row r="457" spans="1:10">
      <c r="A457" s="712"/>
      <c r="B457" s="712"/>
      <c r="C457" s="712"/>
      <c r="D457" s="712" t="s">
        <v>246</v>
      </c>
      <c r="E457" s="712" t="s">
        <v>223</v>
      </c>
      <c r="F457" s="712" t="s">
        <v>1766</v>
      </c>
      <c r="G457" s="712"/>
      <c r="H457" s="712"/>
      <c r="I457" s="715" t="s">
        <v>1767</v>
      </c>
      <c r="J457" s="716">
        <v>1502799000</v>
      </c>
    </row>
    <row r="458" spans="1:10">
      <c r="A458" s="712"/>
      <c r="B458" s="712"/>
      <c r="C458" s="712"/>
      <c r="D458" s="712" t="s">
        <v>246</v>
      </c>
      <c r="E458" s="712" t="s">
        <v>223</v>
      </c>
      <c r="F458" s="712" t="s">
        <v>1766</v>
      </c>
      <c r="G458" s="712" t="s">
        <v>160</v>
      </c>
      <c r="H458" s="712"/>
      <c r="I458" s="715" t="s">
        <v>161</v>
      </c>
      <c r="J458" s="716">
        <v>10750000</v>
      </c>
    </row>
    <row r="459" spans="1:10">
      <c r="A459" s="712"/>
      <c r="B459" s="712"/>
      <c r="C459" s="712"/>
      <c r="D459" s="712" t="s">
        <v>246</v>
      </c>
      <c r="E459" s="712" t="s">
        <v>223</v>
      </c>
      <c r="F459" s="712" t="s">
        <v>1766</v>
      </c>
      <c r="G459" s="712" t="s">
        <v>160</v>
      </c>
      <c r="H459" s="712" t="s">
        <v>551</v>
      </c>
      <c r="I459" s="715" t="s">
        <v>133</v>
      </c>
      <c r="J459" s="716">
        <v>10750000</v>
      </c>
    </row>
    <row r="460" spans="1:10" ht="39.6">
      <c r="A460" s="712"/>
      <c r="B460" s="712"/>
      <c r="C460" s="712"/>
      <c r="D460" s="712" t="s">
        <v>246</v>
      </c>
      <c r="E460" s="712" t="s">
        <v>223</v>
      </c>
      <c r="F460" s="712" t="s">
        <v>1766</v>
      </c>
      <c r="G460" s="712" t="s">
        <v>560</v>
      </c>
      <c r="H460" s="712"/>
      <c r="I460" s="715" t="s">
        <v>1790</v>
      </c>
      <c r="J460" s="716">
        <v>1289049000</v>
      </c>
    </row>
    <row r="461" spans="1:10">
      <c r="A461" s="712"/>
      <c r="B461" s="712"/>
      <c r="C461" s="712"/>
      <c r="D461" s="712" t="s">
        <v>246</v>
      </c>
      <c r="E461" s="712" t="s">
        <v>223</v>
      </c>
      <c r="F461" s="712" t="s">
        <v>1766</v>
      </c>
      <c r="G461" s="712" t="s">
        <v>560</v>
      </c>
      <c r="H461" s="712" t="s">
        <v>5</v>
      </c>
      <c r="I461" s="715" t="s">
        <v>6</v>
      </c>
      <c r="J461" s="716">
        <v>341994000</v>
      </c>
    </row>
    <row r="462" spans="1:10">
      <c r="A462" s="712"/>
      <c r="B462" s="712"/>
      <c r="C462" s="712"/>
      <c r="D462" s="712" t="s">
        <v>246</v>
      </c>
      <c r="E462" s="712" t="s">
        <v>223</v>
      </c>
      <c r="F462" s="712" t="s">
        <v>1766</v>
      </c>
      <c r="G462" s="712" t="s">
        <v>560</v>
      </c>
      <c r="H462" s="712" t="s">
        <v>388</v>
      </c>
      <c r="I462" s="715" t="s">
        <v>1915</v>
      </c>
      <c r="J462" s="716">
        <v>352278000</v>
      </c>
    </row>
    <row r="463" spans="1:10">
      <c r="A463" s="712"/>
      <c r="B463" s="712"/>
      <c r="C463" s="712"/>
      <c r="D463" s="712" t="s">
        <v>246</v>
      </c>
      <c r="E463" s="712" t="s">
        <v>223</v>
      </c>
      <c r="F463" s="712" t="s">
        <v>1766</v>
      </c>
      <c r="G463" s="712" t="s">
        <v>560</v>
      </c>
      <c r="H463" s="712" t="s">
        <v>7</v>
      </c>
      <c r="I463" s="715" t="s">
        <v>1795</v>
      </c>
      <c r="J463" s="716">
        <v>10895000</v>
      </c>
    </row>
    <row r="464" spans="1:10">
      <c r="A464" s="712"/>
      <c r="B464" s="712"/>
      <c r="C464" s="712"/>
      <c r="D464" s="712" t="s">
        <v>246</v>
      </c>
      <c r="E464" s="712" t="s">
        <v>223</v>
      </c>
      <c r="F464" s="712" t="s">
        <v>1766</v>
      </c>
      <c r="G464" s="712" t="s">
        <v>560</v>
      </c>
      <c r="H464" s="712" t="s">
        <v>254</v>
      </c>
      <c r="I464" s="715" t="s">
        <v>255</v>
      </c>
      <c r="J464" s="716">
        <v>257992000</v>
      </c>
    </row>
    <row r="465" spans="1:10">
      <c r="A465" s="712"/>
      <c r="B465" s="712"/>
      <c r="C465" s="712"/>
      <c r="D465" s="712" t="s">
        <v>246</v>
      </c>
      <c r="E465" s="712" t="s">
        <v>223</v>
      </c>
      <c r="F465" s="712" t="s">
        <v>1766</v>
      </c>
      <c r="G465" s="712" t="s">
        <v>560</v>
      </c>
      <c r="H465" s="712" t="s">
        <v>528</v>
      </c>
      <c r="I465" s="715" t="s">
        <v>529</v>
      </c>
      <c r="J465" s="716">
        <v>72993000</v>
      </c>
    </row>
    <row r="466" spans="1:10" ht="26.4">
      <c r="A466" s="712"/>
      <c r="B466" s="712"/>
      <c r="C466" s="712"/>
      <c r="D466" s="712" t="s">
        <v>246</v>
      </c>
      <c r="E466" s="712" t="s">
        <v>223</v>
      </c>
      <c r="F466" s="712" t="s">
        <v>1766</v>
      </c>
      <c r="G466" s="712" t="s">
        <v>560</v>
      </c>
      <c r="H466" s="712" t="s">
        <v>563</v>
      </c>
      <c r="I466" s="715" t="s">
        <v>13</v>
      </c>
      <c r="J466" s="716">
        <v>252897000</v>
      </c>
    </row>
    <row r="467" spans="1:10">
      <c r="A467" s="712"/>
      <c r="B467" s="712"/>
      <c r="C467" s="712"/>
      <c r="D467" s="712" t="s">
        <v>246</v>
      </c>
      <c r="E467" s="712" t="s">
        <v>223</v>
      </c>
      <c r="F467" s="712" t="s">
        <v>1766</v>
      </c>
      <c r="G467" s="712" t="s">
        <v>31</v>
      </c>
      <c r="H467" s="712"/>
      <c r="I467" s="715" t="s">
        <v>32</v>
      </c>
      <c r="J467" s="716">
        <v>203000000</v>
      </c>
    </row>
    <row r="468" spans="1:10">
      <c r="A468" s="712"/>
      <c r="B468" s="712"/>
      <c r="C468" s="712"/>
      <c r="D468" s="712" t="s">
        <v>246</v>
      </c>
      <c r="E468" s="712" t="s">
        <v>223</v>
      </c>
      <c r="F468" s="712" t="s">
        <v>1766</v>
      </c>
      <c r="G468" s="712" t="s">
        <v>31</v>
      </c>
      <c r="H468" s="712" t="s">
        <v>33</v>
      </c>
      <c r="I468" s="715" t="s">
        <v>135</v>
      </c>
      <c r="J468" s="716">
        <v>203000000</v>
      </c>
    </row>
    <row r="469" spans="1:10" ht="39.6">
      <c r="A469" s="712"/>
      <c r="B469" s="712" t="s">
        <v>1235</v>
      </c>
      <c r="C469" s="715" t="s">
        <v>2787</v>
      </c>
      <c r="D469" s="712"/>
      <c r="E469" s="712"/>
      <c r="F469" s="712"/>
      <c r="G469" s="712"/>
      <c r="H469" s="712"/>
      <c r="I469" s="712"/>
      <c r="J469" s="716">
        <v>2371597973</v>
      </c>
    </row>
    <row r="470" spans="1:10">
      <c r="A470" s="712"/>
      <c r="B470" s="712"/>
      <c r="C470" s="712"/>
      <c r="D470" s="712" t="s">
        <v>280</v>
      </c>
      <c r="E470" s="712"/>
      <c r="F470" s="712"/>
      <c r="G470" s="712"/>
      <c r="H470" s="712"/>
      <c r="I470" s="715" t="s">
        <v>281</v>
      </c>
      <c r="J470" s="716">
        <v>822924375</v>
      </c>
    </row>
    <row r="471" spans="1:10" ht="26.4">
      <c r="A471" s="712"/>
      <c r="B471" s="712"/>
      <c r="C471" s="712"/>
      <c r="D471" s="712" t="s">
        <v>280</v>
      </c>
      <c r="E471" s="712" t="s">
        <v>223</v>
      </c>
      <c r="F471" s="712"/>
      <c r="G471" s="712"/>
      <c r="H471" s="712"/>
      <c r="I471" s="715" t="s">
        <v>1765</v>
      </c>
      <c r="J471" s="716">
        <v>822924375</v>
      </c>
    </row>
    <row r="472" spans="1:10">
      <c r="A472" s="712"/>
      <c r="B472" s="712"/>
      <c r="C472" s="712"/>
      <c r="D472" s="712" t="s">
        <v>280</v>
      </c>
      <c r="E472" s="712" t="s">
        <v>223</v>
      </c>
      <c r="F472" s="712" t="s">
        <v>1766</v>
      </c>
      <c r="G472" s="712"/>
      <c r="H472" s="712"/>
      <c r="I472" s="715" t="s">
        <v>1767</v>
      </c>
      <c r="J472" s="716">
        <v>822924375</v>
      </c>
    </row>
    <row r="473" spans="1:10">
      <c r="A473" s="712"/>
      <c r="B473" s="712"/>
      <c r="C473" s="712"/>
      <c r="D473" s="712" t="s">
        <v>280</v>
      </c>
      <c r="E473" s="712" t="s">
        <v>223</v>
      </c>
      <c r="F473" s="712" t="s">
        <v>1766</v>
      </c>
      <c r="G473" s="712" t="s">
        <v>96</v>
      </c>
      <c r="H473" s="712"/>
      <c r="I473" s="715" t="s">
        <v>97</v>
      </c>
      <c r="J473" s="716">
        <v>7413600</v>
      </c>
    </row>
    <row r="474" spans="1:10">
      <c r="A474" s="712"/>
      <c r="B474" s="712"/>
      <c r="C474" s="712"/>
      <c r="D474" s="712" t="s">
        <v>280</v>
      </c>
      <c r="E474" s="712" t="s">
        <v>223</v>
      </c>
      <c r="F474" s="712" t="s">
        <v>1766</v>
      </c>
      <c r="G474" s="712" t="s">
        <v>96</v>
      </c>
      <c r="H474" s="712" t="s">
        <v>864</v>
      </c>
      <c r="I474" s="715" t="s">
        <v>1770</v>
      </c>
      <c r="J474" s="716">
        <v>7413600</v>
      </c>
    </row>
    <row r="475" spans="1:10">
      <c r="A475" s="712"/>
      <c r="B475" s="712"/>
      <c r="C475" s="712"/>
      <c r="D475" s="712" t="s">
        <v>280</v>
      </c>
      <c r="E475" s="712" t="s">
        <v>223</v>
      </c>
      <c r="F475" s="712" t="s">
        <v>1766</v>
      </c>
      <c r="G475" s="712" t="s">
        <v>112</v>
      </c>
      <c r="H475" s="712"/>
      <c r="I475" s="715" t="s">
        <v>113</v>
      </c>
      <c r="J475" s="716">
        <v>2100000</v>
      </c>
    </row>
    <row r="476" spans="1:10">
      <c r="A476" s="712"/>
      <c r="B476" s="712"/>
      <c r="C476" s="712"/>
      <c r="D476" s="712" t="s">
        <v>280</v>
      </c>
      <c r="E476" s="712" t="s">
        <v>223</v>
      </c>
      <c r="F476" s="712" t="s">
        <v>1766</v>
      </c>
      <c r="G476" s="712" t="s">
        <v>112</v>
      </c>
      <c r="H476" s="712" t="s">
        <v>242</v>
      </c>
      <c r="I476" s="715" t="s">
        <v>1839</v>
      </c>
      <c r="J476" s="716">
        <v>2100000</v>
      </c>
    </row>
    <row r="477" spans="1:10">
      <c r="A477" s="712"/>
      <c r="B477" s="712"/>
      <c r="C477" s="712"/>
      <c r="D477" s="712" t="s">
        <v>280</v>
      </c>
      <c r="E477" s="712" t="s">
        <v>223</v>
      </c>
      <c r="F477" s="712" t="s">
        <v>1766</v>
      </c>
      <c r="G477" s="712" t="s">
        <v>160</v>
      </c>
      <c r="H477" s="712"/>
      <c r="I477" s="715" t="s">
        <v>161</v>
      </c>
      <c r="J477" s="716">
        <v>31080000</v>
      </c>
    </row>
    <row r="478" spans="1:10">
      <c r="A478" s="712"/>
      <c r="B478" s="712"/>
      <c r="C478" s="712"/>
      <c r="D478" s="712" t="s">
        <v>280</v>
      </c>
      <c r="E478" s="712" t="s">
        <v>223</v>
      </c>
      <c r="F478" s="712" t="s">
        <v>1766</v>
      </c>
      <c r="G478" s="712" t="s">
        <v>160</v>
      </c>
      <c r="H478" s="712" t="s">
        <v>162</v>
      </c>
      <c r="I478" s="715" t="s">
        <v>163</v>
      </c>
      <c r="J478" s="716">
        <v>2120000</v>
      </c>
    </row>
    <row r="479" spans="1:10">
      <c r="A479" s="712"/>
      <c r="B479" s="712"/>
      <c r="C479" s="712"/>
      <c r="D479" s="712" t="s">
        <v>280</v>
      </c>
      <c r="E479" s="712" t="s">
        <v>223</v>
      </c>
      <c r="F479" s="712" t="s">
        <v>1766</v>
      </c>
      <c r="G479" s="712" t="s">
        <v>160</v>
      </c>
      <c r="H479" s="712" t="s">
        <v>544</v>
      </c>
      <c r="I479" s="715" t="s">
        <v>545</v>
      </c>
      <c r="J479" s="716">
        <v>5000000</v>
      </c>
    </row>
    <row r="480" spans="1:10">
      <c r="A480" s="712"/>
      <c r="B480" s="712"/>
      <c r="C480" s="712"/>
      <c r="D480" s="712" t="s">
        <v>280</v>
      </c>
      <c r="E480" s="712" t="s">
        <v>223</v>
      </c>
      <c r="F480" s="712" t="s">
        <v>1766</v>
      </c>
      <c r="G480" s="712" t="s">
        <v>160</v>
      </c>
      <c r="H480" s="712" t="s">
        <v>975</v>
      </c>
      <c r="I480" s="715" t="s">
        <v>974</v>
      </c>
      <c r="J480" s="716">
        <v>1000000</v>
      </c>
    </row>
    <row r="481" spans="1:10">
      <c r="A481" s="712"/>
      <c r="B481" s="712"/>
      <c r="C481" s="712"/>
      <c r="D481" s="712" t="s">
        <v>280</v>
      </c>
      <c r="E481" s="712" t="s">
        <v>223</v>
      </c>
      <c r="F481" s="712" t="s">
        <v>1766</v>
      </c>
      <c r="G481" s="712" t="s">
        <v>160</v>
      </c>
      <c r="H481" s="712" t="s">
        <v>547</v>
      </c>
      <c r="I481" s="715" t="s">
        <v>548</v>
      </c>
      <c r="J481" s="716">
        <v>5000000</v>
      </c>
    </row>
    <row r="482" spans="1:10">
      <c r="A482" s="712"/>
      <c r="B482" s="712"/>
      <c r="C482" s="712"/>
      <c r="D482" s="712" t="s">
        <v>280</v>
      </c>
      <c r="E482" s="712" t="s">
        <v>223</v>
      </c>
      <c r="F482" s="712" t="s">
        <v>1766</v>
      </c>
      <c r="G482" s="712" t="s">
        <v>160</v>
      </c>
      <c r="H482" s="712" t="s">
        <v>549</v>
      </c>
      <c r="I482" s="715" t="s">
        <v>550</v>
      </c>
      <c r="J482" s="716">
        <v>11600000</v>
      </c>
    </row>
    <row r="483" spans="1:10">
      <c r="A483" s="712"/>
      <c r="B483" s="712"/>
      <c r="C483" s="712"/>
      <c r="D483" s="712" t="s">
        <v>280</v>
      </c>
      <c r="E483" s="712" t="s">
        <v>223</v>
      </c>
      <c r="F483" s="712" t="s">
        <v>1766</v>
      </c>
      <c r="G483" s="712" t="s">
        <v>160</v>
      </c>
      <c r="H483" s="712" t="s">
        <v>551</v>
      </c>
      <c r="I483" s="715" t="s">
        <v>133</v>
      </c>
      <c r="J483" s="716">
        <v>6360000</v>
      </c>
    </row>
    <row r="484" spans="1:10">
      <c r="A484" s="712"/>
      <c r="B484" s="712"/>
      <c r="C484" s="712"/>
      <c r="D484" s="712" t="s">
        <v>280</v>
      </c>
      <c r="E484" s="712" t="s">
        <v>223</v>
      </c>
      <c r="F484" s="712" t="s">
        <v>1766</v>
      </c>
      <c r="G484" s="712" t="s">
        <v>125</v>
      </c>
      <c r="H484" s="712"/>
      <c r="I484" s="715" t="s">
        <v>126</v>
      </c>
      <c r="J484" s="716">
        <v>16005000</v>
      </c>
    </row>
    <row r="485" spans="1:10">
      <c r="A485" s="712"/>
      <c r="B485" s="712"/>
      <c r="C485" s="712"/>
      <c r="D485" s="712" t="s">
        <v>280</v>
      </c>
      <c r="E485" s="712" t="s">
        <v>223</v>
      </c>
      <c r="F485" s="712" t="s">
        <v>1766</v>
      </c>
      <c r="G485" s="712" t="s">
        <v>125</v>
      </c>
      <c r="H485" s="712" t="s">
        <v>430</v>
      </c>
      <c r="I485" s="715" t="s">
        <v>431</v>
      </c>
      <c r="J485" s="716">
        <v>10905000</v>
      </c>
    </row>
    <row r="486" spans="1:10">
      <c r="A486" s="712"/>
      <c r="B486" s="712"/>
      <c r="C486" s="712"/>
      <c r="D486" s="712" t="s">
        <v>280</v>
      </c>
      <c r="E486" s="712" t="s">
        <v>223</v>
      </c>
      <c r="F486" s="712" t="s">
        <v>1766</v>
      </c>
      <c r="G486" s="712" t="s">
        <v>125</v>
      </c>
      <c r="H486" s="712" t="s">
        <v>552</v>
      </c>
      <c r="I486" s="715" t="s">
        <v>553</v>
      </c>
      <c r="J486" s="716">
        <v>4350000</v>
      </c>
    </row>
    <row r="487" spans="1:10">
      <c r="A487" s="712"/>
      <c r="B487" s="712"/>
      <c r="C487" s="712"/>
      <c r="D487" s="712" t="s">
        <v>280</v>
      </c>
      <c r="E487" s="712" t="s">
        <v>223</v>
      </c>
      <c r="F487" s="712" t="s">
        <v>1766</v>
      </c>
      <c r="G487" s="712" t="s">
        <v>125</v>
      </c>
      <c r="H487" s="712" t="s">
        <v>127</v>
      </c>
      <c r="I487" s="715" t="s">
        <v>128</v>
      </c>
      <c r="J487" s="716">
        <v>750000</v>
      </c>
    </row>
    <row r="488" spans="1:10" ht="26.4">
      <c r="A488" s="712"/>
      <c r="B488" s="712"/>
      <c r="C488" s="712"/>
      <c r="D488" s="712" t="s">
        <v>280</v>
      </c>
      <c r="E488" s="712" t="s">
        <v>223</v>
      </c>
      <c r="F488" s="712" t="s">
        <v>1766</v>
      </c>
      <c r="G488" s="712" t="s">
        <v>130</v>
      </c>
      <c r="H488" s="712"/>
      <c r="I488" s="715" t="s">
        <v>131</v>
      </c>
      <c r="J488" s="716">
        <v>765350775</v>
      </c>
    </row>
    <row r="489" spans="1:10" ht="26.4">
      <c r="A489" s="712"/>
      <c r="B489" s="712"/>
      <c r="C489" s="712"/>
      <c r="D489" s="712" t="s">
        <v>280</v>
      </c>
      <c r="E489" s="712" t="s">
        <v>223</v>
      </c>
      <c r="F489" s="712" t="s">
        <v>1766</v>
      </c>
      <c r="G489" s="712" t="s">
        <v>130</v>
      </c>
      <c r="H489" s="712" t="s">
        <v>14</v>
      </c>
      <c r="I489" s="715" t="s">
        <v>1800</v>
      </c>
      <c r="J489" s="716">
        <v>743888125</v>
      </c>
    </row>
    <row r="490" spans="1:10">
      <c r="A490" s="712"/>
      <c r="B490" s="712"/>
      <c r="C490" s="712"/>
      <c r="D490" s="712" t="s">
        <v>280</v>
      </c>
      <c r="E490" s="712" t="s">
        <v>223</v>
      </c>
      <c r="F490" s="712" t="s">
        <v>1766</v>
      </c>
      <c r="G490" s="712" t="s">
        <v>130</v>
      </c>
      <c r="H490" s="712" t="s">
        <v>132</v>
      </c>
      <c r="I490" s="715" t="s">
        <v>135</v>
      </c>
      <c r="J490" s="716">
        <v>21462650</v>
      </c>
    </row>
    <row r="491" spans="1:10">
      <c r="A491" s="712"/>
      <c r="B491" s="712"/>
      <c r="C491" s="712"/>
      <c r="D491" s="712" t="s">
        <v>280</v>
      </c>
      <c r="E491" s="712" t="s">
        <v>223</v>
      </c>
      <c r="F491" s="712" t="s">
        <v>1766</v>
      </c>
      <c r="G491" s="712" t="s">
        <v>134</v>
      </c>
      <c r="H491" s="712"/>
      <c r="I491" s="715" t="s">
        <v>135</v>
      </c>
      <c r="J491" s="716">
        <v>975000</v>
      </c>
    </row>
    <row r="492" spans="1:10">
      <c r="A492" s="712"/>
      <c r="B492" s="712"/>
      <c r="C492" s="712"/>
      <c r="D492" s="712" t="s">
        <v>280</v>
      </c>
      <c r="E492" s="712" t="s">
        <v>223</v>
      </c>
      <c r="F492" s="712" t="s">
        <v>1766</v>
      </c>
      <c r="G492" s="712" t="s">
        <v>134</v>
      </c>
      <c r="H492" s="712" t="s">
        <v>9</v>
      </c>
      <c r="I492" s="715" t="s">
        <v>1805</v>
      </c>
      <c r="J492" s="716">
        <v>165000</v>
      </c>
    </row>
    <row r="493" spans="1:10">
      <c r="A493" s="712"/>
      <c r="B493" s="712"/>
      <c r="C493" s="712"/>
      <c r="D493" s="712" t="s">
        <v>280</v>
      </c>
      <c r="E493" s="712" t="s">
        <v>223</v>
      </c>
      <c r="F493" s="712" t="s">
        <v>1766</v>
      </c>
      <c r="G493" s="712" t="s">
        <v>134</v>
      </c>
      <c r="H493" s="712" t="s">
        <v>139</v>
      </c>
      <c r="I493" s="715" t="s">
        <v>140</v>
      </c>
      <c r="J493" s="716">
        <v>810000</v>
      </c>
    </row>
    <row r="494" spans="1:10" ht="26.4">
      <c r="A494" s="712"/>
      <c r="B494" s="712"/>
      <c r="C494" s="712"/>
      <c r="D494" s="712" t="s">
        <v>325</v>
      </c>
      <c r="E494" s="712"/>
      <c r="F494" s="712"/>
      <c r="G494" s="712"/>
      <c r="H494" s="712"/>
      <c r="I494" s="715" t="s">
        <v>326</v>
      </c>
      <c r="J494" s="716">
        <v>704894000</v>
      </c>
    </row>
    <row r="495" spans="1:10">
      <c r="A495" s="712"/>
      <c r="B495" s="712"/>
      <c r="C495" s="712"/>
      <c r="D495" s="712" t="s">
        <v>325</v>
      </c>
      <c r="E495" s="712" t="s">
        <v>188</v>
      </c>
      <c r="F495" s="712"/>
      <c r="G495" s="712"/>
      <c r="H495" s="712"/>
      <c r="I495" s="715" t="s">
        <v>1374</v>
      </c>
      <c r="J495" s="716">
        <v>500000000</v>
      </c>
    </row>
    <row r="496" spans="1:10">
      <c r="A496" s="712"/>
      <c r="B496" s="712"/>
      <c r="C496" s="712"/>
      <c r="D496" s="712" t="s">
        <v>325</v>
      </c>
      <c r="E496" s="712" t="s">
        <v>188</v>
      </c>
      <c r="F496" s="712" t="s">
        <v>1018</v>
      </c>
      <c r="G496" s="712"/>
      <c r="H496" s="712"/>
      <c r="I496" s="715" t="s">
        <v>1861</v>
      </c>
      <c r="J496" s="716">
        <v>250000000</v>
      </c>
    </row>
    <row r="497" spans="1:10">
      <c r="A497" s="712"/>
      <c r="B497" s="712"/>
      <c r="C497" s="712"/>
      <c r="D497" s="712" t="s">
        <v>325</v>
      </c>
      <c r="E497" s="712" t="s">
        <v>188</v>
      </c>
      <c r="F497" s="712" t="s">
        <v>1018</v>
      </c>
      <c r="G497" s="712" t="s">
        <v>160</v>
      </c>
      <c r="H497" s="712"/>
      <c r="I497" s="715" t="s">
        <v>161</v>
      </c>
      <c r="J497" s="716">
        <v>4150000</v>
      </c>
    </row>
    <row r="498" spans="1:10">
      <c r="A498" s="712"/>
      <c r="B498" s="712"/>
      <c r="C498" s="712"/>
      <c r="D498" s="712" t="s">
        <v>325</v>
      </c>
      <c r="E498" s="712" t="s">
        <v>188</v>
      </c>
      <c r="F498" s="712" t="s">
        <v>1018</v>
      </c>
      <c r="G498" s="712" t="s">
        <v>160</v>
      </c>
      <c r="H498" s="712" t="s">
        <v>547</v>
      </c>
      <c r="I498" s="715" t="s">
        <v>548</v>
      </c>
      <c r="J498" s="716">
        <v>1500000</v>
      </c>
    </row>
    <row r="499" spans="1:10">
      <c r="A499" s="712"/>
      <c r="B499" s="712"/>
      <c r="C499" s="712"/>
      <c r="D499" s="712" t="s">
        <v>325</v>
      </c>
      <c r="E499" s="712" t="s">
        <v>188</v>
      </c>
      <c r="F499" s="712" t="s">
        <v>1018</v>
      </c>
      <c r="G499" s="712" t="s">
        <v>160</v>
      </c>
      <c r="H499" s="712" t="s">
        <v>549</v>
      </c>
      <c r="I499" s="715" t="s">
        <v>550</v>
      </c>
      <c r="J499" s="716">
        <v>1650000</v>
      </c>
    </row>
    <row r="500" spans="1:10">
      <c r="A500" s="712"/>
      <c r="B500" s="712"/>
      <c r="C500" s="712"/>
      <c r="D500" s="712" t="s">
        <v>325</v>
      </c>
      <c r="E500" s="712" t="s">
        <v>188</v>
      </c>
      <c r="F500" s="712" t="s">
        <v>1018</v>
      </c>
      <c r="G500" s="712" t="s">
        <v>160</v>
      </c>
      <c r="H500" s="712" t="s">
        <v>551</v>
      </c>
      <c r="I500" s="715" t="s">
        <v>133</v>
      </c>
      <c r="J500" s="716">
        <v>1000000</v>
      </c>
    </row>
    <row r="501" spans="1:10">
      <c r="A501" s="712"/>
      <c r="B501" s="712"/>
      <c r="C501" s="712"/>
      <c r="D501" s="712" t="s">
        <v>325</v>
      </c>
      <c r="E501" s="712" t="s">
        <v>188</v>
      </c>
      <c r="F501" s="712" t="s">
        <v>1018</v>
      </c>
      <c r="G501" s="712" t="s">
        <v>125</v>
      </c>
      <c r="H501" s="712"/>
      <c r="I501" s="715" t="s">
        <v>126</v>
      </c>
      <c r="J501" s="716">
        <v>6550000</v>
      </c>
    </row>
    <row r="502" spans="1:10">
      <c r="A502" s="712"/>
      <c r="B502" s="712"/>
      <c r="C502" s="712"/>
      <c r="D502" s="712" t="s">
        <v>325</v>
      </c>
      <c r="E502" s="712" t="s">
        <v>188</v>
      </c>
      <c r="F502" s="712" t="s">
        <v>1018</v>
      </c>
      <c r="G502" s="712" t="s">
        <v>125</v>
      </c>
      <c r="H502" s="712" t="s">
        <v>430</v>
      </c>
      <c r="I502" s="715" t="s">
        <v>431</v>
      </c>
      <c r="J502" s="716">
        <v>2800000</v>
      </c>
    </row>
    <row r="503" spans="1:10">
      <c r="A503" s="712"/>
      <c r="B503" s="712"/>
      <c r="C503" s="712"/>
      <c r="D503" s="712" t="s">
        <v>325</v>
      </c>
      <c r="E503" s="712" t="s">
        <v>188</v>
      </c>
      <c r="F503" s="712" t="s">
        <v>1018</v>
      </c>
      <c r="G503" s="712" t="s">
        <v>125</v>
      </c>
      <c r="H503" s="712" t="s">
        <v>552</v>
      </c>
      <c r="I503" s="715" t="s">
        <v>553</v>
      </c>
      <c r="J503" s="716">
        <v>3750000</v>
      </c>
    </row>
    <row r="504" spans="1:10" ht="26.4">
      <c r="A504" s="712"/>
      <c r="B504" s="712"/>
      <c r="C504" s="712"/>
      <c r="D504" s="712" t="s">
        <v>325</v>
      </c>
      <c r="E504" s="712" t="s">
        <v>188</v>
      </c>
      <c r="F504" s="712" t="s">
        <v>1018</v>
      </c>
      <c r="G504" s="712" t="s">
        <v>130</v>
      </c>
      <c r="H504" s="712"/>
      <c r="I504" s="715" t="s">
        <v>131</v>
      </c>
      <c r="J504" s="716">
        <v>120550000</v>
      </c>
    </row>
    <row r="505" spans="1:10">
      <c r="A505" s="712"/>
      <c r="B505" s="712"/>
      <c r="C505" s="712"/>
      <c r="D505" s="712" t="s">
        <v>325</v>
      </c>
      <c r="E505" s="712" t="s">
        <v>188</v>
      </c>
      <c r="F505" s="712" t="s">
        <v>1018</v>
      </c>
      <c r="G505" s="712" t="s">
        <v>130</v>
      </c>
      <c r="H505" s="712" t="s">
        <v>132</v>
      </c>
      <c r="I505" s="715" t="s">
        <v>135</v>
      </c>
      <c r="J505" s="716">
        <v>120550000</v>
      </c>
    </row>
    <row r="506" spans="1:10">
      <c r="A506" s="712"/>
      <c r="B506" s="712"/>
      <c r="C506" s="712"/>
      <c r="D506" s="712" t="s">
        <v>325</v>
      </c>
      <c r="E506" s="712" t="s">
        <v>188</v>
      </c>
      <c r="F506" s="712" t="s">
        <v>1018</v>
      </c>
      <c r="G506" s="712" t="s">
        <v>134</v>
      </c>
      <c r="H506" s="712"/>
      <c r="I506" s="715" t="s">
        <v>135</v>
      </c>
      <c r="J506" s="716">
        <v>118750000</v>
      </c>
    </row>
    <row r="507" spans="1:10">
      <c r="A507" s="712"/>
      <c r="B507" s="712"/>
      <c r="C507" s="712"/>
      <c r="D507" s="712" t="s">
        <v>325</v>
      </c>
      <c r="E507" s="712" t="s">
        <v>188</v>
      </c>
      <c r="F507" s="712" t="s">
        <v>1018</v>
      </c>
      <c r="G507" s="712" t="s">
        <v>134</v>
      </c>
      <c r="H507" s="712" t="s">
        <v>139</v>
      </c>
      <c r="I507" s="715" t="s">
        <v>140</v>
      </c>
      <c r="J507" s="716">
        <v>118750000</v>
      </c>
    </row>
    <row r="508" spans="1:10">
      <c r="A508" s="712"/>
      <c r="B508" s="712"/>
      <c r="C508" s="712"/>
      <c r="D508" s="712" t="s">
        <v>325</v>
      </c>
      <c r="E508" s="712" t="s">
        <v>188</v>
      </c>
      <c r="F508" s="712" t="s">
        <v>1828</v>
      </c>
      <c r="G508" s="712"/>
      <c r="H508" s="712"/>
      <c r="I508" s="715" t="s">
        <v>1829</v>
      </c>
      <c r="J508" s="716">
        <v>250000000</v>
      </c>
    </row>
    <row r="509" spans="1:10">
      <c r="A509" s="712"/>
      <c r="B509" s="712"/>
      <c r="C509" s="712"/>
      <c r="D509" s="712" t="s">
        <v>325</v>
      </c>
      <c r="E509" s="712" t="s">
        <v>188</v>
      </c>
      <c r="F509" s="712" t="s">
        <v>1828</v>
      </c>
      <c r="G509" s="712" t="s">
        <v>96</v>
      </c>
      <c r="H509" s="712"/>
      <c r="I509" s="715" t="s">
        <v>97</v>
      </c>
      <c r="J509" s="716">
        <v>3542000</v>
      </c>
    </row>
    <row r="510" spans="1:10">
      <c r="A510" s="712"/>
      <c r="B510" s="712"/>
      <c r="C510" s="712"/>
      <c r="D510" s="712" t="s">
        <v>325</v>
      </c>
      <c r="E510" s="712" t="s">
        <v>188</v>
      </c>
      <c r="F510" s="712" t="s">
        <v>1828</v>
      </c>
      <c r="G510" s="712" t="s">
        <v>96</v>
      </c>
      <c r="H510" s="712" t="s">
        <v>864</v>
      </c>
      <c r="I510" s="715" t="s">
        <v>1770</v>
      </c>
      <c r="J510" s="716">
        <v>3542000</v>
      </c>
    </row>
    <row r="511" spans="1:10">
      <c r="A511" s="712"/>
      <c r="B511" s="712"/>
      <c r="C511" s="712"/>
      <c r="D511" s="712" t="s">
        <v>325</v>
      </c>
      <c r="E511" s="712" t="s">
        <v>188</v>
      </c>
      <c r="F511" s="712" t="s">
        <v>1828</v>
      </c>
      <c r="G511" s="712" t="s">
        <v>115</v>
      </c>
      <c r="H511" s="712"/>
      <c r="I511" s="715" t="s">
        <v>1781</v>
      </c>
      <c r="J511" s="716">
        <v>708000</v>
      </c>
    </row>
    <row r="512" spans="1:10">
      <c r="A512" s="712"/>
      <c r="B512" s="712"/>
      <c r="C512" s="712"/>
      <c r="D512" s="712" t="s">
        <v>325</v>
      </c>
      <c r="E512" s="712" t="s">
        <v>188</v>
      </c>
      <c r="F512" s="712" t="s">
        <v>1828</v>
      </c>
      <c r="G512" s="712" t="s">
        <v>115</v>
      </c>
      <c r="H512" s="712" t="s">
        <v>116</v>
      </c>
      <c r="I512" s="715" t="s">
        <v>117</v>
      </c>
      <c r="J512" s="716">
        <v>708000</v>
      </c>
    </row>
    <row r="513" spans="1:10">
      <c r="A513" s="712"/>
      <c r="B513" s="712"/>
      <c r="C513" s="712"/>
      <c r="D513" s="712" t="s">
        <v>325</v>
      </c>
      <c r="E513" s="712" t="s">
        <v>188</v>
      </c>
      <c r="F513" s="712" t="s">
        <v>1828</v>
      </c>
      <c r="G513" s="712" t="s">
        <v>160</v>
      </c>
      <c r="H513" s="712"/>
      <c r="I513" s="715" t="s">
        <v>161</v>
      </c>
      <c r="J513" s="716">
        <v>11250000</v>
      </c>
    </row>
    <row r="514" spans="1:10">
      <c r="A514" s="712"/>
      <c r="B514" s="712"/>
      <c r="C514" s="712"/>
      <c r="D514" s="712" t="s">
        <v>325</v>
      </c>
      <c r="E514" s="712" t="s">
        <v>188</v>
      </c>
      <c r="F514" s="712" t="s">
        <v>1828</v>
      </c>
      <c r="G514" s="712" t="s">
        <v>160</v>
      </c>
      <c r="H514" s="712" t="s">
        <v>438</v>
      </c>
      <c r="I514" s="715" t="s">
        <v>1786</v>
      </c>
      <c r="J514" s="716">
        <v>3300000</v>
      </c>
    </row>
    <row r="515" spans="1:10">
      <c r="A515" s="712"/>
      <c r="B515" s="712"/>
      <c r="C515" s="712"/>
      <c r="D515" s="712" t="s">
        <v>325</v>
      </c>
      <c r="E515" s="712" t="s">
        <v>188</v>
      </c>
      <c r="F515" s="712" t="s">
        <v>1828</v>
      </c>
      <c r="G515" s="712" t="s">
        <v>160</v>
      </c>
      <c r="H515" s="712" t="s">
        <v>549</v>
      </c>
      <c r="I515" s="715" t="s">
        <v>550</v>
      </c>
      <c r="J515" s="716">
        <v>5850000</v>
      </c>
    </row>
    <row r="516" spans="1:10">
      <c r="A516" s="712"/>
      <c r="B516" s="712"/>
      <c r="C516" s="712"/>
      <c r="D516" s="712" t="s">
        <v>325</v>
      </c>
      <c r="E516" s="712" t="s">
        <v>188</v>
      </c>
      <c r="F516" s="712" t="s">
        <v>1828</v>
      </c>
      <c r="G516" s="712" t="s">
        <v>160</v>
      </c>
      <c r="H516" s="712" t="s">
        <v>551</v>
      </c>
      <c r="I516" s="715" t="s">
        <v>133</v>
      </c>
      <c r="J516" s="716">
        <v>2100000</v>
      </c>
    </row>
    <row r="517" spans="1:10">
      <c r="A517" s="712"/>
      <c r="B517" s="712"/>
      <c r="C517" s="712"/>
      <c r="D517" s="712" t="s">
        <v>325</v>
      </c>
      <c r="E517" s="712" t="s">
        <v>188</v>
      </c>
      <c r="F517" s="712" t="s">
        <v>1828</v>
      </c>
      <c r="G517" s="712" t="s">
        <v>125</v>
      </c>
      <c r="H517" s="712"/>
      <c r="I517" s="715" t="s">
        <v>126</v>
      </c>
      <c r="J517" s="716">
        <v>800000</v>
      </c>
    </row>
    <row r="518" spans="1:10">
      <c r="A518" s="712"/>
      <c r="B518" s="712"/>
      <c r="C518" s="712"/>
      <c r="D518" s="712" t="s">
        <v>325</v>
      </c>
      <c r="E518" s="712" t="s">
        <v>188</v>
      </c>
      <c r="F518" s="712" t="s">
        <v>1828</v>
      </c>
      <c r="G518" s="712" t="s">
        <v>125</v>
      </c>
      <c r="H518" s="712" t="s">
        <v>552</v>
      </c>
      <c r="I518" s="715" t="s">
        <v>553</v>
      </c>
      <c r="J518" s="716">
        <v>800000</v>
      </c>
    </row>
    <row r="519" spans="1:10">
      <c r="A519" s="712"/>
      <c r="B519" s="712"/>
      <c r="C519" s="712"/>
      <c r="D519" s="712" t="s">
        <v>325</v>
      </c>
      <c r="E519" s="712" t="s">
        <v>188</v>
      </c>
      <c r="F519" s="712" t="s">
        <v>1828</v>
      </c>
      <c r="G519" s="712" t="s">
        <v>554</v>
      </c>
      <c r="H519" s="712"/>
      <c r="I519" s="715" t="s">
        <v>555</v>
      </c>
      <c r="J519" s="716">
        <v>1500000</v>
      </c>
    </row>
    <row r="520" spans="1:10">
      <c r="A520" s="712"/>
      <c r="B520" s="712"/>
      <c r="C520" s="712"/>
      <c r="D520" s="712" t="s">
        <v>325</v>
      </c>
      <c r="E520" s="712" t="s">
        <v>188</v>
      </c>
      <c r="F520" s="712" t="s">
        <v>1828</v>
      </c>
      <c r="G520" s="712" t="s">
        <v>554</v>
      </c>
      <c r="H520" s="712" t="s">
        <v>556</v>
      </c>
      <c r="I520" s="715" t="s">
        <v>557</v>
      </c>
      <c r="J520" s="716">
        <v>1500000</v>
      </c>
    </row>
    <row r="521" spans="1:10" ht="26.4">
      <c r="A521" s="712"/>
      <c r="B521" s="712"/>
      <c r="C521" s="712"/>
      <c r="D521" s="712" t="s">
        <v>325</v>
      </c>
      <c r="E521" s="712" t="s">
        <v>188</v>
      </c>
      <c r="F521" s="712" t="s">
        <v>1828</v>
      </c>
      <c r="G521" s="712" t="s">
        <v>130</v>
      </c>
      <c r="H521" s="712"/>
      <c r="I521" s="715" t="s">
        <v>131</v>
      </c>
      <c r="J521" s="716">
        <v>760000</v>
      </c>
    </row>
    <row r="522" spans="1:10">
      <c r="A522" s="712"/>
      <c r="B522" s="712"/>
      <c r="C522" s="712"/>
      <c r="D522" s="712" t="s">
        <v>325</v>
      </c>
      <c r="E522" s="712" t="s">
        <v>188</v>
      </c>
      <c r="F522" s="712" t="s">
        <v>1828</v>
      </c>
      <c r="G522" s="712" t="s">
        <v>130</v>
      </c>
      <c r="H522" s="712" t="s">
        <v>585</v>
      </c>
      <c r="I522" s="715" t="s">
        <v>1799</v>
      </c>
      <c r="J522" s="716">
        <v>760000</v>
      </c>
    </row>
    <row r="523" spans="1:10">
      <c r="A523" s="712"/>
      <c r="B523" s="712"/>
      <c r="C523" s="712"/>
      <c r="D523" s="712" t="s">
        <v>325</v>
      </c>
      <c r="E523" s="712" t="s">
        <v>188</v>
      </c>
      <c r="F523" s="712" t="s">
        <v>1828</v>
      </c>
      <c r="G523" s="712" t="s">
        <v>134</v>
      </c>
      <c r="H523" s="712"/>
      <c r="I523" s="715" t="s">
        <v>135</v>
      </c>
      <c r="J523" s="716">
        <v>231440000</v>
      </c>
    </row>
    <row r="524" spans="1:10">
      <c r="A524" s="712"/>
      <c r="B524" s="712"/>
      <c r="C524" s="712"/>
      <c r="D524" s="712" t="s">
        <v>325</v>
      </c>
      <c r="E524" s="712" t="s">
        <v>188</v>
      </c>
      <c r="F524" s="712" t="s">
        <v>1828</v>
      </c>
      <c r="G524" s="712" t="s">
        <v>134</v>
      </c>
      <c r="H524" s="712" t="s">
        <v>139</v>
      </c>
      <c r="I524" s="715" t="s">
        <v>140</v>
      </c>
      <c r="J524" s="716">
        <v>231440000</v>
      </c>
    </row>
    <row r="525" spans="1:10">
      <c r="A525" s="712"/>
      <c r="B525" s="712"/>
      <c r="C525" s="712"/>
      <c r="D525" s="712" t="s">
        <v>325</v>
      </c>
      <c r="E525" s="712" t="s">
        <v>1062</v>
      </c>
      <c r="F525" s="712"/>
      <c r="G525" s="712"/>
      <c r="H525" s="712"/>
      <c r="I525" s="715" t="s">
        <v>1375</v>
      </c>
      <c r="J525" s="716">
        <v>204894000</v>
      </c>
    </row>
    <row r="526" spans="1:10" ht="39.6">
      <c r="A526" s="712"/>
      <c r="B526" s="712"/>
      <c r="C526" s="712"/>
      <c r="D526" s="712" t="s">
        <v>325</v>
      </c>
      <c r="E526" s="712" t="s">
        <v>1062</v>
      </c>
      <c r="F526" s="712" t="s">
        <v>1945</v>
      </c>
      <c r="G526" s="712"/>
      <c r="H526" s="712"/>
      <c r="I526" s="715" t="s">
        <v>1946</v>
      </c>
      <c r="J526" s="716">
        <v>204894000</v>
      </c>
    </row>
    <row r="527" spans="1:10">
      <c r="A527" s="712"/>
      <c r="B527" s="712"/>
      <c r="C527" s="712"/>
      <c r="D527" s="712" t="s">
        <v>325</v>
      </c>
      <c r="E527" s="712" t="s">
        <v>1062</v>
      </c>
      <c r="F527" s="712" t="s">
        <v>1945</v>
      </c>
      <c r="G527" s="712" t="s">
        <v>1857</v>
      </c>
      <c r="H527" s="712"/>
      <c r="I527" s="715" t="s">
        <v>1858</v>
      </c>
      <c r="J527" s="716">
        <v>204894000</v>
      </c>
    </row>
    <row r="528" spans="1:10">
      <c r="A528" s="712"/>
      <c r="B528" s="712"/>
      <c r="C528" s="712"/>
      <c r="D528" s="712" t="s">
        <v>325</v>
      </c>
      <c r="E528" s="712" t="s">
        <v>1062</v>
      </c>
      <c r="F528" s="712" t="s">
        <v>1945</v>
      </c>
      <c r="G528" s="712" t="s">
        <v>1857</v>
      </c>
      <c r="H528" s="712" t="s">
        <v>1941</v>
      </c>
      <c r="I528" s="715" t="s">
        <v>135</v>
      </c>
      <c r="J528" s="716">
        <v>204894000</v>
      </c>
    </row>
    <row r="529" spans="1:10">
      <c r="A529" s="712"/>
      <c r="B529" s="712"/>
      <c r="C529" s="712"/>
      <c r="D529" s="712" t="s">
        <v>246</v>
      </c>
      <c r="E529" s="712"/>
      <c r="F529" s="712"/>
      <c r="G529" s="712"/>
      <c r="H529" s="712"/>
      <c r="I529" s="712"/>
      <c r="J529" s="716">
        <v>843779598</v>
      </c>
    </row>
    <row r="530" spans="1:10">
      <c r="A530" s="712"/>
      <c r="B530" s="712"/>
      <c r="C530" s="712"/>
      <c r="D530" s="712" t="s">
        <v>246</v>
      </c>
      <c r="E530" s="712" t="s">
        <v>188</v>
      </c>
      <c r="F530" s="712"/>
      <c r="G530" s="712"/>
      <c r="H530" s="712"/>
      <c r="I530" s="715" t="s">
        <v>1374</v>
      </c>
      <c r="J530" s="716">
        <v>843779598</v>
      </c>
    </row>
    <row r="531" spans="1:10">
      <c r="A531" s="712"/>
      <c r="B531" s="712"/>
      <c r="C531" s="712"/>
      <c r="D531" s="712" t="s">
        <v>246</v>
      </c>
      <c r="E531" s="712" t="s">
        <v>188</v>
      </c>
      <c r="F531" s="712" t="s">
        <v>1018</v>
      </c>
      <c r="G531" s="712"/>
      <c r="H531" s="712"/>
      <c r="I531" s="715" t="s">
        <v>1861</v>
      </c>
      <c r="J531" s="716">
        <v>828429598</v>
      </c>
    </row>
    <row r="532" spans="1:10">
      <c r="A532" s="712"/>
      <c r="B532" s="712"/>
      <c r="C532" s="712"/>
      <c r="D532" s="712" t="s">
        <v>246</v>
      </c>
      <c r="E532" s="712" t="s">
        <v>188</v>
      </c>
      <c r="F532" s="712" t="s">
        <v>1018</v>
      </c>
      <c r="G532" s="712" t="s">
        <v>96</v>
      </c>
      <c r="H532" s="712"/>
      <c r="I532" s="715" t="s">
        <v>97</v>
      </c>
      <c r="J532" s="716">
        <v>5444598</v>
      </c>
    </row>
    <row r="533" spans="1:10">
      <c r="A533" s="712"/>
      <c r="B533" s="712"/>
      <c r="C533" s="712"/>
      <c r="D533" s="712" t="s">
        <v>246</v>
      </c>
      <c r="E533" s="712" t="s">
        <v>188</v>
      </c>
      <c r="F533" s="712" t="s">
        <v>1018</v>
      </c>
      <c r="G533" s="712" t="s">
        <v>96</v>
      </c>
      <c r="H533" s="712" t="s">
        <v>864</v>
      </c>
      <c r="I533" s="715" t="s">
        <v>1770</v>
      </c>
      <c r="J533" s="716">
        <v>5444598</v>
      </c>
    </row>
    <row r="534" spans="1:10">
      <c r="A534" s="712"/>
      <c r="B534" s="712"/>
      <c r="C534" s="712"/>
      <c r="D534" s="712" t="s">
        <v>246</v>
      </c>
      <c r="E534" s="712" t="s">
        <v>188</v>
      </c>
      <c r="F534" s="712" t="s">
        <v>1018</v>
      </c>
      <c r="G534" s="712" t="s">
        <v>160</v>
      </c>
      <c r="H534" s="712"/>
      <c r="I534" s="715" t="s">
        <v>161</v>
      </c>
      <c r="J534" s="716">
        <v>4350000</v>
      </c>
    </row>
    <row r="535" spans="1:10">
      <c r="A535" s="712"/>
      <c r="B535" s="712"/>
      <c r="C535" s="712"/>
      <c r="D535" s="712" t="s">
        <v>246</v>
      </c>
      <c r="E535" s="712" t="s">
        <v>188</v>
      </c>
      <c r="F535" s="712" t="s">
        <v>1018</v>
      </c>
      <c r="G535" s="712" t="s">
        <v>160</v>
      </c>
      <c r="H535" s="712" t="s">
        <v>544</v>
      </c>
      <c r="I535" s="715" t="s">
        <v>545</v>
      </c>
      <c r="J535" s="716">
        <v>650000</v>
      </c>
    </row>
    <row r="536" spans="1:10">
      <c r="A536" s="712"/>
      <c r="B536" s="712"/>
      <c r="C536" s="712"/>
      <c r="D536" s="712" t="s">
        <v>246</v>
      </c>
      <c r="E536" s="712" t="s">
        <v>188</v>
      </c>
      <c r="F536" s="712" t="s">
        <v>1018</v>
      </c>
      <c r="G536" s="712" t="s">
        <v>160</v>
      </c>
      <c r="H536" s="712" t="s">
        <v>547</v>
      </c>
      <c r="I536" s="715" t="s">
        <v>548</v>
      </c>
      <c r="J536" s="716">
        <v>1000000</v>
      </c>
    </row>
    <row r="537" spans="1:10">
      <c r="A537" s="712"/>
      <c r="B537" s="712"/>
      <c r="C537" s="712"/>
      <c r="D537" s="712" t="s">
        <v>246</v>
      </c>
      <c r="E537" s="712" t="s">
        <v>188</v>
      </c>
      <c r="F537" s="712" t="s">
        <v>1018</v>
      </c>
      <c r="G537" s="712" t="s">
        <v>160</v>
      </c>
      <c r="H537" s="712" t="s">
        <v>438</v>
      </c>
      <c r="I537" s="715" t="s">
        <v>1786</v>
      </c>
      <c r="J537" s="716">
        <v>450000</v>
      </c>
    </row>
    <row r="538" spans="1:10">
      <c r="A538" s="712"/>
      <c r="B538" s="712"/>
      <c r="C538" s="712"/>
      <c r="D538" s="712" t="s">
        <v>246</v>
      </c>
      <c r="E538" s="712" t="s">
        <v>188</v>
      </c>
      <c r="F538" s="712" t="s">
        <v>1018</v>
      </c>
      <c r="G538" s="712" t="s">
        <v>160</v>
      </c>
      <c r="H538" s="712" t="s">
        <v>549</v>
      </c>
      <c r="I538" s="715" t="s">
        <v>550</v>
      </c>
      <c r="J538" s="716">
        <v>1250000</v>
      </c>
    </row>
    <row r="539" spans="1:10">
      <c r="A539" s="712"/>
      <c r="B539" s="712"/>
      <c r="C539" s="712"/>
      <c r="D539" s="712" t="s">
        <v>246</v>
      </c>
      <c r="E539" s="712" t="s">
        <v>188</v>
      </c>
      <c r="F539" s="712" t="s">
        <v>1018</v>
      </c>
      <c r="G539" s="712" t="s">
        <v>160</v>
      </c>
      <c r="H539" s="712" t="s">
        <v>551</v>
      </c>
      <c r="I539" s="715" t="s">
        <v>133</v>
      </c>
      <c r="J539" s="716">
        <v>1000000</v>
      </c>
    </row>
    <row r="540" spans="1:10">
      <c r="A540" s="712"/>
      <c r="B540" s="712"/>
      <c r="C540" s="712"/>
      <c r="D540" s="712" t="s">
        <v>246</v>
      </c>
      <c r="E540" s="712" t="s">
        <v>188</v>
      </c>
      <c r="F540" s="712" t="s">
        <v>1018</v>
      </c>
      <c r="G540" s="712" t="s">
        <v>125</v>
      </c>
      <c r="H540" s="712"/>
      <c r="I540" s="715" t="s">
        <v>126</v>
      </c>
      <c r="J540" s="716">
        <v>2000000</v>
      </c>
    </row>
    <row r="541" spans="1:10">
      <c r="A541" s="712"/>
      <c r="B541" s="712"/>
      <c r="C541" s="712"/>
      <c r="D541" s="712" t="s">
        <v>246</v>
      </c>
      <c r="E541" s="712" t="s">
        <v>188</v>
      </c>
      <c r="F541" s="712" t="s">
        <v>1018</v>
      </c>
      <c r="G541" s="712" t="s">
        <v>125</v>
      </c>
      <c r="H541" s="712" t="s">
        <v>129</v>
      </c>
      <c r="I541" s="715" t="s">
        <v>1787</v>
      </c>
      <c r="J541" s="716">
        <v>2000000</v>
      </c>
    </row>
    <row r="542" spans="1:10" ht="26.4">
      <c r="A542" s="712"/>
      <c r="B542" s="712"/>
      <c r="C542" s="712"/>
      <c r="D542" s="712" t="s">
        <v>246</v>
      </c>
      <c r="E542" s="712" t="s">
        <v>188</v>
      </c>
      <c r="F542" s="712" t="s">
        <v>1018</v>
      </c>
      <c r="G542" s="712" t="s">
        <v>130</v>
      </c>
      <c r="H542" s="712"/>
      <c r="I542" s="715" t="s">
        <v>131</v>
      </c>
      <c r="J542" s="716">
        <v>115700000</v>
      </c>
    </row>
    <row r="543" spans="1:10">
      <c r="A543" s="712"/>
      <c r="B543" s="712"/>
      <c r="C543" s="712"/>
      <c r="D543" s="712" t="s">
        <v>246</v>
      </c>
      <c r="E543" s="712" t="s">
        <v>188</v>
      </c>
      <c r="F543" s="712" t="s">
        <v>1018</v>
      </c>
      <c r="G543" s="712" t="s">
        <v>130</v>
      </c>
      <c r="H543" s="712" t="s">
        <v>585</v>
      </c>
      <c r="I543" s="715" t="s">
        <v>1799</v>
      </c>
      <c r="J543" s="716">
        <v>29700000</v>
      </c>
    </row>
    <row r="544" spans="1:10">
      <c r="A544" s="712"/>
      <c r="B544" s="712"/>
      <c r="C544" s="712"/>
      <c r="D544" s="712" t="s">
        <v>246</v>
      </c>
      <c r="E544" s="712" t="s">
        <v>188</v>
      </c>
      <c r="F544" s="712" t="s">
        <v>1018</v>
      </c>
      <c r="G544" s="712" t="s">
        <v>130</v>
      </c>
      <c r="H544" s="712" t="s">
        <v>132</v>
      </c>
      <c r="I544" s="715" t="s">
        <v>135</v>
      </c>
      <c r="J544" s="716">
        <v>86000000</v>
      </c>
    </row>
    <row r="545" spans="1:10">
      <c r="A545" s="712"/>
      <c r="B545" s="712"/>
      <c r="C545" s="712"/>
      <c r="D545" s="712" t="s">
        <v>246</v>
      </c>
      <c r="E545" s="712" t="s">
        <v>188</v>
      </c>
      <c r="F545" s="712" t="s">
        <v>1018</v>
      </c>
      <c r="G545" s="712" t="s">
        <v>31</v>
      </c>
      <c r="H545" s="712"/>
      <c r="I545" s="715" t="s">
        <v>32</v>
      </c>
      <c r="J545" s="716">
        <v>105120000</v>
      </c>
    </row>
    <row r="546" spans="1:10">
      <c r="A546" s="712"/>
      <c r="B546" s="712"/>
      <c r="C546" s="712"/>
      <c r="D546" s="712" t="s">
        <v>246</v>
      </c>
      <c r="E546" s="712" t="s">
        <v>188</v>
      </c>
      <c r="F546" s="712" t="s">
        <v>1018</v>
      </c>
      <c r="G546" s="712" t="s">
        <v>31</v>
      </c>
      <c r="H546" s="712" t="s">
        <v>33</v>
      </c>
      <c r="I546" s="715" t="s">
        <v>135</v>
      </c>
      <c r="J546" s="716">
        <v>105120000</v>
      </c>
    </row>
    <row r="547" spans="1:10">
      <c r="A547" s="712"/>
      <c r="B547" s="712"/>
      <c r="C547" s="712"/>
      <c r="D547" s="712" t="s">
        <v>246</v>
      </c>
      <c r="E547" s="712" t="s">
        <v>188</v>
      </c>
      <c r="F547" s="712" t="s">
        <v>1018</v>
      </c>
      <c r="G547" s="712" t="s">
        <v>134</v>
      </c>
      <c r="H547" s="712"/>
      <c r="I547" s="715" t="s">
        <v>135</v>
      </c>
      <c r="J547" s="716">
        <v>595815000</v>
      </c>
    </row>
    <row r="548" spans="1:10">
      <c r="A548" s="712"/>
      <c r="B548" s="712"/>
      <c r="C548" s="712"/>
      <c r="D548" s="712" t="s">
        <v>246</v>
      </c>
      <c r="E548" s="712" t="s">
        <v>188</v>
      </c>
      <c r="F548" s="712" t="s">
        <v>1018</v>
      </c>
      <c r="G548" s="712" t="s">
        <v>134</v>
      </c>
      <c r="H548" s="712" t="s">
        <v>139</v>
      </c>
      <c r="I548" s="715" t="s">
        <v>140</v>
      </c>
      <c r="J548" s="716">
        <v>595815000</v>
      </c>
    </row>
    <row r="549" spans="1:10">
      <c r="A549" s="712"/>
      <c r="B549" s="712"/>
      <c r="C549" s="712"/>
      <c r="D549" s="712" t="s">
        <v>246</v>
      </c>
      <c r="E549" s="712" t="s">
        <v>188</v>
      </c>
      <c r="F549" s="712" t="s">
        <v>415</v>
      </c>
      <c r="G549" s="712"/>
      <c r="H549" s="712"/>
      <c r="I549" s="715" t="s">
        <v>1865</v>
      </c>
      <c r="J549" s="716">
        <v>1025000</v>
      </c>
    </row>
    <row r="550" spans="1:10" ht="26.4">
      <c r="A550" s="712"/>
      <c r="B550" s="712"/>
      <c r="C550" s="712"/>
      <c r="D550" s="712" t="s">
        <v>246</v>
      </c>
      <c r="E550" s="712" t="s">
        <v>188</v>
      </c>
      <c r="F550" s="712" t="s">
        <v>415</v>
      </c>
      <c r="G550" s="712" t="s">
        <v>130</v>
      </c>
      <c r="H550" s="712"/>
      <c r="I550" s="715" t="s">
        <v>131</v>
      </c>
      <c r="J550" s="716">
        <v>1025000</v>
      </c>
    </row>
    <row r="551" spans="1:10">
      <c r="A551" s="712"/>
      <c r="B551" s="712"/>
      <c r="C551" s="712"/>
      <c r="D551" s="712" t="s">
        <v>246</v>
      </c>
      <c r="E551" s="712" t="s">
        <v>188</v>
      </c>
      <c r="F551" s="712" t="s">
        <v>415</v>
      </c>
      <c r="G551" s="712" t="s">
        <v>130</v>
      </c>
      <c r="H551" s="712" t="s">
        <v>585</v>
      </c>
      <c r="I551" s="715" t="s">
        <v>1799</v>
      </c>
      <c r="J551" s="716">
        <v>1025000</v>
      </c>
    </row>
    <row r="552" spans="1:10">
      <c r="A552" s="712"/>
      <c r="B552" s="712"/>
      <c r="C552" s="712"/>
      <c r="D552" s="712" t="s">
        <v>246</v>
      </c>
      <c r="E552" s="712" t="s">
        <v>188</v>
      </c>
      <c r="F552" s="712" t="s">
        <v>1868</v>
      </c>
      <c r="G552" s="712"/>
      <c r="H552" s="712"/>
      <c r="I552" s="715" t="s">
        <v>1869</v>
      </c>
      <c r="J552" s="716">
        <v>14325000</v>
      </c>
    </row>
    <row r="553" spans="1:10">
      <c r="A553" s="712"/>
      <c r="B553" s="712"/>
      <c r="C553" s="712"/>
      <c r="D553" s="712" t="s">
        <v>246</v>
      </c>
      <c r="E553" s="712" t="s">
        <v>188</v>
      </c>
      <c r="F553" s="712" t="s">
        <v>1868</v>
      </c>
      <c r="G553" s="712" t="s">
        <v>160</v>
      </c>
      <c r="H553" s="712"/>
      <c r="I553" s="715" t="s">
        <v>161</v>
      </c>
      <c r="J553" s="716">
        <v>1050000</v>
      </c>
    </row>
    <row r="554" spans="1:10">
      <c r="A554" s="712"/>
      <c r="B554" s="712"/>
      <c r="C554" s="712"/>
      <c r="D554" s="712" t="s">
        <v>246</v>
      </c>
      <c r="E554" s="712" t="s">
        <v>188</v>
      </c>
      <c r="F554" s="712" t="s">
        <v>1868</v>
      </c>
      <c r="G554" s="712" t="s">
        <v>160</v>
      </c>
      <c r="H554" s="712" t="s">
        <v>551</v>
      </c>
      <c r="I554" s="715" t="s">
        <v>133</v>
      </c>
      <c r="J554" s="716">
        <v>1050000</v>
      </c>
    </row>
    <row r="555" spans="1:10">
      <c r="A555" s="712"/>
      <c r="B555" s="712"/>
      <c r="C555" s="712"/>
      <c r="D555" s="712" t="s">
        <v>246</v>
      </c>
      <c r="E555" s="712" t="s">
        <v>188</v>
      </c>
      <c r="F555" s="712" t="s">
        <v>1868</v>
      </c>
      <c r="G555" s="712" t="s">
        <v>134</v>
      </c>
      <c r="H555" s="712"/>
      <c r="I555" s="715" t="s">
        <v>135</v>
      </c>
      <c r="J555" s="716">
        <v>13275000</v>
      </c>
    </row>
    <row r="556" spans="1:10">
      <c r="A556" s="712"/>
      <c r="B556" s="712"/>
      <c r="C556" s="712"/>
      <c r="D556" s="712" t="s">
        <v>246</v>
      </c>
      <c r="E556" s="712" t="s">
        <v>188</v>
      </c>
      <c r="F556" s="712" t="s">
        <v>1868</v>
      </c>
      <c r="G556" s="712" t="s">
        <v>134</v>
      </c>
      <c r="H556" s="712" t="s">
        <v>139</v>
      </c>
      <c r="I556" s="715" t="s">
        <v>140</v>
      </c>
      <c r="J556" s="716">
        <v>13275000</v>
      </c>
    </row>
    <row r="557" spans="1:10">
      <c r="A557" s="712"/>
      <c r="B557" s="712" t="s">
        <v>1236</v>
      </c>
      <c r="C557" s="715" t="s">
        <v>1237</v>
      </c>
      <c r="D557" s="712"/>
      <c r="E557" s="712"/>
      <c r="F557" s="712"/>
      <c r="G557" s="712"/>
      <c r="H557" s="712"/>
      <c r="I557" s="712"/>
      <c r="J557" s="716">
        <v>3281153000</v>
      </c>
    </row>
    <row r="558" spans="1:10">
      <c r="A558" s="712"/>
      <c r="B558" s="712"/>
      <c r="C558" s="712"/>
      <c r="D558" s="712" t="s">
        <v>797</v>
      </c>
      <c r="E558" s="712"/>
      <c r="F558" s="712"/>
      <c r="G558" s="712"/>
      <c r="H558" s="712"/>
      <c r="I558" s="715" t="s">
        <v>798</v>
      </c>
      <c r="J558" s="716">
        <v>220572000</v>
      </c>
    </row>
    <row r="559" spans="1:10">
      <c r="A559" s="712"/>
      <c r="B559" s="712"/>
      <c r="C559" s="712"/>
      <c r="D559" s="712" t="s">
        <v>797</v>
      </c>
      <c r="E559" s="712" t="s">
        <v>1062</v>
      </c>
      <c r="F559" s="712"/>
      <c r="G559" s="712"/>
      <c r="H559" s="712"/>
      <c r="I559" s="715" t="s">
        <v>1375</v>
      </c>
      <c r="J559" s="716">
        <v>220572000</v>
      </c>
    </row>
    <row r="560" spans="1:10" ht="39.6">
      <c r="A560" s="712"/>
      <c r="B560" s="712"/>
      <c r="C560" s="712"/>
      <c r="D560" s="712" t="s">
        <v>797</v>
      </c>
      <c r="E560" s="712" t="s">
        <v>1062</v>
      </c>
      <c r="F560" s="712" t="s">
        <v>1945</v>
      </c>
      <c r="G560" s="712"/>
      <c r="H560" s="712"/>
      <c r="I560" s="715" t="s">
        <v>1946</v>
      </c>
      <c r="J560" s="716">
        <v>220572000</v>
      </c>
    </row>
    <row r="561" spans="1:10">
      <c r="A561" s="712"/>
      <c r="B561" s="712"/>
      <c r="C561" s="712"/>
      <c r="D561" s="712" t="s">
        <v>797</v>
      </c>
      <c r="E561" s="712" t="s">
        <v>1062</v>
      </c>
      <c r="F561" s="712" t="s">
        <v>1945</v>
      </c>
      <c r="G561" s="712" t="s">
        <v>120</v>
      </c>
      <c r="H561" s="712"/>
      <c r="I561" s="715" t="s">
        <v>121</v>
      </c>
      <c r="J561" s="716">
        <v>220572000</v>
      </c>
    </row>
    <row r="562" spans="1:10">
      <c r="A562" s="712"/>
      <c r="B562" s="712"/>
      <c r="C562" s="712"/>
      <c r="D562" s="712" t="s">
        <v>797</v>
      </c>
      <c r="E562" s="712" t="s">
        <v>1062</v>
      </c>
      <c r="F562" s="712" t="s">
        <v>1945</v>
      </c>
      <c r="G562" s="712" t="s">
        <v>120</v>
      </c>
      <c r="H562" s="712" t="s">
        <v>315</v>
      </c>
      <c r="I562" s="715" t="s">
        <v>1831</v>
      </c>
      <c r="J562" s="716">
        <v>220572000</v>
      </c>
    </row>
    <row r="563" spans="1:10">
      <c r="A563" s="712"/>
      <c r="B563" s="712"/>
      <c r="C563" s="712"/>
      <c r="D563" s="712" t="s">
        <v>1056</v>
      </c>
      <c r="E563" s="712"/>
      <c r="F563" s="712"/>
      <c r="G563" s="712"/>
      <c r="H563" s="712"/>
      <c r="I563" s="715" t="s">
        <v>1057</v>
      </c>
      <c r="J563" s="716">
        <v>2722081000</v>
      </c>
    </row>
    <row r="564" spans="1:10">
      <c r="A564" s="712"/>
      <c r="B564" s="712"/>
      <c r="C564" s="712"/>
      <c r="D564" s="712" t="s">
        <v>1056</v>
      </c>
      <c r="E564" s="712" t="s">
        <v>188</v>
      </c>
      <c r="F564" s="712"/>
      <c r="G564" s="712"/>
      <c r="H564" s="712"/>
      <c r="I564" s="715" t="s">
        <v>1374</v>
      </c>
      <c r="J564" s="716">
        <v>2722081000</v>
      </c>
    </row>
    <row r="565" spans="1:10">
      <c r="A565" s="712"/>
      <c r="B565" s="712"/>
      <c r="C565" s="712"/>
      <c r="D565" s="712" t="s">
        <v>1056</v>
      </c>
      <c r="E565" s="712" t="s">
        <v>188</v>
      </c>
      <c r="F565" s="712" t="s">
        <v>1820</v>
      </c>
      <c r="G565" s="712"/>
      <c r="H565" s="712"/>
      <c r="I565" s="715" t="s">
        <v>1821</v>
      </c>
      <c r="J565" s="716">
        <v>2722081000</v>
      </c>
    </row>
    <row r="566" spans="1:10">
      <c r="A566" s="712"/>
      <c r="B566" s="712"/>
      <c r="C566" s="712"/>
      <c r="D566" s="712" t="s">
        <v>1056</v>
      </c>
      <c r="E566" s="712" t="s">
        <v>188</v>
      </c>
      <c r="F566" s="712" t="s">
        <v>1820</v>
      </c>
      <c r="G566" s="712" t="s">
        <v>120</v>
      </c>
      <c r="H566" s="712"/>
      <c r="I566" s="715" t="s">
        <v>121</v>
      </c>
      <c r="J566" s="716">
        <v>10000000</v>
      </c>
    </row>
    <row r="567" spans="1:10">
      <c r="A567" s="712"/>
      <c r="B567" s="712"/>
      <c r="C567" s="712"/>
      <c r="D567" s="712" t="s">
        <v>1056</v>
      </c>
      <c r="E567" s="712" t="s">
        <v>188</v>
      </c>
      <c r="F567" s="712" t="s">
        <v>1820</v>
      </c>
      <c r="G567" s="712" t="s">
        <v>120</v>
      </c>
      <c r="H567" s="712" t="s">
        <v>315</v>
      </c>
      <c r="I567" s="715" t="s">
        <v>1831</v>
      </c>
      <c r="J567" s="716">
        <v>10000000</v>
      </c>
    </row>
    <row r="568" spans="1:10">
      <c r="A568" s="712"/>
      <c r="B568" s="712"/>
      <c r="C568" s="712"/>
      <c r="D568" s="712" t="s">
        <v>1056</v>
      </c>
      <c r="E568" s="712" t="s">
        <v>188</v>
      </c>
      <c r="F568" s="712" t="s">
        <v>1820</v>
      </c>
      <c r="G568" s="712" t="s">
        <v>160</v>
      </c>
      <c r="H568" s="712"/>
      <c r="I568" s="715" t="s">
        <v>161</v>
      </c>
      <c r="J568" s="716">
        <v>100000000</v>
      </c>
    </row>
    <row r="569" spans="1:10">
      <c r="A569" s="712"/>
      <c r="B569" s="712"/>
      <c r="C569" s="712"/>
      <c r="D569" s="712" t="s">
        <v>1056</v>
      </c>
      <c r="E569" s="712" t="s">
        <v>188</v>
      </c>
      <c r="F569" s="712" t="s">
        <v>1820</v>
      </c>
      <c r="G569" s="712" t="s">
        <v>160</v>
      </c>
      <c r="H569" s="712" t="s">
        <v>162</v>
      </c>
      <c r="I569" s="715" t="s">
        <v>163</v>
      </c>
      <c r="J569" s="716">
        <v>16000000</v>
      </c>
    </row>
    <row r="570" spans="1:10">
      <c r="A570" s="712"/>
      <c r="B570" s="712"/>
      <c r="C570" s="712"/>
      <c r="D570" s="712" t="s">
        <v>1056</v>
      </c>
      <c r="E570" s="712" t="s">
        <v>188</v>
      </c>
      <c r="F570" s="712" t="s">
        <v>1820</v>
      </c>
      <c r="G570" s="712" t="s">
        <v>160</v>
      </c>
      <c r="H570" s="712" t="s">
        <v>544</v>
      </c>
      <c r="I570" s="715" t="s">
        <v>545</v>
      </c>
      <c r="J570" s="716">
        <v>4000000</v>
      </c>
    </row>
    <row r="571" spans="1:10">
      <c r="A571" s="712"/>
      <c r="B571" s="712"/>
      <c r="C571" s="712"/>
      <c r="D571" s="712" t="s">
        <v>1056</v>
      </c>
      <c r="E571" s="712" t="s">
        <v>188</v>
      </c>
      <c r="F571" s="712" t="s">
        <v>1820</v>
      </c>
      <c r="G571" s="712" t="s">
        <v>160</v>
      </c>
      <c r="H571" s="712" t="s">
        <v>438</v>
      </c>
      <c r="I571" s="715" t="s">
        <v>1786</v>
      </c>
      <c r="J571" s="716">
        <v>39199600</v>
      </c>
    </row>
    <row r="572" spans="1:10">
      <c r="A572" s="712"/>
      <c r="B572" s="712"/>
      <c r="C572" s="712"/>
      <c r="D572" s="712" t="s">
        <v>1056</v>
      </c>
      <c r="E572" s="712" t="s">
        <v>188</v>
      </c>
      <c r="F572" s="712" t="s">
        <v>1820</v>
      </c>
      <c r="G572" s="712" t="s">
        <v>160</v>
      </c>
      <c r="H572" s="712" t="s">
        <v>551</v>
      </c>
      <c r="I572" s="715" t="s">
        <v>133</v>
      </c>
      <c r="J572" s="716">
        <v>40800400</v>
      </c>
    </row>
    <row r="573" spans="1:10" ht="26.4">
      <c r="A573" s="712"/>
      <c r="B573" s="712"/>
      <c r="C573" s="712"/>
      <c r="D573" s="712" t="s">
        <v>1056</v>
      </c>
      <c r="E573" s="712" t="s">
        <v>188</v>
      </c>
      <c r="F573" s="712" t="s">
        <v>1820</v>
      </c>
      <c r="G573" s="712" t="s">
        <v>130</v>
      </c>
      <c r="H573" s="712"/>
      <c r="I573" s="715" t="s">
        <v>131</v>
      </c>
      <c r="J573" s="716">
        <v>2612081000</v>
      </c>
    </row>
    <row r="574" spans="1:10">
      <c r="A574" s="712"/>
      <c r="B574" s="712"/>
      <c r="C574" s="712"/>
      <c r="D574" s="712" t="s">
        <v>1056</v>
      </c>
      <c r="E574" s="712" t="s">
        <v>188</v>
      </c>
      <c r="F574" s="712" t="s">
        <v>1820</v>
      </c>
      <c r="G574" s="712" t="s">
        <v>130</v>
      </c>
      <c r="H574" s="712" t="s">
        <v>132</v>
      </c>
      <c r="I574" s="715" t="s">
        <v>135</v>
      </c>
      <c r="J574" s="716">
        <v>2612081000</v>
      </c>
    </row>
    <row r="575" spans="1:10">
      <c r="A575" s="712"/>
      <c r="B575" s="712"/>
      <c r="C575" s="712"/>
      <c r="D575" s="712" t="s">
        <v>421</v>
      </c>
      <c r="E575" s="712"/>
      <c r="F575" s="712"/>
      <c r="G575" s="712"/>
      <c r="H575" s="712"/>
      <c r="I575" s="715" t="s">
        <v>422</v>
      </c>
      <c r="J575" s="716">
        <v>15000000</v>
      </c>
    </row>
    <row r="576" spans="1:10" ht="26.4">
      <c r="A576" s="712"/>
      <c r="B576" s="712"/>
      <c r="C576" s="712"/>
      <c r="D576" s="712" t="s">
        <v>421</v>
      </c>
      <c r="E576" s="712" t="s">
        <v>223</v>
      </c>
      <c r="F576" s="712"/>
      <c r="G576" s="712"/>
      <c r="H576" s="712"/>
      <c r="I576" s="715" t="s">
        <v>1765</v>
      </c>
      <c r="J576" s="716">
        <v>15000000</v>
      </c>
    </row>
    <row r="577" spans="1:10">
      <c r="A577" s="712"/>
      <c r="B577" s="712"/>
      <c r="C577" s="712"/>
      <c r="D577" s="712" t="s">
        <v>421</v>
      </c>
      <c r="E577" s="712" t="s">
        <v>223</v>
      </c>
      <c r="F577" s="712" t="s">
        <v>1766</v>
      </c>
      <c r="G577" s="712"/>
      <c r="H577" s="712"/>
      <c r="I577" s="715" t="s">
        <v>1767</v>
      </c>
      <c r="J577" s="716">
        <v>15000000</v>
      </c>
    </row>
    <row r="578" spans="1:10">
      <c r="A578" s="712"/>
      <c r="B578" s="712"/>
      <c r="C578" s="712"/>
      <c r="D578" s="712" t="s">
        <v>421</v>
      </c>
      <c r="E578" s="712" t="s">
        <v>223</v>
      </c>
      <c r="F578" s="712" t="s">
        <v>1766</v>
      </c>
      <c r="G578" s="712" t="s">
        <v>96</v>
      </c>
      <c r="H578" s="712"/>
      <c r="I578" s="715" t="s">
        <v>97</v>
      </c>
      <c r="J578" s="716">
        <v>11385000</v>
      </c>
    </row>
    <row r="579" spans="1:10">
      <c r="A579" s="712"/>
      <c r="B579" s="712"/>
      <c r="C579" s="712"/>
      <c r="D579" s="712" t="s">
        <v>421</v>
      </c>
      <c r="E579" s="712" t="s">
        <v>223</v>
      </c>
      <c r="F579" s="712" t="s">
        <v>1766</v>
      </c>
      <c r="G579" s="712" t="s">
        <v>96</v>
      </c>
      <c r="H579" s="712" t="s">
        <v>864</v>
      </c>
      <c r="I579" s="715" t="s">
        <v>1770</v>
      </c>
      <c r="J579" s="716">
        <v>11385000</v>
      </c>
    </row>
    <row r="580" spans="1:10">
      <c r="A580" s="712"/>
      <c r="B580" s="712"/>
      <c r="C580" s="712"/>
      <c r="D580" s="712" t="s">
        <v>421</v>
      </c>
      <c r="E580" s="712" t="s">
        <v>223</v>
      </c>
      <c r="F580" s="712" t="s">
        <v>1766</v>
      </c>
      <c r="G580" s="712" t="s">
        <v>115</v>
      </c>
      <c r="H580" s="712"/>
      <c r="I580" s="715" t="s">
        <v>1781</v>
      </c>
      <c r="J580" s="716">
        <v>830000</v>
      </c>
    </row>
    <row r="581" spans="1:10">
      <c r="A581" s="712"/>
      <c r="B581" s="712"/>
      <c r="C581" s="712"/>
      <c r="D581" s="712" t="s">
        <v>421</v>
      </c>
      <c r="E581" s="712" t="s">
        <v>223</v>
      </c>
      <c r="F581" s="712" t="s">
        <v>1766</v>
      </c>
      <c r="G581" s="712" t="s">
        <v>115</v>
      </c>
      <c r="H581" s="712" t="s">
        <v>116</v>
      </c>
      <c r="I581" s="715" t="s">
        <v>117</v>
      </c>
      <c r="J581" s="716">
        <v>830000</v>
      </c>
    </row>
    <row r="582" spans="1:10" ht="39.6">
      <c r="A582" s="712"/>
      <c r="B582" s="712"/>
      <c r="C582" s="712"/>
      <c r="D582" s="712" t="s">
        <v>421</v>
      </c>
      <c r="E582" s="712" t="s">
        <v>223</v>
      </c>
      <c r="F582" s="712" t="s">
        <v>1766</v>
      </c>
      <c r="G582" s="712" t="s">
        <v>560</v>
      </c>
      <c r="H582" s="712"/>
      <c r="I582" s="715" t="s">
        <v>1790</v>
      </c>
      <c r="J582" s="716">
        <v>1285000</v>
      </c>
    </row>
    <row r="583" spans="1:10">
      <c r="A583" s="712"/>
      <c r="B583" s="712"/>
      <c r="C583" s="712"/>
      <c r="D583" s="712" t="s">
        <v>421</v>
      </c>
      <c r="E583" s="712" t="s">
        <v>223</v>
      </c>
      <c r="F583" s="712" t="s">
        <v>1766</v>
      </c>
      <c r="G583" s="712" t="s">
        <v>560</v>
      </c>
      <c r="H583" s="712" t="s">
        <v>418</v>
      </c>
      <c r="I583" s="715" t="s">
        <v>1793</v>
      </c>
      <c r="J583" s="716">
        <v>1285000</v>
      </c>
    </row>
    <row r="584" spans="1:10" ht="26.4">
      <c r="A584" s="712"/>
      <c r="B584" s="712"/>
      <c r="C584" s="712"/>
      <c r="D584" s="712" t="s">
        <v>421</v>
      </c>
      <c r="E584" s="712" t="s">
        <v>223</v>
      </c>
      <c r="F584" s="712" t="s">
        <v>1766</v>
      </c>
      <c r="G584" s="712" t="s">
        <v>130</v>
      </c>
      <c r="H584" s="712"/>
      <c r="I584" s="715" t="s">
        <v>131</v>
      </c>
      <c r="J584" s="716">
        <v>1500000</v>
      </c>
    </row>
    <row r="585" spans="1:10">
      <c r="A585" s="712"/>
      <c r="B585" s="712"/>
      <c r="C585" s="712"/>
      <c r="D585" s="712" t="s">
        <v>421</v>
      </c>
      <c r="E585" s="712" t="s">
        <v>223</v>
      </c>
      <c r="F585" s="712" t="s">
        <v>1766</v>
      </c>
      <c r="G585" s="712" t="s">
        <v>130</v>
      </c>
      <c r="H585" s="712" t="s">
        <v>132</v>
      </c>
      <c r="I585" s="715" t="s">
        <v>135</v>
      </c>
      <c r="J585" s="716">
        <v>1500000</v>
      </c>
    </row>
    <row r="586" spans="1:10" ht="26.4">
      <c r="A586" s="712"/>
      <c r="B586" s="712"/>
      <c r="C586" s="712"/>
      <c r="D586" s="712" t="s">
        <v>325</v>
      </c>
      <c r="E586" s="712"/>
      <c r="F586" s="712"/>
      <c r="G586" s="712"/>
      <c r="H586" s="712"/>
      <c r="I586" s="715" t="s">
        <v>326</v>
      </c>
      <c r="J586" s="716">
        <v>240000000</v>
      </c>
    </row>
    <row r="587" spans="1:10">
      <c r="A587" s="712"/>
      <c r="B587" s="712"/>
      <c r="C587" s="712"/>
      <c r="D587" s="712" t="s">
        <v>325</v>
      </c>
      <c r="E587" s="712" t="s">
        <v>188</v>
      </c>
      <c r="F587" s="712"/>
      <c r="G587" s="712"/>
      <c r="H587" s="712"/>
      <c r="I587" s="715" t="s">
        <v>1374</v>
      </c>
      <c r="J587" s="716">
        <v>40000000</v>
      </c>
    </row>
    <row r="588" spans="1:10">
      <c r="A588" s="712"/>
      <c r="B588" s="712"/>
      <c r="C588" s="712"/>
      <c r="D588" s="712" t="s">
        <v>325</v>
      </c>
      <c r="E588" s="712" t="s">
        <v>188</v>
      </c>
      <c r="F588" s="712" t="s">
        <v>1828</v>
      </c>
      <c r="G588" s="712"/>
      <c r="H588" s="712"/>
      <c r="I588" s="715" t="s">
        <v>1829</v>
      </c>
      <c r="J588" s="716">
        <v>40000000</v>
      </c>
    </row>
    <row r="589" spans="1:10">
      <c r="A589" s="712"/>
      <c r="B589" s="712"/>
      <c r="C589" s="712"/>
      <c r="D589" s="712" t="s">
        <v>325</v>
      </c>
      <c r="E589" s="712" t="s">
        <v>188</v>
      </c>
      <c r="F589" s="712" t="s">
        <v>1828</v>
      </c>
      <c r="G589" s="712" t="s">
        <v>160</v>
      </c>
      <c r="H589" s="712"/>
      <c r="I589" s="715" t="s">
        <v>161</v>
      </c>
      <c r="J589" s="716">
        <v>1160000</v>
      </c>
    </row>
    <row r="590" spans="1:10">
      <c r="A590" s="712"/>
      <c r="B590" s="712"/>
      <c r="C590" s="712"/>
      <c r="D590" s="712" t="s">
        <v>325</v>
      </c>
      <c r="E590" s="712" t="s">
        <v>188</v>
      </c>
      <c r="F590" s="712" t="s">
        <v>1828</v>
      </c>
      <c r="G590" s="712" t="s">
        <v>160</v>
      </c>
      <c r="H590" s="712" t="s">
        <v>438</v>
      </c>
      <c r="I590" s="715" t="s">
        <v>1786</v>
      </c>
      <c r="J590" s="716">
        <v>500000</v>
      </c>
    </row>
    <row r="591" spans="1:10">
      <c r="A591" s="712"/>
      <c r="B591" s="712"/>
      <c r="C591" s="712"/>
      <c r="D591" s="712" t="s">
        <v>325</v>
      </c>
      <c r="E591" s="712" t="s">
        <v>188</v>
      </c>
      <c r="F591" s="712" t="s">
        <v>1828</v>
      </c>
      <c r="G591" s="712" t="s">
        <v>160</v>
      </c>
      <c r="H591" s="712" t="s">
        <v>551</v>
      </c>
      <c r="I591" s="715" t="s">
        <v>133</v>
      </c>
      <c r="J591" s="716">
        <v>660000</v>
      </c>
    </row>
    <row r="592" spans="1:10" ht="26.4">
      <c r="A592" s="712"/>
      <c r="B592" s="712"/>
      <c r="C592" s="712"/>
      <c r="D592" s="712" t="s">
        <v>325</v>
      </c>
      <c r="E592" s="712" t="s">
        <v>188</v>
      </c>
      <c r="F592" s="712" t="s">
        <v>1828</v>
      </c>
      <c r="G592" s="712" t="s">
        <v>130</v>
      </c>
      <c r="H592" s="712"/>
      <c r="I592" s="715" t="s">
        <v>131</v>
      </c>
      <c r="J592" s="716">
        <v>11184000</v>
      </c>
    </row>
    <row r="593" spans="1:10">
      <c r="A593" s="712"/>
      <c r="B593" s="712"/>
      <c r="C593" s="712"/>
      <c r="D593" s="712" t="s">
        <v>325</v>
      </c>
      <c r="E593" s="712" t="s">
        <v>188</v>
      </c>
      <c r="F593" s="712" t="s">
        <v>1828</v>
      </c>
      <c r="G593" s="712" t="s">
        <v>130</v>
      </c>
      <c r="H593" s="712" t="s">
        <v>585</v>
      </c>
      <c r="I593" s="715" t="s">
        <v>1799</v>
      </c>
      <c r="J593" s="716">
        <v>11184000</v>
      </c>
    </row>
    <row r="594" spans="1:10">
      <c r="A594" s="712"/>
      <c r="B594" s="712"/>
      <c r="C594" s="712"/>
      <c r="D594" s="712" t="s">
        <v>325</v>
      </c>
      <c r="E594" s="712" t="s">
        <v>188</v>
      </c>
      <c r="F594" s="712" t="s">
        <v>1828</v>
      </c>
      <c r="G594" s="712" t="s">
        <v>134</v>
      </c>
      <c r="H594" s="712"/>
      <c r="I594" s="715" t="s">
        <v>135</v>
      </c>
      <c r="J594" s="716">
        <v>27656000</v>
      </c>
    </row>
    <row r="595" spans="1:10">
      <c r="A595" s="712"/>
      <c r="B595" s="712"/>
      <c r="C595" s="712"/>
      <c r="D595" s="712" t="s">
        <v>325</v>
      </c>
      <c r="E595" s="712" t="s">
        <v>188</v>
      </c>
      <c r="F595" s="712" t="s">
        <v>1828</v>
      </c>
      <c r="G595" s="712" t="s">
        <v>134</v>
      </c>
      <c r="H595" s="712" t="s">
        <v>139</v>
      </c>
      <c r="I595" s="715" t="s">
        <v>140</v>
      </c>
      <c r="J595" s="716">
        <v>27656000</v>
      </c>
    </row>
    <row r="596" spans="1:10" ht="26.4">
      <c r="A596" s="712"/>
      <c r="B596" s="712"/>
      <c r="C596" s="712"/>
      <c r="D596" s="712" t="s">
        <v>325</v>
      </c>
      <c r="E596" s="712" t="s">
        <v>223</v>
      </c>
      <c r="F596" s="712"/>
      <c r="G596" s="712"/>
      <c r="H596" s="712"/>
      <c r="I596" s="715" t="s">
        <v>1765</v>
      </c>
      <c r="J596" s="716">
        <v>200000000</v>
      </c>
    </row>
    <row r="597" spans="1:10">
      <c r="A597" s="712"/>
      <c r="B597" s="712"/>
      <c r="C597" s="712"/>
      <c r="D597" s="712" t="s">
        <v>325</v>
      </c>
      <c r="E597" s="712" t="s">
        <v>223</v>
      </c>
      <c r="F597" s="712" t="s">
        <v>1766</v>
      </c>
      <c r="G597" s="712"/>
      <c r="H597" s="712"/>
      <c r="I597" s="715" t="s">
        <v>1767</v>
      </c>
      <c r="J597" s="716">
        <v>200000000</v>
      </c>
    </row>
    <row r="598" spans="1:10">
      <c r="A598" s="712"/>
      <c r="B598" s="712"/>
      <c r="C598" s="712"/>
      <c r="D598" s="712" t="s">
        <v>325</v>
      </c>
      <c r="E598" s="712" t="s">
        <v>223</v>
      </c>
      <c r="F598" s="712" t="s">
        <v>1766</v>
      </c>
      <c r="G598" s="712" t="s">
        <v>120</v>
      </c>
      <c r="H598" s="712"/>
      <c r="I598" s="715" t="s">
        <v>121</v>
      </c>
      <c r="J598" s="716">
        <v>129200000</v>
      </c>
    </row>
    <row r="599" spans="1:10">
      <c r="A599" s="712"/>
      <c r="B599" s="712"/>
      <c r="C599" s="712"/>
      <c r="D599" s="712" t="s">
        <v>325</v>
      </c>
      <c r="E599" s="712" t="s">
        <v>223</v>
      </c>
      <c r="F599" s="712" t="s">
        <v>1766</v>
      </c>
      <c r="G599" s="712" t="s">
        <v>120</v>
      </c>
      <c r="H599" s="712" t="s">
        <v>315</v>
      </c>
      <c r="I599" s="715" t="s">
        <v>1831</v>
      </c>
      <c r="J599" s="716">
        <v>129200000</v>
      </c>
    </row>
    <row r="600" spans="1:10">
      <c r="A600" s="712"/>
      <c r="B600" s="712"/>
      <c r="C600" s="712"/>
      <c r="D600" s="712" t="s">
        <v>325</v>
      </c>
      <c r="E600" s="712" t="s">
        <v>223</v>
      </c>
      <c r="F600" s="712" t="s">
        <v>1766</v>
      </c>
      <c r="G600" s="712" t="s">
        <v>554</v>
      </c>
      <c r="H600" s="712"/>
      <c r="I600" s="715" t="s">
        <v>555</v>
      </c>
      <c r="J600" s="716">
        <v>10800000</v>
      </c>
    </row>
    <row r="601" spans="1:10">
      <c r="A601" s="712"/>
      <c r="B601" s="712"/>
      <c r="C601" s="712"/>
      <c r="D601" s="712" t="s">
        <v>325</v>
      </c>
      <c r="E601" s="712" t="s">
        <v>223</v>
      </c>
      <c r="F601" s="712" t="s">
        <v>1766</v>
      </c>
      <c r="G601" s="712" t="s">
        <v>554</v>
      </c>
      <c r="H601" s="712" t="s">
        <v>556</v>
      </c>
      <c r="I601" s="715" t="s">
        <v>557</v>
      </c>
      <c r="J601" s="716">
        <v>10000000</v>
      </c>
    </row>
    <row r="602" spans="1:10">
      <c r="A602" s="712"/>
      <c r="B602" s="712"/>
      <c r="C602" s="712"/>
      <c r="D602" s="712" t="s">
        <v>325</v>
      </c>
      <c r="E602" s="712" t="s">
        <v>223</v>
      </c>
      <c r="F602" s="712" t="s">
        <v>1766</v>
      </c>
      <c r="G602" s="712" t="s">
        <v>554</v>
      </c>
      <c r="H602" s="712" t="s">
        <v>558</v>
      </c>
      <c r="I602" s="715" t="s">
        <v>559</v>
      </c>
      <c r="J602" s="716">
        <v>800000</v>
      </c>
    </row>
    <row r="603" spans="1:10" ht="26.4">
      <c r="A603" s="712"/>
      <c r="B603" s="712"/>
      <c r="C603" s="712"/>
      <c r="D603" s="712" t="s">
        <v>325</v>
      </c>
      <c r="E603" s="712" t="s">
        <v>223</v>
      </c>
      <c r="F603" s="712" t="s">
        <v>1766</v>
      </c>
      <c r="G603" s="712" t="s">
        <v>130</v>
      </c>
      <c r="H603" s="712"/>
      <c r="I603" s="715" t="s">
        <v>131</v>
      </c>
      <c r="J603" s="716">
        <v>60000000</v>
      </c>
    </row>
    <row r="604" spans="1:10">
      <c r="A604" s="712"/>
      <c r="B604" s="712"/>
      <c r="C604" s="712"/>
      <c r="D604" s="712" t="s">
        <v>325</v>
      </c>
      <c r="E604" s="712" t="s">
        <v>223</v>
      </c>
      <c r="F604" s="712" t="s">
        <v>1766</v>
      </c>
      <c r="G604" s="712" t="s">
        <v>130</v>
      </c>
      <c r="H604" s="712" t="s">
        <v>585</v>
      </c>
      <c r="I604" s="715" t="s">
        <v>1799</v>
      </c>
      <c r="J604" s="716">
        <v>60000000</v>
      </c>
    </row>
    <row r="605" spans="1:10">
      <c r="A605" s="712"/>
      <c r="B605" s="712"/>
      <c r="C605" s="712"/>
      <c r="D605" s="712" t="s">
        <v>456</v>
      </c>
      <c r="E605" s="712"/>
      <c r="F605" s="712"/>
      <c r="G605" s="712"/>
      <c r="H605" s="712"/>
      <c r="I605" s="715" t="s">
        <v>2021</v>
      </c>
      <c r="J605" s="716">
        <v>43000000</v>
      </c>
    </row>
    <row r="606" spans="1:10">
      <c r="A606" s="712"/>
      <c r="B606" s="712"/>
      <c r="C606" s="712"/>
      <c r="D606" s="712" t="s">
        <v>456</v>
      </c>
      <c r="E606" s="712" t="s">
        <v>423</v>
      </c>
      <c r="F606" s="712"/>
      <c r="G606" s="712"/>
      <c r="H606" s="712"/>
      <c r="I606" s="715" t="s">
        <v>1849</v>
      </c>
      <c r="J606" s="716">
        <v>18000000</v>
      </c>
    </row>
    <row r="607" spans="1:10">
      <c r="A607" s="712"/>
      <c r="B607" s="712"/>
      <c r="C607" s="712"/>
      <c r="D607" s="712" t="s">
        <v>456</v>
      </c>
      <c r="E607" s="712" t="s">
        <v>423</v>
      </c>
      <c r="F607" s="712" t="s">
        <v>181</v>
      </c>
      <c r="G607" s="712"/>
      <c r="H607" s="712"/>
      <c r="I607" s="715" t="s">
        <v>1948</v>
      </c>
      <c r="J607" s="716">
        <v>18000000</v>
      </c>
    </row>
    <row r="608" spans="1:10">
      <c r="A608" s="712"/>
      <c r="B608" s="712"/>
      <c r="C608" s="712"/>
      <c r="D608" s="712" t="s">
        <v>456</v>
      </c>
      <c r="E608" s="712" t="s">
        <v>423</v>
      </c>
      <c r="F608" s="712" t="s">
        <v>181</v>
      </c>
      <c r="G608" s="712" t="s">
        <v>120</v>
      </c>
      <c r="H608" s="712"/>
      <c r="I608" s="715" t="s">
        <v>121</v>
      </c>
      <c r="J608" s="716">
        <v>16000000</v>
      </c>
    </row>
    <row r="609" spans="1:10">
      <c r="A609" s="712"/>
      <c r="B609" s="712"/>
      <c r="C609" s="712"/>
      <c r="D609" s="712" t="s">
        <v>456</v>
      </c>
      <c r="E609" s="712" t="s">
        <v>423</v>
      </c>
      <c r="F609" s="712" t="s">
        <v>181</v>
      </c>
      <c r="G609" s="712" t="s">
        <v>120</v>
      </c>
      <c r="H609" s="712" t="s">
        <v>315</v>
      </c>
      <c r="I609" s="715" t="s">
        <v>1831</v>
      </c>
      <c r="J609" s="716">
        <v>16000000</v>
      </c>
    </row>
    <row r="610" spans="1:10">
      <c r="A610" s="712"/>
      <c r="B610" s="712"/>
      <c r="C610" s="712"/>
      <c r="D610" s="712" t="s">
        <v>456</v>
      </c>
      <c r="E610" s="712" t="s">
        <v>423</v>
      </c>
      <c r="F610" s="712" t="s">
        <v>181</v>
      </c>
      <c r="G610" s="712" t="s">
        <v>554</v>
      </c>
      <c r="H610" s="712"/>
      <c r="I610" s="715" t="s">
        <v>555</v>
      </c>
      <c r="J610" s="716">
        <v>2000000</v>
      </c>
    </row>
    <row r="611" spans="1:10">
      <c r="A611" s="712"/>
      <c r="B611" s="712"/>
      <c r="C611" s="712"/>
      <c r="D611" s="712" t="s">
        <v>456</v>
      </c>
      <c r="E611" s="712" t="s">
        <v>423</v>
      </c>
      <c r="F611" s="712" t="s">
        <v>181</v>
      </c>
      <c r="G611" s="712" t="s">
        <v>554</v>
      </c>
      <c r="H611" s="712" t="s">
        <v>243</v>
      </c>
      <c r="I611" s="715" t="s">
        <v>244</v>
      </c>
      <c r="J611" s="716">
        <v>2000000</v>
      </c>
    </row>
    <row r="612" spans="1:10" ht="26.4">
      <c r="A612" s="712"/>
      <c r="B612" s="712"/>
      <c r="C612" s="712"/>
      <c r="D612" s="712" t="s">
        <v>456</v>
      </c>
      <c r="E612" s="712" t="s">
        <v>223</v>
      </c>
      <c r="F612" s="712"/>
      <c r="G612" s="712"/>
      <c r="H612" s="712"/>
      <c r="I612" s="715" t="s">
        <v>1765</v>
      </c>
      <c r="J612" s="716">
        <v>25000000</v>
      </c>
    </row>
    <row r="613" spans="1:10">
      <c r="A613" s="712"/>
      <c r="B613" s="712"/>
      <c r="C613" s="712"/>
      <c r="D613" s="712" t="s">
        <v>456</v>
      </c>
      <c r="E613" s="712" t="s">
        <v>223</v>
      </c>
      <c r="F613" s="712" t="s">
        <v>1766</v>
      </c>
      <c r="G613" s="712"/>
      <c r="H613" s="712"/>
      <c r="I613" s="715" t="s">
        <v>1767</v>
      </c>
      <c r="J613" s="716">
        <v>25000000</v>
      </c>
    </row>
    <row r="614" spans="1:10">
      <c r="A614" s="712"/>
      <c r="B614" s="712"/>
      <c r="C614" s="712"/>
      <c r="D614" s="712" t="s">
        <v>456</v>
      </c>
      <c r="E614" s="712" t="s">
        <v>223</v>
      </c>
      <c r="F614" s="712" t="s">
        <v>1766</v>
      </c>
      <c r="G614" s="712" t="s">
        <v>120</v>
      </c>
      <c r="H614" s="712"/>
      <c r="I614" s="715" t="s">
        <v>121</v>
      </c>
      <c r="J614" s="716">
        <v>25000000</v>
      </c>
    </row>
    <row r="615" spans="1:10">
      <c r="A615" s="712"/>
      <c r="B615" s="712"/>
      <c r="C615" s="712"/>
      <c r="D615" s="712" t="s">
        <v>456</v>
      </c>
      <c r="E615" s="712" t="s">
        <v>223</v>
      </c>
      <c r="F615" s="712" t="s">
        <v>1766</v>
      </c>
      <c r="G615" s="712" t="s">
        <v>120</v>
      </c>
      <c r="H615" s="712" t="s">
        <v>315</v>
      </c>
      <c r="I615" s="715" t="s">
        <v>1831</v>
      </c>
      <c r="J615" s="716">
        <v>25000000</v>
      </c>
    </row>
    <row r="616" spans="1:10">
      <c r="A616" s="712"/>
      <c r="B616" s="712"/>
      <c r="C616" s="712"/>
      <c r="D616" s="712" t="s">
        <v>246</v>
      </c>
      <c r="E616" s="712"/>
      <c r="F616" s="712"/>
      <c r="G616" s="712"/>
      <c r="H616" s="712"/>
      <c r="I616" s="712"/>
      <c r="J616" s="716">
        <v>40500000</v>
      </c>
    </row>
    <row r="617" spans="1:10">
      <c r="A617" s="712"/>
      <c r="B617" s="712"/>
      <c r="C617" s="712"/>
      <c r="D617" s="712" t="s">
        <v>246</v>
      </c>
      <c r="E617" s="712" t="s">
        <v>1371</v>
      </c>
      <c r="F617" s="712"/>
      <c r="G617" s="712"/>
      <c r="H617" s="712"/>
      <c r="I617" s="715" t="s">
        <v>1372</v>
      </c>
      <c r="J617" s="716">
        <v>20000000</v>
      </c>
    </row>
    <row r="618" spans="1:10">
      <c r="A618" s="712"/>
      <c r="B618" s="712"/>
      <c r="C618" s="712"/>
      <c r="D618" s="712" t="s">
        <v>246</v>
      </c>
      <c r="E618" s="712" t="s">
        <v>1371</v>
      </c>
      <c r="F618" s="712" t="s">
        <v>2023</v>
      </c>
      <c r="G618" s="712"/>
      <c r="H618" s="712"/>
      <c r="I618" s="715" t="s">
        <v>2024</v>
      </c>
      <c r="J618" s="716">
        <v>20000000</v>
      </c>
    </row>
    <row r="619" spans="1:10">
      <c r="A619" s="712"/>
      <c r="B619" s="712"/>
      <c r="C619" s="712"/>
      <c r="D619" s="712" t="s">
        <v>246</v>
      </c>
      <c r="E619" s="712" t="s">
        <v>1371</v>
      </c>
      <c r="F619" s="712" t="s">
        <v>2023</v>
      </c>
      <c r="G619" s="712" t="s">
        <v>115</v>
      </c>
      <c r="H619" s="712"/>
      <c r="I619" s="715" t="s">
        <v>1781</v>
      </c>
      <c r="J619" s="716">
        <v>14000000</v>
      </c>
    </row>
    <row r="620" spans="1:10">
      <c r="A620" s="712"/>
      <c r="B620" s="712"/>
      <c r="C620" s="712"/>
      <c r="D620" s="712" t="s">
        <v>246</v>
      </c>
      <c r="E620" s="712" t="s">
        <v>1371</v>
      </c>
      <c r="F620" s="712" t="s">
        <v>2023</v>
      </c>
      <c r="G620" s="712" t="s">
        <v>115</v>
      </c>
      <c r="H620" s="712" t="s">
        <v>147</v>
      </c>
      <c r="I620" s="715" t="s">
        <v>148</v>
      </c>
      <c r="J620" s="716">
        <v>14000000</v>
      </c>
    </row>
    <row r="621" spans="1:10">
      <c r="A621" s="712"/>
      <c r="B621" s="712"/>
      <c r="C621" s="712"/>
      <c r="D621" s="712" t="s">
        <v>246</v>
      </c>
      <c r="E621" s="712" t="s">
        <v>1371</v>
      </c>
      <c r="F621" s="712" t="s">
        <v>2023</v>
      </c>
      <c r="G621" s="712" t="s">
        <v>120</v>
      </c>
      <c r="H621" s="712"/>
      <c r="I621" s="715" t="s">
        <v>121</v>
      </c>
      <c r="J621" s="716">
        <v>6000000</v>
      </c>
    </row>
    <row r="622" spans="1:10">
      <c r="A622" s="712"/>
      <c r="B622" s="712"/>
      <c r="C622" s="712"/>
      <c r="D622" s="712" t="s">
        <v>246</v>
      </c>
      <c r="E622" s="712" t="s">
        <v>1371</v>
      </c>
      <c r="F622" s="712" t="s">
        <v>2023</v>
      </c>
      <c r="G622" s="712" t="s">
        <v>120</v>
      </c>
      <c r="H622" s="712" t="s">
        <v>315</v>
      </c>
      <c r="I622" s="715" t="s">
        <v>1831</v>
      </c>
      <c r="J622" s="716">
        <v>6000000</v>
      </c>
    </row>
    <row r="623" spans="1:10" ht="26.4">
      <c r="A623" s="712"/>
      <c r="B623" s="712"/>
      <c r="C623" s="712"/>
      <c r="D623" s="712" t="s">
        <v>246</v>
      </c>
      <c r="E623" s="712" t="s">
        <v>223</v>
      </c>
      <c r="F623" s="712"/>
      <c r="G623" s="712"/>
      <c r="H623" s="712"/>
      <c r="I623" s="715" t="s">
        <v>1765</v>
      </c>
      <c r="J623" s="716">
        <v>20500000</v>
      </c>
    </row>
    <row r="624" spans="1:10">
      <c r="A624" s="712"/>
      <c r="B624" s="712"/>
      <c r="C624" s="712"/>
      <c r="D624" s="712" t="s">
        <v>246</v>
      </c>
      <c r="E624" s="712" t="s">
        <v>223</v>
      </c>
      <c r="F624" s="712" t="s">
        <v>1766</v>
      </c>
      <c r="G624" s="712"/>
      <c r="H624" s="712"/>
      <c r="I624" s="715" t="s">
        <v>1767</v>
      </c>
      <c r="J624" s="716">
        <v>20500000</v>
      </c>
    </row>
    <row r="625" spans="1:10">
      <c r="A625" s="712"/>
      <c r="B625" s="712"/>
      <c r="C625" s="712"/>
      <c r="D625" s="712" t="s">
        <v>246</v>
      </c>
      <c r="E625" s="712" t="s">
        <v>223</v>
      </c>
      <c r="F625" s="712" t="s">
        <v>1766</v>
      </c>
      <c r="G625" s="712" t="s">
        <v>115</v>
      </c>
      <c r="H625" s="712"/>
      <c r="I625" s="715" t="s">
        <v>1781</v>
      </c>
      <c r="J625" s="716">
        <v>14500000</v>
      </c>
    </row>
    <row r="626" spans="1:10">
      <c r="A626" s="712"/>
      <c r="B626" s="712"/>
      <c r="C626" s="712"/>
      <c r="D626" s="712" t="s">
        <v>246</v>
      </c>
      <c r="E626" s="712" t="s">
        <v>223</v>
      </c>
      <c r="F626" s="712" t="s">
        <v>1766</v>
      </c>
      <c r="G626" s="712" t="s">
        <v>115</v>
      </c>
      <c r="H626" s="712" t="s">
        <v>147</v>
      </c>
      <c r="I626" s="715" t="s">
        <v>148</v>
      </c>
      <c r="J626" s="716">
        <v>14500000</v>
      </c>
    </row>
    <row r="627" spans="1:10" ht="39.6">
      <c r="A627" s="712"/>
      <c r="B627" s="712"/>
      <c r="C627" s="712"/>
      <c r="D627" s="712" t="s">
        <v>246</v>
      </c>
      <c r="E627" s="712" t="s">
        <v>223</v>
      </c>
      <c r="F627" s="712" t="s">
        <v>1766</v>
      </c>
      <c r="G627" s="712" t="s">
        <v>560</v>
      </c>
      <c r="H627" s="712"/>
      <c r="I627" s="715" t="s">
        <v>1790</v>
      </c>
      <c r="J627" s="716">
        <v>6000000</v>
      </c>
    </row>
    <row r="628" spans="1:10">
      <c r="A628" s="712"/>
      <c r="B628" s="712"/>
      <c r="C628" s="712"/>
      <c r="D628" s="712" t="s">
        <v>246</v>
      </c>
      <c r="E628" s="712" t="s">
        <v>223</v>
      </c>
      <c r="F628" s="712" t="s">
        <v>1766</v>
      </c>
      <c r="G628" s="712" t="s">
        <v>560</v>
      </c>
      <c r="H628" s="712" t="s">
        <v>418</v>
      </c>
      <c r="I628" s="715" t="s">
        <v>1793</v>
      </c>
      <c r="J628" s="716">
        <v>6000000</v>
      </c>
    </row>
    <row r="629" spans="1:10" ht="26.4">
      <c r="A629" s="712"/>
      <c r="B629" s="712" t="s">
        <v>1238</v>
      </c>
      <c r="C629" s="715" t="s">
        <v>1239</v>
      </c>
      <c r="D629" s="712"/>
      <c r="E629" s="712"/>
      <c r="F629" s="712"/>
      <c r="G629" s="712"/>
      <c r="H629" s="712"/>
      <c r="I629" s="712"/>
      <c r="J629" s="716">
        <v>1247482176</v>
      </c>
    </row>
    <row r="630" spans="1:10">
      <c r="A630" s="712"/>
      <c r="B630" s="712"/>
      <c r="C630" s="712"/>
      <c r="D630" s="712" t="s">
        <v>280</v>
      </c>
      <c r="E630" s="712"/>
      <c r="F630" s="712"/>
      <c r="G630" s="712"/>
      <c r="H630" s="712"/>
      <c r="I630" s="715" t="s">
        <v>281</v>
      </c>
      <c r="J630" s="716">
        <v>70000000</v>
      </c>
    </row>
    <row r="631" spans="1:10" ht="26.4">
      <c r="A631" s="712"/>
      <c r="B631" s="712"/>
      <c r="C631" s="712"/>
      <c r="D631" s="712" t="s">
        <v>280</v>
      </c>
      <c r="E631" s="712" t="s">
        <v>223</v>
      </c>
      <c r="F631" s="712"/>
      <c r="G631" s="712"/>
      <c r="H631" s="712"/>
      <c r="I631" s="715" t="s">
        <v>1765</v>
      </c>
      <c r="J631" s="716">
        <v>70000000</v>
      </c>
    </row>
    <row r="632" spans="1:10">
      <c r="A632" s="712"/>
      <c r="B632" s="712"/>
      <c r="C632" s="712"/>
      <c r="D632" s="712" t="s">
        <v>280</v>
      </c>
      <c r="E632" s="712" t="s">
        <v>223</v>
      </c>
      <c r="F632" s="712" t="s">
        <v>1766</v>
      </c>
      <c r="G632" s="712"/>
      <c r="H632" s="712"/>
      <c r="I632" s="715" t="s">
        <v>1767</v>
      </c>
      <c r="J632" s="716">
        <v>70000000</v>
      </c>
    </row>
    <row r="633" spans="1:10">
      <c r="A633" s="712"/>
      <c r="B633" s="712"/>
      <c r="C633" s="712"/>
      <c r="D633" s="712" t="s">
        <v>280</v>
      </c>
      <c r="E633" s="712" t="s">
        <v>223</v>
      </c>
      <c r="F633" s="712" t="s">
        <v>1766</v>
      </c>
      <c r="G633" s="712" t="s">
        <v>112</v>
      </c>
      <c r="H633" s="712"/>
      <c r="I633" s="715" t="s">
        <v>113</v>
      </c>
      <c r="J633" s="716">
        <v>15344000</v>
      </c>
    </row>
    <row r="634" spans="1:10">
      <c r="A634" s="712"/>
      <c r="B634" s="712"/>
      <c r="C634" s="712"/>
      <c r="D634" s="712" t="s">
        <v>280</v>
      </c>
      <c r="E634" s="712" t="s">
        <v>223</v>
      </c>
      <c r="F634" s="712" t="s">
        <v>1766</v>
      </c>
      <c r="G634" s="712" t="s">
        <v>112</v>
      </c>
      <c r="H634" s="712" t="s">
        <v>155</v>
      </c>
      <c r="I634" s="715" t="s">
        <v>1777</v>
      </c>
      <c r="J634" s="716">
        <v>1621455</v>
      </c>
    </row>
    <row r="635" spans="1:10">
      <c r="A635" s="712"/>
      <c r="B635" s="712"/>
      <c r="C635" s="712"/>
      <c r="D635" s="712" t="s">
        <v>280</v>
      </c>
      <c r="E635" s="712" t="s">
        <v>223</v>
      </c>
      <c r="F635" s="712" t="s">
        <v>1766</v>
      </c>
      <c r="G635" s="712" t="s">
        <v>112</v>
      </c>
      <c r="H635" s="712" t="s">
        <v>156</v>
      </c>
      <c r="I635" s="715" t="s">
        <v>1779</v>
      </c>
      <c r="J635" s="716">
        <v>13132545</v>
      </c>
    </row>
    <row r="636" spans="1:10">
      <c r="A636" s="712"/>
      <c r="B636" s="712"/>
      <c r="C636" s="712"/>
      <c r="D636" s="712" t="s">
        <v>280</v>
      </c>
      <c r="E636" s="712" t="s">
        <v>223</v>
      </c>
      <c r="F636" s="712" t="s">
        <v>1766</v>
      </c>
      <c r="G636" s="712" t="s">
        <v>112</v>
      </c>
      <c r="H636" s="712" t="s">
        <v>157</v>
      </c>
      <c r="I636" s="715" t="s">
        <v>135</v>
      </c>
      <c r="J636" s="716">
        <v>590000</v>
      </c>
    </row>
    <row r="637" spans="1:10">
      <c r="A637" s="712"/>
      <c r="B637" s="712"/>
      <c r="C637" s="712"/>
      <c r="D637" s="712" t="s">
        <v>280</v>
      </c>
      <c r="E637" s="712" t="s">
        <v>223</v>
      </c>
      <c r="F637" s="712" t="s">
        <v>1766</v>
      </c>
      <c r="G637" s="712" t="s">
        <v>115</v>
      </c>
      <c r="H637" s="712"/>
      <c r="I637" s="715" t="s">
        <v>1781</v>
      </c>
      <c r="J637" s="716">
        <v>7005000</v>
      </c>
    </row>
    <row r="638" spans="1:10">
      <c r="A638" s="712"/>
      <c r="B638" s="712"/>
      <c r="C638" s="712"/>
      <c r="D638" s="712" t="s">
        <v>280</v>
      </c>
      <c r="E638" s="712" t="s">
        <v>223</v>
      </c>
      <c r="F638" s="712" t="s">
        <v>1766</v>
      </c>
      <c r="G638" s="712" t="s">
        <v>115</v>
      </c>
      <c r="H638" s="712" t="s">
        <v>116</v>
      </c>
      <c r="I638" s="715" t="s">
        <v>117</v>
      </c>
      <c r="J638" s="716">
        <v>7005000</v>
      </c>
    </row>
    <row r="639" spans="1:10">
      <c r="A639" s="712"/>
      <c r="B639" s="712"/>
      <c r="C639" s="712"/>
      <c r="D639" s="712" t="s">
        <v>280</v>
      </c>
      <c r="E639" s="712" t="s">
        <v>223</v>
      </c>
      <c r="F639" s="712" t="s">
        <v>1766</v>
      </c>
      <c r="G639" s="712" t="s">
        <v>120</v>
      </c>
      <c r="H639" s="712"/>
      <c r="I639" s="715" t="s">
        <v>121</v>
      </c>
      <c r="J639" s="716">
        <v>1000000</v>
      </c>
    </row>
    <row r="640" spans="1:10">
      <c r="A640" s="712"/>
      <c r="B640" s="712"/>
      <c r="C640" s="712"/>
      <c r="D640" s="712" t="s">
        <v>280</v>
      </c>
      <c r="E640" s="712" t="s">
        <v>223</v>
      </c>
      <c r="F640" s="712" t="s">
        <v>1766</v>
      </c>
      <c r="G640" s="712" t="s">
        <v>120</v>
      </c>
      <c r="H640" s="712" t="s">
        <v>123</v>
      </c>
      <c r="I640" s="715" t="s">
        <v>124</v>
      </c>
      <c r="J640" s="716">
        <v>550285</v>
      </c>
    </row>
    <row r="641" spans="1:10" ht="39.6">
      <c r="A641" s="712"/>
      <c r="B641" s="712"/>
      <c r="C641" s="712"/>
      <c r="D641" s="712" t="s">
        <v>280</v>
      </c>
      <c r="E641" s="712" t="s">
        <v>223</v>
      </c>
      <c r="F641" s="712" t="s">
        <v>1766</v>
      </c>
      <c r="G641" s="712" t="s">
        <v>120</v>
      </c>
      <c r="H641" s="712" t="s">
        <v>994</v>
      </c>
      <c r="I641" s="715" t="s">
        <v>1824</v>
      </c>
      <c r="J641" s="716">
        <v>449715</v>
      </c>
    </row>
    <row r="642" spans="1:10">
      <c r="A642" s="712"/>
      <c r="B642" s="712"/>
      <c r="C642" s="712"/>
      <c r="D642" s="712" t="s">
        <v>280</v>
      </c>
      <c r="E642" s="712" t="s">
        <v>223</v>
      </c>
      <c r="F642" s="712" t="s">
        <v>1766</v>
      </c>
      <c r="G642" s="712" t="s">
        <v>125</v>
      </c>
      <c r="H642" s="712"/>
      <c r="I642" s="715" t="s">
        <v>126</v>
      </c>
      <c r="J642" s="716">
        <v>38710000</v>
      </c>
    </row>
    <row r="643" spans="1:10">
      <c r="A643" s="712"/>
      <c r="B643" s="712"/>
      <c r="C643" s="712"/>
      <c r="D643" s="712" t="s">
        <v>280</v>
      </c>
      <c r="E643" s="712" t="s">
        <v>223</v>
      </c>
      <c r="F643" s="712" t="s">
        <v>1766</v>
      </c>
      <c r="G643" s="712" t="s">
        <v>125</v>
      </c>
      <c r="H643" s="712" t="s">
        <v>430</v>
      </c>
      <c r="I643" s="715" t="s">
        <v>431</v>
      </c>
      <c r="J643" s="716">
        <v>25000000</v>
      </c>
    </row>
    <row r="644" spans="1:10">
      <c r="A644" s="712"/>
      <c r="B644" s="712"/>
      <c r="C644" s="712"/>
      <c r="D644" s="712" t="s">
        <v>280</v>
      </c>
      <c r="E644" s="712" t="s">
        <v>223</v>
      </c>
      <c r="F644" s="712" t="s">
        <v>1766</v>
      </c>
      <c r="G644" s="712" t="s">
        <v>125</v>
      </c>
      <c r="H644" s="712" t="s">
        <v>552</v>
      </c>
      <c r="I644" s="715" t="s">
        <v>553</v>
      </c>
      <c r="J644" s="716">
        <v>6550000</v>
      </c>
    </row>
    <row r="645" spans="1:10">
      <c r="A645" s="712"/>
      <c r="B645" s="712"/>
      <c r="C645" s="712"/>
      <c r="D645" s="712" t="s">
        <v>280</v>
      </c>
      <c r="E645" s="712" t="s">
        <v>223</v>
      </c>
      <c r="F645" s="712" t="s">
        <v>1766</v>
      </c>
      <c r="G645" s="712" t="s">
        <v>125</v>
      </c>
      <c r="H645" s="712" t="s">
        <v>127</v>
      </c>
      <c r="I645" s="715" t="s">
        <v>128</v>
      </c>
      <c r="J645" s="716">
        <v>7160000</v>
      </c>
    </row>
    <row r="646" spans="1:10">
      <c r="A646" s="712"/>
      <c r="B646" s="712"/>
      <c r="C646" s="712"/>
      <c r="D646" s="712" t="s">
        <v>280</v>
      </c>
      <c r="E646" s="712" t="s">
        <v>223</v>
      </c>
      <c r="F646" s="712" t="s">
        <v>1766</v>
      </c>
      <c r="G646" s="712" t="s">
        <v>554</v>
      </c>
      <c r="H646" s="712"/>
      <c r="I646" s="715" t="s">
        <v>555</v>
      </c>
      <c r="J646" s="716">
        <v>1540000</v>
      </c>
    </row>
    <row r="647" spans="1:10">
      <c r="A647" s="712"/>
      <c r="B647" s="712"/>
      <c r="C647" s="712"/>
      <c r="D647" s="712" t="s">
        <v>280</v>
      </c>
      <c r="E647" s="712" t="s">
        <v>223</v>
      </c>
      <c r="F647" s="712" t="s">
        <v>1766</v>
      </c>
      <c r="G647" s="712" t="s">
        <v>554</v>
      </c>
      <c r="H647" s="712" t="s">
        <v>556</v>
      </c>
      <c r="I647" s="715" t="s">
        <v>557</v>
      </c>
      <c r="J647" s="716">
        <v>1540000</v>
      </c>
    </row>
    <row r="648" spans="1:10" ht="39.6">
      <c r="A648" s="712"/>
      <c r="B648" s="712"/>
      <c r="C648" s="712"/>
      <c r="D648" s="712" t="s">
        <v>280</v>
      </c>
      <c r="E648" s="712" t="s">
        <v>223</v>
      </c>
      <c r="F648" s="712" t="s">
        <v>1766</v>
      </c>
      <c r="G648" s="712" t="s">
        <v>560</v>
      </c>
      <c r="H648" s="712"/>
      <c r="I648" s="715" t="s">
        <v>1790</v>
      </c>
      <c r="J648" s="716">
        <v>705000</v>
      </c>
    </row>
    <row r="649" spans="1:10">
      <c r="A649" s="712"/>
      <c r="B649" s="712"/>
      <c r="C649" s="712"/>
      <c r="D649" s="712" t="s">
        <v>280</v>
      </c>
      <c r="E649" s="712" t="s">
        <v>223</v>
      </c>
      <c r="F649" s="712" t="s">
        <v>1766</v>
      </c>
      <c r="G649" s="712" t="s">
        <v>560</v>
      </c>
      <c r="H649" s="712" t="s">
        <v>856</v>
      </c>
      <c r="I649" s="715" t="s">
        <v>1832</v>
      </c>
      <c r="J649" s="716">
        <v>380000</v>
      </c>
    </row>
    <row r="650" spans="1:10">
      <c r="A650" s="712"/>
      <c r="B650" s="712"/>
      <c r="C650" s="712"/>
      <c r="D650" s="712" t="s">
        <v>280</v>
      </c>
      <c r="E650" s="712" t="s">
        <v>223</v>
      </c>
      <c r="F650" s="712" t="s">
        <v>1766</v>
      </c>
      <c r="G650" s="712" t="s">
        <v>560</v>
      </c>
      <c r="H650" s="712" t="s">
        <v>562</v>
      </c>
      <c r="I650" s="715" t="s">
        <v>1794</v>
      </c>
      <c r="J650" s="716">
        <v>325000</v>
      </c>
    </row>
    <row r="651" spans="1:10" ht="26.4">
      <c r="A651" s="712"/>
      <c r="B651" s="712"/>
      <c r="C651" s="712"/>
      <c r="D651" s="712" t="s">
        <v>280</v>
      </c>
      <c r="E651" s="712" t="s">
        <v>223</v>
      </c>
      <c r="F651" s="712" t="s">
        <v>1766</v>
      </c>
      <c r="G651" s="712" t="s">
        <v>130</v>
      </c>
      <c r="H651" s="712"/>
      <c r="I651" s="715" t="s">
        <v>131</v>
      </c>
      <c r="J651" s="716">
        <v>837350</v>
      </c>
    </row>
    <row r="652" spans="1:10">
      <c r="A652" s="712"/>
      <c r="B652" s="712"/>
      <c r="C652" s="712"/>
      <c r="D652" s="712" t="s">
        <v>280</v>
      </c>
      <c r="E652" s="712" t="s">
        <v>223</v>
      </c>
      <c r="F652" s="712" t="s">
        <v>1766</v>
      </c>
      <c r="G652" s="712" t="s">
        <v>130</v>
      </c>
      <c r="H652" s="712" t="s">
        <v>132</v>
      </c>
      <c r="I652" s="715" t="s">
        <v>135</v>
      </c>
      <c r="J652" s="716">
        <v>837350</v>
      </c>
    </row>
    <row r="653" spans="1:10">
      <c r="A653" s="712"/>
      <c r="B653" s="712"/>
      <c r="C653" s="712"/>
      <c r="D653" s="712" t="s">
        <v>280</v>
      </c>
      <c r="E653" s="712" t="s">
        <v>223</v>
      </c>
      <c r="F653" s="712" t="s">
        <v>1766</v>
      </c>
      <c r="G653" s="712" t="s">
        <v>134</v>
      </c>
      <c r="H653" s="712"/>
      <c r="I653" s="715" t="s">
        <v>135</v>
      </c>
      <c r="J653" s="716">
        <v>4858650</v>
      </c>
    </row>
    <row r="654" spans="1:10">
      <c r="A654" s="712"/>
      <c r="B654" s="712"/>
      <c r="C654" s="712"/>
      <c r="D654" s="712" t="s">
        <v>280</v>
      </c>
      <c r="E654" s="712" t="s">
        <v>223</v>
      </c>
      <c r="F654" s="712" t="s">
        <v>1766</v>
      </c>
      <c r="G654" s="712" t="s">
        <v>134</v>
      </c>
      <c r="H654" s="712" t="s">
        <v>9</v>
      </c>
      <c r="I654" s="715" t="s">
        <v>1805</v>
      </c>
      <c r="J654" s="716">
        <v>1420000</v>
      </c>
    </row>
    <row r="655" spans="1:10">
      <c r="A655" s="712"/>
      <c r="B655" s="712"/>
      <c r="C655" s="712"/>
      <c r="D655" s="712" t="s">
        <v>280</v>
      </c>
      <c r="E655" s="712" t="s">
        <v>223</v>
      </c>
      <c r="F655" s="712" t="s">
        <v>1766</v>
      </c>
      <c r="G655" s="712" t="s">
        <v>134</v>
      </c>
      <c r="H655" s="712" t="s">
        <v>137</v>
      </c>
      <c r="I655" s="715" t="s">
        <v>138</v>
      </c>
      <c r="J655" s="716">
        <v>3253650</v>
      </c>
    </row>
    <row r="656" spans="1:10">
      <c r="A656" s="712"/>
      <c r="B656" s="712"/>
      <c r="C656" s="712"/>
      <c r="D656" s="712" t="s">
        <v>280</v>
      </c>
      <c r="E656" s="712" t="s">
        <v>223</v>
      </c>
      <c r="F656" s="712" t="s">
        <v>1766</v>
      </c>
      <c r="G656" s="712" t="s">
        <v>134</v>
      </c>
      <c r="H656" s="712" t="s">
        <v>139</v>
      </c>
      <c r="I656" s="715" t="s">
        <v>140</v>
      </c>
      <c r="J656" s="716">
        <v>185000</v>
      </c>
    </row>
    <row r="657" spans="1:10">
      <c r="A657" s="712"/>
      <c r="B657" s="712"/>
      <c r="C657" s="712"/>
      <c r="D657" s="712" t="s">
        <v>1080</v>
      </c>
      <c r="E657" s="712"/>
      <c r="F657" s="712"/>
      <c r="G657" s="712"/>
      <c r="H657" s="712"/>
      <c r="I657" s="715" t="s">
        <v>1081</v>
      </c>
      <c r="J657" s="716">
        <v>229998600</v>
      </c>
    </row>
    <row r="658" spans="1:10" ht="26.4">
      <c r="A658" s="712"/>
      <c r="B658" s="712"/>
      <c r="C658" s="712"/>
      <c r="D658" s="712" t="s">
        <v>1080</v>
      </c>
      <c r="E658" s="712" t="s">
        <v>223</v>
      </c>
      <c r="F658" s="712"/>
      <c r="G658" s="712"/>
      <c r="H658" s="712"/>
      <c r="I658" s="715" t="s">
        <v>1765</v>
      </c>
      <c r="J658" s="716">
        <v>229998600</v>
      </c>
    </row>
    <row r="659" spans="1:10">
      <c r="A659" s="712"/>
      <c r="B659" s="712"/>
      <c r="C659" s="712"/>
      <c r="D659" s="712" t="s">
        <v>1080</v>
      </c>
      <c r="E659" s="712" t="s">
        <v>223</v>
      </c>
      <c r="F659" s="712" t="s">
        <v>1766</v>
      </c>
      <c r="G659" s="712"/>
      <c r="H659" s="712"/>
      <c r="I659" s="715" t="s">
        <v>1767</v>
      </c>
      <c r="J659" s="716">
        <v>229998600</v>
      </c>
    </row>
    <row r="660" spans="1:10">
      <c r="A660" s="712"/>
      <c r="B660" s="712"/>
      <c r="C660" s="712"/>
      <c r="D660" s="712" t="s">
        <v>1080</v>
      </c>
      <c r="E660" s="712" t="s">
        <v>223</v>
      </c>
      <c r="F660" s="712" t="s">
        <v>1766</v>
      </c>
      <c r="G660" s="712" t="s">
        <v>96</v>
      </c>
      <c r="H660" s="712"/>
      <c r="I660" s="715" t="s">
        <v>97</v>
      </c>
      <c r="J660" s="716">
        <v>31788000</v>
      </c>
    </row>
    <row r="661" spans="1:10">
      <c r="A661" s="712"/>
      <c r="B661" s="712"/>
      <c r="C661" s="712"/>
      <c r="D661" s="712" t="s">
        <v>1080</v>
      </c>
      <c r="E661" s="712" t="s">
        <v>223</v>
      </c>
      <c r="F661" s="712" t="s">
        <v>1766</v>
      </c>
      <c r="G661" s="712" t="s">
        <v>96</v>
      </c>
      <c r="H661" s="712" t="s">
        <v>864</v>
      </c>
      <c r="I661" s="715" t="s">
        <v>1770</v>
      </c>
      <c r="J661" s="716">
        <v>31788000</v>
      </c>
    </row>
    <row r="662" spans="1:10">
      <c r="A662" s="712"/>
      <c r="B662" s="712"/>
      <c r="C662" s="712"/>
      <c r="D662" s="712" t="s">
        <v>1080</v>
      </c>
      <c r="E662" s="712" t="s">
        <v>223</v>
      </c>
      <c r="F662" s="712" t="s">
        <v>1766</v>
      </c>
      <c r="G662" s="712" t="s">
        <v>112</v>
      </c>
      <c r="H662" s="712"/>
      <c r="I662" s="715" t="s">
        <v>113</v>
      </c>
      <c r="J662" s="716">
        <v>43579000</v>
      </c>
    </row>
    <row r="663" spans="1:10">
      <c r="A663" s="712"/>
      <c r="B663" s="712"/>
      <c r="C663" s="712"/>
      <c r="D663" s="712" t="s">
        <v>1080</v>
      </c>
      <c r="E663" s="712" t="s">
        <v>223</v>
      </c>
      <c r="F663" s="712" t="s">
        <v>1766</v>
      </c>
      <c r="G663" s="712" t="s">
        <v>112</v>
      </c>
      <c r="H663" s="712" t="s">
        <v>156</v>
      </c>
      <c r="I663" s="715" t="s">
        <v>1779</v>
      </c>
      <c r="J663" s="716">
        <v>41296000</v>
      </c>
    </row>
    <row r="664" spans="1:10">
      <c r="A664" s="712"/>
      <c r="B664" s="712"/>
      <c r="C664" s="712"/>
      <c r="D664" s="712" t="s">
        <v>1080</v>
      </c>
      <c r="E664" s="712" t="s">
        <v>223</v>
      </c>
      <c r="F664" s="712" t="s">
        <v>1766</v>
      </c>
      <c r="G664" s="712" t="s">
        <v>112</v>
      </c>
      <c r="H664" s="712" t="s">
        <v>157</v>
      </c>
      <c r="I664" s="715" t="s">
        <v>135</v>
      </c>
      <c r="J664" s="716">
        <v>2283000</v>
      </c>
    </row>
    <row r="665" spans="1:10">
      <c r="A665" s="712"/>
      <c r="B665" s="712"/>
      <c r="C665" s="712"/>
      <c r="D665" s="712" t="s">
        <v>1080</v>
      </c>
      <c r="E665" s="712" t="s">
        <v>223</v>
      </c>
      <c r="F665" s="712" t="s">
        <v>1766</v>
      </c>
      <c r="G665" s="712" t="s">
        <v>115</v>
      </c>
      <c r="H665" s="712"/>
      <c r="I665" s="715" t="s">
        <v>1781</v>
      </c>
      <c r="J665" s="716">
        <v>55335000</v>
      </c>
    </row>
    <row r="666" spans="1:10">
      <c r="A666" s="712"/>
      <c r="B666" s="712"/>
      <c r="C666" s="712"/>
      <c r="D666" s="712" t="s">
        <v>1080</v>
      </c>
      <c r="E666" s="712" t="s">
        <v>223</v>
      </c>
      <c r="F666" s="712" t="s">
        <v>1766</v>
      </c>
      <c r="G666" s="712" t="s">
        <v>115</v>
      </c>
      <c r="H666" s="712" t="s">
        <v>116</v>
      </c>
      <c r="I666" s="715" t="s">
        <v>117</v>
      </c>
      <c r="J666" s="716">
        <v>55335000</v>
      </c>
    </row>
    <row r="667" spans="1:10">
      <c r="A667" s="712"/>
      <c r="B667" s="712"/>
      <c r="C667" s="712"/>
      <c r="D667" s="712" t="s">
        <v>1080</v>
      </c>
      <c r="E667" s="712" t="s">
        <v>223</v>
      </c>
      <c r="F667" s="712" t="s">
        <v>1766</v>
      </c>
      <c r="G667" s="712" t="s">
        <v>120</v>
      </c>
      <c r="H667" s="712"/>
      <c r="I667" s="715" t="s">
        <v>121</v>
      </c>
      <c r="J667" s="716">
        <v>11242000</v>
      </c>
    </row>
    <row r="668" spans="1:10">
      <c r="A668" s="712"/>
      <c r="B668" s="712"/>
      <c r="C668" s="712"/>
      <c r="D668" s="712" t="s">
        <v>1080</v>
      </c>
      <c r="E668" s="712" t="s">
        <v>223</v>
      </c>
      <c r="F668" s="712" t="s">
        <v>1766</v>
      </c>
      <c r="G668" s="712" t="s">
        <v>120</v>
      </c>
      <c r="H668" s="712" t="s">
        <v>123</v>
      </c>
      <c r="I668" s="715" t="s">
        <v>124</v>
      </c>
      <c r="J668" s="716">
        <v>11242000</v>
      </c>
    </row>
    <row r="669" spans="1:10">
      <c r="A669" s="712"/>
      <c r="B669" s="712"/>
      <c r="C669" s="712"/>
      <c r="D669" s="712" t="s">
        <v>1080</v>
      </c>
      <c r="E669" s="712" t="s">
        <v>223</v>
      </c>
      <c r="F669" s="712" t="s">
        <v>1766</v>
      </c>
      <c r="G669" s="712" t="s">
        <v>160</v>
      </c>
      <c r="H669" s="712"/>
      <c r="I669" s="715" t="s">
        <v>161</v>
      </c>
      <c r="J669" s="716">
        <v>13761600</v>
      </c>
    </row>
    <row r="670" spans="1:10">
      <c r="A670" s="712"/>
      <c r="B670" s="712"/>
      <c r="C670" s="712"/>
      <c r="D670" s="712" t="s">
        <v>1080</v>
      </c>
      <c r="E670" s="712" t="s">
        <v>223</v>
      </c>
      <c r="F670" s="712" t="s">
        <v>1766</v>
      </c>
      <c r="G670" s="712" t="s">
        <v>160</v>
      </c>
      <c r="H670" s="712" t="s">
        <v>162</v>
      </c>
      <c r="I670" s="715" t="s">
        <v>163</v>
      </c>
      <c r="J670" s="716">
        <v>10866600</v>
      </c>
    </row>
    <row r="671" spans="1:10">
      <c r="A671" s="712"/>
      <c r="B671" s="712"/>
      <c r="C671" s="712"/>
      <c r="D671" s="712" t="s">
        <v>1080</v>
      </c>
      <c r="E671" s="712" t="s">
        <v>223</v>
      </c>
      <c r="F671" s="712" t="s">
        <v>1766</v>
      </c>
      <c r="G671" s="712" t="s">
        <v>160</v>
      </c>
      <c r="H671" s="712" t="s">
        <v>551</v>
      </c>
      <c r="I671" s="715" t="s">
        <v>133</v>
      </c>
      <c r="J671" s="716">
        <v>2895000</v>
      </c>
    </row>
    <row r="672" spans="1:10">
      <c r="A672" s="712"/>
      <c r="B672" s="712"/>
      <c r="C672" s="712"/>
      <c r="D672" s="712" t="s">
        <v>1080</v>
      </c>
      <c r="E672" s="712" t="s">
        <v>223</v>
      </c>
      <c r="F672" s="712" t="s">
        <v>1766</v>
      </c>
      <c r="G672" s="712" t="s">
        <v>125</v>
      </c>
      <c r="H672" s="712"/>
      <c r="I672" s="715" t="s">
        <v>126</v>
      </c>
      <c r="J672" s="716">
        <v>2900000</v>
      </c>
    </row>
    <row r="673" spans="1:10">
      <c r="A673" s="712"/>
      <c r="B673" s="712"/>
      <c r="C673" s="712"/>
      <c r="D673" s="712" t="s">
        <v>1080</v>
      </c>
      <c r="E673" s="712" t="s">
        <v>223</v>
      </c>
      <c r="F673" s="712" t="s">
        <v>1766</v>
      </c>
      <c r="G673" s="712" t="s">
        <v>125</v>
      </c>
      <c r="H673" s="712" t="s">
        <v>552</v>
      </c>
      <c r="I673" s="715" t="s">
        <v>553</v>
      </c>
      <c r="J673" s="716">
        <v>2900000</v>
      </c>
    </row>
    <row r="674" spans="1:10">
      <c r="A674" s="712"/>
      <c r="B674" s="712"/>
      <c r="C674" s="712"/>
      <c r="D674" s="712" t="s">
        <v>1080</v>
      </c>
      <c r="E674" s="712" t="s">
        <v>223</v>
      </c>
      <c r="F674" s="712" t="s">
        <v>1766</v>
      </c>
      <c r="G674" s="712" t="s">
        <v>554</v>
      </c>
      <c r="H674" s="712"/>
      <c r="I674" s="715" t="s">
        <v>555</v>
      </c>
      <c r="J674" s="716">
        <v>60000000</v>
      </c>
    </row>
    <row r="675" spans="1:10">
      <c r="A675" s="712"/>
      <c r="B675" s="712"/>
      <c r="C675" s="712"/>
      <c r="D675" s="712" t="s">
        <v>1080</v>
      </c>
      <c r="E675" s="712" t="s">
        <v>223</v>
      </c>
      <c r="F675" s="712" t="s">
        <v>1766</v>
      </c>
      <c r="G675" s="712" t="s">
        <v>554</v>
      </c>
      <c r="H675" s="712" t="s">
        <v>556</v>
      </c>
      <c r="I675" s="715" t="s">
        <v>557</v>
      </c>
      <c r="J675" s="716">
        <v>60000000</v>
      </c>
    </row>
    <row r="676" spans="1:10" ht="39.6">
      <c r="A676" s="712"/>
      <c r="B676" s="712"/>
      <c r="C676" s="712"/>
      <c r="D676" s="712" t="s">
        <v>1080</v>
      </c>
      <c r="E676" s="712" t="s">
        <v>223</v>
      </c>
      <c r="F676" s="712" t="s">
        <v>1766</v>
      </c>
      <c r="G676" s="712" t="s">
        <v>560</v>
      </c>
      <c r="H676" s="712"/>
      <c r="I676" s="715" t="s">
        <v>1790</v>
      </c>
      <c r="J676" s="716">
        <v>6000000</v>
      </c>
    </row>
    <row r="677" spans="1:10">
      <c r="A677" s="712"/>
      <c r="B677" s="712"/>
      <c r="C677" s="712"/>
      <c r="D677" s="712" t="s">
        <v>1080</v>
      </c>
      <c r="E677" s="712" t="s">
        <v>223</v>
      </c>
      <c r="F677" s="712" t="s">
        <v>1766</v>
      </c>
      <c r="G677" s="712" t="s">
        <v>560</v>
      </c>
      <c r="H677" s="712" t="s">
        <v>418</v>
      </c>
      <c r="I677" s="715" t="s">
        <v>1793</v>
      </c>
      <c r="J677" s="716">
        <v>6000000</v>
      </c>
    </row>
    <row r="678" spans="1:10" ht="26.4">
      <c r="A678" s="712"/>
      <c r="B678" s="712"/>
      <c r="C678" s="712"/>
      <c r="D678" s="712" t="s">
        <v>1080</v>
      </c>
      <c r="E678" s="712" t="s">
        <v>223</v>
      </c>
      <c r="F678" s="712" t="s">
        <v>1766</v>
      </c>
      <c r="G678" s="712" t="s">
        <v>130</v>
      </c>
      <c r="H678" s="712"/>
      <c r="I678" s="715" t="s">
        <v>131</v>
      </c>
      <c r="J678" s="716">
        <v>4663000</v>
      </c>
    </row>
    <row r="679" spans="1:10">
      <c r="A679" s="712"/>
      <c r="B679" s="712"/>
      <c r="C679" s="712"/>
      <c r="D679" s="712" t="s">
        <v>1080</v>
      </c>
      <c r="E679" s="712" t="s">
        <v>223</v>
      </c>
      <c r="F679" s="712" t="s">
        <v>1766</v>
      </c>
      <c r="G679" s="712" t="s">
        <v>130</v>
      </c>
      <c r="H679" s="712" t="s">
        <v>132</v>
      </c>
      <c r="I679" s="715" t="s">
        <v>135</v>
      </c>
      <c r="J679" s="716">
        <v>4663000</v>
      </c>
    </row>
    <row r="680" spans="1:10">
      <c r="A680" s="712"/>
      <c r="B680" s="712"/>
      <c r="C680" s="712"/>
      <c r="D680" s="712" t="s">
        <v>1080</v>
      </c>
      <c r="E680" s="712" t="s">
        <v>223</v>
      </c>
      <c r="F680" s="712" t="s">
        <v>1766</v>
      </c>
      <c r="G680" s="712" t="s">
        <v>134</v>
      </c>
      <c r="H680" s="712"/>
      <c r="I680" s="715" t="s">
        <v>135</v>
      </c>
      <c r="J680" s="716">
        <v>730000</v>
      </c>
    </row>
    <row r="681" spans="1:10">
      <c r="A681" s="712"/>
      <c r="B681" s="712"/>
      <c r="C681" s="712"/>
      <c r="D681" s="712" t="s">
        <v>1080</v>
      </c>
      <c r="E681" s="712" t="s">
        <v>223</v>
      </c>
      <c r="F681" s="712" t="s">
        <v>1766</v>
      </c>
      <c r="G681" s="712" t="s">
        <v>134</v>
      </c>
      <c r="H681" s="712" t="s">
        <v>15</v>
      </c>
      <c r="I681" s="715" t="s">
        <v>1806</v>
      </c>
      <c r="J681" s="716">
        <v>730000</v>
      </c>
    </row>
    <row r="682" spans="1:10">
      <c r="A682" s="712"/>
      <c r="B682" s="712"/>
      <c r="C682" s="712"/>
      <c r="D682" s="712" t="s">
        <v>797</v>
      </c>
      <c r="E682" s="712"/>
      <c r="F682" s="712"/>
      <c r="G682" s="712"/>
      <c r="H682" s="712"/>
      <c r="I682" s="715" t="s">
        <v>798</v>
      </c>
      <c r="J682" s="716">
        <v>260840000</v>
      </c>
    </row>
    <row r="683" spans="1:10">
      <c r="A683" s="712"/>
      <c r="B683" s="712"/>
      <c r="C683" s="712"/>
      <c r="D683" s="712" t="s">
        <v>797</v>
      </c>
      <c r="E683" s="712" t="s">
        <v>1062</v>
      </c>
      <c r="F683" s="712"/>
      <c r="G683" s="712"/>
      <c r="H683" s="712"/>
      <c r="I683" s="715" t="s">
        <v>1375</v>
      </c>
      <c r="J683" s="716">
        <v>260840000</v>
      </c>
    </row>
    <row r="684" spans="1:10" ht="39.6">
      <c r="A684" s="712"/>
      <c r="B684" s="712"/>
      <c r="C684" s="712"/>
      <c r="D684" s="712" t="s">
        <v>797</v>
      </c>
      <c r="E684" s="712" t="s">
        <v>1062</v>
      </c>
      <c r="F684" s="712" t="s">
        <v>1945</v>
      </c>
      <c r="G684" s="712"/>
      <c r="H684" s="712"/>
      <c r="I684" s="715" t="s">
        <v>1946</v>
      </c>
      <c r="J684" s="716">
        <v>260840000</v>
      </c>
    </row>
    <row r="685" spans="1:10">
      <c r="A685" s="712"/>
      <c r="B685" s="712"/>
      <c r="C685" s="712"/>
      <c r="D685" s="712" t="s">
        <v>797</v>
      </c>
      <c r="E685" s="712" t="s">
        <v>1062</v>
      </c>
      <c r="F685" s="712" t="s">
        <v>1945</v>
      </c>
      <c r="G685" s="712" t="s">
        <v>96</v>
      </c>
      <c r="H685" s="712"/>
      <c r="I685" s="715" t="s">
        <v>97</v>
      </c>
      <c r="J685" s="716">
        <v>53732000</v>
      </c>
    </row>
    <row r="686" spans="1:10">
      <c r="A686" s="712"/>
      <c r="B686" s="712"/>
      <c r="C686" s="712"/>
      <c r="D686" s="712" t="s">
        <v>797</v>
      </c>
      <c r="E686" s="712" t="s">
        <v>1062</v>
      </c>
      <c r="F686" s="712" t="s">
        <v>1945</v>
      </c>
      <c r="G686" s="712" t="s">
        <v>96</v>
      </c>
      <c r="H686" s="712" t="s">
        <v>864</v>
      </c>
      <c r="I686" s="715" t="s">
        <v>1770</v>
      </c>
      <c r="J686" s="716">
        <v>53732000</v>
      </c>
    </row>
    <row r="687" spans="1:10">
      <c r="A687" s="712"/>
      <c r="B687" s="712"/>
      <c r="C687" s="712"/>
      <c r="D687" s="712" t="s">
        <v>797</v>
      </c>
      <c r="E687" s="712" t="s">
        <v>1062</v>
      </c>
      <c r="F687" s="712" t="s">
        <v>1945</v>
      </c>
      <c r="G687" s="712" t="s">
        <v>112</v>
      </c>
      <c r="H687" s="712"/>
      <c r="I687" s="715" t="s">
        <v>113</v>
      </c>
      <c r="J687" s="716">
        <v>15790000</v>
      </c>
    </row>
    <row r="688" spans="1:10">
      <c r="A688" s="712"/>
      <c r="B688" s="712"/>
      <c r="C688" s="712"/>
      <c r="D688" s="712" t="s">
        <v>797</v>
      </c>
      <c r="E688" s="712" t="s">
        <v>1062</v>
      </c>
      <c r="F688" s="712" t="s">
        <v>1945</v>
      </c>
      <c r="G688" s="712" t="s">
        <v>112</v>
      </c>
      <c r="H688" s="712" t="s">
        <v>156</v>
      </c>
      <c r="I688" s="715" t="s">
        <v>1779</v>
      </c>
      <c r="J688" s="716">
        <v>15025000</v>
      </c>
    </row>
    <row r="689" spans="1:10">
      <c r="A689" s="712"/>
      <c r="B689" s="712"/>
      <c r="C689" s="712"/>
      <c r="D689" s="712" t="s">
        <v>797</v>
      </c>
      <c r="E689" s="712" t="s">
        <v>1062</v>
      </c>
      <c r="F689" s="712" t="s">
        <v>1945</v>
      </c>
      <c r="G689" s="712" t="s">
        <v>112</v>
      </c>
      <c r="H689" s="712" t="s">
        <v>242</v>
      </c>
      <c r="I689" s="715" t="s">
        <v>1839</v>
      </c>
      <c r="J689" s="716">
        <v>545000</v>
      </c>
    </row>
    <row r="690" spans="1:10">
      <c r="A690" s="712"/>
      <c r="B690" s="712"/>
      <c r="C690" s="712"/>
      <c r="D690" s="712" t="s">
        <v>797</v>
      </c>
      <c r="E690" s="712" t="s">
        <v>1062</v>
      </c>
      <c r="F690" s="712" t="s">
        <v>1945</v>
      </c>
      <c r="G690" s="712" t="s">
        <v>112</v>
      </c>
      <c r="H690" s="712" t="s">
        <v>157</v>
      </c>
      <c r="I690" s="715" t="s">
        <v>135</v>
      </c>
      <c r="J690" s="716">
        <v>220000</v>
      </c>
    </row>
    <row r="691" spans="1:10">
      <c r="A691" s="712"/>
      <c r="B691" s="712"/>
      <c r="C691" s="712"/>
      <c r="D691" s="712" t="s">
        <v>797</v>
      </c>
      <c r="E691" s="712" t="s">
        <v>1062</v>
      </c>
      <c r="F691" s="712" t="s">
        <v>1945</v>
      </c>
      <c r="G691" s="712" t="s">
        <v>115</v>
      </c>
      <c r="H691" s="712"/>
      <c r="I691" s="715" t="s">
        <v>1781</v>
      </c>
      <c r="J691" s="716">
        <v>4860000</v>
      </c>
    </row>
    <row r="692" spans="1:10">
      <c r="A692" s="712"/>
      <c r="B692" s="712"/>
      <c r="C692" s="712"/>
      <c r="D692" s="712" t="s">
        <v>797</v>
      </c>
      <c r="E692" s="712" t="s">
        <v>1062</v>
      </c>
      <c r="F692" s="712" t="s">
        <v>1945</v>
      </c>
      <c r="G692" s="712" t="s">
        <v>115</v>
      </c>
      <c r="H692" s="712" t="s">
        <v>116</v>
      </c>
      <c r="I692" s="715" t="s">
        <v>117</v>
      </c>
      <c r="J692" s="716">
        <v>4860000</v>
      </c>
    </row>
    <row r="693" spans="1:10">
      <c r="A693" s="712"/>
      <c r="B693" s="712"/>
      <c r="C693" s="712"/>
      <c r="D693" s="712" t="s">
        <v>797</v>
      </c>
      <c r="E693" s="712" t="s">
        <v>1062</v>
      </c>
      <c r="F693" s="712" t="s">
        <v>1945</v>
      </c>
      <c r="G693" s="712" t="s">
        <v>160</v>
      </c>
      <c r="H693" s="712"/>
      <c r="I693" s="715" t="s">
        <v>161</v>
      </c>
      <c r="J693" s="716">
        <v>2258000</v>
      </c>
    </row>
    <row r="694" spans="1:10">
      <c r="A694" s="712"/>
      <c r="B694" s="712"/>
      <c r="C694" s="712"/>
      <c r="D694" s="712" t="s">
        <v>797</v>
      </c>
      <c r="E694" s="712" t="s">
        <v>1062</v>
      </c>
      <c r="F694" s="712" t="s">
        <v>1945</v>
      </c>
      <c r="G694" s="712" t="s">
        <v>160</v>
      </c>
      <c r="H694" s="712" t="s">
        <v>162</v>
      </c>
      <c r="I694" s="715" t="s">
        <v>163</v>
      </c>
      <c r="J694" s="716">
        <v>1558000</v>
      </c>
    </row>
    <row r="695" spans="1:10">
      <c r="A695" s="712"/>
      <c r="B695" s="712"/>
      <c r="C695" s="712"/>
      <c r="D695" s="712" t="s">
        <v>797</v>
      </c>
      <c r="E695" s="712" t="s">
        <v>1062</v>
      </c>
      <c r="F695" s="712" t="s">
        <v>1945</v>
      </c>
      <c r="G695" s="712" t="s">
        <v>160</v>
      </c>
      <c r="H695" s="712" t="s">
        <v>551</v>
      </c>
      <c r="I695" s="715" t="s">
        <v>133</v>
      </c>
      <c r="J695" s="716">
        <v>700000</v>
      </c>
    </row>
    <row r="696" spans="1:10">
      <c r="A696" s="712"/>
      <c r="B696" s="712"/>
      <c r="C696" s="712"/>
      <c r="D696" s="712" t="s">
        <v>797</v>
      </c>
      <c r="E696" s="712" t="s">
        <v>1062</v>
      </c>
      <c r="F696" s="712" t="s">
        <v>1945</v>
      </c>
      <c r="G696" s="712" t="s">
        <v>125</v>
      </c>
      <c r="H696" s="712"/>
      <c r="I696" s="715" t="s">
        <v>126</v>
      </c>
      <c r="J696" s="716">
        <v>17200000</v>
      </c>
    </row>
    <row r="697" spans="1:10">
      <c r="A697" s="712"/>
      <c r="B697" s="712"/>
      <c r="C697" s="712"/>
      <c r="D697" s="712" t="s">
        <v>797</v>
      </c>
      <c r="E697" s="712" t="s">
        <v>1062</v>
      </c>
      <c r="F697" s="712" t="s">
        <v>1945</v>
      </c>
      <c r="G697" s="712" t="s">
        <v>125</v>
      </c>
      <c r="H697" s="712" t="s">
        <v>552</v>
      </c>
      <c r="I697" s="715" t="s">
        <v>553</v>
      </c>
      <c r="J697" s="716">
        <v>10000000</v>
      </c>
    </row>
    <row r="698" spans="1:10">
      <c r="A698" s="712"/>
      <c r="B698" s="712"/>
      <c r="C698" s="712"/>
      <c r="D698" s="712" t="s">
        <v>797</v>
      </c>
      <c r="E698" s="712" t="s">
        <v>1062</v>
      </c>
      <c r="F698" s="712" t="s">
        <v>1945</v>
      </c>
      <c r="G698" s="712" t="s">
        <v>125</v>
      </c>
      <c r="H698" s="712" t="s">
        <v>127</v>
      </c>
      <c r="I698" s="715" t="s">
        <v>128</v>
      </c>
      <c r="J698" s="716">
        <v>7200000</v>
      </c>
    </row>
    <row r="699" spans="1:10" ht="26.4">
      <c r="A699" s="712"/>
      <c r="B699" s="712"/>
      <c r="C699" s="712"/>
      <c r="D699" s="712" t="s">
        <v>797</v>
      </c>
      <c r="E699" s="712" t="s">
        <v>1062</v>
      </c>
      <c r="F699" s="712" t="s">
        <v>1945</v>
      </c>
      <c r="G699" s="712" t="s">
        <v>130</v>
      </c>
      <c r="H699" s="712"/>
      <c r="I699" s="715" t="s">
        <v>131</v>
      </c>
      <c r="J699" s="716">
        <v>167000000</v>
      </c>
    </row>
    <row r="700" spans="1:10">
      <c r="A700" s="712"/>
      <c r="B700" s="712"/>
      <c r="C700" s="712"/>
      <c r="D700" s="712" t="s">
        <v>797</v>
      </c>
      <c r="E700" s="712" t="s">
        <v>1062</v>
      </c>
      <c r="F700" s="712" t="s">
        <v>1945</v>
      </c>
      <c r="G700" s="712" t="s">
        <v>130</v>
      </c>
      <c r="H700" s="712" t="s">
        <v>132</v>
      </c>
      <c r="I700" s="715" t="s">
        <v>135</v>
      </c>
      <c r="J700" s="716">
        <v>167000000</v>
      </c>
    </row>
    <row r="701" spans="1:10">
      <c r="A701" s="712"/>
      <c r="B701" s="712"/>
      <c r="C701" s="712"/>
      <c r="D701" s="712" t="s">
        <v>1047</v>
      </c>
      <c r="E701" s="712"/>
      <c r="F701" s="712"/>
      <c r="G701" s="712"/>
      <c r="H701" s="712"/>
      <c r="I701" s="715" t="s">
        <v>1048</v>
      </c>
      <c r="J701" s="716">
        <v>121643600</v>
      </c>
    </row>
    <row r="702" spans="1:10" ht="26.4">
      <c r="A702" s="712"/>
      <c r="B702" s="712"/>
      <c r="C702" s="712"/>
      <c r="D702" s="712" t="s">
        <v>1047</v>
      </c>
      <c r="E702" s="712" t="s">
        <v>223</v>
      </c>
      <c r="F702" s="712"/>
      <c r="G702" s="712"/>
      <c r="H702" s="712"/>
      <c r="I702" s="715" t="s">
        <v>1765</v>
      </c>
      <c r="J702" s="716">
        <v>121643600</v>
      </c>
    </row>
    <row r="703" spans="1:10">
      <c r="A703" s="712"/>
      <c r="B703" s="712"/>
      <c r="C703" s="712"/>
      <c r="D703" s="712" t="s">
        <v>1047</v>
      </c>
      <c r="E703" s="712" t="s">
        <v>223</v>
      </c>
      <c r="F703" s="712" t="s">
        <v>1766</v>
      </c>
      <c r="G703" s="712"/>
      <c r="H703" s="712"/>
      <c r="I703" s="715" t="s">
        <v>1767</v>
      </c>
      <c r="J703" s="716">
        <v>121643600</v>
      </c>
    </row>
    <row r="704" spans="1:10">
      <c r="A704" s="712"/>
      <c r="B704" s="712"/>
      <c r="C704" s="712"/>
      <c r="D704" s="712" t="s">
        <v>1047</v>
      </c>
      <c r="E704" s="712" t="s">
        <v>223</v>
      </c>
      <c r="F704" s="712" t="s">
        <v>1766</v>
      </c>
      <c r="G704" s="712" t="s">
        <v>96</v>
      </c>
      <c r="H704" s="712"/>
      <c r="I704" s="715" t="s">
        <v>97</v>
      </c>
      <c r="J704" s="716">
        <v>17633600</v>
      </c>
    </row>
    <row r="705" spans="1:10">
      <c r="A705" s="712"/>
      <c r="B705" s="712"/>
      <c r="C705" s="712"/>
      <c r="D705" s="712" t="s">
        <v>1047</v>
      </c>
      <c r="E705" s="712" t="s">
        <v>223</v>
      </c>
      <c r="F705" s="712" t="s">
        <v>1766</v>
      </c>
      <c r="G705" s="712" t="s">
        <v>96</v>
      </c>
      <c r="H705" s="712" t="s">
        <v>864</v>
      </c>
      <c r="I705" s="715" t="s">
        <v>1770</v>
      </c>
      <c r="J705" s="716">
        <v>17633600</v>
      </c>
    </row>
    <row r="706" spans="1:10">
      <c r="A706" s="712"/>
      <c r="B706" s="712"/>
      <c r="C706" s="712"/>
      <c r="D706" s="712" t="s">
        <v>1047</v>
      </c>
      <c r="E706" s="712" t="s">
        <v>223</v>
      </c>
      <c r="F706" s="712" t="s">
        <v>1766</v>
      </c>
      <c r="G706" s="712" t="s">
        <v>115</v>
      </c>
      <c r="H706" s="712"/>
      <c r="I706" s="715" t="s">
        <v>1781</v>
      </c>
      <c r="J706" s="716">
        <v>4940000</v>
      </c>
    </row>
    <row r="707" spans="1:10">
      <c r="A707" s="712"/>
      <c r="B707" s="712"/>
      <c r="C707" s="712"/>
      <c r="D707" s="712" t="s">
        <v>1047</v>
      </c>
      <c r="E707" s="712" t="s">
        <v>223</v>
      </c>
      <c r="F707" s="712" t="s">
        <v>1766</v>
      </c>
      <c r="G707" s="712" t="s">
        <v>115</v>
      </c>
      <c r="H707" s="712" t="s">
        <v>116</v>
      </c>
      <c r="I707" s="715" t="s">
        <v>117</v>
      </c>
      <c r="J707" s="716">
        <v>4940000</v>
      </c>
    </row>
    <row r="708" spans="1:10">
      <c r="A708" s="712"/>
      <c r="B708" s="712"/>
      <c r="C708" s="712"/>
      <c r="D708" s="712" t="s">
        <v>1047</v>
      </c>
      <c r="E708" s="712" t="s">
        <v>223</v>
      </c>
      <c r="F708" s="712" t="s">
        <v>1766</v>
      </c>
      <c r="G708" s="712" t="s">
        <v>160</v>
      </c>
      <c r="H708" s="712"/>
      <c r="I708" s="715" t="s">
        <v>161</v>
      </c>
      <c r="J708" s="716">
        <v>78060000</v>
      </c>
    </row>
    <row r="709" spans="1:10">
      <c r="A709" s="712"/>
      <c r="B709" s="712"/>
      <c r="C709" s="712"/>
      <c r="D709" s="712" t="s">
        <v>1047</v>
      </c>
      <c r="E709" s="712" t="s">
        <v>223</v>
      </c>
      <c r="F709" s="712" t="s">
        <v>1766</v>
      </c>
      <c r="G709" s="712" t="s">
        <v>160</v>
      </c>
      <c r="H709" s="712" t="s">
        <v>162</v>
      </c>
      <c r="I709" s="715" t="s">
        <v>163</v>
      </c>
      <c r="J709" s="716">
        <v>2460000</v>
      </c>
    </row>
    <row r="710" spans="1:10">
      <c r="A710" s="712"/>
      <c r="B710" s="712"/>
      <c r="C710" s="712"/>
      <c r="D710" s="712" t="s">
        <v>1047</v>
      </c>
      <c r="E710" s="712" t="s">
        <v>223</v>
      </c>
      <c r="F710" s="712" t="s">
        <v>1766</v>
      </c>
      <c r="G710" s="712" t="s">
        <v>160</v>
      </c>
      <c r="H710" s="712" t="s">
        <v>544</v>
      </c>
      <c r="I710" s="715" t="s">
        <v>545</v>
      </c>
      <c r="J710" s="716">
        <v>3200000</v>
      </c>
    </row>
    <row r="711" spans="1:10">
      <c r="A711" s="712"/>
      <c r="B711" s="712"/>
      <c r="C711" s="712"/>
      <c r="D711" s="712" t="s">
        <v>1047</v>
      </c>
      <c r="E711" s="712" t="s">
        <v>223</v>
      </c>
      <c r="F711" s="712" t="s">
        <v>1766</v>
      </c>
      <c r="G711" s="712" t="s">
        <v>160</v>
      </c>
      <c r="H711" s="712" t="s">
        <v>975</v>
      </c>
      <c r="I711" s="715" t="s">
        <v>974</v>
      </c>
      <c r="J711" s="716">
        <v>31920000</v>
      </c>
    </row>
    <row r="712" spans="1:10">
      <c r="A712" s="712"/>
      <c r="B712" s="712"/>
      <c r="C712" s="712"/>
      <c r="D712" s="712" t="s">
        <v>1047</v>
      </c>
      <c r="E712" s="712" t="s">
        <v>223</v>
      </c>
      <c r="F712" s="712" t="s">
        <v>1766</v>
      </c>
      <c r="G712" s="712" t="s">
        <v>160</v>
      </c>
      <c r="H712" s="712" t="s">
        <v>546</v>
      </c>
      <c r="I712" s="715" t="s">
        <v>128</v>
      </c>
      <c r="J712" s="716">
        <v>12700000</v>
      </c>
    </row>
    <row r="713" spans="1:10">
      <c r="A713" s="712"/>
      <c r="B713" s="712"/>
      <c r="C713" s="712"/>
      <c r="D713" s="712" t="s">
        <v>1047</v>
      </c>
      <c r="E713" s="712" t="s">
        <v>223</v>
      </c>
      <c r="F713" s="712" t="s">
        <v>1766</v>
      </c>
      <c r="G713" s="712" t="s">
        <v>160</v>
      </c>
      <c r="H713" s="712" t="s">
        <v>547</v>
      </c>
      <c r="I713" s="715" t="s">
        <v>548</v>
      </c>
      <c r="J713" s="716">
        <v>5000000</v>
      </c>
    </row>
    <row r="714" spans="1:10">
      <c r="A714" s="712"/>
      <c r="B714" s="712"/>
      <c r="C714" s="712"/>
      <c r="D714" s="712" t="s">
        <v>1047</v>
      </c>
      <c r="E714" s="712" t="s">
        <v>223</v>
      </c>
      <c r="F714" s="712" t="s">
        <v>1766</v>
      </c>
      <c r="G714" s="712" t="s">
        <v>160</v>
      </c>
      <c r="H714" s="712" t="s">
        <v>549</v>
      </c>
      <c r="I714" s="715" t="s">
        <v>550</v>
      </c>
      <c r="J714" s="716">
        <v>11200000</v>
      </c>
    </row>
    <row r="715" spans="1:10">
      <c r="A715" s="712"/>
      <c r="B715" s="712"/>
      <c r="C715" s="712"/>
      <c r="D715" s="712" t="s">
        <v>1047</v>
      </c>
      <c r="E715" s="712" t="s">
        <v>223</v>
      </c>
      <c r="F715" s="712" t="s">
        <v>1766</v>
      </c>
      <c r="G715" s="712" t="s">
        <v>160</v>
      </c>
      <c r="H715" s="712" t="s">
        <v>551</v>
      </c>
      <c r="I715" s="715" t="s">
        <v>133</v>
      </c>
      <c r="J715" s="716">
        <v>11580000</v>
      </c>
    </row>
    <row r="716" spans="1:10">
      <c r="A716" s="712"/>
      <c r="B716" s="712"/>
      <c r="C716" s="712"/>
      <c r="D716" s="712" t="s">
        <v>1047</v>
      </c>
      <c r="E716" s="712" t="s">
        <v>223</v>
      </c>
      <c r="F716" s="712" t="s">
        <v>1766</v>
      </c>
      <c r="G716" s="712" t="s">
        <v>125</v>
      </c>
      <c r="H716" s="712"/>
      <c r="I716" s="715" t="s">
        <v>126</v>
      </c>
      <c r="J716" s="716">
        <v>5900000</v>
      </c>
    </row>
    <row r="717" spans="1:10">
      <c r="A717" s="712"/>
      <c r="B717" s="712"/>
      <c r="C717" s="712"/>
      <c r="D717" s="712" t="s">
        <v>1047</v>
      </c>
      <c r="E717" s="712" t="s">
        <v>223</v>
      </c>
      <c r="F717" s="712" t="s">
        <v>1766</v>
      </c>
      <c r="G717" s="712" t="s">
        <v>125</v>
      </c>
      <c r="H717" s="712" t="s">
        <v>552</v>
      </c>
      <c r="I717" s="715" t="s">
        <v>553</v>
      </c>
      <c r="J717" s="716">
        <v>5100000</v>
      </c>
    </row>
    <row r="718" spans="1:10">
      <c r="A718" s="712"/>
      <c r="B718" s="712"/>
      <c r="C718" s="712"/>
      <c r="D718" s="712" t="s">
        <v>1047</v>
      </c>
      <c r="E718" s="712" t="s">
        <v>223</v>
      </c>
      <c r="F718" s="712" t="s">
        <v>1766</v>
      </c>
      <c r="G718" s="712" t="s">
        <v>125</v>
      </c>
      <c r="H718" s="712" t="s">
        <v>127</v>
      </c>
      <c r="I718" s="715" t="s">
        <v>128</v>
      </c>
      <c r="J718" s="716">
        <v>800000</v>
      </c>
    </row>
    <row r="719" spans="1:10">
      <c r="A719" s="712"/>
      <c r="B719" s="712"/>
      <c r="C719" s="712"/>
      <c r="D719" s="712" t="s">
        <v>1047</v>
      </c>
      <c r="E719" s="712" t="s">
        <v>223</v>
      </c>
      <c r="F719" s="712" t="s">
        <v>1766</v>
      </c>
      <c r="G719" s="712" t="s">
        <v>554</v>
      </c>
      <c r="H719" s="712"/>
      <c r="I719" s="715" t="s">
        <v>555</v>
      </c>
      <c r="J719" s="716">
        <v>15110000</v>
      </c>
    </row>
    <row r="720" spans="1:10">
      <c r="A720" s="712"/>
      <c r="B720" s="712"/>
      <c r="C720" s="712"/>
      <c r="D720" s="712" t="s">
        <v>1047</v>
      </c>
      <c r="E720" s="712" t="s">
        <v>223</v>
      </c>
      <c r="F720" s="712" t="s">
        <v>1766</v>
      </c>
      <c r="G720" s="712" t="s">
        <v>554</v>
      </c>
      <c r="H720" s="712" t="s">
        <v>556</v>
      </c>
      <c r="I720" s="715" t="s">
        <v>557</v>
      </c>
      <c r="J720" s="716">
        <v>15110000</v>
      </c>
    </row>
    <row r="721" spans="1:10" ht="26.4">
      <c r="A721" s="712"/>
      <c r="B721" s="712"/>
      <c r="C721" s="712"/>
      <c r="D721" s="712" t="s">
        <v>89</v>
      </c>
      <c r="E721" s="712"/>
      <c r="F721" s="712"/>
      <c r="G721" s="712"/>
      <c r="H721" s="712"/>
      <c r="I721" s="715" t="s">
        <v>2008</v>
      </c>
      <c r="J721" s="716">
        <v>40000000</v>
      </c>
    </row>
    <row r="722" spans="1:10" ht="26.4">
      <c r="A722" s="712"/>
      <c r="B722" s="712"/>
      <c r="C722" s="712"/>
      <c r="D722" s="712" t="s">
        <v>89</v>
      </c>
      <c r="E722" s="712" t="s">
        <v>223</v>
      </c>
      <c r="F722" s="712"/>
      <c r="G722" s="712"/>
      <c r="H722" s="712"/>
      <c r="I722" s="715" t="s">
        <v>1765</v>
      </c>
      <c r="J722" s="716">
        <v>40000000</v>
      </c>
    </row>
    <row r="723" spans="1:10">
      <c r="A723" s="712"/>
      <c r="B723" s="712"/>
      <c r="C723" s="712"/>
      <c r="D723" s="712" t="s">
        <v>89</v>
      </c>
      <c r="E723" s="712" t="s">
        <v>223</v>
      </c>
      <c r="F723" s="712" t="s">
        <v>1766</v>
      </c>
      <c r="G723" s="712"/>
      <c r="H723" s="712"/>
      <c r="I723" s="715" t="s">
        <v>1767</v>
      </c>
      <c r="J723" s="716">
        <v>40000000</v>
      </c>
    </row>
    <row r="724" spans="1:10">
      <c r="A724" s="712"/>
      <c r="B724" s="712"/>
      <c r="C724" s="712"/>
      <c r="D724" s="712" t="s">
        <v>89</v>
      </c>
      <c r="E724" s="712" t="s">
        <v>223</v>
      </c>
      <c r="F724" s="712" t="s">
        <v>1766</v>
      </c>
      <c r="G724" s="712" t="s">
        <v>96</v>
      </c>
      <c r="H724" s="712"/>
      <c r="I724" s="715" t="s">
        <v>97</v>
      </c>
      <c r="J724" s="716">
        <v>8655000</v>
      </c>
    </row>
    <row r="725" spans="1:10">
      <c r="A725" s="712"/>
      <c r="B725" s="712"/>
      <c r="C725" s="712"/>
      <c r="D725" s="712" t="s">
        <v>89</v>
      </c>
      <c r="E725" s="712" t="s">
        <v>223</v>
      </c>
      <c r="F725" s="712" t="s">
        <v>1766</v>
      </c>
      <c r="G725" s="712" t="s">
        <v>96</v>
      </c>
      <c r="H725" s="712" t="s">
        <v>864</v>
      </c>
      <c r="I725" s="715" t="s">
        <v>1770</v>
      </c>
      <c r="J725" s="716">
        <v>8655000</v>
      </c>
    </row>
    <row r="726" spans="1:10">
      <c r="A726" s="712"/>
      <c r="B726" s="712"/>
      <c r="C726" s="712"/>
      <c r="D726" s="712" t="s">
        <v>89</v>
      </c>
      <c r="E726" s="712" t="s">
        <v>223</v>
      </c>
      <c r="F726" s="712" t="s">
        <v>1766</v>
      </c>
      <c r="G726" s="712" t="s">
        <v>115</v>
      </c>
      <c r="H726" s="712"/>
      <c r="I726" s="715" t="s">
        <v>1781</v>
      </c>
      <c r="J726" s="716">
        <v>2939000</v>
      </c>
    </row>
    <row r="727" spans="1:10">
      <c r="A727" s="712"/>
      <c r="B727" s="712"/>
      <c r="C727" s="712"/>
      <c r="D727" s="712" t="s">
        <v>89</v>
      </c>
      <c r="E727" s="712" t="s">
        <v>223</v>
      </c>
      <c r="F727" s="712" t="s">
        <v>1766</v>
      </c>
      <c r="G727" s="712" t="s">
        <v>115</v>
      </c>
      <c r="H727" s="712" t="s">
        <v>116</v>
      </c>
      <c r="I727" s="715" t="s">
        <v>117</v>
      </c>
      <c r="J727" s="716">
        <v>2939000</v>
      </c>
    </row>
    <row r="728" spans="1:10">
      <c r="A728" s="712"/>
      <c r="B728" s="712"/>
      <c r="C728" s="712"/>
      <c r="D728" s="712" t="s">
        <v>89</v>
      </c>
      <c r="E728" s="712" t="s">
        <v>223</v>
      </c>
      <c r="F728" s="712" t="s">
        <v>1766</v>
      </c>
      <c r="G728" s="712" t="s">
        <v>125</v>
      </c>
      <c r="H728" s="712"/>
      <c r="I728" s="715" t="s">
        <v>126</v>
      </c>
      <c r="J728" s="716">
        <v>12506000</v>
      </c>
    </row>
    <row r="729" spans="1:10">
      <c r="A729" s="712"/>
      <c r="B729" s="712"/>
      <c r="C729" s="712"/>
      <c r="D729" s="712" t="s">
        <v>89</v>
      </c>
      <c r="E729" s="712" t="s">
        <v>223</v>
      </c>
      <c r="F729" s="712" t="s">
        <v>1766</v>
      </c>
      <c r="G729" s="712" t="s">
        <v>125</v>
      </c>
      <c r="H729" s="712" t="s">
        <v>430</v>
      </c>
      <c r="I729" s="715" t="s">
        <v>431</v>
      </c>
      <c r="J729" s="716">
        <v>1706000</v>
      </c>
    </row>
    <row r="730" spans="1:10">
      <c r="A730" s="712"/>
      <c r="B730" s="712"/>
      <c r="C730" s="712"/>
      <c r="D730" s="712" t="s">
        <v>89</v>
      </c>
      <c r="E730" s="712" t="s">
        <v>223</v>
      </c>
      <c r="F730" s="712" t="s">
        <v>1766</v>
      </c>
      <c r="G730" s="712" t="s">
        <v>125</v>
      </c>
      <c r="H730" s="712" t="s">
        <v>552</v>
      </c>
      <c r="I730" s="715" t="s">
        <v>553</v>
      </c>
      <c r="J730" s="716">
        <v>10800000</v>
      </c>
    </row>
    <row r="731" spans="1:10">
      <c r="A731" s="712"/>
      <c r="B731" s="712"/>
      <c r="C731" s="712"/>
      <c r="D731" s="712" t="s">
        <v>89</v>
      </c>
      <c r="E731" s="712" t="s">
        <v>223</v>
      </c>
      <c r="F731" s="712" t="s">
        <v>1766</v>
      </c>
      <c r="G731" s="712" t="s">
        <v>554</v>
      </c>
      <c r="H731" s="712"/>
      <c r="I731" s="715" t="s">
        <v>555</v>
      </c>
      <c r="J731" s="716">
        <v>8100000</v>
      </c>
    </row>
    <row r="732" spans="1:10">
      <c r="A732" s="712"/>
      <c r="B732" s="712"/>
      <c r="C732" s="712"/>
      <c r="D732" s="712" t="s">
        <v>89</v>
      </c>
      <c r="E732" s="712" t="s">
        <v>223</v>
      </c>
      <c r="F732" s="712" t="s">
        <v>1766</v>
      </c>
      <c r="G732" s="712" t="s">
        <v>554</v>
      </c>
      <c r="H732" s="712" t="s">
        <v>556</v>
      </c>
      <c r="I732" s="715" t="s">
        <v>557</v>
      </c>
      <c r="J732" s="716">
        <v>8100000</v>
      </c>
    </row>
    <row r="733" spans="1:10" ht="26.4">
      <c r="A733" s="712"/>
      <c r="B733" s="712"/>
      <c r="C733" s="712"/>
      <c r="D733" s="712" t="s">
        <v>89</v>
      </c>
      <c r="E733" s="712" t="s">
        <v>223</v>
      </c>
      <c r="F733" s="712" t="s">
        <v>1766</v>
      </c>
      <c r="G733" s="712" t="s">
        <v>130</v>
      </c>
      <c r="H733" s="712"/>
      <c r="I733" s="715" t="s">
        <v>131</v>
      </c>
      <c r="J733" s="716">
        <v>3000000</v>
      </c>
    </row>
    <row r="734" spans="1:10">
      <c r="A734" s="712"/>
      <c r="B734" s="712"/>
      <c r="C734" s="712"/>
      <c r="D734" s="712" t="s">
        <v>89</v>
      </c>
      <c r="E734" s="712" t="s">
        <v>223</v>
      </c>
      <c r="F734" s="712" t="s">
        <v>1766</v>
      </c>
      <c r="G734" s="712" t="s">
        <v>130</v>
      </c>
      <c r="H734" s="712" t="s">
        <v>585</v>
      </c>
      <c r="I734" s="715" t="s">
        <v>1799</v>
      </c>
      <c r="J734" s="716">
        <v>3000000</v>
      </c>
    </row>
    <row r="735" spans="1:10">
      <c r="A735" s="712"/>
      <c r="B735" s="712"/>
      <c r="C735" s="712"/>
      <c r="D735" s="712" t="s">
        <v>89</v>
      </c>
      <c r="E735" s="712" t="s">
        <v>223</v>
      </c>
      <c r="F735" s="712" t="s">
        <v>1766</v>
      </c>
      <c r="G735" s="712" t="s">
        <v>134</v>
      </c>
      <c r="H735" s="712"/>
      <c r="I735" s="715" t="s">
        <v>135</v>
      </c>
      <c r="J735" s="716">
        <v>4800000</v>
      </c>
    </row>
    <row r="736" spans="1:10">
      <c r="A736" s="712"/>
      <c r="B736" s="712"/>
      <c r="C736" s="712"/>
      <c r="D736" s="712" t="s">
        <v>89</v>
      </c>
      <c r="E736" s="712" t="s">
        <v>223</v>
      </c>
      <c r="F736" s="712" t="s">
        <v>1766</v>
      </c>
      <c r="G736" s="712" t="s">
        <v>134</v>
      </c>
      <c r="H736" s="712" t="s">
        <v>137</v>
      </c>
      <c r="I736" s="715" t="s">
        <v>138</v>
      </c>
      <c r="J736" s="716">
        <v>3400000</v>
      </c>
    </row>
    <row r="737" spans="1:10">
      <c r="A737" s="712"/>
      <c r="B737" s="712"/>
      <c r="C737" s="712"/>
      <c r="D737" s="712" t="s">
        <v>89</v>
      </c>
      <c r="E737" s="712" t="s">
        <v>223</v>
      </c>
      <c r="F737" s="712" t="s">
        <v>1766</v>
      </c>
      <c r="G737" s="712" t="s">
        <v>134</v>
      </c>
      <c r="H737" s="712" t="s">
        <v>139</v>
      </c>
      <c r="I737" s="715" t="s">
        <v>140</v>
      </c>
      <c r="J737" s="716">
        <v>1400000</v>
      </c>
    </row>
    <row r="738" spans="1:10" ht="26.4">
      <c r="A738" s="712"/>
      <c r="B738" s="712"/>
      <c r="C738" s="712"/>
      <c r="D738" s="712" t="s">
        <v>27</v>
      </c>
      <c r="E738" s="712"/>
      <c r="F738" s="712"/>
      <c r="G738" s="712"/>
      <c r="H738" s="712"/>
      <c r="I738" s="715" t="s">
        <v>28</v>
      </c>
      <c r="J738" s="716">
        <v>79999976</v>
      </c>
    </row>
    <row r="739" spans="1:10" ht="26.4">
      <c r="A739" s="712"/>
      <c r="B739" s="712"/>
      <c r="C739" s="712"/>
      <c r="D739" s="712" t="s">
        <v>27</v>
      </c>
      <c r="E739" s="712" t="s">
        <v>223</v>
      </c>
      <c r="F739" s="712"/>
      <c r="G739" s="712"/>
      <c r="H739" s="712"/>
      <c r="I739" s="715" t="s">
        <v>1765</v>
      </c>
      <c r="J739" s="716">
        <v>59999976</v>
      </c>
    </row>
    <row r="740" spans="1:10">
      <c r="A740" s="712"/>
      <c r="B740" s="712"/>
      <c r="C740" s="712"/>
      <c r="D740" s="712" t="s">
        <v>27</v>
      </c>
      <c r="E740" s="712" t="s">
        <v>223</v>
      </c>
      <c r="F740" s="712" t="s">
        <v>1766</v>
      </c>
      <c r="G740" s="712"/>
      <c r="H740" s="712"/>
      <c r="I740" s="715" t="s">
        <v>1767</v>
      </c>
      <c r="J740" s="716">
        <v>59999976</v>
      </c>
    </row>
    <row r="741" spans="1:10">
      <c r="A741" s="712"/>
      <c r="B741" s="712"/>
      <c r="C741" s="712"/>
      <c r="D741" s="712" t="s">
        <v>27</v>
      </c>
      <c r="E741" s="712" t="s">
        <v>223</v>
      </c>
      <c r="F741" s="712" t="s">
        <v>1766</v>
      </c>
      <c r="G741" s="712" t="s">
        <v>96</v>
      </c>
      <c r="H741" s="712"/>
      <c r="I741" s="715" t="s">
        <v>97</v>
      </c>
      <c r="J741" s="716">
        <v>22161976</v>
      </c>
    </row>
    <row r="742" spans="1:10">
      <c r="A742" s="712"/>
      <c r="B742" s="712"/>
      <c r="C742" s="712"/>
      <c r="D742" s="712" t="s">
        <v>27</v>
      </c>
      <c r="E742" s="712" t="s">
        <v>223</v>
      </c>
      <c r="F742" s="712" t="s">
        <v>1766</v>
      </c>
      <c r="G742" s="712" t="s">
        <v>96</v>
      </c>
      <c r="H742" s="712" t="s">
        <v>864</v>
      </c>
      <c r="I742" s="715" t="s">
        <v>1770</v>
      </c>
      <c r="J742" s="716">
        <v>22161976</v>
      </c>
    </row>
    <row r="743" spans="1:10">
      <c r="A743" s="712"/>
      <c r="B743" s="712"/>
      <c r="C743" s="712"/>
      <c r="D743" s="712" t="s">
        <v>27</v>
      </c>
      <c r="E743" s="712" t="s">
        <v>223</v>
      </c>
      <c r="F743" s="712" t="s">
        <v>1766</v>
      </c>
      <c r="G743" s="712" t="s">
        <v>115</v>
      </c>
      <c r="H743" s="712"/>
      <c r="I743" s="715" t="s">
        <v>1781</v>
      </c>
      <c r="J743" s="716">
        <v>4569000</v>
      </c>
    </row>
    <row r="744" spans="1:10">
      <c r="A744" s="712"/>
      <c r="B744" s="712"/>
      <c r="C744" s="712"/>
      <c r="D744" s="712" t="s">
        <v>27</v>
      </c>
      <c r="E744" s="712" t="s">
        <v>223</v>
      </c>
      <c r="F744" s="712" t="s">
        <v>1766</v>
      </c>
      <c r="G744" s="712" t="s">
        <v>115</v>
      </c>
      <c r="H744" s="712" t="s">
        <v>116</v>
      </c>
      <c r="I744" s="715" t="s">
        <v>117</v>
      </c>
      <c r="J744" s="716">
        <v>4569000</v>
      </c>
    </row>
    <row r="745" spans="1:10">
      <c r="A745" s="712"/>
      <c r="B745" s="712"/>
      <c r="C745" s="712"/>
      <c r="D745" s="712" t="s">
        <v>27</v>
      </c>
      <c r="E745" s="712" t="s">
        <v>223</v>
      </c>
      <c r="F745" s="712" t="s">
        <v>1766</v>
      </c>
      <c r="G745" s="712" t="s">
        <v>125</v>
      </c>
      <c r="H745" s="712"/>
      <c r="I745" s="715" t="s">
        <v>126</v>
      </c>
      <c r="J745" s="716">
        <v>30750000</v>
      </c>
    </row>
    <row r="746" spans="1:10">
      <c r="A746" s="712"/>
      <c r="B746" s="712"/>
      <c r="C746" s="712"/>
      <c r="D746" s="712" t="s">
        <v>27</v>
      </c>
      <c r="E746" s="712" t="s">
        <v>223</v>
      </c>
      <c r="F746" s="712" t="s">
        <v>1766</v>
      </c>
      <c r="G746" s="712" t="s">
        <v>125</v>
      </c>
      <c r="H746" s="712" t="s">
        <v>430</v>
      </c>
      <c r="I746" s="715" t="s">
        <v>431</v>
      </c>
      <c r="J746" s="716">
        <v>6786000</v>
      </c>
    </row>
    <row r="747" spans="1:10">
      <c r="A747" s="712"/>
      <c r="B747" s="712"/>
      <c r="C747" s="712"/>
      <c r="D747" s="712" t="s">
        <v>27</v>
      </c>
      <c r="E747" s="712" t="s">
        <v>223</v>
      </c>
      <c r="F747" s="712" t="s">
        <v>1766</v>
      </c>
      <c r="G747" s="712" t="s">
        <v>125</v>
      </c>
      <c r="H747" s="712" t="s">
        <v>552</v>
      </c>
      <c r="I747" s="715" t="s">
        <v>553</v>
      </c>
      <c r="J747" s="716">
        <v>14280000</v>
      </c>
    </row>
    <row r="748" spans="1:10">
      <c r="A748" s="712"/>
      <c r="B748" s="712"/>
      <c r="C748" s="712"/>
      <c r="D748" s="712" t="s">
        <v>27</v>
      </c>
      <c r="E748" s="712" t="s">
        <v>223</v>
      </c>
      <c r="F748" s="712" t="s">
        <v>1766</v>
      </c>
      <c r="G748" s="712" t="s">
        <v>125</v>
      </c>
      <c r="H748" s="712" t="s">
        <v>127</v>
      </c>
      <c r="I748" s="715" t="s">
        <v>128</v>
      </c>
      <c r="J748" s="716">
        <v>4500000</v>
      </c>
    </row>
    <row r="749" spans="1:10">
      <c r="A749" s="712"/>
      <c r="B749" s="712"/>
      <c r="C749" s="712"/>
      <c r="D749" s="712" t="s">
        <v>27</v>
      </c>
      <c r="E749" s="712" t="s">
        <v>223</v>
      </c>
      <c r="F749" s="712" t="s">
        <v>1766</v>
      </c>
      <c r="G749" s="712" t="s">
        <v>125</v>
      </c>
      <c r="H749" s="712" t="s">
        <v>584</v>
      </c>
      <c r="I749" s="715" t="s">
        <v>135</v>
      </c>
      <c r="J749" s="716">
        <v>5184000</v>
      </c>
    </row>
    <row r="750" spans="1:10" ht="39.6">
      <c r="A750" s="712"/>
      <c r="B750" s="712"/>
      <c r="C750" s="712"/>
      <c r="D750" s="712" t="s">
        <v>27</v>
      </c>
      <c r="E750" s="712" t="s">
        <v>223</v>
      </c>
      <c r="F750" s="712" t="s">
        <v>1766</v>
      </c>
      <c r="G750" s="712" t="s">
        <v>560</v>
      </c>
      <c r="H750" s="712"/>
      <c r="I750" s="715" t="s">
        <v>1790</v>
      </c>
      <c r="J750" s="716">
        <v>1803000</v>
      </c>
    </row>
    <row r="751" spans="1:10">
      <c r="A751" s="712"/>
      <c r="B751" s="712"/>
      <c r="C751" s="712"/>
      <c r="D751" s="712" t="s">
        <v>27</v>
      </c>
      <c r="E751" s="712" t="s">
        <v>223</v>
      </c>
      <c r="F751" s="712" t="s">
        <v>1766</v>
      </c>
      <c r="G751" s="712" t="s">
        <v>560</v>
      </c>
      <c r="H751" s="712" t="s">
        <v>418</v>
      </c>
      <c r="I751" s="715" t="s">
        <v>1793</v>
      </c>
      <c r="J751" s="716">
        <v>1803000</v>
      </c>
    </row>
    <row r="752" spans="1:10" ht="26.4">
      <c r="A752" s="712"/>
      <c r="B752" s="712"/>
      <c r="C752" s="712"/>
      <c r="D752" s="712" t="s">
        <v>27</v>
      </c>
      <c r="E752" s="712" t="s">
        <v>223</v>
      </c>
      <c r="F752" s="712" t="s">
        <v>1766</v>
      </c>
      <c r="G752" s="712" t="s">
        <v>130</v>
      </c>
      <c r="H752" s="712"/>
      <c r="I752" s="715" t="s">
        <v>131</v>
      </c>
      <c r="J752" s="716">
        <v>716000</v>
      </c>
    </row>
    <row r="753" spans="1:10">
      <c r="A753" s="712"/>
      <c r="B753" s="712"/>
      <c r="C753" s="712"/>
      <c r="D753" s="712" t="s">
        <v>27</v>
      </c>
      <c r="E753" s="712" t="s">
        <v>223</v>
      </c>
      <c r="F753" s="712" t="s">
        <v>1766</v>
      </c>
      <c r="G753" s="712" t="s">
        <v>130</v>
      </c>
      <c r="H753" s="712" t="s">
        <v>585</v>
      </c>
      <c r="I753" s="715" t="s">
        <v>1799</v>
      </c>
      <c r="J753" s="716">
        <v>716000</v>
      </c>
    </row>
    <row r="754" spans="1:10">
      <c r="A754" s="712"/>
      <c r="B754" s="712"/>
      <c r="C754" s="712"/>
      <c r="D754" s="712" t="s">
        <v>27</v>
      </c>
      <c r="E754" s="712" t="s">
        <v>1062</v>
      </c>
      <c r="F754" s="712"/>
      <c r="G754" s="712"/>
      <c r="H754" s="712"/>
      <c r="I754" s="715" t="s">
        <v>1375</v>
      </c>
      <c r="J754" s="716">
        <v>20000000</v>
      </c>
    </row>
    <row r="755" spans="1:10" ht="39.6">
      <c r="A755" s="712"/>
      <c r="B755" s="712"/>
      <c r="C755" s="712"/>
      <c r="D755" s="712" t="s">
        <v>27</v>
      </c>
      <c r="E755" s="712" t="s">
        <v>1062</v>
      </c>
      <c r="F755" s="712" t="s">
        <v>1945</v>
      </c>
      <c r="G755" s="712"/>
      <c r="H755" s="712"/>
      <c r="I755" s="715" t="s">
        <v>1946</v>
      </c>
      <c r="J755" s="716">
        <v>20000000</v>
      </c>
    </row>
    <row r="756" spans="1:10">
      <c r="A756" s="712"/>
      <c r="B756" s="712"/>
      <c r="C756" s="712"/>
      <c r="D756" s="712" t="s">
        <v>27</v>
      </c>
      <c r="E756" s="712" t="s">
        <v>1062</v>
      </c>
      <c r="F756" s="712" t="s">
        <v>1945</v>
      </c>
      <c r="G756" s="712" t="s">
        <v>125</v>
      </c>
      <c r="H756" s="712"/>
      <c r="I756" s="715" t="s">
        <v>126</v>
      </c>
      <c r="J756" s="716">
        <v>4600000</v>
      </c>
    </row>
    <row r="757" spans="1:10">
      <c r="A757" s="712"/>
      <c r="B757" s="712"/>
      <c r="C757" s="712"/>
      <c r="D757" s="712" t="s">
        <v>27</v>
      </c>
      <c r="E757" s="712" t="s">
        <v>1062</v>
      </c>
      <c r="F757" s="712" t="s">
        <v>1945</v>
      </c>
      <c r="G757" s="712" t="s">
        <v>125</v>
      </c>
      <c r="H757" s="712" t="s">
        <v>552</v>
      </c>
      <c r="I757" s="715" t="s">
        <v>553</v>
      </c>
      <c r="J757" s="716">
        <v>4600000</v>
      </c>
    </row>
    <row r="758" spans="1:10">
      <c r="A758" s="712"/>
      <c r="B758" s="712"/>
      <c r="C758" s="712"/>
      <c r="D758" s="712" t="s">
        <v>27</v>
      </c>
      <c r="E758" s="712" t="s">
        <v>1062</v>
      </c>
      <c r="F758" s="712" t="s">
        <v>1945</v>
      </c>
      <c r="G758" s="712" t="s">
        <v>554</v>
      </c>
      <c r="H758" s="712"/>
      <c r="I758" s="715" t="s">
        <v>555</v>
      </c>
      <c r="J758" s="716">
        <v>8400000</v>
      </c>
    </row>
    <row r="759" spans="1:10">
      <c r="A759" s="712"/>
      <c r="B759" s="712"/>
      <c r="C759" s="712"/>
      <c r="D759" s="712" t="s">
        <v>27</v>
      </c>
      <c r="E759" s="712" t="s">
        <v>1062</v>
      </c>
      <c r="F759" s="712" t="s">
        <v>1945</v>
      </c>
      <c r="G759" s="712" t="s">
        <v>554</v>
      </c>
      <c r="H759" s="712" t="s">
        <v>556</v>
      </c>
      <c r="I759" s="715" t="s">
        <v>557</v>
      </c>
      <c r="J759" s="716">
        <v>8400000</v>
      </c>
    </row>
    <row r="760" spans="1:10">
      <c r="A760" s="712"/>
      <c r="B760" s="712"/>
      <c r="C760" s="712"/>
      <c r="D760" s="712" t="s">
        <v>27</v>
      </c>
      <c r="E760" s="712" t="s">
        <v>1062</v>
      </c>
      <c r="F760" s="712" t="s">
        <v>1945</v>
      </c>
      <c r="G760" s="712" t="s">
        <v>134</v>
      </c>
      <c r="H760" s="712"/>
      <c r="I760" s="715" t="s">
        <v>135</v>
      </c>
      <c r="J760" s="716">
        <v>7000000</v>
      </c>
    </row>
    <row r="761" spans="1:10">
      <c r="A761" s="712"/>
      <c r="B761" s="712"/>
      <c r="C761" s="712"/>
      <c r="D761" s="712" t="s">
        <v>27</v>
      </c>
      <c r="E761" s="712" t="s">
        <v>1062</v>
      </c>
      <c r="F761" s="712" t="s">
        <v>1945</v>
      </c>
      <c r="G761" s="712" t="s">
        <v>134</v>
      </c>
      <c r="H761" s="712" t="s">
        <v>137</v>
      </c>
      <c r="I761" s="715" t="s">
        <v>138</v>
      </c>
      <c r="J761" s="716">
        <v>7000000</v>
      </c>
    </row>
    <row r="762" spans="1:10" ht="26.4">
      <c r="A762" s="712"/>
      <c r="B762" s="712"/>
      <c r="C762" s="712"/>
      <c r="D762" s="712" t="s">
        <v>325</v>
      </c>
      <c r="E762" s="712"/>
      <c r="F762" s="712"/>
      <c r="G762" s="712"/>
      <c r="H762" s="712"/>
      <c r="I762" s="715" t="s">
        <v>326</v>
      </c>
      <c r="J762" s="716">
        <v>390000000</v>
      </c>
    </row>
    <row r="763" spans="1:10">
      <c r="A763" s="712"/>
      <c r="B763" s="712"/>
      <c r="C763" s="712"/>
      <c r="D763" s="712" t="s">
        <v>325</v>
      </c>
      <c r="E763" s="712" t="s">
        <v>188</v>
      </c>
      <c r="F763" s="712"/>
      <c r="G763" s="712"/>
      <c r="H763" s="712"/>
      <c r="I763" s="715" t="s">
        <v>1374</v>
      </c>
      <c r="J763" s="716">
        <v>80000000</v>
      </c>
    </row>
    <row r="764" spans="1:10">
      <c r="A764" s="712"/>
      <c r="B764" s="712"/>
      <c r="C764" s="712"/>
      <c r="D764" s="712" t="s">
        <v>325</v>
      </c>
      <c r="E764" s="712" t="s">
        <v>188</v>
      </c>
      <c r="F764" s="712" t="s">
        <v>1828</v>
      </c>
      <c r="G764" s="712"/>
      <c r="H764" s="712"/>
      <c r="I764" s="715" t="s">
        <v>1829</v>
      </c>
      <c r="J764" s="716">
        <v>80000000</v>
      </c>
    </row>
    <row r="765" spans="1:10">
      <c r="A765" s="712"/>
      <c r="B765" s="712"/>
      <c r="C765" s="712"/>
      <c r="D765" s="712" t="s">
        <v>325</v>
      </c>
      <c r="E765" s="712" t="s">
        <v>188</v>
      </c>
      <c r="F765" s="712" t="s">
        <v>1828</v>
      </c>
      <c r="G765" s="712" t="s">
        <v>120</v>
      </c>
      <c r="H765" s="712"/>
      <c r="I765" s="715" t="s">
        <v>121</v>
      </c>
      <c r="J765" s="716">
        <v>14780000</v>
      </c>
    </row>
    <row r="766" spans="1:10">
      <c r="A766" s="712"/>
      <c r="B766" s="712"/>
      <c r="C766" s="712"/>
      <c r="D766" s="712" t="s">
        <v>325</v>
      </c>
      <c r="E766" s="712" t="s">
        <v>188</v>
      </c>
      <c r="F766" s="712" t="s">
        <v>1828</v>
      </c>
      <c r="G766" s="712" t="s">
        <v>120</v>
      </c>
      <c r="H766" s="712" t="s">
        <v>315</v>
      </c>
      <c r="I766" s="715" t="s">
        <v>1831</v>
      </c>
      <c r="J766" s="716">
        <v>14780000</v>
      </c>
    </row>
    <row r="767" spans="1:10">
      <c r="A767" s="712"/>
      <c r="B767" s="712"/>
      <c r="C767" s="712"/>
      <c r="D767" s="712" t="s">
        <v>325</v>
      </c>
      <c r="E767" s="712" t="s">
        <v>188</v>
      </c>
      <c r="F767" s="712" t="s">
        <v>1828</v>
      </c>
      <c r="G767" s="712" t="s">
        <v>160</v>
      </c>
      <c r="H767" s="712"/>
      <c r="I767" s="715" t="s">
        <v>161</v>
      </c>
      <c r="J767" s="716">
        <v>61400000</v>
      </c>
    </row>
    <row r="768" spans="1:10">
      <c r="A768" s="712"/>
      <c r="B768" s="712"/>
      <c r="C768" s="712"/>
      <c r="D768" s="712" t="s">
        <v>325</v>
      </c>
      <c r="E768" s="712" t="s">
        <v>188</v>
      </c>
      <c r="F768" s="712" t="s">
        <v>1828</v>
      </c>
      <c r="G768" s="712" t="s">
        <v>160</v>
      </c>
      <c r="H768" s="712" t="s">
        <v>544</v>
      </c>
      <c r="I768" s="715" t="s">
        <v>545</v>
      </c>
      <c r="J768" s="716">
        <v>3000000</v>
      </c>
    </row>
    <row r="769" spans="1:10">
      <c r="A769" s="712"/>
      <c r="B769" s="712"/>
      <c r="C769" s="712"/>
      <c r="D769" s="712" t="s">
        <v>325</v>
      </c>
      <c r="E769" s="712" t="s">
        <v>188</v>
      </c>
      <c r="F769" s="712" t="s">
        <v>1828</v>
      </c>
      <c r="G769" s="712" t="s">
        <v>160</v>
      </c>
      <c r="H769" s="712" t="s">
        <v>438</v>
      </c>
      <c r="I769" s="715" t="s">
        <v>1786</v>
      </c>
      <c r="J769" s="716">
        <v>3000000</v>
      </c>
    </row>
    <row r="770" spans="1:10">
      <c r="A770" s="712"/>
      <c r="B770" s="712"/>
      <c r="C770" s="712"/>
      <c r="D770" s="712" t="s">
        <v>325</v>
      </c>
      <c r="E770" s="712" t="s">
        <v>188</v>
      </c>
      <c r="F770" s="712" t="s">
        <v>1828</v>
      </c>
      <c r="G770" s="712" t="s">
        <v>160</v>
      </c>
      <c r="H770" s="712" t="s">
        <v>549</v>
      </c>
      <c r="I770" s="715" t="s">
        <v>550</v>
      </c>
      <c r="J770" s="716">
        <v>40200000</v>
      </c>
    </row>
    <row r="771" spans="1:10">
      <c r="A771" s="712"/>
      <c r="B771" s="712"/>
      <c r="C771" s="712"/>
      <c r="D771" s="712" t="s">
        <v>325</v>
      </c>
      <c r="E771" s="712" t="s">
        <v>188</v>
      </c>
      <c r="F771" s="712" t="s">
        <v>1828</v>
      </c>
      <c r="G771" s="712" t="s">
        <v>160</v>
      </c>
      <c r="H771" s="712" t="s">
        <v>551</v>
      </c>
      <c r="I771" s="715" t="s">
        <v>133</v>
      </c>
      <c r="J771" s="716">
        <v>15200000</v>
      </c>
    </row>
    <row r="772" spans="1:10" ht="26.4">
      <c r="A772" s="712"/>
      <c r="B772" s="712"/>
      <c r="C772" s="712"/>
      <c r="D772" s="712" t="s">
        <v>325</v>
      </c>
      <c r="E772" s="712" t="s">
        <v>188</v>
      </c>
      <c r="F772" s="712" t="s">
        <v>1828</v>
      </c>
      <c r="G772" s="712" t="s">
        <v>130</v>
      </c>
      <c r="H772" s="712"/>
      <c r="I772" s="715" t="s">
        <v>131</v>
      </c>
      <c r="J772" s="716">
        <v>3820000</v>
      </c>
    </row>
    <row r="773" spans="1:10">
      <c r="A773" s="712"/>
      <c r="B773" s="712"/>
      <c r="C773" s="712"/>
      <c r="D773" s="712" t="s">
        <v>325</v>
      </c>
      <c r="E773" s="712" t="s">
        <v>188</v>
      </c>
      <c r="F773" s="712" t="s">
        <v>1828</v>
      </c>
      <c r="G773" s="712" t="s">
        <v>130</v>
      </c>
      <c r="H773" s="712" t="s">
        <v>585</v>
      </c>
      <c r="I773" s="715" t="s">
        <v>1799</v>
      </c>
      <c r="J773" s="716">
        <v>1920000</v>
      </c>
    </row>
    <row r="774" spans="1:10">
      <c r="A774" s="712"/>
      <c r="B774" s="712"/>
      <c r="C774" s="712"/>
      <c r="D774" s="712" t="s">
        <v>325</v>
      </c>
      <c r="E774" s="712" t="s">
        <v>188</v>
      </c>
      <c r="F774" s="712" t="s">
        <v>1828</v>
      </c>
      <c r="G774" s="712" t="s">
        <v>130</v>
      </c>
      <c r="H774" s="712" t="s">
        <v>132</v>
      </c>
      <c r="I774" s="715" t="s">
        <v>135</v>
      </c>
      <c r="J774" s="716">
        <v>1900000</v>
      </c>
    </row>
    <row r="775" spans="1:10" ht="26.4">
      <c r="A775" s="712"/>
      <c r="B775" s="712"/>
      <c r="C775" s="712"/>
      <c r="D775" s="712" t="s">
        <v>325</v>
      </c>
      <c r="E775" s="712" t="s">
        <v>223</v>
      </c>
      <c r="F775" s="712"/>
      <c r="G775" s="712"/>
      <c r="H775" s="712"/>
      <c r="I775" s="715" t="s">
        <v>1765</v>
      </c>
      <c r="J775" s="716">
        <v>310000000</v>
      </c>
    </row>
    <row r="776" spans="1:10">
      <c r="A776" s="712"/>
      <c r="B776" s="712"/>
      <c r="C776" s="712"/>
      <c r="D776" s="712" t="s">
        <v>325</v>
      </c>
      <c r="E776" s="712" t="s">
        <v>223</v>
      </c>
      <c r="F776" s="712" t="s">
        <v>1766</v>
      </c>
      <c r="G776" s="712"/>
      <c r="H776" s="712"/>
      <c r="I776" s="715" t="s">
        <v>1767</v>
      </c>
      <c r="J776" s="716">
        <v>310000000</v>
      </c>
    </row>
    <row r="777" spans="1:10">
      <c r="A777" s="712"/>
      <c r="B777" s="712"/>
      <c r="C777" s="712"/>
      <c r="D777" s="712" t="s">
        <v>325</v>
      </c>
      <c r="E777" s="712" t="s">
        <v>223</v>
      </c>
      <c r="F777" s="712" t="s">
        <v>1766</v>
      </c>
      <c r="G777" s="712" t="s">
        <v>96</v>
      </c>
      <c r="H777" s="712"/>
      <c r="I777" s="715" t="s">
        <v>97</v>
      </c>
      <c r="J777" s="716">
        <v>2160000</v>
      </c>
    </row>
    <row r="778" spans="1:10">
      <c r="A778" s="712"/>
      <c r="B778" s="712"/>
      <c r="C778" s="712"/>
      <c r="D778" s="712" t="s">
        <v>325</v>
      </c>
      <c r="E778" s="712" t="s">
        <v>223</v>
      </c>
      <c r="F778" s="712" t="s">
        <v>1766</v>
      </c>
      <c r="G778" s="712" t="s">
        <v>96</v>
      </c>
      <c r="H778" s="712" t="s">
        <v>864</v>
      </c>
      <c r="I778" s="715" t="s">
        <v>1770</v>
      </c>
      <c r="J778" s="716">
        <v>2160000</v>
      </c>
    </row>
    <row r="779" spans="1:10">
      <c r="A779" s="712"/>
      <c r="B779" s="712"/>
      <c r="C779" s="712"/>
      <c r="D779" s="712" t="s">
        <v>325</v>
      </c>
      <c r="E779" s="712" t="s">
        <v>223</v>
      </c>
      <c r="F779" s="712" t="s">
        <v>1766</v>
      </c>
      <c r="G779" s="712" t="s">
        <v>115</v>
      </c>
      <c r="H779" s="712"/>
      <c r="I779" s="715" t="s">
        <v>1781</v>
      </c>
      <c r="J779" s="716">
        <v>6173000</v>
      </c>
    </row>
    <row r="780" spans="1:10">
      <c r="A780" s="712"/>
      <c r="B780" s="712"/>
      <c r="C780" s="712"/>
      <c r="D780" s="712" t="s">
        <v>325</v>
      </c>
      <c r="E780" s="712" t="s">
        <v>223</v>
      </c>
      <c r="F780" s="712" t="s">
        <v>1766</v>
      </c>
      <c r="G780" s="712" t="s">
        <v>115</v>
      </c>
      <c r="H780" s="712" t="s">
        <v>116</v>
      </c>
      <c r="I780" s="715" t="s">
        <v>117</v>
      </c>
      <c r="J780" s="716">
        <v>6173000</v>
      </c>
    </row>
    <row r="781" spans="1:10">
      <c r="A781" s="712"/>
      <c r="B781" s="712"/>
      <c r="C781" s="712"/>
      <c r="D781" s="712" t="s">
        <v>325</v>
      </c>
      <c r="E781" s="712" t="s">
        <v>223</v>
      </c>
      <c r="F781" s="712" t="s">
        <v>1766</v>
      </c>
      <c r="G781" s="712" t="s">
        <v>160</v>
      </c>
      <c r="H781" s="712"/>
      <c r="I781" s="715" t="s">
        <v>161</v>
      </c>
      <c r="J781" s="716">
        <v>36270000</v>
      </c>
    </row>
    <row r="782" spans="1:10">
      <c r="A782" s="712"/>
      <c r="B782" s="712"/>
      <c r="C782" s="712"/>
      <c r="D782" s="712" t="s">
        <v>325</v>
      </c>
      <c r="E782" s="712" t="s">
        <v>223</v>
      </c>
      <c r="F782" s="712" t="s">
        <v>1766</v>
      </c>
      <c r="G782" s="712" t="s">
        <v>160</v>
      </c>
      <c r="H782" s="712" t="s">
        <v>162</v>
      </c>
      <c r="I782" s="715" t="s">
        <v>163</v>
      </c>
      <c r="J782" s="716">
        <v>18720000</v>
      </c>
    </row>
    <row r="783" spans="1:10">
      <c r="A783" s="712"/>
      <c r="B783" s="712"/>
      <c r="C783" s="712"/>
      <c r="D783" s="712" t="s">
        <v>325</v>
      </c>
      <c r="E783" s="712" t="s">
        <v>223</v>
      </c>
      <c r="F783" s="712" t="s">
        <v>1766</v>
      </c>
      <c r="G783" s="712" t="s">
        <v>160</v>
      </c>
      <c r="H783" s="712" t="s">
        <v>551</v>
      </c>
      <c r="I783" s="715" t="s">
        <v>133</v>
      </c>
      <c r="J783" s="716">
        <v>17550000</v>
      </c>
    </row>
    <row r="784" spans="1:10">
      <c r="A784" s="712"/>
      <c r="B784" s="712"/>
      <c r="C784" s="712"/>
      <c r="D784" s="712" t="s">
        <v>325</v>
      </c>
      <c r="E784" s="712" t="s">
        <v>223</v>
      </c>
      <c r="F784" s="712" t="s">
        <v>1766</v>
      </c>
      <c r="G784" s="712" t="s">
        <v>125</v>
      </c>
      <c r="H784" s="712"/>
      <c r="I784" s="715" t="s">
        <v>126</v>
      </c>
      <c r="J784" s="716">
        <v>88967000</v>
      </c>
    </row>
    <row r="785" spans="1:10">
      <c r="A785" s="712"/>
      <c r="B785" s="712"/>
      <c r="C785" s="712"/>
      <c r="D785" s="712" t="s">
        <v>325</v>
      </c>
      <c r="E785" s="712" t="s">
        <v>223</v>
      </c>
      <c r="F785" s="712" t="s">
        <v>1766</v>
      </c>
      <c r="G785" s="712" t="s">
        <v>125</v>
      </c>
      <c r="H785" s="712" t="s">
        <v>430</v>
      </c>
      <c r="I785" s="715" t="s">
        <v>431</v>
      </c>
      <c r="J785" s="716">
        <v>27567000</v>
      </c>
    </row>
    <row r="786" spans="1:10">
      <c r="A786" s="712"/>
      <c r="B786" s="712"/>
      <c r="C786" s="712"/>
      <c r="D786" s="712" t="s">
        <v>325</v>
      </c>
      <c r="E786" s="712" t="s">
        <v>223</v>
      </c>
      <c r="F786" s="712" t="s">
        <v>1766</v>
      </c>
      <c r="G786" s="712" t="s">
        <v>125</v>
      </c>
      <c r="H786" s="712" t="s">
        <v>552</v>
      </c>
      <c r="I786" s="715" t="s">
        <v>553</v>
      </c>
      <c r="J786" s="716">
        <v>50600000</v>
      </c>
    </row>
    <row r="787" spans="1:10">
      <c r="A787" s="712"/>
      <c r="B787" s="712"/>
      <c r="C787" s="712"/>
      <c r="D787" s="712" t="s">
        <v>325</v>
      </c>
      <c r="E787" s="712" t="s">
        <v>223</v>
      </c>
      <c r="F787" s="712" t="s">
        <v>1766</v>
      </c>
      <c r="G787" s="712" t="s">
        <v>125</v>
      </c>
      <c r="H787" s="712" t="s">
        <v>127</v>
      </c>
      <c r="I787" s="715" t="s">
        <v>128</v>
      </c>
      <c r="J787" s="716">
        <v>10800000</v>
      </c>
    </row>
    <row r="788" spans="1:10">
      <c r="A788" s="712"/>
      <c r="B788" s="712"/>
      <c r="C788" s="712"/>
      <c r="D788" s="712" t="s">
        <v>325</v>
      </c>
      <c r="E788" s="712" t="s">
        <v>223</v>
      </c>
      <c r="F788" s="712" t="s">
        <v>1766</v>
      </c>
      <c r="G788" s="712" t="s">
        <v>554</v>
      </c>
      <c r="H788" s="712"/>
      <c r="I788" s="715" t="s">
        <v>555</v>
      </c>
      <c r="J788" s="716">
        <v>50500000</v>
      </c>
    </row>
    <row r="789" spans="1:10">
      <c r="A789" s="712"/>
      <c r="B789" s="712"/>
      <c r="C789" s="712"/>
      <c r="D789" s="712" t="s">
        <v>325</v>
      </c>
      <c r="E789" s="712" t="s">
        <v>223</v>
      </c>
      <c r="F789" s="712" t="s">
        <v>1766</v>
      </c>
      <c r="G789" s="712" t="s">
        <v>554</v>
      </c>
      <c r="H789" s="712" t="s">
        <v>556</v>
      </c>
      <c r="I789" s="715" t="s">
        <v>557</v>
      </c>
      <c r="J789" s="716">
        <v>50500000</v>
      </c>
    </row>
    <row r="790" spans="1:10">
      <c r="A790" s="712"/>
      <c r="B790" s="712"/>
      <c r="C790" s="712"/>
      <c r="D790" s="712" t="s">
        <v>325</v>
      </c>
      <c r="E790" s="712" t="s">
        <v>223</v>
      </c>
      <c r="F790" s="712" t="s">
        <v>1766</v>
      </c>
      <c r="G790" s="712" t="s">
        <v>134</v>
      </c>
      <c r="H790" s="712"/>
      <c r="I790" s="715" t="s">
        <v>135</v>
      </c>
      <c r="J790" s="716">
        <v>125930000</v>
      </c>
    </row>
    <row r="791" spans="1:10">
      <c r="A791" s="712"/>
      <c r="B791" s="712"/>
      <c r="C791" s="712"/>
      <c r="D791" s="712" t="s">
        <v>325</v>
      </c>
      <c r="E791" s="712" t="s">
        <v>223</v>
      </c>
      <c r="F791" s="712" t="s">
        <v>1766</v>
      </c>
      <c r="G791" s="712" t="s">
        <v>134</v>
      </c>
      <c r="H791" s="712" t="s">
        <v>139</v>
      </c>
      <c r="I791" s="715" t="s">
        <v>140</v>
      </c>
      <c r="J791" s="716">
        <v>125930000</v>
      </c>
    </row>
    <row r="792" spans="1:10">
      <c r="A792" s="712"/>
      <c r="B792" s="712"/>
      <c r="C792" s="712"/>
      <c r="D792" s="712" t="s">
        <v>12</v>
      </c>
      <c r="E792" s="712"/>
      <c r="F792" s="712"/>
      <c r="G792" s="712"/>
      <c r="H792" s="712"/>
      <c r="I792" s="715" t="s">
        <v>2025</v>
      </c>
      <c r="J792" s="716">
        <v>55000000</v>
      </c>
    </row>
    <row r="793" spans="1:10" ht="26.4">
      <c r="A793" s="712"/>
      <c r="B793" s="712"/>
      <c r="C793" s="712"/>
      <c r="D793" s="712" t="s">
        <v>12</v>
      </c>
      <c r="E793" s="712" t="s">
        <v>223</v>
      </c>
      <c r="F793" s="712"/>
      <c r="G793" s="712"/>
      <c r="H793" s="712"/>
      <c r="I793" s="715" t="s">
        <v>1765</v>
      </c>
      <c r="J793" s="716">
        <v>25000000</v>
      </c>
    </row>
    <row r="794" spans="1:10">
      <c r="A794" s="712"/>
      <c r="B794" s="712"/>
      <c r="C794" s="712"/>
      <c r="D794" s="712" t="s">
        <v>12</v>
      </c>
      <c r="E794" s="712" t="s">
        <v>223</v>
      </c>
      <c r="F794" s="712" t="s">
        <v>1766</v>
      </c>
      <c r="G794" s="712"/>
      <c r="H794" s="712"/>
      <c r="I794" s="715" t="s">
        <v>1767</v>
      </c>
      <c r="J794" s="716">
        <v>25000000</v>
      </c>
    </row>
    <row r="795" spans="1:10">
      <c r="A795" s="712"/>
      <c r="B795" s="712"/>
      <c r="C795" s="712"/>
      <c r="D795" s="712" t="s">
        <v>12</v>
      </c>
      <c r="E795" s="712" t="s">
        <v>223</v>
      </c>
      <c r="F795" s="712" t="s">
        <v>1766</v>
      </c>
      <c r="G795" s="712" t="s">
        <v>96</v>
      </c>
      <c r="H795" s="712"/>
      <c r="I795" s="715" t="s">
        <v>97</v>
      </c>
      <c r="J795" s="716">
        <v>5644391</v>
      </c>
    </row>
    <row r="796" spans="1:10">
      <c r="A796" s="712"/>
      <c r="B796" s="712"/>
      <c r="C796" s="712"/>
      <c r="D796" s="712" t="s">
        <v>12</v>
      </c>
      <c r="E796" s="712" t="s">
        <v>223</v>
      </c>
      <c r="F796" s="712" t="s">
        <v>1766</v>
      </c>
      <c r="G796" s="712" t="s">
        <v>96</v>
      </c>
      <c r="H796" s="712" t="s">
        <v>864</v>
      </c>
      <c r="I796" s="715" t="s">
        <v>1770</v>
      </c>
      <c r="J796" s="716">
        <v>5644391</v>
      </c>
    </row>
    <row r="797" spans="1:10">
      <c r="A797" s="712"/>
      <c r="B797" s="712"/>
      <c r="C797" s="712"/>
      <c r="D797" s="712" t="s">
        <v>12</v>
      </c>
      <c r="E797" s="712" t="s">
        <v>223</v>
      </c>
      <c r="F797" s="712" t="s">
        <v>1766</v>
      </c>
      <c r="G797" s="712" t="s">
        <v>115</v>
      </c>
      <c r="H797" s="712"/>
      <c r="I797" s="715" t="s">
        <v>1781</v>
      </c>
      <c r="J797" s="716">
        <v>3860000</v>
      </c>
    </row>
    <row r="798" spans="1:10">
      <c r="A798" s="712"/>
      <c r="B798" s="712"/>
      <c r="C798" s="712"/>
      <c r="D798" s="712" t="s">
        <v>12</v>
      </c>
      <c r="E798" s="712" t="s">
        <v>223</v>
      </c>
      <c r="F798" s="712" t="s">
        <v>1766</v>
      </c>
      <c r="G798" s="712" t="s">
        <v>115</v>
      </c>
      <c r="H798" s="712" t="s">
        <v>116</v>
      </c>
      <c r="I798" s="715" t="s">
        <v>117</v>
      </c>
      <c r="J798" s="716">
        <v>3860000</v>
      </c>
    </row>
    <row r="799" spans="1:10">
      <c r="A799" s="712"/>
      <c r="B799" s="712"/>
      <c r="C799" s="712"/>
      <c r="D799" s="712" t="s">
        <v>12</v>
      </c>
      <c r="E799" s="712" t="s">
        <v>223</v>
      </c>
      <c r="F799" s="712" t="s">
        <v>1766</v>
      </c>
      <c r="G799" s="712" t="s">
        <v>160</v>
      </c>
      <c r="H799" s="712"/>
      <c r="I799" s="715" t="s">
        <v>161</v>
      </c>
      <c r="J799" s="716">
        <v>1945609</v>
      </c>
    </row>
    <row r="800" spans="1:10">
      <c r="A800" s="712"/>
      <c r="B800" s="712"/>
      <c r="C800" s="712"/>
      <c r="D800" s="712" t="s">
        <v>12</v>
      </c>
      <c r="E800" s="712" t="s">
        <v>223</v>
      </c>
      <c r="F800" s="712" t="s">
        <v>1766</v>
      </c>
      <c r="G800" s="712" t="s">
        <v>160</v>
      </c>
      <c r="H800" s="712" t="s">
        <v>162</v>
      </c>
      <c r="I800" s="715" t="s">
        <v>163</v>
      </c>
      <c r="J800" s="716">
        <v>1945609</v>
      </c>
    </row>
    <row r="801" spans="1:10">
      <c r="A801" s="712"/>
      <c r="B801" s="712"/>
      <c r="C801" s="712"/>
      <c r="D801" s="712" t="s">
        <v>12</v>
      </c>
      <c r="E801" s="712" t="s">
        <v>223</v>
      </c>
      <c r="F801" s="712" t="s">
        <v>1766</v>
      </c>
      <c r="G801" s="712" t="s">
        <v>125</v>
      </c>
      <c r="H801" s="712"/>
      <c r="I801" s="715" t="s">
        <v>126</v>
      </c>
      <c r="J801" s="716">
        <v>9700000</v>
      </c>
    </row>
    <row r="802" spans="1:10">
      <c r="A802" s="712"/>
      <c r="B802" s="712"/>
      <c r="C802" s="712"/>
      <c r="D802" s="712" t="s">
        <v>12</v>
      </c>
      <c r="E802" s="712" t="s">
        <v>223</v>
      </c>
      <c r="F802" s="712" t="s">
        <v>1766</v>
      </c>
      <c r="G802" s="712" t="s">
        <v>125</v>
      </c>
      <c r="H802" s="712" t="s">
        <v>430</v>
      </c>
      <c r="I802" s="715" t="s">
        <v>431</v>
      </c>
      <c r="J802" s="716">
        <v>2900000</v>
      </c>
    </row>
    <row r="803" spans="1:10">
      <c r="A803" s="712"/>
      <c r="B803" s="712"/>
      <c r="C803" s="712"/>
      <c r="D803" s="712" t="s">
        <v>12</v>
      </c>
      <c r="E803" s="712" t="s">
        <v>223</v>
      </c>
      <c r="F803" s="712" t="s">
        <v>1766</v>
      </c>
      <c r="G803" s="712" t="s">
        <v>125</v>
      </c>
      <c r="H803" s="712" t="s">
        <v>552</v>
      </c>
      <c r="I803" s="715" t="s">
        <v>553</v>
      </c>
      <c r="J803" s="716">
        <v>4400000</v>
      </c>
    </row>
    <row r="804" spans="1:10">
      <c r="A804" s="712"/>
      <c r="B804" s="712"/>
      <c r="C804" s="712"/>
      <c r="D804" s="712" t="s">
        <v>12</v>
      </c>
      <c r="E804" s="712" t="s">
        <v>223</v>
      </c>
      <c r="F804" s="712" t="s">
        <v>1766</v>
      </c>
      <c r="G804" s="712" t="s">
        <v>125</v>
      </c>
      <c r="H804" s="712" t="s">
        <v>127</v>
      </c>
      <c r="I804" s="715" t="s">
        <v>128</v>
      </c>
      <c r="J804" s="716">
        <v>2400000</v>
      </c>
    </row>
    <row r="805" spans="1:10">
      <c r="A805" s="712"/>
      <c r="B805" s="712"/>
      <c r="C805" s="712"/>
      <c r="D805" s="712" t="s">
        <v>12</v>
      </c>
      <c r="E805" s="712" t="s">
        <v>223</v>
      </c>
      <c r="F805" s="712" t="s">
        <v>1766</v>
      </c>
      <c r="G805" s="712" t="s">
        <v>134</v>
      </c>
      <c r="H805" s="712"/>
      <c r="I805" s="715" t="s">
        <v>135</v>
      </c>
      <c r="J805" s="716">
        <v>3850000</v>
      </c>
    </row>
    <row r="806" spans="1:10">
      <c r="A806" s="712"/>
      <c r="B806" s="712"/>
      <c r="C806" s="712"/>
      <c r="D806" s="712" t="s">
        <v>12</v>
      </c>
      <c r="E806" s="712" t="s">
        <v>223</v>
      </c>
      <c r="F806" s="712" t="s">
        <v>1766</v>
      </c>
      <c r="G806" s="712" t="s">
        <v>134</v>
      </c>
      <c r="H806" s="712" t="s">
        <v>137</v>
      </c>
      <c r="I806" s="715" t="s">
        <v>138</v>
      </c>
      <c r="J806" s="716">
        <v>3850000</v>
      </c>
    </row>
    <row r="807" spans="1:10">
      <c r="A807" s="712"/>
      <c r="B807" s="712"/>
      <c r="C807" s="712"/>
      <c r="D807" s="712" t="s">
        <v>12</v>
      </c>
      <c r="E807" s="712" t="s">
        <v>1062</v>
      </c>
      <c r="F807" s="712"/>
      <c r="G807" s="712"/>
      <c r="H807" s="712"/>
      <c r="I807" s="715" t="s">
        <v>1375</v>
      </c>
      <c r="J807" s="716">
        <v>30000000</v>
      </c>
    </row>
    <row r="808" spans="1:10" ht="39.6">
      <c r="A808" s="712"/>
      <c r="B808" s="712"/>
      <c r="C808" s="712"/>
      <c r="D808" s="712" t="s">
        <v>12</v>
      </c>
      <c r="E808" s="712" t="s">
        <v>1062</v>
      </c>
      <c r="F808" s="712" t="s">
        <v>1945</v>
      </c>
      <c r="G808" s="712"/>
      <c r="H808" s="712"/>
      <c r="I808" s="715" t="s">
        <v>1946</v>
      </c>
      <c r="J808" s="716">
        <v>30000000</v>
      </c>
    </row>
    <row r="809" spans="1:10">
      <c r="A809" s="712"/>
      <c r="B809" s="712"/>
      <c r="C809" s="712"/>
      <c r="D809" s="712" t="s">
        <v>12</v>
      </c>
      <c r="E809" s="712" t="s">
        <v>1062</v>
      </c>
      <c r="F809" s="712" t="s">
        <v>1945</v>
      </c>
      <c r="G809" s="712" t="s">
        <v>115</v>
      </c>
      <c r="H809" s="712"/>
      <c r="I809" s="715" t="s">
        <v>1781</v>
      </c>
      <c r="J809" s="716">
        <v>2000000</v>
      </c>
    </row>
    <row r="810" spans="1:10">
      <c r="A810" s="712"/>
      <c r="B810" s="712"/>
      <c r="C810" s="712"/>
      <c r="D810" s="712" t="s">
        <v>12</v>
      </c>
      <c r="E810" s="712" t="s">
        <v>1062</v>
      </c>
      <c r="F810" s="712" t="s">
        <v>1945</v>
      </c>
      <c r="G810" s="712" t="s">
        <v>115</v>
      </c>
      <c r="H810" s="712" t="s">
        <v>116</v>
      </c>
      <c r="I810" s="715" t="s">
        <v>117</v>
      </c>
      <c r="J810" s="716">
        <v>2000000</v>
      </c>
    </row>
    <row r="811" spans="1:10">
      <c r="A811" s="712"/>
      <c r="B811" s="712"/>
      <c r="C811" s="712"/>
      <c r="D811" s="712" t="s">
        <v>12</v>
      </c>
      <c r="E811" s="712" t="s">
        <v>1062</v>
      </c>
      <c r="F811" s="712" t="s">
        <v>1945</v>
      </c>
      <c r="G811" s="712" t="s">
        <v>160</v>
      </c>
      <c r="H811" s="712"/>
      <c r="I811" s="715" t="s">
        <v>161</v>
      </c>
      <c r="J811" s="716">
        <v>18000000</v>
      </c>
    </row>
    <row r="812" spans="1:10">
      <c r="A812" s="712"/>
      <c r="B812" s="712"/>
      <c r="C812" s="712"/>
      <c r="D812" s="712" t="s">
        <v>12</v>
      </c>
      <c r="E812" s="712" t="s">
        <v>1062</v>
      </c>
      <c r="F812" s="712" t="s">
        <v>1945</v>
      </c>
      <c r="G812" s="712" t="s">
        <v>160</v>
      </c>
      <c r="H812" s="712" t="s">
        <v>162</v>
      </c>
      <c r="I812" s="715" t="s">
        <v>163</v>
      </c>
      <c r="J812" s="716">
        <v>2500000</v>
      </c>
    </row>
    <row r="813" spans="1:10">
      <c r="A813" s="712"/>
      <c r="B813" s="712"/>
      <c r="C813" s="712"/>
      <c r="D813" s="712" t="s">
        <v>12</v>
      </c>
      <c r="E813" s="712" t="s">
        <v>1062</v>
      </c>
      <c r="F813" s="712" t="s">
        <v>1945</v>
      </c>
      <c r="G813" s="712" t="s">
        <v>160</v>
      </c>
      <c r="H813" s="712" t="s">
        <v>544</v>
      </c>
      <c r="I813" s="715" t="s">
        <v>545</v>
      </c>
      <c r="J813" s="716">
        <v>1200000</v>
      </c>
    </row>
    <row r="814" spans="1:10">
      <c r="A814" s="712"/>
      <c r="B814" s="712"/>
      <c r="C814" s="712"/>
      <c r="D814" s="712" t="s">
        <v>12</v>
      </c>
      <c r="E814" s="712" t="s">
        <v>1062</v>
      </c>
      <c r="F814" s="712" t="s">
        <v>1945</v>
      </c>
      <c r="G814" s="712" t="s">
        <v>160</v>
      </c>
      <c r="H814" s="712" t="s">
        <v>547</v>
      </c>
      <c r="I814" s="715" t="s">
        <v>548</v>
      </c>
      <c r="J814" s="716">
        <v>2000000</v>
      </c>
    </row>
    <row r="815" spans="1:10">
      <c r="A815" s="712"/>
      <c r="B815" s="712"/>
      <c r="C815" s="712"/>
      <c r="D815" s="712" t="s">
        <v>12</v>
      </c>
      <c r="E815" s="712" t="s">
        <v>1062</v>
      </c>
      <c r="F815" s="712" t="s">
        <v>1945</v>
      </c>
      <c r="G815" s="712" t="s">
        <v>160</v>
      </c>
      <c r="H815" s="712" t="s">
        <v>549</v>
      </c>
      <c r="I815" s="715" t="s">
        <v>550</v>
      </c>
      <c r="J815" s="716">
        <v>10000000</v>
      </c>
    </row>
    <row r="816" spans="1:10">
      <c r="A816" s="712"/>
      <c r="B816" s="712"/>
      <c r="C816" s="712"/>
      <c r="D816" s="712" t="s">
        <v>12</v>
      </c>
      <c r="E816" s="712" t="s">
        <v>1062</v>
      </c>
      <c r="F816" s="712" t="s">
        <v>1945</v>
      </c>
      <c r="G816" s="712" t="s">
        <v>160</v>
      </c>
      <c r="H816" s="712" t="s">
        <v>551</v>
      </c>
      <c r="I816" s="715" t="s">
        <v>133</v>
      </c>
      <c r="J816" s="716">
        <v>2300000</v>
      </c>
    </row>
    <row r="817" spans="1:10">
      <c r="A817" s="712"/>
      <c r="B817" s="712"/>
      <c r="C817" s="712"/>
      <c r="D817" s="712" t="s">
        <v>12</v>
      </c>
      <c r="E817" s="712" t="s">
        <v>1062</v>
      </c>
      <c r="F817" s="712" t="s">
        <v>1945</v>
      </c>
      <c r="G817" s="712" t="s">
        <v>554</v>
      </c>
      <c r="H817" s="712"/>
      <c r="I817" s="715" t="s">
        <v>555</v>
      </c>
      <c r="J817" s="716">
        <v>3200000</v>
      </c>
    </row>
    <row r="818" spans="1:10">
      <c r="A818" s="712"/>
      <c r="B818" s="712"/>
      <c r="C818" s="712"/>
      <c r="D818" s="712" t="s">
        <v>12</v>
      </c>
      <c r="E818" s="712" t="s">
        <v>1062</v>
      </c>
      <c r="F818" s="712" t="s">
        <v>1945</v>
      </c>
      <c r="G818" s="712" t="s">
        <v>554</v>
      </c>
      <c r="H818" s="712" t="s">
        <v>556</v>
      </c>
      <c r="I818" s="715" t="s">
        <v>557</v>
      </c>
      <c r="J818" s="716">
        <v>3200000</v>
      </c>
    </row>
    <row r="819" spans="1:10">
      <c r="A819" s="712"/>
      <c r="B819" s="712"/>
      <c r="C819" s="712"/>
      <c r="D819" s="712" t="s">
        <v>12</v>
      </c>
      <c r="E819" s="712" t="s">
        <v>1062</v>
      </c>
      <c r="F819" s="712" t="s">
        <v>1945</v>
      </c>
      <c r="G819" s="712" t="s">
        <v>134</v>
      </c>
      <c r="H819" s="712"/>
      <c r="I819" s="715" t="s">
        <v>135</v>
      </c>
      <c r="J819" s="716">
        <v>6800000</v>
      </c>
    </row>
    <row r="820" spans="1:10">
      <c r="A820" s="712"/>
      <c r="B820" s="712"/>
      <c r="C820" s="712"/>
      <c r="D820" s="712" t="s">
        <v>12</v>
      </c>
      <c r="E820" s="712" t="s">
        <v>1062</v>
      </c>
      <c r="F820" s="712" t="s">
        <v>1945</v>
      </c>
      <c r="G820" s="712" t="s">
        <v>134</v>
      </c>
      <c r="H820" s="712" t="s">
        <v>137</v>
      </c>
      <c r="I820" s="715" t="s">
        <v>138</v>
      </c>
      <c r="J820" s="716">
        <v>6800000</v>
      </c>
    </row>
    <row r="821" spans="1:10" ht="26.4">
      <c r="A821" s="711" t="s">
        <v>83</v>
      </c>
      <c r="B821" s="711" t="s">
        <v>2212</v>
      </c>
      <c r="C821" s="714" t="s">
        <v>2788</v>
      </c>
      <c r="D821" s="712"/>
      <c r="E821" s="712"/>
      <c r="F821" s="712"/>
      <c r="G821" s="712"/>
      <c r="H821" s="712"/>
      <c r="I821" s="712"/>
      <c r="J821" s="713">
        <v>502259010293</v>
      </c>
    </row>
    <row r="822" spans="1:10">
      <c r="A822" s="712"/>
      <c r="B822" s="712" t="s">
        <v>1240</v>
      </c>
      <c r="C822" s="715" t="s">
        <v>1241</v>
      </c>
      <c r="D822" s="712"/>
      <c r="E822" s="712"/>
      <c r="F822" s="712"/>
      <c r="G822" s="712"/>
      <c r="H822" s="712"/>
      <c r="I822" s="712"/>
      <c r="J822" s="716">
        <v>420750691239</v>
      </c>
    </row>
    <row r="823" spans="1:10">
      <c r="A823" s="712"/>
      <c r="B823" s="712"/>
      <c r="C823" s="712"/>
      <c r="D823" s="712" t="s">
        <v>280</v>
      </c>
      <c r="E823" s="712"/>
      <c r="F823" s="712"/>
      <c r="G823" s="712"/>
      <c r="H823" s="712"/>
      <c r="I823" s="715" t="s">
        <v>281</v>
      </c>
      <c r="J823" s="716">
        <v>7903199534</v>
      </c>
    </row>
    <row r="824" spans="1:10">
      <c r="A824" s="712"/>
      <c r="B824" s="712"/>
      <c r="C824" s="712"/>
      <c r="D824" s="712" t="s">
        <v>280</v>
      </c>
      <c r="E824" s="712" t="s">
        <v>188</v>
      </c>
      <c r="F824" s="712"/>
      <c r="G824" s="712"/>
      <c r="H824" s="712"/>
      <c r="I824" s="715" t="s">
        <v>1374</v>
      </c>
      <c r="J824" s="716">
        <v>7903199534</v>
      </c>
    </row>
    <row r="825" spans="1:10">
      <c r="A825" s="712"/>
      <c r="B825" s="712"/>
      <c r="C825" s="712"/>
      <c r="D825" s="712" t="s">
        <v>280</v>
      </c>
      <c r="E825" s="712" t="s">
        <v>188</v>
      </c>
      <c r="F825" s="712" t="s">
        <v>189</v>
      </c>
      <c r="G825" s="712"/>
      <c r="H825" s="712"/>
      <c r="I825" s="715" t="s">
        <v>1872</v>
      </c>
      <c r="J825" s="716">
        <v>7903199534</v>
      </c>
    </row>
    <row r="826" spans="1:10">
      <c r="A826" s="712"/>
      <c r="B826" s="712"/>
      <c r="C826" s="712"/>
      <c r="D826" s="712" t="s">
        <v>280</v>
      </c>
      <c r="E826" s="712" t="s">
        <v>188</v>
      </c>
      <c r="F826" s="712" t="s">
        <v>189</v>
      </c>
      <c r="G826" s="712" t="s">
        <v>160</v>
      </c>
      <c r="H826" s="712"/>
      <c r="I826" s="715" t="s">
        <v>161</v>
      </c>
      <c r="J826" s="716">
        <v>924000</v>
      </c>
    </row>
    <row r="827" spans="1:10">
      <c r="A827" s="712"/>
      <c r="B827" s="712"/>
      <c r="C827" s="712"/>
      <c r="D827" s="712" t="s">
        <v>280</v>
      </c>
      <c r="E827" s="712" t="s">
        <v>188</v>
      </c>
      <c r="F827" s="712" t="s">
        <v>189</v>
      </c>
      <c r="G827" s="712" t="s">
        <v>160</v>
      </c>
      <c r="H827" s="712" t="s">
        <v>162</v>
      </c>
      <c r="I827" s="715" t="s">
        <v>163</v>
      </c>
      <c r="J827" s="716">
        <v>424000</v>
      </c>
    </row>
    <row r="828" spans="1:10">
      <c r="A828" s="712"/>
      <c r="B828" s="712"/>
      <c r="C828" s="712"/>
      <c r="D828" s="712" t="s">
        <v>280</v>
      </c>
      <c r="E828" s="712" t="s">
        <v>188</v>
      </c>
      <c r="F828" s="712" t="s">
        <v>189</v>
      </c>
      <c r="G828" s="712" t="s">
        <v>160</v>
      </c>
      <c r="H828" s="712" t="s">
        <v>551</v>
      </c>
      <c r="I828" s="715" t="s">
        <v>133</v>
      </c>
      <c r="J828" s="716">
        <v>500000</v>
      </c>
    </row>
    <row r="829" spans="1:10">
      <c r="A829" s="712"/>
      <c r="B829" s="712"/>
      <c r="C829" s="712"/>
      <c r="D829" s="712" t="s">
        <v>280</v>
      </c>
      <c r="E829" s="712" t="s">
        <v>188</v>
      </c>
      <c r="F829" s="712" t="s">
        <v>189</v>
      </c>
      <c r="G829" s="712" t="s">
        <v>125</v>
      </c>
      <c r="H829" s="712"/>
      <c r="I829" s="715" t="s">
        <v>126</v>
      </c>
      <c r="J829" s="716">
        <v>16600000</v>
      </c>
    </row>
    <row r="830" spans="1:10">
      <c r="A830" s="712"/>
      <c r="B830" s="712"/>
      <c r="C830" s="712"/>
      <c r="D830" s="712" t="s">
        <v>280</v>
      </c>
      <c r="E830" s="712" t="s">
        <v>188</v>
      </c>
      <c r="F830" s="712" t="s">
        <v>189</v>
      </c>
      <c r="G830" s="712" t="s">
        <v>125</v>
      </c>
      <c r="H830" s="712" t="s">
        <v>430</v>
      </c>
      <c r="I830" s="715" t="s">
        <v>431</v>
      </c>
      <c r="J830" s="716">
        <v>3000000</v>
      </c>
    </row>
    <row r="831" spans="1:10">
      <c r="A831" s="712"/>
      <c r="B831" s="712"/>
      <c r="C831" s="712"/>
      <c r="D831" s="712" t="s">
        <v>280</v>
      </c>
      <c r="E831" s="712" t="s">
        <v>188</v>
      </c>
      <c r="F831" s="712" t="s">
        <v>189</v>
      </c>
      <c r="G831" s="712" t="s">
        <v>125</v>
      </c>
      <c r="H831" s="712" t="s">
        <v>552</v>
      </c>
      <c r="I831" s="715" t="s">
        <v>553</v>
      </c>
      <c r="J831" s="716">
        <v>6600000</v>
      </c>
    </row>
    <row r="832" spans="1:10">
      <c r="A832" s="712"/>
      <c r="B832" s="712"/>
      <c r="C832" s="712"/>
      <c r="D832" s="712" t="s">
        <v>280</v>
      </c>
      <c r="E832" s="712" t="s">
        <v>188</v>
      </c>
      <c r="F832" s="712" t="s">
        <v>189</v>
      </c>
      <c r="G832" s="712" t="s">
        <v>125</v>
      </c>
      <c r="H832" s="712" t="s">
        <v>127</v>
      </c>
      <c r="I832" s="715" t="s">
        <v>128</v>
      </c>
      <c r="J832" s="716">
        <v>7000000</v>
      </c>
    </row>
    <row r="833" spans="1:10" ht="39.6">
      <c r="A833" s="712"/>
      <c r="B833" s="712"/>
      <c r="C833" s="712"/>
      <c r="D833" s="712" t="s">
        <v>280</v>
      </c>
      <c r="E833" s="712" t="s">
        <v>188</v>
      </c>
      <c r="F833" s="712" t="s">
        <v>189</v>
      </c>
      <c r="G833" s="712" t="s">
        <v>560</v>
      </c>
      <c r="H833" s="712"/>
      <c r="I833" s="715" t="s">
        <v>1790</v>
      </c>
      <c r="J833" s="716">
        <v>7143199534</v>
      </c>
    </row>
    <row r="834" spans="1:10">
      <c r="A834" s="712"/>
      <c r="B834" s="712"/>
      <c r="C834" s="712"/>
      <c r="D834" s="712" t="s">
        <v>280</v>
      </c>
      <c r="E834" s="712" t="s">
        <v>188</v>
      </c>
      <c r="F834" s="712" t="s">
        <v>189</v>
      </c>
      <c r="G834" s="712" t="s">
        <v>560</v>
      </c>
      <c r="H834" s="712" t="s">
        <v>7</v>
      </c>
      <c r="I834" s="715" t="s">
        <v>1795</v>
      </c>
      <c r="J834" s="716">
        <v>7143199534</v>
      </c>
    </row>
    <row r="835" spans="1:10" ht="26.4">
      <c r="A835" s="712"/>
      <c r="B835" s="712"/>
      <c r="C835" s="712"/>
      <c r="D835" s="712" t="s">
        <v>280</v>
      </c>
      <c r="E835" s="712" t="s">
        <v>188</v>
      </c>
      <c r="F835" s="712" t="s">
        <v>189</v>
      </c>
      <c r="G835" s="712" t="s">
        <v>1796</v>
      </c>
      <c r="H835" s="712"/>
      <c r="I835" s="715" t="s">
        <v>1797</v>
      </c>
      <c r="J835" s="716">
        <v>649056000</v>
      </c>
    </row>
    <row r="836" spans="1:10">
      <c r="A836" s="712"/>
      <c r="B836" s="712"/>
      <c r="C836" s="712"/>
      <c r="D836" s="712" t="s">
        <v>280</v>
      </c>
      <c r="E836" s="712" t="s">
        <v>188</v>
      </c>
      <c r="F836" s="712" t="s">
        <v>189</v>
      </c>
      <c r="G836" s="712" t="s">
        <v>1796</v>
      </c>
      <c r="H836" s="712" t="s">
        <v>1833</v>
      </c>
      <c r="I836" s="715" t="s">
        <v>1834</v>
      </c>
      <c r="J836" s="716">
        <v>649056000</v>
      </c>
    </row>
    <row r="837" spans="1:10" ht="26.4">
      <c r="A837" s="712"/>
      <c r="B837" s="712"/>
      <c r="C837" s="712"/>
      <c r="D837" s="712" t="s">
        <v>280</v>
      </c>
      <c r="E837" s="712" t="s">
        <v>188</v>
      </c>
      <c r="F837" s="712" t="s">
        <v>189</v>
      </c>
      <c r="G837" s="712" t="s">
        <v>130</v>
      </c>
      <c r="H837" s="712"/>
      <c r="I837" s="715" t="s">
        <v>131</v>
      </c>
      <c r="J837" s="716">
        <v>93420000</v>
      </c>
    </row>
    <row r="838" spans="1:10">
      <c r="A838" s="712"/>
      <c r="B838" s="712"/>
      <c r="C838" s="712"/>
      <c r="D838" s="712" t="s">
        <v>280</v>
      </c>
      <c r="E838" s="712" t="s">
        <v>188</v>
      </c>
      <c r="F838" s="712" t="s">
        <v>189</v>
      </c>
      <c r="G838" s="712" t="s">
        <v>130</v>
      </c>
      <c r="H838" s="712" t="s">
        <v>132</v>
      </c>
      <c r="I838" s="715" t="s">
        <v>135</v>
      </c>
      <c r="J838" s="716">
        <v>93420000</v>
      </c>
    </row>
    <row r="839" spans="1:10">
      <c r="A839" s="712"/>
      <c r="B839" s="712"/>
      <c r="C839" s="712"/>
      <c r="D839" s="712" t="s">
        <v>231</v>
      </c>
      <c r="E839" s="712"/>
      <c r="F839" s="712"/>
      <c r="G839" s="712"/>
      <c r="H839" s="712"/>
      <c r="I839" s="715" t="s">
        <v>232</v>
      </c>
      <c r="J839" s="716">
        <v>132901552045</v>
      </c>
    </row>
    <row r="840" spans="1:10">
      <c r="A840" s="712"/>
      <c r="B840" s="712"/>
      <c r="C840" s="712"/>
      <c r="D840" s="712" t="s">
        <v>231</v>
      </c>
      <c r="E840" s="712" t="s">
        <v>416</v>
      </c>
      <c r="F840" s="712"/>
      <c r="G840" s="712"/>
      <c r="H840" s="712"/>
      <c r="I840" s="715" t="s">
        <v>1814</v>
      </c>
      <c r="J840" s="716">
        <v>18456810000</v>
      </c>
    </row>
    <row r="841" spans="1:10">
      <c r="A841" s="712"/>
      <c r="B841" s="712"/>
      <c r="C841" s="712"/>
      <c r="D841" s="712" t="s">
        <v>231</v>
      </c>
      <c r="E841" s="712" t="s">
        <v>416</v>
      </c>
      <c r="F841" s="712" t="s">
        <v>1976</v>
      </c>
      <c r="G841" s="712"/>
      <c r="H841" s="712"/>
      <c r="I841" s="715" t="s">
        <v>439</v>
      </c>
      <c r="J841" s="716">
        <v>8594832000</v>
      </c>
    </row>
    <row r="842" spans="1:10">
      <c r="A842" s="712"/>
      <c r="B842" s="712"/>
      <c r="C842" s="712"/>
      <c r="D842" s="712" t="s">
        <v>231</v>
      </c>
      <c r="E842" s="712" t="s">
        <v>416</v>
      </c>
      <c r="F842" s="712" t="s">
        <v>1976</v>
      </c>
      <c r="G842" s="712" t="s">
        <v>178</v>
      </c>
      <c r="H842" s="712"/>
      <c r="I842" s="715" t="s">
        <v>179</v>
      </c>
      <c r="J842" s="716">
        <v>8272312000</v>
      </c>
    </row>
    <row r="843" spans="1:10" ht="26.4">
      <c r="A843" s="712"/>
      <c r="B843" s="712"/>
      <c r="C843" s="712"/>
      <c r="D843" s="712" t="s">
        <v>231</v>
      </c>
      <c r="E843" s="712" t="s">
        <v>416</v>
      </c>
      <c r="F843" s="712" t="s">
        <v>1976</v>
      </c>
      <c r="G843" s="712" t="s">
        <v>178</v>
      </c>
      <c r="H843" s="712" t="s">
        <v>180</v>
      </c>
      <c r="I843" s="715" t="s">
        <v>1810</v>
      </c>
      <c r="J843" s="716">
        <v>8272312000</v>
      </c>
    </row>
    <row r="844" spans="1:10">
      <c r="A844" s="712"/>
      <c r="B844" s="712"/>
      <c r="C844" s="712"/>
      <c r="D844" s="712" t="s">
        <v>231</v>
      </c>
      <c r="E844" s="712" t="s">
        <v>416</v>
      </c>
      <c r="F844" s="712" t="s">
        <v>1976</v>
      </c>
      <c r="G844" s="712" t="s">
        <v>19</v>
      </c>
      <c r="H844" s="712"/>
      <c r="I844" s="715" t="s">
        <v>133</v>
      </c>
      <c r="J844" s="716">
        <v>322520000</v>
      </c>
    </row>
    <row r="845" spans="1:10">
      <c r="A845" s="712"/>
      <c r="B845" s="712"/>
      <c r="C845" s="712"/>
      <c r="D845" s="712" t="s">
        <v>231</v>
      </c>
      <c r="E845" s="712" t="s">
        <v>416</v>
      </c>
      <c r="F845" s="712" t="s">
        <v>1976</v>
      </c>
      <c r="G845" s="712" t="s">
        <v>19</v>
      </c>
      <c r="H845" s="712" t="s">
        <v>20</v>
      </c>
      <c r="I845" s="715" t="s">
        <v>21</v>
      </c>
      <c r="J845" s="716">
        <v>64817000</v>
      </c>
    </row>
    <row r="846" spans="1:10">
      <c r="A846" s="712"/>
      <c r="B846" s="712"/>
      <c r="C846" s="712"/>
      <c r="D846" s="712" t="s">
        <v>231</v>
      </c>
      <c r="E846" s="712" t="s">
        <v>416</v>
      </c>
      <c r="F846" s="712" t="s">
        <v>1976</v>
      </c>
      <c r="G846" s="712" t="s">
        <v>19</v>
      </c>
      <c r="H846" s="712" t="s">
        <v>22</v>
      </c>
      <c r="I846" s="715" t="s">
        <v>23</v>
      </c>
      <c r="J846" s="716">
        <v>256688000</v>
      </c>
    </row>
    <row r="847" spans="1:10">
      <c r="A847" s="712"/>
      <c r="B847" s="712"/>
      <c r="C847" s="712"/>
      <c r="D847" s="712" t="s">
        <v>231</v>
      </c>
      <c r="E847" s="712" t="s">
        <v>416</v>
      </c>
      <c r="F847" s="712" t="s">
        <v>1976</v>
      </c>
      <c r="G847" s="712" t="s">
        <v>19</v>
      </c>
      <c r="H847" s="712" t="s">
        <v>245</v>
      </c>
      <c r="I847" s="715" t="s">
        <v>135</v>
      </c>
      <c r="J847" s="716">
        <v>1015000</v>
      </c>
    </row>
    <row r="848" spans="1:10">
      <c r="A848" s="712"/>
      <c r="B848" s="712"/>
      <c r="C848" s="712"/>
      <c r="D848" s="712" t="s">
        <v>231</v>
      </c>
      <c r="E848" s="712" t="s">
        <v>416</v>
      </c>
      <c r="F848" s="712" t="s">
        <v>1977</v>
      </c>
      <c r="G848" s="712"/>
      <c r="H848" s="712"/>
      <c r="I848" s="715" t="s">
        <v>10</v>
      </c>
      <c r="J848" s="716">
        <v>3103150000</v>
      </c>
    </row>
    <row r="849" spans="1:10">
      <c r="A849" s="712"/>
      <c r="B849" s="712"/>
      <c r="C849" s="712"/>
      <c r="D849" s="712" t="s">
        <v>231</v>
      </c>
      <c r="E849" s="712" t="s">
        <v>416</v>
      </c>
      <c r="F849" s="712" t="s">
        <v>1977</v>
      </c>
      <c r="G849" s="712" t="s">
        <v>178</v>
      </c>
      <c r="H849" s="712"/>
      <c r="I849" s="715" t="s">
        <v>179</v>
      </c>
      <c r="J849" s="716">
        <v>2785332000</v>
      </c>
    </row>
    <row r="850" spans="1:10" ht="26.4">
      <c r="A850" s="712"/>
      <c r="B850" s="712"/>
      <c r="C850" s="712"/>
      <c r="D850" s="712" t="s">
        <v>231</v>
      </c>
      <c r="E850" s="712" t="s">
        <v>416</v>
      </c>
      <c r="F850" s="712" t="s">
        <v>1977</v>
      </c>
      <c r="G850" s="712" t="s">
        <v>178</v>
      </c>
      <c r="H850" s="712" t="s">
        <v>180</v>
      </c>
      <c r="I850" s="715" t="s">
        <v>1810</v>
      </c>
      <c r="J850" s="716">
        <v>2785332000</v>
      </c>
    </row>
    <row r="851" spans="1:10">
      <c r="A851" s="712"/>
      <c r="B851" s="712"/>
      <c r="C851" s="712"/>
      <c r="D851" s="712" t="s">
        <v>231</v>
      </c>
      <c r="E851" s="712" t="s">
        <v>416</v>
      </c>
      <c r="F851" s="712" t="s">
        <v>1977</v>
      </c>
      <c r="G851" s="712" t="s">
        <v>19</v>
      </c>
      <c r="H851" s="712"/>
      <c r="I851" s="715" t="s">
        <v>133</v>
      </c>
      <c r="J851" s="716">
        <v>317818000</v>
      </c>
    </row>
    <row r="852" spans="1:10">
      <c r="A852" s="712"/>
      <c r="B852" s="712"/>
      <c r="C852" s="712"/>
      <c r="D852" s="712" t="s">
        <v>231</v>
      </c>
      <c r="E852" s="712" t="s">
        <v>416</v>
      </c>
      <c r="F852" s="712" t="s">
        <v>1977</v>
      </c>
      <c r="G852" s="712" t="s">
        <v>19</v>
      </c>
      <c r="H852" s="712" t="s">
        <v>20</v>
      </c>
      <c r="I852" s="715" t="s">
        <v>21</v>
      </c>
      <c r="J852" s="716">
        <v>94567000</v>
      </c>
    </row>
    <row r="853" spans="1:10">
      <c r="A853" s="712"/>
      <c r="B853" s="712"/>
      <c r="C853" s="712"/>
      <c r="D853" s="712" t="s">
        <v>231</v>
      </c>
      <c r="E853" s="712" t="s">
        <v>416</v>
      </c>
      <c r="F853" s="712" t="s">
        <v>1977</v>
      </c>
      <c r="G853" s="712" t="s">
        <v>19</v>
      </c>
      <c r="H853" s="712" t="s">
        <v>22</v>
      </c>
      <c r="I853" s="715" t="s">
        <v>23</v>
      </c>
      <c r="J853" s="716">
        <v>212034000</v>
      </c>
    </row>
    <row r="854" spans="1:10">
      <c r="A854" s="712"/>
      <c r="B854" s="712"/>
      <c r="C854" s="712"/>
      <c r="D854" s="712" t="s">
        <v>231</v>
      </c>
      <c r="E854" s="712" t="s">
        <v>416</v>
      </c>
      <c r="F854" s="712" t="s">
        <v>1977</v>
      </c>
      <c r="G854" s="712" t="s">
        <v>19</v>
      </c>
      <c r="H854" s="712" t="s">
        <v>245</v>
      </c>
      <c r="I854" s="715" t="s">
        <v>135</v>
      </c>
      <c r="J854" s="716">
        <v>11217000</v>
      </c>
    </row>
    <row r="855" spans="1:10">
      <c r="A855" s="712"/>
      <c r="B855" s="712"/>
      <c r="C855" s="712"/>
      <c r="D855" s="712" t="s">
        <v>231</v>
      </c>
      <c r="E855" s="712" t="s">
        <v>416</v>
      </c>
      <c r="F855" s="712" t="s">
        <v>1904</v>
      </c>
      <c r="G855" s="712"/>
      <c r="H855" s="712"/>
      <c r="I855" s="715" t="s">
        <v>1905</v>
      </c>
      <c r="J855" s="716">
        <v>6758828000</v>
      </c>
    </row>
    <row r="856" spans="1:10">
      <c r="A856" s="712"/>
      <c r="B856" s="712"/>
      <c r="C856" s="712"/>
      <c r="D856" s="712" t="s">
        <v>231</v>
      </c>
      <c r="E856" s="712" t="s">
        <v>416</v>
      </c>
      <c r="F856" s="712" t="s">
        <v>1904</v>
      </c>
      <c r="G856" s="712" t="s">
        <v>178</v>
      </c>
      <c r="H856" s="712"/>
      <c r="I856" s="715" t="s">
        <v>179</v>
      </c>
      <c r="J856" s="716">
        <v>5951693000</v>
      </c>
    </row>
    <row r="857" spans="1:10" ht="26.4">
      <c r="A857" s="712"/>
      <c r="B857" s="712"/>
      <c r="C857" s="712"/>
      <c r="D857" s="712" t="s">
        <v>231</v>
      </c>
      <c r="E857" s="712" t="s">
        <v>416</v>
      </c>
      <c r="F857" s="712" t="s">
        <v>1904</v>
      </c>
      <c r="G857" s="712" t="s">
        <v>178</v>
      </c>
      <c r="H857" s="712" t="s">
        <v>180</v>
      </c>
      <c r="I857" s="715" t="s">
        <v>1810</v>
      </c>
      <c r="J857" s="716">
        <v>5951693000</v>
      </c>
    </row>
    <row r="858" spans="1:10">
      <c r="A858" s="712"/>
      <c r="B858" s="712"/>
      <c r="C858" s="712"/>
      <c r="D858" s="712" t="s">
        <v>231</v>
      </c>
      <c r="E858" s="712" t="s">
        <v>416</v>
      </c>
      <c r="F858" s="712" t="s">
        <v>1904</v>
      </c>
      <c r="G858" s="712" t="s">
        <v>19</v>
      </c>
      <c r="H858" s="712"/>
      <c r="I858" s="715" t="s">
        <v>133</v>
      </c>
      <c r="J858" s="716">
        <v>807135000</v>
      </c>
    </row>
    <row r="859" spans="1:10">
      <c r="A859" s="712"/>
      <c r="B859" s="712"/>
      <c r="C859" s="712"/>
      <c r="D859" s="712" t="s">
        <v>231</v>
      </c>
      <c r="E859" s="712" t="s">
        <v>416</v>
      </c>
      <c r="F859" s="712" t="s">
        <v>1904</v>
      </c>
      <c r="G859" s="712" t="s">
        <v>19</v>
      </c>
      <c r="H859" s="712" t="s">
        <v>20</v>
      </c>
      <c r="I859" s="715" t="s">
        <v>21</v>
      </c>
      <c r="J859" s="716">
        <v>254467000</v>
      </c>
    </row>
    <row r="860" spans="1:10">
      <c r="A860" s="712"/>
      <c r="B860" s="712"/>
      <c r="C860" s="712"/>
      <c r="D860" s="712" t="s">
        <v>231</v>
      </c>
      <c r="E860" s="712" t="s">
        <v>416</v>
      </c>
      <c r="F860" s="712" t="s">
        <v>1904</v>
      </c>
      <c r="G860" s="712" t="s">
        <v>19</v>
      </c>
      <c r="H860" s="712" t="s">
        <v>22</v>
      </c>
      <c r="I860" s="715" t="s">
        <v>23</v>
      </c>
      <c r="J860" s="716">
        <v>546199000</v>
      </c>
    </row>
    <row r="861" spans="1:10">
      <c r="A861" s="712"/>
      <c r="B861" s="712"/>
      <c r="C861" s="712"/>
      <c r="D861" s="712" t="s">
        <v>231</v>
      </c>
      <c r="E861" s="712" t="s">
        <v>416</v>
      </c>
      <c r="F861" s="712" t="s">
        <v>1904</v>
      </c>
      <c r="G861" s="712" t="s">
        <v>19</v>
      </c>
      <c r="H861" s="712" t="s">
        <v>245</v>
      </c>
      <c r="I861" s="715" t="s">
        <v>135</v>
      </c>
      <c r="J861" s="716">
        <v>6469000</v>
      </c>
    </row>
    <row r="862" spans="1:10">
      <c r="A862" s="712"/>
      <c r="B862" s="712"/>
      <c r="C862" s="712"/>
      <c r="D862" s="712" t="s">
        <v>231</v>
      </c>
      <c r="E862" s="712" t="s">
        <v>423</v>
      </c>
      <c r="F862" s="712"/>
      <c r="G862" s="712"/>
      <c r="H862" s="712"/>
      <c r="I862" s="715" t="s">
        <v>1849</v>
      </c>
      <c r="J862" s="716">
        <v>22582983500</v>
      </c>
    </row>
    <row r="863" spans="1:10">
      <c r="A863" s="712"/>
      <c r="B863" s="712"/>
      <c r="C863" s="712"/>
      <c r="D863" s="712" t="s">
        <v>231</v>
      </c>
      <c r="E863" s="712" t="s">
        <v>423</v>
      </c>
      <c r="F863" s="712" t="s">
        <v>181</v>
      </c>
      <c r="G863" s="712"/>
      <c r="H863" s="712"/>
      <c r="I863" s="715" t="s">
        <v>1948</v>
      </c>
      <c r="J863" s="716">
        <v>22582983500</v>
      </c>
    </row>
    <row r="864" spans="1:10">
      <c r="A864" s="712"/>
      <c r="B864" s="712"/>
      <c r="C864" s="712"/>
      <c r="D864" s="712" t="s">
        <v>231</v>
      </c>
      <c r="E864" s="712" t="s">
        <v>423</v>
      </c>
      <c r="F864" s="712" t="s">
        <v>181</v>
      </c>
      <c r="G864" s="712" t="s">
        <v>178</v>
      </c>
      <c r="H864" s="712"/>
      <c r="I864" s="715" t="s">
        <v>179</v>
      </c>
      <c r="J864" s="716">
        <v>20413400500</v>
      </c>
    </row>
    <row r="865" spans="1:10" ht="26.4">
      <c r="A865" s="712"/>
      <c r="B865" s="712"/>
      <c r="C865" s="712"/>
      <c r="D865" s="712" t="s">
        <v>231</v>
      </c>
      <c r="E865" s="712" t="s">
        <v>423</v>
      </c>
      <c r="F865" s="712" t="s">
        <v>181</v>
      </c>
      <c r="G865" s="712" t="s">
        <v>178</v>
      </c>
      <c r="H865" s="712" t="s">
        <v>180</v>
      </c>
      <c r="I865" s="715" t="s">
        <v>1810</v>
      </c>
      <c r="J865" s="716">
        <v>20413400500</v>
      </c>
    </row>
    <row r="866" spans="1:10">
      <c r="A866" s="712"/>
      <c r="B866" s="712"/>
      <c r="C866" s="712"/>
      <c r="D866" s="712" t="s">
        <v>231</v>
      </c>
      <c r="E866" s="712" t="s">
        <v>423</v>
      </c>
      <c r="F866" s="712" t="s">
        <v>181</v>
      </c>
      <c r="G866" s="712" t="s">
        <v>16</v>
      </c>
      <c r="H866" s="712"/>
      <c r="I866" s="715" t="s">
        <v>17</v>
      </c>
      <c r="J866" s="716">
        <v>492299000</v>
      </c>
    </row>
    <row r="867" spans="1:10">
      <c r="A867" s="712"/>
      <c r="B867" s="712"/>
      <c r="C867" s="712"/>
      <c r="D867" s="712" t="s">
        <v>231</v>
      </c>
      <c r="E867" s="712" t="s">
        <v>423</v>
      </c>
      <c r="F867" s="712" t="s">
        <v>181</v>
      </c>
      <c r="G867" s="712" t="s">
        <v>16</v>
      </c>
      <c r="H867" s="712" t="s">
        <v>18</v>
      </c>
      <c r="I867" s="715" t="s">
        <v>1887</v>
      </c>
      <c r="J867" s="716">
        <v>492299000</v>
      </c>
    </row>
    <row r="868" spans="1:10">
      <c r="A868" s="712"/>
      <c r="B868" s="712"/>
      <c r="C868" s="712"/>
      <c r="D868" s="712" t="s">
        <v>231</v>
      </c>
      <c r="E868" s="712" t="s">
        <v>423</v>
      </c>
      <c r="F868" s="712" t="s">
        <v>181</v>
      </c>
      <c r="G868" s="712" t="s">
        <v>19</v>
      </c>
      <c r="H868" s="712"/>
      <c r="I868" s="715" t="s">
        <v>133</v>
      </c>
      <c r="J868" s="716">
        <v>1677284000</v>
      </c>
    </row>
    <row r="869" spans="1:10">
      <c r="A869" s="712"/>
      <c r="B869" s="712"/>
      <c r="C869" s="712"/>
      <c r="D869" s="712" t="s">
        <v>231</v>
      </c>
      <c r="E869" s="712" t="s">
        <v>423</v>
      </c>
      <c r="F869" s="712" t="s">
        <v>181</v>
      </c>
      <c r="G869" s="712" t="s">
        <v>19</v>
      </c>
      <c r="H869" s="712" t="s">
        <v>20</v>
      </c>
      <c r="I869" s="715" t="s">
        <v>21</v>
      </c>
      <c r="J869" s="716">
        <v>371921000</v>
      </c>
    </row>
    <row r="870" spans="1:10">
      <c r="A870" s="712"/>
      <c r="B870" s="712"/>
      <c r="C870" s="712"/>
      <c r="D870" s="712" t="s">
        <v>231</v>
      </c>
      <c r="E870" s="712" t="s">
        <v>423</v>
      </c>
      <c r="F870" s="712" t="s">
        <v>181</v>
      </c>
      <c r="G870" s="712" t="s">
        <v>19</v>
      </c>
      <c r="H870" s="712" t="s">
        <v>22</v>
      </c>
      <c r="I870" s="715" t="s">
        <v>23</v>
      </c>
      <c r="J870" s="716">
        <v>1254742000</v>
      </c>
    </row>
    <row r="871" spans="1:10">
      <c r="A871" s="712"/>
      <c r="B871" s="712"/>
      <c r="C871" s="712"/>
      <c r="D871" s="712" t="s">
        <v>231</v>
      </c>
      <c r="E871" s="712" t="s">
        <v>423</v>
      </c>
      <c r="F871" s="712" t="s">
        <v>181</v>
      </c>
      <c r="G871" s="712" t="s">
        <v>19</v>
      </c>
      <c r="H871" s="712" t="s">
        <v>245</v>
      </c>
      <c r="I871" s="715" t="s">
        <v>135</v>
      </c>
      <c r="J871" s="716">
        <v>50621000</v>
      </c>
    </row>
    <row r="872" spans="1:10">
      <c r="A872" s="712"/>
      <c r="B872" s="712"/>
      <c r="C872" s="712"/>
      <c r="D872" s="712" t="s">
        <v>231</v>
      </c>
      <c r="E872" s="712" t="s">
        <v>164</v>
      </c>
      <c r="F872" s="712"/>
      <c r="G872" s="712"/>
      <c r="H872" s="712"/>
      <c r="I872" s="715" t="s">
        <v>1953</v>
      </c>
      <c r="J872" s="716">
        <v>4803096000</v>
      </c>
    </row>
    <row r="873" spans="1:10">
      <c r="A873" s="712"/>
      <c r="B873" s="712"/>
      <c r="C873" s="712"/>
      <c r="D873" s="712" t="s">
        <v>231</v>
      </c>
      <c r="E873" s="712" t="s">
        <v>164</v>
      </c>
      <c r="F873" s="712" t="s">
        <v>1954</v>
      </c>
      <c r="G873" s="712"/>
      <c r="H873" s="712"/>
      <c r="I873" s="715" t="s">
        <v>1955</v>
      </c>
      <c r="J873" s="716">
        <v>4803096000</v>
      </c>
    </row>
    <row r="874" spans="1:10">
      <c r="A874" s="712"/>
      <c r="B874" s="712"/>
      <c r="C874" s="712"/>
      <c r="D874" s="712" t="s">
        <v>231</v>
      </c>
      <c r="E874" s="712" t="s">
        <v>164</v>
      </c>
      <c r="F874" s="712" t="s">
        <v>1954</v>
      </c>
      <c r="G874" s="712" t="s">
        <v>178</v>
      </c>
      <c r="H874" s="712"/>
      <c r="I874" s="715" t="s">
        <v>179</v>
      </c>
      <c r="J874" s="716">
        <v>4651750000</v>
      </c>
    </row>
    <row r="875" spans="1:10" ht="26.4">
      <c r="A875" s="712"/>
      <c r="B875" s="712"/>
      <c r="C875" s="712"/>
      <c r="D875" s="712" t="s">
        <v>231</v>
      </c>
      <c r="E875" s="712" t="s">
        <v>164</v>
      </c>
      <c r="F875" s="712" t="s">
        <v>1954</v>
      </c>
      <c r="G875" s="712" t="s">
        <v>178</v>
      </c>
      <c r="H875" s="712" t="s">
        <v>180</v>
      </c>
      <c r="I875" s="715" t="s">
        <v>1810</v>
      </c>
      <c r="J875" s="716">
        <v>4651750000</v>
      </c>
    </row>
    <row r="876" spans="1:10">
      <c r="A876" s="712"/>
      <c r="B876" s="712"/>
      <c r="C876" s="712"/>
      <c r="D876" s="712" t="s">
        <v>231</v>
      </c>
      <c r="E876" s="712" t="s">
        <v>164</v>
      </c>
      <c r="F876" s="712" t="s">
        <v>1954</v>
      </c>
      <c r="G876" s="712" t="s">
        <v>19</v>
      </c>
      <c r="H876" s="712"/>
      <c r="I876" s="715" t="s">
        <v>133</v>
      </c>
      <c r="J876" s="716">
        <v>151346000</v>
      </c>
    </row>
    <row r="877" spans="1:10">
      <c r="A877" s="712"/>
      <c r="B877" s="712"/>
      <c r="C877" s="712"/>
      <c r="D877" s="712" t="s">
        <v>231</v>
      </c>
      <c r="E877" s="712" t="s">
        <v>164</v>
      </c>
      <c r="F877" s="712" t="s">
        <v>1954</v>
      </c>
      <c r="G877" s="712" t="s">
        <v>19</v>
      </c>
      <c r="H877" s="712" t="s">
        <v>20</v>
      </c>
      <c r="I877" s="715" t="s">
        <v>21</v>
      </c>
      <c r="J877" s="716">
        <v>56941000</v>
      </c>
    </row>
    <row r="878" spans="1:10">
      <c r="A878" s="712"/>
      <c r="B878" s="712"/>
      <c r="C878" s="712"/>
      <c r="D878" s="712" t="s">
        <v>231</v>
      </c>
      <c r="E878" s="712" t="s">
        <v>164</v>
      </c>
      <c r="F878" s="712" t="s">
        <v>1954</v>
      </c>
      <c r="G878" s="712" t="s">
        <v>19</v>
      </c>
      <c r="H878" s="712" t="s">
        <v>22</v>
      </c>
      <c r="I878" s="715" t="s">
        <v>23</v>
      </c>
      <c r="J878" s="716">
        <v>94405000</v>
      </c>
    </row>
    <row r="879" spans="1:10">
      <c r="A879" s="712"/>
      <c r="B879" s="712"/>
      <c r="C879" s="712"/>
      <c r="D879" s="712" t="s">
        <v>231</v>
      </c>
      <c r="E879" s="712" t="s">
        <v>188</v>
      </c>
      <c r="F879" s="712"/>
      <c r="G879" s="712"/>
      <c r="H879" s="712"/>
      <c r="I879" s="715" t="s">
        <v>1374</v>
      </c>
      <c r="J879" s="716">
        <v>86958662545</v>
      </c>
    </row>
    <row r="880" spans="1:10">
      <c r="A880" s="712"/>
      <c r="B880" s="712"/>
      <c r="C880" s="712"/>
      <c r="D880" s="712" t="s">
        <v>231</v>
      </c>
      <c r="E880" s="712" t="s">
        <v>188</v>
      </c>
      <c r="F880" s="712" t="s">
        <v>956</v>
      </c>
      <c r="G880" s="712"/>
      <c r="H880" s="712"/>
      <c r="I880" s="715" t="s">
        <v>1867</v>
      </c>
      <c r="J880" s="716">
        <v>7215086000</v>
      </c>
    </row>
    <row r="881" spans="1:10">
      <c r="A881" s="712"/>
      <c r="B881" s="712"/>
      <c r="C881" s="712"/>
      <c r="D881" s="712" t="s">
        <v>231</v>
      </c>
      <c r="E881" s="712" t="s">
        <v>188</v>
      </c>
      <c r="F881" s="712" t="s">
        <v>956</v>
      </c>
      <c r="G881" s="712" t="s">
        <v>178</v>
      </c>
      <c r="H881" s="712"/>
      <c r="I881" s="715" t="s">
        <v>179</v>
      </c>
      <c r="J881" s="716">
        <v>6811286000</v>
      </c>
    </row>
    <row r="882" spans="1:10" ht="26.4">
      <c r="A882" s="712"/>
      <c r="B882" s="712"/>
      <c r="C882" s="712"/>
      <c r="D882" s="712" t="s">
        <v>231</v>
      </c>
      <c r="E882" s="712" t="s">
        <v>188</v>
      </c>
      <c r="F882" s="712" t="s">
        <v>956</v>
      </c>
      <c r="G882" s="712" t="s">
        <v>178</v>
      </c>
      <c r="H882" s="712" t="s">
        <v>180</v>
      </c>
      <c r="I882" s="715" t="s">
        <v>1810</v>
      </c>
      <c r="J882" s="716">
        <v>6811286000</v>
      </c>
    </row>
    <row r="883" spans="1:10">
      <c r="A883" s="712"/>
      <c r="B883" s="712"/>
      <c r="C883" s="712"/>
      <c r="D883" s="712" t="s">
        <v>231</v>
      </c>
      <c r="E883" s="712" t="s">
        <v>188</v>
      </c>
      <c r="F883" s="712" t="s">
        <v>956</v>
      </c>
      <c r="G883" s="712" t="s">
        <v>19</v>
      </c>
      <c r="H883" s="712"/>
      <c r="I883" s="715" t="s">
        <v>133</v>
      </c>
      <c r="J883" s="716">
        <v>403800000</v>
      </c>
    </row>
    <row r="884" spans="1:10">
      <c r="A884" s="712"/>
      <c r="B884" s="712"/>
      <c r="C884" s="712"/>
      <c r="D884" s="712" t="s">
        <v>231</v>
      </c>
      <c r="E884" s="712" t="s">
        <v>188</v>
      </c>
      <c r="F884" s="712" t="s">
        <v>956</v>
      </c>
      <c r="G884" s="712" t="s">
        <v>19</v>
      </c>
      <c r="H884" s="712" t="s">
        <v>20</v>
      </c>
      <c r="I884" s="715" t="s">
        <v>21</v>
      </c>
      <c r="J884" s="716">
        <v>104071000</v>
      </c>
    </row>
    <row r="885" spans="1:10">
      <c r="A885" s="712"/>
      <c r="B885" s="712"/>
      <c r="C885" s="712"/>
      <c r="D885" s="712" t="s">
        <v>231</v>
      </c>
      <c r="E885" s="712" t="s">
        <v>188</v>
      </c>
      <c r="F885" s="712" t="s">
        <v>956</v>
      </c>
      <c r="G885" s="712" t="s">
        <v>19</v>
      </c>
      <c r="H885" s="712" t="s">
        <v>22</v>
      </c>
      <c r="I885" s="715" t="s">
        <v>23</v>
      </c>
      <c r="J885" s="716">
        <v>299729000</v>
      </c>
    </row>
    <row r="886" spans="1:10">
      <c r="A886" s="712"/>
      <c r="B886" s="712"/>
      <c r="C886" s="712"/>
      <c r="D886" s="712" t="s">
        <v>231</v>
      </c>
      <c r="E886" s="712" t="s">
        <v>188</v>
      </c>
      <c r="F886" s="712" t="s">
        <v>1870</v>
      </c>
      <c r="G886" s="712"/>
      <c r="H886" s="712"/>
      <c r="I886" s="715" t="s">
        <v>1871</v>
      </c>
      <c r="J886" s="716">
        <v>60412142000</v>
      </c>
    </row>
    <row r="887" spans="1:10">
      <c r="A887" s="712"/>
      <c r="B887" s="712"/>
      <c r="C887" s="712"/>
      <c r="D887" s="712" t="s">
        <v>231</v>
      </c>
      <c r="E887" s="712" t="s">
        <v>188</v>
      </c>
      <c r="F887" s="712" t="s">
        <v>1870</v>
      </c>
      <c r="G887" s="712" t="s">
        <v>178</v>
      </c>
      <c r="H887" s="712"/>
      <c r="I887" s="715" t="s">
        <v>179</v>
      </c>
      <c r="J887" s="716">
        <v>57445686000</v>
      </c>
    </row>
    <row r="888" spans="1:10" ht="26.4">
      <c r="A888" s="712"/>
      <c r="B888" s="712"/>
      <c r="C888" s="712"/>
      <c r="D888" s="712" t="s">
        <v>231</v>
      </c>
      <c r="E888" s="712" t="s">
        <v>188</v>
      </c>
      <c r="F888" s="712" t="s">
        <v>1870</v>
      </c>
      <c r="G888" s="712" t="s">
        <v>178</v>
      </c>
      <c r="H888" s="712" t="s">
        <v>180</v>
      </c>
      <c r="I888" s="715" t="s">
        <v>1810</v>
      </c>
      <c r="J888" s="716">
        <v>57445686000</v>
      </c>
    </row>
    <row r="889" spans="1:10">
      <c r="A889" s="712"/>
      <c r="B889" s="712"/>
      <c r="C889" s="712"/>
      <c r="D889" s="712" t="s">
        <v>231</v>
      </c>
      <c r="E889" s="712" t="s">
        <v>188</v>
      </c>
      <c r="F889" s="712" t="s">
        <v>1870</v>
      </c>
      <c r="G889" s="712" t="s">
        <v>19</v>
      </c>
      <c r="H889" s="712"/>
      <c r="I889" s="715" t="s">
        <v>133</v>
      </c>
      <c r="J889" s="716">
        <v>2966456000</v>
      </c>
    </row>
    <row r="890" spans="1:10">
      <c r="A890" s="712"/>
      <c r="B890" s="712"/>
      <c r="C890" s="712"/>
      <c r="D890" s="712" t="s">
        <v>231</v>
      </c>
      <c r="E890" s="712" t="s">
        <v>188</v>
      </c>
      <c r="F890" s="712" t="s">
        <v>1870</v>
      </c>
      <c r="G890" s="712" t="s">
        <v>19</v>
      </c>
      <c r="H890" s="712" t="s">
        <v>20</v>
      </c>
      <c r="I890" s="715" t="s">
        <v>21</v>
      </c>
      <c r="J890" s="716">
        <v>275213000</v>
      </c>
    </row>
    <row r="891" spans="1:10">
      <c r="A891" s="712"/>
      <c r="B891" s="712"/>
      <c r="C891" s="712"/>
      <c r="D891" s="712" t="s">
        <v>231</v>
      </c>
      <c r="E891" s="712" t="s">
        <v>188</v>
      </c>
      <c r="F891" s="712" t="s">
        <v>1870</v>
      </c>
      <c r="G891" s="712" t="s">
        <v>19</v>
      </c>
      <c r="H891" s="712" t="s">
        <v>22</v>
      </c>
      <c r="I891" s="715" t="s">
        <v>23</v>
      </c>
      <c r="J891" s="716">
        <v>2680223000</v>
      </c>
    </row>
    <row r="892" spans="1:10">
      <c r="A892" s="712"/>
      <c r="B892" s="712"/>
      <c r="C892" s="712"/>
      <c r="D892" s="712" t="s">
        <v>231</v>
      </c>
      <c r="E892" s="712" t="s">
        <v>188</v>
      </c>
      <c r="F892" s="712" t="s">
        <v>1870</v>
      </c>
      <c r="G892" s="712" t="s">
        <v>19</v>
      </c>
      <c r="H892" s="712" t="s">
        <v>245</v>
      </c>
      <c r="I892" s="715" t="s">
        <v>135</v>
      </c>
      <c r="J892" s="716">
        <v>11020000</v>
      </c>
    </row>
    <row r="893" spans="1:10">
      <c r="A893" s="712"/>
      <c r="B893" s="712"/>
      <c r="C893" s="712"/>
      <c r="D893" s="712" t="s">
        <v>231</v>
      </c>
      <c r="E893" s="712" t="s">
        <v>188</v>
      </c>
      <c r="F893" s="712" t="s">
        <v>189</v>
      </c>
      <c r="G893" s="712"/>
      <c r="H893" s="712"/>
      <c r="I893" s="715" t="s">
        <v>1872</v>
      </c>
      <c r="J893" s="716">
        <v>128509604</v>
      </c>
    </row>
    <row r="894" spans="1:10">
      <c r="A894" s="712"/>
      <c r="B894" s="712"/>
      <c r="C894" s="712"/>
      <c r="D894" s="712" t="s">
        <v>231</v>
      </c>
      <c r="E894" s="712" t="s">
        <v>188</v>
      </c>
      <c r="F894" s="712" t="s">
        <v>189</v>
      </c>
      <c r="G894" s="712" t="s">
        <v>19</v>
      </c>
      <c r="H894" s="712"/>
      <c r="I894" s="715" t="s">
        <v>133</v>
      </c>
      <c r="J894" s="716">
        <v>128509604</v>
      </c>
    </row>
    <row r="895" spans="1:10">
      <c r="A895" s="712"/>
      <c r="B895" s="712"/>
      <c r="C895" s="712"/>
      <c r="D895" s="712" t="s">
        <v>231</v>
      </c>
      <c r="E895" s="712" t="s">
        <v>188</v>
      </c>
      <c r="F895" s="712" t="s">
        <v>189</v>
      </c>
      <c r="G895" s="712" t="s">
        <v>19</v>
      </c>
      <c r="H895" s="712" t="s">
        <v>20</v>
      </c>
      <c r="I895" s="715" t="s">
        <v>21</v>
      </c>
      <c r="J895" s="716">
        <v>125732604</v>
      </c>
    </row>
    <row r="896" spans="1:10">
      <c r="A896" s="712"/>
      <c r="B896" s="712"/>
      <c r="C896" s="712"/>
      <c r="D896" s="712" t="s">
        <v>231</v>
      </c>
      <c r="E896" s="712" t="s">
        <v>188</v>
      </c>
      <c r="F896" s="712" t="s">
        <v>189</v>
      </c>
      <c r="G896" s="712" t="s">
        <v>19</v>
      </c>
      <c r="H896" s="712" t="s">
        <v>22</v>
      </c>
      <c r="I896" s="715" t="s">
        <v>23</v>
      </c>
      <c r="J896" s="716">
        <v>2777000</v>
      </c>
    </row>
    <row r="897" spans="1:10">
      <c r="A897" s="712"/>
      <c r="B897" s="712"/>
      <c r="C897" s="712"/>
      <c r="D897" s="712" t="s">
        <v>231</v>
      </c>
      <c r="E897" s="712" t="s">
        <v>188</v>
      </c>
      <c r="F897" s="712" t="s">
        <v>2030</v>
      </c>
      <c r="G897" s="712"/>
      <c r="H897" s="712"/>
      <c r="I897" s="715" t="s">
        <v>2031</v>
      </c>
      <c r="J897" s="716">
        <v>16884972941</v>
      </c>
    </row>
    <row r="898" spans="1:10">
      <c r="A898" s="712"/>
      <c r="B898" s="712"/>
      <c r="C898" s="712"/>
      <c r="D898" s="712" t="s">
        <v>231</v>
      </c>
      <c r="E898" s="712" t="s">
        <v>188</v>
      </c>
      <c r="F898" s="712" t="s">
        <v>2030</v>
      </c>
      <c r="G898" s="712" t="s">
        <v>178</v>
      </c>
      <c r="H898" s="712"/>
      <c r="I898" s="715" t="s">
        <v>179</v>
      </c>
      <c r="J898" s="716">
        <v>15456418728</v>
      </c>
    </row>
    <row r="899" spans="1:10" ht="26.4">
      <c r="A899" s="712"/>
      <c r="B899" s="712"/>
      <c r="C899" s="712"/>
      <c r="D899" s="712" t="s">
        <v>231</v>
      </c>
      <c r="E899" s="712" t="s">
        <v>188</v>
      </c>
      <c r="F899" s="712" t="s">
        <v>2030</v>
      </c>
      <c r="G899" s="712" t="s">
        <v>178</v>
      </c>
      <c r="H899" s="712" t="s">
        <v>180</v>
      </c>
      <c r="I899" s="715" t="s">
        <v>1810</v>
      </c>
      <c r="J899" s="716">
        <v>15456418728</v>
      </c>
    </row>
    <row r="900" spans="1:10">
      <c r="A900" s="712"/>
      <c r="B900" s="712"/>
      <c r="C900" s="712"/>
      <c r="D900" s="712" t="s">
        <v>231</v>
      </c>
      <c r="E900" s="712" t="s">
        <v>188</v>
      </c>
      <c r="F900" s="712" t="s">
        <v>2030</v>
      </c>
      <c r="G900" s="712" t="s">
        <v>19</v>
      </c>
      <c r="H900" s="712"/>
      <c r="I900" s="715" t="s">
        <v>133</v>
      </c>
      <c r="J900" s="716">
        <v>1428554213</v>
      </c>
    </row>
    <row r="901" spans="1:10">
      <c r="A901" s="712"/>
      <c r="B901" s="712"/>
      <c r="C901" s="712"/>
      <c r="D901" s="712" t="s">
        <v>231</v>
      </c>
      <c r="E901" s="712" t="s">
        <v>188</v>
      </c>
      <c r="F901" s="712" t="s">
        <v>2030</v>
      </c>
      <c r="G901" s="712" t="s">
        <v>19</v>
      </c>
      <c r="H901" s="712" t="s">
        <v>20</v>
      </c>
      <c r="I901" s="715" t="s">
        <v>21</v>
      </c>
      <c r="J901" s="716">
        <v>168320580</v>
      </c>
    </row>
    <row r="902" spans="1:10">
      <c r="A902" s="712"/>
      <c r="B902" s="712"/>
      <c r="C902" s="712"/>
      <c r="D902" s="712" t="s">
        <v>231</v>
      </c>
      <c r="E902" s="712" t="s">
        <v>188</v>
      </c>
      <c r="F902" s="712" t="s">
        <v>2030</v>
      </c>
      <c r="G902" s="712" t="s">
        <v>19</v>
      </c>
      <c r="H902" s="712" t="s">
        <v>22</v>
      </c>
      <c r="I902" s="715" t="s">
        <v>23</v>
      </c>
      <c r="J902" s="716">
        <v>1199776633</v>
      </c>
    </row>
    <row r="903" spans="1:10">
      <c r="A903" s="712"/>
      <c r="B903" s="712"/>
      <c r="C903" s="712"/>
      <c r="D903" s="712" t="s">
        <v>231</v>
      </c>
      <c r="E903" s="712" t="s">
        <v>188</v>
      </c>
      <c r="F903" s="712" t="s">
        <v>2030</v>
      </c>
      <c r="G903" s="712" t="s">
        <v>19</v>
      </c>
      <c r="H903" s="712" t="s">
        <v>245</v>
      </c>
      <c r="I903" s="715" t="s">
        <v>135</v>
      </c>
      <c r="J903" s="716">
        <v>60457000</v>
      </c>
    </row>
    <row r="904" spans="1:10">
      <c r="A904" s="712"/>
      <c r="B904" s="712"/>
      <c r="C904" s="712"/>
      <c r="D904" s="712" t="s">
        <v>231</v>
      </c>
      <c r="E904" s="712" t="s">
        <v>188</v>
      </c>
      <c r="F904" s="712" t="s">
        <v>1903</v>
      </c>
      <c r="G904" s="712"/>
      <c r="H904" s="712"/>
      <c r="I904" s="715" t="s">
        <v>186</v>
      </c>
      <c r="J904" s="716">
        <v>2317952000</v>
      </c>
    </row>
    <row r="905" spans="1:10">
      <c r="A905" s="712"/>
      <c r="B905" s="712"/>
      <c r="C905" s="712"/>
      <c r="D905" s="712" t="s">
        <v>231</v>
      </c>
      <c r="E905" s="712" t="s">
        <v>188</v>
      </c>
      <c r="F905" s="712" t="s">
        <v>1903</v>
      </c>
      <c r="G905" s="712" t="s">
        <v>178</v>
      </c>
      <c r="H905" s="712"/>
      <c r="I905" s="715" t="s">
        <v>179</v>
      </c>
      <c r="J905" s="716">
        <v>1850987000</v>
      </c>
    </row>
    <row r="906" spans="1:10" ht="26.4">
      <c r="A906" s="712"/>
      <c r="B906" s="712"/>
      <c r="C906" s="712"/>
      <c r="D906" s="712" t="s">
        <v>231</v>
      </c>
      <c r="E906" s="712" t="s">
        <v>188</v>
      </c>
      <c r="F906" s="712" t="s">
        <v>1903</v>
      </c>
      <c r="G906" s="712" t="s">
        <v>178</v>
      </c>
      <c r="H906" s="712" t="s">
        <v>180</v>
      </c>
      <c r="I906" s="715" t="s">
        <v>1810</v>
      </c>
      <c r="J906" s="716">
        <v>1850987000</v>
      </c>
    </row>
    <row r="907" spans="1:10">
      <c r="A907" s="712"/>
      <c r="B907" s="712"/>
      <c r="C907" s="712"/>
      <c r="D907" s="712" t="s">
        <v>231</v>
      </c>
      <c r="E907" s="712" t="s">
        <v>188</v>
      </c>
      <c r="F907" s="712" t="s">
        <v>1903</v>
      </c>
      <c r="G907" s="712" t="s">
        <v>19</v>
      </c>
      <c r="H907" s="712"/>
      <c r="I907" s="715" t="s">
        <v>133</v>
      </c>
      <c r="J907" s="716">
        <v>466965000</v>
      </c>
    </row>
    <row r="908" spans="1:10">
      <c r="A908" s="712"/>
      <c r="B908" s="712"/>
      <c r="C908" s="712"/>
      <c r="D908" s="712" t="s">
        <v>231</v>
      </c>
      <c r="E908" s="712" t="s">
        <v>188</v>
      </c>
      <c r="F908" s="712" t="s">
        <v>1903</v>
      </c>
      <c r="G908" s="712" t="s">
        <v>19</v>
      </c>
      <c r="H908" s="712" t="s">
        <v>20</v>
      </c>
      <c r="I908" s="715" t="s">
        <v>21</v>
      </c>
      <c r="J908" s="716">
        <v>55956000</v>
      </c>
    </row>
    <row r="909" spans="1:10">
      <c r="A909" s="712"/>
      <c r="B909" s="712"/>
      <c r="C909" s="712"/>
      <c r="D909" s="712" t="s">
        <v>231</v>
      </c>
      <c r="E909" s="712" t="s">
        <v>188</v>
      </c>
      <c r="F909" s="712" t="s">
        <v>1903</v>
      </c>
      <c r="G909" s="712" t="s">
        <v>19</v>
      </c>
      <c r="H909" s="712" t="s">
        <v>22</v>
      </c>
      <c r="I909" s="715" t="s">
        <v>23</v>
      </c>
      <c r="J909" s="716">
        <v>407158000</v>
      </c>
    </row>
    <row r="910" spans="1:10">
      <c r="A910" s="712"/>
      <c r="B910" s="712"/>
      <c r="C910" s="712"/>
      <c r="D910" s="712" t="s">
        <v>231</v>
      </c>
      <c r="E910" s="712" t="s">
        <v>188</v>
      </c>
      <c r="F910" s="712" t="s">
        <v>1903</v>
      </c>
      <c r="G910" s="712" t="s">
        <v>19</v>
      </c>
      <c r="H910" s="712" t="s">
        <v>245</v>
      </c>
      <c r="I910" s="715" t="s">
        <v>135</v>
      </c>
      <c r="J910" s="716">
        <v>3851000</v>
      </c>
    </row>
    <row r="911" spans="1:10" ht="26.4">
      <c r="A911" s="712"/>
      <c r="B911" s="712"/>
      <c r="C911" s="712"/>
      <c r="D911" s="712" t="s">
        <v>231</v>
      </c>
      <c r="E911" s="712" t="s">
        <v>223</v>
      </c>
      <c r="F911" s="712"/>
      <c r="G911" s="712"/>
      <c r="H911" s="712"/>
      <c r="I911" s="715" t="s">
        <v>1765</v>
      </c>
      <c r="J911" s="716">
        <v>100000000</v>
      </c>
    </row>
    <row r="912" spans="1:10">
      <c r="A912" s="712"/>
      <c r="B912" s="712"/>
      <c r="C912" s="712"/>
      <c r="D912" s="712" t="s">
        <v>231</v>
      </c>
      <c r="E912" s="712" t="s">
        <v>223</v>
      </c>
      <c r="F912" s="712" t="s">
        <v>1766</v>
      </c>
      <c r="G912" s="712"/>
      <c r="H912" s="712"/>
      <c r="I912" s="715" t="s">
        <v>1767</v>
      </c>
      <c r="J912" s="716">
        <v>100000000</v>
      </c>
    </row>
    <row r="913" spans="1:10">
      <c r="A913" s="712"/>
      <c r="B913" s="712"/>
      <c r="C913" s="712"/>
      <c r="D913" s="712" t="s">
        <v>231</v>
      </c>
      <c r="E913" s="712" t="s">
        <v>223</v>
      </c>
      <c r="F913" s="712" t="s">
        <v>1766</v>
      </c>
      <c r="G913" s="712" t="s">
        <v>178</v>
      </c>
      <c r="H913" s="712"/>
      <c r="I913" s="715" t="s">
        <v>179</v>
      </c>
      <c r="J913" s="716">
        <v>100000000</v>
      </c>
    </row>
    <row r="914" spans="1:10" ht="26.4">
      <c r="A914" s="712"/>
      <c r="B914" s="712"/>
      <c r="C914" s="712"/>
      <c r="D914" s="712" t="s">
        <v>231</v>
      </c>
      <c r="E914" s="712" t="s">
        <v>223</v>
      </c>
      <c r="F914" s="712" t="s">
        <v>1766</v>
      </c>
      <c r="G914" s="712" t="s">
        <v>178</v>
      </c>
      <c r="H914" s="712" t="s">
        <v>180</v>
      </c>
      <c r="I914" s="715" t="s">
        <v>1810</v>
      </c>
      <c r="J914" s="716">
        <v>100000000</v>
      </c>
    </row>
    <row r="915" spans="1:10">
      <c r="A915" s="712"/>
      <c r="B915" s="712"/>
      <c r="C915" s="712"/>
      <c r="D915" s="712" t="s">
        <v>239</v>
      </c>
      <c r="E915" s="712"/>
      <c r="F915" s="712"/>
      <c r="G915" s="712"/>
      <c r="H915" s="712"/>
      <c r="I915" s="715" t="s">
        <v>177</v>
      </c>
      <c r="J915" s="716">
        <v>196147561900</v>
      </c>
    </row>
    <row r="916" spans="1:10">
      <c r="A916" s="712"/>
      <c r="B916" s="712"/>
      <c r="C916" s="712"/>
      <c r="D916" s="712" t="s">
        <v>239</v>
      </c>
      <c r="E916" s="712" t="s">
        <v>416</v>
      </c>
      <c r="F916" s="712"/>
      <c r="G916" s="712"/>
      <c r="H916" s="712"/>
      <c r="I916" s="715" t="s">
        <v>1814</v>
      </c>
      <c r="J916" s="716">
        <v>13698986000</v>
      </c>
    </row>
    <row r="917" spans="1:10">
      <c r="A917" s="712"/>
      <c r="B917" s="712"/>
      <c r="C917" s="712"/>
      <c r="D917" s="712" t="s">
        <v>239</v>
      </c>
      <c r="E917" s="712" t="s">
        <v>416</v>
      </c>
      <c r="F917" s="712" t="s">
        <v>1976</v>
      </c>
      <c r="G917" s="712"/>
      <c r="H917" s="712"/>
      <c r="I917" s="715" t="s">
        <v>439</v>
      </c>
      <c r="J917" s="716">
        <v>6268817000</v>
      </c>
    </row>
    <row r="918" spans="1:10">
      <c r="A918" s="712"/>
      <c r="B918" s="712"/>
      <c r="C918" s="712"/>
      <c r="D918" s="712" t="s">
        <v>239</v>
      </c>
      <c r="E918" s="712" t="s">
        <v>416</v>
      </c>
      <c r="F918" s="712" t="s">
        <v>1976</v>
      </c>
      <c r="G918" s="712" t="s">
        <v>178</v>
      </c>
      <c r="H918" s="712"/>
      <c r="I918" s="715" t="s">
        <v>179</v>
      </c>
      <c r="J918" s="716">
        <v>5606644000</v>
      </c>
    </row>
    <row r="919" spans="1:10" ht="26.4">
      <c r="A919" s="712"/>
      <c r="B919" s="712"/>
      <c r="C919" s="712"/>
      <c r="D919" s="712" t="s">
        <v>239</v>
      </c>
      <c r="E919" s="712" t="s">
        <v>416</v>
      </c>
      <c r="F919" s="712" t="s">
        <v>1976</v>
      </c>
      <c r="G919" s="712" t="s">
        <v>178</v>
      </c>
      <c r="H919" s="712" t="s">
        <v>180</v>
      </c>
      <c r="I919" s="715" t="s">
        <v>1810</v>
      </c>
      <c r="J919" s="716">
        <v>5606644000</v>
      </c>
    </row>
    <row r="920" spans="1:10">
      <c r="A920" s="712"/>
      <c r="B920" s="712"/>
      <c r="C920" s="712"/>
      <c r="D920" s="712" t="s">
        <v>239</v>
      </c>
      <c r="E920" s="712" t="s">
        <v>416</v>
      </c>
      <c r="F920" s="712" t="s">
        <v>1976</v>
      </c>
      <c r="G920" s="712" t="s">
        <v>19</v>
      </c>
      <c r="H920" s="712"/>
      <c r="I920" s="715" t="s">
        <v>133</v>
      </c>
      <c r="J920" s="716">
        <v>662173000</v>
      </c>
    </row>
    <row r="921" spans="1:10">
      <c r="A921" s="712"/>
      <c r="B921" s="712"/>
      <c r="C921" s="712"/>
      <c r="D921" s="712" t="s">
        <v>239</v>
      </c>
      <c r="E921" s="712" t="s">
        <v>416</v>
      </c>
      <c r="F921" s="712" t="s">
        <v>1976</v>
      </c>
      <c r="G921" s="712" t="s">
        <v>19</v>
      </c>
      <c r="H921" s="712" t="s">
        <v>20</v>
      </c>
      <c r="I921" s="715" t="s">
        <v>21</v>
      </c>
      <c r="J921" s="716">
        <v>8460000</v>
      </c>
    </row>
    <row r="922" spans="1:10">
      <c r="A922" s="712"/>
      <c r="B922" s="712"/>
      <c r="C922" s="712"/>
      <c r="D922" s="712" t="s">
        <v>239</v>
      </c>
      <c r="E922" s="712" t="s">
        <v>416</v>
      </c>
      <c r="F922" s="712" t="s">
        <v>1976</v>
      </c>
      <c r="G922" s="712" t="s">
        <v>19</v>
      </c>
      <c r="H922" s="712" t="s">
        <v>22</v>
      </c>
      <c r="I922" s="715" t="s">
        <v>23</v>
      </c>
      <c r="J922" s="716">
        <v>651053000</v>
      </c>
    </row>
    <row r="923" spans="1:10">
      <c r="A923" s="712"/>
      <c r="B923" s="712"/>
      <c r="C923" s="712"/>
      <c r="D923" s="712" t="s">
        <v>239</v>
      </c>
      <c r="E923" s="712" t="s">
        <v>416</v>
      </c>
      <c r="F923" s="712" t="s">
        <v>1976</v>
      </c>
      <c r="G923" s="712" t="s">
        <v>19</v>
      </c>
      <c r="H923" s="712" t="s">
        <v>245</v>
      </c>
      <c r="I923" s="715" t="s">
        <v>135</v>
      </c>
      <c r="J923" s="716">
        <v>2660000</v>
      </c>
    </row>
    <row r="924" spans="1:10">
      <c r="A924" s="712"/>
      <c r="B924" s="712"/>
      <c r="C924" s="712"/>
      <c r="D924" s="712" t="s">
        <v>239</v>
      </c>
      <c r="E924" s="712" t="s">
        <v>416</v>
      </c>
      <c r="F924" s="712" t="s">
        <v>1977</v>
      </c>
      <c r="G924" s="712"/>
      <c r="H924" s="712"/>
      <c r="I924" s="715" t="s">
        <v>10</v>
      </c>
      <c r="J924" s="716">
        <v>1942822000</v>
      </c>
    </row>
    <row r="925" spans="1:10">
      <c r="A925" s="712"/>
      <c r="B925" s="712"/>
      <c r="C925" s="712"/>
      <c r="D925" s="712" t="s">
        <v>239</v>
      </c>
      <c r="E925" s="712" t="s">
        <v>416</v>
      </c>
      <c r="F925" s="712" t="s">
        <v>1977</v>
      </c>
      <c r="G925" s="712" t="s">
        <v>178</v>
      </c>
      <c r="H925" s="712"/>
      <c r="I925" s="715" t="s">
        <v>179</v>
      </c>
      <c r="J925" s="716">
        <v>1427995000</v>
      </c>
    </row>
    <row r="926" spans="1:10" ht="26.4">
      <c r="A926" s="712"/>
      <c r="B926" s="712"/>
      <c r="C926" s="712"/>
      <c r="D926" s="712" t="s">
        <v>239</v>
      </c>
      <c r="E926" s="712" t="s">
        <v>416</v>
      </c>
      <c r="F926" s="712" t="s">
        <v>1977</v>
      </c>
      <c r="G926" s="712" t="s">
        <v>178</v>
      </c>
      <c r="H926" s="712" t="s">
        <v>180</v>
      </c>
      <c r="I926" s="715" t="s">
        <v>1810</v>
      </c>
      <c r="J926" s="716">
        <v>1427995000</v>
      </c>
    </row>
    <row r="927" spans="1:10">
      <c r="A927" s="712"/>
      <c r="B927" s="712"/>
      <c r="C927" s="712"/>
      <c r="D927" s="712" t="s">
        <v>239</v>
      </c>
      <c r="E927" s="712" t="s">
        <v>416</v>
      </c>
      <c r="F927" s="712" t="s">
        <v>1977</v>
      </c>
      <c r="G927" s="712" t="s">
        <v>19</v>
      </c>
      <c r="H927" s="712"/>
      <c r="I927" s="715" t="s">
        <v>133</v>
      </c>
      <c r="J927" s="716">
        <v>514827000</v>
      </c>
    </row>
    <row r="928" spans="1:10">
      <c r="A928" s="712"/>
      <c r="B928" s="712"/>
      <c r="C928" s="712"/>
      <c r="D928" s="712" t="s">
        <v>239</v>
      </c>
      <c r="E928" s="712" t="s">
        <v>416</v>
      </c>
      <c r="F928" s="712" t="s">
        <v>1977</v>
      </c>
      <c r="G928" s="712" t="s">
        <v>19</v>
      </c>
      <c r="H928" s="712" t="s">
        <v>22</v>
      </c>
      <c r="I928" s="715" t="s">
        <v>23</v>
      </c>
      <c r="J928" s="716">
        <v>499039000</v>
      </c>
    </row>
    <row r="929" spans="1:10">
      <c r="A929" s="712"/>
      <c r="B929" s="712"/>
      <c r="C929" s="712"/>
      <c r="D929" s="712" t="s">
        <v>239</v>
      </c>
      <c r="E929" s="712" t="s">
        <v>416</v>
      </c>
      <c r="F929" s="712" t="s">
        <v>1977</v>
      </c>
      <c r="G929" s="712" t="s">
        <v>19</v>
      </c>
      <c r="H929" s="712" t="s">
        <v>245</v>
      </c>
      <c r="I929" s="715" t="s">
        <v>135</v>
      </c>
      <c r="J929" s="716">
        <v>15788000</v>
      </c>
    </row>
    <row r="930" spans="1:10">
      <c r="A930" s="712"/>
      <c r="B930" s="712"/>
      <c r="C930" s="712"/>
      <c r="D930" s="712" t="s">
        <v>239</v>
      </c>
      <c r="E930" s="712" t="s">
        <v>416</v>
      </c>
      <c r="F930" s="712" t="s">
        <v>1904</v>
      </c>
      <c r="G930" s="712"/>
      <c r="H930" s="712"/>
      <c r="I930" s="715" t="s">
        <v>1905</v>
      </c>
      <c r="J930" s="716">
        <v>5487347000</v>
      </c>
    </row>
    <row r="931" spans="1:10">
      <c r="A931" s="712"/>
      <c r="B931" s="712"/>
      <c r="C931" s="712"/>
      <c r="D931" s="712" t="s">
        <v>239</v>
      </c>
      <c r="E931" s="712" t="s">
        <v>416</v>
      </c>
      <c r="F931" s="712" t="s">
        <v>1904</v>
      </c>
      <c r="G931" s="712" t="s">
        <v>178</v>
      </c>
      <c r="H931" s="712"/>
      <c r="I931" s="715" t="s">
        <v>179</v>
      </c>
      <c r="J931" s="716">
        <v>4960749000</v>
      </c>
    </row>
    <row r="932" spans="1:10" ht="26.4">
      <c r="A932" s="712"/>
      <c r="B932" s="712"/>
      <c r="C932" s="712"/>
      <c r="D932" s="712" t="s">
        <v>239</v>
      </c>
      <c r="E932" s="712" t="s">
        <v>416</v>
      </c>
      <c r="F932" s="712" t="s">
        <v>1904</v>
      </c>
      <c r="G932" s="712" t="s">
        <v>178</v>
      </c>
      <c r="H932" s="712" t="s">
        <v>180</v>
      </c>
      <c r="I932" s="715" t="s">
        <v>1810</v>
      </c>
      <c r="J932" s="716">
        <v>4960749000</v>
      </c>
    </row>
    <row r="933" spans="1:10">
      <c r="A933" s="712"/>
      <c r="B933" s="712"/>
      <c r="C933" s="712"/>
      <c r="D933" s="712" t="s">
        <v>239</v>
      </c>
      <c r="E933" s="712" t="s">
        <v>416</v>
      </c>
      <c r="F933" s="712" t="s">
        <v>1904</v>
      </c>
      <c r="G933" s="712" t="s">
        <v>19</v>
      </c>
      <c r="H933" s="712"/>
      <c r="I933" s="715" t="s">
        <v>133</v>
      </c>
      <c r="J933" s="716">
        <v>526598000</v>
      </c>
    </row>
    <row r="934" spans="1:10">
      <c r="A934" s="712"/>
      <c r="B934" s="712"/>
      <c r="C934" s="712"/>
      <c r="D934" s="712" t="s">
        <v>239</v>
      </c>
      <c r="E934" s="712" t="s">
        <v>416</v>
      </c>
      <c r="F934" s="712" t="s">
        <v>1904</v>
      </c>
      <c r="G934" s="712" t="s">
        <v>19</v>
      </c>
      <c r="H934" s="712" t="s">
        <v>20</v>
      </c>
      <c r="I934" s="715" t="s">
        <v>21</v>
      </c>
      <c r="J934" s="716">
        <v>41228000</v>
      </c>
    </row>
    <row r="935" spans="1:10">
      <c r="A935" s="712"/>
      <c r="B935" s="712"/>
      <c r="C935" s="712"/>
      <c r="D935" s="712" t="s">
        <v>239</v>
      </c>
      <c r="E935" s="712" t="s">
        <v>416</v>
      </c>
      <c r="F935" s="712" t="s">
        <v>1904</v>
      </c>
      <c r="G935" s="712" t="s">
        <v>19</v>
      </c>
      <c r="H935" s="712" t="s">
        <v>22</v>
      </c>
      <c r="I935" s="715" t="s">
        <v>23</v>
      </c>
      <c r="J935" s="716">
        <v>444063000</v>
      </c>
    </row>
    <row r="936" spans="1:10">
      <c r="A936" s="712"/>
      <c r="B936" s="712"/>
      <c r="C936" s="712"/>
      <c r="D936" s="712" t="s">
        <v>239</v>
      </c>
      <c r="E936" s="712" t="s">
        <v>416</v>
      </c>
      <c r="F936" s="712" t="s">
        <v>1904</v>
      </c>
      <c r="G936" s="712" t="s">
        <v>19</v>
      </c>
      <c r="H936" s="712" t="s">
        <v>245</v>
      </c>
      <c r="I936" s="715" t="s">
        <v>135</v>
      </c>
      <c r="J936" s="716">
        <v>41307000</v>
      </c>
    </row>
    <row r="937" spans="1:10">
      <c r="A937" s="712"/>
      <c r="B937" s="712"/>
      <c r="C937" s="712"/>
      <c r="D937" s="712" t="s">
        <v>239</v>
      </c>
      <c r="E937" s="712" t="s">
        <v>963</v>
      </c>
      <c r="F937" s="712"/>
      <c r="G937" s="712"/>
      <c r="H937" s="712"/>
      <c r="I937" s="715" t="s">
        <v>1848</v>
      </c>
      <c r="J937" s="716">
        <v>814429000</v>
      </c>
    </row>
    <row r="938" spans="1:10">
      <c r="A938" s="712"/>
      <c r="B938" s="712"/>
      <c r="C938" s="712"/>
      <c r="D938" s="712" t="s">
        <v>239</v>
      </c>
      <c r="E938" s="712" t="s">
        <v>963</v>
      </c>
      <c r="F938" s="712" t="s">
        <v>964</v>
      </c>
      <c r="G938" s="712"/>
      <c r="H938" s="712"/>
      <c r="I938" s="715" t="s">
        <v>1931</v>
      </c>
      <c r="J938" s="716">
        <v>210297000</v>
      </c>
    </row>
    <row r="939" spans="1:10">
      <c r="A939" s="712"/>
      <c r="B939" s="712"/>
      <c r="C939" s="712"/>
      <c r="D939" s="712" t="s">
        <v>239</v>
      </c>
      <c r="E939" s="712" t="s">
        <v>963</v>
      </c>
      <c r="F939" s="712" t="s">
        <v>964</v>
      </c>
      <c r="G939" s="712" t="s">
        <v>178</v>
      </c>
      <c r="H939" s="712"/>
      <c r="I939" s="715" t="s">
        <v>179</v>
      </c>
      <c r="J939" s="716">
        <v>144046000</v>
      </c>
    </row>
    <row r="940" spans="1:10" ht="26.4">
      <c r="A940" s="712"/>
      <c r="B940" s="712"/>
      <c r="C940" s="712"/>
      <c r="D940" s="712" t="s">
        <v>239</v>
      </c>
      <c r="E940" s="712" t="s">
        <v>963</v>
      </c>
      <c r="F940" s="712" t="s">
        <v>964</v>
      </c>
      <c r="G940" s="712" t="s">
        <v>178</v>
      </c>
      <c r="H940" s="712" t="s">
        <v>180</v>
      </c>
      <c r="I940" s="715" t="s">
        <v>1810</v>
      </c>
      <c r="J940" s="716">
        <v>144046000</v>
      </c>
    </row>
    <row r="941" spans="1:10">
      <c r="A941" s="712"/>
      <c r="B941" s="712"/>
      <c r="C941" s="712"/>
      <c r="D941" s="712" t="s">
        <v>239</v>
      </c>
      <c r="E941" s="712" t="s">
        <v>963</v>
      </c>
      <c r="F941" s="712" t="s">
        <v>964</v>
      </c>
      <c r="G941" s="712" t="s">
        <v>19</v>
      </c>
      <c r="H941" s="712"/>
      <c r="I941" s="715" t="s">
        <v>133</v>
      </c>
      <c r="J941" s="716">
        <v>66251000</v>
      </c>
    </row>
    <row r="942" spans="1:10">
      <c r="A942" s="712"/>
      <c r="B942" s="712"/>
      <c r="C942" s="712"/>
      <c r="D942" s="712" t="s">
        <v>239</v>
      </c>
      <c r="E942" s="712" t="s">
        <v>963</v>
      </c>
      <c r="F942" s="712" t="s">
        <v>964</v>
      </c>
      <c r="G942" s="712" t="s">
        <v>19</v>
      </c>
      <c r="H942" s="712" t="s">
        <v>245</v>
      </c>
      <c r="I942" s="715" t="s">
        <v>135</v>
      </c>
      <c r="J942" s="716">
        <v>66251000</v>
      </c>
    </row>
    <row r="943" spans="1:10">
      <c r="A943" s="712"/>
      <c r="B943" s="712"/>
      <c r="C943" s="712"/>
      <c r="D943" s="712" t="s">
        <v>239</v>
      </c>
      <c r="E943" s="712" t="s">
        <v>963</v>
      </c>
      <c r="F943" s="712" t="s">
        <v>1933</v>
      </c>
      <c r="G943" s="712"/>
      <c r="H943" s="712"/>
      <c r="I943" s="715" t="s">
        <v>1934</v>
      </c>
      <c r="J943" s="716">
        <v>96726000</v>
      </c>
    </row>
    <row r="944" spans="1:10">
      <c r="A944" s="712"/>
      <c r="B944" s="712"/>
      <c r="C944" s="712"/>
      <c r="D944" s="712" t="s">
        <v>239</v>
      </c>
      <c r="E944" s="712" t="s">
        <v>963</v>
      </c>
      <c r="F944" s="712" t="s">
        <v>1933</v>
      </c>
      <c r="G944" s="712" t="s">
        <v>178</v>
      </c>
      <c r="H944" s="712"/>
      <c r="I944" s="715" t="s">
        <v>179</v>
      </c>
      <c r="J944" s="716">
        <v>93859000</v>
      </c>
    </row>
    <row r="945" spans="1:10" ht="26.4">
      <c r="A945" s="712"/>
      <c r="B945" s="712"/>
      <c r="C945" s="712"/>
      <c r="D945" s="712" t="s">
        <v>239</v>
      </c>
      <c r="E945" s="712" t="s">
        <v>963</v>
      </c>
      <c r="F945" s="712" t="s">
        <v>1933</v>
      </c>
      <c r="G945" s="712" t="s">
        <v>178</v>
      </c>
      <c r="H945" s="712" t="s">
        <v>180</v>
      </c>
      <c r="I945" s="715" t="s">
        <v>1810</v>
      </c>
      <c r="J945" s="716">
        <v>93859000</v>
      </c>
    </row>
    <row r="946" spans="1:10">
      <c r="A946" s="712"/>
      <c r="B946" s="712"/>
      <c r="C946" s="712"/>
      <c r="D946" s="712" t="s">
        <v>239</v>
      </c>
      <c r="E946" s="712" t="s">
        <v>963</v>
      </c>
      <c r="F946" s="712" t="s">
        <v>1933</v>
      </c>
      <c r="G946" s="712" t="s">
        <v>19</v>
      </c>
      <c r="H946" s="712"/>
      <c r="I946" s="715" t="s">
        <v>133</v>
      </c>
      <c r="J946" s="716">
        <v>2867000</v>
      </c>
    </row>
    <row r="947" spans="1:10">
      <c r="A947" s="712"/>
      <c r="B947" s="712"/>
      <c r="C947" s="712"/>
      <c r="D947" s="712" t="s">
        <v>239</v>
      </c>
      <c r="E947" s="712" t="s">
        <v>963</v>
      </c>
      <c r="F947" s="712" t="s">
        <v>1933</v>
      </c>
      <c r="G947" s="712" t="s">
        <v>19</v>
      </c>
      <c r="H947" s="712" t="s">
        <v>22</v>
      </c>
      <c r="I947" s="715" t="s">
        <v>23</v>
      </c>
      <c r="J947" s="716">
        <v>2867000</v>
      </c>
    </row>
    <row r="948" spans="1:10">
      <c r="A948" s="712"/>
      <c r="B948" s="712"/>
      <c r="C948" s="712"/>
      <c r="D948" s="712" t="s">
        <v>239</v>
      </c>
      <c r="E948" s="712" t="s">
        <v>963</v>
      </c>
      <c r="F948" s="712" t="s">
        <v>344</v>
      </c>
      <c r="G948" s="712"/>
      <c r="H948" s="712"/>
      <c r="I948" s="715" t="s">
        <v>1935</v>
      </c>
      <c r="J948" s="716">
        <v>507406000</v>
      </c>
    </row>
    <row r="949" spans="1:10">
      <c r="A949" s="712"/>
      <c r="B949" s="712"/>
      <c r="C949" s="712"/>
      <c r="D949" s="712" t="s">
        <v>239</v>
      </c>
      <c r="E949" s="712" t="s">
        <v>963</v>
      </c>
      <c r="F949" s="712" t="s">
        <v>344</v>
      </c>
      <c r="G949" s="712" t="s">
        <v>178</v>
      </c>
      <c r="H949" s="712"/>
      <c r="I949" s="715" t="s">
        <v>179</v>
      </c>
      <c r="J949" s="716">
        <v>337841000</v>
      </c>
    </row>
    <row r="950" spans="1:10" ht="26.4">
      <c r="A950" s="712"/>
      <c r="B950" s="712"/>
      <c r="C950" s="712"/>
      <c r="D950" s="712" t="s">
        <v>239</v>
      </c>
      <c r="E950" s="712" t="s">
        <v>963</v>
      </c>
      <c r="F950" s="712" t="s">
        <v>344</v>
      </c>
      <c r="G950" s="712" t="s">
        <v>178</v>
      </c>
      <c r="H950" s="712" t="s">
        <v>180</v>
      </c>
      <c r="I950" s="715" t="s">
        <v>1810</v>
      </c>
      <c r="J950" s="716">
        <v>337841000</v>
      </c>
    </row>
    <row r="951" spans="1:10">
      <c r="A951" s="712"/>
      <c r="B951" s="712"/>
      <c r="C951" s="712"/>
      <c r="D951" s="712" t="s">
        <v>239</v>
      </c>
      <c r="E951" s="712" t="s">
        <v>963</v>
      </c>
      <c r="F951" s="712" t="s">
        <v>344</v>
      </c>
      <c r="G951" s="712" t="s">
        <v>19</v>
      </c>
      <c r="H951" s="712"/>
      <c r="I951" s="715" t="s">
        <v>133</v>
      </c>
      <c r="J951" s="716">
        <v>169565000</v>
      </c>
    </row>
    <row r="952" spans="1:10">
      <c r="A952" s="712"/>
      <c r="B952" s="712"/>
      <c r="C952" s="712"/>
      <c r="D952" s="712" t="s">
        <v>239</v>
      </c>
      <c r="E952" s="712" t="s">
        <v>963</v>
      </c>
      <c r="F952" s="712" t="s">
        <v>344</v>
      </c>
      <c r="G952" s="712" t="s">
        <v>19</v>
      </c>
      <c r="H952" s="712" t="s">
        <v>20</v>
      </c>
      <c r="I952" s="715" t="s">
        <v>21</v>
      </c>
      <c r="J952" s="716">
        <v>57850000</v>
      </c>
    </row>
    <row r="953" spans="1:10">
      <c r="A953" s="712"/>
      <c r="B953" s="712"/>
      <c r="C953" s="712"/>
      <c r="D953" s="712" t="s">
        <v>239</v>
      </c>
      <c r="E953" s="712" t="s">
        <v>963</v>
      </c>
      <c r="F953" s="712" t="s">
        <v>344</v>
      </c>
      <c r="G953" s="712" t="s">
        <v>19</v>
      </c>
      <c r="H953" s="712" t="s">
        <v>22</v>
      </c>
      <c r="I953" s="715" t="s">
        <v>23</v>
      </c>
      <c r="J953" s="716">
        <v>80531000</v>
      </c>
    </row>
    <row r="954" spans="1:10">
      <c r="A954" s="712"/>
      <c r="B954" s="712"/>
      <c r="C954" s="712"/>
      <c r="D954" s="712" t="s">
        <v>239</v>
      </c>
      <c r="E954" s="712" t="s">
        <v>963</v>
      </c>
      <c r="F954" s="712" t="s">
        <v>344</v>
      </c>
      <c r="G954" s="712" t="s">
        <v>19</v>
      </c>
      <c r="H954" s="712" t="s">
        <v>245</v>
      </c>
      <c r="I954" s="715" t="s">
        <v>135</v>
      </c>
      <c r="J954" s="716">
        <v>31184000</v>
      </c>
    </row>
    <row r="955" spans="1:10">
      <c r="A955" s="712"/>
      <c r="B955" s="712"/>
      <c r="C955" s="712"/>
      <c r="D955" s="712" t="s">
        <v>239</v>
      </c>
      <c r="E955" s="712" t="s">
        <v>423</v>
      </c>
      <c r="F955" s="712"/>
      <c r="G955" s="712"/>
      <c r="H955" s="712"/>
      <c r="I955" s="715" t="s">
        <v>1849</v>
      </c>
      <c r="J955" s="716">
        <v>7621399000</v>
      </c>
    </row>
    <row r="956" spans="1:10">
      <c r="A956" s="712"/>
      <c r="B956" s="712"/>
      <c r="C956" s="712"/>
      <c r="D956" s="712" t="s">
        <v>239</v>
      </c>
      <c r="E956" s="712" t="s">
        <v>423</v>
      </c>
      <c r="F956" s="712" t="s">
        <v>181</v>
      </c>
      <c r="G956" s="712"/>
      <c r="H956" s="712"/>
      <c r="I956" s="715" t="s">
        <v>1948</v>
      </c>
      <c r="J956" s="716">
        <v>7621399000</v>
      </c>
    </row>
    <row r="957" spans="1:10">
      <c r="A957" s="712"/>
      <c r="B957" s="712"/>
      <c r="C957" s="712"/>
      <c r="D957" s="712" t="s">
        <v>239</v>
      </c>
      <c r="E957" s="712" t="s">
        <v>423</v>
      </c>
      <c r="F957" s="712" t="s">
        <v>181</v>
      </c>
      <c r="G957" s="712" t="s">
        <v>178</v>
      </c>
      <c r="H957" s="712"/>
      <c r="I957" s="715" t="s">
        <v>179</v>
      </c>
      <c r="J957" s="716">
        <v>6793744000</v>
      </c>
    </row>
    <row r="958" spans="1:10" ht="26.4">
      <c r="A958" s="712"/>
      <c r="B958" s="712"/>
      <c r="C958" s="712"/>
      <c r="D958" s="712" t="s">
        <v>239</v>
      </c>
      <c r="E958" s="712" t="s">
        <v>423</v>
      </c>
      <c r="F958" s="712" t="s">
        <v>181</v>
      </c>
      <c r="G958" s="712" t="s">
        <v>178</v>
      </c>
      <c r="H958" s="712" t="s">
        <v>180</v>
      </c>
      <c r="I958" s="715" t="s">
        <v>1810</v>
      </c>
      <c r="J958" s="716">
        <v>6793744000</v>
      </c>
    </row>
    <row r="959" spans="1:10">
      <c r="A959" s="712"/>
      <c r="B959" s="712"/>
      <c r="C959" s="712"/>
      <c r="D959" s="712" t="s">
        <v>239</v>
      </c>
      <c r="E959" s="712" t="s">
        <v>423</v>
      </c>
      <c r="F959" s="712" t="s">
        <v>181</v>
      </c>
      <c r="G959" s="712" t="s">
        <v>19</v>
      </c>
      <c r="H959" s="712"/>
      <c r="I959" s="715" t="s">
        <v>133</v>
      </c>
      <c r="J959" s="716">
        <v>827655000</v>
      </c>
    </row>
    <row r="960" spans="1:10">
      <c r="A960" s="712"/>
      <c r="B960" s="712"/>
      <c r="C960" s="712"/>
      <c r="D960" s="712" t="s">
        <v>239</v>
      </c>
      <c r="E960" s="712" t="s">
        <v>423</v>
      </c>
      <c r="F960" s="712" t="s">
        <v>181</v>
      </c>
      <c r="G960" s="712" t="s">
        <v>19</v>
      </c>
      <c r="H960" s="712" t="s">
        <v>20</v>
      </c>
      <c r="I960" s="715" t="s">
        <v>21</v>
      </c>
      <c r="J960" s="716">
        <v>222904000</v>
      </c>
    </row>
    <row r="961" spans="1:10">
      <c r="A961" s="712"/>
      <c r="B961" s="712"/>
      <c r="C961" s="712"/>
      <c r="D961" s="712" t="s">
        <v>239</v>
      </c>
      <c r="E961" s="712" t="s">
        <v>423</v>
      </c>
      <c r="F961" s="712" t="s">
        <v>181</v>
      </c>
      <c r="G961" s="712" t="s">
        <v>19</v>
      </c>
      <c r="H961" s="712" t="s">
        <v>22</v>
      </c>
      <c r="I961" s="715" t="s">
        <v>23</v>
      </c>
      <c r="J961" s="716">
        <v>595882000</v>
      </c>
    </row>
    <row r="962" spans="1:10">
      <c r="A962" s="712"/>
      <c r="B962" s="712"/>
      <c r="C962" s="712"/>
      <c r="D962" s="712" t="s">
        <v>239</v>
      </c>
      <c r="E962" s="712" t="s">
        <v>423</v>
      </c>
      <c r="F962" s="712" t="s">
        <v>181</v>
      </c>
      <c r="G962" s="712" t="s">
        <v>19</v>
      </c>
      <c r="H962" s="712" t="s">
        <v>245</v>
      </c>
      <c r="I962" s="715" t="s">
        <v>135</v>
      </c>
      <c r="J962" s="716">
        <v>8869000</v>
      </c>
    </row>
    <row r="963" spans="1:10">
      <c r="A963" s="712"/>
      <c r="B963" s="712"/>
      <c r="C963" s="712"/>
      <c r="D963" s="712" t="s">
        <v>239</v>
      </c>
      <c r="E963" s="712" t="s">
        <v>164</v>
      </c>
      <c r="F963" s="712"/>
      <c r="G963" s="712"/>
      <c r="H963" s="712"/>
      <c r="I963" s="715" t="s">
        <v>1953</v>
      </c>
      <c r="J963" s="716">
        <v>1526253551</v>
      </c>
    </row>
    <row r="964" spans="1:10">
      <c r="A964" s="712"/>
      <c r="B964" s="712"/>
      <c r="C964" s="712"/>
      <c r="D964" s="712" t="s">
        <v>239</v>
      </c>
      <c r="E964" s="712" t="s">
        <v>164</v>
      </c>
      <c r="F964" s="712" t="s">
        <v>1954</v>
      </c>
      <c r="G964" s="712"/>
      <c r="H964" s="712"/>
      <c r="I964" s="715" t="s">
        <v>1955</v>
      </c>
      <c r="J964" s="716">
        <v>1526253551</v>
      </c>
    </row>
    <row r="965" spans="1:10">
      <c r="A965" s="712"/>
      <c r="B965" s="712"/>
      <c r="C965" s="712"/>
      <c r="D965" s="712" t="s">
        <v>239</v>
      </c>
      <c r="E965" s="712" t="s">
        <v>164</v>
      </c>
      <c r="F965" s="712" t="s">
        <v>1954</v>
      </c>
      <c r="G965" s="712" t="s">
        <v>178</v>
      </c>
      <c r="H965" s="712"/>
      <c r="I965" s="715" t="s">
        <v>179</v>
      </c>
      <c r="J965" s="716">
        <v>1369865551</v>
      </c>
    </row>
    <row r="966" spans="1:10" ht="26.4">
      <c r="A966" s="712"/>
      <c r="B966" s="712"/>
      <c r="C966" s="712"/>
      <c r="D966" s="712" t="s">
        <v>239</v>
      </c>
      <c r="E966" s="712" t="s">
        <v>164</v>
      </c>
      <c r="F966" s="712" t="s">
        <v>1954</v>
      </c>
      <c r="G966" s="712" t="s">
        <v>178</v>
      </c>
      <c r="H966" s="712" t="s">
        <v>180</v>
      </c>
      <c r="I966" s="715" t="s">
        <v>1810</v>
      </c>
      <c r="J966" s="716">
        <v>1369865551</v>
      </c>
    </row>
    <row r="967" spans="1:10">
      <c r="A967" s="712"/>
      <c r="B967" s="712"/>
      <c r="C967" s="712"/>
      <c r="D967" s="712" t="s">
        <v>239</v>
      </c>
      <c r="E967" s="712" t="s">
        <v>164</v>
      </c>
      <c r="F967" s="712" t="s">
        <v>1954</v>
      </c>
      <c r="G967" s="712" t="s">
        <v>19</v>
      </c>
      <c r="H967" s="712"/>
      <c r="I967" s="715" t="s">
        <v>133</v>
      </c>
      <c r="J967" s="716">
        <v>156388000</v>
      </c>
    </row>
    <row r="968" spans="1:10">
      <c r="A968" s="712"/>
      <c r="B968" s="712"/>
      <c r="C968" s="712"/>
      <c r="D968" s="712" t="s">
        <v>239</v>
      </c>
      <c r="E968" s="712" t="s">
        <v>164</v>
      </c>
      <c r="F968" s="712" t="s">
        <v>1954</v>
      </c>
      <c r="G968" s="712" t="s">
        <v>19</v>
      </c>
      <c r="H968" s="712" t="s">
        <v>20</v>
      </c>
      <c r="I968" s="715" t="s">
        <v>21</v>
      </c>
      <c r="J968" s="716">
        <v>5547000</v>
      </c>
    </row>
    <row r="969" spans="1:10">
      <c r="A969" s="712"/>
      <c r="B969" s="712"/>
      <c r="C969" s="712"/>
      <c r="D969" s="712" t="s">
        <v>239</v>
      </c>
      <c r="E969" s="712" t="s">
        <v>164</v>
      </c>
      <c r="F969" s="712" t="s">
        <v>1954</v>
      </c>
      <c r="G969" s="712" t="s">
        <v>19</v>
      </c>
      <c r="H969" s="712" t="s">
        <v>22</v>
      </c>
      <c r="I969" s="715" t="s">
        <v>23</v>
      </c>
      <c r="J969" s="716">
        <v>150841000</v>
      </c>
    </row>
    <row r="970" spans="1:10">
      <c r="A970" s="712"/>
      <c r="B970" s="712"/>
      <c r="C970" s="712"/>
      <c r="D970" s="712" t="s">
        <v>239</v>
      </c>
      <c r="E970" s="712" t="s">
        <v>188</v>
      </c>
      <c r="F970" s="712"/>
      <c r="G970" s="712"/>
      <c r="H970" s="712"/>
      <c r="I970" s="715" t="s">
        <v>1374</v>
      </c>
      <c r="J970" s="716">
        <v>169564985349</v>
      </c>
    </row>
    <row r="971" spans="1:10">
      <c r="A971" s="712"/>
      <c r="B971" s="712"/>
      <c r="C971" s="712"/>
      <c r="D971" s="712" t="s">
        <v>239</v>
      </c>
      <c r="E971" s="712" t="s">
        <v>188</v>
      </c>
      <c r="F971" s="712" t="s">
        <v>956</v>
      </c>
      <c r="G971" s="712"/>
      <c r="H971" s="712"/>
      <c r="I971" s="715" t="s">
        <v>1867</v>
      </c>
      <c r="J971" s="716">
        <v>38890929589</v>
      </c>
    </row>
    <row r="972" spans="1:10">
      <c r="A972" s="712"/>
      <c r="B972" s="712"/>
      <c r="C972" s="712"/>
      <c r="D972" s="712" t="s">
        <v>239</v>
      </c>
      <c r="E972" s="712" t="s">
        <v>188</v>
      </c>
      <c r="F972" s="712" t="s">
        <v>956</v>
      </c>
      <c r="G972" s="712" t="s">
        <v>178</v>
      </c>
      <c r="H972" s="712"/>
      <c r="I972" s="715" t="s">
        <v>179</v>
      </c>
      <c r="J972" s="716">
        <v>36661081500</v>
      </c>
    </row>
    <row r="973" spans="1:10" ht="26.4">
      <c r="A973" s="712"/>
      <c r="B973" s="712"/>
      <c r="C973" s="712"/>
      <c r="D973" s="712" t="s">
        <v>239</v>
      </c>
      <c r="E973" s="712" t="s">
        <v>188</v>
      </c>
      <c r="F973" s="712" t="s">
        <v>956</v>
      </c>
      <c r="G973" s="712" t="s">
        <v>178</v>
      </c>
      <c r="H973" s="712" t="s">
        <v>180</v>
      </c>
      <c r="I973" s="715" t="s">
        <v>1810</v>
      </c>
      <c r="J973" s="716">
        <v>36661081500</v>
      </c>
    </row>
    <row r="974" spans="1:10">
      <c r="A974" s="712"/>
      <c r="B974" s="712"/>
      <c r="C974" s="712"/>
      <c r="D974" s="712" t="s">
        <v>239</v>
      </c>
      <c r="E974" s="712" t="s">
        <v>188</v>
      </c>
      <c r="F974" s="712" t="s">
        <v>956</v>
      </c>
      <c r="G974" s="712" t="s">
        <v>19</v>
      </c>
      <c r="H974" s="712"/>
      <c r="I974" s="715" t="s">
        <v>133</v>
      </c>
      <c r="J974" s="716">
        <v>2229848089</v>
      </c>
    </row>
    <row r="975" spans="1:10">
      <c r="A975" s="712"/>
      <c r="B975" s="712"/>
      <c r="C975" s="712"/>
      <c r="D975" s="712" t="s">
        <v>239</v>
      </c>
      <c r="E975" s="712" t="s">
        <v>188</v>
      </c>
      <c r="F975" s="712" t="s">
        <v>956</v>
      </c>
      <c r="G975" s="712" t="s">
        <v>19</v>
      </c>
      <c r="H975" s="712" t="s">
        <v>20</v>
      </c>
      <c r="I975" s="715" t="s">
        <v>21</v>
      </c>
      <c r="J975" s="716">
        <v>258322000</v>
      </c>
    </row>
    <row r="976" spans="1:10">
      <c r="A976" s="712"/>
      <c r="B976" s="712"/>
      <c r="C976" s="712"/>
      <c r="D976" s="712" t="s">
        <v>239</v>
      </c>
      <c r="E976" s="712" t="s">
        <v>188</v>
      </c>
      <c r="F976" s="712" t="s">
        <v>956</v>
      </c>
      <c r="G976" s="712" t="s">
        <v>19</v>
      </c>
      <c r="H976" s="712" t="s">
        <v>22</v>
      </c>
      <c r="I976" s="715" t="s">
        <v>23</v>
      </c>
      <c r="J976" s="716">
        <v>1933239789</v>
      </c>
    </row>
    <row r="977" spans="1:10">
      <c r="A977" s="712"/>
      <c r="B977" s="712"/>
      <c r="C977" s="712"/>
      <c r="D977" s="712" t="s">
        <v>239</v>
      </c>
      <c r="E977" s="712" t="s">
        <v>188</v>
      </c>
      <c r="F977" s="712" t="s">
        <v>956</v>
      </c>
      <c r="G977" s="712" t="s">
        <v>19</v>
      </c>
      <c r="H977" s="712" t="s">
        <v>245</v>
      </c>
      <c r="I977" s="715" t="s">
        <v>135</v>
      </c>
      <c r="J977" s="716">
        <v>38286300</v>
      </c>
    </row>
    <row r="978" spans="1:10">
      <c r="A978" s="712"/>
      <c r="B978" s="712"/>
      <c r="C978" s="712"/>
      <c r="D978" s="712" t="s">
        <v>239</v>
      </c>
      <c r="E978" s="712" t="s">
        <v>188</v>
      </c>
      <c r="F978" s="712" t="s">
        <v>1870</v>
      </c>
      <c r="G978" s="712"/>
      <c r="H978" s="712"/>
      <c r="I978" s="715" t="s">
        <v>1871</v>
      </c>
      <c r="J978" s="716">
        <v>120861638363</v>
      </c>
    </row>
    <row r="979" spans="1:10">
      <c r="A979" s="712"/>
      <c r="B979" s="712"/>
      <c r="C979" s="712"/>
      <c r="D979" s="712" t="s">
        <v>239</v>
      </c>
      <c r="E979" s="712" t="s">
        <v>188</v>
      </c>
      <c r="F979" s="712" t="s">
        <v>1870</v>
      </c>
      <c r="G979" s="712" t="s">
        <v>178</v>
      </c>
      <c r="H979" s="712"/>
      <c r="I979" s="715" t="s">
        <v>179</v>
      </c>
      <c r="J979" s="716">
        <v>111861678804</v>
      </c>
    </row>
    <row r="980" spans="1:10" ht="26.4">
      <c r="A980" s="712"/>
      <c r="B980" s="712"/>
      <c r="C980" s="712"/>
      <c r="D980" s="712" t="s">
        <v>239</v>
      </c>
      <c r="E980" s="712" t="s">
        <v>188</v>
      </c>
      <c r="F980" s="712" t="s">
        <v>1870</v>
      </c>
      <c r="G980" s="712" t="s">
        <v>178</v>
      </c>
      <c r="H980" s="712" t="s">
        <v>180</v>
      </c>
      <c r="I980" s="715" t="s">
        <v>1810</v>
      </c>
      <c r="J980" s="716">
        <v>111861678804</v>
      </c>
    </row>
    <row r="981" spans="1:10">
      <c r="A981" s="712"/>
      <c r="B981" s="712"/>
      <c r="C981" s="712"/>
      <c r="D981" s="712" t="s">
        <v>239</v>
      </c>
      <c r="E981" s="712" t="s">
        <v>188</v>
      </c>
      <c r="F981" s="712" t="s">
        <v>1870</v>
      </c>
      <c r="G981" s="712" t="s">
        <v>19</v>
      </c>
      <c r="H981" s="712"/>
      <c r="I981" s="715" t="s">
        <v>133</v>
      </c>
      <c r="J981" s="716">
        <v>8999959559</v>
      </c>
    </row>
    <row r="982" spans="1:10">
      <c r="A982" s="712"/>
      <c r="B982" s="712"/>
      <c r="C982" s="712"/>
      <c r="D982" s="712" t="s">
        <v>239</v>
      </c>
      <c r="E982" s="712" t="s">
        <v>188</v>
      </c>
      <c r="F982" s="712" t="s">
        <v>1870</v>
      </c>
      <c r="G982" s="712" t="s">
        <v>19</v>
      </c>
      <c r="H982" s="712" t="s">
        <v>20</v>
      </c>
      <c r="I982" s="715" t="s">
        <v>21</v>
      </c>
      <c r="J982" s="716">
        <v>1060428000</v>
      </c>
    </row>
    <row r="983" spans="1:10">
      <c r="A983" s="712"/>
      <c r="B983" s="712"/>
      <c r="C983" s="712"/>
      <c r="D983" s="712" t="s">
        <v>239</v>
      </c>
      <c r="E983" s="712" t="s">
        <v>188</v>
      </c>
      <c r="F983" s="712" t="s">
        <v>1870</v>
      </c>
      <c r="G983" s="712" t="s">
        <v>19</v>
      </c>
      <c r="H983" s="712" t="s">
        <v>22</v>
      </c>
      <c r="I983" s="715" t="s">
        <v>23</v>
      </c>
      <c r="J983" s="716">
        <v>7610411159</v>
      </c>
    </row>
    <row r="984" spans="1:10">
      <c r="A984" s="712"/>
      <c r="B984" s="712"/>
      <c r="C984" s="712"/>
      <c r="D984" s="712" t="s">
        <v>239</v>
      </c>
      <c r="E984" s="712" t="s">
        <v>188</v>
      </c>
      <c r="F984" s="712" t="s">
        <v>1870</v>
      </c>
      <c r="G984" s="712" t="s">
        <v>19</v>
      </c>
      <c r="H984" s="712" t="s">
        <v>245</v>
      </c>
      <c r="I984" s="715" t="s">
        <v>135</v>
      </c>
      <c r="J984" s="716">
        <v>329120400</v>
      </c>
    </row>
    <row r="985" spans="1:10">
      <c r="A985" s="712"/>
      <c r="B985" s="712"/>
      <c r="C985" s="712"/>
      <c r="D985" s="712" t="s">
        <v>239</v>
      </c>
      <c r="E985" s="712" t="s">
        <v>188</v>
      </c>
      <c r="F985" s="712" t="s">
        <v>189</v>
      </c>
      <c r="G985" s="712"/>
      <c r="H985" s="712"/>
      <c r="I985" s="715" t="s">
        <v>1872</v>
      </c>
      <c r="J985" s="716">
        <v>900000000</v>
      </c>
    </row>
    <row r="986" spans="1:10">
      <c r="A986" s="712"/>
      <c r="B986" s="712"/>
      <c r="C986" s="712"/>
      <c r="D986" s="712" t="s">
        <v>239</v>
      </c>
      <c r="E986" s="712" t="s">
        <v>188</v>
      </c>
      <c r="F986" s="712" t="s">
        <v>189</v>
      </c>
      <c r="G986" s="712" t="s">
        <v>178</v>
      </c>
      <c r="H986" s="712"/>
      <c r="I986" s="715" t="s">
        <v>179</v>
      </c>
      <c r="J986" s="716">
        <v>800000000</v>
      </c>
    </row>
    <row r="987" spans="1:10" ht="26.4">
      <c r="A987" s="712"/>
      <c r="B987" s="712"/>
      <c r="C987" s="712"/>
      <c r="D987" s="712" t="s">
        <v>239</v>
      </c>
      <c r="E987" s="712" t="s">
        <v>188</v>
      </c>
      <c r="F987" s="712" t="s">
        <v>189</v>
      </c>
      <c r="G987" s="712" t="s">
        <v>178</v>
      </c>
      <c r="H987" s="712" t="s">
        <v>180</v>
      </c>
      <c r="I987" s="715" t="s">
        <v>1810</v>
      </c>
      <c r="J987" s="716">
        <v>800000000</v>
      </c>
    </row>
    <row r="988" spans="1:10">
      <c r="A988" s="712"/>
      <c r="B988" s="712"/>
      <c r="C988" s="712"/>
      <c r="D988" s="712" t="s">
        <v>239</v>
      </c>
      <c r="E988" s="712" t="s">
        <v>188</v>
      </c>
      <c r="F988" s="712" t="s">
        <v>189</v>
      </c>
      <c r="G988" s="712" t="s">
        <v>19</v>
      </c>
      <c r="H988" s="712"/>
      <c r="I988" s="715" t="s">
        <v>133</v>
      </c>
      <c r="J988" s="716">
        <v>100000000</v>
      </c>
    </row>
    <row r="989" spans="1:10">
      <c r="A989" s="712"/>
      <c r="B989" s="712"/>
      <c r="C989" s="712"/>
      <c r="D989" s="712" t="s">
        <v>239</v>
      </c>
      <c r="E989" s="712" t="s">
        <v>188</v>
      </c>
      <c r="F989" s="712" t="s">
        <v>189</v>
      </c>
      <c r="G989" s="712" t="s">
        <v>19</v>
      </c>
      <c r="H989" s="712" t="s">
        <v>22</v>
      </c>
      <c r="I989" s="715" t="s">
        <v>23</v>
      </c>
      <c r="J989" s="716">
        <v>100000000</v>
      </c>
    </row>
    <row r="990" spans="1:10">
      <c r="A990" s="712"/>
      <c r="B990" s="712"/>
      <c r="C990" s="712"/>
      <c r="D990" s="712" t="s">
        <v>239</v>
      </c>
      <c r="E990" s="712" t="s">
        <v>188</v>
      </c>
      <c r="F990" s="712" t="s">
        <v>2030</v>
      </c>
      <c r="G990" s="712"/>
      <c r="H990" s="712"/>
      <c r="I990" s="715" t="s">
        <v>2031</v>
      </c>
      <c r="J990" s="716">
        <v>6213810397</v>
      </c>
    </row>
    <row r="991" spans="1:10">
      <c r="A991" s="712"/>
      <c r="B991" s="712"/>
      <c r="C991" s="712"/>
      <c r="D991" s="712" t="s">
        <v>239</v>
      </c>
      <c r="E991" s="712" t="s">
        <v>188</v>
      </c>
      <c r="F991" s="712" t="s">
        <v>2030</v>
      </c>
      <c r="G991" s="712" t="s">
        <v>178</v>
      </c>
      <c r="H991" s="712"/>
      <c r="I991" s="715" t="s">
        <v>179</v>
      </c>
      <c r="J991" s="716">
        <v>5490400000</v>
      </c>
    </row>
    <row r="992" spans="1:10" ht="26.4">
      <c r="A992" s="712"/>
      <c r="B992" s="712"/>
      <c r="C992" s="712"/>
      <c r="D992" s="712" t="s">
        <v>239</v>
      </c>
      <c r="E992" s="712" t="s">
        <v>188</v>
      </c>
      <c r="F992" s="712" t="s">
        <v>2030</v>
      </c>
      <c r="G992" s="712" t="s">
        <v>178</v>
      </c>
      <c r="H992" s="712" t="s">
        <v>180</v>
      </c>
      <c r="I992" s="715" t="s">
        <v>1810</v>
      </c>
      <c r="J992" s="716">
        <v>5490400000</v>
      </c>
    </row>
    <row r="993" spans="1:10">
      <c r="A993" s="712"/>
      <c r="B993" s="712"/>
      <c r="C993" s="712"/>
      <c r="D993" s="712" t="s">
        <v>239</v>
      </c>
      <c r="E993" s="712" t="s">
        <v>188</v>
      </c>
      <c r="F993" s="712" t="s">
        <v>2030</v>
      </c>
      <c r="G993" s="712" t="s">
        <v>19</v>
      </c>
      <c r="H993" s="712"/>
      <c r="I993" s="715" t="s">
        <v>133</v>
      </c>
      <c r="J993" s="716">
        <v>723410397</v>
      </c>
    </row>
    <row r="994" spans="1:10">
      <c r="A994" s="712"/>
      <c r="B994" s="712"/>
      <c r="C994" s="712"/>
      <c r="D994" s="712" t="s">
        <v>239</v>
      </c>
      <c r="E994" s="712" t="s">
        <v>188</v>
      </c>
      <c r="F994" s="712" t="s">
        <v>2030</v>
      </c>
      <c r="G994" s="712" t="s">
        <v>19</v>
      </c>
      <c r="H994" s="712" t="s">
        <v>22</v>
      </c>
      <c r="I994" s="715" t="s">
        <v>23</v>
      </c>
      <c r="J994" s="716">
        <v>723410397</v>
      </c>
    </row>
    <row r="995" spans="1:10">
      <c r="A995" s="712"/>
      <c r="B995" s="712"/>
      <c r="C995" s="712"/>
      <c r="D995" s="712" t="s">
        <v>239</v>
      </c>
      <c r="E995" s="712" t="s">
        <v>188</v>
      </c>
      <c r="F995" s="712" t="s">
        <v>1903</v>
      </c>
      <c r="G995" s="712"/>
      <c r="H995" s="712"/>
      <c r="I995" s="715" t="s">
        <v>186</v>
      </c>
      <c r="J995" s="716">
        <v>1033000000</v>
      </c>
    </row>
    <row r="996" spans="1:10">
      <c r="A996" s="712"/>
      <c r="B996" s="712"/>
      <c r="C996" s="712"/>
      <c r="D996" s="712" t="s">
        <v>239</v>
      </c>
      <c r="E996" s="712" t="s">
        <v>188</v>
      </c>
      <c r="F996" s="712" t="s">
        <v>1903</v>
      </c>
      <c r="G996" s="712" t="s">
        <v>178</v>
      </c>
      <c r="H996" s="712"/>
      <c r="I996" s="715" t="s">
        <v>179</v>
      </c>
      <c r="J996" s="716">
        <v>984054000</v>
      </c>
    </row>
    <row r="997" spans="1:10" ht="26.4">
      <c r="A997" s="712"/>
      <c r="B997" s="712"/>
      <c r="C997" s="712"/>
      <c r="D997" s="712" t="s">
        <v>239</v>
      </c>
      <c r="E997" s="712" t="s">
        <v>188</v>
      </c>
      <c r="F997" s="712" t="s">
        <v>1903</v>
      </c>
      <c r="G997" s="712" t="s">
        <v>178</v>
      </c>
      <c r="H997" s="712" t="s">
        <v>180</v>
      </c>
      <c r="I997" s="715" t="s">
        <v>1810</v>
      </c>
      <c r="J997" s="716">
        <v>984054000</v>
      </c>
    </row>
    <row r="998" spans="1:10">
      <c r="A998" s="712"/>
      <c r="B998" s="712"/>
      <c r="C998" s="712"/>
      <c r="D998" s="712" t="s">
        <v>239</v>
      </c>
      <c r="E998" s="712" t="s">
        <v>188</v>
      </c>
      <c r="F998" s="712" t="s">
        <v>1903</v>
      </c>
      <c r="G998" s="712" t="s">
        <v>19</v>
      </c>
      <c r="H998" s="712"/>
      <c r="I998" s="715" t="s">
        <v>133</v>
      </c>
      <c r="J998" s="716">
        <v>48946000</v>
      </c>
    </row>
    <row r="999" spans="1:10">
      <c r="A999" s="712"/>
      <c r="B999" s="712"/>
      <c r="C999" s="712"/>
      <c r="D999" s="712" t="s">
        <v>239</v>
      </c>
      <c r="E999" s="712" t="s">
        <v>188</v>
      </c>
      <c r="F999" s="712" t="s">
        <v>1903</v>
      </c>
      <c r="G999" s="712" t="s">
        <v>19</v>
      </c>
      <c r="H999" s="712" t="s">
        <v>22</v>
      </c>
      <c r="I999" s="715" t="s">
        <v>23</v>
      </c>
      <c r="J999" s="716">
        <v>48946000</v>
      </c>
    </row>
    <row r="1000" spans="1:10">
      <c r="A1000" s="712"/>
      <c r="B1000" s="712"/>
      <c r="C1000" s="712"/>
      <c r="D1000" s="712" t="s">
        <v>239</v>
      </c>
      <c r="E1000" s="712" t="s">
        <v>188</v>
      </c>
      <c r="F1000" s="712" t="s">
        <v>1939</v>
      </c>
      <c r="G1000" s="712"/>
      <c r="H1000" s="712"/>
      <c r="I1000" s="715" t="s">
        <v>1940</v>
      </c>
      <c r="J1000" s="716">
        <v>1520037000</v>
      </c>
    </row>
    <row r="1001" spans="1:10">
      <c r="A1001" s="712"/>
      <c r="B1001" s="712"/>
      <c r="C1001" s="712"/>
      <c r="D1001" s="712" t="s">
        <v>239</v>
      </c>
      <c r="E1001" s="712" t="s">
        <v>188</v>
      </c>
      <c r="F1001" s="712" t="s">
        <v>1939</v>
      </c>
      <c r="G1001" s="712" t="s">
        <v>178</v>
      </c>
      <c r="H1001" s="712"/>
      <c r="I1001" s="715" t="s">
        <v>179</v>
      </c>
      <c r="J1001" s="716">
        <v>1294217000</v>
      </c>
    </row>
    <row r="1002" spans="1:10" ht="26.4">
      <c r="A1002" s="712"/>
      <c r="B1002" s="712"/>
      <c r="C1002" s="712"/>
      <c r="D1002" s="712" t="s">
        <v>239</v>
      </c>
      <c r="E1002" s="712" t="s">
        <v>188</v>
      </c>
      <c r="F1002" s="712" t="s">
        <v>1939</v>
      </c>
      <c r="G1002" s="712" t="s">
        <v>178</v>
      </c>
      <c r="H1002" s="712" t="s">
        <v>180</v>
      </c>
      <c r="I1002" s="715" t="s">
        <v>1810</v>
      </c>
      <c r="J1002" s="716">
        <v>1294217000</v>
      </c>
    </row>
    <row r="1003" spans="1:10">
      <c r="A1003" s="712"/>
      <c r="B1003" s="712"/>
      <c r="C1003" s="712"/>
      <c r="D1003" s="712" t="s">
        <v>239</v>
      </c>
      <c r="E1003" s="712" t="s">
        <v>188</v>
      </c>
      <c r="F1003" s="712" t="s">
        <v>1939</v>
      </c>
      <c r="G1003" s="712" t="s">
        <v>19</v>
      </c>
      <c r="H1003" s="712"/>
      <c r="I1003" s="715" t="s">
        <v>133</v>
      </c>
      <c r="J1003" s="716">
        <v>225820000</v>
      </c>
    </row>
    <row r="1004" spans="1:10">
      <c r="A1004" s="712"/>
      <c r="B1004" s="712"/>
      <c r="C1004" s="712"/>
      <c r="D1004" s="712" t="s">
        <v>239</v>
      </c>
      <c r="E1004" s="712" t="s">
        <v>188</v>
      </c>
      <c r="F1004" s="712" t="s">
        <v>1939</v>
      </c>
      <c r="G1004" s="712" t="s">
        <v>19</v>
      </c>
      <c r="H1004" s="712" t="s">
        <v>22</v>
      </c>
      <c r="I1004" s="715" t="s">
        <v>23</v>
      </c>
      <c r="J1004" s="716">
        <v>225820000</v>
      </c>
    </row>
    <row r="1005" spans="1:10" ht="39.6">
      <c r="A1005" s="712"/>
      <c r="B1005" s="712"/>
      <c r="C1005" s="712"/>
      <c r="D1005" s="712" t="s">
        <v>239</v>
      </c>
      <c r="E1005" s="712" t="s">
        <v>188</v>
      </c>
      <c r="F1005" s="712" t="s">
        <v>1837</v>
      </c>
      <c r="G1005" s="712"/>
      <c r="H1005" s="712"/>
      <c r="I1005" s="715" t="s">
        <v>1838</v>
      </c>
      <c r="J1005" s="716">
        <v>145570000</v>
      </c>
    </row>
    <row r="1006" spans="1:10">
      <c r="A1006" s="712"/>
      <c r="B1006" s="712"/>
      <c r="C1006" s="712"/>
      <c r="D1006" s="712" t="s">
        <v>239</v>
      </c>
      <c r="E1006" s="712" t="s">
        <v>188</v>
      </c>
      <c r="F1006" s="712" t="s">
        <v>1837</v>
      </c>
      <c r="G1006" s="712" t="s">
        <v>19</v>
      </c>
      <c r="H1006" s="712"/>
      <c r="I1006" s="715" t="s">
        <v>133</v>
      </c>
      <c r="J1006" s="716">
        <v>145570000</v>
      </c>
    </row>
    <row r="1007" spans="1:10">
      <c r="A1007" s="712"/>
      <c r="B1007" s="712"/>
      <c r="C1007" s="712"/>
      <c r="D1007" s="712" t="s">
        <v>239</v>
      </c>
      <c r="E1007" s="712" t="s">
        <v>188</v>
      </c>
      <c r="F1007" s="712" t="s">
        <v>1837</v>
      </c>
      <c r="G1007" s="712" t="s">
        <v>19</v>
      </c>
      <c r="H1007" s="712" t="s">
        <v>22</v>
      </c>
      <c r="I1007" s="715" t="s">
        <v>23</v>
      </c>
      <c r="J1007" s="716">
        <v>145570000</v>
      </c>
    </row>
    <row r="1008" spans="1:10" ht="26.4">
      <c r="A1008" s="712"/>
      <c r="B1008" s="712"/>
      <c r="C1008" s="712"/>
      <c r="D1008" s="712" t="s">
        <v>239</v>
      </c>
      <c r="E1008" s="712" t="s">
        <v>223</v>
      </c>
      <c r="F1008" s="712"/>
      <c r="G1008" s="712"/>
      <c r="H1008" s="712"/>
      <c r="I1008" s="715" t="s">
        <v>1765</v>
      </c>
      <c r="J1008" s="716">
        <v>2921509000</v>
      </c>
    </row>
    <row r="1009" spans="1:10">
      <c r="A1009" s="712"/>
      <c r="B1009" s="712"/>
      <c r="C1009" s="712"/>
      <c r="D1009" s="712" t="s">
        <v>239</v>
      </c>
      <c r="E1009" s="712" t="s">
        <v>223</v>
      </c>
      <c r="F1009" s="712" t="s">
        <v>1766</v>
      </c>
      <c r="G1009" s="712"/>
      <c r="H1009" s="712"/>
      <c r="I1009" s="715" t="s">
        <v>1767</v>
      </c>
      <c r="J1009" s="716">
        <v>2921509000</v>
      </c>
    </row>
    <row r="1010" spans="1:10">
      <c r="A1010" s="712"/>
      <c r="B1010" s="712"/>
      <c r="C1010" s="712"/>
      <c r="D1010" s="712" t="s">
        <v>239</v>
      </c>
      <c r="E1010" s="712" t="s">
        <v>223</v>
      </c>
      <c r="F1010" s="712" t="s">
        <v>1766</v>
      </c>
      <c r="G1010" s="712" t="s">
        <v>178</v>
      </c>
      <c r="H1010" s="712"/>
      <c r="I1010" s="715" t="s">
        <v>179</v>
      </c>
      <c r="J1010" s="716">
        <v>2827647000</v>
      </c>
    </row>
    <row r="1011" spans="1:10" ht="26.4">
      <c r="A1011" s="712"/>
      <c r="B1011" s="712"/>
      <c r="C1011" s="712"/>
      <c r="D1011" s="712" t="s">
        <v>239</v>
      </c>
      <c r="E1011" s="712" t="s">
        <v>223</v>
      </c>
      <c r="F1011" s="712" t="s">
        <v>1766</v>
      </c>
      <c r="G1011" s="712" t="s">
        <v>178</v>
      </c>
      <c r="H1011" s="712" t="s">
        <v>180</v>
      </c>
      <c r="I1011" s="715" t="s">
        <v>1810</v>
      </c>
      <c r="J1011" s="716">
        <v>2827647000</v>
      </c>
    </row>
    <row r="1012" spans="1:10">
      <c r="A1012" s="712"/>
      <c r="B1012" s="712"/>
      <c r="C1012" s="712"/>
      <c r="D1012" s="712" t="s">
        <v>239</v>
      </c>
      <c r="E1012" s="712" t="s">
        <v>223</v>
      </c>
      <c r="F1012" s="712" t="s">
        <v>1766</v>
      </c>
      <c r="G1012" s="712" t="s">
        <v>19</v>
      </c>
      <c r="H1012" s="712"/>
      <c r="I1012" s="715" t="s">
        <v>133</v>
      </c>
      <c r="J1012" s="716">
        <v>93862000</v>
      </c>
    </row>
    <row r="1013" spans="1:10">
      <c r="A1013" s="712"/>
      <c r="B1013" s="712"/>
      <c r="C1013" s="712"/>
      <c r="D1013" s="712" t="s">
        <v>239</v>
      </c>
      <c r="E1013" s="712" t="s">
        <v>223</v>
      </c>
      <c r="F1013" s="712" t="s">
        <v>1766</v>
      </c>
      <c r="G1013" s="712" t="s">
        <v>19</v>
      </c>
      <c r="H1013" s="712" t="s">
        <v>20</v>
      </c>
      <c r="I1013" s="715" t="s">
        <v>21</v>
      </c>
      <c r="J1013" s="716">
        <v>14795000</v>
      </c>
    </row>
    <row r="1014" spans="1:10">
      <c r="A1014" s="712"/>
      <c r="B1014" s="712"/>
      <c r="C1014" s="712"/>
      <c r="D1014" s="712" t="s">
        <v>239</v>
      </c>
      <c r="E1014" s="712" t="s">
        <v>223</v>
      </c>
      <c r="F1014" s="712" t="s">
        <v>1766</v>
      </c>
      <c r="G1014" s="712" t="s">
        <v>19</v>
      </c>
      <c r="H1014" s="712" t="s">
        <v>22</v>
      </c>
      <c r="I1014" s="715" t="s">
        <v>23</v>
      </c>
      <c r="J1014" s="716">
        <v>43000000</v>
      </c>
    </row>
    <row r="1015" spans="1:10">
      <c r="A1015" s="712"/>
      <c r="B1015" s="712"/>
      <c r="C1015" s="712"/>
      <c r="D1015" s="712" t="s">
        <v>239</v>
      </c>
      <c r="E1015" s="712" t="s">
        <v>223</v>
      </c>
      <c r="F1015" s="712" t="s">
        <v>1766</v>
      </c>
      <c r="G1015" s="712" t="s">
        <v>19</v>
      </c>
      <c r="H1015" s="712" t="s">
        <v>245</v>
      </c>
      <c r="I1015" s="715" t="s">
        <v>135</v>
      </c>
      <c r="J1015" s="716">
        <v>36067000</v>
      </c>
    </row>
    <row r="1016" spans="1:10">
      <c r="A1016" s="712"/>
      <c r="B1016" s="712"/>
      <c r="C1016" s="712"/>
      <c r="D1016" s="712" t="s">
        <v>246</v>
      </c>
      <c r="E1016" s="712"/>
      <c r="F1016" s="712"/>
      <c r="G1016" s="712"/>
      <c r="H1016" s="712"/>
      <c r="I1016" s="712"/>
      <c r="J1016" s="716">
        <v>83798377760</v>
      </c>
    </row>
    <row r="1017" spans="1:10">
      <c r="A1017" s="712"/>
      <c r="B1017" s="712"/>
      <c r="C1017" s="712"/>
      <c r="D1017" s="712" t="s">
        <v>246</v>
      </c>
      <c r="E1017" s="712" t="s">
        <v>416</v>
      </c>
      <c r="F1017" s="712"/>
      <c r="G1017" s="712"/>
      <c r="H1017" s="712"/>
      <c r="I1017" s="715" t="s">
        <v>1814</v>
      </c>
      <c r="J1017" s="716">
        <v>2765669412</v>
      </c>
    </row>
    <row r="1018" spans="1:10">
      <c r="A1018" s="712"/>
      <c r="B1018" s="712"/>
      <c r="C1018" s="712"/>
      <c r="D1018" s="712" t="s">
        <v>246</v>
      </c>
      <c r="E1018" s="712" t="s">
        <v>416</v>
      </c>
      <c r="F1018" s="712" t="s">
        <v>1976</v>
      </c>
      <c r="G1018" s="712"/>
      <c r="H1018" s="712"/>
      <c r="I1018" s="715" t="s">
        <v>439</v>
      </c>
      <c r="J1018" s="716">
        <v>848840725</v>
      </c>
    </row>
    <row r="1019" spans="1:10" ht="39.6">
      <c r="A1019" s="712"/>
      <c r="B1019" s="712"/>
      <c r="C1019" s="712"/>
      <c r="D1019" s="712" t="s">
        <v>246</v>
      </c>
      <c r="E1019" s="712" t="s">
        <v>416</v>
      </c>
      <c r="F1019" s="712" t="s">
        <v>1976</v>
      </c>
      <c r="G1019" s="712" t="s">
        <v>560</v>
      </c>
      <c r="H1019" s="712"/>
      <c r="I1019" s="715" t="s">
        <v>1790</v>
      </c>
      <c r="J1019" s="716">
        <v>138000000</v>
      </c>
    </row>
    <row r="1020" spans="1:10" ht="26.4">
      <c r="A1020" s="712"/>
      <c r="B1020" s="712"/>
      <c r="C1020" s="712"/>
      <c r="D1020" s="712" t="s">
        <v>246</v>
      </c>
      <c r="E1020" s="712" t="s">
        <v>416</v>
      </c>
      <c r="F1020" s="712" t="s">
        <v>1976</v>
      </c>
      <c r="G1020" s="712" t="s">
        <v>560</v>
      </c>
      <c r="H1020" s="712" t="s">
        <v>563</v>
      </c>
      <c r="I1020" s="715" t="s">
        <v>13</v>
      </c>
      <c r="J1020" s="716">
        <v>138000000</v>
      </c>
    </row>
    <row r="1021" spans="1:10">
      <c r="A1021" s="712"/>
      <c r="B1021" s="712"/>
      <c r="C1021" s="712"/>
      <c r="D1021" s="712" t="s">
        <v>246</v>
      </c>
      <c r="E1021" s="712" t="s">
        <v>416</v>
      </c>
      <c r="F1021" s="712" t="s">
        <v>1976</v>
      </c>
      <c r="G1021" s="712" t="s">
        <v>918</v>
      </c>
      <c r="H1021" s="712"/>
      <c r="I1021" s="715" t="s">
        <v>1862</v>
      </c>
      <c r="J1021" s="716">
        <v>13680000</v>
      </c>
    </row>
    <row r="1022" spans="1:10">
      <c r="A1022" s="712"/>
      <c r="B1022" s="712"/>
      <c r="C1022" s="712"/>
      <c r="D1022" s="712" t="s">
        <v>246</v>
      </c>
      <c r="E1022" s="712" t="s">
        <v>416</v>
      </c>
      <c r="F1022" s="712" t="s">
        <v>1976</v>
      </c>
      <c r="G1022" s="712" t="s">
        <v>918</v>
      </c>
      <c r="H1022" s="712" t="s">
        <v>917</v>
      </c>
      <c r="I1022" s="715" t="s">
        <v>916</v>
      </c>
      <c r="J1022" s="716">
        <v>12757000</v>
      </c>
    </row>
    <row r="1023" spans="1:10">
      <c r="A1023" s="712"/>
      <c r="B1023" s="712"/>
      <c r="C1023" s="712"/>
      <c r="D1023" s="712" t="s">
        <v>246</v>
      </c>
      <c r="E1023" s="712" t="s">
        <v>416</v>
      </c>
      <c r="F1023" s="712" t="s">
        <v>1976</v>
      </c>
      <c r="G1023" s="712" t="s">
        <v>918</v>
      </c>
      <c r="H1023" s="712" t="s">
        <v>921</v>
      </c>
      <c r="I1023" s="715" t="s">
        <v>920</v>
      </c>
      <c r="J1023" s="716">
        <v>923000</v>
      </c>
    </row>
    <row r="1024" spans="1:10">
      <c r="A1024" s="712"/>
      <c r="B1024" s="712"/>
      <c r="C1024" s="712"/>
      <c r="D1024" s="712" t="s">
        <v>246</v>
      </c>
      <c r="E1024" s="712" t="s">
        <v>416</v>
      </c>
      <c r="F1024" s="712" t="s">
        <v>1976</v>
      </c>
      <c r="G1024" s="712" t="s">
        <v>178</v>
      </c>
      <c r="H1024" s="712"/>
      <c r="I1024" s="715" t="s">
        <v>179</v>
      </c>
      <c r="J1024" s="716">
        <v>686708725</v>
      </c>
    </row>
    <row r="1025" spans="1:10" ht="26.4">
      <c r="A1025" s="712"/>
      <c r="B1025" s="712"/>
      <c r="C1025" s="712"/>
      <c r="D1025" s="712" t="s">
        <v>246</v>
      </c>
      <c r="E1025" s="712" t="s">
        <v>416</v>
      </c>
      <c r="F1025" s="712" t="s">
        <v>1976</v>
      </c>
      <c r="G1025" s="712" t="s">
        <v>178</v>
      </c>
      <c r="H1025" s="712" t="s">
        <v>180</v>
      </c>
      <c r="I1025" s="715" t="s">
        <v>1810</v>
      </c>
      <c r="J1025" s="716">
        <v>686708725</v>
      </c>
    </row>
    <row r="1026" spans="1:10">
      <c r="A1026" s="712"/>
      <c r="B1026" s="712"/>
      <c r="C1026" s="712"/>
      <c r="D1026" s="712" t="s">
        <v>246</v>
      </c>
      <c r="E1026" s="712" t="s">
        <v>416</v>
      </c>
      <c r="F1026" s="712" t="s">
        <v>1976</v>
      </c>
      <c r="G1026" s="712" t="s">
        <v>19</v>
      </c>
      <c r="H1026" s="712"/>
      <c r="I1026" s="715" t="s">
        <v>133</v>
      </c>
      <c r="J1026" s="716">
        <v>10452000</v>
      </c>
    </row>
    <row r="1027" spans="1:10">
      <c r="A1027" s="712"/>
      <c r="B1027" s="712"/>
      <c r="C1027" s="712"/>
      <c r="D1027" s="712" t="s">
        <v>246</v>
      </c>
      <c r="E1027" s="712" t="s">
        <v>416</v>
      </c>
      <c r="F1027" s="712" t="s">
        <v>1976</v>
      </c>
      <c r="G1027" s="712" t="s">
        <v>19</v>
      </c>
      <c r="H1027" s="712" t="s">
        <v>22</v>
      </c>
      <c r="I1027" s="715" t="s">
        <v>23</v>
      </c>
      <c r="J1027" s="716">
        <v>7667000</v>
      </c>
    </row>
    <row r="1028" spans="1:10">
      <c r="A1028" s="712"/>
      <c r="B1028" s="712"/>
      <c r="C1028" s="712"/>
      <c r="D1028" s="712" t="s">
        <v>246</v>
      </c>
      <c r="E1028" s="712" t="s">
        <v>416</v>
      </c>
      <c r="F1028" s="712" t="s">
        <v>1976</v>
      </c>
      <c r="G1028" s="712" t="s">
        <v>19</v>
      </c>
      <c r="H1028" s="712" t="s">
        <v>245</v>
      </c>
      <c r="I1028" s="715" t="s">
        <v>135</v>
      </c>
      <c r="J1028" s="716">
        <v>2785000</v>
      </c>
    </row>
    <row r="1029" spans="1:10">
      <c r="A1029" s="712"/>
      <c r="B1029" s="712"/>
      <c r="C1029" s="712"/>
      <c r="D1029" s="712" t="s">
        <v>246</v>
      </c>
      <c r="E1029" s="712" t="s">
        <v>416</v>
      </c>
      <c r="F1029" s="712" t="s">
        <v>1977</v>
      </c>
      <c r="G1029" s="712"/>
      <c r="H1029" s="712"/>
      <c r="I1029" s="715" t="s">
        <v>10</v>
      </c>
      <c r="J1029" s="716">
        <v>1288938687</v>
      </c>
    </row>
    <row r="1030" spans="1:10" ht="39.6">
      <c r="A1030" s="712"/>
      <c r="B1030" s="712"/>
      <c r="C1030" s="712"/>
      <c r="D1030" s="712" t="s">
        <v>246</v>
      </c>
      <c r="E1030" s="712" t="s">
        <v>416</v>
      </c>
      <c r="F1030" s="712" t="s">
        <v>1977</v>
      </c>
      <c r="G1030" s="712" t="s">
        <v>560</v>
      </c>
      <c r="H1030" s="712"/>
      <c r="I1030" s="715" t="s">
        <v>1790</v>
      </c>
      <c r="J1030" s="716">
        <v>310000000</v>
      </c>
    </row>
    <row r="1031" spans="1:10" ht="26.4">
      <c r="A1031" s="712"/>
      <c r="B1031" s="712"/>
      <c r="C1031" s="712"/>
      <c r="D1031" s="712" t="s">
        <v>246</v>
      </c>
      <c r="E1031" s="712" t="s">
        <v>416</v>
      </c>
      <c r="F1031" s="712" t="s">
        <v>1977</v>
      </c>
      <c r="G1031" s="712" t="s">
        <v>560</v>
      </c>
      <c r="H1031" s="712" t="s">
        <v>563</v>
      </c>
      <c r="I1031" s="715" t="s">
        <v>13</v>
      </c>
      <c r="J1031" s="716">
        <v>310000000</v>
      </c>
    </row>
    <row r="1032" spans="1:10" ht="26.4">
      <c r="A1032" s="712"/>
      <c r="B1032" s="712"/>
      <c r="C1032" s="712"/>
      <c r="D1032" s="712" t="s">
        <v>246</v>
      </c>
      <c r="E1032" s="712" t="s">
        <v>416</v>
      </c>
      <c r="F1032" s="712" t="s">
        <v>1977</v>
      </c>
      <c r="G1032" s="712" t="s">
        <v>1796</v>
      </c>
      <c r="H1032" s="712"/>
      <c r="I1032" s="715" t="s">
        <v>1797</v>
      </c>
      <c r="J1032" s="716">
        <v>110000000</v>
      </c>
    </row>
    <row r="1033" spans="1:10">
      <c r="A1033" s="712"/>
      <c r="B1033" s="712"/>
      <c r="C1033" s="712"/>
      <c r="D1033" s="712" t="s">
        <v>246</v>
      </c>
      <c r="E1033" s="712" t="s">
        <v>416</v>
      </c>
      <c r="F1033" s="712" t="s">
        <v>1977</v>
      </c>
      <c r="G1033" s="712" t="s">
        <v>1796</v>
      </c>
      <c r="H1033" s="712" t="s">
        <v>1833</v>
      </c>
      <c r="I1033" s="715" t="s">
        <v>1834</v>
      </c>
      <c r="J1033" s="716">
        <v>110000000</v>
      </c>
    </row>
    <row r="1034" spans="1:10">
      <c r="A1034" s="712"/>
      <c r="B1034" s="712"/>
      <c r="C1034" s="712"/>
      <c r="D1034" s="712" t="s">
        <v>246</v>
      </c>
      <c r="E1034" s="712" t="s">
        <v>416</v>
      </c>
      <c r="F1034" s="712" t="s">
        <v>1977</v>
      </c>
      <c r="G1034" s="712" t="s">
        <v>918</v>
      </c>
      <c r="H1034" s="712"/>
      <c r="I1034" s="715" t="s">
        <v>1862</v>
      </c>
      <c r="J1034" s="716">
        <v>19121000</v>
      </c>
    </row>
    <row r="1035" spans="1:10">
      <c r="A1035" s="712"/>
      <c r="B1035" s="712"/>
      <c r="C1035" s="712"/>
      <c r="D1035" s="712" t="s">
        <v>246</v>
      </c>
      <c r="E1035" s="712" t="s">
        <v>416</v>
      </c>
      <c r="F1035" s="712" t="s">
        <v>1977</v>
      </c>
      <c r="G1035" s="712" t="s">
        <v>918</v>
      </c>
      <c r="H1035" s="712" t="s">
        <v>917</v>
      </c>
      <c r="I1035" s="715" t="s">
        <v>916</v>
      </c>
      <c r="J1035" s="716">
        <v>16475000</v>
      </c>
    </row>
    <row r="1036" spans="1:10">
      <c r="A1036" s="712"/>
      <c r="B1036" s="712"/>
      <c r="C1036" s="712"/>
      <c r="D1036" s="712" t="s">
        <v>246</v>
      </c>
      <c r="E1036" s="712" t="s">
        <v>416</v>
      </c>
      <c r="F1036" s="712" t="s">
        <v>1977</v>
      </c>
      <c r="G1036" s="712" t="s">
        <v>918</v>
      </c>
      <c r="H1036" s="712" t="s">
        <v>921</v>
      </c>
      <c r="I1036" s="715" t="s">
        <v>920</v>
      </c>
      <c r="J1036" s="716">
        <v>2646000</v>
      </c>
    </row>
    <row r="1037" spans="1:10">
      <c r="A1037" s="712"/>
      <c r="B1037" s="712"/>
      <c r="C1037" s="712"/>
      <c r="D1037" s="712" t="s">
        <v>246</v>
      </c>
      <c r="E1037" s="712" t="s">
        <v>416</v>
      </c>
      <c r="F1037" s="712" t="s">
        <v>1977</v>
      </c>
      <c r="G1037" s="712" t="s">
        <v>178</v>
      </c>
      <c r="H1037" s="712"/>
      <c r="I1037" s="715" t="s">
        <v>179</v>
      </c>
      <c r="J1037" s="716">
        <v>781872687</v>
      </c>
    </row>
    <row r="1038" spans="1:10" ht="26.4">
      <c r="A1038" s="712"/>
      <c r="B1038" s="712"/>
      <c r="C1038" s="712"/>
      <c r="D1038" s="712" t="s">
        <v>246</v>
      </c>
      <c r="E1038" s="712" t="s">
        <v>416</v>
      </c>
      <c r="F1038" s="712" t="s">
        <v>1977</v>
      </c>
      <c r="G1038" s="712" t="s">
        <v>178</v>
      </c>
      <c r="H1038" s="712" t="s">
        <v>180</v>
      </c>
      <c r="I1038" s="715" t="s">
        <v>1810</v>
      </c>
      <c r="J1038" s="716">
        <v>781872687</v>
      </c>
    </row>
    <row r="1039" spans="1:10">
      <c r="A1039" s="712"/>
      <c r="B1039" s="712"/>
      <c r="C1039" s="712"/>
      <c r="D1039" s="712" t="s">
        <v>246</v>
      </c>
      <c r="E1039" s="712" t="s">
        <v>416</v>
      </c>
      <c r="F1039" s="712" t="s">
        <v>1977</v>
      </c>
      <c r="G1039" s="712" t="s">
        <v>19</v>
      </c>
      <c r="H1039" s="712"/>
      <c r="I1039" s="715" t="s">
        <v>133</v>
      </c>
      <c r="J1039" s="716">
        <v>67945000</v>
      </c>
    </row>
    <row r="1040" spans="1:10">
      <c r="A1040" s="712"/>
      <c r="B1040" s="712"/>
      <c r="C1040" s="712"/>
      <c r="D1040" s="712" t="s">
        <v>246</v>
      </c>
      <c r="E1040" s="712" t="s">
        <v>416</v>
      </c>
      <c r="F1040" s="712" t="s">
        <v>1977</v>
      </c>
      <c r="G1040" s="712" t="s">
        <v>19</v>
      </c>
      <c r="H1040" s="712" t="s">
        <v>22</v>
      </c>
      <c r="I1040" s="715" t="s">
        <v>23</v>
      </c>
      <c r="J1040" s="716">
        <v>59559000</v>
      </c>
    </row>
    <row r="1041" spans="1:10">
      <c r="A1041" s="712"/>
      <c r="B1041" s="712"/>
      <c r="C1041" s="712"/>
      <c r="D1041" s="712" t="s">
        <v>246</v>
      </c>
      <c r="E1041" s="712" t="s">
        <v>416</v>
      </c>
      <c r="F1041" s="712" t="s">
        <v>1977</v>
      </c>
      <c r="G1041" s="712" t="s">
        <v>19</v>
      </c>
      <c r="H1041" s="712" t="s">
        <v>245</v>
      </c>
      <c r="I1041" s="715" t="s">
        <v>135</v>
      </c>
      <c r="J1041" s="716">
        <v>8386000</v>
      </c>
    </row>
    <row r="1042" spans="1:10">
      <c r="A1042" s="712"/>
      <c r="B1042" s="712"/>
      <c r="C1042" s="712"/>
      <c r="D1042" s="712" t="s">
        <v>246</v>
      </c>
      <c r="E1042" s="712" t="s">
        <v>416</v>
      </c>
      <c r="F1042" s="712" t="s">
        <v>1904</v>
      </c>
      <c r="G1042" s="712"/>
      <c r="H1042" s="712"/>
      <c r="I1042" s="715" t="s">
        <v>1905</v>
      </c>
      <c r="J1042" s="716">
        <v>627890000</v>
      </c>
    </row>
    <row r="1043" spans="1:10" ht="39.6">
      <c r="A1043" s="712"/>
      <c r="B1043" s="712"/>
      <c r="C1043" s="712"/>
      <c r="D1043" s="712" t="s">
        <v>246</v>
      </c>
      <c r="E1043" s="712" t="s">
        <v>416</v>
      </c>
      <c r="F1043" s="712" t="s">
        <v>1904</v>
      </c>
      <c r="G1043" s="712" t="s">
        <v>560</v>
      </c>
      <c r="H1043" s="712"/>
      <c r="I1043" s="715" t="s">
        <v>1790</v>
      </c>
      <c r="J1043" s="716">
        <v>329890000</v>
      </c>
    </row>
    <row r="1044" spans="1:10">
      <c r="A1044" s="712"/>
      <c r="B1044" s="712"/>
      <c r="C1044" s="712"/>
      <c r="D1044" s="712" t="s">
        <v>246</v>
      </c>
      <c r="E1044" s="712" t="s">
        <v>416</v>
      </c>
      <c r="F1044" s="712" t="s">
        <v>1904</v>
      </c>
      <c r="G1044" s="712" t="s">
        <v>560</v>
      </c>
      <c r="H1044" s="712" t="s">
        <v>5</v>
      </c>
      <c r="I1044" s="715" t="s">
        <v>6</v>
      </c>
      <c r="J1044" s="716">
        <v>220000000</v>
      </c>
    </row>
    <row r="1045" spans="1:10" ht="26.4">
      <c r="A1045" s="712"/>
      <c r="B1045" s="712"/>
      <c r="C1045" s="712"/>
      <c r="D1045" s="712" t="s">
        <v>246</v>
      </c>
      <c r="E1045" s="712" t="s">
        <v>416</v>
      </c>
      <c r="F1045" s="712" t="s">
        <v>1904</v>
      </c>
      <c r="G1045" s="712" t="s">
        <v>560</v>
      </c>
      <c r="H1045" s="712" t="s">
        <v>563</v>
      </c>
      <c r="I1045" s="715" t="s">
        <v>13</v>
      </c>
      <c r="J1045" s="716">
        <v>109890000</v>
      </c>
    </row>
    <row r="1046" spans="1:10">
      <c r="A1046" s="712"/>
      <c r="B1046" s="712"/>
      <c r="C1046" s="712"/>
      <c r="D1046" s="712" t="s">
        <v>246</v>
      </c>
      <c r="E1046" s="712" t="s">
        <v>416</v>
      </c>
      <c r="F1046" s="712" t="s">
        <v>1904</v>
      </c>
      <c r="G1046" s="712" t="s">
        <v>918</v>
      </c>
      <c r="H1046" s="712"/>
      <c r="I1046" s="715" t="s">
        <v>1862</v>
      </c>
      <c r="J1046" s="716">
        <v>28750000</v>
      </c>
    </row>
    <row r="1047" spans="1:10">
      <c r="A1047" s="712"/>
      <c r="B1047" s="712"/>
      <c r="C1047" s="712"/>
      <c r="D1047" s="712" t="s">
        <v>246</v>
      </c>
      <c r="E1047" s="712" t="s">
        <v>416</v>
      </c>
      <c r="F1047" s="712" t="s">
        <v>1904</v>
      </c>
      <c r="G1047" s="712" t="s">
        <v>918</v>
      </c>
      <c r="H1047" s="712" t="s">
        <v>917</v>
      </c>
      <c r="I1047" s="715" t="s">
        <v>916</v>
      </c>
      <c r="J1047" s="716">
        <v>28750000</v>
      </c>
    </row>
    <row r="1048" spans="1:10">
      <c r="A1048" s="712"/>
      <c r="B1048" s="712"/>
      <c r="C1048" s="712"/>
      <c r="D1048" s="712" t="s">
        <v>246</v>
      </c>
      <c r="E1048" s="712" t="s">
        <v>416</v>
      </c>
      <c r="F1048" s="712" t="s">
        <v>1904</v>
      </c>
      <c r="G1048" s="712" t="s">
        <v>178</v>
      </c>
      <c r="H1048" s="712"/>
      <c r="I1048" s="715" t="s">
        <v>179</v>
      </c>
      <c r="J1048" s="716">
        <v>248000000</v>
      </c>
    </row>
    <row r="1049" spans="1:10" ht="26.4">
      <c r="A1049" s="712"/>
      <c r="B1049" s="712"/>
      <c r="C1049" s="712"/>
      <c r="D1049" s="712" t="s">
        <v>246</v>
      </c>
      <c r="E1049" s="712" t="s">
        <v>416</v>
      </c>
      <c r="F1049" s="712" t="s">
        <v>1904</v>
      </c>
      <c r="G1049" s="712" t="s">
        <v>178</v>
      </c>
      <c r="H1049" s="712" t="s">
        <v>180</v>
      </c>
      <c r="I1049" s="715" t="s">
        <v>1810</v>
      </c>
      <c r="J1049" s="716">
        <v>248000000</v>
      </c>
    </row>
    <row r="1050" spans="1:10">
      <c r="A1050" s="712"/>
      <c r="B1050" s="712"/>
      <c r="C1050" s="712"/>
      <c r="D1050" s="712" t="s">
        <v>246</v>
      </c>
      <c r="E1050" s="712" t="s">
        <v>416</v>
      </c>
      <c r="F1050" s="712" t="s">
        <v>1904</v>
      </c>
      <c r="G1050" s="712" t="s">
        <v>19</v>
      </c>
      <c r="H1050" s="712"/>
      <c r="I1050" s="715" t="s">
        <v>133</v>
      </c>
      <c r="J1050" s="716">
        <v>21250000</v>
      </c>
    </row>
    <row r="1051" spans="1:10">
      <c r="A1051" s="712"/>
      <c r="B1051" s="712"/>
      <c r="C1051" s="712"/>
      <c r="D1051" s="712" t="s">
        <v>246</v>
      </c>
      <c r="E1051" s="712" t="s">
        <v>416</v>
      </c>
      <c r="F1051" s="712" t="s">
        <v>1904</v>
      </c>
      <c r="G1051" s="712" t="s">
        <v>19</v>
      </c>
      <c r="H1051" s="712" t="s">
        <v>22</v>
      </c>
      <c r="I1051" s="715" t="s">
        <v>23</v>
      </c>
      <c r="J1051" s="716">
        <v>13480000</v>
      </c>
    </row>
    <row r="1052" spans="1:10">
      <c r="A1052" s="712"/>
      <c r="B1052" s="712"/>
      <c r="C1052" s="712"/>
      <c r="D1052" s="712" t="s">
        <v>246</v>
      </c>
      <c r="E1052" s="712" t="s">
        <v>416</v>
      </c>
      <c r="F1052" s="712" t="s">
        <v>1904</v>
      </c>
      <c r="G1052" s="712" t="s">
        <v>19</v>
      </c>
      <c r="H1052" s="712" t="s">
        <v>245</v>
      </c>
      <c r="I1052" s="715" t="s">
        <v>135</v>
      </c>
      <c r="J1052" s="716">
        <v>7770000</v>
      </c>
    </row>
    <row r="1053" spans="1:10">
      <c r="A1053" s="712"/>
      <c r="B1053" s="712"/>
      <c r="C1053" s="712"/>
      <c r="D1053" s="712" t="s">
        <v>246</v>
      </c>
      <c r="E1053" s="712" t="s">
        <v>423</v>
      </c>
      <c r="F1053" s="712"/>
      <c r="G1053" s="712"/>
      <c r="H1053" s="712"/>
      <c r="I1053" s="715" t="s">
        <v>1849</v>
      </c>
      <c r="J1053" s="716">
        <v>4595709111</v>
      </c>
    </row>
    <row r="1054" spans="1:10">
      <c r="A1054" s="712"/>
      <c r="B1054" s="712"/>
      <c r="C1054" s="712"/>
      <c r="D1054" s="712" t="s">
        <v>246</v>
      </c>
      <c r="E1054" s="712" t="s">
        <v>423</v>
      </c>
      <c r="F1054" s="712" t="s">
        <v>181</v>
      </c>
      <c r="G1054" s="712"/>
      <c r="H1054" s="712"/>
      <c r="I1054" s="715" t="s">
        <v>1948</v>
      </c>
      <c r="J1054" s="716">
        <v>4595709111</v>
      </c>
    </row>
    <row r="1055" spans="1:10">
      <c r="A1055" s="712"/>
      <c r="B1055" s="712"/>
      <c r="C1055" s="712"/>
      <c r="D1055" s="712" t="s">
        <v>246</v>
      </c>
      <c r="E1055" s="712" t="s">
        <v>423</v>
      </c>
      <c r="F1055" s="712" t="s">
        <v>181</v>
      </c>
      <c r="G1055" s="712" t="s">
        <v>115</v>
      </c>
      <c r="H1055" s="712"/>
      <c r="I1055" s="715" t="s">
        <v>1781</v>
      </c>
      <c r="J1055" s="716">
        <v>180950000</v>
      </c>
    </row>
    <row r="1056" spans="1:10">
      <c r="A1056" s="712"/>
      <c r="B1056" s="712"/>
      <c r="C1056" s="712"/>
      <c r="D1056" s="712" t="s">
        <v>246</v>
      </c>
      <c r="E1056" s="712" t="s">
        <v>423</v>
      </c>
      <c r="F1056" s="712" t="s">
        <v>181</v>
      </c>
      <c r="G1056" s="712" t="s">
        <v>115</v>
      </c>
      <c r="H1056" s="712" t="s">
        <v>147</v>
      </c>
      <c r="I1056" s="715" t="s">
        <v>148</v>
      </c>
      <c r="J1056" s="716">
        <v>180950000</v>
      </c>
    </row>
    <row r="1057" spans="1:10">
      <c r="A1057" s="712"/>
      <c r="B1057" s="712"/>
      <c r="C1057" s="712"/>
      <c r="D1057" s="712" t="s">
        <v>246</v>
      </c>
      <c r="E1057" s="712" t="s">
        <v>423</v>
      </c>
      <c r="F1057" s="712" t="s">
        <v>181</v>
      </c>
      <c r="G1057" s="712" t="s">
        <v>554</v>
      </c>
      <c r="H1057" s="712"/>
      <c r="I1057" s="715" t="s">
        <v>555</v>
      </c>
      <c r="J1057" s="716">
        <v>13650000</v>
      </c>
    </row>
    <row r="1058" spans="1:10">
      <c r="A1058" s="712"/>
      <c r="B1058" s="712"/>
      <c r="C1058" s="712"/>
      <c r="D1058" s="712" t="s">
        <v>246</v>
      </c>
      <c r="E1058" s="712" t="s">
        <v>423</v>
      </c>
      <c r="F1058" s="712" t="s">
        <v>181</v>
      </c>
      <c r="G1058" s="712" t="s">
        <v>554</v>
      </c>
      <c r="H1058" s="712" t="s">
        <v>558</v>
      </c>
      <c r="I1058" s="715" t="s">
        <v>559</v>
      </c>
      <c r="J1058" s="716">
        <v>13650000</v>
      </c>
    </row>
    <row r="1059" spans="1:10" ht="39.6">
      <c r="A1059" s="712"/>
      <c r="B1059" s="712"/>
      <c r="C1059" s="712"/>
      <c r="D1059" s="712" t="s">
        <v>246</v>
      </c>
      <c r="E1059" s="712" t="s">
        <v>423</v>
      </c>
      <c r="F1059" s="712" t="s">
        <v>181</v>
      </c>
      <c r="G1059" s="712" t="s">
        <v>560</v>
      </c>
      <c r="H1059" s="712"/>
      <c r="I1059" s="715" t="s">
        <v>1790</v>
      </c>
      <c r="J1059" s="716">
        <v>351893000</v>
      </c>
    </row>
    <row r="1060" spans="1:10">
      <c r="A1060" s="712"/>
      <c r="B1060" s="712"/>
      <c r="C1060" s="712"/>
      <c r="D1060" s="712" t="s">
        <v>246</v>
      </c>
      <c r="E1060" s="712" t="s">
        <v>423</v>
      </c>
      <c r="F1060" s="712" t="s">
        <v>181</v>
      </c>
      <c r="G1060" s="712" t="s">
        <v>560</v>
      </c>
      <c r="H1060" s="712" t="s">
        <v>5</v>
      </c>
      <c r="I1060" s="715" t="s">
        <v>6</v>
      </c>
      <c r="J1060" s="716">
        <v>201000000</v>
      </c>
    </row>
    <row r="1061" spans="1:10" ht="26.4">
      <c r="A1061" s="712"/>
      <c r="B1061" s="712"/>
      <c r="C1061" s="712"/>
      <c r="D1061" s="712" t="s">
        <v>246</v>
      </c>
      <c r="E1061" s="712" t="s">
        <v>423</v>
      </c>
      <c r="F1061" s="712" t="s">
        <v>181</v>
      </c>
      <c r="G1061" s="712" t="s">
        <v>560</v>
      </c>
      <c r="H1061" s="712" t="s">
        <v>563</v>
      </c>
      <c r="I1061" s="715" t="s">
        <v>13</v>
      </c>
      <c r="J1061" s="716">
        <v>150893000</v>
      </c>
    </row>
    <row r="1062" spans="1:10" ht="26.4">
      <c r="A1062" s="712"/>
      <c r="B1062" s="712"/>
      <c r="C1062" s="712"/>
      <c r="D1062" s="712" t="s">
        <v>246</v>
      </c>
      <c r="E1062" s="712" t="s">
        <v>423</v>
      </c>
      <c r="F1062" s="712" t="s">
        <v>181</v>
      </c>
      <c r="G1062" s="712" t="s">
        <v>130</v>
      </c>
      <c r="H1062" s="712"/>
      <c r="I1062" s="715" t="s">
        <v>131</v>
      </c>
      <c r="J1062" s="716">
        <v>5400000</v>
      </c>
    </row>
    <row r="1063" spans="1:10">
      <c r="A1063" s="712"/>
      <c r="B1063" s="712"/>
      <c r="C1063" s="712"/>
      <c r="D1063" s="712" t="s">
        <v>246</v>
      </c>
      <c r="E1063" s="712" t="s">
        <v>423</v>
      </c>
      <c r="F1063" s="712" t="s">
        <v>181</v>
      </c>
      <c r="G1063" s="712" t="s">
        <v>130</v>
      </c>
      <c r="H1063" s="712" t="s">
        <v>585</v>
      </c>
      <c r="I1063" s="715" t="s">
        <v>1799</v>
      </c>
      <c r="J1063" s="716">
        <v>5400000</v>
      </c>
    </row>
    <row r="1064" spans="1:10">
      <c r="A1064" s="712"/>
      <c r="B1064" s="712"/>
      <c r="C1064" s="712"/>
      <c r="D1064" s="712" t="s">
        <v>246</v>
      </c>
      <c r="E1064" s="712" t="s">
        <v>423</v>
      </c>
      <c r="F1064" s="712" t="s">
        <v>181</v>
      </c>
      <c r="G1064" s="712" t="s">
        <v>918</v>
      </c>
      <c r="H1064" s="712"/>
      <c r="I1064" s="715" t="s">
        <v>1862</v>
      </c>
      <c r="J1064" s="716">
        <v>127252000</v>
      </c>
    </row>
    <row r="1065" spans="1:10">
      <c r="A1065" s="712"/>
      <c r="B1065" s="712"/>
      <c r="C1065" s="712"/>
      <c r="D1065" s="712" t="s">
        <v>246</v>
      </c>
      <c r="E1065" s="712" t="s">
        <v>423</v>
      </c>
      <c r="F1065" s="712" t="s">
        <v>181</v>
      </c>
      <c r="G1065" s="712" t="s">
        <v>918</v>
      </c>
      <c r="H1065" s="712" t="s">
        <v>917</v>
      </c>
      <c r="I1065" s="715" t="s">
        <v>916</v>
      </c>
      <c r="J1065" s="716">
        <v>120924000</v>
      </c>
    </row>
    <row r="1066" spans="1:10">
      <c r="A1066" s="712"/>
      <c r="B1066" s="712"/>
      <c r="C1066" s="712"/>
      <c r="D1066" s="712" t="s">
        <v>246</v>
      </c>
      <c r="E1066" s="712" t="s">
        <v>423</v>
      </c>
      <c r="F1066" s="712" t="s">
        <v>181</v>
      </c>
      <c r="G1066" s="712" t="s">
        <v>918</v>
      </c>
      <c r="H1066" s="712" t="s">
        <v>921</v>
      </c>
      <c r="I1066" s="715" t="s">
        <v>920</v>
      </c>
      <c r="J1066" s="716">
        <v>6328000</v>
      </c>
    </row>
    <row r="1067" spans="1:10">
      <c r="A1067" s="712"/>
      <c r="B1067" s="712"/>
      <c r="C1067" s="712"/>
      <c r="D1067" s="712" t="s">
        <v>246</v>
      </c>
      <c r="E1067" s="712" t="s">
        <v>423</v>
      </c>
      <c r="F1067" s="712" t="s">
        <v>181</v>
      </c>
      <c r="G1067" s="712" t="s">
        <v>178</v>
      </c>
      <c r="H1067" s="712"/>
      <c r="I1067" s="715" t="s">
        <v>179</v>
      </c>
      <c r="J1067" s="716">
        <v>3628476946</v>
      </c>
    </row>
    <row r="1068" spans="1:10" ht="26.4">
      <c r="A1068" s="712"/>
      <c r="B1068" s="712"/>
      <c r="C1068" s="712"/>
      <c r="D1068" s="712" t="s">
        <v>246</v>
      </c>
      <c r="E1068" s="712" t="s">
        <v>423</v>
      </c>
      <c r="F1068" s="712" t="s">
        <v>181</v>
      </c>
      <c r="G1068" s="712" t="s">
        <v>178</v>
      </c>
      <c r="H1068" s="712" t="s">
        <v>180</v>
      </c>
      <c r="I1068" s="715" t="s">
        <v>1810</v>
      </c>
      <c r="J1068" s="716">
        <v>3628476946</v>
      </c>
    </row>
    <row r="1069" spans="1:10">
      <c r="A1069" s="712"/>
      <c r="B1069" s="712"/>
      <c r="C1069" s="712"/>
      <c r="D1069" s="712" t="s">
        <v>246</v>
      </c>
      <c r="E1069" s="712" t="s">
        <v>423</v>
      </c>
      <c r="F1069" s="712" t="s">
        <v>181</v>
      </c>
      <c r="G1069" s="712" t="s">
        <v>19</v>
      </c>
      <c r="H1069" s="712"/>
      <c r="I1069" s="715" t="s">
        <v>133</v>
      </c>
      <c r="J1069" s="716">
        <v>288087165</v>
      </c>
    </row>
    <row r="1070" spans="1:10">
      <c r="A1070" s="712"/>
      <c r="B1070" s="712"/>
      <c r="C1070" s="712"/>
      <c r="D1070" s="712" t="s">
        <v>246</v>
      </c>
      <c r="E1070" s="712" t="s">
        <v>423</v>
      </c>
      <c r="F1070" s="712" t="s">
        <v>181</v>
      </c>
      <c r="G1070" s="712" t="s">
        <v>19</v>
      </c>
      <c r="H1070" s="712" t="s">
        <v>20</v>
      </c>
      <c r="I1070" s="715" t="s">
        <v>21</v>
      </c>
      <c r="J1070" s="716">
        <v>18274000</v>
      </c>
    </row>
    <row r="1071" spans="1:10">
      <c r="A1071" s="712"/>
      <c r="B1071" s="712"/>
      <c r="C1071" s="712"/>
      <c r="D1071" s="712" t="s">
        <v>246</v>
      </c>
      <c r="E1071" s="712" t="s">
        <v>423</v>
      </c>
      <c r="F1071" s="712" t="s">
        <v>181</v>
      </c>
      <c r="G1071" s="712" t="s">
        <v>19</v>
      </c>
      <c r="H1071" s="712" t="s">
        <v>22</v>
      </c>
      <c r="I1071" s="715" t="s">
        <v>23</v>
      </c>
      <c r="J1071" s="716">
        <v>253873165</v>
      </c>
    </row>
    <row r="1072" spans="1:10">
      <c r="A1072" s="712"/>
      <c r="B1072" s="712"/>
      <c r="C1072" s="712"/>
      <c r="D1072" s="712" t="s">
        <v>246</v>
      </c>
      <c r="E1072" s="712" t="s">
        <v>423</v>
      </c>
      <c r="F1072" s="712" t="s">
        <v>181</v>
      </c>
      <c r="G1072" s="712" t="s">
        <v>19</v>
      </c>
      <c r="H1072" s="712" t="s">
        <v>245</v>
      </c>
      <c r="I1072" s="715" t="s">
        <v>135</v>
      </c>
      <c r="J1072" s="716">
        <v>15940000</v>
      </c>
    </row>
    <row r="1073" spans="1:10">
      <c r="A1073" s="712"/>
      <c r="B1073" s="712"/>
      <c r="C1073" s="712"/>
      <c r="D1073" s="712" t="s">
        <v>246</v>
      </c>
      <c r="E1073" s="712" t="s">
        <v>164</v>
      </c>
      <c r="F1073" s="712"/>
      <c r="G1073" s="712"/>
      <c r="H1073" s="712"/>
      <c r="I1073" s="715" t="s">
        <v>1953</v>
      </c>
      <c r="J1073" s="716">
        <v>1216902000</v>
      </c>
    </row>
    <row r="1074" spans="1:10">
      <c r="A1074" s="712"/>
      <c r="B1074" s="712"/>
      <c r="C1074" s="712"/>
      <c r="D1074" s="712" t="s">
        <v>246</v>
      </c>
      <c r="E1074" s="712" t="s">
        <v>164</v>
      </c>
      <c r="F1074" s="712" t="s">
        <v>1954</v>
      </c>
      <c r="G1074" s="712"/>
      <c r="H1074" s="712"/>
      <c r="I1074" s="715" t="s">
        <v>1955</v>
      </c>
      <c r="J1074" s="716">
        <v>1216902000</v>
      </c>
    </row>
    <row r="1075" spans="1:10" ht="39.6">
      <c r="A1075" s="712"/>
      <c r="B1075" s="712"/>
      <c r="C1075" s="712"/>
      <c r="D1075" s="712" t="s">
        <v>246</v>
      </c>
      <c r="E1075" s="712" t="s">
        <v>164</v>
      </c>
      <c r="F1075" s="712" t="s">
        <v>1954</v>
      </c>
      <c r="G1075" s="712" t="s">
        <v>560</v>
      </c>
      <c r="H1075" s="712"/>
      <c r="I1075" s="715" t="s">
        <v>1790</v>
      </c>
      <c r="J1075" s="716">
        <v>110000000</v>
      </c>
    </row>
    <row r="1076" spans="1:10">
      <c r="A1076" s="712"/>
      <c r="B1076" s="712"/>
      <c r="C1076" s="712"/>
      <c r="D1076" s="712" t="s">
        <v>246</v>
      </c>
      <c r="E1076" s="712" t="s">
        <v>164</v>
      </c>
      <c r="F1076" s="712" t="s">
        <v>1954</v>
      </c>
      <c r="G1076" s="712" t="s">
        <v>560</v>
      </c>
      <c r="H1076" s="712" t="s">
        <v>388</v>
      </c>
      <c r="I1076" s="715" t="s">
        <v>1915</v>
      </c>
      <c r="J1076" s="716">
        <v>110000000</v>
      </c>
    </row>
    <row r="1077" spans="1:10">
      <c r="A1077" s="712"/>
      <c r="B1077" s="712"/>
      <c r="C1077" s="712"/>
      <c r="D1077" s="712" t="s">
        <v>246</v>
      </c>
      <c r="E1077" s="712" t="s">
        <v>164</v>
      </c>
      <c r="F1077" s="712" t="s">
        <v>1954</v>
      </c>
      <c r="G1077" s="712" t="s">
        <v>918</v>
      </c>
      <c r="H1077" s="712"/>
      <c r="I1077" s="715" t="s">
        <v>1862</v>
      </c>
      <c r="J1077" s="716">
        <v>19965000</v>
      </c>
    </row>
    <row r="1078" spans="1:10">
      <c r="A1078" s="712"/>
      <c r="B1078" s="712"/>
      <c r="C1078" s="712"/>
      <c r="D1078" s="712" t="s">
        <v>246</v>
      </c>
      <c r="E1078" s="712" t="s">
        <v>164</v>
      </c>
      <c r="F1078" s="712" t="s">
        <v>1954</v>
      </c>
      <c r="G1078" s="712" t="s">
        <v>918</v>
      </c>
      <c r="H1078" s="712" t="s">
        <v>917</v>
      </c>
      <c r="I1078" s="715" t="s">
        <v>916</v>
      </c>
      <c r="J1078" s="716">
        <v>18437000</v>
      </c>
    </row>
    <row r="1079" spans="1:10">
      <c r="A1079" s="712"/>
      <c r="B1079" s="712"/>
      <c r="C1079" s="712"/>
      <c r="D1079" s="712" t="s">
        <v>246</v>
      </c>
      <c r="E1079" s="712" t="s">
        <v>164</v>
      </c>
      <c r="F1079" s="712" t="s">
        <v>1954</v>
      </c>
      <c r="G1079" s="712" t="s">
        <v>918</v>
      </c>
      <c r="H1079" s="712" t="s">
        <v>921</v>
      </c>
      <c r="I1079" s="715" t="s">
        <v>920</v>
      </c>
      <c r="J1079" s="716">
        <v>1528000</v>
      </c>
    </row>
    <row r="1080" spans="1:10">
      <c r="A1080" s="712"/>
      <c r="B1080" s="712"/>
      <c r="C1080" s="712"/>
      <c r="D1080" s="712" t="s">
        <v>246</v>
      </c>
      <c r="E1080" s="712" t="s">
        <v>164</v>
      </c>
      <c r="F1080" s="712" t="s">
        <v>1954</v>
      </c>
      <c r="G1080" s="712" t="s">
        <v>178</v>
      </c>
      <c r="H1080" s="712"/>
      <c r="I1080" s="715" t="s">
        <v>179</v>
      </c>
      <c r="J1080" s="716">
        <v>941055000</v>
      </c>
    </row>
    <row r="1081" spans="1:10" ht="26.4">
      <c r="A1081" s="712"/>
      <c r="B1081" s="712"/>
      <c r="C1081" s="712"/>
      <c r="D1081" s="712" t="s">
        <v>246</v>
      </c>
      <c r="E1081" s="712" t="s">
        <v>164</v>
      </c>
      <c r="F1081" s="712" t="s">
        <v>1954</v>
      </c>
      <c r="G1081" s="712" t="s">
        <v>178</v>
      </c>
      <c r="H1081" s="712" t="s">
        <v>180</v>
      </c>
      <c r="I1081" s="715" t="s">
        <v>1810</v>
      </c>
      <c r="J1081" s="716">
        <v>941055000</v>
      </c>
    </row>
    <row r="1082" spans="1:10">
      <c r="A1082" s="712"/>
      <c r="B1082" s="712"/>
      <c r="C1082" s="712"/>
      <c r="D1082" s="712" t="s">
        <v>246</v>
      </c>
      <c r="E1082" s="712" t="s">
        <v>164</v>
      </c>
      <c r="F1082" s="712" t="s">
        <v>1954</v>
      </c>
      <c r="G1082" s="712" t="s">
        <v>16</v>
      </c>
      <c r="H1082" s="712"/>
      <c r="I1082" s="715" t="s">
        <v>17</v>
      </c>
      <c r="J1082" s="716">
        <v>28600000</v>
      </c>
    </row>
    <row r="1083" spans="1:10">
      <c r="A1083" s="712"/>
      <c r="B1083" s="712"/>
      <c r="C1083" s="712"/>
      <c r="D1083" s="712" t="s">
        <v>246</v>
      </c>
      <c r="E1083" s="712" t="s">
        <v>164</v>
      </c>
      <c r="F1083" s="712" t="s">
        <v>1954</v>
      </c>
      <c r="G1083" s="712" t="s">
        <v>16</v>
      </c>
      <c r="H1083" s="712" t="s">
        <v>18</v>
      </c>
      <c r="I1083" s="715" t="s">
        <v>1887</v>
      </c>
      <c r="J1083" s="716">
        <v>28600000</v>
      </c>
    </row>
    <row r="1084" spans="1:10">
      <c r="A1084" s="712"/>
      <c r="B1084" s="712"/>
      <c r="C1084" s="712"/>
      <c r="D1084" s="712" t="s">
        <v>246</v>
      </c>
      <c r="E1084" s="712" t="s">
        <v>164</v>
      </c>
      <c r="F1084" s="712" t="s">
        <v>1954</v>
      </c>
      <c r="G1084" s="712" t="s">
        <v>19</v>
      </c>
      <c r="H1084" s="712"/>
      <c r="I1084" s="715" t="s">
        <v>133</v>
      </c>
      <c r="J1084" s="716">
        <v>117282000</v>
      </c>
    </row>
    <row r="1085" spans="1:10">
      <c r="A1085" s="712"/>
      <c r="B1085" s="712"/>
      <c r="C1085" s="712"/>
      <c r="D1085" s="712" t="s">
        <v>246</v>
      </c>
      <c r="E1085" s="712" t="s">
        <v>164</v>
      </c>
      <c r="F1085" s="712" t="s">
        <v>1954</v>
      </c>
      <c r="G1085" s="712" t="s">
        <v>19</v>
      </c>
      <c r="H1085" s="712" t="s">
        <v>22</v>
      </c>
      <c r="I1085" s="715" t="s">
        <v>23</v>
      </c>
      <c r="J1085" s="716">
        <v>91830000</v>
      </c>
    </row>
    <row r="1086" spans="1:10">
      <c r="A1086" s="712"/>
      <c r="B1086" s="712"/>
      <c r="C1086" s="712"/>
      <c r="D1086" s="712" t="s">
        <v>246</v>
      </c>
      <c r="E1086" s="712" t="s">
        <v>164</v>
      </c>
      <c r="F1086" s="712" t="s">
        <v>1954</v>
      </c>
      <c r="G1086" s="712" t="s">
        <v>19</v>
      </c>
      <c r="H1086" s="712" t="s">
        <v>245</v>
      </c>
      <c r="I1086" s="715" t="s">
        <v>135</v>
      </c>
      <c r="J1086" s="716">
        <v>25452000</v>
      </c>
    </row>
    <row r="1087" spans="1:10">
      <c r="A1087" s="712"/>
      <c r="B1087" s="712"/>
      <c r="C1087" s="712"/>
      <c r="D1087" s="712" t="s">
        <v>246</v>
      </c>
      <c r="E1087" s="712" t="s">
        <v>188</v>
      </c>
      <c r="F1087" s="712"/>
      <c r="G1087" s="712"/>
      <c r="H1087" s="712"/>
      <c r="I1087" s="715" t="s">
        <v>1374</v>
      </c>
      <c r="J1087" s="716">
        <v>73048465237</v>
      </c>
    </row>
    <row r="1088" spans="1:10">
      <c r="A1088" s="712"/>
      <c r="B1088" s="712"/>
      <c r="C1088" s="712"/>
      <c r="D1088" s="712" t="s">
        <v>246</v>
      </c>
      <c r="E1088" s="712" t="s">
        <v>188</v>
      </c>
      <c r="F1088" s="712" t="s">
        <v>1018</v>
      </c>
      <c r="G1088" s="712"/>
      <c r="H1088" s="712"/>
      <c r="I1088" s="715" t="s">
        <v>1861</v>
      </c>
      <c r="J1088" s="716">
        <v>120000000</v>
      </c>
    </row>
    <row r="1089" spans="1:10" ht="39.6">
      <c r="A1089" s="712"/>
      <c r="B1089" s="712"/>
      <c r="C1089" s="712"/>
      <c r="D1089" s="712" t="s">
        <v>246</v>
      </c>
      <c r="E1089" s="712" t="s">
        <v>188</v>
      </c>
      <c r="F1089" s="712" t="s">
        <v>1018</v>
      </c>
      <c r="G1089" s="712" t="s">
        <v>560</v>
      </c>
      <c r="H1089" s="712"/>
      <c r="I1089" s="715" t="s">
        <v>1790</v>
      </c>
      <c r="J1089" s="716">
        <v>120000000</v>
      </c>
    </row>
    <row r="1090" spans="1:10">
      <c r="A1090" s="712"/>
      <c r="B1090" s="712"/>
      <c r="C1090" s="712"/>
      <c r="D1090" s="712" t="s">
        <v>246</v>
      </c>
      <c r="E1090" s="712" t="s">
        <v>188</v>
      </c>
      <c r="F1090" s="712" t="s">
        <v>1018</v>
      </c>
      <c r="G1090" s="712" t="s">
        <v>560</v>
      </c>
      <c r="H1090" s="712" t="s">
        <v>528</v>
      </c>
      <c r="I1090" s="715" t="s">
        <v>529</v>
      </c>
      <c r="J1090" s="716">
        <v>120000000</v>
      </c>
    </row>
    <row r="1091" spans="1:10">
      <c r="A1091" s="712"/>
      <c r="B1091" s="712"/>
      <c r="C1091" s="712"/>
      <c r="D1091" s="712" t="s">
        <v>246</v>
      </c>
      <c r="E1091" s="712" t="s">
        <v>188</v>
      </c>
      <c r="F1091" s="712" t="s">
        <v>956</v>
      </c>
      <c r="G1091" s="712"/>
      <c r="H1091" s="712"/>
      <c r="I1091" s="715" t="s">
        <v>1867</v>
      </c>
      <c r="J1091" s="716">
        <v>7051682000</v>
      </c>
    </row>
    <row r="1092" spans="1:10" ht="39.6">
      <c r="A1092" s="712"/>
      <c r="B1092" s="712"/>
      <c r="C1092" s="712"/>
      <c r="D1092" s="712" t="s">
        <v>246</v>
      </c>
      <c r="E1092" s="712" t="s">
        <v>188</v>
      </c>
      <c r="F1092" s="712" t="s">
        <v>956</v>
      </c>
      <c r="G1092" s="712" t="s">
        <v>560</v>
      </c>
      <c r="H1092" s="712"/>
      <c r="I1092" s="715" t="s">
        <v>1790</v>
      </c>
      <c r="J1092" s="716">
        <v>1329347000</v>
      </c>
    </row>
    <row r="1093" spans="1:10">
      <c r="A1093" s="712"/>
      <c r="B1093" s="712"/>
      <c r="C1093" s="712"/>
      <c r="D1093" s="712" t="s">
        <v>246</v>
      </c>
      <c r="E1093" s="712" t="s">
        <v>188</v>
      </c>
      <c r="F1093" s="712" t="s">
        <v>956</v>
      </c>
      <c r="G1093" s="712" t="s">
        <v>560</v>
      </c>
      <c r="H1093" s="712" t="s">
        <v>254</v>
      </c>
      <c r="I1093" s="715" t="s">
        <v>255</v>
      </c>
      <c r="J1093" s="716">
        <v>100000000</v>
      </c>
    </row>
    <row r="1094" spans="1:10">
      <c r="A1094" s="712"/>
      <c r="B1094" s="712"/>
      <c r="C1094" s="712"/>
      <c r="D1094" s="712" t="s">
        <v>246</v>
      </c>
      <c r="E1094" s="712" t="s">
        <v>188</v>
      </c>
      <c r="F1094" s="712" t="s">
        <v>956</v>
      </c>
      <c r="G1094" s="712" t="s">
        <v>560</v>
      </c>
      <c r="H1094" s="712" t="s">
        <v>528</v>
      </c>
      <c r="I1094" s="715" t="s">
        <v>529</v>
      </c>
      <c r="J1094" s="716">
        <v>1129347000</v>
      </c>
    </row>
    <row r="1095" spans="1:10" ht="26.4">
      <c r="A1095" s="712"/>
      <c r="B1095" s="712"/>
      <c r="C1095" s="712"/>
      <c r="D1095" s="712" t="s">
        <v>246</v>
      </c>
      <c r="E1095" s="712" t="s">
        <v>188</v>
      </c>
      <c r="F1095" s="712" t="s">
        <v>956</v>
      </c>
      <c r="G1095" s="712" t="s">
        <v>560</v>
      </c>
      <c r="H1095" s="712" t="s">
        <v>563</v>
      </c>
      <c r="I1095" s="715" t="s">
        <v>13</v>
      </c>
      <c r="J1095" s="716">
        <v>100000000</v>
      </c>
    </row>
    <row r="1096" spans="1:10">
      <c r="A1096" s="712"/>
      <c r="B1096" s="712"/>
      <c r="C1096" s="712"/>
      <c r="D1096" s="712" t="s">
        <v>246</v>
      </c>
      <c r="E1096" s="712" t="s">
        <v>188</v>
      </c>
      <c r="F1096" s="712" t="s">
        <v>956</v>
      </c>
      <c r="G1096" s="712" t="s">
        <v>918</v>
      </c>
      <c r="H1096" s="712"/>
      <c r="I1096" s="715" t="s">
        <v>1862</v>
      </c>
      <c r="J1096" s="716">
        <v>415651000</v>
      </c>
    </row>
    <row r="1097" spans="1:10">
      <c r="A1097" s="712"/>
      <c r="B1097" s="712"/>
      <c r="C1097" s="712"/>
      <c r="D1097" s="712" t="s">
        <v>246</v>
      </c>
      <c r="E1097" s="712" t="s">
        <v>188</v>
      </c>
      <c r="F1097" s="712" t="s">
        <v>956</v>
      </c>
      <c r="G1097" s="712" t="s">
        <v>918</v>
      </c>
      <c r="H1097" s="712" t="s">
        <v>917</v>
      </c>
      <c r="I1097" s="715" t="s">
        <v>916</v>
      </c>
      <c r="J1097" s="716">
        <v>410356000</v>
      </c>
    </row>
    <row r="1098" spans="1:10">
      <c r="A1098" s="712"/>
      <c r="B1098" s="712"/>
      <c r="C1098" s="712"/>
      <c r="D1098" s="712" t="s">
        <v>246</v>
      </c>
      <c r="E1098" s="712" t="s">
        <v>188</v>
      </c>
      <c r="F1098" s="712" t="s">
        <v>956</v>
      </c>
      <c r="G1098" s="712" t="s">
        <v>918</v>
      </c>
      <c r="H1098" s="712" t="s">
        <v>921</v>
      </c>
      <c r="I1098" s="715" t="s">
        <v>920</v>
      </c>
      <c r="J1098" s="716">
        <v>5295000</v>
      </c>
    </row>
    <row r="1099" spans="1:10">
      <c r="A1099" s="712"/>
      <c r="B1099" s="712"/>
      <c r="C1099" s="712"/>
      <c r="D1099" s="712" t="s">
        <v>246</v>
      </c>
      <c r="E1099" s="712" t="s">
        <v>188</v>
      </c>
      <c r="F1099" s="712" t="s">
        <v>956</v>
      </c>
      <c r="G1099" s="712" t="s">
        <v>178</v>
      </c>
      <c r="H1099" s="712"/>
      <c r="I1099" s="715" t="s">
        <v>179</v>
      </c>
      <c r="J1099" s="716">
        <v>5109402000</v>
      </c>
    </row>
    <row r="1100" spans="1:10" ht="26.4">
      <c r="A1100" s="712"/>
      <c r="B1100" s="712"/>
      <c r="C1100" s="712"/>
      <c r="D1100" s="712" t="s">
        <v>246</v>
      </c>
      <c r="E1100" s="712" t="s">
        <v>188</v>
      </c>
      <c r="F1100" s="712" t="s">
        <v>956</v>
      </c>
      <c r="G1100" s="712" t="s">
        <v>178</v>
      </c>
      <c r="H1100" s="712" t="s">
        <v>180</v>
      </c>
      <c r="I1100" s="715" t="s">
        <v>1810</v>
      </c>
      <c r="J1100" s="716">
        <v>5109402000</v>
      </c>
    </row>
    <row r="1101" spans="1:10">
      <c r="A1101" s="712"/>
      <c r="B1101" s="712"/>
      <c r="C1101" s="712"/>
      <c r="D1101" s="712" t="s">
        <v>246</v>
      </c>
      <c r="E1101" s="712" t="s">
        <v>188</v>
      </c>
      <c r="F1101" s="712" t="s">
        <v>956</v>
      </c>
      <c r="G1101" s="712" t="s">
        <v>19</v>
      </c>
      <c r="H1101" s="712"/>
      <c r="I1101" s="715" t="s">
        <v>133</v>
      </c>
      <c r="J1101" s="716">
        <v>197282000</v>
      </c>
    </row>
    <row r="1102" spans="1:10">
      <c r="A1102" s="712"/>
      <c r="B1102" s="712"/>
      <c r="C1102" s="712"/>
      <c r="D1102" s="712" t="s">
        <v>246</v>
      </c>
      <c r="E1102" s="712" t="s">
        <v>188</v>
      </c>
      <c r="F1102" s="712" t="s">
        <v>956</v>
      </c>
      <c r="G1102" s="712" t="s">
        <v>19</v>
      </c>
      <c r="H1102" s="712" t="s">
        <v>22</v>
      </c>
      <c r="I1102" s="715" t="s">
        <v>23</v>
      </c>
      <c r="J1102" s="716">
        <v>197282000</v>
      </c>
    </row>
    <row r="1103" spans="1:10">
      <c r="A1103" s="712"/>
      <c r="B1103" s="712"/>
      <c r="C1103" s="712"/>
      <c r="D1103" s="712" t="s">
        <v>246</v>
      </c>
      <c r="E1103" s="712" t="s">
        <v>188</v>
      </c>
      <c r="F1103" s="712" t="s">
        <v>1870</v>
      </c>
      <c r="G1103" s="712"/>
      <c r="H1103" s="712"/>
      <c r="I1103" s="715" t="s">
        <v>1871</v>
      </c>
      <c r="J1103" s="716">
        <v>59951032237</v>
      </c>
    </row>
    <row r="1104" spans="1:10">
      <c r="A1104" s="712"/>
      <c r="B1104" s="712"/>
      <c r="C1104" s="712"/>
      <c r="D1104" s="712" t="s">
        <v>246</v>
      </c>
      <c r="E1104" s="712" t="s">
        <v>188</v>
      </c>
      <c r="F1104" s="712" t="s">
        <v>1870</v>
      </c>
      <c r="G1104" s="712" t="s">
        <v>554</v>
      </c>
      <c r="H1104" s="712"/>
      <c r="I1104" s="715" t="s">
        <v>555</v>
      </c>
      <c r="J1104" s="716">
        <v>90000000</v>
      </c>
    </row>
    <row r="1105" spans="1:10">
      <c r="A1105" s="712"/>
      <c r="B1105" s="712"/>
      <c r="C1105" s="712"/>
      <c r="D1105" s="712" t="s">
        <v>246</v>
      </c>
      <c r="E1105" s="712" t="s">
        <v>188</v>
      </c>
      <c r="F1105" s="712" t="s">
        <v>1870</v>
      </c>
      <c r="G1105" s="712" t="s">
        <v>554</v>
      </c>
      <c r="H1105" s="712" t="s">
        <v>558</v>
      </c>
      <c r="I1105" s="715" t="s">
        <v>559</v>
      </c>
      <c r="J1105" s="716">
        <v>90000000</v>
      </c>
    </row>
    <row r="1106" spans="1:10" ht="39.6">
      <c r="A1106" s="712"/>
      <c r="B1106" s="712"/>
      <c r="C1106" s="712"/>
      <c r="D1106" s="712" t="s">
        <v>246</v>
      </c>
      <c r="E1106" s="712" t="s">
        <v>188</v>
      </c>
      <c r="F1106" s="712" t="s">
        <v>1870</v>
      </c>
      <c r="G1106" s="712" t="s">
        <v>560</v>
      </c>
      <c r="H1106" s="712"/>
      <c r="I1106" s="715" t="s">
        <v>1790</v>
      </c>
      <c r="J1106" s="716">
        <v>6280437000</v>
      </c>
    </row>
    <row r="1107" spans="1:10">
      <c r="A1107" s="712"/>
      <c r="B1107" s="712"/>
      <c r="C1107" s="712"/>
      <c r="D1107" s="712" t="s">
        <v>246</v>
      </c>
      <c r="E1107" s="712" t="s">
        <v>188</v>
      </c>
      <c r="F1107" s="712" t="s">
        <v>1870</v>
      </c>
      <c r="G1107" s="712" t="s">
        <v>560</v>
      </c>
      <c r="H1107" s="712" t="s">
        <v>254</v>
      </c>
      <c r="I1107" s="715" t="s">
        <v>255</v>
      </c>
      <c r="J1107" s="716">
        <v>5910837000</v>
      </c>
    </row>
    <row r="1108" spans="1:10">
      <c r="A1108" s="712"/>
      <c r="B1108" s="712"/>
      <c r="C1108" s="712"/>
      <c r="D1108" s="712" t="s">
        <v>246</v>
      </c>
      <c r="E1108" s="712" t="s">
        <v>188</v>
      </c>
      <c r="F1108" s="712" t="s">
        <v>1870</v>
      </c>
      <c r="G1108" s="712" t="s">
        <v>560</v>
      </c>
      <c r="H1108" s="712" t="s">
        <v>528</v>
      </c>
      <c r="I1108" s="715" t="s">
        <v>529</v>
      </c>
      <c r="J1108" s="716">
        <v>109600000</v>
      </c>
    </row>
    <row r="1109" spans="1:10" ht="26.4">
      <c r="A1109" s="712"/>
      <c r="B1109" s="712"/>
      <c r="C1109" s="712"/>
      <c r="D1109" s="712" t="s">
        <v>246</v>
      </c>
      <c r="E1109" s="712" t="s">
        <v>188</v>
      </c>
      <c r="F1109" s="712" t="s">
        <v>1870</v>
      </c>
      <c r="G1109" s="712" t="s">
        <v>560</v>
      </c>
      <c r="H1109" s="712" t="s">
        <v>563</v>
      </c>
      <c r="I1109" s="715" t="s">
        <v>13</v>
      </c>
      <c r="J1109" s="716">
        <v>260000000</v>
      </c>
    </row>
    <row r="1110" spans="1:10">
      <c r="A1110" s="712"/>
      <c r="B1110" s="712"/>
      <c r="C1110" s="712"/>
      <c r="D1110" s="712" t="s">
        <v>246</v>
      </c>
      <c r="E1110" s="712" t="s">
        <v>188</v>
      </c>
      <c r="F1110" s="712" t="s">
        <v>1870</v>
      </c>
      <c r="G1110" s="712" t="s">
        <v>918</v>
      </c>
      <c r="H1110" s="712"/>
      <c r="I1110" s="715" t="s">
        <v>1862</v>
      </c>
      <c r="J1110" s="716">
        <v>2528550541</v>
      </c>
    </row>
    <row r="1111" spans="1:10">
      <c r="A1111" s="712"/>
      <c r="B1111" s="712"/>
      <c r="C1111" s="712"/>
      <c r="D1111" s="712" t="s">
        <v>246</v>
      </c>
      <c r="E1111" s="712" t="s">
        <v>188</v>
      </c>
      <c r="F1111" s="712" t="s">
        <v>1870</v>
      </c>
      <c r="G1111" s="712" t="s">
        <v>918</v>
      </c>
      <c r="H1111" s="712" t="s">
        <v>917</v>
      </c>
      <c r="I1111" s="715" t="s">
        <v>916</v>
      </c>
      <c r="J1111" s="716">
        <v>2470918000</v>
      </c>
    </row>
    <row r="1112" spans="1:10">
      <c r="A1112" s="712"/>
      <c r="B1112" s="712"/>
      <c r="C1112" s="712"/>
      <c r="D1112" s="712" t="s">
        <v>246</v>
      </c>
      <c r="E1112" s="712" t="s">
        <v>188</v>
      </c>
      <c r="F1112" s="712" t="s">
        <v>1870</v>
      </c>
      <c r="G1112" s="712" t="s">
        <v>918</v>
      </c>
      <c r="H1112" s="712" t="s">
        <v>921</v>
      </c>
      <c r="I1112" s="715" t="s">
        <v>920</v>
      </c>
      <c r="J1112" s="716">
        <v>57632541</v>
      </c>
    </row>
    <row r="1113" spans="1:10">
      <c r="A1113" s="712"/>
      <c r="B1113" s="712"/>
      <c r="C1113" s="712"/>
      <c r="D1113" s="712" t="s">
        <v>246</v>
      </c>
      <c r="E1113" s="712" t="s">
        <v>188</v>
      </c>
      <c r="F1113" s="712" t="s">
        <v>1870</v>
      </c>
      <c r="G1113" s="712" t="s">
        <v>178</v>
      </c>
      <c r="H1113" s="712"/>
      <c r="I1113" s="715" t="s">
        <v>179</v>
      </c>
      <c r="J1113" s="716">
        <v>48182598818</v>
      </c>
    </row>
    <row r="1114" spans="1:10" ht="26.4">
      <c r="A1114" s="712"/>
      <c r="B1114" s="712"/>
      <c r="C1114" s="712"/>
      <c r="D1114" s="712" t="s">
        <v>246</v>
      </c>
      <c r="E1114" s="712" t="s">
        <v>188</v>
      </c>
      <c r="F1114" s="712" t="s">
        <v>1870</v>
      </c>
      <c r="G1114" s="712" t="s">
        <v>178</v>
      </c>
      <c r="H1114" s="712" t="s">
        <v>180</v>
      </c>
      <c r="I1114" s="715" t="s">
        <v>1810</v>
      </c>
      <c r="J1114" s="716">
        <v>48182598818</v>
      </c>
    </row>
    <row r="1115" spans="1:10">
      <c r="A1115" s="712"/>
      <c r="B1115" s="712"/>
      <c r="C1115" s="712"/>
      <c r="D1115" s="712" t="s">
        <v>246</v>
      </c>
      <c r="E1115" s="712" t="s">
        <v>188</v>
      </c>
      <c r="F1115" s="712" t="s">
        <v>1870</v>
      </c>
      <c r="G1115" s="712" t="s">
        <v>16</v>
      </c>
      <c r="H1115" s="712"/>
      <c r="I1115" s="715" t="s">
        <v>17</v>
      </c>
      <c r="J1115" s="716">
        <v>8670000</v>
      </c>
    </row>
    <row r="1116" spans="1:10">
      <c r="A1116" s="712"/>
      <c r="B1116" s="712"/>
      <c r="C1116" s="712"/>
      <c r="D1116" s="712" t="s">
        <v>246</v>
      </c>
      <c r="E1116" s="712" t="s">
        <v>188</v>
      </c>
      <c r="F1116" s="712" t="s">
        <v>1870</v>
      </c>
      <c r="G1116" s="712" t="s">
        <v>16</v>
      </c>
      <c r="H1116" s="712" t="s">
        <v>933</v>
      </c>
      <c r="I1116" s="715" t="s">
        <v>932</v>
      </c>
      <c r="J1116" s="716">
        <v>8670000</v>
      </c>
    </row>
    <row r="1117" spans="1:10">
      <c r="A1117" s="712"/>
      <c r="B1117" s="712"/>
      <c r="C1117" s="712"/>
      <c r="D1117" s="712" t="s">
        <v>246</v>
      </c>
      <c r="E1117" s="712" t="s">
        <v>188</v>
      </c>
      <c r="F1117" s="712" t="s">
        <v>1870</v>
      </c>
      <c r="G1117" s="712" t="s">
        <v>19</v>
      </c>
      <c r="H1117" s="712"/>
      <c r="I1117" s="715" t="s">
        <v>133</v>
      </c>
      <c r="J1117" s="716">
        <v>2860775878</v>
      </c>
    </row>
    <row r="1118" spans="1:10">
      <c r="A1118" s="712"/>
      <c r="B1118" s="712"/>
      <c r="C1118" s="712"/>
      <c r="D1118" s="712" t="s">
        <v>246</v>
      </c>
      <c r="E1118" s="712" t="s">
        <v>188</v>
      </c>
      <c r="F1118" s="712" t="s">
        <v>1870</v>
      </c>
      <c r="G1118" s="712" t="s">
        <v>19</v>
      </c>
      <c r="H1118" s="712" t="s">
        <v>20</v>
      </c>
      <c r="I1118" s="715" t="s">
        <v>21</v>
      </c>
      <c r="J1118" s="716">
        <v>257832000</v>
      </c>
    </row>
    <row r="1119" spans="1:10">
      <c r="A1119" s="712"/>
      <c r="B1119" s="712"/>
      <c r="C1119" s="712"/>
      <c r="D1119" s="712" t="s">
        <v>246</v>
      </c>
      <c r="E1119" s="712" t="s">
        <v>188</v>
      </c>
      <c r="F1119" s="712" t="s">
        <v>1870</v>
      </c>
      <c r="G1119" s="712" t="s">
        <v>19</v>
      </c>
      <c r="H1119" s="712" t="s">
        <v>22</v>
      </c>
      <c r="I1119" s="715" t="s">
        <v>23</v>
      </c>
      <c r="J1119" s="716">
        <v>2316456162</v>
      </c>
    </row>
    <row r="1120" spans="1:10">
      <c r="A1120" s="712"/>
      <c r="B1120" s="712"/>
      <c r="C1120" s="712"/>
      <c r="D1120" s="712" t="s">
        <v>246</v>
      </c>
      <c r="E1120" s="712" t="s">
        <v>188</v>
      </c>
      <c r="F1120" s="712" t="s">
        <v>1870</v>
      </c>
      <c r="G1120" s="712" t="s">
        <v>19</v>
      </c>
      <c r="H1120" s="712" t="s">
        <v>245</v>
      </c>
      <c r="I1120" s="715" t="s">
        <v>135</v>
      </c>
      <c r="J1120" s="716">
        <v>286487716</v>
      </c>
    </row>
    <row r="1121" spans="1:10">
      <c r="A1121" s="712"/>
      <c r="B1121" s="712"/>
      <c r="C1121" s="712"/>
      <c r="D1121" s="712" t="s">
        <v>246</v>
      </c>
      <c r="E1121" s="712" t="s">
        <v>188</v>
      </c>
      <c r="F1121" s="712" t="s">
        <v>189</v>
      </c>
      <c r="G1121" s="712"/>
      <c r="H1121" s="712"/>
      <c r="I1121" s="715" t="s">
        <v>1872</v>
      </c>
      <c r="J1121" s="716">
        <v>656147000</v>
      </c>
    </row>
    <row r="1122" spans="1:10">
      <c r="A1122" s="712"/>
      <c r="B1122" s="712"/>
      <c r="C1122" s="712"/>
      <c r="D1122" s="712" t="s">
        <v>246</v>
      </c>
      <c r="E1122" s="712" t="s">
        <v>188</v>
      </c>
      <c r="F1122" s="712" t="s">
        <v>189</v>
      </c>
      <c r="G1122" s="712" t="s">
        <v>918</v>
      </c>
      <c r="H1122" s="712"/>
      <c r="I1122" s="715" t="s">
        <v>1862</v>
      </c>
      <c r="J1122" s="716">
        <v>98640000</v>
      </c>
    </row>
    <row r="1123" spans="1:10">
      <c r="A1123" s="712"/>
      <c r="B1123" s="712"/>
      <c r="C1123" s="712"/>
      <c r="D1123" s="712" t="s">
        <v>246</v>
      </c>
      <c r="E1123" s="712" t="s">
        <v>188</v>
      </c>
      <c r="F1123" s="712" t="s">
        <v>189</v>
      </c>
      <c r="G1123" s="712" t="s">
        <v>918</v>
      </c>
      <c r="H1123" s="712" t="s">
        <v>917</v>
      </c>
      <c r="I1123" s="715" t="s">
        <v>916</v>
      </c>
      <c r="J1123" s="716">
        <v>95817000</v>
      </c>
    </row>
    <row r="1124" spans="1:10">
      <c r="A1124" s="712"/>
      <c r="B1124" s="712"/>
      <c r="C1124" s="712"/>
      <c r="D1124" s="712" t="s">
        <v>246</v>
      </c>
      <c r="E1124" s="712" t="s">
        <v>188</v>
      </c>
      <c r="F1124" s="712" t="s">
        <v>189</v>
      </c>
      <c r="G1124" s="712" t="s">
        <v>918</v>
      </c>
      <c r="H1124" s="712" t="s">
        <v>921</v>
      </c>
      <c r="I1124" s="715" t="s">
        <v>920</v>
      </c>
      <c r="J1124" s="716">
        <v>2823000</v>
      </c>
    </row>
    <row r="1125" spans="1:10">
      <c r="A1125" s="712"/>
      <c r="B1125" s="712"/>
      <c r="C1125" s="712"/>
      <c r="D1125" s="712" t="s">
        <v>246</v>
      </c>
      <c r="E1125" s="712" t="s">
        <v>188</v>
      </c>
      <c r="F1125" s="712" t="s">
        <v>189</v>
      </c>
      <c r="G1125" s="712" t="s">
        <v>178</v>
      </c>
      <c r="H1125" s="712"/>
      <c r="I1125" s="715" t="s">
        <v>179</v>
      </c>
      <c r="J1125" s="716">
        <v>527507000</v>
      </c>
    </row>
    <row r="1126" spans="1:10" ht="26.4">
      <c r="A1126" s="712"/>
      <c r="B1126" s="712"/>
      <c r="C1126" s="712"/>
      <c r="D1126" s="712" t="s">
        <v>246</v>
      </c>
      <c r="E1126" s="712" t="s">
        <v>188</v>
      </c>
      <c r="F1126" s="712" t="s">
        <v>189</v>
      </c>
      <c r="G1126" s="712" t="s">
        <v>178</v>
      </c>
      <c r="H1126" s="712" t="s">
        <v>180</v>
      </c>
      <c r="I1126" s="715" t="s">
        <v>1810</v>
      </c>
      <c r="J1126" s="716">
        <v>527507000</v>
      </c>
    </row>
    <row r="1127" spans="1:10">
      <c r="A1127" s="712"/>
      <c r="B1127" s="712"/>
      <c r="C1127" s="712"/>
      <c r="D1127" s="712" t="s">
        <v>246</v>
      </c>
      <c r="E1127" s="712" t="s">
        <v>188</v>
      </c>
      <c r="F1127" s="712" t="s">
        <v>189</v>
      </c>
      <c r="G1127" s="712" t="s">
        <v>19</v>
      </c>
      <c r="H1127" s="712"/>
      <c r="I1127" s="715" t="s">
        <v>133</v>
      </c>
      <c r="J1127" s="716">
        <v>30000000</v>
      </c>
    </row>
    <row r="1128" spans="1:10">
      <c r="A1128" s="712"/>
      <c r="B1128" s="712"/>
      <c r="C1128" s="712"/>
      <c r="D1128" s="712" t="s">
        <v>246</v>
      </c>
      <c r="E1128" s="712" t="s">
        <v>188</v>
      </c>
      <c r="F1128" s="712" t="s">
        <v>189</v>
      </c>
      <c r="G1128" s="712" t="s">
        <v>19</v>
      </c>
      <c r="H1128" s="712" t="s">
        <v>22</v>
      </c>
      <c r="I1128" s="715" t="s">
        <v>23</v>
      </c>
      <c r="J1128" s="716">
        <v>30000000</v>
      </c>
    </row>
    <row r="1129" spans="1:10">
      <c r="A1129" s="712"/>
      <c r="B1129" s="712"/>
      <c r="C1129" s="712"/>
      <c r="D1129" s="712" t="s">
        <v>246</v>
      </c>
      <c r="E1129" s="712" t="s">
        <v>188</v>
      </c>
      <c r="F1129" s="712" t="s">
        <v>2030</v>
      </c>
      <c r="G1129" s="712"/>
      <c r="H1129" s="712"/>
      <c r="I1129" s="715" t="s">
        <v>2031</v>
      </c>
      <c r="J1129" s="716">
        <v>99437000</v>
      </c>
    </row>
    <row r="1130" spans="1:10" ht="39.6">
      <c r="A1130" s="712"/>
      <c r="B1130" s="712"/>
      <c r="C1130" s="712"/>
      <c r="D1130" s="712" t="s">
        <v>246</v>
      </c>
      <c r="E1130" s="712" t="s">
        <v>188</v>
      </c>
      <c r="F1130" s="712" t="s">
        <v>2030</v>
      </c>
      <c r="G1130" s="712" t="s">
        <v>560</v>
      </c>
      <c r="H1130" s="712"/>
      <c r="I1130" s="715" t="s">
        <v>1790</v>
      </c>
      <c r="J1130" s="716">
        <v>99437000</v>
      </c>
    </row>
    <row r="1131" spans="1:10" ht="26.4">
      <c r="A1131" s="712"/>
      <c r="B1131" s="712"/>
      <c r="C1131" s="712"/>
      <c r="D1131" s="712" t="s">
        <v>246</v>
      </c>
      <c r="E1131" s="712" t="s">
        <v>188</v>
      </c>
      <c r="F1131" s="712" t="s">
        <v>2030</v>
      </c>
      <c r="G1131" s="712" t="s">
        <v>560</v>
      </c>
      <c r="H1131" s="712" t="s">
        <v>563</v>
      </c>
      <c r="I1131" s="715" t="s">
        <v>13</v>
      </c>
      <c r="J1131" s="716">
        <v>99437000</v>
      </c>
    </row>
    <row r="1132" spans="1:10">
      <c r="A1132" s="712"/>
      <c r="B1132" s="712"/>
      <c r="C1132" s="712"/>
      <c r="D1132" s="712" t="s">
        <v>246</v>
      </c>
      <c r="E1132" s="712" t="s">
        <v>188</v>
      </c>
      <c r="F1132" s="712" t="s">
        <v>1903</v>
      </c>
      <c r="G1132" s="712"/>
      <c r="H1132" s="712"/>
      <c r="I1132" s="715" t="s">
        <v>186</v>
      </c>
      <c r="J1132" s="716">
        <v>2834795000</v>
      </c>
    </row>
    <row r="1133" spans="1:10">
      <c r="A1133" s="712"/>
      <c r="B1133" s="712"/>
      <c r="C1133" s="712"/>
      <c r="D1133" s="712" t="s">
        <v>246</v>
      </c>
      <c r="E1133" s="712" t="s">
        <v>188</v>
      </c>
      <c r="F1133" s="712" t="s">
        <v>1903</v>
      </c>
      <c r="G1133" s="712" t="s">
        <v>918</v>
      </c>
      <c r="H1133" s="712"/>
      <c r="I1133" s="715" t="s">
        <v>1862</v>
      </c>
      <c r="J1133" s="716">
        <v>77229000</v>
      </c>
    </row>
    <row r="1134" spans="1:10">
      <c r="A1134" s="712"/>
      <c r="B1134" s="712"/>
      <c r="C1134" s="712"/>
      <c r="D1134" s="712" t="s">
        <v>246</v>
      </c>
      <c r="E1134" s="712" t="s">
        <v>188</v>
      </c>
      <c r="F1134" s="712" t="s">
        <v>1903</v>
      </c>
      <c r="G1134" s="712" t="s">
        <v>918</v>
      </c>
      <c r="H1134" s="712" t="s">
        <v>917</v>
      </c>
      <c r="I1134" s="715" t="s">
        <v>916</v>
      </c>
      <c r="J1134" s="716">
        <v>77229000</v>
      </c>
    </row>
    <row r="1135" spans="1:10">
      <c r="A1135" s="712"/>
      <c r="B1135" s="712"/>
      <c r="C1135" s="712"/>
      <c r="D1135" s="712" t="s">
        <v>246</v>
      </c>
      <c r="E1135" s="712" t="s">
        <v>188</v>
      </c>
      <c r="F1135" s="712" t="s">
        <v>1903</v>
      </c>
      <c r="G1135" s="712" t="s">
        <v>178</v>
      </c>
      <c r="H1135" s="712"/>
      <c r="I1135" s="715" t="s">
        <v>179</v>
      </c>
      <c r="J1135" s="716">
        <v>2289648000</v>
      </c>
    </row>
    <row r="1136" spans="1:10" ht="26.4">
      <c r="A1136" s="712"/>
      <c r="B1136" s="712"/>
      <c r="C1136" s="712"/>
      <c r="D1136" s="712" t="s">
        <v>246</v>
      </c>
      <c r="E1136" s="712" t="s">
        <v>188</v>
      </c>
      <c r="F1136" s="712" t="s">
        <v>1903</v>
      </c>
      <c r="G1136" s="712" t="s">
        <v>178</v>
      </c>
      <c r="H1136" s="712" t="s">
        <v>180</v>
      </c>
      <c r="I1136" s="715" t="s">
        <v>1810</v>
      </c>
      <c r="J1136" s="716">
        <v>2289648000</v>
      </c>
    </row>
    <row r="1137" spans="1:10">
      <c r="A1137" s="712"/>
      <c r="B1137" s="712"/>
      <c r="C1137" s="712"/>
      <c r="D1137" s="712" t="s">
        <v>246</v>
      </c>
      <c r="E1137" s="712" t="s">
        <v>188</v>
      </c>
      <c r="F1137" s="712" t="s">
        <v>1903</v>
      </c>
      <c r="G1137" s="712" t="s">
        <v>19</v>
      </c>
      <c r="H1137" s="712"/>
      <c r="I1137" s="715" t="s">
        <v>133</v>
      </c>
      <c r="J1137" s="716">
        <v>467918000</v>
      </c>
    </row>
    <row r="1138" spans="1:10">
      <c r="A1138" s="712"/>
      <c r="B1138" s="712"/>
      <c r="C1138" s="712"/>
      <c r="D1138" s="712" t="s">
        <v>246</v>
      </c>
      <c r="E1138" s="712" t="s">
        <v>188</v>
      </c>
      <c r="F1138" s="712" t="s">
        <v>1903</v>
      </c>
      <c r="G1138" s="712" t="s">
        <v>19</v>
      </c>
      <c r="H1138" s="712" t="s">
        <v>22</v>
      </c>
      <c r="I1138" s="715" t="s">
        <v>23</v>
      </c>
      <c r="J1138" s="716">
        <v>467918000</v>
      </c>
    </row>
    <row r="1139" spans="1:10">
      <c r="A1139" s="712"/>
      <c r="B1139" s="712"/>
      <c r="C1139" s="712"/>
      <c r="D1139" s="712" t="s">
        <v>246</v>
      </c>
      <c r="E1139" s="712" t="s">
        <v>188</v>
      </c>
      <c r="F1139" s="712" t="s">
        <v>1939</v>
      </c>
      <c r="G1139" s="712"/>
      <c r="H1139" s="712"/>
      <c r="I1139" s="715" t="s">
        <v>1940</v>
      </c>
      <c r="J1139" s="716">
        <v>2335372000</v>
      </c>
    </row>
    <row r="1140" spans="1:10">
      <c r="A1140" s="712"/>
      <c r="B1140" s="712"/>
      <c r="C1140" s="712"/>
      <c r="D1140" s="712" t="s">
        <v>246</v>
      </c>
      <c r="E1140" s="712" t="s">
        <v>188</v>
      </c>
      <c r="F1140" s="712" t="s">
        <v>1939</v>
      </c>
      <c r="G1140" s="712" t="s">
        <v>918</v>
      </c>
      <c r="H1140" s="712"/>
      <c r="I1140" s="715" t="s">
        <v>1862</v>
      </c>
      <c r="J1140" s="716">
        <v>9033000</v>
      </c>
    </row>
    <row r="1141" spans="1:10">
      <c r="A1141" s="712"/>
      <c r="B1141" s="712"/>
      <c r="C1141" s="712"/>
      <c r="D1141" s="712" t="s">
        <v>246</v>
      </c>
      <c r="E1141" s="712" t="s">
        <v>188</v>
      </c>
      <c r="F1141" s="712" t="s">
        <v>1939</v>
      </c>
      <c r="G1141" s="712" t="s">
        <v>918</v>
      </c>
      <c r="H1141" s="712" t="s">
        <v>917</v>
      </c>
      <c r="I1141" s="715" t="s">
        <v>916</v>
      </c>
      <c r="J1141" s="716">
        <v>8420000</v>
      </c>
    </row>
    <row r="1142" spans="1:10">
      <c r="A1142" s="712"/>
      <c r="B1142" s="712"/>
      <c r="C1142" s="712"/>
      <c r="D1142" s="712" t="s">
        <v>246</v>
      </c>
      <c r="E1142" s="712" t="s">
        <v>188</v>
      </c>
      <c r="F1142" s="712" t="s">
        <v>1939</v>
      </c>
      <c r="G1142" s="712" t="s">
        <v>918</v>
      </c>
      <c r="H1142" s="712" t="s">
        <v>921</v>
      </c>
      <c r="I1142" s="715" t="s">
        <v>920</v>
      </c>
      <c r="J1142" s="716">
        <v>613000</v>
      </c>
    </row>
    <row r="1143" spans="1:10">
      <c r="A1143" s="712"/>
      <c r="B1143" s="712"/>
      <c r="C1143" s="712"/>
      <c r="D1143" s="712" t="s">
        <v>246</v>
      </c>
      <c r="E1143" s="712" t="s">
        <v>188</v>
      </c>
      <c r="F1143" s="712" t="s">
        <v>1939</v>
      </c>
      <c r="G1143" s="712" t="s">
        <v>178</v>
      </c>
      <c r="H1143" s="712"/>
      <c r="I1143" s="715" t="s">
        <v>179</v>
      </c>
      <c r="J1143" s="716">
        <v>2223141000</v>
      </c>
    </row>
    <row r="1144" spans="1:10" ht="26.4">
      <c r="A1144" s="712"/>
      <c r="B1144" s="712"/>
      <c r="C1144" s="712"/>
      <c r="D1144" s="712" t="s">
        <v>246</v>
      </c>
      <c r="E1144" s="712" t="s">
        <v>188</v>
      </c>
      <c r="F1144" s="712" t="s">
        <v>1939</v>
      </c>
      <c r="G1144" s="712" t="s">
        <v>178</v>
      </c>
      <c r="H1144" s="712" t="s">
        <v>180</v>
      </c>
      <c r="I1144" s="715" t="s">
        <v>1810</v>
      </c>
      <c r="J1144" s="716">
        <v>2223141000</v>
      </c>
    </row>
    <row r="1145" spans="1:10">
      <c r="A1145" s="712"/>
      <c r="B1145" s="712"/>
      <c r="C1145" s="712"/>
      <c r="D1145" s="712" t="s">
        <v>246</v>
      </c>
      <c r="E1145" s="712" t="s">
        <v>188</v>
      </c>
      <c r="F1145" s="712" t="s">
        <v>1939</v>
      </c>
      <c r="G1145" s="712" t="s">
        <v>19</v>
      </c>
      <c r="H1145" s="712"/>
      <c r="I1145" s="715" t="s">
        <v>133</v>
      </c>
      <c r="J1145" s="716">
        <v>103198000</v>
      </c>
    </row>
    <row r="1146" spans="1:10">
      <c r="A1146" s="712"/>
      <c r="B1146" s="712"/>
      <c r="C1146" s="712"/>
      <c r="D1146" s="712" t="s">
        <v>246</v>
      </c>
      <c r="E1146" s="712" t="s">
        <v>188</v>
      </c>
      <c r="F1146" s="712" t="s">
        <v>1939</v>
      </c>
      <c r="G1146" s="712" t="s">
        <v>19</v>
      </c>
      <c r="H1146" s="712" t="s">
        <v>22</v>
      </c>
      <c r="I1146" s="715" t="s">
        <v>23</v>
      </c>
      <c r="J1146" s="716">
        <v>99698000</v>
      </c>
    </row>
    <row r="1147" spans="1:10">
      <c r="A1147" s="712"/>
      <c r="B1147" s="712"/>
      <c r="C1147" s="712"/>
      <c r="D1147" s="712" t="s">
        <v>246</v>
      </c>
      <c r="E1147" s="712" t="s">
        <v>188</v>
      </c>
      <c r="F1147" s="712" t="s">
        <v>1939</v>
      </c>
      <c r="G1147" s="712" t="s">
        <v>19</v>
      </c>
      <c r="H1147" s="712" t="s">
        <v>245</v>
      </c>
      <c r="I1147" s="715" t="s">
        <v>135</v>
      </c>
      <c r="J1147" s="716">
        <v>3500000</v>
      </c>
    </row>
    <row r="1148" spans="1:10" ht="26.4">
      <c r="A1148" s="712"/>
      <c r="B1148" s="712"/>
      <c r="C1148" s="712"/>
      <c r="D1148" s="712" t="s">
        <v>246</v>
      </c>
      <c r="E1148" s="712" t="s">
        <v>223</v>
      </c>
      <c r="F1148" s="712"/>
      <c r="G1148" s="712"/>
      <c r="H1148" s="712"/>
      <c r="I1148" s="715" t="s">
        <v>1765</v>
      </c>
      <c r="J1148" s="716">
        <v>2171632000</v>
      </c>
    </row>
    <row r="1149" spans="1:10">
      <c r="A1149" s="712"/>
      <c r="B1149" s="712"/>
      <c r="C1149" s="712"/>
      <c r="D1149" s="712" t="s">
        <v>246</v>
      </c>
      <c r="E1149" s="712" t="s">
        <v>223</v>
      </c>
      <c r="F1149" s="712" t="s">
        <v>1766</v>
      </c>
      <c r="G1149" s="712"/>
      <c r="H1149" s="712"/>
      <c r="I1149" s="715" t="s">
        <v>1767</v>
      </c>
      <c r="J1149" s="716">
        <v>2171632000</v>
      </c>
    </row>
    <row r="1150" spans="1:10">
      <c r="A1150" s="712"/>
      <c r="B1150" s="712"/>
      <c r="C1150" s="712"/>
      <c r="D1150" s="712" t="s">
        <v>246</v>
      </c>
      <c r="E1150" s="712" t="s">
        <v>223</v>
      </c>
      <c r="F1150" s="712" t="s">
        <v>1766</v>
      </c>
      <c r="G1150" s="712" t="s">
        <v>115</v>
      </c>
      <c r="H1150" s="712"/>
      <c r="I1150" s="715" t="s">
        <v>1781</v>
      </c>
      <c r="J1150" s="716">
        <v>399850000</v>
      </c>
    </row>
    <row r="1151" spans="1:10">
      <c r="A1151" s="712"/>
      <c r="B1151" s="712"/>
      <c r="C1151" s="712"/>
      <c r="D1151" s="712" t="s">
        <v>246</v>
      </c>
      <c r="E1151" s="712" t="s">
        <v>223</v>
      </c>
      <c r="F1151" s="712" t="s">
        <v>1766</v>
      </c>
      <c r="G1151" s="712" t="s">
        <v>115</v>
      </c>
      <c r="H1151" s="712" t="s">
        <v>147</v>
      </c>
      <c r="I1151" s="715" t="s">
        <v>148</v>
      </c>
      <c r="J1151" s="716">
        <v>399850000</v>
      </c>
    </row>
    <row r="1152" spans="1:10" ht="39.6">
      <c r="A1152" s="712"/>
      <c r="B1152" s="712"/>
      <c r="C1152" s="712"/>
      <c r="D1152" s="712" t="s">
        <v>246</v>
      </c>
      <c r="E1152" s="712" t="s">
        <v>223</v>
      </c>
      <c r="F1152" s="712" t="s">
        <v>1766</v>
      </c>
      <c r="G1152" s="712" t="s">
        <v>560</v>
      </c>
      <c r="H1152" s="712"/>
      <c r="I1152" s="715" t="s">
        <v>1790</v>
      </c>
      <c r="J1152" s="716">
        <v>1589632000</v>
      </c>
    </row>
    <row r="1153" spans="1:10">
      <c r="A1153" s="712"/>
      <c r="B1153" s="712"/>
      <c r="C1153" s="712"/>
      <c r="D1153" s="712" t="s">
        <v>246</v>
      </c>
      <c r="E1153" s="712" t="s">
        <v>223</v>
      </c>
      <c r="F1153" s="712" t="s">
        <v>1766</v>
      </c>
      <c r="G1153" s="712" t="s">
        <v>560</v>
      </c>
      <c r="H1153" s="712" t="s">
        <v>5</v>
      </c>
      <c r="I1153" s="715" t="s">
        <v>6</v>
      </c>
      <c r="J1153" s="716">
        <v>109424000</v>
      </c>
    </row>
    <row r="1154" spans="1:10">
      <c r="A1154" s="712"/>
      <c r="B1154" s="712"/>
      <c r="C1154" s="712"/>
      <c r="D1154" s="712" t="s">
        <v>246</v>
      </c>
      <c r="E1154" s="712" t="s">
        <v>223</v>
      </c>
      <c r="F1154" s="712" t="s">
        <v>1766</v>
      </c>
      <c r="G1154" s="712" t="s">
        <v>560</v>
      </c>
      <c r="H1154" s="712" t="s">
        <v>7</v>
      </c>
      <c r="I1154" s="715" t="s">
        <v>1795</v>
      </c>
      <c r="J1154" s="716">
        <v>109976000</v>
      </c>
    </row>
    <row r="1155" spans="1:10">
      <c r="A1155" s="712"/>
      <c r="B1155" s="712"/>
      <c r="C1155" s="712"/>
      <c r="D1155" s="712" t="s">
        <v>246</v>
      </c>
      <c r="E1155" s="712" t="s">
        <v>223</v>
      </c>
      <c r="F1155" s="712" t="s">
        <v>1766</v>
      </c>
      <c r="G1155" s="712" t="s">
        <v>560</v>
      </c>
      <c r="H1155" s="712" t="s">
        <v>254</v>
      </c>
      <c r="I1155" s="715" t="s">
        <v>255</v>
      </c>
      <c r="J1155" s="716">
        <v>914244000</v>
      </c>
    </row>
    <row r="1156" spans="1:10">
      <c r="A1156" s="712"/>
      <c r="B1156" s="712"/>
      <c r="C1156" s="712"/>
      <c r="D1156" s="712" t="s">
        <v>246</v>
      </c>
      <c r="E1156" s="712" t="s">
        <v>223</v>
      </c>
      <c r="F1156" s="712" t="s">
        <v>1766</v>
      </c>
      <c r="G1156" s="712" t="s">
        <v>560</v>
      </c>
      <c r="H1156" s="712" t="s">
        <v>528</v>
      </c>
      <c r="I1156" s="715" t="s">
        <v>529</v>
      </c>
      <c r="J1156" s="716">
        <v>111400000</v>
      </c>
    </row>
    <row r="1157" spans="1:10" ht="26.4">
      <c r="A1157" s="712"/>
      <c r="B1157" s="712"/>
      <c r="C1157" s="712"/>
      <c r="D1157" s="712" t="s">
        <v>246</v>
      </c>
      <c r="E1157" s="712" t="s">
        <v>223</v>
      </c>
      <c r="F1157" s="712" t="s">
        <v>1766</v>
      </c>
      <c r="G1157" s="712" t="s">
        <v>560</v>
      </c>
      <c r="H1157" s="712" t="s">
        <v>563</v>
      </c>
      <c r="I1157" s="715" t="s">
        <v>13</v>
      </c>
      <c r="J1157" s="716">
        <v>344588000</v>
      </c>
    </row>
    <row r="1158" spans="1:10" ht="26.4">
      <c r="A1158" s="712"/>
      <c r="B1158" s="712"/>
      <c r="C1158" s="712"/>
      <c r="D1158" s="712" t="s">
        <v>246</v>
      </c>
      <c r="E1158" s="712" t="s">
        <v>223</v>
      </c>
      <c r="F1158" s="712" t="s">
        <v>1766</v>
      </c>
      <c r="G1158" s="712" t="s">
        <v>130</v>
      </c>
      <c r="H1158" s="712"/>
      <c r="I1158" s="715" t="s">
        <v>131</v>
      </c>
      <c r="J1158" s="716">
        <v>115150000</v>
      </c>
    </row>
    <row r="1159" spans="1:10">
      <c r="A1159" s="712"/>
      <c r="B1159" s="712"/>
      <c r="C1159" s="712"/>
      <c r="D1159" s="712" t="s">
        <v>246</v>
      </c>
      <c r="E1159" s="712" t="s">
        <v>223</v>
      </c>
      <c r="F1159" s="712" t="s">
        <v>1766</v>
      </c>
      <c r="G1159" s="712" t="s">
        <v>130</v>
      </c>
      <c r="H1159" s="712" t="s">
        <v>585</v>
      </c>
      <c r="I1159" s="715" t="s">
        <v>1799</v>
      </c>
      <c r="J1159" s="716">
        <v>115150000</v>
      </c>
    </row>
    <row r="1160" spans="1:10">
      <c r="A1160" s="712"/>
      <c r="B1160" s="712"/>
      <c r="C1160" s="712"/>
      <c r="D1160" s="712" t="s">
        <v>246</v>
      </c>
      <c r="E1160" s="712" t="s">
        <v>223</v>
      </c>
      <c r="F1160" s="712" t="s">
        <v>1766</v>
      </c>
      <c r="G1160" s="712" t="s">
        <v>178</v>
      </c>
      <c r="H1160" s="712"/>
      <c r="I1160" s="715" t="s">
        <v>179</v>
      </c>
      <c r="J1160" s="716">
        <v>67000000</v>
      </c>
    </row>
    <row r="1161" spans="1:10" ht="26.4">
      <c r="A1161" s="712"/>
      <c r="B1161" s="712"/>
      <c r="C1161" s="712"/>
      <c r="D1161" s="712" t="s">
        <v>246</v>
      </c>
      <c r="E1161" s="712" t="s">
        <v>223</v>
      </c>
      <c r="F1161" s="712" t="s">
        <v>1766</v>
      </c>
      <c r="G1161" s="712" t="s">
        <v>178</v>
      </c>
      <c r="H1161" s="712" t="s">
        <v>180</v>
      </c>
      <c r="I1161" s="715" t="s">
        <v>1810</v>
      </c>
      <c r="J1161" s="716">
        <v>67000000</v>
      </c>
    </row>
    <row r="1162" spans="1:10" ht="66">
      <c r="A1162" s="712"/>
      <c r="B1162" s="712" t="s">
        <v>2213</v>
      </c>
      <c r="C1162" s="715" t="s">
        <v>2789</v>
      </c>
      <c r="D1162" s="712"/>
      <c r="E1162" s="712"/>
      <c r="F1162" s="712"/>
      <c r="G1162" s="712"/>
      <c r="H1162" s="712"/>
      <c r="I1162" s="712"/>
      <c r="J1162" s="716">
        <v>1657600000</v>
      </c>
    </row>
    <row r="1163" spans="1:10">
      <c r="A1163" s="712"/>
      <c r="B1163" s="712"/>
      <c r="C1163" s="712"/>
      <c r="D1163" s="712" t="s">
        <v>1002</v>
      </c>
      <c r="E1163" s="712"/>
      <c r="F1163" s="712"/>
      <c r="G1163" s="712"/>
      <c r="H1163" s="712"/>
      <c r="I1163" s="715" t="s">
        <v>2012</v>
      </c>
      <c r="J1163" s="716">
        <v>609000000</v>
      </c>
    </row>
    <row r="1164" spans="1:10" ht="26.4">
      <c r="A1164" s="712"/>
      <c r="B1164" s="712"/>
      <c r="C1164" s="712"/>
      <c r="D1164" s="712" t="s">
        <v>1002</v>
      </c>
      <c r="E1164" s="712" t="s">
        <v>223</v>
      </c>
      <c r="F1164" s="712"/>
      <c r="G1164" s="712"/>
      <c r="H1164" s="712"/>
      <c r="I1164" s="715" t="s">
        <v>1765</v>
      </c>
      <c r="J1164" s="716">
        <v>609000000</v>
      </c>
    </row>
    <row r="1165" spans="1:10">
      <c r="A1165" s="712"/>
      <c r="B1165" s="712"/>
      <c r="C1165" s="712"/>
      <c r="D1165" s="712" t="s">
        <v>1002</v>
      </c>
      <c r="E1165" s="712" t="s">
        <v>223</v>
      </c>
      <c r="F1165" s="712" t="s">
        <v>1766</v>
      </c>
      <c r="G1165" s="712"/>
      <c r="H1165" s="712"/>
      <c r="I1165" s="715" t="s">
        <v>1767</v>
      </c>
      <c r="J1165" s="716">
        <v>609000000</v>
      </c>
    </row>
    <row r="1166" spans="1:10">
      <c r="A1166" s="712"/>
      <c r="B1166" s="712"/>
      <c r="C1166" s="712"/>
      <c r="D1166" s="712" t="s">
        <v>1002</v>
      </c>
      <c r="E1166" s="712" t="s">
        <v>223</v>
      </c>
      <c r="F1166" s="712" t="s">
        <v>1766</v>
      </c>
      <c r="G1166" s="712" t="s">
        <v>96</v>
      </c>
      <c r="H1166" s="712"/>
      <c r="I1166" s="715" t="s">
        <v>97</v>
      </c>
      <c r="J1166" s="716">
        <v>9312000</v>
      </c>
    </row>
    <row r="1167" spans="1:10">
      <c r="A1167" s="712"/>
      <c r="B1167" s="712"/>
      <c r="C1167" s="712"/>
      <c r="D1167" s="712" t="s">
        <v>1002</v>
      </c>
      <c r="E1167" s="712" t="s">
        <v>223</v>
      </c>
      <c r="F1167" s="712" t="s">
        <v>1766</v>
      </c>
      <c r="G1167" s="712" t="s">
        <v>96</v>
      </c>
      <c r="H1167" s="712" t="s">
        <v>864</v>
      </c>
      <c r="I1167" s="715" t="s">
        <v>1770</v>
      </c>
      <c r="J1167" s="716">
        <v>9312000</v>
      </c>
    </row>
    <row r="1168" spans="1:10">
      <c r="A1168" s="712"/>
      <c r="B1168" s="712"/>
      <c r="C1168" s="712"/>
      <c r="D1168" s="712" t="s">
        <v>1002</v>
      </c>
      <c r="E1168" s="712" t="s">
        <v>223</v>
      </c>
      <c r="F1168" s="712" t="s">
        <v>1766</v>
      </c>
      <c r="G1168" s="712" t="s">
        <v>115</v>
      </c>
      <c r="H1168" s="712"/>
      <c r="I1168" s="715" t="s">
        <v>1781</v>
      </c>
      <c r="J1168" s="716">
        <v>688000</v>
      </c>
    </row>
    <row r="1169" spans="1:10">
      <c r="A1169" s="712"/>
      <c r="B1169" s="712"/>
      <c r="C1169" s="712"/>
      <c r="D1169" s="712" t="s">
        <v>1002</v>
      </c>
      <c r="E1169" s="712" t="s">
        <v>223</v>
      </c>
      <c r="F1169" s="712" t="s">
        <v>1766</v>
      </c>
      <c r="G1169" s="712" t="s">
        <v>115</v>
      </c>
      <c r="H1169" s="712" t="s">
        <v>116</v>
      </c>
      <c r="I1169" s="715" t="s">
        <v>117</v>
      </c>
      <c r="J1169" s="716">
        <v>688000</v>
      </c>
    </row>
    <row r="1170" spans="1:10">
      <c r="A1170" s="712"/>
      <c r="B1170" s="712"/>
      <c r="C1170" s="712"/>
      <c r="D1170" s="712" t="s">
        <v>1002</v>
      </c>
      <c r="E1170" s="712" t="s">
        <v>223</v>
      </c>
      <c r="F1170" s="712" t="s">
        <v>1766</v>
      </c>
      <c r="G1170" s="712" t="s">
        <v>120</v>
      </c>
      <c r="H1170" s="712"/>
      <c r="I1170" s="715" t="s">
        <v>121</v>
      </c>
      <c r="J1170" s="716">
        <v>4000000</v>
      </c>
    </row>
    <row r="1171" spans="1:10">
      <c r="A1171" s="712"/>
      <c r="B1171" s="712"/>
      <c r="C1171" s="712"/>
      <c r="D1171" s="712" t="s">
        <v>1002</v>
      </c>
      <c r="E1171" s="712" t="s">
        <v>223</v>
      </c>
      <c r="F1171" s="712" t="s">
        <v>1766</v>
      </c>
      <c r="G1171" s="712" t="s">
        <v>120</v>
      </c>
      <c r="H1171" s="712" t="s">
        <v>315</v>
      </c>
      <c r="I1171" s="715" t="s">
        <v>1831</v>
      </c>
      <c r="J1171" s="716">
        <v>4000000</v>
      </c>
    </row>
    <row r="1172" spans="1:10">
      <c r="A1172" s="712"/>
      <c r="B1172" s="712"/>
      <c r="C1172" s="712"/>
      <c r="D1172" s="712" t="s">
        <v>1002</v>
      </c>
      <c r="E1172" s="712" t="s">
        <v>223</v>
      </c>
      <c r="F1172" s="712" t="s">
        <v>1766</v>
      </c>
      <c r="G1172" s="712" t="s">
        <v>134</v>
      </c>
      <c r="H1172" s="712"/>
      <c r="I1172" s="715" t="s">
        <v>135</v>
      </c>
      <c r="J1172" s="716">
        <v>21000000</v>
      </c>
    </row>
    <row r="1173" spans="1:10">
      <c r="A1173" s="712"/>
      <c r="B1173" s="712"/>
      <c r="C1173" s="712"/>
      <c r="D1173" s="712" t="s">
        <v>1002</v>
      </c>
      <c r="E1173" s="712" t="s">
        <v>223</v>
      </c>
      <c r="F1173" s="712" t="s">
        <v>1766</v>
      </c>
      <c r="G1173" s="712" t="s">
        <v>134</v>
      </c>
      <c r="H1173" s="712" t="s">
        <v>139</v>
      </c>
      <c r="I1173" s="715" t="s">
        <v>140</v>
      </c>
      <c r="J1173" s="716">
        <v>21000000</v>
      </c>
    </row>
    <row r="1174" spans="1:10">
      <c r="A1174" s="712"/>
      <c r="B1174" s="712"/>
      <c r="C1174" s="712"/>
      <c r="D1174" s="712" t="s">
        <v>1002</v>
      </c>
      <c r="E1174" s="712" t="s">
        <v>223</v>
      </c>
      <c r="F1174" s="712" t="s">
        <v>1766</v>
      </c>
      <c r="G1174" s="712" t="s">
        <v>353</v>
      </c>
      <c r="H1174" s="712"/>
      <c r="I1174" s="715" t="s">
        <v>354</v>
      </c>
      <c r="J1174" s="716">
        <v>574000000</v>
      </c>
    </row>
    <row r="1175" spans="1:10" ht="26.4">
      <c r="A1175" s="712"/>
      <c r="B1175" s="712"/>
      <c r="C1175" s="712"/>
      <c r="D1175" s="712" t="s">
        <v>1002</v>
      </c>
      <c r="E1175" s="712" t="s">
        <v>223</v>
      </c>
      <c r="F1175" s="712" t="s">
        <v>1766</v>
      </c>
      <c r="G1175" s="712" t="s">
        <v>353</v>
      </c>
      <c r="H1175" s="712" t="s">
        <v>355</v>
      </c>
      <c r="I1175" s="715" t="s">
        <v>1893</v>
      </c>
      <c r="J1175" s="716">
        <v>573160000</v>
      </c>
    </row>
    <row r="1176" spans="1:10">
      <c r="A1176" s="712"/>
      <c r="B1176" s="712"/>
      <c r="C1176" s="712"/>
      <c r="D1176" s="712" t="s">
        <v>1002</v>
      </c>
      <c r="E1176" s="712" t="s">
        <v>223</v>
      </c>
      <c r="F1176" s="712" t="s">
        <v>1766</v>
      </c>
      <c r="G1176" s="712" t="s">
        <v>353</v>
      </c>
      <c r="H1176" s="712" t="s">
        <v>1003</v>
      </c>
      <c r="I1176" s="715" t="s">
        <v>136</v>
      </c>
      <c r="J1176" s="716">
        <v>840000</v>
      </c>
    </row>
    <row r="1177" spans="1:10" ht="26.4">
      <c r="A1177" s="712"/>
      <c r="B1177" s="712"/>
      <c r="C1177" s="712"/>
      <c r="D1177" s="712" t="s">
        <v>325</v>
      </c>
      <c r="E1177" s="712"/>
      <c r="F1177" s="712"/>
      <c r="G1177" s="712"/>
      <c r="H1177" s="712"/>
      <c r="I1177" s="715" t="s">
        <v>326</v>
      </c>
      <c r="J1177" s="716">
        <v>1048600000</v>
      </c>
    </row>
    <row r="1178" spans="1:10">
      <c r="A1178" s="712"/>
      <c r="B1178" s="712"/>
      <c r="C1178" s="712"/>
      <c r="D1178" s="712" t="s">
        <v>325</v>
      </c>
      <c r="E1178" s="712" t="s">
        <v>416</v>
      </c>
      <c r="F1178" s="712"/>
      <c r="G1178" s="712"/>
      <c r="H1178" s="712"/>
      <c r="I1178" s="715" t="s">
        <v>1814</v>
      </c>
      <c r="J1178" s="716">
        <v>58000000</v>
      </c>
    </row>
    <row r="1179" spans="1:10" ht="26.4">
      <c r="A1179" s="712"/>
      <c r="B1179" s="712"/>
      <c r="C1179" s="712"/>
      <c r="D1179" s="712" t="s">
        <v>325</v>
      </c>
      <c r="E1179" s="712" t="s">
        <v>416</v>
      </c>
      <c r="F1179" s="712" t="s">
        <v>1844</v>
      </c>
      <c r="G1179" s="712"/>
      <c r="H1179" s="712"/>
      <c r="I1179" s="715" t="s">
        <v>1845</v>
      </c>
      <c r="J1179" s="716">
        <v>58000000</v>
      </c>
    </row>
    <row r="1180" spans="1:10">
      <c r="A1180" s="712"/>
      <c r="B1180" s="712"/>
      <c r="C1180" s="712"/>
      <c r="D1180" s="712" t="s">
        <v>325</v>
      </c>
      <c r="E1180" s="712" t="s">
        <v>416</v>
      </c>
      <c r="F1180" s="712" t="s">
        <v>1844</v>
      </c>
      <c r="G1180" s="712" t="s">
        <v>353</v>
      </c>
      <c r="H1180" s="712"/>
      <c r="I1180" s="715" t="s">
        <v>354</v>
      </c>
      <c r="J1180" s="716">
        <v>58000000</v>
      </c>
    </row>
    <row r="1181" spans="1:10" ht="26.4">
      <c r="A1181" s="712"/>
      <c r="B1181" s="712"/>
      <c r="C1181" s="712"/>
      <c r="D1181" s="712" t="s">
        <v>325</v>
      </c>
      <c r="E1181" s="712" t="s">
        <v>416</v>
      </c>
      <c r="F1181" s="712" t="s">
        <v>1844</v>
      </c>
      <c r="G1181" s="712" t="s">
        <v>353</v>
      </c>
      <c r="H1181" s="712" t="s">
        <v>355</v>
      </c>
      <c r="I1181" s="715" t="s">
        <v>1893</v>
      </c>
      <c r="J1181" s="716">
        <v>58000000</v>
      </c>
    </row>
    <row r="1182" spans="1:10" ht="26.4">
      <c r="A1182" s="712"/>
      <c r="B1182" s="712"/>
      <c r="C1182" s="712"/>
      <c r="D1182" s="712" t="s">
        <v>325</v>
      </c>
      <c r="E1182" s="712" t="s">
        <v>223</v>
      </c>
      <c r="F1182" s="712"/>
      <c r="G1182" s="712"/>
      <c r="H1182" s="712"/>
      <c r="I1182" s="715" t="s">
        <v>1765</v>
      </c>
      <c r="J1182" s="716">
        <v>990600000</v>
      </c>
    </row>
    <row r="1183" spans="1:10">
      <c r="A1183" s="712"/>
      <c r="B1183" s="712"/>
      <c r="C1183" s="712"/>
      <c r="D1183" s="712" t="s">
        <v>325</v>
      </c>
      <c r="E1183" s="712" t="s">
        <v>223</v>
      </c>
      <c r="F1183" s="712" t="s">
        <v>1766</v>
      </c>
      <c r="G1183" s="712"/>
      <c r="H1183" s="712"/>
      <c r="I1183" s="715" t="s">
        <v>1767</v>
      </c>
      <c r="J1183" s="716">
        <v>990600000</v>
      </c>
    </row>
    <row r="1184" spans="1:10">
      <c r="A1184" s="712"/>
      <c r="B1184" s="712"/>
      <c r="C1184" s="712"/>
      <c r="D1184" s="712" t="s">
        <v>325</v>
      </c>
      <c r="E1184" s="712" t="s">
        <v>223</v>
      </c>
      <c r="F1184" s="712" t="s">
        <v>1766</v>
      </c>
      <c r="G1184" s="712" t="s">
        <v>120</v>
      </c>
      <c r="H1184" s="712"/>
      <c r="I1184" s="715" t="s">
        <v>121</v>
      </c>
      <c r="J1184" s="716">
        <v>45000000</v>
      </c>
    </row>
    <row r="1185" spans="1:10">
      <c r="A1185" s="712"/>
      <c r="B1185" s="712"/>
      <c r="C1185" s="712"/>
      <c r="D1185" s="712" t="s">
        <v>325</v>
      </c>
      <c r="E1185" s="712" t="s">
        <v>223</v>
      </c>
      <c r="F1185" s="712" t="s">
        <v>1766</v>
      </c>
      <c r="G1185" s="712" t="s">
        <v>120</v>
      </c>
      <c r="H1185" s="712" t="s">
        <v>315</v>
      </c>
      <c r="I1185" s="715" t="s">
        <v>1831</v>
      </c>
      <c r="J1185" s="716">
        <v>45000000</v>
      </c>
    </row>
    <row r="1186" spans="1:10" ht="26.4">
      <c r="A1186" s="712"/>
      <c r="B1186" s="712"/>
      <c r="C1186" s="712"/>
      <c r="D1186" s="712" t="s">
        <v>325</v>
      </c>
      <c r="E1186" s="712" t="s">
        <v>223</v>
      </c>
      <c r="F1186" s="712" t="s">
        <v>1766</v>
      </c>
      <c r="G1186" s="712" t="s">
        <v>130</v>
      </c>
      <c r="H1186" s="712"/>
      <c r="I1186" s="715" t="s">
        <v>131</v>
      </c>
      <c r="J1186" s="716">
        <v>20000000</v>
      </c>
    </row>
    <row r="1187" spans="1:10">
      <c r="A1187" s="712"/>
      <c r="B1187" s="712"/>
      <c r="C1187" s="712"/>
      <c r="D1187" s="712" t="s">
        <v>325</v>
      </c>
      <c r="E1187" s="712" t="s">
        <v>223</v>
      </c>
      <c r="F1187" s="712" t="s">
        <v>1766</v>
      </c>
      <c r="G1187" s="712" t="s">
        <v>130</v>
      </c>
      <c r="H1187" s="712" t="s">
        <v>132</v>
      </c>
      <c r="I1187" s="715" t="s">
        <v>135</v>
      </c>
      <c r="J1187" s="716">
        <v>20000000</v>
      </c>
    </row>
    <row r="1188" spans="1:10">
      <c r="A1188" s="712"/>
      <c r="B1188" s="712"/>
      <c r="C1188" s="712"/>
      <c r="D1188" s="712" t="s">
        <v>325</v>
      </c>
      <c r="E1188" s="712" t="s">
        <v>223</v>
      </c>
      <c r="F1188" s="712" t="s">
        <v>1766</v>
      </c>
      <c r="G1188" s="712" t="s">
        <v>353</v>
      </c>
      <c r="H1188" s="712"/>
      <c r="I1188" s="715" t="s">
        <v>354</v>
      </c>
      <c r="J1188" s="716">
        <v>925600000</v>
      </c>
    </row>
    <row r="1189" spans="1:10" ht="26.4">
      <c r="A1189" s="712"/>
      <c r="B1189" s="712"/>
      <c r="C1189" s="712"/>
      <c r="D1189" s="712" t="s">
        <v>325</v>
      </c>
      <c r="E1189" s="712" t="s">
        <v>223</v>
      </c>
      <c r="F1189" s="712" t="s">
        <v>1766</v>
      </c>
      <c r="G1189" s="712" t="s">
        <v>353</v>
      </c>
      <c r="H1189" s="712" t="s">
        <v>355</v>
      </c>
      <c r="I1189" s="715" t="s">
        <v>1893</v>
      </c>
      <c r="J1189" s="716">
        <v>925600000</v>
      </c>
    </row>
    <row r="1190" spans="1:10" ht="39.6">
      <c r="A1190" s="712"/>
      <c r="B1190" s="712" t="s">
        <v>1242</v>
      </c>
      <c r="C1190" s="715" t="s">
        <v>2790</v>
      </c>
      <c r="D1190" s="712"/>
      <c r="E1190" s="712"/>
      <c r="F1190" s="712"/>
      <c r="G1190" s="712"/>
      <c r="H1190" s="712"/>
      <c r="I1190" s="712"/>
      <c r="J1190" s="716">
        <v>48627265320</v>
      </c>
    </row>
    <row r="1191" spans="1:10">
      <c r="A1191" s="712"/>
      <c r="B1191" s="712"/>
      <c r="C1191" s="712"/>
      <c r="D1191" s="712" t="s">
        <v>280</v>
      </c>
      <c r="E1191" s="712"/>
      <c r="F1191" s="712"/>
      <c r="G1191" s="712"/>
      <c r="H1191" s="712"/>
      <c r="I1191" s="715" t="s">
        <v>281</v>
      </c>
      <c r="J1191" s="716">
        <v>15194285300</v>
      </c>
    </row>
    <row r="1192" spans="1:10" ht="26.4">
      <c r="A1192" s="712"/>
      <c r="B1192" s="712"/>
      <c r="C1192" s="712"/>
      <c r="D1192" s="712" t="s">
        <v>280</v>
      </c>
      <c r="E1192" s="712" t="s">
        <v>223</v>
      </c>
      <c r="F1192" s="712"/>
      <c r="G1192" s="712"/>
      <c r="H1192" s="712"/>
      <c r="I1192" s="715" t="s">
        <v>1765</v>
      </c>
      <c r="J1192" s="716">
        <v>15194285300</v>
      </c>
    </row>
    <row r="1193" spans="1:10">
      <c r="A1193" s="712"/>
      <c r="B1193" s="712"/>
      <c r="C1193" s="712"/>
      <c r="D1193" s="712" t="s">
        <v>280</v>
      </c>
      <c r="E1193" s="712" t="s">
        <v>223</v>
      </c>
      <c r="F1193" s="712" t="s">
        <v>1766</v>
      </c>
      <c r="G1193" s="712"/>
      <c r="H1193" s="712"/>
      <c r="I1193" s="715" t="s">
        <v>1767</v>
      </c>
      <c r="J1193" s="716">
        <v>15194285300</v>
      </c>
    </row>
    <row r="1194" spans="1:10">
      <c r="A1194" s="712"/>
      <c r="B1194" s="712"/>
      <c r="C1194" s="712"/>
      <c r="D1194" s="712" t="s">
        <v>280</v>
      </c>
      <c r="E1194" s="712" t="s">
        <v>223</v>
      </c>
      <c r="F1194" s="712" t="s">
        <v>1766</v>
      </c>
      <c r="G1194" s="712" t="s">
        <v>96</v>
      </c>
      <c r="H1194" s="712"/>
      <c r="I1194" s="715" t="s">
        <v>97</v>
      </c>
      <c r="J1194" s="716">
        <v>105516174</v>
      </c>
    </row>
    <row r="1195" spans="1:10">
      <c r="A1195" s="712"/>
      <c r="B1195" s="712"/>
      <c r="C1195" s="712"/>
      <c r="D1195" s="712" t="s">
        <v>280</v>
      </c>
      <c r="E1195" s="712" t="s">
        <v>223</v>
      </c>
      <c r="F1195" s="712" t="s">
        <v>1766</v>
      </c>
      <c r="G1195" s="712" t="s">
        <v>96</v>
      </c>
      <c r="H1195" s="712" t="s">
        <v>864</v>
      </c>
      <c r="I1195" s="715" t="s">
        <v>1770</v>
      </c>
      <c r="J1195" s="716">
        <v>105516174</v>
      </c>
    </row>
    <row r="1196" spans="1:10">
      <c r="A1196" s="712"/>
      <c r="B1196" s="712"/>
      <c r="C1196" s="712"/>
      <c r="D1196" s="712" t="s">
        <v>280</v>
      </c>
      <c r="E1196" s="712" t="s">
        <v>223</v>
      </c>
      <c r="F1196" s="712" t="s">
        <v>1766</v>
      </c>
      <c r="G1196" s="712" t="s">
        <v>112</v>
      </c>
      <c r="H1196" s="712"/>
      <c r="I1196" s="715" t="s">
        <v>113</v>
      </c>
      <c r="J1196" s="716">
        <v>44150967</v>
      </c>
    </row>
    <row r="1197" spans="1:10">
      <c r="A1197" s="712"/>
      <c r="B1197" s="712"/>
      <c r="C1197" s="712"/>
      <c r="D1197" s="712" t="s">
        <v>280</v>
      </c>
      <c r="E1197" s="712" t="s">
        <v>223</v>
      </c>
      <c r="F1197" s="712" t="s">
        <v>1766</v>
      </c>
      <c r="G1197" s="712" t="s">
        <v>112</v>
      </c>
      <c r="H1197" s="712" t="s">
        <v>156</v>
      </c>
      <c r="I1197" s="715" t="s">
        <v>1779</v>
      </c>
      <c r="J1197" s="716">
        <v>42790967</v>
      </c>
    </row>
    <row r="1198" spans="1:10">
      <c r="A1198" s="712"/>
      <c r="B1198" s="712"/>
      <c r="C1198" s="712"/>
      <c r="D1198" s="712" t="s">
        <v>280</v>
      </c>
      <c r="E1198" s="712" t="s">
        <v>223</v>
      </c>
      <c r="F1198" s="712" t="s">
        <v>1766</v>
      </c>
      <c r="G1198" s="712" t="s">
        <v>112</v>
      </c>
      <c r="H1198" s="712" t="s">
        <v>157</v>
      </c>
      <c r="I1198" s="715" t="s">
        <v>135</v>
      </c>
      <c r="J1198" s="716">
        <v>1360000</v>
      </c>
    </row>
    <row r="1199" spans="1:10">
      <c r="A1199" s="712"/>
      <c r="B1199" s="712"/>
      <c r="C1199" s="712"/>
      <c r="D1199" s="712" t="s">
        <v>280</v>
      </c>
      <c r="E1199" s="712" t="s">
        <v>223</v>
      </c>
      <c r="F1199" s="712" t="s">
        <v>1766</v>
      </c>
      <c r="G1199" s="712" t="s">
        <v>115</v>
      </c>
      <c r="H1199" s="712"/>
      <c r="I1199" s="715" t="s">
        <v>1781</v>
      </c>
      <c r="J1199" s="716">
        <v>37348826</v>
      </c>
    </row>
    <row r="1200" spans="1:10">
      <c r="A1200" s="712"/>
      <c r="B1200" s="712"/>
      <c r="C1200" s="712"/>
      <c r="D1200" s="712" t="s">
        <v>280</v>
      </c>
      <c r="E1200" s="712" t="s">
        <v>223</v>
      </c>
      <c r="F1200" s="712" t="s">
        <v>1766</v>
      </c>
      <c r="G1200" s="712" t="s">
        <v>115</v>
      </c>
      <c r="H1200" s="712" t="s">
        <v>116</v>
      </c>
      <c r="I1200" s="715" t="s">
        <v>117</v>
      </c>
      <c r="J1200" s="716">
        <v>34868826</v>
      </c>
    </row>
    <row r="1201" spans="1:10">
      <c r="A1201" s="712"/>
      <c r="B1201" s="712"/>
      <c r="C1201" s="712"/>
      <c r="D1201" s="712" t="s">
        <v>280</v>
      </c>
      <c r="E1201" s="712" t="s">
        <v>223</v>
      </c>
      <c r="F1201" s="712" t="s">
        <v>1766</v>
      </c>
      <c r="G1201" s="712" t="s">
        <v>115</v>
      </c>
      <c r="H1201" s="712" t="s">
        <v>147</v>
      </c>
      <c r="I1201" s="715" t="s">
        <v>148</v>
      </c>
      <c r="J1201" s="716">
        <v>2480000</v>
      </c>
    </row>
    <row r="1202" spans="1:10">
      <c r="A1202" s="712"/>
      <c r="B1202" s="712"/>
      <c r="C1202" s="712"/>
      <c r="D1202" s="712" t="s">
        <v>280</v>
      </c>
      <c r="E1202" s="712" t="s">
        <v>223</v>
      </c>
      <c r="F1202" s="712" t="s">
        <v>1766</v>
      </c>
      <c r="G1202" s="712" t="s">
        <v>120</v>
      </c>
      <c r="H1202" s="712"/>
      <c r="I1202" s="715" t="s">
        <v>121</v>
      </c>
      <c r="J1202" s="716">
        <v>12226559</v>
      </c>
    </row>
    <row r="1203" spans="1:10" ht="39.6">
      <c r="A1203" s="712"/>
      <c r="B1203" s="712"/>
      <c r="C1203" s="712"/>
      <c r="D1203" s="712" t="s">
        <v>280</v>
      </c>
      <c r="E1203" s="712" t="s">
        <v>223</v>
      </c>
      <c r="F1203" s="712" t="s">
        <v>1766</v>
      </c>
      <c r="G1203" s="712" t="s">
        <v>120</v>
      </c>
      <c r="H1203" s="712" t="s">
        <v>122</v>
      </c>
      <c r="I1203" s="715" t="s">
        <v>1783</v>
      </c>
      <c r="J1203" s="716">
        <v>355163</v>
      </c>
    </row>
    <row r="1204" spans="1:10">
      <c r="A1204" s="712"/>
      <c r="B1204" s="712"/>
      <c r="C1204" s="712"/>
      <c r="D1204" s="712" t="s">
        <v>280</v>
      </c>
      <c r="E1204" s="712" t="s">
        <v>223</v>
      </c>
      <c r="F1204" s="712" t="s">
        <v>1766</v>
      </c>
      <c r="G1204" s="712" t="s">
        <v>120</v>
      </c>
      <c r="H1204" s="712" t="s">
        <v>123</v>
      </c>
      <c r="I1204" s="715" t="s">
        <v>124</v>
      </c>
      <c r="J1204" s="716">
        <v>6042235</v>
      </c>
    </row>
    <row r="1205" spans="1:10" ht="39.6">
      <c r="A1205" s="712"/>
      <c r="B1205" s="712"/>
      <c r="C1205" s="712"/>
      <c r="D1205" s="712" t="s">
        <v>280</v>
      </c>
      <c r="E1205" s="712" t="s">
        <v>223</v>
      </c>
      <c r="F1205" s="712" t="s">
        <v>1766</v>
      </c>
      <c r="G1205" s="712" t="s">
        <v>120</v>
      </c>
      <c r="H1205" s="712" t="s">
        <v>994</v>
      </c>
      <c r="I1205" s="715" t="s">
        <v>1824</v>
      </c>
      <c r="J1205" s="716">
        <v>5829161</v>
      </c>
    </row>
    <row r="1206" spans="1:10">
      <c r="A1206" s="712"/>
      <c r="B1206" s="712"/>
      <c r="C1206" s="712"/>
      <c r="D1206" s="712" t="s">
        <v>280</v>
      </c>
      <c r="E1206" s="712" t="s">
        <v>223</v>
      </c>
      <c r="F1206" s="712" t="s">
        <v>1766</v>
      </c>
      <c r="G1206" s="712" t="s">
        <v>160</v>
      </c>
      <c r="H1206" s="712"/>
      <c r="I1206" s="715" t="s">
        <v>161</v>
      </c>
      <c r="J1206" s="716">
        <v>1074444000</v>
      </c>
    </row>
    <row r="1207" spans="1:10">
      <c r="A1207" s="712"/>
      <c r="B1207" s="712"/>
      <c r="C1207" s="712"/>
      <c r="D1207" s="712" t="s">
        <v>280</v>
      </c>
      <c r="E1207" s="712" t="s">
        <v>223</v>
      </c>
      <c r="F1207" s="712" t="s">
        <v>1766</v>
      </c>
      <c r="G1207" s="712" t="s">
        <v>160</v>
      </c>
      <c r="H1207" s="712" t="s">
        <v>162</v>
      </c>
      <c r="I1207" s="715" t="s">
        <v>163</v>
      </c>
      <c r="J1207" s="716">
        <v>48714000</v>
      </c>
    </row>
    <row r="1208" spans="1:10">
      <c r="A1208" s="712"/>
      <c r="B1208" s="712"/>
      <c r="C1208" s="712"/>
      <c r="D1208" s="712" t="s">
        <v>280</v>
      </c>
      <c r="E1208" s="712" t="s">
        <v>223</v>
      </c>
      <c r="F1208" s="712" t="s">
        <v>1766</v>
      </c>
      <c r="G1208" s="712" t="s">
        <v>160</v>
      </c>
      <c r="H1208" s="712" t="s">
        <v>544</v>
      </c>
      <c r="I1208" s="715" t="s">
        <v>545</v>
      </c>
      <c r="J1208" s="716">
        <v>24000000</v>
      </c>
    </row>
    <row r="1209" spans="1:10">
      <c r="A1209" s="712"/>
      <c r="B1209" s="712"/>
      <c r="C1209" s="712"/>
      <c r="D1209" s="712" t="s">
        <v>280</v>
      </c>
      <c r="E1209" s="712" t="s">
        <v>223</v>
      </c>
      <c r="F1209" s="712" t="s">
        <v>1766</v>
      </c>
      <c r="G1209" s="712" t="s">
        <v>160</v>
      </c>
      <c r="H1209" s="712" t="s">
        <v>975</v>
      </c>
      <c r="I1209" s="715" t="s">
        <v>974</v>
      </c>
      <c r="J1209" s="716">
        <v>117460000</v>
      </c>
    </row>
    <row r="1210" spans="1:10">
      <c r="A1210" s="712"/>
      <c r="B1210" s="712"/>
      <c r="C1210" s="712"/>
      <c r="D1210" s="712" t="s">
        <v>280</v>
      </c>
      <c r="E1210" s="712" t="s">
        <v>223</v>
      </c>
      <c r="F1210" s="712" t="s">
        <v>1766</v>
      </c>
      <c r="G1210" s="712" t="s">
        <v>160</v>
      </c>
      <c r="H1210" s="712" t="s">
        <v>546</v>
      </c>
      <c r="I1210" s="715" t="s">
        <v>128</v>
      </c>
      <c r="J1210" s="716">
        <v>526500000</v>
      </c>
    </row>
    <row r="1211" spans="1:10">
      <c r="A1211" s="712"/>
      <c r="B1211" s="712"/>
      <c r="C1211" s="712"/>
      <c r="D1211" s="712" t="s">
        <v>280</v>
      </c>
      <c r="E1211" s="712" t="s">
        <v>223</v>
      </c>
      <c r="F1211" s="712" t="s">
        <v>1766</v>
      </c>
      <c r="G1211" s="712" t="s">
        <v>160</v>
      </c>
      <c r="H1211" s="712" t="s">
        <v>547</v>
      </c>
      <c r="I1211" s="715" t="s">
        <v>548</v>
      </c>
      <c r="J1211" s="716">
        <v>30400000</v>
      </c>
    </row>
    <row r="1212" spans="1:10">
      <c r="A1212" s="712"/>
      <c r="B1212" s="712"/>
      <c r="C1212" s="712"/>
      <c r="D1212" s="712" t="s">
        <v>280</v>
      </c>
      <c r="E1212" s="712" t="s">
        <v>223</v>
      </c>
      <c r="F1212" s="712" t="s">
        <v>1766</v>
      </c>
      <c r="G1212" s="712" t="s">
        <v>160</v>
      </c>
      <c r="H1212" s="712" t="s">
        <v>549</v>
      </c>
      <c r="I1212" s="715" t="s">
        <v>550</v>
      </c>
      <c r="J1212" s="716">
        <v>311050000</v>
      </c>
    </row>
    <row r="1213" spans="1:10">
      <c r="A1213" s="712"/>
      <c r="B1213" s="712"/>
      <c r="C1213" s="712"/>
      <c r="D1213" s="712" t="s">
        <v>280</v>
      </c>
      <c r="E1213" s="712" t="s">
        <v>223</v>
      </c>
      <c r="F1213" s="712" t="s">
        <v>1766</v>
      </c>
      <c r="G1213" s="712" t="s">
        <v>160</v>
      </c>
      <c r="H1213" s="712" t="s">
        <v>551</v>
      </c>
      <c r="I1213" s="715" t="s">
        <v>133</v>
      </c>
      <c r="J1213" s="716">
        <v>16320000</v>
      </c>
    </row>
    <row r="1214" spans="1:10">
      <c r="A1214" s="712"/>
      <c r="B1214" s="712"/>
      <c r="C1214" s="712"/>
      <c r="D1214" s="712" t="s">
        <v>280</v>
      </c>
      <c r="E1214" s="712" t="s">
        <v>223</v>
      </c>
      <c r="F1214" s="712" t="s">
        <v>1766</v>
      </c>
      <c r="G1214" s="712" t="s">
        <v>125</v>
      </c>
      <c r="H1214" s="712"/>
      <c r="I1214" s="715" t="s">
        <v>126</v>
      </c>
      <c r="J1214" s="716">
        <v>115287600</v>
      </c>
    </row>
    <row r="1215" spans="1:10">
      <c r="A1215" s="712"/>
      <c r="B1215" s="712"/>
      <c r="C1215" s="712"/>
      <c r="D1215" s="712" t="s">
        <v>280</v>
      </c>
      <c r="E1215" s="712" t="s">
        <v>223</v>
      </c>
      <c r="F1215" s="712" t="s">
        <v>1766</v>
      </c>
      <c r="G1215" s="712" t="s">
        <v>125</v>
      </c>
      <c r="H1215" s="712" t="s">
        <v>430</v>
      </c>
      <c r="I1215" s="715" t="s">
        <v>431</v>
      </c>
      <c r="J1215" s="716">
        <v>93777600</v>
      </c>
    </row>
    <row r="1216" spans="1:10">
      <c r="A1216" s="712"/>
      <c r="B1216" s="712"/>
      <c r="C1216" s="712"/>
      <c r="D1216" s="712" t="s">
        <v>280</v>
      </c>
      <c r="E1216" s="712" t="s">
        <v>223</v>
      </c>
      <c r="F1216" s="712" t="s">
        <v>1766</v>
      </c>
      <c r="G1216" s="712" t="s">
        <v>125</v>
      </c>
      <c r="H1216" s="712" t="s">
        <v>552</v>
      </c>
      <c r="I1216" s="715" t="s">
        <v>553</v>
      </c>
      <c r="J1216" s="716">
        <v>21510000</v>
      </c>
    </row>
    <row r="1217" spans="1:10">
      <c r="A1217" s="712"/>
      <c r="B1217" s="712"/>
      <c r="C1217" s="712"/>
      <c r="D1217" s="712" t="s">
        <v>280</v>
      </c>
      <c r="E1217" s="712" t="s">
        <v>223</v>
      </c>
      <c r="F1217" s="712" t="s">
        <v>1766</v>
      </c>
      <c r="G1217" s="712" t="s">
        <v>554</v>
      </c>
      <c r="H1217" s="712"/>
      <c r="I1217" s="715" t="s">
        <v>555</v>
      </c>
      <c r="J1217" s="716">
        <v>807464000</v>
      </c>
    </row>
    <row r="1218" spans="1:10">
      <c r="A1218" s="712"/>
      <c r="B1218" s="712"/>
      <c r="C1218" s="712"/>
      <c r="D1218" s="712" t="s">
        <v>280</v>
      </c>
      <c r="E1218" s="712" t="s">
        <v>223</v>
      </c>
      <c r="F1218" s="712" t="s">
        <v>1766</v>
      </c>
      <c r="G1218" s="712" t="s">
        <v>554</v>
      </c>
      <c r="H1218" s="712" t="s">
        <v>206</v>
      </c>
      <c r="I1218" s="715" t="s">
        <v>207</v>
      </c>
      <c r="J1218" s="716">
        <v>807464000</v>
      </c>
    </row>
    <row r="1219" spans="1:10" ht="39.6">
      <c r="A1219" s="712"/>
      <c r="B1219" s="712"/>
      <c r="C1219" s="712"/>
      <c r="D1219" s="712" t="s">
        <v>280</v>
      </c>
      <c r="E1219" s="712" t="s">
        <v>223</v>
      </c>
      <c r="F1219" s="712" t="s">
        <v>1766</v>
      </c>
      <c r="G1219" s="712" t="s">
        <v>560</v>
      </c>
      <c r="H1219" s="712"/>
      <c r="I1219" s="715" t="s">
        <v>1790</v>
      </c>
      <c r="J1219" s="716">
        <v>22322000</v>
      </c>
    </row>
    <row r="1220" spans="1:10">
      <c r="A1220" s="712"/>
      <c r="B1220" s="712"/>
      <c r="C1220" s="712"/>
      <c r="D1220" s="712" t="s">
        <v>280</v>
      </c>
      <c r="E1220" s="712" t="s">
        <v>223</v>
      </c>
      <c r="F1220" s="712" t="s">
        <v>1766</v>
      </c>
      <c r="G1220" s="712" t="s">
        <v>560</v>
      </c>
      <c r="H1220" s="712" t="s">
        <v>856</v>
      </c>
      <c r="I1220" s="715" t="s">
        <v>1832</v>
      </c>
      <c r="J1220" s="716">
        <v>14872000</v>
      </c>
    </row>
    <row r="1221" spans="1:10">
      <c r="A1221" s="712"/>
      <c r="B1221" s="712"/>
      <c r="C1221" s="712"/>
      <c r="D1221" s="712" t="s">
        <v>280</v>
      </c>
      <c r="E1221" s="712" t="s">
        <v>223</v>
      </c>
      <c r="F1221" s="712" t="s">
        <v>1766</v>
      </c>
      <c r="G1221" s="712" t="s">
        <v>560</v>
      </c>
      <c r="H1221" s="712" t="s">
        <v>562</v>
      </c>
      <c r="I1221" s="715" t="s">
        <v>1794</v>
      </c>
      <c r="J1221" s="716">
        <v>2450000</v>
      </c>
    </row>
    <row r="1222" spans="1:10">
      <c r="A1222" s="712"/>
      <c r="B1222" s="712"/>
      <c r="C1222" s="712"/>
      <c r="D1222" s="712" t="s">
        <v>280</v>
      </c>
      <c r="E1222" s="712" t="s">
        <v>223</v>
      </c>
      <c r="F1222" s="712" t="s">
        <v>1766</v>
      </c>
      <c r="G1222" s="712" t="s">
        <v>560</v>
      </c>
      <c r="H1222" s="712" t="s">
        <v>7</v>
      </c>
      <c r="I1222" s="715" t="s">
        <v>1795</v>
      </c>
      <c r="J1222" s="716">
        <v>5000000</v>
      </c>
    </row>
    <row r="1223" spans="1:10" ht="26.4">
      <c r="A1223" s="712"/>
      <c r="B1223" s="712"/>
      <c r="C1223" s="712"/>
      <c r="D1223" s="712" t="s">
        <v>280</v>
      </c>
      <c r="E1223" s="712" t="s">
        <v>223</v>
      </c>
      <c r="F1223" s="712" t="s">
        <v>1766</v>
      </c>
      <c r="G1223" s="712" t="s">
        <v>130</v>
      </c>
      <c r="H1223" s="712"/>
      <c r="I1223" s="715" t="s">
        <v>131</v>
      </c>
      <c r="J1223" s="716">
        <v>6277446174</v>
      </c>
    </row>
    <row r="1224" spans="1:10" ht="26.4">
      <c r="A1224" s="712"/>
      <c r="B1224" s="712"/>
      <c r="C1224" s="712"/>
      <c r="D1224" s="712" t="s">
        <v>280</v>
      </c>
      <c r="E1224" s="712" t="s">
        <v>223</v>
      </c>
      <c r="F1224" s="712" t="s">
        <v>1766</v>
      </c>
      <c r="G1224" s="712" t="s">
        <v>130</v>
      </c>
      <c r="H1224" s="712" t="s">
        <v>14</v>
      </c>
      <c r="I1224" s="715" t="s">
        <v>1800</v>
      </c>
      <c r="J1224" s="716">
        <v>6052811000</v>
      </c>
    </row>
    <row r="1225" spans="1:10">
      <c r="A1225" s="712"/>
      <c r="B1225" s="712"/>
      <c r="C1225" s="712"/>
      <c r="D1225" s="712" t="s">
        <v>280</v>
      </c>
      <c r="E1225" s="712" t="s">
        <v>223</v>
      </c>
      <c r="F1225" s="712" t="s">
        <v>1766</v>
      </c>
      <c r="G1225" s="712" t="s">
        <v>130</v>
      </c>
      <c r="H1225" s="712" t="s">
        <v>132</v>
      </c>
      <c r="I1225" s="715" t="s">
        <v>135</v>
      </c>
      <c r="J1225" s="716">
        <v>224635174</v>
      </c>
    </row>
    <row r="1226" spans="1:10">
      <c r="A1226" s="712"/>
      <c r="B1226" s="712"/>
      <c r="C1226" s="712"/>
      <c r="D1226" s="712" t="s">
        <v>280</v>
      </c>
      <c r="E1226" s="712" t="s">
        <v>223</v>
      </c>
      <c r="F1226" s="712" t="s">
        <v>1766</v>
      </c>
      <c r="G1226" s="712" t="s">
        <v>134</v>
      </c>
      <c r="H1226" s="712"/>
      <c r="I1226" s="715" t="s">
        <v>135</v>
      </c>
      <c r="J1226" s="716">
        <v>6698079000</v>
      </c>
    </row>
    <row r="1227" spans="1:10">
      <c r="A1227" s="712"/>
      <c r="B1227" s="712"/>
      <c r="C1227" s="712"/>
      <c r="D1227" s="712" t="s">
        <v>280</v>
      </c>
      <c r="E1227" s="712" t="s">
        <v>223</v>
      </c>
      <c r="F1227" s="712" t="s">
        <v>1766</v>
      </c>
      <c r="G1227" s="712" t="s">
        <v>134</v>
      </c>
      <c r="H1227" s="712" t="s">
        <v>9</v>
      </c>
      <c r="I1227" s="715" t="s">
        <v>1805</v>
      </c>
      <c r="J1227" s="716">
        <v>189000</v>
      </c>
    </row>
    <row r="1228" spans="1:10">
      <c r="A1228" s="712"/>
      <c r="B1228" s="712"/>
      <c r="C1228" s="712"/>
      <c r="D1228" s="712" t="s">
        <v>280</v>
      </c>
      <c r="E1228" s="712" t="s">
        <v>223</v>
      </c>
      <c r="F1228" s="712" t="s">
        <v>1766</v>
      </c>
      <c r="G1228" s="712" t="s">
        <v>134</v>
      </c>
      <c r="H1228" s="712" t="s">
        <v>137</v>
      </c>
      <c r="I1228" s="715" t="s">
        <v>138</v>
      </c>
      <c r="J1228" s="716">
        <v>36010000</v>
      </c>
    </row>
    <row r="1229" spans="1:10">
      <c r="A1229" s="712"/>
      <c r="B1229" s="712"/>
      <c r="C1229" s="712"/>
      <c r="D1229" s="712" t="s">
        <v>280</v>
      </c>
      <c r="E1229" s="712" t="s">
        <v>223</v>
      </c>
      <c r="F1229" s="712" t="s">
        <v>1766</v>
      </c>
      <c r="G1229" s="712" t="s">
        <v>134</v>
      </c>
      <c r="H1229" s="712" t="s">
        <v>139</v>
      </c>
      <c r="I1229" s="715" t="s">
        <v>140</v>
      </c>
      <c r="J1229" s="716">
        <v>6661880000</v>
      </c>
    </row>
    <row r="1230" spans="1:10">
      <c r="A1230" s="712"/>
      <c r="B1230" s="712"/>
      <c r="C1230" s="712"/>
      <c r="D1230" s="712" t="s">
        <v>797</v>
      </c>
      <c r="E1230" s="712"/>
      <c r="F1230" s="712"/>
      <c r="G1230" s="712"/>
      <c r="H1230" s="712"/>
      <c r="I1230" s="715" t="s">
        <v>798</v>
      </c>
      <c r="J1230" s="716">
        <v>1207441700</v>
      </c>
    </row>
    <row r="1231" spans="1:10">
      <c r="A1231" s="712"/>
      <c r="B1231" s="712"/>
      <c r="C1231" s="712"/>
      <c r="D1231" s="712" t="s">
        <v>797</v>
      </c>
      <c r="E1231" s="712" t="s">
        <v>416</v>
      </c>
      <c r="F1231" s="712"/>
      <c r="G1231" s="712"/>
      <c r="H1231" s="712"/>
      <c r="I1231" s="715" t="s">
        <v>1814</v>
      </c>
      <c r="J1231" s="716">
        <v>1207441700</v>
      </c>
    </row>
    <row r="1232" spans="1:10">
      <c r="A1232" s="712"/>
      <c r="B1232" s="712"/>
      <c r="C1232" s="712"/>
      <c r="D1232" s="712" t="s">
        <v>797</v>
      </c>
      <c r="E1232" s="712" t="s">
        <v>416</v>
      </c>
      <c r="F1232" s="712" t="s">
        <v>1842</v>
      </c>
      <c r="G1232" s="712"/>
      <c r="H1232" s="712"/>
      <c r="I1232" s="715" t="s">
        <v>1843</v>
      </c>
      <c r="J1232" s="716">
        <v>1207441700</v>
      </c>
    </row>
    <row r="1233" spans="1:10">
      <c r="A1233" s="712"/>
      <c r="B1233" s="712"/>
      <c r="C1233" s="712"/>
      <c r="D1233" s="712" t="s">
        <v>797</v>
      </c>
      <c r="E1233" s="712" t="s">
        <v>416</v>
      </c>
      <c r="F1233" s="712" t="s">
        <v>1842</v>
      </c>
      <c r="G1233" s="712" t="s">
        <v>96</v>
      </c>
      <c r="H1233" s="712"/>
      <c r="I1233" s="715" t="s">
        <v>97</v>
      </c>
      <c r="J1233" s="716">
        <v>56400700</v>
      </c>
    </row>
    <row r="1234" spans="1:10">
      <c r="A1234" s="712"/>
      <c r="B1234" s="712"/>
      <c r="C1234" s="712"/>
      <c r="D1234" s="712" t="s">
        <v>797</v>
      </c>
      <c r="E1234" s="712" t="s">
        <v>416</v>
      </c>
      <c r="F1234" s="712" t="s">
        <v>1842</v>
      </c>
      <c r="G1234" s="712" t="s">
        <v>96</v>
      </c>
      <c r="H1234" s="712" t="s">
        <v>864</v>
      </c>
      <c r="I1234" s="715" t="s">
        <v>1770</v>
      </c>
      <c r="J1234" s="716">
        <v>56400700</v>
      </c>
    </row>
    <row r="1235" spans="1:10">
      <c r="A1235" s="712"/>
      <c r="B1235" s="712"/>
      <c r="C1235" s="712"/>
      <c r="D1235" s="712" t="s">
        <v>797</v>
      </c>
      <c r="E1235" s="712" t="s">
        <v>416</v>
      </c>
      <c r="F1235" s="712" t="s">
        <v>1842</v>
      </c>
      <c r="G1235" s="712" t="s">
        <v>112</v>
      </c>
      <c r="H1235" s="712"/>
      <c r="I1235" s="715" t="s">
        <v>113</v>
      </c>
      <c r="J1235" s="716">
        <v>34209500</v>
      </c>
    </row>
    <row r="1236" spans="1:10">
      <c r="A1236" s="712"/>
      <c r="B1236" s="712"/>
      <c r="C1236" s="712"/>
      <c r="D1236" s="712" t="s">
        <v>797</v>
      </c>
      <c r="E1236" s="712" t="s">
        <v>416</v>
      </c>
      <c r="F1236" s="712" t="s">
        <v>1842</v>
      </c>
      <c r="G1236" s="712" t="s">
        <v>112</v>
      </c>
      <c r="H1236" s="712" t="s">
        <v>156</v>
      </c>
      <c r="I1236" s="715" t="s">
        <v>1779</v>
      </c>
      <c r="J1236" s="716">
        <v>2840000</v>
      </c>
    </row>
    <row r="1237" spans="1:10">
      <c r="A1237" s="712"/>
      <c r="B1237" s="712"/>
      <c r="C1237" s="712"/>
      <c r="D1237" s="712" t="s">
        <v>797</v>
      </c>
      <c r="E1237" s="712" t="s">
        <v>416</v>
      </c>
      <c r="F1237" s="712" t="s">
        <v>1842</v>
      </c>
      <c r="G1237" s="712" t="s">
        <v>112</v>
      </c>
      <c r="H1237" s="712" t="s">
        <v>242</v>
      </c>
      <c r="I1237" s="715" t="s">
        <v>1839</v>
      </c>
      <c r="J1237" s="716">
        <v>31109500</v>
      </c>
    </row>
    <row r="1238" spans="1:10">
      <c r="A1238" s="712"/>
      <c r="B1238" s="712"/>
      <c r="C1238" s="712"/>
      <c r="D1238" s="712" t="s">
        <v>797</v>
      </c>
      <c r="E1238" s="712" t="s">
        <v>416</v>
      </c>
      <c r="F1238" s="712" t="s">
        <v>1842</v>
      </c>
      <c r="G1238" s="712" t="s">
        <v>112</v>
      </c>
      <c r="H1238" s="712" t="s">
        <v>157</v>
      </c>
      <c r="I1238" s="715" t="s">
        <v>135</v>
      </c>
      <c r="J1238" s="716">
        <v>260000</v>
      </c>
    </row>
    <row r="1239" spans="1:10">
      <c r="A1239" s="712"/>
      <c r="B1239" s="712"/>
      <c r="C1239" s="712"/>
      <c r="D1239" s="712" t="s">
        <v>797</v>
      </c>
      <c r="E1239" s="712" t="s">
        <v>416</v>
      </c>
      <c r="F1239" s="712" t="s">
        <v>1842</v>
      </c>
      <c r="G1239" s="712" t="s">
        <v>115</v>
      </c>
      <c r="H1239" s="712"/>
      <c r="I1239" s="715" t="s">
        <v>1781</v>
      </c>
      <c r="J1239" s="716">
        <v>17483000</v>
      </c>
    </row>
    <row r="1240" spans="1:10">
      <c r="A1240" s="712"/>
      <c r="B1240" s="712"/>
      <c r="C1240" s="712"/>
      <c r="D1240" s="712" t="s">
        <v>797</v>
      </c>
      <c r="E1240" s="712" t="s">
        <v>416</v>
      </c>
      <c r="F1240" s="712" t="s">
        <v>1842</v>
      </c>
      <c r="G1240" s="712" t="s">
        <v>115</v>
      </c>
      <c r="H1240" s="712" t="s">
        <v>116</v>
      </c>
      <c r="I1240" s="715" t="s">
        <v>117</v>
      </c>
      <c r="J1240" s="716">
        <v>17483000</v>
      </c>
    </row>
    <row r="1241" spans="1:10">
      <c r="A1241" s="712"/>
      <c r="B1241" s="712"/>
      <c r="C1241" s="712"/>
      <c r="D1241" s="712" t="s">
        <v>797</v>
      </c>
      <c r="E1241" s="712" t="s">
        <v>416</v>
      </c>
      <c r="F1241" s="712" t="s">
        <v>1842</v>
      </c>
      <c r="G1241" s="712" t="s">
        <v>120</v>
      </c>
      <c r="H1241" s="712"/>
      <c r="I1241" s="715" t="s">
        <v>121</v>
      </c>
      <c r="J1241" s="716">
        <v>79567500</v>
      </c>
    </row>
    <row r="1242" spans="1:10">
      <c r="A1242" s="712"/>
      <c r="B1242" s="712"/>
      <c r="C1242" s="712"/>
      <c r="D1242" s="712" t="s">
        <v>797</v>
      </c>
      <c r="E1242" s="712" t="s">
        <v>416</v>
      </c>
      <c r="F1242" s="712" t="s">
        <v>1842</v>
      </c>
      <c r="G1242" s="712" t="s">
        <v>120</v>
      </c>
      <c r="H1242" s="712" t="s">
        <v>315</v>
      </c>
      <c r="I1242" s="715" t="s">
        <v>1831</v>
      </c>
      <c r="J1242" s="716">
        <v>79567500</v>
      </c>
    </row>
    <row r="1243" spans="1:10">
      <c r="A1243" s="712"/>
      <c r="B1243" s="712"/>
      <c r="C1243" s="712"/>
      <c r="D1243" s="712" t="s">
        <v>797</v>
      </c>
      <c r="E1243" s="712" t="s">
        <v>416</v>
      </c>
      <c r="F1243" s="712" t="s">
        <v>1842</v>
      </c>
      <c r="G1243" s="712" t="s">
        <v>160</v>
      </c>
      <c r="H1243" s="712"/>
      <c r="I1243" s="715" t="s">
        <v>161</v>
      </c>
      <c r="J1243" s="716">
        <v>152950000</v>
      </c>
    </row>
    <row r="1244" spans="1:10">
      <c r="A1244" s="712"/>
      <c r="B1244" s="712"/>
      <c r="C1244" s="712"/>
      <c r="D1244" s="712" t="s">
        <v>797</v>
      </c>
      <c r="E1244" s="712" t="s">
        <v>416</v>
      </c>
      <c r="F1244" s="712" t="s">
        <v>1842</v>
      </c>
      <c r="G1244" s="712" t="s">
        <v>160</v>
      </c>
      <c r="H1244" s="712" t="s">
        <v>162</v>
      </c>
      <c r="I1244" s="715" t="s">
        <v>163</v>
      </c>
      <c r="J1244" s="716">
        <v>35250000</v>
      </c>
    </row>
    <row r="1245" spans="1:10">
      <c r="A1245" s="712"/>
      <c r="B1245" s="712"/>
      <c r="C1245" s="712"/>
      <c r="D1245" s="712" t="s">
        <v>797</v>
      </c>
      <c r="E1245" s="712" t="s">
        <v>416</v>
      </c>
      <c r="F1245" s="712" t="s">
        <v>1842</v>
      </c>
      <c r="G1245" s="712" t="s">
        <v>160</v>
      </c>
      <c r="H1245" s="712" t="s">
        <v>544</v>
      </c>
      <c r="I1245" s="715" t="s">
        <v>545</v>
      </c>
      <c r="J1245" s="716">
        <v>17100000</v>
      </c>
    </row>
    <row r="1246" spans="1:10">
      <c r="A1246" s="712"/>
      <c r="B1246" s="712"/>
      <c r="C1246" s="712"/>
      <c r="D1246" s="712" t="s">
        <v>797</v>
      </c>
      <c r="E1246" s="712" t="s">
        <v>416</v>
      </c>
      <c r="F1246" s="712" t="s">
        <v>1842</v>
      </c>
      <c r="G1246" s="712" t="s">
        <v>160</v>
      </c>
      <c r="H1246" s="712" t="s">
        <v>975</v>
      </c>
      <c r="I1246" s="715" t="s">
        <v>974</v>
      </c>
      <c r="J1246" s="716">
        <v>200000</v>
      </c>
    </row>
    <row r="1247" spans="1:10">
      <c r="A1247" s="712"/>
      <c r="B1247" s="712"/>
      <c r="C1247" s="712"/>
      <c r="D1247" s="712" t="s">
        <v>797</v>
      </c>
      <c r="E1247" s="712" t="s">
        <v>416</v>
      </c>
      <c r="F1247" s="712" t="s">
        <v>1842</v>
      </c>
      <c r="G1247" s="712" t="s">
        <v>160</v>
      </c>
      <c r="H1247" s="712" t="s">
        <v>547</v>
      </c>
      <c r="I1247" s="715" t="s">
        <v>548</v>
      </c>
      <c r="J1247" s="716">
        <v>31000000</v>
      </c>
    </row>
    <row r="1248" spans="1:10">
      <c r="A1248" s="712"/>
      <c r="B1248" s="712"/>
      <c r="C1248" s="712"/>
      <c r="D1248" s="712" t="s">
        <v>797</v>
      </c>
      <c r="E1248" s="712" t="s">
        <v>416</v>
      </c>
      <c r="F1248" s="712" t="s">
        <v>1842</v>
      </c>
      <c r="G1248" s="712" t="s">
        <v>160</v>
      </c>
      <c r="H1248" s="712" t="s">
        <v>549</v>
      </c>
      <c r="I1248" s="715" t="s">
        <v>550</v>
      </c>
      <c r="J1248" s="716">
        <v>300000</v>
      </c>
    </row>
    <row r="1249" spans="1:10">
      <c r="A1249" s="712"/>
      <c r="B1249" s="712"/>
      <c r="C1249" s="712"/>
      <c r="D1249" s="712" t="s">
        <v>797</v>
      </c>
      <c r="E1249" s="712" t="s">
        <v>416</v>
      </c>
      <c r="F1249" s="712" t="s">
        <v>1842</v>
      </c>
      <c r="G1249" s="712" t="s">
        <v>160</v>
      </c>
      <c r="H1249" s="712" t="s">
        <v>551</v>
      </c>
      <c r="I1249" s="715" t="s">
        <v>133</v>
      </c>
      <c r="J1249" s="716">
        <v>69100000</v>
      </c>
    </row>
    <row r="1250" spans="1:10">
      <c r="A1250" s="712"/>
      <c r="B1250" s="712"/>
      <c r="C1250" s="712"/>
      <c r="D1250" s="712" t="s">
        <v>797</v>
      </c>
      <c r="E1250" s="712" t="s">
        <v>416</v>
      </c>
      <c r="F1250" s="712" t="s">
        <v>1842</v>
      </c>
      <c r="G1250" s="712" t="s">
        <v>125</v>
      </c>
      <c r="H1250" s="712"/>
      <c r="I1250" s="715" t="s">
        <v>126</v>
      </c>
      <c r="J1250" s="716">
        <v>67430000</v>
      </c>
    </row>
    <row r="1251" spans="1:10">
      <c r="A1251" s="712"/>
      <c r="B1251" s="712"/>
      <c r="C1251" s="712"/>
      <c r="D1251" s="712" t="s">
        <v>797</v>
      </c>
      <c r="E1251" s="712" t="s">
        <v>416</v>
      </c>
      <c r="F1251" s="712" t="s">
        <v>1842</v>
      </c>
      <c r="G1251" s="712" t="s">
        <v>125</v>
      </c>
      <c r="H1251" s="712" t="s">
        <v>552</v>
      </c>
      <c r="I1251" s="715" t="s">
        <v>553</v>
      </c>
      <c r="J1251" s="716">
        <v>29380000</v>
      </c>
    </row>
    <row r="1252" spans="1:10">
      <c r="A1252" s="712"/>
      <c r="B1252" s="712"/>
      <c r="C1252" s="712"/>
      <c r="D1252" s="712" t="s">
        <v>797</v>
      </c>
      <c r="E1252" s="712" t="s">
        <v>416</v>
      </c>
      <c r="F1252" s="712" t="s">
        <v>1842</v>
      </c>
      <c r="G1252" s="712" t="s">
        <v>125</v>
      </c>
      <c r="H1252" s="712" t="s">
        <v>127</v>
      </c>
      <c r="I1252" s="715" t="s">
        <v>128</v>
      </c>
      <c r="J1252" s="716">
        <v>38050000</v>
      </c>
    </row>
    <row r="1253" spans="1:10">
      <c r="A1253" s="712"/>
      <c r="B1253" s="712"/>
      <c r="C1253" s="712"/>
      <c r="D1253" s="712" t="s">
        <v>797</v>
      </c>
      <c r="E1253" s="712" t="s">
        <v>416</v>
      </c>
      <c r="F1253" s="712" t="s">
        <v>1842</v>
      </c>
      <c r="G1253" s="712" t="s">
        <v>554</v>
      </c>
      <c r="H1253" s="712"/>
      <c r="I1253" s="715" t="s">
        <v>555</v>
      </c>
      <c r="J1253" s="716">
        <v>22500000</v>
      </c>
    </row>
    <row r="1254" spans="1:10">
      <c r="A1254" s="712"/>
      <c r="B1254" s="712"/>
      <c r="C1254" s="712"/>
      <c r="D1254" s="712" t="s">
        <v>797</v>
      </c>
      <c r="E1254" s="712" t="s">
        <v>416</v>
      </c>
      <c r="F1254" s="712" t="s">
        <v>1842</v>
      </c>
      <c r="G1254" s="712" t="s">
        <v>554</v>
      </c>
      <c r="H1254" s="712" t="s">
        <v>556</v>
      </c>
      <c r="I1254" s="715" t="s">
        <v>557</v>
      </c>
      <c r="J1254" s="716">
        <v>22500000</v>
      </c>
    </row>
    <row r="1255" spans="1:10" ht="39.6">
      <c r="A1255" s="712"/>
      <c r="B1255" s="712"/>
      <c r="C1255" s="712"/>
      <c r="D1255" s="712" t="s">
        <v>797</v>
      </c>
      <c r="E1255" s="712" t="s">
        <v>416</v>
      </c>
      <c r="F1255" s="712" t="s">
        <v>1842</v>
      </c>
      <c r="G1255" s="712" t="s">
        <v>560</v>
      </c>
      <c r="H1255" s="712"/>
      <c r="I1255" s="715" t="s">
        <v>1790</v>
      </c>
      <c r="J1255" s="716">
        <v>3470000</v>
      </c>
    </row>
    <row r="1256" spans="1:10">
      <c r="A1256" s="712"/>
      <c r="B1256" s="712"/>
      <c r="C1256" s="712"/>
      <c r="D1256" s="712" t="s">
        <v>797</v>
      </c>
      <c r="E1256" s="712" t="s">
        <v>416</v>
      </c>
      <c r="F1256" s="712" t="s">
        <v>1842</v>
      </c>
      <c r="G1256" s="712" t="s">
        <v>560</v>
      </c>
      <c r="H1256" s="712" t="s">
        <v>418</v>
      </c>
      <c r="I1256" s="715" t="s">
        <v>1793</v>
      </c>
      <c r="J1256" s="716">
        <v>1550000</v>
      </c>
    </row>
    <row r="1257" spans="1:10">
      <c r="A1257" s="712"/>
      <c r="B1257" s="712"/>
      <c r="C1257" s="712"/>
      <c r="D1257" s="712" t="s">
        <v>797</v>
      </c>
      <c r="E1257" s="712" t="s">
        <v>416</v>
      </c>
      <c r="F1257" s="712" t="s">
        <v>1842</v>
      </c>
      <c r="G1257" s="712" t="s">
        <v>560</v>
      </c>
      <c r="H1257" s="712" t="s">
        <v>562</v>
      </c>
      <c r="I1257" s="715" t="s">
        <v>1794</v>
      </c>
      <c r="J1257" s="716">
        <v>1920000</v>
      </c>
    </row>
    <row r="1258" spans="1:10" ht="26.4">
      <c r="A1258" s="712"/>
      <c r="B1258" s="712"/>
      <c r="C1258" s="712"/>
      <c r="D1258" s="712" t="s">
        <v>797</v>
      </c>
      <c r="E1258" s="712" t="s">
        <v>416</v>
      </c>
      <c r="F1258" s="712" t="s">
        <v>1842</v>
      </c>
      <c r="G1258" s="712" t="s">
        <v>130</v>
      </c>
      <c r="H1258" s="712"/>
      <c r="I1258" s="715" t="s">
        <v>131</v>
      </c>
      <c r="J1258" s="716">
        <v>773431000</v>
      </c>
    </row>
    <row r="1259" spans="1:10">
      <c r="A1259" s="712"/>
      <c r="B1259" s="712"/>
      <c r="C1259" s="712"/>
      <c r="D1259" s="712" t="s">
        <v>797</v>
      </c>
      <c r="E1259" s="712" t="s">
        <v>416</v>
      </c>
      <c r="F1259" s="712" t="s">
        <v>1842</v>
      </c>
      <c r="G1259" s="712" t="s">
        <v>130</v>
      </c>
      <c r="H1259" s="712" t="s">
        <v>585</v>
      </c>
      <c r="I1259" s="715" t="s">
        <v>1799</v>
      </c>
      <c r="J1259" s="716">
        <v>2556000</v>
      </c>
    </row>
    <row r="1260" spans="1:10">
      <c r="A1260" s="712"/>
      <c r="B1260" s="712"/>
      <c r="C1260" s="712"/>
      <c r="D1260" s="712" t="s">
        <v>797</v>
      </c>
      <c r="E1260" s="712" t="s">
        <v>416</v>
      </c>
      <c r="F1260" s="712" t="s">
        <v>1842</v>
      </c>
      <c r="G1260" s="712" t="s">
        <v>130</v>
      </c>
      <c r="H1260" s="712" t="s">
        <v>132</v>
      </c>
      <c r="I1260" s="715" t="s">
        <v>135</v>
      </c>
      <c r="J1260" s="716">
        <v>770875000</v>
      </c>
    </row>
    <row r="1261" spans="1:10" ht="26.4">
      <c r="A1261" s="712"/>
      <c r="B1261" s="712"/>
      <c r="C1261" s="712"/>
      <c r="D1261" s="712" t="s">
        <v>27</v>
      </c>
      <c r="E1261" s="712"/>
      <c r="F1261" s="712"/>
      <c r="G1261" s="712"/>
      <c r="H1261" s="712"/>
      <c r="I1261" s="715" t="s">
        <v>28</v>
      </c>
      <c r="J1261" s="716">
        <v>13651131020</v>
      </c>
    </row>
    <row r="1262" spans="1:10">
      <c r="A1262" s="712"/>
      <c r="B1262" s="712"/>
      <c r="C1262" s="712"/>
      <c r="D1262" s="712" t="s">
        <v>27</v>
      </c>
      <c r="E1262" s="712" t="s">
        <v>416</v>
      </c>
      <c r="F1262" s="712"/>
      <c r="G1262" s="712"/>
      <c r="H1262" s="712"/>
      <c r="I1262" s="715" t="s">
        <v>1814</v>
      </c>
      <c r="J1262" s="716">
        <v>6541052000</v>
      </c>
    </row>
    <row r="1263" spans="1:10" ht="26.4">
      <c r="A1263" s="712"/>
      <c r="B1263" s="712"/>
      <c r="C1263" s="712"/>
      <c r="D1263" s="712" t="s">
        <v>27</v>
      </c>
      <c r="E1263" s="712" t="s">
        <v>416</v>
      </c>
      <c r="F1263" s="712" t="s">
        <v>1921</v>
      </c>
      <c r="G1263" s="712"/>
      <c r="H1263" s="712"/>
      <c r="I1263" s="715" t="s">
        <v>1922</v>
      </c>
      <c r="J1263" s="716">
        <v>1078269000</v>
      </c>
    </row>
    <row r="1264" spans="1:10">
      <c r="A1264" s="712"/>
      <c r="B1264" s="712"/>
      <c r="C1264" s="712"/>
      <c r="D1264" s="712" t="s">
        <v>27</v>
      </c>
      <c r="E1264" s="712" t="s">
        <v>416</v>
      </c>
      <c r="F1264" s="712" t="s">
        <v>1921</v>
      </c>
      <c r="G1264" s="712" t="s">
        <v>353</v>
      </c>
      <c r="H1264" s="712"/>
      <c r="I1264" s="715" t="s">
        <v>354</v>
      </c>
      <c r="J1264" s="716">
        <v>1078269000</v>
      </c>
    </row>
    <row r="1265" spans="1:10" ht="26.4">
      <c r="A1265" s="712"/>
      <c r="B1265" s="712"/>
      <c r="C1265" s="712"/>
      <c r="D1265" s="712" t="s">
        <v>27</v>
      </c>
      <c r="E1265" s="712" t="s">
        <v>416</v>
      </c>
      <c r="F1265" s="712" t="s">
        <v>1921</v>
      </c>
      <c r="G1265" s="712" t="s">
        <v>353</v>
      </c>
      <c r="H1265" s="712" t="s">
        <v>355</v>
      </c>
      <c r="I1265" s="715" t="s">
        <v>1893</v>
      </c>
      <c r="J1265" s="716">
        <v>1078269000</v>
      </c>
    </row>
    <row r="1266" spans="1:10">
      <c r="A1266" s="712"/>
      <c r="B1266" s="712"/>
      <c r="C1266" s="712"/>
      <c r="D1266" s="712" t="s">
        <v>27</v>
      </c>
      <c r="E1266" s="712" t="s">
        <v>416</v>
      </c>
      <c r="F1266" s="712" t="s">
        <v>1842</v>
      </c>
      <c r="G1266" s="712"/>
      <c r="H1266" s="712"/>
      <c r="I1266" s="715" t="s">
        <v>1843</v>
      </c>
      <c r="J1266" s="716">
        <v>1453950000</v>
      </c>
    </row>
    <row r="1267" spans="1:10">
      <c r="A1267" s="712"/>
      <c r="B1267" s="712"/>
      <c r="C1267" s="712"/>
      <c r="D1267" s="712" t="s">
        <v>27</v>
      </c>
      <c r="E1267" s="712" t="s">
        <v>416</v>
      </c>
      <c r="F1267" s="712" t="s">
        <v>1842</v>
      </c>
      <c r="G1267" s="712" t="s">
        <v>96</v>
      </c>
      <c r="H1267" s="712"/>
      <c r="I1267" s="715" t="s">
        <v>97</v>
      </c>
      <c r="J1267" s="716">
        <v>6400000</v>
      </c>
    </row>
    <row r="1268" spans="1:10">
      <c r="A1268" s="712"/>
      <c r="B1268" s="712"/>
      <c r="C1268" s="712"/>
      <c r="D1268" s="712" t="s">
        <v>27</v>
      </c>
      <c r="E1268" s="712" t="s">
        <v>416</v>
      </c>
      <c r="F1268" s="712" t="s">
        <v>1842</v>
      </c>
      <c r="G1268" s="712" t="s">
        <v>96</v>
      </c>
      <c r="H1268" s="712" t="s">
        <v>864</v>
      </c>
      <c r="I1268" s="715" t="s">
        <v>1770</v>
      </c>
      <c r="J1268" s="716">
        <v>6400000</v>
      </c>
    </row>
    <row r="1269" spans="1:10">
      <c r="A1269" s="712"/>
      <c r="B1269" s="712"/>
      <c r="C1269" s="712"/>
      <c r="D1269" s="712" t="s">
        <v>27</v>
      </c>
      <c r="E1269" s="712" t="s">
        <v>416</v>
      </c>
      <c r="F1269" s="712" t="s">
        <v>1842</v>
      </c>
      <c r="G1269" s="712" t="s">
        <v>115</v>
      </c>
      <c r="H1269" s="712"/>
      <c r="I1269" s="715" t="s">
        <v>1781</v>
      </c>
      <c r="J1269" s="716">
        <v>8130000</v>
      </c>
    </row>
    <row r="1270" spans="1:10">
      <c r="A1270" s="712"/>
      <c r="B1270" s="712"/>
      <c r="C1270" s="712"/>
      <c r="D1270" s="712" t="s">
        <v>27</v>
      </c>
      <c r="E1270" s="712" t="s">
        <v>416</v>
      </c>
      <c r="F1270" s="712" t="s">
        <v>1842</v>
      </c>
      <c r="G1270" s="712" t="s">
        <v>115</v>
      </c>
      <c r="H1270" s="712" t="s">
        <v>116</v>
      </c>
      <c r="I1270" s="715" t="s">
        <v>117</v>
      </c>
      <c r="J1270" s="716">
        <v>3230000</v>
      </c>
    </row>
    <row r="1271" spans="1:10">
      <c r="A1271" s="712"/>
      <c r="B1271" s="712"/>
      <c r="C1271" s="712"/>
      <c r="D1271" s="712" t="s">
        <v>27</v>
      </c>
      <c r="E1271" s="712" t="s">
        <v>416</v>
      </c>
      <c r="F1271" s="712" t="s">
        <v>1842</v>
      </c>
      <c r="G1271" s="712" t="s">
        <v>115</v>
      </c>
      <c r="H1271" s="712" t="s">
        <v>118</v>
      </c>
      <c r="I1271" s="715" t="s">
        <v>119</v>
      </c>
      <c r="J1271" s="716">
        <v>4900000</v>
      </c>
    </row>
    <row r="1272" spans="1:10">
      <c r="A1272" s="712"/>
      <c r="B1272" s="712"/>
      <c r="C1272" s="712"/>
      <c r="D1272" s="712" t="s">
        <v>27</v>
      </c>
      <c r="E1272" s="712" t="s">
        <v>416</v>
      </c>
      <c r="F1272" s="712" t="s">
        <v>1842</v>
      </c>
      <c r="G1272" s="712" t="s">
        <v>125</v>
      </c>
      <c r="H1272" s="712"/>
      <c r="I1272" s="715" t="s">
        <v>126</v>
      </c>
      <c r="J1272" s="716">
        <v>5200000</v>
      </c>
    </row>
    <row r="1273" spans="1:10">
      <c r="A1273" s="712"/>
      <c r="B1273" s="712"/>
      <c r="C1273" s="712"/>
      <c r="D1273" s="712" t="s">
        <v>27</v>
      </c>
      <c r="E1273" s="712" t="s">
        <v>416</v>
      </c>
      <c r="F1273" s="712" t="s">
        <v>1842</v>
      </c>
      <c r="G1273" s="712" t="s">
        <v>125</v>
      </c>
      <c r="H1273" s="712" t="s">
        <v>552</v>
      </c>
      <c r="I1273" s="715" t="s">
        <v>553</v>
      </c>
      <c r="J1273" s="716">
        <v>5200000</v>
      </c>
    </row>
    <row r="1274" spans="1:10" ht="26.4">
      <c r="A1274" s="712"/>
      <c r="B1274" s="712"/>
      <c r="C1274" s="712"/>
      <c r="D1274" s="712" t="s">
        <v>27</v>
      </c>
      <c r="E1274" s="712" t="s">
        <v>416</v>
      </c>
      <c r="F1274" s="712" t="s">
        <v>1842</v>
      </c>
      <c r="G1274" s="712" t="s">
        <v>130</v>
      </c>
      <c r="H1274" s="712"/>
      <c r="I1274" s="715" t="s">
        <v>131</v>
      </c>
      <c r="J1274" s="716">
        <v>8270000</v>
      </c>
    </row>
    <row r="1275" spans="1:10">
      <c r="A1275" s="712"/>
      <c r="B1275" s="712"/>
      <c r="C1275" s="712"/>
      <c r="D1275" s="712" t="s">
        <v>27</v>
      </c>
      <c r="E1275" s="712" t="s">
        <v>416</v>
      </c>
      <c r="F1275" s="712" t="s">
        <v>1842</v>
      </c>
      <c r="G1275" s="712" t="s">
        <v>130</v>
      </c>
      <c r="H1275" s="712" t="s">
        <v>585</v>
      </c>
      <c r="I1275" s="715" t="s">
        <v>1799</v>
      </c>
      <c r="J1275" s="716">
        <v>1850000</v>
      </c>
    </row>
    <row r="1276" spans="1:10">
      <c r="A1276" s="712"/>
      <c r="B1276" s="712"/>
      <c r="C1276" s="712"/>
      <c r="D1276" s="712" t="s">
        <v>27</v>
      </c>
      <c r="E1276" s="712" t="s">
        <v>416</v>
      </c>
      <c r="F1276" s="712" t="s">
        <v>1842</v>
      </c>
      <c r="G1276" s="712" t="s">
        <v>130</v>
      </c>
      <c r="H1276" s="712" t="s">
        <v>132</v>
      </c>
      <c r="I1276" s="715" t="s">
        <v>135</v>
      </c>
      <c r="J1276" s="716">
        <v>6420000</v>
      </c>
    </row>
    <row r="1277" spans="1:10">
      <c r="A1277" s="712"/>
      <c r="B1277" s="712"/>
      <c r="C1277" s="712"/>
      <c r="D1277" s="712" t="s">
        <v>27</v>
      </c>
      <c r="E1277" s="712" t="s">
        <v>416</v>
      </c>
      <c r="F1277" s="712" t="s">
        <v>1842</v>
      </c>
      <c r="G1277" s="712" t="s">
        <v>134</v>
      </c>
      <c r="H1277" s="712"/>
      <c r="I1277" s="715" t="s">
        <v>135</v>
      </c>
      <c r="J1277" s="716">
        <v>2000000</v>
      </c>
    </row>
    <row r="1278" spans="1:10">
      <c r="A1278" s="712"/>
      <c r="B1278" s="712"/>
      <c r="C1278" s="712"/>
      <c r="D1278" s="712" t="s">
        <v>27</v>
      </c>
      <c r="E1278" s="712" t="s">
        <v>416</v>
      </c>
      <c r="F1278" s="712" t="s">
        <v>1842</v>
      </c>
      <c r="G1278" s="712" t="s">
        <v>134</v>
      </c>
      <c r="H1278" s="712" t="s">
        <v>137</v>
      </c>
      <c r="I1278" s="715" t="s">
        <v>138</v>
      </c>
      <c r="J1278" s="716">
        <v>2000000</v>
      </c>
    </row>
    <row r="1279" spans="1:10">
      <c r="A1279" s="712"/>
      <c r="B1279" s="712"/>
      <c r="C1279" s="712"/>
      <c r="D1279" s="712" t="s">
        <v>27</v>
      </c>
      <c r="E1279" s="712" t="s">
        <v>416</v>
      </c>
      <c r="F1279" s="712" t="s">
        <v>1842</v>
      </c>
      <c r="G1279" s="712" t="s">
        <v>353</v>
      </c>
      <c r="H1279" s="712"/>
      <c r="I1279" s="715" t="s">
        <v>354</v>
      </c>
      <c r="J1279" s="716">
        <v>1423950000</v>
      </c>
    </row>
    <row r="1280" spans="1:10" ht="26.4">
      <c r="A1280" s="712"/>
      <c r="B1280" s="712"/>
      <c r="C1280" s="712"/>
      <c r="D1280" s="712" t="s">
        <v>27</v>
      </c>
      <c r="E1280" s="712" t="s">
        <v>416</v>
      </c>
      <c r="F1280" s="712" t="s">
        <v>1842</v>
      </c>
      <c r="G1280" s="712" t="s">
        <v>353</v>
      </c>
      <c r="H1280" s="712" t="s">
        <v>355</v>
      </c>
      <c r="I1280" s="715" t="s">
        <v>1893</v>
      </c>
      <c r="J1280" s="716">
        <v>1423950000</v>
      </c>
    </row>
    <row r="1281" spans="1:10" ht="26.4">
      <c r="A1281" s="712"/>
      <c r="B1281" s="712"/>
      <c r="C1281" s="712"/>
      <c r="D1281" s="712" t="s">
        <v>27</v>
      </c>
      <c r="E1281" s="712" t="s">
        <v>416</v>
      </c>
      <c r="F1281" s="712" t="s">
        <v>1844</v>
      </c>
      <c r="G1281" s="712"/>
      <c r="H1281" s="712"/>
      <c r="I1281" s="715" t="s">
        <v>1845</v>
      </c>
      <c r="J1281" s="716">
        <v>4008833000</v>
      </c>
    </row>
    <row r="1282" spans="1:10">
      <c r="A1282" s="712"/>
      <c r="B1282" s="712"/>
      <c r="C1282" s="712"/>
      <c r="D1282" s="712" t="s">
        <v>27</v>
      </c>
      <c r="E1282" s="712" t="s">
        <v>416</v>
      </c>
      <c r="F1282" s="712" t="s">
        <v>1844</v>
      </c>
      <c r="G1282" s="712" t="s">
        <v>115</v>
      </c>
      <c r="H1282" s="712"/>
      <c r="I1282" s="715" t="s">
        <v>1781</v>
      </c>
      <c r="J1282" s="716">
        <v>8798000</v>
      </c>
    </row>
    <row r="1283" spans="1:10">
      <c r="A1283" s="712"/>
      <c r="B1283" s="712"/>
      <c r="C1283" s="712"/>
      <c r="D1283" s="712" t="s">
        <v>27</v>
      </c>
      <c r="E1283" s="712" t="s">
        <v>416</v>
      </c>
      <c r="F1283" s="712" t="s">
        <v>1844</v>
      </c>
      <c r="G1283" s="712" t="s">
        <v>115</v>
      </c>
      <c r="H1283" s="712" t="s">
        <v>116</v>
      </c>
      <c r="I1283" s="715" t="s">
        <v>117</v>
      </c>
      <c r="J1283" s="716">
        <v>8798000</v>
      </c>
    </row>
    <row r="1284" spans="1:10">
      <c r="A1284" s="712"/>
      <c r="B1284" s="712"/>
      <c r="C1284" s="712"/>
      <c r="D1284" s="712" t="s">
        <v>27</v>
      </c>
      <c r="E1284" s="712" t="s">
        <v>416</v>
      </c>
      <c r="F1284" s="712" t="s">
        <v>1844</v>
      </c>
      <c r="G1284" s="712" t="s">
        <v>125</v>
      </c>
      <c r="H1284" s="712"/>
      <c r="I1284" s="715" t="s">
        <v>126</v>
      </c>
      <c r="J1284" s="716">
        <v>4600000</v>
      </c>
    </row>
    <row r="1285" spans="1:10">
      <c r="A1285" s="712"/>
      <c r="B1285" s="712"/>
      <c r="C1285" s="712"/>
      <c r="D1285" s="712" t="s">
        <v>27</v>
      </c>
      <c r="E1285" s="712" t="s">
        <v>416</v>
      </c>
      <c r="F1285" s="712" t="s">
        <v>1844</v>
      </c>
      <c r="G1285" s="712" t="s">
        <v>125</v>
      </c>
      <c r="H1285" s="712" t="s">
        <v>552</v>
      </c>
      <c r="I1285" s="715" t="s">
        <v>553</v>
      </c>
      <c r="J1285" s="716">
        <v>4600000</v>
      </c>
    </row>
    <row r="1286" spans="1:10">
      <c r="A1286" s="712"/>
      <c r="B1286" s="712"/>
      <c r="C1286" s="712"/>
      <c r="D1286" s="712" t="s">
        <v>27</v>
      </c>
      <c r="E1286" s="712" t="s">
        <v>416</v>
      </c>
      <c r="F1286" s="712" t="s">
        <v>1844</v>
      </c>
      <c r="G1286" s="712" t="s">
        <v>554</v>
      </c>
      <c r="H1286" s="712"/>
      <c r="I1286" s="715" t="s">
        <v>555</v>
      </c>
      <c r="J1286" s="716">
        <v>29800000</v>
      </c>
    </row>
    <row r="1287" spans="1:10">
      <c r="A1287" s="712"/>
      <c r="B1287" s="712"/>
      <c r="C1287" s="712"/>
      <c r="D1287" s="712" t="s">
        <v>27</v>
      </c>
      <c r="E1287" s="712" t="s">
        <v>416</v>
      </c>
      <c r="F1287" s="712" t="s">
        <v>1844</v>
      </c>
      <c r="G1287" s="712" t="s">
        <v>554</v>
      </c>
      <c r="H1287" s="712" t="s">
        <v>556</v>
      </c>
      <c r="I1287" s="715" t="s">
        <v>557</v>
      </c>
      <c r="J1287" s="716">
        <v>29800000</v>
      </c>
    </row>
    <row r="1288" spans="1:10" ht="26.4">
      <c r="A1288" s="712"/>
      <c r="B1288" s="712"/>
      <c r="C1288" s="712"/>
      <c r="D1288" s="712" t="s">
        <v>27</v>
      </c>
      <c r="E1288" s="712" t="s">
        <v>416</v>
      </c>
      <c r="F1288" s="712" t="s">
        <v>1844</v>
      </c>
      <c r="G1288" s="712" t="s">
        <v>130</v>
      </c>
      <c r="H1288" s="712"/>
      <c r="I1288" s="715" t="s">
        <v>131</v>
      </c>
      <c r="J1288" s="716">
        <v>1905917000</v>
      </c>
    </row>
    <row r="1289" spans="1:10">
      <c r="A1289" s="712"/>
      <c r="B1289" s="712"/>
      <c r="C1289" s="712"/>
      <c r="D1289" s="712" t="s">
        <v>27</v>
      </c>
      <c r="E1289" s="712" t="s">
        <v>416</v>
      </c>
      <c r="F1289" s="712" t="s">
        <v>1844</v>
      </c>
      <c r="G1289" s="712" t="s">
        <v>130</v>
      </c>
      <c r="H1289" s="712" t="s">
        <v>585</v>
      </c>
      <c r="I1289" s="715" t="s">
        <v>1799</v>
      </c>
      <c r="J1289" s="716">
        <v>220000</v>
      </c>
    </row>
    <row r="1290" spans="1:10">
      <c r="A1290" s="712"/>
      <c r="B1290" s="712"/>
      <c r="C1290" s="712"/>
      <c r="D1290" s="712" t="s">
        <v>27</v>
      </c>
      <c r="E1290" s="712" t="s">
        <v>416</v>
      </c>
      <c r="F1290" s="712" t="s">
        <v>1844</v>
      </c>
      <c r="G1290" s="712" t="s">
        <v>130</v>
      </c>
      <c r="H1290" s="712" t="s">
        <v>132</v>
      </c>
      <c r="I1290" s="715" t="s">
        <v>135</v>
      </c>
      <c r="J1290" s="716">
        <v>1905697000</v>
      </c>
    </row>
    <row r="1291" spans="1:10">
      <c r="A1291" s="712"/>
      <c r="B1291" s="712"/>
      <c r="C1291" s="712"/>
      <c r="D1291" s="712" t="s">
        <v>27</v>
      </c>
      <c r="E1291" s="712" t="s">
        <v>416</v>
      </c>
      <c r="F1291" s="712" t="s">
        <v>1844</v>
      </c>
      <c r="G1291" s="712" t="s">
        <v>134</v>
      </c>
      <c r="H1291" s="712"/>
      <c r="I1291" s="715" t="s">
        <v>135</v>
      </c>
      <c r="J1291" s="716">
        <v>6582000</v>
      </c>
    </row>
    <row r="1292" spans="1:10">
      <c r="A1292" s="712"/>
      <c r="B1292" s="712"/>
      <c r="C1292" s="712"/>
      <c r="D1292" s="712" t="s">
        <v>27</v>
      </c>
      <c r="E1292" s="712" t="s">
        <v>416</v>
      </c>
      <c r="F1292" s="712" t="s">
        <v>1844</v>
      </c>
      <c r="G1292" s="712" t="s">
        <v>134</v>
      </c>
      <c r="H1292" s="712" t="s">
        <v>137</v>
      </c>
      <c r="I1292" s="715" t="s">
        <v>138</v>
      </c>
      <c r="J1292" s="716">
        <v>6582000</v>
      </c>
    </row>
    <row r="1293" spans="1:10">
      <c r="A1293" s="712"/>
      <c r="B1293" s="712"/>
      <c r="C1293" s="712"/>
      <c r="D1293" s="712" t="s">
        <v>27</v>
      </c>
      <c r="E1293" s="712" t="s">
        <v>416</v>
      </c>
      <c r="F1293" s="712" t="s">
        <v>1844</v>
      </c>
      <c r="G1293" s="712" t="s">
        <v>353</v>
      </c>
      <c r="H1293" s="712"/>
      <c r="I1293" s="715" t="s">
        <v>354</v>
      </c>
      <c r="J1293" s="716">
        <v>2053136000</v>
      </c>
    </row>
    <row r="1294" spans="1:10" ht="26.4">
      <c r="A1294" s="712"/>
      <c r="B1294" s="712"/>
      <c r="C1294" s="712"/>
      <c r="D1294" s="712" t="s">
        <v>27</v>
      </c>
      <c r="E1294" s="712" t="s">
        <v>416</v>
      </c>
      <c r="F1294" s="712" t="s">
        <v>1844</v>
      </c>
      <c r="G1294" s="712" t="s">
        <v>353</v>
      </c>
      <c r="H1294" s="712" t="s">
        <v>355</v>
      </c>
      <c r="I1294" s="715" t="s">
        <v>1893</v>
      </c>
      <c r="J1294" s="716">
        <v>2053136000</v>
      </c>
    </row>
    <row r="1295" spans="1:10">
      <c r="A1295" s="712"/>
      <c r="B1295" s="712"/>
      <c r="C1295" s="712"/>
      <c r="D1295" s="712" t="s">
        <v>27</v>
      </c>
      <c r="E1295" s="712" t="s">
        <v>188</v>
      </c>
      <c r="F1295" s="712"/>
      <c r="G1295" s="712"/>
      <c r="H1295" s="712"/>
      <c r="I1295" s="715" t="s">
        <v>1374</v>
      </c>
      <c r="J1295" s="716">
        <v>7073079020</v>
      </c>
    </row>
    <row r="1296" spans="1:10">
      <c r="A1296" s="712"/>
      <c r="B1296" s="712"/>
      <c r="C1296" s="712"/>
      <c r="D1296" s="712" t="s">
        <v>27</v>
      </c>
      <c r="E1296" s="712" t="s">
        <v>188</v>
      </c>
      <c r="F1296" s="712" t="s">
        <v>1018</v>
      </c>
      <c r="G1296" s="712"/>
      <c r="H1296" s="712"/>
      <c r="I1296" s="715" t="s">
        <v>1861</v>
      </c>
      <c r="J1296" s="716">
        <v>6473079020</v>
      </c>
    </row>
    <row r="1297" spans="1:10">
      <c r="A1297" s="712"/>
      <c r="B1297" s="712"/>
      <c r="C1297" s="712"/>
      <c r="D1297" s="712" t="s">
        <v>27</v>
      </c>
      <c r="E1297" s="712" t="s">
        <v>188</v>
      </c>
      <c r="F1297" s="712" t="s">
        <v>1018</v>
      </c>
      <c r="G1297" s="712" t="s">
        <v>115</v>
      </c>
      <c r="H1297" s="712"/>
      <c r="I1297" s="715" t="s">
        <v>1781</v>
      </c>
      <c r="J1297" s="716">
        <v>3000000</v>
      </c>
    </row>
    <row r="1298" spans="1:10">
      <c r="A1298" s="712"/>
      <c r="B1298" s="712"/>
      <c r="C1298" s="712"/>
      <c r="D1298" s="712" t="s">
        <v>27</v>
      </c>
      <c r="E1298" s="712" t="s">
        <v>188</v>
      </c>
      <c r="F1298" s="712" t="s">
        <v>1018</v>
      </c>
      <c r="G1298" s="712" t="s">
        <v>115</v>
      </c>
      <c r="H1298" s="712" t="s">
        <v>116</v>
      </c>
      <c r="I1298" s="715" t="s">
        <v>117</v>
      </c>
      <c r="J1298" s="716">
        <v>3000000</v>
      </c>
    </row>
    <row r="1299" spans="1:10">
      <c r="A1299" s="712"/>
      <c r="B1299" s="712"/>
      <c r="C1299" s="712"/>
      <c r="D1299" s="712" t="s">
        <v>27</v>
      </c>
      <c r="E1299" s="712" t="s">
        <v>188</v>
      </c>
      <c r="F1299" s="712" t="s">
        <v>1018</v>
      </c>
      <c r="G1299" s="712" t="s">
        <v>160</v>
      </c>
      <c r="H1299" s="712"/>
      <c r="I1299" s="715" t="s">
        <v>161</v>
      </c>
      <c r="J1299" s="716">
        <v>30300000</v>
      </c>
    </row>
    <row r="1300" spans="1:10">
      <c r="A1300" s="712"/>
      <c r="B1300" s="712"/>
      <c r="C1300" s="712"/>
      <c r="D1300" s="712" t="s">
        <v>27</v>
      </c>
      <c r="E1300" s="712" t="s">
        <v>188</v>
      </c>
      <c r="F1300" s="712" t="s">
        <v>1018</v>
      </c>
      <c r="G1300" s="712" t="s">
        <v>160</v>
      </c>
      <c r="H1300" s="712" t="s">
        <v>162</v>
      </c>
      <c r="I1300" s="715" t="s">
        <v>163</v>
      </c>
      <c r="J1300" s="716">
        <v>2250000</v>
      </c>
    </row>
    <row r="1301" spans="1:10">
      <c r="A1301" s="712"/>
      <c r="B1301" s="712"/>
      <c r="C1301" s="712"/>
      <c r="D1301" s="712" t="s">
        <v>27</v>
      </c>
      <c r="E1301" s="712" t="s">
        <v>188</v>
      </c>
      <c r="F1301" s="712" t="s">
        <v>1018</v>
      </c>
      <c r="G1301" s="712" t="s">
        <v>160</v>
      </c>
      <c r="H1301" s="712" t="s">
        <v>544</v>
      </c>
      <c r="I1301" s="715" t="s">
        <v>545</v>
      </c>
      <c r="J1301" s="716">
        <v>500000</v>
      </c>
    </row>
    <row r="1302" spans="1:10">
      <c r="A1302" s="712"/>
      <c r="B1302" s="712"/>
      <c r="C1302" s="712"/>
      <c r="D1302" s="712" t="s">
        <v>27</v>
      </c>
      <c r="E1302" s="712" t="s">
        <v>188</v>
      </c>
      <c r="F1302" s="712" t="s">
        <v>1018</v>
      </c>
      <c r="G1302" s="712" t="s">
        <v>160</v>
      </c>
      <c r="H1302" s="712" t="s">
        <v>547</v>
      </c>
      <c r="I1302" s="715" t="s">
        <v>548</v>
      </c>
      <c r="J1302" s="716">
        <v>2000000</v>
      </c>
    </row>
    <row r="1303" spans="1:10">
      <c r="A1303" s="712"/>
      <c r="B1303" s="712"/>
      <c r="C1303" s="712"/>
      <c r="D1303" s="712" t="s">
        <v>27</v>
      </c>
      <c r="E1303" s="712" t="s">
        <v>188</v>
      </c>
      <c r="F1303" s="712" t="s">
        <v>1018</v>
      </c>
      <c r="G1303" s="712" t="s">
        <v>160</v>
      </c>
      <c r="H1303" s="712" t="s">
        <v>438</v>
      </c>
      <c r="I1303" s="715" t="s">
        <v>1786</v>
      </c>
      <c r="J1303" s="716">
        <v>500000</v>
      </c>
    </row>
    <row r="1304" spans="1:10">
      <c r="A1304" s="712"/>
      <c r="B1304" s="712"/>
      <c r="C1304" s="712"/>
      <c r="D1304" s="712" t="s">
        <v>27</v>
      </c>
      <c r="E1304" s="712" t="s">
        <v>188</v>
      </c>
      <c r="F1304" s="712" t="s">
        <v>1018</v>
      </c>
      <c r="G1304" s="712" t="s">
        <v>160</v>
      </c>
      <c r="H1304" s="712" t="s">
        <v>549</v>
      </c>
      <c r="I1304" s="715" t="s">
        <v>550</v>
      </c>
      <c r="J1304" s="716">
        <v>24550000</v>
      </c>
    </row>
    <row r="1305" spans="1:10">
      <c r="A1305" s="712"/>
      <c r="B1305" s="712"/>
      <c r="C1305" s="712"/>
      <c r="D1305" s="712" t="s">
        <v>27</v>
      </c>
      <c r="E1305" s="712" t="s">
        <v>188</v>
      </c>
      <c r="F1305" s="712" t="s">
        <v>1018</v>
      </c>
      <c r="G1305" s="712" t="s">
        <v>160</v>
      </c>
      <c r="H1305" s="712" t="s">
        <v>551</v>
      </c>
      <c r="I1305" s="715" t="s">
        <v>133</v>
      </c>
      <c r="J1305" s="716">
        <v>500000</v>
      </c>
    </row>
    <row r="1306" spans="1:10">
      <c r="A1306" s="712"/>
      <c r="B1306" s="712"/>
      <c r="C1306" s="712"/>
      <c r="D1306" s="712" t="s">
        <v>27</v>
      </c>
      <c r="E1306" s="712" t="s">
        <v>188</v>
      </c>
      <c r="F1306" s="712" t="s">
        <v>1018</v>
      </c>
      <c r="G1306" s="712" t="s">
        <v>125</v>
      </c>
      <c r="H1306" s="712"/>
      <c r="I1306" s="715" t="s">
        <v>126</v>
      </c>
      <c r="J1306" s="716">
        <v>26700000</v>
      </c>
    </row>
    <row r="1307" spans="1:10">
      <c r="A1307" s="712"/>
      <c r="B1307" s="712"/>
      <c r="C1307" s="712"/>
      <c r="D1307" s="712" t="s">
        <v>27</v>
      </c>
      <c r="E1307" s="712" t="s">
        <v>188</v>
      </c>
      <c r="F1307" s="712" t="s">
        <v>1018</v>
      </c>
      <c r="G1307" s="712" t="s">
        <v>125</v>
      </c>
      <c r="H1307" s="712" t="s">
        <v>552</v>
      </c>
      <c r="I1307" s="715" t="s">
        <v>553</v>
      </c>
      <c r="J1307" s="716">
        <v>26700000</v>
      </c>
    </row>
    <row r="1308" spans="1:10">
      <c r="A1308" s="712"/>
      <c r="B1308" s="712"/>
      <c r="C1308" s="712"/>
      <c r="D1308" s="712" t="s">
        <v>27</v>
      </c>
      <c r="E1308" s="712" t="s">
        <v>188</v>
      </c>
      <c r="F1308" s="712" t="s">
        <v>1018</v>
      </c>
      <c r="G1308" s="712" t="s">
        <v>554</v>
      </c>
      <c r="H1308" s="712"/>
      <c r="I1308" s="715" t="s">
        <v>555</v>
      </c>
      <c r="J1308" s="716">
        <v>22500000</v>
      </c>
    </row>
    <row r="1309" spans="1:10">
      <c r="A1309" s="712"/>
      <c r="B1309" s="712"/>
      <c r="C1309" s="712"/>
      <c r="D1309" s="712" t="s">
        <v>27</v>
      </c>
      <c r="E1309" s="712" t="s">
        <v>188</v>
      </c>
      <c r="F1309" s="712" t="s">
        <v>1018</v>
      </c>
      <c r="G1309" s="712" t="s">
        <v>554</v>
      </c>
      <c r="H1309" s="712" t="s">
        <v>556</v>
      </c>
      <c r="I1309" s="715" t="s">
        <v>557</v>
      </c>
      <c r="J1309" s="716">
        <v>22500000</v>
      </c>
    </row>
    <row r="1310" spans="1:10" ht="26.4">
      <c r="A1310" s="712"/>
      <c r="B1310" s="712"/>
      <c r="C1310" s="712"/>
      <c r="D1310" s="712" t="s">
        <v>27</v>
      </c>
      <c r="E1310" s="712" t="s">
        <v>188</v>
      </c>
      <c r="F1310" s="712" t="s">
        <v>1018</v>
      </c>
      <c r="G1310" s="712" t="s">
        <v>130</v>
      </c>
      <c r="H1310" s="712"/>
      <c r="I1310" s="715" t="s">
        <v>131</v>
      </c>
      <c r="J1310" s="716">
        <v>3834417420</v>
      </c>
    </row>
    <row r="1311" spans="1:10">
      <c r="A1311" s="712"/>
      <c r="B1311" s="712"/>
      <c r="C1311" s="712"/>
      <c r="D1311" s="712" t="s">
        <v>27</v>
      </c>
      <c r="E1311" s="712" t="s">
        <v>188</v>
      </c>
      <c r="F1311" s="712" t="s">
        <v>1018</v>
      </c>
      <c r="G1311" s="712" t="s">
        <v>130</v>
      </c>
      <c r="H1311" s="712" t="s">
        <v>585</v>
      </c>
      <c r="I1311" s="715" t="s">
        <v>1799</v>
      </c>
      <c r="J1311" s="716">
        <v>6000000</v>
      </c>
    </row>
    <row r="1312" spans="1:10">
      <c r="A1312" s="712"/>
      <c r="B1312" s="712"/>
      <c r="C1312" s="712"/>
      <c r="D1312" s="712" t="s">
        <v>27</v>
      </c>
      <c r="E1312" s="712" t="s">
        <v>188</v>
      </c>
      <c r="F1312" s="712" t="s">
        <v>1018</v>
      </c>
      <c r="G1312" s="712" t="s">
        <v>130</v>
      </c>
      <c r="H1312" s="712" t="s">
        <v>132</v>
      </c>
      <c r="I1312" s="715" t="s">
        <v>135</v>
      </c>
      <c r="J1312" s="716">
        <v>3828417420</v>
      </c>
    </row>
    <row r="1313" spans="1:10">
      <c r="A1313" s="712"/>
      <c r="B1313" s="712"/>
      <c r="C1313" s="712"/>
      <c r="D1313" s="712" t="s">
        <v>27</v>
      </c>
      <c r="E1313" s="712" t="s">
        <v>188</v>
      </c>
      <c r="F1313" s="712" t="s">
        <v>1018</v>
      </c>
      <c r="G1313" s="712" t="s">
        <v>31</v>
      </c>
      <c r="H1313" s="712"/>
      <c r="I1313" s="715" t="s">
        <v>32</v>
      </c>
      <c r="J1313" s="716">
        <v>2550661600</v>
      </c>
    </row>
    <row r="1314" spans="1:10">
      <c r="A1314" s="712"/>
      <c r="B1314" s="712"/>
      <c r="C1314" s="712"/>
      <c r="D1314" s="712" t="s">
        <v>27</v>
      </c>
      <c r="E1314" s="712" t="s">
        <v>188</v>
      </c>
      <c r="F1314" s="712" t="s">
        <v>1018</v>
      </c>
      <c r="G1314" s="712" t="s">
        <v>31</v>
      </c>
      <c r="H1314" s="712" t="s">
        <v>653</v>
      </c>
      <c r="I1314" s="715" t="s">
        <v>865</v>
      </c>
      <c r="J1314" s="716">
        <v>857590000</v>
      </c>
    </row>
    <row r="1315" spans="1:10">
      <c r="A1315" s="712"/>
      <c r="B1315" s="712"/>
      <c r="C1315" s="712"/>
      <c r="D1315" s="712" t="s">
        <v>27</v>
      </c>
      <c r="E1315" s="712" t="s">
        <v>188</v>
      </c>
      <c r="F1315" s="712" t="s">
        <v>1018</v>
      </c>
      <c r="G1315" s="712" t="s">
        <v>31</v>
      </c>
      <c r="H1315" s="712" t="s">
        <v>33</v>
      </c>
      <c r="I1315" s="715" t="s">
        <v>135</v>
      </c>
      <c r="J1315" s="716">
        <v>1693071600</v>
      </c>
    </row>
    <row r="1316" spans="1:10">
      <c r="A1316" s="712"/>
      <c r="B1316" s="712"/>
      <c r="C1316" s="712"/>
      <c r="D1316" s="712" t="s">
        <v>27</v>
      </c>
      <c r="E1316" s="712" t="s">
        <v>188</v>
      </c>
      <c r="F1316" s="712" t="s">
        <v>1018</v>
      </c>
      <c r="G1316" s="712" t="s">
        <v>134</v>
      </c>
      <c r="H1316" s="712"/>
      <c r="I1316" s="715" t="s">
        <v>135</v>
      </c>
      <c r="J1316" s="716">
        <v>5500000</v>
      </c>
    </row>
    <row r="1317" spans="1:10">
      <c r="A1317" s="712"/>
      <c r="B1317" s="712"/>
      <c r="C1317" s="712"/>
      <c r="D1317" s="712" t="s">
        <v>27</v>
      </c>
      <c r="E1317" s="712" t="s">
        <v>188</v>
      </c>
      <c r="F1317" s="712" t="s">
        <v>1018</v>
      </c>
      <c r="G1317" s="712" t="s">
        <v>134</v>
      </c>
      <c r="H1317" s="712" t="s">
        <v>137</v>
      </c>
      <c r="I1317" s="715" t="s">
        <v>138</v>
      </c>
      <c r="J1317" s="716">
        <v>5500000</v>
      </c>
    </row>
    <row r="1318" spans="1:10">
      <c r="A1318" s="712"/>
      <c r="B1318" s="712"/>
      <c r="C1318" s="712"/>
      <c r="D1318" s="712" t="s">
        <v>27</v>
      </c>
      <c r="E1318" s="712" t="s">
        <v>188</v>
      </c>
      <c r="F1318" s="712" t="s">
        <v>1868</v>
      </c>
      <c r="G1318" s="712"/>
      <c r="H1318" s="712"/>
      <c r="I1318" s="715" t="s">
        <v>1869</v>
      </c>
      <c r="J1318" s="716">
        <v>600000000</v>
      </c>
    </row>
    <row r="1319" spans="1:10">
      <c r="A1319" s="712"/>
      <c r="B1319" s="712"/>
      <c r="C1319" s="712"/>
      <c r="D1319" s="712" t="s">
        <v>27</v>
      </c>
      <c r="E1319" s="712" t="s">
        <v>188</v>
      </c>
      <c r="F1319" s="712" t="s">
        <v>1868</v>
      </c>
      <c r="G1319" s="712" t="s">
        <v>554</v>
      </c>
      <c r="H1319" s="712"/>
      <c r="I1319" s="715" t="s">
        <v>555</v>
      </c>
      <c r="J1319" s="716">
        <v>12500000</v>
      </c>
    </row>
    <row r="1320" spans="1:10">
      <c r="A1320" s="712"/>
      <c r="B1320" s="712"/>
      <c r="C1320" s="712"/>
      <c r="D1320" s="712" t="s">
        <v>27</v>
      </c>
      <c r="E1320" s="712" t="s">
        <v>188</v>
      </c>
      <c r="F1320" s="712" t="s">
        <v>1868</v>
      </c>
      <c r="G1320" s="712" t="s">
        <v>554</v>
      </c>
      <c r="H1320" s="712" t="s">
        <v>556</v>
      </c>
      <c r="I1320" s="715" t="s">
        <v>557</v>
      </c>
      <c r="J1320" s="716">
        <v>12500000</v>
      </c>
    </row>
    <row r="1321" spans="1:10" ht="26.4">
      <c r="A1321" s="712"/>
      <c r="B1321" s="712"/>
      <c r="C1321" s="712"/>
      <c r="D1321" s="712" t="s">
        <v>27</v>
      </c>
      <c r="E1321" s="712" t="s">
        <v>188</v>
      </c>
      <c r="F1321" s="712" t="s">
        <v>1868</v>
      </c>
      <c r="G1321" s="712" t="s">
        <v>130</v>
      </c>
      <c r="H1321" s="712"/>
      <c r="I1321" s="715" t="s">
        <v>131</v>
      </c>
      <c r="J1321" s="716">
        <v>361000</v>
      </c>
    </row>
    <row r="1322" spans="1:10">
      <c r="A1322" s="712"/>
      <c r="B1322" s="712"/>
      <c r="C1322" s="712"/>
      <c r="D1322" s="712" t="s">
        <v>27</v>
      </c>
      <c r="E1322" s="712" t="s">
        <v>188</v>
      </c>
      <c r="F1322" s="712" t="s">
        <v>1868</v>
      </c>
      <c r="G1322" s="712" t="s">
        <v>130</v>
      </c>
      <c r="H1322" s="712" t="s">
        <v>585</v>
      </c>
      <c r="I1322" s="715" t="s">
        <v>1799</v>
      </c>
      <c r="J1322" s="716">
        <v>361000</v>
      </c>
    </row>
    <row r="1323" spans="1:10">
      <c r="A1323" s="712"/>
      <c r="B1323" s="712"/>
      <c r="C1323" s="712"/>
      <c r="D1323" s="712" t="s">
        <v>27</v>
      </c>
      <c r="E1323" s="712" t="s">
        <v>188</v>
      </c>
      <c r="F1323" s="712" t="s">
        <v>1868</v>
      </c>
      <c r="G1323" s="712" t="s">
        <v>31</v>
      </c>
      <c r="H1323" s="712"/>
      <c r="I1323" s="715" t="s">
        <v>32</v>
      </c>
      <c r="J1323" s="716">
        <v>582539000</v>
      </c>
    </row>
    <row r="1324" spans="1:10">
      <c r="A1324" s="712"/>
      <c r="B1324" s="712"/>
      <c r="C1324" s="712"/>
      <c r="D1324" s="712" t="s">
        <v>27</v>
      </c>
      <c r="E1324" s="712" t="s">
        <v>188</v>
      </c>
      <c r="F1324" s="712" t="s">
        <v>1868</v>
      </c>
      <c r="G1324" s="712" t="s">
        <v>31</v>
      </c>
      <c r="H1324" s="712" t="s">
        <v>33</v>
      </c>
      <c r="I1324" s="715" t="s">
        <v>135</v>
      </c>
      <c r="J1324" s="716">
        <v>582539000</v>
      </c>
    </row>
    <row r="1325" spans="1:10">
      <c r="A1325" s="712"/>
      <c r="B1325" s="712"/>
      <c r="C1325" s="712"/>
      <c r="D1325" s="712" t="s">
        <v>27</v>
      </c>
      <c r="E1325" s="712" t="s">
        <v>188</v>
      </c>
      <c r="F1325" s="712" t="s">
        <v>1868</v>
      </c>
      <c r="G1325" s="712" t="s">
        <v>134</v>
      </c>
      <c r="H1325" s="712"/>
      <c r="I1325" s="715" t="s">
        <v>135</v>
      </c>
      <c r="J1325" s="716">
        <v>4600000</v>
      </c>
    </row>
    <row r="1326" spans="1:10">
      <c r="A1326" s="712"/>
      <c r="B1326" s="712"/>
      <c r="C1326" s="712"/>
      <c r="D1326" s="712" t="s">
        <v>27</v>
      </c>
      <c r="E1326" s="712" t="s">
        <v>188</v>
      </c>
      <c r="F1326" s="712" t="s">
        <v>1868</v>
      </c>
      <c r="G1326" s="712" t="s">
        <v>134</v>
      </c>
      <c r="H1326" s="712" t="s">
        <v>139</v>
      </c>
      <c r="I1326" s="715" t="s">
        <v>140</v>
      </c>
      <c r="J1326" s="716">
        <v>4600000</v>
      </c>
    </row>
    <row r="1327" spans="1:10" ht="26.4">
      <c r="A1327" s="712"/>
      <c r="B1327" s="712"/>
      <c r="C1327" s="712"/>
      <c r="D1327" s="712" t="s">
        <v>27</v>
      </c>
      <c r="E1327" s="712" t="s">
        <v>223</v>
      </c>
      <c r="F1327" s="712"/>
      <c r="G1327" s="712"/>
      <c r="H1327" s="712"/>
      <c r="I1327" s="715" t="s">
        <v>1765</v>
      </c>
      <c r="J1327" s="716">
        <v>37000000</v>
      </c>
    </row>
    <row r="1328" spans="1:10">
      <c r="A1328" s="712"/>
      <c r="B1328" s="712"/>
      <c r="C1328" s="712"/>
      <c r="D1328" s="712" t="s">
        <v>27</v>
      </c>
      <c r="E1328" s="712" t="s">
        <v>223</v>
      </c>
      <c r="F1328" s="712" t="s">
        <v>1766</v>
      </c>
      <c r="G1328" s="712"/>
      <c r="H1328" s="712"/>
      <c r="I1328" s="715" t="s">
        <v>1767</v>
      </c>
      <c r="J1328" s="716">
        <v>37000000</v>
      </c>
    </row>
    <row r="1329" spans="1:10">
      <c r="A1329" s="712"/>
      <c r="B1329" s="712"/>
      <c r="C1329" s="712"/>
      <c r="D1329" s="712" t="s">
        <v>27</v>
      </c>
      <c r="E1329" s="712" t="s">
        <v>223</v>
      </c>
      <c r="F1329" s="712" t="s">
        <v>1766</v>
      </c>
      <c r="G1329" s="712" t="s">
        <v>554</v>
      </c>
      <c r="H1329" s="712"/>
      <c r="I1329" s="715" t="s">
        <v>555</v>
      </c>
      <c r="J1329" s="716">
        <v>19000000</v>
      </c>
    </row>
    <row r="1330" spans="1:10">
      <c r="A1330" s="712"/>
      <c r="B1330" s="712"/>
      <c r="C1330" s="712"/>
      <c r="D1330" s="712" t="s">
        <v>27</v>
      </c>
      <c r="E1330" s="712" t="s">
        <v>223</v>
      </c>
      <c r="F1330" s="712" t="s">
        <v>1766</v>
      </c>
      <c r="G1330" s="712" t="s">
        <v>554</v>
      </c>
      <c r="H1330" s="712" t="s">
        <v>556</v>
      </c>
      <c r="I1330" s="715" t="s">
        <v>557</v>
      </c>
      <c r="J1330" s="716">
        <v>19000000</v>
      </c>
    </row>
    <row r="1331" spans="1:10">
      <c r="A1331" s="712"/>
      <c r="B1331" s="712"/>
      <c r="C1331" s="712"/>
      <c r="D1331" s="712" t="s">
        <v>27</v>
      </c>
      <c r="E1331" s="712" t="s">
        <v>223</v>
      </c>
      <c r="F1331" s="712" t="s">
        <v>1766</v>
      </c>
      <c r="G1331" s="712" t="s">
        <v>134</v>
      </c>
      <c r="H1331" s="712"/>
      <c r="I1331" s="715" t="s">
        <v>135</v>
      </c>
      <c r="J1331" s="716">
        <v>18000000</v>
      </c>
    </row>
    <row r="1332" spans="1:10">
      <c r="A1332" s="712"/>
      <c r="B1332" s="712"/>
      <c r="C1332" s="712"/>
      <c r="D1332" s="712" t="s">
        <v>27</v>
      </c>
      <c r="E1332" s="712" t="s">
        <v>223</v>
      </c>
      <c r="F1332" s="712" t="s">
        <v>1766</v>
      </c>
      <c r="G1332" s="712" t="s">
        <v>134</v>
      </c>
      <c r="H1332" s="712" t="s">
        <v>139</v>
      </c>
      <c r="I1332" s="715" t="s">
        <v>140</v>
      </c>
      <c r="J1332" s="716">
        <v>18000000</v>
      </c>
    </row>
    <row r="1333" spans="1:10">
      <c r="A1333" s="712"/>
      <c r="B1333" s="712"/>
      <c r="C1333" s="712"/>
      <c r="D1333" s="712" t="s">
        <v>1002</v>
      </c>
      <c r="E1333" s="712"/>
      <c r="F1333" s="712"/>
      <c r="G1333" s="712"/>
      <c r="H1333" s="712"/>
      <c r="I1333" s="715" t="s">
        <v>2012</v>
      </c>
      <c r="J1333" s="716">
        <v>637342000</v>
      </c>
    </row>
    <row r="1334" spans="1:10">
      <c r="A1334" s="712"/>
      <c r="B1334" s="712"/>
      <c r="C1334" s="712"/>
      <c r="D1334" s="712" t="s">
        <v>1002</v>
      </c>
      <c r="E1334" s="712" t="s">
        <v>188</v>
      </c>
      <c r="F1334" s="712"/>
      <c r="G1334" s="712"/>
      <c r="H1334" s="712"/>
      <c r="I1334" s="715" t="s">
        <v>1374</v>
      </c>
      <c r="J1334" s="716">
        <v>637342000</v>
      </c>
    </row>
    <row r="1335" spans="1:10">
      <c r="A1335" s="712"/>
      <c r="B1335" s="712"/>
      <c r="C1335" s="712"/>
      <c r="D1335" s="712" t="s">
        <v>1002</v>
      </c>
      <c r="E1335" s="712" t="s">
        <v>188</v>
      </c>
      <c r="F1335" s="712" t="s">
        <v>1018</v>
      </c>
      <c r="G1335" s="712"/>
      <c r="H1335" s="712"/>
      <c r="I1335" s="715" t="s">
        <v>1861</v>
      </c>
      <c r="J1335" s="716">
        <v>637342000</v>
      </c>
    </row>
    <row r="1336" spans="1:10">
      <c r="A1336" s="712"/>
      <c r="B1336" s="712"/>
      <c r="C1336" s="712"/>
      <c r="D1336" s="712" t="s">
        <v>1002</v>
      </c>
      <c r="E1336" s="712" t="s">
        <v>188</v>
      </c>
      <c r="F1336" s="712" t="s">
        <v>1018</v>
      </c>
      <c r="G1336" s="712" t="s">
        <v>115</v>
      </c>
      <c r="H1336" s="712"/>
      <c r="I1336" s="715" t="s">
        <v>1781</v>
      </c>
      <c r="J1336" s="716">
        <v>2560000</v>
      </c>
    </row>
    <row r="1337" spans="1:10">
      <c r="A1337" s="712"/>
      <c r="B1337" s="712"/>
      <c r="C1337" s="712"/>
      <c r="D1337" s="712" t="s">
        <v>1002</v>
      </c>
      <c r="E1337" s="712" t="s">
        <v>188</v>
      </c>
      <c r="F1337" s="712" t="s">
        <v>1018</v>
      </c>
      <c r="G1337" s="712" t="s">
        <v>115</v>
      </c>
      <c r="H1337" s="712" t="s">
        <v>116</v>
      </c>
      <c r="I1337" s="715" t="s">
        <v>117</v>
      </c>
      <c r="J1337" s="716">
        <v>2560000</v>
      </c>
    </row>
    <row r="1338" spans="1:10">
      <c r="A1338" s="712"/>
      <c r="B1338" s="712"/>
      <c r="C1338" s="712"/>
      <c r="D1338" s="712" t="s">
        <v>1002</v>
      </c>
      <c r="E1338" s="712" t="s">
        <v>188</v>
      </c>
      <c r="F1338" s="712" t="s">
        <v>1018</v>
      </c>
      <c r="G1338" s="712" t="s">
        <v>160</v>
      </c>
      <c r="H1338" s="712"/>
      <c r="I1338" s="715" t="s">
        <v>161</v>
      </c>
      <c r="J1338" s="716">
        <v>10000000</v>
      </c>
    </row>
    <row r="1339" spans="1:10">
      <c r="A1339" s="712"/>
      <c r="B1339" s="712"/>
      <c r="C1339" s="712"/>
      <c r="D1339" s="712" t="s">
        <v>1002</v>
      </c>
      <c r="E1339" s="712" t="s">
        <v>188</v>
      </c>
      <c r="F1339" s="712" t="s">
        <v>1018</v>
      </c>
      <c r="G1339" s="712" t="s">
        <v>160</v>
      </c>
      <c r="H1339" s="712" t="s">
        <v>162</v>
      </c>
      <c r="I1339" s="715" t="s">
        <v>163</v>
      </c>
      <c r="J1339" s="716">
        <v>1800000</v>
      </c>
    </row>
    <row r="1340" spans="1:10">
      <c r="A1340" s="712"/>
      <c r="B1340" s="712"/>
      <c r="C1340" s="712"/>
      <c r="D1340" s="712" t="s">
        <v>1002</v>
      </c>
      <c r="E1340" s="712" t="s">
        <v>188</v>
      </c>
      <c r="F1340" s="712" t="s">
        <v>1018</v>
      </c>
      <c r="G1340" s="712" t="s">
        <v>160</v>
      </c>
      <c r="H1340" s="712" t="s">
        <v>544</v>
      </c>
      <c r="I1340" s="715" t="s">
        <v>545</v>
      </c>
      <c r="J1340" s="716">
        <v>1200000</v>
      </c>
    </row>
    <row r="1341" spans="1:10">
      <c r="A1341" s="712"/>
      <c r="B1341" s="712"/>
      <c r="C1341" s="712"/>
      <c r="D1341" s="712" t="s">
        <v>1002</v>
      </c>
      <c r="E1341" s="712" t="s">
        <v>188</v>
      </c>
      <c r="F1341" s="712" t="s">
        <v>1018</v>
      </c>
      <c r="G1341" s="712" t="s">
        <v>160</v>
      </c>
      <c r="H1341" s="712" t="s">
        <v>547</v>
      </c>
      <c r="I1341" s="715" t="s">
        <v>548</v>
      </c>
      <c r="J1341" s="716">
        <v>1000000</v>
      </c>
    </row>
    <row r="1342" spans="1:10">
      <c r="A1342" s="712"/>
      <c r="B1342" s="712"/>
      <c r="C1342" s="712"/>
      <c r="D1342" s="712" t="s">
        <v>1002</v>
      </c>
      <c r="E1342" s="712" t="s">
        <v>188</v>
      </c>
      <c r="F1342" s="712" t="s">
        <v>1018</v>
      </c>
      <c r="G1342" s="712" t="s">
        <v>160</v>
      </c>
      <c r="H1342" s="712" t="s">
        <v>549</v>
      </c>
      <c r="I1342" s="715" t="s">
        <v>550</v>
      </c>
      <c r="J1342" s="716">
        <v>5000000</v>
      </c>
    </row>
    <row r="1343" spans="1:10">
      <c r="A1343" s="712"/>
      <c r="B1343" s="712"/>
      <c r="C1343" s="712"/>
      <c r="D1343" s="712" t="s">
        <v>1002</v>
      </c>
      <c r="E1343" s="712" t="s">
        <v>188</v>
      </c>
      <c r="F1343" s="712" t="s">
        <v>1018</v>
      </c>
      <c r="G1343" s="712" t="s">
        <v>160</v>
      </c>
      <c r="H1343" s="712" t="s">
        <v>551</v>
      </c>
      <c r="I1343" s="715" t="s">
        <v>133</v>
      </c>
      <c r="J1343" s="716">
        <v>1000000</v>
      </c>
    </row>
    <row r="1344" spans="1:10">
      <c r="A1344" s="712"/>
      <c r="B1344" s="712"/>
      <c r="C1344" s="712"/>
      <c r="D1344" s="712" t="s">
        <v>1002</v>
      </c>
      <c r="E1344" s="712" t="s">
        <v>188</v>
      </c>
      <c r="F1344" s="712" t="s">
        <v>1018</v>
      </c>
      <c r="G1344" s="712" t="s">
        <v>554</v>
      </c>
      <c r="H1344" s="712"/>
      <c r="I1344" s="715" t="s">
        <v>555</v>
      </c>
      <c r="J1344" s="716">
        <v>6000000</v>
      </c>
    </row>
    <row r="1345" spans="1:10">
      <c r="A1345" s="712"/>
      <c r="B1345" s="712"/>
      <c r="C1345" s="712"/>
      <c r="D1345" s="712" t="s">
        <v>1002</v>
      </c>
      <c r="E1345" s="712" t="s">
        <v>188</v>
      </c>
      <c r="F1345" s="712" t="s">
        <v>1018</v>
      </c>
      <c r="G1345" s="712" t="s">
        <v>554</v>
      </c>
      <c r="H1345" s="712" t="s">
        <v>556</v>
      </c>
      <c r="I1345" s="715" t="s">
        <v>557</v>
      </c>
      <c r="J1345" s="716">
        <v>6000000</v>
      </c>
    </row>
    <row r="1346" spans="1:10" ht="26.4">
      <c r="A1346" s="712"/>
      <c r="B1346" s="712"/>
      <c r="C1346" s="712"/>
      <c r="D1346" s="712" t="s">
        <v>1002</v>
      </c>
      <c r="E1346" s="712" t="s">
        <v>188</v>
      </c>
      <c r="F1346" s="712" t="s">
        <v>1018</v>
      </c>
      <c r="G1346" s="712" t="s">
        <v>130</v>
      </c>
      <c r="H1346" s="712"/>
      <c r="I1346" s="715" t="s">
        <v>131</v>
      </c>
      <c r="J1346" s="716">
        <v>4240000</v>
      </c>
    </row>
    <row r="1347" spans="1:10">
      <c r="A1347" s="712"/>
      <c r="B1347" s="712"/>
      <c r="C1347" s="712"/>
      <c r="D1347" s="712" t="s">
        <v>1002</v>
      </c>
      <c r="E1347" s="712" t="s">
        <v>188</v>
      </c>
      <c r="F1347" s="712" t="s">
        <v>1018</v>
      </c>
      <c r="G1347" s="712" t="s">
        <v>130</v>
      </c>
      <c r="H1347" s="712" t="s">
        <v>585</v>
      </c>
      <c r="I1347" s="715" t="s">
        <v>1799</v>
      </c>
      <c r="J1347" s="716">
        <v>4240000</v>
      </c>
    </row>
    <row r="1348" spans="1:10">
      <c r="A1348" s="712"/>
      <c r="B1348" s="712"/>
      <c r="C1348" s="712"/>
      <c r="D1348" s="712" t="s">
        <v>1002</v>
      </c>
      <c r="E1348" s="712" t="s">
        <v>188</v>
      </c>
      <c r="F1348" s="712" t="s">
        <v>1018</v>
      </c>
      <c r="G1348" s="712" t="s">
        <v>31</v>
      </c>
      <c r="H1348" s="712"/>
      <c r="I1348" s="715" t="s">
        <v>32</v>
      </c>
      <c r="J1348" s="716">
        <v>430790000</v>
      </c>
    </row>
    <row r="1349" spans="1:10">
      <c r="A1349" s="712"/>
      <c r="B1349" s="712"/>
      <c r="C1349" s="712"/>
      <c r="D1349" s="712" t="s">
        <v>1002</v>
      </c>
      <c r="E1349" s="712" t="s">
        <v>188</v>
      </c>
      <c r="F1349" s="712" t="s">
        <v>1018</v>
      </c>
      <c r="G1349" s="712" t="s">
        <v>31</v>
      </c>
      <c r="H1349" s="712" t="s">
        <v>653</v>
      </c>
      <c r="I1349" s="715" t="s">
        <v>865</v>
      </c>
      <c r="J1349" s="716">
        <v>205450000</v>
      </c>
    </row>
    <row r="1350" spans="1:10">
      <c r="A1350" s="712"/>
      <c r="B1350" s="712"/>
      <c r="C1350" s="712"/>
      <c r="D1350" s="712" t="s">
        <v>1002</v>
      </c>
      <c r="E1350" s="712" t="s">
        <v>188</v>
      </c>
      <c r="F1350" s="712" t="s">
        <v>1018</v>
      </c>
      <c r="G1350" s="712" t="s">
        <v>31</v>
      </c>
      <c r="H1350" s="712" t="s">
        <v>33</v>
      </c>
      <c r="I1350" s="715" t="s">
        <v>135</v>
      </c>
      <c r="J1350" s="716">
        <v>225340000</v>
      </c>
    </row>
    <row r="1351" spans="1:10">
      <c r="A1351" s="712"/>
      <c r="B1351" s="712"/>
      <c r="C1351" s="712"/>
      <c r="D1351" s="712" t="s">
        <v>1002</v>
      </c>
      <c r="E1351" s="712" t="s">
        <v>188</v>
      </c>
      <c r="F1351" s="712" t="s">
        <v>1018</v>
      </c>
      <c r="G1351" s="712" t="s">
        <v>134</v>
      </c>
      <c r="H1351" s="712"/>
      <c r="I1351" s="715" t="s">
        <v>135</v>
      </c>
      <c r="J1351" s="716">
        <v>183752000</v>
      </c>
    </row>
    <row r="1352" spans="1:10">
      <c r="A1352" s="712"/>
      <c r="B1352" s="712"/>
      <c r="C1352" s="712"/>
      <c r="D1352" s="712" t="s">
        <v>1002</v>
      </c>
      <c r="E1352" s="712" t="s">
        <v>188</v>
      </c>
      <c r="F1352" s="712" t="s">
        <v>1018</v>
      </c>
      <c r="G1352" s="712" t="s">
        <v>134</v>
      </c>
      <c r="H1352" s="712" t="s">
        <v>139</v>
      </c>
      <c r="I1352" s="715" t="s">
        <v>140</v>
      </c>
      <c r="J1352" s="716">
        <v>183752000</v>
      </c>
    </row>
    <row r="1353" spans="1:10">
      <c r="A1353" s="712"/>
      <c r="B1353" s="712"/>
      <c r="C1353" s="712"/>
      <c r="D1353" s="712" t="s">
        <v>432</v>
      </c>
      <c r="E1353" s="712"/>
      <c r="F1353" s="712"/>
      <c r="G1353" s="712"/>
      <c r="H1353" s="712"/>
      <c r="I1353" s="715" t="s">
        <v>433</v>
      </c>
      <c r="J1353" s="716">
        <v>2547565000</v>
      </c>
    </row>
    <row r="1354" spans="1:10">
      <c r="A1354" s="712"/>
      <c r="B1354" s="712"/>
      <c r="C1354" s="712"/>
      <c r="D1354" s="712" t="s">
        <v>432</v>
      </c>
      <c r="E1354" s="712" t="s">
        <v>416</v>
      </c>
      <c r="F1354" s="712"/>
      <c r="G1354" s="712"/>
      <c r="H1354" s="712"/>
      <c r="I1354" s="715" t="s">
        <v>1814</v>
      </c>
      <c r="J1354" s="716">
        <v>2547565000</v>
      </c>
    </row>
    <row r="1355" spans="1:10" ht="26.4">
      <c r="A1355" s="712"/>
      <c r="B1355" s="712"/>
      <c r="C1355" s="712"/>
      <c r="D1355" s="712" t="s">
        <v>432</v>
      </c>
      <c r="E1355" s="712" t="s">
        <v>416</v>
      </c>
      <c r="F1355" s="712" t="s">
        <v>1921</v>
      </c>
      <c r="G1355" s="712"/>
      <c r="H1355" s="712"/>
      <c r="I1355" s="715" t="s">
        <v>1922</v>
      </c>
      <c r="J1355" s="716">
        <v>2547565000</v>
      </c>
    </row>
    <row r="1356" spans="1:10" ht="39.6">
      <c r="A1356" s="712"/>
      <c r="B1356" s="712"/>
      <c r="C1356" s="712"/>
      <c r="D1356" s="712" t="s">
        <v>432</v>
      </c>
      <c r="E1356" s="712" t="s">
        <v>416</v>
      </c>
      <c r="F1356" s="712" t="s">
        <v>1921</v>
      </c>
      <c r="G1356" s="712" t="s">
        <v>560</v>
      </c>
      <c r="H1356" s="712"/>
      <c r="I1356" s="715" t="s">
        <v>1790</v>
      </c>
      <c r="J1356" s="716">
        <v>2278065000</v>
      </c>
    </row>
    <row r="1357" spans="1:10">
      <c r="A1357" s="712"/>
      <c r="B1357" s="712"/>
      <c r="C1357" s="712"/>
      <c r="D1357" s="712" t="s">
        <v>432</v>
      </c>
      <c r="E1357" s="712" t="s">
        <v>416</v>
      </c>
      <c r="F1357" s="712" t="s">
        <v>1921</v>
      </c>
      <c r="G1357" s="712" t="s">
        <v>560</v>
      </c>
      <c r="H1357" s="712" t="s">
        <v>5</v>
      </c>
      <c r="I1357" s="715" t="s">
        <v>6</v>
      </c>
      <c r="J1357" s="716">
        <v>2278065000</v>
      </c>
    </row>
    <row r="1358" spans="1:10" ht="26.4">
      <c r="A1358" s="712"/>
      <c r="B1358" s="712"/>
      <c r="C1358" s="712"/>
      <c r="D1358" s="712" t="s">
        <v>432</v>
      </c>
      <c r="E1358" s="712" t="s">
        <v>416</v>
      </c>
      <c r="F1358" s="712" t="s">
        <v>1921</v>
      </c>
      <c r="G1358" s="712" t="s">
        <v>1796</v>
      </c>
      <c r="H1358" s="712"/>
      <c r="I1358" s="715" t="s">
        <v>1797</v>
      </c>
      <c r="J1358" s="716">
        <v>269500000</v>
      </c>
    </row>
    <row r="1359" spans="1:10">
      <c r="A1359" s="712"/>
      <c r="B1359" s="712"/>
      <c r="C1359" s="712"/>
      <c r="D1359" s="712" t="s">
        <v>432</v>
      </c>
      <c r="E1359" s="712" t="s">
        <v>416</v>
      </c>
      <c r="F1359" s="712" t="s">
        <v>1921</v>
      </c>
      <c r="G1359" s="712" t="s">
        <v>1796</v>
      </c>
      <c r="H1359" s="712" t="s">
        <v>1833</v>
      </c>
      <c r="I1359" s="715" t="s">
        <v>1834</v>
      </c>
      <c r="J1359" s="716">
        <v>269500000</v>
      </c>
    </row>
    <row r="1360" spans="1:10" ht="26.4">
      <c r="A1360" s="712"/>
      <c r="B1360" s="712"/>
      <c r="C1360" s="712"/>
      <c r="D1360" s="712" t="s">
        <v>325</v>
      </c>
      <c r="E1360" s="712"/>
      <c r="F1360" s="712"/>
      <c r="G1360" s="712"/>
      <c r="H1360" s="712"/>
      <c r="I1360" s="715" t="s">
        <v>326</v>
      </c>
      <c r="J1360" s="716">
        <v>6356402000</v>
      </c>
    </row>
    <row r="1361" spans="1:10">
      <c r="A1361" s="712"/>
      <c r="B1361" s="712"/>
      <c r="C1361" s="712"/>
      <c r="D1361" s="712" t="s">
        <v>325</v>
      </c>
      <c r="E1361" s="712" t="s">
        <v>416</v>
      </c>
      <c r="F1361" s="712"/>
      <c r="G1361" s="712"/>
      <c r="H1361" s="712"/>
      <c r="I1361" s="715" t="s">
        <v>1814</v>
      </c>
      <c r="J1361" s="716">
        <v>6356402000</v>
      </c>
    </row>
    <row r="1362" spans="1:10" ht="26.4">
      <c r="A1362" s="712"/>
      <c r="B1362" s="712"/>
      <c r="C1362" s="712"/>
      <c r="D1362" s="712" t="s">
        <v>325</v>
      </c>
      <c r="E1362" s="712" t="s">
        <v>416</v>
      </c>
      <c r="F1362" s="712" t="s">
        <v>1921</v>
      </c>
      <c r="G1362" s="712"/>
      <c r="H1362" s="712"/>
      <c r="I1362" s="715" t="s">
        <v>1922</v>
      </c>
      <c r="J1362" s="716">
        <v>530240000</v>
      </c>
    </row>
    <row r="1363" spans="1:10">
      <c r="A1363" s="712"/>
      <c r="B1363" s="712"/>
      <c r="C1363" s="712"/>
      <c r="D1363" s="712" t="s">
        <v>325</v>
      </c>
      <c r="E1363" s="712" t="s">
        <v>416</v>
      </c>
      <c r="F1363" s="712" t="s">
        <v>1921</v>
      </c>
      <c r="G1363" s="712" t="s">
        <v>115</v>
      </c>
      <c r="H1363" s="712"/>
      <c r="I1363" s="715" t="s">
        <v>1781</v>
      </c>
      <c r="J1363" s="716">
        <v>3623000</v>
      </c>
    </row>
    <row r="1364" spans="1:10">
      <c r="A1364" s="712"/>
      <c r="B1364" s="712"/>
      <c r="C1364" s="712"/>
      <c r="D1364" s="712" t="s">
        <v>325</v>
      </c>
      <c r="E1364" s="712" t="s">
        <v>416</v>
      </c>
      <c r="F1364" s="712" t="s">
        <v>1921</v>
      </c>
      <c r="G1364" s="712" t="s">
        <v>115</v>
      </c>
      <c r="H1364" s="712" t="s">
        <v>116</v>
      </c>
      <c r="I1364" s="715" t="s">
        <v>117</v>
      </c>
      <c r="J1364" s="716">
        <v>3623000</v>
      </c>
    </row>
    <row r="1365" spans="1:10">
      <c r="A1365" s="712"/>
      <c r="B1365" s="712"/>
      <c r="C1365" s="712"/>
      <c r="D1365" s="712" t="s">
        <v>325</v>
      </c>
      <c r="E1365" s="712" t="s">
        <v>416</v>
      </c>
      <c r="F1365" s="712" t="s">
        <v>1921</v>
      </c>
      <c r="G1365" s="712" t="s">
        <v>125</v>
      </c>
      <c r="H1365" s="712"/>
      <c r="I1365" s="715" t="s">
        <v>126</v>
      </c>
      <c r="J1365" s="716">
        <v>8529000</v>
      </c>
    </row>
    <row r="1366" spans="1:10">
      <c r="A1366" s="712"/>
      <c r="B1366" s="712"/>
      <c r="C1366" s="712"/>
      <c r="D1366" s="712" t="s">
        <v>325</v>
      </c>
      <c r="E1366" s="712" t="s">
        <v>416</v>
      </c>
      <c r="F1366" s="712" t="s">
        <v>1921</v>
      </c>
      <c r="G1366" s="712" t="s">
        <v>125</v>
      </c>
      <c r="H1366" s="712" t="s">
        <v>430</v>
      </c>
      <c r="I1366" s="715" t="s">
        <v>431</v>
      </c>
      <c r="J1366" s="716">
        <v>3507000</v>
      </c>
    </row>
    <row r="1367" spans="1:10">
      <c r="A1367" s="712"/>
      <c r="B1367" s="712"/>
      <c r="C1367" s="712"/>
      <c r="D1367" s="712" t="s">
        <v>325</v>
      </c>
      <c r="E1367" s="712" t="s">
        <v>416</v>
      </c>
      <c r="F1367" s="712" t="s">
        <v>1921</v>
      </c>
      <c r="G1367" s="712" t="s">
        <v>125</v>
      </c>
      <c r="H1367" s="712" t="s">
        <v>552</v>
      </c>
      <c r="I1367" s="715" t="s">
        <v>553</v>
      </c>
      <c r="J1367" s="716">
        <v>5022000</v>
      </c>
    </row>
    <row r="1368" spans="1:10">
      <c r="A1368" s="712"/>
      <c r="B1368" s="712"/>
      <c r="C1368" s="712"/>
      <c r="D1368" s="712" t="s">
        <v>325</v>
      </c>
      <c r="E1368" s="712" t="s">
        <v>416</v>
      </c>
      <c r="F1368" s="712" t="s">
        <v>1921</v>
      </c>
      <c r="G1368" s="712" t="s">
        <v>554</v>
      </c>
      <c r="H1368" s="712"/>
      <c r="I1368" s="715" t="s">
        <v>555</v>
      </c>
      <c r="J1368" s="716">
        <v>11800000</v>
      </c>
    </row>
    <row r="1369" spans="1:10">
      <c r="A1369" s="712"/>
      <c r="B1369" s="712"/>
      <c r="C1369" s="712"/>
      <c r="D1369" s="712" t="s">
        <v>325</v>
      </c>
      <c r="E1369" s="712" t="s">
        <v>416</v>
      </c>
      <c r="F1369" s="712" t="s">
        <v>1921</v>
      </c>
      <c r="G1369" s="712" t="s">
        <v>554</v>
      </c>
      <c r="H1369" s="712" t="s">
        <v>556</v>
      </c>
      <c r="I1369" s="715" t="s">
        <v>557</v>
      </c>
      <c r="J1369" s="716">
        <v>11800000</v>
      </c>
    </row>
    <row r="1370" spans="1:10" ht="26.4">
      <c r="A1370" s="712"/>
      <c r="B1370" s="712"/>
      <c r="C1370" s="712"/>
      <c r="D1370" s="712" t="s">
        <v>325</v>
      </c>
      <c r="E1370" s="712" t="s">
        <v>416</v>
      </c>
      <c r="F1370" s="712" t="s">
        <v>1921</v>
      </c>
      <c r="G1370" s="712" t="s">
        <v>130</v>
      </c>
      <c r="H1370" s="712"/>
      <c r="I1370" s="715" t="s">
        <v>131</v>
      </c>
      <c r="J1370" s="716">
        <v>6048000</v>
      </c>
    </row>
    <row r="1371" spans="1:10">
      <c r="A1371" s="712"/>
      <c r="B1371" s="712"/>
      <c r="C1371" s="712"/>
      <c r="D1371" s="712" t="s">
        <v>325</v>
      </c>
      <c r="E1371" s="712" t="s">
        <v>416</v>
      </c>
      <c r="F1371" s="712" t="s">
        <v>1921</v>
      </c>
      <c r="G1371" s="712" t="s">
        <v>130</v>
      </c>
      <c r="H1371" s="712" t="s">
        <v>132</v>
      </c>
      <c r="I1371" s="715" t="s">
        <v>135</v>
      </c>
      <c r="J1371" s="716">
        <v>6048000</v>
      </c>
    </row>
    <row r="1372" spans="1:10">
      <c r="A1372" s="712"/>
      <c r="B1372" s="712"/>
      <c r="C1372" s="712"/>
      <c r="D1372" s="712" t="s">
        <v>325</v>
      </c>
      <c r="E1372" s="712" t="s">
        <v>416</v>
      </c>
      <c r="F1372" s="712" t="s">
        <v>1921</v>
      </c>
      <c r="G1372" s="712" t="s">
        <v>353</v>
      </c>
      <c r="H1372" s="712"/>
      <c r="I1372" s="715" t="s">
        <v>354</v>
      </c>
      <c r="J1372" s="716">
        <v>500240000</v>
      </c>
    </row>
    <row r="1373" spans="1:10" ht="26.4">
      <c r="A1373" s="712"/>
      <c r="B1373" s="712"/>
      <c r="C1373" s="712"/>
      <c r="D1373" s="712" t="s">
        <v>325</v>
      </c>
      <c r="E1373" s="712" t="s">
        <v>416</v>
      </c>
      <c r="F1373" s="712" t="s">
        <v>1921</v>
      </c>
      <c r="G1373" s="712" t="s">
        <v>353</v>
      </c>
      <c r="H1373" s="712" t="s">
        <v>355</v>
      </c>
      <c r="I1373" s="715" t="s">
        <v>1893</v>
      </c>
      <c r="J1373" s="716">
        <v>500240000</v>
      </c>
    </row>
    <row r="1374" spans="1:10">
      <c r="A1374" s="712"/>
      <c r="B1374" s="712"/>
      <c r="C1374" s="712"/>
      <c r="D1374" s="712" t="s">
        <v>325</v>
      </c>
      <c r="E1374" s="712" t="s">
        <v>416</v>
      </c>
      <c r="F1374" s="712" t="s">
        <v>1842</v>
      </c>
      <c r="G1374" s="712"/>
      <c r="H1374" s="712"/>
      <c r="I1374" s="715" t="s">
        <v>1843</v>
      </c>
      <c r="J1374" s="716">
        <v>2282598000</v>
      </c>
    </row>
    <row r="1375" spans="1:10">
      <c r="A1375" s="712"/>
      <c r="B1375" s="712"/>
      <c r="C1375" s="712"/>
      <c r="D1375" s="712" t="s">
        <v>325</v>
      </c>
      <c r="E1375" s="712" t="s">
        <v>416</v>
      </c>
      <c r="F1375" s="712" t="s">
        <v>1842</v>
      </c>
      <c r="G1375" s="712" t="s">
        <v>115</v>
      </c>
      <c r="H1375" s="712"/>
      <c r="I1375" s="715" t="s">
        <v>1781</v>
      </c>
      <c r="J1375" s="716">
        <v>14400000</v>
      </c>
    </row>
    <row r="1376" spans="1:10">
      <c r="A1376" s="712"/>
      <c r="B1376" s="712"/>
      <c r="C1376" s="712"/>
      <c r="D1376" s="712" t="s">
        <v>325</v>
      </c>
      <c r="E1376" s="712" t="s">
        <v>416</v>
      </c>
      <c r="F1376" s="712" t="s">
        <v>1842</v>
      </c>
      <c r="G1376" s="712" t="s">
        <v>115</v>
      </c>
      <c r="H1376" s="712" t="s">
        <v>4</v>
      </c>
      <c r="I1376" s="715" t="s">
        <v>1782</v>
      </c>
      <c r="J1376" s="716">
        <v>14400000</v>
      </c>
    </row>
    <row r="1377" spans="1:10">
      <c r="A1377" s="712"/>
      <c r="B1377" s="712"/>
      <c r="C1377" s="712"/>
      <c r="D1377" s="712" t="s">
        <v>325</v>
      </c>
      <c r="E1377" s="712" t="s">
        <v>416</v>
      </c>
      <c r="F1377" s="712" t="s">
        <v>1842</v>
      </c>
      <c r="G1377" s="712" t="s">
        <v>120</v>
      </c>
      <c r="H1377" s="712"/>
      <c r="I1377" s="715" t="s">
        <v>121</v>
      </c>
      <c r="J1377" s="716">
        <v>75240000</v>
      </c>
    </row>
    <row r="1378" spans="1:10">
      <c r="A1378" s="712"/>
      <c r="B1378" s="712"/>
      <c r="C1378" s="712"/>
      <c r="D1378" s="712" t="s">
        <v>325</v>
      </c>
      <c r="E1378" s="712" t="s">
        <v>416</v>
      </c>
      <c r="F1378" s="712" t="s">
        <v>1842</v>
      </c>
      <c r="G1378" s="712" t="s">
        <v>120</v>
      </c>
      <c r="H1378" s="712" t="s">
        <v>315</v>
      </c>
      <c r="I1378" s="715" t="s">
        <v>1831</v>
      </c>
      <c r="J1378" s="716">
        <v>63840000</v>
      </c>
    </row>
    <row r="1379" spans="1:10" ht="26.4">
      <c r="A1379" s="712"/>
      <c r="B1379" s="712"/>
      <c r="C1379" s="712"/>
      <c r="D1379" s="712" t="s">
        <v>325</v>
      </c>
      <c r="E1379" s="712" t="s">
        <v>416</v>
      </c>
      <c r="F1379" s="712" t="s">
        <v>1842</v>
      </c>
      <c r="G1379" s="712" t="s">
        <v>120</v>
      </c>
      <c r="H1379" s="712" t="s">
        <v>1001</v>
      </c>
      <c r="I1379" s="715" t="s">
        <v>1784</v>
      </c>
      <c r="J1379" s="716">
        <v>11400000</v>
      </c>
    </row>
    <row r="1380" spans="1:10">
      <c r="A1380" s="712"/>
      <c r="B1380" s="712"/>
      <c r="C1380" s="712"/>
      <c r="D1380" s="712" t="s">
        <v>325</v>
      </c>
      <c r="E1380" s="712" t="s">
        <v>416</v>
      </c>
      <c r="F1380" s="712" t="s">
        <v>1842</v>
      </c>
      <c r="G1380" s="712" t="s">
        <v>160</v>
      </c>
      <c r="H1380" s="712"/>
      <c r="I1380" s="715" t="s">
        <v>161</v>
      </c>
      <c r="J1380" s="716">
        <v>600000</v>
      </c>
    </row>
    <row r="1381" spans="1:10">
      <c r="A1381" s="712"/>
      <c r="B1381" s="712"/>
      <c r="C1381" s="712"/>
      <c r="D1381" s="712" t="s">
        <v>325</v>
      </c>
      <c r="E1381" s="712" t="s">
        <v>416</v>
      </c>
      <c r="F1381" s="712" t="s">
        <v>1842</v>
      </c>
      <c r="G1381" s="712" t="s">
        <v>160</v>
      </c>
      <c r="H1381" s="712" t="s">
        <v>551</v>
      </c>
      <c r="I1381" s="715" t="s">
        <v>133</v>
      </c>
      <c r="J1381" s="716">
        <v>600000</v>
      </c>
    </row>
    <row r="1382" spans="1:10">
      <c r="A1382" s="712"/>
      <c r="B1382" s="712"/>
      <c r="C1382" s="712"/>
      <c r="D1382" s="712" t="s">
        <v>325</v>
      </c>
      <c r="E1382" s="712" t="s">
        <v>416</v>
      </c>
      <c r="F1382" s="712" t="s">
        <v>1842</v>
      </c>
      <c r="G1382" s="712" t="s">
        <v>554</v>
      </c>
      <c r="H1382" s="712"/>
      <c r="I1382" s="715" t="s">
        <v>555</v>
      </c>
      <c r="J1382" s="716">
        <v>40600000</v>
      </c>
    </row>
    <row r="1383" spans="1:10">
      <c r="A1383" s="712"/>
      <c r="B1383" s="712"/>
      <c r="C1383" s="712"/>
      <c r="D1383" s="712" t="s">
        <v>325</v>
      </c>
      <c r="E1383" s="712" t="s">
        <v>416</v>
      </c>
      <c r="F1383" s="712" t="s">
        <v>1842</v>
      </c>
      <c r="G1383" s="712" t="s">
        <v>554</v>
      </c>
      <c r="H1383" s="712" t="s">
        <v>556</v>
      </c>
      <c r="I1383" s="715" t="s">
        <v>557</v>
      </c>
      <c r="J1383" s="716">
        <v>40600000</v>
      </c>
    </row>
    <row r="1384" spans="1:10" ht="26.4">
      <c r="A1384" s="712"/>
      <c r="B1384" s="712"/>
      <c r="C1384" s="712"/>
      <c r="D1384" s="712" t="s">
        <v>325</v>
      </c>
      <c r="E1384" s="712" t="s">
        <v>416</v>
      </c>
      <c r="F1384" s="712" t="s">
        <v>1842</v>
      </c>
      <c r="G1384" s="712" t="s">
        <v>130</v>
      </c>
      <c r="H1384" s="712"/>
      <c r="I1384" s="715" t="s">
        <v>131</v>
      </c>
      <c r="J1384" s="716">
        <v>23350000</v>
      </c>
    </row>
    <row r="1385" spans="1:10">
      <c r="A1385" s="712"/>
      <c r="B1385" s="712"/>
      <c r="C1385" s="712"/>
      <c r="D1385" s="712" t="s">
        <v>325</v>
      </c>
      <c r="E1385" s="712" t="s">
        <v>416</v>
      </c>
      <c r="F1385" s="712" t="s">
        <v>1842</v>
      </c>
      <c r="G1385" s="712" t="s">
        <v>130</v>
      </c>
      <c r="H1385" s="712" t="s">
        <v>585</v>
      </c>
      <c r="I1385" s="715" t="s">
        <v>1799</v>
      </c>
      <c r="J1385" s="716">
        <v>410000</v>
      </c>
    </row>
    <row r="1386" spans="1:10">
      <c r="A1386" s="712"/>
      <c r="B1386" s="712"/>
      <c r="C1386" s="712"/>
      <c r="D1386" s="712" t="s">
        <v>325</v>
      </c>
      <c r="E1386" s="712" t="s">
        <v>416</v>
      </c>
      <c r="F1386" s="712" t="s">
        <v>1842</v>
      </c>
      <c r="G1386" s="712" t="s">
        <v>130</v>
      </c>
      <c r="H1386" s="712" t="s">
        <v>132</v>
      </c>
      <c r="I1386" s="715" t="s">
        <v>135</v>
      </c>
      <c r="J1386" s="716">
        <v>22940000</v>
      </c>
    </row>
    <row r="1387" spans="1:10">
      <c r="A1387" s="712"/>
      <c r="B1387" s="712"/>
      <c r="C1387" s="712"/>
      <c r="D1387" s="712" t="s">
        <v>325</v>
      </c>
      <c r="E1387" s="712" t="s">
        <v>416</v>
      </c>
      <c r="F1387" s="712" t="s">
        <v>1842</v>
      </c>
      <c r="G1387" s="712" t="s">
        <v>134</v>
      </c>
      <c r="H1387" s="712"/>
      <c r="I1387" s="715" t="s">
        <v>135</v>
      </c>
      <c r="J1387" s="716">
        <v>30810000</v>
      </c>
    </row>
    <row r="1388" spans="1:10">
      <c r="A1388" s="712"/>
      <c r="B1388" s="712"/>
      <c r="C1388" s="712"/>
      <c r="D1388" s="712" t="s">
        <v>325</v>
      </c>
      <c r="E1388" s="712" t="s">
        <v>416</v>
      </c>
      <c r="F1388" s="712" t="s">
        <v>1842</v>
      </c>
      <c r="G1388" s="712" t="s">
        <v>134</v>
      </c>
      <c r="H1388" s="712" t="s">
        <v>139</v>
      </c>
      <c r="I1388" s="715" t="s">
        <v>140</v>
      </c>
      <c r="J1388" s="716">
        <v>30810000</v>
      </c>
    </row>
    <row r="1389" spans="1:10">
      <c r="A1389" s="712"/>
      <c r="B1389" s="712"/>
      <c r="C1389" s="712"/>
      <c r="D1389" s="712" t="s">
        <v>325</v>
      </c>
      <c r="E1389" s="712" t="s">
        <v>416</v>
      </c>
      <c r="F1389" s="712" t="s">
        <v>1842</v>
      </c>
      <c r="G1389" s="712" t="s">
        <v>353</v>
      </c>
      <c r="H1389" s="712"/>
      <c r="I1389" s="715" t="s">
        <v>354</v>
      </c>
      <c r="J1389" s="716">
        <v>2097598000</v>
      </c>
    </row>
    <row r="1390" spans="1:10" ht="26.4">
      <c r="A1390" s="712"/>
      <c r="B1390" s="712"/>
      <c r="C1390" s="712"/>
      <c r="D1390" s="712" t="s">
        <v>325</v>
      </c>
      <c r="E1390" s="712" t="s">
        <v>416</v>
      </c>
      <c r="F1390" s="712" t="s">
        <v>1842</v>
      </c>
      <c r="G1390" s="712" t="s">
        <v>353</v>
      </c>
      <c r="H1390" s="712" t="s">
        <v>355</v>
      </c>
      <c r="I1390" s="715" t="s">
        <v>1893</v>
      </c>
      <c r="J1390" s="716">
        <v>2097598000</v>
      </c>
    </row>
    <row r="1391" spans="1:10" ht="26.4">
      <c r="A1391" s="712"/>
      <c r="B1391" s="712"/>
      <c r="C1391" s="712"/>
      <c r="D1391" s="712" t="s">
        <v>325</v>
      </c>
      <c r="E1391" s="712" t="s">
        <v>416</v>
      </c>
      <c r="F1391" s="712" t="s">
        <v>1844</v>
      </c>
      <c r="G1391" s="712"/>
      <c r="H1391" s="712"/>
      <c r="I1391" s="715" t="s">
        <v>1845</v>
      </c>
      <c r="J1391" s="716">
        <v>3543564000</v>
      </c>
    </row>
    <row r="1392" spans="1:10">
      <c r="A1392" s="712"/>
      <c r="B1392" s="712"/>
      <c r="C1392" s="712"/>
      <c r="D1392" s="712" t="s">
        <v>325</v>
      </c>
      <c r="E1392" s="712" t="s">
        <v>416</v>
      </c>
      <c r="F1392" s="712" t="s">
        <v>1844</v>
      </c>
      <c r="G1392" s="712" t="s">
        <v>96</v>
      </c>
      <c r="H1392" s="712"/>
      <c r="I1392" s="715" t="s">
        <v>97</v>
      </c>
      <c r="J1392" s="716">
        <v>21180000</v>
      </c>
    </row>
    <row r="1393" spans="1:10">
      <c r="A1393" s="712"/>
      <c r="B1393" s="712"/>
      <c r="C1393" s="712"/>
      <c r="D1393" s="712" t="s">
        <v>325</v>
      </c>
      <c r="E1393" s="712" t="s">
        <v>416</v>
      </c>
      <c r="F1393" s="712" t="s">
        <v>1844</v>
      </c>
      <c r="G1393" s="712" t="s">
        <v>96</v>
      </c>
      <c r="H1393" s="712" t="s">
        <v>864</v>
      </c>
      <c r="I1393" s="715" t="s">
        <v>1770</v>
      </c>
      <c r="J1393" s="716">
        <v>21180000</v>
      </c>
    </row>
    <row r="1394" spans="1:10">
      <c r="A1394" s="712"/>
      <c r="B1394" s="712"/>
      <c r="C1394" s="712"/>
      <c r="D1394" s="712" t="s">
        <v>325</v>
      </c>
      <c r="E1394" s="712" t="s">
        <v>416</v>
      </c>
      <c r="F1394" s="712" t="s">
        <v>1844</v>
      </c>
      <c r="G1394" s="712" t="s">
        <v>115</v>
      </c>
      <c r="H1394" s="712"/>
      <c r="I1394" s="715" t="s">
        <v>1781</v>
      </c>
      <c r="J1394" s="716">
        <v>16159000</v>
      </c>
    </row>
    <row r="1395" spans="1:10">
      <c r="A1395" s="712"/>
      <c r="B1395" s="712"/>
      <c r="C1395" s="712"/>
      <c r="D1395" s="712" t="s">
        <v>325</v>
      </c>
      <c r="E1395" s="712" t="s">
        <v>416</v>
      </c>
      <c r="F1395" s="712" t="s">
        <v>1844</v>
      </c>
      <c r="G1395" s="712" t="s">
        <v>115</v>
      </c>
      <c r="H1395" s="712" t="s">
        <v>116</v>
      </c>
      <c r="I1395" s="715" t="s">
        <v>117</v>
      </c>
      <c r="J1395" s="716">
        <v>16159000</v>
      </c>
    </row>
    <row r="1396" spans="1:10">
      <c r="A1396" s="712"/>
      <c r="B1396" s="712"/>
      <c r="C1396" s="712"/>
      <c r="D1396" s="712" t="s">
        <v>325</v>
      </c>
      <c r="E1396" s="712" t="s">
        <v>416</v>
      </c>
      <c r="F1396" s="712" t="s">
        <v>1844</v>
      </c>
      <c r="G1396" s="712" t="s">
        <v>120</v>
      </c>
      <c r="H1396" s="712"/>
      <c r="I1396" s="715" t="s">
        <v>121</v>
      </c>
      <c r="J1396" s="716">
        <v>122000000</v>
      </c>
    </row>
    <row r="1397" spans="1:10">
      <c r="A1397" s="712"/>
      <c r="B1397" s="712"/>
      <c r="C1397" s="712"/>
      <c r="D1397" s="712" t="s">
        <v>325</v>
      </c>
      <c r="E1397" s="712" t="s">
        <v>416</v>
      </c>
      <c r="F1397" s="712" t="s">
        <v>1844</v>
      </c>
      <c r="G1397" s="712" t="s">
        <v>120</v>
      </c>
      <c r="H1397" s="712" t="s">
        <v>315</v>
      </c>
      <c r="I1397" s="715" t="s">
        <v>1831</v>
      </c>
      <c r="J1397" s="716">
        <v>122000000</v>
      </c>
    </row>
    <row r="1398" spans="1:10">
      <c r="A1398" s="712"/>
      <c r="B1398" s="712"/>
      <c r="C1398" s="712"/>
      <c r="D1398" s="712" t="s">
        <v>325</v>
      </c>
      <c r="E1398" s="712" t="s">
        <v>416</v>
      </c>
      <c r="F1398" s="712" t="s">
        <v>1844</v>
      </c>
      <c r="G1398" s="712" t="s">
        <v>125</v>
      </c>
      <c r="H1398" s="712"/>
      <c r="I1398" s="715" t="s">
        <v>126</v>
      </c>
      <c r="J1398" s="716">
        <v>4800000</v>
      </c>
    </row>
    <row r="1399" spans="1:10">
      <c r="A1399" s="712"/>
      <c r="B1399" s="712"/>
      <c r="C1399" s="712"/>
      <c r="D1399" s="712" t="s">
        <v>325</v>
      </c>
      <c r="E1399" s="712" t="s">
        <v>416</v>
      </c>
      <c r="F1399" s="712" t="s">
        <v>1844</v>
      </c>
      <c r="G1399" s="712" t="s">
        <v>125</v>
      </c>
      <c r="H1399" s="712" t="s">
        <v>552</v>
      </c>
      <c r="I1399" s="715" t="s">
        <v>553</v>
      </c>
      <c r="J1399" s="716">
        <v>4400000</v>
      </c>
    </row>
    <row r="1400" spans="1:10">
      <c r="A1400" s="712"/>
      <c r="B1400" s="712"/>
      <c r="C1400" s="712"/>
      <c r="D1400" s="712" t="s">
        <v>325</v>
      </c>
      <c r="E1400" s="712" t="s">
        <v>416</v>
      </c>
      <c r="F1400" s="712" t="s">
        <v>1844</v>
      </c>
      <c r="G1400" s="712" t="s">
        <v>125</v>
      </c>
      <c r="H1400" s="712" t="s">
        <v>127</v>
      </c>
      <c r="I1400" s="715" t="s">
        <v>128</v>
      </c>
      <c r="J1400" s="716">
        <v>400000</v>
      </c>
    </row>
    <row r="1401" spans="1:10">
      <c r="A1401" s="712"/>
      <c r="B1401" s="712"/>
      <c r="C1401" s="712"/>
      <c r="D1401" s="712" t="s">
        <v>325</v>
      </c>
      <c r="E1401" s="712" t="s">
        <v>416</v>
      </c>
      <c r="F1401" s="712" t="s">
        <v>1844</v>
      </c>
      <c r="G1401" s="712" t="s">
        <v>554</v>
      </c>
      <c r="H1401" s="712"/>
      <c r="I1401" s="715" t="s">
        <v>555</v>
      </c>
      <c r="J1401" s="716">
        <v>38900000</v>
      </c>
    </row>
    <row r="1402" spans="1:10">
      <c r="A1402" s="712"/>
      <c r="B1402" s="712"/>
      <c r="C1402" s="712"/>
      <c r="D1402" s="712" t="s">
        <v>325</v>
      </c>
      <c r="E1402" s="712" t="s">
        <v>416</v>
      </c>
      <c r="F1402" s="712" t="s">
        <v>1844</v>
      </c>
      <c r="G1402" s="712" t="s">
        <v>554</v>
      </c>
      <c r="H1402" s="712" t="s">
        <v>556</v>
      </c>
      <c r="I1402" s="715" t="s">
        <v>557</v>
      </c>
      <c r="J1402" s="716">
        <v>38900000</v>
      </c>
    </row>
    <row r="1403" spans="1:10" ht="39.6">
      <c r="A1403" s="712"/>
      <c r="B1403" s="712"/>
      <c r="C1403" s="712"/>
      <c r="D1403" s="712" t="s">
        <v>325</v>
      </c>
      <c r="E1403" s="712" t="s">
        <v>416</v>
      </c>
      <c r="F1403" s="712" t="s">
        <v>1844</v>
      </c>
      <c r="G1403" s="712" t="s">
        <v>560</v>
      </c>
      <c r="H1403" s="712"/>
      <c r="I1403" s="715" t="s">
        <v>1790</v>
      </c>
      <c r="J1403" s="716">
        <v>8000000</v>
      </c>
    </row>
    <row r="1404" spans="1:10">
      <c r="A1404" s="712"/>
      <c r="B1404" s="712"/>
      <c r="C1404" s="712"/>
      <c r="D1404" s="712" t="s">
        <v>325</v>
      </c>
      <c r="E1404" s="712" t="s">
        <v>416</v>
      </c>
      <c r="F1404" s="712" t="s">
        <v>1844</v>
      </c>
      <c r="G1404" s="712" t="s">
        <v>560</v>
      </c>
      <c r="H1404" s="712" t="s">
        <v>418</v>
      </c>
      <c r="I1404" s="715" t="s">
        <v>1793</v>
      </c>
      <c r="J1404" s="716">
        <v>8000000</v>
      </c>
    </row>
    <row r="1405" spans="1:10" ht="26.4">
      <c r="A1405" s="712"/>
      <c r="B1405" s="712"/>
      <c r="C1405" s="712"/>
      <c r="D1405" s="712" t="s">
        <v>325</v>
      </c>
      <c r="E1405" s="712" t="s">
        <v>416</v>
      </c>
      <c r="F1405" s="712" t="s">
        <v>1844</v>
      </c>
      <c r="G1405" s="712" t="s">
        <v>130</v>
      </c>
      <c r="H1405" s="712"/>
      <c r="I1405" s="715" t="s">
        <v>131</v>
      </c>
      <c r="J1405" s="716">
        <v>46586000</v>
      </c>
    </row>
    <row r="1406" spans="1:10">
      <c r="A1406" s="712"/>
      <c r="B1406" s="712"/>
      <c r="C1406" s="712"/>
      <c r="D1406" s="712" t="s">
        <v>325</v>
      </c>
      <c r="E1406" s="712" t="s">
        <v>416</v>
      </c>
      <c r="F1406" s="712" t="s">
        <v>1844</v>
      </c>
      <c r="G1406" s="712" t="s">
        <v>130</v>
      </c>
      <c r="H1406" s="712" t="s">
        <v>585</v>
      </c>
      <c r="I1406" s="715" t="s">
        <v>1799</v>
      </c>
      <c r="J1406" s="716">
        <v>17812000</v>
      </c>
    </row>
    <row r="1407" spans="1:10">
      <c r="A1407" s="712"/>
      <c r="B1407" s="712"/>
      <c r="C1407" s="712"/>
      <c r="D1407" s="712" t="s">
        <v>325</v>
      </c>
      <c r="E1407" s="712" t="s">
        <v>416</v>
      </c>
      <c r="F1407" s="712" t="s">
        <v>1844</v>
      </c>
      <c r="G1407" s="712" t="s">
        <v>130</v>
      </c>
      <c r="H1407" s="712" t="s">
        <v>132</v>
      </c>
      <c r="I1407" s="715" t="s">
        <v>135</v>
      </c>
      <c r="J1407" s="716">
        <v>28774000</v>
      </c>
    </row>
    <row r="1408" spans="1:10">
      <c r="A1408" s="712"/>
      <c r="B1408" s="712"/>
      <c r="C1408" s="712"/>
      <c r="D1408" s="712" t="s">
        <v>325</v>
      </c>
      <c r="E1408" s="712" t="s">
        <v>416</v>
      </c>
      <c r="F1408" s="712" t="s">
        <v>1844</v>
      </c>
      <c r="G1408" s="712" t="s">
        <v>134</v>
      </c>
      <c r="H1408" s="712"/>
      <c r="I1408" s="715" t="s">
        <v>135</v>
      </c>
      <c r="J1408" s="716">
        <v>12271000</v>
      </c>
    </row>
    <row r="1409" spans="1:10">
      <c r="A1409" s="712"/>
      <c r="B1409" s="712"/>
      <c r="C1409" s="712"/>
      <c r="D1409" s="712" t="s">
        <v>325</v>
      </c>
      <c r="E1409" s="712" t="s">
        <v>416</v>
      </c>
      <c r="F1409" s="712" t="s">
        <v>1844</v>
      </c>
      <c r="G1409" s="712" t="s">
        <v>134</v>
      </c>
      <c r="H1409" s="712" t="s">
        <v>137</v>
      </c>
      <c r="I1409" s="715" t="s">
        <v>138</v>
      </c>
      <c r="J1409" s="716">
        <v>8048000</v>
      </c>
    </row>
    <row r="1410" spans="1:10">
      <c r="A1410" s="712"/>
      <c r="B1410" s="712"/>
      <c r="C1410" s="712"/>
      <c r="D1410" s="712" t="s">
        <v>325</v>
      </c>
      <c r="E1410" s="712" t="s">
        <v>416</v>
      </c>
      <c r="F1410" s="712" t="s">
        <v>1844</v>
      </c>
      <c r="G1410" s="712" t="s">
        <v>134</v>
      </c>
      <c r="H1410" s="712" t="s">
        <v>139</v>
      </c>
      <c r="I1410" s="715" t="s">
        <v>140</v>
      </c>
      <c r="J1410" s="716">
        <v>4223000</v>
      </c>
    </row>
    <row r="1411" spans="1:10">
      <c r="A1411" s="712"/>
      <c r="B1411" s="712"/>
      <c r="C1411" s="712"/>
      <c r="D1411" s="712" t="s">
        <v>325</v>
      </c>
      <c r="E1411" s="712" t="s">
        <v>416</v>
      </c>
      <c r="F1411" s="712" t="s">
        <v>1844</v>
      </c>
      <c r="G1411" s="712" t="s">
        <v>353</v>
      </c>
      <c r="H1411" s="712"/>
      <c r="I1411" s="715" t="s">
        <v>354</v>
      </c>
      <c r="J1411" s="716">
        <v>3273668000</v>
      </c>
    </row>
    <row r="1412" spans="1:10" ht="26.4">
      <c r="A1412" s="712"/>
      <c r="B1412" s="712"/>
      <c r="C1412" s="712"/>
      <c r="D1412" s="712" t="s">
        <v>325</v>
      </c>
      <c r="E1412" s="712" t="s">
        <v>416</v>
      </c>
      <c r="F1412" s="712" t="s">
        <v>1844</v>
      </c>
      <c r="G1412" s="712" t="s">
        <v>353</v>
      </c>
      <c r="H1412" s="712" t="s">
        <v>355</v>
      </c>
      <c r="I1412" s="715" t="s">
        <v>1893</v>
      </c>
      <c r="J1412" s="716">
        <v>3241168000</v>
      </c>
    </row>
    <row r="1413" spans="1:10">
      <c r="A1413" s="712"/>
      <c r="B1413" s="712"/>
      <c r="C1413" s="712"/>
      <c r="D1413" s="712" t="s">
        <v>325</v>
      </c>
      <c r="E1413" s="712" t="s">
        <v>416</v>
      </c>
      <c r="F1413" s="712" t="s">
        <v>1844</v>
      </c>
      <c r="G1413" s="712" t="s">
        <v>353</v>
      </c>
      <c r="H1413" s="712" t="s">
        <v>1003</v>
      </c>
      <c r="I1413" s="715" t="s">
        <v>136</v>
      </c>
      <c r="J1413" s="716">
        <v>32500000</v>
      </c>
    </row>
    <row r="1414" spans="1:10">
      <c r="A1414" s="712"/>
      <c r="B1414" s="712"/>
      <c r="C1414" s="712"/>
      <c r="D1414" s="712" t="s">
        <v>210</v>
      </c>
      <c r="E1414" s="712"/>
      <c r="F1414" s="712"/>
      <c r="G1414" s="712"/>
      <c r="H1414" s="712"/>
      <c r="I1414" s="715" t="s">
        <v>2022</v>
      </c>
      <c r="J1414" s="716">
        <v>40000000</v>
      </c>
    </row>
    <row r="1415" spans="1:10">
      <c r="A1415" s="712"/>
      <c r="B1415" s="712"/>
      <c r="C1415" s="712"/>
      <c r="D1415" s="712" t="s">
        <v>210</v>
      </c>
      <c r="E1415" s="712" t="s">
        <v>1371</v>
      </c>
      <c r="F1415" s="712"/>
      <c r="G1415" s="712"/>
      <c r="H1415" s="712"/>
      <c r="I1415" s="715" t="s">
        <v>1372</v>
      </c>
      <c r="J1415" s="716">
        <v>40000000</v>
      </c>
    </row>
    <row r="1416" spans="1:10">
      <c r="A1416" s="712"/>
      <c r="B1416" s="712"/>
      <c r="C1416" s="712"/>
      <c r="D1416" s="712" t="s">
        <v>210</v>
      </c>
      <c r="E1416" s="712" t="s">
        <v>1371</v>
      </c>
      <c r="F1416" s="712" t="s">
        <v>2023</v>
      </c>
      <c r="G1416" s="712"/>
      <c r="H1416" s="712"/>
      <c r="I1416" s="715" t="s">
        <v>2024</v>
      </c>
      <c r="J1416" s="716">
        <v>40000000</v>
      </c>
    </row>
    <row r="1417" spans="1:10" ht="26.4">
      <c r="A1417" s="712"/>
      <c r="B1417" s="712"/>
      <c r="C1417" s="712"/>
      <c r="D1417" s="712" t="s">
        <v>210</v>
      </c>
      <c r="E1417" s="712" t="s">
        <v>1371</v>
      </c>
      <c r="F1417" s="712" t="s">
        <v>2023</v>
      </c>
      <c r="G1417" s="712" t="s">
        <v>130</v>
      </c>
      <c r="H1417" s="712"/>
      <c r="I1417" s="715" t="s">
        <v>131</v>
      </c>
      <c r="J1417" s="716">
        <v>40000000</v>
      </c>
    </row>
    <row r="1418" spans="1:10">
      <c r="A1418" s="712"/>
      <c r="B1418" s="712"/>
      <c r="C1418" s="712"/>
      <c r="D1418" s="712" t="s">
        <v>210</v>
      </c>
      <c r="E1418" s="712" t="s">
        <v>1371</v>
      </c>
      <c r="F1418" s="712" t="s">
        <v>2023</v>
      </c>
      <c r="G1418" s="712" t="s">
        <v>130</v>
      </c>
      <c r="H1418" s="712" t="s">
        <v>132</v>
      </c>
      <c r="I1418" s="715" t="s">
        <v>135</v>
      </c>
      <c r="J1418" s="716">
        <v>40000000</v>
      </c>
    </row>
    <row r="1419" spans="1:10">
      <c r="A1419" s="712"/>
      <c r="B1419" s="712"/>
      <c r="C1419" s="712"/>
      <c r="D1419" s="712" t="s">
        <v>239</v>
      </c>
      <c r="E1419" s="712"/>
      <c r="F1419" s="712"/>
      <c r="G1419" s="712"/>
      <c r="H1419" s="712"/>
      <c r="I1419" s="715" t="s">
        <v>177</v>
      </c>
      <c r="J1419" s="716">
        <v>4358081500</v>
      </c>
    </row>
    <row r="1420" spans="1:10">
      <c r="A1420" s="712"/>
      <c r="B1420" s="712"/>
      <c r="C1420" s="712"/>
      <c r="D1420" s="712" t="s">
        <v>239</v>
      </c>
      <c r="E1420" s="712" t="s">
        <v>416</v>
      </c>
      <c r="F1420" s="712"/>
      <c r="G1420" s="712"/>
      <c r="H1420" s="712"/>
      <c r="I1420" s="715" t="s">
        <v>1814</v>
      </c>
      <c r="J1420" s="716">
        <v>3758081500</v>
      </c>
    </row>
    <row r="1421" spans="1:10" ht="26.4">
      <c r="A1421" s="712"/>
      <c r="B1421" s="712"/>
      <c r="C1421" s="712"/>
      <c r="D1421" s="712" t="s">
        <v>239</v>
      </c>
      <c r="E1421" s="712" t="s">
        <v>416</v>
      </c>
      <c r="F1421" s="712" t="s">
        <v>1921</v>
      </c>
      <c r="G1421" s="712"/>
      <c r="H1421" s="712"/>
      <c r="I1421" s="715" t="s">
        <v>1922</v>
      </c>
      <c r="J1421" s="716">
        <v>3758081500</v>
      </c>
    </row>
    <row r="1422" spans="1:10">
      <c r="A1422" s="712"/>
      <c r="B1422" s="712"/>
      <c r="C1422" s="712"/>
      <c r="D1422" s="712" t="s">
        <v>239</v>
      </c>
      <c r="E1422" s="712" t="s">
        <v>416</v>
      </c>
      <c r="F1422" s="712" t="s">
        <v>1921</v>
      </c>
      <c r="G1422" s="712" t="s">
        <v>115</v>
      </c>
      <c r="H1422" s="712"/>
      <c r="I1422" s="715" t="s">
        <v>1781</v>
      </c>
      <c r="J1422" s="716">
        <v>116100000</v>
      </c>
    </row>
    <row r="1423" spans="1:10">
      <c r="A1423" s="712"/>
      <c r="B1423" s="712"/>
      <c r="C1423" s="712"/>
      <c r="D1423" s="712" t="s">
        <v>239</v>
      </c>
      <c r="E1423" s="712" t="s">
        <v>416</v>
      </c>
      <c r="F1423" s="712" t="s">
        <v>1921</v>
      </c>
      <c r="G1423" s="712" t="s">
        <v>115</v>
      </c>
      <c r="H1423" s="712" t="s">
        <v>147</v>
      </c>
      <c r="I1423" s="715" t="s">
        <v>148</v>
      </c>
      <c r="J1423" s="716">
        <v>116100000</v>
      </c>
    </row>
    <row r="1424" spans="1:10" ht="39.6">
      <c r="A1424" s="712"/>
      <c r="B1424" s="712"/>
      <c r="C1424" s="712"/>
      <c r="D1424" s="712" t="s">
        <v>239</v>
      </c>
      <c r="E1424" s="712" t="s">
        <v>416</v>
      </c>
      <c r="F1424" s="712" t="s">
        <v>1921</v>
      </c>
      <c r="G1424" s="712" t="s">
        <v>560</v>
      </c>
      <c r="H1424" s="712"/>
      <c r="I1424" s="715" t="s">
        <v>1790</v>
      </c>
      <c r="J1424" s="716">
        <v>979451000</v>
      </c>
    </row>
    <row r="1425" spans="1:10" ht="26.4">
      <c r="A1425" s="712"/>
      <c r="B1425" s="712"/>
      <c r="C1425" s="712"/>
      <c r="D1425" s="712" t="s">
        <v>239</v>
      </c>
      <c r="E1425" s="712" t="s">
        <v>416</v>
      </c>
      <c r="F1425" s="712" t="s">
        <v>1921</v>
      </c>
      <c r="G1425" s="712" t="s">
        <v>560</v>
      </c>
      <c r="H1425" s="712" t="s">
        <v>563</v>
      </c>
      <c r="I1425" s="715" t="s">
        <v>13</v>
      </c>
      <c r="J1425" s="716">
        <v>979451000</v>
      </c>
    </row>
    <row r="1426" spans="1:10" ht="26.4">
      <c r="A1426" s="712"/>
      <c r="B1426" s="712"/>
      <c r="C1426" s="712"/>
      <c r="D1426" s="712" t="s">
        <v>239</v>
      </c>
      <c r="E1426" s="712" t="s">
        <v>416</v>
      </c>
      <c r="F1426" s="712" t="s">
        <v>1921</v>
      </c>
      <c r="G1426" s="712" t="s">
        <v>1796</v>
      </c>
      <c r="H1426" s="712"/>
      <c r="I1426" s="715" t="s">
        <v>1797</v>
      </c>
      <c r="J1426" s="716">
        <v>535800000</v>
      </c>
    </row>
    <row r="1427" spans="1:10">
      <c r="A1427" s="712"/>
      <c r="B1427" s="712"/>
      <c r="C1427" s="712"/>
      <c r="D1427" s="712" t="s">
        <v>239</v>
      </c>
      <c r="E1427" s="712" t="s">
        <v>416</v>
      </c>
      <c r="F1427" s="712" t="s">
        <v>1921</v>
      </c>
      <c r="G1427" s="712" t="s">
        <v>1796</v>
      </c>
      <c r="H1427" s="712" t="s">
        <v>1825</v>
      </c>
      <c r="I1427" s="715" t="s">
        <v>1794</v>
      </c>
      <c r="J1427" s="716">
        <v>75000000</v>
      </c>
    </row>
    <row r="1428" spans="1:10">
      <c r="A1428" s="712"/>
      <c r="B1428" s="712"/>
      <c r="C1428" s="712"/>
      <c r="D1428" s="712" t="s">
        <v>239</v>
      </c>
      <c r="E1428" s="712" t="s">
        <v>416</v>
      </c>
      <c r="F1428" s="712" t="s">
        <v>1921</v>
      </c>
      <c r="G1428" s="712" t="s">
        <v>1796</v>
      </c>
      <c r="H1428" s="712" t="s">
        <v>1798</v>
      </c>
      <c r="I1428" s="715" t="s">
        <v>1793</v>
      </c>
      <c r="J1428" s="716">
        <v>178200000</v>
      </c>
    </row>
    <row r="1429" spans="1:10">
      <c r="A1429" s="712"/>
      <c r="B1429" s="712"/>
      <c r="C1429" s="712"/>
      <c r="D1429" s="712" t="s">
        <v>239</v>
      </c>
      <c r="E1429" s="712" t="s">
        <v>416</v>
      </c>
      <c r="F1429" s="712" t="s">
        <v>1921</v>
      </c>
      <c r="G1429" s="712" t="s">
        <v>1796</v>
      </c>
      <c r="H1429" s="712" t="s">
        <v>1833</v>
      </c>
      <c r="I1429" s="715" t="s">
        <v>1834</v>
      </c>
      <c r="J1429" s="716">
        <v>282600000</v>
      </c>
    </row>
    <row r="1430" spans="1:10">
      <c r="A1430" s="712"/>
      <c r="B1430" s="712"/>
      <c r="C1430" s="712"/>
      <c r="D1430" s="712" t="s">
        <v>239</v>
      </c>
      <c r="E1430" s="712" t="s">
        <v>416</v>
      </c>
      <c r="F1430" s="712" t="s">
        <v>1921</v>
      </c>
      <c r="G1430" s="712" t="s">
        <v>178</v>
      </c>
      <c r="H1430" s="712"/>
      <c r="I1430" s="715" t="s">
        <v>179</v>
      </c>
      <c r="J1430" s="716">
        <v>1890694000</v>
      </c>
    </row>
    <row r="1431" spans="1:10" ht="26.4">
      <c r="A1431" s="712"/>
      <c r="B1431" s="712"/>
      <c r="C1431" s="712"/>
      <c r="D1431" s="712" t="s">
        <v>239</v>
      </c>
      <c r="E1431" s="712" t="s">
        <v>416</v>
      </c>
      <c r="F1431" s="712" t="s">
        <v>1921</v>
      </c>
      <c r="G1431" s="712" t="s">
        <v>178</v>
      </c>
      <c r="H1431" s="712" t="s">
        <v>180</v>
      </c>
      <c r="I1431" s="715" t="s">
        <v>1810</v>
      </c>
      <c r="J1431" s="716">
        <v>1890694000</v>
      </c>
    </row>
    <row r="1432" spans="1:10">
      <c r="A1432" s="712"/>
      <c r="B1432" s="712"/>
      <c r="C1432" s="712"/>
      <c r="D1432" s="712" t="s">
        <v>239</v>
      </c>
      <c r="E1432" s="712" t="s">
        <v>416</v>
      </c>
      <c r="F1432" s="712" t="s">
        <v>1921</v>
      </c>
      <c r="G1432" s="712" t="s">
        <v>19</v>
      </c>
      <c r="H1432" s="712"/>
      <c r="I1432" s="715" t="s">
        <v>133</v>
      </c>
      <c r="J1432" s="716">
        <v>236036500</v>
      </c>
    </row>
    <row r="1433" spans="1:10">
      <c r="A1433" s="712"/>
      <c r="B1433" s="712"/>
      <c r="C1433" s="712"/>
      <c r="D1433" s="712" t="s">
        <v>239</v>
      </c>
      <c r="E1433" s="712" t="s">
        <v>416</v>
      </c>
      <c r="F1433" s="712" t="s">
        <v>1921</v>
      </c>
      <c r="G1433" s="712" t="s">
        <v>19</v>
      </c>
      <c r="H1433" s="712" t="s">
        <v>20</v>
      </c>
      <c r="I1433" s="715" t="s">
        <v>21</v>
      </c>
      <c r="J1433" s="716">
        <v>60069000</v>
      </c>
    </row>
    <row r="1434" spans="1:10">
      <c r="A1434" s="712"/>
      <c r="B1434" s="712"/>
      <c r="C1434" s="712"/>
      <c r="D1434" s="712" t="s">
        <v>239</v>
      </c>
      <c r="E1434" s="712" t="s">
        <v>416</v>
      </c>
      <c r="F1434" s="712" t="s">
        <v>1921</v>
      </c>
      <c r="G1434" s="712" t="s">
        <v>19</v>
      </c>
      <c r="H1434" s="712" t="s">
        <v>22</v>
      </c>
      <c r="I1434" s="715" t="s">
        <v>23</v>
      </c>
      <c r="J1434" s="716">
        <v>168806000</v>
      </c>
    </row>
    <row r="1435" spans="1:10">
      <c r="A1435" s="712"/>
      <c r="B1435" s="712"/>
      <c r="C1435" s="712"/>
      <c r="D1435" s="712" t="s">
        <v>239</v>
      </c>
      <c r="E1435" s="712" t="s">
        <v>416</v>
      </c>
      <c r="F1435" s="712" t="s">
        <v>1921</v>
      </c>
      <c r="G1435" s="712" t="s">
        <v>19</v>
      </c>
      <c r="H1435" s="712" t="s">
        <v>245</v>
      </c>
      <c r="I1435" s="715" t="s">
        <v>135</v>
      </c>
      <c r="J1435" s="716">
        <v>7161500</v>
      </c>
    </row>
    <row r="1436" spans="1:10">
      <c r="A1436" s="712"/>
      <c r="B1436" s="712"/>
      <c r="C1436" s="712"/>
      <c r="D1436" s="712" t="s">
        <v>239</v>
      </c>
      <c r="E1436" s="712" t="s">
        <v>188</v>
      </c>
      <c r="F1436" s="712"/>
      <c r="G1436" s="712"/>
      <c r="H1436" s="712"/>
      <c r="I1436" s="715" t="s">
        <v>1374</v>
      </c>
      <c r="J1436" s="716">
        <v>600000000</v>
      </c>
    </row>
    <row r="1437" spans="1:10">
      <c r="A1437" s="712"/>
      <c r="B1437" s="712"/>
      <c r="C1437" s="712"/>
      <c r="D1437" s="712" t="s">
        <v>239</v>
      </c>
      <c r="E1437" s="712" t="s">
        <v>188</v>
      </c>
      <c r="F1437" s="712" t="s">
        <v>1018</v>
      </c>
      <c r="G1437" s="712"/>
      <c r="H1437" s="712"/>
      <c r="I1437" s="715" t="s">
        <v>1861</v>
      </c>
      <c r="J1437" s="716">
        <v>600000000</v>
      </c>
    </row>
    <row r="1438" spans="1:10">
      <c r="A1438" s="712"/>
      <c r="B1438" s="712"/>
      <c r="C1438" s="712"/>
      <c r="D1438" s="712" t="s">
        <v>239</v>
      </c>
      <c r="E1438" s="712" t="s">
        <v>188</v>
      </c>
      <c r="F1438" s="712" t="s">
        <v>1018</v>
      </c>
      <c r="G1438" s="712" t="s">
        <v>120</v>
      </c>
      <c r="H1438" s="712"/>
      <c r="I1438" s="715" t="s">
        <v>121</v>
      </c>
      <c r="J1438" s="716">
        <v>1500000</v>
      </c>
    </row>
    <row r="1439" spans="1:10">
      <c r="A1439" s="712"/>
      <c r="B1439" s="712"/>
      <c r="C1439" s="712"/>
      <c r="D1439" s="712" t="s">
        <v>239</v>
      </c>
      <c r="E1439" s="712" t="s">
        <v>188</v>
      </c>
      <c r="F1439" s="712" t="s">
        <v>1018</v>
      </c>
      <c r="G1439" s="712" t="s">
        <v>120</v>
      </c>
      <c r="H1439" s="712" t="s">
        <v>315</v>
      </c>
      <c r="I1439" s="715" t="s">
        <v>1831</v>
      </c>
      <c r="J1439" s="716">
        <v>1500000</v>
      </c>
    </row>
    <row r="1440" spans="1:10">
      <c r="A1440" s="712"/>
      <c r="B1440" s="712"/>
      <c r="C1440" s="712"/>
      <c r="D1440" s="712" t="s">
        <v>239</v>
      </c>
      <c r="E1440" s="712" t="s">
        <v>188</v>
      </c>
      <c r="F1440" s="712" t="s">
        <v>1018</v>
      </c>
      <c r="G1440" s="712" t="s">
        <v>160</v>
      </c>
      <c r="H1440" s="712"/>
      <c r="I1440" s="715" t="s">
        <v>161</v>
      </c>
      <c r="J1440" s="716">
        <v>15950000</v>
      </c>
    </row>
    <row r="1441" spans="1:10">
      <c r="A1441" s="712"/>
      <c r="B1441" s="712"/>
      <c r="C1441" s="712"/>
      <c r="D1441" s="712" t="s">
        <v>239</v>
      </c>
      <c r="E1441" s="712" t="s">
        <v>188</v>
      </c>
      <c r="F1441" s="712" t="s">
        <v>1018</v>
      </c>
      <c r="G1441" s="712" t="s">
        <v>160</v>
      </c>
      <c r="H1441" s="712" t="s">
        <v>162</v>
      </c>
      <c r="I1441" s="715" t="s">
        <v>163</v>
      </c>
      <c r="J1441" s="716">
        <v>1800000</v>
      </c>
    </row>
    <row r="1442" spans="1:10">
      <c r="A1442" s="712"/>
      <c r="B1442" s="712"/>
      <c r="C1442" s="712"/>
      <c r="D1442" s="712" t="s">
        <v>239</v>
      </c>
      <c r="E1442" s="712" t="s">
        <v>188</v>
      </c>
      <c r="F1442" s="712" t="s">
        <v>1018</v>
      </c>
      <c r="G1442" s="712" t="s">
        <v>160</v>
      </c>
      <c r="H1442" s="712" t="s">
        <v>544</v>
      </c>
      <c r="I1442" s="715" t="s">
        <v>545</v>
      </c>
      <c r="J1442" s="716">
        <v>1600000</v>
      </c>
    </row>
    <row r="1443" spans="1:10">
      <c r="A1443" s="712"/>
      <c r="B1443" s="712"/>
      <c r="C1443" s="712"/>
      <c r="D1443" s="712" t="s">
        <v>239</v>
      </c>
      <c r="E1443" s="712" t="s">
        <v>188</v>
      </c>
      <c r="F1443" s="712" t="s">
        <v>1018</v>
      </c>
      <c r="G1443" s="712" t="s">
        <v>160</v>
      </c>
      <c r="H1443" s="712" t="s">
        <v>547</v>
      </c>
      <c r="I1443" s="715" t="s">
        <v>548</v>
      </c>
      <c r="J1443" s="716">
        <v>200000</v>
      </c>
    </row>
    <row r="1444" spans="1:10">
      <c r="A1444" s="712"/>
      <c r="B1444" s="712"/>
      <c r="C1444" s="712"/>
      <c r="D1444" s="712" t="s">
        <v>239</v>
      </c>
      <c r="E1444" s="712" t="s">
        <v>188</v>
      </c>
      <c r="F1444" s="712" t="s">
        <v>1018</v>
      </c>
      <c r="G1444" s="712" t="s">
        <v>160</v>
      </c>
      <c r="H1444" s="712" t="s">
        <v>438</v>
      </c>
      <c r="I1444" s="715" t="s">
        <v>1786</v>
      </c>
      <c r="J1444" s="716">
        <v>1500000</v>
      </c>
    </row>
    <row r="1445" spans="1:10">
      <c r="A1445" s="712"/>
      <c r="B1445" s="712"/>
      <c r="C1445" s="712"/>
      <c r="D1445" s="712" t="s">
        <v>239</v>
      </c>
      <c r="E1445" s="712" t="s">
        <v>188</v>
      </c>
      <c r="F1445" s="712" t="s">
        <v>1018</v>
      </c>
      <c r="G1445" s="712" t="s">
        <v>160</v>
      </c>
      <c r="H1445" s="712" t="s">
        <v>549</v>
      </c>
      <c r="I1445" s="715" t="s">
        <v>550</v>
      </c>
      <c r="J1445" s="716">
        <v>4000000</v>
      </c>
    </row>
    <row r="1446" spans="1:10">
      <c r="A1446" s="712"/>
      <c r="B1446" s="712"/>
      <c r="C1446" s="712"/>
      <c r="D1446" s="712" t="s">
        <v>239</v>
      </c>
      <c r="E1446" s="712" t="s">
        <v>188</v>
      </c>
      <c r="F1446" s="712" t="s">
        <v>1018</v>
      </c>
      <c r="G1446" s="712" t="s">
        <v>160</v>
      </c>
      <c r="H1446" s="712" t="s">
        <v>551</v>
      </c>
      <c r="I1446" s="715" t="s">
        <v>133</v>
      </c>
      <c r="J1446" s="716">
        <v>6850000</v>
      </c>
    </row>
    <row r="1447" spans="1:10" ht="26.4">
      <c r="A1447" s="712"/>
      <c r="B1447" s="712"/>
      <c r="C1447" s="712"/>
      <c r="D1447" s="712" t="s">
        <v>239</v>
      </c>
      <c r="E1447" s="712" t="s">
        <v>188</v>
      </c>
      <c r="F1447" s="712" t="s">
        <v>1018</v>
      </c>
      <c r="G1447" s="712" t="s">
        <v>130</v>
      </c>
      <c r="H1447" s="712"/>
      <c r="I1447" s="715" t="s">
        <v>131</v>
      </c>
      <c r="J1447" s="716">
        <v>38550000</v>
      </c>
    </row>
    <row r="1448" spans="1:10" ht="26.4">
      <c r="A1448" s="712"/>
      <c r="B1448" s="712"/>
      <c r="C1448" s="712"/>
      <c r="D1448" s="712" t="s">
        <v>239</v>
      </c>
      <c r="E1448" s="712" t="s">
        <v>188</v>
      </c>
      <c r="F1448" s="712" t="s">
        <v>1018</v>
      </c>
      <c r="G1448" s="712" t="s">
        <v>130</v>
      </c>
      <c r="H1448" s="712" t="s">
        <v>14</v>
      </c>
      <c r="I1448" s="715" t="s">
        <v>1800</v>
      </c>
      <c r="J1448" s="716">
        <v>15332100</v>
      </c>
    </row>
    <row r="1449" spans="1:10">
      <c r="A1449" s="712"/>
      <c r="B1449" s="712"/>
      <c r="C1449" s="712"/>
      <c r="D1449" s="712" t="s">
        <v>239</v>
      </c>
      <c r="E1449" s="712" t="s">
        <v>188</v>
      </c>
      <c r="F1449" s="712" t="s">
        <v>1018</v>
      </c>
      <c r="G1449" s="712" t="s">
        <v>130</v>
      </c>
      <c r="H1449" s="712" t="s">
        <v>132</v>
      </c>
      <c r="I1449" s="715" t="s">
        <v>135</v>
      </c>
      <c r="J1449" s="716">
        <v>23217900</v>
      </c>
    </row>
    <row r="1450" spans="1:10">
      <c r="A1450" s="712"/>
      <c r="B1450" s="712"/>
      <c r="C1450" s="712"/>
      <c r="D1450" s="712" t="s">
        <v>239</v>
      </c>
      <c r="E1450" s="712" t="s">
        <v>188</v>
      </c>
      <c r="F1450" s="712" t="s">
        <v>1018</v>
      </c>
      <c r="G1450" s="712" t="s">
        <v>134</v>
      </c>
      <c r="H1450" s="712"/>
      <c r="I1450" s="715" t="s">
        <v>135</v>
      </c>
      <c r="J1450" s="716">
        <v>544000000</v>
      </c>
    </row>
    <row r="1451" spans="1:10">
      <c r="A1451" s="712"/>
      <c r="B1451" s="712"/>
      <c r="C1451" s="712"/>
      <c r="D1451" s="712" t="s">
        <v>239</v>
      </c>
      <c r="E1451" s="712" t="s">
        <v>188</v>
      </c>
      <c r="F1451" s="712" t="s">
        <v>1018</v>
      </c>
      <c r="G1451" s="712" t="s">
        <v>134</v>
      </c>
      <c r="H1451" s="712" t="s">
        <v>139</v>
      </c>
      <c r="I1451" s="715" t="s">
        <v>140</v>
      </c>
      <c r="J1451" s="716">
        <v>544000000</v>
      </c>
    </row>
    <row r="1452" spans="1:10">
      <c r="A1452" s="712"/>
      <c r="B1452" s="712"/>
      <c r="C1452" s="712"/>
      <c r="D1452" s="712" t="s">
        <v>246</v>
      </c>
      <c r="E1452" s="712"/>
      <c r="F1452" s="712"/>
      <c r="G1452" s="712"/>
      <c r="H1452" s="712"/>
      <c r="I1452" s="712"/>
      <c r="J1452" s="716">
        <v>4635016800</v>
      </c>
    </row>
    <row r="1453" spans="1:10">
      <c r="A1453" s="712"/>
      <c r="B1453" s="712"/>
      <c r="C1453" s="712"/>
      <c r="D1453" s="712" t="s">
        <v>246</v>
      </c>
      <c r="E1453" s="712" t="s">
        <v>416</v>
      </c>
      <c r="F1453" s="712"/>
      <c r="G1453" s="712"/>
      <c r="H1453" s="712"/>
      <c r="I1453" s="715" t="s">
        <v>1814</v>
      </c>
      <c r="J1453" s="716">
        <v>70000000</v>
      </c>
    </row>
    <row r="1454" spans="1:10">
      <c r="A1454" s="712"/>
      <c r="B1454" s="712"/>
      <c r="C1454" s="712"/>
      <c r="D1454" s="712" t="s">
        <v>246</v>
      </c>
      <c r="E1454" s="712" t="s">
        <v>416</v>
      </c>
      <c r="F1454" s="712" t="s">
        <v>1904</v>
      </c>
      <c r="G1454" s="712"/>
      <c r="H1454" s="712"/>
      <c r="I1454" s="715" t="s">
        <v>1905</v>
      </c>
      <c r="J1454" s="716">
        <v>70000000</v>
      </c>
    </row>
    <row r="1455" spans="1:10" ht="39.6">
      <c r="A1455" s="712"/>
      <c r="B1455" s="712"/>
      <c r="C1455" s="712"/>
      <c r="D1455" s="712" t="s">
        <v>246</v>
      </c>
      <c r="E1455" s="712" t="s">
        <v>416</v>
      </c>
      <c r="F1455" s="712" t="s">
        <v>1904</v>
      </c>
      <c r="G1455" s="712" t="s">
        <v>560</v>
      </c>
      <c r="H1455" s="712"/>
      <c r="I1455" s="715" t="s">
        <v>1790</v>
      </c>
      <c r="J1455" s="716">
        <v>70000000</v>
      </c>
    </row>
    <row r="1456" spans="1:10" ht="26.4">
      <c r="A1456" s="712"/>
      <c r="B1456" s="712"/>
      <c r="C1456" s="712"/>
      <c r="D1456" s="712" t="s">
        <v>246</v>
      </c>
      <c r="E1456" s="712" t="s">
        <v>416</v>
      </c>
      <c r="F1456" s="712" t="s">
        <v>1904</v>
      </c>
      <c r="G1456" s="712" t="s">
        <v>560</v>
      </c>
      <c r="H1456" s="712" t="s">
        <v>563</v>
      </c>
      <c r="I1456" s="715" t="s">
        <v>13</v>
      </c>
      <c r="J1456" s="716">
        <v>70000000</v>
      </c>
    </row>
    <row r="1457" spans="1:10">
      <c r="A1457" s="712"/>
      <c r="B1457" s="712"/>
      <c r="C1457" s="712"/>
      <c r="D1457" s="712" t="s">
        <v>246</v>
      </c>
      <c r="E1457" s="712" t="s">
        <v>188</v>
      </c>
      <c r="F1457" s="712"/>
      <c r="G1457" s="712"/>
      <c r="H1457" s="712"/>
      <c r="I1457" s="715" t="s">
        <v>1374</v>
      </c>
      <c r="J1457" s="716">
        <v>4142323800</v>
      </c>
    </row>
    <row r="1458" spans="1:10">
      <c r="A1458" s="712"/>
      <c r="B1458" s="712"/>
      <c r="C1458" s="712"/>
      <c r="D1458" s="712" t="s">
        <v>246</v>
      </c>
      <c r="E1458" s="712" t="s">
        <v>188</v>
      </c>
      <c r="F1458" s="712" t="s">
        <v>1018</v>
      </c>
      <c r="G1458" s="712"/>
      <c r="H1458" s="712"/>
      <c r="I1458" s="715" t="s">
        <v>1861</v>
      </c>
      <c r="J1458" s="716">
        <v>3140323800</v>
      </c>
    </row>
    <row r="1459" spans="1:10">
      <c r="A1459" s="712"/>
      <c r="B1459" s="712"/>
      <c r="C1459" s="712"/>
      <c r="D1459" s="712" t="s">
        <v>246</v>
      </c>
      <c r="E1459" s="712" t="s">
        <v>188</v>
      </c>
      <c r="F1459" s="712" t="s">
        <v>1018</v>
      </c>
      <c r="G1459" s="712" t="s">
        <v>96</v>
      </c>
      <c r="H1459" s="712"/>
      <c r="I1459" s="715" t="s">
        <v>97</v>
      </c>
      <c r="J1459" s="716">
        <v>6500000</v>
      </c>
    </row>
    <row r="1460" spans="1:10">
      <c r="A1460" s="712"/>
      <c r="B1460" s="712"/>
      <c r="C1460" s="712"/>
      <c r="D1460" s="712" t="s">
        <v>246</v>
      </c>
      <c r="E1460" s="712" t="s">
        <v>188</v>
      </c>
      <c r="F1460" s="712" t="s">
        <v>1018</v>
      </c>
      <c r="G1460" s="712" t="s">
        <v>96</v>
      </c>
      <c r="H1460" s="712" t="s">
        <v>864</v>
      </c>
      <c r="I1460" s="715" t="s">
        <v>1770</v>
      </c>
      <c r="J1460" s="716">
        <v>6500000</v>
      </c>
    </row>
    <row r="1461" spans="1:10">
      <c r="A1461" s="712"/>
      <c r="B1461" s="712"/>
      <c r="C1461" s="712"/>
      <c r="D1461" s="712" t="s">
        <v>246</v>
      </c>
      <c r="E1461" s="712" t="s">
        <v>188</v>
      </c>
      <c r="F1461" s="712" t="s">
        <v>1018</v>
      </c>
      <c r="G1461" s="712" t="s">
        <v>115</v>
      </c>
      <c r="H1461" s="712"/>
      <c r="I1461" s="715" t="s">
        <v>1781</v>
      </c>
      <c r="J1461" s="716">
        <v>30120000</v>
      </c>
    </row>
    <row r="1462" spans="1:10">
      <c r="A1462" s="712"/>
      <c r="B1462" s="712"/>
      <c r="C1462" s="712"/>
      <c r="D1462" s="712" t="s">
        <v>246</v>
      </c>
      <c r="E1462" s="712" t="s">
        <v>188</v>
      </c>
      <c r="F1462" s="712" t="s">
        <v>1018</v>
      </c>
      <c r="G1462" s="712" t="s">
        <v>115</v>
      </c>
      <c r="H1462" s="712" t="s">
        <v>116</v>
      </c>
      <c r="I1462" s="715" t="s">
        <v>117</v>
      </c>
      <c r="J1462" s="716">
        <v>25420000</v>
      </c>
    </row>
    <row r="1463" spans="1:10">
      <c r="A1463" s="712"/>
      <c r="B1463" s="712"/>
      <c r="C1463" s="712"/>
      <c r="D1463" s="712" t="s">
        <v>246</v>
      </c>
      <c r="E1463" s="712" t="s">
        <v>188</v>
      </c>
      <c r="F1463" s="712" t="s">
        <v>1018</v>
      </c>
      <c r="G1463" s="712" t="s">
        <v>115</v>
      </c>
      <c r="H1463" s="712" t="s">
        <v>118</v>
      </c>
      <c r="I1463" s="715" t="s">
        <v>119</v>
      </c>
      <c r="J1463" s="716">
        <v>4700000</v>
      </c>
    </row>
    <row r="1464" spans="1:10">
      <c r="A1464" s="712"/>
      <c r="B1464" s="712"/>
      <c r="C1464" s="712"/>
      <c r="D1464" s="712" t="s">
        <v>246</v>
      </c>
      <c r="E1464" s="712" t="s">
        <v>188</v>
      </c>
      <c r="F1464" s="712" t="s">
        <v>1018</v>
      </c>
      <c r="G1464" s="712" t="s">
        <v>120</v>
      </c>
      <c r="H1464" s="712"/>
      <c r="I1464" s="715" t="s">
        <v>121</v>
      </c>
      <c r="J1464" s="716">
        <v>20000000</v>
      </c>
    </row>
    <row r="1465" spans="1:10">
      <c r="A1465" s="712"/>
      <c r="B1465" s="712"/>
      <c r="C1465" s="712"/>
      <c r="D1465" s="712" t="s">
        <v>246</v>
      </c>
      <c r="E1465" s="712" t="s">
        <v>188</v>
      </c>
      <c r="F1465" s="712" t="s">
        <v>1018</v>
      </c>
      <c r="G1465" s="712" t="s">
        <v>120</v>
      </c>
      <c r="H1465" s="712" t="s">
        <v>315</v>
      </c>
      <c r="I1465" s="715" t="s">
        <v>1831</v>
      </c>
      <c r="J1465" s="716">
        <v>20000000</v>
      </c>
    </row>
    <row r="1466" spans="1:10">
      <c r="A1466" s="712"/>
      <c r="B1466" s="712"/>
      <c r="C1466" s="712"/>
      <c r="D1466" s="712" t="s">
        <v>246</v>
      </c>
      <c r="E1466" s="712" t="s">
        <v>188</v>
      </c>
      <c r="F1466" s="712" t="s">
        <v>1018</v>
      </c>
      <c r="G1466" s="712" t="s">
        <v>160</v>
      </c>
      <c r="H1466" s="712"/>
      <c r="I1466" s="715" t="s">
        <v>161</v>
      </c>
      <c r="J1466" s="716">
        <v>16910000</v>
      </c>
    </row>
    <row r="1467" spans="1:10">
      <c r="A1467" s="712"/>
      <c r="B1467" s="712"/>
      <c r="C1467" s="712"/>
      <c r="D1467" s="712" t="s">
        <v>246</v>
      </c>
      <c r="E1467" s="712" t="s">
        <v>188</v>
      </c>
      <c r="F1467" s="712" t="s">
        <v>1018</v>
      </c>
      <c r="G1467" s="712" t="s">
        <v>160</v>
      </c>
      <c r="H1467" s="712" t="s">
        <v>544</v>
      </c>
      <c r="I1467" s="715" t="s">
        <v>545</v>
      </c>
      <c r="J1467" s="716">
        <v>600000</v>
      </c>
    </row>
    <row r="1468" spans="1:10">
      <c r="A1468" s="712"/>
      <c r="B1468" s="712"/>
      <c r="C1468" s="712"/>
      <c r="D1468" s="712" t="s">
        <v>246</v>
      </c>
      <c r="E1468" s="712" t="s">
        <v>188</v>
      </c>
      <c r="F1468" s="712" t="s">
        <v>1018</v>
      </c>
      <c r="G1468" s="712" t="s">
        <v>160</v>
      </c>
      <c r="H1468" s="712" t="s">
        <v>551</v>
      </c>
      <c r="I1468" s="715" t="s">
        <v>133</v>
      </c>
      <c r="J1468" s="716">
        <v>16310000</v>
      </c>
    </row>
    <row r="1469" spans="1:10">
      <c r="A1469" s="712"/>
      <c r="B1469" s="712"/>
      <c r="C1469" s="712"/>
      <c r="D1469" s="712" t="s">
        <v>246</v>
      </c>
      <c r="E1469" s="712" t="s">
        <v>188</v>
      </c>
      <c r="F1469" s="712" t="s">
        <v>1018</v>
      </c>
      <c r="G1469" s="712" t="s">
        <v>1801</v>
      </c>
      <c r="H1469" s="712"/>
      <c r="I1469" s="715" t="s">
        <v>1802</v>
      </c>
      <c r="J1469" s="716">
        <v>10000000</v>
      </c>
    </row>
    <row r="1470" spans="1:10">
      <c r="A1470" s="712"/>
      <c r="B1470" s="712"/>
      <c r="C1470" s="712"/>
      <c r="D1470" s="712" t="s">
        <v>246</v>
      </c>
      <c r="E1470" s="712" t="s">
        <v>188</v>
      </c>
      <c r="F1470" s="712" t="s">
        <v>1018</v>
      </c>
      <c r="G1470" s="712" t="s">
        <v>1801</v>
      </c>
      <c r="H1470" s="712" t="s">
        <v>2013</v>
      </c>
      <c r="I1470" s="715" t="s">
        <v>2014</v>
      </c>
      <c r="J1470" s="716">
        <v>10000000</v>
      </c>
    </row>
    <row r="1471" spans="1:10">
      <c r="A1471" s="712"/>
      <c r="B1471" s="712"/>
      <c r="C1471" s="712"/>
      <c r="D1471" s="712" t="s">
        <v>246</v>
      </c>
      <c r="E1471" s="712" t="s">
        <v>188</v>
      </c>
      <c r="F1471" s="712" t="s">
        <v>1018</v>
      </c>
      <c r="G1471" s="712" t="s">
        <v>31</v>
      </c>
      <c r="H1471" s="712"/>
      <c r="I1471" s="715" t="s">
        <v>32</v>
      </c>
      <c r="J1471" s="716">
        <v>1715550000</v>
      </c>
    </row>
    <row r="1472" spans="1:10">
      <c r="A1472" s="712"/>
      <c r="B1472" s="712"/>
      <c r="C1472" s="712"/>
      <c r="D1472" s="712" t="s">
        <v>246</v>
      </c>
      <c r="E1472" s="712" t="s">
        <v>188</v>
      </c>
      <c r="F1472" s="712" t="s">
        <v>1018</v>
      </c>
      <c r="G1472" s="712" t="s">
        <v>31</v>
      </c>
      <c r="H1472" s="712" t="s">
        <v>33</v>
      </c>
      <c r="I1472" s="715" t="s">
        <v>135</v>
      </c>
      <c r="J1472" s="716">
        <v>1715550000</v>
      </c>
    </row>
    <row r="1473" spans="1:10">
      <c r="A1473" s="712"/>
      <c r="B1473" s="712"/>
      <c r="C1473" s="712"/>
      <c r="D1473" s="712" t="s">
        <v>246</v>
      </c>
      <c r="E1473" s="712" t="s">
        <v>188</v>
      </c>
      <c r="F1473" s="712" t="s">
        <v>1018</v>
      </c>
      <c r="G1473" s="712" t="s">
        <v>134</v>
      </c>
      <c r="H1473" s="712"/>
      <c r="I1473" s="715" t="s">
        <v>135</v>
      </c>
      <c r="J1473" s="716">
        <v>1341243800</v>
      </c>
    </row>
    <row r="1474" spans="1:10">
      <c r="A1474" s="712"/>
      <c r="B1474" s="712"/>
      <c r="C1474" s="712"/>
      <c r="D1474" s="712" t="s">
        <v>246</v>
      </c>
      <c r="E1474" s="712" t="s">
        <v>188</v>
      </c>
      <c r="F1474" s="712" t="s">
        <v>1018</v>
      </c>
      <c r="G1474" s="712" t="s">
        <v>134</v>
      </c>
      <c r="H1474" s="712" t="s">
        <v>139</v>
      </c>
      <c r="I1474" s="715" t="s">
        <v>140</v>
      </c>
      <c r="J1474" s="716">
        <v>1341243800</v>
      </c>
    </row>
    <row r="1475" spans="1:10">
      <c r="A1475" s="712"/>
      <c r="B1475" s="712"/>
      <c r="C1475" s="712"/>
      <c r="D1475" s="712" t="s">
        <v>246</v>
      </c>
      <c r="E1475" s="712" t="s">
        <v>188</v>
      </c>
      <c r="F1475" s="712" t="s">
        <v>956</v>
      </c>
      <c r="G1475" s="712"/>
      <c r="H1475" s="712"/>
      <c r="I1475" s="715" t="s">
        <v>1867</v>
      </c>
      <c r="J1475" s="716">
        <v>450000000</v>
      </c>
    </row>
    <row r="1476" spans="1:10" ht="39.6">
      <c r="A1476" s="712"/>
      <c r="B1476" s="712"/>
      <c r="C1476" s="712"/>
      <c r="D1476" s="712" t="s">
        <v>246</v>
      </c>
      <c r="E1476" s="712" t="s">
        <v>188</v>
      </c>
      <c r="F1476" s="712" t="s">
        <v>956</v>
      </c>
      <c r="G1476" s="712" t="s">
        <v>560</v>
      </c>
      <c r="H1476" s="712"/>
      <c r="I1476" s="715" t="s">
        <v>1790</v>
      </c>
      <c r="J1476" s="716">
        <v>450000000</v>
      </c>
    </row>
    <row r="1477" spans="1:10">
      <c r="A1477" s="712"/>
      <c r="B1477" s="712"/>
      <c r="C1477" s="712"/>
      <c r="D1477" s="712" t="s">
        <v>246</v>
      </c>
      <c r="E1477" s="712" t="s">
        <v>188</v>
      </c>
      <c r="F1477" s="712" t="s">
        <v>956</v>
      </c>
      <c r="G1477" s="712" t="s">
        <v>560</v>
      </c>
      <c r="H1477" s="712" t="s">
        <v>528</v>
      </c>
      <c r="I1477" s="715" t="s">
        <v>529</v>
      </c>
      <c r="J1477" s="716">
        <v>450000000</v>
      </c>
    </row>
    <row r="1478" spans="1:10">
      <c r="A1478" s="712"/>
      <c r="B1478" s="712"/>
      <c r="C1478" s="712"/>
      <c r="D1478" s="712" t="s">
        <v>246</v>
      </c>
      <c r="E1478" s="712" t="s">
        <v>188</v>
      </c>
      <c r="F1478" s="712" t="s">
        <v>1870</v>
      </c>
      <c r="G1478" s="712"/>
      <c r="H1478" s="712"/>
      <c r="I1478" s="715" t="s">
        <v>1871</v>
      </c>
      <c r="J1478" s="716">
        <v>300000000</v>
      </c>
    </row>
    <row r="1479" spans="1:10" ht="39.6">
      <c r="A1479" s="712"/>
      <c r="B1479" s="712"/>
      <c r="C1479" s="712"/>
      <c r="D1479" s="712" t="s">
        <v>246</v>
      </c>
      <c r="E1479" s="712" t="s">
        <v>188</v>
      </c>
      <c r="F1479" s="712" t="s">
        <v>1870</v>
      </c>
      <c r="G1479" s="712" t="s">
        <v>560</v>
      </c>
      <c r="H1479" s="712"/>
      <c r="I1479" s="715" t="s">
        <v>1790</v>
      </c>
      <c r="J1479" s="716">
        <v>300000000</v>
      </c>
    </row>
    <row r="1480" spans="1:10">
      <c r="A1480" s="712"/>
      <c r="B1480" s="712"/>
      <c r="C1480" s="712"/>
      <c r="D1480" s="712" t="s">
        <v>246</v>
      </c>
      <c r="E1480" s="712" t="s">
        <v>188</v>
      </c>
      <c r="F1480" s="712" t="s">
        <v>1870</v>
      </c>
      <c r="G1480" s="712" t="s">
        <v>560</v>
      </c>
      <c r="H1480" s="712" t="s">
        <v>254</v>
      </c>
      <c r="I1480" s="715" t="s">
        <v>255</v>
      </c>
      <c r="J1480" s="716">
        <v>300000000</v>
      </c>
    </row>
    <row r="1481" spans="1:10">
      <c r="A1481" s="712"/>
      <c r="B1481" s="712"/>
      <c r="C1481" s="712"/>
      <c r="D1481" s="712" t="s">
        <v>246</v>
      </c>
      <c r="E1481" s="712" t="s">
        <v>188</v>
      </c>
      <c r="F1481" s="712" t="s">
        <v>2030</v>
      </c>
      <c r="G1481" s="712"/>
      <c r="H1481" s="712"/>
      <c r="I1481" s="715" t="s">
        <v>2031</v>
      </c>
      <c r="J1481" s="716">
        <v>252000000</v>
      </c>
    </row>
    <row r="1482" spans="1:10" ht="39.6">
      <c r="A1482" s="712"/>
      <c r="B1482" s="712"/>
      <c r="C1482" s="712"/>
      <c r="D1482" s="712" t="s">
        <v>246</v>
      </c>
      <c r="E1482" s="712" t="s">
        <v>188</v>
      </c>
      <c r="F1482" s="712" t="s">
        <v>2030</v>
      </c>
      <c r="G1482" s="712" t="s">
        <v>560</v>
      </c>
      <c r="H1482" s="712"/>
      <c r="I1482" s="715" t="s">
        <v>1790</v>
      </c>
      <c r="J1482" s="716">
        <v>252000000</v>
      </c>
    </row>
    <row r="1483" spans="1:10" ht="26.4">
      <c r="A1483" s="712"/>
      <c r="B1483" s="712"/>
      <c r="C1483" s="712"/>
      <c r="D1483" s="712" t="s">
        <v>246</v>
      </c>
      <c r="E1483" s="712" t="s">
        <v>188</v>
      </c>
      <c r="F1483" s="712" t="s">
        <v>2030</v>
      </c>
      <c r="G1483" s="712" t="s">
        <v>560</v>
      </c>
      <c r="H1483" s="712" t="s">
        <v>563</v>
      </c>
      <c r="I1483" s="715" t="s">
        <v>13</v>
      </c>
      <c r="J1483" s="716">
        <v>252000000</v>
      </c>
    </row>
    <row r="1484" spans="1:10" ht="26.4">
      <c r="A1484" s="712"/>
      <c r="B1484" s="712"/>
      <c r="C1484" s="712"/>
      <c r="D1484" s="712" t="s">
        <v>246</v>
      </c>
      <c r="E1484" s="712" t="s">
        <v>223</v>
      </c>
      <c r="F1484" s="712"/>
      <c r="G1484" s="712"/>
      <c r="H1484" s="712"/>
      <c r="I1484" s="715" t="s">
        <v>1765</v>
      </c>
      <c r="J1484" s="716">
        <v>422693000</v>
      </c>
    </row>
    <row r="1485" spans="1:10">
      <c r="A1485" s="712"/>
      <c r="B1485" s="712"/>
      <c r="C1485" s="712"/>
      <c r="D1485" s="712" t="s">
        <v>246</v>
      </c>
      <c r="E1485" s="712" t="s">
        <v>223</v>
      </c>
      <c r="F1485" s="712" t="s">
        <v>1766</v>
      </c>
      <c r="G1485" s="712"/>
      <c r="H1485" s="712"/>
      <c r="I1485" s="715" t="s">
        <v>1767</v>
      </c>
      <c r="J1485" s="716">
        <v>422693000</v>
      </c>
    </row>
    <row r="1486" spans="1:10">
      <c r="A1486" s="712"/>
      <c r="B1486" s="712"/>
      <c r="C1486" s="712"/>
      <c r="D1486" s="712" t="s">
        <v>246</v>
      </c>
      <c r="E1486" s="712" t="s">
        <v>223</v>
      </c>
      <c r="F1486" s="712" t="s">
        <v>1766</v>
      </c>
      <c r="G1486" s="712" t="s">
        <v>115</v>
      </c>
      <c r="H1486" s="712"/>
      <c r="I1486" s="715" t="s">
        <v>1781</v>
      </c>
      <c r="J1486" s="716">
        <v>2000000</v>
      </c>
    </row>
    <row r="1487" spans="1:10">
      <c r="A1487" s="712"/>
      <c r="B1487" s="712"/>
      <c r="C1487" s="712"/>
      <c r="D1487" s="712" t="s">
        <v>246</v>
      </c>
      <c r="E1487" s="712" t="s">
        <v>223</v>
      </c>
      <c r="F1487" s="712" t="s">
        <v>1766</v>
      </c>
      <c r="G1487" s="712" t="s">
        <v>115</v>
      </c>
      <c r="H1487" s="712" t="s">
        <v>116</v>
      </c>
      <c r="I1487" s="715" t="s">
        <v>117</v>
      </c>
      <c r="J1487" s="716">
        <v>2000000</v>
      </c>
    </row>
    <row r="1488" spans="1:10" ht="39.6">
      <c r="A1488" s="712"/>
      <c r="B1488" s="712"/>
      <c r="C1488" s="712"/>
      <c r="D1488" s="712" t="s">
        <v>246</v>
      </c>
      <c r="E1488" s="712" t="s">
        <v>223</v>
      </c>
      <c r="F1488" s="712" t="s">
        <v>1766</v>
      </c>
      <c r="G1488" s="712" t="s">
        <v>560</v>
      </c>
      <c r="H1488" s="712"/>
      <c r="I1488" s="715" t="s">
        <v>1790</v>
      </c>
      <c r="J1488" s="716">
        <v>69623000</v>
      </c>
    </row>
    <row r="1489" spans="1:10">
      <c r="A1489" s="712"/>
      <c r="B1489" s="712"/>
      <c r="C1489" s="712"/>
      <c r="D1489" s="712" t="s">
        <v>246</v>
      </c>
      <c r="E1489" s="712" t="s">
        <v>223</v>
      </c>
      <c r="F1489" s="712" t="s">
        <v>1766</v>
      </c>
      <c r="G1489" s="712" t="s">
        <v>560</v>
      </c>
      <c r="H1489" s="712" t="s">
        <v>5</v>
      </c>
      <c r="I1489" s="715" t="s">
        <v>6</v>
      </c>
      <c r="J1489" s="716">
        <v>69623000</v>
      </c>
    </row>
    <row r="1490" spans="1:10">
      <c r="A1490" s="712"/>
      <c r="B1490" s="712"/>
      <c r="C1490" s="712"/>
      <c r="D1490" s="712" t="s">
        <v>246</v>
      </c>
      <c r="E1490" s="712" t="s">
        <v>223</v>
      </c>
      <c r="F1490" s="712" t="s">
        <v>1766</v>
      </c>
      <c r="G1490" s="712" t="s">
        <v>31</v>
      </c>
      <c r="H1490" s="712"/>
      <c r="I1490" s="715" t="s">
        <v>32</v>
      </c>
      <c r="J1490" s="716">
        <v>346820000</v>
      </c>
    </row>
    <row r="1491" spans="1:10">
      <c r="A1491" s="712"/>
      <c r="B1491" s="712"/>
      <c r="C1491" s="712"/>
      <c r="D1491" s="712" t="s">
        <v>246</v>
      </c>
      <c r="E1491" s="712" t="s">
        <v>223</v>
      </c>
      <c r="F1491" s="712" t="s">
        <v>1766</v>
      </c>
      <c r="G1491" s="712" t="s">
        <v>31</v>
      </c>
      <c r="H1491" s="712" t="s">
        <v>33</v>
      </c>
      <c r="I1491" s="715" t="s">
        <v>135</v>
      </c>
      <c r="J1491" s="716">
        <v>346820000</v>
      </c>
    </row>
    <row r="1492" spans="1:10">
      <c r="A1492" s="712"/>
      <c r="B1492" s="712"/>
      <c r="C1492" s="712"/>
      <c r="D1492" s="712" t="s">
        <v>246</v>
      </c>
      <c r="E1492" s="712" t="s">
        <v>223</v>
      </c>
      <c r="F1492" s="712" t="s">
        <v>1766</v>
      </c>
      <c r="G1492" s="712" t="s">
        <v>134</v>
      </c>
      <c r="H1492" s="712"/>
      <c r="I1492" s="715" t="s">
        <v>135</v>
      </c>
      <c r="J1492" s="716">
        <v>4250000</v>
      </c>
    </row>
    <row r="1493" spans="1:10">
      <c r="A1493" s="712"/>
      <c r="B1493" s="712"/>
      <c r="C1493" s="712"/>
      <c r="D1493" s="712" t="s">
        <v>246</v>
      </c>
      <c r="E1493" s="712" t="s">
        <v>223</v>
      </c>
      <c r="F1493" s="712" t="s">
        <v>1766</v>
      </c>
      <c r="G1493" s="712" t="s">
        <v>134</v>
      </c>
      <c r="H1493" s="712" t="s">
        <v>139</v>
      </c>
      <c r="I1493" s="715" t="s">
        <v>140</v>
      </c>
      <c r="J1493" s="716">
        <v>4250000</v>
      </c>
    </row>
    <row r="1494" spans="1:10">
      <c r="A1494" s="712"/>
      <c r="B1494" s="712" t="s">
        <v>2214</v>
      </c>
      <c r="C1494" s="715" t="s">
        <v>2215</v>
      </c>
      <c r="D1494" s="712"/>
      <c r="E1494" s="712"/>
      <c r="F1494" s="712"/>
      <c r="G1494" s="712"/>
      <c r="H1494" s="712"/>
      <c r="I1494" s="712"/>
      <c r="J1494" s="716">
        <v>2732814000</v>
      </c>
    </row>
    <row r="1495" spans="1:10">
      <c r="A1495" s="712"/>
      <c r="B1495" s="712"/>
      <c r="C1495" s="712"/>
      <c r="D1495" s="712" t="s">
        <v>1060</v>
      </c>
      <c r="E1495" s="712"/>
      <c r="F1495" s="712"/>
      <c r="G1495" s="712"/>
      <c r="H1495" s="712"/>
      <c r="I1495" s="715" t="s">
        <v>1063</v>
      </c>
      <c r="J1495" s="716">
        <v>2732814000</v>
      </c>
    </row>
    <row r="1496" spans="1:10" ht="26.4">
      <c r="A1496" s="712"/>
      <c r="B1496" s="712"/>
      <c r="C1496" s="712"/>
      <c r="D1496" s="712" t="s">
        <v>1060</v>
      </c>
      <c r="E1496" s="712" t="s">
        <v>223</v>
      </c>
      <c r="F1496" s="712"/>
      <c r="G1496" s="712"/>
      <c r="H1496" s="712"/>
      <c r="I1496" s="715" t="s">
        <v>1765</v>
      </c>
      <c r="J1496" s="716">
        <v>2732814000</v>
      </c>
    </row>
    <row r="1497" spans="1:10">
      <c r="A1497" s="712"/>
      <c r="B1497" s="712"/>
      <c r="C1497" s="712"/>
      <c r="D1497" s="712" t="s">
        <v>1060</v>
      </c>
      <c r="E1497" s="712" t="s">
        <v>223</v>
      </c>
      <c r="F1497" s="712" t="s">
        <v>1766</v>
      </c>
      <c r="G1497" s="712"/>
      <c r="H1497" s="712"/>
      <c r="I1497" s="715" t="s">
        <v>1767</v>
      </c>
      <c r="J1497" s="716">
        <v>2732814000</v>
      </c>
    </row>
    <row r="1498" spans="1:10" ht="26.4">
      <c r="A1498" s="712"/>
      <c r="B1498" s="712"/>
      <c r="C1498" s="712"/>
      <c r="D1498" s="712" t="s">
        <v>1060</v>
      </c>
      <c r="E1498" s="712" t="s">
        <v>223</v>
      </c>
      <c r="F1498" s="712" t="s">
        <v>1766</v>
      </c>
      <c r="G1498" s="712" t="s">
        <v>1796</v>
      </c>
      <c r="H1498" s="712"/>
      <c r="I1498" s="715" t="s">
        <v>1797</v>
      </c>
      <c r="J1498" s="716">
        <v>1479200000</v>
      </c>
    </row>
    <row r="1499" spans="1:10">
      <c r="A1499" s="712"/>
      <c r="B1499" s="712"/>
      <c r="C1499" s="712"/>
      <c r="D1499" s="712" t="s">
        <v>1060</v>
      </c>
      <c r="E1499" s="712" t="s">
        <v>223</v>
      </c>
      <c r="F1499" s="712" t="s">
        <v>1766</v>
      </c>
      <c r="G1499" s="712" t="s">
        <v>1796</v>
      </c>
      <c r="H1499" s="712" t="s">
        <v>1798</v>
      </c>
      <c r="I1499" s="715" t="s">
        <v>1793</v>
      </c>
      <c r="J1499" s="716">
        <v>1479200000</v>
      </c>
    </row>
    <row r="1500" spans="1:10" ht="26.4">
      <c r="A1500" s="712"/>
      <c r="B1500" s="712"/>
      <c r="C1500" s="712"/>
      <c r="D1500" s="712" t="s">
        <v>1060</v>
      </c>
      <c r="E1500" s="712" t="s">
        <v>223</v>
      </c>
      <c r="F1500" s="712" t="s">
        <v>1766</v>
      </c>
      <c r="G1500" s="712" t="s">
        <v>130</v>
      </c>
      <c r="H1500" s="712"/>
      <c r="I1500" s="715" t="s">
        <v>131</v>
      </c>
      <c r="J1500" s="716">
        <v>1253614000</v>
      </c>
    </row>
    <row r="1501" spans="1:10">
      <c r="A1501" s="712"/>
      <c r="B1501" s="712"/>
      <c r="C1501" s="712"/>
      <c r="D1501" s="712" t="s">
        <v>1060</v>
      </c>
      <c r="E1501" s="712" t="s">
        <v>223</v>
      </c>
      <c r="F1501" s="712" t="s">
        <v>1766</v>
      </c>
      <c r="G1501" s="712" t="s">
        <v>130</v>
      </c>
      <c r="H1501" s="712" t="s">
        <v>585</v>
      </c>
      <c r="I1501" s="715" t="s">
        <v>1799</v>
      </c>
      <c r="J1501" s="716">
        <v>1253614000</v>
      </c>
    </row>
    <row r="1502" spans="1:10" ht="26.4">
      <c r="A1502" s="712"/>
      <c r="B1502" s="712" t="s">
        <v>2216</v>
      </c>
      <c r="C1502" s="715" t="s">
        <v>2791</v>
      </c>
      <c r="D1502" s="712"/>
      <c r="E1502" s="712"/>
      <c r="F1502" s="712"/>
      <c r="G1502" s="712"/>
      <c r="H1502" s="712"/>
      <c r="I1502" s="712"/>
      <c r="J1502" s="716">
        <v>5387000000</v>
      </c>
    </row>
    <row r="1503" spans="1:10">
      <c r="A1503" s="712"/>
      <c r="B1503" s="712"/>
      <c r="C1503" s="712"/>
      <c r="D1503" s="712" t="s">
        <v>1840</v>
      </c>
      <c r="E1503" s="712"/>
      <c r="F1503" s="712"/>
      <c r="G1503" s="712"/>
      <c r="H1503" s="712"/>
      <c r="I1503" s="715" t="s">
        <v>1760</v>
      </c>
      <c r="J1503" s="716">
        <v>5387000000</v>
      </c>
    </row>
    <row r="1504" spans="1:10">
      <c r="A1504" s="712"/>
      <c r="B1504" s="712"/>
      <c r="C1504" s="712"/>
      <c r="D1504" s="712" t="s">
        <v>1840</v>
      </c>
      <c r="E1504" s="712" t="s">
        <v>423</v>
      </c>
      <c r="F1504" s="712"/>
      <c r="G1504" s="712"/>
      <c r="H1504" s="712"/>
      <c r="I1504" s="715" t="s">
        <v>1849</v>
      </c>
      <c r="J1504" s="716">
        <v>5387000000</v>
      </c>
    </row>
    <row r="1505" spans="1:10">
      <c r="A1505" s="712"/>
      <c r="B1505" s="712"/>
      <c r="C1505" s="712"/>
      <c r="D1505" s="712" t="s">
        <v>1840</v>
      </c>
      <c r="E1505" s="712" t="s">
        <v>423</v>
      </c>
      <c r="F1505" s="712" t="s">
        <v>181</v>
      </c>
      <c r="G1505" s="712"/>
      <c r="H1505" s="712"/>
      <c r="I1505" s="715" t="s">
        <v>1948</v>
      </c>
      <c r="J1505" s="716">
        <v>5387000000</v>
      </c>
    </row>
    <row r="1506" spans="1:10" ht="39.6">
      <c r="A1506" s="712"/>
      <c r="B1506" s="712"/>
      <c r="C1506" s="712"/>
      <c r="D1506" s="712" t="s">
        <v>1840</v>
      </c>
      <c r="E1506" s="712" t="s">
        <v>423</v>
      </c>
      <c r="F1506" s="712" t="s">
        <v>181</v>
      </c>
      <c r="G1506" s="712" t="s">
        <v>560</v>
      </c>
      <c r="H1506" s="712"/>
      <c r="I1506" s="715" t="s">
        <v>1790</v>
      </c>
      <c r="J1506" s="716">
        <v>2774116000</v>
      </c>
    </row>
    <row r="1507" spans="1:10">
      <c r="A1507" s="712"/>
      <c r="B1507" s="712"/>
      <c r="C1507" s="712"/>
      <c r="D1507" s="712" t="s">
        <v>1840</v>
      </c>
      <c r="E1507" s="712" t="s">
        <v>423</v>
      </c>
      <c r="F1507" s="712" t="s">
        <v>181</v>
      </c>
      <c r="G1507" s="712" t="s">
        <v>560</v>
      </c>
      <c r="H1507" s="712" t="s">
        <v>388</v>
      </c>
      <c r="I1507" s="715" t="s">
        <v>1915</v>
      </c>
      <c r="J1507" s="716">
        <v>2774116000</v>
      </c>
    </row>
    <row r="1508" spans="1:10" ht="26.4">
      <c r="A1508" s="712"/>
      <c r="B1508" s="712"/>
      <c r="C1508" s="712"/>
      <c r="D1508" s="712" t="s">
        <v>1840</v>
      </c>
      <c r="E1508" s="712" t="s">
        <v>423</v>
      </c>
      <c r="F1508" s="712" t="s">
        <v>181</v>
      </c>
      <c r="G1508" s="712" t="s">
        <v>1796</v>
      </c>
      <c r="H1508" s="712"/>
      <c r="I1508" s="715" t="s">
        <v>1797</v>
      </c>
      <c r="J1508" s="716">
        <v>2606634000</v>
      </c>
    </row>
    <row r="1509" spans="1:10">
      <c r="A1509" s="712"/>
      <c r="B1509" s="712"/>
      <c r="C1509" s="712"/>
      <c r="D1509" s="712" t="s">
        <v>1840</v>
      </c>
      <c r="E1509" s="712" t="s">
        <v>423</v>
      </c>
      <c r="F1509" s="712" t="s">
        <v>181</v>
      </c>
      <c r="G1509" s="712" t="s">
        <v>1796</v>
      </c>
      <c r="H1509" s="712" t="s">
        <v>1833</v>
      </c>
      <c r="I1509" s="715" t="s">
        <v>1834</v>
      </c>
      <c r="J1509" s="716">
        <v>2606634000</v>
      </c>
    </row>
    <row r="1510" spans="1:10" ht="26.4">
      <c r="A1510" s="712"/>
      <c r="B1510" s="712"/>
      <c r="C1510" s="712"/>
      <c r="D1510" s="712" t="s">
        <v>1840</v>
      </c>
      <c r="E1510" s="712" t="s">
        <v>423</v>
      </c>
      <c r="F1510" s="712" t="s">
        <v>181</v>
      </c>
      <c r="G1510" s="712" t="s">
        <v>130</v>
      </c>
      <c r="H1510" s="712"/>
      <c r="I1510" s="715" t="s">
        <v>131</v>
      </c>
      <c r="J1510" s="716">
        <v>3250000</v>
      </c>
    </row>
    <row r="1511" spans="1:10">
      <c r="A1511" s="712"/>
      <c r="B1511" s="712"/>
      <c r="C1511" s="712"/>
      <c r="D1511" s="712" t="s">
        <v>1840</v>
      </c>
      <c r="E1511" s="712" t="s">
        <v>423</v>
      </c>
      <c r="F1511" s="712" t="s">
        <v>181</v>
      </c>
      <c r="G1511" s="712" t="s">
        <v>130</v>
      </c>
      <c r="H1511" s="712" t="s">
        <v>132</v>
      </c>
      <c r="I1511" s="715" t="s">
        <v>135</v>
      </c>
      <c r="J1511" s="716">
        <v>3250000</v>
      </c>
    </row>
    <row r="1512" spans="1:10">
      <c r="A1512" s="712"/>
      <c r="B1512" s="712"/>
      <c r="C1512" s="712"/>
      <c r="D1512" s="712" t="s">
        <v>1840</v>
      </c>
      <c r="E1512" s="712" t="s">
        <v>423</v>
      </c>
      <c r="F1512" s="712" t="s">
        <v>181</v>
      </c>
      <c r="G1512" s="712" t="s">
        <v>134</v>
      </c>
      <c r="H1512" s="712"/>
      <c r="I1512" s="715" t="s">
        <v>135</v>
      </c>
      <c r="J1512" s="716">
        <v>3000000</v>
      </c>
    </row>
    <row r="1513" spans="1:10">
      <c r="A1513" s="712"/>
      <c r="B1513" s="712"/>
      <c r="C1513" s="712"/>
      <c r="D1513" s="712" t="s">
        <v>1840</v>
      </c>
      <c r="E1513" s="712" t="s">
        <v>423</v>
      </c>
      <c r="F1513" s="712" t="s">
        <v>181</v>
      </c>
      <c r="G1513" s="712" t="s">
        <v>134</v>
      </c>
      <c r="H1513" s="712" t="s">
        <v>9</v>
      </c>
      <c r="I1513" s="715" t="s">
        <v>1805</v>
      </c>
      <c r="J1513" s="716">
        <v>3000000</v>
      </c>
    </row>
    <row r="1514" spans="1:10" ht="26.4">
      <c r="A1514" s="712"/>
      <c r="B1514" s="712" t="s">
        <v>2217</v>
      </c>
      <c r="C1514" s="715" t="s">
        <v>2792</v>
      </c>
      <c r="D1514" s="712"/>
      <c r="E1514" s="712"/>
      <c r="F1514" s="712"/>
      <c r="G1514" s="712"/>
      <c r="H1514" s="712"/>
      <c r="I1514" s="712"/>
      <c r="J1514" s="716">
        <v>4436625515</v>
      </c>
    </row>
    <row r="1515" spans="1:10">
      <c r="A1515" s="712"/>
      <c r="B1515" s="712"/>
      <c r="C1515" s="712"/>
      <c r="D1515" s="712" t="s">
        <v>280</v>
      </c>
      <c r="E1515" s="712"/>
      <c r="F1515" s="712"/>
      <c r="G1515" s="712"/>
      <c r="H1515" s="712"/>
      <c r="I1515" s="715" t="s">
        <v>281</v>
      </c>
      <c r="J1515" s="716">
        <v>3284625515</v>
      </c>
    </row>
    <row r="1516" spans="1:10">
      <c r="A1516" s="712"/>
      <c r="B1516" s="712"/>
      <c r="C1516" s="712"/>
      <c r="D1516" s="712" t="s">
        <v>280</v>
      </c>
      <c r="E1516" s="712" t="s">
        <v>188</v>
      </c>
      <c r="F1516" s="712"/>
      <c r="G1516" s="712"/>
      <c r="H1516" s="712"/>
      <c r="I1516" s="715" t="s">
        <v>1374</v>
      </c>
      <c r="J1516" s="716">
        <v>3284625515</v>
      </c>
    </row>
    <row r="1517" spans="1:10">
      <c r="A1517" s="712"/>
      <c r="B1517" s="712"/>
      <c r="C1517" s="712"/>
      <c r="D1517" s="712" t="s">
        <v>280</v>
      </c>
      <c r="E1517" s="712" t="s">
        <v>188</v>
      </c>
      <c r="F1517" s="712" t="s">
        <v>189</v>
      </c>
      <c r="G1517" s="712"/>
      <c r="H1517" s="712"/>
      <c r="I1517" s="715" t="s">
        <v>1872</v>
      </c>
      <c r="J1517" s="716">
        <v>3284625515</v>
      </c>
    </row>
    <row r="1518" spans="1:10">
      <c r="A1518" s="712"/>
      <c r="B1518" s="712"/>
      <c r="C1518" s="712"/>
      <c r="D1518" s="712" t="s">
        <v>280</v>
      </c>
      <c r="E1518" s="712" t="s">
        <v>188</v>
      </c>
      <c r="F1518" s="712" t="s">
        <v>189</v>
      </c>
      <c r="G1518" s="712" t="s">
        <v>160</v>
      </c>
      <c r="H1518" s="712"/>
      <c r="I1518" s="715" t="s">
        <v>161</v>
      </c>
      <c r="J1518" s="716">
        <v>103890895</v>
      </c>
    </row>
    <row r="1519" spans="1:10">
      <c r="A1519" s="712"/>
      <c r="B1519" s="712"/>
      <c r="C1519" s="712"/>
      <c r="D1519" s="712" t="s">
        <v>280</v>
      </c>
      <c r="E1519" s="712" t="s">
        <v>188</v>
      </c>
      <c r="F1519" s="712" t="s">
        <v>189</v>
      </c>
      <c r="G1519" s="712" t="s">
        <v>160</v>
      </c>
      <c r="H1519" s="712" t="s">
        <v>162</v>
      </c>
      <c r="I1519" s="715" t="s">
        <v>163</v>
      </c>
      <c r="J1519" s="716">
        <v>21350000</v>
      </c>
    </row>
    <row r="1520" spans="1:10">
      <c r="A1520" s="712"/>
      <c r="B1520" s="712"/>
      <c r="C1520" s="712"/>
      <c r="D1520" s="712" t="s">
        <v>280</v>
      </c>
      <c r="E1520" s="712" t="s">
        <v>188</v>
      </c>
      <c r="F1520" s="712" t="s">
        <v>189</v>
      </c>
      <c r="G1520" s="712" t="s">
        <v>160</v>
      </c>
      <c r="H1520" s="712" t="s">
        <v>544</v>
      </c>
      <c r="I1520" s="715" t="s">
        <v>545</v>
      </c>
      <c r="J1520" s="716">
        <v>14400000</v>
      </c>
    </row>
    <row r="1521" spans="1:10">
      <c r="A1521" s="712"/>
      <c r="B1521" s="712"/>
      <c r="C1521" s="712"/>
      <c r="D1521" s="712" t="s">
        <v>280</v>
      </c>
      <c r="E1521" s="712" t="s">
        <v>188</v>
      </c>
      <c r="F1521" s="712" t="s">
        <v>189</v>
      </c>
      <c r="G1521" s="712" t="s">
        <v>160</v>
      </c>
      <c r="H1521" s="712" t="s">
        <v>547</v>
      </c>
      <c r="I1521" s="715" t="s">
        <v>548</v>
      </c>
      <c r="J1521" s="716">
        <v>7600000</v>
      </c>
    </row>
    <row r="1522" spans="1:10">
      <c r="A1522" s="712"/>
      <c r="B1522" s="712"/>
      <c r="C1522" s="712"/>
      <c r="D1522" s="712" t="s">
        <v>280</v>
      </c>
      <c r="E1522" s="712" t="s">
        <v>188</v>
      </c>
      <c r="F1522" s="712" t="s">
        <v>189</v>
      </c>
      <c r="G1522" s="712" t="s">
        <v>160</v>
      </c>
      <c r="H1522" s="712" t="s">
        <v>551</v>
      </c>
      <c r="I1522" s="715" t="s">
        <v>133</v>
      </c>
      <c r="J1522" s="716">
        <v>60540895</v>
      </c>
    </row>
    <row r="1523" spans="1:10">
      <c r="A1523" s="712"/>
      <c r="B1523" s="712"/>
      <c r="C1523" s="712"/>
      <c r="D1523" s="712" t="s">
        <v>280</v>
      </c>
      <c r="E1523" s="712" t="s">
        <v>188</v>
      </c>
      <c r="F1523" s="712" t="s">
        <v>189</v>
      </c>
      <c r="G1523" s="712" t="s">
        <v>125</v>
      </c>
      <c r="H1523" s="712"/>
      <c r="I1523" s="715" t="s">
        <v>126</v>
      </c>
      <c r="J1523" s="716">
        <v>14060000</v>
      </c>
    </row>
    <row r="1524" spans="1:10">
      <c r="A1524" s="712"/>
      <c r="B1524" s="712"/>
      <c r="C1524" s="712"/>
      <c r="D1524" s="712" t="s">
        <v>280</v>
      </c>
      <c r="E1524" s="712" t="s">
        <v>188</v>
      </c>
      <c r="F1524" s="712" t="s">
        <v>189</v>
      </c>
      <c r="G1524" s="712" t="s">
        <v>125</v>
      </c>
      <c r="H1524" s="712" t="s">
        <v>430</v>
      </c>
      <c r="I1524" s="715" t="s">
        <v>431</v>
      </c>
      <c r="J1524" s="716">
        <v>6840000</v>
      </c>
    </row>
    <row r="1525" spans="1:10">
      <c r="A1525" s="712"/>
      <c r="B1525" s="712"/>
      <c r="C1525" s="712"/>
      <c r="D1525" s="712" t="s">
        <v>280</v>
      </c>
      <c r="E1525" s="712" t="s">
        <v>188</v>
      </c>
      <c r="F1525" s="712" t="s">
        <v>189</v>
      </c>
      <c r="G1525" s="712" t="s">
        <v>125</v>
      </c>
      <c r="H1525" s="712" t="s">
        <v>552</v>
      </c>
      <c r="I1525" s="715" t="s">
        <v>553</v>
      </c>
      <c r="J1525" s="716">
        <v>4520000</v>
      </c>
    </row>
    <row r="1526" spans="1:10">
      <c r="A1526" s="712"/>
      <c r="B1526" s="712"/>
      <c r="C1526" s="712"/>
      <c r="D1526" s="712" t="s">
        <v>280</v>
      </c>
      <c r="E1526" s="712" t="s">
        <v>188</v>
      </c>
      <c r="F1526" s="712" t="s">
        <v>189</v>
      </c>
      <c r="G1526" s="712" t="s">
        <v>125</v>
      </c>
      <c r="H1526" s="712" t="s">
        <v>127</v>
      </c>
      <c r="I1526" s="715" t="s">
        <v>128</v>
      </c>
      <c r="J1526" s="716">
        <v>2700000</v>
      </c>
    </row>
    <row r="1527" spans="1:10" ht="39.6">
      <c r="A1527" s="712"/>
      <c r="B1527" s="712"/>
      <c r="C1527" s="712"/>
      <c r="D1527" s="712" t="s">
        <v>280</v>
      </c>
      <c r="E1527" s="712" t="s">
        <v>188</v>
      </c>
      <c r="F1527" s="712" t="s">
        <v>189</v>
      </c>
      <c r="G1527" s="712" t="s">
        <v>560</v>
      </c>
      <c r="H1527" s="712"/>
      <c r="I1527" s="715" t="s">
        <v>1790</v>
      </c>
      <c r="J1527" s="716">
        <v>1140218620</v>
      </c>
    </row>
    <row r="1528" spans="1:10">
      <c r="A1528" s="712"/>
      <c r="B1528" s="712"/>
      <c r="C1528" s="712"/>
      <c r="D1528" s="712" t="s">
        <v>280</v>
      </c>
      <c r="E1528" s="712" t="s">
        <v>188</v>
      </c>
      <c r="F1528" s="712" t="s">
        <v>189</v>
      </c>
      <c r="G1528" s="712" t="s">
        <v>560</v>
      </c>
      <c r="H1528" s="712" t="s">
        <v>7</v>
      </c>
      <c r="I1528" s="715" t="s">
        <v>1795</v>
      </c>
      <c r="J1528" s="716">
        <v>210754000</v>
      </c>
    </row>
    <row r="1529" spans="1:10" ht="26.4">
      <c r="A1529" s="712"/>
      <c r="B1529" s="712"/>
      <c r="C1529" s="712"/>
      <c r="D1529" s="712" t="s">
        <v>280</v>
      </c>
      <c r="E1529" s="712" t="s">
        <v>188</v>
      </c>
      <c r="F1529" s="712" t="s">
        <v>189</v>
      </c>
      <c r="G1529" s="712" t="s">
        <v>560</v>
      </c>
      <c r="H1529" s="712" t="s">
        <v>563</v>
      </c>
      <c r="I1529" s="715" t="s">
        <v>13</v>
      </c>
      <c r="J1529" s="716">
        <v>929464620</v>
      </c>
    </row>
    <row r="1530" spans="1:10" ht="26.4">
      <c r="A1530" s="712"/>
      <c r="B1530" s="712"/>
      <c r="C1530" s="712"/>
      <c r="D1530" s="712" t="s">
        <v>280</v>
      </c>
      <c r="E1530" s="712" t="s">
        <v>188</v>
      </c>
      <c r="F1530" s="712" t="s">
        <v>189</v>
      </c>
      <c r="G1530" s="712" t="s">
        <v>1796</v>
      </c>
      <c r="H1530" s="712"/>
      <c r="I1530" s="715" t="s">
        <v>1797</v>
      </c>
      <c r="J1530" s="716">
        <v>1534520000</v>
      </c>
    </row>
    <row r="1531" spans="1:10">
      <c r="A1531" s="712"/>
      <c r="B1531" s="712"/>
      <c r="C1531" s="712"/>
      <c r="D1531" s="712" t="s">
        <v>280</v>
      </c>
      <c r="E1531" s="712" t="s">
        <v>188</v>
      </c>
      <c r="F1531" s="712" t="s">
        <v>189</v>
      </c>
      <c r="G1531" s="712" t="s">
        <v>1796</v>
      </c>
      <c r="H1531" s="712" t="s">
        <v>1833</v>
      </c>
      <c r="I1531" s="715" t="s">
        <v>1834</v>
      </c>
      <c r="J1531" s="716">
        <v>1534520000</v>
      </c>
    </row>
    <row r="1532" spans="1:10" ht="26.4">
      <c r="A1532" s="712"/>
      <c r="B1532" s="712"/>
      <c r="C1532" s="712"/>
      <c r="D1532" s="712" t="s">
        <v>280</v>
      </c>
      <c r="E1532" s="712" t="s">
        <v>188</v>
      </c>
      <c r="F1532" s="712" t="s">
        <v>189</v>
      </c>
      <c r="G1532" s="712" t="s">
        <v>130</v>
      </c>
      <c r="H1532" s="712"/>
      <c r="I1532" s="715" t="s">
        <v>131</v>
      </c>
      <c r="J1532" s="716">
        <v>202936000</v>
      </c>
    </row>
    <row r="1533" spans="1:10" ht="26.4">
      <c r="A1533" s="712"/>
      <c r="B1533" s="712"/>
      <c r="C1533" s="712"/>
      <c r="D1533" s="712" t="s">
        <v>280</v>
      </c>
      <c r="E1533" s="712" t="s">
        <v>188</v>
      </c>
      <c r="F1533" s="712" t="s">
        <v>189</v>
      </c>
      <c r="G1533" s="712" t="s">
        <v>130</v>
      </c>
      <c r="H1533" s="712" t="s">
        <v>14</v>
      </c>
      <c r="I1533" s="715" t="s">
        <v>1800</v>
      </c>
      <c r="J1533" s="716">
        <v>202936000</v>
      </c>
    </row>
    <row r="1534" spans="1:10">
      <c r="A1534" s="712"/>
      <c r="B1534" s="712"/>
      <c r="C1534" s="712"/>
      <c r="D1534" s="712" t="s">
        <v>280</v>
      </c>
      <c r="E1534" s="712" t="s">
        <v>188</v>
      </c>
      <c r="F1534" s="712" t="s">
        <v>189</v>
      </c>
      <c r="G1534" s="712" t="s">
        <v>134</v>
      </c>
      <c r="H1534" s="712"/>
      <c r="I1534" s="715" t="s">
        <v>135</v>
      </c>
      <c r="J1534" s="716">
        <v>289000000</v>
      </c>
    </row>
    <row r="1535" spans="1:10">
      <c r="A1535" s="712"/>
      <c r="B1535" s="712"/>
      <c r="C1535" s="712"/>
      <c r="D1535" s="712" t="s">
        <v>280</v>
      </c>
      <c r="E1535" s="712" t="s">
        <v>188</v>
      </c>
      <c r="F1535" s="712" t="s">
        <v>189</v>
      </c>
      <c r="G1535" s="712" t="s">
        <v>134</v>
      </c>
      <c r="H1535" s="712" t="s">
        <v>139</v>
      </c>
      <c r="I1535" s="715" t="s">
        <v>140</v>
      </c>
      <c r="J1535" s="716">
        <v>289000000</v>
      </c>
    </row>
    <row r="1536" spans="1:10">
      <c r="A1536" s="712"/>
      <c r="B1536" s="712"/>
      <c r="C1536" s="712"/>
      <c r="D1536" s="712" t="s">
        <v>284</v>
      </c>
      <c r="E1536" s="712"/>
      <c r="F1536" s="712"/>
      <c r="G1536" s="712"/>
      <c r="H1536" s="712"/>
      <c r="I1536" s="715" t="s">
        <v>285</v>
      </c>
      <c r="J1536" s="716">
        <v>1152000000</v>
      </c>
    </row>
    <row r="1537" spans="1:10">
      <c r="A1537" s="712"/>
      <c r="B1537" s="712"/>
      <c r="C1537" s="712"/>
      <c r="D1537" s="712" t="s">
        <v>284</v>
      </c>
      <c r="E1537" s="712" t="s">
        <v>188</v>
      </c>
      <c r="F1537" s="712"/>
      <c r="G1537" s="712"/>
      <c r="H1537" s="712"/>
      <c r="I1537" s="715" t="s">
        <v>1374</v>
      </c>
      <c r="J1537" s="716">
        <v>1152000000</v>
      </c>
    </row>
    <row r="1538" spans="1:10" ht="39.6">
      <c r="A1538" s="712"/>
      <c r="B1538" s="712"/>
      <c r="C1538" s="712"/>
      <c r="D1538" s="712" t="s">
        <v>284</v>
      </c>
      <c r="E1538" s="712" t="s">
        <v>188</v>
      </c>
      <c r="F1538" s="712" t="s">
        <v>1837</v>
      </c>
      <c r="G1538" s="712"/>
      <c r="H1538" s="712"/>
      <c r="I1538" s="715" t="s">
        <v>1838</v>
      </c>
      <c r="J1538" s="716">
        <v>1152000000</v>
      </c>
    </row>
    <row r="1539" spans="1:10">
      <c r="A1539" s="712"/>
      <c r="B1539" s="712"/>
      <c r="C1539" s="712"/>
      <c r="D1539" s="712" t="s">
        <v>284</v>
      </c>
      <c r="E1539" s="712" t="s">
        <v>188</v>
      </c>
      <c r="F1539" s="712" t="s">
        <v>1837</v>
      </c>
      <c r="G1539" s="712" t="s">
        <v>160</v>
      </c>
      <c r="H1539" s="712"/>
      <c r="I1539" s="715" t="s">
        <v>161</v>
      </c>
      <c r="J1539" s="716">
        <v>9855000</v>
      </c>
    </row>
    <row r="1540" spans="1:10">
      <c r="A1540" s="712"/>
      <c r="B1540" s="712"/>
      <c r="C1540" s="712"/>
      <c r="D1540" s="712" t="s">
        <v>284</v>
      </c>
      <c r="E1540" s="712" t="s">
        <v>188</v>
      </c>
      <c r="F1540" s="712" t="s">
        <v>1837</v>
      </c>
      <c r="G1540" s="712" t="s">
        <v>160</v>
      </c>
      <c r="H1540" s="712" t="s">
        <v>162</v>
      </c>
      <c r="I1540" s="715" t="s">
        <v>163</v>
      </c>
      <c r="J1540" s="716">
        <v>9855000</v>
      </c>
    </row>
    <row r="1541" spans="1:10">
      <c r="A1541" s="712"/>
      <c r="B1541" s="712"/>
      <c r="C1541" s="712"/>
      <c r="D1541" s="712" t="s">
        <v>284</v>
      </c>
      <c r="E1541" s="712" t="s">
        <v>188</v>
      </c>
      <c r="F1541" s="712" t="s">
        <v>1837</v>
      </c>
      <c r="G1541" s="712" t="s">
        <v>554</v>
      </c>
      <c r="H1541" s="712"/>
      <c r="I1541" s="715" t="s">
        <v>555</v>
      </c>
      <c r="J1541" s="716">
        <v>35000000</v>
      </c>
    </row>
    <row r="1542" spans="1:10">
      <c r="A1542" s="712"/>
      <c r="B1542" s="712"/>
      <c r="C1542" s="712"/>
      <c r="D1542" s="712" t="s">
        <v>284</v>
      </c>
      <c r="E1542" s="712" t="s">
        <v>188</v>
      </c>
      <c r="F1542" s="712" t="s">
        <v>1837</v>
      </c>
      <c r="G1542" s="712" t="s">
        <v>554</v>
      </c>
      <c r="H1542" s="712" t="s">
        <v>556</v>
      </c>
      <c r="I1542" s="715" t="s">
        <v>557</v>
      </c>
      <c r="J1542" s="716">
        <v>35000000</v>
      </c>
    </row>
    <row r="1543" spans="1:10" ht="26.4">
      <c r="A1543" s="712"/>
      <c r="B1543" s="712"/>
      <c r="C1543" s="712"/>
      <c r="D1543" s="712" t="s">
        <v>284</v>
      </c>
      <c r="E1543" s="712" t="s">
        <v>188</v>
      </c>
      <c r="F1543" s="712" t="s">
        <v>1837</v>
      </c>
      <c r="G1543" s="712" t="s">
        <v>130</v>
      </c>
      <c r="H1543" s="712"/>
      <c r="I1543" s="715" t="s">
        <v>131</v>
      </c>
      <c r="J1543" s="716">
        <v>1107145000</v>
      </c>
    </row>
    <row r="1544" spans="1:10">
      <c r="A1544" s="712"/>
      <c r="B1544" s="712"/>
      <c r="C1544" s="712"/>
      <c r="D1544" s="712" t="s">
        <v>284</v>
      </c>
      <c r="E1544" s="712" t="s">
        <v>188</v>
      </c>
      <c r="F1544" s="712" t="s">
        <v>1837</v>
      </c>
      <c r="G1544" s="712" t="s">
        <v>130</v>
      </c>
      <c r="H1544" s="712" t="s">
        <v>132</v>
      </c>
      <c r="I1544" s="715" t="s">
        <v>135</v>
      </c>
      <c r="J1544" s="716">
        <v>1107145000</v>
      </c>
    </row>
    <row r="1545" spans="1:10" ht="79.2">
      <c r="A1545" s="712"/>
      <c r="B1545" s="712" t="s">
        <v>2218</v>
      </c>
      <c r="C1545" s="715" t="s">
        <v>2793</v>
      </c>
      <c r="D1545" s="712"/>
      <c r="E1545" s="712"/>
      <c r="F1545" s="712"/>
      <c r="G1545" s="712"/>
      <c r="H1545" s="712"/>
      <c r="I1545" s="712"/>
      <c r="J1545" s="716">
        <v>1937221948</v>
      </c>
    </row>
    <row r="1546" spans="1:10">
      <c r="A1546" s="712"/>
      <c r="B1546" s="712"/>
      <c r="C1546" s="712"/>
      <c r="D1546" s="712" t="s">
        <v>1056</v>
      </c>
      <c r="E1546" s="712"/>
      <c r="F1546" s="712"/>
      <c r="G1546" s="712"/>
      <c r="H1546" s="712"/>
      <c r="I1546" s="715" t="s">
        <v>1057</v>
      </c>
      <c r="J1546" s="716">
        <v>564862948</v>
      </c>
    </row>
    <row r="1547" spans="1:10">
      <c r="A1547" s="712"/>
      <c r="B1547" s="712"/>
      <c r="C1547" s="712"/>
      <c r="D1547" s="712" t="s">
        <v>1056</v>
      </c>
      <c r="E1547" s="712" t="s">
        <v>416</v>
      </c>
      <c r="F1547" s="712"/>
      <c r="G1547" s="712"/>
      <c r="H1547" s="712"/>
      <c r="I1547" s="715" t="s">
        <v>1814</v>
      </c>
      <c r="J1547" s="716">
        <v>564862948</v>
      </c>
    </row>
    <row r="1548" spans="1:10" ht="39.6">
      <c r="A1548" s="712"/>
      <c r="B1548" s="712"/>
      <c r="C1548" s="712"/>
      <c r="D1548" s="712" t="s">
        <v>1056</v>
      </c>
      <c r="E1548" s="712" t="s">
        <v>416</v>
      </c>
      <c r="F1548" s="712" t="s">
        <v>1816</v>
      </c>
      <c r="G1548" s="712"/>
      <c r="H1548" s="712"/>
      <c r="I1548" s="715" t="s">
        <v>1817</v>
      </c>
      <c r="J1548" s="716">
        <v>564862948</v>
      </c>
    </row>
    <row r="1549" spans="1:10">
      <c r="A1549" s="712"/>
      <c r="B1549" s="712"/>
      <c r="C1549" s="712"/>
      <c r="D1549" s="712" t="s">
        <v>1056</v>
      </c>
      <c r="E1549" s="712" t="s">
        <v>416</v>
      </c>
      <c r="F1549" s="712" t="s">
        <v>1816</v>
      </c>
      <c r="G1549" s="712" t="s">
        <v>554</v>
      </c>
      <c r="H1549" s="712"/>
      <c r="I1549" s="715" t="s">
        <v>555</v>
      </c>
      <c r="J1549" s="716">
        <v>564862948</v>
      </c>
    </row>
    <row r="1550" spans="1:10">
      <c r="A1550" s="712"/>
      <c r="B1550" s="712"/>
      <c r="C1550" s="712"/>
      <c r="D1550" s="712" t="s">
        <v>1056</v>
      </c>
      <c r="E1550" s="712" t="s">
        <v>416</v>
      </c>
      <c r="F1550" s="712" t="s">
        <v>1816</v>
      </c>
      <c r="G1550" s="712" t="s">
        <v>554</v>
      </c>
      <c r="H1550" s="712" t="s">
        <v>206</v>
      </c>
      <c r="I1550" s="715" t="s">
        <v>207</v>
      </c>
      <c r="J1550" s="716">
        <v>564862948</v>
      </c>
    </row>
    <row r="1551" spans="1:10">
      <c r="A1551" s="712"/>
      <c r="B1551" s="712"/>
      <c r="C1551" s="712"/>
      <c r="D1551" s="712" t="s">
        <v>1054</v>
      </c>
      <c r="E1551" s="712"/>
      <c r="F1551" s="712"/>
      <c r="G1551" s="712"/>
      <c r="H1551" s="712"/>
      <c r="I1551" s="715" t="s">
        <v>1055</v>
      </c>
      <c r="J1551" s="716">
        <v>400000000</v>
      </c>
    </row>
    <row r="1552" spans="1:10">
      <c r="A1552" s="712"/>
      <c r="B1552" s="712"/>
      <c r="C1552" s="712"/>
      <c r="D1552" s="712" t="s">
        <v>1054</v>
      </c>
      <c r="E1552" s="712" t="s">
        <v>416</v>
      </c>
      <c r="F1552" s="712"/>
      <c r="G1552" s="712"/>
      <c r="H1552" s="712"/>
      <c r="I1552" s="715" t="s">
        <v>1814</v>
      </c>
      <c r="J1552" s="716">
        <v>400000000</v>
      </c>
    </row>
    <row r="1553" spans="1:10" ht="39.6">
      <c r="A1553" s="712"/>
      <c r="B1553" s="712"/>
      <c r="C1553" s="712"/>
      <c r="D1553" s="712" t="s">
        <v>1054</v>
      </c>
      <c r="E1553" s="712" t="s">
        <v>416</v>
      </c>
      <c r="F1553" s="712" t="s">
        <v>1816</v>
      </c>
      <c r="G1553" s="712"/>
      <c r="H1553" s="712"/>
      <c r="I1553" s="715" t="s">
        <v>1817</v>
      </c>
      <c r="J1553" s="716">
        <v>400000000</v>
      </c>
    </row>
    <row r="1554" spans="1:10">
      <c r="A1554" s="712"/>
      <c r="B1554" s="712"/>
      <c r="C1554" s="712"/>
      <c r="D1554" s="712" t="s">
        <v>1054</v>
      </c>
      <c r="E1554" s="712" t="s">
        <v>416</v>
      </c>
      <c r="F1554" s="712" t="s">
        <v>1816</v>
      </c>
      <c r="G1554" s="712" t="s">
        <v>125</v>
      </c>
      <c r="H1554" s="712"/>
      <c r="I1554" s="715" t="s">
        <v>126</v>
      </c>
      <c r="J1554" s="716">
        <v>2550000</v>
      </c>
    </row>
    <row r="1555" spans="1:10">
      <c r="A1555" s="712"/>
      <c r="B1555" s="712"/>
      <c r="C1555" s="712"/>
      <c r="D1555" s="712" t="s">
        <v>1054</v>
      </c>
      <c r="E1555" s="712" t="s">
        <v>416</v>
      </c>
      <c r="F1555" s="712" t="s">
        <v>1816</v>
      </c>
      <c r="G1555" s="712" t="s">
        <v>125</v>
      </c>
      <c r="H1555" s="712" t="s">
        <v>552</v>
      </c>
      <c r="I1555" s="715" t="s">
        <v>553</v>
      </c>
      <c r="J1555" s="716">
        <v>2550000</v>
      </c>
    </row>
    <row r="1556" spans="1:10">
      <c r="A1556" s="712"/>
      <c r="B1556" s="712"/>
      <c r="C1556" s="712"/>
      <c r="D1556" s="712" t="s">
        <v>1054</v>
      </c>
      <c r="E1556" s="712" t="s">
        <v>416</v>
      </c>
      <c r="F1556" s="712" t="s">
        <v>1816</v>
      </c>
      <c r="G1556" s="712" t="s">
        <v>554</v>
      </c>
      <c r="H1556" s="712"/>
      <c r="I1556" s="715" t="s">
        <v>555</v>
      </c>
      <c r="J1556" s="716">
        <v>397450000</v>
      </c>
    </row>
    <row r="1557" spans="1:10">
      <c r="A1557" s="712"/>
      <c r="B1557" s="712"/>
      <c r="C1557" s="712"/>
      <c r="D1557" s="712" t="s">
        <v>1054</v>
      </c>
      <c r="E1557" s="712" t="s">
        <v>416</v>
      </c>
      <c r="F1557" s="712" t="s">
        <v>1816</v>
      </c>
      <c r="G1557" s="712" t="s">
        <v>554</v>
      </c>
      <c r="H1557" s="712" t="s">
        <v>556</v>
      </c>
      <c r="I1557" s="715" t="s">
        <v>557</v>
      </c>
      <c r="J1557" s="716">
        <v>12600000</v>
      </c>
    </row>
    <row r="1558" spans="1:10">
      <c r="A1558" s="712"/>
      <c r="B1558" s="712"/>
      <c r="C1558" s="712"/>
      <c r="D1558" s="712" t="s">
        <v>1054</v>
      </c>
      <c r="E1558" s="712" t="s">
        <v>416</v>
      </c>
      <c r="F1558" s="712" t="s">
        <v>1816</v>
      </c>
      <c r="G1558" s="712" t="s">
        <v>554</v>
      </c>
      <c r="H1558" s="712" t="s">
        <v>206</v>
      </c>
      <c r="I1558" s="715" t="s">
        <v>207</v>
      </c>
      <c r="J1558" s="716">
        <v>384850000</v>
      </c>
    </row>
    <row r="1559" spans="1:10">
      <c r="A1559" s="712"/>
      <c r="B1559" s="712"/>
      <c r="C1559" s="712"/>
      <c r="D1559" s="712" t="s">
        <v>1043</v>
      </c>
      <c r="E1559" s="712"/>
      <c r="F1559" s="712"/>
      <c r="G1559" s="712"/>
      <c r="H1559" s="712"/>
      <c r="I1559" s="715" t="s">
        <v>1961</v>
      </c>
      <c r="J1559" s="716">
        <v>172359000</v>
      </c>
    </row>
    <row r="1560" spans="1:10">
      <c r="A1560" s="712"/>
      <c r="B1560" s="712"/>
      <c r="C1560" s="712"/>
      <c r="D1560" s="712" t="s">
        <v>1043</v>
      </c>
      <c r="E1560" s="712" t="s">
        <v>416</v>
      </c>
      <c r="F1560" s="712"/>
      <c r="G1560" s="712"/>
      <c r="H1560" s="712"/>
      <c r="I1560" s="715" t="s">
        <v>1814</v>
      </c>
      <c r="J1560" s="716">
        <v>172359000</v>
      </c>
    </row>
    <row r="1561" spans="1:10" ht="39.6">
      <c r="A1561" s="712"/>
      <c r="B1561" s="712"/>
      <c r="C1561" s="712"/>
      <c r="D1561" s="712" t="s">
        <v>1043</v>
      </c>
      <c r="E1561" s="712" t="s">
        <v>416</v>
      </c>
      <c r="F1561" s="712" t="s">
        <v>1816</v>
      </c>
      <c r="G1561" s="712"/>
      <c r="H1561" s="712"/>
      <c r="I1561" s="715" t="s">
        <v>1817</v>
      </c>
      <c r="J1561" s="716">
        <v>172359000</v>
      </c>
    </row>
    <row r="1562" spans="1:10">
      <c r="A1562" s="712"/>
      <c r="B1562" s="712"/>
      <c r="C1562" s="712"/>
      <c r="D1562" s="712" t="s">
        <v>1043</v>
      </c>
      <c r="E1562" s="712" t="s">
        <v>416</v>
      </c>
      <c r="F1562" s="712" t="s">
        <v>1816</v>
      </c>
      <c r="G1562" s="712" t="s">
        <v>554</v>
      </c>
      <c r="H1562" s="712"/>
      <c r="I1562" s="715" t="s">
        <v>555</v>
      </c>
      <c r="J1562" s="716">
        <v>172359000</v>
      </c>
    </row>
    <row r="1563" spans="1:10">
      <c r="A1563" s="712"/>
      <c r="B1563" s="712"/>
      <c r="C1563" s="712"/>
      <c r="D1563" s="712" t="s">
        <v>1043</v>
      </c>
      <c r="E1563" s="712" t="s">
        <v>416</v>
      </c>
      <c r="F1563" s="712" t="s">
        <v>1816</v>
      </c>
      <c r="G1563" s="712" t="s">
        <v>554</v>
      </c>
      <c r="H1563" s="712" t="s">
        <v>206</v>
      </c>
      <c r="I1563" s="715" t="s">
        <v>207</v>
      </c>
      <c r="J1563" s="716">
        <v>172359000</v>
      </c>
    </row>
    <row r="1564" spans="1:10">
      <c r="A1564" s="712"/>
      <c r="B1564" s="712"/>
      <c r="C1564" s="712"/>
      <c r="D1564" s="712" t="s">
        <v>1040</v>
      </c>
      <c r="E1564" s="712"/>
      <c r="F1564" s="712"/>
      <c r="G1564" s="712"/>
      <c r="H1564" s="712"/>
      <c r="I1564" s="715" t="s">
        <v>1967</v>
      </c>
      <c r="J1564" s="716">
        <v>200000000</v>
      </c>
    </row>
    <row r="1565" spans="1:10" ht="26.4">
      <c r="A1565" s="712"/>
      <c r="B1565" s="712"/>
      <c r="C1565" s="712"/>
      <c r="D1565" s="712" t="s">
        <v>1040</v>
      </c>
      <c r="E1565" s="712" t="s">
        <v>223</v>
      </c>
      <c r="F1565" s="712"/>
      <c r="G1565" s="712"/>
      <c r="H1565" s="712"/>
      <c r="I1565" s="715" t="s">
        <v>1765</v>
      </c>
      <c r="J1565" s="716">
        <v>200000000</v>
      </c>
    </row>
    <row r="1566" spans="1:10" ht="26.4">
      <c r="A1566" s="712"/>
      <c r="B1566" s="712"/>
      <c r="C1566" s="712"/>
      <c r="D1566" s="712" t="s">
        <v>1040</v>
      </c>
      <c r="E1566" s="712" t="s">
        <v>223</v>
      </c>
      <c r="F1566" s="712" t="s">
        <v>1888</v>
      </c>
      <c r="G1566" s="712"/>
      <c r="H1566" s="712"/>
      <c r="I1566" s="715" t="s">
        <v>1889</v>
      </c>
      <c r="J1566" s="716">
        <v>200000000</v>
      </c>
    </row>
    <row r="1567" spans="1:10">
      <c r="A1567" s="712"/>
      <c r="B1567" s="712"/>
      <c r="C1567" s="712"/>
      <c r="D1567" s="712" t="s">
        <v>1040</v>
      </c>
      <c r="E1567" s="712" t="s">
        <v>223</v>
      </c>
      <c r="F1567" s="712" t="s">
        <v>1888</v>
      </c>
      <c r="G1567" s="712" t="s">
        <v>112</v>
      </c>
      <c r="H1567" s="712"/>
      <c r="I1567" s="715" t="s">
        <v>113</v>
      </c>
      <c r="J1567" s="716">
        <v>15604100</v>
      </c>
    </row>
    <row r="1568" spans="1:10">
      <c r="A1568" s="712"/>
      <c r="B1568" s="712"/>
      <c r="C1568" s="712"/>
      <c r="D1568" s="712" t="s">
        <v>1040</v>
      </c>
      <c r="E1568" s="712" t="s">
        <v>223</v>
      </c>
      <c r="F1568" s="712" t="s">
        <v>1888</v>
      </c>
      <c r="G1568" s="712" t="s">
        <v>112</v>
      </c>
      <c r="H1568" s="712" t="s">
        <v>156</v>
      </c>
      <c r="I1568" s="715" t="s">
        <v>1779</v>
      </c>
      <c r="J1568" s="716">
        <v>15454100</v>
      </c>
    </row>
    <row r="1569" spans="1:10">
      <c r="A1569" s="712"/>
      <c r="B1569" s="712"/>
      <c r="C1569" s="712"/>
      <c r="D1569" s="712" t="s">
        <v>1040</v>
      </c>
      <c r="E1569" s="712" t="s">
        <v>223</v>
      </c>
      <c r="F1569" s="712" t="s">
        <v>1888</v>
      </c>
      <c r="G1569" s="712" t="s">
        <v>112</v>
      </c>
      <c r="H1569" s="712" t="s">
        <v>157</v>
      </c>
      <c r="I1569" s="715" t="s">
        <v>135</v>
      </c>
      <c r="J1569" s="716">
        <v>150000</v>
      </c>
    </row>
    <row r="1570" spans="1:10">
      <c r="A1570" s="712"/>
      <c r="B1570" s="712"/>
      <c r="C1570" s="712"/>
      <c r="D1570" s="712" t="s">
        <v>1040</v>
      </c>
      <c r="E1570" s="712" t="s">
        <v>223</v>
      </c>
      <c r="F1570" s="712" t="s">
        <v>1888</v>
      </c>
      <c r="G1570" s="712" t="s">
        <v>115</v>
      </c>
      <c r="H1570" s="712"/>
      <c r="I1570" s="715" t="s">
        <v>1781</v>
      </c>
      <c r="J1570" s="716">
        <v>18066000</v>
      </c>
    </row>
    <row r="1571" spans="1:10">
      <c r="A1571" s="712"/>
      <c r="B1571" s="712"/>
      <c r="C1571" s="712"/>
      <c r="D1571" s="712" t="s">
        <v>1040</v>
      </c>
      <c r="E1571" s="712" t="s">
        <v>223</v>
      </c>
      <c r="F1571" s="712" t="s">
        <v>1888</v>
      </c>
      <c r="G1571" s="712" t="s">
        <v>115</v>
      </c>
      <c r="H1571" s="712" t="s">
        <v>116</v>
      </c>
      <c r="I1571" s="715" t="s">
        <v>117</v>
      </c>
      <c r="J1571" s="716">
        <v>18066000</v>
      </c>
    </row>
    <row r="1572" spans="1:10">
      <c r="A1572" s="712"/>
      <c r="B1572" s="712"/>
      <c r="C1572" s="712"/>
      <c r="D1572" s="712" t="s">
        <v>1040</v>
      </c>
      <c r="E1572" s="712" t="s">
        <v>223</v>
      </c>
      <c r="F1572" s="712" t="s">
        <v>1888</v>
      </c>
      <c r="G1572" s="712" t="s">
        <v>120</v>
      </c>
      <c r="H1572" s="712"/>
      <c r="I1572" s="715" t="s">
        <v>121</v>
      </c>
      <c r="J1572" s="716">
        <v>6589900</v>
      </c>
    </row>
    <row r="1573" spans="1:10">
      <c r="A1573" s="712"/>
      <c r="B1573" s="712"/>
      <c r="C1573" s="712"/>
      <c r="D1573" s="712" t="s">
        <v>1040</v>
      </c>
      <c r="E1573" s="712" t="s">
        <v>223</v>
      </c>
      <c r="F1573" s="712" t="s">
        <v>1888</v>
      </c>
      <c r="G1573" s="712" t="s">
        <v>120</v>
      </c>
      <c r="H1573" s="712" t="s">
        <v>123</v>
      </c>
      <c r="I1573" s="715" t="s">
        <v>124</v>
      </c>
      <c r="J1573" s="716">
        <v>6589900</v>
      </c>
    </row>
    <row r="1574" spans="1:10">
      <c r="A1574" s="712"/>
      <c r="B1574" s="712"/>
      <c r="C1574" s="712"/>
      <c r="D1574" s="712" t="s">
        <v>1040</v>
      </c>
      <c r="E1574" s="712" t="s">
        <v>223</v>
      </c>
      <c r="F1574" s="712" t="s">
        <v>1888</v>
      </c>
      <c r="G1574" s="712" t="s">
        <v>160</v>
      </c>
      <c r="H1574" s="712"/>
      <c r="I1574" s="715" t="s">
        <v>161</v>
      </c>
      <c r="J1574" s="716">
        <v>43240000</v>
      </c>
    </row>
    <row r="1575" spans="1:10">
      <c r="A1575" s="712"/>
      <c r="B1575" s="712"/>
      <c r="C1575" s="712"/>
      <c r="D1575" s="712" t="s">
        <v>1040</v>
      </c>
      <c r="E1575" s="712" t="s">
        <v>223</v>
      </c>
      <c r="F1575" s="712" t="s">
        <v>1888</v>
      </c>
      <c r="G1575" s="712" t="s">
        <v>160</v>
      </c>
      <c r="H1575" s="712" t="s">
        <v>162</v>
      </c>
      <c r="I1575" s="715" t="s">
        <v>163</v>
      </c>
      <c r="J1575" s="716">
        <v>22068000</v>
      </c>
    </row>
    <row r="1576" spans="1:10">
      <c r="A1576" s="712"/>
      <c r="B1576" s="712"/>
      <c r="C1576" s="712"/>
      <c r="D1576" s="712" t="s">
        <v>1040</v>
      </c>
      <c r="E1576" s="712" t="s">
        <v>223</v>
      </c>
      <c r="F1576" s="712" t="s">
        <v>1888</v>
      </c>
      <c r="G1576" s="712" t="s">
        <v>160</v>
      </c>
      <c r="H1576" s="712" t="s">
        <v>551</v>
      </c>
      <c r="I1576" s="715" t="s">
        <v>133</v>
      </c>
      <c r="J1576" s="716">
        <v>21172000</v>
      </c>
    </row>
    <row r="1577" spans="1:10">
      <c r="A1577" s="712"/>
      <c r="B1577" s="712"/>
      <c r="C1577" s="712"/>
      <c r="D1577" s="712" t="s">
        <v>1040</v>
      </c>
      <c r="E1577" s="712" t="s">
        <v>223</v>
      </c>
      <c r="F1577" s="712" t="s">
        <v>1888</v>
      </c>
      <c r="G1577" s="712" t="s">
        <v>554</v>
      </c>
      <c r="H1577" s="712"/>
      <c r="I1577" s="715" t="s">
        <v>555</v>
      </c>
      <c r="J1577" s="716">
        <v>30500000</v>
      </c>
    </row>
    <row r="1578" spans="1:10">
      <c r="A1578" s="712"/>
      <c r="B1578" s="712"/>
      <c r="C1578" s="712"/>
      <c r="D1578" s="712" t="s">
        <v>1040</v>
      </c>
      <c r="E1578" s="712" t="s">
        <v>223</v>
      </c>
      <c r="F1578" s="712" t="s">
        <v>1888</v>
      </c>
      <c r="G1578" s="712" t="s">
        <v>554</v>
      </c>
      <c r="H1578" s="712" t="s">
        <v>556</v>
      </c>
      <c r="I1578" s="715" t="s">
        <v>557</v>
      </c>
      <c r="J1578" s="716">
        <v>30500000</v>
      </c>
    </row>
    <row r="1579" spans="1:10" ht="26.4">
      <c r="A1579" s="712"/>
      <c r="B1579" s="712"/>
      <c r="C1579" s="712"/>
      <c r="D1579" s="712" t="s">
        <v>1040</v>
      </c>
      <c r="E1579" s="712" t="s">
        <v>223</v>
      </c>
      <c r="F1579" s="712" t="s">
        <v>1888</v>
      </c>
      <c r="G1579" s="712" t="s">
        <v>130</v>
      </c>
      <c r="H1579" s="712"/>
      <c r="I1579" s="715" t="s">
        <v>131</v>
      </c>
      <c r="J1579" s="716">
        <v>6000000</v>
      </c>
    </row>
    <row r="1580" spans="1:10">
      <c r="A1580" s="712"/>
      <c r="B1580" s="712"/>
      <c r="C1580" s="712"/>
      <c r="D1580" s="712" t="s">
        <v>1040</v>
      </c>
      <c r="E1580" s="712" t="s">
        <v>223</v>
      </c>
      <c r="F1580" s="712" t="s">
        <v>1888</v>
      </c>
      <c r="G1580" s="712" t="s">
        <v>130</v>
      </c>
      <c r="H1580" s="712" t="s">
        <v>132</v>
      </c>
      <c r="I1580" s="715" t="s">
        <v>135</v>
      </c>
      <c r="J1580" s="716">
        <v>6000000</v>
      </c>
    </row>
    <row r="1581" spans="1:10">
      <c r="A1581" s="712"/>
      <c r="B1581" s="712"/>
      <c r="C1581" s="712"/>
      <c r="D1581" s="712" t="s">
        <v>1040</v>
      </c>
      <c r="E1581" s="712" t="s">
        <v>223</v>
      </c>
      <c r="F1581" s="712" t="s">
        <v>1888</v>
      </c>
      <c r="G1581" s="712" t="s">
        <v>134</v>
      </c>
      <c r="H1581" s="712"/>
      <c r="I1581" s="715" t="s">
        <v>135</v>
      </c>
      <c r="J1581" s="716">
        <v>80000000</v>
      </c>
    </row>
    <row r="1582" spans="1:10">
      <c r="A1582" s="712"/>
      <c r="B1582" s="712"/>
      <c r="C1582" s="712"/>
      <c r="D1582" s="712" t="s">
        <v>1040</v>
      </c>
      <c r="E1582" s="712" t="s">
        <v>223</v>
      </c>
      <c r="F1582" s="712" t="s">
        <v>1888</v>
      </c>
      <c r="G1582" s="712" t="s">
        <v>134</v>
      </c>
      <c r="H1582" s="712" t="s">
        <v>139</v>
      </c>
      <c r="I1582" s="715" t="s">
        <v>140</v>
      </c>
      <c r="J1582" s="716">
        <v>80000000</v>
      </c>
    </row>
    <row r="1583" spans="1:10" ht="26.4">
      <c r="A1583" s="712"/>
      <c r="B1583" s="712"/>
      <c r="C1583" s="712"/>
      <c r="D1583" s="712" t="s">
        <v>1039</v>
      </c>
      <c r="E1583" s="712"/>
      <c r="F1583" s="712"/>
      <c r="G1583" s="712"/>
      <c r="H1583" s="712"/>
      <c r="I1583" s="715" t="s">
        <v>1968</v>
      </c>
      <c r="J1583" s="716">
        <v>100000000</v>
      </c>
    </row>
    <row r="1584" spans="1:10" ht="26.4">
      <c r="A1584" s="712"/>
      <c r="B1584" s="712"/>
      <c r="C1584" s="712"/>
      <c r="D1584" s="712" t="s">
        <v>1039</v>
      </c>
      <c r="E1584" s="712" t="s">
        <v>223</v>
      </c>
      <c r="F1584" s="712"/>
      <c r="G1584" s="712"/>
      <c r="H1584" s="712"/>
      <c r="I1584" s="715" t="s">
        <v>1765</v>
      </c>
      <c r="J1584" s="716">
        <v>100000000</v>
      </c>
    </row>
    <row r="1585" spans="1:10">
      <c r="A1585" s="712"/>
      <c r="B1585" s="712"/>
      <c r="C1585" s="712"/>
      <c r="D1585" s="712" t="s">
        <v>1039</v>
      </c>
      <c r="E1585" s="712" t="s">
        <v>223</v>
      </c>
      <c r="F1585" s="712" t="s">
        <v>1766</v>
      </c>
      <c r="G1585" s="712"/>
      <c r="H1585" s="712"/>
      <c r="I1585" s="715" t="s">
        <v>1767</v>
      </c>
      <c r="J1585" s="716">
        <v>100000000</v>
      </c>
    </row>
    <row r="1586" spans="1:10">
      <c r="A1586" s="712"/>
      <c r="B1586" s="712"/>
      <c r="C1586" s="712"/>
      <c r="D1586" s="712" t="s">
        <v>1039</v>
      </c>
      <c r="E1586" s="712" t="s">
        <v>223</v>
      </c>
      <c r="F1586" s="712" t="s">
        <v>1766</v>
      </c>
      <c r="G1586" s="712" t="s">
        <v>112</v>
      </c>
      <c r="H1586" s="712"/>
      <c r="I1586" s="715" t="s">
        <v>113</v>
      </c>
      <c r="J1586" s="716">
        <v>6850000</v>
      </c>
    </row>
    <row r="1587" spans="1:10">
      <c r="A1587" s="712"/>
      <c r="B1587" s="712"/>
      <c r="C1587" s="712"/>
      <c r="D1587" s="712" t="s">
        <v>1039</v>
      </c>
      <c r="E1587" s="712" t="s">
        <v>223</v>
      </c>
      <c r="F1587" s="712" t="s">
        <v>1766</v>
      </c>
      <c r="G1587" s="712" t="s">
        <v>112</v>
      </c>
      <c r="H1587" s="712" t="s">
        <v>156</v>
      </c>
      <c r="I1587" s="715" t="s">
        <v>1779</v>
      </c>
      <c r="J1587" s="716">
        <v>6450000</v>
      </c>
    </row>
    <row r="1588" spans="1:10">
      <c r="A1588" s="712"/>
      <c r="B1588" s="712"/>
      <c r="C1588" s="712"/>
      <c r="D1588" s="712" t="s">
        <v>1039</v>
      </c>
      <c r="E1588" s="712" t="s">
        <v>223</v>
      </c>
      <c r="F1588" s="712" t="s">
        <v>1766</v>
      </c>
      <c r="G1588" s="712" t="s">
        <v>112</v>
      </c>
      <c r="H1588" s="712" t="s">
        <v>157</v>
      </c>
      <c r="I1588" s="715" t="s">
        <v>135</v>
      </c>
      <c r="J1588" s="716">
        <v>400000</v>
      </c>
    </row>
    <row r="1589" spans="1:10">
      <c r="A1589" s="712"/>
      <c r="B1589" s="712"/>
      <c r="C1589" s="712"/>
      <c r="D1589" s="712" t="s">
        <v>1039</v>
      </c>
      <c r="E1589" s="712" t="s">
        <v>223</v>
      </c>
      <c r="F1589" s="712" t="s">
        <v>1766</v>
      </c>
      <c r="G1589" s="712" t="s">
        <v>120</v>
      </c>
      <c r="H1589" s="712"/>
      <c r="I1589" s="715" t="s">
        <v>121</v>
      </c>
      <c r="J1589" s="716">
        <v>40000000</v>
      </c>
    </row>
    <row r="1590" spans="1:10">
      <c r="A1590" s="712"/>
      <c r="B1590" s="712"/>
      <c r="C1590" s="712"/>
      <c r="D1590" s="712" t="s">
        <v>1039</v>
      </c>
      <c r="E1590" s="712" t="s">
        <v>223</v>
      </c>
      <c r="F1590" s="712" t="s">
        <v>1766</v>
      </c>
      <c r="G1590" s="712" t="s">
        <v>120</v>
      </c>
      <c r="H1590" s="712" t="s">
        <v>315</v>
      </c>
      <c r="I1590" s="715" t="s">
        <v>1831</v>
      </c>
      <c r="J1590" s="716">
        <v>40000000</v>
      </c>
    </row>
    <row r="1591" spans="1:10" ht="26.4">
      <c r="A1591" s="712"/>
      <c r="B1591" s="712"/>
      <c r="C1591" s="712"/>
      <c r="D1591" s="712" t="s">
        <v>1039</v>
      </c>
      <c r="E1591" s="712" t="s">
        <v>223</v>
      </c>
      <c r="F1591" s="712" t="s">
        <v>1766</v>
      </c>
      <c r="G1591" s="712" t="s">
        <v>130</v>
      </c>
      <c r="H1591" s="712"/>
      <c r="I1591" s="715" t="s">
        <v>131</v>
      </c>
      <c r="J1591" s="716">
        <v>53150000</v>
      </c>
    </row>
    <row r="1592" spans="1:10">
      <c r="A1592" s="712"/>
      <c r="B1592" s="712"/>
      <c r="C1592" s="712"/>
      <c r="D1592" s="712" t="s">
        <v>1039</v>
      </c>
      <c r="E1592" s="712" t="s">
        <v>223</v>
      </c>
      <c r="F1592" s="712" t="s">
        <v>1766</v>
      </c>
      <c r="G1592" s="712" t="s">
        <v>130</v>
      </c>
      <c r="H1592" s="712" t="s">
        <v>132</v>
      </c>
      <c r="I1592" s="715" t="s">
        <v>135</v>
      </c>
      <c r="J1592" s="716">
        <v>53150000</v>
      </c>
    </row>
    <row r="1593" spans="1:10">
      <c r="A1593" s="712"/>
      <c r="B1593" s="712"/>
      <c r="C1593" s="712"/>
      <c r="D1593" s="712" t="s">
        <v>1038</v>
      </c>
      <c r="E1593" s="712"/>
      <c r="F1593" s="712"/>
      <c r="G1593" s="712"/>
      <c r="H1593" s="712"/>
      <c r="I1593" s="715" t="s">
        <v>1969</v>
      </c>
      <c r="J1593" s="716">
        <v>100000000</v>
      </c>
    </row>
    <row r="1594" spans="1:10" ht="26.4">
      <c r="A1594" s="712"/>
      <c r="B1594" s="712"/>
      <c r="C1594" s="712"/>
      <c r="D1594" s="712" t="s">
        <v>1038</v>
      </c>
      <c r="E1594" s="712" t="s">
        <v>223</v>
      </c>
      <c r="F1594" s="712"/>
      <c r="G1594" s="712"/>
      <c r="H1594" s="712"/>
      <c r="I1594" s="715" t="s">
        <v>1765</v>
      </c>
      <c r="J1594" s="716">
        <v>100000000</v>
      </c>
    </row>
    <row r="1595" spans="1:10" ht="26.4">
      <c r="A1595" s="712"/>
      <c r="B1595" s="712"/>
      <c r="C1595" s="712"/>
      <c r="D1595" s="712" t="s">
        <v>1038</v>
      </c>
      <c r="E1595" s="712" t="s">
        <v>223</v>
      </c>
      <c r="F1595" s="712" t="s">
        <v>1888</v>
      </c>
      <c r="G1595" s="712"/>
      <c r="H1595" s="712"/>
      <c r="I1595" s="715" t="s">
        <v>1889</v>
      </c>
      <c r="J1595" s="716">
        <v>100000000</v>
      </c>
    </row>
    <row r="1596" spans="1:10">
      <c r="A1596" s="712"/>
      <c r="B1596" s="712"/>
      <c r="C1596" s="712"/>
      <c r="D1596" s="712" t="s">
        <v>1038</v>
      </c>
      <c r="E1596" s="712" t="s">
        <v>223</v>
      </c>
      <c r="F1596" s="712" t="s">
        <v>1888</v>
      </c>
      <c r="G1596" s="712" t="s">
        <v>426</v>
      </c>
      <c r="H1596" s="712"/>
      <c r="I1596" s="715" t="s">
        <v>427</v>
      </c>
      <c r="J1596" s="716">
        <v>18500000</v>
      </c>
    </row>
    <row r="1597" spans="1:10">
      <c r="A1597" s="712"/>
      <c r="B1597" s="712"/>
      <c r="C1597" s="712"/>
      <c r="D1597" s="712" t="s">
        <v>1038</v>
      </c>
      <c r="E1597" s="712" t="s">
        <v>223</v>
      </c>
      <c r="F1597" s="712" t="s">
        <v>1888</v>
      </c>
      <c r="G1597" s="712" t="s">
        <v>426</v>
      </c>
      <c r="H1597" s="712" t="s">
        <v>336</v>
      </c>
      <c r="I1597" s="715" t="s">
        <v>1876</v>
      </c>
      <c r="J1597" s="716">
        <v>18500000</v>
      </c>
    </row>
    <row r="1598" spans="1:10">
      <c r="A1598" s="712"/>
      <c r="B1598" s="712"/>
      <c r="C1598" s="712"/>
      <c r="D1598" s="712" t="s">
        <v>1038</v>
      </c>
      <c r="E1598" s="712" t="s">
        <v>223</v>
      </c>
      <c r="F1598" s="712" t="s">
        <v>1888</v>
      </c>
      <c r="G1598" s="712" t="s">
        <v>160</v>
      </c>
      <c r="H1598" s="712"/>
      <c r="I1598" s="715" t="s">
        <v>161</v>
      </c>
      <c r="J1598" s="716">
        <v>23800000</v>
      </c>
    </row>
    <row r="1599" spans="1:10">
      <c r="A1599" s="712"/>
      <c r="B1599" s="712"/>
      <c r="C1599" s="712"/>
      <c r="D1599" s="712" t="s">
        <v>1038</v>
      </c>
      <c r="E1599" s="712" t="s">
        <v>223</v>
      </c>
      <c r="F1599" s="712" t="s">
        <v>1888</v>
      </c>
      <c r="G1599" s="712" t="s">
        <v>160</v>
      </c>
      <c r="H1599" s="712" t="s">
        <v>162</v>
      </c>
      <c r="I1599" s="715" t="s">
        <v>163</v>
      </c>
      <c r="J1599" s="716">
        <v>600000</v>
      </c>
    </row>
    <row r="1600" spans="1:10">
      <c r="A1600" s="712"/>
      <c r="B1600" s="712"/>
      <c r="C1600" s="712"/>
      <c r="D1600" s="712" t="s">
        <v>1038</v>
      </c>
      <c r="E1600" s="712" t="s">
        <v>223</v>
      </c>
      <c r="F1600" s="712" t="s">
        <v>1888</v>
      </c>
      <c r="G1600" s="712" t="s">
        <v>160</v>
      </c>
      <c r="H1600" s="712" t="s">
        <v>549</v>
      </c>
      <c r="I1600" s="715" t="s">
        <v>550</v>
      </c>
      <c r="J1600" s="716">
        <v>16000000</v>
      </c>
    </row>
    <row r="1601" spans="1:10">
      <c r="A1601" s="712"/>
      <c r="B1601" s="712"/>
      <c r="C1601" s="712"/>
      <c r="D1601" s="712" t="s">
        <v>1038</v>
      </c>
      <c r="E1601" s="712" t="s">
        <v>223</v>
      </c>
      <c r="F1601" s="712" t="s">
        <v>1888</v>
      </c>
      <c r="G1601" s="712" t="s">
        <v>160</v>
      </c>
      <c r="H1601" s="712" t="s">
        <v>551</v>
      </c>
      <c r="I1601" s="715" t="s">
        <v>133</v>
      </c>
      <c r="J1601" s="716">
        <v>7200000</v>
      </c>
    </row>
    <row r="1602" spans="1:10">
      <c r="A1602" s="712"/>
      <c r="B1602" s="712"/>
      <c r="C1602" s="712"/>
      <c r="D1602" s="712" t="s">
        <v>1038</v>
      </c>
      <c r="E1602" s="712" t="s">
        <v>223</v>
      </c>
      <c r="F1602" s="712" t="s">
        <v>1888</v>
      </c>
      <c r="G1602" s="712" t="s">
        <v>554</v>
      </c>
      <c r="H1602" s="712"/>
      <c r="I1602" s="715" t="s">
        <v>555</v>
      </c>
      <c r="J1602" s="716">
        <v>1500000</v>
      </c>
    </row>
    <row r="1603" spans="1:10">
      <c r="A1603" s="712"/>
      <c r="B1603" s="712"/>
      <c r="C1603" s="712"/>
      <c r="D1603" s="712" t="s">
        <v>1038</v>
      </c>
      <c r="E1603" s="712" t="s">
        <v>223</v>
      </c>
      <c r="F1603" s="712" t="s">
        <v>1888</v>
      </c>
      <c r="G1603" s="712" t="s">
        <v>554</v>
      </c>
      <c r="H1603" s="712" t="s">
        <v>556</v>
      </c>
      <c r="I1603" s="715" t="s">
        <v>557</v>
      </c>
      <c r="J1603" s="716">
        <v>1500000</v>
      </c>
    </row>
    <row r="1604" spans="1:10" ht="26.4">
      <c r="A1604" s="712"/>
      <c r="B1604" s="712"/>
      <c r="C1604" s="712"/>
      <c r="D1604" s="712" t="s">
        <v>1038</v>
      </c>
      <c r="E1604" s="712" t="s">
        <v>223</v>
      </c>
      <c r="F1604" s="712" t="s">
        <v>1888</v>
      </c>
      <c r="G1604" s="712" t="s">
        <v>130</v>
      </c>
      <c r="H1604" s="712"/>
      <c r="I1604" s="715" t="s">
        <v>131</v>
      </c>
      <c r="J1604" s="716">
        <v>56200000</v>
      </c>
    </row>
    <row r="1605" spans="1:10">
      <c r="A1605" s="712"/>
      <c r="B1605" s="712"/>
      <c r="C1605" s="712"/>
      <c r="D1605" s="712" t="s">
        <v>1038</v>
      </c>
      <c r="E1605" s="712" t="s">
        <v>223</v>
      </c>
      <c r="F1605" s="712" t="s">
        <v>1888</v>
      </c>
      <c r="G1605" s="712" t="s">
        <v>130</v>
      </c>
      <c r="H1605" s="712" t="s">
        <v>585</v>
      </c>
      <c r="I1605" s="715" t="s">
        <v>1799</v>
      </c>
      <c r="J1605" s="716">
        <v>15000000</v>
      </c>
    </row>
    <row r="1606" spans="1:10">
      <c r="A1606" s="712"/>
      <c r="B1606" s="712"/>
      <c r="C1606" s="712"/>
      <c r="D1606" s="712" t="s">
        <v>1038</v>
      </c>
      <c r="E1606" s="712" t="s">
        <v>223</v>
      </c>
      <c r="F1606" s="712" t="s">
        <v>1888</v>
      </c>
      <c r="G1606" s="712" t="s">
        <v>130</v>
      </c>
      <c r="H1606" s="712" t="s">
        <v>132</v>
      </c>
      <c r="I1606" s="715" t="s">
        <v>135</v>
      </c>
      <c r="J1606" s="716">
        <v>41200000</v>
      </c>
    </row>
    <row r="1607" spans="1:10">
      <c r="A1607" s="712"/>
      <c r="B1607" s="712"/>
      <c r="C1607" s="712"/>
      <c r="D1607" s="712" t="s">
        <v>1037</v>
      </c>
      <c r="E1607" s="712"/>
      <c r="F1607" s="712"/>
      <c r="G1607" s="712"/>
      <c r="H1607" s="712"/>
      <c r="I1607" s="715" t="s">
        <v>1970</v>
      </c>
      <c r="J1607" s="716">
        <v>200000000</v>
      </c>
    </row>
    <row r="1608" spans="1:10" ht="26.4">
      <c r="A1608" s="712"/>
      <c r="B1608" s="712"/>
      <c r="C1608" s="712"/>
      <c r="D1608" s="712" t="s">
        <v>1037</v>
      </c>
      <c r="E1608" s="712" t="s">
        <v>223</v>
      </c>
      <c r="F1608" s="712"/>
      <c r="G1608" s="712"/>
      <c r="H1608" s="712"/>
      <c r="I1608" s="715" t="s">
        <v>1765</v>
      </c>
      <c r="J1608" s="716">
        <v>200000000</v>
      </c>
    </row>
    <row r="1609" spans="1:10" ht="26.4">
      <c r="A1609" s="712"/>
      <c r="B1609" s="712"/>
      <c r="C1609" s="712"/>
      <c r="D1609" s="712" t="s">
        <v>1037</v>
      </c>
      <c r="E1609" s="712" t="s">
        <v>223</v>
      </c>
      <c r="F1609" s="712" t="s">
        <v>1888</v>
      </c>
      <c r="G1609" s="712"/>
      <c r="H1609" s="712"/>
      <c r="I1609" s="715" t="s">
        <v>1889</v>
      </c>
      <c r="J1609" s="716">
        <v>200000000</v>
      </c>
    </row>
    <row r="1610" spans="1:10">
      <c r="A1610" s="712"/>
      <c r="B1610" s="712"/>
      <c r="C1610" s="712"/>
      <c r="D1610" s="712" t="s">
        <v>1037</v>
      </c>
      <c r="E1610" s="712" t="s">
        <v>223</v>
      </c>
      <c r="F1610" s="712" t="s">
        <v>1888</v>
      </c>
      <c r="G1610" s="712" t="s">
        <v>160</v>
      </c>
      <c r="H1610" s="712"/>
      <c r="I1610" s="715" t="s">
        <v>161</v>
      </c>
      <c r="J1610" s="716">
        <v>200000000</v>
      </c>
    </row>
    <row r="1611" spans="1:10">
      <c r="A1611" s="712"/>
      <c r="B1611" s="712"/>
      <c r="C1611" s="712"/>
      <c r="D1611" s="712" t="s">
        <v>1037</v>
      </c>
      <c r="E1611" s="712" t="s">
        <v>223</v>
      </c>
      <c r="F1611" s="712" t="s">
        <v>1888</v>
      </c>
      <c r="G1611" s="712" t="s">
        <v>160</v>
      </c>
      <c r="H1611" s="712" t="s">
        <v>162</v>
      </c>
      <c r="I1611" s="715" t="s">
        <v>163</v>
      </c>
      <c r="J1611" s="716">
        <v>10545000</v>
      </c>
    </row>
    <row r="1612" spans="1:10">
      <c r="A1612" s="712"/>
      <c r="B1612" s="712"/>
      <c r="C1612" s="712"/>
      <c r="D1612" s="712" t="s">
        <v>1037</v>
      </c>
      <c r="E1612" s="712" t="s">
        <v>223</v>
      </c>
      <c r="F1612" s="712" t="s">
        <v>1888</v>
      </c>
      <c r="G1612" s="712" t="s">
        <v>160</v>
      </c>
      <c r="H1612" s="712" t="s">
        <v>544</v>
      </c>
      <c r="I1612" s="715" t="s">
        <v>545</v>
      </c>
      <c r="J1612" s="716">
        <v>18100000</v>
      </c>
    </row>
    <row r="1613" spans="1:10">
      <c r="A1613" s="712"/>
      <c r="B1613" s="712"/>
      <c r="C1613" s="712"/>
      <c r="D1613" s="712" t="s">
        <v>1037</v>
      </c>
      <c r="E1613" s="712" t="s">
        <v>223</v>
      </c>
      <c r="F1613" s="712" t="s">
        <v>1888</v>
      </c>
      <c r="G1613" s="712" t="s">
        <v>160</v>
      </c>
      <c r="H1613" s="712" t="s">
        <v>547</v>
      </c>
      <c r="I1613" s="715" t="s">
        <v>548</v>
      </c>
      <c r="J1613" s="716">
        <v>12000000</v>
      </c>
    </row>
    <row r="1614" spans="1:10">
      <c r="A1614" s="712"/>
      <c r="B1614" s="712"/>
      <c r="C1614" s="712"/>
      <c r="D1614" s="712" t="s">
        <v>1037</v>
      </c>
      <c r="E1614" s="712" t="s">
        <v>223</v>
      </c>
      <c r="F1614" s="712" t="s">
        <v>1888</v>
      </c>
      <c r="G1614" s="712" t="s">
        <v>160</v>
      </c>
      <c r="H1614" s="712" t="s">
        <v>549</v>
      </c>
      <c r="I1614" s="715" t="s">
        <v>550</v>
      </c>
      <c r="J1614" s="716">
        <v>91200000</v>
      </c>
    </row>
    <row r="1615" spans="1:10">
      <c r="A1615" s="712"/>
      <c r="B1615" s="712"/>
      <c r="C1615" s="712"/>
      <c r="D1615" s="712" t="s">
        <v>1037</v>
      </c>
      <c r="E1615" s="712" t="s">
        <v>223</v>
      </c>
      <c r="F1615" s="712" t="s">
        <v>1888</v>
      </c>
      <c r="G1615" s="712" t="s">
        <v>160</v>
      </c>
      <c r="H1615" s="712" t="s">
        <v>551</v>
      </c>
      <c r="I1615" s="715" t="s">
        <v>133</v>
      </c>
      <c r="J1615" s="716">
        <v>68155000</v>
      </c>
    </row>
    <row r="1616" spans="1:10">
      <c r="A1616" s="712"/>
      <c r="B1616" s="712"/>
      <c r="C1616" s="712"/>
      <c r="D1616" s="712" t="s">
        <v>1036</v>
      </c>
      <c r="E1616" s="712"/>
      <c r="F1616" s="712"/>
      <c r="G1616" s="712"/>
      <c r="H1616" s="712"/>
      <c r="I1616" s="715" t="s">
        <v>1971</v>
      </c>
      <c r="J1616" s="716">
        <v>100000000</v>
      </c>
    </row>
    <row r="1617" spans="1:10" ht="26.4">
      <c r="A1617" s="712"/>
      <c r="B1617" s="712"/>
      <c r="C1617" s="712"/>
      <c r="D1617" s="712" t="s">
        <v>1036</v>
      </c>
      <c r="E1617" s="712" t="s">
        <v>223</v>
      </c>
      <c r="F1617" s="712"/>
      <c r="G1617" s="712"/>
      <c r="H1617" s="712"/>
      <c r="I1617" s="715" t="s">
        <v>1765</v>
      </c>
      <c r="J1617" s="716">
        <v>100000000</v>
      </c>
    </row>
    <row r="1618" spans="1:10" ht="26.4">
      <c r="A1618" s="712"/>
      <c r="B1618" s="712"/>
      <c r="C1618" s="712"/>
      <c r="D1618" s="712" t="s">
        <v>1036</v>
      </c>
      <c r="E1618" s="712" t="s">
        <v>223</v>
      </c>
      <c r="F1618" s="712" t="s">
        <v>1888</v>
      </c>
      <c r="G1618" s="712"/>
      <c r="H1618" s="712"/>
      <c r="I1618" s="715" t="s">
        <v>1889</v>
      </c>
      <c r="J1618" s="716">
        <v>100000000</v>
      </c>
    </row>
    <row r="1619" spans="1:10">
      <c r="A1619" s="712"/>
      <c r="B1619" s="712"/>
      <c r="C1619" s="712"/>
      <c r="D1619" s="712" t="s">
        <v>1036</v>
      </c>
      <c r="E1619" s="712" t="s">
        <v>223</v>
      </c>
      <c r="F1619" s="712" t="s">
        <v>1888</v>
      </c>
      <c r="G1619" s="712" t="s">
        <v>120</v>
      </c>
      <c r="H1619" s="712"/>
      <c r="I1619" s="715" t="s">
        <v>121</v>
      </c>
      <c r="J1619" s="716">
        <v>68200000</v>
      </c>
    </row>
    <row r="1620" spans="1:10">
      <c r="A1620" s="712"/>
      <c r="B1620" s="712"/>
      <c r="C1620" s="712"/>
      <c r="D1620" s="712" t="s">
        <v>1036</v>
      </c>
      <c r="E1620" s="712" t="s">
        <v>223</v>
      </c>
      <c r="F1620" s="712" t="s">
        <v>1888</v>
      </c>
      <c r="G1620" s="712" t="s">
        <v>120</v>
      </c>
      <c r="H1620" s="712" t="s">
        <v>315</v>
      </c>
      <c r="I1620" s="715" t="s">
        <v>1831</v>
      </c>
      <c r="J1620" s="716">
        <v>16000000</v>
      </c>
    </row>
    <row r="1621" spans="1:10" ht="26.4">
      <c r="A1621" s="712"/>
      <c r="B1621" s="712"/>
      <c r="C1621" s="712"/>
      <c r="D1621" s="712" t="s">
        <v>1036</v>
      </c>
      <c r="E1621" s="712" t="s">
        <v>223</v>
      </c>
      <c r="F1621" s="712" t="s">
        <v>1888</v>
      </c>
      <c r="G1621" s="712" t="s">
        <v>120</v>
      </c>
      <c r="H1621" s="712" t="s">
        <v>1001</v>
      </c>
      <c r="I1621" s="715" t="s">
        <v>1784</v>
      </c>
      <c r="J1621" s="716">
        <v>52200000</v>
      </c>
    </row>
    <row r="1622" spans="1:10" ht="26.4">
      <c r="A1622" s="712"/>
      <c r="B1622" s="712"/>
      <c r="C1622" s="712"/>
      <c r="D1622" s="712" t="s">
        <v>1036</v>
      </c>
      <c r="E1622" s="712" t="s">
        <v>223</v>
      </c>
      <c r="F1622" s="712" t="s">
        <v>1888</v>
      </c>
      <c r="G1622" s="712" t="s">
        <v>130</v>
      </c>
      <c r="H1622" s="712"/>
      <c r="I1622" s="715" t="s">
        <v>131</v>
      </c>
      <c r="J1622" s="716">
        <v>31800000</v>
      </c>
    </row>
    <row r="1623" spans="1:10" ht="26.4">
      <c r="A1623" s="712"/>
      <c r="B1623" s="712"/>
      <c r="C1623" s="712"/>
      <c r="D1623" s="712" t="s">
        <v>1036</v>
      </c>
      <c r="E1623" s="712" t="s">
        <v>223</v>
      </c>
      <c r="F1623" s="712" t="s">
        <v>1888</v>
      </c>
      <c r="G1623" s="712" t="s">
        <v>130</v>
      </c>
      <c r="H1623" s="712" t="s">
        <v>14</v>
      </c>
      <c r="I1623" s="715" t="s">
        <v>1800</v>
      </c>
      <c r="J1623" s="716">
        <v>17000000</v>
      </c>
    </row>
    <row r="1624" spans="1:10">
      <c r="A1624" s="712"/>
      <c r="B1624" s="712"/>
      <c r="C1624" s="712"/>
      <c r="D1624" s="712" t="s">
        <v>1036</v>
      </c>
      <c r="E1624" s="712" t="s">
        <v>223</v>
      </c>
      <c r="F1624" s="712" t="s">
        <v>1888</v>
      </c>
      <c r="G1624" s="712" t="s">
        <v>130</v>
      </c>
      <c r="H1624" s="712" t="s">
        <v>132</v>
      </c>
      <c r="I1624" s="715" t="s">
        <v>135</v>
      </c>
      <c r="J1624" s="716">
        <v>14800000</v>
      </c>
    </row>
    <row r="1625" spans="1:10">
      <c r="A1625" s="712"/>
      <c r="B1625" s="712"/>
      <c r="C1625" s="712"/>
      <c r="D1625" s="712" t="s">
        <v>1035</v>
      </c>
      <c r="E1625" s="712"/>
      <c r="F1625" s="712"/>
      <c r="G1625" s="712"/>
      <c r="H1625" s="712"/>
      <c r="I1625" s="715" t="s">
        <v>1972</v>
      </c>
      <c r="J1625" s="716">
        <v>100000000</v>
      </c>
    </row>
    <row r="1626" spans="1:10" ht="26.4">
      <c r="A1626" s="712"/>
      <c r="B1626" s="712"/>
      <c r="C1626" s="712"/>
      <c r="D1626" s="712" t="s">
        <v>1035</v>
      </c>
      <c r="E1626" s="712" t="s">
        <v>223</v>
      </c>
      <c r="F1626" s="712"/>
      <c r="G1626" s="712"/>
      <c r="H1626" s="712"/>
      <c r="I1626" s="715" t="s">
        <v>1765</v>
      </c>
      <c r="J1626" s="716">
        <v>100000000</v>
      </c>
    </row>
    <row r="1627" spans="1:10" ht="39.6">
      <c r="A1627" s="712"/>
      <c r="B1627" s="712"/>
      <c r="C1627" s="712"/>
      <c r="D1627" s="712" t="s">
        <v>1035</v>
      </c>
      <c r="E1627" s="712" t="s">
        <v>223</v>
      </c>
      <c r="F1627" s="712" t="s">
        <v>1956</v>
      </c>
      <c r="G1627" s="712"/>
      <c r="H1627" s="712"/>
      <c r="I1627" s="715" t="s">
        <v>1957</v>
      </c>
      <c r="J1627" s="716">
        <v>100000000</v>
      </c>
    </row>
    <row r="1628" spans="1:10">
      <c r="A1628" s="712"/>
      <c r="B1628" s="712"/>
      <c r="C1628" s="712"/>
      <c r="D1628" s="712" t="s">
        <v>1035</v>
      </c>
      <c r="E1628" s="712" t="s">
        <v>223</v>
      </c>
      <c r="F1628" s="712" t="s">
        <v>1956</v>
      </c>
      <c r="G1628" s="712" t="s">
        <v>134</v>
      </c>
      <c r="H1628" s="712"/>
      <c r="I1628" s="715" t="s">
        <v>135</v>
      </c>
      <c r="J1628" s="716">
        <v>100000000</v>
      </c>
    </row>
    <row r="1629" spans="1:10">
      <c r="A1629" s="712"/>
      <c r="B1629" s="712"/>
      <c r="C1629" s="712"/>
      <c r="D1629" s="712" t="s">
        <v>1035</v>
      </c>
      <c r="E1629" s="712" t="s">
        <v>223</v>
      </c>
      <c r="F1629" s="712" t="s">
        <v>1956</v>
      </c>
      <c r="G1629" s="712" t="s">
        <v>134</v>
      </c>
      <c r="H1629" s="712" t="s">
        <v>139</v>
      </c>
      <c r="I1629" s="715" t="s">
        <v>140</v>
      </c>
      <c r="J1629" s="716">
        <v>100000000</v>
      </c>
    </row>
    <row r="1630" spans="1:10" ht="39.6">
      <c r="A1630" s="712"/>
      <c r="B1630" s="712" t="s">
        <v>1243</v>
      </c>
      <c r="C1630" s="715" t="s">
        <v>2794</v>
      </c>
      <c r="D1630" s="712"/>
      <c r="E1630" s="712"/>
      <c r="F1630" s="712"/>
      <c r="G1630" s="712"/>
      <c r="H1630" s="712"/>
      <c r="I1630" s="712"/>
      <c r="J1630" s="716">
        <v>16729792271</v>
      </c>
    </row>
    <row r="1631" spans="1:10">
      <c r="A1631" s="712"/>
      <c r="B1631" s="712"/>
      <c r="C1631" s="712"/>
      <c r="D1631" s="712" t="s">
        <v>1084</v>
      </c>
      <c r="E1631" s="712"/>
      <c r="F1631" s="712"/>
      <c r="G1631" s="712"/>
      <c r="H1631" s="712"/>
      <c r="I1631" s="715" t="s">
        <v>1813</v>
      </c>
      <c r="J1631" s="716">
        <v>100000000</v>
      </c>
    </row>
    <row r="1632" spans="1:10" ht="26.4">
      <c r="A1632" s="712"/>
      <c r="B1632" s="712"/>
      <c r="C1632" s="712"/>
      <c r="D1632" s="712" t="s">
        <v>1084</v>
      </c>
      <c r="E1632" s="712" t="s">
        <v>223</v>
      </c>
      <c r="F1632" s="712"/>
      <c r="G1632" s="712"/>
      <c r="H1632" s="712"/>
      <c r="I1632" s="715" t="s">
        <v>1765</v>
      </c>
      <c r="J1632" s="716">
        <v>100000000</v>
      </c>
    </row>
    <row r="1633" spans="1:10">
      <c r="A1633" s="712"/>
      <c r="B1633" s="712"/>
      <c r="C1633" s="712"/>
      <c r="D1633" s="712" t="s">
        <v>1084</v>
      </c>
      <c r="E1633" s="712" t="s">
        <v>223</v>
      </c>
      <c r="F1633" s="712" t="s">
        <v>1766</v>
      </c>
      <c r="G1633" s="712"/>
      <c r="H1633" s="712"/>
      <c r="I1633" s="715" t="s">
        <v>1767</v>
      </c>
      <c r="J1633" s="716">
        <v>100000000</v>
      </c>
    </row>
    <row r="1634" spans="1:10">
      <c r="A1634" s="712"/>
      <c r="B1634" s="712"/>
      <c r="C1634" s="712"/>
      <c r="D1634" s="712" t="s">
        <v>1084</v>
      </c>
      <c r="E1634" s="712" t="s">
        <v>223</v>
      </c>
      <c r="F1634" s="712" t="s">
        <v>1766</v>
      </c>
      <c r="G1634" s="712" t="s">
        <v>96</v>
      </c>
      <c r="H1634" s="712"/>
      <c r="I1634" s="715" t="s">
        <v>97</v>
      </c>
      <c r="J1634" s="716">
        <v>50000000</v>
      </c>
    </row>
    <row r="1635" spans="1:10">
      <c r="A1635" s="712"/>
      <c r="B1635" s="712"/>
      <c r="C1635" s="712"/>
      <c r="D1635" s="712" t="s">
        <v>1084</v>
      </c>
      <c r="E1635" s="712" t="s">
        <v>223</v>
      </c>
      <c r="F1635" s="712" t="s">
        <v>1766</v>
      </c>
      <c r="G1635" s="712" t="s">
        <v>96</v>
      </c>
      <c r="H1635" s="712" t="s">
        <v>864</v>
      </c>
      <c r="I1635" s="715" t="s">
        <v>1770</v>
      </c>
      <c r="J1635" s="716">
        <v>50000000</v>
      </c>
    </row>
    <row r="1636" spans="1:10">
      <c r="A1636" s="712"/>
      <c r="B1636" s="712"/>
      <c r="C1636" s="712"/>
      <c r="D1636" s="712" t="s">
        <v>1084</v>
      </c>
      <c r="E1636" s="712" t="s">
        <v>223</v>
      </c>
      <c r="F1636" s="712" t="s">
        <v>1766</v>
      </c>
      <c r="G1636" s="712" t="s">
        <v>115</v>
      </c>
      <c r="H1636" s="712"/>
      <c r="I1636" s="715" t="s">
        <v>1781</v>
      </c>
      <c r="J1636" s="716">
        <v>50000000</v>
      </c>
    </row>
    <row r="1637" spans="1:10">
      <c r="A1637" s="712"/>
      <c r="B1637" s="712"/>
      <c r="C1637" s="712"/>
      <c r="D1637" s="712" t="s">
        <v>1084</v>
      </c>
      <c r="E1637" s="712" t="s">
        <v>223</v>
      </c>
      <c r="F1637" s="712" t="s">
        <v>1766</v>
      </c>
      <c r="G1637" s="712" t="s">
        <v>115</v>
      </c>
      <c r="H1637" s="712" t="s">
        <v>116</v>
      </c>
      <c r="I1637" s="715" t="s">
        <v>117</v>
      </c>
      <c r="J1637" s="716">
        <v>50000000</v>
      </c>
    </row>
    <row r="1638" spans="1:10">
      <c r="A1638" s="712"/>
      <c r="B1638" s="712"/>
      <c r="C1638" s="712"/>
      <c r="D1638" s="712" t="s">
        <v>280</v>
      </c>
      <c r="E1638" s="712"/>
      <c r="F1638" s="712"/>
      <c r="G1638" s="712"/>
      <c r="H1638" s="712"/>
      <c r="I1638" s="715" t="s">
        <v>281</v>
      </c>
      <c r="J1638" s="716">
        <v>2196177000</v>
      </c>
    </row>
    <row r="1639" spans="1:10" ht="26.4">
      <c r="A1639" s="712"/>
      <c r="B1639" s="712"/>
      <c r="C1639" s="712"/>
      <c r="D1639" s="712" t="s">
        <v>280</v>
      </c>
      <c r="E1639" s="712" t="s">
        <v>223</v>
      </c>
      <c r="F1639" s="712"/>
      <c r="G1639" s="712"/>
      <c r="H1639" s="712"/>
      <c r="I1639" s="715" t="s">
        <v>1765</v>
      </c>
      <c r="J1639" s="716">
        <v>2196177000</v>
      </c>
    </row>
    <row r="1640" spans="1:10">
      <c r="A1640" s="712"/>
      <c r="B1640" s="712"/>
      <c r="C1640" s="712"/>
      <c r="D1640" s="712" t="s">
        <v>280</v>
      </c>
      <c r="E1640" s="712" t="s">
        <v>223</v>
      </c>
      <c r="F1640" s="712" t="s">
        <v>1766</v>
      </c>
      <c r="G1640" s="712"/>
      <c r="H1640" s="712"/>
      <c r="I1640" s="715" t="s">
        <v>1767</v>
      </c>
      <c r="J1640" s="716">
        <v>2196177000</v>
      </c>
    </row>
    <row r="1641" spans="1:10">
      <c r="A1641" s="712"/>
      <c r="B1641" s="712"/>
      <c r="C1641" s="712"/>
      <c r="D1641" s="712" t="s">
        <v>280</v>
      </c>
      <c r="E1641" s="712" t="s">
        <v>223</v>
      </c>
      <c r="F1641" s="712" t="s">
        <v>1766</v>
      </c>
      <c r="G1641" s="712" t="s">
        <v>96</v>
      </c>
      <c r="H1641" s="712"/>
      <c r="I1641" s="715" t="s">
        <v>97</v>
      </c>
      <c r="J1641" s="716">
        <v>25082300</v>
      </c>
    </row>
    <row r="1642" spans="1:10">
      <c r="A1642" s="712"/>
      <c r="B1642" s="712"/>
      <c r="C1642" s="712"/>
      <c r="D1642" s="712" t="s">
        <v>280</v>
      </c>
      <c r="E1642" s="712" t="s">
        <v>223</v>
      </c>
      <c r="F1642" s="712" t="s">
        <v>1766</v>
      </c>
      <c r="G1642" s="712" t="s">
        <v>96</v>
      </c>
      <c r="H1642" s="712" t="s">
        <v>864</v>
      </c>
      <c r="I1642" s="715" t="s">
        <v>1770</v>
      </c>
      <c r="J1642" s="716">
        <v>25082300</v>
      </c>
    </row>
    <row r="1643" spans="1:10">
      <c r="A1643" s="712"/>
      <c r="B1643" s="712"/>
      <c r="C1643" s="712"/>
      <c r="D1643" s="712" t="s">
        <v>280</v>
      </c>
      <c r="E1643" s="712" t="s">
        <v>223</v>
      </c>
      <c r="F1643" s="712" t="s">
        <v>1766</v>
      </c>
      <c r="G1643" s="712" t="s">
        <v>112</v>
      </c>
      <c r="H1643" s="712"/>
      <c r="I1643" s="715" t="s">
        <v>113</v>
      </c>
      <c r="J1643" s="716">
        <v>25202830</v>
      </c>
    </row>
    <row r="1644" spans="1:10">
      <c r="A1644" s="712"/>
      <c r="B1644" s="712"/>
      <c r="C1644" s="712"/>
      <c r="D1644" s="712" t="s">
        <v>280</v>
      </c>
      <c r="E1644" s="712" t="s">
        <v>223</v>
      </c>
      <c r="F1644" s="712" t="s">
        <v>1766</v>
      </c>
      <c r="G1644" s="712" t="s">
        <v>112</v>
      </c>
      <c r="H1644" s="712" t="s">
        <v>155</v>
      </c>
      <c r="I1644" s="715" t="s">
        <v>1777</v>
      </c>
      <c r="J1644" s="716">
        <v>6115501</v>
      </c>
    </row>
    <row r="1645" spans="1:10">
      <c r="A1645" s="712"/>
      <c r="B1645" s="712"/>
      <c r="C1645" s="712"/>
      <c r="D1645" s="712" t="s">
        <v>280</v>
      </c>
      <c r="E1645" s="712" t="s">
        <v>223</v>
      </c>
      <c r="F1645" s="712" t="s">
        <v>1766</v>
      </c>
      <c r="G1645" s="712" t="s">
        <v>112</v>
      </c>
      <c r="H1645" s="712" t="s">
        <v>156</v>
      </c>
      <c r="I1645" s="715" t="s">
        <v>1779</v>
      </c>
      <c r="J1645" s="716">
        <v>17957329</v>
      </c>
    </row>
    <row r="1646" spans="1:10">
      <c r="A1646" s="712"/>
      <c r="B1646" s="712"/>
      <c r="C1646" s="712"/>
      <c r="D1646" s="712" t="s">
        <v>280</v>
      </c>
      <c r="E1646" s="712" t="s">
        <v>223</v>
      </c>
      <c r="F1646" s="712" t="s">
        <v>1766</v>
      </c>
      <c r="G1646" s="712" t="s">
        <v>112</v>
      </c>
      <c r="H1646" s="712" t="s">
        <v>157</v>
      </c>
      <c r="I1646" s="715" t="s">
        <v>135</v>
      </c>
      <c r="J1646" s="716">
        <v>1130000</v>
      </c>
    </row>
    <row r="1647" spans="1:10">
      <c r="A1647" s="712"/>
      <c r="B1647" s="712"/>
      <c r="C1647" s="712"/>
      <c r="D1647" s="712" t="s">
        <v>280</v>
      </c>
      <c r="E1647" s="712" t="s">
        <v>223</v>
      </c>
      <c r="F1647" s="712" t="s">
        <v>1766</v>
      </c>
      <c r="G1647" s="712" t="s">
        <v>115</v>
      </c>
      <c r="H1647" s="712"/>
      <c r="I1647" s="715" t="s">
        <v>1781</v>
      </c>
      <c r="J1647" s="716">
        <v>17264000</v>
      </c>
    </row>
    <row r="1648" spans="1:10">
      <c r="A1648" s="712"/>
      <c r="B1648" s="712"/>
      <c r="C1648" s="712"/>
      <c r="D1648" s="712" t="s">
        <v>280</v>
      </c>
      <c r="E1648" s="712" t="s">
        <v>223</v>
      </c>
      <c r="F1648" s="712" t="s">
        <v>1766</v>
      </c>
      <c r="G1648" s="712" t="s">
        <v>115</v>
      </c>
      <c r="H1648" s="712" t="s">
        <v>116</v>
      </c>
      <c r="I1648" s="715" t="s">
        <v>117</v>
      </c>
      <c r="J1648" s="716">
        <v>16714000</v>
      </c>
    </row>
    <row r="1649" spans="1:10">
      <c r="A1649" s="712"/>
      <c r="B1649" s="712"/>
      <c r="C1649" s="712"/>
      <c r="D1649" s="712" t="s">
        <v>280</v>
      </c>
      <c r="E1649" s="712" t="s">
        <v>223</v>
      </c>
      <c r="F1649" s="712" t="s">
        <v>1766</v>
      </c>
      <c r="G1649" s="712" t="s">
        <v>115</v>
      </c>
      <c r="H1649" s="712" t="s">
        <v>147</v>
      </c>
      <c r="I1649" s="715" t="s">
        <v>148</v>
      </c>
      <c r="J1649" s="716">
        <v>550000</v>
      </c>
    </row>
    <row r="1650" spans="1:10">
      <c r="A1650" s="712"/>
      <c r="B1650" s="712"/>
      <c r="C1650" s="712"/>
      <c r="D1650" s="712" t="s">
        <v>280</v>
      </c>
      <c r="E1650" s="712" t="s">
        <v>223</v>
      </c>
      <c r="F1650" s="712" t="s">
        <v>1766</v>
      </c>
      <c r="G1650" s="712" t="s">
        <v>120</v>
      </c>
      <c r="H1650" s="712"/>
      <c r="I1650" s="715" t="s">
        <v>121</v>
      </c>
      <c r="J1650" s="716">
        <v>169629870</v>
      </c>
    </row>
    <row r="1651" spans="1:10" ht="39.6">
      <c r="A1651" s="712"/>
      <c r="B1651" s="712"/>
      <c r="C1651" s="712"/>
      <c r="D1651" s="712" t="s">
        <v>280</v>
      </c>
      <c r="E1651" s="712" t="s">
        <v>223</v>
      </c>
      <c r="F1651" s="712" t="s">
        <v>1766</v>
      </c>
      <c r="G1651" s="712" t="s">
        <v>120</v>
      </c>
      <c r="H1651" s="712" t="s">
        <v>122</v>
      </c>
      <c r="I1651" s="715" t="s">
        <v>1783</v>
      </c>
      <c r="J1651" s="716">
        <v>2564138</v>
      </c>
    </row>
    <row r="1652" spans="1:10">
      <c r="A1652" s="712"/>
      <c r="B1652" s="712"/>
      <c r="C1652" s="712"/>
      <c r="D1652" s="712" t="s">
        <v>280</v>
      </c>
      <c r="E1652" s="712" t="s">
        <v>223</v>
      </c>
      <c r="F1652" s="712" t="s">
        <v>1766</v>
      </c>
      <c r="G1652" s="712" t="s">
        <v>120</v>
      </c>
      <c r="H1652" s="712" t="s">
        <v>123</v>
      </c>
      <c r="I1652" s="715" t="s">
        <v>124</v>
      </c>
      <c r="J1652" s="716">
        <v>10281809</v>
      </c>
    </row>
    <row r="1653" spans="1:10" ht="39.6">
      <c r="A1653" s="712"/>
      <c r="B1653" s="712"/>
      <c r="C1653" s="712"/>
      <c r="D1653" s="712" t="s">
        <v>280</v>
      </c>
      <c r="E1653" s="712" t="s">
        <v>223</v>
      </c>
      <c r="F1653" s="712" t="s">
        <v>1766</v>
      </c>
      <c r="G1653" s="712" t="s">
        <v>120</v>
      </c>
      <c r="H1653" s="712" t="s">
        <v>994</v>
      </c>
      <c r="I1653" s="715" t="s">
        <v>1824</v>
      </c>
      <c r="J1653" s="716">
        <v>7290323</v>
      </c>
    </row>
    <row r="1654" spans="1:10">
      <c r="A1654" s="712"/>
      <c r="B1654" s="712"/>
      <c r="C1654" s="712"/>
      <c r="D1654" s="712" t="s">
        <v>280</v>
      </c>
      <c r="E1654" s="712" t="s">
        <v>223</v>
      </c>
      <c r="F1654" s="712" t="s">
        <v>1766</v>
      </c>
      <c r="G1654" s="712" t="s">
        <v>120</v>
      </c>
      <c r="H1654" s="712" t="s">
        <v>315</v>
      </c>
      <c r="I1654" s="715" t="s">
        <v>1831</v>
      </c>
      <c r="J1654" s="716">
        <v>56500000</v>
      </c>
    </row>
    <row r="1655" spans="1:10" ht="26.4">
      <c r="A1655" s="712"/>
      <c r="B1655" s="712"/>
      <c r="C1655" s="712"/>
      <c r="D1655" s="712" t="s">
        <v>280</v>
      </c>
      <c r="E1655" s="712" t="s">
        <v>223</v>
      </c>
      <c r="F1655" s="712" t="s">
        <v>1766</v>
      </c>
      <c r="G1655" s="712" t="s">
        <v>120</v>
      </c>
      <c r="H1655" s="712" t="s">
        <v>1001</v>
      </c>
      <c r="I1655" s="715" t="s">
        <v>1784</v>
      </c>
      <c r="J1655" s="716">
        <v>92993600</v>
      </c>
    </row>
    <row r="1656" spans="1:10">
      <c r="A1656" s="712"/>
      <c r="B1656" s="712"/>
      <c r="C1656" s="712"/>
      <c r="D1656" s="712" t="s">
        <v>280</v>
      </c>
      <c r="E1656" s="712" t="s">
        <v>223</v>
      </c>
      <c r="F1656" s="712" t="s">
        <v>1766</v>
      </c>
      <c r="G1656" s="712" t="s">
        <v>160</v>
      </c>
      <c r="H1656" s="712"/>
      <c r="I1656" s="715" t="s">
        <v>161</v>
      </c>
      <c r="J1656" s="716">
        <v>376347000</v>
      </c>
    </row>
    <row r="1657" spans="1:10">
      <c r="A1657" s="712"/>
      <c r="B1657" s="712"/>
      <c r="C1657" s="712"/>
      <c r="D1657" s="712" t="s">
        <v>280</v>
      </c>
      <c r="E1657" s="712" t="s">
        <v>223</v>
      </c>
      <c r="F1657" s="712" t="s">
        <v>1766</v>
      </c>
      <c r="G1657" s="712" t="s">
        <v>160</v>
      </c>
      <c r="H1657" s="712" t="s">
        <v>162</v>
      </c>
      <c r="I1657" s="715" t="s">
        <v>163</v>
      </c>
      <c r="J1657" s="716">
        <v>1305000</v>
      </c>
    </row>
    <row r="1658" spans="1:10">
      <c r="A1658" s="712"/>
      <c r="B1658" s="712"/>
      <c r="C1658" s="712"/>
      <c r="D1658" s="712" t="s">
        <v>280</v>
      </c>
      <c r="E1658" s="712" t="s">
        <v>223</v>
      </c>
      <c r="F1658" s="712" t="s">
        <v>1766</v>
      </c>
      <c r="G1658" s="712" t="s">
        <v>160</v>
      </c>
      <c r="H1658" s="712" t="s">
        <v>544</v>
      </c>
      <c r="I1658" s="715" t="s">
        <v>545</v>
      </c>
      <c r="J1658" s="716">
        <v>4000000</v>
      </c>
    </row>
    <row r="1659" spans="1:10">
      <c r="A1659" s="712"/>
      <c r="B1659" s="712"/>
      <c r="C1659" s="712"/>
      <c r="D1659" s="712" t="s">
        <v>280</v>
      </c>
      <c r="E1659" s="712" t="s">
        <v>223</v>
      </c>
      <c r="F1659" s="712" t="s">
        <v>1766</v>
      </c>
      <c r="G1659" s="712" t="s">
        <v>160</v>
      </c>
      <c r="H1659" s="712" t="s">
        <v>975</v>
      </c>
      <c r="I1659" s="715" t="s">
        <v>974</v>
      </c>
      <c r="J1659" s="716">
        <v>119625000</v>
      </c>
    </row>
    <row r="1660" spans="1:10">
      <c r="A1660" s="712"/>
      <c r="B1660" s="712"/>
      <c r="C1660" s="712"/>
      <c r="D1660" s="712" t="s">
        <v>280</v>
      </c>
      <c r="E1660" s="712" t="s">
        <v>223</v>
      </c>
      <c r="F1660" s="712" t="s">
        <v>1766</v>
      </c>
      <c r="G1660" s="712" t="s">
        <v>160</v>
      </c>
      <c r="H1660" s="712" t="s">
        <v>546</v>
      </c>
      <c r="I1660" s="715" t="s">
        <v>128</v>
      </c>
      <c r="J1660" s="716">
        <v>130650000</v>
      </c>
    </row>
    <row r="1661" spans="1:10">
      <c r="A1661" s="712"/>
      <c r="B1661" s="712"/>
      <c r="C1661" s="712"/>
      <c r="D1661" s="712" t="s">
        <v>280</v>
      </c>
      <c r="E1661" s="712" t="s">
        <v>223</v>
      </c>
      <c r="F1661" s="712" t="s">
        <v>1766</v>
      </c>
      <c r="G1661" s="712" t="s">
        <v>160</v>
      </c>
      <c r="H1661" s="712" t="s">
        <v>547</v>
      </c>
      <c r="I1661" s="715" t="s">
        <v>548</v>
      </c>
      <c r="J1661" s="716">
        <v>7202000</v>
      </c>
    </row>
    <row r="1662" spans="1:10">
      <c r="A1662" s="712"/>
      <c r="B1662" s="712"/>
      <c r="C1662" s="712"/>
      <c r="D1662" s="712" t="s">
        <v>280</v>
      </c>
      <c r="E1662" s="712" t="s">
        <v>223</v>
      </c>
      <c r="F1662" s="712" t="s">
        <v>1766</v>
      </c>
      <c r="G1662" s="712" t="s">
        <v>160</v>
      </c>
      <c r="H1662" s="712" t="s">
        <v>549</v>
      </c>
      <c r="I1662" s="715" t="s">
        <v>550</v>
      </c>
      <c r="J1662" s="716">
        <v>109000000</v>
      </c>
    </row>
    <row r="1663" spans="1:10">
      <c r="A1663" s="712"/>
      <c r="B1663" s="712"/>
      <c r="C1663" s="712"/>
      <c r="D1663" s="712" t="s">
        <v>280</v>
      </c>
      <c r="E1663" s="712" t="s">
        <v>223</v>
      </c>
      <c r="F1663" s="712" t="s">
        <v>1766</v>
      </c>
      <c r="G1663" s="712" t="s">
        <v>160</v>
      </c>
      <c r="H1663" s="712" t="s">
        <v>551</v>
      </c>
      <c r="I1663" s="715" t="s">
        <v>133</v>
      </c>
      <c r="J1663" s="716">
        <v>4565000</v>
      </c>
    </row>
    <row r="1664" spans="1:10">
      <c r="A1664" s="712"/>
      <c r="B1664" s="712"/>
      <c r="C1664" s="712"/>
      <c r="D1664" s="712" t="s">
        <v>280</v>
      </c>
      <c r="E1664" s="712" t="s">
        <v>223</v>
      </c>
      <c r="F1664" s="712" t="s">
        <v>1766</v>
      </c>
      <c r="G1664" s="712" t="s">
        <v>125</v>
      </c>
      <c r="H1664" s="712"/>
      <c r="I1664" s="715" t="s">
        <v>126</v>
      </c>
      <c r="J1664" s="716">
        <v>36827000</v>
      </c>
    </row>
    <row r="1665" spans="1:10">
      <c r="A1665" s="712"/>
      <c r="B1665" s="712"/>
      <c r="C1665" s="712"/>
      <c r="D1665" s="712" t="s">
        <v>280</v>
      </c>
      <c r="E1665" s="712" t="s">
        <v>223</v>
      </c>
      <c r="F1665" s="712" t="s">
        <v>1766</v>
      </c>
      <c r="G1665" s="712" t="s">
        <v>125</v>
      </c>
      <c r="H1665" s="712" t="s">
        <v>430</v>
      </c>
      <c r="I1665" s="715" t="s">
        <v>431</v>
      </c>
      <c r="J1665" s="716">
        <v>9927000</v>
      </c>
    </row>
    <row r="1666" spans="1:10">
      <c r="A1666" s="712"/>
      <c r="B1666" s="712"/>
      <c r="C1666" s="712"/>
      <c r="D1666" s="712" t="s">
        <v>280</v>
      </c>
      <c r="E1666" s="712" t="s">
        <v>223</v>
      </c>
      <c r="F1666" s="712" t="s">
        <v>1766</v>
      </c>
      <c r="G1666" s="712" t="s">
        <v>125</v>
      </c>
      <c r="H1666" s="712" t="s">
        <v>552</v>
      </c>
      <c r="I1666" s="715" t="s">
        <v>553</v>
      </c>
      <c r="J1666" s="716">
        <v>19350000</v>
      </c>
    </row>
    <row r="1667" spans="1:10">
      <c r="A1667" s="712"/>
      <c r="B1667" s="712"/>
      <c r="C1667" s="712"/>
      <c r="D1667" s="712" t="s">
        <v>280</v>
      </c>
      <c r="E1667" s="712" t="s">
        <v>223</v>
      </c>
      <c r="F1667" s="712" t="s">
        <v>1766</v>
      </c>
      <c r="G1667" s="712" t="s">
        <v>125</v>
      </c>
      <c r="H1667" s="712" t="s">
        <v>127</v>
      </c>
      <c r="I1667" s="715" t="s">
        <v>128</v>
      </c>
      <c r="J1667" s="716">
        <v>7550000</v>
      </c>
    </row>
    <row r="1668" spans="1:10">
      <c r="A1668" s="712"/>
      <c r="B1668" s="712"/>
      <c r="C1668" s="712"/>
      <c r="D1668" s="712" t="s">
        <v>280</v>
      </c>
      <c r="E1668" s="712" t="s">
        <v>223</v>
      </c>
      <c r="F1668" s="712" t="s">
        <v>1766</v>
      </c>
      <c r="G1668" s="712" t="s">
        <v>554</v>
      </c>
      <c r="H1668" s="712"/>
      <c r="I1668" s="715" t="s">
        <v>555</v>
      </c>
      <c r="J1668" s="716">
        <v>397843000</v>
      </c>
    </row>
    <row r="1669" spans="1:10">
      <c r="A1669" s="712"/>
      <c r="B1669" s="712"/>
      <c r="C1669" s="712"/>
      <c r="D1669" s="712" t="s">
        <v>280</v>
      </c>
      <c r="E1669" s="712" t="s">
        <v>223</v>
      </c>
      <c r="F1669" s="712" t="s">
        <v>1766</v>
      </c>
      <c r="G1669" s="712" t="s">
        <v>554</v>
      </c>
      <c r="H1669" s="712" t="s">
        <v>556</v>
      </c>
      <c r="I1669" s="715" t="s">
        <v>557</v>
      </c>
      <c r="J1669" s="716">
        <v>27000000</v>
      </c>
    </row>
    <row r="1670" spans="1:10">
      <c r="A1670" s="712"/>
      <c r="B1670" s="712"/>
      <c r="C1670" s="712"/>
      <c r="D1670" s="712" t="s">
        <v>280</v>
      </c>
      <c r="E1670" s="712" t="s">
        <v>223</v>
      </c>
      <c r="F1670" s="712" t="s">
        <v>1766</v>
      </c>
      <c r="G1670" s="712" t="s">
        <v>554</v>
      </c>
      <c r="H1670" s="712" t="s">
        <v>206</v>
      </c>
      <c r="I1670" s="715" t="s">
        <v>207</v>
      </c>
      <c r="J1670" s="716">
        <v>370843000</v>
      </c>
    </row>
    <row r="1671" spans="1:10" ht="39.6">
      <c r="A1671" s="712"/>
      <c r="B1671" s="712"/>
      <c r="C1671" s="712"/>
      <c r="D1671" s="712" t="s">
        <v>280</v>
      </c>
      <c r="E1671" s="712" t="s">
        <v>223</v>
      </c>
      <c r="F1671" s="712" t="s">
        <v>1766</v>
      </c>
      <c r="G1671" s="712" t="s">
        <v>560</v>
      </c>
      <c r="H1671" s="712"/>
      <c r="I1671" s="715" t="s">
        <v>1790</v>
      </c>
      <c r="J1671" s="716">
        <v>527145000</v>
      </c>
    </row>
    <row r="1672" spans="1:10">
      <c r="A1672" s="712"/>
      <c r="B1672" s="712"/>
      <c r="C1672" s="712"/>
      <c r="D1672" s="712" t="s">
        <v>280</v>
      </c>
      <c r="E1672" s="712" t="s">
        <v>223</v>
      </c>
      <c r="F1672" s="712" t="s">
        <v>1766</v>
      </c>
      <c r="G1672" s="712" t="s">
        <v>560</v>
      </c>
      <c r="H1672" s="712" t="s">
        <v>856</v>
      </c>
      <c r="I1672" s="715" t="s">
        <v>1832</v>
      </c>
      <c r="J1672" s="716">
        <v>13500000</v>
      </c>
    </row>
    <row r="1673" spans="1:10">
      <c r="A1673" s="712"/>
      <c r="B1673" s="712"/>
      <c r="C1673" s="712"/>
      <c r="D1673" s="712" t="s">
        <v>280</v>
      </c>
      <c r="E1673" s="712" t="s">
        <v>223</v>
      </c>
      <c r="F1673" s="712" t="s">
        <v>1766</v>
      </c>
      <c r="G1673" s="712" t="s">
        <v>560</v>
      </c>
      <c r="H1673" s="712" t="s">
        <v>562</v>
      </c>
      <c r="I1673" s="715" t="s">
        <v>1794</v>
      </c>
      <c r="J1673" s="716">
        <v>10663000</v>
      </c>
    </row>
    <row r="1674" spans="1:10">
      <c r="A1674" s="712"/>
      <c r="B1674" s="712"/>
      <c r="C1674" s="712"/>
      <c r="D1674" s="712" t="s">
        <v>280</v>
      </c>
      <c r="E1674" s="712" t="s">
        <v>223</v>
      </c>
      <c r="F1674" s="712" t="s">
        <v>1766</v>
      </c>
      <c r="G1674" s="712" t="s">
        <v>560</v>
      </c>
      <c r="H1674" s="712" t="s">
        <v>7</v>
      </c>
      <c r="I1674" s="715" t="s">
        <v>1795</v>
      </c>
      <c r="J1674" s="716">
        <v>6160000</v>
      </c>
    </row>
    <row r="1675" spans="1:10" ht="26.4">
      <c r="A1675" s="712"/>
      <c r="B1675" s="712"/>
      <c r="C1675" s="712"/>
      <c r="D1675" s="712" t="s">
        <v>280</v>
      </c>
      <c r="E1675" s="712" t="s">
        <v>223</v>
      </c>
      <c r="F1675" s="712" t="s">
        <v>1766</v>
      </c>
      <c r="G1675" s="712" t="s">
        <v>560</v>
      </c>
      <c r="H1675" s="712" t="s">
        <v>563</v>
      </c>
      <c r="I1675" s="715" t="s">
        <v>13</v>
      </c>
      <c r="J1675" s="716">
        <v>496822000</v>
      </c>
    </row>
    <row r="1676" spans="1:10" ht="26.4">
      <c r="A1676" s="712"/>
      <c r="B1676" s="712"/>
      <c r="C1676" s="712"/>
      <c r="D1676" s="712" t="s">
        <v>280</v>
      </c>
      <c r="E1676" s="712" t="s">
        <v>223</v>
      </c>
      <c r="F1676" s="712" t="s">
        <v>1766</v>
      </c>
      <c r="G1676" s="712" t="s">
        <v>1796</v>
      </c>
      <c r="H1676" s="712"/>
      <c r="I1676" s="715" t="s">
        <v>1797</v>
      </c>
      <c r="J1676" s="716">
        <v>100165000</v>
      </c>
    </row>
    <row r="1677" spans="1:10">
      <c r="A1677" s="712"/>
      <c r="B1677" s="712"/>
      <c r="C1677" s="712"/>
      <c r="D1677" s="712" t="s">
        <v>280</v>
      </c>
      <c r="E1677" s="712" t="s">
        <v>223</v>
      </c>
      <c r="F1677" s="712" t="s">
        <v>1766</v>
      </c>
      <c r="G1677" s="712" t="s">
        <v>1796</v>
      </c>
      <c r="H1677" s="712" t="s">
        <v>1833</v>
      </c>
      <c r="I1677" s="715" t="s">
        <v>1834</v>
      </c>
      <c r="J1677" s="716">
        <v>100165000</v>
      </c>
    </row>
    <row r="1678" spans="1:10" ht="26.4">
      <c r="A1678" s="712"/>
      <c r="B1678" s="712"/>
      <c r="C1678" s="712"/>
      <c r="D1678" s="712" t="s">
        <v>280</v>
      </c>
      <c r="E1678" s="712" t="s">
        <v>223</v>
      </c>
      <c r="F1678" s="712" t="s">
        <v>1766</v>
      </c>
      <c r="G1678" s="712" t="s">
        <v>130</v>
      </c>
      <c r="H1678" s="712"/>
      <c r="I1678" s="715" t="s">
        <v>131</v>
      </c>
      <c r="J1678" s="716">
        <v>470850000</v>
      </c>
    </row>
    <row r="1679" spans="1:10" ht="26.4">
      <c r="A1679" s="712"/>
      <c r="B1679" s="712"/>
      <c r="C1679" s="712"/>
      <c r="D1679" s="712" t="s">
        <v>280</v>
      </c>
      <c r="E1679" s="712" t="s">
        <v>223</v>
      </c>
      <c r="F1679" s="712" t="s">
        <v>1766</v>
      </c>
      <c r="G1679" s="712" t="s">
        <v>130</v>
      </c>
      <c r="H1679" s="712" t="s">
        <v>14</v>
      </c>
      <c r="I1679" s="715" t="s">
        <v>1800</v>
      </c>
      <c r="J1679" s="716">
        <v>293200000</v>
      </c>
    </row>
    <row r="1680" spans="1:10">
      <c r="A1680" s="712"/>
      <c r="B1680" s="712"/>
      <c r="C1680" s="712"/>
      <c r="D1680" s="712" t="s">
        <v>280</v>
      </c>
      <c r="E1680" s="712" t="s">
        <v>223</v>
      </c>
      <c r="F1680" s="712" t="s">
        <v>1766</v>
      </c>
      <c r="G1680" s="712" t="s">
        <v>130</v>
      </c>
      <c r="H1680" s="712" t="s">
        <v>132</v>
      </c>
      <c r="I1680" s="715" t="s">
        <v>135</v>
      </c>
      <c r="J1680" s="716">
        <v>177650000</v>
      </c>
    </row>
    <row r="1681" spans="1:10">
      <c r="A1681" s="712"/>
      <c r="B1681" s="712"/>
      <c r="C1681" s="712"/>
      <c r="D1681" s="712" t="s">
        <v>280</v>
      </c>
      <c r="E1681" s="712" t="s">
        <v>223</v>
      </c>
      <c r="F1681" s="712" t="s">
        <v>1766</v>
      </c>
      <c r="G1681" s="712" t="s">
        <v>1801</v>
      </c>
      <c r="H1681" s="712"/>
      <c r="I1681" s="715" t="s">
        <v>1802</v>
      </c>
      <c r="J1681" s="716">
        <v>16940000</v>
      </c>
    </row>
    <row r="1682" spans="1:10" ht="26.4">
      <c r="A1682" s="712"/>
      <c r="B1682" s="712"/>
      <c r="C1682" s="712"/>
      <c r="D1682" s="712" t="s">
        <v>280</v>
      </c>
      <c r="E1682" s="712" t="s">
        <v>223</v>
      </c>
      <c r="F1682" s="712" t="s">
        <v>1766</v>
      </c>
      <c r="G1682" s="712" t="s">
        <v>1801</v>
      </c>
      <c r="H1682" s="712" t="s">
        <v>1803</v>
      </c>
      <c r="I1682" s="715" t="s">
        <v>1804</v>
      </c>
      <c r="J1682" s="716">
        <v>16940000</v>
      </c>
    </row>
    <row r="1683" spans="1:10">
      <c r="A1683" s="712"/>
      <c r="B1683" s="712"/>
      <c r="C1683" s="712"/>
      <c r="D1683" s="712" t="s">
        <v>280</v>
      </c>
      <c r="E1683" s="712" t="s">
        <v>223</v>
      </c>
      <c r="F1683" s="712" t="s">
        <v>1766</v>
      </c>
      <c r="G1683" s="712" t="s">
        <v>134</v>
      </c>
      <c r="H1683" s="712"/>
      <c r="I1683" s="715" t="s">
        <v>135</v>
      </c>
      <c r="J1683" s="716">
        <v>32881000</v>
      </c>
    </row>
    <row r="1684" spans="1:10">
      <c r="A1684" s="712"/>
      <c r="B1684" s="712"/>
      <c r="C1684" s="712"/>
      <c r="D1684" s="712" t="s">
        <v>280</v>
      </c>
      <c r="E1684" s="712" t="s">
        <v>223</v>
      </c>
      <c r="F1684" s="712" t="s">
        <v>1766</v>
      </c>
      <c r="G1684" s="712" t="s">
        <v>134</v>
      </c>
      <c r="H1684" s="712" t="s">
        <v>9</v>
      </c>
      <c r="I1684" s="715" t="s">
        <v>1805</v>
      </c>
      <c r="J1684" s="716">
        <v>1744000</v>
      </c>
    </row>
    <row r="1685" spans="1:10">
      <c r="A1685" s="712"/>
      <c r="B1685" s="712"/>
      <c r="C1685" s="712"/>
      <c r="D1685" s="712" t="s">
        <v>280</v>
      </c>
      <c r="E1685" s="712" t="s">
        <v>223</v>
      </c>
      <c r="F1685" s="712" t="s">
        <v>1766</v>
      </c>
      <c r="G1685" s="712" t="s">
        <v>134</v>
      </c>
      <c r="H1685" s="712" t="s">
        <v>137</v>
      </c>
      <c r="I1685" s="715" t="s">
        <v>138</v>
      </c>
      <c r="J1685" s="716">
        <v>28143000</v>
      </c>
    </row>
    <row r="1686" spans="1:10">
      <c r="A1686" s="712"/>
      <c r="B1686" s="712"/>
      <c r="C1686" s="712"/>
      <c r="D1686" s="712" t="s">
        <v>280</v>
      </c>
      <c r="E1686" s="712" t="s">
        <v>223</v>
      </c>
      <c r="F1686" s="712" t="s">
        <v>1766</v>
      </c>
      <c r="G1686" s="712" t="s">
        <v>134</v>
      </c>
      <c r="H1686" s="712" t="s">
        <v>139</v>
      </c>
      <c r="I1686" s="715" t="s">
        <v>140</v>
      </c>
      <c r="J1686" s="716">
        <v>2994000</v>
      </c>
    </row>
    <row r="1687" spans="1:10">
      <c r="A1687" s="712"/>
      <c r="B1687" s="712"/>
      <c r="C1687" s="712"/>
      <c r="D1687" s="712" t="s">
        <v>1080</v>
      </c>
      <c r="E1687" s="712"/>
      <c r="F1687" s="712"/>
      <c r="G1687" s="712"/>
      <c r="H1687" s="712"/>
      <c r="I1687" s="715" t="s">
        <v>1081</v>
      </c>
      <c r="J1687" s="716">
        <v>835490940</v>
      </c>
    </row>
    <row r="1688" spans="1:10" ht="26.4">
      <c r="A1688" s="712"/>
      <c r="B1688" s="712"/>
      <c r="C1688" s="712"/>
      <c r="D1688" s="712" t="s">
        <v>1080</v>
      </c>
      <c r="E1688" s="712" t="s">
        <v>223</v>
      </c>
      <c r="F1688" s="712"/>
      <c r="G1688" s="712"/>
      <c r="H1688" s="712"/>
      <c r="I1688" s="715" t="s">
        <v>1765</v>
      </c>
      <c r="J1688" s="716">
        <v>835490940</v>
      </c>
    </row>
    <row r="1689" spans="1:10">
      <c r="A1689" s="712"/>
      <c r="B1689" s="712"/>
      <c r="C1689" s="712"/>
      <c r="D1689" s="712" t="s">
        <v>1080</v>
      </c>
      <c r="E1689" s="712" t="s">
        <v>223</v>
      </c>
      <c r="F1689" s="712" t="s">
        <v>1766</v>
      </c>
      <c r="G1689" s="712"/>
      <c r="H1689" s="712"/>
      <c r="I1689" s="715" t="s">
        <v>1767</v>
      </c>
      <c r="J1689" s="716">
        <v>835490940</v>
      </c>
    </row>
    <row r="1690" spans="1:10">
      <c r="A1690" s="712"/>
      <c r="B1690" s="712"/>
      <c r="C1690" s="712"/>
      <c r="D1690" s="712" t="s">
        <v>1080</v>
      </c>
      <c r="E1690" s="712" t="s">
        <v>223</v>
      </c>
      <c r="F1690" s="712" t="s">
        <v>1766</v>
      </c>
      <c r="G1690" s="712" t="s">
        <v>96</v>
      </c>
      <c r="H1690" s="712"/>
      <c r="I1690" s="715" t="s">
        <v>97</v>
      </c>
      <c r="J1690" s="716">
        <v>51758000</v>
      </c>
    </row>
    <row r="1691" spans="1:10">
      <c r="A1691" s="712"/>
      <c r="B1691" s="712"/>
      <c r="C1691" s="712"/>
      <c r="D1691" s="712" t="s">
        <v>1080</v>
      </c>
      <c r="E1691" s="712" t="s">
        <v>223</v>
      </c>
      <c r="F1691" s="712" t="s">
        <v>1766</v>
      </c>
      <c r="G1691" s="712" t="s">
        <v>96</v>
      </c>
      <c r="H1691" s="712" t="s">
        <v>864</v>
      </c>
      <c r="I1691" s="715" t="s">
        <v>1770</v>
      </c>
      <c r="J1691" s="716">
        <v>51758000</v>
      </c>
    </row>
    <row r="1692" spans="1:10">
      <c r="A1692" s="712"/>
      <c r="B1692" s="712"/>
      <c r="C1692" s="712"/>
      <c r="D1692" s="712" t="s">
        <v>1080</v>
      </c>
      <c r="E1692" s="712" t="s">
        <v>223</v>
      </c>
      <c r="F1692" s="712" t="s">
        <v>1766</v>
      </c>
      <c r="G1692" s="712" t="s">
        <v>100</v>
      </c>
      <c r="H1692" s="712"/>
      <c r="I1692" s="715" t="s">
        <v>101</v>
      </c>
      <c r="J1692" s="716">
        <v>1370000</v>
      </c>
    </row>
    <row r="1693" spans="1:10">
      <c r="A1693" s="712"/>
      <c r="B1693" s="712"/>
      <c r="C1693" s="712"/>
      <c r="D1693" s="712" t="s">
        <v>1080</v>
      </c>
      <c r="E1693" s="712" t="s">
        <v>223</v>
      </c>
      <c r="F1693" s="712" t="s">
        <v>1766</v>
      </c>
      <c r="G1693" s="712" t="s">
        <v>100</v>
      </c>
      <c r="H1693" s="712" t="s">
        <v>443</v>
      </c>
      <c r="I1693" s="715" t="s">
        <v>135</v>
      </c>
      <c r="J1693" s="716">
        <v>1370000</v>
      </c>
    </row>
    <row r="1694" spans="1:10">
      <c r="A1694" s="712"/>
      <c r="B1694" s="712"/>
      <c r="C1694" s="712"/>
      <c r="D1694" s="712" t="s">
        <v>1080</v>
      </c>
      <c r="E1694" s="712" t="s">
        <v>223</v>
      </c>
      <c r="F1694" s="712" t="s">
        <v>1766</v>
      </c>
      <c r="G1694" s="712" t="s">
        <v>112</v>
      </c>
      <c r="H1694" s="712"/>
      <c r="I1694" s="715" t="s">
        <v>113</v>
      </c>
      <c r="J1694" s="716">
        <v>81951940</v>
      </c>
    </row>
    <row r="1695" spans="1:10">
      <c r="A1695" s="712"/>
      <c r="B1695" s="712"/>
      <c r="C1695" s="712"/>
      <c r="D1695" s="712" t="s">
        <v>1080</v>
      </c>
      <c r="E1695" s="712" t="s">
        <v>223</v>
      </c>
      <c r="F1695" s="712" t="s">
        <v>1766</v>
      </c>
      <c r="G1695" s="712" t="s">
        <v>112</v>
      </c>
      <c r="H1695" s="712" t="s">
        <v>156</v>
      </c>
      <c r="I1695" s="715" t="s">
        <v>1779</v>
      </c>
      <c r="J1695" s="716">
        <v>74859940</v>
      </c>
    </row>
    <row r="1696" spans="1:10">
      <c r="A1696" s="712"/>
      <c r="B1696" s="712"/>
      <c r="C1696" s="712"/>
      <c r="D1696" s="712" t="s">
        <v>1080</v>
      </c>
      <c r="E1696" s="712" t="s">
        <v>223</v>
      </c>
      <c r="F1696" s="712" t="s">
        <v>1766</v>
      </c>
      <c r="G1696" s="712" t="s">
        <v>112</v>
      </c>
      <c r="H1696" s="712" t="s">
        <v>157</v>
      </c>
      <c r="I1696" s="715" t="s">
        <v>135</v>
      </c>
      <c r="J1696" s="716">
        <v>7092000</v>
      </c>
    </row>
    <row r="1697" spans="1:10">
      <c r="A1697" s="712"/>
      <c r="B1697" s="712"/>
      <c r="C1697" s="712"/>
      <c r="D1697" s="712" t="s">
        <v>1080</v>
      </c>
      <c r="E1697" s="712" t="s">
        <v>223</v>
      </c>
      <c r="F1697" s="712" t="s">
        <v>1766</v>
      </c>
      <c r="G1697" s="712" t="s">
        <v>115</v>
      </c>
      <c r="H1697" s="712"/>
      <c r="I1697" s="715" t="s">
        <v>1781</v>
      </c>
      <c r="J1697" s="716">
        <v>121661000</v>
      </c>
    </row>
    <row r="1698" spans="1:10">
      <c r="A1698" s="712"/>
      <c r="B1698" s="712"/>
      <c r="C1698" s="712"/>
      <c r="D1698" s="712" t="s">
        <v>1080</v>
      </c>
      <c r="E1698" s="712" t="s">
        <v>223</v>
      </c>
      <c r="F1698" s="712" t="s">
        <v>1766</v>
      </c>
      <c r="G1698" s="712" t="s">
        <v>115</v>
      </c>
      <c r="H1698" s="712" t="s">
        <v>116</v>
      </c>
      <c r="I1698" s="715" t="s">
        <v>117</v>
      </c>
      <c r="J1698" s="716">
        <v>84041000</v>
      </c>
    </row>
    <row r="1699" spans="1:10">
      <c r="A1699" s="712"/>
      <c r="B1699" s="712"/>
      <c r="C1699" s="712"/>
      <c r="D1699" s="712" t="s">
        <v>1080</v>
      </c>
      <c r="E1699" s="712" t="s">
        <v>223</v>
      </c>
      <c r="F1699" s="712" t="s">
        <v>1766</v>
      </c>
      <c r="G1699" s="712" t="s">
        <v>115</v>
      </c>
      <c r="H1699" s="712" t="s">
        <v>4</v>
      </c>
      <c r="I1699" s="715" t="s">
        <v>1782</v>
      </c>
      <c r="J1699" s="716">
        <v>37620000</v>
      </c>
    </row>
    <row r="1700" spans="1:10">
      <c r="A1700" s="712"/>
      <c r="B1700" s="712"/>
      <c r="C1700" s="712"/>
      <c r="D1700" s="712" t="s">
        <v>1080</v>
      </c>
      <c r="E1700" s="712" t="s">
        <v>223</v>
      </c>
      <c r="F1700" s="712" t="s">
        <v>1766</v>
      </c>
      <c r="G1700" s="712" t="s">
        <v>120</v>
      </c>
      <c r="H1700" s="712"/>
      <c r="I1700" s="715" t="s">
        <v>121</v>
      </c>
      <c r="J1700" s="716">
        <v>52430000</v>
      </c>
    </row>
    <row r="1701" spans="1:10">
      <c r="A1701" s="712"/>
      <c r="B1701" s="712"/>
      <c r="C1701" s="712"/>
      <c r="D1701" s="712" t="s">
        <v>1080</v>
      </c>
      <c r="E1701" s="712" t="s">
        <v>223</v>
      </c>
      <c r="F1701" s="712" t="s">
        <v>1766</v>
      </c>
      <c r="G1701" s="712" t="s">
        <v>120</v>
      </c>
      <c r="H1701" s="712" t="s">
        <v>123</v>
      </c>
      <c r="I1701" s="715" t="s">
        <v>124</v>
      </c>
      <c r="J1701" s="716">
        <v>14810000</v>
      </c>
    </row>
    <row r="1702" spans="1:10">
      <c r="A1702" s="712"/>
      <c r="B1702" s="712"/>
      <c r="C1702" s="712"/>
      <c r="D1702" s="712" t="s">
        <v>1080</v>
      </c>
      <c r="E1702" s="712" t="s">
        <v>223</v>
      </c>
      <c r="F1702" s="712" t="s">
        <v>1766</v>
      </c>
      <c r="G1702" s="712" t="s">
        <v>120</v>
      </c>
      <c r="H1702" s="712" t="s">
        <v>158</v>
      </c>
      <c r="I1702" s="715" t="s">
        <v>1785</v>
      </c>
      <c r="J1702" s="716">
        <v>37620000</v>
      </c>
    </row>
    <row r="1703" spans="1:10">
      <c r="A1703" s="712"/>
      <c r="B1703" s="712"/>
      <c r="C1703" s="712"/>
      <c r="D1703" s="712" t="s">
        <v>1080</v>
      </c>
      <c r="E1703" s="712" t="s">
        <v>223</v>
      </c>
      <c r="F1703" s="712" t="s">
        <v>1766</v>
      </c>
      <c r="G1703" s="712" t="s">
        <v>160</v>
      </c>
      <c r="H1703" s="712"/>
      <c r="I1703" s="715" t="s">
        <v>161</v>
      </c>
      <c r="J1703" s="716">
        <v>88666000</v>
      </c>
    </row>
    <row r="1704" spans="1:10">
      <c r="A1704" s="712"/>
      <c r="B1704" s="712"/>
      <c r="C1704" s="712"/>
      <c r="D1704" s="712" t="s">
        <v>1080</v>
      </c>
      <c r="E1704" s="712" t="s">
        <v>223</v>
      </c>
      <c r="F1704" s="712" t="s">
        <v>1766</v>
      </c>
      <c r="G1704" s="712" t="s">
        <v>160</v>
      </c>
      <c r="H1704" s="712" t="s">
        <v>162</v>
      </c>
      <c r="I1704" s="715" t="s">
        <v>163</v>
      </c>
      <c r="J1704" s="716">
        <v>12776000</v>
      </c>
    </row>
    <row r="1705" spans="1:10">
      <c r="A1705" s="712"/>
      <c r="B1705" s="712"/>
      <c r="C1705" s="712"/>
      <c r="D1705" s="712" t="s">
        <v>1080</v>
      </c>
      <c r="E1705" s="712" t="s">
        <v>223</v>
      </c>
      <c r="F1705" s="712" t="s">
        <v>1766</v>
      </c>
      <c r="G1705" s="712" t="s">
        <v>160</v>
      </c>
      <c r="H1705" s="712" t="s">
        <v>551</v>
      </c>
      <c r="I1705" s="715" t="s">
        <v>133</v>
      </c>
      <c r="J1705" s="716">
        <v>75890000</v>
      </c>
    </row>
    <row r="1706" spans="1:10">
      <c r="A1706" s="712"/>
      <c r="B1706" s="712"/>
      <c r="C1706" s="712"/>
      <c r="D1706" s="712" t="s">
        <v>1080</v>
      </c>
      <c r="E1706" s="712" t="s">
        <v>223</v>
      </c>
      <c r="F1706" s="712" t="s">
        <v>1766</v>
      </c>
      <c r="G1706" s="712" t="s">
        <v>125</v>
      </c>
      <c r="H1706" s="712"/>
      <c r="I1706" s="715" t="s">
        <v>126</v>
      </c>
      <c r="J1706" s="716">
        <v>38900000</v>
      </c>
    </row>
    <row r="1707" spans="1:10">
      <c r="A1707" s="712"/>
      <c r="B1707" s="712"/>
      <c r="C1707" s="712"/>
      <c r="D1707" s="712" t="s">
        <v>1080</v>
      </c>
      <c r="E1707" s="712" t="s">
        <v>223</v>
      </c>
      <c r="F1707" s="712" t="s">
        <v>1766</v>
      </c>
      <c r="G1707" s="712" t="s">
        <v>125</v>
      </c>
      <c r="H1707" s="712" t="s">
        <v>552</v>
      </c>
      <c r="I1707" s="715" t="s">
        <v>553</v>
      </c>
      <c r="J1707" s="716">
        <v>16350000</v>
      </c>
    </row>
    <row r="1708" spans="1:10">
      <c r="A1708" s="712"/>
      <c r="B1708" s="712"/>
      <c r="C1708" s="712"/>
      <c r="D1708" s="712" t="s">
        <v>1080</v>
      </c>
      <c r="E1708" s="712" t="s">
        <v>223</v>
      </c>
      <c r="F1708" s="712" t="s">
        <v>1766</v>
      </c>
      <c r="G1708" s="712" t="s">
        <v>125</v>
      </c>
      <c r="H1708" s="712" t="s">
        <v>129</v>
      </c>
      <c r="I1708" s="715" t="s">
        <v>1787</v>
      </c>
      <c r="J1708" s="716">
        <v>22550000</v>
      </c>
    </row>
    <row r="1709" spans="1:10">
      <c r="A1709" s="712"/>
      <c r="B1709" s="712"/>
      <c r="C1709" s="712"/>
      <c r="D1709" s="712" t="s">
        <v>1080</v>
      </c>
      <c r="E1709" s="712" t="s">
        <v>223</v>
      </c>
      <c r="F1709" s="712" t="s">
        <v>1766</v>
      </c>
      <c r="G1709" s="712" t="s">
        <v>554</v>
      </c>
      <c r="H1709" s="712"/>
      <c r="I1709" s="715" t="s">
        <v>555</v>
      </c>
      <c r="J1709" s="716">
        <v>108000000</v>
      </c>
    </row>
    <row r="1710" spans="1:10">
      <c r="A1710" s="712"/>
      <c r="B1710" s="712"/>
      <c r="C1710" s="712"/>
      <c r="D1710" s="712" t="s">
        <v>1080</v>
      </c>
      <c r="E1710" s="712" t="s">
        <v>223</v>
      </c>
      <c r="F1710" s="712" t="s">
        <v>1766</v>
      </c>
      <c r="G1710" s="712" t="s">
        <v>554</v>
      </c>
      <c r="H1710" s="712" t="s">
        <v>556</v>
      </c>
      <c r="I1710" s="715" t="s">
        <v>557</v>
      </c>
      <c r="J1710" s="716">
        <v>108000000</v>
      </c>
    </row>
    <row r="1711" spans="1:10" ht="39.6">
      <c r="A1711" s="712"/>
      <c r="B1711" s="712"/>
      <c r="C1711" s="712"/>
      <c r="D1711" s="712" t="s">
        <v>1080</v>
      </c>
      <c r="E1711" s="712" t="s">
        <v>223</v>
      </c>
      <c r="F1711" s="712" t="s">
        <v>1766</v>
      </c>
      <c r="G1711" s="712" t="s">
        <v>560</v>
      </c>
      <c r="H1711" s="712"/>
      <c r="I1711" s="715" t="s">
        <v>1790</v>
      </c>
      <c r="J1711" s="716">
        <v>30410000</v>
      </c>
    </row>
    <row r="1712" spans="1:10">
      <c r="A1712" s="712"/>
      <c r="B1712" s="712"/>
      <c r="C1712" s="712"/>
      <c r="D1712" s="712" t="s">
        <v>1080</v>
      </c>
      <c r="E1712" s="712" t="s">
        <v>223</v>
      </c>
      <c r="F1712" s="712" t="s">
        <v>1766</v>
      </c>
      <c r="G1712" s="712" t="s">
        <v>560</v>
      </c>
      <c r="H1712" s="712" t="s">
        <v>418</v>
      </c>
      <c r="I1712" s="715" t="s">
        <v>1793</v>
      </c>
      <c r="J1712" s="716">
        <v>30410000</v>
      </c>
    </row>
    <row r="1713" spans="1:10" ht="26.4">
      <c r="A1713" s="712"/>
      <c r="B1713" s="712"/>
      <c r="C1713" s="712"/>
      <c r="D1713" s="712" t="s">
        <v>1080</v>
      </c>
      <c r="E1713" s="712" t="s">
        <v>223</v>
      </c>
      <c r="F1713" s="712" t="s">
        <v>1766</v>
      </c>
      <c r="G1713" s="712" t="s">
        <v>130</v>
      </c>
      <c r="H1713" s="712"/>
      <c r="I1713" s="715" t="s">
        <v>131</v>
      </c>
      <c r="J1713" s="716">
        <v>220994000</v>
      </c>
    </row>
    <row r="1714" spans="1:10">
      <c r="A1714" s="712"/>
      <c r="B1714" s="712"/>
      <c r="C1714" s="712"/>
      <c r="D1714" s="712" t="s">
        <v>1080</v>
      </c>
      <c r="E1714" s="712" t="s">
        <v>223</v>
      </c>
      <c r="F1714" s="712" t="s">
        <v>1766</v>
      </c>
      <c r="G1714" s="712" t="s">
        <v>130</v>
      </c>
      <c r="H1714" s="712" t="s">
        <v>585</v>
      </c>
      <c r="I1714" s="715" t="s">
        <v>1799</v>
      </c>
      <c r="J1714" s="716">
        <v>16770000</v>
      </c>
    </row>
    <row r="1715" spans="1:10" ht="26.4">
      <c r="A1715" s="712"/>
      <c r="B1715" s="712"/>
      <c r="C1715" s="712"/>
      <c r="D1715" s="712" t="s">
        <v>1080</v>
      </c>
      <c r="E1715" s="712" t="s">
        <v>223</v>
      </c>
      <c r="F1715" s="712" t="s">
        <v>1766</v>
      </c>
      <c r="G1715" s="712" t="s">
        <v>130</v>
      </c>
      <c r="H1715" s="712" t="s">
        <v>14</v>
      </c>
      <c r="I1715" s="715" t="s">
        <v>1800</v>
      </c>
      <c r="J1715" s="716">
        <v>199804000</v>
      </c>
    </row>
    <row r="1716" spans="1:10">
      <c r="A1716" s="712"/>
      <c r="B1716" s="712"/>
      <c r="C1716" s="712"/>
      <c r="D1716" s="712" t="s">
        <v>1080</v>
      </c>
      <c r="E1716" s="712" t="s">
        <v>223</v>
      </c>
      <c r="F1716" s="712" t="s">
        <v>1766</v>
      </c>
      <c r="G1716" s="712" t="s">
        <v>130</v>
      </c>
      <c r="H1716" s="712" t="s">
        <v>132</v>
      </c>
      <c r="I1716" s="715" t="s">
        <v>135</v>
      </c>
      <c r="J1716" s="716">
        <v>4420000</v>
      </c>
    </row>
    <row r="1717" spans="1:10">
      <c r="A1717" s="712"/>
      <c r="B1717" s="712"/>
      <c r="C1717" s="712"/>
      <c r="D1717" s="712" t="s">
        <v>1080</v>
      </c>
      <c r="E1717" s="712" t="s">
        <v>223</v>
      </c>
      <c r="F1717" s="712" t="s">
        <v>1766</v>
      </c>
      <c r="G1717" s="712" t="s">
        <v>134</v>
      </c>
      <c r="H1717" s="712"/>
      <c r="I1717" s="715" t="s">
        <v>135</v>
      </c>
      <c r="J1717" s="716">
        <v>39350000</v>
      </c>
    </row>
    <row r="1718" spans="1:10">
      <c r="A1718" s="712"/>
      <c r="B1718" s="712"/>
      <c r="C1718" s="712"/>
      <c r="D1718" s="712" t="s">
        <v>1080</v>
      </c>
      <c r="E1718" s="712" t="s">
        <v>223</v>
      </c>
      <c r="F1718" s="712" t="s">
        <v>1766</v>
      </c>
      <c r="G1718" s="712" t="s">
        <v>134</v>
      </c>
      <c r="H1718" s="712" t="s">
        <v>137</v>
      </c>
      <c r="I1718" s="715" t="s">
        <v>138</v>
      </c>
      <c r="J1718" s="716">
        <v>39350000</v>
      </c>
    </row>
    <row r="1719" spans="1:10">
      <c r="A1719" s="712"/>
      <c r="B1719" s="712"/>
      <c r="C1719" s="712"/>
      <c r="D1719" s="712" t="s">
        <v>1070</v>
      </c>
      <c r="E1719" s="712"/>
      <c r="F1719" s="712"/>
      <c r="G1719" s="712"/>
      <c r="H1719" s="712"/>
      <c r="I1719" s="715" t="s">
        <v>1071</v>
      </c>
      <c r="J1719" s="716">
        <v>100000000</v>
      </c>
    </row>
    <row r="1720" spans="1:10" ht="26.4">
      <c r="A1720" s="712"/>
      <c r="B1720" s="712"/>
      <c r="C1720" s="712"/>
      <c r="D1720" s="712" t="s">
        <v>1070</v>
      </c>
      <c r="E1720" s="712" t="s">
        <v>223</v>
      </c>
      <c r="F1720" s="712"/>
      <c r="G1720" s="712"/>
      <c r="H1720" s="712"/>
      <c r="I1720" s="715" t="s">
        <v>1765</v>
      </c>
      <c r="J1720" s="716">
        <v>100000000</v>
      </c>
    </row>
    <row r="1721" spans="1:10">
      <c r="A1721" s="712"/>
      <c r="B1721" s="712"/>
      <c r="C1721" s="712"/>
      <c r="D1721" s="712" t="s">
        <v>1070</v>
      </c>
      <c r="E1721" s="712" t="s">
        <v>223</v>
      </c>
      <c r="F1721" s="712" t="s">
        <v>1766</v>
      </c>
      <c r="G1721" s="712"/>
      <c r="H1721" s="712"/>
      <c r="I1721" s="715" t="s">
        <v>1767</v>
      </c>
      <c r="J1721" s="716">
        <v>100000000</v>
      </c>
    </row>
    <row r="1722" spans="1:10">
      <c r="A1722" s="712"/>
      <c r="B1722" s="712"/>
      <c r="C1722" s="712"/>
      <c r="D1722" s="712" t="s">
        <v>1070</v>
      </c>
      <c r="E1722" s="712" t="s">
        <v>223</v>
      </c>
      <c r="F1722" s="712" t="s">
        <v>1766</v>
      </c>
      <c r="G1722" s="712" t="s">
        <v>112</v>
      </c>
      <c r="H1722" s="712"/>
      <c r="I1722" s="715" t="s">
        <v>113</v>
      </c>
      <c r="J1722" s="716">
        <v>96876600</v>
      </c>
    </row>
    <row r="1723" spans="1:10">
      <c r="A1723" s="712"/>
      <c r="B1723" s="712"/>
      <c r="C1723" s="712"/>
      <c r="D1723" s="712" t="s">
        <v>1070</v>
      </c>
      <c r="E1723" s="712" t="s">
        <v>223</v>
      </c>
      <c r="F1723" s="712" t="s">
        <v>1766</v>
      </c>
      <c r="G1723" s="712" t="s">
        <v>112</v>
      </c>
      <c r="H1723" s="712" t="s">
        <v>156</v>
      </c>
      <c r="I1723" s="715" t="s">
        <v>1779</v>
      </c>
      <c r="J1723" s="716">
        <v>93276600</v>
      </c>
    </row>
    <row r="1724" spans="1:10">
      <c r="A1724" s="712"/>
      <c r="B1724" s="712"/>
      <c r="C1724" s="712"/>
      <c r="D1724" s="712" t="s">
        <v>1070</v>
      </c>
      <c r="E1724" s="712" t="s">
        <v>223</v>
      </c>
      <c r="F1724" s="712" t="s">
        <v>1766</v>
      </c>
      <c r="G1724" s="712" t="s">
        <v>112</v>
      </c>
      <c r="H1724" s="712" t="s">
        <v>157</v>
      </c>
      <c r="I1724" s="715" t="s">
        <v>135</v>
      </c>
      <c r="J1724" s="716">
        <v>3600000</v>
      </c>
    </row>
    <row r="1725" spans="1:10">
      <c r="A1725" s="712"/>
      <c r="B1725" s="712"/>
      <c r="C1725" s="712"/>
      <c r="D1725" s="712" t="s">
        <v>1070</v>
      </c>
      <c r="E1725" s="712" t="s">
        <v>223</v>
      </c>
      <c r="F1725" s="712" t="s">
        <v>1766</v>
      </c>
      <c r="G1725" s="712" t="s">
        <v>125</v>
      </c>
      <c r="H1725" s="712"/>
      <c r="I1725" s="715" t="s">
        <v>126</v>
      </c>
      <c r="J1725" s="716">
        <v>2250000</v>
      </c>
    </row>
    <row r="1726" spans="1:10">
      <c r="A1726" s="712"/>
      <c r="B1726" s="712"/>
      <c r="C1726" s="712"/>
      <c r="D1726" s="712" t="s">
        <v>1070</v>
      </c>
      <c r="E1726" s="712" t="s">
        <v>223</v>
      </c>
      <c r="F1726" s="712" t="s">
        <v>1766</v>
      </c>
      <c r="G1726" s="712" t="s">
        <v>125</v>
      </c>
      <c r="H1726" s="712" t="s">
        <v>552</v>
      </c>
      <c r="I1726" s="715" t="s">
        <v>553</v>
      </c>
      <c r="J1726" s="716">
        <v>2250000</v>
      </c>
    </row>
    <row r="1727" spans="1:10">
      <c r="A1727" s="712"/>
      <c r="B1727" s="712"/>
      <c r="C1727" s="712"/>
      <c r="D1727" s="712" t="s">
        <v>1070</v>
      </c>
      <c r="E1727" s="712" t="s">
        <v>223</v>
      </c>
      <c r="F1727" s="712" t="s">
        <v>1766</v>
      </c>
      <c r="G1727" s="712" t="s">
        <v>134</v>
      </c>
      <c r="H1727" s="712"/>
      <c r="I1727" s="715" t="s">
        <v>135</v>
      </c>
      <c r="J1727" s="716">
        <v>873400</v>
      </c>
    </row>
    <row r="1728" spans="1:10">
      <c r="A1728" s="712"/>
      <c r="B1728" s="712"/>
      <c r="C1728" s="712"/>
      <c r="D1728" s="712" t="s">
        <v>1070</v>
      </c>
      <c r="E1728" s="712" t="s">
        <v>223</v>
      </c>
      <c r="F1728" s="712" t="s">
        <v>1766</v>
      </c>
      <c r="G1728" s="712" t="s">
        <v>134</v>
      </c>
      <c r="H1728" s="712" t="s">
        <v>15</v>
      </c>
      <c r="I1728" s="715" t="s">
        <v>1806</v>
      </c>
      <c r="J1728" s="716">
        <v>873400</v>
      </c>
    </row>
    <row r="1729" spans="1:10">
      <c r="A1729" s="712"/>
      <c r="B1729" s="712"/>
      <c r="C1729" s="712"/>
      <c r="D1729" s="712" t="s">
        <v>1056</v>
      </c>
      <c r="E1729" s="712"/>
      <c r="F1729" s="712"/>
      <c r="G1729" s="712"/>
      <c r="H1729" s="712"/>
      <c r="I1729" s="715" t="s">
        <v>1057</v>
      </c>
      <c r="J1729" s="716">
        <v>3565325000</v>
      </c>
    </row>
    <row r="1730" spans="1:10">
      <c r="A1730" s="712"/>
      <c r="B1730" s="712"/>
      <c r="C1730" s="712"/>
      <c r="D1730" s="712" t="s">
        <v>1056</v>
      </c>
      <c r="E1730" s="712" t="s">
        <v>188</v>
      </c>
      <c r="F1730" s="712"/>
      <c r="G1730" s="712"/>
      <c r="H1730" s="712"/>
      <c r="I1730" s="715" t="s">
        <v>1374</v>
      </c>
      <c r="J1730" s="716">
        <v>3565325000</v>
      </c>
    </row>
    <row r="1731" spans="1:10">
      <c r="A1731" s="712"/>
      <c r="B1731" s="712"/>
      <c r="C1731" s="712"/>
      <c r="D1731" s="712" t="s">
        <v>1056</v>
      </c>
      <c r="E1731" s="712" t="s">
        <v>188</v>
      </c>
      <c r="F1731" s="712" t="s">
        <v>1820</v>
      </c>
      <c r="G1731" s="712"/>
      <c r="H1731" s="712"/>
      <c r="I1731" s="715" t="s">
        <v>1821</v>
      </c>
      <c r="J1731" s="716">
        <v>3565325000</v>
      </c>
    </row>
    <row r="1732" spans="1:10">
      <c r="A1732" s="712"/>
      <c r="B1732" s="712"/>
      <c r="C1732" s="712"/>
      <c r="D1732" s="712" t="s">
        <v>1056</v>
      </c>
      <c r="E1732" s="712" t="s">
        <v>188</v>
      </c>
      <c r="F1732" s="712" t="s">
        <v>1820</v>
      </c>
      <c r="G1732" s="712" t="s">
        <v>96</v>
      </c>
      <c r="H1732" s="712"/>
      <c r="I1732" s="715" t="s">
        <v>97</v>
      </c>
      <c r="J1732" s="716">
        <v>4089000</v>
      </c>
    </row>
    <row r="1733" spans="1:10">
      <c r="A1733" s="712"/>
      <c r="B1733" s="712"/>
      <c r="C1733" s="712"/>
      <c r="D1733" s="712" t="s">
        <v>1056</v>
      </c>
      <c r="E1733" s="712" t="s">
        <v>188</v>
      </c>
      <c r="F1733" s="712" t="s">
        <v>1820</v>
      </c>
      <c r="G1733" s="712" t="s">
        <v>96</v>
      </c>
      <c r="H1733" s="712" t="s">
        <v>864</v>
      </c>
      <c r="I1733" s="715" t="s">
        <v>1770</v>
      </c>
      <c r="J1733" s="716">
        <v>4089000</v>
      </c>
    </row>
    <row r="1734" spans="1:10">
      <c r="A1734" s="712"/>
      <c r="B1734" s="712"/>
      <c r="C1734" s="712"/>
      <c r="D1734" s="712" t="s">
        <v>1056</v>
      </c>
      <c r="E1734" s="712" t="s">
        <v>188</v>
      </c>
      <c r="F1734" s="712" t="s">
        <v>1820</v>
      </c>
      <c r="G1734" s="712" t="s">
        <v>426</v>
      </c>
      <c r="H1734" s="712"/>
      <c r="I1734" s="715" t="s">
        <v>427</v>
      </c>
      <c r="J1734" s="716">
        <v>36000000</v>
      </c>
    </row>
    <row r="1735" spans="1:10">
      <c r="A1735" s="712"/>
      <c r="B1735" s="712"/>
      <c r="C1735" s="712"/>
      <c r="D1735" s="712" t="s">
        <v>1056</v>
      </c>
      <c r="E1735" s="712" t="s">
        <v>188</v>
      </c>
      <c r="F1735" s="712" t="s">
        <v>1820</v>
      </c>
      <c r="G1735" s="712" t="s">
        <v>426</v>
      </c>
      <c r="H1735" s="712" t="s">
        <v>429</v>
      </c>
      <c r="I1735" s="715" t="s">
        <v>1775</v>
      </c>
      <c r="J1735" s="716">
        <v>36000000</v>
      </c>
    </row>
    <row r="1736" spans="1:10" ht="26.4">
      <c r="A1736" s="712"/>
      <c r="B1736" s="712"/>
      <c r="C1736" s="712"/>
      <c r="D1736" s="712" t="s">
        <v>1056</v>
      </c>
      <c r="E1736" s="712" t="s">
        <v>188</v>
      </c>
      <c r="F1736" s="712" t="s">
        <v>1820</v>
      </c>
      <c r="G1736" s="712" t="s">
        <v>130</v>
      </c>
      <c r="H1736" s="712"/>
      <c r="I1736" s="715" t="s">
        <v>131</v>
      </c>
      <c r="J1736" s="716">
        <v>3525236000</v>
      </c>
    </row>
    <row r="1737" spans="1:10">
      <c r="A1737" s="712"/>
      <c r="B1737" s="712"/>
      <c r="C1737" s="712"/>
      <c r="D1737" s="712" t="s">
        <v>1056</v>
      </c>
      <c r="E1737" s="712" t="s">
        <v>188</v>
      </c>
      <c r="F1737" s="712" t="s">
        <v>1820</v>
      </c>
      <c r="G1737" s="712" t="s">
        <v>130</v>
      </c>
      <c r="H1737" s="712" t="s">
        <v>132</v>
      </c>
      <c r="I1737" s="715" t="s">
        <v>135</v>
      </c>
      <c r="J1737" s="716">
        <v>3525236000</v>
      </c>
    </row>
    <row r="1738" spans="1:10">
      <c r="A1738" s="712"/>
      <c r="B1738" s="712"/>
      <c r="C1738" s="712"/>
      <c r="D1738" s="712" t="s">
        <v>1050</v>
      </c>
      <c r="E1738" s="712"/>
      <c r="F1738" s="712"/>
      <c r="G1738" s="712"/>
      <c r="H1738" s="712"/>
      <c r="I1738" s="715" t="s">
        <v>1761</v>
      </c>
      <c r="J1738" s="716">
        <v>234000000</v>
      </c>
    </row>
    <row r="1739" spans="1:10" ht="26.4">
      <c r="A1739" s="712"/>
      <c r="B1739" s="712"/>
      <c r="C1739" s="712"/>
      <c r="D1739" s="712" t="s">
        <v>1050</v>
      </c>
      <c r="E1739" s="712" t="s">
        <v>223</v>
      </c>
      <c r="F1739" s="712"/>
      <c r="G1739" s="712"/>
      <c r="H1739" s="712"/>
      <c r="I1739" s="715" t="s">
        <v>1765</v>
      </c>
      <c r="J1739" s="716">
        <v>234000000</v>
      </c>
    </row>
    <row r="1740" spans="1:10">
      <c r="A1740" s="712"/>
      <c r="B1740" s="712"/>
      <c r="C1740" s="712"/>
      <c r="D1740" s="712" t="s">
        <v>1050</v>
      </c>
      <c r="E1740" s="712" t="s">
        <v>223</v>
      </c>
      <c r="F1740" s="712" t="s">
        <v>1766</v>
      </c>
      <c r="G1740" s="712"/>
      <c r="H1740" s="712"/>
      <c r="I1740" s="715" t="s">
        <v>1767</v>
      </c>
      <c r="J1740" s="716">
        <v>234000000</v>
      </c>
    </row>
    <row r="1741" spans="1:10">
      <c r="A1741" s="712"/>
      <c r="B1741" s="712"/>
      <c r="C1741" s="712"/>
      <c r="D1741" s="712" t="s">
        <v>1050</v>
      </c>
      <c r="E1741" s="712" t="s">
        <v>223</v>
      </c>
      <c r="F1741" s="712" t="s">
        <v>1766</v>
      </c>
      <c r="G1741" s="712" t="s">
        <v>112</v>
      </c>
      <c r="H1741" s="712"/>
      <c r="I1741" s="715" t="s">
        <v>113</v>
      </c>
      <c r="J1741" s="716">
        <v>6896290</v>
      </c>
    </row>
    <row r="1742" spans="1:10">
      <c r="A1742" s="712"/>
      <c r="B1742" s="712"/>
      <c r="C1742" s="712"/>
      <c r="D1742" s="712" t="s">
        <v>1050</v>
      </c>
      <c r="E1742" s="712" t="s">
        <v>223</v>
      </c>
      <c r="F1742" s="712" t="s">
        <v>1766</v>
      </c>
      <c r="G1742" s="712" t="s">
        <v>112</v>
      </c>
      <c r="H1742" s="712" t="s">
        <v>156</v>
      </c>
      <c r="I1742" s="715" t="s">
        <v>1779</v>
      </c>
      <c r="J1742" s="716">
        <v>5856290</v>
      </c>
    </row>
    <row r="1743" spans="1:10">
      <c r="A1743" s="712"/>
      <c r="B1743" s="712"/>
      <c r="C1743" s="712"/>
      <c r="D1743" s="712" t="s">
        <v>1050</v>
      </c>
      <c r="E1743" s="712" t="s">
        <v>223</v>
      </c>
      <c r="F1743" s="712" t="s">
        <v>1766</v>
      </c>
      <c r="G1743" s="712" t="s">
        <v>112</v>
      </c>
      <c r="H1743" s="712" t="s">
        <v>157</v>
      </c>
      <c r="I1743" s="715" t="s">
        <v>135</v>
      </c>
      <c r="J1743" s="716">
        <v>1040000</v>
      </c>
    </row>
    <row r="1744" spans="1:10">
      <c r="A1744" s="712"/>
      <c r="B1744" s="712"/>
      <c r="C1744" s="712"/>
      <c r="D1744" s="712" t="s">
        <v>1050</v>
      </c>
      <c r="E1744" s="712" t="s">
        <v>223</v>
      </c>
      <c r="F1744" s="712" t="s">
        <v>1766</v>
      </c>
      <c r="G1744" s="712" t="s">
        <v>125</v>
      </c>
      <c r="H1744" s="712"/>
      <c r="I1744" s="715" t="s">
        <v>126</v>
      </c>
      <c r="J1744" s="716">
        <v>1000000</v>
      </c>
    </row>
    <row r="1745" spans="1:10">
      <c r="A1745" s="712"/>
      <c r="B1745" s="712"/>
      <c r="C1745" s="712"/>
      <c r="D1745" s="712" t="s">
        <v>1050</v>
      </c>
      <c r="E1745" s="712" t="s">
        <v>223</v>
      </c>
      <c r="F1745" s="712" t="s">
        <v>1766</v>
      </c>
      <c r="G1745" s="712" t="s">
        <v>125</v>
      </c>
      <c r="H1745" s="712" t="s">
        <v>552</v>
      </c>
      <c r="I1745" s="715" t="s">
        <v>553</v>
      </c>
      <c r="J1745" s="716">
        <v>1000000</v>
      </c>
    </row>
    <row r="1746" spans="1:10" ht="26.4">
      <c r="A1746" s="712"/>
      <c r="B1746" s="712"/>
      <c r="C1746" s="712"/>
      <c r="D1746" s="712" t="s">
        <v>1050</v>
      </c>
      <c r="E1746" s="712" t="s">
        <v>223</v>
      </c>
      <c r="F1746" s="712" t="s">
        <v>1766</v>
      </c>
      <c r="G1746" s="712" t="s">
        <v>130</v>
      </c>
      <c r="H1746" s="712"/>
      <c r="I1746" s="715" t="s">
        <v>131</v>
      </c>
      <c r="J1746" s="716">
        <v>226103710</v>
      </c>
    </row>
    <row r="1747" spans="1:10" ht="26.4">
      <c r="A1747" s="712"/>
      <c r="B1747" s="712"/>
      <c r="C1747" s="712"/>
      <c r="D1747" s="712" t="s">
        <v>1050</v>
      </c>
      <c r="E1747" s="712" t="s">
        <v>223</v>
      </c>
      <c r="F1747" s="712" t="s">
        <v>1766</v>
      </c>
      <c r="G1747" s="712" t="s">
        <v>130</v>
      </c>
      <c r="H1747" s="712" t="s">
        <v>14</v>
      </c>
      <c r="I1747" s="715" t="s">
        <v>1800</v>
      </c>
      <c r="J1747" s="716">
        <v>226103710</v>
      </c>
    </row>
    <row r="1748" spans="1:10">
      <c r="A1748" s="712"/>
      <c r="B1748" s="712"/>
      <c r="C1748" s="712"/>
      <c r="D1748" s="712" t="s">
        <v>1043</v>
      </c>
      <c r="E1748" s="712"/>
      <c r="F1748" s="712"/>
      <c r="G1748" s="712"/>
      <c r="H1748" s="712"/>
      <c r="I1748" s="715" t="s">
        <v>1961</v>
      </c>
      <c r="J1748" s="716">
        <v>115000000</v>
      </c>
    </row>
    <row r="1749" spans="1:10">
      <c r="A1749" s="712"/>
      <c r="B1749" s="712"/>
      <c r="C1749" s="712"/>
      <c r="D1749" s="712" t="s">
        <v>1043</v>
      </c>
      <c r="E1749" s="712" t="s">
        <v>423</v>
      </c>
      <c r="F1749" s="712"/>
      <c r="G1749" s="712"/>
      <c r="H1749" s="712"/>
      <c r="I1749" s="715" t="s">
        <v>1849</v>
      </c>
      <c r="J1749" s="716">
        <v>115000000</v>
      </c>
    </row>
    <row r="1750" spans="1:10">
      <c r="A1750" s="712"/>
      <c r="B1750" s="712"/>
      <c r="C1750" s="712"/>
      <c r="D1750" s="712" t="s">
        <v>1043</v>
      </c>
      <c r="E1750" s="712" t="s">
        <v>423</v>
      </c>
      <c r="F1750" s="712" t="s">
        <v>1850</v>
      </c>
      <c r="G1750" s="712"/>
      <c r="H1750" s="712"/>
      <c r="I1750" s="715" t="s">
        <v>1851</v>
      </c>
      <c r="J1750" s="716">
        <v>115000000</v>
      </c>
    </row>
    <row r="1751" spans="1:10" ht="26.4">
      <c r="A1751" s="712"/>
      <c r="B1751" s="712"/>
      <c r="C1751" s="712"/>
      <c r="D1751" s="712" t="s">
        <v>1043</v>
      </c>
      <c r="E1751" s="712" t="s">
        <v>423</v>
      </c>
      <c r="F1751" s="712" t="s">
        <v>1850</v>
      </c>
      <c r="G1751" s="712" t="s">
        <v>130</v>
      </c>
      <c r="H1751" s="712"/>
      <c r="I1751" s="715" t="s">
        <v>131</v>
      </c>
      <c r="J1751" s="716">
        <v>115000000</v>
      </c>
    </row>
    <row r="1752" spans="1:10" ht="26.4">
      <c r="A1752" s="712"/>
      <c r="B1752" s="712"/>
      <c r="C1752" s="712"/>
      <c r="D1752" s="712" t="s">
        <v>1043</v>
      </c>
      <c r="E1752" s="712" t="s">
        <v>423</v>
      </c>
      <c r="F1752" s="712" t="s">
        <v>1850</v>
      </c>
      <c r="G1752" s="712" t="s">
        <v>130</v>
      </c>
      <c r="H1752" s="712" t="s">
        <v>14</v>
      </c>
      <c r="I1752" s="715" t="s">
        <v>1800</v>
      </c>
      <c r="J1752" s="716">
        <v>54695000</v>
      </c>
    </row>
    <row r="1753" spans="1:10">
      <c r="A1753" s="712"/>
      <c r="B1753" s="712"/>
      <c r="C1753" s="712"/>
      <c r="D1753" s="712" t="s">
        <v>1043</v>
      </c>
      <c r="E1753" s="712" t="s">
        <v>423</v>
      </c>
      <c r="F1753" s="712" t="s">
        <v>1850</v>
      </c>
      <c r="G1753" s="712" t="s">
        <v>130</v>
      </c>
      <c r="H1753" s="712" t="s">
        <v>132</v>
      </c>
      <c r="I1753" s="715" t="s">
        <v>135</v>
      </c>
      <c r="J1753" s="716">
        <v>60305000</v>
      </c>
    </row>
    <row r="1754" spans="1:10" ht="26.4">
      <c r="A1754" s="712"/>
      <c r="B1754" s="712"/>
      <c r="C1754" s="712"/>
      <c r="D1754" s="712" t="s">
        <v>89</v>
      </c>
      <c r="E1754" s="712"/>
      <c r="F1754" s="712"/>
      <c r="G1754" s="712"/>
      <c r="H1754" s="712"/>
      <c r="I1754" s="715" t="s">
        <v>2008</v>
      </c>
      <c r="J1754" s="716">
        <v>10000000</v>
      </c>
    </row>
    <row r="1755" spans="1:10" ht="26.4">
      <c r="A1755" s="712"/>
      <c r="B1755" s="712"/>
      <c r="C1755" s="712"/>
      <c r="D1755" s="712" t="s">
        <v>89</v>
      </c>
      <c r="E1755" s="712" t="s">
        <v>223</v>
      </c>
      <c r="F1755" s="712"/>
      <c r="G1755" s="712"/>
      <c r="H1755" s="712"/>
      <c r="I1755" s="715" t="s">
        <v>1765</v>
      </c>
      <c r="J1755" s="716">
        <v>10000000</v>
      </c>
    </row>
    <row r="1756" spans="1:10">
      <c r="A1756" s="712"/>
      <c r="B1756" s="712"/>
      <c r="C1756" s="712"/>
      <c r="D1756" s="712" t="s">
        <v>89</v>
      </c>
      <c r="E1756" s="712" t="s">
        <v>223</v>
      </c>
      <c r="F1756" s="712" t="s">
        <v>1766</v>
      </c>
      <c r="G1756" s="712"/>
      <c r="H1756" s="712"/>
      <c r="I1756" s="715" t="s">
        <v>1767</v>
      </c>
      <c r="J1756" s="716">
        <v>10000000</v>
      </c>
    </row>
    <row r="1757" spans="1:10">
      <c r="A1757" s="712"/>
      <c r="B1757" s="712"/>
      <c r="C1757" s="712"/>
      <c r="D1757" s="712" t="s">
        <v>89</v>
      </c>
      <c r="E1757" s="712" t="s">
        <v>223</v>
      </c>
      <c r="F1757" s="712" t="s">
        <v>1766</v>
      </c>
      <c r="G1757" s="712" t="s">
        <v>115</v>
      </c>
      <c r="H1757" s="712"/>
      <c r="I1757" s="715" t="s">
        <v>1781</v>
      </c>
      <c r="J1757" s="716">
        <v>5379000</v>
      </c>
    </row>
    <row r="1758" spans="1:10">
      <c r="A1758" s="712"/>
      <c r="B1758" s="712"/>
      <c r="C1758" s="712"/>
      <c r="D1758" s="712" t="s">
        <v>89</v>
      </c>
      <c r="E1758" s="712" t="s">
        <v>223</v>
      </c>
      <c r="F1758" s="712" t="s">
        <v>1766</v>
      </c>
      <c r="G1758" s="712" t="s">
        <v>115</v>
      </c>
      <c r="H1758" s="712" t="s">
        <v>116</v>
      </c>
      <c r="I1758" s="715" t="s">
        <v>117</v>
      </c>
      <c r="J1758" s="716">
        <v>5379000</v>
      </c>
    </row>
    <row r="1759" spans="1:10">
      <c r="A1759" s="712"/>
      <c r="B1759" s="712"/>
      <c r="C1759" s="712"/>
      <c r="D1759" s="712" t="s">
        <v>89</v>
      </c>
      <c r="E1759" s="712" t="s">
        <v>223</v>
      </c>
      <c r="F1759" s="712" t="s">
        <v>1766</v>
      </c>
      <c r="G1759" s="712" t="s">
        <v>134</v>
      </c>
      <c r="H1759" s="712"/>
      <c r="I1759" s="715" t="s">
        <v>135</v>
      </c>
      <c r="J1759" s="716">
        <v>4621000</v>
      </c>
    </row>
    <row r="1760" spans="1:10">
      <c r="A1760" s="712"/>
      <c r="B1760" s="712"/>
      <c r="C1760" s="712"/>
      <c r="D1760" s="712" t="s">
        <v>89</v>
      </c>
      <c r="E1760" s="712" t="s">
        <v>223</v>
      </c>
      <c r="F1760" s="712" t="s">
        <v>1766</v>
      </c>
      <c r="G1760" s="712" t="s">
        <v>134</v>
      </c>
      <c r="H1760" s="712" t="s">
        <v>139</v>
      </c>
      <c r="I1760" s="715" t="s">
        <v>140</v>
      </c>
      <c r="J1760" s="716">
        <v>4621000</v>
      </c>
    </row>
    <row r="1761" spans="1:10" ht="26.4">
      <c r="A1761" s="712"/>
      <c r="B1761" s="712"/>
      <c r="C1761" s="712"/>
      <c r="D1761" s="712" t="s">
        <v>27</v>
      </c>
      <c r="E1761" s="712"/>
      <c r="F1761" s="712"/>
      <c r="G1761" s="712"/>
      <c r="H1761" s="712"/>
      <c r="I1761" s="715" t="s">
        <v>28</v>
      </c>
      <c r="J1761" s="716">
        <v>2552800000</v>
      </c>
    </row>
    <row r="1762" spans="1:10">
      <c r="A1762" s="712"/>
      <c r="B1762" s="712"/>
      <c r="C1762" s="712"/>
      <c r="D1762" s="712" t="s">
        <v>27</v>
      </c>
      <c r="E1762" s="712" t="s">
        <v>423</v>
      </c>
      <c r="F1762" s="712"/>
      <c r="G1762" s="712"/>
      <c r="H1762" s="712"/>
      <c r="I1762" s="715" t="s">
        <v>1849</v>
      </c>
      <c r="J1762" s="716">
        <v>84000000</v>
      </c>
    </row>
    <row r="1763" spans="1:10">
      <c r="A1763" s="712"/>
      <c r="B1763" s="712"/>
      <c r="C1763" s="712"/>
      <c r="D1763" s="712" t="s">
        <v>27</v>
      </c>
      <c r="E1763" s="712" t="s">
        <v>423</v>
      </c>
      <c r="F1763" s="712" t="s">
        <v>1850</v>
      </c>
      <c r="G1763" s="712"/>
      <c r="H1763" s="712"/>
      <c r="I1763" s="715" t="s">
        <v>1851</v>
      </c>
      <c r="J1763" s="716">
        <v>84000000</v>
      </c>
    </row>
    <row r="1764" spans="1:10">
      <c r="A1764" s="712"/>
      <c r="B1764" s="712"/>
      <c r="C1764" s="712"/>
      <c r="D1764" s="712" t="s">
        <v>27</v>
      </c>
      <c r="E1764" s="712" t="s">
        <v>423</v>
      </c>
      <c r="F1764" s="712" t="s">
        <v>1850</v>
      </c>
      <c r="G1764" s="712" t="s">
        <v>120</v>
      </c>
      <c r="H1764" s="712"/>
      <c r="I1764" s="715" t="s">
        <v>121</v>
      </c>
      <c r="J1764" s="716">
        <v>84000000</v>
      </c>
    </row>
    <row r="1765" spans="1:10">
      <c r="A1765" s="712"/>
      <c r="B1765" s="712"/>
      <c r="C1765" s="712"/>
      <c r="D1765" s="712" t="s">
        <v>27</v>
      </c>
      <c r="E1765" s="712" t="s">
        <v>423</v>
      </c>
      <c r="F1765" s="712" t="s">
        <v>1850</v>
      </c>
      <c r="G1765" s="712" t="s">
        <v>120</v>
      </c>
      <c r="H1765" s="712" t="s">
        <v>315</v>
      </c>
      <c r="I1765" s="715" t="s">
        <v>1831</v>
      </c>
      <c r="J1765" s="716">
        <v>84000000</v>
      </c>
    </row>
    <row r="1766" spans="1:10">
      <c r="A1766" s="712"/>
      <c r="B1766" s="712"/>
      <c r="C1766" s="712"/>
      <c r="D1766" s="712" t="s">
        <v>27</v>
      </c>
      <c r="E1766" s="712" t="s">
        <v>188</v>
      </c>
      <c r="F1766" s="712"/>
      <c r="G1766" s="712"/>
      <c r="H1766" s="712"/>
      <c r="I1766" s="715" t="s">
        <v>1374</v>
      </c>
      <c r="J1766" s="716">
        <v>441800000</v>
      </c>
    </row>
    <row r="1767" spans="1:10">
      <c r="A1767" s="712"/>
      <c r="B1767" s="712"/>
      <c r="C1767" s="712"/>
      <c r="D1767" s="712" t="s">
        <v>27</v>
      </c>
      <c r="E1767" s="712" t="s">
        <v>188</v>
      </c>
      <c r="F1767" s="712" t="s">
        <v>1018</v>
      </c>
      <c r="G1767" s="712"/>
      <c r="H1767" s="712"/>
      <c r="I1767" s="715" t="s">
        <v>1861</v>
      </c>
      <c r="J1767" s="716">
        <v>441800000</v>
      </c>
    </row>
    <row r="1768" spans="1:10">
      <c r="A1768" s="712"/>
      <c r="B1768" s="712"/>
      <c r="C1768" s="712"/>
      <c r="D1768" s="712" t="s">
        <v>27</v>
      </c>
      <c r="E1768" s="712" t="s">
        <v>188</v>
      </c>
      <c r="F1768" s="712" t="s">
        <v>1018</v>
      </c>
      <c r="G1768" s="712" t="s">
        <v>115</v>
      </c>
      <c r="H1768" s="712"/>
      <c r="I1768" s="715" t="s">
        <v>1781</v>
      </c>
      <c r="J1768" s="716">
        <v>8569000</v>
      </c>
    </row>
    <row r="1769" spans="1:10">
      <c r="A1769" s="712"/>
      <c r="B1769" s="712"/>
      <c r="C1769" s="712"/>
      <c r="D1769" s="712" t="s">
        <v>27</v>
      </c>
      <c r="E1769" s="712" t="s">
        <v>188</v>
      </c>
      <c r="F1769" s="712" t="s">
        <v>1018</v>
      </c>
      <c r="G1769" s="712" t="s">
        <v>115</v>
      </c>
      <c r="H1769" s="712" t="s">
        <v>116</v>
      </c>
      <c r="I1769" s="715" t="s">
        <v>117</v>
      </c>
      <c r="J1769" s="716">
        <v>1069000</v>
      </c>
    </row>
    <row r="1770" spans="1:10">
      <c r="A1770" s="712"/>
      <c r="B1770" s="712"/>
      <c r="C1770" s="712"/>
      <c r="D1770" s="712" t="s">
        <v>27</v>
      </c>
      <c r="E1770" s="712" t="s">
        <v>188</v>
      </c>
      <c r="F1770" s="712" t="s">
        <v>1018</v>
      </c>
      <c r="G1770" s="712" t="s">
        <v>115</v>
      </c>
      <c r="H1770" s="712" t="s">
        <v>147</v>
      </c>
      <c r="I1770" s="715" t="s">
        <v>148</v>
      </c>
      <c r="J1770" s="716">
        <v>7500000</v>
      </c>
    </row>
    <row r="1771" spans="1:10">
      <c r="A1771" s="712"/>
      <c r="B1771" s="712"/>
      <c r="C1771" s="712"/>
      <c r="D1771" s="712" t="s">
        <v>27</v>
      </c>
      <c r="E1771" s="712" t="s">
        <v>188</v>
      </c>
      <c r="F1771" s="712" t="s">
        <v>1018</v>
      </c>
      <c r="G1771" s="712" t="s">
        <v>160</v>
      </c>
      <c r="H1771" s="712"/>
      <c r="I1771" s="715" t="s">
        <v>161</v>
      </c>
      <c r="J1771" s="716">
        <v>243000000</v>
      </c>
    </row>
    <row r="1772" spans="1:10">
      <c r="A1772" s="712"/>
      <c r="B1772" s="712"/>
      <c r="C1772" s="712"/>
      <c r="D1772" s="712" t="s">
        <v>27</v>
      </c>
      <c r="E1772" s="712" t="s">
        <v>188</v>
      </c>
      <c r="F1772" s="712" t="s">
        <v>1018</v>
      </c>
      <c r="G1772" s="712" t="s">
        <v>160</v>
      </c>
      <c r="H1772" s="712" t="s">
        <v>162</v>
      </c>
      <c r="I1772" s="715" t="s">
        <v>163</v>
      </c>
      <c r="J1772" s="716">
        <v>42710000</v>
      </c>
    </row>
    <row r="1773" spans="1:10">
      <c r="A1773" s="712"/>
      <c r="B1773" s="712"/>
      <c r="C1773" s="712"/>
      <c r="D1773" s="712" t="s">
        <v>27</v>
      </c>
      <c r="E1773" s="712" t="s">
        <v>188</v>
      </c>
      <c r="F1773" s="712" t="s">
        <v>1018</v>
      </c>
      <c r="G1773" s="712" t="s">
        <v>160</v>
      </c>
      <c r="H1773" s="712" t="s">
        <v>544</v>
      </c>
      <c r="I1773" s="715" t="s">
        <v>545</v>
      </c>
      <c r="J1773" s="716">
        <v>4200000</v>
      </c>
    </row>
    <row r="1774" spans="1:10">
      <c r="A1774" s="712"/>
      <c r="B1774" s="712"/>
      <c r="C1774" s="712"/>
      <c r="D1774" s="712" t="s">
        <v>27</v>
      </c>
      <c r="E1774" s="712" t="s">
        <v>188</v>
      </c>
      <c r="F1774" s="712" t="s">
        <v>1018</v>
      </c>
      <c r="G1774" s="712" t="s">
        <v>160</v>
      </c>
      <c r="H1774" s="712" t="s">
        <v>547</v>
      </c>
      <c r="I1774" s="715" t="s">
        <v>548</v>
      </c>
      <c r="J1774" s="716">
        <v>25850000</v>
      </c>
    </row>
    <row r="1775" spans="1:10">
      <c r="A1775" s="712"/>
      <c r="B1775" s="712"/>
      <c r="C1775" s="712"/>
      <c r="D1775" s="712" t="s">
        <v>27</v>
      </c>
      <c r="E1775" s="712" t="s">
        <v>188</v>
      </c>
      <c r="F1775" s="712" t="s">
        <v>1018</v>
      </c>
      <c r="G1775" s="712" t="s">
        <v>160</v>
      </c>
      <c r="H1775" s="712" t="s">
        <v>438</v>
      </c>
      <c r="I1775" s="715" t="s">
        <v>1786</v>
      </c>
      <c r="J1775" s="716">
        <v>3750000</v>
      </c>
    </row>
    <row r="1776" spans="1:10">
      <c r="A1776" s="712"/>
      <c r="B1776" s="712"/>
      <c r="C1776" s="712"/>
      <c r="D1776" s="712" t="s">
        <v>27</v>
      </c>
      <c r="E1776" s="712" t="s">
        <v>188</v>
      </c>
      <c r="F1776" s="712" t="s">
        <v>1018</v>
      </c>
      <c r="G1776" s="712" t="s">
        <v>160</v>
      </c>
      <c r="H1776" s="712" t="s">
        <v>549</v>
      </c>
      <c r="I1776" s="715" t="s">
        <v>550</v>
      </c>
      <c r="J1776" s="716">
        <v>125250000</v>
      </c>
    </row>
    <row r="1777" spans="1:10">
      <c r="A1777" s="712"/>
      <c r="B1777" s="712"/>
      <c r="C1777" s="712"/>
      <c r="D1777" s="712" t="s">
        <v>27</v>
      </c>
      <c r="E1777" s="712" t="s">
        <v>188</v>
      </c>
      <c r="F1777" s="712" t="s">
        <v>1018</v>
      </c>
      <c r="G1777" s="712" t="s">
        <v>160</v>
      </c>
      <c r="H1777" s="712" t="s">
        <v>551</v>
      </c>
      <c r="I1777" s="715" t="s">
        <v>133</v>
      </c>
      <c r="J1777" s="716">
        <v>41240000</v>
      </c>
    </row>
    <row r="1778" spans="1:10">
      <c r="A1778" s="712"/>
      <c r="B1778" s="712"/>
      <c r="C1778" s="712"/>
      <c r="D1778" s="712" t="s">
        <v>27</v>
      </c>
      <c r="E1778" s="712" t="s">
        <v>188</v>
      </c>
      <c r="F1778" s="712" t="s">
        <v>1018</v>
      </c>
      <c r="G1778" s="712" t="s">
        <v>554</v>
      </c>
      <c r="H1778" s="712"/>
      <c r="I1778" s="715" t="s">
        <v>555</v>
      </c>
      <c r="J1778" s="716">
        <v>15500000</v>
      </c>
    </row>
    <row r="1779" spans="1:10">
      <c r="A1779" s="712"/>
      <c r="B1779" s="712"/>
      <c r="C1779" s="712"/>
      <c r="D1779" s="712" t="s">
        <v>27</v>
      </c>
      <c r="E1779" s="712" t="s">
        <v>188</v>
      </c>
      <c r="F1779" s="712" t="s">
        <v>1018</v>
      </c>
      <c r="G1779" s="712" t="s">
        <v>554</v>
      </c>
      <c r="H1779" s="712" t="s">
        <v>556</v>
      </c>
      <c r="I1779" s="715" t="s">
        <v>557</v>
      </c>
      <c r="J1779" s="716">
        <v>15500000</v>
      </c>
    </row>
    <row r="1780" spans="1:10" ht="39.6">
      <c r="A1780" s="712"/>
      <c r="B1780" s="712"/>
      <c r="C1780" s="712"/>
      <c r="D1780" s="712" t="s">
        <v>27</v>
      </c>
      <c r="E1780" s="712" t="s">
        <v>188</v>
      </c>
      <c r="F1780" s="712" t="s">
        <v>1018</v>
      </c>
      <c r="G1780" s="712" t="s">
        <v>560</v>
      </c>
      <c r="H1780" s="712"/>
      <c r="I1780" s="715" t="s">
        <v>1790</v>
      </c>
      <c r="J1780" s="716">
        <v>18200000</v>
      </c>
    </row>
    <row r="1781" spans="1:10">
      <c r="A1781" s="712"/>
      <c r="B1781" s="712"/>
      <c r="C1781" s="712"/>
      <c r="D1781" s="712" t="s">
        <v>27</v>
      </c>
      <c r="E1781" s="712" t="s">
        <v>188</v>
      </c>
      <c r="F1781" s="712" t="s">
        <v>1018</v>
      </c>
      <c r="G1781" s="712" t="s">
        <v>560</v>
      </c>
      <c r="H1781" s="712" t="s">
        <v>418</v>
      </c>
      <c r="I1781" s="715" t="s">
        <v>1793</v>
      </c>
      <c r="J1781" s="716">
        <v>18200000</v>
      </c>
    </row>
    <row r="1782" spans="1:10" ht="26.4">
      <c r="A1782" s="712"/>
      <c r="B1782" s="712"/>
      <c r="C1782" s="712"/>
      <c r="D1782" s="712" t="s">
        <v>27</v>
      </c>
      <c r="E1782" s="712" t="s">
        <v>188</v>
      </c>
      <c r="F1782" s="712" t="s">
        <v>1018</v>
      </c>
      <c r="G1782" s="712" t="s">
        <v>1796</v>
      </c>
      <c r="H1782" s="712"/>
      <c r="I1782" s="715" t="s">
        <v>1797</v>
      </c>
      <c r="J1782" s="716">
        <v>90800000</v>
      </c>
    </row>
    <row r="1783" spans="1:10">
      <c r="A1783" s="712"/>
      <c r="B1783" s="712"/>
      <c r="C1783" s="712"/>
      <c r="D1783" s="712" t="s">
        <v>27</v>
      </c>
      <c r="E1783" s="712" t="s">
        <v>188</v>
      </c>
      <c r="F1783" s="712" t="s">
        <v>1018</v>
      </c>
      <c r="G1783" s="712" t="s">
        <v>1796</v>
      </c>
      <c r="H1783" s="712" t="s">
        <v>1798</v>
      </c>
      <c r="I1783" s="715" t="s">
        <v>1793</v>
      </c>
      <c r="J1783" s="716">
        <v>90800000</v>
      </c>
    </row>
    <row r="1784" spans="1:10" ht="26.4">
      <c r="A1784" s="712"/>
      <c r="B1784" s="712"/>
      <c r="C1784" s="712"/>
      <c r="D1784" s="712" t="s">
        <v>27</v>
      </c>
      <c r="E1784" s="712" t="s">
        <v>188</v>
      </c>
      <c r="F1784" s="712" t="s">
        <v>1018</v>
      </c>
      <c r="G1784" s="712" t="s">
        <v>130</v>
      </c>
      <c r="H1784" s="712"/>
      <c r="I1784" s="715" t="s">
        <v>131</v>
      </c>
      <c r="J1784" s="716">
        <v>2000000</v>
      </c>
    </row>
    <row r="1785" spans="1:10">
      <c r="A1785" s="712"/>
      <c r="B1785" s="712"/>
      <c r="C1785" s="712"/>
      <c r="D1785" s="712" t="s">
        <v>27</v>
      </c>
      <c r="E1785" s="712" t="s">
        <v>188</v>
      </c>
      <c r="F1785" s="712" t="s">
        <v>1018</v>
      </c>
      <c r="G1785" s="712" t="s">
        <v>130</v>
      </c>
      <c r="H1785" s="712" t="s">
        <v>585</v>
      </c>
      <c r="I1785" s="715" t="s">
        <v>1799</v>
      </c>
      <c r="J1785" s="716">
        <v>2000000</v>
      </c>
    </row>
    <row r="1786" spans="1:10">
      <c r="A1786" s="712"/>
      <c r="B1786" s="712"/>
      <c r="C1786" s="712"/>
      <c r="D1786" s="712" t="s">
        <v>27</v>
      </c>
      <c r="E1786" s="712" t="s">
        <v>188</v>
      </c>
      <c r="F1786" s="712" t="s">
        <v>1018</v>
      </c>
      <c r="G1786" s="712" t="s">
        <v>31</v>
      </c>
      <c r="H1786" s="712"/>
      <c r="I1786" s="715" t="s">
        <v>32</v>
      </c>
      <c r="J1786" s="716">
        <v>28000000</v>
      </c>
    </row>
    <row r="1787" spans="1:10">
      <c r="A1787" s="712"/>
      <c r="B1787" s="712"/>
      <c r="C1787" s="712"/>
      <c r="D1787" s="712" t="s">
        <v>27</v>
      </c>
      <c r="E1787" s="712" t="s">
        <v>188</v>
      </c>
      <c r="F1787" s="712" t="s">
        <v>1018</v>
      </c>
      <c r="G1787" s="712" t="s">
        <v>31</v>
      </c>
      <c r="H1787" s="712" t="s">
        <v>33</v>
      </c>
      <c r="I1787" s="715" t="s">
        <v>135</v>
      </c>
      <c r="J1787" s="716">
        <v>28000000</v>
      </c>
    </row>
    <row r="1788" spans="1:10">
      <c r="A1788" s="712"/>
      <c r="B1788" s="712"/>
      <c r="C1788" s="712"/>
      <c r="D1788" s="712" t="s">
        <v>27</v>
      </c>
      <c r="E1788" s="712" t="s">
        <v>188</v>
      </c>
      <c r="F1788" s="712" t="s">
        <v>1018</v>
      </c>
      <c r="G1788" s="712" t="s">
        <v>134</v>
      </c>
      <c r="H1788" s="712"/>
      <c r="I1788" s="715" t="s">
        <v>135</v>
      </c>
      <c r="J1788" s="716">
        <v>35731000</v>
      </c>
    </row>
    <row r="1789" spans="1:10">
      <c r="A1789" s="712"/>
      <c r="B1789" s="712"/>
      <c r="C1789" s="712"/>
      <c r="D1789" s="712" t="s">
        <v>27</v>
      </c>
      <c r="E1789" s="712" t="s">
        <v>188</v>
      </c>
      <c r="F1789" s="712" t="s">
        <v>1018</v>
      </c>
      <c r="G1789" s="712" t="s">
        <v>134</v>
      </c>
      <c r="H1789" s="712" t="s">
        <v>137</v>
      </c>
      <c r="I1789" s="715" t="s">
        <v>138</v>
      </c>
      <c r="J1789" s="716">
        <v>35731000</v>
      </c>
    </row>
    <row r="1790" spans="1:10" ht="26.4">
      <c r="A1790" s="712"/>
      <c r="B1790" s="712"/>
      <c r="C1790" s="712"/>
      <c r="D1790" s="712" t="s">
        <v>27</v>
      </c>
      <c r="E1790" s="712" t="s">
        <v>223</v>
      </c>
      <c r="F1790" s="712"/>
      <c r="G1790" s="712"/>
      <c r="H1790" s="712"/>
      <c r="I1790" s="715" t="s">
        <v>1765</v>
      </c>
      <c r="J1790" s="716">
        <v>2027000000</v>
      </c>
    </row>
    <row r="1791" spans="1:10">
      <c r="A1791" s="712"/>
      <c r="B1791" s="712"/>
      <c r="C1791" s="712"/>
      <c r="D1791" s="712" t="s">
        <v>27</v>
      </c>
      <c r="E1791" s="712" t="s">
        <v>223</v>
      </c>
      <c r="F1791" s="712" t="s">
        <v>1766</v>
      </c>
      <c r="G1791" s="712"/>
      <c r="H1791" s="712"/>
      <c r="I1791" s="715" t="s">
        <v>1767</v>
      </c>
      <c r="J1791" s="716">
        <v>2027000000</v>
      </c>
    </row>
    <row r="1792" spans="1:10">
      <c r="A1792" s="712"/>
      <c r="B1792" s="712"/>
      <c r="C1792" s="712"/>
      <c r="D1792" s="712" t="s">
        <v>27</v>
      </c>
      <c r="E1792" s="712" t="s">
        <v>223</v>
      </c>
      <c r="F1792" s="712" t="s">
        <v>1766</v>
      </c>
      <c r="G1792" s="712" t="s">
        <v>96</v>
      </c>
      <c r="H1792" s="712"/>
      <c r="I1792" s="715" t="s">
        <v>97</v>
      </c>
      <c r="J1792" s="716">
        <v>83363000</v>
      </c>
    </row>
    <row r="1793" spans="1:10">
      <c r="A1793" s="712"/>
      <c r="B1793" s="712"/>
      <c r="C1793" s="712"/>
      <c r="D1793" s="712" t="s">
        <v>27</v>
      </c>
      <c r="E1793" s="712" t="s">
        <v>223</v>
      </c>
      <c r="F1793" s="712" t="s">
        <v>1766</v>
      </c>
      <c r="G1793" s="712" t="s">
        <v>96</v>
      </c>
      <c r="H1793" s="712" t="s">
        <v>864</v>
      </c>
      <c r="I1793" s="715" t="s">
        <v>1770</v>
      </c>
      <c r="J1793" s="716">
        <v>75563000</v>
      </c>
    </row>
    <row r="1794" spans="1:10">
      <c r="A1794" s="712"/>
      <c r="B1794" s="712"/>
      <c r="C1794" s="712"/>
      <c r="D1794" s="712" t="s">
        <v>27</v>
      </c>
      <c r="E1794" s="712" t="s">
        <v>223</v>
      </c>
      <c r="F1794" s="712" t="s">
        <v>1766</v>
      </c>
      <c r="G1794" s="712" t="s">
        <v>96</v>
      </c>
      <c r="H1794" s="712" t="s">
        <v>154</v>
      </c>
      <c r="I1794" s="715" t="s">
        <v>1773</v>
      </c>
      <c r="J1794" s="716">
        <v>7800000</v>
      </c>
    </row>
    <row r="1795" spans="1:10">
      <c r="A1795" s="712"/>
      <c r="B1795" s="712"/>
      <c r="C1795" s="712"/>
      <c r="D1795" s="712" t="s">
        <v>27</v>
      </c>
      <c r="E1795" s="712" t="s">
        <v>223</v>
      </c>
      <c r="F1795" s="712" t="s">
        <v>1766</v>
      </c>
      <c r="G1795" s="712" t="s">
        <v>426</v>
      </c>
      <c r="H1795" s="712"/>
      <c r="I1795" s="715" t="s">
        <v>427</v>
      </c>
      <c r="J1795" s="716">
        <v>8493000</v>
      </c>
    </row>
    <row r="1796" spans="1:10">
      <c r="A1796" s="712"/>
      <c r="B1796" s="712"/>
      <c r="C1796" s="712"/>
      <c r="D1796" s="712" t="s">
        <v>27</v>
      </c>
      <c r="E1796" s="712" t="s">
        <v>223</v>
      </c>
      <c r="F1796" s="712" t="s">
        <v>1766</v>
      </c>
      <c r="G1796" s="712" t="s">
        <v>426</v>
      </c>
      <c r="H1796" s="712" t="s">
        <v>336</v>
      </c>
      <c r="I1796" s="715" t="s">
        <v>1876</v>
      </c>
      <c r="J1796" s="716">
        <v>8493000</v>
      </c>
    </row>
    <row r="1797" spans="1:10">
      <c r="A1797" s="712"/>
      <c r="B1797" s="712"/>
      <c r="C1797" s="712"/>
      <c r="D1797" s="712" t="s">
        <v>27</v>
      </c>
      <c r="E1797" s="712" t="s">
        <v>223</v>
      </c>
      <c r="F1797" s="712" t="s">
        <v>1766</v>
      </c>
      <c r="G1797" s="712" t="s">
        <v>112</v>
      </c>
      <c r="H1797" s="712"/>
      <c r="I1797" s="715" t="s">
        <v>113</v>
      </c>
      <c r="J1797" s="716">
        <v>6500000</v>
      </c>
    </row>
    <row r="1798" spans="1:10">
      <c r="A1798" s="712"/>
      <c r="B1798" s="712"/>
      <c r="C1798" s="712"/>
      <c r="D1798" s="712" t="s">
        <v>27</v>
      </c>
      <c r="E1798" s="712" t="s">
        <v>223</v>
      </c>
      <c r="F1798" s="712" t="s">
        <v>1766</v>
      </c>
      <c r="G1798" s="712" t="s">
        <v>112</v>
      </c>
      <c r="H1798" s="712" t="s">
        <v>156</v>
      </c>
      <c r="I1798" s="715" t="s">
        <v>1779</v>
      </c>
      <c r="J1798" s="716">
        <v>6500000</v>
      </c>
    </row>
    <row r="1799" spans="1:10">
      <c r="A1799" s="712"/>
      <c r="B1799" s="712"/>
      <c r="C1799" s="712"/>
      <c r="D1799" s="712" t="s">
        <v>27</v>
      </c>
      <c r="E1799" s="712" t="s">
        <v>223</v>
      </c>
      <c r="F1799" s="712" t="s">
        <v>1766</v>
      </c>
      <c r="G1799" s="712" t="s">
        <v>115</v>
      </c>
      <c r="H1799" s="712"/>
      <c r="I1799" s="715" t="s">
        <v>1781</v>
      </c>
      <c r="J1799" s="716">
        <v>156632000</v>
      </c>
    </row>
    <row r="1800" spans="1:10">
      <c r="A1800" s="712"/>
      <c r="B1800" s="712"/>
      <c r="C1800" s="712"/>
      <c r="D1800" s="712" t="s">
        <v>27</v>
      </c>
      <c r="E1800" s="712" t="s">
        <v>223</v>
      </c>
      <c r="F1800" s="712" t="s">
        <v>1766</v>
      </c>
      <c r="G1800" s="712" t="s">
        <v>115</v>
      </c>
      <c r="H1800" s="712" t="s">
        <v>116</v>
      </c>
      <c r="I1800" s="715" t="s">
        <v>117</v>
      </c>
      <c r="J1800" s="716">
        <v>123732000</v>
      </c>
    </row>
    <row r="1801" spans="1:10">
      <c r="A1801" s="712"/>
      <c r="B1801" s="712"/>
      <c r="C1801" s="712"/>
      <c r="D1801" s="712" t="s">
        <v>27</v>
      </c>
      <c r="E1801" s="712" t="s">
        <v>223</v>
      </c>
      <c r="F1801" s="712" t="s">
        <v>1766</v>
      </c>
      <c r="G1801" s="712" t="s">
        <v>115</v>
      </c>
      <c r="H1801" s="712" t="s">
        <v>147</v>
      </c>
      <c r="I1801" s="715" t="s">
        <v>148</v>
      </c>
      <c r="J1801" s="716">
        <v>22000000</v>
      </c>
    </row>
    <row r="1802" spans="1:10">
      <c r="A1802" s="712"/>
      <c r="B1802" s="712"/>
      <c r="C1802" s="712"/>
      <c r="D1802" s="712" t="s">
        <v>27</v>
      </c>
      <c r="E1802" s="712" t="s">
        <v>223</v>
      </c>
      <c r="F1802" s="712" t="s">
        <v>1766</v>
      </c>
      <c r="G1802" s="712" t="s">
        <v>115</v>
      </c>
      <c r="H1802" s="712" t="s">
        <v>118</v>
      </c>
      <c r="I1802" s="715" t="s">
        <v>119</v>
      </c>
      <c r="J1802" s="716">
        <v>10900000</v>
      </c>
    </row>
    <row r="1803" spans="1:10">
      <c r="A1803" s="712"/>
      <c r="B1803" s="712"/>
      <c r="C1803" s="712"/>
      <c r="D1803" s="712" t="s">
        <v>27</v>
      </c>
      <c r="E1803" s="712" t="s">
        <v>223</v>
      </c>
      <c r="F1803" s="712" t="s">
        <v>1766</v>
      </c>
      <c r="G1803" s="712" t="s">
        <v>120</v>
      </c>
      <c r="H1803" s="712"/>
      <c r="I1803" s="715" t="s">
        <v>121</v>
      </c>
      <c r="J1803" s="716">
        <v>196250000</v>
      </c>
    </row>
    <row r="1804" spans="1:10">
      <c r="A1804" s="712"/>
      <c r="B1804" s="712"/>
      <c r="C1804" s="712"/>
      <c r="D1804" s="712" t="s">
        <v>27</v>
      </c>
      <c r="E1804" s="712" t="s">
        <v>223</v>
      </c>
      <c r="F1804" s="712" t="s">
        <v>1766</v>
      </c>
      <c r="G1804" s="712" t="s">
        <v>120</v>
      </c>
      <c r="H1804" s="712" t="s">
        <v>315</v>
      </c>
      <c r="I1804" s="715" t="s">
        <v>1831</v>
      </c>
      <c r="J1804" s="716">
        <v>196250000</v>
      </c>
    </row>
    <row r="1805" spans="1:10">
      <c r="A1805" s="712"/>
      <c r="B1805" s="712"/>
      <c r="C1805" s="712"/>
      <c r="D1805" s="712" t="s">
        <v>27</v>
      </c>
      <c r="E1805" s="712" t="s">
        <v>223</v>
      </c>
      <c r="F1805" s="712" t="s">
        <v>1766</v>
      </c>
      <c r="G1805" s="712" t="s">
        <v>160</v>
      </c>
      <c r="H1805" s="712"/>
      <c r="I1805" s="715" t="s">
        <v>161</v>
      </c>
      <c r="J1805" s="716">
        <v>574743000</v>
      </c>
    </row>
    <row r="1806" spans="1:10">
      <c r="A1806" s="712"/>
      <c r="B1806" s="712"/>
      <c r="C1806" s="712"/>
      <c r="D1806" s="712" t="s">
        <v>27</v>
      </c>
      <c r="E1806" s="712" t="s">
        <v>223</v>
      </c>
      <c r="F1806" s="712" t="s">
        <v>1766</v>
      </c>
      <c r="G1806" s="712" t="s">
        <v>160</v>
      </c>
      <c r="H1806" s="712" t="s">
        <v>162</v>
      </c>
      <c r="I1806" s="715" t="s">
        <v>163</v>
      </c>
      <c r="J1806" s="716">
        <v>83918000</v>
      </c>
    </row>
    <row r="1807" spans="1:10">
      <c r="A1807" s="712"/>
      <c r="B1807" s="712"/>
      <c r="C1807" s="712"/>
      <c r="D1807" s="712" t="s">
        <v>27</v>
      </c>
      <c r="E1807" s="712" t="s">
        <v>223</v>
      </c>
      <c r="F1807" s="712" t="s">
        <v>1766</v>
      </c>
      <c r="G1807" s="712" t="s">
        <v>160</v>
      </c>
      <c r="H1807" s="712" t="s">
        <v>544</v>
      </c>
      <c r="I1807" s="715" t="s">
        <v>545</v>
      </c>
      <c r="J1807" s="716">
        <v>53600000</v>
      </c>
    </row>
    <row r="1808" spans="1:10">
      <c r="A1808" s="712"/>
      <c r="B1808" s="712"/>
      <c r="C1808" s="712"/>
      <c r="D1808" s="712" t="s">
        <v>27</v>
      </c>
      <c r="E1808" s="712" t="s">
        <v>223</v>
      </c>
      <c r="F1808" s="712" t="s">
        <v>1766</v>
      </c>
      <c r="G1808" s="712" t="s">
        <v>160</v>
      </c>
      <c r="H1808" s="712" t="s">
        <v>975</v>
      </c>
      <c r="I1808" s="715" t="s">
        <v>974</v>
      </c>
      <c r="J1808" s="716">
        <v>16800000</v>
      </c>
    </row>
    <row r="1809" spans="1:10">
      <c r="A1809" s="712"/>
      <c r="B1809" s="712"/>
      <c r="C1809" s="712"/>
      <c r="D1809" s="712" t="s">
        <v>27</v>
      </c>
      <c r="E1809" s="712" t="s">
        <v>223</v>
      </c>
      <c r="F1809" s="712" t="s">
        <v>1766</v>
      </c>
      <c r="G1809" s="712" t="s">
        <v>160</v>
      </c>
      <c r="H1809" s="712" t="s">
        <v>547</v>
      </c>
      <c r="I1809" s="715" t="s">
        <v>548</v>
      </c>
      <c r="J1809" s="716">
        <v>9600000</v>
      </c>
    </row>
    <row r="1810" spans="1:10">
      <c r="A1810" s="712"/>
      <c r="B1810" s="712"/>
      <c r="C1810" s="712"/>
      <c r="D1810" s="712" t="s">
        <v>27</v>
      </c>
      <c r="E1810" s="712" t="s">
        <v>223</v>
      </c>
      <c r="F1810" s="712" t="s">
        <v>1766</v>
      </c>
      <c r="G1810" s="712" t="s">
        <v>160</v>
      </c>
      <c r="H1810" s="712" t="s">
        <v>438</v>
      </c>
      <c r="I1810" s="715" t="s">
        <v>1786</v>
      </c>
      <c r="J1810" s="716">
        <v>33200000</v>
      </c>
    </row>
    <row r="1811" spans="1:10">
      <c r="A1811" s="712"/>
      <c r="B1811" s="712"/>
      <c r="C1811" s="712"/>
      <c r="D1811" s="712" t="s">
        <v>27</v>
      </c>
      <c r="E1811" s="712" t="s">
        <v>223</v>
      </c>
      <c r="F1811" s="712" t="s">
        <v>1766</v>
      </c>
      <c r="G1811" s="712" t="s">
        <v>160</v>
      </c>
      <c r="H1811" s="712" t="s">
        <v>549</v>
      </c>
      <c r="I1811" s="715" t="s">
        <v>550</v>
      </c>
      <c r="J1811" s="716">
        <v>210730000</v>
      </c>
    </row>
    <row r="1812" spans="1:10">
      <c r="A1812" s="712"/>
      <c r="B1812" s="712"/>
      <c r="C1812" s="712"/>
      <c r="D1812" s="712" t="s">
        <v>27</v>
      </c>
      <c r="E1812" s="712" t="s">
        <v>223</v>
      </c>
      <c r="F1812" s="712" t="s">
        <v>1766</v>
      </c>
      <c r="G1812" s="712" t="s">
        <v>160</v>
      </c>
      <c r="H1812" s="712" t="s">
        <v>551</v>
      </c>
      <c r="I1812" s="715" t="s">
        <v>133</v>
      </c>
      <c r="J1812" s="716">
        <v>166895000</v>
      </c>
    </row>
    <row r="1813" spans="1:10">
      <c r="A1813" s="712"/>
      <c r="B1813" s="712"/>
      <c r="C1813" s="712"/>
      <c r="D1813" s="712" t="s">
        <v>27</v>
      </c>
      <c r="E1813" s="712" t="s">
        <v>223</v>
      </c>
      <c r="F1813" s="712" t="s">
        <v>1766</v>
      </c>
      <c r="G1813" s="712" t="s">
        <v>125</v>
      </c>
      <c r="H1813" s="712"/>
      <c r="I1813" s="715" t="s">
        <v>126</v>
      </c>
      <c r="J1813" s="716">
        <v>266635000</v>
      </c>
    </row>
    <row r="1814" spans="1:10">
      <c r="A1814" s="712"/>
      <c r="B1814" s="712"/>
      <c r="C1814" s="712"/>
      <c r="D1814" s="712" t="s">
        <v>27</v>
      </c>
      <c r="E1814" s="712" t="s">
        <v>223</v>
      </c>
      <c r="F1814" s="712" t="s">
        <v>1766</v>
      </c>
      <c r="G1814" s="712" t="s">
        <v>125</v>
      </c>
      <c r="H1814" s="712" t="s">
        <v>430</v>
      </c>
      <c r="I1814" s="715" t="s">
        <v>431</v>
      </c>
      <c r="J1814" s="716">
        <v>3355000</v>
      </c>
    </row>
    <row r="1815" spans="1:10">
      <c r="A1815" s="712"/>
      <c r="B1815" s="712"/>
      <c r="C1815" s="712"/>
      <c r="D1815" s="712" t="s">
        <v>27</v>
      </c>
      <c r="E1815" s="712" t="s">
        <v>223</v>
      </c>
      <c r="F1815" s="712" t="s">
        <v>1766</v>
      </c>
      <c r="G1815" s="712" t="s">
        <v>125</v>
      </c>
      <c r="H1815" s="712" t="s">
        <v>552</v>
      </c>
      <c r="I1815" s="715" t="s">
        <v>553</v>
      </c>
      <c r="J1815" s="716">
        <v>129520000</v>
      </c>
    </row>
    <row r="1816" spans="1:10">
      <c r="A1816" s="712"/>
      <c r="B1816" s="712"/>
      <c r="C1816" s="712"/>
      <c r="D1816" s="712" t="s">
        <v>27</v>
      </c>
      <c r="E1816" s="712" t="s">
        <v>223</v>
      </c>
      <c r="F1816" s="712" t="s">
        <v>1766</v>
      </c>
      <c r="G1816" s="712" t="s">
        <v>125</v>
      </c>
      <c r="H1816" s="712" t="s">
        <v>127</v>
      </c>
      <c r="I1816" s="715" t="s">
        <v>128</v>
      </c>
      <c r="J1816" s="716">
        <v>132800000</v>
      </c>
    </row>
    <row r="1817" spans="1:10">
      <c r="A1817" s="712"/>
      <c r="B1817" s="712"/>
      <c r="C1817" s="712"/>
      <c r="D1817" s="712" t="s">
        <v>27</v>
      </c>
      <c r="E1817" s="712" t="s">
        <v>223</v>
      </c>
      <c r="F1817" s="712" t="s">
        <v>1766</v>
      </c>
      <c r="G1817" s="712" t="s">
        <v>125</v>
      </c>
      <c r="H1817" s="712" t="s">
        <v>584</v>
      </c>
      <c r="I1817" s="715" t="s">
        <v>135</v>
      </c>
      <c r="J1817" s="716">
        <v>960000</v>
      </c>
    </row>
    <row r="1818" spans="1:10">
      <c r="A1818" s="712"/>
      <c r="B1818" s="712"/>
      <c r="C1818" s="712"/>
      <c r="D1818" s="712" t="s">
        <v>27</v>
      </c>
      <c r="E1818" s="712" t="s">
        <v>223</v>
      </c>
      <c r="F1818" s="712" t="s">
        <v>1766</v>
      </c>
      <c r="G1818" s="712" t="s">
        <v>554</v>
      </c>
      <c r="H1818" s="712"/>
      <c r="I1818" s="715" t="s">
        <v>555</v>
      </c>
      <c r="J1818" s="716">
        <v>273921000</v>
      </c>
    </row>
    <row r="1819" spans="1:10">
      <c r="A1819" s="712"/>
      <c r="B1819" s="712"/>
      <c r="C1819" s="712"/>
      <c r="D1819" s="712" t="s">
        <v>27</v>
      </c>
      <c r="E1819" s="712" t="s">
        <v>223</v>
      </c>
      <c r="F1819" s="712" t="s">
        <v>1766</v>
      </c>
      <c r="G1819" s="712" t="s">
        <v>554</v>
      </c>
      <c r="H1819" s="712" t="s">
        <v>556</v>
      </c>
      <c r="I1819" s="715" t="s">
        <v>557</v>
      </c>
      <c r="J1819" s="716">
        <v>273921000</v>
      </c>
    </row>
    <row r="1820" spans="1:10" ht="39.6">
      <c r="A1820" s="712"/>
      <c r="B1820" s="712"/>
      <c r="C1820" s="712"/>
      <c r="D1820" s="712" t="s">
        <v>27</v>
      </c>
      <c r="E1820" s="712" t="s">
        <v>223</v>
      </c>
      <c r="F1820" s="712" t="s">
        <v>1766</v>
      </c>
      <c r="G1820" s="712" t="s">
        <v>560</v>
      </c>
      <c r="H1820" s="712"/>
      <c r="I1820" s="715" t="s">
        <v>1790</v>
      </c>
      <c r="J1820" s="716">
        <v>18000000</v>
      </c>
    </row>
    <row r="1821" spans="1:10">
      <c r="A1821" s="712"/>
      <c r="B1821" s="712"/>
      <c r="C1821" s="712"/>
      <c r="D1821" s="712" t="s">
        <v>27</v>
      </c>
      <c r="E1821" s="712" t="s">
        <v>223</v>
      </c>
      <c r="F1821" s="712" t="s">
        <v>1766</v>
      </c>
      <c r="G1821" s="712" t="s">
        <v>560</v>
      </c>
      <c r="H1821" s="712" t="s">
        <v>418</v>
      </c>
      <c r="I1821" s="715" t="s">
        <v>1793</v>
      </c>
      <c r="J1821" s="716">
        <v>18000000</v>
      </c>
    </row>
    <row r="1822" spans="1:10" ht="26.4">
      <c r="A1822" s="712"/>
      <c r="B1822" s="712"/>
      <c r="C1822" s="712"/>
      <c r="D1822" s="712" t="s">
        <v>27</v>
      </c>
      <c r="E1822" s="712" t="s">
        <v>223</v>
      </c>
      <c r="F1822" s="712" t="s">
        <v>1766</v>
      </c>
      <c r="G1822" s="712" t="s">
        <v>1796</v>
      </c>
      <c r="H1822" s="712"/>
      <c r="I1822" s="715" t="s">
        <v>1797</v>
      </c>
      <c r="J1822" s="716">
        <v>14990000</v>
      </c>
    </row>
    <row r="1823" spans="1:10">
      <c r="A1823" s="712"/>
      <c r="B1823" s="712"/>
      <c r="C1823" s="712"/>
      <c r="D1823" s="712" t="s">
        <v>27</v>
      </c>
      <c r="E1823" s="712" t="s">
        <v>223</v>
      </c>
      <c r="F1823" s="712" t="s">
        <v>1766</v>
      </c>
      <c r="G1823" s="712" t="s">
        <v>1796</v>
      </c>
      <c r="H1823" s="712" t="s">
        <v>1798</v>
      </c>
      <c r="I1823" s="715" t="s">
        <v>1793</v>
      </c>
      <c r="J1823" s="716">
        <v>14990000</v>
      </c>
    </row>
    <row r="1824" spans="1:10" ht="26.4">
      <c r="A1824" s="712"/>
      <c r="B1824" s="712"/>
      <c r="C1824" s="712"/>
      <c r="D1824" s="712" t="s">
        <v>27</v>
      </c>
      <c r="E1824" s="712" t="s">
        <v>223</v>
      </c>
      <c r="F1824" s="712" t="s">
        <v>1766</v>
      </c>
      <c r="G1824" s="712" t="s">
        <v>130</v>
      </c>
      <c r="H1824" s="712"/>
      <c r="I1824" s="715" t="s">
        <v>131</v>
      </c>
      <c r="J1824" s="716">
        <v>264463000</v>
      </c>
    </row>
    <row r="1825" spans="1:10">
      <c r="A1825" s="712"/>
      <c r="B1825" s="712"/>
      <c r="C1825" s="712"/>
      <c r="D1825" s="712" t="s">
        <v>27</v>
      </c>
      <c r="E1825" s="712" t="s">
        <v>223</v>
      </c>
      <c r="F1825" s="712" t="s">
        <v>1766</v>
      </c>
      <c r="G1825" s="712" t="s">
        <v>130</v>
      </c>
      <c r="H1825" s="712" t="s">
        <v>585</v>
      </c>
      <c r="I1825" s="715" t="s">
        <v>1799</v>
      </c>
      <c r="J1825" s="716">
        <v>82680000</v>
      </c>
    </row>
    <row r="1826" spans="1:10">
      <c r="A1826" s="712"/>
      <c r="B1826" s="712"/>
      <c r="C1826" s="712"/>
      <c r="D1826" s="712" t="s">
        <v>27</v>
      </c>
      <c r="E1826" s="712" t="s">
        <v>223</v>
      </c>
      <c r="F1826" s="712" t="s">
        <v>1766</v>
      </c>
      <c r="G1826" s="712" t="s">
        <v>130</v>
      </c>
      <c r="H1826" s="712" t="s">
        <v>132</v>
      </c>
      <c r="I1826" s="715" t="s">
        <v>135</v>
      </c>
      <c r="J1826" s="716">
        <v>181783000</v>
      </c>
    </row>
    <row r="1827" spans="1:10">
      <c r="A1827" s="712"/>
      <c r="B1827" s="712"/>
      <c r="C1827" s="712"/>
      <c r="D1827" s="712" t="s">
        <v>27</v>
      </c>
      <c r="E1827" s="712" t="s">
        <v>223</v>
      </c>
      <c r="F1827" s="712" t="s">
        <v>1766</v>
      </c>
      <c r="G1827" s="712" t="s">
        <v>134</v>
      </c>
      <c r="H1827" s="712"/>
      <c r="I1827" s="715" t="s">
        <v>135</v>
      </c>
      <c r="J1827" s="716">
        <v>163010000</v>
      </c>
    </row>
    <row r="1828" spans="1:10">
      <c r="A1828" s="712"/>
      <c r="B1828" s="712"/>
      <c r="C1828" s="712"/>
      <c r="D1828" s="712" t="s">
        <v>27</v>
      </c>
      <c r="E1828" s="712" t="s">
        <v>223</v>
      </c>
      <c r="F1828" s="712" t="s">
        <v>1766</v>
      </c>
      <c r="G1828" s="712" t="s">
        <v>134</v>
      </c>
      <c r="H1828" s="712" t="s">
        <v>137</v>
      </c>
      <c r="I1828" s="715" t="s">
        <v>138</v>
      </c>
      <c r="J1828" s="716">
        <v>147980000</v>
      </c>
    </row>
    <row r="1829" spans="1:10">
      <c r="A1829" s="712"/>
      <c r="B1829" s="712"/>
      <c r="C1829" s="712"/>
      <c r="D1829" s="712" t="s">
        <v>27</v>
      </c>
      <c r="E1829" s="712" t="s">
        <v>223</v>
      </c>
      <c r="F1829" s="712" t="s">
        <v>1766</v>
      </c>
      <c r="G1829" s="712" t="s">
        <v>134</v>
      </c>
      <c r="H1829" s="712" t="s">
        <v>139</v>
      </c>
      <c r="I1829" s="715" t="s">
        <v>140</v>
      </c>
      <c r="J1829" s="716">
        <v>15030000</v>
      </c>
    </row>
    <row r="1830" spans="1:10">
      <c r="A1830" s="712"/>
      <c r="B1830" s="712"/>
      <c r="C1830" s="712"/>
      <c r="D1830" s="712" t="s">
        <v>1006</v>
      </c>
      <c r="E1830" s="712"/>
      <c r="F1830" s="712"/>
      <c r="G1830" s="712"/>
      <c r="H1830" s="712"/>
      <c r="I1830" s="715" t="s">
        <v>1007</v>
      </c>
      <c r="J1830" s="716">
        <v>18700000</v>
      </c>
    </row>
    <row r="1831" spans="1:10" ht="26.4">
      <c r="A1831" s="712"/>
      <c r="B1831" s="712"/>
      <c r="C1831" s="712"/>
      <c r="D1831" s="712" t="s">
        <v>1006</v>
      </c>
      <c r="E1831" s="712" t="s">
        <v>223</v>
      </c>
      <c r="F1831" s="712"/>
      <c r="G1831" s="712"/>
      <c r="H1831" s="712"/>
      <c r="I1831" s="715" t="s">
        <v>1765</v>
      </c>
      <c r="J1831" s="716">
        <v>18700000</v>
      </c>
    </row>
    <row r="1832" spans="1:10">
      <c r="A1832" s="712"/>
      <c r="B1832" s="712"/>
      <c r="C1832" s="712"/>
      <c r="D1832" s="712" t="s">
        <v>1006</v>
      </c>
      <c r="E1832" s="712" t="s">
        <v>223</v>
      </c>
      <c r="F1832" s="712" t="s">
        <v>1766</v>
      </c>
      <c r="G1832" s="712"/>
      <c r="H1832" s="712"/>
      <c r="I1832" s="715" t="s">
        <v>1767</v>
      </c>
      <c r="J1832" s="716">
        <v>18700000</v>
      </c>
    </row>
    <row r="1833" spans="1:10">
      <c r="A1833" s="712"/>
      <c r="B1833" s="712"/>
      <c r="C1833" s="712"/>
      <c r="D1833" s="712" t="s">
        <v>1006</v>
      </c>
      <c r="E1833" s="712" t="s">
        <v>223</v>
      </c>
      <c r="F1833" s="712" t="s">
        <v>1766</v>
      </c>
      <c r="G1833" s="712" t="s">
        <v>115</v>
      </c>
      <c r="H1833" s="712"/>
      <c r="I1833" s="715" t="s">
        <v>1781</v>
      </c>
      <c r="J1833" s="716">
        <v>3500000</v>
      </c>
    </row>
    <row r="1834" spans="1:10">
      <c r="A1834" s="712"/>
      <c r="B1834" s="712"/>
      <c r="C1834" s="712"/>
      <c r="D1834" s="712" t="s">
        <v>1006</v>
      </c>
      <c r="E1834" s="712" t="s">
        <v>223</v>
      </c>
      <c r="F1834" s="712" t="s">
        <v>1766</v>
      </c>
      <c r="G1834" s="712" t="s">
        <v>115</v>
      </c>
      <c r="H1834" s="712" t="s">
        <v>147</v>
      </c>
      <c r="I1834" s="715" t="s">
        <v>148</v>
      </c>
      <c r="J1834" s="716">
        <v>3500000</v>
      </c>
    </row>
    <row r="1835" spans="1:10" ht="39.6">
      <c r="A1835" s="712"/>
      <c r="B1835" s="712"/>
      <c r="C1835" s="712"/>
      <c r="D1835" s="712" t="s">
        <v>1006</v>
      </c>
      <c r="E1835" s="712" t="s">
        <v>223</v>
      </c>
      <c r="F1835" s="712" t="s">
        <v>1766</v>
      </c>
      <c r="G1835" s="712" t="s">
        <v>560</v>
      </c>
      <c r="H1835" s="712"/>
      <c r="I1835" s="715" t="s">
        <v>1790</v>
      </c>
      <c r="J1835" s="716">
        <v>200000</v>
      </c>
    </row>
    <row r="1836" spans="1:10">
      <c r="A1836" s="712"/>
      <c r="B1836" s="712"/>
      <c r="C1836" s="712"/>
      <c r="D1836" s="712" t="s">
        <v>1006</v>
      </c>
      <c r="E1836" s="712" t="s">
        <v>223</v>
      </c>
      <c r="F1836" s="712" t="s">
        <v>1766</v>
      </c>
      <c r="G1836" s="712" t="s">
        <v>560</v>
      </c>
      <c r="H1836" s="712" t="s">
        <v>418</v>
      </c>
      <c r="I1836" s="715" t="s">
        <v>1793</v>
      </c>
      <c r="J1836" s="716">
        <v>200000</v>
      </c>
    </row>
    <row r="1837" spans="1:10" ht="26.4">
      <c r="A1837" s="712"/>
      <c r="B1837" s="712"/>
      <c r="C1837" s="712"/>
      <c r="D1837" s="712" t="s">
        <v>1006</v>
      </c>
      <c r="E1837" s="712" t="s">
        <v>223</v>
      </c>
      <c r="F1837" s="712" t="s">
        <v>1766</v>
      </c>
      <c r="G1837" s="712" t="s">
        <v>1796</v>
      </c>
      <c r="H1837" s="712"/>
      <c r="I1837" s="715" t="s">
        <v>1797</v>
      </c>
      <c r="J1837" s="716">
        <v>15000000</v>
      </c>
    </row>
    <row r="1838" spans="1:10">
      <c r="A1838" s="712"/>
      <c r="B1838" s="712"/>
      <c r="C1838" s="712"/>
      <c r="D1838" s="712" t="s">
        <v>1006</v>
      </c>
      <c r="E1838" s="712" t="s">
        <v>223</v>
      </c>
      <c r="F1838" s="712" t="s">
        <v>1766</v>
      </c>
      <c r="G1838" s="712" t="s">
        <v>1796</v>
      </c>
      <c r="H1838" s="712" t="s">
        <v>1798</v>
      </c>
      <c r="I1838" s="715" t="s">
        <v>1793</v>
      </c>
      <c r="J1838" s="716">
        <v>15000000</v>
      </c>
    </row>
    <row r="1839" spans="1:10">
      <c r="A1839" s="712"/>
      <c r="B1839" s="712"/>
      <c r="C1839" s="712"/>
      <c r="D1839" s="712" t="s">
        <v>421</v>
      </c>
      <c r="E1839" s="712"/>
      <c r="F1839" s="712"/>
      <c r="G1839" s="712"/>
      <c r="H1839" s="712"/>
      <c r="I1839" s="715" t="s">
        <v>422</v>
      </c>
      <c r="J1839" s="716">
        <v>50000000</v>
      </c>
    </row>
    <row r="1840" spans="1:10" ht="26.4">
      <c r="A1840" s="712"/>
      <c r="B1840" s="712"/>
      <c r="C1840" s="712"/>
      <c r="D1840" s="712" t="s">
        <v>421</v>
      </c>
      <c r="E1840" s="712" t="s">
        <v>223</v>
      </c>
      <c r="F1840" s="712"/>
      <c r="G1840" s="712"/>
      <c r="H1840" s="712"/>
      <c r="I1840" s="715" t="s">
        <v>1765</v>
      </c>
      <c r="J1840" s="716">
        <v>50000000</v>
      </c>
    </row>
    <row r="1841" spans="1:10">
      <c r="A1841" s="712"/>
      <c r="B1841" s="712"/>
      <c r="C1841" s="712"/>
      <c r="D1841" s="712" t="s">
        <v>421</v>
      </c>
      <c r="E1841" s="712" t="s">
        <v>223</v>
      </c>
      <c r="F1841" s="712" t="s">
        <v>1766</v>
      </c>
      <c r="G1841" s="712"/>
      <c r="H1841" s="712"/>
      <c r="I1841" s="715" t="s">
        <v>1767</v>
      </c>
      <c r="J1841" s="716">
        <v>50000000</v>
      </c>
    </row>
    <row r="1842" spans="1:10">
      <c r="A1842" s="712"/>
      <c r="B1842" s="712"/>
      <c r="C1842" s="712"/>
      <c r="D1842" s="712" t="s">
        <v>421</v>
      </c>
      <c r="E1842" s="712" t="s">
        <v>223</v>
      </c>
      <c r="F1842" s="712" t="s">
        <v>1766</v>
      </c>
      <c r="G1842" s="712" t="s">
        <v>96</v>
      </c>
      <c r="H1842" s="712"/>
      <c r="I1842" s="715" t="s">
        <v>97</v>
      </c>
      <c r="J1842" s="716">
        <v>25005000</v>
      </c>
    </row>
    <row r="1843" spans="1:10">
      <c r="A1843" s="712"/>
      <c r="B1843" s="712"/>
      <c r="C1843" s="712"/>
      <c r="D1843" s="712" t="s">
        <v>421</v>
      </c>
      <c r="E1843" s="712" t="s">
        <v>223</v>
      </c>
      <c r="F1843" s="712" t="s">
        <v>1766</v>
      </c>
      <c r="G1843" s="712" t="s">
        <v>96</v>
      </c>
      <c r="H1843" s="712" t="s">
        <v>864</v>
      </c>
      <c r="I1843" s="715" t="s">
        <v>1770</v>
      </c>
      <c r="J1843" s="716">
        <v>25005000</v>
      </c>
    </row>
    <row r="1844" spans="1:10">
      <c r="A1844" s="712"/>
      <c r="B1844" s="712"/>
      <c r="C1844" s="712"/>
      <c r="D1844" s="712" t="s">
        <v>421</v>
      </c>
      <c r="E1844" s="712" t="s">
        <v>223</v>
      </c>
      <c r="F1844" s="712" t="s">
        <v>1766</v>
      </c>
      <c r="G1844" s="712" t="s">
        <v>115</v>
      </c>
      <c r="H1844" s="712"/>
      <c r="I1844" s="715" t="s">
        <v>1781</v>
      </c>
      <c r="J1844" s="716">
        <v>6495000</v>
      </c>
    </row>
    <row r="1845" spans="1:10">
      <c r="A1845" s="712"/>
      <c r="B1845" s="712"/>
      <c r="C1845" s="712"/>
      <c r="D1845" s="712" t="s">
        <v>421</v>
      </c>
      <c r="E1845" s="712" t="s">
        <v>223</v>
      </c>
      <c r="F1845" s="712" t="s">
        <v>1766</v>
      </c>
      <c r="G1845" s="712" t="s">
        <v>115</v>
      </c>
      <c r="H1845" s="712" t="s">
        <v>116</v>
      </c>
      <c r="I1845" s="715" t="s">
        <v>117</v>
      </c>
      <c r="J1845" s="716">
        <v>6495000</v>
      </c>
    </row>
    <row r="1846" spans="1:10" ht="39.6">
      <c r="A1846" s="712"/>
      <c r="B1846" s="712"/>
      <c r="C1846" s="712"/>
      <c r="D1846" s="712" t="s">
        <v>421</v>
      </c>
      <c r="E1846" s="712" t="s">
        <v>223</v>
      </c>
      <c r="F1846" s="712" t="s">
        <v>1766</v>
      </c>
      <c r="G1846" s="712" t="s">
        <v>560</v>
      </c>
      <c r="H1846" s="712"/>
      <c r="I1846" s="715" t="s">
        <v>1790</v>
      </c>
      <c r="J1846" s="716">
        <v>1453000</v>
      </c>
    </row>
    <row r="1847" spans="1:10">
      <c r="A1847" s="712"/>
      <c r="B1847" s="712"/>
      <c r="C1847" s="712"/>
      <c r="D1847" s="712" t="s">
        <v>421</v>
      </c>
      <c r="E1847" s="712" t="s">
        <v>223</v>
      </c>
      <c r="F1847" s="712" t="s">
        <v>1766</v>
      </c>
      <c r="G1847" s="712" t="s">
        <v>560</v>
      </c>
      <c r="H1847" s="712" t="s">
        <v>418</v>
      </c>
      <c r="I1847" s="715" t="s">
        <v>1793</v>
      </c>
      <c r="J1847" s="716">
        <v>1453000</v>
      </c>
    </row>
    <row r="1848" spans="1:10" ht="26.4">
      <c r="A1848" s="712"/>
      <c r="B1848" s="712"/>
      <c r="C1848" s="712"/>
      <c r="D1848" s="712" t="s">
        <v>421</v>
      </c>
      <c r="E1848" s="712" t="s">
        <v>223</v>
      </c>
      <c r="F1848" s="712" t="s">
        <v>1766</v>
      </c>
      <c r="G1848" s="712" t="s">
        <v>130</v>
      </c>
      <c r="H1848" s="712"/>
      <c r="I1848" s="715" t="s">
        <v>131</v>
      </c>
      <c r="J1848" s="716">
        <v>6274000</v>
      </c>
    </row>
    <row r="1849" spans="1:10">
      <c r="A1849" s="712"/>
      <c r="B1849" s="712"/>
      <c r="C1849" s="712"/>
      <c r="D1849" s="712" t="s">
        <v>421</v>
      </c>
      <c r="E1849" s="712" t="s">
        <v>223</v>
      </c>
      <c r="F1849" s="712" t="s">
        <v>1766</v>
      </c>
      <c r="G1849" s="712" t="s">
        <v>130</v>
      </c>
      <c r="H1849" s="712" t="s">
        <v>585</v>
      </c>
      <c r="I1849" s="715" t="s">
        <v>1799</v>
      </c>
      <c r="J1849" s="716">
        <v>4332000</v>
      </c>
    </row>
    <row r="1850" spans="1:10">
      <c r="A1850" s="712"/>
      <c r="B1850" s="712"/>
      <c r="C1850" s="712"/>
      <c r="D1850" s="712" t="s">
        <v>421</v>
      </c>
      <c r="E1850" s="712" t="s">
        <v>223</v>
      </c>
      <c r="F1850" s="712" t="s">
        <v>1766</v>
      </c>
      <c r="G1850" s="712" t="s">
        <v>130</v>
      </c>
      <c r="H1850" s="712" t="s">
        <v>132</v>
      </c>
      <c r="I1850" s="715" t="s">
        <v>135</v>
      </c>
      <c r="J1850" s="716">
        <v>1942000</v>
      </c>
    </row>
    <row r="1851" spans="1:10">
      <c r="A1851" s="712"/>
      <c r="B1851" s="712"/>
      <c r="C1851" s="712"/>
      <c r="D1851" s="712" t="s">
        <v>421</v>
      </c>
      <c r="E1851" s="712" t="s">
        <v>223</v>
      </c>
      <c r="F1851" s="712" t="s">
        <v>1766</v>
      </c>
      <c r="G1851" s="712" t="s">
        <v>134</v>
      </c>
      <c r="H1851" s="712"/>
      <c r="I1851" s="715" t="s">
        <v>135</v>
      </c>
      <c r="J1851" s="716">
        <v>10773000</v>
      </c>
    </row>
    <row r="1852" spans="1:10">
      <c r="A1852" s="712"/>
      <c r="B1852" s="712"/>
      <c r="C1852" s="712"/>
      <c r="D1852" s="712" t="s">
        <v>421</v>
      </c>
      <c r="E1852" s="712" t="s">
        <v>223</v>
      </c>
      <c r="F1852" s="712" t="s">
        <v>1766</v>
      </c>
      <c r="G1852" s="712" t="s">
        <v>134</v>
      </c>
      <c r="H1852" s="712" t="s">
        <v>137</v>
      </c>
      <c r="I1852" s="715" t="s">
        <v>138</v>
      </c>
      <c r="J1852" s="716">
        <v>10773000</v>
      </c>
    </row>
    <row r="1853" spans="1:10">
      <c r="A1853" s="712"/>
      <c r="B1853" s="712"/>
      <c r="C1853" s="712"/>
      <c r="D1853" s="712" t="s">
        <v>1002</v>
      </c>
      <c r="E1853" s="712"/>
      <c r="F1853" s="712"/>
      <c r="G1853" s="712"/>
      <c r="H1853" s="712"/>
      <c r="I1853" s="715" t="s">
        <v>2012</v>
      </c>
      <c r="J1853" s="716">
        <v>354700000</v>
      </c>
    </row>
    <row r="1854" spans="1:10">
      <c r="A1854" s="712"/>
      <c r="B1854" s="712"/>
      <c r="C1854" s="712"/>
      <c r="D1854" s="712" t="s">
        <v>1002</v>
      </c>
      <c r="E1854" s="712" t="s">
        <v>188</v>
      </c>
      <c r="F1854" s="712"/>
      <c r="G1854" s="712"/>
      <c r="H1854" s="712"/>
      <c r="I1854" s="715" t="s">
        <v>1374</v>
      </c>
      <c r="J1854" s="716">
        <v>200000000</v>
      </c>
    </row>
    <row r="1855" spans="1:10">
      <c r="A1855" s="712"/>
      <c r="B1855" s="712"/>
      <c r="C1855" s="712"/>
      <c r="D1855" s="712" t="s">
        <v>1002</v>
      </c>
      <c r="E1855" s="712" t="s">
        <v>188</v>
      </c>
      <c r="F1855" s="712" t="s">
        <v>1018</v>
      </c>
      <c r="G1855" s="712"/>
      <c r="H1855" s="712"/>
      <c r="I1855" s="715" t="s">
        <v>1861</v>
      </c>
      <c r="J1855" s="716">
        <v>200000000</v>
      </c>
    </row>
    <row r="1856" spans="1:10">
      <c r="A1856" s="712"/>
      <c r="B1856" s="712"/>
      <c r="C1856" s="712"/>
      <c r="D1856" s="712" t="s">
        <v>1002</v>
      </c>
      <c r="E1856" s="712" t="s">
        <v>188</v>
      </c>
      <c r="F1856" s="712" t="s">
        <v>1018</v>
      </c>
      <c r="G1856" s="712" t="s">
        <v>112</v>
      </c>
      <c r="H1856" s="712"/>
      <c r="I1856" s="715" t="s">
        <v>113</v>
      </c>
      <c r="J1856" s="716">
        <v>1650000</v>
      </c>
    </row>
    <row r="1857" spans="1:10">
      <c r="A1857" s="712"/>
      <c r="B1857" s="712"/>
      <c r="C1857" s="712"/>
      <c r="D1857" s="712" t="s">
        <v>1002</v>
      </c>
      <c r="E1857" s="712" t="s">
        <v>188</v>
      </c>
      <c r="F1857" s="712" t="s">
        <v>1018</v>
      </c>
      <c r="G1857" s="712" t="s">
        <v>112</v>
      </c>
      <c r="H1857" s="712" t="s">
        <v>242</v>
      </c>
      <c r="I1857" s="715" t="s">
        <v>1839</v>
      </c>
      <c r="J1857" s="716">
        <v>1650000</v>
      </c>
    </row>
    <row r="1858" spans="1:10">
      <c r="A1858" s="712"/>
      <c r="B1858" s="712"/>
      <c r="C1858" s="712"/>
      <c r="D1858" s="712" t="s">
        <v>1002</v>
      </c>
      <c r="E1858" s="712" t="s">
        <v>188</v>
      </c>
      <c r="F1858" s="712" t="s">
        <v>1018</v>
      </c>
      <c r="G1858" s="712" t="s">
        <v>120</v>
      </c>
      <c r="H1858" s="712"/>
      <c r="I1858" s="715" t="s">
        <v>121</v>
      </c>
      <c r="J1858" s="716">
        <v>39700000</v>
      </c>
    </row>
    <row r="1859" spans="1:10">
      <c r="A1859" s="712"/>
      <c r="B1859" s="712"/>
      <c r="C1859" s="712"/>
      <c r="D1859" s="712" t="s">
        <v>1002</v>
      </c>
      <c r="E1859" s="712" t="s">
        <v>188</v>
      </c>
      <c r="F1859" s="712" t="s">
        <v>1018</v>
      </c>
      <c r="G1859" s="712" t="s">
        <v>120</v>
      </c>
      <c r="H1859" s="712" t="s">
        <v>315</v>
      </c>
      <c r="I1859" s="715" t="s">
        <v>1831</v>
      </c>
      <c r="J1859" s="716">
        <v>20000000</v>
      </c>
    </row>
    <row r="1860" spans="1:10" ht="26.4">
      <c r="A1860" s="712"/>
      <c r="B1860" s="712"/>
      <c r="C1860" s="712"/>
      <c r="D1860" s="712" t="s">
        <v>1002</v>
      </c>
      <c r="E1860" s="712" t="s">
        <v>188</v>
      </c>
      <c r="F1860" s="712" t="s">
        <v>1018</v>
      </c>
      <c r="G1860" s="712" t="s">
        <v>120</v>
      </c>
      <c r="H1860" s="712" t="s">
        <v>1001</v>
      </c>
      <c r="I1860" s="715" t="s">
        <v>1784</v>
      </c>
      <c r="J1860" s="716">
        <v>19700000</v>
      </c>
    </row>
    <row r="1861" spans="1:10">
      <c r="A1861" s="712"/>
      <c r="B1861" s="712"/>
      <c r="C1861" s="712"/>
      <c r="D1861" s="712" t="s">
        <v>1002</v>
      </c>
      <c r="E1861" s="712" t="s">
        <v>188</v>
      </c>
      <c r="F1861" s="712" t="s">
        <v>1018</v>
      </c>
      <c r="G1861" s="712" t="s">
        <v>160</v>
      </c>
      <c r="H1861" s="712"/>
      <c r="I1861" s="715" t="s">
        <v>161</v>
      </c>
      <c r="J1861" s="716">
        <v>127750000</v>
      </c>
    </row>
    <row r="1862" spans="1:10">
      <c r="A1862" s="712"/>
      <c r="B1862" s="712"/>
      <c r="C1862" s="712"/>
      <c r="D1862" s="712" t="s">
        <v>1002</v>
      </c>
      <c r="E1862" s="712" t="s">
        <v>188</v>
      </c>
      <c r="F1862" s="712" t="s">
        <v>1018</v>
      </c>
      <c r="G1862" s="712" t="s">
        <v>160</v>
      </c>
      <c r="H1862" s="712" t="s">
        <v>162</v>
      </c>
      <c r="I1862" s="715" t="s">
        <v>163</v>
      </c>
      <c r="J1862" s="716">
        <v>33282000</v>
      </c>
    </row>
    <row r="1863" spans="1:10">
      <c r="A1863" s="712"/>
      <c r="B1863" s="712"/>
      <c r="C1863" s="712"/>
      <c r="D1863" s="712" t="s">
        <v>1002</v>
      </c>
      <c r="E1863" s="712" t="s">
        <v>188</v>
      </c>
      <c r="F1863" s="712" t="s">
        <v>1018</v>
      </c>
      <c r="G1863" s="712" t="s">
        <v>160</v>
      </c>
      <c r="H1863" s="712" t="s">
        <v>544</v>
      </c>
      <c r="I1863" s="715" t="s">
        <v>545</v>
      </c>
      <c r="J1863" s="716">
        <v>4800000</v>
      </c>
    </row>
    <row r="1864" spans="1:10">
      <c r="A1864" s="712"/>
      <c r="B1864" s="712"/>
      <c r="C1864" s="712"/>
      <c r="D1864" s="712" t="s">
        <v>1002</v>
      </c>
      <c r="E1864" s="712" t="s">
        <v>188</v>
      </c>
      <c r="F1864" s="712" t="s">
        <v>1018</v>
      </c>
      <c r="G1864" s="712" t="s">
        <v>160</v>
      </c>
      <c r="H1864" s="712" t="s">
        <v>547</v>
      </c>
      <c r="I1864" s="715" t="s">
        <v>548</v>
      </c>
      <c r="J1864" s="716">
        <v>4000000</v>
      </c>
    </row>
    <row r="1865" spans="1:10">
      <c r="A1865" s="712"/>
      <c r="B1865" s="712"/>
      <c r="C1865" s="712"/>
      <c r="D1865" s="712" t="s">
        <v>1002</v>
      </c>
      <c r="E1865" s="712" t="s">
        <v>188</v>
      </c>
      <c r="F1865" s="712" t="s">
        <v>1018</v>
      </c>
      <c r="G1865" s="712" t="s">
        <v>160</v>
      </c>
      <c r="H1865" s="712" t="s">
        <v>438</v>
      </c>
      <c r="I1865" s="715" t="s">
        <v>1786</v>
      </c>
      <c r="J1865" s="716">
        <v>5200000</v>
      </c>
    </row>
    <row r="1866" spans="1:10">
      <c r="A1866" s="712"/>
      <c r="B1866" s="712"/>
      <c r="C1866" s="712"/>
      <c r="D1866" s="712" t="s">
        <v>1002</v>
      </c>
      <c r="E1866" s="712" t="s">
        <v>188</v>
      </c>
      <c r="F1866" s="712" t="s">
        <v>1018</v>
      </c>
      <c r="G1866" s="712" t="s">
        <v>160</v>
      </c>
      <c r="H1866" s="712" t="s">
        <v>549</v>
      </c>
      <c r="I1866" s="715" t="s">
        <v>550</v>
      </c>
      <c r="J1866" s="716">
        <v>19000000</v>
      </c>
    </row>
    <row r="1867" spans="1:10">
      <c r="A1867" s="712"/>
      <c r="B1867" s="712"/>
      <c r="C1867" s="712"/>
      <c r="D1867" s="712" t="s">
        <v>1002</v>
      </c>
      <c r="E1867" s="712" t="s">
        <v>188</v>
      </c>
      <c r="F1867" s="712" t="s">
        <v>1018</v>
      </c>
      <c r="G1867" s="712" t="s">
        <v>160</v>
      </c>
      <c r="H1867" s="712" t="s">
        <v>551</v>
      </c>
      <c r="I1867" s="715" t="s">
        <v>133</v>
      </c>
      <c r="J1867" s="716">
        <v>61468000</v>
      </c>
    </row>
    <row r="1868" spans="1:10">
      <c r="A1868" s="712"/>
      <c r="B1868" s="712"/>
      <c r="C1868" s="712"/>
      <c r="D1868" s="712" t="s">
        <v>1002</v>
      </c>
      <c r="E1868" s="712" t="s">
        <v>188</v>
      </c>
      <c r="F1868" s="712" t="s">
        <v>1018</v>
      </c>
      <c r="G1868" s="712" t="s">
        <v>125</v>
      </c>
      <c r="H1868" s="712"/>
      <c r="I1868" s="715" t="s">
        <v>126</v>
      </c>
      <c r="J1868" s="716">
        <v>7400000</v>
      </c>
    </row>
    <row r="1869" spans="1:10">
      <c r="A1869" s="712"/>
      <c r="B1869" s="712"/>
      <c r="C1869" s="712"/>
      <c r="D1869" s="712" t="s">
        <v>1002</v>
      </c>
      <c r="E1869" s="712" t="s">
        <v>188</v>
      </c>
      <c r="F1869" s="712" t="s">
        <v>1018</v>
      </c>
      <c r="G1869" s="712" t="s">
        <v>125</v>
      </c>
      <c r="H1869" s="712" t="s">
        <v>552</v>
      </c>
      <c r="I1869" s="715" t="s">
        <v>553</v>
      </c>
      <c r="J1869" s="716">
        <v>4400000</v>
      </c>
    </row>
    <row r="1870" spans="1:10">
      <c r="A1870" s="712"/>
      <c r="B1870" s="712"/>
      <c r="C1870" s="712"/>
      <c r="D1870" s="712" t="s">
        <v>1002</v>
      </c>
      <c r="E1870" s="712" t="s">
        <v>188</v>
      </c>
      <c r="F1870" s="712" t="s">
        <v>1018</v>
      </c>
      <c r="G1870" s="712" t="s">
        <v>125</v>
      </c>
      <c r="H1870" s="712" t="s">
        <v>127</v>
      </c>
      <c r="I1870" s="715" t="s">
        <v>128</v>
      </c>
      <c r="J1870" s="716">
        <v>3000000</v>
      </c>
    </row>
    <row r="1871" spans="1:10">
      <c r="A1871" s="712"/>
      <c r="B1871" s="712"/>
      <c r="C1871" s="712"/>
      <c r="D1871" s="712" t="s">
        <v>1002</v>
      </c>
      <c r="E1871" s="712" t="s">
        <v>188</v>
      </c>
      <c r="F1871" s="712" t="s">
        <v>1018</v>
      </c>
      <c r="G1871" s="712" t="s">
        <v>554</v>
      </c>
      <c r="H1871" s="712"/>
      <c r="I1871" s="715" t="s">
        <v>555</v>
      </c>
      <c r="J1871" s="716">
        <v>7000000</v>
      </c>
    </row>
    <row r="1872" spans="1:10">
      <c r="A1872" s="712"/>
      <c r="B1872" s="712"/>
      <c r="C1872" s="712"/>
      <c r="D1872" s="712" t="s">
        <v>1002</v>
      </c>
      <c r="E1872" s="712" t="s">
        <v>188</v>
      </c>
      <c r="F1872" s="712" t="s">
        <v>1018</v>
      </c>
      <c r="G1872" s="712" t="s">
        <v>554</v>
      </c>
      <c r="H1872" s="712" t="s">
        <v>556</v>
      </c>
      <c r="I1872" s="715" t="s">
        <v>557</v>
      </c>
      <c r="J1872" s="716">
        <v>7000000</v>
      </c>
    </row>
    <row r="1873" spans="1:10" ht="26.4">
      <c r="A1873" s="712"/>
      <c r="B1873" s="712"/>
      <c r="C1873" s="712"/>
      <c r="D1873" s="712" t="s">
        <v>1002</v>
      </c>
      <c r="E1873" s="712" t="s">
        <v>188</v>
      </c>
      <c r="F1873" s="712" t="s">
        <v>1018</v>
      </c>
      <c r="G1873" s="712" t="s">
        <v>130</v>
      </c>
      <c r="H1873" s="712"/>
      <c r="I1873" s="715" t="s">
        <v>131</v>
      </c>
      <c r="J1873" s="716">
        <v>8100000</v>
      </c>
    </row>
    <row r="1874" spans="1:10">
      <c r="A1874" s="712"/>
      <c r="B1874" s="712"/>
      <c r="C1874" s="712"/>
      <c r="D1874" s="712" t="s">
        <v>1002</v>
      </c>
      <c r="E1874" s="712" t="s">
        <v>188</v>
      </c>
      <c r="F1874" s="712" t="s">
        <v>1018</v>
      </c>
      <c r="G1874" s="712" t="s">
        <v>130</v>
      </c>
      <c r="H1874" s="712" t="s">
        <v>585</v>
      </c>
      <c r="I1874" s="715" t="s">
        <v>1799</v>
      </c>
      <c r="J1874" s="716">
        <v>6900000</v>
      </c>
    </row>
    <row r="1875" spans="1:10">
      <c r="A1875" s="712"/>
      <c r="B1875" s="712"/>
      <c r="C1875" s="712"/>
      <c r="D1875" s="712" t="s">
        <v>1002</v>
      </c>
      <c r="E1875" s="712" t="s">
        <v>188</v>
      </c>
      <c r="F1875" s="712" t="s">
        <v>1018</v>
      </c>
      <c r="G1875" s="712" t="s">
        <v>130</v>
      </c>
      <c r="H1875" s="712" t="s">
        <v>132</v>
      </c>
      <c r="I1875" s="715" t="s">
        <v>135</v>
      </c>
      <c r="J1875" s="716">
        <v>1200000</v>
      </c>
    </row>
    <row r="1876" spans="1:10">
      <c r="A1876" s="712"/>
      <c r="B1876" s="712"/>
      <c r="C1876" s="712"/>
      <c r="D1876" s="712" t="s">
        <v>1002</v>
      </c>
      <c r="E1876" s="712" t="s">
        <v>188</v>
      </c>
      <c r="F1876" s="712" t="s">
        <v>1018</v>
      </c>
      <c r="G1876" s="712" t="s">
        <v>134</v>
      </c>
      <c r="H1876" s="712"/>
      <c r="I1876" s="715" t="s">
        <v>135</v>
      </c>
      <c r="J1876" s="716">
        <v>8400000</v>
      </c>
    </row>
    <row r="1877" spans="1:10">
      <c r="A1877" s="712"/>
      <c r="B1877" s="712"/>
      <c r="C1877" s="712"/>
      <c r="D1877" s="712" t="s">
        <v>1002</v>
      </c>
      <c r="E1877" s="712" t="s">
        <v>188</v>
      </c>
      <c r="F1877" s="712" t="s">
        <v>1018</v>
      </c>
      <c r="G1877" s="712" t="s">
        <v>134</v>
      </c>
      <c r="H1877" s="712" t="s">
        <v>139</v>
      </c>
      <c r="I1877" s="715" t="s">
        <v>140</v>
      </c>
      <c r="J1877" s="716">
        <v>8400000</v>
      </c>
    </row>
    <row r="1878" spans="1:10" ht="26.4">
      <c r="A1878" s="712"/>
      <c r="B1878" s="712"/>
      <c r="C1878" s="712"/>
      <c r="D1878" s="712" t="s">
        <v>1002</v>
      </c>
      <c r="E1878" s="712" t="s">
        <v>223</v>
      </c>
      <c r="F1878" s="712"/>
      <c r="G1878" s="712"/>
      <c r="H1878" s="712"/>
      <c r="I1878" s="715" t="s">
        <v>1765</v>
      </c>
      <c r="J1878" s="716">
        <v>154700000</v>
      </c>
    </row>
    <row r="1879" spans="1:10">
      <c r="A1879" s="712"/>
      <c r="B1879" s="712"/>
      <c r="C1879" s="712"/>
      <c r="D1879" s="712" t="s">
        <v>1002</v>
      </c>
      <c r="E1879" s="712" t="s">
        <v>223</v>
      </c>
      <c r="F1879" s="712" t="s">
        <v>1766</v>
      </c>
      <c r="G1879" s="712"/>
      <c r="H1879" s="712"/>
      <c r="I1879" s="715" t="s">
        <v>1767</v>
      </c>
      <c r="J1879" s="716">
        <v>154700000</v>
      </c>
    </row>
    <row r="1880" spans="1:10">
      <c r="A1880" s="712"/>
      <c r="B1880" s="712"/>
      <c r="C1880" s="712"/>
      <c r="D1880" s="712" t="s">
        <v>1002</v>
      </c>
      <c r="E1880" s="712" t="s">
        <v>223</v>
      </c>
      <c r="F1880" s="712" t="s">
        <v>1766</v>
      </c>
      <c r="G1880" s="712" t="s">
        <v>96</v>
      </c>
      <c r="H1880" s="712"/>
      <c r="I1880" s="715" t="s">
        <v>97</v>
      </c>
      <c r="J1880" s="716">
        <v>3472000</v>
      </c>
    </row>
    <row r="1881" spans="1:10">
      <c r="A1881" s="712"/>
      <c r="B1881" s="712"/>
      <c r="C1881" s="712"/>
      <c r="D1881" s="712" t="s">
        <v>1002</v>
      </c>
      <c r="E1881" s="712" t="s">
        <v>223</v>
      </c>
      <c r="F1881" s="712" t="s">
        <v>1766</v>
      </c>
      <c r="G1881" s="712" t="s">
        <v>96</v>
      </c>
      <c r="H1881" s="712" t="s">
        <v>864</v>
      </c>
      <c r="I1881" s="715" t="s">
        <v>1770</v>
      </c>
      <c r="J1881" s="716">
        <v>3472000</v>
      </c>
    </row>
    <row r="1882" spans="1:10">
      <c r="A1882" s="712"/>
      <c r="B1882" s="712"/>
      <c r="C1882" s="712"/>
      <c r="D1882" s="712" t="s">
        <v>1002</v>
      </c>
      <c r="E1882" s="712" t="s">
        <v>223</v>
      </c>
      <c r="F1882" s="712" t="s">
        <v>1766</v>
      </c>
      <c r="G1882" s="712" t="s">
        <v>100</v>
      </c>
      <c r="H1882" s="712"/>
      <c r="I1882" s="715" t="s">
        <v>101</v>
      </c>
      <c r="J1882" s="716">
        <v>1000000</v>
      </c>
    </row>
    <row r="1883" spans="1:10">
      <c r="A1883" s="712"/>
      <c r="B1883" s="712"/>
      <c r="C1883" s="712"/>
      <c r="D1883" s="712" t="s">
        <v>1002</v>
      </c>
      <c r="E1883" s="712" t="s">
        <v>223</v>
      </c>
      <c r="F1883" s="712" t="s">
        <v>1766</v>
      </c>
      <c r="G1883" s="712" t="s">
        <v>100</v>
      </c>
      <c r="H1883" s="712" t="s">
        <v>443</v>
      </c>
      <c r="I1883" s="715" t="s">
        <v>135</v>
      </c>
      <c r="J1883" s="716">
        <v>1000000</v>
      </c>
    </row>
    <row r="1884" spans="1:10">
      <c r="A1884" s="712"/>
      <c r="B1884" s="712"/>
      <c r="C1884" s="712"/>
      <c r="D1884" s="712" t="s">
        <v>1002</v>
      </c>
      <c r="E1884" s="712" t="s">
        <v>223</v>
      </c>
      <c r="F1884" s="712" t="s">
        <v>1766</v>
      </c>
      <c r="G1884" s="712" t="s">
        <v>115</v>
      </c>
      <c r="H1884" s="712"/>
      <c r="I1884" s="715" t="s">
        <v>1781</v>
      </c>
      <c r="J1884" s="716">
        <v>14650000</v>
      </c>
    </row>
    <row r="1885" spans="1:10">
      <c r="A1885" s="712"/>
      <c r="B1885" s="712"/>
      <c r="C1885" s="712"/>
      <c r="D1885" s="712" t="s">
        <v>1002</v>
      </c>
      <c r="E1885" s="712" t="s">
        <v>223</v>
      </c>
      <c r="F1885" s="712" t="s">
        <v>1766</v>
      </c>
      <c r="G1885" s="712" t="s">
        <v>115</v>
      </c>
      <c r="H1885" s="712" t="s">
        <v>116</v>
      </c>
      <c r="I1885" s="715" t="s">
        <v>117</v>
      </c>
      <c r="J1885" s="716">
        <v>14650000</v>
      </c>
    </row>
    <row r="1886" spans="1:10">
      <c r="A1886" s="712"/>
      <c r="B1886" s="712"/>
      <c r="C1886" s="712"/>
      <c r="D1886" s="712" t="s">
        <v>1002</v>
      </c>
      <c r="E1886" s="712" t="s">
        <v>223</v>
      </c>
      <c r="F1886" s="712" t="s">
        <v>1766</v>
      </c>
      <c r="G1886" s="712" t="s">
        <v>120</v>
      </c>
      <c r="H1886" s="712"/>
      <c r="I1886" s="715" t="s">
        <v>121</v>
      </c>
      <c r="J1886" s="716">
        <v>15000000</v>
      </c>
    </row>
    <row r="1887" spans="1:10">
      <c r="A1887" s="712"/>
      <c r="B1887" s="712"/>
      <c r="C1887" s="712"/>
      <c r="D1887" s="712" t="s">
        <v>1002</v>
      </c>
      <c r="E1887" s="712" t="s">
        <v>223</v>
      </c>
      <c r="F1887" s="712" t="s">
        <v>1766</v>
      </c>
      <c r="G1887" s="712" t="s">
        <v>120</v>
      </c>
      <c r="H1887" s="712" t="s">
        <v>315</v>
      </c>
      <c r="I1887" s="715" t="s">
        <v>1831</v>
      </c>
      <c r="J1887" s="716">
        <v>15000000</v>
      </c>
    </row>
    <row r="1888" spans="1:10">
      <c r="A1888" s="712"/>
      <c r="B1888" s="712"/>
      <c r="C1888" s="712"/>
      <c r="D1888" s="712" t="s">
        <v>1002</v>
      </c>
      <c r="E1888" s="712" t="s">
        <v>223</v>
      </c>
      <c r="F1888" s="712" t="s">
        <v>1766</v>
      </c>
      <c r="G1888" s="712" t="s">
        <v>160</v>
      </c>
      <c r="H1888" s="712"/>
      <c r="I1888" s="715" t="s">
        <v>161</v>
      </c>
      <c r="J1888" s="716">
        <v>66470000</v>
      </c>
    </row>
    <row r="1889" spans="1:10">
      <c r="A1889" s="712"/>
      <c r="B1889" s="712"/>
      <c r="C1889" s="712"/>
      <c r="D1889" s="712" t="s">
        <v>1002</v>
      </c>
      <c r="E1889" s="712" t="s">
        <v>223</v>
      </c>
      <c r="F1889" s="712" t="s">
        <v>1766</v>
      </c>
      <c r="G1889" s="712" t="s">
        <v>160</v>
      </c>
      <c r="H1889" s="712" t="s">
        <v>162</v>
      </c>
      <c r="I1889" s="715" t="s">
        <v>163</v>
      </c>
      <c r="J1889" s="716">
        <v>7520000</v>
      </c>
    </row>
    <row r="1890" spans="1:10">
      <c r="A1890" s="712"/>
      <c r="B1890" s="712"/>
      <c r="C1890" s="712"/>
      <c r="D1890" s="712" t="s">
        <v>1002</v>
      </c>
      <c r="E1890" s="712" t="s">
        <v>223</v>
      </c>
      <c r="F1890" s="712" t="s">
        <v>1766</v>
      </c>
      <c r="G1890" s="712" t="s">
        <v>160</v>
      </c>
      <c r="H1890" s="712" t="s">
        <v>544</v>
      </c>
      <c r="I1890" s="715" t="s">
        <v>545</v>
      </c>
      <c r="J1890" s="716">
        <v>2400000</v>
      </c>
    </row>
    <row r="1891" spans="1:10">
      <c r="A1891" s="712"/>
      <c r="B1891" s="712"/>
      <c r="C1891" s="712"/>
      <c r="D1891" s="712" t="s">
        <v>1002</v>
      </c>
      <c r="E1891" s="712" t="s">
        <v>223</v>
      </c>
      <c r="F1891" s="712" t="s">
        <v>1766</v>
      </c>
      <c r="G1891" s="712" t="s">
        <v>160</v>
      </c>
      <c r="H1891" s="712" t="s">
        <v>547</v>
      </c>
      <c r="I1891" s="715" t="s">
        <v>548</v>
      </c>
      <c r="J1891" s="716">
        <v>16140000</v>
      </c>
    </row>
    <row r="1892" spans="1:10">
      <c r="A1892" s="712"/>
      <c r="B1892" s="712"/>
      <c r="C1892" s="712"/>
      <c r="D1892" s="712" t="s">
        <v>1002</v>
      </c>
      <c r="E1892" s="712" t="s">
        <v>223</v>
      </c>
      <c r="F1892" s="712" t="s">
        <v>1766</v>
      </c>
      <c r="G1892" s="712" t="s">
        <v>160</v>
      </c>
      <c r="H1892" s="712" t="s">
        <v>549</v>
      </c>
      <c r="I1892" s="715" t="s">
        <v>550</v>
      </c>
      <c r="J1892" s="716">
        <v>30000000</v>
      </c>
    </row>
    <row r="1893" spans="1:10">
      <c r="A1893" s="712"/>
      <c r="B1893" s="712"/>
      <c r="C1893" s="712"/>
      <c r="D1893" s="712" t="s">
        <v>1002</v>
      </c>
      <c r="E1893" s="712" t="s">
        <v>223</v>
      </c>
      <c r="F1893" s="712" t="s">
        <v>1766</v>
      </c>
      <c r="G1893" s="712" t="s">
        <v>160</v>
      </c>
      <c r="H1893" s="712" t="s">
        <v>551</v>
      </c>
      <c r="I1893" s="715" t="s">
        <v>133</v>
      </c>
      <c r="J1893" s="716">
        <v>10410000</v>
      </c>
    </row>
    <row r="1894" spans="1:10">
      <c r="A1894" s="712"/>
      <c r="B1894" s="712"/>
      <c r="C1894" s="712"/>
      <c r="D1894" s="712" t="s">
        <v>1002</v>
      </c>
      <c r="E1894" s="712" t="s">
        <v>223</v>
      </c>
      <c r="F1894" s="712" t="s">
        <v>1766</v>
      </c>
      <c r="G1894" s="712" t="s">
        <v>554</v>
      </c>
      <c r="H1894" s="712"/>
      <c r="I1894" s="715" t="s">
        <v>555</v>
      </c>
      <c r="J1894" s="716">
        <v>7000000</v>
      </c>
    </row>
    <row r="1895" spans="1:10">
      <c r="A1895" s="712"/>
      <c r="B1895" s="712"/>
      <c r="C1895" s="712"/>
      <c r="D1895" s="712" t="s">
        <v>1002</v>
      </c>
      <c r="E1895" s="712" t="s">
        <v>223</v>
      </c>
      <c r="F1895" s="712" t="s">
        <v>1766</v>
      </c>
      <c r="G1895" s="712" t="s">
        <v>554</v>
      </c>
      <c r="H1895" s="712" t="s">
        <v>556</v>
      </c>
      <c r="I1895" s="715" t="s">
        <v>557</v>
      </c>
      <c r="J1895" s="716">
        <v>7000000</v>
      </c>
    </row>
    <row r="1896" spans="1:10" ht="26.4">
      <c r="A1896" s="712"/>
      <c r="B1896" s="712"/>
      <c r="C1896" s="712"/>
      <c r="D1896" s="712" t="s">
        <v>1002</v>
      </c>
      <c r="E1896" s="712" t="s">
        <v>223</v>
      </c>
      <c r="F1896" s="712" t="s">
        <v>1766</v>
      </c>
      <c r="G1896" s="712" t="s">
        <v>130</v>
      </c>
      <c r="H1896" s="712"/>
      <c r="I1896" s="715" t="s">
        <v>131</v>
      </c>
      <c r="J1896" s="716">
        <v>43578000</v>
      </c>
    </row>
    <row r="1897" spans="1:10">
      <c r="A1897" s="712"/>
      <c r="B1897" s="712"/>
      <c r="C1897" s="712"/>
      <c r="D1897" s="712" t="s">
        <v>1002</v>
      </c>
      <c r="E1897" s="712" t="s">
        <v>223</v>
      </c>
      <c r="F1897" s="712" t="s">
        <v>1766</v>
      </c>
      <c r="G1897" s="712" t="s">
        <v>130</v>
      </c>
      <c r="H1897" s="712" t="s">
        <v>132</v>
      </c>
      <c r="I1897" s="715" t="s">
        <v>135</v>
      </c>
      <c r="J1897" s="716">
        <v>43578000</v>
      </c>
    </row>
    <row r="1898" spans="1:10">
      <c r="A1898" s="712"/>
      <c r="B1898" s="712"/>
      <c r="C1898" s="712"/>
      <c r="D1898" s="712" t="s">
        <v>1002</v>
      </c>
      <c r="E1898" s="712" t="s">
        <v>223</v>
      </c>
      <c r="F1898" s="712" t="s">
        <v>1766</v>
      </c>
      <c r="G1898" s="712" t="s">
        <v>134</v>
      </c>
      <c r="H1898" s="712"/>
      <c r="I1898" s="715" t="s">
        <v>135</v>
      </c>
      <c r="J1898" s="716">
        <v>3530000</v>
      </c>
    </row>
    <row r="1899" spans="1:10">
      <c r="A1899" s="712"/>
      <c r="B1899" s="712"/>
      <c r="C1899" s="712"/>
      <c r="D1899" s="712" t="s">
        <v>1002</v>
      </c>
      <c r="E1899" s="712" t="s">
        <v>223</v>
      </c>
      <c r="F1899" s="712" t="s">
        <v>1766</v>
      </c>
      <c r="G1899" s="712" t="s">
        <v>134</v>
      </c>
      <c r="H1899" s="712" t="s">
        <v>137</v>
      </c>
      <c r="I1899" s="715" t="s">
        <v>138</v>
      </c>
      <c r="J1899" s="716">
        <v>3530000</v>
      </c>
    </row>
    <row r="1900" spans="1:10">
      <c r="A1900" s="712"/>
      <c r="B1900" s="712"/>
      <c r="C1900" s="712"/>
      <c r="D1900" s="712" t="s">
        <v>432</v>
      </c>
      <c r="E1900" s="712"/>
      <c r="F1900" s="712"/>
      <c r="G1900" s="712"/>
      <c r="H1900" s="712"/>
      <c r="I1900" s="715" t="s">
        <v>433</v>
      </c>
      <c r="J1900" s="716">
        <v>23700000</v>
      </c>
    </row>
    <row r="1901" spans="1:10" ht="26.4">
      <c r="A1901" s="712"/>
      <c r="B1901" s="712"/>
      <c r="C1901" s="712"/>
      <c r="D1901" s="712" t="s">
        <v>432</v>
      </c>
      <c r="E1901" s="712" t="s">
        <v>223</v>
      </c>
      <c r="F1901" s="712"/>
      <c r="G1901" s="712"/>
      <c r="H1901" s="712"/>
      <c r="I1901" s="715" t="s">
        <v>1765</v>
      </c>
      <c r="J1901" s="716">
        <v>23700000</v>
      </c>
    </row>
    <row r="1902" spans="1:10">
      <c r="A1902" s="712"/>
      <c r="B1902" s="712"/>
      <c r="C1902" s="712"/>
      <c r="D1902" s="712" t="s">
        <v>432</v>
      </c>
      <c r="E1902" s="712" t="s">
        <v>223</v>
      </c>
      <c r="F1902" s="712" t="s">
        <v>1766</v>
      </c>
      <c r="G1902" s="712"/>
      <c r="H1902" s="712"/>
      <c r="I1902" s="715" t="s">
        <v>1767</v>
      </c>
      <c r="J1902" s="716">
        <v>23700000</v>
      </c>
    </row>
    <row r="1903" spans="1:10">
      <c r="A1903" s="712"/>
      <c r="B1903" s="712"/>
      <c r="C1903" s="712"/>
      <c r="D1903" s="712" t="s">
        <v>432</v>
      </c>
      <c r="E1903" s="712" t="s">
        <v>223</v>
      </c>
      <c r="F1903" s="712" t="s">
        <v>1766</v>
      </c>
      <c r="G1903" s="712" t="s">
        <v>115</v>
      </c>
      <c r="H1903" s="712"/>
      <c r="I1903" s="715" t="s">
        <v>1781</v>
      </c>
      <c r="J1903" s="716">
        <v>3700000</v>
      </c>
    </row>
    <row r="1904" spans="1:10">
      <c r="A1904" s="712"/>
      <c r="B1904" s="712"/>
      <c r="C1904" s="712"/>
      <c r="D1904" s="712" t="s">
        <v>432</v>
      </c>
      <c r="E1904" s="712" t="s">
        <v>223</v>
      </c>
      <c r="F1904" s="712" t="s">
        <v>1766</v>
      </c>
      <c r="G1904" s="712" t="s">
        <v>115</v>
      </c>
      <c r="H1904" s="712" t="s">
        <v>147</v>
      </c>
      <c r="I1904" s="715" t="s">
        <v>148</v>
      </c>
      <c r="J1904" s="716">
        <v>3700000</v>
      </c>
    </row>
    <row r="1905" spans="1:10" ht="26.4">
      <c r="A1905" s="712"/>
      <c r="B1905" s="712"/>
      <c r="C1905" s="712"/>
      <c r="D1905" s="712" t="s">
        <v>432</v>
      </c>
      <c r="E1905" s="712" t="s">
        <v>223</v>
      </c>
      <c r="F1905" s="712" t="s">
        <v>1766</v>
      </c>
      <c r="G1905" s="712" t="s">
        <v>1796</v>
      </c>
      <c r="H1905" s="712"/>
      <c r="I1905" s="715" t="s">
        <v>1797</v>
      </c>
      <c r="J1905" s="716">
        <v>15000000</v>
      </c>
    </row>
    <row r="1906" spans="1:10">
      <c r="A1906" s="712"/>
      <c r="B1906" s="712"/>
      <c r="C1906" s="712"/>
      <c r="D1906" s="712" t="s">
        <v>432</v>
      </c>
      <c r="E1906" s="712" t="s">
        <v>223</v>
      </c>
      <c r="F1906" s="712" t="s">
        <v>1766</v>
      </c>
      <c r="G1906" s="712" t="s">
        <v>1796</v>
      </c>
      <c r="H1906" s="712" t="s">
        <v>1798</v>
      </c>
      <c r="I1906" s="715" t="s">
        <v>1793</v>
      </c>
      <c r="J1906" s="716">
        <v>15000000</v>
      </c>
    </row>
    <row r="1907" spans="1:10" ht="26.4">
      <c r="A1907" s="712"/>
      <c r="B1907" s="712"/>
      <c r="C1907" s="712"/>
      <c r="D1907" s="712" t="s">
        <v>432</v>
      </c>
      <c r="E1907" s="712" t="s">
        <v>223</v>
      </c>
      <c r="F1907" s="712" t="s">
        <v>1766</v>
      </c>
      <c r="G1907" s="712" t="s">
        <v>130</v>
      </c>
      <c r="H1907" s="712"/>
      <c r="I1907" s="715" t="s">
        <v>131</v>
      </c>
      <c r="J1907" s="716">
        <v>5000000</v>
      </c>
    </row>
    <row r="1908" spans="1:10">
      <c r="A1908" s="712"/>
      <c r="B1908" s="712"/>
      <c r="C1908" s="712"/>
      <c r="D1908" s="712" t="s">
        <v>432</v>
      </c>
      <c r="E1908" s="712" t="s">
        <v>223</v>
      </c>
      <c r="F1908" s="712" t="s">
        <v>1766</v>
      </c>
      <c r="G1908" s="712" t="s">
        <v>130</v>
      </c>
      <c r="H1908" s="712" t="s">
        <v>132</v>
      </c>
      <c r="I1908" s="715" t="s">
        <v>135</v>
      </c>
      <c r="J1908" s="716">
        <v>5000000</v>
      </c>
    </row>
    <row r="1909" spans="1:10">
      <c r="A1909" s="712"/>
      <c r="B1909" s="712"/>
      <c r="C1909" s="712"/>
      <c r="D1909" s="712" t="s">
        <v>319</v>
      </c>
      <c r="E1909" s="712"/>
      <c r="F1909" s="712"/>
      <c r="G1909" s="712"/>
      <c r="H1909" s="712"/>
      <c r="I1909" s="715" t="s">
        <v>320</v>
      </c>
      <c r="J1909" s="716">
        <v>18700000</v>
      </c>
    </row>
    <row r="1910" spans="1:10" ht="26.4">
      <c r="A1910" s="712"/>
      <c r="B1910" s="712"/>
      <c r="C1910" s="712"/>
      <c r="D1910" s="712" t="s">
        <v>319</v>
      </c>
      <c r="E1910" s="712" t="s">
        <v>223</v>
      </c>
      <c r="F1910" s="712"/>
      <c r="G1910" s="712"/>
      <c r="H1910" s="712"/>
      <c r="I1910" s="715" t="s">
        <v>1765</v>
      </c>
      <c r="J1910" s="716">
        <v>18700000</v>
      </c>
    </row>
    <row r="1911" spans="1:10">
      <c r="A1911" s="712"/>
      <c r="B1911" s="712"/>
      <c r="C1911" s="712"/>
      <c r="D1911" s="712" t="s">
        <v>319</v>
      </c>
      <c r="E1911" s="712" t="s">
        <v>223</v>
      </c>
      <c r="F1911" s="712" t="s">
        <v>1766</v>
      </c>
      <c r="G1911" s="712"/>
      <c r="H1911" s="712"/>
      <c r="I1911" s="715" t="s">
        <v>1767</v>
      </c>
      <c r="J1911" s="716">
        <v>18700000</v>
      </c>
    </row>
    <row r="1912" spans="1:10" ht="26.4">
      <c r="A1912" s="712"/>
      <c r="B1912" s="712"/>
      <c r="C1912" s="712"/>
      <c r="D1912" s="712" t="s">
        <v>319</v>
      </c>
      <c r="E1912" s="712" t="s">
        <v>223</v>
      </c>
      <c r="F1912" s="712" t="s">
        <v>1766</v>
      </c>
      <c r="G1912" s="712" t="s">
        <v>1796</v>
      </c>
      <c r="H1912" s="712"/>
      <c r="I1912" s="715" t="s">
        <v>1797</v>
      </c>
      <c r="J1912" s="716">
        <v>18700000</v>
      </c>
    </row>
    <row r="1913" spans="1:10">
      <c r="A1913" s="712"/>
      <c r="B1913" s="712"/>
      <c r="C1913" s="712"/>
      <c r="D1913" s="712" t="s">
        <v>319</v>
      </c>
      <c r="E1913" s="712" t="s">
        <v>223</v>
      </c>
      <c r="F1913" s="712" t="s">
        <v>1766</v>
      </c>
      <c r="G1913" s="712" t="s">
        <v>1796</v>
      </c>
      <c r="H1913" s="712" t="s">
        <v>1825</v>
      </c>
      <c r="I1913" s="715" t="s">
        <v>1794</v>
      </c>
      <c r="J1913" s="716">
        <v>18700000</v>
      </c>
    </row>
    <row r="1914" spans="1:10" ht="26.4">
      <c r="A1914" s="712"/>
      <c r="B1914" s="712"/>
      <c r="C1914" s="712"/>
      <c r="D1914" s="712" t="s">
        <v>325</v>
      </c>
      <c r="E1914" s="712"/>
      <c r="F1914" s="712"/>
      <c r="G1914" s="712"/>
      <c r="H1914" s="712"/>
      <c r="I1914" s="715" t="s">
        <v>326</v>
      </c>
      <c r="J1914" s="716">
        <v>23700000</v>
      </c>
    </row>
    <row r="1915" spans="1:10" ht="26.4">
      <c r="A1915" s="712"/>
      <c r="B1915" s="712"/>
      <c r="C1915" s="712"/>
      <c r="D1915" s="712" t="s">
        <v>325</v>
      </c>
      <c r="E1915" s="712" t="s">
        <v>223</v>
      </c>
      <c r="F1915" s="712"/>
      <c r="G1915" s="712"/>
      <c r="H1915" s="712"/>
      <c r="I1915" s="715" t="s">
        <v>1765</v>
      </c>
      <c r="J1915" s="716">
        <v>23700000</v>
      </c>
    </row>
    <row r="1916" spans="1:10">
      <c r="A1916" s="712"/>
      <c r="B1916" s="712"/>
      <c r="C1916" s="712"/>
      <c r="D1916" s="712" t="s">
        <v>325</v>
      </c>
      <c r="E1916" s="712" t="s">
        <v>223</v>
      </c>
      <c r="F1916" s="712" t="s">
        <v>1766</v>
      </c>
      <c r="G1916" s="712"/>
      <c r="H1916" s="712"/>
      <c r="I1916" s="715" t="s">
        <v>1767</v>
      </c>
      <c r="J1916" s="716">
        <v>23700000</v>
      </c>
    </row>
    <row r="1917" spans="1:10">
      <c r="A1917" s="712"/>
      <c r="B1917" s="712"/>
      <c r="C1917" s="712"/>
      <c r="D1917" s="712" t="s">
        <v>325</v>
      </c>
      <c r="E1917" s="712" t="s">
        <v>223</v>
      </c>
      <c r="F1917" s="712" t="s">
        <v>1766</v>
      </c>
      <c r="G1917" s="712" t="s">
        <v>96</v>
      </c>
      <c r="H1917" s="712"/>
      <c r="I1917" s="715" t="s">
        <v>97</v>
      </c>
      <c r="J1917" s="716">
        <v>3397000</v>
      </c>
    </row>
    <row r="1918" spans="1:10">
      <c r="A1918" s="712"/>
      <c r="B1918" s="712"/>
      <c r="C1918" s="712"/>
      <c r="D1918" s="712" t="s">
        <v>325</v>
      </c>
      <c r="E1918" s="712" t="s">
        <v>223</v>
      </c>
      <c r="F1918" s="712" t="s">
        <v>1766</v>
      </c>
      <c r="G1918" s="712" t="s">
        <v>96</v>
      </c>
      <c r="H1918" s="712" t="s">
        <v>864</v>
      </c>
      <c r="I1918" s="715" t="s">
        <v>1770</v>
      </c>
      <c r="J1918" s="716">
        <v>3397000</v>
      </c>
    </row>
    <row r="1919" spans="1:10">
      <c r="A1919" s="712"/>
      <c r="B1919" s="712"/>
      <c r="C1919" s="712"/>
      <c r="D1919" s="712" t="s">
        <v>325</v>
      </c>
      <c r="E1919" s="712" t="s">
        <v>223</v>
      </c>
      <c r="F1919" s="712" t="s">
        <v>1766</v>
      </c>
      <c r="G1919" s="712" t="s">
        <v>115</v>
      </c>
      <c r="H1919" s="712"/>
      <c r="I1919" s="715" t="s">
        <v>1781</v>
      </c>
      <c r="J1919" s="716">
        <v>1803000</v>
      </c>
    </row>
    <row r="1920" spans="1:10">
      <c r="A1920" s="712"/>
      <c r="B1920" s="712"/>
      <c r="C1920" s="712"/>
      <c r="D1920" s="712" t="s">
        <v>325</v>
      </c>
      <c r="E1920" s="712" t="s">
        <v>223</v>
      </c>
      <c r="F1920" s="712" t="s">
        <v>1766</v>
      </c>
      <c r="G1920" s="712" t="s">
        <v>115</v>
      </c>
      <c r="H1920" s="712" t="s">
        <v>116</v>
      </c>
      <c r="I1920" s="715" t="s">
        <v>117</v>
      </c>
      <c r="J1920" s="716">
        <v>1603000</v>
      </c>
    </row>
    <row r="1921" spans="1:10">
      <c r="A1921" s="712"/>
      <c r="B1921" s="712"/>
      <c r="C1921" s="712"/>
      <c r="D1921" s="712" t="s">
        <v>325</v>
      </c>
      <c r="E1921" s="712" t="s">
        <v>223</v>
      </c>
      <c r="F1921" s="712" t="s">
        <v>1766</v>
      </c>
      <c r="G1921" s="712" t="s">
        <v>115</v>
      </c>
      <c r="H1921" s="712" t="s">
        <v>147</v>
      </c>
      <c r="I1921" s="715" t="s">
        <v>148</v>
      </c>
      <c r="J1921" s="716">
        <v>200000</v>
      </c>
    </row>
    <row r="1922" spans="1:10" ht="26.4">
      <c r="A1922" s="712"/>
      <c r="B1922" s="712"/>
      <c r="C1922" s="712"/>
      <c r="D1922" s="712" t="s">
        <v>325</v>
      </c>
      <c r="E1922" s="712" t="s">
        <v>223</v>
      </c>
      <c r="F1922" s="712" t="s">
        <v>1766</v>
      </c>
      <c r="G1922" s="712" t="s">
        <v>1796</v>
      </c>
      <c r="H1922" s="712"/>
      <c r="I1922" s="715" t="s">
        <v>1797</v>
      </c>
      <c r="J1922" s="716">
        <v>18500000</v>
      </c>
    </row>
    <row r="1923" spans="1:10">
      <c r="A1923" s="712"/>
      <c r="B1923" s="712"/>
      <c r="C1923" s="712"/>
      <c r="D1923" s="712" t="s">
        <v>325</v>
      </c>
      <c r="E1923" s="712" t="s">
        <v>223</v>
      </c>
      <c r="F1923" s="712" t="s">
        <v>1766</v>
      </c>
      <c r="G1923" s="712" t="s">
        <v>1796</v>
      </c>
      <c r="H1923" s="712" t="s">
        <v>1833</v>
      </c>
      <c r="I1923" s="715" t="s">
        <v>1834</v>
      </c>
      <c r="J1923" s="716">
        <v>18500000</v>
      </c>
    </row>
    <row r="1924" spans="1:10">
      <c r="A1924" s="712"/>
      <c r="B1924" s="712"/>
      <c r="C1924" s="712"/>
      <c r="D1924" s="712" t="s">
        <v>456</v>
      </c>
      <c r="E1924" s="712"/>
      <c r="F1924" s="712"/>
      <c r="G1924" s="712"/>
      <c r="H1924" s="712"/>
      <c r="I1924" s="715" t="s">
        <v>2021</v>
      </c>
      <c r="J1924" s="716">
        <v>73700000</v>
      </c>
    </row>
    <row r="1925" spans="1:10">
      <c r="A1925" s="712"/>
      <c r="B1925" s="712"/>
      <c r="C1925" s="712"/>
      <c r="D1925" s="712" t="s">
        <v>456</v>
      </c>
      <c r="E1925" s="712" t="s">
        <v>423</v>
      </c>
      <c r="F1925" s="712"/>
      <c r="G1925" s="712"/>
      <c r="H1925" s="712"/>
      <c r="I1925" s="715" t="s">
        <v>1849</v>
      </c>
      <c r="J1925" s="716">
        <v>45000000</v>
      </c>
    </row>
    <row r="1926" spans="1:10">
      <c r="A1926" s="712"/>
      <c r="B1926" s="712"/>
      <c r="C1926" s="712"/>
      <c r="D1926" s="712" t="s">
        <v>456</v>
      </c>
      <c r="E1926" s="712" t="s">
        <v>423</v>
      </c>
      <c r="F1926" s="712" t="s">
        <v>181</v>
      </c>
      <c r="G1926" s="712"/>
      <c r="H1926" s="712"/>
      <c r="I1926" s="715" t="s">
        <v>1948</v>
      </c>
      <c r="J1926" s="716">
        <v>45000000</v>
      </c>
    </row>
    <row r="1927" spans="1:10">
      <c r="A1927" s="712"/>
      <c r="B1927" s="712"/>
      <c r="C1927" s="712"/>
      <c r="D1927" s="712" t="s">
        <v>456</v>
      </c>
      <c r="E1927" s="712" t="s">
        <v>423</v>
      </c>
      <c r="F1927" s="712" t="s">
        <v>181</v>
      </c>
      <c r="G1927" s="712" t="s">
        <v>112</v>
      </c>
      <c r="H1927" s="712"/>
      <c r="I1927" s="715" t="s">
        <v>113</v>
      </c>
      <c r="J1927" s="716">
        <v>5684000</v>
      </c>
    </row>
    <row r="1928" spans="1:10">
      <c r="A1928" s="712"/>
      <c r="B1928" s="712"/>
      <c r="C1928" s="712"/>
      <c r="D1928" s="712" t="s">
        <v>456</v>
      </c>
      <c r="E1928" s="712" t="s">
        <v>423</v>
      </c>
      <c r="F1928" s="712" t="s">
        <v>181</v>
      </c>
      <c r="G1928" s="712" t="s">
        <v>112</v>
      </c>
      <c r="H1928" s="712" t="s">
        <v>156</v>
      </c>
      <c r="I1928" s="715" t="s">
        <v>1779</v>
      </c>
      <c r="J1928" s="716">
        <v>5684000</v>
      </c>
    </row>
    <row r="1929" spans="1:10">
      <c r="A1929" s="712"/>
      <c r="B1929" s="712"/>
      <c r="C1929" s="712"/>
      <c r="D1929" s="712" t="s">
        <v>456</v>
      </c>
      <c r="E1929" s="712" t="s">
        <v>423</v>
      </c>
      <c r="F1929" s="712" t="s">
        <v>181</v>
      </c>
      <c r="G1929" s="712" t="s">
        <v>120</v>
      </c>
      <c r="H1929" s="712"/>
      <c r="I1929" s="715" t="s">
        <v>121</v>
      </c>
      <c r="J1929" s="716">
        <v>33316000</v>
      </c>
    </row>
    <row r="1930" spans="1:10">
      <c r="A1930" s="712"/>
      <c r="B1930" s="712"/>
      <c r="C1930" s="712"/>
      <c r="D1930" s="712" t="s">
        <v>456</v>
      </c>
      <c r="E1930" s="712" t="s">
        <v>423</v>
      </c>
      <c r="F1930" s="712" t="s">
        <v>181</v>
      </c>
      <c r="G1930" s="712" t="s">
        <v>120</v>
      </c>
      <c r="H1930" s="712" t="s">
        <v>315</v>
      </c>
      <c r="I1930" s="715" t="s">
        <v>1831</v>
      </c>
      <c r="J1930" s="716">
        <v>33316000</v>
      </c>
    </row>
    <row r="1931" spans="1:10" ht="26.4">
      <c r="A1931" s="712"/>
      <c r="B1931" s="712"/>
      <c r="C1931" s="712"/>
      <c r="D1931" s="712" t="s">
        <v>456</v>
      </c>
      <c r="E1931" s="712" t="s">
        <v>423</v>
      </c>
      <c r="F1931" s="712" t="s">
        <v>181</v>
      </c>
      <c r="G1931" s="712" t="s">
        <v>130</v>
      </c>
      <c r="H1931" s="712"/>
      <c r="I1931" s="715" t="s">
        <v>131</v>
      </c>
      <c r="J1931" s="716">
        <v>6000000</v>
      </c>
    </row>
    <row r="1932" spans="1:10">
      <c r="A1932" s="712"/>
      <c r="B1932" s="712"/>
      <c r="C1932" s="712"/>
      <c r="D1932" s="712" t="s">
        <v>456</v>
      </c>
      <c r="E1932" s="712" t="s">
        <v>423</v>
      </c>
      <c r="F1932" s="712" t="s">
        <v>181</v>
      </c>
      <c r="G1932" s="712" t="s">
        <v>130</v>
      </c>
      <c r="H1932" s="712" t="s">
        <v>132</v>
      </c>
      <c r="I1932" s="715" t="s">
        <v>135</v>
      </c>
      <c r="J1932" s="716">
        <v>6000000</v>
      </c>
    </row>
    <row r="1933" spans="1:10" ht="26.4">
      <c r="A1933" s="712"/>
      <c r="B1933" s="712"/>
      <c r="C1933" s="712"/>
      <c r="D1933" s="712" t="s">
        <v>456</v>
      </c>
      <c r="E1933" s="712" t="s">
        <v>223</v>
      </c>
      <c r="F1933" s="712"/>
      <c r="G1933" s="712"/>
      <c r="H1933" s="712"/>
      <c r="I1933" s="715" t="s">
        <v>1765</v>
      </c>
      <c r="J1933" s="716">
        <v>28700000</v>
      </c>
    </row>
    <row r="1934" spans="1:10">
      <c r="A1934" s="712"/>
      <c r="B1934" s="712"/>
      <c r="C1934" s="712"/>
      <c r="D1934" s="712" t="s">
        <v>456</v>
      </c>
      <c r="E1934" s="712" t="s">
        <v>223</v>
      </c>
      <c r="F1934" s="712" t="s">
        <v>1766</v>
      </c>
      <c r="G1934" s="712"/>
      <c r="H1934" s="712"/>
      <c r="I1934" s="715" t="s">
        <v>1767</v>
      </c>
      <c r="J1934" s="716">
        <v>28700000</v>
      </c>
    </row>
    <row r="1935" spans="1:10">
      <c r="A1935" s="712"/>
      <c r="B1935" s="712"/>
      <c r="C1935" s="712"/>
      <c r="D1935" s="712" t="s">
        <v>456</v>
      </c>
      <c r="E1935" s="712" t="s">
        <v>223</v>
      </c>
      <c r="F1935" s="712" t="s">
        <v>1766</v>
      </c>
      <c r="G1935" s="712" t="s">
        <v>96</v>
      </c>
      <c r="H1935" s="712"/>
      <c r="I1935" s="715" t="s">
        <v>97</v>
      </c>
      <c r="J1935" s="716">
        <v>5000000</v>
      </c>
    </row>
    <row r="1936" spans="1:10">
      <c r="A1936" s="712"/>
      <c r="B1936" s="712"/>
      <c r="C1936" s="712"/>
      <c r="D1936" s="712" t="s">
        <v>456</v>
      </c>
      <c r="E1936" s="712" t="s">
        <v>223</v>
      </c>
      <c r="F1936" s="712" t="s">
        <v>1766</v>
      </c>
      <c r="G1936" s="712" t="s">
        <v>96</v>
      </c>
      <c r="H1936" s="712" t="s">
        <v>864</v>
      </c>
      <c r="I1936" s="715" t="s">
        <v>1770</v>
      </c>
      <c r="J1936" s="716">
        <v>5000000</v>
      </c>
    </row>
    <row r="1937" spans="1:10">
      <c r="A1937" s="712"/>
      <c r="B1937" s="712"/>
      <c r="C1937" s="712"/>
      <c r="D1937" s="712" t="s">
        <v>456</v>
      </c>
      <c r="E1937" s="712" t="s">
        <v>223</v>
      </c>
      <c r="F1937" s="712" t="s">
        <v>1766</v>
      </c>
      <c r="G1937" s="712" t="s">
        <v>115</v>
      </c>
      <c r="H1937" s="712"/>
      <c r="I1937" s="715" t="s">
        <v>1781</v>
      </c>
      <c r="J1937" s="716">
        <v>18700000</v>
      </c>
    </row>
    <row r="1938" spans="1:10">
      <c r="A1938" s="712"/>
      <c r="B1938" s="712"/>
      <c r="C1938" s="712"/>
      <c r="D1938" s="712" t="s">
        <v>456</v>
      </c>
      <c r="E1938" s="712" t="s">
        <v>223</v>
      </c>
      <c r="F1938" s="712" t="s">
        <v>1766</v>
      </c>
      <c r="G1938" s="712" t="s">
        <v>115</v>
      </c>
      <c r="H1938" s="712" t="s">
        <v>147</v>
      </c>
      <c r="I1938" s="715" t="s">
        <v>148</v>
      </c>
      <c r="J1938" s="716">
        <v>18700000</v>
      </c>
    </row>
    <row r="1939" spans="1:10" ht="26.4">
      <c r="A1939" s="712"/>
      <c r="B1939" s="712"/>
      <c r="C1939" s="712"/>
      <c r="D1939" s="712" t="s">
        <v>456</v>
      </c>
      <c r="E1939" s="712" t="s">
        <v>223</v>
      </c>
      <c r="F1939" s="712" t="s">
        <v>1766</v>
      </c>
      <c r="G1939" s="712" t="s">
        <v>130</v>
      </c>
      <c r="H1939" s="712"/>
      <c r="I1939" s="715" t="s">
        <v>131</v>
      </c>
      <c r="J1939" s="716">
        <v>5000000</v>
      </c>
    </row>
    <row r="1940" spans="1:10">
      <c r="A1940" s="712"/>
      <c r="B1940" s="712"/>
      <c r="C1940" s="712"/>
      <c r="D1940" s="712" t="s">
        <v>456</v>
      </c>
      <c r="E1940" s="712" t="s">
        <v>223</v>
      </c>
      <c r="F1940" s="712" t="s">
        <v>1766</v>
      </c>
      <c r="G1940" s="712" t="s">
        <v>130</v>
      </c>
      <c r="H1940" s="712" t="s">
        <v>132</v>
      </c>
      <c r="I1940" s="715" t="s">
        <v>135</v>
      </c>
      <c r="J1940" s="716">
        <v>5000000</v>
      </c>
    </row>
    <row r="1941" spans="1:10">
      <c r="A1941" s="712"/>
      <c r="B1941" s="712"/>
      <c r="C1941" s="712"/>
      <c r="D1941" s="712" t="s">
        <v>198</v>
      </c>
      <c r="E1941" s="712"/>
      <c r="F1941" s="712"/>
      <c r="G1941" s="712"/>
      <c r="H1941" s="712"/>
      <c r="I1941" s="715" t="s">
        <v>199</v>
      </c>
      <c r="J1941" s="716">
        <v>28700000</v>
      </c>
    </row>
    <row r="1942" spans="1:10" ht="26.4">
      <c r="A1942" s="712"/>
      <c r="B1942" s="712"/>
      <c r="C1942" s="712"/>
      <c r="D1942" s="712" t="s">
        <v>198</v>
      </c>
      <c r="E1942" s="712" t="s">
        <v>223</v>
      </c>
      <c r="F1942" s="712"/>
      <c r="G1942" s="712"/>
      <c r="H1942" s="712"/>
      <c r="I1942" s="715" t="s">
        <v>1765</v>
      </c>
      <c r="J1942" s="716">
        <v>28700000</v>
      </c>
    </row>
    <row r="1943" spans="1:10">
      <c r="A1943" s="712"/>
      <c r="B1943" s="712"/>
      <c r="C1943" s="712"/>
      <c r="D1943" s="712" t="s">
        <v>198</v>
      </c>
      <c r="E1943" s="712" t="s">
        <v>223</v>
      </c>
      <c r="F1943" s="712" t="s">
        <v>1766</v>
      </c>
      <c r="G1943" s="712"/>
      <c r="H1943" s="712"/>
      <c r="I1943" s="715" t="s">
        <v>1767</v>
      </c>
      <c r="J1943" s="716">
        <v>28700000</v>
      </c>
    </row>
    <row r="1944" spans="1:10">
      <c r="A1944" s="712"/>
      <c r="B1944" s="712"/>
      <c r="C1944" s="712"/>
      <c r="D1944" s="712" t="s">
        <v>198</v>
      </c>
      <c r="E1944" s="712" t="s">
        <v>223</v>
      </c>
      <c r="F1944" s="712" t="s">
        <v>1766</v>
      </c>
      <c r="G1944" s="712" t="s">
        <v>96</v>
      </c>
      <c r="H1944" s="712"/>
      <c r="I1944" s="715" t="s">
        <v>97</v>
      </c>
      <c r="J1944" s="716">
        <v>4811000</v>
      </c>
    </row>
    <row r="1945" spans="1:10">
      <c r="A1945" s="712"/>
      <c r="B1945" s="712"/>
      <c r="C1945" s="712"/>
      <c r="D1945" s="712" t="s">
        <v>198</v>
      </c>
      <c r="E1945" s="712" t="s">
        <v>223</v>
      </c>
      <c r="F1945" s="712" t="s">
        <v>1766</v>
      </c>
      <c r="G1945" s="712" t="s">
        <v>96</v>
      </c>
      <c r="H1945" s="712" t="s">
        <v>864</v>
      </c>
      <c r="I1945" s="715" t="s">
        <v>1770</v>
      </c>
      <c r="J1945" s="716">
        <v>4811000</v>
      </c>
    </row>
    <row r="1946" spans="1:10">
      <c r="A1946" s="712"/>
      <c r="B1946" s="712"/>
      <c r="C1946" s="712"/>
      <c r="D1946" s="712" t="s">
        <v>198</v>
      </c>
      <c r="E1946" s="712" t="s">
        <v>223</v>
      </c>
      <c r="F1946" s="712" t="s">
        <v>1766</v>
      </c>
      <c r="G1946" s="712" t="s">
        <v>115</v>
      </c>
      <c r="H1946" s="712"/>
      <c r="I1946" s="715" t="s">
        <v>1781</v>
      </c>
      <c r="J1946" s="716">
        <v>3700000</v>
      </c>
    </row>
    <row r="1947" spans="1:10">
      <c r="A1947" s="712"/>
      <c r="B1947" s="712"/>
      <c r="C1947" s="712"/>
      <c r="D1947" s="712" t="s">
        <v>198</v>
      </c>
      <c r="E1947" s="712" t="s">
        <v>223</v>
      </c>
      <c r="F1947" s="712" t="s">
        <v>1766</v>
      </c>
      <c r="G1947" s="712" t="s">
        <v>115</v>
      </c>
      <c r="H1947" s="712" t="s">
        <v>147</v>
      </c>
      <c r="I1947" s="715" t="s">
        <v>148</v>
      </c>
      <c r="J1947" s="716">
        <v>3700000</v>
      </c>
    </row>
    <row r="1948" spans="1:10" ht="26.4">
      <c r="A1948" s="712"/>
      <c r="B1948" s="712"/>
      <c r="C1948" s="712"/>
      <c r="D1948" s="712" t="s">
        <v>198</v>
      </c>
      <c r="E1948" s="712" t="s">
        <v>223</v>
      </c>
      <c r="F1948" s="712" t="s">
        <v>1766</v>
      </c>
      <c r="G1948" s="712" t="s">
        <v>1796</v>
      </c>
      <c r="H1948" s="712"/>
      <c r="I1948" s="715" t="s">
        <v>1797</v>
      </c>
      <c r="J1948" s="716">
        <v>15000000</v>
      </c>
    </row>
    <row r="1949" spans="1:10">
      <c r="A1949" s="712"/>
      <c r="B1949" s="712"/>
      <c r="C1949" s="712"/>
      <c r="D1949" s="712" t="s">
        <v>198</v>
      </c>
      <c r="E1949" s="712" t="s">
        <v>223</v>
      </c>
      <c r="F1949" s="712" t="s">
        <v>1766</v>
      </c>
      <c r="G1949" s="712" t="s">
        <v>1796</v>
      </c>
      <c r="H1949" s="712" t="s">
        <v>1798</v>
      </c>
      <c r="I1949" s="715" t="s">
        <v>1793</v>
      </c>
      <c r="J1949" s="716">
        <v>15000000</v>
      </c>
    </row>
    <row r="1950" spans="1:10" ht="26.4">
      <c r="A1950" s="712"/>
      <c r="B1950" s="712"/>
      <c r="C1950" s="712"/>
      <c r="D1950" s="712" t="s">
        <v>198</v>
      </c>
      <c r="E1950" s="712" t="s">
        <v>223</v>
      </c>
      <c r="F1950" s="712" t="s">
        <v>1766</v>
      </c>
      <c r="G1950" s="712" t="s">
        <v>130</v>
      </c>
      <c r="H1950" s="712"/>
      <c r="I1950" s="715" t="s">
        <v>131</v>
      </c>
      <c r="J1950" s="716">
        <v>5189000</v>
      </c>
    </row>
    <row r="1951" spans="1:10">
      <c r="A1951" s="712"/>
      <c r="B1951" s="712"/>
      <c r="C1951" s="712"/>
      <c r="D1951" s="712" t="s">
        <v>198</v>
      </c>
      <c r="E1951" s="712" t="s">
        <v>223</v>
      </c>
      <c r="F1951" s="712" t="s">
        <v>1766</v>
      </c>
      <c r="G1951" s="712" t="s">
        <v>130</v>
      </c>
      <c r="H1951" s="712" t="s">
        <v>585</v>
      </c>
      <c r="I1951" s="715" t="s">
        <v>1799</v>
      </c>
      <c r="J1951" s="716">
        <v>189000</v>
      </c>
    </row>
    <row r="1952" spans="1:10">
      <c r="A1952" s="712"/>
      <c r="B1952" s="712"/>
      <c r="C1952" s="712"/>
      <c r="D1952" s="712" t="s">
        <v>198</v>
      </c>
      <c r="E1952" s="712" t="s">
        <v>223</v>
      </c>
      <c r="F1952" s="712" t="s">
        <v>1766</v>
      </c>
      <c r="G1952" s="712" t="s">
        <v>130</v>
      </c>
      <c r="H1952" s="712" t="s">
        <v>132</v>
      </c>
      <c r="I1952" s="715" t="s">
        <v>135</v>
      </c>
      <c r="J1952" s="716">
        <v>5000000</v>
      </c>
    </row>
    <row r="1953" spans="1:10">
      <c r="A1953" s="712"/>
      <c r="B1953" s="712"/>
      <c r="C1953" s="712"/>
      <c r="D1953" s="712" t="s">
        <v>204</v>
      </c>
      <c r="E1953" s="712"/>
      <c r="F1953" s="712"/>
      <c r="G1953" s="712"/>
      <c r="H1953" s="712"/>
      <c r="I1953" s="715" t="s">
        <v>205</v>
      </c>
      <c r="J1953" s="716">
        <v>18700000</v>
      </c>
    </row>
    <row r="1954" spans="1:10" ht="26.4">
      <c r="A1954" s="712"/>
      <c r="B1954" s="712"/>
      <c r="C1954" s="712"/>
      <c r="D1954" s="712" t="s">
        <v>204</v>
      </c>
      <c r="E1954" s="712" t="s">
        <v>223</v>
      </c>
      <c r="F1954" s="712"/>
      <c r="G1954" s="712"/>
      <c r="H1954" s="712"/>
      <c r="I1954" s="715" t="s">
        <v>1765</v>
      </c>
      <c r="J1954" s="716">
        <v>18700000</v>
      </c>
    </row>
    <row r="1955" spans="1:10">
      <c r="A1955" s="712"/>
      <c r="B1955" s="712"/>
      <c r="C1955" s="712"/>
      <c r="D1955" s="712" t="s">
        <v>204</v>
      </c>
      <c r="E1955" s="712" t="s">
        <v>223</v>
      </c>
      <c r="F1955" s="712" t="s">
        <v>1766</v>
      </c>
      <c r="G1955" s="712"/>
      <c r="H1955" s="712"/>
      <c r="I1955" s="715" t="s">
        <v>1767</v>
      </c>
      <c r="J1955" s="716">
        <v>18700000</v>
      </c>
    </row>
    <row r="1956" spans="1:10">
      <c r="A1956" s="712"/>
      <c r="B1956" s="712"/>
      <c r="C1956" s="712"/>
      <c r="D1956" s="712" t="s">
        <v>204</v>
      </c>
      <c r="E1956" s="712" t="s">
        <v>223</v>
      </c>
      <c r="F1956" s="712" t="s">
        <v>1766</v>
      </c>
      <c r="G1956" s="712" t="s">
        <v>115</v>
      </c>
      <c r="H1956" s="712"/>
      <c r="I1956" s="715" t="s">
        <v>1781</v>
      </c>
      <c r="J1956" s="716">
        <v>3500000</v>
      </c>
    </row>
    <row r="1957" spans="1:10">
      <c r="A1957" s="712"/>
      <c r="B1957" s="712"/>
      <c r="C1957" s="712"/>
      <c r="D1957" s="712" t="s">
        <v>204</v>
      </c>
      <c r="E1957" s="712" t="s">
        <v>223</v>
      </c>
      <c r="F1957" s="712" t="s">
        <v>1766</v>
      </c>
      <c r="G1957" s="712" t="s">
        <v>115</v>
      </c>
      <c r="H1957" s="712" t="s">
        <v>147</v>
      </c>
      <c r="I1957" s="715" t="s">
        <v>148</v>
      </c>
      <c r="J1957" s="716">
        <v>3500000</v>
      </c>
    </row>
    <row r="1958" spans="1:10" ht="39.6">
      <c r="A1958" s="712"/>
      <c r="B1958" s="712"/>
      <c r="C1958" s="712"/>
      <c r="D1958" s="712" t="s">
        <v>204</v>
      </c>
      <c r="E1958" s="712" t="s">
        <v>223</v>
      </c>
      <c r="F1958" s="712" t="s">
        <v>1766</v>
      </c>
      <c r="G1958" s="712" t="s">
        <v>560</v>
      </c>
      <c r="H1958" s="712"/>
      <c r="I1958" s="715" t="s">
        <v>1790</v>
      </c>
      <c r="J1958" s="716">
        <v>200000</v>
      </c>
    </row>
    <row r="1959" spans="1:10">
      <c r="A1959" s="712"/>
      <c r="B1959" s="712"/>
      <c r="C1959" s="712"/>
      <c r="D1959" s="712" t="s">
        <v>204</v>
      </c>
      <c r="E1959" s="712" t="s">
        <v>223</v>
      </c>
      <c r="F1959" s="712" t="s">
        <v>1766</v>
      </c>
      <c r="G1959" s="712" t="s">
        <v>560</v>
      </c>
      <c r="H1959" s="712" t="s">
        <v>418</v>
      </c>
      <c r="I1959" s="715" t="s">
        <v>1793</v>
      </c>
      <c r="J1959" s="716">
        <v>200000</v>
      </c>
    </row>
    <row r="1960" spans="1:10" ht="26.4">
      <c r="A1960" s="712"/>
      <c r="B1960" s="712"/>
      <c r="C1960" s="712"/>
      <c r="D1960" s="712" t="s">
        <v>204</v>
      </c>
      <c r="E1960" s="712" t="s">
        <v>223</v>
      </c>
      <c r="F1960" s="712" t="s">
        <v>1766</v>
      </c>
      <c r="G1960" s="712" t="s">
        <v>1796</v>
      </c>
      <c r="H1960" s="712"/>
      <c r="I1960" s="715" t="s">
        <v>1797</v>
      </c>
      <c r="J1960" s="716">
        <v>15000000</v>
      </c>
    </row>
    <row r="1961" spans="1:10">
      <c r="A1961" s="712"/>
      <c r="B1961" s="712"/>
      <c r="C1961" s="712"/>
      <c r="D1961" s="712" t="s">
        <v>204</v>
      </c>
      <c r="E1961" s="712" t="s">
        <v>223</v>
      </c>
      <c r="F1961" s="712" t="s">
        <v>1766</v>
      </c>
      <c r="G1961" s="712" t="s">
        <v>1796</v>
      </c>
      <c r="H1961" s="712" t="s">
        <v>1798</v>
      </c>
      <c r="I1961" s="715" t="s">
        <v>1793</v>
      </c>
      <c r="J1961" s="716">
        <v>15000000</v>
      </c>
    </row>
    <row r="1962" spans="1:10">
      <c r="A1962" s="712"/>
      <c r="B1962" s="712"/>
      <c r="C1962" s="712"/>
      <c r="D1962" s="712" t="s">
        <v>210</v>
      </c>
      <c r="E1962" s="712"/>
      <c r="F1962" s="712"/>
      <c r="G1962" s="712"/>
      <c r="H1962" s="712"/>
      <c r="I1962" s="715" t="s">
        <v>2022</v>
      </c>
      <c r="J1962" s="716">
        <v>85000000</v>
      </c>
    </row>
    <row r="1963" spans="1:10">
      <c r="A1963" s="712"/>
      <c r="B1963" s="712"/>
      <c r="C1963" s="712"/>
      <c r="D1963" s="712" t="s">
        <v>210</v>
      </c>
      <c r="E1963" s="712" t="s">
        <v>1371</v>
      </c>
      <c r="F1963" s="712"/>
      <c r="G1963" s="712"/>
      <c r="H1963" s="712"/>
      <c r="I1963" s="715" t="s">
        <v>1372</v>
      </c>
      <c r="J1963" s="716">
        <v>85000000</v>
      </c>
    </row>
    <row r="1964" spans="1:10">
      <c r="A1964" s="712"/>
      <c r="B1964" s="712"/>
      <c r="C1964" s="712"/>
      <c r="D1964" s="712" t="s">
        <v>210</v>
      </c>
      <c r="E1964" s="712" t="s">
        <v>1371</v>
      </c>
      <c r="F1964" s="712" t="s">
        <v>2023</v>
      </c>
      <c r="G1964" s="712"/>
      <c r="H1964" s="712"/>
      <c r="I1964" s="715" t="s">
        <v>2024</v>
      </c>
      <c r="J1964" s="716">
        <v>85000000</v>
      </c>
    </row>
    <row r="1965" spans="1:10" ht="26.4">
      <c r="A1965" s="712"/>
      <c r="B1965" s="712"/>
      <c r="C1965" s="712"/>
      <c r="D1965" s="712" t="s">
        <v>210</v>
      </c>
      <c r="E1965" s="712" t="s">
        <v>1371</v>
      </c>
      <c r="F1965" s="712" t="s">
        <v>2023</v>
      </c>
      <c r="G1965" s="712" t="s">
        <v>130</v>
      </c>
      <c r="H1965" s="712"/>
      <c r="I1965" s="715" t="s">
        <v>131</v>
      </c>
      <c r="J1965" s="716">
        <v>85000000</v>
      </c>
    </row>
    <row r="1966" spans="1:10">
      <c r="A1966" s="712"/>
      <c r="B1966" s="712"/>
      <c r="C1966" s="712"/>
      <c r="D1966" s="712" t="s">
        <v>210</v>
      </c>
      <c r="E1966" s="712" t="s">
        <v>1371</v>
      </c>
      <c r="F1966" s="712" t="s">
        <v>2023</v>
      </c>
      <c r="G1966" s="712" t="s">
        <v>130</v>
      </c>
      <c r="H1966" s="712" t="s">
        <v>585</v>
      </c>
      <c r="I1966" s="715" t="s">
        <v>1799</v>
      </c>
      <c r="J1966" s="716">
        <v>15000000</v>
      </c>
    </row>
    <row r="1967" spans="1:10" ht="26.4">
      <c r="A1967" s="712"/>
      <c r="B1967" s="712"/>
      <c r="C1967" s="712"/>
      <c r="D1967" s="712" t="s">
        <v>210</v>
      </c>
      <c r="E1967" s="712" t="s">
        <v>1371</v>
      </c>
      <c r="F1967" s="712" t="s">
        <v>2023</v>
      </c>
      <c r="G1967" s="712" t="s">
        <v>130</v>
      </c>
      <c r="H1967" s="712" t="s">
        <v>14</v>
      </c>
      <c r="I1967" s="715" t="s">
        <v>1800</v>
      </c>
      <c r="J1967" s="716">
        <v>70000000</v>
      </c>
    </row>
    <row r="1968" spans="1:10">
      <c r="A1968" s="712"/>
      <c r="B1968" s="712"/>
      <c r="C1968" s="712"/>
      <c r="D1968" s="712" t="s">
        <v>12</v>
      </c>
      <c r="E1968" s="712"/>
      <c r="F1968" s="712"/>
      <c r="G1968" s="712"/>
      <c r="H1968" s="712"/>
      <c r="I1968" s="715" t="s">
        <v>2025</v>
      </c>
      <c r="J1968" s="716">
        <v>56385000</v>
      </c>
    </row>
    <row r="1969" spans="1:10">
      <c r="A1969" s="712"/>
      <c r="B1969" s="712"/>
      <c r="C1969" s="712"/>
      <c r="D1969" s="712" t="s">
        <v>12</v>
      </c>
      <c r="E1969" s="712" t="s">
        <v>188</v>
      </c>
      <c r="F1969" s="712"/>
      <c r="G1969" s="712"/>
      <c r="H1969" s="712"/>
      <c r="I1969" s="715" t="s">
        <v>1374</v>
      </c>
      <c r="J1969" s="716">
        <v>56385000</v>
      </c>
    </row>
    <row r="1970" spans="1:10">
      <c r="A1970" s="712"/>
      <c r="B1970" s="712"/>
      <c r="C1970" s="712"/>
      <c r="D1970" s="712" t="s">
        <v>12</v>
      </c>
      <c r="E1970" s="712" t="s">
        <v>188</v>
      </c>
      <c r="F1970" s="712" t="s">
        <v>1018</v>
      </c>
      <c r="G1970" s="712"/>
      <c r="H1970" s="712"/>
      <c r="I1970" s="715" t="s">
        <v>1861</v>
      </c>
      <c r="J1970" s="716">
        <v>56385000</v>
      </c>
    </row>
    <row r="1971" spans="1:10">
      <c r="A1971" s="712"/>
      <c r="B1971" s="712"/>
      <c r="C1971" s="712"/>
      <c r="D1971" s="712" t="s">
        <v>12</v>
      </c>
      <c r="E1971" s="712" t="s">
        <v>188</v>
      </c>
      <c r="F1971" s="712" t="s">
        <v>1018</v>
      </c>
      <c r="G1971" s="712" t="s">
        <v>115</v>
      </c>
      <c r="H1971" s="712"/>
      <c r="I1971" s="715" t="s">
        <v>1781</v>
      </c>
      <c r="J1971" s="716">
        <v>990000</v>
      </c>
    </row>
    <row r="1972" spans="1:10">
      <c r="A1972" s="712"/>
      <c r="B1972" s="712"/>
      <c r="C1972" s="712"/>
      <c r="D1972" s="712" t="s">
        <v>12</v>
      </c>
      <c r="E1972" s="712" t="s">
        <v>188</v>
      </c>
      <c r="F1972" s="712" t="s">
        <v>1018</v>
      </c>
      <c r="G1972" s="712" t="s">
        <v>115</v>
      </c>
      <c r="H1972" s="712" t="s">
        <v>116</v>
      </c>
      <c r="I1972" s="715" t="s">
        <v>117</v>
      </c>
      <c r="J1972" s="716">
        <v>990000</v>
      </c>
    </row>
    <row r="1973" spans="1:10">
      <c r="A1973" s="712"/>
      <c r="B1973" s="712"/>
      <c r="C1973" s="712"/>
      <c r="D1973" s="712" t="s">
        <v>12</v>
      </c>
      <c r="E1973" s="712" t="s">
        <v>188</v>
      </c>
      <c r="F1973" s="712" t="s">
        <v>1018</v>
      </c>
      <c r="G1973" s="712" t="s">
        <v>160</v>
      </c>
      <c r="H1973" s="712"/>
      <c r="I1973" s="715" t="s">
        <v>161</v>
      </c>
      <c r="J1973" s="716">
        <v>15995000</v>
      </c>
    </row>
    <row r="1974" spans="1:10">
      <c r="A1974" s="712"/>
      <c r="B1974" s="712"/>
      <c r="C1974" s="712"/>
      <c r="D1974" s="712" t="s">
        <v>12</v>
      </c>
      <c r="E1974" s="712" t="s">
        <v>188</v>
      </c>
      <c r="F1974" s="712" t="s">
        <v>1018</v>
      </c>
      <c r="G1974" s="712" t="s">
        <v>160</v>
      </c>
      <c r="H1974" s="712" t="s">
        <v>162</v>
      </c>
      <c r="I1974" s="715" t="s">
        <v>163</v>
      </c>
      <c r="J1974" s="716">
        <v>825000</v>
      </c>
    </row>
    <row r="1975" spans="1:10">
      <c r="A1975" s="712"/>
      <c r="B1975" s="712"/>
      <c r="C1975" s="712"/>
      <c r="D1975" s="712" t="s">
        <v>12</v>
      </c>
      <c r="E1975" s="712" t="s">
        <v>188</v>
      </c>
      <c r="F1975" s="712" t="s">
        <v>1018</v>
      </c>
      <c r="G1975" s="712" t="s">
        <v>160</v>
      </c>
      <c r="H1975" s="712" t="s">
        <v>544</v>
      </c>
      <c r="I1975" s="715" t="s">
        <v>545</v>
      </c>
      <c r="J1975" s="716">
        <v>600000</v>
      </c>
    </row>
    <row r="1976" spans="1:10">
      <c r="A1976" s="712"/>
      <c r="B1976" s="712"/>
      <c r="C1976" s="712"/>
      <c r="D1976" s="712" t="s">
        <v>12</v>
      </c>
      <c r="E1976" s="712" t="s">
        <v>188</v>
      </c>
      <c r="F1976" s="712" t="s">
        <v>1018</v>
      </c>
      <c r="G1976" s="712" t="s">
        <v>160</v>
      </c>
      <c r="H1976" s="712" t="s">
        <v>547</v>
      </c>
      <c r="I1976" s="715" t="s">
        <v>548</v>
      </c>
      <c r="J1976" s="716">
        <v>2000000</v>
      </c>
    </row>
    <row r="1977" spans="1:10">
      <c r="A1977" s="712"/>
      <c r="B1977" s="712"/>
      <c r="C1977" s="712"/>
      <c r="D1977" s="712" t="s">
        <v>12</v>
      </c>
      <c r="E1977" s="712" t="s">
        <v>188</v>
      </c>
      <c r="F1977" s="712" t="s">
        <v>1018</v>
      </c>
      <c r="G1977" s="712" t="s">
        <v>160</v>
      </c>
      <c r="H1977" s="712" t="s">
        <v>549</v>
      </c>
      <c r="I1977" s="715" t="s">
        <v>550</v>
      </c>
      <c r="J1977" s="716">
        <v>3950000</v>
      </c>
    </row>
    <row r="1978" spans="1:10">
      <c r="A1978" s="712"/>
      <c r="B1978" s="712"/>
      <c r="C1978" s="712"/>
      <c r="D1978" s="712" t="s">
        <v>12</v>
      </c>
      <c r="E1978" s="712" t="s">
        <v>188</v>
      </c>
      <c r="F1978" s="712" t="s">
        <v>1018</v>
      </c>
      <c r="G1978" s="712" t="s">
        <v>160</v>
      </c>
      <c r="H1978" s="712" t="s">
        <v>551</v>
      </c>
      <c r="I1978" s="715" t="s">
        <v>133</v>
      </c>
      <c r="J1978" s="716">
        <v>8620000</v>
      </c>
    </row>
    <row r="1979" spans="1:10">
      <c r="A1979" s="712"/>
      <c r="B1979" s="712"/>
      <c r="C1979" s="712"/>
      <c r="D1979" s="712" t="s">
        <v>12</v>
      </c>
      <c r="E1979" s="712" t="s">
        <v>188</v>
      </c>
      <c r="F1979" s="712" t="s">
        <v>1018</v>
      </c>
      <c r="G1979" s="712" t="s">
        <v>125</v>
      </c>
      <c r="H1979" s="712"/>
      <c r="I1979" s="715" t="s">
        <v>126</v>
      </c>
      <c r="J1979" s="716">
        <v>23400000</v>
      </c>
    </row>
    <row r="1980" spans="1:10">
      <c r="A1980" s="712"/>
      <c r="B1980" s="712"/>
      <c r="C1980" s="712"/>
      <c r="D1980" s="712" t="s">
        <v>12</v>
      </c>
      <c r="E1980" s="712" t="s">
        <v>188</v>
      </c>
      <c r="F1980" s="712" t="s">
        <v>1018</v>
      </c>
      <c r="G1980" s="712" t="s">
        <v>125</v>
      </c>
      <c r="H1980" s="712" t="s">
        <v>552</v>
      </c>
      <c r="I1980" s="715" t="s">
        <v>553</v>
      </c>
      <c r="J1980" s="716">
        <v>14400000</v>
      </c>
    </row>
    <row r="1981" spans="1:10">
      <c r="A1981" s="712"/>
      <c r="B1981" s="712"/>
      <c r="C1981" s="712"/>
      <c r="D1981" s="712" t="s">
        <v>12</v>
      </c>
      <c r="E1981" s="712" t="s">
        <v>188</v>
      </c>
      <c r="F1981" s="712" t="s">
        <v>1018</v>
      </c>
      <c r="G1981" s="712" t="s">
        <v>125</v>
      </c>
      <c r="H1981" s="712" t="s">
        <v>127</v>
      </c>
      <c r="I1981" s="715" t="s">
        <v>128</v>
      </c>
      <c r="J1981" s="716">
        <v>9000000</v>
      </c>
    </row>
    <row r="1982" spans="1:10">
      <c r="A1982" s="712"/>
      <c r="B1982" s="712"/>
      <c r="C1982" s="712"/>
      <c r="D1982" s="712" t="s">
        <v>12</v>
      </c>
      <c r="E1982" s="712" t="s">
        <v>188</v>
      </c>
      <c r="F1982" s="712" t="s">
        <v>1018</v>
      </c>
      <c r="G1982" s="712" t="s">
        <v>554</v>
      </c>
      <c r="H1982" s="712"/>
      <c r="I1982" s="715" t="s">
        <v>555</v>
      </c>
      <c r="J1982" s="716">
        <v>16000000</v>
      </c>
    </row>
    <row r="1983" spans="1:10">
      <c r="A1983" s="712"/>
      <c r="B1983" s="712"/>
      <c r="C1983" s="712"/>
      <c r="D1983" s="712" t="s">
        <v>12</v>
      </c>
      <c r="E1983" s="712" t="s">
        <v>188</v>
      </c>
      <c r="F1983" s="712" t="s">
        <v>1018</v>
      </c>
      <c r="G1983" s="712" t="s">
        <v>554</v>
      </c>
      <c r="H1983" s="712" t="s">
        <v>556</v>
      </c>
      <c r="I1983" s="715" t="s">
        <v>557</v>
      </c>
      <c r="J1983" s="716">
        <v>16000000</v>
      </c>
    </row>
    <row r="1984" spans="1:10">
      <c r="A1984" s="712"/>
      <c r="B1984" s="712"/>
      <c r="C1984" s="712"/>
      <c r="D1984" s="712" t="s">
        <v>214</v>
      </c>
      <c r="E1984" s="712"/>
      <c r="F1984" s="712"/>
      <c r="G1984" s="712"/>
      <c r="H1984" s="712"/>
      <c r="I1984" s="715" t="s">
        <v>2027</v>
      </c>
      <c r="J1984" s="716">
        <v>52000000</v>
      </c>
    </row>
    <row r="1985" spans="1:10" ht="26.4">
      <c r="A1985" s="712"/>
      <c r="B1985" s="712"/>
      <c r="C1985" s="712"/>
      <c r="D1985" s="712" t="s">
        <v>214</v>
      </c>
      <c r="E1985" s="712" t="s">
        <v>223</v>
      </c>
      <c r="F1985" s="712"/>
      <c r="G1985" s="712"/>
      <c r="H1985" s="712"/>
      <c r="I1985" s="715" t="s">
        <v>1765</v>
      </c>
      <c r="J1985" s="716">
        <v>52000000</v>
      </c>
    </row>
    <row r="1986" spans="1:10" ht="26.4">
      <c r="A1986" s="712"/>
      <c r="B1986" s="712"/>
      <c r="C1986" s="712"/>
      <c r="D1986" s="712" t="s">
        <v>214</v>
      </c>
      <c r="E1986" s="712" t="s">
        <v>223</v>
      </c>
      <c r="F1986" s="712" t="s">
        <v>1888</v>
      </c>
      <c r="G1986" s="712"/>
      <c r="H1986" s="712"/>
      <c r="I1986" s="715" t="s">
        <v>1889</v>
      </c>
      <c r="J1986" s="716">
        <v>52000000</v>
      </c>
    </row>
    <row r="1987" spans="1:10">
      <c r="A1987" s="712"/>
      <c r="B1987" s="712"/>
      <c r="C1987" s="712"/>
      <c r="D1987" s="712" t="s">
        <v>214</v>
      </c>
      <c r="E1987" s="712" t="s">
        <v>223</v>
      </c>
      <c r="F1987" s="712" t="s">
        <v>1888</v>
      </c>
      <c r="G1987" s="712" t="s">
        <v>120</v>
      </c>
      <c r="H1987" s="712"/>
      <c r="I1987" s="715" t="s">
        <v>121</v>
      </c>
      <c r="J1987" s="716">
        <v>14400000</v>
      </c>
    </row>
    <row r="1988" spans="1:10">
      <c r="A1988" s="712"/>
      <c r="B1988" s="712"/>
      <c r="C1988" s="712"/>
      <c r="D1988" s="712" t="s">
        <v>214</v>
      </c>
      <c r="E1988" s="712" t="s">
        <v>223</v>
      </c>
      <c r="F1988" s="712" t="s">
        <v>1888</v>
      </c>
      <c r="G1988" s="712" t="s">
        <v>120</v>
      </c>
      <c r="H1988" s="712" t="s">
        <v>315</v>
      </c>
      <c r="I1988" s="715" t="s">
        <v>1831</v>
      </c>
      <c r="J1988" s="716">
        <v>14400000</v>
      </c>
    </row>
    <row r="1989" spans="1:10">
      <c r="A1989" s="712"/>
      <c r="B1989" s="712"/>
      <c r="C1989" s="712"/>
      <c r="D1989" s="712" t="s">
        <v>214</v>
      </c>
      <c r="E1989" s="712" t="s">
        <v>223</v>
      </c>
      <c r="F1989" s="712" t="s">
        <v>1888</v>
      </c>
      <c r="G1989" s="712" t="s">
        <v>160</v>
      </c>
      <c r="H1989" s="712"/>
      <c r="I1989" s="715" t="s">
        <v>161</v>
      </c>
      <c r="J1989" s="716">
        <v>10000000</v>
      </c>
    </row>
    <row r="1990" spans="1:10">
      <c r="A1990" s="712"/>
      <c r="B1990" s="712"/>
      <c r="C1990" s="712"/>
      <c r="D1990" s="712" t="s">
        <v>214</v>
      </c>
      <c r="E1990" s="712" t="s">
        <v>223</v>
      </c>
      <c r="F1990" s="712" t="s">
        <v>1888</v>
      </c>
      <c r="G1990" s="712" t="s">
        <v>160</v>
      </c>
      <c r="H1990" s="712" t="s">
        <v>544</v>
      </c>
      <c r="I1990" s="715" t="s">
        <v>545</v>
      </c>
      <c r="J1990" s="716">
        <v>2000000</v>
      </c>
    </row>
    <row r="1991" spans="1:10">
      <c r="A1991" s="712"/>
      <c r="B1991" s="712"/>
      <c r="C1991" s="712"/>
      <c r="D1991" s="712" t="s">
        <v>214</v>
      </c>
      <c r="E1991" s="712" t="s">
        <v>223</v>
      </c>
      <c r="F1991" s="712" t="s">
        <v>1888</v>
      </c>
      <c r="G1991" s="712" t="s">
        <v>160</v>
      </c>
      <c r="H1991" s="712" t="s">
        <v>438</v>
      </c>
      <c r="I1991" s="715" t="s">
        <v>1786</v>
      </c>
      <c r="J1991" s="716">
        <v>1000000</v>
      </c>
    </row>
    <row r="1992" spans="1:10">
      <c r="A1992" s="712"/>
      <c r="B1992" s="712"/>
      <c r="C1992" s="712"/>
      <c r="D1992" s="712" t="s">
        <v>214</v>
      </c>
      <c r="E1992" s="712" t="s">
        <v>223</v>
      </c>
      <c r="F1992" s="712" t="s">
        <v>1888</v>
      </c>
      <c r="G1992" s="712" t="s">
        <v>160</v>
      </c>
      <c r="H1992" s="712" t="s">
        <v>549</v>
      </c>
      <c r="I1992" s="715" t="s">
        <v>550</v>
      </c>
      <c r="J1992" s="716">
        <v>6000000</v>
      </c>
    </row>
    <row r="1993" spans="1:10">
      <c r="A1993" s="712"/>
      <c r="B1993" s="712"/>
      <c r="C1993" s="712"/>
      <c r="D1993" s="712" t="s">
        <v>214</v>
      </c>
      <c r="E1993" s="712" t="s">
        <v>223</v>
      </c>
      <c r="F1993" s="712" t="s">
        <v>1888</v>
      </c>
      <c r="G1993" s="712" t="s">
        <v>160</v>
      </c>
      <c r="H1993" s="712" t="s">
        <v>551</v>
      </c>
      <c r="I1993" s="715" t="s">
        <v>133</v>
      </c>
      <c r="J1993" s="716">
        <v>1000000</v>
      </c>
    </row>
    <row r="1994" spans="1:10">
      <c r="A1994" s="712"/>
      <c r="B1994" s="712"/>
      <c r="C1994" s="712"/>
      <c r="D1994" s="712" t="s">
        <v>214</v>
      </c>
      <c r="E1994" s="712" t="s">
        <v>223</v>
      </c>
      <c r="F1994" s="712" t="s">
        <v>1888</v>
      </c>
      <c r="G1994" s="712" t="s">
        <v>134</v>
      </c>
      <c r="H1994" s="712"/>
      <c r="I1994" s="715" t="s">
        <v>135</v>
      </c>
      <c r="J1994" s="716">
        <v>27600000</v>
      </c>
    </row>
    <row r="1995" spans="1:10">
      <c r="A1995" s="712"/>
      <c r="B1995" s="712"/>
      <c r="C1995" s="712"/>
      <c r="D1995" s="712" t="s">
        <v>214</v>
      </c>
      <c r="E1995" s="712" t="s">
        <v>223</v>
      </c>
      <c r="F1995" s="712" t="s">
        <v>1888</v>
      </c>
      <c r="G1995" s="712" t="s">
        <v>134</v>
      </c>
      <c r="H1995" s="712" t="s">
        <v>139</v>
      </c>
      <c r="I1995" s="715" t="s">
        <v>140</v>
      </c>
      <c r="J1995" s="716">
        <v>27600000</v>
      </c>
    </row>
    <row r="1996" spans="1:10">
      <c r="A1996" s="712"/>
      <c r="B1996" s="712"/>
      <c r="C1996" s="712"/>
      <c r="D1996" s="712" t="s">
        <v>239</v>
      </c>
      <c r="E1996" s="712"/>
      <c r="F1996" s="712"/>
      <c r="G1996" s="712"/>
      <c r="H1996" s="712"/>
      <c r="I1996" s="715" t="s">
        <v>177</v>
      </c>
      <c r="J1996" s="716">
        <v>100440000</v>
      </c>
    </row>
    <row r="1997" spans="1:10">
      <c r="A1997" s="712"/>
      <c r="B1997" s="712"/>
      <c r="C1997" s="712"/>
      <c r="D1997" s="712" t="s">
        <v>239</v>
      </c>
      <c r="E1997" s="712" t="s">
        <v>416</v>
      </c>
      <c r="F1997" s="712"/>
      <c r="G1997" s="712"/>
      <c r="H1997" s="712"/>
      <c r="I1997" s="715" t="s">
        <v>1814</v>
      </c>
      <c r="J1997" s="716">
        <v>100440000</v>
      </c>
    </row>
    <row r="1998" spans="1:10" ht="26.4">
      <c r="A1998" s="712"/>
      <c r="B1998" s="712"/>
      <c r="C1998" s="712"/>
      <c r="D1998" s="712" t="s">
        <v>239</v>
      </c>
      <c r="E1998" s="712" t="s">
        <v>416</v>
      </c>
      <c r="F1998" s="712" t="s">
        <v>1921</v>
      </c>
      <c r="G1998" s="712"/>
      <c r="H1998" s="712"/>
      <c r="I1998" s="715" t="s">
        <v>1922</v>
      </c>
      <c r="J1998" s="716">
        <v>100440000</v>
      </c>
    </row>
    <row r="1999" spans="1:10">
      <c r="A1999" s="712"/>
      <c r="B1999" s="712"/>
      <c r="C1999" s="712"/>
      <c r="D1999" s="712" t="s">
        <v>239</v>
      </c>
      <c r="E1999" s="712" t="s">
        <v>416</v>
      </c>
      <c r="F1999" s="712" t="s">
        <v>1921</v>
      </c>
      <c r="G1999" s="712" t="s">
        <v>160</v>
      </c>
      <c r="H1999" s="712"/>
      <c r="I1999" s="715" t="s">
        <v>161</v>
      </c>
      <c r="J1999" s="716">
        <v>100440000</v>
      </c>
    </row>
    <row r="2000" spans="1:10">
      <c r="A2000" s="712"/>
      <c r="B2000" s="712"/>
      <c r="C2000" s="712"/>
      <c r="D2000" s="712" t="s">
        <v>239</v>
      </c>
      <c r="E2000" s="712" t="s">
        <v>416</v>
      </c>
      <c r="F2000" s="712" t="s">
        <v>1921</v>
      </c>
      <c r="G2000" s="712" t="s">
        <v>160</v>
      </c>
      <c r="H2000" s="712" t="s">
        <v>162</v>
      </c>
      <c r="I2000" s="715" t="s">
        <v>163</v>
      </c>
      <c r="J2000" s="716">
        <v>17835000</v>
      </c>
    </row>
    <row r="2001" spans="1:10">
      <c r="A2001" s="712"/>
      <c r="B2001" s="712"/>
      <c r="C2001" s="712"/>
      <c r="D2001" s="712" t="s">
        <v>239</v>
      </c>
      <c r="E2001" s="712" t="s">
        <v>416</v>
      </c>
      <c r="F2001" s="712" t="s">
        <v>1921</v>
      </c>
      <c r="G2001" s="712" t="s">
        <v>160</v>
      </c>
      <c r="H2001" s="712" t="s">
        <v>544</v>
      </c>
      <c r="I2001" s="715" t="s">
        <v>545</v>
      </c>
      <c r="J2001" s="716">
        <v>12000000</v>
      </c>
    </row>
    <row r="2002" spans="1:10">
      <c r="A2002" s="712"/>
      <c r="B2002" s="712"/>
      <c r="C2002" s="712"/>
      <c r="D2002" s="712" t="s">
        <v>239</v>
      </c>
      <c r="E2002" s="712" t="s">
        <v>416</v>
      </c>
      <c r="F2002" s="712" t="s">
        <v>1921</v>
      </c>
      <c r="G2002" s="712" t="s">
        <v>160</v>
      </c>
      <c r="H2002" s="712" t="s">
        <v>975</v>
      </c>
      <c r="I2002" s="715" t="s">
        <v>974</v>
      </c>
      <c r="J2002" s="716">
        <v>17180000</v>
      </c>
    </row>
    <row r="2003" spans="1:10">
      <c r="A2003" s="712"/>
      <c r="B2003" s="712"/>
      <c r="C2003" s="712"/>
      <c r="D2003" s="712" t="s">
        <v>239</v>
      </c>
      <c r="E2003" s="712" t="s">
        <v>416</v>
      </c>
      <c r="F2003" s="712" t="s">
        <v>1921</v>
      </c>
      <c r="G2003" s="712" t="s">
        <v>160</v>
      </c>
      <c r="H2003" s="712" t="s">
        <v>546</v>
      </c>
      <c r="I2003" s="715" t="s">
        <v>128</v>
      </c>
      <c r="J2003" s="716">
        <v>22200000</v>
      </c>
    </row>
    <row r="2004" spans="1:10">
      <c r="A2004" s="712"/>
      <c r="B2004" s="712"/>
      <c r="C2004" s="712"/>
      <c r="D2004" s="712" t="s">
        <v>239</v>
      </c>
      <c r="E2004" s="712" t="s">
        <v>416</v>
      </c>
      <c r="F2004" s="712" t="s">
        <v>1921</v>
      </c>
      <c r="G2004" s="712" t="s">
        <v>160</v>
      </c>
      <c r="H2004" s="712" t="s">
        <v>551</v>
      </c>
      <c r="I2004" s="715" t="s">
        <v>133</v>
      </c>
      <c r="J2004" s="716">
        <v>31225000</v>
      </c>
    </row>
    <row r="2005" spans="1:10">
      <c r="A2005" s="712"/>
      <c r="B2005" s="712"/>
      <c r="C2005" s="712"/>
      <c r="D2005" s="712" t="s">
        <v>246</v>
      </c>
      <c r="E2005" s="712"/>
      <c r="F2005" s="712"/>
      <c r="G2005" s="712"/>
      <c r="H2005" s="712"/>
      <c r="I2005" s="712"/>
      <c r="J2005" s="716">
        <v>6116574331</v>
      </c>
    </row>
    <row r="2006" spans="1:10">
      <c r="A2006" s="712"/>
      <c r="B2006" s="712"/>
      <c r="C2006" s="712"/>
      <c r="D2006" s="712" t="s">
        <v>246</v>
      </c>
      <c r="E2006" s="712" t="s">
        <v>416</v>
      </c>
      <c r="F2006" s="712"/>
      <c r="G2006" s="712"/>
      <c r="H2006" s="712"/>
      <c r="I2006" s="715" t="s">
        <v>1814</v>
      </c>
      <c r="J2006" s="716">
        <v>60000000</v>
      </c>
    </row>
    <row r="2007" spans="1:10" ht="26.4">
      <c r="A2007" s="712"/>
      <c r="B2007" s="712"/>
      <c r="C2007" s="712"/>
      <c r="D2007" s="712" t="s">
        <v>246</v>
      </c>
      <c r="E2007" s="712" t="s">
        <v>416</v>
      </c>
      <c r="F2007" s="712" t="s">
        <v>1844</v>
      </c>
      <c r="G2007" s="712"/>
      <c r="H2007" s="712"/>
      <c r="I2007" s="715" t="s">
        <v>1845</v>
      </c>
      <c r="J2007" s="716">
        <v>60000000</v>
      </c>
    </row>
    <row r="2008" spans="1:10">
      <c r="A2008" s="712"/>
      <c r="B2008" s="712"/>
      <c r="C2008" s="712"/>
      <c r="D2008" s="712" t="s">
        <v>246</v>
      </c>
      <c r="E2008" s="712" t="s">
        <v>416</v>
      </c>
      <c r="F2008" s="712" t="s">
        <v>1844</v>
      </c>
      <c r="G2008" s="712" t="s">
        <v>115</v>
      </c>
      <c r="H2008" s="712"/>
      <c r="I2008" s="715" t="s">
        <v>1781</v>
      </c>
      <c r="J2008" s="716">
        <v>6600000</v>
      </c>
    </row>
    <row r="2009" spans="1:10">
      <c r="A2009" s="712"/>
      <c r="B2009" s="712"/>
      <c r="C2009" s="712"/>
      <c r="D2009" s="712" t="s">
        <v>246</v>
      </c>
      <c r="E2009" s="712" t="s">
        <v>416</v>
      </c>
      <c r="F2009" s="712" t="s">
        <v>1844</v>
      </c>
      <c r="G2009" s="712" t="s">
        <v>115</v>
      </c>
      <c r="H2009" s="712" t="s">
        <v>116</v>
      </c>
      <c r="I2009" s="715" t="s">
        <v>117</v>
      </c>
      <c r="J2009" s="716">
        <v>6600000</v>
      </c>
    </row>
    <row r="2010" spans="1:10">
      <c r="A2010" s="712"/>
      <c r="B2010" s="712"/>
      <c r="C2010" s="712"/>
      <c r="D2010" s="712" t="s">
        <v>246</v>
      </c>
      <c r="E2010" s="712" t="s">
        <v>416</v>
      </c>
      <c r="F2010" s="712" t="s">
        <v>1844</v>
      </c>
      <c r="G2010" s="712" t="s">
        <v>160</v>
      </c>
      <c r="H2010" s="712"/>
      <c r="I2010" s="715" t="s">
        <v>161</v>
      </c>
      <c r="J2010" s="716">
        <v>11400000</v>
      </c>
    </row>
    <row r="2011" spans="1:10">
      <c r="A2011" s="712"/>
      <c r="B2011" s="712"/>
      <c r="C2011" s="712"/>
      <c r="D2011" s="712" t="s">
        <v>246</v>
      </c>
      <c r="E2011" s="712" t="s">
        <v>416</v>
      </c>
      <c r="F2011" s="712" t="s">
        <v>1844</v>
      </c>
      <c r="G2011" s="712" t="s">
        <v>160</v>
      </c>
      <c r="H2011" s="712" t="s">
        <v>544</v>
      </c>
      <c r="I2011" s="715" t="s">
        <v>545</v>
      </c>
      <c r="J2011" s="716">
        <v>600000</v>
      </c>
    </row>
    <row r="2012" spans="1:10">
      <c r="A2012" s="712"/>
      <c r="B2012" s="712"/>
      <c r="C2012" s="712"/>
      <c r="D2012" s="712" t="s">
        <v>246</v>
      </c>
      <c r="E2012" s="712" t="s">
        <v>416</v>
      </c>
      <c r="F2012" s="712" t="s">
        <v>1844</v>
      </c>
      <c r="G2012" s="712" t="s">
        <v>160</v>
      </c>
      <c r="H2012" s="712" t="s">
        <v>549</v>
      </c>
      <c r="I2012" s="715" t="s">
        <v>550</v>
      </c>
      <c r="J2012" s="716">
        <v>10800000</v>
      </c>
    </row>
    <row r="2013" spans="1:10">
      <c r="A2013" s="712"/>
      <c r="B2013" s="712"/>
      <c r="C2013" s="712"/>
      <c r="D2013" s="712" t="s">
        <v>246</v>
      </c>
      <c r="E2013" s="712" t="s">
        <v>416</v>
      </c>
      <c r="F2013" s="712" t="s">
        <v>1844</v>
      </c>
      <c r="G2013" s="712" t="s">
        <v>134</v>
      </c>
      <c r="H2013" s="712"/>
      <c r="I2013" s="715" t="s">
        <v>135</v>
      </c>
      <c r="J2013" s="716">
        <v>42000000</v>
      </c>
    </row>
    <row r="2014" spans="1:10">
      <c r="A2014" s="712"/>
      <c r="B2014" s="712"/>
      <c r="C2014" s="712"/>
      <c r="D2014" s="712" t="s">
        <v>246</v>
      </c>
      <c r="E2014" s="712" t="s">
        <v>416</v>
      </c>
      <c r="F2014" s="712" t="s">
        <v>1844</v>
      </c>
      <c r="G2014" s="712" t="s">
        <v>134</v>
      </c>
      <c r="H2014" s="712" t="s">
        <v>139</v>
      </c>
      <c r="I2014" s="715" t="s">
        <v>140</v>
      </c>
      <c r="J2014" s="716">
        <v>42000000</v>
      </c>
    </row>
    <row r="2015" spans="1:10">
      <c r="A2015" s="712"/>
      <c r="B2015" s="712"/>
      <c r="C2015" s="712"/>
      <c r="D2015" s="712" t="s">
        <v>246</v>
      </c>
      <c r="E2015" s="712" t="s">
        <v>188</v>
      </c>
      <c r="F2015" s="712"/>
      <c r="G2015" s="712"/>
      <c r="H2015" s="712"/>
      <c r="I2015" s="715" t="s">
        <v>1374</v>
      </c>
      <c r="J2015" s="716">
        <v>1137000000</v>
      </c>
    </row>
    <row r="2016" spans="1:10">
      <c r="A2016" s="712"/>
      <c r="B2016" s="712"/>
      <c r="C2016" s="712"/>
      <c r="D2016" s="712" t="s">
        <v>246</v>
      </c>
      <c r="E2016" s="712" t="s">
        <v>188</v>
      </c>
      <c r="F2016" s="712" t="s">
        <v>1903</v>
      </c>
      <c r="G2016" s="712"/>
      <c r="H2016" s="712"/>
      <c r="I2016" s="715" t="s">
        <v>186</v>
      </c>
      <c r="J2016" s="716">
        <v>120000000</v>
      </c>
    </row>
    <row r="2017" spans="1:10">
      <c r="A2017" s="712"/>
      <c r="B2017" s="712"/>
      <c r="C2017" s="712"/>
      <c r="D2017" s="712" t="s">
        <v>246</v>
      </c>
      <c r="E2017" s="712" t="s">
        <v>188</v>
      </c>
      <c r="F2017" s="712" t="s">
        <v>1903</v>
      </c>
      <c r="G2017" s="712" t="s">
        <v>115</v>
      </c>
      <c r="H2017" s="712"/>
      <c r="I2017" s="715" t="s">
        <v>1781</v>
      </c>
      <c r="J2017" s="716">
        <v>5250000</v>
      </c>
    </row>
    <row r="2018" spans="1:10">
      <c r="A2018" s="712"/>
      <c r="B2018" s="712"/>
      <c r="C2018" s="712"/>
      <c r="D2018" s="712" t="s">
        <v>246</v>
      </c>
      <c r="E2018" s="712" t="s">
        <v>188</v>
      </c>
      <c r="F2018" s="712" t="s">
        <v>1903</v>
      </c>
      <c r="G2018" s="712" t="s">
        <v>115</v>
      </c>
      <c r="H2018" s="712" t="s">
        <v>116</v>
      </c>
      <c r="I2018" s="715" t="s">
        <v>117</v>
      </c>
      <c r="J2018" s="716">
        <v>5250000</v>
      </c>
    </row>
    <row r="2019" spans="1:10">
      <c r="A2019" s="712"/>
      <c r="B2019" s="712"/>
      <c r="C2019" s="712"/>
      <c r="D2019" s="712" t="s">
        <v>246</v>
      </c>
      <c r="E2019" s="712" t="s">
        <v>188</v>
      </c>
      <c r="F2019" s="712" t="s">
        <v>1903</v>
      </c>
      <c r="G2019" s="712" t="s">
        <v>160</v>
      </c>
      <c r="H2019" s="712"/>
      <c r="I2019" s="715" t="s">
        <v>161</v>
      </c>
      <c r="J2019" s="716">
        <v>41550000</v>
      </c>
    </row>
    <row r="2020" spans="1:10">
      <c r="A2020" s="712"/>
      <c r="B2020" s="712"/>
      <c r="C2020" s="712"/>
      <c r="D2020" s="712" t="s">
        <v>246</v>
      </c>
      <c r="E2020" s="712" t="s">
        <v>188</v>
      </c>
      <c r="F2020" s="712" t="s">
        <v>1903</v>
      </c>
      <c r="G2020" s="712" t="s">
        <v>160</v>
      </c>
      <c r="H2020" s="712" t="s">
        <v>162</v>
      </c>
      <c r="I2020" s="715" t="s">
        <v>163</v>
      </c>
      <c r="J2020" s="716">
        <v>2640000</v>
      </c>
    </row>
    <row r="2021" spans="1:10">
      <c r="A2021" s="712"/>
      <c r="B2021" s="712"/>
      <c r="C2021" s="712"/>
      <c r="D2021" s="712" t="s">
        <v>246</v>
      </c>
      <c r="E2021" s="712" t="s">
        <v>188</v>
      </c>
      <c r="F2021" s="712" t="s">
        <v>1903</v>
      </c>
      <c r="G2021" s="712" t="s">
        <v>160</v>
      </c>
      <c r="H2021" s="712" t="s">
        <v>544</v>
      </c>
      <c r="I2021" s="715" t="s">
        <v>545</v>
      </c>
      <c r="J2021" s="716">
        <v>1400000</v>
      </c>
    </row>
    <row r="2022" spans="1:10">
      <c r="A2022" s="712"/>
      <c r="B2022" s="712"/>
      <c r="C2022" s="712"/>
      <c r="D2022" s="712" t="s">
        <v>246</v>
      </c>
      <c r="E2022" s="712" t="s">
        <v>188</v>
      </c>
      <c r="F2022" s="712" t="s">
        <v>1903</v>
      </c>
      <c r="G2022" s="712" t="s">
        <v>160</v>
      </c>
      <c r="H2022" s="712" t="s">
        <v>547</v>
      </c>
      <c r="I2022" s="715" t="s">
        <v>548</v>
      </c>
      <c r="J2022" s="716">
        <v>1000000</v>
      </c>
    </row>
    <row r="2023" spans="1:10">
      <c r="A2023" s="712"/>
      <c r="B2023" s="712"/>
      <c r="C2023" s="712"/>
      <c r="D2023" s="712" t="s">
        <v>246</v>
      </c>
      <c r="E2023" s="712" t="s">
        <v>188</v>
      </c>
      <c r="F2023" s="712" t="s">
        <v>1903</v>
      </c>
      <c r="G2023" s="712" t="s">
        <v>160</v>
      </c>
      <c r="H2023" s="712" t="s">
        <v>549</v>
      </c>
      <c r="I2023" s="715" t="s">
        <v>550</v>
      </c>
      <c r="J2023" s="716">
        <v>29950000</v>
      </c>
    </row>
    <row r="2024" spans="1:10">
      <c r="A2024" s="712"/>
      <c r="B2024" s="712"/>
      <c r="C2024" s="712"/>
      <c r="D2024" s="712" t="s">
        <v>246</v>
      </c>
      <c r="E2024" s="712" t="s">
        <v>188</v>
      </c>
      <c r="F2024" s="712" t="s">
        <v>1903</v>
      </c>
      <c r="G2024" s="712" t="s">
        <v>160</v>
      </c>
      <c r="H2024" s="712" t="s">
        <v>551</v>
      </c>
      <c r="I2024" s="715" t="s">
        <v>133</v>
      </c>
      <c r="J2024" s="716">
        <v>6560000</v>
      </c>
    </row>
    <row r="2025" spans="1:10">
      <c r="A2025" s="712"/>
      <c r="B2025" s="712"/>
      <c r="C2025" s="712"/>
      <c r="D2025" s="712" t="s">
        <v>246</v>
      </c>
      <c r="E2025" s="712" t="s">
        <v>188</v>
      </c>
      <c r="F2025" s="712" t="s">
        <v>1903</v>
      </c>
      <c r="G2025" s="712" t="s">
        <v>134</v>
      </c>
      <c r="H2025" s="712"/>
      <c r="I2025" s="715" t="s">
        <v>135</v>
      </c>
      <c r="J2025" s="716">
        <v>73200000</v>
      </c>
    </row>
    <row r="2026" spans="1:10">
      <c r="A2026" s="712"/>
      <c r="B2026" s="712"/>
      <c r="C2026" s="712"/>
      <c r="D2026" s="712" t="s">
        <v>246</v>
      </c>
      <c r="E2026" s="712" t="s">
        <v>188</v>
      </c>
      <c r="F2026" s="712" t="s">
        <v>1903</v>
      </c>
      <c r="G2026" s="712" t="s">
        <v>134</v>
      </c>
      <c r="H2026" s="712" t="s">
        <v>139</v>
      </c>
      <c r="I2026" s="715" t="s">
        <v>140</v>
      </c>
      <c r="J2026" s="716">
        <v>73200000</v>
      </c>
    </row>
    <row r="2027" spans="1:10" ht="39.6">
      <c r="A2027" s="712"/>
      <c r="B2027" s="712"/>
      <c r="C2027" s="712"/>
      <c r="D2027" s="712" t="s">
        <v>246</v>
      </c>
      <c r="E2027" s="712" t="s">
        <v>188</v>
      </c>
      <c r="F2027" s="712" t="s">
        <v>1837</v>
      </c>
      <c r="G2027" s="712"/>
      <c r="H2027" s="712"/>
      <c r="I2027" s="715" t="s">
        <v>1838</v>
      </c>
      <c r="J2027" s="716">
        <v>1017000000</v>
      </c>
    </row>
    <row r="2028" spans="1:10">
      <c r="A2028" s="712"/>
      <c r="B2028" s="712"/>
      <c r="C2028" s="712"/>
      <c r="D2028" s="712" t="s">
        <v>246</v>
      </c>
      <c r="E2028" s="712" t="s">
        <v>188</v>
      </c>
      <c r="F2028" s="712" t="s">
        <v>1837</v>
      </c>
      <c r="G2028" s="712" t="s">
        <v>426</v>
      </c>
      <c r="H2028" s="712"/>
      <c r="I2028" s="715" t="s">
        <v>427</v>
      </c>
      <c r="J2028" s="716">
        <v>8875000</v>
      </c>
    </row>
    <row r="2029" spans="1:10">
      <c r="A2029" s="712"/>
      <c r="B2029" s="712"/>
      <c r="C2029" s="712"/>
      <c r="D2029" s="712" t="s">
        <v>246</v>
      </c>
      <c r="E2029" s="712" t="s">
        <v>188</v>
      </c>
      <c r="F2029" s="712" t="s">
        <v>1837</v>
      </c>
      <c r="G2029" s="712" t="s">
        <v>426</v>
      </c>
      <c r="H2029" s="712" t="s">
        <v>428</v>
      </c>
      <c r="I2029" s="715" t="s">
        <v>1774</v>
      </c>
      <c r="J2029" s="716">
        <v>8875000</v>
      </c>
    </row>
    <row r="2030" spans="1:10">
      <c r="A2030" s="712"/>
      <c r="B2030" s="712"/>
      <c r="C2030" s="712"/>
      <c r="D2030" s="712" t="s">
        <v>246</v>
      </c>
      <c r="E2030" s="712" t="s">
        <v>188</v>
      </c>
      <c r="F2030" s="712" t="s">
        <v>1837</v>
      </c>
      <c r="G2030" s="712" t="s">
        <v>112</v>
      </c>
      <c r="H2030" s="712"/>
      <c r="I2030" s="715" t="s">
        <v>113</v>
      </c>
      <c r="J2030" s="716">
        <v>200000</v>
      </c>
    </row>
    <row r="2031" spans="1:10">
      <c r="A2031" s="712"/>
      <c r="B2031" s="712"/>
      <c r="C2031" s="712"/>
      <c r="D2031" s="712" t="s">
        <v>246</v>
      </c>
      <c r="E2031" s="712" t="s">
        <v>188</v>
      </c>
      <c r="F2031" s="712" t="s">
        <v>1837</v>
      </c>
      <c r="G2031" s="712" t="s">
        <v>112</v>
      </c>
      <c r="H2031" s="712" t="s">
        <v>242</v>
      </c>
      <c r="I2031" s="715" t="s">
        <v>1839</v>
      </c>
      <c r="J2031" s="716">
        <v>200000</v>
      </c>
    </row>
    <row r="2032" spans="1:10">
      <c r="A2032" s="712"/>
      <c r="B2032" s="712"/>
      <c r="C2032" s="712"/>
      <c r="D2032" s="712" t="s">
        <v>246</v>
      </c>
      <c r="E2032" s="712" t="s">
        <v>188</v>
      </c>
      <c r="F2032" s="712" t="s">
        <v>1837</v>
      </c>
      <c r="G2032" s="712" t="s">
        <v>115</v>
      </c>
      <c r="H2032" s="712"/>
      <c r="I2032" s="715" t="s">
        <v>1781</v>
      </c>
      <c r="J2032" s="716">
        <v>74812000</v>
      </c>
    </row>
    <row r="2033" spans="1:10">
      <c r="A2033" s="712"/>
      <c r="B2033" s="712"/>
      <c r="C2033" s="712"/>
      <c r="D2033" s="712" t="s">
        <v>246</v>
      </c>
      <c r="E2033" s="712" t="s">
        <v>188</v>
      </c>
      <c r="F2033" s="712" t="s">
        <v>1837</v>
      </c>
      <c r="G2033" s="712" t="s">
        <v>115</v>
      </c>
      <c r="H2033" s="712" t="s">
        <v>116</v>
      </c>
      <c r="I2033" s="715" t="s">
        <v>117</v>
      </c>
      <c r="J2033" s="716">
        <v>74812000</v>
      </c>
    </row>
    <row r="2034" spans="1:10">
      <c r="A2034" s="712"/>
      <c r="B2034" s="712"/>
      <c r="C2034" s="712"/>
      <c r="D2034" s="712" t="s">
        <v>246</v>
      </c>
      <c r="E2034" s="712" t="s">
        <v>188</v>
      </c>
      <c r="F2034" s="712" t="s">
        <v>1837</v>
      </c>
      <c r="G2034" s="712" t="s">
        <v>120</v>
      </c>
      <c r="H2034" s="712"/>
      <c r="I2034" s="715" t="s">
        <v>121</v>
      </c>
      <c r="J2034" s="716">
        <v>54220000</v>
      </c>
    </row>
    <row r="2035" spans="1:10">
      <c r="A2035" s="712"/>
      <c r="B2035" s="712"/>
      <c r="C2035" s="712"/>
      <c r="D2035" s="712" t="s">
        <v>246</v>
      </c>
      <c r="E2035" s="712" t="s">
        <v>188</v>
      </c>
      <c r="F2035" s="712" t="s">
        <v>1837</v>
      </c>
      <c r="G2035" s="712" t="s">
        <v>120</v>
      </c>
      <c r="H2035" s="712" t="s">
        <v>315</v>
      </c>
      <c r="I2035" s="715" t="s">
        <v>1831</v>
      </c>
      <c r="J2035" s="716">
        <v>54220000</v>
      </c>
    </row>
    <row r="2036" spans="1:10">
      <c r="A2036" s="712"/>
      <c r="B2036" s="712"/>
      <c r="C2036" s="712"/>
      <c r="D2036" s="712" t="s">
        <v>246</v>
      </c>
      <c r="E2036" s="712" t="s">
        <v>188</v>
      </c>
      <c r="F2036" s="712" t="s">
        <v>1837</v>
      </c>
      <c r="G2036" s="712" t="s">
        <v>160</v>
      </c>
      <c r="H2036" s="712"/>
      <c r="I2036" s="715" t="s">
        <v>161</v>
      </c>
      <c r="J2036" s="716">
        <v>250549000</v>
      </c>
    </row>
    <row r="2037" spans="1:10">
      <c r="A2037" s="712"/>
      <c r="B2037" s="712"/>
      <c r="C2037" s="712"/>
      <c r="D2037" s="712" t="s">
        <v>246</v>
      </c>
      <c r="E2037" s="712" t="s">
        <v>188</v>
      </c>
      <c r="F2037" s="712" t="s">
        <v>1837</v>
      </c>
      <c r="G2037" s="712" t="s">
        <v>160</v>
      </c>
      <c r="H2037" s="712" t="s">
        <v>162</v>
      </c>
      <c r="I2037" s="715" t="s">
        <v>163</v>
      </c>
      <c r="J2037" s="716">
        <v>15159000</v>
      </c>
    </row>
    <row r="2038" spans="1:10">
      <c r="A2038" s="712"/>
      <c r="B2038" s="712"/>
      <c r="C2038" s="712"/>
      <c r="D2038" s="712" t="s">
        <v>246</v>
      </c>
      <c r="E2038" s="712" t="s">
        <v>188</v>
      </c>
      <c r="F2038" s="712" t="s">
        <v>1837</v>
      </c>
      <c r="G2038" s="712" t="s">
        <v>160</v>
      </c>
      <c r="H2038" s="712" t="s">
        <v>544</v>
      </c>
      <c r="I2038" s="715" t="s">
        <v>545</v>
      </c>
      <c r="J2038" s="716">
        <v>3480000</v>
      </c>
    </row>
    <row r="2039" spans="1:10">
      <c r="A2039" s="712"/>
      <c r="B2039" s="712"/>
      <c r="C2039" s="712"/>
      <c r="D2039" s="712" t="s">
        <v>246</v>
      </c>
      <c r="E2039" s="712" t="s">
        <v>188</v>
      </c>
      <c r="F2039" s="712" t="s">
        <v>1837</v>
      </c>
      <c r="G2039" s="712" t="s">
        <v>160</v>
      </c>
      <c r="H2039" s="712" t="s">
        <v>438</v>
      </c>
      <c r="I2039" s="715" t="s">
        <v>1786</v>
      </c>
      <c r="J2039" s="716">
        <v>2690000</v>
      </c>
    </row>
    <row r="2040" spans="1:10">
      <c r="A2040" s="712"/>
      <c r="B2040" s="712"/>
      <c r="C2040" s="712"/>
      <c r="D2040" s="712" t="s">
        <v>246</v>
      </c>
      <c r="E2040" s="712" t="s">
        <v>188</v>
      </c>
      <c r="F2040" s="712" t="s">
        <v>1837</v>
      </c>
      <c r="G2040" s="712" t="s">
        <v>160</v>
      </c>
      <c r="H2040" s="712" t="s">
        <v>549</v>
      </c>
      <c r="I2040" s="715" t="s">
        <v>550</v>
      </c>
      <c r="J2040" s="716">
        <v>142950000</v>
      </c>
    </row>
    <row r="2041" spans="1:10">
      <c r="A2041" s="712"/>
      <c r="B2041" s="712"/>
      <c r="C2041" s="712"/>
      <c r="D2041" s="712" t="s">
        <v>246</v>
      </c>
      <c r="E2041" s="712" t="s">
        <v>188</v>
      </c>
      <c r="F2041" s="712" t="s">
        <v>1837</v>
      </c>
      <c r="G2041" s="712" t="s">
        <v>160</v>
      </c>
      <c r="H2041" s="712" t="s">
        <v>551</v>
      </c>
      <c r="I2041" s="715" t="s">
        <v>133</v>
      </c>
      <c r="J2041" s="716">
        <v>86270000</v>
      </c>
    </row>
    <row r="2042" spans="1:10">
      <c r="A2042" s="712"/>
      <c r="B2042" s="712"/>
      <c r="C2042" s="712"/>
      <c r="D2042" s="712" t="s">
        <v>246</v>
      </c>
      <c r="E2042" s="712" t="s">
        <v>188</v>
      </c>
      <c r="F2042" s="712" t="s">
        <v>1837</v>
      </c>
      <c r="G2042" s="712" t="s">
        <v>125</v>
      </c>
      <c r="H2042" s="712"/>
      <c r="I2042" s="715" t="s">
        <v>126</v>
      </c>
      <c r="J2042" s="716">
        <v>30470000</v>
      </c>
    </row>
    <row r="2043" spans="1:10">
      <c r="A2043" s="712"/>
      <c r="B2043" s="712"/>
      <c r="C2043" s="712"/>
      <c r="D2043" s="712" t="s">
        <v>246</v>
      </c>
      <c r="E2043" s="712" t="s">
        <v>188</v>
      </c>
      <c r="F2043" s="712" t="s">
        <v>1837</v>
      </c>
      <c r="G2043" s="712" t="s">
        <v>125</v>
      </c>
      <c r="H2043" s="712" t="s">
        <v>430</v>
      </c>
      <c r="I2043" s="715" t="s">
        <v>431</v>
      </c>
      <c r="J2043" s="716">
        <v>320000</v>
      </c>
    </row>
    <row r="2044" spans="1:10">
      <c r="A2044" s="712"/>
      <c r="B2044" s="712"/>
      <c r="C2044" s="712"/>
      <c r="D2044" s="712" t="s">
        <v>246</v>
      </c>
      <c r="E2044" s="712" t="s">
        <v>188</v>
      </c>
      <c r="F2044" s="712" t="s">
        <v>1837</v>
      </c>
      <c r="G2044" s="712" t="s">
        <v>125</v>
      </c>
      <c r="H2044" s="712" t="s">
        <v>552</v>
      </c>
      <c r="I2044" s="715" t="s">
        <v>553</v>
      </c>
      <c r="J2044" s="716">
        <v>600000</v>
      </c>
    </row>
    <row r="2045" spans="1:10">
      <c r="A2045" s="712"/>
      <c r="B2045" s="712"/>
      <c r="C2045" s="712"/>
      <c r="D2045" s="712" t="s">
        <v>246</v>
      </c>
      <c r="E2045" s="712" t="s">
        <v>188</v>
      </c>
      <c r="F2045" s="712" t="s">
        <v>1837</v>
      </c>
      <c r="G2045" s="712" t="s">
        <v>125</v>
      </c>
      <c r="H2045" s="712" t="s">
        <v>127</v>
      </c>
      <c r="I2045" s="715" t="s">
        <v>128</v>
      </c>
      <c r="J2045" s="716">
        <v>1250000</v>
      </c>
    </row>
    <row r="2046" spans="1:10">
      <c r="A2046" s="712"/>
      <c r="B2046" s="712"/>
      <c r="C2046" s="712"/>
      <c r="D2046" s="712" t="s">
        <v>246</v>
      </c>
      <c r="E2046" s="712" t="s">
        <v>188</v>
      </c>
      <c r="F2046" s="712" t="s">
        <v>1837</v>
      </c>
      <c r="G2046" s="712" t="s">
        <v>125</v>
      </c>
      <c r="H2046" s="712" t="s">
        <v>584</v>
      </c>
      <c r="I2046" s="715" t="s">
        <v>135</v>
      </c>
      <c r="J2046" s="716">
        <v>28300000</v>
      </c>
    </row>
    <row r="2047" spans="1:10">
      <c r="A2047" s="712"/>
      <c r="B2047" s="712"/>
      <c r="C2047" s="712"/>
      <c r="D2047" s="712" t="s">
        <v>246</v>
      </c>
      <c r="E2047" s="712" t="s">
        <v>188</v>
      </c>
      <c r="F2047" s="712" t="s">
        <v>1837</v>
      </c>
      <c r="G2047" s="712" t="s">
        <v>554</v>
      </c>
      <c r="H2047" s="712"/>
      <c r="I2047" s="715" t="s">
        <v>555</v>
      </c>
      <c r="J2047" s="716">
        <v>4500000</v>
      </c>
    </row>
    <row r="2048" spans="1:10">
      <c r="A2048" s="712"/>
      <c r="B2048" s="712"/>
      <c r="C2048" s="712"/>
      <c r="D2048" s="712" t="s">
        <v>246</v>
      </c>
      <c r="E2048" s="712" t="s">
        <v>188</v>
      </c>
      <c r="F2048" s="712" t="s">
        <v>1837</v>
      </c>
      <c r="G2048" s="712" t="s">
        <v>554</v>
      </c>
      <c r="H2048" s="712" t="s">
        <v>243</v>
      </c>
      <c r="I2048" s="715" t="s">
        <v>244</v>
      </c>
      <c r="J2048" s="716">
        <v>4500000</v>
      </c>
    </row>
    <row r="2049" spans="1:10" ht="26.4">
      <c r="A2049" s="712"/>
      <c r="B2049" s="712"/>
      <c r="C2049" s="712"/>
      <c r="D2049" s="712" t="s">
        <v>246</v>
      </c>
      <c r="E2049" s="712" t="s">
        <v>188</v>
      </c>
      <c r="F2049" s="712" t="s">
        <v>1837</v>
      </c>
      <c r="G2049" s="712" t="s">
        <v>130</v>
      </c>
      <c r="H2049" s="712"/>
      <c r="I2049" s="715" t="s">
        <v>131</v>
      </c>
      <c r="J2049" s="716">
        <v>6310000</v>
      </c>
    </row>
    <row r="2050" spans="1:10">
      <c r="A2050" s="712"/>
      <c r="B2050" s="712"/>
      <c r="C2050" s="712"/>
      <c r="D2050" s="712" t="s">
        <v>246</v>
      </c>
      <c r="E2050" s="712" t="s">
        <v>188</v>
      </c>
      <c r="F2050" s="712" t="s">
        <v>1837</v>
      </c>
      <c r="G2050" s="712" t="s">
        <v>130</v>
      </c>
      <c r="H2050" s="712" t="s">
        <v>585</v>
      </c>
      <c r="I2050" s="715" t="s">
        <v>1799</v>
      </c>
      <c r="J2050" s="716">
        <v>6310000</v>
      </c>
    </row>
    <row r="2051" spans="1:10">
      <c r="A2051" s="712"/>
      <c r="B2051" s="712"/>
      <c r="C2051" s="712"/>
      <c r="D2051" s="712" t="s">
        <v>246</v>
      </c>
      <c r="E2051" s="712" t="s">
        <v>188</v>
      </c>
      <c r="F2051" s="712" t="s">
        <v>1837</v>
      </c>
      <c r="G2051" s="712" t="s">
        <v>134</v>
      </c>
      <c r="H2051" s="712"/>
      <c r="I2051" s="715" t="s">
        <v>135</v>
      </c>
      <c r="J2051" s="716">
        <v>587064000</v>
      </c>
    </row>
    <row r="2052" spans="1:10">
      <c r="A2052" s="712"/>
      <c r="B2052" s="712"/>
      <c r="C2052" s="712"/>
      <c r="D2052" s="712" t="s">
        <v>246</v>
      </c>
      <c r="E2052" s="712" t="s">
        <v>188</v>
      </c>
      <c r="F2052" s="712" t="s">
        <v>1837</v>
      </c>
      <c r="G2052" s="712" t="s">
        <v>134</v>
      </c>
      <c r="H2052" s="712" t="s">
        <v>137</v>
      </c>
      <c r="I2052" s="715" t="s">
        <v>138</v>
      </c>
      <c r="J2052" s="716">
        <v>23873000</v>
      </c>
    </row>
    <row r="2053" spans="1:10">
      <c r="A2053" s="712"/>
      <c r="B2053" s="712"/>
      <c r="C2053" s="712"/>
      <c r="D2053" s="712" t="s">
        <v>246</v>
      </c>
      <c r="E2053" s="712" t="s">
        <v>188</v>
      </c>
      <c r="F2053" s="712" t="s">
        <v>1837</v>
      </c>
      <c r="G2053" s="712" t="s">
        <v>134</v>
      </c>
      <c r="H2053" s="712" t="s">
        <v>139</v>
      </c>
      <c r="I2053" s="715" t="s">
        <v>140</v>
      </c>
      <c r="J2053" s="716">
        <v>563191000</v>
      </c>
    </row>
    <row r="2054" spans="1:10" ht="26.4">
      <c r="A2054" s="712"/>
      <c r="B2054" s="712"/>
      <c r="C2054" s="712"/>
      <c r="D2054" s="712" t="s">
        <v>246</v>
      </c>
      <c r="E2054" s="712" t="s">
        <v>223</v>
      </c>
      <c r="F2054" s="712"/>
      <c r="G2054" s="712"/>
      <c r="H2054" s="712"/>
      <c r="I2054" s="715" t="s">
        <v>1765</v>
      </c>
      <c r="J2054" s="716">
        <v>4919574331</v>
      </c>
    </row>
    <row r="2055" spans="1:10">
      <c r="A2055" s="712"/>
      <c r="B2055" s="712"/>
      <c r="C2055" s="712"/>
      <c r="D2055" s="712" t="s">
        <v>246</v>
      </c>
      <c r="E2055" s="712" t="s">
        <v>223</v>
      </c>
      <c r="F2055" s="712" t="s">
        <v>1766</v>
      </c>
      <c r="G2055" s="712"/>
      <c r="H2055" s="712"/>
      <c r="I2055" s="715" t="s">
        <v>1767</v>
      </c>
      <c r="J2055" s="716">
        <v>4919574331</v>
      </c>
    </row>
    <row r="2056" spans="1:10">
      <c r="A2056" s="712"/>
      <c r="B2056" s="712"/>
      <c r="C2056" s="712"/>
      <c r="D2056" s="712" t="s">
        <v>246</v>
      </c>
      <c r="E2056" s="712" t="s">
        <v>223</v>
      </c>
      <c r="F2056" s="712" t="s">
        <v>1766</v>
      </c>
      <c r="G2056" s="712" t="s">
        <v>96</v>
      </c>
      <c r="H2056" s="712"/>
      <c r="I2056" s="715" t="s">
        <v>97</v>
      </c>
      <c r="J2056" s="716">
        <v>18536831</v>
      </c>
    </row>
    <row r="2057" spans="1:10">
      <c r="A2057" s="712"/>
      <c r="B2057" s="712"/>
      <c r="C2057" s="712"/>
      <c r="D2057" s="712" t="s">
        <v>246</v>
      </c>
      <c r="E2057" s="712" t="s">
        <v>223</v>
      </c>
      <c r="F2057" s="712" t="s">
        <v>1766</v>
      </c>
      <c r="G2057" s="712" t="s">
        <v>96</v>
      </c>
      <c r="H2057" s="712" t="s">
        <v>864</v>
      </c>
      <c r="I2057" s="715" t="s">
        <v>1770</v>
      </c>
      <c r="J2057" s="716">
        <v>18536831</v>
      </c>
    </row>
    <row r="2058" spans="1:10">
      <c r="A2058" s="712"/>
      <c r="B2058" s="712"/>
      <c r="C2058" s="712"/>
      <c r="D2058" s="712" t="s">
        <v>246</v>
      </c>
      <c r="E2058" s="712" t="s">
        <v>223</v>
      </c>
      <c r="F2058" s="712" t="s">
        <v>1766</v>
      </c>
      <c r="G2058" s="712" t="s">
        <v>426</v>
      </c>
      <c r="H2058" s="712"/>
      <c r="I2058" s="715" t="s">
        <v>427</v>
      </c>
      <c r="J2058" s="716">
        <v>17267500</v>
      </c>
    </row>
    <row r="2059" spans="1:10">
      <c r="A2059" s="712"/>
      <c r="B2059" s="712"/>
      <c r="C2059" s="712"/>
      <c r="D2059" s="712" t="s">
        <v>246</v>
      </c>
      <c r="E2059" s="712" t="s">
        <v>223</v>
      </c>
      <c r="F2059" s="712" t="s">
        <v>1766</v>
      </c>
      <c r="G2059" s="712" t="s">
        <v>426</v>
      </c>
      <c r="H2059" s="712" t="s">
        <v>428</v>
      </c>
      <c r="I2059" s="715" t="s">
        <v>1774</v>
      </c>
      <c r="J2059" s="716">
        <v>6027500</v>
      </c>
    </row>
    <row r="2060" spans="1:10">
      <c r="A2060" s="712"/>
      <c r="B2060" s="712"/>
      <c r="C2060" s="712"/>
      <c r="D2060" s="712" t="s">
        <v>246</v>
      </c>
      <c r="E2060" s="712" t="s">
        <v>223</v>
      </c>
      <c r="F2060" s="712" t="s">
        <v>1766</v>
      </c>
      <c r="G2060" s="712" t="s">
        <v>426</v>
      </c>
      <c r="H2060" s="712" t="s">
        <v>336</v>
      </c>
      <c r="I2060" s="715" t="s">
        <v>1876</v>
      </c>
      <c r="J2060" s="716">
        <v>11000000</v>
      </c>
    </row>
    <row r="2061" spans="1:10">
      <c r="A2061" s="712"/>
      <c r="B2061" s="712"/>
      <c r="C2061" s="712"/>
      <c r="D2061" s="712" t="s">
        <v>246</v>
      </c>
      <c r="E2061" s="712" t="s">
        <v>223</v>
      </c>
      <c r="F2061" s="712" t="s">
        <v>1766</v>
      </c>
      <c r="G2061" s="712" t="s">
        <v>426</v>
      </c>
      <c r="H2061" s="712" t="s">
        <v>429</v>
      </c>
      <c r="I2061" s="715" t="s">
        <v>1775</v>
      </c>
      <c r="J2061" s="716">
        <v>240000</v>
      </c>
    </row>
    <row r="2062" spans="1:10">
      <c r="A2062" s="712"/>
      <c r="B2062" s="712"/>
      <c r="C2062" s="712"/>
      <c r="D2062" s="712" t="s">
        <v>246</v>
      </c>
      <c r="E2062" s="712" t="s">
        <v>223</v>
      </c>
      <c r="F2062" s="712" t="s">
        <v>1766</v>
      </c>
      <c r="G2062" s="712" t="s">
        <v>109</v>
      </c>
      <c r="H2062" s="712"/>
      <c r="I2062" s="715" t="s">
        <v>110</v>
      </c>
      <c r="J2062" s="716">
        <v>34800000</v>
      </c>
    </row>
    <row r="2063" spans="1:10">
      <c r="A2063" s="712"/>
      <c r="B2063" s="712"/>
      <c r="C2063" s="712"/>
      <c r="D2063" s="712" t="s">
        <v>246</v>
      </c>
      <c r="E2063" s="712" t="s">
        <v>223</v>
      </c>
      <c r="F2063" s="712" t="s">
        <v>1766</v>
      </c>
      <c r="G2063" s="712" t="s">
        <v>109</v>
      </c>
      <c r="H2063" s="712" t="s">
        <v>111</v>
      </c>
      <c r="I2063" s="715" t="s">
        <v>135</v>
      </c>
      <c r="J2063" s="716">
        <v>34800000</v>
      </c>
    </row>
    <row r="2064" spans="1:10">
      <c r="A2064" s="712"/>
      <c r="B2064" s="712"/>
      <c r="C2064" s="712"/>
      <c r="D2064" s="712" t="s">
        <v>246</v>
      </c>
      <c r="E2064" s="712" t="s">
        <v>223</v>
      </c>
      <c r="F2064" s="712" t="s">
        <v>1766</v>
      </c>
      <c r="G2064" s="712" t="s">
        <v>112</v>
      </c>
      <c r="H2064" s="712"/>
      <c r="I2064" s="715" t="s">
        <v>113</v>
      </c>
      <c r="J2064" s="716">
        <v>4000000</v>
      </c>
    </row>
    <row r="2065" spans="1:10">
      <c r="A2065" s="712"/>
      <c r="B2065" s="712"/>
      <c r="C2065" s="712"/>
      <c r="D2065" s="712" t="s">
        <v>246</v>
      </c>
      <c r="E2065" s="712" t="s">
        <v>223</v>
      </c>
      <c r="F2065" s="712" t="s">
        <v>1766</v>
      </c>
      <c r="G2065" s="712" t="s">
        <v>112</v>
      </c>
      <c r="H2065" s="712" t="s">
        <v>156</v>
      </c>
      <c r="I2065" s="715" t="s">
        <v>1779</v>
      </c>
      <c r="J2065" s="716">
        <v>4000000</v>
      </c>
    </row>
    <row r="2066" spans="1:10">
      <c r="A2066" s="712"/>
      <c r="B2066" s="712"/>
      <c r="C2066" s="712"/>
      <c r="D2066" s="712" t="s">
        <v>246</v>
      </c>
      <c r="E2066" s="712" t="s">
        <v>223</v>
      </c>
      <c r="F2066" s="712" t="s">
        <v>1766</v>
      </c>
      <c r="G2066" s="712" t="s">
        <v>115</v>
      </c>
      <c r="H2066" s="712"/>
      <c r="I2066" s="715" t="s">
        <v>1781</v>
      </c>
      <c r="J2066" s="716">
        <v>240800000</v>
      </c>
    </row>
    <row r="2067" spans="1:10">
      <c r="A2067" s="712"/>
      <c r="B2067" s="712"/>
      <c r="C2067" s="712"/>
      <c r="D2067" s="712" t="s">
        <v>246</v>
      </c>
      <c r="E2067" s="712" t="s">
        <v>223</v>
      </c>
      <c r="F2067" s="712" t="s">
        <v>1766</v>
      </c>
      <c r="G2067" s="712" t="s">
        <v>115</v>
      </c>
      <c r="H2067" s="712" t="s">
        <v>116</v>
      </c>
      <c r="I2067" s="715" t="s">
        <v>117</v>
      </c>
      <c r="J2067" s="716">
        <v>193720000</v>
      </c>
    </row>
    <row r="2068" spans="1:10">
      <c r="A2068" s="712"/>
      <c r="B2068" s="712"/>
      <c r="C2068" s="712"/>
      <c r="D2068" s="712" t="s">
        <v>246</v>
      </c>
      <c r="E2068" s="712" t="s">
        <v>223</v>
      </c>
      <c r="F2068" s="712" t="s">
        <v>1766</v>
      </c>
      <c r="G2068" s="712" t="s">
        <v>115</v>
      </c>
      <c r="H2068" s="712" t="s">
        <v>147</v>
      </c>
      <c r="I2068" s="715" t="s">
        <v>148</v>
      </c>
      <c r="J2068" s="716">
        <v>25960000</v>
      </c>
    </row>
    <row r="2069" spans="1:10">
      <c r="A2069" s="712"/>
      <c r="B2069" s="712"/>
      <c r="C2069" s="712"/>
      <c r="D2069" s="712" t="s">
        <v>246</v>
      </c>
      <c r="E2069" s="712" t="s">
        <v>223</v>
      </c>
      <c r="F2069" s="712" t="s">
        <v>1766</v>
      </c>
      <c r="G2069" s="712" t="s">
        <v>115</v>
      </c>
      <c r="H2069" s="712" t="s">
        <v>4</v>
      </c>
      <c r="I2069" s="715" t="s">
        <v>1782</v>
      </c>
      <c r="J2069" s="716">
        <v>14180000</v>
      </c>
    </row>
    <row r="2070" spans="1:10">
      <c r="A2070" s="712"/>
      <c r="B2070" s="712"/>
      <c r="C2070" s="712"/>
      <c r="D2070" s="712" t="s">
        <v>246</v>
      </c>
      <c r="E2070" s="712" t="s">
        <v>223</v>
      </c>
      <c r="F2070" s="712" t="s">
        <v>1766</v>
      </c>
      <c r="G2070" s="712" t="s">
        <v>115</v>
      </c>
      <c r="H2070" s="712" t="s">
        <v>118</v>
      </c>
      <c r="I2070" s="715" t="s">
        <v>119</v>
      </c>
      <c r="J2070" s="716">
        <v>6940000</v>
      </c>
    </row>
    <row r="2071" spans="1:10">
      <c r="A2071" s="712"/>
      <c r="B2071" s="712"/>
      <c r="C2071" s="712"/>
      <c r="D2071" s="712" t="s">
        <v>246</v>
      </c>
      <c r="E2071" s="712" t="s">
        <v>223</v>
      </c>
      <c r="F2071" s="712" t="s">
        <v>1766</v>
      </c>
      <c r="G2071" s="712" t="s">
        <v>120</v>
      </c>
      <c r="H2071" s="712"/>
      <c r="I2071" s="715" t="s">
        <v>121</v>
      </c>
      <c r="J2071" s="716">
        <v>253590000</v>
      </c>
    </row>
    <row r="2072" spans="1:10">
      <c r="A2072" s="712"/>
      <c r="B2072" s="712"/>
      <c r="C2072" s="712"/>
      <c r="D2072" s="712" t="s">
        <v>246</v>
      </c>
      <c r="E2072" s="712" t="s">
        <v>223</v>
      </c>
      <c r="F2072" s="712" t="s">
        <v>1766</v>
      </c>
      <c r="G2072" s="712" t="s">
        <v>120</v>
      </c>
      <c r="H2072" s="712" t="s">
        <v>315</v>
      </c>
      <c r="I2072" s="715" t="s">
        <v>1831</v>
      </c>
      <c r="J2072" s="716">
        <v>253290000</v>
      </c>
    </row>
    <row r="2073" spans="1:10">
      <c r="A2073" s="712"/>
      <c r="B2073" s="712"/>
      <c r="C2073" s="712"/>
      <c r="D2073" s="712" t="s">
        <v>246</v>
      </c>
      <c r="E2073" s="712" t="s">
        <v>223</v>
      </c>
      <c r="F2073" s="712" t="s">
        <v>1766</v>
      </c>
      <c r="G2073" s="712" t="s">
        <v>120</v>
      </c>
      <c r="H2073" s="712" t="s">
        <v>159</v>
      </c>
      <c r="I2073" s="715" t="s">
        <v>143</v>
      </c>
      <c r="J2073" s="716">
        <v>300000</v>
      </c>
    </row>
    <row r="2074" spans="1:10">
      <c r="A2074" s="712"/>
      <c r="B2074" s="712"/>
      <c r="C2074" s="712"/>
      <c r="D2074" s="712" t="s">
        <v>246</v>
      </c>
      <c r="E2074" s="712" t="s">
        <v>223</v>
      </c>
      <c r="F2074" s="712" t="s">
        <v>1766</v>
      </c>
      <c r="G2074" s="712" t="s">
        <v>160</v>
      </c>
      <c r="H2074" s="712"/>
      <c r="I2074" s="715" t="s">
        <v>161</v>
      </c>
      <c r="J2074" s="716">
        <v>1576802000</v>
      </c>
    </row>
    <row r="2075" spans="1:10">
      <c r="A2075" s="712"/>
      <c r="B2075" s="712"/>
      <c r="C2075" s="712"/>
      <c r="D2075" s="712" t="s">
        <v>246</v>
      </c>
      <c r="E2075" s="712" t="s">
        <v>223</v>
      </c>
      <c r="F2075" s="712" t="s">
        <v>1766</v>
      </c>
      <c r="G2075" s="712" t="s">
        <v>160</v>
      </c>
      <c r="H2075" s="712" t="s">
        <v>162</v>
      </c>
      <c r="I2075" s="715" t="s">
        <v>163</v>
      </c>
      <c r="J2075" s="716">
        <v>78947000</v>
      </c>
    </row>
    <row r="2076" spans="1:10">
      <c r="A2076" s="712"/>
      <c r="B2076" s="712"/>
      <c r="C2076" s="712"/>
      <c r="D2076" s="712" t="s">
        <v>246</v>
      </c>
      <c r="E2076" s="712" t="s">
        <v>223</v>
      </c>
      <c r="F2076" s="712" t="s">
        <v>1766</v>
      </c>
      <c r="G2076" s="712" t="s">
        <v>160</v>
      </c>
      <c r="H2076" s="712" t="s">
        <v>544</v>
      </c>
      <c r="I2076" s="715" t="s">
        <v>545</v>
      </c>
      <c r="J2076" s="716">
        <v>2000000</v>
      </c>
    </row>
    <row r="2077" spans="1:10">
      <c r="A2077" s="712"/>
      <c r="B2077" s="712"/>
      <c r="C2077" s="712"/>
      <c r="D2077" s="712" t="s">
        <v>246</v>
      </c>
      <c r="E2077" s="712" t="s">
        <v>223</v>
      </c>
      <c r="F2077" s="712" t="s">
        <v>1766</v>
      </c>
      <c r="G2077" s="712" t="s">
        <v>160</v>
      </c>
      <c r="H2077" s="712" t="s">
        <v>547</v>
      </c>
      <c r="I2077" s="715" t="s">
        <v>548</v>
      </c>
      <c r="J2077" s="716">
        <v>4400000</v>
      </c>
    </row>
    <row r="2078" spans="1:10">
      <c r="A2078" s="712"/>
      <c r="B2078" s="712"/>
      <c r="C2078" s="712"/>
      <c r="D2078" s="712" t="s">
        <v>246</v>
      </c>
      <c r="E2078" s="712" t="s">
        <v>223</v>
      </c>
      <c r="F2078" s="712" t="s">
        <v>1766</v>
      </c>
      <c r="G2078" s="712" t="s">
        <v>160</v>
      </c>
      <c r="H2078" s="712" t="s">
        <v>438</v>
      </c>
      <c r="I2078" s="715" t="s">
        <v>1786</v>
      </c>
      <c r="J2078" s="716">
        <v>1240000</v>
      </c>
    </row>
    <row r="2079" spans="1:10">
      <c r="A2079" s="712"/>
      <c r="B2079" s="712"/>
      <c r="C2079" s="712"/>
      <c r="D2079" s="712" t="s">
        <v>246</v>
      </c>
      <c r="E2079" s="712" t="s">
        <v>223</v>
      </c>
      <c r="F2079" s="712" t="s">
        <v>1766</v>
      </c>
      <c r="G2079" s="712" t="s">
        <v>160</v>
      </c>
      <c r="H2079" s="712" t="s">
        <v>549</v>
      </c>
      <c r="I2079" s="715" t="s">
        <v>550</v>
      </c>
      <c r="J2079" s="716">
        <v>765240000</v>
      </c>
    </row>
    <row r="2080" spans="1:10">
      <c r="A2080" s="712"/>
      <c r="B2080" s="712"/>
      <c r="C2080" s="712"/>
      <c r="D2080" s="712" t="s">
        <v>246</v>
      </c>
      <c r="E2080" s="712" t="s">
        <v>223</v>
      </c>
      <c r="F2080" s="712" t="s">
        <v>1766</v>
      </c>
      <c r="G2080" s="712" t="s">
        <v>160</v>
      </c>
      <c r="H2080" s="712" t="s">
        <v>551</v>
      </c>
      <c r="I2080" s="715" t="s">
        <v>133</v>
      </c>
      <c r="J2080" s="716">
        <v>724975000</v>
      </c>
    </row>
    <row r="2081" spans="1:10">
      <c r="A2081" s="712"/>
      <c r="B2081" s="712"/>
      <c r="C2081" s="712"/>
      <c r="D2081" s="712" t="s">
        <v>246</v>
      </c>
      <c r="E2081" s="712" t="s">
        <v>223</v>
      </c>
      <c r="F2081" s="712" t="s">
        <v>1766</v>
      </c>
      <c r="G2081" s="712" t="s">
        <v>125</v>
      </c>
      <c r="H2081" s="712"/>
      <c r="I2081" s="715" t="s">
        <v>126</v>
      </c>
      <c r="J2081" s="716">
        <v>42600000</v>
      </c>
    </row>
    <row r="2082" spans="1:10">
      <c r="A2082" s="712"/>
      <c r="B2082" s="712"/>
      <c r="C2082" s="712"/>
      <c r="D2082" s="712" t="s">
        <v>246</v>
      </c>
      <c r="E2082" s="712" t="s">
        <v>223</v>
      </c>
      <c r="F2082" s="712" t="s">
        <v>1766</v>
      </c>
      <c r="G2082" s="712" t="s">
        <v>125</v>
      </c>
      <c r="H2082" s="712" t="s">
        <v>430</v>
      </c>
      <c r="I2082" s="715" t="s">
        <v>431</v>
      </c>
      <c r="J2082" s="716">
        <v>100000</v>
      </c>
    </row>
    <row r="2083" spans="1:10">
      <c r="A2083" s="712"/>
      <c r="B2083" s="712"/>
      <c r="C2083" s="712"/>
      <c r="D2083" s="712" t="s">
        <v>246</v>
      </c>
      <c r="E2083" s="712" t="s">
        <v>223</v>
      </c>
      <c r="F2083" s="712" t="s">
        <v>1766</v>
      </c>
      <c r="G2083" s="712" t="s">
        <v>125</v>
      </c>
      <c r="H2083" s="712" t="s">
        <v>552</v>
      </c>
      <c r="I2083" s="715" t="s">
        <v>553</v>
      </c>
      <c r="J2083" s="716">
        <v>19700000</v>
      </c>
    </row>
    <row r="2084" spans="1:10">
      <c r="A2084" s="712"/>
      <c r="B2084" s="712"/>
      <c r="C2084" s="712"/>
      <c r="D2084" s="712" t="s">
        <v>246</v>
      </c>
      <c r="E2084" s="712" t="s">
        <v>223</v>
      </c>
      <c r="F2084" s="712" t="s">
        <v>1766</v>
      </c>
      <c r="G2084" s="712" t="s">
        <v>125</v>
      </c>
      <c r="H2084" s="712" t="s">
        <v>127</v>
      </c>
      <c r="I2084" s="715" t="s">
        <v>128</v>
      </c>
      <c r="J2084" s="716">
        <v>21000000</v>
      </c>
    </row>
    <row r="2085" spans="1:10">
      <c r="A2085" s="712"/>
      <c r="B2085" s="712"/>
      <c r="C2085" s="712"/>
      <c r="D2085" s="712" t="s">
        <v>246</v>
      </c>
      <c r="E2085" s="712" t="s">
        <v>223</v>
      </c>
      <c r="F2085" s="712" t="s">
        <v>1766</v>
      </c>
      <c r="G2085" s="712" t="s">
        <v>125</v>
      </c>
      <c r="H2085" s="712" t="s">
        <v>129</v>
      </c>
      <c r="I2085" s="715" t="s">
        <v>1787</v>
      </c>
      <c r="J2085" s="716">
        <v>1800000</v>
      </c>
    </row>
    <row r="2086" spans="1:10">
      <c r="A2086" s="712"/>
      <c r="B2086" s="712"/>
      <c r="C2086" s="712"/>
      <c r="D2086" s="712" t="s">
        <v>246</v>
      </c>
      <c r="E2086" s="712" t="s">
        <v>223</v>
      </c>
      <c r="F2086" s="712" t="s">
        <v>1766</v>
      </c>
      <c r="G2086" s="712" t="s">
        <v>554</v>
      </c>
      <c r="H2086" s="712"/>
      <c r="I2086" s="715" t="s">
        <v>555</v>
      </c>
      <c r="J2086" s="716">
        <v>71350000</v>
      </c>
    </row>
    <row r="2087" spans="1:10">
      <c r="A2087" s="712"/>
      <c r="B2087" s="712"/>
      <c r="C2087" s="712"/>
      <c r="D2087" s="712" t="s">
        <v>246</v>
      </c>
      <c r="E2087" s="712" t="s">
        <v>223</v>
      </c>
      <c r="F2087" s="712" t="s">
        <v>1766</v>
      </c>
      <c r="G2087" s="712" t="s">
        <v>554</v>
      </c>
      <c r="H2087" s="712" t="s">
        <v>556</v>
      </c>
      <c r="I2087" s="715" t="s">
        <v>557</v>
      </c>
      <c r="J2087" s="716">
        <v>51950000</v>
      </c>
    </row>
    <row r="2088" spans="1:10">
      <c r="A2088" s="712"/>
      <c r="B2088" s="712"/>
      <c r="C2088" s="712"/>
      <c r="D2088" s="712" t="s">
        <v>246</v>
      </c>
      <c r="E2088" s="712" t="s">
        <v>223</v>
      </c>
      <c r="F2088" s="712" t="s">
        <v>1766</v>
      </c>
      <c r="G2088" s="712" t="s">
        <v>554</v>
      </c>
      <c r="H2088" s="712" t="s">
        <v>206</v>
      </c>
      <c r="I2088" s="715" t="s">
        <v>207</v>
      </c>
      <c r="J2088" s="716">
        <v>13500000</v>
      </c>
    </row>
    <row r="2089" spans="1:10">
      <c r="A2089" s="712"/>
      <c r="B2089" s="712"/>
      <c r="C2089" s="712"/>
      <c r="D2089" s="712" t="s">
        <v>246</v>
      </c>
      <c r="E2089" s="712" t="s">
        <v>223</v>
      </c>
      <c r="F2089" s="712" t="s">
        <v>1766</v>
      </c>
      <c r="G2089" s="712" t="s">
        <v>554</v>
      </c>
      <c r="H2089" s="712" t="s">
        <v>558</v>
      </c>
      <c r="I2089" s="715" t="s">
        <v>559</v>
      </c>
      <c r="J2089" s="716">
        <v>5900000</v>
      </c>
    </row>
    <row r="2090" spans="1:10" ht="39.6">
      <c r="A2090" s="712"/>
      <c r="B2090" s="712"/>
      <c r="C2090" s="712"/>
      <c r="D2090" s="712" t="s">
        <v>246</v>
      </c>
      <c r="E2090" s="712" t="s">
        <v>223</v>
      </c>
      <c r="F2090" s="712" t="s">
        <v>1766</v>
      </c>
      <c r="G2090" s="712" t="s">
        <v>560</v>
      </c>
      <c r="H2090" s="712"/>
      <c r="I2090" s="715" t="s">
        <v>1790</v>
      </c>
      <c r="J2090" s="716">
        <v>22030000</v>
      </c>
    </row>
    <row r="2091" spans="1:10">
      <c r="A2091" s="712"/>
      <c r="B2091" s="712"/>
      <c r="C2091" s="712"/>
      <c r="D2091" s="712" t="s">
        <v>246</v>
      </c>
      <c r="E2091" s="712" t="s">
        <v>223</v>
      </c>
      <c r="F2091" s="712" t="s">
        <v>1766</v>
      </c>
      <c r="G2091" s="712" t="s">
        <v>560</v>
      </c>
      <c r="H2091" s="712" t="s">
        <v>418</v>
      </c>
      <c r="I2091" s="715" t="s">
        <v>1793</v>
      </c>
      <c r="J2091" s="716">
        <v>22030000</v>
      </c>
    </row>
    <row r="2092" spans="1:10" ht="26.4">
      <c r="A2092" s="712"/>
      <c r="B2092" s="712"/>
      <c r="C2092" s="712"/>
      <c r="D2092" s="712" t="s">
        <v>246</v>
      </c>
      <c r="E2092" s="712" t="s">
        <v>223</v>
      </c>
      <c r="F2092" s="712" t="s">
        <v>1766</v>
      </c>
      <c r="G2092" s="712" t="s">
        <v>1796</v>
      </c>
      <c r="H2092" s="712"/>
      <c r="I2092" s="715" t="s">
        <v>1797</v>
      </c>
      <c r="J2092" s="716">
        <v>51000000</v>
      </c>
    </row>
    <row r="2093" spans="1:10">
      <c r="A2093" s="712"/>
      <c r="B2093" s="712"/>
      <c r="C2093" s="712"/>
      <c r="D2093" s="712" t="s">
        <v>246</v>
      </c>
      <c r="E2093" s="712" t="s">
        <v>223</v>
      </c>
      <c r="F2093" s="712" t="s">
        <v>1766</v>
      </c>
      <c r="G2093" s="712" t="s">
        <v>1796</v>
      </c>
      <c r="H2093" s="712" t="s">
        <v>1798</v>
      </c>
      <c r="I2093" s="715" t="s">
        <v>1793</v>
      </c>
      <c r="J2093" s="716">
        <v>51000000</v>
      </c>
    </row>
    <row r="2094" spans="1:10" ht="26.4">
      <c r="A2094" s="712"/>
      <c r="B2094" s="712"/>
      <c r="C2094" s="712"/>
      <c r="D2094" s="712" t="s">
        <v>246</v>
      </c>
      <c r="E2094" s="712" t="s">
        <v>223</v>
      </c>
      <c r="F2094" s="712" t="s">
        <v>1766</v>
      </c>
      <c r="G2094" s="712" t="s">
        <v>130</v>
      </c>
      <c r="H2094" s="712"/>
      <c r="I2094" s="715" t="s">
        <v>131</v>
      </c>
      <c r="J2094" s="716">
        <v>105067000</v>
      </c>
    </row>
    <row r="2095" spans="1:10">
      <c r="A2095" s="712"/>
      <c r="B2095" s="712"/>
      <c r="C2095" s="712"/>
      <c r="D2095" s="712" t="s">
        <v>246</v>
      </c>
      <c r="E2095" s="712" t="s">
        <v>223</v>
      </c>
      <c r="F2095" s="712" t="s">
        <v>1766</v>
      </c>
      <c r="G2095" s="712" t="s">
        <v>130</v>
      </c>
      <c r="H2095" s="712" t="s">
        <v>585</v>
      </c>
      <c r="I2095" s="715" t="s">
        <v>1799</v>
      </c>
      <c r="J2095" s="716">
        <v>34787000</v>
      </c>
    </row>
    <row r="2096" spans="1:10" ht="26.4">
      <c r="A2096" s="712"/>
      <c r="B2096" s="712"/>
      <c r="C2096" s="712"/>
      <c r="D2096" s="712" t="s">
        <v>246</v>
      </c>
      <c r="E2096" s="712" t="s">
        <v>223</v>
      </c>
      <c r="F2096" s="712" t="s">
        <v>1766</v>
      </c>
      <c r="G2096" s="712" t="s">
        <v>130</v>
      </c>
      <c r="H2096" s="712" t="s">
        <v>14</v>
      </c>
      <c r="I2096" s="715" t="s">
        <v>1800</v>
      </c>
      <c r="J2096" s="716">
        <v>3000000</v>
      </c>
    </row>
    <row r="2097" spans="1:11">
      <c r="A2097" s="712"/>
      <c r="B2097" s="712"/>
      <c r="C2097" s="712"/>
      <c r="D2097" s="712" t="s">
        <v>246</v>
      </c>
      <c r="E2097" s="712" t="s">
        <v>223</v>
      </c>
      <c r="F2097" s="712" t="s">
        <v>1766</v>
      </c>
      <c r="G2097" s="712" t="s">
        <v>130</v>
      </c>
      <c r="H2097" s="712" t="s">
        <v>132</v>
      </c>
      <c r="I2097" s="715" t="s">
        <v>135</v>
      </c>
      <c r="J2097" s="716">
        <v>67280000</v>
      </c>
    </row>
    <row r="2098" spans="1:11">
      <c r="A2098" s="712"/>
      <c r="B2098" s="712"/>
      <c r="C2098" s="712"/>
      <c r="D2098" s="712" t="s">
        <v>246</v>
      </c>
      <c r="E2098" s="712" t="s">
        <v>223</v>
      </c>
      <c r="F2098" s="712" t="s">
        <v>1766</v>
      </c>
      <c r="G2098" s="712" t="s">
        <v>134</v>
      </c>
      <c r="H2098" s="712"/>
      <c r="I2098" s="715" t="s">
        <v>135</v>
      </c>
      <c r="J2098" s="716">
        <v>2404231000</v>
      </c>
    </row>
    <row r="2099" spans="1:11">
      <c r="A2099" s="712"/>
      <c r="B2099" s="712"/>
      <c r="C2099" s="712"/>
      <c r="D2099" s="712" t="s">
        <v>246</v>
      </c>
      <c r="E2099" s="712" t="s">
        <v>223</v>
      </c>
      <c r="F2099" s="712" t="s">
        <v>1766</v>
      </c>
      <c r="G2099" s="712" t="s">
        <v>134</v>
      </c>
      <c r="H2099" s="712" t="s">
        <v>137</v>
      </c>
      <c r="I2099" s="715" t="s">
        <v>138</v>
      </c>
      <c r="J2099" s="716">
        <v>141624500</v>
      </c>
    </row>
    <row r="2100" spans="1:11">
      <c r="A2100" s="712"/>
      <c r="B2100" s="712"/>
      <c r="C2100" s="712"/>
      <c r="D2100" s="712" t="s">
        <v>246</v>
      </c>
      <c r="E2100" s="712" t="s">
        <v>223</v>
      </c>
      <c r="F2100" s="712" t="s">
        <v>1766</v>
      </c>
      <c r="G2100" s="712" t="s">
        <v>134</v>
      </c>
      <c r="H2100" s="712" t="s">
        <v>139</v>
      </c>
      <c r="I2100" s="715" t="s">
        <v>140</v>
      </c>
      <c r="J2100" s="716">
        <v>2262606500</v>
      </c>
    </row>
    <row r="2101" spans="1:11">
      <c r="A2101" s="712"/>
      <c r="B2101" s="712"/>
      <c r="C2101" s="712"/>
      <c r="D2101" s="712" t="s">
        <v>246</v>
      </c>
      <c r="E2101" s="712" t="s">
        <v>223</v>
      </c>
      <c r="F2101" s="712" t="s">
        <v>1766</v>
      </c>
      <c r="G2101" s="712" t="s">
        <v>424</v>
      </c>
      <c r="H2101" s="712"/>
      <c r="I2101" s="715" t="s">
        <v>425</v>
      </c>
      <c r="J2101" s="716">
        <v>77500000</v>
      </c>
    </row>
    <row r="2102" spans="1:11">
      <c r="A2102" s="712"/>
      <c r="B2102" s="712"/>
      <c r="C2102" s="712"/>
      <c r="D2102" s="712" t="s">
        <v>246</v>
      </c>
      <c r="E2102" s="712" t="s">
        <v>223</v>
      </c>
      <c r="F2102" s="712" t="s">
        <v>1766</v>
      </c>
      <c r="G2102" s="712" t="s">
        <v>424</v>
      </c>
      <c r="H2102" s="712" t="s">
        <v>203</v>
      </c>
      <c r="I2102" s="715" t="s">
        <v>135</v>
      </c>
      <c r="J2102" s="716">
        <v>77500000</v>
      </c>
    </row>
    <row r="2103" spans="1:11">
      <c r="A2103" s="1430" t="s">
        <v>1244</v>
      </c>
      <c r="B2103" s="1430"/>
      <c r="C2103" s="1430"/>
      <c r="D2103" s="1430"/>
      <c r="E2103" s="1430"/>
      <c r="F2103" s="1430"/>
      <c r="G2103" s="1430"/>
      <c r="H2103" s="1430"/>
      <c r="I2103" s="1430"/>
      <c r="J2103" s="531">
        <v>677995682803</v>
      </c>
    </row>
    <row r="2104" spans="1:11">
      <c r="A2104" s="1430" t="s">
        <v>1245</v>
      </c>
      <c r="B2104" s="1430"/>
      <c r="C2104" s="1430"/>
      <c r="D2104" s="1430"/>
      <c r="E2104" s="1430"/>
      <c r="F2104" s="1430"/>
      <c r="G2104" s="1430"/>
      <c r="H2104" s="1430"/>
      <c r="I2104" s="1430"/>
      <c r="J2104" s="532">
        <f>J2105+J2106</f>
        <v>677995682803</v>
      </c>
    </row>
    <row r="2105" spans="1:11">
      <c r="A2105" s="1428" t="s">
        <v>2712</v>
      </c>
      <c r="B2105" s="1428"/>
      <c r="C2105" s="1428"/>
      <c r="D2105" s="1428"/>
      <c r="E2105" s="1428"/>
      <c r="F2105" s="1428"/>
      <c r="G2105" s="1428"/>
      <c r="H2105" s="1428"/>
      <c r="I2105" s="1428"/>
      <c r="J2105" s="533">
        <v>141053790788</v>
      </c>
    </row>
    <row r="2106" spans="1:11">
      <c r="A2106" s="1428" t="s">
        <v>2713</v>
      </c>
      <c r="B2106" s="1428"/>
      <c r="C2106" s="1428"/>
      <c r="D2106" s="1428"/>
      <c r="E2106" s="1428"/>
      <c r="F2106" s="1428"/>
      <c r="G2106" s="1428"/>
      <c r="H2106" s="1428"/>
      <c r="I2106" s="1428"/>
      <c r="J2106" s="717">
        <v>536941892015</v>
      </c>
    </row>
    <row r="2107" spans="1:11">
      <c r="A2107" s="1429" t="s">
        <v>1246</v>
      </c>
      <c r="B2107" s="1429"/>
      <c r="C2107" s="1429"/>
      <c r="D2107" s="1429"/>
      <c r="E2107" s="1429"/>
      <c r="F2107" s="1429"/>
      <c r="G2107" s="1429"/>
      <c r="H2107" s="1429"/>
      <c r="I2107" s="1429"/>
      <c r="J2107" s="531">
        <f>SUM(J2108:J2114)</f>
        <v>677995682803</v>
      </c>
    </row>
    <row r="2108" spans="1:11">
      <c r="A2108" s="718"/>
      <c r="B2108" s="1428" t="s">
        <v>1247</v>
      </c>
      <c r="C2108" s="1428"/>
      <c r="D2108" s="1428"/>
      <c r="E2108" s="1428"/>
      <c r="F2108" s="1428"/>
      <c r="G2108" s="1428"/>
      <c r="H2108" s="1428"/>
      <c r="I2108" s="1428"/>
      <c r="J2108" s="533">
        <v>930137636</v>
      </c>
      <c r="K2108" s="719"/>
    </row>
    <row r="2109" spans="1:11">
      <c r="A2109" s="718"/>
      <c r="B2109" s="1428" t="s">
        <v>1248</v>
      </c>
      <c r="C2109" s="1428"/>
      <c r="D2109" s="1428"/>
      <c r="E2109" s="1428"/>
      <c r="F2109" s="1428"/>
      <c r="G2109" s="1428"/>
      <c r="H2109" s="1428"/>
      <c r="I2109" s="1428"/>
      <c r="J2109" s="533">
        <v>84093551217</v>
      </c>
      <c r="K2109" s="719"/>
    </row>
    <row r="2110" spans="1:11">
      <c r="A2110" s="718"/>
      <c r="B2110" s="1428" t="s">
        <v>1249</v>
      </c>
      <c r="C2110" s="1428"/>
      <c r="D2110" s="1428"/>
      <c r="E2110" s="1428"/>
      <c r="F2110" s="1428"/>
      <c r="G2110" s="1428"/>
      <c r="H2110" s="1428"/>
      <c r="I2110" s="1428"/>
      <c r="J2110" s="533">
        <v>25946008360</v>
      </c>
      <c r="K2110" s="719"/>
    </row>
    <row r="2111" spans="1:11">
      <c r="A2111" s="718"/>
      <c r="B2111" s="1428" t="s">
        <v>1250</v>
      </c>
      <c r="C2111" s="1428"/>
      <c r="D2111" s="1428"/>
      <c r="E2111" s="1428"/>
      <c r="F2111" s="1428"/>
      <c r="G2111" s="1428"/>
      <c r="H2111" s="1428"/>
      <c r="I2111" s="1428"/>
      <c r="J2111" s="533">
        <v>30084093575</v>
      </c>
      <c r="K2111" s="719"/>
    </row>
    <row r="2112" spans="1:11">
      <c r="A2112" s="718"/>
      <c r="B2112" s="1428" t="s">
        <v>1251</v>
      </c>
      <c r="C2112" s="1428"/>
      <c r="D2112" s="1428"/>
      <c r="E2112" s="1428"/>
      <c r="F2112" s="1428"/>
      <c r="G2112" s="1428"/>
      <c r="H2112" s="1428"/>
      <c r="I2112" s="1428"/>
      <c r="J2112" s="533"/>
      <c r="K2112" s="719"/>
    </row>
    <row r="2113" spans="1:11">
      <c r="A2113" s="718"/>
      <c r="B2113" s="1428" t="s">
        <v>1252</v>
      </c>
      <c r="C2113" s="1428"/>
      <c r="D2113" s="1428"/>
      <c r="E2113" s="1428"/>
      <c r="F2113" s="1428"/>
      <c r="G2113" s="1428"/>
      <c r="H2113" s="1428"/>
      <c r="I2113" s="1428"/>
      <c r="J2113" s="533"/>
      <c r="K2113" s="719"/>
    </row>
    <row r="2114" spans="1:11">
      <c r="A2114" s="720"/>
      <c r="B2114" s="1431" t="s">
        <v>1253</v>
      </c>
      <c r="C2114" s="1431"/>
      <c r="D2114" s="1431"/>
      <c r="E2114" s="1431"/>
      <c r="F2114" s="1431"/>
      <c r="G2114" s="1431"/>
      <c r="H2114" s="1431"/>
      <c r="I2114" s="1431"/>
      <c r="J2114" s="534">
        <v>536941892015</v>
      </c>
      <c r="K2114" s="719"/>
    </row>
    <row r="2115" spans="1:11">
      <c r="A2115" s="403"/>
      <c r="B2115" s="404"/>
      <c r="C2115" s="408"/>
      <c r="D2115" s="403"/>
      <c r="E2115" s="403"/>
      <c r="F2115" s="403"/>
      <c r="G2115" s="403"/>
      <c r="H2115" s="403"/>
      <c r="I2115" s="408"/>
      <c r="J2115" s="409"/>
    </row>
    <row r="2116" spans="1:11" ht="15.6">
      <c r="A2116" s="403"/>
      <c r="B2116" s="1432" t="s">
        <v>2795</v>
      </c>
      <c r="C2116" s="1432"/>
      <c r="D2116" s="708"/>
      <c r="E2116" s="708"/>
      <c r="F2116" s="708"/>
      <c r="G2116" s="708"/>
      <c r="H2116" s="708"/>
      <c r="I2116" s="1432" t="s">
        <v>2795</v>
      </c>
      <c r="J2116" s="1432"/>
    </row>
    <row r="2117" spans="1:11" ht="15.6">
      <c r="A2117" s="403"/>
      <c r="B2117" s="1424" t="s">
        <v>913</v>
      </c>
      <c r="C2117" s="1424"/>
      <c r="D2117" s="403"/>
      <c r="E2117" s="403"/>
      <c r="F2117" s="403"/>
      <c r="G2117" s="403"/>
      <c r="H2117" s="403"/>
      <c r="I2117" s="1433" t="s">
        <v>889</v>
      </c>
      <c r="J2117" s="1433"/>
    </row>
  </sheetData>
  <mergeCells count="21">
    <mergeCell ref="B2113:I2113"/>
    <mergeCell ref="B2114:I2114"/>
    <mergeCell ref="B2116:C2116"/>
    <mergeCell ref="I2116:J2116"/>
    <mergeCell ref="B2117:C2117"/>
    <mergeCell ref="I2117:J2117"/>
    <mergeCell ref="A1:C1"/>
    <mergeCell ref="I1:J1"/>
    <mergeCell ref="A4:J4"/>
    <mergeCell ref="A2:C2"/>
    <mergeCell ref="B2112:I2112"/>
    <mergeCell ref="A2106:I2106"/>
    <mergeCell ref="A2107:I2107"/>
    <mergeCell ref="B2108:I2108"/>
    <mergeCell ref="B2109:I2109"/>
    <mergeCell ref="B2110:I2110"/>
    <mergeCell ref="B2111:I2111"/>
    <mergeCell ref="A5:J5"/>
    <mergeCell ref="A2103:I2103"/>
    <mergeCell ref="A2104:I2104"/>
    <mergeCell ref="A2105:I2105"/>
  </mergeCells>
  <pageMargins left="0.49" right="0.33" top="0.33" bottom="0.24" header="0.3" footer="0.2"/>
  <pageSetup paperSize="9" scale="8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A1:M264"/>
  <sheetViews>
    <sheetView zoomScale="98" zoomScaleNormal="98" workbookViewId="0">
      <selection activeCell="A7" sqref="A7"/>
    </sheetView>
  </sheetViews>
  <sheetFormatPr defaultColWidth="8.765625" defaultRowHeight="18"/>
  <cols>
    <col min="1" max="1" width="43.4609375" style="613" customWidth="1"/>
    <col min="2" max="2" width="15.3828125" style="613" customWidth="1"/>
    <col min="3" max="3" width="16" style="613" customWidth="1"/>
    <col min="4" max="4" width="15.3828125" style="613" customWidth="1"/>
    <col min="5" max="5" width="15.07421875" style="613" customWidth="1"/>
    <col min="6" max="6" width="18" style="413" bestFit="1" customWidth="1"/>
    <col min="7" max="7" width="9" style="413" bestFit="1" customWidth="1"/>
    <col min="8" max="8" width="14.4609375" style="613" customWidth="1"/>
    <col min="9" max="16384" width="8.765625" style="613"/>
  </cols>
  <sheetData>
    <row r="1" spans="1:13">
      <c r="A1" s="431" t="s">
        <v>2739</v>
      </c>
      <c r="B1" s="1440" t="s">
        <v>875</v>
      </c>
      <c r="C1" s="1440"/>
      <c r="D1" s="1440"/>
      <c r="E1" s="1440"/>
    </row>
    <row r="2" spans="1:13">
      <c r="A2" s="433"/>
    </row>
    <row r="3" spans="1:13" ht="23.25" customHeight="1">
      <c r="A3" s="1441" t="s">
        <v>2771</v>
      </c>
      <c r="B3" s="1442"/>
      <c r="C3" s="1442"/>
      <c r="D3" s="1442"/>
      <c r="E3" s="1442"/>
    </row>
    <row r="4" spans="1:13" ht="27" customHeight="1">
      <c r="D4" s="1443" t="s">
        <v>386</v>
      </c>
      <c r="E4" s="1443"/>
    </row>
    <row r="5" spans="1:13" s="759" customFormat="1" ht="17.399999999999999">
      <c r="A5" s="1444" t="s">
        <v>296</v>
      </c>
      <c r="B5" s="1445" t="s">
        <v>297</v>
      </c>
      <c r="C5" s="1445" t="s">
        <v>387</v>
      </c>
      <c r="D5" s="1445"/>
      <c r="E5" s="1445"/>
      <c r="F5" s="758"/>
      <c r="G5" s="758"/>
    </row>
    <row r="6" spans="1:13">
      <c r="A6" s="1444"/>
      <c r="B6" s="1445"/>
      <c r="C6" s="1125" t="s">
        <v>911</v>
      </c>
      <c r="D6" s="760" t="s">
        <v>303</v>
      </c>
      <c r="E6" s="760" t="s">
        <v>302</v>
      </c>
    </row>
    <row r="7" spans="1:13" ht="32.25" customHeight="1">
      <c r="A7" s="761" t="s">
        <v>2220</v>
      </c>
      <c r="B7" s="1164">
        <f>D7+E7+C7</f>
        <v>29295602500</v>
      </c>
      <c r="C7" s="1164">
        <f>SUBTOTAL(9,C8:C9)</f>
        <v>16853997000</v>
      </c>
      <c r="D7" s="1164">
        <f>SUBTOTAL(9,D8:D9)</f>
        <v>2339200000</v>
      </c>
      <c r="E7" s="1164">
        <f>SUBTOTAL(9,E8:E9)</f>
        <v>10102405500</v>
      </c>
    </row>
    <row r="8" spans="1:13" s="765" customFormat="1" ht="32.25" customHeight="1">
      <c r="A8" s="762" t="s">
        <v>2221</v>
      </c>
      <c r="B8" s="1165">
        <f>C8+D8+E8</f>
        <v>25584166500</v>
      </c>
      <c r="C8" s="1166">
        <v>16853997000</v>
      </c>
      <c r="D8" s="1167">
        <f t="shared" ref="D8:E10" si="0">D35+D46+D57+D68+D79+D90+D101+D112</f>
        <v>744000000</v>
      </c>
      <c r="E8" s="1167">
        <f t="shared" si="0"/>
        <v>7986169500</v>
      </c>
      <c r="F8" s="763"/>
      <c r="G8" s="764"/>
    </row>
    <row r="9" spans="1:13" s="765" customFormat="1" ht="32.25" customHeight="1">
      <c r="A9" s="762" t="s">
        <v>2222</v>
      </c>
      <c r="B9" s="1165">
        <f>C9+D9+E9</f>
        <v>3711436000</v>
      </c>
      <c r="C9" s="1166"/>
      <c r="D9" s="1167">
        <f t="shared" si="0"/>
        <v>1595200000</v>
      </c>
      <c r="E9" s="1167">
        <f t="shared" si="0"/>
        <v>2116236000</v>
      </c>
      <c r="F9" s="763"/>
      <c r="G9" s="764"/>
    </row>
    <row r="10" spans="1:13" ht="32.25" customHeight="1">
      <c r="A10" s="766" t="s">
        <v>2223</v>
      </c>
      <c r="B10" s="1168">
        <f>D10+E10+C10</f>
        <v>172536273896</v>
      </c>
      <c r="C10" s="1169">
        <v>40583803309</v>
      </c>
      <c r="D10" s="1164">
        <f t="shared" si="0"/>
        <v>57085983988</v>
      </c>
      <c r="E10" s="1164">
        <f t="shared" si="0"/>
        <v>74866486599</v>
      </c>
      <c r="F10" s="767"/>
      <c r="H10" s="413"/>
    </row>
    <row r="11" spans="1:13" ht="32.25" customHeight="1">
      <c r="A11" s="768" t="s">
        <v>2224</v>
      </c>
      <c r="B11" s="1168">
        <f>D11+E11+C11</f>
        <v>2607400000</v>
      </c>
      <c r="C11" s="1170">
        <f>SUM(C12:C13)</f>
        <v>0</v>
      </c>
      <c r="D11" s="1164">
        <f>SUM(D12:D13)</f>
        <v>442400000</v>
      </c>
      <c r="E11" s="1164">
        <f>SUM(E12:E13)</f>
        <v>2165000000</v>
      </c>
      <c r="F11" s="767"/>
    </row>
    <row r="12" spans="1:13" s="765" customFormat="1" ht="32.25" customHeight="1">
      <c r="A12" s="769" t="s">
        <v>2225</v>
      </c>
      <c r="B12" s="1165">
        <f>C12+D12+E12</f>
        <v>2607400000</v>
      </c>
      <c r="C12" s="1166"/>
      <c r="D12" s="1167">
        <f t="shared" ref="D12:E13" si="1">D39+D50+D61+D72+D83+D94+D105+D116</f>
        <v>442400000</v>
      </c>
      <c r="E12" s="1167">
        <f t="shared" si="1"/>
        <v>2165000000</v>
      </c>
      <c r="F12" s="763"/>
      <c r="G12" s="764"/>
    </row>
    <row r="13" spans="1:13" s="765" customFormat="1" ht="32.25" customHeight="1">
      <c r="A13" s="770" t="s">
        <v>2226</v>
      </c>
      <c r="B13" s="1165">
        <f>C13+D13+E13</f>
        <v>0</v>
      </c>
      <c r="C13" s="1166"/>
      <c r="D13" s="1167">
        <f t="shared" si="1"/>
        <v>0</v>
      </c>
      <c r="E13" s="1167">
        <f t="shared" si="1"/>
        <v>0</v>
      </c>
      <c r="F13" s="763"/>
      <c r="G13" s="764"/>
    </row>
    <row r="14" spans="1:13" s="759" customFormat="1" ht="18.75" customHeight="1">
      <c r="A14" s="771" t="s">
        <v>527</v>
      </c>
      <c r="B14" s="1171">
        <f>B7+B10+B11</f>
        <v>204439276396</v>
      </c>
      <c r="C14" s="1172">
        <f>C11+C10+C7</f>
        <v>57437800309</v>
      </c>
      <c r="D14" s="1173">
        <f t="shared" ref="D14:E14" si="2">SUBTOTAL(9,D7:D13)</f>
        <v>60309983988</v>
      </c>
      <c r="E14" s="1173">
        <f t="shared" si="2"/>
        <v>89298892099</v>
      </c>
      <c r="F14" s="485"/>
      <c r="G14" s="414"/>
      <c r="H14" s="773"/>
    </row>
    <row r="15" spans="1:13" s="759" customFormat="1" ht="18" customHeight="1">
      <c r="A15" s="774"/>
      <c r="B15" s="775"/>
      <c r="C15" s="776"/>
      <c r="D15" s="777"/>
      <c r="E15" s="776"/>
      <c r="F15" s="767">
        <f>'[4]62.342'!E41-'[4]62.342'!D41</f>
        <v>204439276396</v>
      </c>
      <c r="G15" s="758"/>
    </row>
    <row r="16" spans="1:13">
      <c r="B16" s="778"/>
      <c r="C16" s="1435" t="s">
        <v>4002</v>
      </c>
      <c r="D16" s="1435"/>
      <c r="E16" s="1435"/>
      <c r="F16" s="779">
        <f>F15-B14</f>
        <v>0</v>
      </c>
      <c r="M16" s="780"/>
    </row>
    <row r="17" spans="1:13" s="782" customFormat="1" ht="17.399999999999999">
      <c r="A17" s="1124" t="s">
        <v>889</v>
      </c>
      <c r="B17" s="781"/>
      <c r="C17" s="1436" t="s">
        <v>910</v>
      </c>
      <c r="D17" s="1436"/>
      <c r="E17" s="1436"/>
      <c r="F17" s="779"/>
      <c r="G17" s="625"/>
      <c r="M17" s="780"/>
    </row>
    <row r="18" spans="1:13" s="789" customFormat="1" ht="13.8">
      <c r="A18" s="783"/>
      <c r="B18" s="784"/>
      <c r="C18" s="785"/>
      <c r="D18" s="786"/>
      <c r="E18" s="786"/>
      <c r="F18" s="787"/>
      <c r="G18" s="788"/>
      <c r="M18" s="786"/>
    </row>
    <row r="19" spans="1:13" s="789" customFormat="1" ht="13.8">
      <c r="A19" s="783"/>
      <c r="B19" s="784"/>
      <c r="C19" s="785"/>
      <c r="D19" s="786"/>
      <c r="E19" s="786"/>
      <c r="F19" s="787"/>
      <c r="G19" s="788"/>
      <c r="M19" s="786"/>
    </row>
    <row r="20" spans="1:13" s="789" customFormat="1" ht="13.8">
      <c r="A20" s="1126"/>
      <c r="B20" s="784"/>
      <c r="C20" s="785"/>
      <c r="D20" s="786"/>
      <c r="E20" s="786"/>
      <c r="F20" s="787"/>
      <c r="G20" s="788"/>
      <c r="M20" s="786"/>
    </row>
    <row r="21" spans="1:13" s="789" customFormat="1" ht="13.8">
      <c r="A21" s="1126"/>
      <c r="B21" s="784"/>
      <c r="C21" s="785"/>
      <c r="D21" s="786"/>
      <c r="E21" s="786"/>
      <c r="F21" s="787"/>
      <c r="G21" s="788"/>
      <c r="M21" s="786"/>
    </row>
    <row r="22" spans="1:13" s="789" customFormat="1" ht="13.8">
      <c r="A22" s="1126"/>
      <c r="B22" s="784"/>
      <c r="C22" s="785"/>
      <c r="D22" s="786"/>
      <c r="E22" s="786"/>
      <c r="F22" s="787"/>
      <c r="G22" s="788"/>
      <c r="M22" s="786"/>
    </row>
    <row r="23" spans="1:13" s="789" customFormat="1" ht="13.8">
      <c r="A23" s="1126"/>
      <c r="B23" s="784"/>
      <c r="C23" s="785"/>
      <c r="D23" s="786"/>
      <c r="E23" s="786"/>
      <c r="F23" s="787"/>
      <c r="G23" s="788"/>
      <c r="M23" s="786"/>
    </row>
    <row r="24" spans="1:13" s="789" customFormat="1" ht="13.8">
      <c r="A24" s="1126"/>
      <c r="B24" s="784"/>
      <c r="C24" s="785"/>
      <c r="D24" s="786"/>
      <c r="E24" s="786"/>
      <c r="F24" s="787"/>
      <c r="G24" s="788"/>
      <c r="M24" s="786"/>
    </row>
    <row r="25" spans="1:13" s="789" customFormat="1" ht="13.8">
      <c r="A25" s="1126"/>
      <c r="B25" s="784"/>
      <c r="C25" s="785"/>
      <c r="D25" s="786"/>
      <c r="E25" s="786"/>
      <c r="F25" s="787"/>
      <c r="G25" s="788"/>
      <c r="M25" s="786"/>
    </row>
    <row r="26" spans="1:13" s="789" customFormat="1" ht="13.8">
      <c r="A26" s="1126"/>
      <c r="B26" s="784"/>
      <c r="C26" s="785"/>
      <c r="D26" s="786"/>
      <c r="E26" s="786"/>
      <c r="F26" s="787"/>
      <c r="G26" s="788"/>
      <c r="M26" s="786"/>
    </row>
    <row r="27" spans="1:13" s="789" customFormat="1" ht="13.8">
      <c r="A27" s="1126"/>
      <c r="B27" s="784"/>
      <c r="C27" s="785"/>
      <c r="D27" s="786"/>
      <c r="E27" s="786"/>
      <c r="F27" s="787"/>
      <c r="G27" s="788"/>
      <c r="M27" s="786"/>
    </row>
    <row r="28" spans="1:13" s="789" customFormat="1" ht="13.8">
      <c r="A28" s="1126"/>
      <c r="B28" s="1437"/>
      <c r="C28" s="1438"/>
      <c r="D28" s="1439"/>
      <c r="E28" s="1439"/>
      <c r="F28" s="787"/>
      <c r="G28" s="788"/>
      <c r="M28" s="786"/>
    </row>
    <row r="29" spans="1:13" s="789" customFormat="1" ht="13.8">
      <c r="F29" s="788"/>
      <c r="G29" s="788"/>
    </row>
    <row r="30" spans="1:13" s="789" customFormat="1" ht="13.8">
      <c r="F30" s="788"/>
      <c r="G30" s="788"/>
    </row>
    <row r="31" spans="1:13" s="789" customFormat="1" ht="13.8">
      <c r="A31" s="790" t="s">
        <v>2740</v>
      </c>
      <c r="F31" s="788"/>
      <c r="G31" s="788"/>
    </row>
    <row r="32" spans="1:13" s="789" customFormat="1" ht="13.8">
      <c r="A32" s="1434" t="s">
        <v>296</v>
      </c>
      <c r="B32" s="1434" t="s">
        <v>297</v>
      </c>
      <c r="C32" s="1434" t="s">
        <v>387</v>
      </c>
      <c r="D32" s="1434"/>
      <c r="E32" s="1434"/>
      <c r="F32" s="788"/>
      <c r="G32" s="788"/>
    </row>
    <row r="33" spans="1:7" s="789" customFormat="1" ht="13.8">
      <c r="A33" s="1434"/>
      <c r="B33" s="1434"/>
      <c r="C33" s="1127" t="s">
        <v>911</v>
      </c>
      <c r="D33" s="791" t="s">
        <v>303</v>
      </c>
      <c r="E33" s="791" t="s">
        <v>302</v>
      </c>
      <c r="F33" s="788"/>
      <c r="G33" s="788"/>
    </row>
    <row r="34" spans="1:7" s="789" customFormat="1" ht="13.8">
      <c r="A34" s="761" t="s">
        <v>2220</v>
      </c>
      <c r="B34" s="410">
        <f>SUM(C34:E34)</f>
        <v>4605200000</v>
      </c>
      <c r="C34" s="410">
        <f>C35+C36</f>
        <v>0</v>
      </c>
      <c r="D34" s="410">
        <f t="shared" ref="D34:E34" si="3">D35+D36</f>
        <v>1595200000</v>
      </c>
      <c r="E34" s="410">
        <f t="shared" si="3"/>
        <v>3010000000</v>
      </c>
      <c r="F34" s="1133">
        <f>'[5]Bieu 66'!$C$11</f>
        <v>23746291827</v>
      </c>
      <c r="G34" s="788">
        <f>B41-F34</f>
        <v>0</v>
      </c>
    </row>
    <row r="35" spans="1:7" s="789" customFormat="1" ht="13.8">
      <c r="A35" s="762" t="s">
        <v>2221</v>
      </c>
      <c r="B35" s="411"/>
      <c r="C35" s="411"/>
      <c r="D35" s="536"/>
      <c r="E35" s="536">
        <v>3010000000</v>
      </c>
      <c r="F35" s="788">
        <f>'[5]Bieu 66'!$D$11</f>
        <v>7782065044</v>
      </c>
      <c r="G35" s="788">
        <f>D41-F35</f>
        <v>0</v>
      </c>
    </row>
    <row r="36" spans="1:7" s="789" customFormat="1" ht="13.8">
      <c r="A36" s="762" t="s">
        <v>2222</v>
      </c>
      <c r="B36" s="411"/>
      <c r="C36" s="411"/>
      <c r="D36" s="536">
        <v>1595200000</v>
      </c>
      <c r="E36" s="536"/>
      <c r="F36" s="788">
        <f>'[5]Bieu 66'!$E$11</f>
        <v>15964226783</v>
      </c>
      <c r="G36" s="788">
        <f>E41-F36</f>
        <v>0</v>
      </c>
    </row>
    <row r="37" spans="1:7" s="789" customFormat="1" ht="13.8">
      <c r="A37" s="766" t="s">
        <v>2223</v>
      </c>
      <c r="B37" s="412">
        <f>SUM(C37:E37)</f>
        <v>19141091827</v>
      </c>
      <c r="C37" s="412"/>
      <c r="D37" s="535">
        <f>13343044+6173522000</f>
        <v>6186865044</v>
      </c>
      <c r="E37" s="535">
        <f>12954226783</f>
        <v>12954226783</v>
      </c>
      <c r="F37" s="788"/>
      <c r="G37" s="788"/>
    </row>
    <row r="38" spans="1:7" s="789" customFormat="1" ht="13.8">
      <c r="A38" s="768" t="s">
        <v>2224</v>
      </c>
      <c r="B38" s="412">
        <f>B39+B40</f>
        <v>0</v>
      </c>
      <c r="C38" s="412">
        <f t="shared" ref="C38:E38" si="4">C39+C40</f>
        <v>0</v>
      </c>
      <c r="D38" s="412">
        <f t="shared" si="4"/>
        <v>0</v>
      </c>
      <c r="E38" s="412">
        <f t="shared" si="4"/>
        <v>0</v>
      </c>
      <c r="F38" s="788"/>
      <c r="G38" s="788"/>
    </row>
    <row r="39" spans="1:7" s="789" customFormat="1" ht="13.8">
      <c r="A39" s="769" t="s">
        <v>2225</v>
      </c>
      <c r="B39" s="411"/>
      <c r="C39" s="411"/>
      <c r="D39" s="536"/>
      <c r="E39" s="536"/>
      <c r="F39" s="788"/>
      <c r="G39" s="788"/>
    </row>
    <row r="40" spans="1:7" s="789" customFormat="1" ht="13.8">
      <c r="A40" s="770" t="s">
        <v>2226</v>
      </c>
      <c r="B40" s="411"/>
      <c r="C40" s="411"/>
      <c r="D40" s="536"/>
      <c r="E40" s="536"/>
      <c r="F40" s="788"/>
      <c r="G40" s="788"/>
    </row>
    <row r="41" spans="1:7" s="789" customFormat="1" ht="13.8">
      <c r="A41" s="771" t="s">
        <v>527</v>
      </c>
      <c r="B41" s="772">
        <f>SUM(C41:E41)</f>
        <v>23746291827</v>
      </c>
      <c r="C41" s="772">
        <f t="shared" ref="C41:E41" si="5">C34+C37+C38</f>
        <v>0</v>
      </c>
      <c r="D41" s="772">
        <f t="shared" si="5"/>
        <v>7782065044</v>
      </c>
      <c r="E41" s="772">
        <f t="shared" si="5"/>
        <v>15964226783</v>
      </c>
      <c r="F41" s="788"/>
      <c r="G41" s="788"/>
    </row>
    <row r="42" spans="1:7" s="789" customFormat="1" ht="13.8">
      <c r="A42" s="790" t="s">
        <v>2741</v>
      </c>
      <c r="F42" s="788"/>
      <c r="G42" s="788"/>
    </row>
    <row r="43" spans="1:7" s="789" customFormat="1" ht="13.8">
      <c r="A43" s="1434" t="s">
        <v>296</v>
      </c>
      <c r="B43" s="1434" t="s">
        <v>297</v>
      </c>
      <c r="C43" s="1434" t="s">
        <v>387</v>
      </c>
      <c r="D43" s="1434"/>
      <c r="E43" s="1434"/>
      <c r="F43" s="788"/>
      <c r="G43" s="788"/>
    </row>
    <row r="44" spans="1:7" s="789" customFormat="1" ht="13.8">
      <c r="A44" s="1434"/>
      <c r="B44" s="1434"/>
      <c r="C44" s="1127" t="s">
        <v>911</v>
      </c>
      <c r="D44" s="791" t="s">
        <v>303</v>
      </c>
      <c r="E44" s="791" t="s">
        <v>302</v>
      </c>
      <c r="F44" s="788"/>
      <c r="G44" s="788"/>
    </row>
    <row r="45" spans="1:7" s="789" customFormat="1" ht="13.8">
      <c r="A45" s="761" t="s">
        <v>2220</v>
      </c>
      <c r="B45" s="410">
        <f>SUM(C45:E45)</f>
        <v>648880000</v>
      </c>
      <c r="C45" s="410">
        <f>C46+C47</f>
        <v>0</v>
      </c>
      <c r="D45" s="410">
        <f t="shared" ref="D45:E45" si="6">D46+D47</f>
        <v>-199709000</v>
      </c>
      <c r="E45" s="410">
        <f t="shared" si="6"/>
        <v>848589000</v>
      </c>
      <c r="F45" s="788">
        <f>'[6]B66-TM tang chi QLNNok'!$C$9</f>
        <v>20767794000</v>
      </c>
      <c r="G45" s="788">
        <f>B52-F45</f>
        <v>0</v>
      </c>
    </row>
    <row r="46" spans="1:7" s="789" customFormat="1" ht="13.8">
      <c r="A46" s="762" t="s">
        <v>2221</v>
      </c>
      <c r="B46" s="411"/>
      <c r="C46" s="411"/>
      <c r="D46" s="536">
        <v>-199709000</v>
      </c>
      <c r="E46" s="536">
        <v>848589000</v>
      </c>
      <c r="F46" s="788">
        <f>'[6]B66-TM tang chi QLNNok'!$D$9</f>
        <v>18034205000</v>
      </c>
      <c r="G46" s="788">
        <f>D52-F46</f>
        <v>0</v>
      </c>
    </row>
    <row r="47" spans="1:7" s="789" customFormat="1" ht="13.8">
      <c r="A47" s="762" t="s">
        <v>2222</v>
      </c>
      <c r="B47" s="411"/>
      <c r="C47" s="411"/>
      <c r="D47" s="536"/>
      <c r="E47" s="536"/>
      <c r="F47" s="788">
        <f>'[6]B66-TM tang chi QLNNok'!$E$9</f>
        <v>2733589000</v>
      </c>
      <c r="G47" s="788">
        <f>E52-F47</f>
        <v>0</v>
      </c>
    </row>
    <row r="48" spans="1:7" s="789" customFormat="1" ht="13.8">
      <c r="A48" s="766" t="s">
        <v>2223</v>
      </c>
      <c r="B48" s="412">
        <f>SUM(C48:E48)</f>
        <v>19516514000</v>
      </c>
      <c r="C48" s="412"/>
      <c r="D48" s="535">
        <v>17791514000</v>
      </c>
      <c r="E48" s="535">
        <v>1725000000</v>
      </c>
      <c r="F48" s="788"/>
      <c r="G48" s="788"/>
    </row>
    <row r="49" spans="1:7" s="789" customFormat="1" ht="13.8">
      <c r="A49" s="768" t="s">
        <v>2224</v>
      </c>
      <c r="B49" s="412">
        <f>SUM(C49:E49)</f>
        <v>602400000</v>
      </c>
      <c r="C49" s="412">
        <f t="shared" ref="C49:E49" si="7">C50+C51</f>
        <v>0</v>
      </c>
      <c r="D49" s="412">
        <f t="shared" si="7"/>
        <v>442400000</v>
      </c>
      <c r="E49" s="412">
        <f t="shared" si="7"/>
        <v>160000000</v>
      </c>
      <c r="F49" s="788"/>
      <c r="G49" s="788"/>
    </row>
    <row r="50" spans="1:7" s="789" customFormat="1" ht="13.8">
      <c r="A50" s="769" t="s">
        <v>2225</v>
      </c>
      <c r="B50" s="411"/>
      <c r="C50" s="411"/>
      <c r="D50" s="536">
        <v>442400000</v>
      </c>
      <c r="E50" s="536">
        <v>160000000</v>
      </c>
      <c r="F50" s="788"/>
      <c r="G50" s="788"/>
    </row>
    <row r="51" spans="1:7" s="789" customFormat="1" ht="13.8">
      <c r="A51" s="770" t="s">
        <v>2226</v>
      </c>
      <c r="B51" s="411"/>
      <c r="C51" s="411"/>
      <c r="D51" s="536"/>
      <c r="E51" s="536"/>
      <c r="F51" s="788"/>
      <c r="G51" s="788"/>
    </row>
    <row r="52" spans="1:7" s="789" customFormat="1" ht="13.8">
      <c r="A52" s="771" t="s">
        <v>527</v>
      </c>
      <c r="B52" s="772">
        <f>SUM(C52:E52)</f>
        <v>20767794000</v>
      </c>
      <c r="C52" s="772">
        <f t="shared" ref="C52" si="8">C45+C48+C49</f>
        <v>0</v>
      </c>
      <c r="D52" s="772">
        <f>D45+D48+D49</f>
        <v>18034205000</v>
      </c>
      <c r="E52" s="772">
        <f>E45+E48+E49</f>
        <v>2733589000</v>
      </c>
      <c r="F52" s="788"/>
      <c r="G52" s="788"/>
    </row>
    <row r="53" spans="1:7" s="789" customFormat="1" ht="13.8">
      <c r="A53" s="790" t="s">
        <v>2742</v>
      </c>
      <c r="F53" s="788"/>
      <c r="G53" s="788"/>
    </row>
    <row r="54" spans="1:7" s="789" customFormat="1" ht="13.8">
      <c r="A54" s="1434" t="s">
        <v>296</v>
      </c>
      <c r="B54" s="1434" t="s">
        <v>297</v>
      </c>
      <c r="C54" s="1434" t="s">
        <v>387</v>
      </c>
      <c r="D54" s="1434"/>
      <c r="E54" s="1434"/>
      <c r="F54" s="788"/>
      <c r="G54" s="788"/>
    </row>
    <row r="55" spans="1:7" s="789" customFormat="1" ht="13.8">
      <c r="A55" s="1434"/>
      <c r="B55" s="1434"/>
      <c r="C55" s="1127" t="s">
        <v>911</v>
      </c>
      <c r="D55" s="791" t="s">
        <v>303</v>
      </c>
      <c r="E55" s="791" t="s">
        <v>302</v>
      </c>
      <c r="F55" s="788"/>
      <c r="G55" s="788"/>
    </row>
    <row r="56" spans="1:7" s="789" customFormat="1" ht="13.8">
      <c r="A56" s="761" t="s">
        <v>2220</v>
      </c>
      <c r="B56" s="410">
        <f>SUM(C56:E56)</f>
        <v>0</v>
      </c>
      <c r="C56" s="410">
        <f>C57+C58</f>
        <v>0</v>
      </c>
      <c r="D56" s="410">
        <f t="shared" ref="D56:E56" si="9">D57+D58</f>
        <v>0</v>
      </c>
      <c r="E56" s="410">
        <f t="shared" si="9"/>
        <v>0</v>
      </c>
      <c r="F56" s="788">
        <f>'[7]Bieu 66'!$C$9*1000000</f>
        <v>17029353000.000002</v>
      </c>
      <c r="G56" s="788">
        <f>F56-B63</f>
        <v>0</v>
      </c>
    </row>
    <row r="57" spans="1:7" s="789" customFormat="1" ht="13.8">
      <c r="A57" s="762" t="s">
        <v>2221</v>
      </c>
      <c r="B57" s="411"/>
      <c r="C57" s="411"/>
      <c r="D57" s="536"/>
      <c r="E57" s="536"/>
      <c r="F57" s="788">
        <f>'[7]Bieu 66'!$D$9*1000000</f>
        <v>4645990000</v>
      </c>
      <c r="G57" s="788">
        <f>F57-D63</f>
        <v>0</v>
      </c>
    </row>
    <row r="58" spans="1:7" s="789" customFormat="1" ht="13.8">
      <c r="A58" s="762" t="s">
        <v>2222</v>
      </c>
      <c r="B58" s="411"/>
      <c r="C58" s="411"/>
      <c r="D58" s="536"/>
      <c r="E58" s="536"/>
      <c r="F58" s="788">
        <f>'[7]Bieu 66'!$E$9*1000000</f>
        <v>12383363000</v>
      </c>
      <c r="G58" s="788">
        <f>E63-F58</f>
        <v>0</v>
      </c>
    </row>
    <row r="59" spans="1:7" s="789" customFormat="1" ht="13.8">
      <c r="A59" s="766" t="s">
        <v>2223</v>
      </c>
      <c r="B59" s="412">
        <f>SUM(C59:E59)</f>
        <v>17029353000</v>
      </c>
      <c r="C59" s="412"/>
      <c r="D59" s="535">
        <v>4645990000</v>
      </c>
      <c r="E59" s="535">
        <v>12383363000</v>
      </c>
      <c r="F59" s="788"/>
      <c r="G59" s="788"/>
    </row>
    <row r="60" spans="1:7" s="789" customFormat="1" ht="13.8">
      <c r="A60" s="768" t="s">
        <v>2224</v>
      </c>
      <c r="B60" s="412">
        <f>B61+B62</f>
        <v>0</v>
      </c>
      <c r="C60" s="412">
        <f t="shared" ref="C60:E60" si="10">C61+C62</f>
        <v>0</v>
      </c>
      <c r="D60" s="412">
        <f t="shared" si="10"/>
        <v>0</v>
      </c>
      <c r="E60" s="412">
        <f t="shared" si="10"/>
        <v>0</v>
      </c>
      <c r="F60" s="788"/>
      <c r="G60" s="788"/>
    </row>
    <row r="61" spans="1:7" s="789" customFormat="1" ht="13.8">
      <c r="A61" s="769" t="s">
        <v>2225</v>
      </c>
      <c r="B61" s="411"/>
      <c r="C61" s="411"/>
      <c r="D61" s="536"/>
      <c r="E61" s="536"/>
      <c r="F61" s="788"/>
      <c r="G61" s="788"/>
    </row>
    <row r="62" spans="1:7" s="789" customFormat="1" ht="13.8">
      <c r="A62" s="770" t="s">
        <v>2226</v>
      </c>
      <c r="B62" s="411"/>
      <c r="C62" s="411"/>
      <c r="D62" s="536"/>
      <c r="E62" s="536"/>
      <c r="F62" s="788"/>
      <c r="G62" s="788"/>
    </row>
    <row r="63" spans="1:7" s="789" customFormat="1" ht="13.8">
      <c r="A63" s="771" t="s">
        <v>527</v>
      </c>
      <c r="B63" s="772">
        <f>SUM(C63:E63)</f>
        <v>17029353000</v>
      </c>
      <c r="C63" s="772">
        <f t="shared" ref="C63:E63" si="11">C56+C59+C60</f>
        <v>0</v>
      </c>
      <c r="D63" s="772">
        <f t="shared" si="11"/>
        <v>4645990000</v>
      </c>
      <c r="E63" s="772">
        <f t="shared" si="11"/>
        <v>12383363000</v>
      </c>
      <c r="F63" s="788"/>
      <c r="G63" s="788"/>
    </row>
    <row r="64" spans="1:7" s="789" customFormat="1" ht="13.8">
      <c r="A64" s="792" t="s">
        <v>2743</v>
      </c>
      <c r="B64" s="789" t="s">
        <v>2888</v>
      </c>
      <c r="F64" s="788" t="s">
        <v>2889</v>
      </c>
      <c r="G64" s="788"/>
    </row>
    <row r="65" spans="1:7" s="789" customFormat="1" ht="13.8">
      <c r="A65" s="1434" t="s">
        <v>296</v>
      </c>
      <c r="B65" s="1434" t="s">
        <v>297</v>
      </c>
      <c r="C65" s="1434" t="s">
        <v>387</v>
      </c>
      <c r="D65" s="1434"/>
      <c r="E65" s="1434"/>
      <c r="F65" s="788"/>
      <c r="G65" s="788"/>
    </row>
    <row r="66" spans="1:7" s="789" customFormat="1" ht="13.8">
      <c r="A66" s="1434"/>
      <c r="B66" s="1434"/>
      <c r="C66" s="1127" t="s">
        <v>911</v>
      </c>
      <c r="D66" s="791" t="s">
        <v>303</v>
      </c>
      <c r="E66" s="791" t="s">
        <v>302</v>
      </c>
      <c r="F66" s="788"/>
      <c r="G66" s="788"/>
    </row>
    <row r="67" spans="1:7" s="789" customFormat="1" ht="13.8">
      <c r="A67" s="761" t="s">
        <v>2220</v>
      </c>
      <c r="B67" s="410">
        <f>SUM(C67:E67)</f>
        <v>0</v>
      </c>
      <c r="C67" s="410">
        <f>C68+C69</f>
        <v>0</v>
      </c>
      <c r="D67" s="410">
        <f t="shared" ref="D67:E67" si="12">D68+D69</f>
        <v>0</v>
      </c>
      <c r="E67" s="410">
        <f t="shared" si="12"/>
        <v>0</v>
      </c>
      <c r="F67" s="788"/>
      <c r="G67" s="788"/>
    </row>
    <row r="68" spans="1:7" s="789" customFormat="1" ht="13.8">
      <c r="A68" s="762" t="s">
        <v>2221</v>
      </c>
      <c r="B68" s="411"/>
      <c r="C68" s="411"/>
      <c r="D68" s="536"/>
      <c r="E68" s="536"/>
      <c r="F68" s="788"/>
      <c r="G68" s="788"/>
    </row>
    <row r="69" spans="1:7" s="789" customFormat="1" ht="13.8">
      <c r="A69" s="762" t="s">
        <v>2222</v>
      </c>
      <c r="B69" s="411"/>
      <c r="C69" s="411"/>
      <c r="D69" s="536"/>
      <c r="E69" s="536"/>
      <c r="F69" s="788"/>
      <c r="G69" s="788"/>
    </row>
    <row r="70" spans="1:7" s="789" customFormat="1" ht="13.8">
      <c r="A70" s="766" t="s">
        <v>2223</v>
      </c>
      <c r="B70" s="412">
        <f>SUM(C70:E70)</f>
        <v>0</v>
      </c>
      <c r="C70" s="412"/>
      <c r="D70" s="535"/>
      <c r="E70" s="535"/>
      <c r="F70" s="788"/>
      <c r="G70" s="788"/>
    </row>
    <row r="71" spans="1:7" s="789" customFormat="1" ht="13.8">
      <c r="A71" s="768" t="s">
        <v>2224</v>
      </c>
      <c r="B71" s="412">
        <f>B72+B73</f>
        <v>0</v>
      </c>
      <c r="C71" s="412">
        <f t="shared" ref="C71:E71" si="13">C72+C73</f>
        <v>0</v>
      </c>
      <c r="D71" s="412">
        <f t="shared" si="13"/>
        <v>0</v>
      </c>
      <c r="E71" s="412">
        <f t="shared" si="13"/>
        <v>0</v>
      </c>
      <c r="F71" s="788"/>
      <c r="G71" s="788"/>
    </row>
    <row r="72" spans="1:7" s="789" customFormat="1" ht="13.8">
      <c r="A72" s="769" t="s">
        <v>2225</v>
      </c>
      <c r="B72" s="411"/>
      <c r="C72" s="411"/>
      <c r="D72" s="536"/>
      <c r="E72" s="536"/>
      <c r="F72" s="788"/>
      <c r="G72" s="788"/>
    </row>
    <row r="73" spans="1:7" s="789" customFormat="1" ht="13.8">
      <c r="A73" s="770" t="s">
        <v>2226</v>
      </c>
      <c r="B73" s="411"/>
      <c r="C73" s="411"/>
      <c r="D73" s="536"/>
      <c r="E73" s="536"/>
      <c r="F73" s="788"/>
      <c r="G73" s="788"/>
    </row>
    <row r="74" spans="1:7" s="789" customFormat="1" ht="13.8">
      <c r="A74" s="771" t="s">
        <v>527</v>
      </c>
      <c r="B74" s="772">
        <f>SUM(C74:E74)</f>
        <v>0</v>
      </c>
      <c r="C74" s="772">
        <f t="shared" ref="C74:E74" si="14">C67+C70+C71</f>
        <v>0</v>
      </c>
      <c r="D74" s="772">
        <f t="shared" si="14"/>
        <v>0</v>
      </c>
      <c r="E74" s="772">
        <f t="shared" si="14"/>
        <v>0</v>
      </c>
      <c r="F74" s="788"/>
      <c r="G74" s="788"/>
    </row>
    <row r="75" spans="1:7" s="789" customFormat="1" ht="13.8">
      <c r="A75" s="790" t="s">
        <v>2744</v>
      </c>
      <c r="F75" s="788"/>
      <c r="G75" s="788"/>
    </row>
    <row r="76" spans="1:7" s="789" customFormat="1" ht="13.8">
      <c r="A76" s="1434" t="s">
        <v>296</v>
      </c>
      <c r="B76" s="1434" t="s">
        <v>297</v>
      </c>
      <c r="C76" s="1434" t="s">
        <v>387</v>
      </c>
      <c r="D76" s="1434"/>
      <c r="E76" s="1434"/>
      <c r="F76" s="788"/>
      <c r="G76" s="788"/>
    </row>
    <row r="77" spans="1:7" s="789" customFormat="1" ht="13.8">
      <c r="A77" s="1434"/>
      <c r="B77" s="1434"/>
      <c r="C77" s="1127" t="s">
        <v>911</v>
      </c>
      <c r="D77" s="791" t="s">
        <v>303</v>
      </c>
      <c r="E77" s="791" t="s">
        <v>302</v>
      </c>
      <c r="F77" s="788" t="s">
        <v>2890</v>
      </c>
      <c r="G77" s="788"/>
    </row>
    <row r="78" spans="1:7" s="789" customFormat="1" ht="13.8">
      <c r="A78" s="761" t="s">
        <v>2220</v>
      </c>
      <c r="B78" s="410">
        <f>SUM(C78:E78)</f>
        <v>3059945000</v>
      </c>
      <c r="C78" s="410">
        <f>C79+C80</f>
        <v>0</v>
      </c>
      <c r="D78" s="410">
        <f t="shared" ref="D78:E78" si="15">D79+D80</f>
        <v>943709000</v>
      </c>
      <c r="E78" s="410">
        <f t="shared" si="15"/>
        <v>2116236000</v>
      </c>
      <c r="F78" s="788">
        <f>'[8]66'!$C$11</f>
        <v>31508740787</v>
      </c>
      <c r="G78" s="788">
        <f>B85-F78</f>
        <v>0</v>
      </c>
    </row>
    <row r="79" spans="1:7" s="789" customFormat="1" ht="13.8">
      <c r="A79" s="762" t="s">
        <v>2221</v>
      </c>
      <c r="B79" s="411"/>
      <c r="C79" s="411"/>
      <c r="D79" s="536">
        <v>943709000</v>
      </c>
      <c r="E79" s="536"/>
      <c r="F79" s="788">
        <f>'[8]66'!$D$11</f>
        <v>14766323944</v>
      </c>
      <c r="G79" s="788">
        <f>D85-F79</f>
        <v>0</v>
      </c>
    </row>
    <row r="80" spans="1:7" s="789" customFormat="1" ht="13.8">
      <c r="A80" s="762" t="s">
        <v>2222</v>
      </c>
      <c r="B80" s="411"/>
      <c r="C80" s="411"/>
      <c r="D80" s="536"/>
      <c r="E80" s="536">
        <v>2116236000</v>
      </c>
      <c r="F80" s="788">
        <f>'[8]66'!$E$11</f>
        <v>16742416843</v>
      </c>
      <c r="G80" s="788">
        <f>E85-F80</f>
        <v>0</v>
      </c>
    </row>
    <row r="81" spans="1:7" s="789" customFormat="1" ht="13.8">
      <c r="A81" s="766" t="s">
        <v>2223</v>
      </c>
      <c r="B81" s="412">
        <f>SUM(C81:E81)</f>
        <v>28448795787</v>
      </c>
      <c r="C81" s="412"/>
      <c r="D81" s="535">
        <f>13822614944</f>
        <v>13822614944</v>
      </c>
      <c r="E81" s="535">
        <v>14626180843</v>
      </c>
      <c r="F81" s="788"/>
      <c r="G81" s="788"/>
    </row>
    <row r="82" spans="1:7" s="789" customFormat="1" ht="13.8">
      <c r="A82" s="768" t="s">
        <v>2224</v>
      </c>
      <c r="B82" s="412">
        <f>B83+B84</f>
        <v>0</v>
      </c>
      <c r="C82" s="412">
        <f t="shared" ref="C82:E82" si="16">C83+C84</f>
        <v>0</v>
      </c>
      <c r="D82" s="412">
        <f t="shared" si="16"/>
        <v>0</v>
      </c>
      <c r="E82" s="412">
        <f t="shared" si="16"/>
        <v>0</v>
      </c>
      <c r="F82" s="788"/>
      <c r="G82" s="788"/>
    </row>
    <row r="83" spans="1:7" s="789" customFormat="1" ht="13.8">
      <c r="A83" s="769" t="s">
        <v>2225</v>
      </c>
      <c r="B83" s="411"/>
      <c r="C83" s="411"/>
      <c r="D83" s="536"/>
      <c r="E83" s="536"/>
      <c r="F83" s="788"/>
      <c r="G83" s="788"/>
    </row>
    <row r="84" spans="1:7" s="789" customFormat="1" ht="13.8">
      <c r="A84" s="770" t="s">
        <v>2226</v>
      </c>
      <c r="B84" s="411"/>
      <c r="C84" s="411"/>
      <c r="D84" s="536"/>
      <c r="E84" s="536"/>
      <c r="F84" s="788"/>
      <c r="G84" s="788"/>
    </row>
    <row r="85" spans="1:7" s="789" customFormat="1" ht="13.8">
      <c r="A85" s="771" t="s">
        <v>527</v>
      </c>
      <c r="B85" s="772">
        <f>SUM(C85:E85)</f>
        <v>31508740787</v>
      </c>
      <c r="C85" s="772">
        <f t="shared" ref="C85:E85" si="17">C78+C81+C82</f>
        <v>0</v>
      </c>
      <c r="D85" s="772">
        <f t="shared" si="17"/>
        <v>14766323944</v>
      </c>
      <c r="E85" s="772">
        <f t="shared" si="17"/>
        <v>16742416843</v>
      </c>
      <c r="F85" s="788"/>
      <c r="G85" s="788"/>
    </row>
    <row r="86" spans="1:7" s="789" customFormat="1" ht="13.8">
      <c r="A86" s="790" t="s">
        <v>2745</v>
      </c>
      <c r="F86" s="788"/>
      <c r="G86" s="788"/>
    </row>
    <row r="87" spans="1:7" s="789" customFormat="1" ht="13.8">
      <c r="A87" s="1434" t="s">
        <v>296</v>
      </c>
      <c r="B87" s="1434" t="s">
        <v>297</v>
      </c>
      <c r="C87" s="1434" t="s">
        <v>387</v>
      </c>
      <c r="D87" s="1434"/>
      <c r="E87" s="1434"/>
      <c r="F87" s="788"/>
      <c r="G87" s="788"/>
    </row>
    <row r="88" spans="1:7" s="789" customFormat="1" ht="13.8">
      <c r="A88" s="1434"/>
      <c r="B88" s="1434"/>
      <c r="C88" s="1127" t="s">
        <v>911</v>
      </c>
      <c r="D88" s="791" t="s">
        <v>303</v>
      </c>
      <c r="E88" s="791" t="s">
        <v>302</v>
      </c>
      <c r="F88" s="789" t="s">
        <v>2890</v>
      </c>
      <c r="G88" s="788"/>
    </row>
    <row r="89" spans="1:7" s="789" customFormat="1" ht="13.8">
      <c r="A89" s="761" t="s">
        <v>2220</v>
      </c>
      <c r="B89" s="410">
        <f>SUM(C89:E89)</f>
        <v>0</v>
      </c>
      <c r="C89" s="410">
        <f>C90+C91</f>
        <v>0</v>
      </c>
      <c r="D89" s="410">
        <f t="shared" ref="D89:E89" si="18">D90+D91</f>
        <v>0</v>
      </c>
      <c r="E89" s="410">
        <f t="shared" si="18"/>
        <v>0</v>
      </c>
      <c r="F89" s="788">
        <f>'[9]Mẩu biểu số 66'!$C$10*1000000</f>
        <v>37202000000</v>
      </c>
      <c r="G89" s="788">
        <f>B96-F89</f>
        <v>-5000000000</v>
      </c>
    </row>
    <row r="90" spans="1:7" s="789" customFormat="1" ht="13.8">
      <c r="A90" s="762" t="s">
        <v>2221</v>
      </c>
      <c r="B90" s="411"/>
      <c r="C90" s="411"/>
      <c r="D90" s="536"/>
      <c r="E90" s="536"/>
      <c r="F90" s="788">
        <f>'[9]Mẩu biểu số 66'!$E$10*1000000</f>
        <v>16639000000</v>
      </c>
      <c r="G90" s="788">
        <f>D96-F90</f>
        <v>-2000000000</v>
      </c>
    </row>
    <row r="91" spans="1:7" s="789" customFormat="1" ht="13.8">
      <c r="A91" s="762" t="s">
        <v>2222</v>
      </c>
      <c r="B91" s="411"/>
      <c r="C91" s="411"/>
      <c r="D91" s="536"/>
      <c r="E91" s="536"/>
      <c r="F91" s="788">
        <f>'[9]Mẩu biểu số 66'!$F$10*1000000</f>
        <v>20563000000</v>
      </c>
      <c r="G91" s="788">
        <f>E96-F91</f>
        <v>-3000000000</v>
      </c>
    </row>
    <row r="92" spans="1:7" s="789" customFormat="1" ht="13.8">
      <c r="A92" s="766" t="s">
        <v>2223</v>
      </c>
      <c r="B92" s="412">
        <f>SUM(C92:E92)</f>
        <v>32202000000</v>
      </c>
      <c r="C92" s="412"/>
      <c r="D92" s="535">
        <f>16639000000-2000000000</f>
        <v>14639000000</v>
      </c>
      <c r="E92" s="535">
        <f>20563000000-3000000000</f>
        <v>17563000000</v>
      </c>
      <c r="F92" s="788"/>
      <c r="G92" s="788"/>
    </row>
    <row r="93" spans="1:7" s="789" customFormat="1" ht="13.8">
      <c r="A93" s="768" t="s">
        <v>2224</v>
      </c>
      <c r="B93" s="412">
        <f>B94+B95</f>
        <v>0</v>
      </c>
      <c r="C93" s="412">
        <f t="shared" ref="C93:E93" si="19">C94+C95</f>
        <v>0</v>
      </c>
      <c r="D93" s="412">
        <f t="shared" si="19"/>
        <v>0</v>
      </c>
      <c r="E93" s="412">
        <f t="shared" si="19"/>
        <v>0</v>
      </c>
      <c r="F93" s="788"/>
      <c r="G93" s="788"/>
    </row>
    <row r="94" spans="1:7" s="789" customFormat="1" ht="13.8">
      <c r="A94" s="769" t="s">
        <v>2225</v>
      </c>
      <c r="B94" s="411"/>
      <c r="C94" s="411"/>
      <c r="D94" s="536"/>
      <c r="E94" s="536"/>
      <c r="F94" s="788"/>
      <c r="G94" s="788"/>
    </row>
    <row r="95" spans="1:7" s="789" customFormat="1" ht="13.8">
      <c r="A95" s="770" t="s">
        <v>2226</v>
      </c>
      <c r="B95" s="411"/>
      <c r="C95" s="411"/>
      <c r="D95" s="536"/>
      <c r="E95" s="536"/>
      <c r="F95" s="788"/>
      <c r="G95" s="788"/>
    </row>
    <row r="96" spans="1:7" s="789" customFormat="1" ht="13.8">
      <c r="A96" s="771" t="s">
        <v>527</v>
      </c>
      <c r="B96" s="772">
        <f>SUM(C96:E96)</f>
        <v>32202000000</v>
      </c>
      <c r="C96" s="772">
        <f t="shared" ref="C96:E96" si="20">C89+C92+C93</f>
        <v>0</v>
      </c>
      <c r="D96" s="772">
        <f t="shared" si="20"/>
        <v>14639000000</v>
      </c>
      <c r="E96" s="772">
        <f t="shared" si="20"/>
        <v>17563000000</v>
      </c>
      <c r="F96" s="788"/>
      <c r="G96" s="788"/>
    </row>
    <row r="97" spans="1:7" s="789" customFormat="1" ht="13.8">
      <c r="A97" s="790" t="s">
        <v>2746</v>
      </c>
      <c r="F97" s="788"/>
      <c r="G97" s="788"/>
    </row>
    <row r="98" spans="1:7" s="789" customFormat="1" ht="13.8">
      <c r="A98" s="1434" t="s">
        <v>296</v>
      </c>
      <c r="B98" s="1434" t="s">
        <v>297</v>
      </c>
      <c r="C98" s="1434" t="s">
        <v>387</v>
      </c>
      <c r="D98" s="1434"/>
      <c r="E98" s="1434"/>
      <c r="F98" s="788"/>
      <c r="G98" s="788"/>
    </row>
    <row r="99" spans="1:7" s="789" customFormat="1" ht="13.8">
      <c r="A99" s="1434"/>
      <c r="B99" s="1434"/>
      <c r="C99" s="1127" t="s">
        <v>911</v>
      </c>
      <c r="D99" s="791" t="s">
        <v>303</v>
      </c>
      <c r="E99" s="791" t="s">
        <v>302</v>
      </c>
      <c r="F99" s="788" t="s">
        <v>2890</v>
      </c>
      <c r="G99" s="788"/>
    </row>
    <row r="100" spans="1:7" s="789" customFormat="1" ht="13.8">
      <c r="A100" s="761" t="s">
        <v>2220</v>
      </c>
      <c r="B100" s="410"/>
      <c r="C100" s="410"/>
      <c r="D100" s="410"/>
      <c r="E100" s="410"/>
      <c r="F100" s="788">
        <f>'[10]biểu 66'!$C$9*1000000</f>
        <v>41189509999.999992</v>
      </c>
      <c r="G100" s="788">
        <f>B107-F100</f>
        <v>-41189509999.999992</v>
      </c>
    </row>
    <row r="101" spans="1:7" s="789" customFormat="1" ht="13.8">
      <c r="A101" s="762" t="s">
        <v>2221</v>
      </c>
      <c r="B101" s="411"/>
      <c r="C101" s="411"/>
      <c r="D101" s="536"/>
      <c r="E101" s="536"/>
      <c r="F101" s="788">
        <f>'[10]biểu 66'!$D$9*1000000</f>
        <v>23827660000</v>
      </c>
      <c r="G101" s="788">
        <f>D107-F101</f>
        <v>-23827660000</v>
      </c>
    </row>
    <row r="102" spans="1:7" s="789" customFormat="1" ht="13.8">
      <c r="A102" s="762" t="s">
        <v>2222</v>
      </c>
      <c r="B102" s="411"/>
      <c r="C102" s="411"/>
      <c r="D102" s="536"/>
      <c r="E102" s="536"/>
      <c r="F102" s="788">
        <f>'[10]biểu 66'!$E$9*1000000</f>
        <v>17361850000</v>
      </c>
      <c r="G102" s="788">
        <f>E107-F102</f>
        <v>-17361850000</v>
      </c>
    </row>
    <row r="103" spans="1:7" s="789" customFormat="1" ht="13.8">
      <c r="A103" s="766" t="s">
        <v>2223</v>
      </c>
      <c r="B103" s="412"/>
      <c r="C103" s="412"/>
      <c r="D103" s="535"/>
      <c r="E103" s="535"/>
      <c r="F103" s="788"/>
      <c r="G103" s="788"/>
    </row>
    <row r="104" spans="1:7" s="789" customFormat="1" ht="13.8">
      <c r="A104" s="768" t="s">
        <v>2224</v>
      </c>
      <c r="B104" s="412"/>
      <c r="C104" s="412"/>
      <c r="D104" s="412"/>
      <c r="E104" s="412"/>
      <c r="F104" s="788"/>
      <c r="G104" s="788"/>
    </row>
    <row r="105" spans="1:7" s="789" customFormat="1" ht="13.8">
      <c r="A105" s="769" t="s">
        <v>2225</v>
      </c>
      <c r="B105" s="411"/>
      <c r="C105" s="411"/>
      <c r="D105" s="536"/>
      <c r="E105" s="536"/>
      <c r="F105" s="788"/>
      <c r="G105" s="788"/>
    </row>
    <row r="106" spans="1:7" s="789" customFormat="1" ht="13.8">
      <c r="A106" s="770" t="s">
        <v>2226</v>
      </c>
      <c r="B106" s="411"/>
      <c r="C106" s="411"/>
      <c r="D106" s="536"/>
      <c r="E106" s="536"/>
      <c r="F106" s="788"/>
      <c r="G106" s="788"/>
    </row>
    <row r="107" spans="1:7" s="789" customFormat="1" ht="13.8">
      <c r="A107" s="771" t="s">
        <v>527</v>
      </c>
      <c r="B107" s="772"/>
      <c r="C107" s="772"/>
      <c r="D107" s="772"/>
      <c r="E107" s="772"/>
      <c r="F107" s="788"/>
      <c r="G107" s="788"/>
    </row>
    <row r="108" spans="1:7" s="789" customFormat="1" ht="13.8">
      <c r="A108" s="790" t="s">
        <v>2747</v>
      </c>
      <c r="F108" s="788"/>
      <c r="G108" s="788"/>
    </row>
    <row r="109" spans="1:7" s="789" customFormat="1" ht="13.8">
      <c r="A109" s="1434" t="s">
        <v>296</v>
      </c>
      <c r="B109" s="1434" t="s">
        <v>297</v>
      </c>
      <c r="C109" s="1434" t="s">
        <v>387</v>
      </c>
      <c r="D109" s="1434"/>
      <c r="E109" s="1434"/>
      <c r="F109" s="788"/>
      <c r="G109" s="788"/>
    </row>
    <row r="110" spans="1:7" s="789" customFormat="1" ht="13.8">
      <c r="A110" s="1434"/>
      <c r="B110" s="1434"/>
      <c r="C110" s="1127" t="s">
        <v>911</v>
      </c>
      <c r="D110" s="791" t="s">
        <v>303</v>
      </c>
      <c r="E110" s="791" t="s">
        <v>302</v>
      </c>
      <c r="F110" s="788" t="s">
        <v>2890</v>
      </c>
      <c r="G110" s="788"/>
    </row>
    <row r="111" spans="1:7" s="789" customFormat="1" ht="13.8">
      <c r="A111" s="761" t="s">
        <v>2220</v>
      </c>
      <c r="B111" s="410">
        <f>SUM(C111:E111)</f>
        <v>4127580500</v>
      </c>
      <c r="C111" s="410">
        <f>C112+C113</f>
        <v>0</v>
      </c>
      <c r="D111" s="410">
        <f t="shared" ref="D111:E111" si="21">D112+D113</f>
        <v>0</v>
      </c>
      <c r="E111" s="410">
        <f t="shared" si="21"/>
        <v>4127580500</v>
      </c>
      <c r="F111" s="788">
        <f>'[11]MAU 66_TT342'!$B$22</f>
        <v>31747296473</v>
      </c>
      <c r="G111" s="788">
        <f>B118-F111</f>
        <v>-10000000000</v>
      </c>
    </row>
    <row r="112" spans="1:7" s="789" customFormat="1" ht="13.8">
      <c r="A112" s="762" t="s">
        <v>2221</v>
      </c>
      <c r="B112" s="411"/>
      <c r="C112" s="411"/>
      <c r="D112" s="536"/>
      <c r="E112" s="536">
        <v>4127580500</v>
      </c>
      <c r="F112" s="788"/>
      <c r="G112" s="788"/>
    </row>
    <row r="113" spans="1:7" s="789" customFormat="1" ht="13.8">
      <c r="A113" s="762" t="s">
        <v>2222</v>
      </c>
      <c r="B113" s="411"/>
      <c r="C113" s="411"/>
      <c r="D113" s="536"/>
      <c r="E113" s="536"/>
      <c r="F113" s="788"/>
      <c r="G113" s="788"/>
    </row>
    <row r="114" spans="1:7" s="789" customFormat="1" ht="13.8">
      <c r="A114" s="766" t="s">
        <v>2223</v>
      </c>
      <c r="B114" s="412">
        <f>SUM(C114:E114)</f>
        <v>15614715973</v>
      </c>
      <c r="C114" s="412"/>
      <c r="D114" s="535"/>
      <c r="E114" s="535">
        <f>25614715973-10000000000</f>
        <v>15614715973</v>
      </c>
      <c r="F114" s="788"/>
      <c r="G114" s="788"/>
    </row>
    <row r="115" spans="1:7" s="789" customFormat="1" ht="13.8">
      <c r="A115" s="768" t="s">
        <v>2224</v>
      </c>
      <c r="B115" s="412">
        <f>B116+B117</f>
        <v>0</v>
      </c>
      <c r="C115" s="412">
        <f t="shared" ref="C115:E115" si="22">C116+C117</f>
        <v>0</v>
      </c>
      <c r="D115" s="412">
        <f t="shared" si="22"/>
        <v>0</v>
      </c>
      <c r="E115" s="412">
        <f t="shared" si="22"/>
        <v>2005000000</v>
      </c>
      <c r="F115" s="788"/>
      <c r="G115" s="788"/>
    </row>
    <row r="116" spans="1:7" s="789" customFormat="1" ht="13.8">
      <c r="A116" s="769" t="s">
        <v>2225</v>
      </c>
      <c r="B116" s="411"/>
      <c r="C116" s="411"/>
      <c r="D116" s="536"/>
      <c r="E116" s="536">
        <v>2005000000</v>
      </c>
      <c r="F116" s="788"/>
      <c r="G116" s="788"/>
    </row>
    <row r="117" spans="1:7" s="789" customFormat="1" ht="13.8">
      <c r="A117" s="770" t="s">
        <v>2226</v>
      </c>
      <c r="B117" s="411"/>
      <c r="C117" s="411"/>
      <c r="D117" s="536"/>
      <c r="E117" s="536"/>
      <c r="F117" s="788"/>
      <c r="G117" s="788"/>
    </row>
    <row r="118" spans="1:7" s="789" customFormat="1" ht="13.8">
      <c r="A118" s="771" t="s">
        <v>527</v>
      </c>
      <c r="B118" s="772">
        <f>SUM(C118:E118)</f>
        <v>21747296473</v>
      </c>
      <c r="C118" s="772">
        <f t="shared" ref="C118:E118" si="23">C111+C114+C115</f>
        <v>0</v>
      </c>
      <c r="D118" s="772">
        <f t="shared" si="23"/>
        <v>0</v>
      </c>
      <c r="E118" s="772">
        <f t="shared" si="23"/>
        <v>21747296473</v>
      </c>
      <c r="F118" s="788"/>
      <c r="G118" s="788"/>
    </row>
    <row r="119" spans="1:7" s="789" customFormat="1" ht="13.8">
      <c r="F119" s="788"/>
      <c r="G119" s="788"/>
    </row>
    <row r="120" spans="1:7" s="789" customFormat="1" ht="13.8">
      <c r="F120" s="788"/>
      <c r="G120" s="788"/>
    </row>
    <row r="121" spans="1:7" s="789" customFormat="1" ht="13.8">
      <c r="F121" s="788"/>
      <c r="G121" s="788"/>
    </row>
    <row r="122" spans="1:7" s="789" customFormat="1" ht="13.8">
      <c r="F122" s="788"/>
      <c r="G122" s="788"/>
    </row>
    <row r="123" spans="1:7" s="789" customFormat="1" ht="13.8">
      <c r="F123" s="788"/>
      <c r="G123" s="788"/>
    </row>
    <row r="124" spans="1:7" s="789" customFormat="1" ht="13.8">
      <c r="F124" s="788"/>
      <c r="G124" s="788"/>
    </row>
    <row r="125" spans="1:7" s="789" customFormat="1" ht="13.8">
      <c r="F125" s="788"/>
      <c r="G125" s="788"/>
    </row>
    <row r="126" spans="1:7" s="789" customFormat="1" ht="13.8">
      <c r="F126" s="788"/>
      <c r="G126" s="788"/>
    </row>
    <row r="127" spans="1:7" s="789" customFormat="1" ht="13.8">
      <c r="F127" s="788"/>
      <c r="G127" s="788"/>
    </row>
    <row r="128" spans="1:7" s="789" customFormat="1" ht="13.8">
      <c r="F128" s="788"/>
      <c r="G128" s="788"/>
    </row>
    <row r="129" spans="6:7" s="789" customFormat="1" ht="13.8">
      <c r="F129" s="788"/>
      <c r="G129" s="788"/>
    </row>
    <row r="130" spans="6:7" s="789" customFormat="1" ht="13.8">
      <c r="F130" s="788"/>
      <c r="G130" s="788"/>
    </row>
    <row r="131" spans="6:7" s="789" customFormat="1" ht="13.8">
      <c r="F131" s="788"/>
      <c r="G131" s="788"/>
    </row>
    <row r="132" spans="6:7" s="789" customFormat="1" ht="13.8">
      <c r="F132" s="788"/>
      <c r="G132" s="788"/>
    </row>
    <row r="133" spans="6:7" s="789" customFormat="1" ht="13.8">
      <c r="F133" s="788"/>
      <c r="G133" s="788"/>
    </row>
    <row r="134" spans="6:7" s="789" customFormat="1" ht="13.8">
      <c r="F134" s="788"/>
      <c r="G134" s="788"/>
    </row>
    <row r="135" spans="6:7" s="789" customFormat="1" ht="13.8">
      <c r="F135" s="788"/>
      <c r="G135" s="788"/>
    </row>
    <row r="136" spans="6:7" s="789" customFormat="1" ht="13.8">
      <c r="F136" s="788"/>
      <c r="G136" s="788"/>
    </row>
    <row r="137" spans="6:7" s="789" customFormat="1" ht="13.8">
      <c r="F137" s="788"/>
      <c r="G137" s="788"/>
    </row>
    <row r="138" spans="6:7" s="789" customFormat="1" ht="13.8">
      <c r="F138" s="788"/>
      <c r="G138" s="788"/>
    </row>
    <row r="139" spans="6:7" s="789" customFormat="1" ht="13.8">
      <c r="F139" s="788"/>
      <c r="G139" s="788"/>
    </row>
    <row r="140" spans="6:7" s="789" customFormat="1" ht="13.8">
      <c r="F140" s="788"/>
      <c r="G140" s="788"/>
    </row>
    <row r="141" spans="6:7" s="789" customFormat="1" ht="13.8">
      <c r="F141" s="788"/>
      <c r="G141" s="788"/>
    </row>
    <row r="142" spans="6:7" s="789" customFormat="1" ht="13.8">
      <c r="F142" s="788"/>
      <c r="G142" s="788"/>
    </row>
    <row r="143" spans="6:7" s="789" customFormat="1" ht="13.8">
      <c r="F143" s="788"/>
      <c r="G143" s="788"/>
    </row>
    <row r="144" spans="6:7" s="789" customFormat="1" ht="13.8">
      <c r="F144" s="788"/>
      <c r="G144" s="788"/>
    </row>
    <row r="145" spans="6:7" s="789" customFormat="1" ht="13.8">
      <c r="F145" s="788"/>
      <c r="G145" s="788"/>
    </row>
    <row r="146" spans="6:7" s="789" customFormat="1" ht="13.8">
      <c r="F146" s="788"/>
      <c r="G146" s="788"/>
    </row>
    <row r="147" spans="6:7" s="789" customFormat="1" ht="13.8">
      <c r="F147" s="788"/>
      <c r="G147" s="788"/>
    </row>
    <row r="148" spans="6:7" s="789" customFormat="1" ht="13.8">
      <c r="F148" s="788"/>
      <c r="G148" s="788"/>
    </row>
    <row r="149" spans="6:7" s="789" customFormat="1" ht="13.8">
      <c r="F149" s="788"/>
      <c r="G149" s="788"/>
    </row>
    <row r="150" spans="6:7" s="789" customFormat="1" ht="13.8">
      <c r="F150" s="788"/>
      <c r="G150" s="788"/>
    </row>
    <row r="151" spans="6:7" s="789" customFormat="1" ht="13.8">
      <c r="F151" s="788"/>
      <c r="G151" s="788"/>
    </row>
    <row r="152" spans="6:7" s="789" customFormat="1" ht="13.8">
      <c r="F152" s="788"/>
      <c r="G152" s="788"/>
    </row>
    <row r="153" spans="6:7" s="789" customFormat="1" ht="13.8">
      <c r="F153" s="788"/>
      <c r="G153" s="788"/>
    </row>
    <row r="154" spans="6:7" s="789" customFormat="1" ht="13.8">
      <c r="F154" s="788"/>
      <c r="G154" s="788"/>
    </row>
    <row r="155" spans="6:7" s="789" customFormat="1" ht="13.8">
      <c r="F155" s="788"/>
      <c r="G155" s="788"/>
    </row>
    <row r="156" spans="6:7" s="789" customFormat="1" ht="13.8">
      <c r="F156" s="788"/>
      <c r="G156" s="788"/>
    </row>
    <row r="157" spans="6:7" s="789" customFormat="1" ht="13.8">
      <c r="F157" s="788"/>
      <c r="G157" s="788"/>
    </row>
    <row r="158" spans="6:7" s="789" customFormat="1" ht="13.8">
      <c r="F158" s="788"/>
      <c r="G158" s="788"/>
    </row>
    <row r="159" spans="6:7" s="789" customFormat="1" ht="13.8">
      <c r="F159" s="788"/>
      <c r="G159" s="788"/>
    </row>
    <row r="160" spans="6:7" s="789" customFormat="1" ht="13.8">
      <c r="F160" s="788"/>
      <c r="G160" s="788"/>
    </row>
    <row r="161" spans="6:7" s="789" customFormat="1" ht="13.8">
      <c r="F161" s="788"/>
      <c r="G161" s="788"/>
    </row>
    <row r="162" spans="6:7" s="789" customFormat="1" ht="13.8">
      <c r="F162" s="788"/>
      <c r="G162" s="788"/>
    </row>
    <row r="163" spans="6:7" s="789" customFormat="1" ht="13.8">
      <c r="F163" s="788"/>
      <c r="G163" s="788"/>
    </row>
    <row r="164" spans="6:7" s="789" customFormat="1" ht="13.8">
      <c r="F164" s="788"/>
      <c r="G164" s="788"/>
    </row>
    <row r="165" spans="6:7" s="789" customFormat="1" ht="13.8">
      <c r="F165" s="788"/>
      <c r="G165" s="788"/>
    </row>
    <row r="166" spans="6:7" s="789" customFormat="1" ht="13.8">
      <c r="F166" s="788"/>
      <c r="G166" s="788"/>
    </row>
    <row r="167" spans="6:7" s="789" customFormat="1" ht="13.8">
      <c r="F167" s="788"/>
      <c r="G167" s="788"/>
    </row>
    <row r="168" spans="6:7" s="789" customFormat="1" ht="13.8">
      <c r="F168" s="788"/>
      <c r="G168" s="788"/>
    </row>
    <row r="169" spans="6:7" s="789" customFormat="1" ht="13.8">
      <c r="F169" s="788"/>
      <c r="G169" s="788"/>
    </row>
    <row r="170" spans="6:7" s="789" customFormat="1" ht="13.8">
      <c r="F170" s="788"/>
      <c r="G170" s="788"/>
    </row>
    <row r="171" spans="6:7" s="789" customFormat="1" ht="13.8">
      <c r="F171" s="788"/>
      <c r="G171" s="788"/>
    </row>
    <row r="172" spans="6:7" s="789" customFormat="1" ht="13.8">
      <c r="F172" s="788"/>
      <c r="G172" s="788"/>
    </row>
    <row r="173" spans="6:7" s="789" customFormat="1" ht="13.8">
      <c r="F173" s="788"/>
      <c r="G173" s="788"/>
    </row>
    <row r="174" spans="6:7" s="789" customFormat="1" ht="13.8">
      <c r="F174" s="788"/>
      <c r="G174" s="788"/>
    </row>
    <row r="175" spans="6:7" s="789" customFormat="1" ht="13.8">
      <c r="F175" s="788"/>
      <c r="G175" s="788"/>
    </row>
    <row r="176" spans="6:7" s="789" customFormat="1" ht="13.8">
      <c r="F176" s="788"/>
      <c r="G176" s="788"/>
    </row>
    <row r="177" spans="6:7" s="789" customFormat="1" ht="13.8">
      <c r="F177" s="788"/>
      <c r="G177" s="788"/>
    </row>
    <row r="178" spans="6:7" s="789" customFormat="1" ht="13.8">
      <c r="F178" s="788"/>
      <c r="G178" s="788"/>
    </row>
    <row r="179" spans="6:7" s="789" customFormat="1" ht="13.8">
      <c r="F179" s="788"/>
      <c r="G179" s="788"/>
    </row>
    <row r="180" spans="6:7" s="789" customFormat="1" ht="13.8">
      <c r="F180" s="788"/>
      <c r="G180" s="788"/>
    </row>
    <row r="181" spans="6:7" s="789" customFormat="1" ht="13.8">
      <c r="F181" s="788"/>
      <c r="G181" s="788"/>
    </row>
    <row r="182" spans="6:7" s="789" customFormat="1" ht="13.8">
      <c r="F182" s="788"/>
      <c r="G182" s="788"/>
    </row>
    <row r="183" spans="6:7" s="789" customFormat="1" ht="13.8">
      <c r="F183" s="788"/>
      <c r="G183" s="788"/>
    </row>
    <row r="184" spans="6:7" s="789" customFormat="1" ht="13.8">
      <c r="F184" s="788"/>
      <c r="G184" s="788"/>
    </row>
    <row r="185" spans="6:7" s="789" customFormat="1" ht="13.8">
      <c r="F185" s="788"/>
      <c r="G185" s="788"/>
    </row>
    <row r="186" spans="6:7" s="789" customFormat="1" ht="13.8">
      <c r="F186" s="788"/>
      <c r="G186" s="788"/>
    </row>
    <row r="187" spans="6:7" s="789" customFormat="1" ht="13.8">
      <c r="F187" s="788"/>
      <c r="G187" s="788"/>
    </row>
    <row r="188" spans="6:7" s="789" customFormat="1" ht="13.8">
      <c r="F188" s="788"/>
      <c r="G188" s="788"/>
    </row>
    <row r="189" spans="6:7" s="789" customFormat="1" ht="13.8">
      <c r="F189" s="788"/>
      <c r="G189" s="788"/>
    </row>
    <row r="190" spans="6:7" s="789" customFormat="1" ht="13.8">
      <c r="F190" s="788"/>
      <c r="G190" s="788"/>
    </row>
    <row r="191" spans="6:7" s="789" customFormat="1" ht="13.8">
      <c r="F191" s="788"/>
      <c r="G191" s="788"/>
    </row>
    <row r="192" spans="6:7" s="789" customFormat="1" ht="13.8">
      <c r="F192" s="788"/>
      <c r="G192" s="788"/>
    </row>
    <row r="193" spans="6:7" s="789" customFormat="1" ht="13.8">
      <c r="F193" s="788"/>
      <c r="G193" s="788"/>
    </row>
    <row r="194" spans="6:7" s="789" customFormat="1" ht="13.8">
      <c r="F194" s="788"/>
      <c r="G194" s="788"/>
    </row>
    <row r="195" spans="6:7" s="789" customFormat="1" ht="13.8">
      <c r="F195" s="788"/>
      <c r="G195" s="788"/>
    </row>
    <row r="196" spans="6:7" s="789" customFormat="1" ht="13.8">
      <c r="F196" s="788"/>
      <c r="G196" s="788"/>
    </row>
    <row r="197" spans="6:7" s="789" customFormat="1" ht="13.8">
      <c r="F197" s="788"/>
      <c r="G197" s="788"/>
    </row>
    <row r="198" spans="6:7" s="789" customFormat="1" ht="13.8">
      <c r="F198" s="788"/>
      <c r="G198" s="788"/>
    </row>
    <row r="199" spans="6:7" s="789" customFormat="1" ht="13.8">
      <c r="F199" s="788"/>
      <c r="G199" s="788"/>
    </row>
    <row r="200" spans="6:7" s="789" customFormat="1" ht="13.8">
      <c r="F200" s="788"/>
      <c r="G200" s="788"/>
    </row>
    <row r="201" spans="6:7" s="789" customFormat="1" ht="13.8">
      <c r="F201" s="788"/>
      <c r="G201" s="788"/>
    </row>
    <row r="202" spans="6:7" s="789" customFormat="1" ht="13.8">
      <c r="F202" s="788"/>
      <c r="G202" s="788"/>
    </row>
    <row r="203" spans="6:7" s="789" customFormat="1" ht="13.8">
      <c r="F203" s="788"/>
      <c r="G203" s="788"/>
    </row>
    <row r="204" spans="6:7" s="789" customFormat="1" ht="13.8">
      <c r="F204" s="788"/>
      <c r="G204" s="788"/>
    </row>
    <row r="205" spans="6:7" s="789" customFormat="1" ht="13.8">
      <c r="F205" s="788"/>
      <c r="G205" s="788"/>
    </row>
    <row r="206" spans="6:7" s="789" customFormat="1" ht="13.8">
      <c r="F206" s="788"/>
      <c r="G206" s="788"/>
    </row>
    <row r="207" spans="6:7" s="789" customFormat="1" ht="13.8">
      <c r="F207" s="788"/>
      <c r="G207" s="788"/>
    </row>
    <row r="208" spans="6:7" s="789" customFormat="1" ht="13.8">
      <c r="F208" s="788"/>
      <c r="G208" s="788"/>
    </row>
    <row r="209" spans="6:7" s="789" customFormat="1" ht="13.8">
      <c r="F209" s="788"/>
      <c r="G209" s="788"/>
    </row>
    <row r="210" spans="6:7" s="789" customFormat="1" ht="13.8">
      <c r="F210" s="788"/>
      <c r="G210" s="788"/>
    </row>
    <row r="211" spans="6:7" s="789" customFormat="1" ht="13.8">
      <c r="F211" s="788"/>
      <c r="G211" s="788"/>
    </row>
    <row r="212" spans="6:7" s="789" customFormat="1" ht="13.8">
      <c r="F212" s="788"/>
      <c r="G212" s="788"/>
    </row>
    <row r="213" spans="6:7" s="789" customFormat="1" ht="13.8">
      <c r="F213" s="788"/>
      <c r="G213" s="788"/>
    </row>
    <row r="214" spans="6:7" s="789" customFormat="1" ht="13.8">
      <c r="F214" s="788"/>
      <c r="G214" s="788"/>
    </row>
    <row r="215" spans="6:7" s="789" customFormat="1" ht="13.8">
      <c r="F215" s="788"/>
      <c r="G215" s="788"/>
    </row>
    <row r="216" spans="6:7" s="789" customFormat="1" ht="13.8">
      <c r="F216" s="788"/>
      <c r="G216" s="788"/>
    </row>
    <row r="217" spans="6:7" s="789" customFormat="1" ht="13.8">
      <c r="F217" s="788"/>
      <c r="G217" s="788"/>
    </row>
    <row r="218" spans="6:7" s="789" customFormat="1" ht="13.8">
      <c r="F218" s="788"/>
      <c r="G218" s="788"/>
    </row>
    <row r="219" spans="6:7" s="789" customFormat="1" ht="13.8">
      <c r="F219" s="788"/>
      <c r="G219" s="788"/>
    </row>
    <row r="220" spans="6:7" s="789" customFormat="1" ht="13.8">
      <c r="F220" s="788"/>
      <c r="G220" s="788"/>
    </row>
    <row r="221" spans="6:7" s="789" customFormat="1" ht="13.8">
      <c r="F221" s="788"/>
      <c r="G221" s="788"/>
    </row>
    <row r="222" spans="6:7" s="789" customFormat="1" ht="13.8">
      <c r="F222" s="788"/>
      <c r="G222" s="788"/>
    </row>
    <row r="223" spans="6:7" s="789" customFormat="1" ht="13.8">
      <c r="F223" s="788"/>
      <c r="G223" s="788"/>
    </row>
    <row r="224" spans="6:7" s="789" customFormat="1" ht="13.8">
      <c r="F224" s="788"/>
      <c r="G224" s="788"/>
    </row>
    <row r="225" spans="6:7" s="789" customFormat="1" ht="13.8">
      <c r="F225" s="788"/>
      <c r="G225" s="788"/>
    </row>
    <row r="226" spans="6:7" s="789" customFormat="1" ht="13.8">
      <c r="F226" s="788"/>
      <c r="G226" s="788"/>
    </row>
    <row r="227" spans="6:7" s="789" customFormat="1" ht="13.8">
      <c r="F227" s="788"/>
      <c r="G227" s="788"/>
    </row>
    <row r="228" spans="6:7" s="789" customFormat="1" ht="13.8">
      <c r="F228" s="788"/>
      <c r="G228" s="788"/>
    </row>
    <row r="229" spans="6:7" s="789" customFormat="1" ht="13.8">
      <c r="F229" s="788"/>
      <c r="G229" s="788"/>
    </row>
    <row r="230" spans="6:7" s="789" customFormat="1" ht="13.8">
      <c r="F230" s="788"/>
      <c r="G230" s="788"/>
    </row>
    <row r="231" spans="6:7" s="789" customFormat="1" ht="13.8">
      <c r="F231" s="788"/>
      <c r="G231" s="788"/>
    </row>
    <row r="232" spans="6:7" s="789" customFormat="1" ht="13.8">
      <c r="F232" s="788"/>
      <c r="G232" s="788"/>
    </row>
    <row r="233" spans="6:7" s="789" customFormat="1" ht="13.8">
      <c r="F233" s="788"/>
      <c r="G233" s="788"/>
    </row>
    <row r="234" spans="6:7" s="789" customFormat="1" ht="13.8">
      <c r="F234" s="788"/>
      <c r="G234" s="788"/>
    </row>
    <row r="235" spans="6:7" s="789" customFormat="1" ht="13.8">
      <c r="F235" s="788"/>
      <c r="G235" s="788"/>
    </row>
    <row r="236" spans="6:7" s="789" customFormat="1" ht="13.8">
      <c r="F236" s="788"/>
      <c r="G236" s="788"/>
    </row>
    <row r="237" spans="6:7" s="789" customFormat="1" ht="13.8">
      <c r="F237" s="788"/>
      <c r="G237" s="788"/>
    </row>
    <row r="238" spans="6:7" s="789" customFormat="1" ht="13.8">
      <c r="F238" s="788"/>
      <c r="G238" s="788"/>
    </row>
    <row r="239" spans="6:7" s="789" customFormat="1" ht="13.8">
      <c r="F239" s="788"/>
      <c r="G239" s="788"/>
    </row>
    <row r="240" spans="6:7" s="789" customFormat="1" ht="13.8">
      <c r="F240" s="788"/>
      <c r="G240" s="788"/>
    </row>
    <row r="241" spans="6:7" s="789" customFormat="1" ht="13.8">
      <c r="F241" s="788"/>
      <c r="G241" s="788"/>
    </row>
    <row r="242" spans="6:7" s="789" customFormat="1" ht="13.8">
      <c r="F242" s="788"/>
      <c r="G242" s="788"/>
    </row>
    <row r="243" spans="6:7" s="789" customFormat="1" ht="13.8">
      <c r="F243" s="788"/>
      <c r="G243" s="788"/>
    </row>
    <row r="244" spans="6:7" s="789" customFormat="1" ht="13.8">
      <c r="F244" s="788"/>
      <c r="G244" s="788"/>
    </row>
    <row r="245" spans="6:7" s="789" customFormat="1" ht="13.8">
      <c r="F245" s="788"/>
      <c r="G245" s="788"/>
    </row>
    <row r="246" spans="6:7" s="789" customFormat="1" ht="13.8">
      <c r="F246" s="788"/>
      <c r="G246" s="788"/>
    </row>
    <row r="247" spans="6:7" s="789" customFormat="1" ht="13.8">
      <c r="F247" s="788"/>
      <c r="G247" s="788"/>
    </row>
    <row r="248" spans="6:7" s="789" customFormat="1" ht="13.8">
      <c r="F248" s="788"/>
      <c r="G248" s="788"/>
    </row>
    <row r="249" spans="6:7" s="789" customFormat="1" ht="13.8">
      <c r="F249" s="788"/>
      <c r="G249" s="788"/>
    </row>
    <row r="250" spans="6:7" s="789" customFormat="1" ht="13.8">
      <c r="F250" s="788"/>
      <c r="G250" s="788"/>
    </row>
    <row r="251" spans="6:7" s="789" customFormat="1" ht="13.8">
      <c r="F251" s="788"/>
      <c r="G251" s="788"/>
    </row>
    <row r="252" spans="6:7" s="789" customFormat="1" ht="13.8">
      <c r="F252" s="788"/>
      <c r="G252" s="788"/>
    </row>
    <row r="253" spans="6:7" s="789" customFormat="1" ht="13.8">
      <c r="F253" s="788"/>
      <c r="G253" s="788"/>
    </row>
    <row r="254" spans="6:7" s="789" customFormat="1" ht="13.8">
      <c r="F254" s="788"/>
      <c r="G254" s="788"/>
    </row>
    <row r="255" spans="6:7" s="789" customFormat="1" ht="13.8">
      <c r="F255" s="788"/>
      <c r="G255" s="788"/>
    </row>
    <row r="256" spans="6:7" s="789" customFormat="1" ht="13.8">
      <c r="F256" s="788"/>
      <c r="G256" s="788"/>
    </row>
    <row r="257" spans="6:7" s="789" customFormat="1" ht="13.8">
      <c r="F257" s="788"/>
      <c r="G257" s="788"/>
    </row>
    <row r="258" spans="6:7" s="789" customFormat="1" ht="13.8">
      <c r="F258" s="788"/>
      <c r="G258" s="788"/>
    </row>
    <row r="259" spans="6:7" s="789" customFormat="1" ht="13.8">
      <c r="F259" s="788"/>
      <c r="G259" s="788"/>
    </row>
    <row r="260" spans="6:7" s="789" customFormat="1" ht="13.8">
      <c r="F260" s="788"/>
      <c r="G260" s="788"/>
    </row>
    <row r="261" spans="6:7" s="789" customFormat="1" ht="13.8">
      <c r="F261" s="788"/>
      <c r="G261" s="788"/>
    </row>
    <row r="262" spans="6:7" s="789" customFormat="1" ht="13.8">
      <c r="F262" s="788"/>
      <c r="G262" s="788"/>
    </row>
    <row r="263" spans="6:7" s="789" customFormat="1" ht="13.8">
      <c r="F263" s="788"/>
      <c r="G263" s="788"/>
    </row>
    <row r="264" spans="6:7" s="789" customFormat="1" ht="13.8">
      <c r="F264" s="788"/>
      <c r="G264" s="788"/>
    </row>
  </sheetData>
  <mergeCells count="34">
    <mergeCell ref="B1:E1"/>
    <mergeCell ref="A3:E3"/>
    <mergeCell ref="D4:E4"/>
    <mergeCell ref="A5:A6"/>
    <mergeCell ref="B5:B6"/>
    <mergeCell ref="C5:E5"/>
    <mergeCell ref="C16:E16"/>
    <mergeCell ref="C17:E17"/>
    <mergeCell ref="B28:C28"/>
    <mergeCell ref="D28:E28"/>
    <mergeCell ref="A32:A33"/>
    <mergeCell ref="B32:B33"/>
    <mergeCell ref="C32:E32"/>
    <mergeCell ref="A43:A44"/>
    <mergeCell ref="B43:B44"/>
    <mergeCell ref="C43:E43"/>
    <mergeCell ref="A54:A55"/>
    <mergeCell ref="B54:B55"/>
    <mergeCell ref="C54:E54"/>
    <mergeCell ref="A65:A66"/>
    <mergeCell ref="B65:B66"/>
    <mergeCell ref="C65:E65"/>
    <mergeCell ref="A76:A77"/>
    <mergeCell ref="B76:B77"/>
    <mergeCell ref="C76:E76"/>
    <mergeCell ref="A109:A110"/>
    <mergeCell ref="B109:B110"/>
    <mergeCell ref="C109:E109"/>
    <mergeCell ref="A87:A88"/>
    <mergeCell ref="B87:B88"/>
    <mergeCell ref="C87:E87"/>
    <mergeCell ref="A98:A99"/>
    <mergeCell ref="B98:B99"/>
    <mergeCell ref="C98:E98"/>
  </mergeCells>
  <pageMargins left="0.92" right="0.27559055118110198" top="0.66929133858267698" bottom="0.15748031496063" header="0.27559055118110198" footer="0.15748031496063"/>
  <pageSetup paperSize="9" scale="9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H278"/>
  <sheetViews>
    <sheetView topLeftCell="A16" workbookViewId="0">
      <selection activeCell="D12" sqref="D12"/>
    </sheetView>
  </sheetViews>
  <sheetFormatPr defaultColWidth="8.765625" defaultRowHeight="15.6"/>
  <cols>
    <col min="1" max="1" width="4.3828125" style="418" customWidth="1"/>
    <col min="2" max="2" width="22.3828125" style="418" customWidth="1"/>
    <col min="3" max="3" width="12.23046875" style="418" customWidth="1"/>
    <col min="4" max="4" width="13.4609375" style="419" customWidth="1"/>
    <col min="5" max="5" width="17.3046875" style="418" bestFit="1" customWidth="1"/>
    <col min="6" max="6" width="11.69140625" style="418" customWidth="1"/>
    <col min="7" max="7" width="14.69140625" style="419" bestFit="1" customWidth="1"/>
    <col min="8" max="8" width="12.4609375" style="419" bestFit="1" customWidth="1"/>
    <col min="9" max="16384" width="8.765625" style="418"/>
  </cols>
  <sheetData>
    <row r="1" spans="1:8" s="415" customFormat="1">
      <c r="A1" s="1447" t="s">
        <v>2748</v>
      </c>
      <c r="B1" s="1447"/>
      <c r="D1" s="416"/>
      <c r="F1" s="417" t="s">
        <v>876</v>
      </c>
      <c r="G1" s="416"/>
      <c r="H1" s="416"/>
    </row>
    <row r="2" spans="1:8">
      <c r="A2" s="1447"/>
      <c r="B2" s="1447"/>
    </row>
    <row r="3" spans="1:8">
      <c r="A3" s="1447" t="s">
        <v>678</v>
      </c>
      <c r="B3" s="1447"/>
      <c r="C3" s="1447"/>
      <c r="D3" s="1447"/>
      <c r="E3" s="1447"/>
      <c r="F3" s="1447"/>
    </row>
    <row r="4" spans="1:8">
      <c r="A4" s="1447" t="s">
        <v>2891</v>
      </c>
      <c r="B4" s="1447"/>
      <c r="C4" s="1447"/>
      <c r="D4" s="1447"/>
      <c r="E4" s="1447"/>
      <c r="F4" s="1447"/>
    </row>
    <row r="5" spans="1:8">
      <c r="F5" s="417" t="s">
        <v>625</v>
      </c>
    </row>
    <row r="6" spans="1:8" s="420" customFormat="1" ht="19.5" customHeight="1">
      <c r="A6" s="537" t="s">
        <v>311</v>
      </c>
      <c r="B6" s="537" t="s">
        <v>296</v>
      </c>
      <c r="C6" s="537" t="s">
        <v>297</v>
      </c>
      <c r="D6" s="538" t="s">
        <v>679</v>
      </c>
      <c r="E6" s="537" t="s">
        <v>680</v>
      </c>
      <c r="F6" s="537" t="s">
        <v>681</v>
      </c>
      <c r="G6" s="793"/>
      <c r="H6" s="793"/>
    </row>
    <row r="7" spans="1:8" ht="15.75" customHeight="1">
      <c r="A7" s="539" t="s">
        <v>299</v>
      </c>
      <c r="B7" s="539" t="s">
        <v>300</v>
      </c>
      <c r="C7" s="539">
        <v>1</v>
      </c>
      <c r="D7" s="540">
        <v>2</v>
      </c>
      <c r="E7" s="539">
        <v>3</v>
      </c>
      <c r="F7" s="539">
        <v>4</v>
      </c>
    </row>
    <row r="8" spans="1:8" s="420" customFormat="1" ht="19.5" customHeight="1">
      <c r="A8" s="537" t="s">
        <v>299</v>
      </c>
      <c r="B8" s="541" t="s">
        <v>682</v>
      </c>
      <c r="C8" s="1174">
        <f>C9+C19</f>
        <v>705091437244</v>
      </c>
      <c r="D8" s="1174">
        <f t="shared" ref="D8" si="0">D9+D19</f>
        <v>369014000000</v>
      </c>
      <c r="E8" s="1174">
        <f>E9+E19</f>
        <v>315649850244</v>
      </c>
      <c r="F8" s="1174">
        <f>F9+F19</f>
        <v>20427587000</v>
      </c>
      <c r="G8" s="793"/>
      <c r="H8" s="793"/>
    </row>
    <row r="9" spans="1:8" s="420" customFormat="1" ht="19.5" customHeight="1">
      <c r="A9" s="537" t="s">
        <v>304</v>
      </c>
      <c r="B9" s="541" t="s">
        <v>683</v>
      </c>
      <c r="C9" s="1174">
        <f>C10+C11+C12+C18</f>
        <v>705091437244</v>
      </c>
      <c r="D9" s="1174">
        <f t="shared" ref="D9:F9" si="1">D10+D11+D12+D18</f>
        <v>369014000000</v>
      </c>
      <c r="E9" s="1174">
        <f>E10+E11+E12+E18</f>
        <v>315649850244</v>
      </c>
      <c r="F9" s="1174">
        <f t="shared" si="1"/>
        <v>20427587000</v>
      </c>
      <c r="G9" s="793"/>
      <c r="H9" s="793"/>
    </row>
    <row r="10" spans="1:8" s="420" customFormat="1" ht="19.5" customHeight="1">
      <c r="A10" s="537">
        <v>1</v>
      </c>
      <c r="B10" s="542" t="s">
        <v>2227</v>
      </c>
      <c r="C10" s="1174">
        <f t="shared" ref="C10:C32" si="2">D10+E10+F10</f>
        <v>521309491244</v>
      </c>
      <c r="D10" s="1174">
        <v>304890000000</v>
      </c>
      <c r="E10" s="1174">
        <f>E60+E88+E116+E144+E172+E200+E228+E256</f>
        <v>206625541244</v>
      </c>
      <c r="F10" s="1174">
        <f>F60+F88+F116+F144+F172+F200+F228+F256</f>
        <v>9793950000</v>
      </c>
      <c r="G10" s="793"/>
      <c r="H10" s="793"/>
    </row>
    <row r="11" spans="1:8" s="420" customFormat="1" ht="31.2">
      <c r="A11" s="537">
        <v>2</v>
      </c>
      <c r="B11" s="541" t="s">
        <v>684</v>
      </c>
      <c r="C11" s="1174">
        <f t="shared" si="2"/>
        <v>0</v>
      </c>
      <c r="D11" s="538"/>
      <c r="E11" s="1174">
        <f t="shared" ref="E11:F26" si="3">E61+E89+E117+E145+E173+E201+E229+E257</f>
        <v>0</v>
      </c>
      <c r="F11" s="1174">
        <f t="shared" si="3"/>
        <v>0</v>
      </c>
      <c r="G11" s="793"/>
      <c r="H11" s="793"/>
    </row>
    <row r="12" spans="1:8" s="420" customFormat="1">
      <c r="A12" s="537">
        <v>3</v>
      </c>
      <c r="B12" s="542" t="s">
        <v>685</v>
      </c>
      <c r="C12" s="1174">
        <f>SUM(C13:C17)</f>
        <v>140731196000</v>
      </c>
      <c r="D12" s="1174">
        <f t="shared" ref="D12" si="4">SUM(D13:D17)</f>
        <v>64124000000</v>
      </c>
      <c r="E12" s="1174">
        <f t="shared" si="3"/>
        <v>65975559000</v>
      </c>
      <c r="F12" s="1174">
        <f t="shared" si="3"/>
        <v>10631637000</v>
      </c>
      <c r="G12" s="793"/>
      <c r="H12" s="793"/>
    </row>
    <row r="13" spans="1:8">
      <c r="A13" s="539"/>
      <c r="B13" s="544" t="s">
        <v>686</v>
      </c>
      <c r="C13" s="1175">
        <f t="shared" si="2"/>
        <v>93021986000</v>
      </c>
      <c r="D13" s="545">
        <f>'[12]68.'!C192+'[12]68.'!C200+'[12]68.'!C202+'[12]68.'!C199</f>
        <v>35240000000</v>
      </c>
      <c r="E13" s="1175">
        <f t="shared" si="3"/>
        <v>55070969000</v>
      </c>
      <c r="F13" s="1175">
        <f t="shared" si="3"/>
        <v>2711017000</v>
      </c>
    </row>
    <row r="14" spans="1:8">
      <c r="A14" s="539"/>
      <c r="B14" s="546" t="s">
        <v>2228</v>
      </c>
      <c r="C14" s="1175">
        <f>D14+E14+F14</f>
        <v>9399281200</v>
      </c>
      <c r="D14" s="545"/>
      <c r="E14" s="1175">
        <f t="shared" si="3"/>
        <v>9350281200</v>
      </c>
      <c r="F14" s="1175">
        <f t="shared" si="3"/>
        <v>49000000</v>
      </c>
    </row>
    <row r="15" spans="1:8">
      <c r="A15" s="539"/>
      <c r="B15" s="544" t="s">
        <v>687</v>
      </c>
      <c r="C15" s="1175">
        <f t="shared" si="2"/>
        <v>0</v>
      </c>
      <c r="D15" s="1176"/>
      <c r="E15" s="1175">
        <f t="shared" si="3"/>
        <v>0</v>
      </c>
      <c r="F15" s="1175">
        <f t="shared" si="3"/>
        <v>0</v>
      </c>
    </row>
    <row r="16" spans="1:8">
      <c r="A16" s="539"/>
      <c r="B16" s="544" t="s">
        <v>688</v>
      </c>
      <c r="C16" s="1175">
        <f t="shared" si="2"/>
        <v>0</v>
      </c>
      <c r="D16" s="1176"/>
      <c r="E16" s="1175">
        <f t="shared" si="3"/>
        <v>0</v>
      </c>
      <c r="F16" s="1175">
        <f t="shared" si="3"/>
        <v>0</v>
      </c>
    </row>
    <row r="17" spans="1:8">
      <c r="A17" s="539"/>
      <c r="B17" s="544" t="s">
        <v>689</v>
      </c>
      <c r="C17" s="1175">
        <f>D17+E17+F17</f>
        <v>38309928800</v>
      </c>
      <c r="D17" s="1176">
        <v>28884000000</v>
      </c>
      <c r="E17" s="1175">
        <f t="shared" si="3"/>
        <v>1554308800</v>
      </c>
      <c r="F17" s="1175">
        <f t="shared" si="3"/>
        <v>7871620000</v>
      </c>
    </row>
    <row r="18" spans="1:8" s="420" customFormat="1">
      <c r="A18" s="537">
        <v>4</v>
      </c>
      <c r="B18" s="542" t="s">
        <v>690</v>
      </c>
      <c r="C18" s="1174">
        <f>D18+E18+F18</f>
        <v>43050750000</v>
      </c>
      <c r="D18" s="1177"/>
      <c r="E18" s="1174">
        <f t="shared" si="3"/>
        <v>43048750000</v>
      </c>
      <c r="F18" s="1174">
        <f t="shared" si="3"/>
        <v>2000000</v>
      </c>
      <c r="G18" s="793"/>
      <c r="H18" s="793"/>
    </row>
    <row r="19" spans="1:8" s="420" customFormat="1">
      <c r="A19" s="537" t="s">
        <v>305</v>
      </c>
      <c r="B19" s="541" t="s">
        <v>691</v>
      </c>
      <c r="C19" s="1174">
        <f t="shared" si="2"/>
        <v>0</v>
      </c>
      <c r="D19" s="538"/>
      <c r="E19" s="1174">
        <f t="shared" si="3"/>
        <v>0</v>
      </c>
      <c r="F19" s="1174">
        <f t="shared" si="3"/>
        <v>0</v>
      </c>
      <c r="G19" s="793"/>
      <c r="H19" s="793"/>
    </row>
    <row r="20" spans="1:8" s="420" customFormat="1" ht="31.2">
      <c r="A20" s="537" t="s">
        <v>300</v>
      </c>
      <c r="B20" s="541" t="s">
        <v>692</v>
      </c>
      <c r="C20" s="1174">
        <f>C21+C22+C31+C32</f>
        <v>669851437244</v>
      </c>
      <c r="D20" s="1174">
        <f>D21+D22+D31+D32</f>
        <v>333774000000</v>
      </c>
      <c r="E20" s="1174">
        <f t="shared" si="3"/>
        <v>315649850244</v>
      </c>
      <c r="F20" s="1174">
        <f t="shared" si="3"/>
        <v>20427587000</v>
      </c>
      <c r="G20" s="793"/>
      <c r="H20" s="793"/>
    </row>
    <row r="21" spans="1:8" s="421" customFormat="1">
      <c r="A21" s="547" t="s">
        <v>304</v>
      </c>
      <c r="B21" s="548" t="s">
        <v>394</v>
      </c>
      <c r="C21" s="1174">
        <f t="shared" si="2"/>
        <v>240938824000</v>
      </c>
      <c r="D21" s="1178">
        <v>211830000000</v>
      </c>
      <c r="E21" s="1174">
        <f t="shared" si="3"/>
        <v>28508824000</v>
      </c>
      <c r="F21" s="1174">
        <f>F71+F99+F127+F155+F183+F211+F239+F267</f>
        <v>600000000</v>
      </c>
      <c r="G21" s="414"/>
      <c r="H21" s="414"/>
    </row>
    <row r="22" spans="1:8" s="421" customFormat="1">
      <c r="A22" s="547" t="s">
        <v>305</v>
      </c>
      <c r="B22" s="548" t="s">
        <v>360</v>
      </c>
      <c r="C22" s="1174">
        <f>SUM(C23:C30)</f>
        <v>358256990044</v>
      </c>
      <c r="D22" s="1174">
        <f t="shared" ref="D22" si="5">SUM(D23:D30)</f>
        <v>121944000000</v>
      </c>
      <c r="E22" s="1174">
        <f t="shared" si="3"/>
        <v>219696763044</v>
      </c>
      <c r="F22" s="1174">
        <f t="shared" si="3"/>
        <v>16616227000</v>
      </c>
      <c r="G22" s="414"/>
      <c r="H22" s="414"/>
    </row>
    <row r="23" spans="1:8" s="422" customFormat="1">
      <c r="A23" s="549">
        <v>1</v>
      </c>
      <c r="B23" s="550" t="s">
        <v>677</v>
      </c>
      <c r="C23" s="1175">
        <f t="shared" si="2"/>
        <v>17375237444</v>
      </c>
      <c r="D23" s="1179">
        <f>10250000000</f>
        <v>10250000000</v>
      </c>
      <c r="E23" s="1175">
        <f t="shared" si="3"/>
        <v>4401237444</v>
      </c>
      <c r="F23" s="1175">
        <f t="shared" si="3"/>
        <v>2724000000</v>
      </c>
      <c r="G23" s="625"/>
      <c r="H23" s="625"/>
    </row>
    <row r="24" spans="1:8" s="422" customFormat="1">
      <c r="A24" s="549">
        <v>2</v>
      </c>
      <c r="B24" s="550" t="s">
        <v>693</v>
      </c>
      <c r="C24" s="1175">
        <f t="shared" si="2"/>
        <v>494986000</v>
      </c>
      <c r="D24" s="1179"/>
      <c r="E24" s="1175">
        <f t="shared" si="3"/>
        <v>494986000</v>
      </c>
      <c r="F24" s="1175">
        <f t="shared" si="3"/>
        <v>0</v>
      </c>
      <c r="G24" s="625"/>
      <c r="H24" s="625"/>
    </row>
    <row r="25" spans="1:8" s="422" customFormat="1">
      <c r="A25" s="549">
        <v>3</v>
      </c>
      <c r="B25" s="550" t="s">
        <v>2229</v>
      </c>
      <c r="C25" s="1175">
        <f t="shared" si="2"/>
        <v>562400000</v>
      </c>
      <c r="D25" s="1179">
        <f>'[12]68.'!C202</f>
        <v>0</v>
      </c>
      <c r="E25" s="1175">
        <f t="shared" si="3"/>
        <v>562400000</v>
      </c>
      <c r="F25" s="1175">
        <f t="shared" si="3"/>
        <v>0</v>
      </c>
      <c r="G25" s="625"/>
      <c r="H25" s="625"/>
    </row>
    <row r="26" spans="1:8" s="422" customFormat="1">
      <c r="A26" s="549">
        <v>4</v>
      </c>
      <c r="B26" s="550" t="s">
        <v>2230</v>
      </c>
      <c r="C26" s="1175">
        <f t="shared" si="2"/>
        <v>212170108800</v>
      </c>
      <c r="D26" s="1179">
        <f>4890000000+20500000000</f>
        <v>25390000000</v>
      </c>
      <c r="E26" s="1175">
        <f t="shared" si="3"/>
        <v>179941158800</v>
      </c>
      <c r="F26" s="1175">
        <f t="shared" si="3"/>
        <v>6838950000</v>
      </c>
      <c r="G26" s="625"/>
      <c r="H26" s="625"/>
    </row>
    <row r="27" spans="1:8" s="422" customFormat="1">
      <c r="A27" s="549">
        <v>5</v>
      </c>
      <c r="B27" s="550" t="s">
        <v>2231</v>
      </c>
      <c r="C27" s="1175">
        <f t="shared" si="2"/>
        <v>64000000</v>
      </c>
      <c r="D27" s="1179"/>
      <c r="E27" s="1175">
        <f t="shared" ref="E27:F32" si="6">E77+E105+E133+E161+E189+E217+E245+E273</f>
        <v>64000000</v>
      </c>
      <c r="F27" s="1175">
        <f t="shared" si="6"/>
        <v>0</v>
      </c>
      <c r="G27" s="625"/>
      <c r="H27" s="625"/>
    </row>
    <row r="28" spans="1:8" s="422" customFormat="1" ht="31.2">
      <c r="A28" s="549">
        <v>6</v>
      </c>
      <c r="B28" s="550" t="s">
        <v>2232</v>
      </c>
      <c r="C28" s="1175">
        <f t="shared" si="2"/>
        <v>0</v>
      </c>
      <c r="D28" s="1179"/>
      <c r="E28" s="1175">
        <f t="shared" si="6"/>
        <v>0</v>
      </c>
      <c r="F28" s="1175">
        <f t="shared" si="6"/>
        <v>0</v>
      </c>
      <c r="G28" s="625"/>
      <c r="H28" s="625"/>
    </row>
    <row r="29" spans="1:8" s="422" customFormat="1">
      <c r="A29" s="549">
        <v>7</v>
      </c>
      <c r="B29" s="550" t="s">
        <v>2233</v>
      </c>
      <c r="C29" s="1175">
        <f t="shared" si="2"/>
        <v>38646655000</v>
      </c>
      <c r="D29" s="1179"/>
      <c r="E29" s="1175">
        <f t="shared" si="6"/>
        <v>31593378000</v>
      </c>
      <c r="F29" s="1175">
        <f t="shared" si="6"/>
        <v>7053277000</v>
      </c>
      <c r="G29" s="625"/>
      <c r="H29" s="625"/>
    </row>
    <row r="30" spans="1:8" s="422" customFormat="1" ht="25.5" customHeight="1">
      <c r="A30" s="549">
        <v>8</v>
      </c>
      <c r="B30" s="550" t="s">
        <v>135</v>
      </c>
      <c r="C30" s="1175">
        <f t="shared" si="2"/>
        <v>88943602800</v>
      </c>
      <c r="D30" s="1179">
        <v>86304000000</v>
      </c>
      <c r="E30" s="1175">
        <f t="shared" si="6"/>
        <v>2639602800</v>
      </c>
      <c r="F30" s="1175">
        <f t="shared" si="6"/>
        <v>0</v>
      </c>
      <c r="G30" s="625"/>
      <c r="H30" s="625"/>
    </row>
    <row r="31" spans="1:8" s="420" customFormat="1">
      <c r="A31" s="537" t="s">
        <v>306</v>
      </c>
      <c r="B31" s="541" t="s">
        <v>537</v>
      </c>
      <c r="C31" s="1174">
        <f t="shared" si="2"/>
        <v>69625623200</v>
      </c>
      <c r="D31" s="1180"/>
      <c r="E31" s="1174">
        <f t="shared" si="6"/>
        <v>66414263200</v>
      </c>
      <c r="F31" s="1174">
        <f t="shared" si="6"/>
        <v>3211360000</v>
      </c>
      <c r="G31" s="793"/>
      <c r="H31" s="793"/>
    </row>
    <row r="32" spans="1:8" s="420" customFormat="1">
      <c r="A32" s="537" t="s">
        <v>307</v>
      </c>
      <c r="B32" s="541" t="s">
        <v>2234</v>
      </c>
      <c r="C32" s="1174">
        <f t="shared" si="2"/>
        <v>1030000000</v>
      </c>
      <c r="D32" s="1177"/>
      <c r="E32" s="1174">
        <f t="shared" si="6"/>
        <v>1030000000</v>
      </c>
      <c r="F32" s="1174">
        <f t="shared" si="6"/>
        <v>0</v>
      </c>
      <c r="G32" s="793"/>
      <c r="H32" s="793"/>
    </row>
    <row r="33" spans="1:6">
      <c r="A33" s="423"/>
    </row>
    <row r="34" spans="1:6">
      <c r="A34" s="745"/>
      <c r="D34" s="1446" t="s">
        <v>4003</v>
      </c>
      <c r="E34" s="1446"/>
      <c r="F34" s="1446"/>
    </row>
    <row r="35" spans="1:6">
      <c r="A35" s="1448" t="s">
        <v>889</v>
      </c>
      <c r="B35" s="1448"/>
      <c r="D35" s="1448" t="s">
        <v>909</v>
      </c>
      <c r="E35" s="1448"/>
      <c r="F35" s="1448"/>
    </row>
    <row r="36" spans="1:6">
      <c r="A36" s="1446"/>
      <c r="B36" s="1446"/>
      <c r="D36" s="1446" t="s">
        <v>694</v>
      </c>
      <c r="E36" s="1446"/>
      <c r="F36" s="1446"/>
    </row>
    <row r="37" spans="1:6">
      <c r="A37" s="1128"/>
      <c r="B37" s="1128"/>
      <c r="D37" s="1128"/>
      <c r="E37" s="1128"/>
      <c r="F37" s="1128"/>
    </row>
    <row r="38" spans="1:6">
      <c r="A38" s="1128"/>
      <c r="B38" s="1128"/>
      <c r="D38" s="1128"/>
      <c r="E38" s="1128"/>
      <c r="F38" s="1128"/>
    </row>
    <row r="39" spans="1:6">
      <c r="A39" s="1128"/>
      <c r="B39" s="1128"/>
      <c r="D39" s="1128"/>
      <c r="E39" s="1128"/>
      <c r="F39" s="1128"/>
    </row>
    <row r="40" spans="1:6">
      <c r="A40" s="1128"/>
      <c r="B40" s="1128"/>
      <c r="D40" s="1128"/>
      <c r="E40" s="1128"/>
      <c r="F40" s="1128"/>
    </row>
    <row r="41" spans="1:6">
      <c r="A41" s="1128"/>
      <c r="B41" s="1128"/>
      <c r="D41" s="1128"/>
      <c r="E41" s="1128"/>
      <c r="F41" s="1128"/>
    </row>
    <row r="42" spans="1:6">
      <c r="A42" s="1128"/>
      <c r="B42" s="1128"/>
      <c r="D42" s="1128"/>
      <c r="E42" s="1128"/>
      <c r="F42" s="1128"/>
    </row>
    <row r="43" spans="1:6">
      <c r="A43" s="1128"/>
      <c r="B43" s="1128"/>
      <c r="D43" s="1128"/>
      <c r="E43" s="1128"/>
      <c r="F43" s="1128"/>
    </row>
    <row r="44" spans="1:6">
      <c r="A44" s="1128"/>
      <c r="B44" s="1128"/>
      <c r="D44" s="1128"/>
      <c r="E44" s="1128"/>
      <c r="F44" s="1128"/>
    </row>
    <row r="45" spans="1:6">
      <c r="A45" s="1128"/>
      <c r="B45" s="1128"/>
      <c r="D45" s="1128"/>
      <c r="E45" s="1128"/>
      <c r="F45" s="1128"/>
    </row>
    <row r="46" spans="1:6">
      <c r="A46" s="1128"/>
      <c r="B46" s="1128"/>
      <c r="D46" s="1128"/>
      <c r="E46" s="1128"/>
      <c r="F46" s="1128"/>
    </row>
    <row r="47" spans="1:6">
      <c r="A47" s="1128"/>
      <c r="B47" s="1128"/>
      <c r="D47" s="1128"/>
      <c r="E47" s="1128"/>
      <c r="F47" s="1128"/>
    </row>
    <row r="48" spans="1:6">
      <c r="A48" s="1128"/>
      <c r="B48" s="1128"/>
      <c r="D48" s="1128"/>
      <c r="E48" s="1128"/>
      <c r="F48" s="1128"/>
    </row>
    <row r="49" spans="1:8">
      <c r="A49" s="745"/>
      <c r="B49" s="745"/>
      <c r="D49" s="745"/>
      <c r="E49" s="745"/>
      <c r="F49" s="745"/>
    </row>
    <row r="50" spans="1:8">
      <c r="A50" s="745"/>
      <c r="B50" s="745"/>
      <c r="D50" s="745"/>
      <c r="E50" s="745"/>
      <c r="F50" s="745"/>
    </row>
    <row r="51" spans="1:8">
      <c r="A51" s="745"/>
      <c r="B51" s="745"/>
      <c r="D51" s="745"/>
      <c r="E51" s="745"/>
      <c r="F51" s="745"/>
    </row>
    <row r="55" spans="1:8">
      <c r="A55" s="551"/>
      <c r="B55" s="551" t="s">
        <v>2740</v>
      </c>
      <c r="C55" s="551"/>
      <c r="D55" s="552"/>
      <c r="E55" s="551"/>
      <c r="F55" s="551"/>
    </row>
    <row r="56" spans="1:8" s="422" customFormat="1">
      <c r="A56" s="537" t="s">
        <v>311</v>
      </c>
      <c r="B56" s="537" t="s">
        <v>296</v>
      </c>
      <c r="C56" s="537" t="s">
        <v>297</v>
      </c>
      <c r="D56" s="538" t="s">
        <v>679</v>
      </c>
      <c r="E56" s="537" t="s">
        <v>680</v>
      </c>
      <c r="F56" s="537" t="s">
        <v>681</v>
      </c>
      <c r="G56" s="625"/>
      <c r="H56" s="625"/>
    </row>
    <row r="57" spans="1:8" s="422" customFormat="1">
      <c r="A57" s="539" t="s">
        <v>299</v>
      </c>
      <c r="B57" s="539" t="s">
        <v>300</v>
      </c>
      <c r="C57" s="539">
        <v>1</v>
      </c>
      <c r="D57" s="545">
        <v>2</v>
      </c>
      <c r="E57" s="539">
        <v>3</v>
      </c>
      <c r="F57" s="539">
        <v>4</v>
      </c>
      <c r="G57" s="625"/>
      <c r="H57" s="625"/>
    </row>
    <row r="58" spans="1:8" s="422" customFormat="1">
      <c r="A58" s="538" t="s">
        <v>299</v>
      </c>
      <c r="B58" s="563" t="s">
        <v>682</v>
      </c>
      <c r="C58" s="553">
        <f>D58+E58+F58</f>
        <v>42382487000</v>
      </c>
      <c r="D58" s="553"/>
      <c r="E58" s="553">
        <f>E59+E69</f>
        <v>41819840000</v>
      </c>
      <c r="F58" s="553">
        <f>F59+F69</f>
        <v>562647000</v>
      </c>
      <c r="G58" s="625"/>
      <c r="H58" s="625"/>
    </row>
    <row r="59" spans="1:8" s="422" customFormat="1">
      <c r="A59" s="538" t="s">
        <v>304</v>
      </c>
      <c r="B59" s="563" t="s">
        <v>683</v>
      </c>
      <c r="C59" s="553">
        <f>D59+E59+F59</f>
        <v>42382487000</v>
      </c>
      <c r="D59" s="553"/>
      <c r="E59" s="553">
        <f>E60+E61+E62+E68</f>
        <v>41819840000</v>
      </c>
      <c r="F59" s="553">
        <f>F60+F61+F62+F68</f>
        <v>562647000</v>
      </c>
      <c r="G59" s="625"/>
      <c r="H59" s="625"/>
    </row>
    <row r="60" spans="1:8" s="422" customFormat="1">
      <c r="A60" s="538">
        <v>1</v>
      </c>
      <c r="B60" s="564" t="s">
        <v>2227</v>
      </c>
      <c r="C60" s="553">
        <f>D60+E60+F60</f>
        <v>34810540000</v>
      </c>
      <c r="D60" s="553"/>
      <c r="E60" s="553">
        <v>34810540000</v>
      </c>
      <c r="F60" s="555"/>
      <c r="G60" s="625"/>
      <c r="H60" s="625"/>
    </row>
    <row r="61" spans="1:8" s="422" customFormat="1" ht="31.2">
      <c r="A61" s="538">
        <v>2</v>
      </c>
      <c r="B61" s="563" t="s">
        <v>684</v>
      </c>
      <c r="C61" s="553">
        <f t="shared" ref="C61" si="7">D61+E61+F61</f>
        <v>0</v>
      </c>
      <c r="D61" s="555"/>
      <c r="E61" s="553"/>
      <c r="F61" s="555"/>
      <c r="G61" s="625"/>
      <c r="H61" s="625"/>
    </row>
    <row r="62" spans="1:8" s="422" customFormat="1">
      <c r="A62" s="538">
        <v>3</v>
      </c>
      <c r="B62" s="564" t="s">
        <v>685</v>
      </c>
      <c r="C62" s="553">
        <f>D62+E62+F62</f>
        <v>7571947000</v>
      </c>
      <c r="D62" s="555"/>
      <c r="E62" s="555">
        <f>E63+E64+E65+E66+E67</f>
        <v>7009300000</v>
      </c>
      <c r="F62" s="555">
        <f>F63+F64+F65+F66+F67</f>
        <v>562647000</v>
      </c>
      <c r="G62" s="625"/>
      <c r="H62" s="625"/>
    </row>
    <row r="63" spans="1:8" s="422" customFormat="1">
      <c r="A63" s="545"/>
      <c r="B63" s="565" t="s">
        <v>686</v>
      </c>
      <c r="C63" s="556">
        <f t="shared" ref="C63:C82" si="8">D63+E63+F63</f>
        <v>6539147000</v>
      </c>
      <c r="D63" s="557"/>
      <c r="E63" s="556">
        <v>5976500000</v>
      </c>
      <c r="F63" s="557">
        <v>562647000</v>
      </c>
      <c r="G63" s="625"/>
      <c r="H63" s="625"/>
    </row>
    <row r="64" spans="1:8" s="422" customFormat="1">
      <c r="A64" s="545"/>
      <c r="B64" s="566" t="s">
        <v>2228</v>
      </c>
      <c r="C64" s="556">
        <f t="shared" si="8"/>
        <v>0</v>
      </c>
      <c r="D64" s="557"/>
      <c r="E64" s="556"/>
      <c r="F64" s="557"/>
      <c r="G64" s="625"/>
      <c r="H64" s="625"/>
    </row>
    <row r="65" spans="1:8" s="422" customFormat="1">
      <c r="A65" s="545"/>
      <c r="B65" s="565" t="s">
        <v>687</v>
      </c>
      <c r="C65" s="556">
        <f t="shared" si="8"/>
        <v>0</v>
      </c>
      <c r="D65" s="556"/>
      <c r="E65" s="556"/>
      <c r="F65" s="557"/>
      <c r="G65" s="625"/>
      <c r="H65" s="625"/>
    </row>
    <row r="66" spans="1:8" s="422" customFormat="1">
      <c r="A66" s="545"/>
      <c r="B66" s="565" t="s">
        <v>688</v>
      </c>
      <c r="C66" s="556">
        <f t="shared" si="8"/>
        <v>0</v>
      </c>
      <c r="D66" s="556"/>
      <c r="E66" s="556"/>
      <c r="F66" s="557"/>
      <c r="G66" s="625"/>
      <c r="H66" s="625"/>
    </row>
    <row r="67" spans="1:8" s="422" customFormat="1">
      <c r="A67" s="545"/>
      <c r="B67" s="565" t="s">
        <v>689</v>
      </c>
      <c r="C67" s="556">
        <f t="shared" si="8"/>
        <v>1032800000</v>
      </c>
      <c r="D67" s="556"/>
      <c r="E67" s="556">
        <v>1032800000</v>
      </c>
      <c r="F67" s="557"/>
      <c r="G67" s="625"/>
      <c r="H67" s="625"/>
    </row>
    <row r="68" spans="1:8" s="422" customFormat="1">
      <c r="A68" s="538">
        <v>4</v>
      </c>
      <c r="B68" s="564" t="s">
        <v>690</v>
      </c>
      <c r="C68" s="553">
        <f t="shared" si="8"/>
        <v>0</v>
      </c>
      <c r="D68" s="553"/>
      <c r="E68" s="553"/>
      <c r="F68" s="553"/>
      <c r="G68" s="625"/>
      <c r="H68" s="625"/>
    </row>
    <row r="69" spans="1:8" s="422" customFormat="1">
      <c r="A69" s="538" t="s">
        <v>305</v>
      </c>
      <c r="B69" s="563" t="s">
        <v>691</v>
      </c>
      <c r="C69" s="553">
        <f t="shared" si="8"/>
        <v>0</v>
      </c>
      <c r="D69" s="555"/>
      <c r="E69" s="553"/>
      <c r="F69" s="555"/>
      <c r="G69" s="625"/>
      <c r="H69" s="625"/>
    </row>
    <row r="70" spans="1:8" s="422" customFormat="1" ht="31.2">
      <c r="A70" s="538" t="s">
        <v>300</v>
      </c>
      <c r="B70" s="563" t="s">
        <v>692</v>
      </c>
      <c r="C70" s="553">
        <f>D70+E70+F70</f>
        <v>42382487000</v>
      </c>
      <c r="D70" s="543"/>
      <c r="E70" s="543">
        <f>E71+E72+E81+E82</f>
        <v>41819840000</v>
      </c>
      <c r="F70" s="543">
        <f>F71+F72+F81+F82</f>
        <v>562647000</v>
      </c>
      <c r="G70" s="625"/>
      <c r="H70" s="625"/>
    </row>
    <row r="71" spans="1:8" s="422" customFormat="1">
      <c r="A71" s="558" t="s">
        <v>304</v>
      </c>
      <c r="B71" s="567" t="s">
        <v>394</v>
      </c>
      <c r="C71" s="553">
        <f t="shared" si="8"/>
        <v>773668000</v>
      </c>
      <c r="D71" s="559"/>
      <c r="E71" s="559">
        <v>773668000</v>
      </c>
      <c r="F71" s="559"/>
      <c r="G71" s="625"/>
      <c r="H71" s="625"/>
    </row>
    <row r="72" spans="1:8" s="422" customFormat="1">
      <c r="A72" s="558" t="s">
        <v>305</v>
      </c>
      <c r="B72" s="567" t="s">
        <v>360</v>
      </c>
      <c r="C72" s="553">
        <f>D72+E72+F72</f>
        <v>31708819000</v>
      </c>
      <c r="D72" s="559"/>
      <c r="E72" s="559">
        <f>SUM(E73:E80)</f>
        <v>31146172000</v>
      </c>
      <c r="F72" s="559">
        <f>SUM(F73:F80)</f>
        <v>562647000</v>
      </c>
      <c r="G72" s="625"/>
      <c r="H72" s="625"/>
    </row>
    <row r="73" spans="1:8" s="422" customFormat="1">
      <c r="A73" s="560">
        <v>1</v>
      </c>
      <c r="B73" s="568" t="s">
        <v>677</v>
      </c>
      <c r="C73" s="556">
        <f t="shared" si="8"/>
        <v>0</v>
      </c>
      <c r="D73" s="562"/>
      <c r="E73" s="794"/>
      <c r="F73" s="794"/>
      <c r="G73" s="625"/>
      <c r="H73" s="625"/>
    </row>
    <row r="74" spans="1:8" s="422" customFormat="1">
      <c r="A74" s="560">
        <v>2</v>
      </c>
      <c r="B74" s="568" t="s">
        <v>693</v>
      </c>
      <c r="C74" s="556">
        <f t="shared" si="8"/>
        <v>0</v>
      </c>
      <c r="D74" s="562"/>
      <c r="E74" s="562"/>
      <c r="F74" s="562"/>
      <c r="G74" s="625"/>
      <c r="H74" s="625"/>
    </row>
    <row r="75" spans="1:8" s="422" customFormat="1">
      <c r="A75" s="560">
        <v>3</v>
      </c>
      <c r="B75" s="568" t="s">
        <v>2229</v>
      </c>
      <c r="C75" s="556">
        <f t="shared" si="8"/>
        <v>0</v>
      </c>
      <c r="D75" s="562"/>
      <c r="E75" s="562"/>
      <c r="F75" s="562"/>
      <c r="G75" s="625"/>
      <c r="H75" s="625"/>
    </row>
    <row r="76" spans="1:8" s="422" customFormat="1">
      <c r="A76" s="560">
        <v>4</v>
      </c>
      <c r="B76" s="568" t="s">
        <v>2230</v>
      </c>
      <c r="C76" s="556">
        <f t="shared" si="8"/>
        <v>0</v>
      </c>
      <c r="D76" s="562"/>
      <c r="E76" s="562"/>
      <c r="F76" s="562"/>
      <c r="G76" s="625"/>
      <c r="H76" s="625"/>
    </row>
    <row r="77" spans="1:8" s="422" customFormat="1">
      <c r="A77" s="560">
        <v>5</v>
      </c>
      <c r="B77" s="568" t="s">
        <v>2231</v>
      </c>
      <c r="C77" s="556">
        <f t="shared" si="8"/>
        <v>0</v>
      </c>
      <c r="D77" s="562"/>
      <c r="E77" s="562"/>
      <c r="F77" s="562"/>
      <c r="G77" s="625"/>
      <c r="H77" s="625"/>
    </row>
    <row r="78" spans="1:8" s="422" customFormat="1" ht="31.2">
      <c r="A78" s="560">
        <v>6</v>
      </c>
      <c r="B78" s="568" t="s">
        <v>2232</v>
      </c>
      <c r="C78" s="556">
        <f t="shared" si="8"/>
        <v>0</v>
      </c>
      <c r="D78" s="562"/>
      <c r="E78" s="562"/>
      <c r="F78" s="562"/>
      <c r="G78" s="625"/>
      <c r="H78" s="625"/>
    </row>
    <row r="79" spans="1:8" s="422" customFormat="1">
      <c r="A79" s="560">
        <v>7</v>
      </c>
      <c r="B79" s="568" t="s">
        <v>2233</v>
      </c>
      <c r="C79" s="556">
        <f t="shared" si="8"/>
        <v>30578025000</v>
      </c>
      <c r="D79" s="562"/>
      <c r="E79" s="562">
        <v>30015378000</v>
      </c>
      <c r="F79" s="562">
        <v>562647000</v>
      </c>
      <c r="G79" s="625"/>
      <c r="H79" s="625"/>
    </row>
    <row r="80" spans="1:8" s="422" customFormat="1">
      <c r="A80" s="560">
        <v>8</v>
      </c>
      <c r="B80" s="568" t="s">
        <v>135</v>
      </c>
      <c r="C80" s="556">
        <f t="shared" si="8"/>
        <v>1130794000</v>
      </c>
      <c r="D80" s="562"/>
      <c r="E80" s="562">
        <v>1130794000</v>
      </c>
      <c r="F80" s="562"/>
      <c r="G80" s="625"/>
      <c r="H80" s="625"/>
    </row>
    <row r="81" spans="1:8" s="422" customFormat="1">
      <c r="A81" s="538" t="s">
        <v>306</v>
      </c>
      <c r="B81" s="563" t="s">
        <v>537</v>
      </c>
      <c r="C81" s="553">
        <f t="shared" si="8"/>
        <v>9900000000</v>
      </c>
      <c r="D81" s="543"/>
      <c r="E81" s="794">
        <v>9900000000</v>
      </c>
      <c r="F81" s="543"/>
      <c r="G81" s="625"/>
      <c r="H81" s="625"/>
    </row>
    <row r="82" spans="1:8" s="422" customFormat="1">
      <c r="A82" s="538" t="s">
        <v>307</v>
      </c>
      <c r="B82" s="563" t="s">
        <v>2234</v>
      </c>
      <c r="C82" s="553">
        <f t="shared" si="8"/>
        <v>0</v>
      </c>
      <c r="D82" s="543"/>
      <c r="E82" s="543"/>
      <c r="F82" s="543"/>
      <c r="G82" s="625"/>
      <c r="H82" s="625"/>
    </row>
    <row r="83" spans="1:8">
      <c r="A83" s="551"/>
      <c r="B83" s="551" t="s">
        <v>2741</v>
      </c>
      <c r="C83" s="551"/>
      <c r="D83" s="552"/>
      <c r="E83" s="551"/>
      <c r="F83" s="551"/>
    </row>
    <row r="84" spans="1:8" s="422" customFormat="1">
      <c r="A84" s="537" t="s">
        <v>311</v>
      </c>
      <c r="B84" s="537" t="s">
        <v>296</v>
      </c>
      <c r="C84" s="537" t="s">
        <v>297</v>
      </c>
      <c r="D84" s="538" t="s">
        <v>679</v>
      </c>
      <c r="E84" s="537" t="s">
        <v>680</v>
      </c>
      <c r="F84" s="537" t="s">
        <v>681</v>
      </c>
      <c r="G84" s="625"/>
      <c r="H84" s="625"/>
    </row>
    <row r="85" spans="1:8" s="422" customFormat="1">
      <c r="A85" s="539" t="s">
        <v>299</v>
      </c>
      <c r="B85" s="539" t="s">
        <v>300</v>
      </c>
      <c r="C85" s="539">
        <v>1</v>
      </c>
      <c r="D85" s="545">
        <v>2</v>
      </c>
      <c r="E85" s="539">
        <v>3</v>
      </c>
      <c r="F85" s="539">
        <v>4</v>
      </c>
      <c r="G85" s="625"/>
      <c r="H85" s="625"/>
    </row>
    <row r="86" spans="1:8" s="422" customFormat="1">
      <c r="A86" s="538" t="s">
        <v>299</v>
      </c>
      <c r="B86" s="563" t="s">
        <v>682</v>
      </c>
      <c r="C86" s="553">
        <f>D86+E86+F86</f>
        <v>35454722000</v>
      </c>
      <c r="D86" s="553"/>
      <c r="E86" s="553">
        <f>E87+E97</f>
        <v>35454722000</v>
      </c>
      <c r="F86" s="553">
        <f>F87+F97</f>
        <v>0</v>
      </c>
      <c r="G86" s="625"/>
      <c r="H86" s="625"/>
    </row>
    <row r="87" spans="1:8" s="422" customFormat="1">
      <c r="A87" s="538" t="s">
        <v>304</v>
      </c>
      <c r="B87" s="563" t="s">
        <v>683</v>
      </c>
      <c r="C87" s="553">
        <f>D87+E87+F87</f>
        <v>35454722000</v>
      </c>
      <c r="D87" s="553"/>
      <c r="E87" s="553">
        <f>E88+E89+E90+E96</f>
        <v>35454722000</v>
      </c>
      <c r="F87" s="553">
        <f>F88+F89+F90+F96</f>
        <v>0</v>
      </c>
      <c r="G87" s="625"/>
      <c r="H87" s="625"/>
    </row>
    <row r="88" spans="1:8" s="422" customFormat="1">
      <c r="A88" s="538">
        <v>1</v>
      </c>
      <c r="B88" s="564" t="s">
        <v>2227</v>
      </c>
      <c r="C88" s="553">
        <f>D88+E88+F88</f>
        <v>31099000000</v>
      </c>
      <c r="D88" s="553"/>
      <c r="E88" s="553">
        <v>31099000000</v>
      </c>
      <c r="F88" s="555"/>
      <c r="G88" s="625"/>
      <c r="H88" s="625"/>
    </row>
    <row r="89" spans="1:8" s="422" customFormat="1" ht="31.2">
      <c r="A89" s="538">
        <v>2</v>
      </c>
      <c r="B89" s="563" t="s">
        <v>684</v>
      </c>
      <c r="C89" s="553">
        <f t="shared" ref="C89" si="9">D89+E89+F89</f>
        <v>0</v>
      </c>
      <c r="D89" s="555"/>
      <c r="E89" s="553"/>
      <c r="F89" s="555"/>
      <c r="G89" s="625"/>
      <c r="H89" s="625"/>
    </row>
    <row r="90" spans="1:8" s="422" customFormat="1">
      <c r="A90" s="538">
        <v>3</v>
      </c>
      <c r="B90" s="564" t="s">
        <v>685</v>
      </c>
      <c r="C90" s="553">
        <f>D90+E90+F90</f>
        <v>4355722000</v>
      </c>
      <c r="D90" s="555"/>
      <c r="E90" s="555">
        <f>E91+E92+E93+E94+E95</f>
        <v>4355722000</v>
      </c>
      <c r="F90" s="555">
        <f>F91+F92+F93+F94+F95</f>
        <v>0</v>
      </c>
      <c r="G90" s="625"/>
      <c r="H90" s="625"/>
    </row>
    <row r="91" spans="1:8" s="422" customFormat="1">
      <c r="A91" s="545"/>
      <c r="B91" s="565" t="s">
        <v>686</v>
      </c>
      <c r="C91" s="556">
        <f t="shared" ref="C91:C110" si="10">D91+E91+F91</f>
        <v>4355722000</v>
      </c>
      <c r="D91" s="557"/>
      <c r="E91" s="556">
        <v>4355722000</v>
      </c>
      <c r="F91" s="557"/>
      <c r="G91" s="625"/>
      <c r="H91" s="625"/>
    </row>
    <row r="92" spans="1:8" s="422" customFormat="1">
      <c r="A92" s="545"/>
      <c r="B92" s="566" t="s">
        <v>2228</v>
      </c>
      <c r="C92" s="556">
        <f t="shared" si="10"/>
        <v>0</v>
      </c>
      <c r="D92" s="557"/>
      <c r="E92" s="556"/>
      <c r="F92" s="557"/>
      <c r="G92" s="625"/>
      <c r="H92" s="625"/>
    </row>
    <row r="93" spans="1:8" s="422" customFormat="1">
      <c r="A93" s="545"/>
      <c r="B93" s="565" t="s">
        <v>687</v>
      </c>
      <c r="C93" s="556">
        <f t="shared" si="10"/>
        <v>0</v>
      </c>
      <c r="D93" s="556"/>
      <c r="E93" s="556"/>
      <c r="F93" s="557"/>
      <c r="G93" s="625"/>
      <c r="H93" s="625"/>
    </row>
    <row r="94" spans="1:8" s="422" customFormat="1">
      <c r="A94" s="545"/>
      <c r="B94" s="565" t="s">
        <v>688</v>
      </c>
      <c r="C94" s="556">
        <f t="shared" si="10"/>
        <v>0</v>
      </c>
      <c r="D94" s="556"/>
      <c r="E94" s="556"/>
      <c r="F94" s="557"/>
      <c r="G94" s="625"/>
      <c r="H94" s="625"/>
    </row>
    <row r="95" spans="1:8" s="422" customFormat="1">
      <c r="A95" s="545"/>
      <c r="B95" s="565" t="s">
        <v>689</v>
      </c>
      <c r="C95" s="556">
        <f t="shared" si="10"/>
        <v>0</v>
      </c>
      <c r="D95" s="556"/>
      <c r="E95" s="556"/>
      <c r="F95" s="557"/>
      <c r="G95" s="625"/>
      <c r="H95" s="625"/>
    </row>
    <row r="96" spans="1:8" s="422" customFormat="1">
      <c r="A96" s="538">
        <v>4</v>
      </c>
      <c r="B96" s="564" t="s">
        <v>690</v>
      </c>
      <c r="C96" s="553">
        <f t="shared" si="10"/>
        <v>0</v>
      </c>
      <c r="D96" s="553"/>
      <c r="E96" s="553"/>
      <c r="F96" s="553"/>
      <c r="G96" s="625"/>
      <c r="H96" s="625"/>
    </row>
    <row r="97" spans="1:8" s="422" customFormat="1">
      <c r="A97" s="538" t="s">
        <v>305</v>
      </c>
      <c r="B97" s="563" t="s">
        <v>691</v>
      </c>
      <c r="C97" s="553">
        <f t="shared" si="10"/>
        <v>0</v>
      </c>
      <c r="D97" s="555"/>
      <c r="E97" s="553"/>
      <c r="F97" s="555"/>
      <c r="G97" s="625"/>
      <c r="H97" s="625"/>
    </row>
    <row r="98" spans="1:8" s="422" customFormat="1" ht="31.2">
      <c r="A98" s="538" t="s">
        <v>300</v>
      </c>
      <c r="B98" s="563" t="s">
        <v>692</v>
      </c>
      <c r="C98" s="553">
        <f t="shared" si="10"/>
        <v>35454722000</v>
      </c>
      <c r="D98" s="543"/>
      <c r="E98" s="543">
        <f>E99+E100+E109+E110</f>
        <v>35454722000</v>
      </c>
      <c r="F98" s="543">
        <f>F99+F100+F109+F110</f>
        <v>0</v>
      </c>
      <c r="G98" s="625"/>
      <c r="H98" s="625"/>
    </row>
    <row r="99" spans="1:8" s="422" customFormat="1">
      <c r="A99" s="558" t="s">
        <v>304</v>
      </c>
      <c r="B99" s="567" t="s">
        <v>394</v>
      </c>
      <c r="C99" s="553">
        <f t="shared" si="10"/>
        <v>2200000000</v>
      </c>
      <c r="D99" s="559"/>
      <c r="E99" s="559">
        <v>2200000000</v>
      </c>
      <c r="F99" s="559"/>
      <c r="G99" s="625"/>
      <c r="H99" s="625"/>
    </row>
    <row r="100" spans="1:8" s="422" customFormat="1">
      <c r="A100" s="558" t="s">
        <v>305</v>
      </c>
      <c r="B100" s="567" t="s">
        <v>360</v>
      </c>
      <c r="C100" s="553">
        <f t="shared" si="10"/>
        <v>25403222800</v>
      </c>
      <c r="D100" s="559"/>
      <c r="E100" s="559">
        <f>SUM(E101:E108)</f>
        <v>25403222800</v>
      </c>
      <c r="F100" s="559">
        <f>SUM(F101:F108)</f>
        <v>0</v>
      </c>
      <c r="G100" s="625"/>
      <c r="H100" s="625"/>
    </row>
    <row r="101" spans="1:8" s="422" customFormat="1">
      <c r="A101" s="560">
        <v>1</v>
      </c>
      <c r="B101" s="568" t="s">
        <v>677</v>
      </c>
      <c r="C101" s="556">
        <f t="shared" si="10"/>
        <v>1625000000</v>
      </c>
      <c r="D101" s="562"/>
      <c r="E101" s="794">
        <v>1625000000</v>
      </c>
      <c r="F101" s="794"/>
      <c r="G101" s="625"/>
      <c r="H101" s="625"/>
    </row>
    <row r="102" spans="1:8" s="422" customFormat="1">
      <c r="A102" s="560">
        <v>2</v>
      </c>
      <c r="B102" s="568" t="s">
        <v>693</v>
      </c>
      <c r="C102" s="556">
        <f t="shared" si="10"/>
        <v>0</v>
      </c>
      <c r="D102" s="562"/>
      <c r="E102" s="562"/>
      <c r="F102" s="562"/>
      <c r="G102" s="625"/>
      <c r="H102" s="625"/>
    </row>
    <row r="103" spans="1:8" s="422" customFormat="1">
      <c r="A103" s="560">
        <v>3</v>
      </c>
      <c r="B103" s="568" t="s">
        <v>2229</v>
      </c>
      <c r="C103" s="556">
        <f t="shared" si="10"/>
        <v>70000000</v>
      </c>
      <c r="D103" s="562"/>
      <c r="E103" s="562">
        <v>70000000</v>
      </c>
      <c r="F103" s="562"/>
      <c r="G103" s="625"/>
      <c r="H103" s="625"/>
    </row>
    <row r="104" spans="1:8" s="422" customFormat="1">
      <c r="A104" s="560">
        <v>4</v>
      </c>
      <c r="B104" s="568" t="s">
        <v>2230</v>
      </c>
      <c r="C104" s="556">
        <f t="shared" si="10"/>
        <v>23527722800</v>
      </c>
      <c r="D104" s="562"/>
      <c r="E104" s="562">
        <v>23527722800</v>
      </c>
      <c r="F104" s="562"/>
      <c r="G104" s="625"/>
      <c r="H104" s="625"/>
    </row>
    <row r="105" spans="1:8" s="422" customFormat="1">
      <c r="A105" s="560">
        <v>5</v>
      </c>
      <c r="B105" s="568" t="s">
        <v>2231</v>
      </c>
      <c r="C105" s="556">
        <f t="shared" si="10"/>
        <v>64000000</v>
      </c>
      <c r="D105" s="562"/>
      <c r="E105" s="562">
        <v>64000000</v>
      </c>
      <c r="F105" s="562"/>
      <c r="G105" s="625"/>
      <c r="H105" s="625"/>
    </row>
    <row r="106" spans="1:8" s="422" customFormat="1" ht="31.2">
      <c r="A106" s="560">
        <v>6</v>
      </c>
      <c r="B106" s="568" t="s">
        <v>2232</v>
      </c>
      <c r="C106" s="556">
        <f t="shared" si="10"/>
        <v>0</v>
      </c>
      <c r="D106" s="562"/>
      <c r="E106" s="562"/>
      <c r="F106" s="562"/>
      <c r="G106" s="625"/>
      <c r="H106" s="625"/>
    </row>
    <row r="107" spans="1:8" s="422" customFormat="1">
      <c r="A107" s="560">
        <v>7</v>
      </c>
      <c r="B107" s="568" t="s">
        <v>2233</v>
      </c>
      <c r="C107" s="556">
        <f t="shared" si="10"/>
        <v>0</v>
      </c>
      <c r="D107" s="562"/>
      <c r="E107" s="562"/>
      <c r="F107" s="562"/>
      <c r="G107" s="625"/>
      <c r="H107" s="625"/>
    </row>
    <row r="108" spans="1:8" s="422" customFormat="1">
      <c r="A108" s="560">
        <v>8</v>
      </c>
      <c r="B108" s="568" t="s">
        <v>135</v>
      </c>
      <c r="C108" s="556">
        <f t="shared" si="10"/>
        <v>116500000</v>
      </c>
      <c r="D108" s="562"/>
      <c r="E108" s="562">
        <v>116500000</v>
      </c>
      <c r="F108" s="562"/>
      <c r="G108" s="625"/>
      <c r="H108" s="625"/>
    </row>
    <row r="109" spans="1:8" s="422" customFormat="1">
      <c r="A109" s="538" t="s">
        <v>306</v>
      </c>
      <c r="B109" s="563" t="s">
        <v>537</v>
      </c>
      <c r="C109" s="553">
        <f t="shared" si="10"/>
        <v>7851499200</v>
      </c>
      <c r="D109" s="543"/>
      <c r="E109" s="559">
        <v>7851499200</v>
      </c>
      <c r="F109" s="543"/>
      <c r="G109" s="625"/>
      <c r="H109" s="625"/>
    </row>
    <row r="110" spans="1:8" s="422" customFormat="1">
      <c r="A110" s="538" t="s">
        <v>307</v>
      </c>
      <c r="B110" s="563" t="s">
        <v>2234</v>
      </c>
      <c r="C110" s="553">
        <f t="shared" si="10"/>
        <v>0</v>
      </c>
      <c r="D110" s="543"/>
      <c r="E110" s="543"/>
      <c r="F110" s="543"/>
      <c r="G110" s="625"/>
      <c r="H110" s="625"/>
    </row>
    <row r="111" spans="1:8">
      <c r="A111" s="551"/>
      <c r="B111" s="551" t="s">
        <v>2742</v>
      </c>
      <c r="C111" s="551"/>
      <c r="D111" s="552"/>
      <c r="E111" s="551"/>
      <c r="F111" s="551"/>
    </row>
    <row r="112" spans="1:8">
      <c r="A112" s="537" t="s">
        <v>311</v>
      </c>
      <c r="B112" s="537" t="s">
        <v>296</v>
      </c>
      <c r="C112" s="537" t="s">
        <v>297</v>
      </c>
      <c r="D112" s="538" t="s">
        <v>679</v>
      </c>
      <c r="E112" s="537" t="s">
        <v>680</v>
      </c>
      <c r="F112" s="537" t="s">
        <v>681</v>
      </c>
    </row>
    <row r="113" spans="1:6">
      <c r="A113" s="539" t="s">
        <v>299</v>
      </c>
      <c r="B113" s="539" t="s">
        <v>300</v>
      </c>
      <c r="C113" s="539">
        <v>1</v>
      </c>
      <c r="D113" s="545">
        <v>2</v>
      </c>
      <c r="E113" s="539">
        <v>3</v>
      </c>
      <c r="F113" s="539">
        <v>4</v>
      </c>
    </row>
    <row r="114" spans="1:6">
      <c r="A114" s="538" t="s">
        <v>299</v>
      </c>
      <c r="B114" s="563" t="s">
        <v>682</v>
      </c>
      <c r="C114" s="553">
        <f>D114+E114+F114</f>
        <v>25499316000</v>
      </c>
      <c r="D114" s="553"/>
      <c r="E114" s="553">
        <f>E115+E125</f>
        <v>23101316000</v>
      </c>
      <c r="F114" s="553">
        <f>F115+F125</f>
        <v>2398000000</v>
      </c>
    </row>
    <row r="115" spans="1:6">
      <c r="A115" s="538" t="s">
        <v>304</v>
      </c>
      <c r="B115" s="563" t="s">
        <v>683</v>
      </c>
      <c r="C115" s="553">
        <f>D115+E115+F115</f>
        <v>25499316000</v>
      </c>
      <c r="D115" s="553"/>
      <c r="E115" s="553">
        <f>E116+E117+E118+E124</f>
        <v>23101316000</v>
      </c>
      <c r="F115" s="553">
        <f>F116+F117+F118+F124</f>
        <v>2398000000</v>
      </c>
    </row>
    <row r="116" spans="1:6">
      <c r="A116" s="538">
        <v>1</v>
      </c>
      <c r="B116" s="564" t="s">
        <v>2227</v>
      </c>
      <c r="C116" s="553">
        <f>D116+E116+F116</f>
        <v>12680000000</v>
      </c>
      <c r="D116" s="553"/>
      <c r="E116" s="553">
        <v>11650000000</v>
      </c>
      <c r="F116" s="555">
        <v>1030000000</v>
      </c>
    </row>
    <row r="117" spans="1:6" ht="31.2">
      <c r="A117" s="538">
        <v>2</v>
      </c>
      <c r="B117" s="563" t="s">
        <v>684</v>
      </c>
      <c r="C117" s="553">
        <f t="shared" ref="C117" si="11">D117+E117+F117</f>
        <v>0</v>
      </c>
      <c r="D117" s="555"/>
      <c r="E117" s="553"/>
      <c r="F117" s="555"/>
    </row>
    <row r="118" spans="1:6">
      <c r="A118" s="538">
        <v>3</v>
      </c>
      <c r="B118" s="564" t="s">
        <v>685</v>
      </c>
      <c r="C118" s="553">
        <f>D118+E118+F118</f>
        <v>12817316000</v>
      </c>
      <c r="D118" s="555"/>
      <c r="E118" s="555">
        <f>E119+E120+E121+E122+E123</f>
        <v>11451316000</v>
      </c>
      <c r="F118" s="555">
        <f>F119+F120+F121+F122+F123</f>
        <v>1366000000</v>
      </c>
    </row>
    <row r="119" spans="1:6">
      <c r="A119" s="545"/>
      <c r="B119" s="565" t="s">
        <v>686</v>
      </c>
      <c r="C119" s="556">
        <f t="shared" ref="C119:C125" si="12">D119+E119+F119</f>
        <v>3433716000</v>
      </c>
      <c r="D119" s="557"/>
      <c r="E119" s="556">
        <v>2345716000</v>
      </c>
      <c r="F119" s="557">
        <v>1088000000</v>
      </c>
    </row>
    <row r="120" spans="1:6">
      <c r="A120" s="545"/>
      <c r="B120" s="566" t="s">
        <v>2228</v>
      </c>
      <c r="C120" s="556">
        <f t="shared" si="12"/>
        <v>9154600000</v>
      </c>
      <c r="D120" s="557"/>
      <c r="E120" s="556">
        <v>9105600000</v>
      </c>
      <c r="F120" s="557">
        <v>49000000</v>
      </c>
    </row>
    <row r="121" spans="1:6">
      <c r="A121" s="545"/>
      <c r="B121" s="565" t="s">
        <v>687</v>
      </c>
      <c r="C121" s="556">
        <f t="shared" si="12"/>
        <v>0</v>
      </c>
      <c r="D121" s="556"/>
      <c r="E121" s="556"/>
      <c r="F121" s="557"/>
    </row>
    <row r="122" spans="1:6">
      <c r="A122" s="545"/>
      <c r="B122" s="565" t="s">
        <v>688</v>
      </c>
      <c r="C122" s="556">
        <f t="shared" si="12"/>
        <v>0</v>
      </c>
      <c r="D122" s="556"/>
      <c r="E122" s="556"/>
      <c r="F122" s="557"/>
    </row>
    <row r="123" spans="1:6">
      <c r="A123" s="545"/>
      <c r="B123" s="565" t="s">
        <v>689</v>
      </c>
      <c r="C123" s="556">
        <f t="shared" si="12"/>
        <v>229000000</v>
      </c>
      <c r="D123" s="556"/>
      <c r="E123" s="556"/>
      <c r="F123" s="557">
        <v>229000000</v>
      </c>
    </row>
    <row r="124" spans="1:6">
      <c r="A124" s="538">
        <v>4</v>
      </c>
      <c r="B124" s="564" t="s">
        <v>690</v>
      </c>
      <c r="C124" s="553">
        <f t="shared" si="12"/>
        <v>2000000</v>
      </c>
      <c r="D124" s="553"/>
      <c r="E124" s="553"/>
      <c r="F124" s="553">
        <v>2000000</v>
      </c>
    </row>
    <row r="125" spans="1:6">
      <c r="A125" s="538" t="s">
        <v>305</v>
      </c>
      <c r="B125" s="563" t="s">
        <v>691</v>
      </c>
      <c r="C125" s="553">
        <f t="shared" si="12"/>
        <v>0</v>
      </c>
      <c r="D125" s="555"/>
      <c r="E125" s="553"/>
      <c r="F125" s="555"/>
    </row>
    <row r="126" spans="1:6" ht="31.2">
      <c r="A126" s="538" t="s">
        <v>300</v>
      </c>
      <c r="B126" s="563" t="s">
        <v>692</v>
      </c>
      <c r="C126" s="543">
        <f>C127+C128+C137+C138</f>
        <v>25499316000</v>
      </c>
      <c r="D126" s="543">
        <f>D127+D128+D137+D138</f>
        <v>0</v>
      </c>
      <c r="E126" s="543">
        <f>E127+E128+E137+E138</f>
        <v>23101316000</v>
      </c>
      <c r="F126" s="543">
        <f t="shared" ref="F126" si="13">F127+F128+F137+F138</f>
        <v>2398000000</v>
      </c>
    </row>
    <row r="127" spans="1:6">
      <c r="A127" s="558" t="s">
        <v>304</v>
      </c>
      <c r="B127" s="567" t="s">
        <v>394</v>
      </c>
      <c r="C127" s="553">
        <f t="shared" ref="C127:C138" si="14">D127+E127+F127</f>
        <v>9460976000</v>
      </c>
      <c r="D127" s="559"/>
      <c r="E127" s="559">
        <v>8860976000</v>
      </c>
      <c r="F127" s="559">
        <v>600000000</v>
      </c>
    </row>
    <row r="128" spans="1:6">
      <c r="A128" s="558" t="s">
        <v>305</v>
      </c>
      <c r="B128" s="567" t="s">
        <v>360</v>
      </c>
      <c r="C128" s="553">
        <f t="shared" si="14"/>
        <v>1856716000</v>
      </c>
      <c r="D128" s="559"/>
      <c r="E128" s="559">
        <f>SUM(E129:E136)</f>
        <v>458716000</v>
      </c>
      <c r="F128" s="559">
        <f>SUM(F129:F136)</f>
        <v>1398000000</v>
      </c>
    </row>
    <row r="129" spans="1:6">
      <c r="A129" s="560">
        <v>1</v>
      </c>
      <c r="B129" s="568" t="s">
        <v>677</v>
      </c>
      <c r="C129" s="556">
        <f t="shared" si="14"/>
        <v>269000000</v>
      </c>
      <c r="D129" s="562"/>
      <c r="E129" s="794"/>
      <c r="F129" s="794">
        <v>269000000</v>
      </c>
    </row>
    <row r="130" spans="1:6">
      <c r="A130" s="560">
        <v>2</v>
      </c>
      <c r="B130" s="568" t="s">
        <v>693</v>
      </c>
      <c r="C130" s="556">
        <f t="shared" si="14"/>
        <v>0</v>
      </c>
      <c r="D130" s="562"/>
      <c r="E130" s="562"/>
      <c r="F130" s="562"/>
    </row>
    <row r="131" spans="1:6">
      <c r="A131" s="560">
        <v>3</v>
      </c>
      <c r="B131" s="568" t="s">
        <v>2229</v>
      </c>
      <c r="C131" s="556">
        <f t="shared" si="14"/>
        <v>0</v>
      </c>
      <c r="D131" s="562"/>
      <c r="E131" s="562"/>
      <c r="F131" s="562"/>
    </row>
    <row r="132" spans="1:6">
      <c r="A132" s="560">
        <v>4</v>
      </c>
      <c r="B132" s="568" t="s">
        <v>2230</v>
      </c>
      <c r="C132" s="556">
        <f t="shared" si="14"/>
        <v>465716000</v>
      </c>
      <c r="D132" s="562"/>
      <c r="E132" s="562">
        <v>458716000</v>
      </c>
      <c r="F132" s="562">
        <v>7000000</v>
      </c>
    </row>
    <row r="133" spans="1:6">
      <c r="A133" s="560">
        <v>5</v>
      </c>
      <c r="B133" s="568" t="s">
        <v>2231</v>
      </c>
      <c r="C133" s="556">
        <f t="shared" si="14"/>
        <v>0</v>
      </c>
      <c r="D133" s="562"/>
      <c r="E133" s="562"/>
      <c r="F133" s="562"/>
    </row>
    <row r="134" spans="1:6" ht="31.2">
      <c r="A134" s="560">
        <v>6</v>
      </c>
      <c r="B134" s="568" t="s">
        <v>2232</v>
      </c>
      <c r="C134" s="556">
        <f t="shared" si="14"/>
        <v>0</v>
      </c>
      <c r="D134" s="562"/>
      <c r="E134" s="562"/>
      <c r="F134" s="562"/>
    </row>
    <row r="135" spans="1:6">
      <c r="A135" s="560">
        <v>7</v>
      </c>
      <c r="B135" s="568" t="s">
        <v>2233</v>
      </c>
      <c r="C135" s="556">
        <f t="shared" si="14"/>
        <v>1122000000</v>
      </c>
      <c r="D135" s="562"/>
      <c r="E135" s="562"/>
      <c r="F135" s="562">
        <v>1122000000</v>
      </c>
    </row>
    <row r="136" spans="1:6">
      <c r="A136" s="560">
        <v>8</v>
      </c>
      <c r="B136" s="568" t="s">
        <v>135</v>
      </c>
      <c r="C136" s="556">
        <f t="shared" si="14"/>
        <v>0</v>
      </c>
      <c r="D136" s="562"/>
      <c r="E136" s="562"/>
      <c r="F136" s="562"/>
    </row>
    <row r="137" spans="1:6">
      <c r="A137" s="538" t="s">
        <v>306</v>
      </c>
      <c r="B137" s="563" t="s">
        <v>537</v>
      </c>
      <c r="C137" s="553">
        <f t="shared" si="14"/>
        <v>13151624000</v>
      </c>
      <c r="D137" s="543"/>
      <c r="E137" s="559">
        <f>418499000+12333125000</f>
        <v>12751624000</v>
      </c>
      <c r="F137" s="543">
        <v>400000000</v>
      </c>
    </row>
    <row r="138" spans="1:6">
      <c r="A138" s="538" t="s">
        <v>307</v>
      </c>
      <c r="B138" s="563" t="s">
        <v>2234</v>
      </c>
      <c r="C138" s="553">
        <f t="shared" si="14"/>
        <v>1030000000</v>
      </c>
      <c r="D138" s="543"/>
      <c r="E138" s="543">
        <v>1030000000</v>
      </c>
      <c r="F138" s="543"/>
    </row>
    <row r="139" spans="1:6">
      <c r="A139" s="551"/>
      <c r="B139" s="551" t="s">
        <v>2743</v>
      </c>
      <c r="C139" s="551"/>
      <c r="D139" s="552"/>
      <c r="E139" s="551"/>
      <c r="F139" s="551"/>
    </row>
    <row r="140" spans="1:6">
      <c r="A140" s="537" t="s">
        <v>311</v>
      </c>
      <c r="B140" s="537" t="s">
        <v>296</v>
      </c>
      <c r="C140" s="537" t="s">
        <v>297</v>
      </c>
      <c r="D140" s="538" t="s">
        <v>679</v>
      </c>
      <c r="E140" s="537" t="s">
        <v>680</v>
      </c>
      <c r="F140" s="537" t="s">
        <v>681</v>
      </c>
    </row>
    <row r="141" spans="1:6">
      <c r="A141" s="539" t="s">
        <v>299</v>
      </c>
      <c r="B141" s="539" t="s">
        <v>300</v>
      </c>
      <c r="C141" s="539">
        <v>1</v>
      </c>
      <c r="D141" s="545">
        <v>2</v>
      </c>
      <c r="E141" s="539">
        <v>3</v>
      </c>
      <c r="F141" s="539">
        <v>4</v>
      </c>
    </row>
    <row r="142" spans="1:6">
      <c r="A142" s="538" t="s">
        <v>299</v>
      </c>
      <c r="B142" s="563" t="s">
        <v>682</v>
      </c>
      <c r="C142" s="553">
        <f>D142+E142+F142</f>
        <v>51189390000</v>
      </c>
      <c r="D142" s="553"/>
      <c r="E142" s="553">
        <f>E143+E153</f>
        <v>51189390000</v>
      </c>
      <c r="F142" s="553">
        <f>F143+F153</f>
        <v>0</v>
      </c>
    </row>
    <row r="143" spans="1:6">
      <c r="A143" s="538" t="s">
        <v>304</v>
      </c>
      <c r="B143" s="563" t="s">
        <v>683</v>
      </c>
      <c r="C143" s="553">
        <f>D143+E143+F143</f>
        <v>51189390000</v>
      </c>
      <c r="D143" s="553"/>
      <c r="E143" s="553">
        <f>E144+E145+E146+E152</f>
        <v>51189390000</v>
      </c>
      <c r="F143" s="553">
        <f>F144+F145+F146+F152</f>
        <v>0</v>
      </c>
    </row>
    <row r="144" spans="1:6">
      <c r="A144" s="538">
        <v>1</v>
      </c>
      <c r="B144" s="564" t="s">
        <v>2227</v>
      </c>
      <c r="C144" s="553">
        <f>D144+E144+F144</f>
        <v>44165200000</v>
      </c>
      <c r="D144" s="553"/>
      <c r="E144" s="553">
        <f>44165200000</f>
        <v>44165200000</v>
      </c>
      <c r="F144" s="555"/>
    </row>
    <row r="145" spans="1:6" ht="31.2">
      <c r="A145" s="538">
        <v>2</v>
      </c>
      <c r="B145" s="563" t="s">
        <v>684</v>
      </c>
      <c r="C145" s="553">
        <f t="shared" ref="C145:C153" si="15">D145+E145+F145</f>
        <v>0</v>
      </c>
      <c r="D145" s="555"/>
      <c r="E145" s="553"/>
      <c r="F145" s="555"/>
    </row>
    <row r="146" spans="1:6">
      <c r="A146" s="538">
        <v>3</v>
      </c>
      <c r="B146" s="564" t="s">
        <v>685</v>
      </c>
      <c r="C146" s="553">
        <f t="shared" si="15"/>
        <v>7024190000</v>
      </c>
      <c r="D146" s="555"/>
      <c r="E146" s="555">
        <f>E147+E148+E149+E150+E151</f>
        <v>7024190000</v>
      </c>
      <c r="F146" s="555">
        <f>F147+F148+F149+F150+F151</f>
        <v>0</v>
      </c>
    </row>
    <row r="147" spans="1:6">
      <c r="A147" s="545"/>
      <c r="B147" s="565" t="s">
        <v>686</v>
      </c>
      <c r="C147" s="556">
        <f t="shared" si="15"/>
        <v>6258000000</v>
      </c>
      <c r="D147" s="557"/>
      <c r="E147" s="556">
        <v>6258000000</v>
      </c>
      <c r="F147" s="556"/>
    </row>
    <row r="148" spans="1:6">
      <c r="A148" s="545"/>
      <c r="B148" s="566" t="s">
        <v>2228</v>
      </c>
      <c r="C148" s="556">
        <f t="shared" si="15"/>
        <v>244681200</v>
      </c>
      <c r="D148" s="557"/>
      <c r="E148" s="556">
        <v>244681200</v>
      </c>
      <c r="F148" s="556"/>
    </row>
    <row r="149" spans="1:6">
      <c r="A149" s="545"/>
      <c r="B149" s="565" t="s">
        <v>687</v>
      </c>
      <c r="C149" s="556">
        <f t="shared" si="15"/>
        <v>0</v>
      </c>
      <c r="D149" s="556"/>
      <c r="E149" s="556"/>
      <c r="F149" s="556"/>
    </row>
    <row r="150" spans="1:6">
      <c r="A150" s="545"/>
      <c r="B150" s="565" t="s">
        <v>688</v>
      </c>
      <c r="C150" s="556">
        <f t="shared" si="15"/>
        <v>0</v>
      </c>
      <c r="D150" s="556"/>
      <c r="E150" s="556"/>
      <c r="F150" s="556"/>
    </row>
    <row r="151" spans="1:6">
      <c r="A151" s="545"/>
      <c r="B151" s="565" t="s">
        <v>689</v>
      </c>
      <c r="C151" s="556">
        <f t="shared" si="15"/>
        <v>521508800</v>
      </c>
      <c r="D151" s="556"/>
      <c r="E151" s="556">
        <v>521508800</v>
      </c>
      <c r="F151" s="556"/>
    </row>
    <row r="152" spans="1:6">
      <c r="A152" s="538">
        <v>4</v>
      </c>
      <c r="B152" s="564" t="s">
        <v>690</v>
      </c>
      <c r="C152" s="553">
        <f t="shared" si="15"/>
        <v>0</v>
      </c>
      <c r="D152" s="553"/>
      <c r="E152" s="553"/>
      <c r="F152" s="553"/>
    </row>
    <row r="153" spans="1:6">
      <c r="A153" s="538" t="s">
        <v>305</v>
      </c>
      <c r="B153" s="563" t="s">
        <v>691</v>
      </c>
      <c r="C153" s="553">
        <f t="shared" si="15"/>
        <v>0</v>
      </c>
      <c r="D153" s="555"/>
      <c r="E153" s="553"/>
      <c r="F153" s="555"/>
    </row>
    <row r="154" spans="1:6" ht="31.2">
      <c r="A154" s="538" t="s">
        <v>300</v>
      </c>
      <c r="B154" s="563" t="s">
        <v>692</v>
      </c>
      <c r="C154" s="543">
        <f>C155+C156+C165+C166</f>
        <v>51189390000</v>
      </c>
      <c r="D154" s="543">
        <f>D155+D156+D165+D166</f>
        <v>0</v>
      </c>
      <c r="E154" s="543">
        <f>E155+E156+E165+E166</f>
        <v>51189390000</v>
      </c>
      <c r="F154" s="543">
        <f t="shared" ref="F154" si="16">F155+F156+F165+F166</f>
        <v>0</v>
      </c>
    </row>
    <row r="155" spans="1:6">
      <c r="A155" s="558" t="s">
        <v>304</v>
      </c>
      <c r="B155" s="567" t="s">
        <v>394</v>
      </c>
      <c r="C155" s="553">
        <f t="shared" ref="C155:C166" si="17">D155+E155+F155</f>
        <v>4250000000</v>
      </c>
      <c r="D155" s="559"/>
      <c r="E155" s="559">
        <v>4250000000</v>
      </c>
      <c r="F155" s="559"/>
    </row>
    <row r="156" spans="1:6">
      <c r="A156" s="558" t="s">
        <v>305</v>
      </c>
      <c r="B156" s="567" t="s">
        <v>360</v>
      </c>
      <c r="C156" s="553">
        <f t="shared" si="17"/>
        <v>37099350000</v>
      </c>
      <c r="D156" s="559"/>
      <c r="E156" s="559">
        <f>SUM(E157:E164)</f>
        <v>37099350000</v>
      </c>
      <c r="F156" s="559">
        <f>SUM(F157:F164)</f>
        <v>0</v>
      </c>
    </row>
    <row r="157" spans="1:6">
      <c r="A157" s="560">
        <v>1</v>
      </c>
      <c r="B157" s="568" t="s">
        <v>677</v>
      </c>
      <c r="C157" s="556">
        <f t="shared" si="17"/>
        <v>1411181200</v>
      </c>
      <c r="D157" s="562"/>
      <c r="E157" s="794">
        <f>1166500000+244681200</f>
        <v>1411181200</v>
      </c>
      <c r="F157" s="794"/>
    </row>
    <row r="158" spans="1:6">
      <c r="A158" s="560">
        <v>2</v>
      </c>
      <c r="B158" s="568" t="s">
        <v>693</v>
      </c>
      <c r="C158" s="556">
        <f t="shared" si="17"/>
        <v>0</v>
      </c>
      <c r="D158" s="562"/>
      <c r="E158" s="562"/>
      <c r="F158" s="562"/>
    </row>
    <row r="159" spans="1:6">
      <c r="A159" s="560">
        <v>3</v>
      </c>
      <c r="B159" s="568" t="s">
        <v>2229</v>
      </c>
      <c r="C159" s="556">
        <f t="shared" si="17"/>
        <v>0</v>
      </c>
      <c r="D159" s="562"/>
      <c r="E159" s="562"/>
      <c r="F159" s="562"/>
    </row>
    <row r="160" spans="1:6">
      <c r="A160" s="560">
        <v>4</v>
      </c>
      <c r="B160" s="568" t="s">
        <v>2230</v>
      </c>
      <c r="C160" s="556">
        <f t="shared" si="17"/>
        <v>35166660000</v>
      </c>
      <c r="D160" s="562"/>
      <c r="E160" s="562">
        <f>29515700000+5650960000</f>
        <v>35166660000</v>
      </c>
      <c r="F160" s="562"/>
    </row>
    <row r="161" spans="1:6">
      <c r="A161" s="560">
        <v>5</v>
      </c>
      <c r="B161" s="568" t="s">
        <v>2231</v>
      </c>
      <c r="C161" s="556">
        <f t="shared" si="17"/>
        <v>0</v>
      </c>
      <c r="D161" s="562"/>
      <c r="E161" s="562"/>
      <c r="F161" s="562"/>
    </row>
    <row r="162" spans="1:6" ht="31.2">
      <c r="A162" s="560">
        <v>6</v>
      </c>
      <c r="B162" s="568" t="s">
        <v>2232</v>
      </c>
      <c r="C162" s="556">
        <f t="shared" si="17"/>
        <v>0</v>
      </c>
      <c r="D162" s="562"/>
      <c r="E162" s="562"/>
      <c r="F162" s="562"/>
    </row>
    <row r="163" spans="1:6">
      <c r="A163" s="560">
        <v>7</v>
      </c>
      <c r="B163" s="568" t="s">
        <v>2233</v>
      </c>
      <c r="C163" s="556">
        <f t="shared" si="17"/>
        <v>0</v>
      </c>
      <c r="D163" s="562"/>
      <c r="E163" s="562"/>
      <c r="F163" s="562"/>
    </row>
    <row r="164" spans="1:6">
      <c r="A164" s="560">
        <v>8</v>
      </c>
      <c r="B164" s="568" t="s">
        <v>135</v>
      </c>
      <c r="C164" s="556">
        <f t="shared" si="17"/>
        <v>521508800</v>
      </c>
      <c r="D164" s="562"/>
      <c r="E164" s="562">
        <v>521508800</v>
      </c>
      <c r="F164" s="562"/>
    </row>
    <row r="165" spans="1:6">
      <c r="A165" s="538" t="s">
        <v>306</v>
      </c>
      <c r="B165" s="563" t="s">
        <v>537</v>
      </c>
      <c r="C165" s="553">
        <f t="shared" si="17"/>
        <v>9840040000</v>
      </c>
      <c r="D165" s="543"/>
      <c r="E165" s="559">
        <f>9233000000+607040000</f>
        <v>9840040000</v>
      </c>
      <c r="F165" s="543"/>
    </row>
    <row r="166" spans="1:6">
      <c r="A166" s="538" t="s">
        <v>307</v>
      </c>
      <c r="B166" s="563" t="s">
        <v>2234</v>
      </c>
      <c r="C166" s="553">
        <f t="shared" si="17"/>
        <v>0</v>
      </c>
      <c r="D166" s="543"/>
      <c r="E166" s="543"/>
      <c r="F166" s="543"/>
    </row>
    <row r="167" spans="1:6">
      <c r="A167" s="551"/>
      <c r="B167" s="551" t="s">
        <v>2744</v>
      </c>
      <c r="C167" s="551"/>
      <c r="D167" s="552"/>
      <c r="E167" s="551"/>
      <c r="F167" s="551"/>
    </row>
    <row r="168" spans="1:6">
      <c r="A168" s="537" t="s">
        <v>311</v>
      </c>
      <c r="B168" s="537" t="s">
        <v>296</v>
      </c>
      <c r="C168" s="537" t="s">
        <v>297</v>
      </c>
      <c r="D168" s="538" t="s">
        <v>679</v>
      </c>
      <c r="E168" s="537" t="s">
        <v>680</v>
      </c>
      <c r="F168" s="537" t="s">
        <v>681</v>
      </c>
    </row>
    <row r="169" spans="1:6">
      <c r="A169" s="539" t="s">
        <v>299</v>
      </c>
      <c r="B169" s="539" t="s">
        <v>300</v>
      </c>
      <c r="C169" s="539">
        <v>1</v>
      </c>
      <c r="D169" s="545">
        <v>2</v>
      </c>
      <c r="E169" s="539">
        <v>3</v>
      </c>
      <c r="F169" s="539">
        <v>4</v>
      </c>
    </row>
    <row r="170" spans="1:6">
      <c r="A170" s="538" t="s">
        <v>299</v>
      </c>
      <c r="B170" s="563" t="s">
        <v>682</v>
      </c>
      <c r="C170" s="553">
        <f>D170+E170+F170</f>
        <v>44282085000</v>
      </c>
      <c r="D170" s="553"/>
      <c r="E170" s="553">
        <f>E171+E181</f>
        <v>43615085000</v>
      </c>
      <c r="F170" s="553">
        <f>F171+F181</f>
        <v>667000000</v>
      </c>
    </row>
    <row r="171" spans="1:6">
      <c r="A171" s="538" t="s">
        <v>304</v>
      </c>
      <c r="B171" s="563" t="s">
        <v>683</v>
      </c>
      <c r="C171" s="553">
        <f>D171+E171+F171</f>
        <v>44282085000</v>
      </c>
      <c r="D171" s="553"/>
      <c r="E171" s="553">
        <f>E172+E173+E174+E180</f>
        <v>43615085000</v>
      </c>
      <c r="F171" s="553">
        <f>F172+F173+F174+F180</f>
        <v>667000000</v>
      </c>
    </row>
    <row r="172" spans="1:6">
      <c r="A172" s="538">
        <v>1</v>
      </c>
      <c r="B172" s="564" t="s">
        <v>2227</v>
      </c>
      <c r="C172" s="553">
        <f>D172+E172+F172</f>
        <v>18161000000</v>
      </c>
      <c r="D172" s="553"/>
      <c r="E172" s="553">
        <f>18161000000-667000000</f>
        <v>17494000000</v>
      </c>
      <c r="F172" s="555">
        <v>667000000</v>
      </c>
    </row>
    <row r="173" spans="1:6" ht="31.2">
      <c r="A173" s="538">
        <v>2</v>
      </c>
      <c r="B173" s="563" t="s">
        <v>684</v>
      </c>
      <c r="C173" s="553">
        <f t="shared" ref="C173" si="18">D173+E173+F173</f>
        <v>0</v>
      </c>
      <c r="D173" s="555"/>
      <c r="E173" s="553"/>
      <c r="F173" s="555"/>
    </row>
    <row r="174" spans="1:6">
      <c r="A174" s="538">
        <v>3</v>
      </c>
      <c r="B174" s="564" t="s">
        <v>685</v>
      </c>
      <c r="C174" s="553">
        <f>D174+E174+F174</f>
        <v>9058085000</v>
      </c>
      <c r="D174" s="555"/>
      <c r="E174" s="555">
        <f>E175+E176+E177+E178+E179</f>
        <v>9058085000</v>
      </c>
      <c r="F174" s="555">
        <f>F175+F176+F177+F178+F179</f>
        <v>0</v>
      </c>
    </row>
    <row r="175" spans="1:6">
      <c r="A175" s="545"/>
      <c r="B175" s="565" t="s">
        <v>686</v>
      </c>
      <c r="C175" s="556">
        <f t="shared" ref="C175:C181" si="19">D175+E175+F175</f>
        <v>9058085000</v>
      </c>
      <c r="D175" s="557"/>
      <c r="E175" s="556">
        <v>9058085000</v>
      </c>
      <c r="F175" s="557"/>
    </row>
    <row r="176" spans="1:6">
      <c r="A176" s="545"/>
      <c r="B176" s="566" t="s">
        <v>2228</v>
      </c>
      <c r="C176" s="556">
        <f t="shared" si="19"/>
        <v>0</v>
      </c>
      <c r="D176" s="557"/>
      <c r="E176" s="556"/>
      <c r="F176" s="557"/>
    </row>
    <row r="177" spans="1:6">
      <c r="A177" s="545"/>
      <c r="B177" s="565" t="s">
        <v>687</v>
      </c>
      <c r="C177" s="556">
        <f t="shared" si="19"/>
        <v>0</v>
      </c>
      <c r="D177" s="556"/>
      <c r="E177" s="556"/>
      <c r="F177" s="557"/>
    </row>
    <row r="178" spans="1:6">
      <c r="A178" s="545"/>
      <c r="B178" s="565" t="s">
        <v>688</v>
      </c>
      <c r="C178" s="556">
        <f t="shared" si="19"/>
        <v>0</v>
      </c>
      <c r="D178" s="556"/>
      <c r="E178" s="556"/>
      <c r="F178" s="557"/>
    </row>
    <row r="179" spans="1:6">
      <c r="A179" s="545"/>
      <c r="B179" s="565" t="s">
        <v>689</v>
      </c>
      <c r="C179" s="556">
        <f t="shared" si="19"/>
        <v>0</v>
      </c>
      <c r="D179" s="556"/>
      <c r="E179" s="556"/>
      <c r="F179" s="557"/>
    </row>
    <row r="180" spans="1:6">
      <c r="A180" s="538">
        <v>4</v>
      </c>
      <c r="B180" s="564" t="s">
        <v>690</v>
      </c>
      <c r="C180" s="553">
        <f t="shared" si="19"/>
        <v>17063000000</v>
      </c>
      <c r="D180" s="553"/>
      <c r="E180" s="553">
        <v>17063000000</v>
      </c>
      <c r="F180" s="553"/>
    </row>
    <row r="181" spans="1:6">
      <c r="A181" s="538" t="s">
        <v>305</v>
      </c>
      <c r="B181" s="563" t="s">
        <v>691</v>
      </c>
      <c r="C181" s="553">
        <f t="shared" si="19"/>
        <v>0</v>
      </c>
      <c r="D181" s="555"/>
      <c r="E181" s="553"/>
      <c r="F181" s="555"/>
    </row>
    <row r="182" spans="1:6" ht="31.2">
      <c r="A182" s="538" t="s">
        <v>300</v>
      </c>
      <c r="B182" s="563" t="s">
        <v>692</v>
      </c>
      <c r="C182" s="543">
        <f>C183+C184+C193+C194</f>
        <v>44282085000</v>
      </c>
      <c r="D182" s="543">
        <f>D183+D184+D193+D194</f>
        <v>0</v>
      </c>
      <c r="E182" s="543">
        <f>E183+E184+E193+E194</f>
        <v>43615085000</v>
      </c>
      <c r="F182" s="543">
        <f t="shared" ref="F182" si="20">F183+F184+F193+F194</f>
        <v>667000000</v>
      </c>
    </row>
    <row r="183" spans="1:6">
      <c r="A183" s="558" t="s">
        <v>304</v>
      </c>
      <c r="B183" s="567" t="s">
        <v>394</v>
      </c>
      <c r="C183" s="553">
        <f t="shared" ref="C183:C194" si="21">D183+E183+F183</f>
        <v>9300000000</v>
      </c>
      <c r="D183" s="559"/>
      <c r="E183" s="559">
        <v>9300000000</v>
      </c>
      <c r="F183" s="559"/>
    </row>
    <row r="184" spans="1:6">
      <c r="A184" s="558" t="s">
        <v>305</v>
      </c>
      <c r="B184" s="567" t="s">
        <v>360</v>
      </c>
      <c r="C184" s="553">
        <f t="shared" si="21"/>
        <v>33381085000</v>
      </c>
      <c r="D184" s="559"/>
      <c r="E184" s="559">
        <f>SUM(E185:E192)</f>
        <v>32714085000</v>
      </c>
      <c r="F184" s="559">
        <f>SUM(F185:F192)</f>
        <v>667000000</v>
      </c>
    </row>
    <row r="185" spans="1:6">
      <c r="A185" s="560">
        <v>1</v>
      </c>
      <c r="B185" s="568" t="s">
        <v>677</v>
      </c>
      <c r="C185" s="556">
        <f t="shared" si="21"/>
        <v>741000000</v>
      </c>
      <c r="D185" s="562"/>
      <c r="E185" s="794">
        <v>74000000</v>
      </c>
      <c r="F185" s="794">
        <v>667000000</v>
      </c>
    </row>
    <row r="186" spans="1:6">
      <c r="A186" s="560">
        <v>2</v>
      </c>
      <c r="B186" s="568" t="s">
        <v>693</v>
      </c>
      <c r="C186" s="556">
        <f t="shared" si="21"/>
        <v>0</v>
      </c>
      <c r="D186" s="562"/>
      <c r="E186" s="562"/>
      <c r="F186" s="562"/>
    </row>
    <row r="187" spans="1:6">
      <c r="A187" s="560">
        <v>3</v>
      </c>
      <c r="B187" s="568" t="s">
        <v>2229</v>
      </c>
      <c r="C187" s="556">
        <f t="shared" si="21"/>
        <v>0</v>
      </c>
      <c r="D187" s="562"/>
      <c r="E187" s="562"/>
      <c r="F187" s="562"/>
    </row>
    <row r="188" spans="1:6">
      <c r="A188" s="560">
        <v>4</v>
      </c>
      <c r="B188" s="568" t="s">
        <v>2230</v>
      </c>
      <c r="C188" s="556">
        <f t="shared" si="21"/>
        <v>31872085000</v>
      </c>
      <c r="D188" s="562"/>
      <c r="E188" s="562">
        <v>31872085000</v>
      </c>
      <c r="F188" s="562"/>
    </row>
    <row r="189" spans="1:6">
      <c r="A189" s="560">
        <v>5</v>
      </c>
      <c r="B189" s="568" t="s">
        <v>2231</v>
      </c>
      <c r="C189" s="556">
        <f t="shared" si="21"/>
        <v>0</v>
      </c>
      <c r="D189" s="562"/>
      <c r="E189" s="562"/>
      <c r="F189" s="562"/>
    </row>
    <row r="190" spans="1:6" ht="31.2">
      <c r="A190" s="560">
        <v>6</v>
      </c>
      <c r="B190" s="568" t="s">
        <v>2232</v>
      </c>
      <c r="C190" s="556">
        <f t="shared" si="21"/>
        <v>0</v>
      </c>
      <c r="D190" s="562"/>
      <c r="E190" s="562"/>
      <c r="F190" s="562"/>
    </row>
    <row r="191" spans="1:6">
      <c r="A191" s="560">
        <v>7</v>
      </c>
      <c r="B191" s="568" t="s">
        <v>2233</v>
      </c>
      <c r="C191" s="556">
        <f t="shared" si="21"/>
        <v>688000000</v>
      </c>
      <c r="D191" s="562"/>
      <c r="E191" s="562">
        <v>688000000</v>
      </c>
      <c r="F191" s="562"/>
    </row>
    <row r="192" spans="1:6">
      <c r="A192" s="560">
        <v>8</v>
      </c>
      <c r="B192" s="568" t="s">
        <v>135</v>
      </c>
      <c r="C192" s="556">
        <f t="shared" si="21"/>
        <v>80000000</v>
      </c>
      <c r="D192" s="562"/>
      <c r="E192" s="562">
        <v>80000000</v>
      </c>
      <c r="F192" s="562"/>
    </row>
    <row r="193" spans="1:8">
      <c r="A193" s="538" t="s">
        <v>306</v>
      </c>
      <c r="B193" s="563" t="s">
        <v>537</v>
      </c>
      <c r="C193" s="553">
        <f t="shared" si="21"/>
        <v>1601000000</v>
      </c>
      <c r="D193" s="543"/>
      <c r="E193" s="559">
        <v>1601000000</v>
      </c>
      <c r="F193" s="543"/>
    </row>
    <row r="194" spans="1:8">
      <c r="A194" s="538" t="s">
        <v>307</v>
      </c>
      <c r="B194" s="563" t="s">
        <v>2234</v>
      </c>
      <c r="C194" s="553">
        <f t="shared" si="21"/>
        <v>0</v>
      </c>
      <c r="D194" s="543"/>
      <c r="E194" s="543"/>
      <c r="F194" s="543"/>
    </row>
    <row r="195" spans="1:8">
      <c r="A195" s="551"/>
      <c r="B195" s="551" t="s">
        <v>2745</v>
      </c>
      <c r="C195" s="551"/>
      <c r="D195" s="552"/>
      <c r="E195" s="551"/>
      <c r="F195" s="551"/>
    </row>
    <row r="196" spans="1:8" s="422" customFormat="1">
      <c r="A196" s="537" t="s">
        <v>311</v>
      </c>
      <c r="B196" s="537" t="s">
        <v>296</v>
      </c>
      <c r="C196" s="537" t="s">
        <v>297</v>
      </c>
      <c r="D196" s="538" t="s">
        <v>679</v>
      </c>
      <c r="E196" s="537" t="s">
        <v>680</v>
      </c>
      <c r="F196" s="537" t="s">
        <v>681</v>
      </c>
      <c r="G196" s="625"/>
      <c r="H196" s="625"/>
    </row>
    <row r="197" spans="1:8" s="422" customFormat="1">
      <c r="A197" s="539" t="s">
        <v>299</v>
      </c>
      <c r="B197" s="539" t="s">
        <v>300</v>
      </c>
      <c r="C197" s="539">
        <v>1</v>
      </c>
      <c r="D197" s="545">
        <v>2</v>
      </c>
      <c r="E197" s="539">
        <v>3</v>
      </c>
      <c r="F197" s="539">
        <v>4</v>
      </c>
      <c r="G197" s="625"/>
      <c r="H197" s="625"/>
    </row>
    <row r="198" spans="1:8" s="422" customFormat="1">
      <c r="A198" s="538" t="s">
        <v>299</v>
      </c>
      <c r="B198" s="563" t="s">
        <v>682</v>
      </c>
      <c r="C198" s="553">
        <f>D198+E198+F198</f>
        <v>28911472244</v>
      </c>
      <c r="D198" s="553"/>
      <c r="E198" s="553">
        <f>E199+E209</f>
        <v>20814522244</v>
      </c>
      <c r="F198" s="553">
        <f>F199+F209</f>
        <v>8096950000</v>
      </c>
      <c r="G198" s="625"/>
      <c r="H198" s="625"/>
    </row>
    <row r="199" spans="1:8" s="422" customFormat="1">
      <c r="A199" s="538" t="s">
        <v>304</v>
      </c>
      <c r="B199" s="563" t="s">
        <v>683</v>
      </c>
      <c r="C199" s="553">
        <f>D199+E199+F199</f>
        <v>28911472244</v>
      </c>
      <c r="D199" s="553"/>
      <c r="E199" s="553">
        <f>E200+E201+E202+E208</f>
        <v>20814522244</v>
      </c>
      <c r="F199" s="553">
        <f>F200+F201+F202+F208</f>
        <v>8096950000</v>
      </c>
      <c r="G199" s="625"/>
      <c r="H199" s="625"/>
    </row>
    <row r="200" spans="1:8" s="422" customFormat="1">
      <c r="A200" s="538">
        <v>1</v>
      </c>
      <c r="B200" s="564" t="s">
        <v>2227</v>
      </c>
      <c r="C200" s="553">
        <f>D200+E200+F200</f>
        <v>16864401244</v>
      </c>
      <c r="D200" s="553"/>
      <c r="E200" s="553">
        <f>16864401244-8096950000</f>
        <v>8767451244</v>
      </c>
      <c r="F200" s="555">
        <v>8096950000</v>
      </c>
      <c r="G200" s="625"/>
      <c r="H200" s="625"/>
    </row>
    <row r="201" spans="1:8" s="422" customFormat="1" ht="31.2">
      <c r="A201" s="538">
        <v>2</v>
      </c>
      <c r="B201" s="563" t="s">
        <v>684</v>
      </c>
      <c r="C201" s="553">
        <f t="shared" ref="C201" si="22">D201+E201+F201</f>
        <v>0</v>
      </c>
      <c r="D201" s="555"/>
      <c r="E201" s="553"/>
      <c r="F201" s="555"/>
      <c r="G201" s="625"/>
      <c r="H201" s="625"/>
    </row>
    <row r="202" spans="1:8" s="422" customFormat="1">
      <c r="A202" s="538">
        <v>3</v>
      </c>
      <c r="B202" s="564" t="s">
        <v>685</v>
      </c>
      <c r="C202" s="553">
        <f>D202+E202+F202</f>
        <v>12047071000</v>
      </c>
      <c r="D202" s="555"/>
      <c r="E202" s="555">
        <f>E203+E204+E205+E206+E207</f>
        <v>12047071000</v>
      </c>
      <c r="F202" s="555">
        <f>F203+F204+F205+F206+F207</f>
        <v>0</v>
      </c>
      <c r="G202" s="625"/>
      <c r="H202" s="625"/>
    </row>
    <row r="203" spans="1:8" s="422" customFormat="1">
      <c r="A203" s="545"/>
      <c r="B203" s="565" t="s">
        <v>686</v>
      </c>
      <c r="C203" s="556">
        <f t="shared" ref="C203:C209" si="23">D203+E203+F203</f>
        <v>12047071000</v>
      </c>
      <c r="D203" s="557"/>
      <c r="E203" s="556">
        <v>12047071000</v>
      </c>
      <c r="F203" s="557"/>
      <c r="G203" s="625"/>
      <c r="H203" s="625"/>
    </row>
    <row r="204" spans="1:8" s="422" customFormat="1">
      <c r="A204" s="545"/>
      <c r="B204" s="566" t="s">
        <v>2228</v>
      </c>
      <c r="C204" s="556">
        <f t="shared" si="23"/>
        <v>0</v>
      </c>
      <c r="D204" s="557"/>
      <c r="E204" s="556"/>
      <c r="F204" s="557"/>
      <c r="G204" s="625"/>
      <c r="H204" s="625"/>
    </row>
    <row r="205" spans="1:8" s="422" customFormat="1">
      <c r="A205" s="545"/>
      <c r="B205" s="565" t="s">
        <v>687</v>
      </c>
      <c r="C205" s="556">
        <f t="shared" si="23"/>
        <v>0</v>
      </c>
      <c r="D205" s="556"/>
      <c r="E205" s="556"/>
      <c r="F205" s="557"/>
      <c r="G205" s="625"/>
      <c r="H205" s="625"/>
    </row>
    <row r="206" spans="1:8" s="422" customFormat="1">
      <c r="A206" s="545"/>
      <c r="B206" s="565" t="s">
        <v>688</v>
      </c>
      <c r="C206" s="556">
        <f t="shared" si="23"/>
        <v>0</v>
      </c>
      <c r="D206" s="556"/>
      <c r="E206" s="556"/>
      <c r="F206" s="557"/>
      <c r="G206" s="625"/>
      <c r="H206" s="625"/>
    </row>
    <row r="207" spans="1:8" s="422" customFormat="1">
      <c r="A207" s="545"/>
      <c r="B207" s="565" t="s">
        <v>689</v>
      </c>
      <c r="C207" s="556">
        <f t="shared" si="23"/>
        <v>0</v>
      </c>
      <c r="D207" s="556"/>
      <c r="E207" s="556"/>
      <c r="F207" s="557"/>
      <c r="G207" s="625"/>
      <c r="H207" s="625"/>
    </row>
    <row r="208" spans="1:8" s="422" customFormat="1">
      <c r="A208" s="538">
        <v>4</v>
      </c>
      <c r="B208" s="564" t="s">
        <v>690</v>
      </c>
      <c r="C208" s="553">
        <f t="shared" si="23"/>
        <v>0</v>
      </c>
      <c r="D208" s="553"/>
      <c r="E208" s="553"/>
      <c r="F208" s="553"/>
      <c r="G208" s="625"/>
      <c r="H208" s="625"/>
    </row>
    <row r="209" spans="1:8" s="422" customFormat="1">
      <c r="A209" s="538" t="s">
        <v>305</v>
      </c>
      <c r="B209" s="563" t="s">
        <v>691</v>
      </c>
      <c r="C209" s="553">
        <f t="shared" si="23"/>
        <v>0</v>
      </c>
      <c r="D209" s="555"/>
      <c r="E209" s="553"/>
      <c r="F209" s="555"/>
      <c r="G209" s="625"/>
      <c r="H209" s="625"/>
    </row>
    <row r="210" spans="1:8" s="422" customFormat="1" ht="31.2">
      <c r="A210" s="538" t="s">
        <v>300</v>
      </c>
      <c r="B210" s="563" t="s">
        <v>692</v>
      </c>
      <c r="C210" s="543">
        <f>C211+C212+C221+C222</f>
        <v>28911472244</v>
      </c>
      <c r="D210" s="543">
        <f>D211+D212+D221+D222</f>
        <v>0</v>
      </c>
      <c r="E210" s="543">
        <f t="shared" ref="E210:F210" si="24">E211+E212+E221+E222</f>
        <v>20814522244</v>
      </c>
      <c r="F210" s="543">
        <f t="shared" si="24"/>
        <v>8096950000</v>
      </c>
      <c r="G210" s="625"/>
      <c r="H210" s="625"/>
    </row>
    <row r="211" spans="1:8" s="422" customFormat="1">
      <c r="A211" s="558" t="s">
        <v>304</v>
      </c>
      <c r="B211" s="567" t="s">
        <v>394</v>
      </c>
      <c r="C211" s="553">
        <f t="shared" ref="C211:C222" si="25">D211+E211+F211</f>
        <v>1987000000</v>
      </c>
      <c r="D211" s="559"/>
      <c r="E211" s="559">
        <v>1987000000</v>
      </c>
      <c r="F211" s="559"/>
      <c r="G211" s="625"/>
      <c r="H211" s="625"/>
    </row>
    <row r="212" spans="1:8" s="422" customFormat="1">
      <c r="A212" s="558" t="s">
        <v>305</v>
      </c>
      <c r="B212" s="567" t="s">
        <v>360</v>
      </c>
      <c r="C212" s="553">
        <f t="shared" si="25"/>
        <v>21639192244</v>
      </c>
      <c r="D212" s="559"/>
      <c r="E212" s="559">
        <f>SUM(E213:E220)</f>
        <v>13542242244</v>
      </c>
      <c r="F212" s="559">
        <f>SUM(F213:F220)</f>
        <v>8096950000</v>
      </c>
      <c r="G212" s="625"/>
      <c r="H212" s="625"/>
    </row>
    <row r="213" spans="1:8" s="422" customFormat="1">
      <c r="A213" s="560">
        <v>1</v>
      </c>
      <c r="B213" s="568" t="s">
        <v>677</v>
      </c>
      <c r="C213" s="556">
        <f t="shared" si="25"/>
        <v>3079056244</v>
      </c>
      <c r="D213" s="562"/>
      <c r="E213" s="794">
        <v>1291056244</v>
      </c>
      <c r="F213" s="794">
        <v>1788000000</v>
      </c>
      <c r="G213" s="625"/>
      <c r="H213" s="625"/>
    </row>
    <row r="214" spans="1:8" s="422" customFormat="1">
      <c r="A214" s="560">
        <v>2</v>
      </c>
      <c r="B214" s="568" t="s">
        <v>693</v>
      </c>
      <c r="C214" s="556">
        <f t="shared" si="25"/>
        <v>494986000</v>
      </c>
      <c r="D214" s="562"/>
      <c r="E214" s="562">
        <v>494986000</v>
      </c>
      <c r="F214" s="562"/>
      <c r="G214" s="625"/>
      <c r="H214" s="625"/>
    </row>
    <row r="215" spans="1:8" s="422" customFormat="1">
      <c r="A215" s="560">
        <v>3</v>
      </c>
      <c r="B215" s="568" t="s">
        <v>2229</v>
      </c>
      <c r="C215" s="556">
        <f t="shared" si="25"/>
        <v>0</v>
      </c>
      <c r="D215" s="562"/>
      <c r="E215" s="562"/>
      <c r="F215" s="562"/>
      <c r="G215" s="625"/>
      <c r="H215" s="625"/>
    </row>
    <row r="216" spans="1:8" s="422" customFormat="1">
      <c r="A216" s="560">
        <v>4</v>
      </c>
      <c r="B216" s="568" t="s">
        <v>2230</v>
      </c>
      <c r="C216" s="556">
        <f t="shared" si="25"/>
        <v>18065150000</v>
      </c>
      <c r="D216" s="562"/>
      <c r="E216" s="562">
        <v>11756200000</v>
      </c>
      <c r="F216" s="562">
        <v>6308950000</v>
      </c>
      <c r="G216" s="625"/>
      <c r="H216" s="625"/>
    </row>
    <row r="217" spans="1:8" s="422" customFormat="1">
      <c r="A217" s="560">
        <v>5</v>
      </c>
      <c r="B217" s="568" t="s">
        <v>2231</v>
      </c>
      <c r="C217" s="556">
        <f t="shared" si="25"/>
        <v>0</v>
      </c>
      <c r="D217" s="562"/>
      <c r="E217" s="562"/>
      <c r="F217" s="562"/>
      <c r="G217" s="625"/>
      <c r="H217" s="625"/>
    </row>
    <row r="218" spans="1:8" s="422" customFormat="1" ht="31.2">
      <c r="A218" s="560">
        <v>6</v>
      </c>
      <c r="B218" s="568" t="s">
        <v>2232</v>
      </c>
      <c r="C218" s="556">
        <f t="shared" si="25"/>
        <v>0</v>
      </c>
      <c r="D218" s="562"/>
      <c r="E218" s="562"/>
      <c r="F218" s="562"/>
      <c r="G218" s="625"/>
      <c r="H218" s="625"/>
    </row>
    <row r="219" spans="1:8" s="422" customFormat="1">
      <c r="A219" s="560">
        <v>7</v>
      </c>
      <c r="B219" s="568" t="s">
        <v>2233</v>
      </c>
      <c r="C219" s="556">
        <f t="shared" si="25"/>
        <v>0</v>
      </c>
      <c r="D219" s="562"/>
      <c r="E219" s="562"/>
      <c r="F219" s="562"/>
      <c r="G219" s="625"/>
      <c r="H219" s="625"/>
    </row>
    <row r="220" spans="1:8" s="422" customFormat="1">
      <c r="A220" s="560">
        <v>8</v>
      </c>
      <c r="B220" s="568" t="s">
        <v>135</v>
      </c>
      <c r="C220" s="556">
        <f t="shared" si="25"/>
        <v>0</v>
      </c>
      <c r="D220" s="562"/>
      <c r="E220" s="562"/>
      <c r="F220" s="562"/>
      <c r="G220" s="625"/>
      <c r="H220" s="625"/>
    </row>
    <row r="221" spans="1:8" s="422" customFormat="1">
      <c r="A221" s="538" t="s">
        <v>306</v>
      </c>
      <c r="B221" s="563" t="s">
        <v>537</v>
      </c>
      <c r="C221" s="553">
        <f t="shared" si="25"/>
        <v>5285280000</v>
      </c>
      <c r="D221" s="543"/>
      <c r="E221" s="559">
        <v>5285280000</v>
      </c>
      <c r="F221" s="543"/>
      <c r="G221" s="625"/>
      <c r="H221" s="625"/>
    </row>
    <row r="222" spans="1:8" s="422" customFormat="1">
      <c r="A222" s="538" t="s">
        <v>307</v>
      </c>
      <c r="B222" s="563" t="s">
        <v>2234</v>
      </c>
      <c r="C222" s="553">
        <f t="shared" si="25"/>
        <v>0</v>
      </c>
      <c r="D222" s="543"/>
      <c r="E222" s="543"/>
      <c r="F222" s="543"/>
      <c r="G222" s="625"/>
      <c r="H222" s="625"/>
    </row>
    <row r="223" spans="1:8">
      <c r="A223" s="551"/>
      <c r="B223" s="551" t="s">
        <v>2746</v>
      </c>
      <c r="C223" s="551"/>
      <c r="D223" s="552"/>
      <c r="E223" s="551"/>
      <c r="F223" s="551"/>
    </row>
    <row r="224" spans="1:8">
      <c r="A224" s="537" t="s">
        <v>311</v>
      </c>
      <c r="B224" s="537" t="s">
        <v>296</v>
      </c>
      <c r="C224" s="537" t="s">
        <v>297</v>
      </c>
      <c r="D224" s="538" t="s">
        <v>679</v>
      </c>
      <c r="E224" s="537" t="s">
        <v>680</v>
      </c>
      <c r="F224" s="537" t="s">
        <v>681</v>
      </c>
    </row>
    <row r="225" spans="1:6">
      <c r="A225" s="539" t="s">
        <v>299</v>
      </c>
      <c r="B225" s="539" t="s">
        <v>300</v>
      </c>
      <c r="C225" s="539">
        <v>1</v>
      </c>
      <c r="D225" s="545">
        <v>2</v>
      </c>
      <c r="E225" s="539">
        <v>3</v>
      </c>
      <c r="F225" s="539">
        <v>4</v>
      </c>
    </row>
    <row r="226" spans="1:6">
      <c r="A226" s="538" t="s">
        <v>299</v>
      </c>
      <c r="B226" s="563" t="s">
        <v>682</v>
      </c>
      <c r="C226" s="553">
        <f>D226+E226+F226</f>
        <v>40865940000</v>
      </c>
      <c r="D226" s="553"/>
      <c r="E226" s="553">
        <f>E227+E237</f>
        <v>32162950000</v>
      </c>
      <c r="F226" s="553">
        <f>F227+F237</f>
        <v>8702990000</v>
      </c>
    </row>
    <row r="227" spans="1:6">
      <c r="A227" s="538" t="s">
        <v>304</v>
      </c>
      <c r="B227" s="563" t="s">
        <v>683</v>
      </c>
      <c r="C227" s="553">
        <f>D227+E227+F227</f>
        <v>40865940000</v>
      </c>
      <c r="D227" s="553"/>
      <c r="E227" s="553">
        <f>E228+E229+E230+E236</f>
        <v>32162950000</v>
      </c>
      <c r="F227" s="553">
        <f>F228+F229+F230+F236</f>
        <v>8702990000</v>
      </c>
    </row>
    <row r="228" spans="1:6">
      <c r="A228" s="538">
        <v>1</v>
      </c>
      <c r="B228" s="564" t="s">
        <v>2227</v>
      </c>
      <c r="C228" s="553">
        <f>D228+E228+F228</f>
        <v>0</v>
      </c>
      <c r="D228" s="553"/>
      <c r="E228" s="553"/>
      <c r="F228" s="555"/>
    </row>
    <row r="229" spans="1:6" ht="31.2">
      <c r="A229" s="538">
        <v>2</v>
      </c>
      <c r="B229" s="563" t="s">
        <v>684</v>
      </c>
      <c r="C229" s="553">
        <f t="shared" ref="C229" si="26">D229+E229+F229</f>
        <v>0</v>
      </c>
      <c r="D229" s="555"/>
      <c r="E229" s="553"/>
      <c r="F229" s="555"/>
    </row>
    <row r="230" spans="1:6">
      <c r="A230" s="538">
        <v>3</v>
      </c>
      <c r="B230" s="564" t="s">
        <v>685</v>
      </c>
      <c r="C230" s="553">
        <f>D230+E230+F230</f>
        <v>15270190000</v>
      </c>
      <c r="D230" s="555"/>
      <c r="E230" s="555">
        <f>E231+E232+E233+E234+E235</f>
        <v>6567200000</v>
      </c>
      <c r="F230" s="555">
        <f>F231+F232+F233+F234+F235</f>
        <v>8702990000</v>
      </c>
    </row>
    <row r="231" spans="1:6">
      <c r="A231" s="545"/>
      <c r="B231" s="565" t="s">
        <v>686</v>
      </c>
      <c r="C231" s="556">
        <f t="shared" ref="C231:C237" si="27">D231+E231+F231</f>
        <v>7627570000</v>
      </c>
      <c r="D231" s="557"/>
      <c r="E231" s="556">
        <v>6567200000</v>
      </c>
      <c r="F231" s="557">
        <v>1060369999.9999999</v>
      </c>
    </row>
    <row r="232" spans="1:6">
      <c r="A232" s="545"/>
      <c r="B232" s="566" t="s">
        <v>2228</v>
      </c>
      <c r="C232" s="556">
        <f t="shared" si="27"/>
        <v>0</v>
      </c>
      <c r="D232" s="557"/>
      <c r="E232" s="556"/>
      <c r="F232" s="557"/>
    </row>
    <row r="233" spans="1:6">
      <c r="A233" s="545"/>
      <c r="B233" s="565" t="s">
        <v>687</v>
      </c>
      <c r="C233" s="556">
        <f t="shared" si="27"/>
        <v>0</v>
      </c>
      <c r="D233" s="556"/>
      <c r="E233" s="556"/>
      <c r="F233" s="557"/>
    </row>
    <row r="234" spans="1:6">
      <c r="A234" s="545"/>
      <c r="B234" s="565" t="s">
        <v>688</v>
      </c>
      <c r="C234" s="556">
        <f t="shared" si="27"/>
        <v>0</v>
      </c>
      <c r="D234" s="556"/>
      <c r="E234" s="556"/>
      <c r="F234" s="557"/>
    </row>
    <row r="235" spans="1:6">
      <c r="A235" s="545"/>
      <c r="B235" s="565" t="s">
        <v>689</v>
      </c>
      <c r="C235" s="556">
        <f t="shared" si="27"/>
        <v>7642620000</v>
      </c>
      <c r="D235" s="556"/>
      <c r="E235" s="556"/>
      <c r="F235" s="557">
        <v>7642620000</v>
      </c>
    </row>
    <row r="236" spans="1:6">
      <c r="A236" s="538">
        <v>4</v>
      </c>
      <c r="B236" s="564" t="s">
        <v>690</v>
      </c>
      <c r="C236" s="553">
        <f t="shared" si="27"/>
        <v>25595750000</v>
      </c>
      <c r="D236" s="553"/>
      <c r="E236" s="553">
        <v>25595750000</v>
      </c>
      <c r="F236" s="553"/>
    </row>
    <row r="237" spans="1:6">
      <c r="A237" s="538" t="s">
        <v>305</v>
      </c>
      <c r="B237" s="563" t="s">
        <v>691</v>
      </c>
      <c r="C237" s="553">
        <f t="shared" si="27"/>
        <v>0</v>
      </c>
      <c r="D237" s="555"/>
      <c r="E237" s="553"/>
      <c r="F237" s="555"/>
    </row>
    <row r="238" spans="1:6" ht="31.2">
      <c r="A238" s="538" t="s">
        <v>300</v>
      </c>
      <c r="B238" s="563" t="s">
        <v>692</v>
      </c>
      <c r="C238" s="543">
        <f>C239+C240+C249+C250</f>
        <v>40865940000</v>
      </c>
      <c r="D238" s="543">
        <f>D239+D240+D249+D250</f>
        <v>0</v>
      </c>
      <c r="E238" s="543">
        <f>E239+E240+E249+E250</f>
        <v>32162950000</v>
      </c>
      <c r="F238" s="543">
        <f t="shared" ref="F238" si="28">F239+F240+F249+F250</f>
        <v>8702990000</v>
      </c>
    </row>
    <row r="239" spans="1:6">
      <c r="A239" s="558" t="s">
        <v>304</v>
      </c>
      <c r="B239" s="567" t="s">
        <v>394</v>
      </c>
      <c r="C239" s="553">
        <f t="shared" ref="C239:C250" si="29">D239+E239+F239</f>
        <v>0</v>
      </c>
      <c r="D239" s="559"/>
      <c r="E239" s="559"/>
      <c r="F239" s="559"/>
    </row>
    <row r="240" spans="1:6">
      <c r="A240" s="558" t="s">
        <v>305</v>
      </c>
      <c r="B240" s="567" t="s">
        <v>360</v>
      </c>
      <c r="C240" s="553">
        <f>D240+E240+F240</f>
        <v>38054580000</v>
      </c>
      <c r="D240" s="559"/>
      <c r="E240" s="559">
        <f>SUM(E241:E248)</f>
        <v>32162950000</v>
      </c>
      <c r="F240" s="559">
        <f>SUM(F241:F248)</f>
        <v>5891630000</v>
      </c>
    </row>
    <row r="241" spans="1:7">
      <c r="A241" s="560">
        <v>1</v>
      </c>
      <c r="B241" s="568" t="s">
        <v>677</v>
      </c>
      <c r="C241" s="556">
        <f t="shared" si="29"/>
        <v>0</v>
      </c>
      <c r="D241" s="562"/>
      <c r="E241" s="794"/>
      <c r="F241" s="794"/>
      <c r="G241" s="419">
        <f>F226-F238</f>
        <v>0</v>
      </c>
    </row>
    <row r="242" spans="1:7">
      <c r="A242" s="560">
        <v>2</v>
      </c>
      <c r="B242" s="568" t="s">
        <v>693</v>
      </c>
      <c r="C242" s="556">
        <f t="shared" si="29"/>
        <v>0</v>
      </c>
      <c r="D242" s="562"/>
      <c r="E242" s="562"/>
      <c r="F242" s="562"/>
    </row>
    <row r="243" spans="1:7">
      <c r="A243" s="560">
        <v>3</v>
      </c>
      <c r="B243" s="568" t="s">
        <v>2229</v>
      </c>
      <c r="C243" s="556">
        <f t="shared" si="29"/>
        <v>492400000</v>
      </c>
      <c r="D243" s="562"/>
      <c r="E243" s="562">
        <v>492400000</v>
      </c>
      <c r="F243" s="562"/>
    </row>
    <row r="244" spans="1:7">
      <c r="A244" s="560">
        <v>4</v>
      </c>
      <c r="B244" s="568" t="s">
        <v>2230</v>
      </c>
      <c r="C244" s="556">
        <f t="shared" si="29"/>
        <v>30902750000</v>
      </c>
      <c r="D244" s="562"/>
      <c r="E244" s="562">
        <v>30379750000</v>
      </c>
      <c r="F244" s="562">
        <v>523000000</v>
      </c>
    </row>
    <row r="245" spans="1:7">
      <c r="A245" s="560">
        <v>5</v>
      </c>
      <c r="B245" s="568" t="s">
        <v>2231</v>
      </c>
      <c r="C245" s="556">
        <f t="shared" si="29"/>
        <v>0</v>
      </c>
      <c r="D245" s="562"/>
      <c r="E245" s="562"/>
      <c r="F245" s="562"/>
    </row>
    <row r="246" spans="1:7" ht="31.2">
      <c r="A246" s="560">
        <v>6</v>
      </c>
      <c r="B246" s="568" t="s">
        <v>2232</v>
      </c>
      <c r="C246" s="556">
        <f t="shared" si="29"/>
        <v>0</v>
      </c>
      <c r="D246" s="562"/>
      <c r="E246" s="562"/>
      <c r="F246" s="562"/>
    </row>
    <row r="247" spans="1:7">
      <c r="A247" s="560">
        <v>7</v>
      </c>
      <c r="B247" s="568" t="s">
        <v>2233</v>
      </c>
      <c r="C247" s="556">
        <f t="shared" si="29"/>
        <v>6258630000</v>
      </c>
      <c r="D247" s="562"/>
      <c r="E247" s="562">
        <v>890000000</v>
      </c>
      <c r="F247" s="562">
        <v>5368630000</v>
      </c>
    </row>
    <row r="248" spans="1:7">
      <c r="A248" s="560">
        <v>8</v>
      </c>
      <c r="B248" s="568" t="s">
        <v>135</v>
      </c>
      <c r="C248" s="556">
        <f t="shared" si="29"/>
        <v>400800000</v>
      </c>
      <c r="D248" s="562"/>
      <c r="E248" s="562">
        <v>400800000</v>
      </c>
      <c r="F248" s="562"/>
    </row>
    <row r="249" spans="1:7">
      <c r="A249" s="538" t="s">
        <v>306</v>
      </c>
      <c r="B249" s="563" t="s">
        <v>537</v>
      </c>
      <c r="C249" s="553">
        <f t="shared" si="29"/>
        <v>2811360000</v>
      </c>
      <c r="D249" s="543"/>
      <c r="E249" s="559"/>
      <c r="F249" s="559">
        <v>2811360000</v>
      </c>
    </row>
    <row r="250" spans="1:7">
      <c r="A250" s="538" t="s">
        <v>307</v>
      </c>
      <c r="B250" s="563" t="s">
        <v>2234</v>
      </c>
      <c r="C250" s="553">
        <f t="shared" si="29"/>
        <v>0</v>
      </c>
      <c r="D250" s="543"/>
      <c r="E250" s="543"/>
      <c r="F250" s="543"/>
    </row>
    <row r="251" spans="1:7">
      <c r="A251" s="551"/>
      <c r="B251" s="551" t="s">
        <v>2747</v>
      </c>
      <c r="C251" s="551"/>
      <c r="D251" s="552"/>
      <c r="E251" s="551"/>
      <c r="F251" s="551"/>
    </row>
    <row r="252" spans="1:7">
      <c r="A252" s="537" t="s">
        <v>311</v>
      </c>
      <c r="B252" s="537" t="s">
        <v>296</v>
      </c>
      <c r="C252" s="537" t="s">
        <v>297</v>
      </c>
      <c r="D252" s="538" t="s">
        <v>679</v>
      </c>
      <c r="E252" s="537" t="s">
        <v>680</v>
      </c>
      <c r="F252" s="537" t="s">
        <v>681</v>
      </c>
    </row>
    <row r="253" spans="1:7">
      <c r="A253" s="539" t="s">
        <v>299</v>
      </c>
      <c r="B253" s="539" t="s">
        <v>300</v>
      </c>
      <c r="C253" s="539">
        <v>1</v>
      </c>
      <c r="D253" s="545">
        <v>2</v>
      </c>
      <c r="E253" s="539">
        <v>3</v>
      </c>
      <c r="F253" s="539">
        <v>4</v>
      </c>
    </row>
    <row r="254" spans="1:7">
      <c r="A254" s="538" t="s">
        <v>299</v>
      </c>
      <c r="B254" s="563" t="s">
        <v>682</v>
      </c>
      <c r="C254" s="553">
        <f>D254+E254+F254</f>
        <v>67492025000</v>
      </c>
      <c r="D254" s="553"/>
      <c r="E254" s="553">
        <f>E255+E265</f>
        <v>67492025000</v>
      </c>
      <c r="F254" s="553">
        <f>F255+F265</f>
        <v>0</v>
      </c>
    </row>
    <row r="255" spans="1:7">
      <c r="A255" s="538" t="s">
        <v>304</v>
      </c>
      <c r="B255" s="563" t="s">
        <v>683</v>
      </c>
      <c r="C255" s="553">
        <f>D255+E255+F255</f>
        <v>67492025000</v>
      </c>
      <c r="D255" s="553"/>
      <c r="E255" s="553">
        <f>E256+E257+E258+E264</f>
        <v>67492025000</v>
      </c>
      <c r="F255" s="553">
        <f>F256+F257+F258+F264</f>
        <v>0</v>
      </c>
    </row>
    <row r="256" spans="1:7">
      <c r="A256" s="538">
        <v>1</v>
      </c>
      <c r="B256" s="564" t="s">
        <v>2227</v>
      </c>
      <c r="C256" s="553">
        <f>D256+E256+F256</f>
        <v>58639350000</v>
      </c>
      <c r="D256" s="553"/>
      <c r="E256" s="553">
        <v>58639350000</v>
      </c>
      <c r="F256" s="555"/>
    </row>
    <row r="257" spans="1:6" ht="31.2">
      <c r="A257" s="538">
        <v>2</v>
      </c>
      <c r="B257" s="563" t="s">
        <v>684</v>
      </c>
      <c r="C257" s="553">
        <f t="shared" ref="C257" si="30">D257+E257+F257</f>
        <v>0</v>
      </c>
      <c r="D257" s="555"/>
      <c r="E257" s="553"/>
      <c r="F257" s="555"/>
    </row>
    <row r="258" spans="1:6">
      <c r="A258" s="538">
        <v>3</v>
      </c>
      <c r="B258" s="564" t="s">
        <v>685</v>
      </c>
      <c r="C258" s="553">
        <f>D258+E258+F258</f>
        <v>8462674999.999999</v>
      </c>
      <c r="D258" s="555"/>
      <c r="E258" s="555">
        <f>E259+E260+E261+E262+E263</f>
        <v>8462674999.999999</v>
      </c>
      <c r="F258" s="555">
        <f>F259+F260+F261+F262+F263</f>
        <v>0</v>
      </c>
    </row>
    <row r="259" spans="1:6">
      <c r="A259" s="545"/>
      <c r="B259" s="565" t="s">
        <v>686</v>
      </c>
      <c r="C259" s="556">
        <f t="shared" ref="C259:C265" si="31">D259+E259+F259</f>
        <v>8462674999.999999</v>
      </c>
      <c r="D259" s="557"/>
      <c r="E259" s="556">
        <v>8462674999.999999</v>
      </c>
      <c r="F259" s="557"/>
    </row>
    <row r="260" spans="1:6">
      <c r="A260" s="545"/>
      <c r="B260" s="566" t="s">
        <v>2228</v>
      </c>
      <c r="C260" s="556">
        <f t="shared" si="31"/>
        <v>0</v>
      </c>
      <c r="D260" s="557"/>
      <c r="E260" s="556"/>
      <c r="F260" s="557"/>
    </row>
    <row r="261" spans="1:6">
      <c r="A261" s="545"/>
      <c r="B261" s="565" t="s">
        <v>687</v>
      </c>
      <c r="C261" s="556">
        <f t="shared" si="31"/>
        <v>0</v>
      </c>
      <c r="D261" s="556"/>
      <c r="E261" s="556"/>
      <c r="F261" s="557"/>
    </row>
    <row r="262" spans="1:6">
      <c r="A262" s="545"/>
      <c r="B262" s="565" t="s">
        <v>688</v>
      </c>
      <c r="C262" s="556">
        <f t="shared" si="31"/>
        <v>0</v>
      </c>
      <c r="D262" s="556"/>
      <c r="E262" s="556"/>
      <c r="F262" s="557"/>
    </row>
    <row r="263" spans="1:6">
      <c r="A263" s="545"/>
      <c r="B263" s="565" t="s">
        <v>689</v>
      </c>
      <c r="C263" s="556">
        <f t="shared" si="31"/>
        <v>0</v>
      </c>
      <c r="D263" s="556"/>
      <c r="E263" s="556"/>
      <c r="F263" s="557"/>
    </row>
    <row r="264" spans="1:6">
      <c r="A264" s="538">
        <v>4</v>
      </c>
      <c r="B264" s="564" t="s">
        <v>690</v>
      </c>
      <c r="C264" s="553">
        <f t="shared" si="31"/>
        <v>390000000</v>
      </c>
      <c r="D264" s="553"/>
      <c r="E264" s="553">
        <v>390000000</v>
      </c>
      <c r="F264" s="553"/>
    </row>
    <row r="265" spans="1:6">
      <c r="A265" s="538" t="s">
        <v>305</v>
      </c>
      <c r="B265" s="563" t="s">
        <v>691</v>
      </c>
      <c r="C265" s="553">
        <f t="shared" si="31"/>
        <v>0</v>
      </c>
      <c r="D265" s="555"/>
      <c r="E265" s="553"/>
      <c r="F265" s="555"/>
    </row>
    <row r="266" spans="1:6" ht="31.2">
      <c r="A266" s="538" t="s">
        <v>300</v>
      </c>
      <c r="B266" s="563" t="s">
        <v>692</v>
      </c>
      <c r="C266" s="543">
        <f>C267+C268+C277+C278</f>
        <v>67492025000</v>
      </c>
      <c r="D266" s="543">
        <f>D267+D268+D277+D278</f>
        <v>0</v>
      </c>
      <c r="E266" s="543">
        <f t="shared" ref="E266:F266" si="32">E267+E268+E277+E278</f>
        <v>67492025000</v>
      </c>
      <c r="F266" s="543">
        <f t="shared" si="32"/>
        <v>0</v>
      </c>
    </row>
    <row r="267" spans="1:6">
      <c r="A267" s="558" t="s">
        <v>304</v>
      </c>
      <c r="B267" s="567" t="s">
        <v>394</v>
      </c>
      <c r="C267" s="553">
        <f t="shared" ref="C267:C278" si="33">D267+E267+F267</f>
        <v>1137180000</v>
      </c>
      <c r="D267" s="559"/>
      <c r="E267" s="559">
        <v>1137180000</v>
      </c>
      <c r="F267" s="559"/>
    </row>
    <row r="268" spans="1:6">
      <c r="A268" s="558" t="s">
        <v>305</v>
      </c>
      <c r="B268" s="567" t="s">
        <v>360</v>
      </c>
      <c r="C268" s="553">
        <f t="shared" si="33"/>
        <v>47170025000</v>
      </c>
      <c r="D268" s="559"/>
      <c r="E268" s="559">
        <f>SUM(E269:E276)</f>
        <v>47170025000</v>
      </c>
      <c r="F268" s="559">
        <f>SUM(F269:F276)</f>
        <v>0</v>
      </c>
    </row>
    <row r="269" spans="1:6">
      <c r="A269" s="560">
        <v>1</v>
      </c>
      <c r="B269" s="568" t="s">
        <v>677</v>
      </c>
      <c r="C269" s="556">
        <f t="shared" si="33"/>
        <v>0</v>
      </c>
      <c r="D269" s="562"/>
      <c r="E269" s="794"/>
      <c r="F269" s="794"/>
    </row>
    <row r="270" spans="1:6">
      <c r="A270" s="560">
        <v>2</v>
      </c>
      <c r="B270" s="568" t="s">
        <v>693</v>
      </c>
      <c r="C270" s="556">
        <f t="shared" si="33"/>
        <v>0</v>
      </c>
      <c r="D270" s="562"/>
      <c r="E270" s="562"/>
      <c r="F270" s="562"/>
    </row>
    <row r="271" spans="1:6">
      <c r="A271" s="560">
        <v>3</v>
      </c>
      <c r="B271" s="568" t="s">
        <v>2229</v>
      </c>
      <c r="C271" s="556">
        <f t="shared" si="33"/>
        <v>0</v>
      </c>
      <c r="D271" s="562"/>
      <c r="E271" s="562"/>
      <c r="F271" s="562"/>
    </row>
    <row r="272" spans="1:6">
      <c r="A272" s="560">
        <v>4</v>
      </c>
      <c r="B272" s="568" t="s">
        <v>2230</v>
      </c>
      <c r="C272" s="556">
        <f t="shared" si="33"/>
        <v>46780025000</v>
      </c>
      <c r="D272" s="562"/>
      <c r="E272" s="562">
        <v>46780025000</v>
      </c>
      <c r="F272" s="562"/>
    </row>
    <row r="273" spans="1:6">
      <c r="A273" s="560">
        <v>5</v>
      </c>
      <c r="B273" s="568" t="s">
        <v>2231</v>
      </c>
      <c r="C273" s="556">
        <f t="shared" si="33"/>
        <v>0</v>
      </c>
      <c r="D273" s="562"/>
      <c r="E273" s="562"/>
      <c r="F273" s="562"/>
    </row>
    <row r="274" spans="1:6" ht="31.2">
      <c r="A274" s="560">
        <v>6</v>
      </c>
      <c r="B274" s="568" t="s">
        <v>2232</v>
      </c>
      <c r="C274" s="556">
        <f t="shared" si="33"/>
        <v>0</v>
      </c>
      <c r="D274" s="562"/>
      <c r="E274" s="562"/>
      <c r="F274" s="562"/>
    </row>
    <row r="275" spans="1:6">
      <c r="A275" s="560">
        <v>7</v>
      </c>
      <c r="B275" s="568" t="s">
        <v>2233</v>
      </c>
      <c r="C275" s="556">
        <f t="shared" si="33"/>
        <v>0</v>
      </c>
      <c r="D275" s="562"/>
      <c r="E275" s="562"/>
      <c r="F275" s="562"/>
    </row>
    <row r="276" spans="1:6">
      <c r="A276" s="560">
        <v>8</v>
      </c>
      <c r="B276" s="568" t="s">
        <v>135</v>
      </c>
      <c r="C276" s="556">
        <f t="shared" si="33"/>
        <v>390000000</v>
      </c>
      <c r="D276" s="562"/>
      <c r="E276" s="562">
        <v>390000000</v>
      </c>
      <c r="F276" s="562"/>
    </row>
    <row r="277" spans="1:6">
      <c r="A277" s="538" t="s">
        <v>306</v>
      </c>
      <c r="B277" s="563" t="s">
        <v>537</v>
      </c>
      <c r="C277" s="553">
        <f t="shared" si="33"/>
        <v>19184820000</v>
      </c>
      <c r="D277" s="543"/>
      <c r="E277" s="559">
        <v>19184820000</v>
      </c>
      <c r="F277" s="543"/>
    </row>
    <row r="278" spans="1:6">
      <c r="A278" s="538" t="s">
        <v>307</v>
      </c>
      <c r="B278" s="563" t="s">
        <v>2234</v>
      </c>
      <c r="C278" s="553">
        <f t="shared" si="33"/>
        <v>0</v>
      </c>
      <c r="D278" s="543"/>
      <c r="E278" s="543"/>
      <c r="F278" s="543"/>
    </row>
  </sheetData>
  <mergeCells count="9">
    <mergeCell ref="A36:B36"/>
    <mergeCell ref="D36:F36"/>
    <mergeCell ref="A1:B1"/>
    <mergeCell ref="A2:B2"/>
    <mergeCell ref="A3:F3"/>
    <mergeCell ref="A4:F4"/>
    <mergeCell ref="D34:F34"/>
    <mergeCell ref="A35:B35"/>
    <mergeCell ref="D35:F35"/>
  </mergeCells>
  <pageMargins left="0.39370078740157483" right="0.31496062992125984" top="0.62992125984251968" bottom="0.6692913385826772" header="0.31496062992125984" footer="0.31496062992125984"/>
  <pageSetup paperSize="9" scale="94" orientation="portrait" r:id="rId1"/>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sheetPr>
  <dimension ref="A1:U211"/>
  <sheetViews>
    <sheetView zoomScale="87" zoomScaleNormal="87" workbookViewId="0">
      <selection activeCell="B10" sqref="B10:F25"/>
    </sheetView>
  </sheetViews>
  <sheetFormatPr defaultColWidth="8.765625" defaultRowHeight="15.6"/>
  <cols>
    <col min="1" max="1" width="43" style="418" customWidth="1"/>
    <col min="2" max="2" width="16" style="420" customWidth="1"/>
    <col min="3" max="3" width="15" style="418" customWidth="1"/>
    <col min="4" max="4" width="13.3046875" style="418" customWidth="1"/>
    <col min="5" max="5" width="13.23046875" style="418" customWidth="1"/>
    <col min="6" max="6" width="8.4609375" style="418" customWidth="1"/>
    <col min="7" max="7" width="13.69140625" style="498" bestFit="1" customWidth="1"/>
    <col min="8" max="8" width="5.07421875" style="498" customWidth="1"/>
    <col min="9" max="9" width="12.3046875" style="569" bestFit="1" customWidth="1"/>
    <col min="10" max="15" width="8.4609375" style="569" customWidth="1"/>
    <col min="16" max="16384" width="8.765625" style="418"/>
  </cols>
  <sheetData>
    <row r="1" spans="1:16">
      <c r="A1" s="424" t="s">
        <v>878</v>
      </c>
    </row>
    <row r="2" spans="1:16">
      <c r="A2" s="425"/>
      <c r="D2" s="1449" t="s">
        <v>2738</v>
      </c>
      <c r="E2" s="1449"/>
      <c r="F2" s="1449"/>
      <c r="G2" s="570"/>
      <c r="H2" s="570"/>
      <c r="I2" s="571"/>
      <c r="J2" s="571"/>
      <c r="K2" s="571"/>
      <c r="L2" s="571"/>
      <c r="M2" s="571"/>
      <c r="N2" s="571"/>
      <c r="O2" s="571"/>
    </row>
    <row r="3" spans="1:16" ht="9" customHeight="1"/>
    <row r="4" spans="1:16">
      <c r="A4" s="1450" t="s">
        <v>371</v>
      </c>
      <c r="B4" s="1451"/>
      <c r="C4" s="1451"/>
      <c r="D4" s="1451"/>
      <c r="E4" s="1451"/>
      <c r="F4" s="1451"/>
      <c r="G4" s="572"/>
      <c r="H4" s="572"/>
      <c r="I4" s="573"/>
      <c r="J4" s="573"/>
      <c r="K4" s="573"/>
      <c r="L4" s="573"/>
      <c r="M4" s="573"/>
      <c r="N4" s="573"/>
      <c r="O4" s="573"/>
    </row>
    <row r="5" spans="1:16">
      <c r="A5" s="1450" t="s">
        <v>2892</v>
      </c>
      <c r="B5" s="1451"/>
      <c r="C5" s="1451"/>
      <c r="D5" s="1451"/>
      <c r="E5" s="1451"/>
      <c r="F5" s="1451"/>
      <c r="G5" s="572"/>
      <c r="H5" s="572"/>
      <c r="I5" s="573"/>
      <c r="J5" s="573"/>
      <c r="K5" s="573"/>
      <c r="L5" s="573"/>
      <c r="M5" s="573"/>
      <c r="N5" s="573"/>
      <c r="O5" s="573"/>
    </row>
    <row r="6" spans="1:16">
      <c r="A6" s="748"/>
      <c r="B6" s="746"/>
      <c r="C6" s="746"/>
      <c r="D6" s="746"/>
      <c r="E6" s="746"/>
      <c r="F6" s="746"/>
      <c r="G6" s="572"/>
      <c r="H6" s="572"/>
      <c r="I6" s="573"/>
      <c r="J6" s="573"/>
      <c r="K6" s="573"/>
      <c r="L6" s="573"/>
      <c r="M6" s="573"/>
      <c r="N6" s="573"/>
      <c r="O6" s="573"/>
    </row>
    <row r="7" spans="1:16" ht="15" customHeight="1">
      <c r="E7" s="1118"/>
      <c r="F7" s="1119" t="s">
        <v>1262</v>
      </c>
    </row>
    <row r="8" spans="1:16">
      <c r="A8" s="1452" t="s">
        <v>296</v>
      </c>
      <c r="B8" s="1452" t="s">
        <v>297</v>
      </c>
      <c r="C8" s="1452" t="s">
        <v>448</v>
      </c>
      <c r="D8" s="1454"/>
      <c r="E8" s="1454"/>
      <c r="F8" s="1452" t="s">
        <v>327</v>
      </c>
      <c r="G8" s="574"/>
      <c r="H8" s="574"/>
      <c r="I8" s="575"/>
      <c r="J8" s="575"/>
      <c r="K8" s="575"/>
      <c r="L8" s="575"/>
      <c r="M8" s="575"/>
      <c r="N8" s="575"/>
      <c r="O8" s="575"/>
    </row>
    <row r="9" spans="1:16" s="578" customFormat="1" ht="31.2">
      <c r="A9" s="1453"/>
      <c r="B9" s="1453"/>
      <c r="C9" s="576" t="s">
        <v>1259</v>
      </c>
      <c r="D9" s="576" t="s">
        <v>1260</v>
      </c>
      <c r="E9" s="576" t="s">
        <v>1261</v>
      </c>
      <c r="F9" s="1453"/>
      <c r="G9" s="574"/>
      <c r="H9" s="574"/>
      <c r="I9" s="575"/>
      <c r="J9" s="575"/>
      <c r="K9" s="575"/>
      <c r="L9" s="575"/>
      <c r="M9" s="575"/>
      <c r="N9" s="575"/>
      <c r="O9" s="575"/>
      <c r="P9" s="577"/>
    </row>
    <row r="10" spans="1:16">
      <c r="A10" s="426" t="s">
        <v>450</v>
      </c>
      <c r="B10" s="1181">
        <f>C10+D10+E10</f>
        <v>270373125203</v>
      </c>
      <c r="C10" s="1181">
        <f>C44+C63+C82+C101+C120+C139+C158+C177+C196</f>
        <v>241727720000</v>
      </c>
      <c r="D10" s="1181">
        <f t="shared" ref="D10:E10" si="0">D44+D63+D82+D101+D120+D139+D158+D177+D196</f>
        <v>28645405203</v>
      </c>
      <c r="E10" s="1181">
        <f t="shared" si="0"/>
        <v>0</v>
      </c>
      <c r="F10" s="1182"/>
      <c r="I10" s="581"/>
      <c r="J10" s="581"/>
      <c r="K10" s="581"/>
      <c r="L10" s="581"/>
      <c r="M10" s="581"/>
      <c r="N10" s="581"/>
      <c r="O10" s="581"/>
    </row>
    <row r="11" spans="1:16">
      <c r="A11" s="427" t="s">
        <v>372</v>
      </c>
      <c r="B11" s="1183">
        <f>B12+B13+B14+B25</f>
        <v>207867748403</v>
      </c>
      <c r="C11" s="1183">
        <f t="shared" ref="C11:F11" si="1">C12+C13+C14+C25</f>
        <v>179222343200</v>
      </c>
      <c r="D11" s="1183">
        <f t="shared" si="1"/>
        <v>28645405203</v>
      </c>
      <c r="E11" s="1183">
        <f t="shared" si="1"/>
        <v>0</v>
      </c>
      <c r="F11" s="1183">
        <f t="shared" si="1"/>
        <v>0</v>
      </c>
      <c r="I11" s="581"/>
      <c r="J11" s="581"/>
      <c r="K11" s="581"/>
      <c r="L11" s="581"/>
      <c r="M11" s="581"/>
      <c r="N11" s="581"/>
      <c r="O11" s="581"/>
    </row>
    <row r="12" spans="1:16" s="420" customFormat="1">
      <c r="A12" s="427" t="s">
        <v>373</v>
      </c>
      <c r="B12" s="1183">
        <f t="shared" ref="B12:B25" si="2">C12+D12+E12</f>
        <v>44167436203</v>
      </c>
      <c r="C12" s="1183">
        <f>C46+C65+C84+C103+C122+C141+C160+C179+C198</f>
        <v>20331031000</v>
      </c>
      <c r="D12" s="1183">
        <f t="shared" ref="C12:E25" si="3">D46+D65+D84+D103+D122+D141+D160+D179+D198</f>
        <v>23836405203</v>
      </c>
      <c r="E12" s="1183">
        <f t="shared" si="3"/>
        <v>0</v>
      </c>
      <c r="F12" s="1184"/>
      <c r="G12" s="584"/>
      <c r="H12" s="584"/>
      <c r="I12" s="585"/>
      <c r="J12" s="585"/>
      <c r="K12" s="585"/>
      <c r="L12" s="585"/>
      <c r="M12" s="585"/>
      <c r="N12" s="585"/>
      <c r="O12" s="585"/>
    </row>
    <row r="13" spans="1:16" s="420" customFormat="1">
      <c r="A13" s="427" t="s">
        <v>374</v>
      </c>
      <c r="B13" s="1183">
        <f t="shared" si="2"/>
        <v>0</v>
      </c>
      <c r="C13" s="1183">
        <f t="shared" si="3"/>
        <v>0</v>
      </c>
      <c r="D13" s="1183">
        <f t="shared" si="3"/>
        <v>0</v>
      </c>
      <c r="E13" s="1183">
        <f t="shared" si="3"/>
        <v>0</v>
      </c>
      <c r="F13" s="1184"/>
      <c r="G13" s="584"/>
      <c r="H13" s="584"/>
      <c r="I13" s="585"/>
      <c r="J13" s="585"/>
      <c r="K13" s="585"/>
      <c r="L13" s="585"/>
      <c r="M13" s="585"/>
      <c r="N13" s="585"/>
      <c r="O13" s="585"/>
    </row>
    <row r="14" spans="1:16" s="420" customFormat="1">
      <c r="A14" s="427" t="s">
        <v>375</v>
      </c>
      <c r="B14" s="1183">
        <f>SUM(B15:B24)</f>
        <v>162494312200</v>
      </c>
      <c r="C14" s="1183">
        <f>SUM(C15:C24)</f>
        <v>158891312200</v>
      </c>
      <c r="D14" s="1183">
        <f t="shared" ref="D14:E14" si="4">SUM(D15:D24)</f>
        <v>3603000000</v>
      </c>
      <c r="E14" s="1183">
        <f t="shared" si="4"/>
        <v>0</v>
      </c>
      <c r="F14" s="1183"/>
      <c r="G14" s="584"/>
      <c r="H14" s="584"/>
      <c r="I14" s="584"/>
      <c r="J14" s="584"/>
      <c r="K14" s="584"/>
      <c r="L14" s="584"/>
      <c r="M14" s="584"/>
      <c r="N14" s="584"/>
      <c r="O14" s="584"/>
    </row>
    <row r="15" spans="1:16" s="422" customFormat="1">
      <c r="A15" s="428" t="s">
        <v>376</v>
      </c>
      <c r="B15" s="1185">
        <f t="shared" si="2"/>
        <v>1951384000</v>
      </c>
      <c r="C15" s="1185">
        <f t="shared" si="3"/>
        <v>1807384000</v>
      </c>
      <c r="D15" s="1185">
        <f t="shared" si="3"/>
        <v>144000000</v>
      </c>
      <c r="E15" s="1185">
        <f t="shared" si="3"/>
        <v>0</v>
      </c>
      <c r="F15" s="1186"/>
      <c r="G15" s="588"/>
      <c r="H15" s="588"/>
      <c r="I15" s="589"/>
      <c r="J15" s="589"/>
      <c r="K15" s="589"/>
      <c r="L15" s="589"/>
      <c r="M15" s="589"/>
      <c r="N15" s="589"/>
      <c r="O15" s="589"/>
    </row>
    <row r="16" spans="1:16" s="422" customFormat="1">
      <c r="A16" s="428" t="s">
        <v>377</v>
      </c>
      <c r="B16" s="1185">
        <f t="shared" si="2"/>
        <v>87786782300</v>
      </c>
      <c r="C16" s="1185">
        <f t="shared" si="3"/>
        <v>87786782300</v>
      </c>
      <c r="D16" s="1185">
        <f t="shared" si="3"/>
        <v>0</v>
      </c>
      <c r="E16" s="1185">
        <f t="shared" si="3"/>
        <v>0</v>
      </c>
      <c r="F16" s="1186"/>
      <c r="G16" s="588"/>
      <c r="H16" s="588"/>
      <c r="I16" s="589"/>
      <c r="J16" s="589"/>
      <c r="K16" s="589"/>
      <c r="L16" s="589"/>
      <c r="M16" s="589"/>
      <c r="N16" s="589"/>
      <c r="O16" s="589"/>
    </row>
    <row r="17" spans="1:21" s="422" customFormat="1">
      <c r="A17" s="429" t="s">
        <v>295</v>
      </c>
      <c r="B17" s="1185">
        <f t="shared" si="2"/>
        <v>11878552200</v>
      </c>
      <c r="C17" s="1185">
        <f t="shared" si="3"/>
        <v>11853552200</v>
      </c>
      <c r="D17" s="1185">
        <f t="shared" si="3"/>
        <v>25000000</v>
      </c>
      <c r="E17" s="1185">
        <f t="shared" si="3"/>
        <v>0</v>
      </c>
      <c r="F17" s="1186"/>
      <c r="G17" s="588"/>
      <c r="H17" s="588"/>
      <c r="I17" s="589"/>
      <c r="J17" s="589"/>
      <c r="K17" s="589"/>
      <c r="L17" s="589"/>
      <c r="M17" s="589"/>
      <c r="N17" s="589"/>
      <c r="O17" s="589"/>
    </row>
    <row r="18" spans="1:21" s="422" customFormat="1">
      <c r="A18" s="428" t="s">
        <v>378</v>
      </c>
      <c r="B18" s="1185">
        <f t="shared" si="2"/>
        <v>14177293000</v>
      </c>
      <c r="C18" s="1185">
        <f t="shared" si="3"/>
        <v>13817293000</v>
      </c>
      <c r="D18" s="1185">
        <f t="shared" si="3"/>
        <v>360000000</v>
      </c>
      <c r="E18" s="1185">
        <f t="shared" si="3"/>
        <v>0</v>
      </c>
      <c r="F18" s="1186"/>
      <c r="G18" s="588"/>
      <c r="H18" s="588"/>
      <c r="I18" s="589"/>
      <c r="J18" s="589"/>
      <c r="K18" s="589"/>
      <c r="L18" s="589"/>
      <c r="M18" s="589"/>
      <c r="N18" s="589"/>
      <c r="O18" s="589"/>
    </row>
    <row r="19" spans="1:21" s="422" customFormat="1">
      <c r="A19" s="428" t="s">
        <v>379</v>
      </c>
      <c r="B19" s="1185">
        <f t="shared" si="2"/>
        <v>29706597200</v>
      </c>
      <c r="C19" s="1185">
        <f t="shared" si="3"/>
        <v>29706597200</v>
      </c>
      <c r="D19" s="1185">
        <f t="shared" si="3"/>
        <v>0</v>
      </c>
      <c r="E19" s="1185">
        <f t="shared" si="3"/>
        <v>0</v>
      </c>
      <c r="F19" s="1186"/>
      <c r="G19" s="588"/>
      <c r="H19" s="588"/>
      <c r="I19" s="589"/>
      <c r="J19" s="589"/>
      <c r="K19" s="589"/>
      <c r="L19" s="589"/>
      <c r="M19" s="589"/>
      <c r="N19" s="589"/>
      <c r="O19" s="589"/>
    </row>
    <row r="20" spans="1:21" s="422" customFormat="1">
      <c r="A20" s="428" t="s">
        <v>380</v>
      </c>
      <c r="B20" s="1185">
        <f t="shared" si="2"/>
        <v>9436539500</v>
      </c>
      <c r="C20" s="1185">
        <f t="shared" si="3"/>
        <v>9411539500</v>
      </c>
      <c r="D20" s="1185">
        <f t="shared" si="3"/>
        <v>25000000</v>
      </c>
      <c r="E20" s="1185">
        <f t="shared" si="3"/>
        <v>0</v>
      </c>
      <c r="F20" s="1186"/>
      <c r="G20" s="588"/>
      <c r="H20" s="588"/>
      <c r="I20" s="589"/>
      <c r="J20" s="589"/>
      <c r="K20" s="589"/>
      <c r="L20" s="589"/>
      <c r="M20" s="589"/>
      <c r="N20" s="589"/>
      <c r="O20" s="589"/>
    </row>
    <row r="21" spans="1:21" s="422" customFormat="1">
      <c r="A21" s="428" t="s">
        <v>382</v>
      </c>
      <c r="B21" s="1185">
        <f t="shared" si="2"/>
        <v>350242000</v>
      </c>
      <c r="C21" s="1185">
        <f t="shared" si="3"/>
        <v>350242000</v>
      </c>
      <c r="D21" s="1185">
        <f t="shared" si="3"/>
        <v>0</v>
      </c>
      <c r="E21" s="1185">
        <f t="shared" si="3"/>
        <v>0</v>
      </c>
      <c r="F21" s="1186"/>
      <c r="G21" s="588"/>
      <c r="H21" s="588"/>
      <c r="I21" s="589"/>
      <c r="J21" s="589"/>
      <c r="K21" s="589"/>
      <c r="L21" s="589"/>
      <c r="M21" s="589"/>
      <c r="N21" s="589"/>
      <c r="O21" s="589"/>
    </row>
    <row r="22" spans="1:21" s="590" customFormat="1">
      <c r="A22" s="428" t="s">
        <v>381</v>
      </c>
      <c r="B22" s="1185">
        <f t="shared" si="2"/>
        <v>2692322000</v>
      </c>
      <c r="C22" s="1185">
        <f t="shared" si="3"/>
        <v>2692322000</v>
      </c>
      <c r="D22" s="1185">
        <f t="shared" si="3"/>
        <v>0</v>
      </c>
      <c r="E22" s="1185">
        <f t="shared" si="3"/>
        <v>0</v>
      </c>
      <c r="F22" s="1186"/>
      <c r="G22" s="588"/>
      <c r="H22" s="588"/>
      <c r="I22" s="589"/>
      <c r="J22" s="589"/>
      <c r="K22" s="589"/>
      <c r="L22" s="589"/>
      <c r="M22" s="589"/>
      <c r="N22" s="589"/>
      <c r="O22" s="589"/>
    </row>
    <row r="23" spans="1:21" s="591" customFormat="1">
      <c r="A23" s="428" t="s">
        <v>2235</v>
      </c>
      <c r="B23" s="1185">
        <f t="shared" si="2"/>
        <v>1465600000</v>
      </c>
      <c r="C23" s="1185">
        <f t="shared" si="3"/>
        <v>1465600000</v>
      </c>
      <c r="D23" s="1185">
        <f t="shared" si="3"/>
        <v>0</v>
      </c>
      <c r="E23" s="1185">
        <f t="shared" si="3"/>
        <v>0</v>
      </c>
      <c r="F23" s="1186"/>
      <c r="G23" s="588"/>
      <c r="H23" s="588"/>
      <c r="I23" s="589"/>
      <c r="J23" s="589"/>
      <c r="K23" s="589"/>
      <c r="L23" s="589"/>
      <c r="M23" s="589"/>
      <c r="N23" s="589"/>
      <c r="O23" s="589"/>
    </row>
    <row r="24" spans="1:21" s="592" customFormat="1">
      <c r="A24" s="428" t="s">
        <v>2236</v>
      </c>
      <c r="B24" s="1185">
        <f t="shared" si="2"/>
        <v>3049000000</v>
      </c>
      <c r="C24" s="1185">
        <f t="shared" si="3"/>
        <v>0</v>
      </c>
      <c r="D24" s="1185">
        <f t="shared" si="3"/>
        <v>3049000000</v>
      </c>
      <c r="E24" s="1185">
        <f t="shared" si="3"/>
        <v>0</v>
      </c>
      <c r="F24" s="1186"/>
      <c r="G24" s="588"/>
      <c r="H24" s="588"/>
      <c r="I24" s="589"/>
      <c r="J24" s="589"/>
      <c r="K24" s="589"/>
      <c r="L24" s="589"/>
      <c r="M24" s="589"/>
      <c r="N24" s="589"/>
      <c r="O24" s="589"/>
    </row>
    <row r="25" spans="1:21">
      <c r="A25" s="430" t="s">
        <v>2237</v>
      </c>
      <c r="B25" s="1187">
        <f t="shared" si="2"/>
        <v>1206000000</v>
      </c>
      <c r="C25" s="1187">
        <f t="shared" si="3"/>
        <v>0</v>
      </c>
      <c r="D25" s="1187">
        <f t="shared" si="3"/>
        <v>1206000000</v>
      </c>
      <c r="E25" s="1187">
        <f t="shared" si="3"/>
        <v>0</v>
      </c>
      <c r="F25" s="1188"/>
      <c r="I25" s="581"/>
      <c r="J25" s="581"/>
      <c r="K25" s="581"/>
      <c r="L25" s="581"/>
      <c r="M25" s="581"/>
      <c r="N25" s="581"/>
      <c r="O25" s="581"/>
    </row>
    <row r="26" spans="1:21">
      <c r="B26" s="554"/>
      <c r="C26" s="420"/>
      <c r="D26" s="1455" t="s">
        <v>4004</v>
      </c>
      <c r="E26" s="1455"/>
      <c r="F26" s="1455"/>
      <c r="G26" s="572"/>
      <c r="H26" s="572"/>
      <c r="I26" s="747"/>
      <c r="J26" s="747"/>
      <c r="K26" s="747"/>
      <c r="L26" s="747"/>
      <c r="M26" s="747"/>
      <c r="N26" s="747"/>
      <c r="O26" s="747"/>
      <c r="U26" s="581"/>
    </row>
    <row r="27" spans="1:21" ht="20.25" customHeight="1">
      <c r="A27" s="748" t="s">
        <v>889</v>
      </c>
      <c r="B27" s="746"/>
      <c r="D27" s="1455" t="s">
        <v>908</v>
      </c>
      <c r="E27" s="1455"/>
      <c r="F27" s="1455"/>
      <c r="G27" s="572"/>
      <c r="H27" s="572"/>
      <c r="I27" s="747"/>
      <c r="J27" s="747"/>
      <c r="K27" s="747"/>
      <c r="L27" s="747"/>
      <c r="M27" s="747"/>
      <c r="N27" s="747"/>
      <c r="O27" s="747"/>
      <c r="U27" s="581"/>
    </row>
    <row r="28" spans="1:21" ht="20.25" customHeight="1">
      <c r="A28" s="1129"/>
      <c r="B28" s="1130"/>
      <c r="D28" s="1131"/>
      <c r="E28" s="1131"/>
      <c r="F28" s="1131"/>
      <c r="G28" s="572"/>
      <c r="H28" s="572"/>
      <c r="I28" s="1131"/>
      <c r="J28" s="1131"/>
      <c r="K28" s="1131"/>
      <c r="L28" s="1131"/>
      <c r="M28" s="1131"/>
      <c r="N28" s="1131"/>
      <c r="O28" s="1131"/>
      <c r="U28" s="581"/>
    </row>
    <row r="29" spans="1:21" ht="20.25" customHeight="1">
      <c r="A29" s="1129"/>
      <c r="B29" s="1130"/>
      <c r="D29" s="1131"/>
      <c r="E29" s="1131"/>
      <c r="F29" s="1131"/>
      <c r="G29" s="572"/>
      <c r="H29" s="572"/>
      <c r="I29" s="1131"/>
      <c r="J29" s="1131"/>
      <c r="K29" s="1131"/>
      <c r="L29" s="1131"/>
      <c r="M29" s="1131"/>
      <c r="N29" s="1131"/>
      <c r="O29" s="1131"/>
      <c r="U29" s="581"/>
    </row>
    <row r="30" spans="1:21" ht="20.25" customHeight="1">
      <c r="A30" s="1129"/>
      <c r="B30" s="1130"/>
      <c r="D30" s="1131"/>
      <c r="E30" s="1131"/>
      <c r="F30" s="1131"/>
      <c r="G30" s="572"/>
      <c r="H30" s="572"/>
      <c r="I30" s="1131"/>
      <c r="J30" s="1131"/>
      <c r="K30" s="1131"/>
      <c r="L30" s="1131"/>
      <c r="M30" s="1131"/>
      <c r="N30" s="1131"/>
      <c r="O30" s="1131"/>
      <c r="U30" s="581"/>
    </row>
    <row r="31" spans="1:21" ht="20.25" customHeight="1">
      <c r="A31" s="1129"/>
      <c r="B31" s="1130"/>
      <c r="D31" s="1131"/>
      <c r="E31" s="1131"/>
      <c r="F31" s="1131"/>
      <c r="G31" s="572"/>
      <c r="H31" s="572"/>
      <c r="I31" s="1131"/>
      <c r="J31" s="1131"/>
      <c r="K31" s="1131"/>
      <c r="L31" s="1131"/>
      <c r="M31" s="1131"/>
      <c r="N31" s="1131"/>
      <c r="O31" s="1131"/>
      <c r="U31" s="581"/>
    </row>
    <row r="32" spans="1:21" ht="20.25" customHeight="1">
      <c r="A32" s="1129"/>
      <c r="B32" s="1130"/>
      <c r="D32" s="1131"/>
      <c r="E32" s="1131"/>
      <c r="F32" s="1131"/>
      <c r="G32" s="572"/>
      <c r="H32" s="572"/>
      <c r="I32" s="1131"/>
      <c r="J32" s="1131"/>
      <c r="K32" s="1131"/>
      <c r="L32" s="1131"/>
      <c r="M32" s="1131"/>
      <c r="N32" s="1131"/>
      <c r="O32" s="1131"/>
      <c r="U32" s="581"/>
    </row>
    <row r="33" spans="1:21" ht="20.25" customHeight="1">
      <c r="A33" s="1129"/>
      <c r="B33" s="1130"/>
      <c r="D33" s="1131"/>
      <c r="E33" s="1131"/>
      <c r="F33" s="1131"/>
      <c r="G33" s="572"/>
      <c r="H33" s="572"/>
      <c r="I33" s="1131"/>
      <c r="J33" s="1131"/>
      <c r="K33" s="1131"/>
      <c r="L33" s="1131"/>
      <c r="M33" s="1131"/>
      <c r="N33" s="1131"/>
      <c r="O33" s="1131"/>
      <c r="U33" s="581"/>
    </row>
    <row r="34" spans="1:21">
      <c r="A34" s="746"/>
      <c r="C34" s="569"/>
      <c r="D34" s="569"/>
      <c r="E34" s="585"/>
      <c r="F34" s="585"/>
      <c r="G34" s="584"/>
      <c r="H34" s="584"/>
      <c r="I34" s="585"/>
      <c r="J34" s="585"/>
      <c r="K34" s="585"/>
      <c r="L34" s="585"/>
      <c r="M34" s="585"/>
      <c r="N34" s="585"/>
      <c r="O34" s="585"/>
      <c r="U34" s="581"/>
    </row>
    <row r="35" spans="1:21">
      <c r="A35" s="746"/>
      <c r="C35" s="569"/>
      <c r="D35" s="569"/>
      <c r="E35" s="585"/>
      <c r="F35" s="585"/>
      <c r="G35" s="584"/>
      <c r="H35" s="584"/>
      <c r="I35" s="585"/>
      <c r="J35" s="585"/>
      <c r="K35" s="585"/>
      <c r="L35" s="585"/>
      <c r="M35" s="585"/>
      <c r="N35" s="585"/>
      <c r="O35" s="585"/>
      <c r="U35" s="581"/>
    </row>
    <row r="36" spans="1:21">
      <c r="A36" s="746"/>
      <c r="C36" s="569"/>
      <c r="D36" s="569"/>
      <c r="E36" s="585"/>
      <c r="F36" s="585"/>
      <c r="G36" s="584"/>
      <c r="H36" s="584"/>
      <c r="I36" s="585"/>
      <c r="J36" s="585"/>
      <c r="K36" s="585"/>
      <c r="L36" s="585"/>
      <c r="M36" s="585"/>
      <c r="N36" s="585"/>
      <c r="O36" s="585"/>
      <c r="U36" s="581"/>
    </row>
    <row r="37" spans="1:21">
      <c r="A37" s="746"/>
      <c r="C37" s="569"/>
      <c r="D37" s="569"/>
      <c r="E37" s="585"/>
      <c r="F37" s="585"/>
      <c r="G37" s="584"/>
      <c r="H37" s="584"/>
      <c r="I37" s="585"/>
      <c r="J37" s="585"/>
      <c r="K37" s="585"/>
      <c r="L37" s="585"/>
      <c r="M37" s="585"/>
      <c r="N37" s="585"/>
      <c r="O37" s="585"/>
      <c r="U37" s="581"/>
    </row>
    <row r="38" spans="1:21">
      <c r="A38" s="746"/>
      <c r="B38" s="1451"/>
      <c r="C38" s="1451"/>
      <c r="D38" s="746"/>
      <c r="E38" s="1455"/>
      <c r="F38" s="1455"/>
      <c r="G38" s="572"/>
      <c r="H38" s="572"/>
      <c r="I38" s="747"/>
      <c r="J38" s="747"/>
      <c r="K38" s="747"/>
      <c r="L38" s="747"/>
      <c r="M38" s="747"/>
      <c r="N38" s="747"/>
      <c r="O38" s="747"/>
      <c r="U38" s="581"/>
    </row>
    <row r="41" spans="1:21">
      <c r="A41" s="595" t="s">
        <v>2740</v>
      </c>
      <c r="B41" s="596"/>
      <c r="C41" s="551"/>
      <c r="D41" s="551"/>
      <c r="E41" s="551"/>
      <c r="F41" s="551"/>
      <c r="G41" s="498" t="s">
        <v>2889</v>
      </c>
    </row>
    <row r="42" spans="1:21">
      <c r="A42" s="1452" t="s">
        <v>296</v>
      </c>
      <c r="B42" s="1452" t="s">
        <v>297</v>
      </c>
      <c r="C42" s="1452" t="s">
        <v>448</v>
      </c>
      <c r="D42" s="1454"/>
      <c r="E42" s="1454"/>
      <c r="F42" s="1452" t="s">
        <v>327</v>
      </c>
    </row>
    <row r="43" spans="1:21" ht="31.2">
      <c r="A43" s="1453"/>
      <c r="B43" s="1453"/>
      <c r="C43" s="576" t="s">
        <v>1259</v>
      </c>
      <c r="D43" s="576" t="s">
        <v>1260</v>
      </c>
      <c r="E43" s="576" t="s">
        <v>1261</v>
      </c>
      <c r="F43" s="1453"/>
    </row>
    <row r="44" spans="1:21">
      <c r="A44" s="426" t="s">
        <v>450</v>
      </c>
      <c r="B44" s="579">
        <f>C44+D44+E44</f>
        <v>10073405203</v>
      </c>
      <c r="C44" s="579">
        <v>9610000000</v>
      </c>
      <c r="D44" s="579">
        <v>463405203</v>
      </c>
      <c r="E44" s="579"/>
      <c r="F44" s="580"/>
      <c r="G44" s="498">
        <f>'[5]Bieu 68'!$C$10</f>
        <v>10073405203</v>
      </c>
      <c r="H44" s="498">
        <f>G44-B44</f>
        <v>0</v>
      </c>
    </row>
    <row r="45" spans="1:21">
      <c r="A45" s="427" t="s">
        <v>372</v>
      </c>
      <c r="B45" s="582">
        <f t="shared" ref="B45:B59" si="5">C45+D45+E45</f>
        <v>9620405203</v>
      </c>
      <c r="C45" s="582">
        <f>C46+C47+C48+C59</f>
        <v>9157000000</v>
      </c>
      <c r="D45" s="582">
        <f t="shared" ref="D45:E45" si="6">D46+D47+D48+D59</f>
        <v>463405203</v>
      </c>
      <c r="E45" s="582">
        <f t="shared" si="6"/>
        <v>0</v>
      </c>
      <c r="F45" s="598"/>
      <c r="G45" s="498">
        <f>'[5]Bieu 68'!$C$11</f>
        <v>9620405203</v>
      </c>
      <c r="H45" s="498">
        <f>G45-B45</f>
        <v>0</v>
      </c>
    </row>
    <row r="46" spans="1:21">
      <c r="A46" s="427" t="s">
        <v>373</v>
      </c>
      <c r="B46" s="582">
        <f t="shared" si="5"/>
        <v>463405203</v>
      </c>
      <c r="C46" s="582"/>
      <c r="D46" s="582">
        <v>463405203</v>
      </c>
      <c r="E46" s="582"/>
      <c r="F46" s="583"/>
    </row>
    <row r="47" spans="1:21">
      <c r="A47" s="427" t="s">
        <v>374</v>
      </c>
      <c r="B47" s="582">
        <f t="shared" si="5"/>
        <v>0</v>
      </c>
      <c r="C47" s="582"/>
      <c r="D47" s="582"/>
      <c r="E47" s="582"/>
      <c r="F47" s="583"/>
    </row>
    <row r="48" spans="1:21">
      <c r="A48" s="427" t="s">
        <v>375</v>
      </c>
      <c r="B48" s="582">
        <f t="shared" si="5"/>
        <v>9157000000</v>
      </c>
      <c r="C48" s="582">
        <f>SUM(C49:C58)</f>
        <v>9157000000</v>
      </c>
      <c r="D48" s="582">
        <f t="shared" ref="D48:E48" si="7">SUM(D49:D58)</f>
        <v>0</v>
      </c>
      <c r="E48" s="582">
        <f t="shared" si="7"/>
        <v>0</v>
      </c>
      <c r="F48" s="582"/>
    </row>
    <row r="49" spans="1:8">
      <c r="A49" s="428" t="s">
        <v>376</v>
      </c>
      <c r="B49" s="586">
        <f t="shared" si="5"/>
        <v>0</v>
      </c>
      <c r="C49" s="599"/>
      <c r="D49" s="599"/>
      <c r="E49" s="599"/>
      <c r="F49" s="587"/>
    </row>
    <row r="50" spans="1:8">
      <c r="A50" s="428" t="s">
        <v>377</v>
      </c>
      <c r="B50" s="586">
        <f t="shared" si="5"/>
        <v>6236322000</v>
      </c>
      <c r="C50" s="599">
        <v>6236322000</v>
      </c>
      <c r="D50" s="599"/>
      <c r="E50" s="599"/>
      <c r="F50" s="587"/>
    </row>
    <row r="51" spans="1:8">
      <c r="A51" s="429" t="s">
        <v>295</v>
      </c>
      <c r="B51" s="586">
        <f t="shared" si="5"/>
        <v>1405962000</v>
      </c>
      <c r="C51" s="599">
        <v>1405962000</v>
      </c>
      <c r="D51" s="599"/>
      <c r="E51" s="599"/>
      <c r="F51" s="587"/>
    </row>
    <row r="52" spans="1:8">
      <c r="A52" s="428" t="s">
        <v>378</v>
      </c>
      <c r="B52" s="586">
        <f t="shared" si="5"/>
        <v>0</v>
      </c>
      <c r="C52" s="599"/>
      <c r="D52" s="599"/>
      <c r="E52" s="599"/>
      <c r="F52" s="587"/>
    </row>
    <row r="53" spans="1:8">
      <c r="A53" s="428" t="s">
        <v>379</v>
      </c>
      <c r="B53" s="586">
        <f t="shared" si="5"/>
        <v>0</v>
      </c>
      <c r="C53" s="599"/>
      <c r="D53" s="599"/>
      <c r="E53" s="599"/>
      <c r="F53" s="587"/>
    </row>
    <row r="54" spans="1:8">
      <c r="A54" s="428" t="s">
        <v>380</v>
      </c>
      <c r="B54" s="586">
        <f t="shared" si="5"/>
        <v>1514716000</v>
      </c>
      <c r="C54" s="599">
        <v>1514716000</v>
      </c>
      <c r="D54" s="599"/>
      <c r="E54" s="599"/>
      <c r="F54" s="587"/>
    </row>
    <row r="55" spans="1:8">
      <c r="A55" s="428" t="s">
        <v>382</v>
      </c>
      <c r="B55" s="586">
        <f t="shared" si="5"/>
        <v>0</v>
      </c>
      <c r="C55" s="599"/>
      <c r="D55" s="599"/>
      <c r="E55" s="599"/>
      <c r="F55" s="587"/>
    </row>
    <row r="56" spans="1:8">
      <c r="A56" s="428" t="s">
        <v>381</v>
      </c>
      <c r="B56" s="586">
        <f t="shared" si="5"/>
        <v>0</v>
      </c>
      <c r="C56" s="599"/>
      <c r="D56" s="599"/>
      <c r="E56" s="599"/>
      <c r="F56" s="587"/>
    </row>
    <row r="57" spans="1:8">
      <c r="A57" s="428" t="s">
        <v>2235</v>
      </c>
      <c r="B57" s="586">
        <f t="shared" si="5"/>
        <v>0</v>
      </c>
      <c r="C57" s="599"/>
      <c r="D57" s="599"/>
      <c r="E57" s="599"/>
      <c r="F57" s="587"/>
    </row>
    <row r="58" spans="1:8">
      <c r="A58" s="428" t="s">
        <v>2236</v>
      </c>
      <c r="B58" s="586">
        <f t="shared" si="5"/>
        <v>0</v>
      </c>
      <c r="C58" s="599"/>
      <c r="D58" s="599"/>
      <c r="E58" s="599"/>
      <c r="F58" s="587"/>
    </row>
    <row r="59" spans="1:8">
      <c r="A59" s="430" t="s">
        <v>2237</v>
      </c>
      <c r="B59" s="593">
        <f t="shared" si="5"/>
        <v>0</v>
      </c>
      <c r="C59" s="600"/>
      <c r="D59" s="593"/>
      <c r="E59" s="600"/>
      <c r="F59" s="594"/>
    </row>
    <row r="60" spans="1:8">
      <c r="A60" s="595" t="s">
        <v>2741</v>
      </c>
      <c r="B60" s="596"/>
      <c r="C60" s="551"/>
      <c r="D60" s="551"/>
      <c r="E60" s="551"/>
      <c r="F60" s="551"/>
      <c r="G60" s="498" t="s">
        <v>2889</v>
      </c>
    </row>
    <row r="61" spans="1:8">
      <c r="A61" s="1452" t="s">
        <v>296</v>
      </c>
      <c r="B61" s="1452" t="s">
        <v>297</v>
      </c>
      <c r="C61" s="1452" t="s">
        <v>448</v>
      </c>
      <c r="D61" s="1454"/>
      <c r="E61" s="1454"/>
      <c r="F61" s="1452" t="s">
        <v>327</v>
      </c>
    </row>
    <row r="62" spans="1:8" ht="31.2">
      <c r="A62" s="1453"/>
      <c r="B62" s="1453"/>
      <c r="C62" s="576" t="s">
        <v>1259</v>
      </c>
      <c r="D62" s="576" t="s">
        <v>1260</v>
      </c>
      <c r="E62" s="576" t="s">
        <v>1261</v>
      </c>
      <c r="F62" s="1453"/>
    </row>
    <row r="63" spans="1:8">
      <c r="A63" s="426" t="s">
        <v>450</v>
      </c>
      <c r="B63" s="579">
        <f>C63+D63+E63</f>
        <v>11647000000</v>
      </c>
      <c r="C63" s="579">
        <v>11647000000</v>
      </c>
      <c r="D63" s="579"/>
      <c r="E63" s="579"/>
      <c r="F63" s="580"/>
      <c r="G63" s="498">
        <f>'[6]B68 DP-tang thu)-ok'!$C$9</f>
        <v>11647000000</v>
      </c>
      <c r="H63" s="498">
        <f>G63-B63</f>
        <v>0</v>
      </c>
    </row>
    <row r="64" spans="1:8">
      <c r="A64" s="427" t="s">
        <v>372</v>
      </c>
      <c r="B64" s="582">
        <f t="shared" ref="B64:B78" si="8">C64+D64+E64</f>
        <v>10799269200</v>
      </c>
      <c r="C64" s="582">
        <f>C65+C66+C67+C78</f>
        <v>10799269200</v>
      </c>
      <c r="D64" s="582">
        <f t="shared" ref="D64:E64" si="9">D65+D66+D67+D78</f>
        <v>0</v>
      </c>
      <c r="E64" s="582">
        <f t="shared" si="9"/>
        <v>0</v>
      </c>
      <c r="F64" s="598"/>
      <c r="G64" s="498">
        <f>'[6]B68 DP-tang thu)-ok'!$C$10</f>
        <v>10799269200</v>
      </c>
      <c r="H64" s="498">
        <f>G64-B64</f>
        <v>0</v>
      </c>
    </row>
    <row r="65" spans="1:7">
      <c r="A65" s="427" t="s">
        <v>373</v>
      </c>
      <c r="B65" s="582">
        <f t="shared" si="8"/>
        <v>0</v>
      </c>
      <c r="C65" s="582"/>
      <c r="D65" s="582"/>
      <c r="E65" s="582"/>
      <c r="F65" s="583"/>
    </row>
    <row r="66" spans="1:7">
      <c r="A66" s="427" t="s">
        <v>374</v>
      </c>
      <c r="B66" s="582">
        <f t="shared" si="8"/>
        <v>0</v>
      </c>
      <c r="C66" s="582"/>
      <c r="D66" s="582"/>
      <c r="E66" s="582"/>
      <c r="F66" s="583"/>
    </row>
    <row r="67" spans="1:7">
      <c r="A67" s="427" t="s">
        <v>375</v>
      </c>
      <c r="B67" s="582">
        <f t="shared" si="8"/>
        <v>10799269200</v>
      </c>
      <c r="C67" s="582">
        <f>SUM(C68:C77)</f>
        <v>10799269200</v>
      </c>
      <c r="D67" s="582">
        <f t="shared" ref="D67:E67" si="10">SUM(D68:D77)</f>
        <v>0</v>
      </c>
      <c r="E67" s="582">
        <f t="shared" si="10"/>
        <v>0</v>
      </c>
      <c r="F67" s="582"/>
    </row>
    <row r="68" spans="1:7">
      <c r="A68" s="428" t="s">
        <v>376</v>
      </c>
      <c r="B68" s="586">
        <f t="shared" si="8"/>
        <v>5500000</v>
      </c>
      <c r="C68" s="599">
        <v>5500000</v>
      </c>
      <c r="D68" s="599"/>
      <c r="E68" s="599"/>
      <c r="F68" s="587"/>
    </row>
    <row r="69" spans="1:7">
      <c r="A69" s="428" t="s">
        <v>377</v>
      </c>
      <c r="B69" s="586">
        <f t="shared" si="8"/>
        <v>3480222800</v>
      </c>
      <c r="C69" s="599">
        <v>3480222800</v>
      </c>
      <c r="D69" s="599"/>
      <c r="E69" s="599"/>
      <c r="F69" s="587"/>
    </row>
    <row r="70" spans="1:7">
      <c r="A70" s="429" t="s">
        <v>295</v>
      </c>
      <c r="B70" s="586">
        <f t="shared" si="8"/>
        <v>3687485200</v>
      </c>
      <c r="C70" s="599">
        <v>3687485200</v>
      </c>
      <c r="D70" s="599"/>
      <c r="E70" s="599"/>
      <c r="F70" s="587"/>
    </row>
    <row r="71" spans="1:7">
      <c r="A71" s="428" t="s">
        <v>378</v>
      </c>
      <c r="B71" s="586">
        <f t="shared" si="8"/>
        <v>1353226000</v>
      </c>
      <c r="C71" s="599">
        <v>1353226000</v>
      </c>
      <c r="D71" s="599"/>
      <c r="E71" s="599"/>
      <c r="F71" s="587"/>
    </row>
    <row r="72" spans="1:7">
      <c r="A72" s="428" t="s">
        <v>379</v>
      </c>
      <c r="B72" s="586">
        <f t="shared" si="8"/>
        <v>877609200</v>
      </c>
      <c r="C72" s="599">
        <v>877609200</v>
      </c>
      <c r="D72" s="599"/>
      <c r="E72" s="599"/>
      <c r="F72" s="587"/>
    </row>
    <row r="73" spans="1:7">
      <c r="A73" s="428" t="s">
        <v>380</v>
      </c>
      <c r="B73" s="586">
        <f t="shared" si="8"/>
        <v>1031275000</v>
      </c>
      <c r="C73" s="599">
        <v>1031275000</v>
      </c>
      <c r="D73" s="599"/>
      <c r="E73" s="599"/>
      <c r="F73" s="587"/>
    </row>
    <row r="74" spans="1:7">
      <c r="A74" s="428" t="s">
        <v>382</v>
      </c>
      <c r="B74" s="586">
        <f t="shared" si="8"/>
        <v>64000000</v>
      </c>
      <c r="C74" s="599">
        <v>64000000</v>
      </c>
      <c r="D74" s="599"/>
      <c r="E74" s="599"/>
      <c r="F74" s="587"/>
    </row>
    <row r="75" spans="1:7">
      <c r="A75" s="428" t="s">
        <v>381</v>
      </c>
      <c r="B75" s="586">
        <f t="shared" si="8"/>
        <v>252351000</v>
      </c>
      <c r="C75" s="599">
        <v>252351000</v>
      </c>
      <c r="D75" s="599"/>
      <c r="E75" s="599"/>
      <c r="F75" s="587"/>
    </row>
    <row r="76" spans="1:7">
      <c r="A76" s="428" t="s">
        <v>2235</v>
      </c>
      <c r="B76" s="586">
        <f t="shared" si="8"/>
        <v>47600000</v>
      </c>
      <c r="C76" s="599">
        <v>47600000</v>
      </c>
      <c r="D76" s="599"/>
      <c r="E76" s="599"/>
      <c r="F76" s="587"/>
    </row>
    <row r="77" spans="1:7">
      <c r="A77" s="428" t="s">
        <v>2236</v>
      </c>
      <c r="B77" s="586">
        <f t="shared" si="8"/>
        <v>0</v>
      </c>
      <c r="C77" s="599"/>
      <c r="D77" s="599"/>
      <c r="E77" s="599"/>
      <c r="F77" s="587"/>
    </row>
    <row r="78" spans="1:7">
      <c r="A78" s="430" t="s">
        <v>2237</v>
      </c>
      <c r="B78" s="593">
        <f t="shared" si="8"/>
        <v>0</v>
      </c>
      <c r="C78" s="600"/>
      <c r="D78" s="593"/>
      <c r="E78" s="600"/>
      <c r="F78" s="594"/>
    </row>
    <row r="79" spans="1:7">
      <c r="A79" s="595" t="s">
        <v>2742</v>
      </c>
      <c r="B79" s="596"/>
      <c r="C79" s="551"/>
      <c r="D79" s="551"/>
      <c r="E79" s="551"/>
      <c r="F79" s="551"/>
      <c r="G79" s="498" t="s">
        <v>2889</v>
      </c>
    </row>
    <row r="80" spans="1:7">
      <c r="A80" s="1452" t="s">
        <v>296</v>
      </c>
      <c r="B80" s="1452" t="s">
        <v>297</v>
      </c>
      <c r="C80" s="1452" t="s">
        <v>448</v>
      </c>
      <c r="D80" s="1454"/>
      <c r="E80" s="1454"/>
      <c r="F80" s="1452" t="s">
        <v>327</v>
      </c>
    </row>
    <row r="81" spans="1:9" ht="31.2">
      <c r="A81" s="1453"/>
      <c r="B81" s="1453"/>
      <c r="C81" s="576" t="s">
        <v>1259</v>
      </c>
      <c r="D81" s="576" t="s">
        <v>1260</v>
      </c>
      <c r="E81" s="576" t="s">
        <v>1261</v>
      </c>
      <c r="F81" s="1453"/>
    </row>
    <row r="82" spans="1:9">
      <c r="A82" s="426" t="s">
        <v>450</v>
      </c>
      <c r="B82" s="579">
        <f>C82+D82+E82</f>
        <v>31136000000</v>
      </c>
      <c r="C82" s="579">
        <v>11354000000</v>
      </c>
      <c r="D82" s="579">
        <v>19782000000</v>
      </c>
      <c r="E82" s="579"/>
      <c r="F82" s="580"/>
      <c r="G82" s="498">
        <f>'[7]Bieu 68'!$C$10*1000000</f>
        <v>31136000000</v>
      </c>
      <c r="H82" s="498">
        <f>B82-G82</f>
        <v>0</v>
      </c>
      <c r="I82" s="597"/>
    </row>
    <row r="83" spans="1:9">
      <c r="A83" s="427" t="s">
        <v>372</v>
      </c>
      <c r="B83" s="582">
        <f t="shared" ref="B83:B97" si="11">C83+D83+E83</f>
        <v>29907831000</v>
      </c>
      <c r="C83" s="582">
        <f>C84+C85+C86+C97</f>
        <v>10125831000</v>
      </c>
      <c r="D83" s="582">
        <f t="shared" ref="D83:E83" si="12">D84+D85+D86+D97</f>
        <v>19782000000</v>
      </c>
      <c r="E83" s="582">
        <f t="shared" si="12"/>
        <v>0</v>
      </c>
      <c r="F83" s="598"/>
      <c r="G83" s="498">
        <f>'[7]Bieu 68'!$C$11*1000000</f>
        <v>29907831000</v>
      </c>
      <c r="H83" s="498">
        <f>G83-B83</f>
        <v>0</v>
      </c>
      <c r="I83" s="597"/>
    </row>
    <row r="84" spans="1:9">
      <c r="A84" s="427" t="s">
        <v>373</v>
      </c>
      <c r="B84" s="582">
        <f t="shared" si="11"/>
        <v>16454031000</v>
      </c>
      <c r="C84" s="582">
        <v>1481031000</v>
      </c>
      <c r="D84" s="582">
        <v>14973000000</v>
      </c>
      <c r="E84" s="582"/>
      <c r="F84" s="583"/>
      <c r="G84" s="498">
        <f>'[7]Bieu 68'!$D$11*1000000</f>
        <v>10125830999.999998</v>
      </c>
      <c r="H84" s="498">
        <f>G84-C83</f>
        <v>0</v>
      </c>
    </row>
    <row r="85" spans="1:9">
      <c r="A85" s="427" t="s">
        <v>374</v>
      </c>
      <c r="B85" s="582">
        <f t="shared" si="11"/>
        <v>0</v>
      </c>
      <c r="C85" s="582"/>
      <c r="D85" s="582"/>
      <c r="E85" s="582"/>
      <c r="F85" s="583"/>
      <c r="G85" s="498">
        <f>'[7]Bieu 68'!$E$11*1000000</f>
        <v>19782000000</v>
      </c>
      <c r="H85" s="498">
        <f>D83-G85</f>
        <v>0</v>
      </c>
    </row>
    <row r="86" spans="1:9">
      <c r="A86" s="427" t="s">
        <v>375</v>
      </c>
      <c r="B86" s="582">
        <f t="shared" si="11"/>
        <v>12247800000</v>
      </c>
      <c r="C86" s="582">
        <f>SUM(C87:C96)</f>
        <v>8644800000</v>
      </c>
      <c r="D86" s="582">
        <f>SUM(D87:D96)</f>
        <v>3603000000</v>
      </c>
      <c r="E86" s="582">
        <f t="shared" ref="E86" si="13">SUM(E87:E96)</f>
        <v>0</v>
      </c>
      <c r="F86" s="582"/>
    </row>
    <row r="87" spans="1:9">
      <c r="A87" s="428" t="s">
        <v>376</v>
      </c>
      <c r="B87" s="586">
        <f t="shared" si="11"/>
        <v>144000000</v>
      </c>
      <c r="C87" s="599"/>
      <c r="D87" s="599">
        <v>144000000</v>
      </c>
      <c r="E87" s="599"/>
      <c r="F87" s="587"/>
    </row>
    <row r="88" spans="1:9">
      <c r="A88" s="428" t="s">
        <v>377</v>
      </c>
      <c r="B88" s="586">
        <f t="shared" si="11"/>
        <v>6631200000</v>
      </c>
      <c r="C88" s="599">
        <v>6631200000</v>
      </c>
      <c r="D88" s="599"/>
      <c r="E88" s="599"/>
      <c r="F88" s="587"/>
    </row>
    <row r="89" spans="1:9">
      <c r="A89" s="429" t="s">
        <v>295</v>
      </c>
      <c r="B89" s="586">
        <f t="shared" si="11"/>
        <v>183000000</v>
      </c>
      <c r="C89" s="599">
        <v>158000000</v>
      </c>
      <c r="D89" s="599">
        <v>25000000</v>
      </c>
      <c r="E89" s="599"/>
      <c r="F89" s="587"/>
    </row>
    <row r="90" spans="1:9">
      <c r="A90" s="428" t="s">
        <v>378</v>
      </c>
      <c r="B90" s="586">
        <f t="shared" si="11"/>
        <v>1651000000</v>
      </c>
      <c r="C90" s="599">
        <v>1291000000</v>
      </c>
      <c r="D90" s="599">
        <v>360000000</v>
      </c>
      <c r="E90" s="599"/>
      <c r="F90" s="587"/>
    </row>
    <row r="91" spans="1:9">
      <c r="A91" s="428" t="s">
        <v>379</v>
      </c>
      <c r="B91" s="586">
        <f t="shared" si="11"/>
        <v>20000000</v>
      </c>
      <c r="C91" s="599">
        <v>20000000</v>
      </c>
      <c r="D91" s="599"/>
      <c r="E91" s="599"/>
      <c r="F91" s="587"/>
    </row>
    <row r="92" spans="1:9">
      <c r="A92" s="428" t="s">
        <v>380</v>
      </c>
      <c r="B92" s="586">
        <f t="shared" si="11"/>
        <v>569600000</v>
      </c>
      <c r="C92" s="599">
        <v>544600000</v>
      </c>
      <c r="D92" s="599">
        <v>25000000</v>
      </c>
      <c r="E92" s="599"/>
      <c r="F92" s="587"/>
    </row>
    <row r="93" spans="1:9">
      <c r="A93" s="428" t="s">
        <v>382</v>
      </c>
      <c r="B93" s="586">
        <f t="shared" si="11"/>
        <v>0</v>
      </c>
      <c r="C93" s="599"/>
      <c r="D93" s="599"/>
      <c r="E93" s="599"/>
      <c r="F93" s="587"/>
    </row>
    <row r="94" spans="1:9">
      <c r="A94" s="428" t="s">
        <v>381</v>
      </c>
      <c r="B94" s="586">
        <f t="shared" si="11"/>
        <v>0</v>
      </c>
      <c r="C94" s="599"/>
      <c r="D94" s="599"/>
      <c r="E94" s="599"/>
      <c r="F94" s="587"/>
    </row>
    <row r="95" spans="1:9">
      <c r="A95" s="428" t="s">
        <v>2235</v>
      </c>
      <c r="B95" s="586">
        <f t="shared" si="11"/>
        <v>0</v>
      </c>
      <c r="C95" s="599"/>
      <c r="D95" s="599"/>
      <c r="E95" s="599"/>
      <c r="F95" s="587"/>
    </row>
    <row r="96" spans="1:9">
      <c r="A96" s="428" t="s">
        <v>2236</v>
      </c>
      <c r="B96" s="586">
        <f t="shared" si="11"/>
        <v>3049000000</v>
      </c>
      <c r="C96" s="599"/>
      <c r="D96" s="599">
        <v>3049000000</v>
      </c>
      <c r="E96" s="599"/>
      <c r="F96" s="587"/>
    </row>
    <row r="97" spans="1:9">
      <c r="A97" s="430" t="s">
        <v>2237</v>
      </c>
      <c r="B97" s="593">
        <f t="shared" si="11"/>
        <v>1206000000</v>
      </c>
      <c r="C97" s="600"/>
      <c r="D97" s="593">
        <v>1206000000</v>
      </c>
      <c r="E97" s="600"/>
      <c r="F97" s="594"/>
    </row>
    <row r="98" spans="1:9">
      <c r="A98" s="595" t="s">
        <v>2743</v>
      </c>
      <c r="B98" s="596"/>
      <c r="C98" s="551"/>
      <c r="D98" s="551"/>
      <c r="E98" s="551"/>
      <c r="F98" s="551"/>
      <c r="G98" s="498" t="s">
        <v>2889</v>
      </c>
    </row>
    <row r="99" spans="1:9">
      <c r="A99" s="1452" t="s">
        <v>296</v>
      </c>
      <c r="B99" s="1452" t="s">
        <v>297</v>
      </c>
      <c r="C99" s="1452" t="s">
        <v>448</v>
      </c>
      <c r="D99" s="1454"/>
      <c r="E99" s="1454"/>
      <c r="F99" s="1452" t="s">
        <v>327</v>
      </c>
    </row>
    <row r="100" spans="1:9" ht="31.2">
      <c r="A100" s="1453"/>
      <c r="B100" s="1453"/>
      <c r="C100" s="576" t="s">
        <v>1259</v>
      </c>
      <c r="D100" s="576" t="s">
        <v>1260</v>
      </c>
      <c r="E100" s="576" t="s">
        <v>1261</v>
      </c>
      <c r="F100" s="1453"/>
    </row>
    <row r="101" spans="1:9">
      <c r="A101" s="426" t="s">
        <v>450</v>
      </c>
      <c r="B101" s="579">
        <f>C101+D101+E101</f>
        <v>11204000000</v>
      </c>
      <c r="C101" s="579">
        <v>11204000000</v>
      </c>
      <c r="D101" s="579"/>
      <c r="E101" s="579"/>
      <c r="F101" s="580"/>
      <c r="G101" s="498">
        <f>'[13]Bieu 68-TT342'!$C$8*1000000</f>
        <v>11204000000</v>
      </c>
      <c r="H101" s="498">
        <f>B101-G101</f>
        <v>0</v>
      </c>
      <c r="I101" s="597"/>
    </row>
    <row r="102" spans="1:9">
      <c r="A102" s="427" t="s">
        <v>372</v>
      </c>
      <c r="B102" s="582">
        <f t="shared" ref="B102:B116" si="14">C102+D102+E102</f>
        <v>11184000000</v>
      </c>
      <c r="C102" s="582">
        <f>C103+C104+C105+C116</f>
        <v>11184000000</v>
      </c>
      <c r="D102" s="582">
        <f t="shared" ref="D102:E102" si="15">D103+D104+D105+D116</f>
        <v>0</v>
      </c>
      <c r="E102" s="582">
        <f t="shared" si="15"/>
        <v>0</v>
      </c>
      <c r="F102" s="598"/>
      <c r="G102" s="498">
        <f>'[13]Bieu 68-TT342'!$C$9*1000000</f>
        <v>11184000000</v>
      </c>
      <c r="H102" s="498">
        <f>B102-G102</f>
        <v>0</v>
      </c>
      <c r="I102" s="597"/>
    </row>
    <row r="103" spans="1:9">
      <c r="A103" s="427" t="s">
        <v>373</v>
      </c>
      <c r="B103" s="582">
        <f t="shared" si="14"/>
        <v>0</v>
      </c>
      <c r="C103" s="582"/>
      <c r="D103" s="582"/>
      <c r="E103" s="582"/>
      <c r="F103" s="583"/>
    </row>
    <row r="104" spans="1:9">
      <c r="A104" s="427" t="s">
        <v>374</v>
      </c>
      <c r="B104" s="582">
        <f t="shared" si="14"/>
        <v>0</v>
      </c>
      <c r="C104" s="582"/>
      <c r="D104" s="582"/>
      <c r="E104" s="582"/>
      <c r="F104" s="583"/>
    </row>
    <row r="105" spans="1:9">
      <c r="A105" s="427" t="s">
        <v>375</v>
      </c>
      <c r="B105" s="582">
        <f t="shared" si="14"/>
        <v>11184000000</v>
      </c>
      <c r="C105" s="582">
        <f>SUM(C106:C115)</f>
        <v>11184000000</v>
      </c>
      <c r="D105" s="582">
        <f t="shared" ref="D105:E105" si="16">SUM(D106:D115)</f>
        <v>0</v>
      </c>
      <c r="E105" s="582">
        <f t="shared" si="16"/>
        <v>0</v>
      </c>
      <c r="F105" s="582"/>
    </row>
    <row r="106" spans="1:9">
      <c r="A106" s="428" t="s">
        <v>376</v>
      </c>
      <c r="B106" s="586">
        <f>C106+D106+E106</f>
        <v>0</v>
      </c>
      <c r="C106" s="599"/>
      <c r="D106" s="599"/>
      <c r="E106" s="599"/>
      <c r="F106" s="587"/>
    </row>
    <row r="107" spans="1:9">
      <c r="A107" s="428" t="s">
        <v>377</v>
      </c>
      <c r="B107" s="586">
        <f t="shared" si="14"/>
        <v>5650960000</v>
      </c>
      <c r="C107" s="599">
        <v>5650960000</v>
      </c>
      <c r="D107" s="599"/>
      <c r="E107" s="599"/>
      <c r="F107" s="587"/>
    </row>
    <row r="108" spans="1:9">
      <c r="A108" s="429" t="s">
        <v>295</v>
      </c>
      <c r="B108" s="586">
        <f t="shared" si="14"/>
        <v>0</v>
      </c>
      <c r="C108" s="599"/>
      <c r="D108" s="599"/>
      <c r="E108" s="599"/>
      <c r="F108" s="587"/>
    </row>
    <row r="109" spans="1:9">
      <c r="A109" s="428" t="s">
        <v>378</v>
      </c>
      <c r="B109" s="586">
        <f t="shared" si="14"/>
        <v>0</v>
      </c>
      <c r="C109" s="599"/>
      <c r="D109" s="599"/>
      <c r="E109" s="599"/>
      <c r="F109" s="587"/>
    </row>
    <row r="110" spans="1:9">
      <c r="A110" s="428" t="s">
        <v>379</v>
      </c>
      <c r="B110" s="586">
        <f t="shared" si="14"/>
        <v>3873040000</v>
      </c>
      <c r="C110" s="599">
        <f>2173040000+1700000000</f>
        <v>3873040000</v>
      </c>
      <c r="D110" s="599"/>
      <c r="E110" s="599"/>
      <c r="F110" s="587"/>
    </row>
    <row r="111" spans="1:9">
      <c r="A111" s="428" t="s">
        <v>380</v>
      </c>
      <c r="B111" s="586">
        <f t="shared" si="14"/>
        <v>1660000000</v>
      </c>
      <c r="C111" s="599">
        <v>1660000000</v>
      </c>
      <c r="D111" s="599"/>
      <c r="E111" s="599"/>
      <c r="F111" s="587"/>
    </row>
    <row r="112" spans="1:9">
      <c r="A112" s="428" t="s">
        <v>382</v>
      </c>
      <c r="B112" s="586">
        <f>C112+D112+E112</f>
        <v>0</v>
      </c>
      <c r="C112" s="599"/>
      <c r="D112" s="599"/>
      <c r="E112" s="599"/>
      <c r="F112" s="587"/>
    </row>
    <row r="113" spans="1:8">
      <c r="A113" s="428" t="s">
        <v>381</v>
      </c>
      <c r="B113" s="586">
        <f t="shared" si="14"/>
        <v>0</v>
      </c>
      <c r="C113" s="599"/>
      <c r="D113" s="599"/>
      <c r="E113" s="599"/>
      <c r="F113" s="587"/>
    </row>
    <row r="114" spans="1:8">
      <c r="A114" s="428" t="s">
        <v>2235</v>
      </c>
      <c r="B114" s="586">
        <f t="shared" si="14"/>
        <v>0</v>
      </c>
      <c r="C114" s="599"/>
      <c r="D114" s="599"/>
      <c r="E114" s="599"/>
      <c r="F114" s="587"/>
    </row>
    <row r="115" spans="1:8">
      <c r="A115" s="428" t="s">
        <v>2236</v>
      </c>
      <c r="B115" s="586">
        <f t="shared" si="14"/>
        <v>0</v>
      </c>
      <c r="C115" s="599"/>
      <c r="D115" s="599"/>
      <c r="E115" s="599"/>
      <c r="F115" s="587"/>
    </row>
    <row r="116" spans="1:8">
      <c r="A116" s="430" t="s">
        <v>2237</v>
      </c>
      <c r="B116" s="593">
        <f t="shared" si="14"/>
        <v>0</v>
      </c>
      <c r="C116" s="600"/>
      <c r="D116" s="593"/>
      <c r="E116" s="600"/>
      <c r="F116" s="594"/>
    </row>
    <row r="117" spans="1:8">
      <c r="A117" s="595" t="s">
        <v>2744</v>
      </c>
      <c r="B117" s="596"/>
      <c r="C117" s="551"/>
      <c r="D117" s="551"/>
      <c r="E117" s="551"/>
      <c r="F117" s="551"/>
      <c r="G117" s="498" t="s">
        <v>2889</v>
      </c>
    </row>
    <row r="118" spans="1:8">
      <c r="A118" s="1452" t="s">
        <v>296</v>
      </c>
      <c r="B118" s="1452" t="s">
        <v>297</v>
      </c>
      <c r="C118" s="1452" t="s">
        <v>448</v>
      </c>
      <c r="D118" s="1454"/>
      <c r="E118" s="1454"/>
      <c r="F118" s="1452" t="s">
        <v>327</v>
      </c>
    </row>
    <row r="119" spans="1:8" ht="31.2">
      <c r="A119" s="1453"/>
      <c r="B119" s="1453"/>
      <c r="C119" s="576" t="s">
        <v>1259</v>
      </c>
      <c r="D119" s="576" t="s">
        <v>1260</v>
      </c>
      <c r="E119" s="576" t="s">
        <v>1261</v>
      </c>
      <c r="F119" s="1453"/>
    </row>
    <row r="120" spans="1:8">
      <c r="A120" s="426" t="s">
        <v>450</v>
      </c>
      <c r="B120" s="579">
        <f>C120+D120+E120</f>
        <v>20823000000</v>
      </c>
      <c r="C120" s="579">
        <v>20823000000</v>
      </c>
      <c r="D120" s="579"/>
      <c r="E120" s="579"/>
      <c r="F120" s="580"/>
      <c r="G120" s="498">
        <f>'[8]68'!$C$11</f>
        <v>20823000000</v>
      </c>
      <c r="H120" s="498">
        <f>B120-G120</f>
        <v>0</v>
      </c>
    </row>
    <row r="121" spans="1:8">
      <c r="A121" s="427" t="s">
        <v>372</v>
      </c>
      <c r="B121" s="582">
        <f t="shared" ref="B121:B135" si="17">C121+D121+E121</f>
        <v>14641879000</v>
      </c>
      <c r="C121" s="582">
        <f>C122+C123+C124+C135</f>
        <v>14641879000</v>
      </c>
      <c r="D121" s="582">
        <f t="shared" ref="D121:E121" si="18">D122+D123+D124+D135</f>
        <v>0</v>
      </c>
      <c r="E121" s="582">
        <f t="shared" si="18"/>
        <v>0</v>
      </c>
      <c r="F121" s="598"/>
      <c r="G121" s="498">
        <f>'[8]68'!$C$12</f>
        <v>14641879000</v>
      </c>
      <c r="H121" s="498">
        <f>B121-G121</f>
        <v>0</v>
      </c>
    </row>
    <row r="122" spans="1:8">
      <c r="A122" s="427" t="s">
        <v>373</v>
      </c>
      <c r="B122" s="582">
        <f t="shared" si="17"/>
        <v>0</v>
      </c>
      <c r="C122" s="582"/>
      <c r="D122" s="582"/>
      <c r="E122" s="582"/>
      <c r="F122" s="583"/>
    </row>
    <row r="123" spans="1:8">
      <c r="A123" s="427" t="s">
        <v>374</v>
      </c>
      <c r="B123" s="582">
        <f t="shared" si="17"/>
        <v>0</v>
      </c>
      <c r="C123" s="582"/>
      <c r="D123" s="582"/>
      <c r="E123" s="582"/>
      <c r="F123" s="583"/>
    </row>
    <row r="124" spans="1:8">
      <c r="A124" s="427" t="s">
        <v>375</v>
      </c>
      <c r="B124" s="582">
        <f t="shared" si="17"/>
        <v>14641879000</v>
      </c>
      <c r="C124" s="582">
        <f>SUM(C125:C134)</f>
        <v>14641879000</v>
      </c>
      <c r="D124" s="582">
        <f t="shared" ref="D124:E124" si="19">SUM(D125:D134)</f>
        <v>0</v>
      </c>
      <c r="E124" s="582">
        <f t="shared" si="19"/>
        <v>0</v>
      </c>
      <c r="F124" s="582"/>
    </row>
    <row r="125" spans="1:8">
      <c r="A125" s="428" t="s">
        <v>376</v>
      </c>
      <c r="B125" s="586">
        <f t="shared" si="17"/>
        <v>186684000</v>
      </c>
      <c r="C125" s="599">
        <v>186684000</v>
      </c>
      <c r="D125" s="599"/>
      <c r="E125" s="599"/>
      <c r="F125" s="587"/>
    </row>
    <row r="126" spans="1:8">
      <c r="A126" s="428" t="s">
        <v>377</v>
      </c>
      <c r="B126" s="586">
        <f t="shared" si="17"/>
        <v>8593977500</v>
      </c>
      <c r="C126" s="599">
        <v>8593977500</v>
      </c>
      <c r="D126" s="599"/>
      <c r="E126" s="599"/>
      <c r="F126" s="587"/>
    </row>
    <row r="127" spans="1:8">
      <c r="A127" s="429" t="s">
        <v>295</v>
      </c>
      <c r="B127" s="586">
        <f t="shared" si="17"/>
        <v>817149000</v>
      </c>
      <c r="C127" s="599">
        <v>817149000</v>
      </c>
      <c r="D127" s="599"/>
      <c r="E127" s="599"/>
      <c r="F127" s="587"/>
    </row>
    <row r="128" spans="1:8">
      <c r="A128" s="428" t="s">
        <v>378</v>
      </c>
      <c r="B128" s="586">
        <f t="shared" si="17"/>
        <v>2427518000</v>
      </c>
      <c r="C128" s="599">
        <v>2427518000</v>
      </c>
      <c r="D128" s="599"/>
      <c r="E128" s="599"/>
      <c r="F128" s="587"/>
    </row>
    <row r="129" spans="1:8">
      <c r="A129" s="428" t="s">
        <v>379</v>
      </c>
      <c r="B129" s="586">
        <f t="shared" si="17"/>
        <v>1254502000</v>
      </c>
      <c r="C129" s="599">
        <f>1236502000+18000000</f>
        <v>1254502000</v>
      </c>
      <c r="D129" s="599"/>
      <c r="E129" s="599"/>
      <c r="F129" s="587"/>
    </row>
    <row r="130" spans="1:8">
      <c r="A130" s="428" t="s">
        <v>380</v>
      </c>
      <c r="B130" s="586">
        <f t="shared" si="17"/>
        <v>431155500</v>
      </c>
      <c r="C130" s="599">
        <v>431155500</v>
      </c>
      <c r="D130" s="599"/>
      <c r="E130" s="599"/>
      <c r="F130" s="587"/>
    </row>
    <row r="131" spans="1:8">
      <c r="A131" s="428" t="s">
        <v>382</v>
      </c>
      <c r="B131" s="586">
        <f t="shared" si="17"/>
        <v>200242000</v>
      </c>
      <c r="C131" s="599">
        <v>200242000</v>
      </c>
      <c r="D131" s="599"/>
      <c r="E131" s="599"/>
      <c r="F131" s="587"/>
    </row>
    <row r="132" spans="1:8">
      <c r="A132" s="428" t="s">
        <v>381</v>
      </c>
      <c r="B132" s="586">
        <f t="shared" si="17"/>
        <v>730651000</v>
      </c>
      <c r="C132" s="599">
        <v>730651000</v>
      </c>
      <c r="D132" s="599"/>
      <c r="E132" s="599"/>
      <c r="F132" s="587"/>
    </row>
    <row r="133" spans="1:8">
      <c r="A133" s="428" t="s">
        <v>2235</v>
      </c>
      <c r="B133" s="586">
        <f t="shared" si="17"/>
        <v>0</v>
      </c>
      <c r="C133" s="599"/>
      <c r="D133" s="599"/>
      <c r="E133" s="599"/>
      <c r="F133" s="587"/>
    </row>
    <row r="134" spans="1:8">
      <c r="A134" s="428" t="s">
        <v>2236</v>
      </c>
      <c r="B134" s="586">
        <f t="shared" si="17"/>
        <v>0</v>
      </c>
      <c r="C134" s="599"/>
      <c r="D134" s="599"/>
      <c r="E134" s="599"/>
      <c r="F134" s="587"/>
    </row>
    <row r="135" spans="1:8">
      <c r="A135" s="430" t="s">
        <v>2237</v>
      </c>
      <c r="B135" s="593">
        <f t="shared" si="17"/>
        <v>0</v>
      </c>
      <c r="C135" s="600"/>
      <c r="D135" s="593"/>
      <c r="E135" s="600"/>
      <c r="F135" s="594"/>
    </row>
    <row r="136" spans="1:8">
      <c r="A136" s="595" t="s">
        <v>2745</v>
      </c>
      <c r="B136" s="596"/>
      <c r="C136" s="551"/>
      <c r="D136" s="551"/>
      <c r="E136" s="551"/>
      <c r="F136" s="551"/>
      <c r="G136" s="498" t="s">
        <v>2889</v>
      </c>
    </row>
    <row r="137" spans="1:8">
      <c r="A137" s="1452" t="s">
        <v>296</v>
      </c>
      <c r="B137" s="1452" t="s">
        <v>297</v>
      </c>
      <c r="C137" s="1452" t="s">
        <v>448</v>
      </c>
      <c r="D137" s="1454"/>
      <c r="E137" s="1454"/>
      <c r="F137" s="1452" t="s">
        <v>327</v>
      </c>
    </row>
    <row r="138" spans="1:8" ht="31.2">
      <c r="A138" s="1453"/>
      <c r="B138" s="1453"/>
      <c r="C138" s="576" t="s">
        <v>1259</v>
      </c>
      <c r="D138" s="576" t="s">
        <v>1260</v>
      </c>
      <c r="E138" s="576" t="s">
        <v>1261</v>
      </c>
      <c r="F138" s="1453"/>
    </row>
    <row r="139" spans="1:8">
      <c r="A139" s="426" t="s">
        <v>450</v>
      </c>
      <c r="B139" s="579">
        <f>C139+D139+E139</f>
        <v>16790720000</v>
      </c>
      <c r="C139" s="579">
        <v>16790720000</v>
      </c>
      <c r="D139" s="579"/>
      <c r="E139" s="579"/>
      <c r="F139" s="580"/>
      <c r="G139" s="498">
        <f>'[9]Mẩu biểu 68'!$C$9</f>
        <v>16790720000</v>
      </c>
      <c r="H139" s="498">
        <f>B139-G139</f>
        <v>0</v>
      </c>
    </row>
    <row r="140" spans="1:8">
      <c r="A140" s="427" t="s">
        <v>372</v>
      </c>
      <c r="B140" s="582">
        <f t="shared" ref="B140:B154" si="20">C140+D140+E140</f>
        <v>16283844000</v>
      </c>
      <c r="C140" s="582">
        <f>C141+C142+C143+C154</f>
        <v>16283844000</v>
      </c>
      <c r="D140" s="582">
        <f t="shared" ref="D140:E140" si="21">D141+D142+D143+D154</f>
        <v>0</v>
      </c>
      <c r="E140" s="582">
        <f t="shared" si="21"/>
        <v>0</v>
      </c>
      <c r="F140" s="598"/>
      <c r="G140" s="498">
        <f>'[9]Mẩu biểu 68'!$C$10</f>
        <v>16283844000</v>
      </c>
      <c r="H140" s="498">
        <f>B140-G140</f>
        <v>0</v>
      </c>
    </row>
    <row r="141" spans="1:8">
      <c r="A141" s="427" t="s">
        <v>373</v>
      </c>
      <c r="B141" s="582">
        <f t="shared" si="20"/>
        <v>0</v>
      </c>
      <c r="C141" s="582"/>
      <c r="D141" s="582"/>
      <c r="E141" s="582"/>
      <c r="F141" s="583"/>
    </row>
    <row r="142" spans="1:8">
      <c r="A142" s="427" t="s">
        <v>374</v>
      </c>
      <c r="B142" s="582">
        <f t="shared" si="20"/>
        <v>0</v>
      </c>
      <c r="C142" s="582"/>
      <c r="D142" s="582"/>
      <c r="E142" s="582"/>
      <c r="F142" s="583"/>
    </row>
    <row r="143" spans="1:8">
      <c r="A143" s="427" t="s">
        <v>375</v>
      </c>
      <c r="B143" s="582">
        <f t="shared" si="20"/>
        <v>16283844000</v>
      </c>
      <c r="C143" s="582">
        <f>SUM(C144:C153)</f>
        <v>16283844000</v>
      </c>
      <c r="D143" s="582">
        <f t="shared" ref="D143:E143" si="22">SUM(D144:D153)</f>
        <v>0</v>
      </c>
      <c r="E143" s="582">
        <f t="shared" si="22"/>
        <v>0</v>
      </c>
      <c r="F143" s="582"/>
    </row>
    <row r="144" spans="1:8">
      <c r="A144" s="428" t="s">
        <v>376</v>
      </c>
      <c r="B144" s="586">
        <f t="shared" si="20"/>
        <v>1485000000</v>
      </c>
      <c r="C144" s="599">
        <v>1485000000</v>
      </c>
      <c r="D144" s="599"/>
      <c r="E144" s="599"/>
      <c r="F144" s="587"/>
    </row>
    <row r="145" spans="1:9">
      <c r="A145" s="428" t="s">
        <v>377</v>
      </c>
      <c r="B145" s="586">
        <f t="shared" si="20"/>
        <v>77000000</v>
      </c>
      <c r="C145" s="599">
        <v>77000000</v>
      </c>
      <c r="D145" s="599"/>
      <c r="E145" s="599"/>
      <c r="F145" s="587"/>
    </row>
    <row r="146" spans="1:9">
      <c r="A146" s="429" t="s">
        <v>295</v>
      </c>
      <c r="B146" s="586">
        <f t="shared" si="20"/>
        <v>1851456000</v>
      </c>
      <c r="C146" s="599">
        <v>1851456000</v>
      </c>
      <c r="D146" s="599"/>
      <c r="E146" s="599"/>
      <c r="F146" s="587"/>
    </row>
    <row r="147" spans="1:9">
      <c r="A147" s="428" t="s">
        <v>378</v>
      </c>
      <c r="B147" s="586">
        <f t="shared" si="20"/>
        <v>669229000</v>
      </c>
      <c r="C147" s="599">
        <v>669229000</v>
      </c>
      <c r="D147" s="599"/>
      <c r="E147" s="599"/>
      <c r="F147" s="587"/>
    </row>
    <row r="148" spans="1:9">
      <c r="A148" s="428" t="s">
        <v>379</v>
      </c>
      <c r="B148" s="586">
        <f t="shared" si="20"/>
        <v>9221446000</v>
      </c>
      <c r="C148" s="599">
        <v>9221446000</v>
      </c>
      <c r="D148" s="599"/>
      <c r="E148" s="599"/>
      <c r="F148" s="587"/>
    </row>
    <row r="149" spans="1:9">
      <c r="A149" s="428" t="s">
        <v>380</v>
      </c>
      <c r="B149" s="586">
        <f t="shared" si="20"/>
        <v>449893000</v>
      </c>
      <c r="C149" s="599">
        <v>449893000</v>
      </c>
      <c r="D149" s="599"/>
      <c r="E149" s="599"/>
      <c r="F149" s="587"/>
    </row>
    <row r="150" spans="1:9">
      <c r="A150" s="428" t="s">
        <v>382</v>
      </c>
      <c r="B150" s="586">
        <f t="shared" si="20"/>
        <v>0</v>
      </c>
      <c r="C150" s="599"/>
      <c r="D150" s="599"/>
      <c r="E150" s="599"/>
      <c r="F150" s="587"/>
    </row>
    <row r="151" spans="1:9">
      <c r="A151" s="428" t="s">
        <v>381</v>
      </c>
      <c r="B151" s="586">
        <f t="shared" si="20"/>
        <v>1111820000</v>
      </c>
      <c r="C151" s="599">
        <v>1111820000</v>
      </c>
      <c r="D151" s="599"/>
      <c r="E151" s="599"/>
      <c r="F151" s="587"/>
    </row>
    <row r="152" spans="1:9">
      <c r="A152" s="428" t="s">
        <v>2235</v>
      </c>
      <c r="B152" s="586">
        <f t="shared" si="20"/>
        <v>1418000000</v>
      </c>
      <c r="C152" s="599">
        <v>1418000000</v>
      </c>
      <c r="D152" s="599"/>
      <c r="E152" s="599"/>
      <c r="F152" s="587"/>
    </row>
    <row r="153" spans="1:9">
      <c r="A153" s="428" t="s">
        <v>2236</v>
      </c>
      <c r="B153" s="586">
        <f t="shared" si="20"/>
        <v>0</v>
      </c>
      <c r="C153" s="599"/>
      <c r="D153" s="599"/>
      <c r="E153" s="599"/>
      <c r="F153" s="587"/>
    </row>
    <row r="154" spans="1:9">
      <c r="A154" s="430" t="s">
        <v>2237</v>
      </c>
      <c r="B154" s="593">
        <f t="shared" si="20"/>
        <v>0</v>
      </c>
      <c r="C154" s="600"/>
      <c r="D154" s="593"/>
      <c r="E154" s="600"/>
      <c r="F154" s="594"/>
    </row>
    <row r="155" spans="1:9">
      <c r="A155" s="595" t="s">
        <v>2746</v>
      </c>
      <c r="B155" s="596"/>
      <c r="C155" s="551"/>
      <c r="D155" s="551"/>
      <c r="E155" s="551"/>
      <c r="F155" s="551"/>
    </row>
    <row r="156" spans="1:9">
      <c r="A156" s="1452" t="s">
        <v>296</v>
      </c>
      <c r="B156" s="1452" t="s">
        <v>297</v>
      </c>
      <c r="C156" s="1452" t="s">
        <v>448</v>
      </c>
      <c r="D156" s="1454"/>
      <c r="E156" s="1454"/>
      <c r="F156" s="1452" t="s">
        <v>327</v>
      </c>
    </row>
    <row r="157" spans="1:9" ht="31.2">
      <c r="A157" s="1453"/>
      <c r="B157" s="1453"/>
      <c r="C157" s="576" t="s">
        <v>1259</v>
      </c>
      <c r="D157" s="576" t="s">
        <v>1260</v>
      </c>
      <c r="E157" s="576" t="s">
        <v>1261</v>
      </c>
      <c r="F157" s="1453"/>
    </row>
    <row r="158" spans="1:9">
      <c r="A158" s="426" t="s">
        <v>450</v>
      </c>
      <c r="B158" s="579">
        <f>C158+D158+E158</f>
        <v>10989000000</v>
      </c>
      <c r="C158" s="579">
        <v>10989000000</v>
      </c>
      <c r="D158" s="579"/>
      <c r="E158" s="579"/>
      <c r="F158" s="580"/>
      <c r="G158" s="498">
        <f>'[10]biểu 68'!$C$11*1000000</f>
        <v>10989000000</v>
      </c>
      <c r="H158" s="498">
        <f>G158-B158</f>
        <v>0</v>
      </c>
      <c r="I158" s="597"/>
    </row>
    <row r="159" spans="1:9">
      <c r="A159" s="427" t="s">
        <v>372</v>
      </c>
      <c r="B159" s="582">
        <f t="shared" ref="B159:B173" si="23">C159+D159+E159</f>
        <v>9594520000</v>
      </c>
      <c r="C159" s="582">
        <f>C160+C161+C162+C173</f>
        <v>9594520000</v>
      </c>
      <c r="D159" s="582">
        <f t="shared" ref="D159:E159" si="24">D160+D161+D162+D173</f>
        <v>0</v>
      </c>
      <c r="E159" s="582">
        <f t="shared" si="24"/>
        <v>0</v>
      </c>
      <c r="F159" s="598"/>
      <c r="G159" s="498">
        <f>'[10]biểu 68'!$C$12*1000000</f>
        <v>9594520000</v>
      </c>
      <c r="H159" s="498">
        <f>B159-G159</f>
        <v>0</v>
      </c>
      <c r="I159" s="597"/>
    </row>
    <row r="160" spans="1:9">
      <c r="A160" s="427" t="s">
        <v>373</v>
      </c>
      <c r="B160" s="582">
        <f t="shared" si="23"/>
        <v>0</v>
      </c>
      <c r="C160" s="582"/>
      <c r="D160" s="582"/>
      <c r="E160" s="582"/>
      <c r="F160" s="583"/>
    </row>
    <row r="161" spans="1:7">
      <c r="A161" s="427" t="s">
        <v>374</v>
      </c>
      <c r="B161" s="582">
        <f t="shared" si="23"/>
        <v>0</v>
      </c>
      <c r="C161" s="582"/>
      <c r="D161" s="582"/>
      <c r="E161" s="582"/>
      <c r="F161" s="583"/>
    </row>
    <row r="162" spans="1:7">
      <c r="A162" s="427" t="s">
        <v>375</v>
      </c>
      <c r="B162" s="582">
        <f t="shared" si="23"/>
        <v>9594520000</v>
      </c>
      <c r="C162" s="582">
        <f>SUM(C163:C172)</f>
        <v>9594520000</v>
      </c>
      <c r="D162" s="582">
        <f t="shared" ref="D162:E162" si="25">SUM(D163:D172)</f>
        <v>0</v>
      </c>
      <c r="E162" s="582">
        <f t="shared" si="25"/>
        <v>0</v>
      </c>
      <c r="F162" s="582"/>
    </row>
    <row r="163" spans="1:7">
      <c r="A163" s="428" t="s">
        <v>376</v>
      </c>
      <c r="B163" s="586">
        <f t="shared" si="23"/>
        <v>0</v>
      </c>
      <c r="C163" s="599"/>
      <c r="D163" s="599"/>
      <c r="E163" s="599"/>
      <c r="F163" s="587"/>
    </row>
    <row r="164" spans="1:7">
      <c r="A164" s="428" t="s">
        <v>377</v>
      </c>
      <c r="B164" s="586">
        <f t="shared" si="23"/>
        <v>4799000000</v>
      </c>
      <c r="C164" s="599">
        <v>4799000000</v>
      </c>
      <c r="D164" s="599"/>
      <c r="E164" s="599"/>
      <c r="F164" s="587"/>
    </row>
    <row r="165" spans="1:7">
      <c r="A165" s="429" t="s">
        <v>295</v>
      </c>
      <c r="B165" s="586">
        <f t="shared" si="23"/>
        <v>673800000</v>
      </c>
      <c r="C165" s="599">
        <v>673800000</v>
      </c>
      <c r="D165" s="599"/>
      <c r="E165" s="599"/>
      <c r="F165" s="587"/>
    </row>
    <row r="166" spans="1:7">
      <c r="A166" s="428" t="s">
        <v>378</v>
      </c>
      <c r="B166" s="586">
        <f t="shared" si="23"/>
        <v>2744320000</v>
      </c>
      <c r="C166" s="599">
        <v>2744320000</v>
      </c>
      <c r="D166" s="599"/>
      <c r="E166" s="599"/>
      <c r="F166" s="587"/>
    </row>
    <row r="167" spans="1:7">
      <c r="A167" s="428" t="s">
        <v>379</v>
      </c>
      <c r="B167" s="586">
        <f t="shared" si="23"/>
        <v>0</v>
      </c>
      <c r="C167" s="599"/>
      <c r="D167" s="599"/>
      <c r="E167" s="599"/>
      <c r="F167" s="587"/>
    </row>
    <row r="168" spans="1:7">
      <c r="A168" s="428" t="s">
        <v>380</v>
      </c>
      <c r="B168" s="586">
        <f t="shared" si="23"/>
        <v>779900000</v>
      </c>
      <c r="C168" s="599">
        <v>779900000</v>
      </c>
      <c r="D168" s="599"/>
      <c r="E168" s="599"/>
      <c r="F168" s="587"/>
    </row>
    <row r="169" spans="1:7">
      <c r="A169" s="428" t="s">
        <v>382</v>
      </c>
      <c r="B169" s="586">
        <f t="shared" si="23"/>
        <v>0</v>
      </c>
      <c r="C169" s="599"/>
      <c r="D169" s="599"/>
      <c r="E169" s="599"/>
      <c r="F169" s="587"/>
    </row>
    <row r="170" spans="1:7">
      <c r="A170" s="428" t="s">
        <v>381</v>
      </c>
      <c r="B170" s="586">
        <f t="shared" si="23"/>
        <v>597500000</v>
      </c>
      <c r="C170" s="599">
        <v>597500000</v>
      </c>
      <c r="D170" s="599"/>
      <c r="E170" s="599"/>
      <c r="F170" s="587"/>
    </row>
    <row r="171" spans="1:7">
      <c r="A171" s="428" t="s">
        <v>2235</v>
      </c>
      <c r="B171" s="586">
        <f t="shared" si="23"/>
        <v>0</v>
      </c>
      <c r="C171" s="599"/>
      <c r="D171" s="599"/>
      <c r="E171" s="599"/>
      <c r="F171" s="587"/>
    </row>
    <row r="172" spans="1:7">
      <c r="A172" s="428" t="s">
        <v>2236</v>
      </c>
      <c r="B172" s="586">
        <f t="shared" si="23"/>
        <v>0</v>
      </c>
      <c r="C172" s="599"/>
      <c r="D172" s="599"/>
      <c r="E172" s="599"/>
      <c r="F172" s="587"/>
    </row>
    <row r="173" spans="1:7">
      <c r="A173" s="430" t="s">
        <v>2237</v>
      </c>
      <c r="B173" s="593">
        <f t="shared" si="23"/>
        <v>0</v>
      </c>
      <c r="C173" s="600"/>
      <c r="D173" s="593"/>
      <c r="E173" s="600"/>
      <c r="F173" s="594"/>
    </row>
    <row r="174" spans="1:7">
      <c r="A174" s="595" t="s">
        <v>2747</v>
      </c>
      <c r="B174" s="596"/>
      <c r="C174" s="551"/>
      <c r="D174" s="551"/>
      <c r="E174" s="551"/>
      <c r="F174" s="551"/>
      <c r="G174" s="498" t="s">
        <v>2889</v>
      </c>
    </row>
    <row r="175" spans="1:7">
      <c r="A175" s="1456" t="s">
        <v>296</v>
      </c>
      <c r="B175" s="1456" t="s">
        <v>297</v>
      </c>
      <c r="C175" s="1456" t="s">
        <v>448</v>
      </c>
      <c r="D175" s="1458"/>
      <c r="E175" s="1458"/>
      <c r="F175" s="1456" t="s">
        <v>327</v>
      </c>
    </row>
    <row r="176" spans="1:7" ht="31.2">
      <c r="A176" s="1457"/>
      <c r="B176" s="1457"/>
      <c r="C176" s="601" t="s">
        <v>1259</v>
      </c>
      <c r="D176" s="601" t="s">
        <v>1260</v>
      </c>
      <c r="E176" s="601" t="s">
        <v>1261</v>
      </c>
      <c r="F176" s="1457"/>
    </row>
    <row r="177" spans="1:8">
      <c r="A177" s="602" t="s">
        <v>450</v>
      </c>
      <c r="B177" s="603">
        <f>C177+D177+E177</f>
        <v>24997000000</v>
      </c>
      <c r="C177" s="603">
        <v>16597000000</v>
      </c>
      <c r="D177" s="603">
        <v>8400000000</v>
      </c>
      <c r="E177" s="603"/>
      <c r="F177" s="604"/>
      <c r="G177" s="498">
        <f>'[11]MAU 68_TT342'!$B$9</f>
        <v>24997000000</v>
      </c>
      <c r="H177" s="498">
        <f>B177-G177</f>
        <v>0</v>
      </c>
    </row>
    <row r="178" spans="1:8">
      <c r="A178" s="605" t="s">
        <v>372</v>
      </c>
      <c r="B178" s="606">
        <f>C178+D178+E178</f>
        <v>24997000000</v>
      </c>
      <c r="C178" s="606">
        <f>C179+C180+C181+C192</f>
        <v>16597000000</v>
      </c>
      <c r="D178" s="606">
        <f t="shared" ref="D178:E178" si="26">D179+D180+D181+D192</f>
        <v>8400000000</v>
      </c>
      <c r="E178" s="606">
        <f t="shared" si="26"/>
        <v>0</v>
      </c>
      <c r="F178" s="587"/>
      <c r="G178" s="498">
        <f>'[11]MAU 68_TT342'!$B$10</f>
        <v>24997000000</v>
      </c>
      <c r="H178" s="498">
        <f>B178-G178</f>
        <v>0</v>
      </c>
    </row>
    <row r="179" spans="1:8">
      <c r="A179" s="605" t="s">
        <v>373</v>
      </c>
      <c r="B179" s="606">
        <f>C179+D179+E179</f>
        <v>9200000000</v>
      </c>
      <c r="C179" s="606">
        <v>800000000</v>
      </c>
      <c r="D179" s="606">
        <v>8400000000</v>
      </c>
      <c r="E179" s="606"/>
      <c r="F179" s="607"/>
      <c r="G179" s="498">
        <f>'[11]MAU 68_TT342'!$C$10+'[11]MAU 68_TT342'!$D$10</f>
        <v>16597000000</v>
      </c>
      <c r="H179" s="498">
        <f>C178-G179</f>
        <v>0</v>
      </c>
    </row>
    <row r="180" spans="1:8">
      <c r="A180" s="605" t="s">
        <v>374</v>
      </c>
      <c r="B180" s="606">
        <f t="shared" ref="B180:B192" si="27">C180+D180+E180</f>
        <v>0</v>
      </c>
      <c r="C180" s="606"/>
      <c r="D180" s="606"/>
      <c r="E180" s="606"/>
      <c r="F180" s="607"/>
      <c r="G180" s="498">
        <f>'[11]MAU 68_TT342'!$E$10</f>
        <v>8400000000</v>
      </c>
      <c r="H180" s="498">
        <f>D178-G180</f>
        <v>0</v>
      </c>
    </row>
    <row r="181" spans="1:8">
      <c r="A181" s="605" t="s">
        <v>375</v>
      </c>
      <c r="B181" s="606">
        <f>C181+D181+E181</f>
        <v>15797000000</v>
      </c>
      <c r="C181" s="606">
        <f>SUM(C182:C191)</f>
        <v>15797000000</v>
      </c>
      <c r="D181" s="606">
        <f t="shared" ref="D181:E181" si="28">SUM(D182:D191)</f>
        <v>0</v>
      </c>
      <c r="E181" s="606">
        <f t="shared" si="28"/>
        <v>0</v>
      </c>
      <c r="F181" s="606"/>
    </row>
    <row r="182" spans="1:8">
      <c r="A182" s="428" t="s">
        <v>376</v>
      </c>
      <c r="B182" s="599">
        <f t="shared" si="27"/>
        <v>130200000</v>
      </c>
      <c r="C182" s="599">
        <v>130200000</v>
      </c>
      <c r="D182" s="599"/>
      <c r="E182" s="599"/>
      <c r="F182" s="587"/>
    </row>
    <row r="183" spans="1:8">
      <c r="A183" s="428" t="s">
        <v>377</v>
      </c>
      <c r="B183" s="599">
        <f t="shared" si="27"/>
        <v>6719100000</v>
      </c>
      <c r="C183" s="599">
        <v>6719100000</v>
      </c>
      <c r="D183" s="599"/>
      <c r="E183" s="599"/>
      <c r="F183" s="587"/>
    </row>
    <row r="184" spans="1:8">
      <c r="A184" s="429" t="s">
        <v>295</v>
      </c>
      <c r="B184" s="599">
        <f t="shared" si="27"/>
        <v>3259700000</v>
      </c>
      <c r="C184" s="599">
        <v>3259700000</v>
      </c>
      <c r="D184" s="599"/>
      <c r="E184" s="599"/>
      <c r="F184" s="587"/>
    </row>
    <row r="185" spans="1:8">
      <c r="A185" s="428" t="s">
        <v>378</v>
      </c>
      <c r="B185" s="599">
        <f t="shared" si="27"/>
        <v>5332000000</v>
      </c>
      <c r="C185" s="599">
        <v>5332000000</v>
      </c>
      <c r="D185" s="599"/>
      <c r="E185" s="599"/>
      <c r="F185" s="587"/>
    </row>
    <row r="186" spans="1:8">
      <c r="A186" s="428" t="s">
        <v>379</v>
      </c>
      <c r="B186" s="599">
        <f t="shared" si="27"/>
        <v>270000000</v>
      </c>
      <c r="C186" s="599">
        <v>270000000</v>
      </c>
      <c r="D186" s="599"/>
      <c r="E186" s="599"/>
      <c r="F186" s="587"/>
    </row>
    <row r="187" spans="1:8">
      <c r="A187" s="428" t="s">
        <v>380</v>
      </c>
      <c r="B187" s="599">
        <f t="shared" si="27"/>
        <v>0</v>
      </c>
      <c r="C187" s="599"/>
      <c r="D187" s="599"/>
      <c r="E187" s="599"/>
      <c r="F187" s="587"/>
    </row>
    <row r="188" spans="1:8">
      <c r="A188" s="428" t="s">
        <v>382</v>
      </c>
      <c r="B188" s="599">
        <f t="shared" si="27"/>
        <v>86000000</v>
      </c>
      <c r="C188" s="599">
        <v>86000000</v>
      </c>
      <c r="D188" s="599"/>
      <c r="E188" s="599"/>
      <c r="F188" s="587"/>
    </row>
    <row r="189" spans="1:8">
      <c r="A189" s="428" t="s">
        <v>381</v>
      </c>
      <c r="B189" s="599">
        <f t="shared" si="27"/>
        <v>0</v>
      </c>
      <c r="C189" s="599"/>
      <c r="D189" s="599"/>
      <c r="E189" s="599"/>
      <c r="F189" s="587"/>
    </row>
    <row r="190" spans="1:8">
      <c r="A190" s="428" t="s">
        <v>2235</v>
      </c>
      <c r="B190" s="599">
        <f t="shared" si="27"/>
        <v>0</v>
      </c>
      <c r="C190" s="599"/>
      <c r="D190" s="599"/>
      <c r="E190" s="599"/>
      <c r="F190" s="587"/>
    </row>
    <row r="191" spans="1:8">
      <c r="A191" s="428" t="s">
        <v>2236</v>
      </c>
      <c r="B191" s="599">
        <f t="shared" si="27"/>
        <v>0</v>
      </c>
      <c r="C191" s="599"/>
      <c r="D191" s="599"/>
      <c r="E191" s="599"/>
      <c r="F191" s="587"/>
    </row>
    <row r="192" spans="1:8">
      <c r="A192" s="608" t="s">
        <v>2237</v>
      </c>
      <c r="B192" s="609">
        <f t="shared" si="27"/>
        <v>0</v>
      </c>
      <c r="C192" s="610"/>
      <c r="D192" s="609"/>
      <c r="E192" s="610"/>
      <c r="F192" s="611"/>
    </row>
    <row r="193" spans="1:6">
      <c r="A193" s="595" t="s">
        <v>2893</v>
      </c>
      <c r="B193" s="596"/>
      <c r="C193" s="551"/>
      <c r="D193" s="551"/>
      <c r="E193" s="551"/>
      <c r="F193" s="551"/>
    </row>
    <row r="194" spans="1:6">
      <c r="A194" s="1456" t="s">
        <v>296</v>
      </c>
      <c r="B194" s="1456" t="s">
        <v>297</v>
      </c>
      <c r="C194" s="1456" t="s">
        <v>448</v>
      </c>
      <c r="D194" s="1458"/>
      <c r="E194" s="1458"/>
      <c r="F194" s="1456" t="s">
        <v>327</v>
      </c>
    </row>
    <row r="195" spans="1:6" ht="31.2">
      <c r="A195" s="1457"/>
      <c r="B195" s="1457"/>
      <c r="C195" s="601" t="s">
        <v>1259</v>
      </c>
      <c r="D195" s="601" t="s">
        <v>1260</v>
      </c>
      <c r="E195" s="601" t="s">
        <v>1261</v>
      </c>
      <c r="F195" s="1457"/>
    </row>
    <row r="196" spans="1:6">
      <c r="A196" s="602" t="s">
        <v>450</v>
      </c>
      <c r="B196" s="603">
        <v>132713000000</v>
      </c>
      <c r="C196" s="603">
        <v>132713000000</v>
      </c>
      <c r="D196" s="603"/>
      <c r="E196" s="603"/>
      <c r="F196" s="604"/>
    </row>
    <row r="197" spans="1:6">
      <c r="A197" s="605" t="s">
        <v>372</v>
      </c>
      <c r="B197" s="606">
        <f>B198+B199+B200+B211</f>
        <v>80839000000</v>
      </c>
      <c r="C197" s="606">
        <f>C198+C199+C200+C211</f>
        <v>80839000000</v>
      </c>
      <c r="D197" s="606">
        <f t="shared" ref="D197:E197" si="29">D198+D199+D200</f>
        <v>0</v>
      </c>
      <c r="E197" s="606">
        <f t="shared" si="29"/>
        <v>0</v>
      </c>
      <c r="F197" s="587"/>
    </row>
    <row r="198" spans="1:6">
      <c r="A198" s="605" t="s">
        <v>373</v>
      </c>
      <c r="B198" s="606">
        <f>C198+D198+E198</f>
        <v>18050000000</v>
      </c>
      <c r="C198" s="606">
        <v>18050000000</v>
      </c>
      <c r="D198" s="606"/>
      <c r="E198" s="606"/>
      <c r="F198" s="607"/>
    </row>
    <row r="199" spans="1:6">
      <c r="A199" s="605" t="s">
        <v>374</v>
      </c>
      <c r="B199" s="606">
        <f t="shared" ref="B199" si="30">C199+D199+E199</f>
        <v>0</v>
      </c>
      <c r="C199" s="606"/>
      <c r="D199" s="606"/>
      <c r="E199" s="606"/>
      <c r="F199" s="607"/>
    </row>
    <row r="200" spans="1:6">
      <c r="A200" s="605" t="s">
        <v>375</v>
      </c>
      <c r="B200" s="606">
        <f>C200+D200+E200</f>
        <v>62789000000</v>
      </c>
      <c r="C200" s="606">
        <f>SUM(C201:C210)</f>
        <v>62789000000</v>
      </c>
      <c r="D200" s="606">
        <f t="shared" ref="D200:E200" si="31">SUM(D201:D210)</f>
        <v>0</v>
      </c>
      <c r="E200" s="606">
        <f t="shared" si="31"/>
        <v>0</v>
      </c>
      <c r="F200" s="606"/>
    </row>
    <row r="201" spans="1:6">
      <c r="A201" s="428" t="s">
        <v>376</v>
      </c>
      <c r="B201" s="599">
        <f t="shared" ref="B201:B210" si="32">C201+D201+E201</f>
        <v>0</v>
      </c>
      <c r="C201" s="599"/>
      <c r="D201" s="599"/>
      <c r="E201" s="599"/>
      <c r="F201" s="587"/>
    </row>
    <row r="202" spans="1:6">
      <c r="A202" s="428" t="s">
        <v>377</v>
      </c>
      <c r="B202" s="599">
        <f t="shared" si="32"/>
        <v>45599000000</v>
      </c>
      <c r="C202" s="599">
        <v>45599000000</v>
      </c>
      <c r="D202" s="599"/>
      <c r="E202" s="599"/>
      <c r="F202" s="587"/>
    </row>
    <row r="203" spans="1:6">
      <c r="A203" s="429" t="s">
        <v>295</v>
      </c>
      <c r="B203" s="599">
        <f t="shared" si="32"/>
        <v>0</v>
      </c>
      <c r="C203" s="599"/>
      <c r="D203" s="599"/>
      <c r="E203" s="599"/>
      <c r="F203" s="587"/>
    </row>
    <row r="204" spans="1:6">
      <c r="A204" s="428" t="s">
        <v>378</v>
      </c>
      <c r="B204" s="599">
        <f t="shared" si="32"/>
        <v>0</v>
      </c>
      <c r="C204" s="599"/>
      <c r="D204" s="599"/>
      <c r="E204" s="599"/>
      <c r="F204" s="587"/>
    </row>
    <row r="205" spans="1:6">
      <c r="A205" s="428" t="s">
        <v>379</v>
      </c>
      <c r="B205" s="599">
        <f t="shared" si="32"/>
        <v>14190000000</v>
      </c>
      <c r="C205" s="599">
        <v>14190000000</v>
      </c>
      <c r="D205" s="599"/>
      <c r="E205" s="599"/>
      <c r="F205" s="587"/>
    </row>
    <row r="206" spans="1:6">
      <c r="A206" s="428" t="s">
        <v>380</v>
      </c>
      <c r="B206" s="599">
        <f t="shared" si="32"/>
        <v>3000000000</v>
      </c>
      <c r="C206" s="599">
        <v>3000000000</v>
      </c>
      <c r="D206" s="599"/>
      <c r="E206" s="599"/>
      <c r="F206" s="587"/>
    </row>
    <row r="207" spans="1:6">
      <c r="A207" s="428" t="s">
        <v>382</v>
      </c>
      <c r="B207" s="599">
        <f t="shared" si="32"/>
        <v>0</v>
      </c>
      <c r="C207" s="599"/>
      <c r="D207" s="599"/>
      <c r="E207" s="599"/>
      <c r="F207" s="587"/>
    </row>
    <row r="208" spans="1:6">
      <c r="A208" s="428" t="s">
        <v>381</v>
      </c>
      <c r="B208" s="599">
        <f t="shared" si="32"/>
        <v>0</v>
      </c>
      <c r="C208" s="599"/>
      <c r="D208" s="599"/>
      <c r="E208" s="599"/>
      <c r="F208" s="587"/>
    </row>
    <row r="209" spans="1:6">
      <c r="A209" s="428" t="s">
        <v>2235</v>
      </c>
      <c r="B209" s="599">
        <f t="shared" si="32"/>
        <v>0</v>
      </c>
      <c r="C209" s="599"/>
      <c r="D209" s="599"/>
      <c r="E209" s="599"/>
      <c r="F209" s="587"/>
    </row>
    <row r="210" spans="1:6">
      <c r="A210" s="428" t="s">
        <v>2236</v>
      </c>
      <c r="B210" s="599">
        <f t="shared" si="32"/>
        <v>0</v>
      </c>
      <c r="C210" s="599"/>
      <c r="D210" s="599"/>
      <c r="E210" s="599"/>
      <c r="F210" s="587"/>
    </row>
    <row r="211" spans="1:6">
      <c r="A211" s="608" t="s">
        <v>2237</v>
      </c>
      <c r="B211" s="609"/>
      <c r="C211" s="610"/>
      <c r="D211" s="609"/>
      <c r="E211" s="610"/>
      <c r="F211" s="611"/>
    </row>
  </sheetData>
  <mergeCells count="47">
    <mergeCell ref="A175:A176"/>
    <mergeCell ref="B175:B176"/>
    <mergeCell ref="C175:E175"/>
    <mergeCell ref="F175:F176"/>
    <mergeCell ref="A194:A195"/>
    <mergeCell ref="B194:B195"/>
    <mergeCell ref="C194:E194"/>
    <mergeCell ref="F194:F195"/>
    <mergeCell ref="A137:A138"/>
    <mergeCell ref="B137:B138"/>
    <mergeCell ref="C137:E137"/>
    <mergeCell ref="F137:F138"/>
    <mergeCell ref="A156:A157"/>
    <mergeCell ref="B156:B157"/>
    <mergeCell ref="C156:E156"/>
    <mergeCell ref="F156:F157"/>
    <mergeCell ref="A99:A100"/>
    <mergeCell ref="B99:B100"/>
    <mergeCell ref="C99:E99"/>
    <mergeCell ref="F99:F100"/>
    <mergeCell ref="A118:A119"/>
    <mergeCell ref="B118:B119"/>
    <mergeCell ref="C118:E118"/>
    <mergeCell ref="F118:F119"/>
    <mergeCell ref="A61:A62"/>
    <mergeCell ref="B61:B62"/>
    <mergeCell ref="C61:E61"/>
    <mergeCell ref="F61:F62"/>
    <mergeCell ref="A80:A81"/>
    <mergeCell ref="B80:B81"/>
    <mergeCell ref="C80:E80"/>
    <mergeCell ref="F80:F81"/>
    <mergeCell ref="D26:F26"/>
    <mergeCell ref="D27:F27"/>
    <mergeCell ref="B38:C38"/>
    <mergeCell ref="E38:F38"/>
    <mergeCell ref="A42:A43"/>
    <mergeCell ref="B42:B43"/>
    <mergeCell ref="C42:E42"/>
    <mergeCell ref="F42:F43"/>
    <mergeCell ref="D2:F2"/>
    <mergeCell ref="A4:F4"/>
    <mergeCell ref="A5:F5"/>
    <mergeCell ref="A8:A9"/>
    <mergeCell ref="B8:B9"/>
    <mergeCell ref="C8:E8"/>
    <mergeCell ref="F8:F9"/>
  </mergeCells>
  <pageMargins left="0.34" right="0.2" top="0.28000000000000003" bottom="0.5" header="0.22" footer="0.19"/>
  <pageSetup paperSize="9" orientation="landscape" r:id="rId1"/>
  <headerFooter alignWithMargins="0">
    <oddFooter>&amp;C&amp;12&amp;P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dimension ref="A1:C35"/>
  <sheetViews>
    <sheetView workbookViewId="0"/>
  </sheetViews>
  <sheetFormatPr defaultColWidth="5.4609375" defaultRowHeight="13.2"/>
  <cols>
    <col min="1" max="1" width="18" style="1" customWidth="1"/>
    <col min="2" max="2" width="0.765625" style="1" customWidth="1"/>
    <col min="3" max="3" width="19.3828125" style="1" customWidth="1"/>
    <col min="4" max="16384" width="5.4609375" style="1"/>
  </cols>
  <sheetData>
    <row r="1" spans="1:3" ht="18" thickBot="1">
      <c r="A1" t="s">
        <v>294</v>
      </c>
    </row>
    <row r="2" spans="1:3" ht="13.8" thickBot="1">
      <c r="A2" s="2" t="s">
        <v>469</v>
      </c>
      <c r="C2" s="2" t="s">
        <v>470</v>
      </c>
    </row>
    <row r="3" spans="1:3">
      <c r="A3" s="3" t="s">
        <v>471</v>
      </c>
    </row>
    <row r="4" spans="1:3">
      <c r="A4" s="4" t="s">
        <v>472</v>
      </c>
    </row>
    <row r="5" spans="1:3">
      <c r="A5" s="5" t="s">
        <v>290</v>
      </c>
    </row>
    <row r="6" spans="1:3" ht="13.8" thickBot="1">
      <c r="A6" s="6">
        <v>3</v>
      </c>
    </row>
    <row r="8" spans="1:3" ht="13.8" thickBot="1"/>
    <row r="9" spans="1:3" ht="13.8" thickBot="1">
      <c r="A9" s="2" t="s">
        <v>291</v>
      </c>
    </row>
    <row r="10" spans="1:3" ht="13.8" thickBot="1">
      <c r="C10" s="2" t="s">
        <v>292</v>
      </c>
    </row>
    <row r="20" spans="3:3" ht="13.8" thickBot="1"/>
    <row r="21" spans="3:3" ht="13.8" thickBot="1"/>
    <row r="22" spans="3:3" ht="13.8" thickBot="1">
      <c r="C22" s="2" t="s">
        <v>293</v>
      </c>
    </row>
    <row r="30" spans="3:3" ht="13.8" thickBot="1"/>
    <row r="32" spans="3:3" ht="13.8" thickBot="1"/>
    <row r="35" ht="13.8" thickBot="1"/>
  </sheetData>
  <sheetProtection password="CFB0" sheet="1" objects="1"/>
  <phoneticPr fontId="27" type="noConversion"/>
  <pageMargins left="0.75" right="0.75" top="0.41" bottom="0.5" header="0.22" footer="0.27"/>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FD29"/>
  <sheetViews>
    <sheetView topLeftCell="A16" workbookViewId="0">
      <selection activeCell="D7" sqref="D7"/>
    </sheetView>
  </sheetViews>
  <sheetFormatPr defaultRowHeight="17.399999999999999"/>
  <cols>
    <col min="1" max="1" width="4.69140625" style="971" customWidth="1"/>
    <col min="2" max="2" width="52" style="971" customWidth="1"/>
    <col min="3" max="3" width="9.07421875" style="971" customWidth="1"/>
    <col min="4" max="4" width="10.23046875" style="1066" customWidth="1"/>
    <col min="5" max="5" width="10.23046875" style="971" customWidth="1"/>
    <col min="6" max="6" width="11.23046875" style="971" customWidth="1"/>
    <col min="7" max="7" width="9.765625" style="971" customWidth="1"/>
    <col min="8" max="8" width="10.69140625" style="971" customWidth="1"/>
    <col min="9" max="9" width="12.07421875" style="971" customWidth="1"/>
    <col min="10" max="10" width="0" style="971" hidden="1" customWidth="1"/>
    <col min="11" max="11" width="8" style="971" hidden="1" customWidth="1"/>
    <col min="12" max="25" width="0" style="971" hidden="1" customWidth="1"/>
    <col min="26" max="256" width="8.765625" style="971"/>
    <col min="257" max="257" width="4.69140625" style="971" customWidth="1"/>
    <col min="258" max="258" width="48" style="971" customWidth="1"/>
    <col min="259" max="259" width="10.07421875" style="971" customWidth="1"/>
    <col min="260" max="260" width="12.61328125" style="971" customWidth="1"/>
    <col min="261" max="261" width="10.23046875" style="971" customWidth="1"/>
    <col min="262" max="262" width="12.4609375" style="971" customWidth="1"/>
    <col min="263" max="263" width="10.921875" style="971" customWidth="1"/>
    <col min="264" max="264" width="11.765625" style="971" customWidth="1"/>
    <col min="265" max="265" width="6.4609375" style="971" customWidth="1"/>
    <col min="266" max="512" width="8.765625" style="971"/>
    <col min="513" max="513" width="4.69140625" style="971" customWidth="1"/>
    <col min="514" max="514" width="48" style="971" customWidth="1"/>
    <col min="515" max="515" width="10.07421875" style="971" customWidth="1"/>
    <col min="516" max="516" width="12.61328125" style="971" customWidth="1"/>
    <col min="517" max="517" width="10.23046875" style="971" customWidth="1"/>
    <col min="518" max="518" width="12.4609375" style="971" customWidth="1"/>
    <col min="519" max="519" width="10.921875" style="971" customWidth="1"/>
    <col min="520" max="520" width="11.765625" style="971" customWidth="1"/>
    <col min="521" max="521" width="6.4609375" style="971" customWidth="1"/>
    <col min="522" max="768" width="8.765625" style="971"/>
    <col min="769" max="769" width="4.69140625" style="971" customWidth="1"/>
    <col min="770" max="770" width="48" style="971" customWidth="1"/>
    <col min="771" max="771" width="10.07421875" style="971" customWidth="1"/>
    <col min="772" max="772" width="12.61328125" style="971" customWidth="1"/>
    <col min="773" max="773" width="10.23046875" style="971" customWidth="1"/>
    <col min="774" max="774" width="12.4609375" style="971" customWidth="1"/>
    <col min="775" max="775" width="10.921875" style="971" customWidth="1"/>
    <col min="776" max="776" width="11.765625" style="971" customWidth="1"/>
    <col min="777" max="777" width="6.4609375" style="971" customWidth="1"/>
    <col min="778" max="1024" width="8.765625" style="971"/>
    <col min="1025" max="1025" width="4.69140625" style="971" customWidth="1"/>
    <col min="1026" max="1026" width="48" style="971" customWidth="1"/>
    <col min="1027" max="1027" width="10.07421875" style="971" customWidth="1"/>
    <col min="1028" max="1028" width="12.61328125" style="971" customWidth="1"/>
    <col min="1029" max="1029" width="10.23046875" style="971" customWidth="1"/>
    <col min="1030" max="1030" width="12.4609375" style="971" customWidth="1"/>
    <col min="1031" max="1031" width="10.921875" style="971" customWidth="1"/>
    <col min="1032" max="1032" width="11.765625" style="971" customWidth="1"/>
    <col min="1033" max="1033" width="6.4609375" style="971" customWidth="1"/>
    <col min="1034" max="1280" width="8.765625" style="971"/>
    <col min="1281" max="1281" width="4.69140625" style="971" customWidth="1"/>
    <col min="1282" max="1282" width="48" style="971" customWidth="1"/>
    <col min="1283" max="1283" width="10.07421875" style="971" customWidth="1"/>
    <col min="1284" max="1284" width="12.61328125" style="971" customWidth="1"/>
    <col min="1285" max="1285" width="10.23046875" style="971" customWidth="1"/>
    <col min="1286" max="1286" width="12.4609375" style="971" customWidth="1"/>
    <col min="1287" max="1287" width="10.921875" style="971" customWidth="1"/>
    <col min="1288" max="1288" width="11.765625" style="971" customWidth="1"/>
    <col min="1289" max="1289" width="6.4609375" style="971" customWidth="1"/>
    <col min="1290" max="1536" width="8.765625" style="971"/>
    <col min="1537" max="1537" width="4.69140625" style="971" customWidth="1"/>
    <col min="1538" max="1538" width="48" style="971" customWidth="1"/>
    <col min="1539" max="1539" width="10.07421875" style="971" customWidth="1"/>
    <col min="1540" max="1540" width="12.61328125" style="971" customWidth="1"/>
    <col min="1541" max="1541" width="10.23046875" style="971" customWidth="1"/>
    <col min="1542" max="1542" width="12.4609375" style="971" customWidth="1"/>
    <col min="1543" max="1543" width="10.921875" style="971" customWidth="1"/>
    <col min="1544" max="1544" width="11.765625" style="971" customWidth="1"/>
    <col min="1545" max="1545" width="6.4609375" style="971" customWidth="1"/>
    <col min="1546" max="1792" width="8.765625" style="971"/>
    <col min="1793" max="1793" width="4.69140625" style="971" customWidth="1"/>
    <col min="1794" max="1794" width="48" style="971" customWidth="1"/>
    <col min="1795" max="1795" width="10.07421875" style="971" customWidth="1"/>
    <col min="1796" max="1796" width="12.61328125" style="971" customWidth="1"/>
    <col min="1797" max="1797" width="10.23046875" style="971" customWidth="1"/>
    <col min="1798" max="1798" width="12.4609375" style="971" customWidth="1"/>
    <col min="1799" max="1799" width="10.921875" style="971" customWidth="1"/>
    <col min="1800" max="1800" width="11.765625" style="971" customWidth="1"/>
    <col min="1801" max="1801" width="6.4609375" style="971" customWidth="1"/>
    <col min="1802" max="2048" width="8.765625" style="971"/>
    <col min="2049" max="2049" width="4.69140625" style="971" customWidth="1"/>
    <col min="2050" max="2050" width="48" style="971" customWidth="1"/>
    <col min="2051" max="2051" width="10.07421875" style="971" customWidth="1"/>
    <col min="2052" max="2052" width="12.61328125" style="971" customWidth="1"/>
    <col min="2053" max="2053" width="10.23046875" style="971" customWidth="1"/>
    <col min="2054" max="2054" width="12.4609375" style="971" customWidth="1"/>
    <col min="2055" max="2055" width="10.921875" style="971" customWidth="1"/>
    <col min="2056" max="2056" width="11.765625" style="971" customWidth="1"/>
    <col min="2057" max="2057" width="6.4609375" style="971" customWidth="1"/>
    <col min="2058" max="2304" width="8.765625" style="971"/>
    <col min="2305" max="2305" width="4.69140625" style="971" customWidth="1"/>
    <col min="2306" max="2306" width="48" style="971" customWidth="1"/>
    <col min="2307" max="2307" width="10.07421875" style="971" customWidth="1"/>
    <col min="2308" max="2308" width="12.61328125" style="971" customWidth="1"/>
    <col min="2309" max="2309" width="10.23046875" style="971" customWidth="1"/>
    <col min="2310" max="2310" width="12.4609375" style="971" customWidth="1"/>
    <col min="2311" max="2311" width="10.921875" style="971" customWidth="1"/>
    <col min="2312" max="2312" width="11.765625" style="971" customWidth="1"/>
    <col min="2313" max="2313" width="6.4609375" style="971" customWidth="1"/>
    <col min="2314" max="2560" width="8.765625" style="971"/>
    <col min="2561" max="2561" width="4.69140625" style="971" customWidth="1"/>
    <col min="2562" max="2562" width="48" style="971" customWidth="1"/>
    <col min="2563" max="2563" width="10.07421875" style="971" customWidth="1"/>
    <col min="2564" max="2564" width="12.61328125" style="971" customWidth="1"/>
    <col min="2565" max="2565" width="10.23046875" style="971" customWidth="1"/>
    <col min="2566" max="2566" width="12.4609375" style="971" customWidth="1"/>
    <col min="2567" max="2567" width="10.921875" style="971" customWidth="1"/>
    <col min="2568" max="2568" width="11.765625" style="971" customWidth="1"/>
    <col min="2569" max="2569" width="6.4609375" style="971" customWidth="1"/>
    <col min="2570" max="2816" width="8.765625" style="971"/>
    <col min="2817" max="2817" width="4.69140625" style="971" customWidth="1"/>
    <col min="2818" max="2818" width="48" style="971" customWidth="1"/>
    <col min="2819" max="2819" width="10.07421875" style="971" customWidth="1"/>
    <col min="2820" max="2820" width="12.61328125" style="971" customWidth="1"/>
    <col min="2821" max="2821" width="10.23046875" style="971" customWidth="1"/>
    <col min="2822" max="2822" width="12.4609375" style="971" customWidth="1"/>
    <col min="2823" max="2823" width="10.921875" style="971" customWidth="1"/>
    <col min="2824" max="2824" width="11.765625" style="971" customWidth="1"/>
    <col min="2825" max="2825" width="6.4609375" style="971" customWidth="1"/>
    <col min="2826" max="3072" width="8.765625" style="971"/>
    <col min="3073" max="3073" width="4.69140625" style="971" customWidth="1"/>
    <col min="3074" max="3074" width="48" style="971" customWidth="1"/>
    <col min="3075" max="3075" width="10.07421875" style="971" customWidth="1"/>
    <col min="3076" max="3076" width="12.61328125" style="971" customWidth="1"/>
    <col min="3077" max="3077" width="10.23046875" style="971" customWidth="1"/>
    <col min="3078" max="3078" width="12.4609375" style="971" customWidth="1"/>
    <col min="3079" max="3079" width="10.921875" style="971" customWidth="1"/>
    <col min="3080" max="3080" width="11.765625" style="971" customWidth="1"/>
    <col min="3081" max="3081" width="6.4609375" style="971" customWidth="1"/>
    <col min="3082" max="3328" width="8.765625" style="971"/>
    <col min="3329" max="3329" width="4.69140625" style="971" customWidth="1"/>
    <col min="3330" max="3330" width="48" style="971" customWidth="1"/>
    <col min="3331" max="3331" width="10.07421875" style="971" customWidth="1"/>
    <col min="3332" max="3332" width="12.61328125" style="971" customWidth="1"/>
    <col min="3333" max="3333" width="10.23046875" style="971" customWidth="1"/>
    <col min="3334" max="3334" width="12.4609375" style="971" customWidth="1"/>
    <col min="3335" max="3335" width="10.921875" style="971" customWidth="1"/>
    <col min="3336" max="3336" width="11.765625" style="971" customWidth="1"/>
    <col min="3337" max="3337" width="6.4609375" style="971" customWidth="1"/>
    <col min="3338" max="3584" width="8.765625" style="971"/>
    <col min="3585" max="3585" width="4.69140625" style="971" customWidth="1"/>
    <col min="3586" max="3586" width="48" style="971" customWidth="1"/>
    <col min="3587" max="3587" width="10.07421875" style="971" customWidth="1"/>
    <col min="3588" max="3588" width="12.61328125" style="971" customWidth="1"/>
    <col min="3589" max="3589" width="10.23046875" style="971" customWidth="1"/>
    <col min="3590" max="3590" width="12.4609375" style="971" customWidth="1"/>
    <col min="3591" max="3591" width="10.921875" style="971" customWidth="1"/>
    <col min="3592" max="3592" width="11.765625" style="971" customWidth="1"/>
    <col min="3593" max="3593" width="6.4609375" style="971" customWidth="1"/>
    <col min="3594" max="3840" width="8.765625" style="971"/>
    <col min="3841" max="3841" width="4.69140625" style="971" customWidth="1"/>
    <col min="3842" max="3842" width="48" style="971" customWidth="1"/>
    <col min="3843" max="3843" width="10.07421875" style="971" customWidth="1"/>
    <col min="3844" max="3844" width="12.61328125" style="971" customWidth="1"/>
    <col min="3845" max="3845" width="10.23046875" style="971" customWidth="1"/>
    <col min="3846" max="3846" width="12.4609375" style="971" customWidth="1"/>
    <col min="3847" max="3847" width="10.921875" style="971" customWidth="1"/>
    <col min="3848" max="3848" width="11.765625" style="971" customWidth="1"/>
    <col min="3849" max="3849" width="6.4609375" style="971" customWidth="1"/>
    <col min="3850" max="4096" width="8.765625" style="971"/>
    <col min="4097" max="4097" width="4.69140625" style="971" customWidth="1"/>
    <col min="4098" max="4098" width="48" style="971" customWidth="1"/>
    <col min="4099" max="4099" width="10.07421875" style="971" customWidth="1"/>
    <col min="4100" max="4100" width="12.61328125" style="971" customWidth="1"/>
    <col min="4101" max="4101" width="10.23046875" style="971" customWidth="1"/>
    <col min="4102" max="4102" width="12.4609375" style="971" customWidth="1"/>
    <col min="4103" max="4103" width="10.921875" style="971" customWidth="1"/>
    <col min="4104" max="4104" width="11.765625" style="971" customWidth="1"/>
    <col min="4105" max="4105" width="6.4609375" style="971" customWidth="1"/>
    <col min="4106" max="4352" width="8.765625" style="971"/>
    <col min="4353" max="4353" width="4.69140625" style="971" customWidth="1"/>
    <col min="4354" max="4354" width="48" style="971" customWidth="1"/>
    <col min="4355" max="4355" width="10.07421875" style="971" customWidth="1"/>
    <col min="4356" max="4356" width="12.61328125" style="971" customWidth="1"/>
    <col min="4357" max="4357" width="10.23046875" style="971" customWidth="1"/>
    <col min="4358" max="4358" width="12.4609375" style="971" customWidth="1"/>
    <col min="4359" max="4359" width="10.921875" style="971" customWidth="1"/>
    <col min="4360" max="4360" width="11.765625" style="971" customWidth="1"/>
    <col min="4361" max="4361" width="6.4609375" style="971" customWidth="1"/>
    <col min="4362" max="4608" width="8.765625" style="971"/>
    <col min="4609" max="4609" width="4.69140625" style="971" customWidth="1"/>
    <col min="4610" max="4610" width="48" style="971" customWidth="1"/>
    <col min="4611" max="4611" width="10.07421875" style="971" customWidth="1"/>
    <col min="4612" max="4612" width="12.61328125" style="971" customWidth="1"/>
    <col min="4613" max="4613" width="10.23046875" style="971" customWidth="1"/>
    <col min="4614" max="4614" width="12.4609375" style="971" customWidth="1"/>
    <col min="4615" max="4615" width="10.921875" style="971" customWidth="1"/>
    <col min="4616" max="4616" width="11.765625" style="971" customWidth="1"/>
    <col min="4617" max="4617" width="6.4609375" style="971" customWidth="1"/>
    <col min="4618" max="4864" width="8.765625" style="971"/>
    <col min="4865" max="4865" width="4.69140625" style="971" customWidth="1"/>
    <col min="4866" max="4866" width="48" style="971" customWidth="1"/>
    <col min="4867" max="4867" width="10.07421875" style="971" customWidth="1"/>
    <col min="4868" max="4868" width="12.61328125" style="971" customWidth="1"/>
    <col min="4869" max="4869" width="10.23046875" style="971" customWidth="1"/>
    <col min="4870" max="4870" width="12.4609375" style="971" customWidth="1"/>
    <col min="4871" max="4871" width="10.921875" style="971" customWidth="1"/>
    <col min="4872" max="4872" width="11.765625" style="971" customWidth="1"/>
    <col min="4873" max="4873" width="6.4609375" style="971" customWidth="1"/>
    <col min="4874" max="5120" width="8.765625" style="971"/>
    <col min="5121" max="5121" width="4.69140625" style="971" customWidth="1"/>
    <col min="5122" max="5122" width="48" style="971" customWidth="1"/>
    <col min="5123" max="5123" width="10.07421875" style="971" customWidth="1"/>
    <col min="5124" max="5124" width="12.61328125" style="971" customWidth="1"/>
    <col min="5125" max="5125" width="10.23046875" style="971" customWidth="1"/>
    <col min="5126" max="5126" width="12.4609375" style="971" customWidth="1"/>
    <col min="5127" max="5127" width="10.921875" style="971" customWidth="1"/>
    <col min="5128" max="5128" width="11.765625" style="971" customWidth="1"/>
    <col min="5129" max="5129" width="6.4609375" style="971" customWidth="1"/>
    <col min="5130" max="5376" width="8.765625" style="971"/>
    <col min="5377" max="5377" width="4.69140625" style="971" customWidth="1"/>
    <col min="5378" max="5378" width="48" style="971" customWidth="1"/>
    <col min="5379" max="5379" width="10.07421875" style="971" customWidth="1"/>
    <col min="5380" max="5380" width="12.61328125" style="971" customWidth="1"/>
    <col min="5381" max="5381" width="10.23046875" style="971" customWidth="1"/>
    <col min="5382" max="5382" width="12.4609375" style="971" customWidth="1"/>
    <col min="5383" max="5383" width="10.921875" style="971" customWidth="1"/>
    <col min="5384" max="5384" width="11.765625" style="971" customWidth="1"/>
    <col min="5385" max="5385" width="6.4609375" style="971" customWidth="1"/>
    <col min="5386" max="5632" width="8.765625" style="971"/>
    <col min="5633" max="5633" width="4.69140625" style="971" customWidth="1"/>
    <col min="5634" max="5634" width="48" style="971" customWidth="1"/>
    <col min="5635" max="5635" width="10.07421875" style="971" customWidth="1"/>
    <col min="5636" max="5636" width="12.61328125" style="971" customWidth="1"/>
    <col min="5637" max="5637" width="10.23046875" style="971" customWidth="1"/>
    <col min="5638" max="5638" width="12.4609375" style="971" customWidth="1"/>
    <col min="5639" max="5639" width="10.921875" style="971" customWidth="1"/>
    <col min="5640" max="5640" width="11.765625" style="971" customWidth="1"/>
    <col min="5641" max="5641" width="6.4609375" style="971" customWidth="1"/>
    <col min="5642" max="5888" width="8.765625" style="971"/>
    <col min="5889" max="5889" width="4.69140625" style="971" customWidth="1"/>
    <col min="5890" max="5890" width="48" style="971" customWidth="1"/>
    <col min="5891" max="5891" width="10.07421875" style="971" customWidth="1"/>
    <col min="5892" max="5892" width="12.61328125" style="971" customWidth="1"/>
    <col min="5893" max="5893" width="10.23046875" style="971" customWidth="1"/>
    <col min="5894" max="5894" width="12.4609375" style="971" customWidth="1"/>
    <col min="5895" max="5895" width="10.921875" style="971" customWidth="1"/>
    <col min="5896" max="5896" width="11.765625" style="971" customWidth="1"/>
    <col min="5897" max="5897" width="6.4609375" style="971" customWidth="1"/>
    <col min="5898" max="6144" width="8.765625" style="971"/>
    <col min="6145" max="6145" width="4.69140625" style="971" customWidth="1"/>
    <col min="6146" max="6146" width="48" style="971" customWidth="1"/>
    <col min="6147" max="6147" width="10.07421875" style="971" customWidth="1"/>
    <col min="6148" max="6148" width="12.61328125" style="971" customWidth="1"/>
    <col min="6149" max="6149" width="10.23046875" style="971" customWidth="1"/>
    <col min="6150" max="6150" width="12.4609375" style="971" customWidth="1"/>
    <col min="6151" max="6151" width="10.921875" style="971" customWidth="1"/>
    <col min="6152" max="6152" width="11.765625" style="971" customWidth="1"/>
    <col min="6153" max="6153" width="6.4609375" style="971" customWidth="1"/>
    <col min="6154" max="6400" width="8.765625" style="971"/>
    <col min="6401" max="6401" width="4.69140625" style="971" customWidth="1"/>
    <col min="6402" max="6402" width="48" style="971" customWidth="1"/>
    <col min="6403" max="6403" width="10.07421875" style="971" customWidth="1"/>
    <col min="6404" max="6404" width="12.61328125" style="971" customWidth="1"/>
    <col min="6405" max="6405" width="10.23046875" style="971" customWidth="1"/>
    <col min="6406" max="6406" width="12.4609375" style="971" customWidth="1"/>
    <col min="6407" max="6407" width="10.921875" style="971" customWidth="1"/>
    <col min="6408" max="6408" width="11.765625" style="971" customWidth="1"/>
    <col min="6409" max="6409" width="6.4609375" style="971" customWidth="1"/>
    <col min="6410" max="6656" width="8.765625" style="971"/>
    <col min="6657" max="6657" width="4.69140625" style="971" customWidth="1"/>
    <col min="6658" max="6658" width="48" style="971" customWidth="1"/>
    <col min="6659" max="6659" width="10.07421875" style="971" customWidth="1"/>
    <col min="6660" max="6660" width="12.61328125" style="971" customWidth="1"/>
    <col min="6661" max="6661" width="10.23046875" style="971" customWidth="1"/>
    <col min="6662" max="6662" width="12.4609375" style="971" customWidth="1"/>
    <col min="6663" max="6663" width="10.921875" style="971" customWidth="1"/>
    <col min="6664" max="6664" width="11.765625" style="971" customWidth="1"/>
    <col min="6665" max="6665" width="6.4609375" style="971" customWidth="1"/>
    <col min="6666" max="6912" width="8.765625" style="971"/>
    <col min="6913" max="6913" width="4.69140625" style="971" customWidth="1"/>
    <col min="6914" max="6914" width="48" style="971" customWidth="1"/>
    <col min="6915" max="6915" width="10.07421875" style="971" customWidth="1"/>
    <col min="6916" max="6916" width="12.61328125" style="971" customWidth="1"/>
    <col min="6917" max="6917" width="10.23046875" style="971" customWidth="1"/>
    <col min="6918" max="6918" width="12.4609375" style="971" customWidth="1"/>
    <col min="6919" max="6919" width="10.921875" style="971" customWidth="1"/>
    <col min="6920" max="6920" width="11.765625" style="971" customWidth="1"/>
    <col min="6921" max="6921" width="6.4609375" style="971" customWidth="1"/>
    <col min="6922" max="7168" width="8.765625" style="971"/>
    <col min="7169" max="7169" width="4.69140625" style="971" customWidth="1"/>
    <col min="7170" max="7170" width="48" style="971" customWidth="1"/>
    <col min="7171" max="7171" width="10.07421875" style="971" customWidth="1"/>
    <col min="7172" max="7172" width="12.61328125" style="971" customWidth="1"/>
    <col min="7173" max="7173" width="10.23046875" style="971" customWidth="1"/>
    <col min="7174" max="7174" width="12.4609375" style="971" customWidth="1"/>
    <col min="7175" max="7175" width="10.921875" style="971" customWidth="1"/>
    <col min="7176" max="7176" width="11.765625" style="971" customWidth="1"/>
    <col min="7177" max="7177" width="6.4609375" style="971" customWidth="1"/>
    <col min="7178" max="7424" width="8.765625" style="971"/>
    <col min="7425" max="7425" width="4.69140625" style="971" customWidth="1"/>
    <col min="7426" max="7426" width="48" style="971" customWidth="1"/>
    <col min="7427" max="7427" width="10.07421875" style="971" customWidth="1"/>
    <col min="7428" max="7428" width="12.61328125" style="971" customWidth="1"/>
    <col min="7429" max="7429" width="10.23046875" style="971" customWidth="1"/>
    <col min="7430" max="7430" width="12.4609375" style="971" customWidth="1"/>
    <col min="7431" max="7431" width="10.921875" style="971" customWidth="1"/>
    <col min="7432" max="7432" width="11.765625" style="971" customWidth="1"/>
    <col min="7433" max="7433" width="6.4609375" style="971" customWidth="1"/>
    <col min="7434" max="7680" width="8.765625" style="971"/>
    <col min="7681" max="7681" width="4.69140625" style="971" customWidth="1"/>
    <col min="7682" max="7682" width="48" style="971" customWidth="1"/>
    <col min="7683" max="7683" width="10.07421875" style="971" customWidth="1"/>
    <col min="7684" max="7684" width="12.61328125" style="971" customWidth="1"/>
    <col min="7685" max="7685" width="10.23046875" style="971" customWidth="1"/>
    <col min="7686" max="7686" width="12.4609375" style="971" customWidth="1"/>
    <col min="7687" max="7687" width="10.921875" style="971" customWidth="1"/>
    <col min="7688" max="7688" width="11.765625" style="971" customWidth="1"/>
    <col min="7689" max="7689" width="6.4609375" style="971" customWidth="1"/>
    <col min="7690" max="7936" width="8.765625" style="971"/>
    <col min="7937" max="7937" width="4.69140625" style="971" customWidth="1"/>
    <col min="7938" max="7938" width="48" style="971" customWidth="1"/>
    <col min="7939" max="7939" width="10.07421875" style="971" customWidth="1"/>
    <col min="7940" max="7940" width="12.61328125" style="971" customWidth="1"/>
    <col min="7941" max="7941" width="10.23046875" style="971" customWidth="1"/>
    <col min="7942" max="7942" width="12.4609375" style="971" customWidth="1"/>
    <col min="7943" max="7943" width="10.921875" style="971" customWidth="1"/>
    <col min="7944" max="7944" width="11.765625" style="971" customWidth="1"/>
    <col min="7945" max="7945" width="6.4609375" style="971" customWidth="1"/>
    <col min="7946" max="8192" width="8.765625" style="971"/>
    <col min="8193" max="8193" width="4.69140625" style="971" customWidth="1"/>
    <col min="8194" max="8194" width="48" style="971" customWidth="1"/>
    <col min="8195" max="8195" width="10.07421875" style="971" customWidth="1"/>
    <col min="8196" max="8196" width="12.61328125" style="971" customWidth="1"/>
    <col min="8197" max="8197" width="10.23046875" style="971" customWidth="1"/>
    <col min="8198" max="8198" width="12.4609375" style="971" customWidth="1"/>
    <col min="8199" max="8199" width="10.921875" style="971" customWidth="1"/>
    <col min="8200" max="8200" width="11.765625" style="971" customWidth="1"/>
    <col min="8201" max="8201" width="6.4609375" style="971" customWidth="1"/>
    <col min="8202" max="8448" width="8.765625" style="971"/>
    <col min="8449" max="8449" width="4.69140625" style="971" customWidth="1"/>
    <col min="8450" max="8450" width="48" style="971" customWidth="1"/>
    <col min="8451" max="8451" width="10.07421875" style="971" customWidth="1"/>
    <col min="8452" max="8452" width="12.61328125" style="971" customWidth="1"/>
    <col min="8453" max="8453" width="10.23046875" style="971" customWidth="1"/>
    <col min="8454" max="8454" width="12.4609375" style="971" customWidth="1"/>
    <col min="8455" max="8455" width="10.921875" style="971" customWidth="1"/>
    <col min="8456" max="8456" width="11.765625" style="971" customWidth="1"/>
    <col min="8457" max="8457" width="6.4609375" style="971" customWidth="1"/>
    <col min="8458" max="8704" width="8.765625" style="971"/>
    <col min="8705" max="8705" width="4.69140625" style="971" customWidth="1"/>
    <col min="8706" max="8706" width="48" style="971" customWidth="1"/>
    <col min="8707" max="8707" width="10.07421875" style="971" customWidth="1"/>
    <col min="8708" max="8708" width="12.61328125" style="971" customWidth="1"/>
    <col min="8709" max="8709" width="10.23046875" style="971" customWidth="1"/>
    <col min="8710" max="8710" width="12.4609375" style="971" customWidth="1"/>
    <col min="8711" max="8711" width="10.921875" style="971" customWidth="1"/>
    <col min="8712" max="8712" width="11.765625" style="971" customWidth="1"/>
    <col min="8713" max="8713" width="6.4609375" style="971" customWidth="1"/>
    <col min="8714" max="8960" width="8.765625" style="971"/>
    <col min="8961" max="8961" width="4.69140625" style="971" customWidth="1"/>
    <col min="8962" max="8962" width="48" style="971" customWidth="1"/>
    <col min="8963" max="8963" width="10.07421875" style="971" customWidth="1"/>
    <col min="8964" max="8964" width="12.61328125" style="971" customWidth="1"/>
    <col min="8965" max="8965" width="10.23046875" style="971" customWidth="1"/>
    <col min="8966" max="8966" width="12.4609375" style="971" customWidth="1"/>
    <col min="8967" max="8967" width="10.921875" style="971" customWidth="1"/>
    <col min="8968" max="8968" width="11.765625" style="971" customWidth="1"/>
    <col min="8969" max="8969" width="6.4609375" style="971" customWidth="1"/>
    <col min="8970" max="9216" width="8.765625" style="971"/>
    <col min="9217" max="9217" width="4.69140625" style="971" customWidth="1"/>
    <col min="9218" max="9218" width="48" style="971" customWidth="1"/>
    <col min="9219" max="9219" width="10.07421875" style="971" customWidth="1"/>
    <col min="9220" max="9220" width="12.61328125" style="971" customWidth="1"/>
    <col min="9221" max="9221" width="10.23046875" style="971" customWidth="1"/>
    <col min="9222" max="9222" width="12.4609375" style="971" customWidth="1"/>
    <col min="9223" max="9223" width="10.921875" style="971" customWidth="1"/>
    <col min="9224" max="9224" width="11.765625" style="971" customWidth="1"/>
    <col min="9225" max="9225" width="6.4609375" style="971" customWidth="1"/>
    <col min="9226" max="9472" width="8.765625" style="971"/>
    <col min="9473" max="9473" width="4.69140625" style="971" customWidth="1"/>
    <col min="9474" max="9474" width="48" style="971" customWidth="1"/>
    <col min="9475" max="9475" width="10.07421875" style="971" customWidth="1"/>
    <col min="9476" max="9476" width="12.61328125" style="971" customWidth="1"/>
    <col min="9477" max="9477" width="10.23046875" style="971" customWidth="1"/>
    <col min="9478" max="9478" width="12.4609375" style="971" customWidth="1"/>
    <col min="9479" max="9479" width="10.921875" style="971" customWidth="1"/>
    <col min="9480" max="9480" width="11.765625" style="971" customWidth="1"/>
    <col min="9481" max="9481" width="6.4609375" style="971" customWidth="1"/>
    <col min="9482" max="9728" width="8.765625" style="971"/>
    <col min="9729" max="9729" width="4.69140625" style="971" customWidth="1"/>
    <col min="9730" max="9730" width="48" style="971" customWidth="1"/>
    <col min="9731" max="9731" width="10.07421875" style="971" customWidth="1"/>
    <col min="9732" max="9732" width="12.61328125" style="971" customWidth="1"/>
    <col min="9733" max="9733" width="10.23046875" style="971" customWidth="1"/>
    <col min="9734" max="9734" width="12.4609375" style="971" customWidth="1"/>
    <col min="9735" max="9735" width="10.921875" style="971" customWidth="1"/>
    <col min="9736" max="9736" width="11.765625" style="971" customWidth="1"/>
    <col min="9737" max="9737" width="6.4609375" style="971" customWidth="1"/>
    <col min="9738" max="9984" width="8.765625" style="971"/>
    <col min="9985" max="9985" width="4.69140625" style="971" customWidth="1"/>
    <col min="9986" max="9986" width="48" style="971" customWidth="1"/>
    <col min="9987" max="9987" width="10.07421875" style="971" customWidth="1"/>
    <col min="9988" max="9988" width="12.61328125" style="971" customWidth="1"/>
    <col min="9989" max="9989" width="10.23046875" style="971" customWidth="1"/>
    <col min="9990" max="9990" width="12.4609375" style="971" customWidth="1"/>
    <col min="9991" max="9991" width="10.921875" style="971" customWidth="1"/>
    <col min="9992" max="9992" width="11.765625" style="971" customWidth="1"/>
    <col min="9993" max="9993" width="6.4609375" style="971" customWidth="1"/>
    <col min="9994" max="10240" width="8.765625" style="971"/>
    <col min="10241" max="10241" width="4.69140625" style="971" customWidth="1"/>
    <col min="10242" max="10242" width="48" style="971" customWidth="1"/>
    <col min="10243" max="10243" width="10.07421875" style="971" customWidth="1"/>
    <col min="10244" max="10244" width="12.61328125" style="971" customWidth="1"/>
    <col min="10245" max="10245" width="10.23046875" style="971" customWidth="1"/>
    <col min="10246" max="10246" width="12.4609375" style="971" customWidth="1"/>
    <col min="10247" max="10247" width="10.921875" style="971" customWidth="1"/>
    <col min="10248" max="10248" width="11.765625" style="971" customWidth="1"/>
    <col min="10249" max="10249" width="6.4609375" style="971" customWidth="1"/>
    <col min="10250" max="10496" width="8.765625" style="971"/>
    <col min="10497" max="10497" width="4.69140625" style="971" customWidth="1"/>
    <col min="10498" max="10498" width="48" style="971" customWidth="1"/>
    <col min="10499" max="10499" width="10.07421875" style="971" customWidth="1"/>
    <col min="10500" max="10500" width="12.61328125" style="971" customWidth="1"/>
    <col min="10501" max="10501" width="10.23046875" style="971" customWidth="1"/>
    <col min="10502" max="10502" width="12.4609375" style="971" customWidth="1"/>
    <col min="10503" max="10503" width="10.921875" style="971" customWidth="1"/>
    <col min="10504" max="10504" width="11.765625" style="971" customWidth="1"/>
    <col min="10505" max="10505" width="6.4609375" style="971" customWidth="1"/>
    <col min="10506" max="10752" width="8.765625" style="971"/>
    <col min="10753" max="10753" width="4.69140625" style="971" customWidth="1"/>
    <col min="10754" max="10754" width="48" style="971" customWidth="1"/>
    <col min="10755" max="10755" width="10.07421875" style="971" customWidth="1"/>
    <col min="10756" max="10756" width="12.61328125" style="971" customWidth="1"/>
    <col min="10757" max="10757" width="10.23046875" style="971" customWidth="1"/>
    <col min="10758" max="10758" width="12.4609375" style="971" customWidth="1"/>
    <col min="10759" max="10759" width="10.921875" style="971" customWidth="1"/>
    <col min="10760" max="10760" width="11.765625" style="971" customWidth="1"/>
    <col min="10761" max="10761" width="6.4609375" style="971" customWidth="1"/>
    <col min="10762" max="11008" width="8.765625" style="971"/>
    <col min="11009" max="11009" width="4.69140625" style="971" customWidth="1"/>
    <col min="11010" max="11010" width="48" style="971" customWidth="1"/>
    <col min="11011" max="11011" width="10.07421875" style="971" customWidth="1"/>
    <col min="11012" max="11012" width="12.61328125" style="971" customWidth="1"/>
    <col min="11013" max="11013" width="10.23046875" style="971" customWidth="1"/>
    <col min="11014" max="11014" width="12.4609375" style="971" customWidth="1"/>
    <col min="11015" max="11015" width="10.921875" style="971" customWidth="1"/>
    <col min="11016" max="11016" width="11.765625" style="971" customWidth="1"/>
    <col min="11017" max="11017" width="6.4609375" style="971" customWidth="1"/>
    <col min="11018" max="11264" width="8.765625" style="971"/>
    <col min="11265" max="11265" width="4.69140625" style="971" customWidth="1"/>
    <col min="11266" max="11266" width="48" style="971" customWidth="1"/>
    <col min="11267" max="11267" width="10.07421875" style="971" customWidth="1"/>
    <col min="11268" max="11268" width="12.61328125" style="971" customWidth="1"/>
    <col min="11269" max="11269" width="10.23046875" style="971" customWidth="1"/>
    <col min="11270" max="11270" width="12.4609375" style="971" customWidth="1"/>
    <col min="11271" max="11271" width="10.921875" style="971" customWidth="1"/>
    <col min="11272" max="11272" width="11.765625" style="971" customWidth="1"/>
    <col min="11273" max="11273" width="6.4609375" style="971" customWidth="1"/>
    <col min="11274" max="11520" width="8.765625" style="971"/>
    <col min="11521" max="11521" width="4.69140625" style="971" customWidth="1"/>
    <col min="11522" max="11522" width="48" style="971" customWidth="1"/>
    <col min="11523" max="11523" width="10.07421875" style="971" customWidth="1"/>
    <col min="11524" max="11524" width="12.61328125" style="971" customWidth="1"/>
    <col min="11525" max="11525" width="10.23046875" style="971" customWidth="1"/>
    <col min="11526" max="11526" width="12.4609375" style="971" customWidth="1"/>
    <col min="11527" max="11527" width="10.921875" style="971" customWidth="1"/>
    <col min="11528" max="11528" width="11.765625" style="971" customWidth="1"/>
    <col min="11529" max="11529" width="6.4609375" style="971" customWidth="1"/>
    <col min="11530" max="11776" width="8.765625" style="971"/>
    <col min="11777" max="11777" width="4.69140625" style="971" customWidth="1"/>
    <col min="11778" max="11778" width="48" style="971" customWidth="1"/>
    <col min="11779" max="11779" width="10.07421875" style="971" customWidth="1"/>
    <col min="11780" max="11780" width="12.61328125" style="971" customWidth="1"/>
    <col min="11781" max="11781" width="10.23046875" style="971" customWidth="1"/>
    <col min="11782" max="11782" width="12.4609375" style="971" customWidth="1"/>
    <col min="11783" max="11783" width="10.921875" style="971" customWidth="1"/>
    <col min="11784" max="11784" width="11.765625" style="971" customWidth="1"/>
    <col min="11785" max="11785" width="6.4609375" style="971" customWidth="1"/>
    <col min="11786" max="12032" width="8.765625" style="971"/>
    <col min="12033" max="12033" width="4.69140625" style="971" customWidth="1"/>
    <col min="12034" max="12034" width="48" style="971" customWidth="1"/>
    <col min="12035" max="12035" width="10.07421875" style="971" customWidth="1"/>
    <col min="12036" max="12036" width="12.61328125" style="971" customWidth="1"/>
    <col min="12037" max="12037" width="10.23046875" style="971" customWidth="1"/>
    <col min="12038" max="12038" width="12.4609375" style="971" customWidth="1"/>
    <col min="12039" max="12039" width="10.921875" style="971" customWidth="1"/>
    <col min="12040" max="12040" width="11.765625" style="971" customWidth="1"/>
    <col min="12041" max="12041" width="6.4609375" style="971" customWidth="1"/>
    <col min="12042" max="12288" width="8.765625" style="971"/>
    <col min="12289" max="12289" width="4.69140625" style="971" customWidth="1"/>
    <col min="12290" max="12290" width="48" style="971" customWidth="1"/>
    <col min="12291" max="12291" width="10.07421875" style="971" customWidth="1"/>
    <col min="12292" max="12292" width="12.61328125" style="971" customWidth="1"/>
    <col min="12293" max="12293" width="10.23046875" style="971" customWidth="1"/>
    <col min="12294" max="12294" width="12.4609375" style="971" customWidth="1"/>
    <col min="12295" max="12295" width="10.921875" style="971" customWidth="1"/>
    <col min="12296" max="12296" width="11.765625" style="971" customWidth="1"/>
    <col min="12297" max="12297" width="6.4609375" style="971" customWidth="1"/>
    <col min="12298" max="12544" width="8.765625" style="971"/>
    <col min="12545" max="12545" width="4.69140625" style="971" customWidth="1"/>
    <col min="12546" max="12546" width="48" style="971" customWidth="1"/>
    <col min="12547" max="12547" width="10.07421875" style="971" customWidth="1"/>
    <col min="12548" max="12548" width="12.61328125" style="971" customWidth="1"/>
    <col min="12549" max="12549" width="10.23046875" style="971" customWidth="1"/>
    <col min="12550" max="12550" width="12.4609375" style="971" customWidth="1"/>
    <col min="12551" max="12551" width="10.921875" style="971" customWidth="1"/>
    <col min="12552" max="12552" width="11.765625" style="971" customWidth="1"/>
    <col min="12553" max="12553" width="6.4609375" style="971" customWidth="1"/>
    <col min="12554" max="12800" width="8.765625" style="971"/>
    <col min="12801" max="12801" width="4.69140625" style="971" customWidth="1"/>
    <col min="12802" max="12802" width="48" style="971" customWidth="1"/>
    <col min="12803" max="12803" width="10.07421875" style="971" customWidth="1"/>
    <col min="12804" max="12804" width="12.61328125" style="971" customWidth="1"/>
    <col min="12805" max="12805" width="10.23046875" style="971" customWidth="1"/>
    <col min="12806" max="12806" width="12.4609375" style="971" customWidth="1"/>
    <col min="12807" max="12807" width="10.921875" style="971" customWidth="1"/>
    <col min="12808" max="12808" width="11.765625" style="971" customWidth="1"/>
    <col min="12809" max="12809" width="6.4609375" style="971" customWidth="1"/>
    <col min="12810" max="13056" width="8.765625" style="971"/>
    <col min="13057" max="13057" width="4.69140625" style="971" customWidth="1"/>
    <col min="13058" max="13058" width="48" style="971" customWidth="1"/>
    <col min="13059" max="13059" width="10.07421875" style="971" customWidth="1"/>
    <col min="13060" max="13060" width="12.61328125" style="971" customWidth="1"/>
    <col min="13061" max="13061" width="10.23046875" style="971" customWidth="1"/>
    <col min="13062" max="13062" width="12.4609375" style="971" customWidth="1"/>
    <col min="13063" max="13063" width="10.921875" style="971" customWidth="1"/>
    <col min="13064" max="13064" width="11.765625" style="971" customWidth="1"/>
    <col min="13065" max="13065" width="6.4609375" style="971" customWidth="1"/>
    <col min="13066" max="13312" width="8.765625" style="971"/>
    <col min="13313" max="13313" width="4.69140625" style="971" customWidth="1"/>
    <col min="13314" max="13314" width="48" style="971" customWidth="1"/>
    <col min="13315" max="13315" width="10.07421875" style="971" customWidth="1"/>
    <col min="13316" max="13316" width="12.61328125" style="971" customWidth="1"/>
    <col min="13317" max="13317" width="10.23046875" style="971" customWidth="1"/>
    <col min="13318" max="13318" width="12.4609375" style="971" customWidth="1"/>
    <col min="13319" max="13319" width="10.921875" style="971" customWidth="1"/>
    <col min="13320" max="13320" width="11.765625" style="971" customWidth="1"/>
    <col min="13321" max="13321" width="6.4609375" style="971" customWidth="1"/>
    <col min="13322" max="13568" width="8.765625" style="971"/>
    <col min="13569" max="13569" width="4.69140625" style="971" customWidth="1"/>
    <col min="13570" max="13570" width="48" style="971" customWidth="1"/>
    <col min="13571" max="13571" width="10.07421875" style="971" customWidth="1"/>
    <col min="13572" max="13572" width="12.61328125" style="971" customWidth="1"/>
    <col min="13573" max="13573" width="10.23046875" style="971" customWidth="1"/>
    <col min="13574" max="13574" width="12.4609375" style="971" customWidth="1"/>
    <col min="13575" max="13575" width="10.921875" style="971" customWidth="1"/>
    <col min="13576" max="13576" width="11.765625" style="971" customWidth="1"/>
    <col min="13577" max="13577" width="6.4609375" style="971" customWidth="1"/>
    <col min="13578" max="13824" width="8.765625" style="971"/>
    <col min="13825" max="13825" width="4.69140625" style="971" customWidth="1"/>
    <col min="13826" max="13826" width="48" style="971" customWidth="1"/>
    <col min="13827" max="13827" width="10.07421875" style="971" customWidth="1"/>
    <col min="13828" max="13828" width="12.61328125" style="971" customWidth="1"/>
    <col min="13829" max="13829" width="10.23046875" style="971" customWidth="1"/>
    <col min="13830" max="13830" width="12.4609375" style="971" customWidth="1"/>
    <col min="13831" max="13831" width="10.921875" style="971" customWidth="1"/>
    <col min="13832" max="13832" width="11.765625" style="971" customWidth="1"/>
    <col min="13833" max="13833" width="6.4609375" style="971" customWidth="1"/>
    <col min="13834" max="14080" width="8.765625" style="971"/>
    <col min="14081" max="14081" width="4.69140625" style="971" customWidth="1"/>
    <col min="14082" max="14082" width="48" style="971" customWidth="1"/>
    <col min="14083" max="14083" width="10.07421875" style="971" customWidth="1"/>
    <col min="14084" max="14084" width="12.61328125" style="971" customWidth="1"/>
    <col min="14085" max="14085" width="10.23046875" style="971" customWidth="1"/>
    <col min="14086" max="14086" width="12.4609375" style="971" customWidth="1"/>
    <col min="14087" max="14087" width="10.921875" style="971" customWidth="1"/>
    <col min="14088" max="14088" width="11.765625" style="971" customWidth="1"/>
    <col min="14089" max="14089" width="6.4609375" style="971" customWidth="1"/>
    <col min="14090" max="14336" width="8.765625" style="971"/>
    <col min="14337" max="14337" width="4.69140625" style="971" customWidth="1"/>
    <col min="14338" max="14338" width="48" style="971" customWidth="1"/>
    <col min="14339" max="14339" width="10.07421875" style="971" customWidth="1"/>
    <col min="14340" max="14340" width="12.61328125" style="971" customWidth="1"/>
    <col min="14341" max="14341" width="10.23046875" style="971" customWidth="1"/>
    <col min="14342" max="14342" width="12.4609375" style="971" customWidth="1"/>
    <col min="14343" max="14343" width="10.921875" style="971" customWidth="1"/>
    <col min="14344" max="14344" width="11.765625" style="971" customWidth="1"/>
    <col min="14345" max="14345" width="6.4609375" style="971" customWidth="1"/>
    <col min="14346" max="14592" width="8.765625" style="971"/>
    <col min="14593" max="14593" width="4.69140625" style="971" customWidth="1"/>
    <col min="14594" max="14594" width="48" style="971" customWidth="1"/>
    <col min="14595" max="14595" width="10.07421875" style="971" customWidth="1"/>
    <col min="14596" max="14596" width="12.61328125" style="971" customWidth="1"/>
    <col min="14597" max="14597" width="10.23046875" style="971" customWidth="1"/>
    <col min="14598" max="14598" width="12.4609375" style="971" customWidth="1"/>
    <col min="14599" max="14599" width="10.921875" style="971" customWidth="1"/>
    <col min="14600" max="14600" width="11.765625" style="971" customWidth="1"/>
    <col min="14601" max="14601" width="6.4609375" style="971" customWidth="1"/>
    <col min="14602" max="14848" width="8.765625" style="971"/>
    <col min="14849" max="14849" width="4.69140625" style="971" customWidth="1"/>
    <col min="14850" max="14850" width="48" style="971" customWidth="1"/>
    <col min="14851" max="14851" width="10.07421875" style="971" customWidth="1"/>
    <col min="14852" max="14852" width="12.61328125" style="971" customWidth="1"/>
    <col min="14853" max="14853" width="10.23046875" style="971" customWidth="1"/>
    <col min="14854" max="14854" width="12.4609375" style="971" customWidth="1"/>
    <col min="14855" max="14855" width="10.921875" style="971" customWidth="1"/>
    <col min="14856" max="14856" width="11.765625" style="971" customWidth="1"/>
    <col min="14857" max="14857" width="6.4609375" style="971" customWidth="1"/>
    <col min="14858" max="15104" width="8.765625" style="971"/>
    <col min="15105" max="15105" width="4.69140625" style="971" customWidth="1"/>
    <col min="15106" max="15106" width="48" style="971" customWidth="1"/>
    <col min="15107" max="15107" width="10.07421875" style="971" customWidth="1"/>
    <col min="15108" max="15108" width="12.61328125" style="971" customWidth="1"/>
    <col min="15109" max="15109" width="10.23046875" style="971" customWidth="1"/>
    <col min="15110" max="15110" width="12.4609375" style="971" customWidth="1"/>
    <col min="15111" max="15111" width="10.921875" style="971" customWidth="1"/>
    <col min="15112" max="15112" width="11.765625" style="971" customWidth="1"/>
    <col min="15113" max="15113" width="6.4609375" style="971" customWidth="1"/>
    <col min="15114" max="15360" width="8.765625" style="971"/>
    <col min="15361" max="15361" width="4.69140625" style="971" customWidth="1"/>
    <col min="15362" max="15362" width="48" style="971" customWidth="1"/>
    <col min="15363" max="15363" width="10.07421875" style="971" customWidth="1"/>
    <col min="15364" max="15364" width="12.61328125" style="971" customWidth="1"/>
    <col min="15365" max="15365" width="10.23046875" style="971" customWidth="1"/>
    <col min="15366" max="15366" width="12.4609375" style="971" customWidth="1"/>
    <col min="15367" max="15367" width="10.921875" style="971" customWidth="1"/>
    <col min="15368" max="15368" width="11.765625" style="971" customWidth="1"/>
    <col min="15369" max="15369" width="6.4609375" style="971" customWidth="1"/>
    <col min="15370" max="15616" width="8.765625" style="971"/>
    <col min="15617" max="15617" width="4.69140625" style="971" customWidth="1"/>
    <col min="15618" max="15618" width="48" style="971" customWidth="1"/>
    <col min="15619" max="15619" width="10.07421875" style="971" customWidth="1"/>
    <col min="15620" max="15620" width="12.61328125" style="971" customWidth="1"/>
    <col min="15621" max="15621" width="10.23046875" style="971" customWidth="1"/>
    <col min="15622" max="15622" width="12.4609375" style="971" customWidth="1"/>
    <col min="15623" max="15623" width="10.921875" style="971" customWidth="1"/>
    <col min="15624" max="15624" width="11.765625" style="971" customWidth="1"/>
    <col min="15625" max="15625" width="6.4609375" style="971" customWidth="1"/>
    <col min="15626" max="15872" width="8.765625" style="971"/>
    <col min="15873" max="15873" width="4.69140625" style="971" customWidth="1"/>
    <col min="15874" max="15874" width="48" style="971" customWidth="1"/>
    <col min="15875" max="15875" width="10.07421875" style="971" customWidth="1"/>
    <col min="15876" max="15876" width="12.61328125" style="971" customWidth="1"/>
    <col min="15877" max="15877" width="10.23046875" style="971" customWidth="1"/>
    <col min="15878" max="15878" width="12.4609375" style="971" customWidth="1"/>
    <col min="15879" max="15879" width="10.921875" style="971" customWidth="1"/>
    <col min="15880" max="15880" width="11.765625" style="971" customWidth="1"/>
    <col min="15881" max="15881" width="6.4609375" style="971" customWidth="1"/>
    <col min="15882" max="16128" width="8.765625" style="971"/>
    <col min="16129" max="16129" width="4.69140625" style="971" customWidth="1"/>
    <col min="16130" max="16130" width="48" style="971" customWidth="1"/>
    <col min="16131" max="16131" width="10.07421875" style="971" customWidth="1"/>
    <col min="16132" max="16132" width="12.61328125" style="971" customWidth="1"/>
    <col min="16133" max="16133" width="10.23046875" style="971" customWidth="1"/>
    <col min="16134" max="16134" width="12.4609375" style="971" customWidth="1"/>
    <col min="16135" max="16135" width="10.921875" style="971" customWidth="1"/>
    <col min="16136" max="16136" width="11.765625" style="971" customWidth="1"/>
    <col min="16137" max="16137" width="6.4609375" style="971" customWidth="1"/>
    <col min="16138" max="16384" width="8.765625" style="971"/>
  </cols>
  <sheetData>
    <row r="1" spans="1:16384" s="1063" customFormat="1">
      <c r="A1" s="1462" t="s">
        <v>2219</v>
      </c>
      <c r="B1" s="1462"/>
      <c r="D1" s="1064"/>
      <c r="F1" s="1463" t="s">
        <v>877</v>
      </c>
      <c r="G1" s="1463"/>
      <c r="H1" s="1463"/>
      <c r="I1" s="1463"/>
    </row>
    <row r="2" spans="1:16384">
      <c r="A2" s="1065"/>
    </row>
    <row r="3" spans="1:16384">
      <c r="A3" s="1464" t="s">
        <v>4000</v>
      </c>
      <c r="B3" s="1464"/>
      <c r="C3" s="1464"/>
      <c r="D3" s="1464"/>
      <c r="E3" s="1464"/>
      <c r="F3" s="1464"/>
      <c r="G3" s="1464"/>
      <c r="H3" s="1464"/>
      <c r="I3" s="1464"/>
    </row>
    <row r="4" spans="1:16384" ht="25.5" customHeight="1">
      <c r="H4" s="1465" t="s">
        <v>625</v>
      </c>
      <c r="I4" s="1465"/>
    </row>
    <row r="5" spans="1:16384" s="1067" customFormat="1" ht="59.25" customHeight="1">
      <c r="A5" s="1466" t="s">
        <v>311</v>
      </c>
      <c r="B5" s="1466" t="s">
        <v>296</v>
      </c>
      <c r="C5" s="1466" t="s">
        <v>3988</v>
      </c>
      <c r="D5" s="1466"/>
      <c r="E5" s="1466" t="s">
        <v>2238</v>
      </c>
      <c r="F5" s="1466"/>
      <c r="G5" s="1466" t="s">
        <v>695</v>
      </c>
      <c r="H5" s="1466"/>
      <c r="I5" s="1466" t="s">
        <v>327</v>
      </c>
    </row>
    <row r="6" spans="1:16384" s="1067" customFormat="1">
      <c r="A6" s="1466"/>
      <c r="B6" s="1466"/>
      <c r="C6" s="1068" t="s">
        <v>696</v>
      </c>
      <c r="D6" s="1069" t="s">
        <v>697</v>
      </c>
      <c r="E6" s="1068" t="s">
        <v>696</v>
      </c>
      <c r="F6" s="1068" t="s">
        <v>697</v>
      </c>
      <c r="G6" s="1068" t="s">
        <v>696</v>
      </c>
      <c r="H6" s="1068" t="s">
        <v>697</v>
      </c>
      <c r="I6" s="1466"/>
    </row>
    <row r="7" spans="1:16384" s="1067" customFormat="1">
      <c r="A7" s="1068"/>
      <c r="B7" s="1068" t="s">
        <v>1244</v>
      </c>
      <c r="C7" s="1122"/>
      <c r="D7" s="1120">
        <f>D8+D19</f>
        <v>218863514293</v>
      </c>
      <c r="E7" s="1122"/>
      <c r="F7" s="1120">
        <f>F8+F19</f>
        <v>172101590773</v>
      </c>
      <c r="G7" s="1122"/>
      <c r="H7" s="1120">
        <f>D7-F7</f>
        <v>46761923520</v>
      </c>
      <c r="I7" s="1068"/>
    </row>
    <row r="8" spans="1:16384">
      <c r="A8" s="1068" t="s">
        <v>304</v>
      </c>
      <c r="B8" s="1070" t="s">
        <v>3989</v>
      </c>
      <c r="C8" s="1120"/>
      <c r="D8" s="1120">
        <f>D9+D12+D15+D18</f>
        <v>150139912182</v>
      </c>
      <c r="E8" s="1120"/>
      <c r="F8" s="1120">
        <f>F9+F12+F15+F18</f>
        <v>150139912182</v>
      </c>
      <c r="G8" s="1120"/>
      <c r="H8" s="1121">
        <f t="shared" ref="H8:H24" si="0">D8-F8</f>
        <v>0</v>
      </c>
      <c r="I8" s="1068"/>
    </row>
    <row r="9" spans="1:16384" s="1074" customFormat="1">
      <c r="A9" s="1071">
        <v>1</v>
      </c>
      <c r="B9" s="1072" t="s">
        <v>3990</v>
      </c>
      <c r="C9" s="1120"/>
      <c r="D9" s="1120">
        <f>D10+D11</f>
        <v>134942000</v>
      </c>
      <c r="E9" s="1120"/>
      <c r="F9" s="1120">
        <f>F10+F11</f>
        <v>134942000</v>
      </c>
      <c r="G9" s="1120"/>
      <c r="H9" s="1121">
        <f t="shared" si="0"/>
        <v>0</v>
      </c>
      <c r="I9" s="1073"/>
    </row>
    <row r="10" spans="1:16384" s="1077" customFormat="1" ht="18">
      <c r="A10" s="1073" t="s">
        <v>370</v>
      </c>
      <c r="B10" s="1075" t="s">
        <v>360</v>
      </c>
      <c r="C10" s="1121"/>
      <c r="D10" s="1121"/>
      <c r="E10" s="1121"/>
      <c r="F10" s="1121"/>
      <c r="G10" s="1121"/>
      <c r="H10" s="1121">
        <f t="shared" si="0"/>
        <v>0</v>
      </c>
      <c r="I10" s="1073"/>
    </row>
    <row r="11" spans="1:16384" s="1080" customFormat="1">
      <c r="A11" s="1078">
        <v>1.2</v>
      </c>
      <c r="B11" s="1079" t="s">
        <v>3991</v>
      </c>
      <c r="C11" s="1121"/>
      <c r="D11" s="1121">
        <v>134942000</v>
      </c>
      <c r="E11" s="1121"/>
      <c r="F11" s="1121">
        <v>134942000</v>
      </c>
      <c r="G11" s="1121"/>
      <c r="H11" s="1121">
        <f t="shared" si="0"/>
        <v>0</v>
      </c>
      <c r="I11" s="1076"/>
    </row>
    <row r="12" spans="1:16384" s="1074" customFormat="1">
      <c r="A12" s="1071">
        <v>2</v>
      </c>
      <c r="B12" s="1072" t="s">
        <v>3992</v>
      </c>
      <c r="C12" s="1120"/>
      <c r="D12" s="1120">
        <f>D13+D14</f>
        <v>72562332032</v>
      </c>
      <c r="E12" s="1120"/>
      <c r="F12" s="1120">
        <f>F13+F14</f>
        <v>72562332032</v>
      </c>
      <c r="G12" s="1120"/>
      <c r="H12" s="1121">
        <f t="shared" si="0"/>
        <v>0</v>
      </c>
      <c r="I12" s="1076"/>
    </row>
    <row r="13" spans="1:16384" s="1077" customFormat="1" ht="18">
      <c r="A13" s="1073">
        <v>2.1</v>
      </c>
      <c r="B13" s="1075" t="s">
        <v>360</v>
      </c>
      <c r="C13" s="1121"/>
      <c r="D13" s="1121">
        <v>72064969072</v>
      </c>
      <c r="E13" s="1121"/>
      <c r="F13" s="1121">
        <v>72064969072</v>
      </c>
      <c r="G13" s="1121"/>
      <c r="H13" s="1121">
        <f t="shared" si="0"/>
        <v>0</v>
      </c>
      <c r="I13" s="1073"/>
    </row>
    <row r="14" spans="1:16384" s="1080" customFormat="1">
      <c r="A14" s="1078">
        <v>2.2000000000000002</v>
      </c>
      <c r="B14" s="1079" t="s">
        <v>3991</v>
      </c>
      <c r="C14" s="1121"/>
      <c r="D14" s="1121">
        <v>497362960</v>
      </c>
      <c r="E14" s="1121"/>
      <c r="F14" s="1121">
        <v>497362960</v>
      </c>
      <c r="G14" s="1121"/>
      <c r="H14" s="1121">
        <f t="shared" si="0"/>
        <v>0</v>
      </c>
      <c r="I14" s="1076"/>
    </row>
    <row r="15" spans="1:16384" s="1074" customFormat="1">
      <c r="A15" s="1071">
        <v>3</v>
      </c>
      <c r="B15" s="1072" t="s">
        <v>2239</v>
      </c>
      <c r="C15" s="1120"/>
      <c r="D15" s="1120">
        <f>D16+D17</f>
        <v>69928429503</v>
      </c>
      <c r="E15" s="1120"/>
      <c r="F15" s="1120">
        <f>F16+F17</f>
        <v>69928429503</v>
      </c>
      <c r="G15" s="1120"/>
      <c r="H15" s="1121">
        <f t="shared" si="0"/>
        <v>0</v>
      </c>
      <c r="I15" s="1076"/>
      <c r="K15" s="1081"/>
    </row>
    <row r="16" spans="1:16384" s="1074" customFormat="1" ht="23.25" customHeight="1">
      <c r="A16" s="1073">
        <v>3.1</v>
      </c>
      <c r="B16" s="1075" t="s">
        <v>360</v>
      </c>
      <c r="C16" s="1123"/>
      <c r="D16" s="1121">
        <v>68115886807</v>
      </c>
      <c r="E16" s="1123"/>
      <c r="F16" s="1121">
        <v>68115886807</v>
      </c>
      <c r="G16" s="1123"/>
      <c r="H16" s="1121">
        <f t="shared" si="0"/>
        <v>0</v>
      </c>
      <c r="I16" s="1073"/>
      <c r="J16" s="1075" t="s">
        <v>360</v>
      </c>
      <c r="K16" s="1073">
        <v>2.1</v>
      </c>
      <c r="L16" s="1075" t="s">
        <v>360</v>
      </c>
      <c r="M16" s="1073">
        <v>2.1</v>
      </c>
      <c r="N16" s="1075" t="s">
        <v>360</v>
      </c>
      <c r="O16" s="1073">
        <v>2.1</v>
      </c>
      <c r="P16" s="1075" t="s">
        <v>360</v>
      </c>
      <c r="Q16" s="1073">
        <v>2.1</v>
      </c>
      <c r="R16" s="1075" t="s">
        <v>360</v>
      </c>
      <c r="S16" s="1073">
        <v>2.1</v>
      </c>
      <c r="T16" s="1075" t="s">
        <v>360</v>
      </c>
      <c r="U16" s="1073">
        <v>2.1</v>
      </c>
      <c r="V16" s="1075" t="s">
        <v>360</v>
      </c>
      <c r="W16" s="1073">
        <v>2.1</v>
      </c>
      <c r="X16" s="1075" t="s">
        <v>360</v>
      </c>
      <c r="Y16" s="1073">
        <v>2.1</v>
      </c>
      <c r="Z16" s="1075" t="s">
        <v>360</v>
      </c>
      <c r="AA16" s="1073">
        <v>2.1</v>
      </c>
      <c r="AB16" s="1075" t="s">
        <v>360</v>
      </c>
      <c r="AC16" s="1073">
        <v>2.1</v>
      </c>
      <c r="AD16" s="1075" t="s">
        <v>360</v>
      </c>
      <c r="AE16" s="1073">
        <v>2.1</v>
      </c>
      <c r="AF16" s="1075" t="s">
        <v>360</v>
      </c>
      <c r="AG16" s="1073">
        <v>2.1</v>
      </c>
      <c r="AH16" s="1075" t="s">
        <v>360</v>
      </c>
      <c r="AI16" s="1073">
        <v>2.1</v>
      </c>
      <c r="AJ16" s="1075" t="s">
        <v>360</v>
      </c>
      <c r="AK16" s="1073">
        <v>2.1</v>
      </c>
      <c r="AL16" s="1075" t="s">
        <v>360</v>
      </c>
      <c r="AM16" s="1073">
        <v>2.1</v>
      </c>
      <c r="AN16" s="1075" t="s">
        <v>360</v>
      </c>
      <c r="AO16" s="1073">
        <v>2.1</v>
      </c>
      <c r="AP16" s="1075" t="s">
        <v>360</v>
      </c>
      <c r="AQ16" s="1073">
        <v>2.1</v>
      </c>
      <c r="AR16" s="1075" t="s">
        <v>360</v>
      </c>
      <c r="AS16" s="1073">
        <v>2.1</v>
      </c>
      <c r="AT16" s="1075" t="s">
        <v>360</v>
      </c>
      <c r="AU16" s="1073">
        <v>2.1</v>
      </c>
      <c r="AV16" s="1075" t="s">
        <v>360</v>
      </c>
      <c r="AW16" s="1073">
        <v>2.1</v>
      </c>
      <c r="AX16" s="1075" t="s">
        <v>360</v>
      </c>
      <c r="AY16" s="1073">
        <v>2.1</v>
      </c>
      <c r="AZ16" s="1075" t="s">
        <v>360</v>
      </c>
      <c r="BA16" s="1073">
        <v>2.1</v>
      </c>
      <c r="BB16" s="1075" t="s">
        <v>360</v>
      </c>
      <c r="BC16" s="1073">
        <v>2.1</v>
      </c>
      <c r="BD16" s="1075" t="s">
        <v>360</v>
      </c>
      <c r="BE16" s="1073">
        <v>2.1</v>
      </c>
      <c r="BF16" s="1075" t="s">
        <v>360</v>
      </c>
      <c r="BG16" s="1073">
        <v>2.1</v>
      </c>
      <c r="BH16" s="1075" t="s">
        <v>360</v>
      </c>
      <c r="BI16" s="1073">
        <v>2.1</v>
      </c>
      <c r="BJ16" s="1075" t="s">
        <v>360</v>
      </c>
      <c r="BK16" s="1073">
        <v>2.1</v>
      </c>
      <c r="BL16" s="1075" t="s">
        <v>360</v>
      </c>
      <c r="BM16" s="1073">
        <v>2.1</v>
      </c>
      <c r="BN16" s="1075" t="s">
        <v>360</v>
      </c>
      <c r="BO16" s="1073">
        <v>2.1</v>
      </c>
      <c r="BP16" s="1075" t="s">
        <v>360</v>
      </c>
      <c r="BQ16" s="1073">
        <v>2.1</v>
      </c>
      <c r="BR16" s="1075" t="s">
        <v>360</v>
      </c>
      <c r="BS16" s="1073">
        <v>2.1</v>
      </c>
      <c r="BT16" s="1075" t="s">
        <v>360</v>
      </c>
      <c r="BU16" s="1073">
        <v>2.1</v>
      </c>
      <c r="BV16" s="1075" t="s">
        <v>360</v>
      </c>
      <c r="BW16" s="1073">
        <v>2.1</v>
      </c>
      <c r="BX16" s="1075" t="s">
        <v>360</v>
      </c>
      <c r="BY16" s="1073">
        <v>2.1</v>
      </c>
      <c r="BZ16" s="1075" t="s">
        <v>360</v>
      </c>
      <c r="CA16" s="1073">
        <v>2.1</v>
      </c>
      <c r="CB16" s="1075" t="s">
        <v>360</v>
      </c>
      <c r="CC16" s="1073">
        <v>2.1</v>
      </c>
      <c r="CD16" s="1075" t="s">
        <v>360</v>
      </c>
      <c r="CE16" s="1073">
        <v>2.1</v>
      </c>
      <c r="CF16" s="1075" t="s">
        <v>360</v>
      </c>
      <c r="CG16" s="1073">
        <v>2.1</v>
      </c>
      <c r="CH16" s="1075" t="s">
        <v>360</v>
      </c>
      <c r="CI16" s="1073">
        <v>2.1</v>
      </c>
      <c r="CJ16" s="1075" t="s">
        <v>360</v>
      </c>
      <c r="CK16" s="1073">
        <v>2.1</v>
      </c>
      <c r="CL16" s="1075" t="s">
        <v>360</v>
      </c>
      <c r="CM16" s="1073">
        <v>2.1</v>
      </c>
      <c r="CN16" s="1075" t="s">
        <v>360</v>
      </c>
      <c r="CO16" s="1073">
        <v>2.1</v>
      </c>
      <c r="CP16" s="1075" t="s">
        <v>360</v>
      </c>
      <c r="CQ16" s="1073">
        <v>2.1</v>
      </c>
      <c r="CR16" s="1075" t="s">
        <v>360</v>
      </c>
      <c r="CS16" s="1073">
        <v>2.1</v>
      </c>
      <c r="CT16" s="1075" t="s">
        <v>360</v>
      </c>
      <c r="CU16" s="1073">
        <v>2.1</v>
      </c>
      <c r="CV16" s="1075" t="s">
        <v>360</v>
      </c>
      <c r="CW16" s="1073">
        <v>2.1</v>
      </c>
      <c r="CX16" s="1075" t="s">
        <v>360</v>
      </c>
      <c r="CY16" s="1073">
        <v>2.1</v>
      </c>
      <c r="CZ16" s="1075" t="s">
        <v>360</v>
      </c>
      <c r="DA16" s="1073">
        <v>2.1</v>
      </c>
      <c r="DB16" s="1075" t="s">
        <v>360</v>
      </c>
      <c r="DC16" s="1073">
        <v>2.1</v>
      </c>
      <c r="DD16" s="1075" t="s">
        <v>360</v>
      </c>
      <c r="DE16" s="1073">
        <v>2.1</v>
      </c>
      <c r="DF16" s="1075" t="s">
        <v>360</v>
      </c>
      <c r="DG16" s="1073">
        <v>2.1</v>
      </c>
      <c r="DH16" s="1075" t="s">
        <v>360</v>
      </c>
      <c r="DI16" s="1073">
        <v>2.1</v>
      </c>
      <c r="DJ16" s="1075" t="s">
        <v>360</v>
      </c>
      <c r="DK16" s="1073">
        <v>2.1</v>
      </c>
      <c r="DL16" s="1075" t="s">
        <v>360</v>
      </c>
      <c r="DM16" s="1073">
        <v>2.1</v>
      </c>
      <c r="DN16" s="1075" t="s">
        <v>360</v>
      </c>
      <c r="DO16" s="1073">
        <v>2.1</v>
      </c>
      <c r="DP16" s="1075" t="s">
        <v>360</v>
      </c>
      <c r="DQ16" s="1073">
        <v>2.1</v>
      </c>
      <c r="DR16" s="1075" t="s">
        <v>360</v>
      </c>
      <c r="DS16" s="1073">
        <v>2.1</v>
      </c>
      <c r="DT16" s="1075" t="s">
        <v>360</v>
      </c>
      <c r="DU16" s="1073">
        <v>2.1</v>
      </c>
      <c r="DV16" s="1075" t="s">
        <v>360</v>
      </c>
      <c r="DW16" s="1073">
        <v>2.1</v>
      </c>
      <c r="DX16" s="1075" t="s">
        <v>360</v>
      </c>
      <c r="DY16" s="1073">
        <v>2.1</v>
      </c>
      <c r="DZ16" s="1075" t="s">
        <v>360</v>
      </c>
      <c r="EA16" s="1073">
        <v>2.1</v>
      </c>
      <c r="EB16" s="1075" t="s">
        <v>360</v>
      </c>
      <c r="EC16" s="1073">
        <v>2.1</v>
      </c>
      <c r="ED16" s="1075" t="s">
        <v>360</v>
      </c>
      <c r="EE16" s="1073">
        <v>2.1</v>
      </c>
      <c r="EF16" s="1075" t="s">
        <v>360</v>
      </c>
      <c r="EG16" s="1073">
        <v>2.1</v>
      </c>
      <c r="EH16" s="1075" t="s">
        <v>360</v>
      </c>
      <c r="EI16" s="1073">
        <v>2.1</v>
      </c>
      <c r="EJ16" s="1075" t="s">
        <v>360</v>
      </c>
      <c r="EK16" s="1073">
        <v>2.1</v>
      </c>
      <c r="EL16" s="1075" t="s">
        <v>360</v>
      </c>
      <c r="EM16" s="1073">
        <v>2.1</v>
      </c>
      <c r="EN16" s="1075" t="s">
        <v>360</v>
      </c>
      <c r="EO16" s="1073">
        <v>2.1</v>
      </c>
      <c r="EP16" s="1075" t="s">
        <v>360</v>
      </c>
      <c r="EQ16" s="1073">
        <v>2.1</v>
      </c>
      <c r="ER16" s="1075" t="s">
        <v>360</v>
      </c>
      <c r="ES16" s="1073">
        <v>2.1</v>
      </c>
      <c r="ET16" s="1075" t="s">
        <v>360</v>
      </c>
      <c r="EU16" s="1073">
        <v>2.1</v>
      </c>
      <c r="EV16" s="1075" t="s">
        <v>360</v>
      </c>
      <c r="EW16" s="1073">
        <v>2.1</v>
      </c>
      <c r="EX16" s="1075" t="s">
        <v>360</v>
      </c>
      <c r="EY16" s="1073">
        <v>2.1</v>
      </c>
      <c r="EZ16" s="1075" t="s">
        <v>360</v>
      </c>
      <c r="FA16" s="1073">
        <v>2.1</v>
      </c>
      <c r="FB16" s="1075" t="s">
        <v>360</v>
      </c>
      <c r="FC16" s="1073">
        <v>2.1</v>
      </c>
      <c r="FD16" s="1075" t="s">
        <v>360</v>
      </c>
      <c r="FE16" s="1073">
        <v>2.1</v>
      </c>
      <c r="FF16" s="1075" t="s">
        <v>360</v>
      </c>
      <c r="FG16" s="1073">
        <v>2.1</v>
      </c>
      <c r="FH16" s="1075" t="s">
        <v>360</v>
      </c>
      <c r="FI16" s="1073">
        <v>2.1</v>
      </c>
      <c r="FJ16" s="1075" t="s">
        <v>360</v>
      </c>
      <c r="FK16" s="1073">
        <v>2.1</v>
      </c>
      <c r="FL16" s="1075" t="s">
        <v>360</v>
      </c>
      <c r="FM16" s="1073">
        <v>2.1</v>
      </c>
      <c r="FN16" s="1075" t="s">
        <v>360</v>
      </c>
      <c r="FO16" s="1073">
        <v>2.1</v>
      </c>
      <c r="FP16" s="1075" t="s">
        <v>360</v>
      </c>
      <c r="FQ16" s="1073">
        <v>2.1</v>
      </c>
      <c r="FR16" s="1075" t="s">
        <v>360</v>
      </c>
      <c r="FS16" s="1073">
        <v>2.1</v>
      </c>
      <c r="FT16" s="1075" t="s">
        <v>360</v>
      </c>
      <c r="FU16" s="1073">
        <v>2.1</v>
      </c>
      <c r="FV16" s="1075" t="s">
        <v>360</v>
      </c>
      <c r="FW16" s="1073">
        <v>2.1</v>
      </c>
      <c r="FX16" s="1075" t="s">
        <v>360</v>
      </c>
      <c r="FY16" s="1073">
        <v>2.1</v>
      </c>
      <c r="FZ16" s="1075" t="s">
        <v>360</v>
      </c>
      <c r="GA16" s="1073">
        <v>2.1</v>
      </c>
      <c r="GB16" s="1075" t="s">
        <v>360</v>
      </c>
      <c r="GC16" s="1073">
        <v>2.1</v>
      </c>
      <c r="GD16" s="1075" t="s">
        <v>360</v>
      </c>
      <c r="GE16" s="1073">
        <v>2.1</v>
      </c>
      <c r="GF16" s="1075" t="s">
        <v>360</v>
      </c>
      <c r="GG16" s="1073">
        <v>2.1</v>
      </c>
      <c r="GH16" s="1075" t="s">
        <v>360</v>
      </c>
      <c r="GI16" s="1073">
        <v>2.1</v>
      </c>
      <c r="GJ16" s="1075" t="s">
        <v>360</v>
      </c>
      <c r="GK16" s="1073">
        <v>2.1</v>
      </c>
      <c r="GL16" s="1075" t="s">
        <v>360</v>
      </c>
      <c r="GM16" s="1073">
        <v>2.1</v>
      </c>
      <c r="GN16" s="1075" t="s">
        <v>360</v>
      </c>
      <c r="GO16" s="1073">
        <v>2.1</v>
      </c>
      <c r="GP16" s="1075" t="s">
        <v>360</v>
      </c>
      <c r="GQ16" s="1073">
        <v>2.1</v>
      </c>
      <c r="GR16" s="1075" t="s">
        <v>360</v>
      </c>
      <c r="GS16" s="1073">
        <v>2.1</v>
      </c>
      <c r="GT16" s="1075" t="s">
        <v>360</v>
      </c>
      <c r="GU16" s="1073">
        <v>2.1</v>
      </c>
      <c r="GV16" s="1075" t="s">
        <v>360</v>
      </c>
      <c r="GW16" s="1073">
        <v>2.1</v>
      </c>
      <c r="GX16" s="1075" t="s">
        <v>360</v>
      </c>
      <c r="GY16" s="1073">
        <v>2.1</v>
      </c>
      <c r="GZ16" s="1075" t="s">
        <v>360</v>
      </c>
      <c r="HA16" s="1073">
        <v>2.1</v>
      </c>
      <c r="HB16" s="1075" t="s">
        <v>360</v>
      </c>
      <c r="HC16" s="1073">
        <v>2.1</v>
      </c>
      <c r="HD16" s="1075" t="s">
        <v>360</v>
      </c>
      <c r="HE16" s="1073">
        <v>2.1</v>
      </c>
      <c r="HF16" s="1075" t="s">
        <v>360</v>
      </c>
      <c r="HG16" s="1073">
        <v>2.1</v>
      </c>
      <c r="HH16" s="1075" t="s">
        <v>360</v>
      </c>
      <c r="HI16" s="1073">
        <v>2.1</v>
      </c>
      <c r="HJ16" s="1075" t="s">
        <v>360</v>
      </c>
      <c r="HK16" s="1073">
        <v>2.1</v>
      </c>
      <c r="HL16" s="1075" t="s">
        <v>360</v>
      </c>
      <c r="HM16" s="1073">
        <v>2.1</v>
      </c>
      <c r="HN16" s="1075" t="s">
        <v>360</v>
      </c>
      <c r="HO16" s="1073">
        <v>2.1</v>
      </c>
      <c r="HP16" s="1075" t="s">
        <v>360</v>
      </c>
      <c r="HQ16" s="1073">
        <v>2.1</v>
      </c>
      <c r="HR16" s="1075" t="s">
        <v>360</v>
      </c>
      <c r="HS16" s="1073">
        <v>2.1</v>
      </c>
      <c r="HT16" s="1075" t="s">
        <v>360</v>
      </c>
      <c r="HU16" s="1073">
        <v>2.1</v>
      </c>
      <c r="HV16" s="1075" t="s">
        <v>360</v>
      </c>
      <c r="HW16" s="1073">
        <v>2.1</v>
      </c>
      <c r="HX16" s="1075" t="s">
        <v>360</v>
      </c>
      <c r="HY16" s="1073">
        <v>2.1</v>
      </c>
      <c r="HZ16" s="1075" t="s">
        <v>360</v>
      </c>
      <c r="IA16" s="1073">
        <v>2.1</v>
      </c>
      <c r="IB16" s="1075" t="s">
        <v>360</v>
      </c>
      <c r="IC16" s="1073">
        <v>2.1</v>
      </c>
      <c r="ID16" s="1075" t="s">
        <v>360</v>
      </c>
      <c r="IE16" s="1073">
        <v>2.1</v>
      </c>
      <c r="IF16" s="1075" t="s">
        <v>360</v>
      </c>
      <c r="IG16" s="1073">
        <v>2.1</v>
      </c>
      <c r="IH16" s="1075" t="s">
        <v>360</v>
      </c>
      <c r="II16" s="1073">
        <v>2.1</v>
      </c>
      <c r="IJ16" s="1075" t="s">
        <v>360</v>
      </c>
      <c r="IK16" s="1073">
        <v>2.1</v>
      </c>
      <c r="IL16" s="1075" t="s">
        <v>360</v>
      </c>
      <c r="IM16" s="1073">
        <v>2.1</v>
      </c>
      <c r="IN16" s="1075" t="s">
        <v>360</v>
      </c>
      <c r="IO16" s="1073">
        <v>2.1</v>
      </c>
      <c r="IP16" s="1075" t="s">
        <v>360</v>
      </c>
      <c r="IQ16" s="1073">
        <v>2.1</v>
      </c>
      <c r="IR16" s="1075" t="s">
        <v>360</v>
      </c>
      <c r="IS16" s="1073">
        <v>2.1</v>
      </c>
      <c r="IT16" s="1075" t="s">
        <v>360</v>
      </c>
      <c r="IU16" s="1073">
        <v>2.1</v>
      </c>
      <c r="IV16" s="1075" t="s">
        <v>360</v>
      </c>
      <c r="IW16" s="1073">
        <v>2.1</v>
      </c>
      <c r="IX16" s="1075" t="s">
        <v>360</v>
      </c>
      <c r="IY16" s="1073">
        <v>2.1</v>
      </c>
      <c r="IZ16" s="1075" t="s">
        <v>360</v>
      </c>
      <c r="JA16" s="1073">
        <v>2.1</v>
      </c>
      <c r="JB16" s="1075" t="s">
        <v>360</v>
      </c>
      <c r="JC16" s="1073">
        <v>2.1</v>
      </c>
      <c r="JD16" s="1075" t="s">
        <v>360</v>
      </c>
      <c r="JE16" s="1073">
        <v>2.1</v>
      </c>
      <c r="JF16" s="1075" t="s">
        <v>360</v>
      </c>
      <c r="JG16" s="1073">
        <v>2.1</v>
      </c>
      <c r="JH16" s="1075" t="s">
        <v>360</v>
      </c>
      <c r="JI16" s="1073">
        <v>2.1</v>
      </c>
      <c r="JJ16" s="1075" t="s">
        <v>360</v>
      </c>
      <c r="JK16" s="1073">
        <v>2.1</v>
      </c>
      <c r="JL16" s="1075" t="s">
        <v>360</v>
      </c>
      <c r="JM16" s="1073">
        <v>2.1</v>
      </c>
      <c r="JN16" s="1075" t="s">
        <v>360</v>
      </c>
      <c r="JO16" s="1073">
        <v>2.1</v>
      </c>
      <c r="JP16" s="1075" t="s">
        <v>360</v>
      </c>
      <c r="JQ16" s="1073">
        <v>2.1</v>
      </c>
      <c r="JR16" s="1075" t="s">
        <v>360</v>
      </c>
      <c r="JS16" s="1073">
        <v>2.1</v>
      </c>
      <c r="JT16" s="1075" t="s">
        <v>360</v>
      </c>
      <c r="JU16" s="1073">
        <v>2.1</v>
      </c>
      <c r="JV16" s="1075" t="s">
        <v>360</v>
      </c>
      <c r="JW16" s="1073">
        <v>2.1</v>
      </c>
      <c r="JX16" s="1075" t="s">
        <v>360</v>
      </c>
      <c r="JY16" s="1073">
        <v>2.1</v>
      </c>
      <c r="JZ16" s="1075" t="s">
        <v>360</v>
      </c>
      <c r="KA16" s="1073">
        <v>2.1</v>
      </c>
      <c r="KB16" s="1075" t="s">
        <v>360</v>
      </c>
      <c r="KC16" s="1073">
        <v>2.1</v>
      </c>
      <c r="KD16" s="1075" t="s">
        <v>360</v>
      </c>
      <c r="KE16" s="1073">
        <v>2.1</v>
      </c>
      <c r="KF16" s="1075" t="s">
        <v>360</v>
      </c>
      <c r="KG16" s="1073">
        <v>2.1</v>
      </c>
      <c r="KH16" s="1075" t="s">
        <v>360</v>
      </c>
      <c r="KI16" s="1073">
        <v>2.1</v>
      </c>
      <c r="KJ16" s="1075" t="s">
        <v>360</v>
      </c>
      <c r="KK16" s="1073">
        <v>2.1</v>
      </c>
      <c r="KL16" s="1075" t="s">
        <v>360</v>
      </c>
      <c r="KM16" s="1073">
        <v>2.1</v>
      </c>
      <c r="KN16" s="1075" t="s">
        <v>360</v>
      </c>
      <c r="KO16" s="1073">
        <v>2.1</v>
      </c>
      <c r="KP16" s="1075" t="s">
        <v>360</v>
      </c>
      <c r="KQ16" s="1073">
        <v>2.1</v>
      </c>
      <c r="KR16" s="1075" t="s">
        <v>360</v>
      </c>
      <c r="KS16" s="1073">
        <v>2.1</v>
      </c>
      <c r="KT16" s="1075" t="s">
        <v>360</v>
      </c>
      <c r="KU16" s="1073">
        <v>2.1</v>
      </c>
      <c r="KV16" s="1075" t="s">
        <v>360</v>
      </c>
      <c r="KW16" s="1073">
        <v>2.1</v>
      </c>
      <c r="KX16" s="1075" t="s">
        <v>360</v>
      </c>
      <c r="KY16" s="1073">
        <v>2.1</v>
      </c>
      <c r="KZ16" s="1075" t="s">
        <v>360</v>
      </c>
      <c r="LA16" s="1073">
        <v>2.1</v>
      </c>
      <c r="LB16" s="1075" t="s">
        <v>360</v>
      </c>
      <c r="LC16" s="1073">
        <v>2.1</v>
      </c>
      <c r="LD16" s="1075" t="s">
        <v>360</v>
      </c>
      <c r="LE16" s="1073">
        <v>2.1</v>
      </c>
      <c r="LF16" s="1075" t="s">
        <v>360</v>
      </c>
      <c r="LG16" s="1073">
        <v>2.1</v>
      </c>
      <c r="LH16" s="1075" t="s">
        <v>360</v>
      </c>
      <c r="LI16" s="1073">
        <v>2.1</v>
      </c>
      <c r="LJ16" s="1075" t="s">
        <v>360</v>
      </c>
      <c r="LK16" s="1073">
        <v>2.1</v>
      </c>
      <c r="LL16" s="1075" t="s">
        <v>360</v>
      </c>
      <c r="LM16" s="1073">
        <v>2.1</v>
      </c>
      <c r="LN16" s="1075" t="s">
        <v>360</v>
      </c>
      <c r="LO16" s="1073">
        <v>2.1</v>
      </c>
      <c r="LP16" s="1075" t="s">
        <v>360</v>
      </c>
      <c r="LQ16" s="1073">
        <v>2.1</v>
      </c>
      <c r="LR16" s="1075" t="s">
        <v>360</v>
      </c>
      <c r="LS16" s="1073">
        <v>2.1</v>
      </c>
      <c r="LT16" s="1075" t="s">
        <v>360</v>
      </c>
      <c r="LU16" s="1073">
        <v>2.1</v>
      </c>
      <c r="LV16" s="1075" t="s">
        <v>360</v>
      </c>
      <c r="LW16" s="1073">
        <v>2.1</v>
      </c>
      <c r="LX16" s="1075" t="s">
        <v>360</v>
      </c>
      <c r="LY16" s="1073">
        <v>2.1</v>
      </c>
      <c r="LZ16" s="1075" t="s">
        <v>360</v>
      </c>
      <c r="MA16" s="1073">
        <v>2.1</v>
      </c>
      <c r="MB16" s="1075" t="s">
        <v>360</v>
      </c>
      <c r="MC16" s="1073">
        <v>2.1</v>
      </c>
      <c r="MD16" s="1075" t="s">
        <v>360</v>
      </c>
      <c r="ME16" s="1073">
        <v>2.1</v>
      </c>
      <c r="MF16" s="1075" t="s">
        <v>360</v>
      </c>
      <c r="MG16" s="1073">
        <v>2.1</v>
      </c>
      <c r="MH16" s="1075" t="s">
        <v>360</v>
      </c>
      <c r="MI16" s="1073">
        <v>2.1</v>
      </c>
      <c r="MJ16" s="1075" t="s">
        <v>360</v>
      </c>
      <c r="MK16" s="1073">
        <v>2.1</v>
      </c>
      <c r="ML16" s="1075" t="s">
        <v>360</v>
      </c>
      <c r="MM16" s="1073">
        <v>2.1</v>
      </c>
      <c r="MN16" s="1075" t="s">
        <v>360</v>
      </c>
      <c r="MO16" s="1073">
        <v>2.1</v>
      </c>
      <c r="MP16" s="1075" t="s">
        <v>360</v>
      </c>
      <c r="MQ16" s="1073">
        <v>2.1</v>
      </c>
      <c r="MR16" s="1075" t="s">
        <v>360</v>
      </c>
      <c r="MS16" s="1073">
        <v>2.1</v>
      </c>
      <c r="MT16" s="1075" t="s">
        <v>360</v>
      </c>
      <c r="MU16" s="1073">
        <v>2.1</v>
      </c>
      <c r="MV16" s="1075" t="s">
        <v>360</v>
      </c>
      <c r="MW16" s="1073">
        <v>2.1</v>
      </c>
      <c r="MX16" s="1075" t="s">
        <v>360</v>
      </c>
      <c r="MY16" s="1073">
        <v>2.1</v>
      </c>
      <c r="MZ16" s="1075" t="s">
        <v>360</v>
      </c>
      <c r="NA16" s="1073">
        <v>2.1</v>
      </c>
      <c r="NB16" s="1075" t="s">
        <v>360</v>
      </c>
      <c r="NC16" s="1073">
        <v>2.1</v>
      </c>
      <c r="ND16" s="1075" t="s">
        <v>360</v>
      </c>
      <c r="NE16" s="1073">
        <v>2.1</v>
      </c>
      <c r="NF16" s="1075" t="s">
        <v>360</v>
      </c>
      <c r="NG16" s="1073">
        <v>2.1</v>
      </c>
      <c r="NH16" s="1075" t="s">
        <v>360</v>
      </c>
      <c r="NI16" s="1073">
        <v>2.1</v>
      </c>
      <c r="NJ16" s="1075" t="s">
        <v>360</v>
      </c>
      <c r="NK16" s="1073">
        <v>2.1</v>
      </c>
      <c r="NL16" s="1075" t="s">
        <v>360</v>
      </c>
      <c r="NM16" s="1073">
        <v>2.1</v>
      </c>
      <c r="NN16" s="1075" t="s">
        <v>360</v>
      </c>
      <c r="NO16" s="1073">
        <v>2.1</v>
      </c>
      <c r="NP16" s="1075" t="s">
        <v>360</v>
      </c>
      <c r="NQ16" s="1073">
        <v>2.1</v>
      </c>
      <c r="NR16" s="1075" t="s">
        <v>360</v>
      </c>
      <c r="NS16" s="1073">
        <v>2.1</v>
      </c>
      <c r="NT16" s="1075" t="s">
        <v>360</v>
      </c>
      <c r="NU16" s="1073">
        <v>2.1</v>
      </c>
      <c r="NV16" s="1075" t="s">
        <v>360</v>
      </c>
      <c r="NW16" s="1073">
        <v>2.1</v>
      </c>
      <c r="NX16" s="1075" t="s">
        <v>360</v>
      </c>
      <c r="NY16" s="1073">
        <v>2.1</v>
      </c>
      <c r="NZ16" s="1075" t="s">
        <v>360</v>
      </c>
      <c r="OA16" s="1073">
        <v>2.1</v>
      </c>
      <c r="OB16" s="1075" t="s">
        <v>360</v>
      </c>
      <c r="OC16" s="1073">
        <v>2.1</v>
      </c>
      <c r="OD16" s="1075" t="s">
        <v>360</v>
      </c>
      <c r="OE16" s="1073">
        <v>2.1</v>
      </c>
      <c r="OF16" s="1075" t="s">
        <v>360</v>
      </c>
      <c r="OG16" s="1073">
        <v>2.1</v>
      </c>
      <c r="OH16" s="1075" t="s">
        <v>360</v>
      </c>
      <c r="OI16" s="1073">
        <v>2.1</v>
      </c>
      <c r="OJ16" s="1075" t="s">
        <v>360</v>
      </c>
      <c r="OK16" s="1073">
        <v>2.1</v>
      </c>
      <c r="OL16" s="1075" t="s">
        <v>360</v>
      </c>
      <c r="OM16" s="1073">
        <v>2.1</v>
      </c>
      <c r="ON16" s="1075" t="s">
        <v>360</v>
      </c>
      <c r="OO16" s="1073">
        <v>2.1</v>
      </c>
      <c r="OP16" s="1075" t="s">
        <v>360</v>
      </c>
      <c r="OQ16" s="1073">
        <v>2.1</v>
      </c>
      <c r="OR16" s="1075" t="s">
        <v>360</v>
      </c>
      <c r="OS16" s="1073">
        <v>2.1</v>
      </c>
      <c r="OT16" s="1075" t="s">
        <v>360</v>
      </c>
      <c r="OU16" s="1073">
        <v>2.1</v>
      </c>
      <c r="OV16" s="1075" t="s">
        <v>360</v>
      </c>
      <c r="OW16" s="1073">
        <v>2.1</v>
      </c>
      <c r="OX16" s="1075" t="s">
        <v>360</v>
      </c>
      <c r="OY16" s="1073">
        <v>2.1</v>
      </c>
      <c r="OZ16" s="1075" t="s">
        <v>360</v>
      </c>
      <c r="PA16" s="1073">
        <v>2.1</v>
      </c>
      <c r="PB16" s="1075" t="s">
        <v>360</v>
      </c>
      <c r="PC16" s="1073">
        <v>2.1</v>
      </c>
      <c r="PD16" s="1075" t="s">
        <v>360</v>
      </c>
      <c r="PE16" s="1073">
        <v>2.1</v>
      </c>
      <c r="PF16" s="1075" t="s">
        <v>360</v>
      </c>
      <c r="PG16" s="1073">
        <v>2.1</v>
      </c>
      <c r="PH16" s="1075" t="s">
        <v>360</v>
      </c>
      <c r="PI16" s="1073">
        <v>2.1</v>
      </c>
      <c r="PJ16" s="1075" t="s">
        <v>360</v>
      </c>
      <c r="PK16" s="1073">
        <v>2.1</v>
      </c>
      <c r="PL16" s="1075" t="s">
        <v>360</v>
      </c>
      <c r="PM16" s="1073">
        <v>2.1</v>
      </c>
      <c r="PN16" s="1075" t="s">
        <v>360</v>
      </c>
      <c r="PO16" s="1073">
        <v>2.1</v>
      </c>
      <c r="PP16" s="1075" t="s">
        <v>360</v>
      </c>
      <c r="PQ16" s="1073">
        <v>2.1</v>
      </c>
      <c r="PR16" s="1075" t="s">
        <v>360</v>
      </c>
      <c r="PS16" s="1073">
        <v>2.1</v>
      </c>
      <c r="PT16" s="1075" t="s">
        <v>360</v>
      </c>
      <c r="PU16" s="1073">
        <v>2.1</v>
      </c>
      <c r="PV16" s="1075" t="s">
        <v>360</v>
      </c>
      <c r="PW16" s="1073">
        <v>2.1</v>
      </c>
      <c r="PX16" s="1075" t="s">
        <v>360</v>
      </c>
      <c r="PY16" s="1073">
        <v>2.1</v>
      </c>
      <c r="PZ16" s="1075" t="s">
        <v>360</v>
      </c>
      <c r="QA16" s="1073">
        <v>2.1</v>
      </c>
      <c r="QB16" s="1075" t="s">
        <v>360</v>
      </c>
      <c r="QC16" s="1073">
        <v>2.1</v>
      </c>
      <c r="QD16" s="1075" t="s">
        <v>360</v>
      </c>
      <c r="QE16" s="1073">
        <v>2.1</v>
      </c>
      <c r="QF16" s="1075" t="s">
        <v>360</v>
      </c>
      <c r="QG16" s="1073">
        <v>2.1</v>
      </c>
      <c r="QH16" s="1075" t="s">
        <v>360</v>
      </c>
      <c r="QI16" s="1073">
        <v>2.1</v>
      </c>
      <c r="QJ16" s="1075" t="s">
        <v>360</v>
      </c>
      <c r="QK16" s="1073">
        <v>2.1</v>
      </c>
      <c r="QL16" s="1075" t="s">
        <v>360</v>
      </c>
      <c r="QM16" s="1073">
        <v>2.1</v>
      </c>
      <c r="QN16" s="1075" t="s">
        <v>360</v>
      </c>
      <c r="QO16" s="1073">
        <v>2.1</v>
      </c>
      <c r="QP16" s="1075" t="s">
        <v>360</v>
      </c>
      <c r="QQ16" s="1073">
        <v>2.1</v>
      </c>
      <c r="QR16" s="1075" t="s">
        <v>360</v>
      </c>
      <c r="QS16" s="1073">
        <v>2.1</v>
      </c>
      <c r="QT16" s="1075" t="s">
        <v>360</v>
      </c>
      <c r="QU16" s="1073">
        <v>2.1</v>
      </c>
      <c r="QV16" s="1075" t="s">
        <v>360</v>
      </c>
      <c r="QW16" s="1073">
        <v>2.1</v>
      </c>
      <c r="QX16" s="1075" t="s">
        <v>360</v>
      </c>
      <c r="QY16" s="1073">
        <v>2.1</v>
      </c>
      <c r="QZ16" s="1075" t="s">
        <v>360</v>
      </c>
      <c r="RA16" s="1073">
        <v>2.1</v>
      </c>
      <c r="RB16" s="1075" t="s">
        <v>360</v>
      </c>
      <c r="RC16" s="1073">
        <v>2.1</v>
      </c>
      <c r="RD16" s="1075" t="s">
        <v>360</v>
      </c>
      <c r="RE16" s="1073">
        <v>2.1</v>
      </c>
      <c r="RF16" s="1075" t="s">
        <v>360</v>
      </c>
      <c r="RG16" s="1073">
        <v>2.1</v>
      </c>
      <c r="RH16" s="1075" t="s">
        <v>360</v>
      </c>
      <c r="RI16" s="1073">
        <v>2.1</v>
      </c>
      <c r="RJ16" s="1075" t="s">
        <v>360</v>
      </c>
      <c r="RK16" s="1073">
        <v>2.1</v>
      </c>
      <c r="RL16" s="1075" t="s">
        <v>360</v>
      </c>
      <c r="RM16" s="1073">
        <v>2.1</v>
      </c>
      <c r="RN16" s="1075" t="s">
        <v>360</v>
      </c>
      <c r="RO16" s="1073">
        <v>2.1</v>
      </c>
      <c r="RP16" s="1075" t="s">
        <v>360</v>
      </c>
      <c r="RQ16" s="1073">
        <v>2.1</v>
      </c>
      <c r="RR16" s="1075" t="s">
        <v>360</v>
      </c>
      <c r="RS16" s="1073">
        <v>2.1</v>
      </c>
      <c r="RT16" s="1075" t="s">
        <v>360</v>
      </c>
      <c r="RU16" s="1073">
        <v>2.1</v>
      </c>
      <c r="RV16" s="1075" t="s">
        <v>360</v>
      </c>
      <c r="RW16" s="1073">
        <v>2.1</v>
      </c>
      <c r="RX16" s="1075" t="s">
        <v>360</v>
      </c>
      <c r="RY16" s="1073">
        <v>2.1</v>
      </c>
      <c r="RZ16" s="1075" t="s">
        <v>360</v>
      </c>
      <c r="SA16" s="1073">
        <v>2.1</v>
      </c>
      <c r="SB16" s="1075" t="s">
        <v>360</v>
      </c>
      <c r="SC16" s="1073">
        <v>2.1</v>
      </c>
      <c r="SD16" s="1075" t="s">
        <v>360</v>
      </c>
      <c r="SE16" s="1073">
        <v>2.1</v>
      </c>
      <c r="SF16" s="1075" t="s">
        <v>360</v>
      </c>
      <c r="SG16" s="1073">
        <v>2.1</v>
      </c>
      <c r="SH16" s="1075" t="s">
        <v>360</v>
      </c>
      <c r="SI16" s="1073">
        <v>2.1</v>
      </c>
      <c r="SJ16" s="1075" t="s">
        <v>360</v>
      </c>
      <c r="SK16" s="1073">
        <v>2.1</v>
      </c>
      <c r="SL16" s="1075" t="s">
        <v>360</v>
      </c>
      <c r="SM16" s="1073">
        <v>2.1</v>
      </c>
      <c r="SN16" s="1075" t="s">
        <v>360</v>
      </c>
      <c r="SO16" s="1073">
        <v>2.1</v>
      </c>
      <c r="SP16" s="1075" t="s">
        <v>360</v>
      </c>
      <c r="SQ16" s="1073">
        <v>2.1</v>
      </c>
      <c r="SR16" s="1075" t="s">
        <v>360</v>
      </c>
      <c r="SS16" s="1073">
        <v>2.1</v>
      </c>
      <c r="ST16" s="1075" t="s">
        <v>360</v>
      </c>
      <c r="SU16" s="1073">
        <v>2.1</v>
      </c>
      <c r="SV16" s="1075" t="s">
        <v>360</v>
      </c>
      <c r="SW16" s="1073">
        <v>2.1</v>
      </c>
      <c r="SX16" s="1075" t="s">
        <v>360</v>
      </c>
      <c r="SY16" s="1073">
        <v>2.1</v>
      </c>
      <c r="SZ16" s="1075" t="s">
        <v>360</v>
      </c>
      <c r="TA16" s="1073">
        <v>2.1</v>
      </c>
      <c r="TB16" s="1075" t="s">
        <v>360</v>
      </c>
      <c r="TC16" s="1073">
        <v>2.1</v>
      </c>
      <c r="TD16" s="1075" t="s">
        <v>360</v>
      </c>
      <c r="TE16" s="1073">
        <v>2.1</v>
      </c>
      <c r="TF16" s="1075" t="s">
        <v>360</v>
      </c>
      <c r="TG16" s="1073">
        <v>2.1</v>
      </c>
      <c r="TH16" s="1075" t="s">
        <v>360</v>
      </c>
      <c r="TI16" s="1073">
        <v>2.1</v>
      </c>
      <c r="TJ16" s="1075" t="s">
        <v>360</v>
      </c>
      <c r="TK16" s="1073">
        <v>2.1</v>
      </c>
      <c r="TL16" s="1075" t="s">
        <v>360</v>
      </c>
      <c r="TM16" s="1073">
        <v>2.1</v>
      </c>
      <c r="TN16" s="1075" t="s">
        <v>360</v>
      </c>
      <c r="TO16" s="1073">
        <v>2.1</v>
      </c>
      <c r="TP16" s="1075" t="s">
        <v>360</v>
      </c>
      <c r="TQ16" s="1073">
        <v>2.1</v>
      </c>
      <c r="TR16" s="1075" t="s">
        <v>360</v>
      </c>
      <c r="TS16" s="1073">
        <v>2.1</v>
      </c>
      <c r="TT16" s="1075" t="s">
        <v>360</v>
      </c>
      <c r="TU16" s="1073">
        <v>2.1</v>
      </c>
      <c r="TV16" s="1075" t="s">
        <v>360</v>
      </c>
      <c r="TW16" s="1073">
        <v>2.1</v>
      </c>
      <c r="TX16" s="1075" t="s">
        <v>360</v>
      </c>
      <c r="TY16" s="1073">
        <v>2.1</v>
      </c>
      <c r="TZ16" s="1075" t="s">
        <v>360</v>
      </c>
      <c r="UA16" s="1073">
        <v>2.1</v>
      </c>
      <c r="UB16" s="1075" t="s">
        <v>360</v>
      </c>
      <c r="UC16" s="1073">
        <v>2.1</v>
      </c>
      <c r="UD16" s="1075" t="s">
        <v>360</v>
      </c>
      <c r="UE16" s="1073">
        <v>2.1</v>
      </c>
      <c r="UF16" s="1075" t="s">
        <v>360</v>
      </c>
      <c r="UG16" s="1073">
        <v>2.1</v>
      </c>
      <c r="UH16" s="1075" t="s">
        <v>360</v>
      </c>
      <c r="UI16" s="1073">
        <v>2.1</v>
      </c>
      <c r="UJ16" s="1075" t="s">
        <v>360</v>
      </c>
      <c r="UK16" s="1073">
        <v>2.1</v>
      </c>
      <c r="UL16" s="1075" t="s">
        <v>360</v>
      </c>
      <c r="UM16" s="1073">
        <v>2.1</v>
      </c>
      <c r="UN16" s="1075" t="s">
        <v>360</v>
      </c>
      <c r="UO16" s="1073">
        <v>2.1</v>
      </c>
      <c r="UP16" s="1075" t="s">
        <v>360</v>
      </c>
      <c r="UQ16" s="1073">
        <v>2.1</v>
      </c>
      <c r="UR16" s="1075" t="s">
        <v>360</v>
      </c>
      <c r="US16" s="1073">
        <v>2.1</v>
      </c>
      <c r="UT16" s="1075" t="s">
        <v>360</v>
      </c>
      <c r="UU16" s="1073">
        <v>2.1</v>
      </c>
      <c r="UV16" s="1075" t="s">
        <v>360</v>
      </c>
      <c r="UW16" s="1073">
        <v>2.1</v>
      </c>
      <c r="UX16" s="1075" t="s">
        <v>360</v>
      </c>
      <c r="UY16" s="1073">
        <v>2.1</v>
      </c>
      <c r="UZ16" s="1075" t="s">
        <v>360</v>
      </c>
      <c r="VA16" s="1073">
        <v>2.1</v>
      </c>
      <c r="VB16" s="1075" t="s">
        <v>360</v>
      </c>
      <c r="VC16" s="1073">
        <v>2.1</v>
      </c>
      <c r="VD16" s="1075" t="s">
        <v>360</v>
      </c>
      <c r="VE16" s="1073">
        <v>2.1</v>
      </c>
      <c r="VF16" s="1075" t="s">
        <v>360</v>
      </c>
      <c r="VG16" s="1073">
        <v>2.1</v>
      </c>
      <c r="VH16" s="1075" t="s">
        <v>360</v>
      </c>
      <c r="VI16" s="1073">
        <v>2.1</v>
      </c>
      <c r="VJ16" s="1075" t="s">
        <v>360</v>
      </c>
      <c r="VK16" s="1073">
        <v>2.1</v>
      </c>
      <c r="VL16" s="1075" t="s">
        <v>360</v>
      </c>
      <c r="VM16" s="1073">
        <v>2.1</v>
      </c>
      <c r="VN16" s="1075" t="s">
        <v>360</v>
      </c>
      <c r="VO16" s="1073">
        <v>2.1</v>
      </c>
      <c r="VP16" s="1075" t="s">
        <v>360</v>
      </c>
      <c r="VQ16" s="1073">
        <v>2.1</v>
      </c>
      <c r="VR16" s="1075" t="s">
        <v>360</v>
      </c>
      <c r="VS16" s="1073">
        <v>2.1</v>
      </c>
      <c r="VT16" s="1075" t="s">
        <v>360</v>
      </c>
      <c r="VU16" s="1073">
        <v>2.1</v>
      </c>
      <c r="VV16" s="1075" t="s">
        <v>360</v>
      </c>
      <c r="VW16" s="1073">
        <v>2.1</v>
      </c>
      <c r="VX16" s="1075" t="s">
        <v>360</v>
      </c>
      <c r="VY16" s="1073">
        <v>2.1</v>
      </c>
      <c r="VZ16" s="1075" t="s">
        <v>360</v>
      </c>
      <c r="WA16" s="1073">
        <v>2.1</v>
      </c>
      <c r="WB16" s="1075" t="s">
        <v>360</v>
      </c>
      <c r="WC16" s="1073">
        <v>2.1</v>
      </c>
      <c r="WD16" s="1075" t="s">
        <v>360</v>
      </c>
      <c r="WE16" s="1073">
        <v>2.1</v>
      </c>
      <c r="WF16" s="1075" t="s">
        <v>360</v>
      </c>
      <c r="WG16" s="1073">
        <v>2.1</v>
      </c>
      <c r="WH16" s="1075" t="s">
        <v>360</v>
      </c>
      <c r="WI16" s="1073">
        <v>2.1</v>
      </c>
      <c r="WJ16" s="1075" t="s">
        <v>360</v>
      </c>
      <c r="WK16" s="1073">
        <v>2.1</v>
      </c>
      <c r="WL16" s="1075" t="s">
        <v>360</v>
      </c>
      <c r="WM16" s="1073">
        <v>2.1</v>
      </c>
      <c r="WN16" s="1075" t="s">
        <v>360</v>
      </c>
      <c r="WO16" s="1073">
        <v>2.1</v>
      </c>
      <c r="WP16" s="1075" t="s">
        <v>360</v>
      </c>
      <c r="WQ16" s="1073">
        <v>2.1</v>
      </c>
      <c r="WR16" s="1075" t="s">
        <v>360</v>
      </c>
      <c r="WS16" s="1073">
        <v>2.1</v>
      </c>
      <c r="WT16" s="1075" t="s">
        <v>360</v>
      </c>
      <c r="WU16" s="1073">
        <v>2.1</v>
      </c>
      <c r="WV16" s="1075" t="s">
        <v>360</v>
      </c>
      <c r="WW16" s="1073">
        <v>2.1</v>
      </c>
      <c r="WX16" s="1075" t="s">
        <v>360</v>
      </c>
      <c r="WY16" s="1073">
        <v>2.1</v>
      </c>
      <c r="WZ16" s="1075" t="s">
        <v>360</v>
      </c>
      <c r="XA16" s="1073">
        <v>2.1</v>
      </c>
      <c r="XB16" s="1075" t="s">
        <v>360</v>
      </c>
      <c r="XC16" s="1073">
        <v>2.1</v>
      </c>
      <c r="XD16" s="1075" t="s">
        <v>360</v>
      </c>
      <c r="XE16" s="1073">
        <v>2.1</v>
      </c>
      <c r="XF16" s="1075" t="s">
        <v>360</v>
      </c>
      <c r="XG16" s="1073">
        <v>2.1</v>
      </c>
      <c r="XH16" s="1075" t="s">
        <v>360</v>
      </c>
      <c r="XI16" s="1073">
        <v>2.1</v>
      </c>
      <c r="XJ16" s="1075" t="s">
        <v>360</v>
      </c>
      <c r="XK16" s="1073">
        <v>2.1</v>
      </c>
      <c r="XL16" s="1075" t="s">
        <v>360</v>
      </c>
      <c r="XM16" s="1073">
        <v>2.1</v>
      </c>
      <c r="XN16" s="1075" t="s">
        <v>360</v>
      </c>
      <c r="XO16" s="1073">
        <v>2.1</v>
      </c>
      <c r="XP16" s="1075" t="s">
        <v>360</v>
      </c>
      <c r="XQ16" s="1073">
        <v>2.1</v>
      </c>
      <c r="XR16" s="1075" t="s">
        <v>360</v>
      </c>
      <c r="XS16" s="1073">
        <v>2.1</v>
      </c>
      <c r="XT16" s="1075" t="s">
        <v>360</v>
      </c>
      <c r="XU16" s="1073">
        <v>2.1</v>
      </c>
      <c r="XV16" s="1075" t="s">
        <v>360</v>
      </c>
      <c r="XW16" s="1073">
        <v>2.1</v>
      </c>
      <c r="XX16" s="1075" t="s">
        <v>360</v>
      </c>
      <c r="XY16" s="1073">
        <v>2.1</v>
      </c>
      <c r="XZ16" s="1075" t="s">
        <v>360</v>
      </c>
      <c r="YA16" s="1073">
        <v>2.1</v>
      </c>
      <c r="YB16" s="1075" t="s">
        <v>360</v>
      </c>
      <c r="YC16" s="1073">
        <v>2.1</v>
      </c>
      <c r="YD16" s="1075" t="s">
        <v>360</v>
      </c>
      <c r="YE16" s="1073">
        <v>2.1</v>
      </c>
      <c r="YF16" s="1075" t="s">
        <v>360</v>
      </c>
      <c r="YG16" s="1073">
        <v>2.1</v>
      </c>
      <c r="YH16" s="1075" t="s">
        <v>360</v>
      </c>
      <c r="YI16" s="1073">
        <v>2.1</v>
      </c>
      <c r="YJ16" s="1075" t="s">
        <v>360</v>
      </c>
      <c r="YK16" s="1073">
        <v>2.1</v>
      </c>
      <c r="YL16" s="1075" t="s">
        <v>360</v>
      </c>
      <c r="YM16" s="1073">
        <v>2.1</v>
      </c>
      <c r="YN16" s="1075" t="s">
        <v>360</v>
      </c>
      <c r="YO16" s="1073">
        <v>2.1</v>
      </c>
      <c r="YP16" s="1075" t="s">
        <v>360</v>
      </c>
      <c r="YQ16" s="1073">
        <v>2.1</v>
      </c>
      <c r="YR16" s="1075" t="s">
        <v>360</v>
      </c>
      <c r="YS16" s="1073">
        <v>2.1</v>
      </c>
      <c r="YT16" s="1075" t="s">
        <v>360</v>
      </c>
      <c r="YU16" s="1073">
        <v>2.1</v>
      </c>
      <c r="YV16" s="1075" t="s">
        <v>360</v>
      </c>
      <c r="YW16" s="1073">
        <v>2.1</v>
      </c>
      <c r="YX16" s="1075" t="s">
        <v>360</v>
      </c>
      <c r="YY16" s="1073">
        <v>2.1</v>
      </c>
      <c r="YZ16" s="1075" t="s">
        <v>360</v>
      </c>
      <c r="ZA16" s="1073">
        <v>2.1</v>
      </c>
      <c r="ZB16" s="1075" t="s">
        <v>360</v>
      </c>
      <c r="ZC16" s="1073">
        <v>2.1</v>
      </c>
      <c r="ZD16" s="1075" t="s">
        <v>360</v>
      </c>
      <c r="ZE16" s="1073">
        <v>2.1</v>
      </c>
      <c r="ZF16" s="1075" t="s">
        <v>360</v>
      </c>
      <c r="ZG16" s="1073">
        <v>2.1</v>
      </c>
      <c r="ZH16" s="1075" t="s">
        <v>360</v>
      </c>
      <c r="ZI16" s="1073">
        <v>2.1</v>
      </c>
      <c r="ZJ16" s="1075" t="s">
        <v>360</v>
      </c>
      <c r="ZK16" s="1073">
        <v>2.1</v>
      </c>
      <c r="ZL16" s="1075" t="s">
        <v>360</v>
      </c>
      <c r="ZM16" s="1073">
        <v>2.1</v>
      </c>
      <c r="ZN16" s="1075" t="s">
        <v>360</v>
      </c>
      <c r="ZO16" s="1073">
        <v>2.1</v>
      </c>
      <c r="ZP16" s="1075" t="s">
        <v>360</v>
      </c>
      <c r="ZQ16" s="1073">
        <v>2.1</v>
      </c>
      <c r="ZR16" s="1075" t="s">
        <v>360</v>
      </c>
      <c r="ZS16" s="1073">
        <v>2.1</v>
      </c>
      <c r="ZT16" s="1075" t="s">
        <v>360</v>
      </c>
      <c r="ZU16" s="1073">
        <v>2.1</v>
      </c>
      <c r="ZV16" s="1075" t="s">
        <v>360</v>
      </c>
      <c r="ZW16" s="1073">
        <v>2.1</v>
      </c>
      <c r="ZX16" s="1075" t="s">
        <v>360</v>
      </c>
      <c r="ZY16" s="1073">
        <v>2.1</v>
      </c>
      <c r="ZZ16" s="1075" t="s">
        <v>360</v>
      </c>
      <c r="AAA16" s="1073">
        <v>2.1</v>
      </c>
      <c r="AAB16" s="1075" t="s">
        <v>360</v>
      </c>
      <c r="AAC16" s="1073">
        <v>2.1</v>
      </c>
      <c r="AAD16" s="1075" t="s">
        <v>360</v>
      </c>
      <c r="AAE16" s="1073">
        <v>2.1</v>
      </c>
      <c r="AAF16" s="1075" t="s">
        <v>360</v>
      </c>
      <c r="AAG16" s="1073">
        <v>2.1</v>
      </c>
      <c r="AAH16" s="1075" t="s">
        <v>360</v>
      </c>
      <c r="AAI16" s="1073">
        <v>2.1</v>
      </c>
      <c r="AAJ16" s="1075" t="s">
        <v>360</v>
      </c>
      <c r="AAK16" s="1073">
        <v>2.1</v>
      </c>
      <c r="AAL16" s="1075" t="s">
        <v>360</v>
      </c>
      <c r="AAM16" s="1073">
        <v>2.1</v>
      </c>
      <c r="AAN16" s="1075" t="s">
        <v>360</v>
      </c>
      <c r="AAO16" s="1073">
        <v>2.1</v>
      </c>
      <c r="AAP16" s="1075" t="s">
        <v>360</v>
      </c>
      <c r="AAQ16" s="1073">
        <v>2.1</v>
      </c>
      <c r="AAR16" s="1075" t="s">
        <v>360</v>
      </c>
      <c r="AAS16" s="1073">
        <v>2.1</v>
      </c>
      <c r="AAT16" s="1075" t="s">
        <v>360</v>
      </c>
      <c r="AAU16" s="1073">
        <v>2.1</v>
      </c>
      <c r="AAV16" s="1075" t="s">
        <v>360</v>
      </c>
      <c r="AAW16" s="1073">
        <v>2.1</v>
      </c>
      <c r="AAX16" s="1075" t="s">
        <v>360</v>
      </c>
      <c r="AAY16" s="1073">
        <v>2.1</v>
      </c>
      <c r="AAZ16" s="1075" t="s">
        <v>360</v>
      </c>
      <c r="ABA16" s="1073">
        <v>2.1</v>
      </c>
      <c r="ABB16" s="1075" t="s">
        <v>360</v>
      </c>
      <c r="ABC16" s="1073">
        <v>2.1</v>
      </c>
      <c r="ABD16" s="1075" t="s">
        <v>360</v>
      </c>
      <c r="ABE16" s="1073">
        <v>2.1</v>
      </c>
      <c r="ABF16" s="1075" t="s">
        <v>360</v>
      </c>
      <c r="ABG16" s="1073">
        <v>2.1</v>
      </c>
      <c r="ABH16" s="1075" t="s">
        <v>360</v>
      </c>
      <c r="ABI16" s="1073">
        <v>2.1</v>
      </c>
      <c r="ABJ16" s="1075" t="s">
        <v>360</v>
      </c>
      <c r="ABK16" s="1073">
        <v>2.1</v>
      </c>
      <c r="ABL16" s="1075" t="s">
        <v>360</v>
      </c>
      <c r="ABM16" s="1073">
        <v>2.1</v>
      </c>
      <c r="ABN16" s="1075" t="s">
        <v>360</v>
      </c>
      <c r="ABO16" s="1073">
        <v>2.1</v>
      </c>
      <c r="ABP16" s="1075" t="s">
        <v>360</v>
      </c>
      <c r="ABQ16" s="1073">
        <v>2.1</v>
      </c>
      <c r="ABR16" s="1075" t="s">
        <v>360</v>
      </c>
      <c r="ABS16" s="1073">
        <v>2.1</v>
      </c>
      <c r="ABT16" s="1075" t="s">
        <v>360</v>
      </c>
      <c r="ABU16" s="1073">
        <v>2.1</v>
      </c>
      <c r="ABV16" s="1075" t="s">
        <v>360</v>
      </c>
      <c r="ABW16" s="1073">
        <v>2.1</v>
      </c>
      <c r="ABX16" s="1075" t="s">
        <v>360</v>
      </c>
      <c r="ABY16" s="1073">
        <v>2.1</v>
      </c>
      <c r="ABZ16" s="1075" t="s">
        <v>360</v>
      </c>
      <c r="ACA16" s="1073">
        <v>2.1</v>
      </c>
      <c r="ACB16" s="1075" t="s">
        <v>360</v>
      </c>
      <c r="ACC16" s="1073">
        <v>2.1</v>
      </c>
      <c r="ACD16" s="1075" t="s">
        <v>360</v>
      </c>
      <c r="ACE16" s="1073">
        <v>2.1</v>
      </c>
      <c r="ACF16" s="1075" t="s">
        <v>360</v>
      </c>
      <c r="ACG16" s="1073">
        <v>2.1</v>
      </c>
      <c r="ACH16" s="1075" t="s">
        <v>360</v>
      </c>
      <c r="ACI16" s="1073">
        <v>2.1</v>
      </c>
      <c r="ACJ16" s="1075" t="s">
        <v>360</v>
      </c>
      <c r="ACK16" s="1073">
        <v>2.1</v>
      </c>
      <c r="ACL16" s="1075" t="s">
        <v>360</v>
      </c>
      <c r="ACM16" s="1073">
        <v>2.1</v>
      </c>
      <c r="ACN16" s="1075" t="s">
        <v>360</v>
      </c>
      <c r="ACO16" s="1073">
        <v>2.1</v>
      </c>
      <c r="ACP16" s="1075" t="s">
        <v>360</v>
      </c>
      <c r="ACQ16" s="1073">
        <v>2.1</v>
      </c>
      <c r="ACR16" s="1075" t="s">
        <v>360</v>
      </c>
      <c r="ACS16" s="1073">
        <v>2.1</v>
      </c>
      <c r="ACT16" s="1075" t="s">
        <v>360</v>
      </c>
      <c r="ACU16" s="1073">
        <v>2.1</v>
      </c>
      <c r="ACV16" s="1075" t="s">
        <v>360</v>
      </c>
      <c r="ACW16" s="1073">
        <v>2.1</v>
      </c>
      <c r="ACX16" s="1075" t="s">
        <v>360</v>
      </c>
      <c r="ACY16" s="1073">
        <v>2.1</v>
      </c>
      <c r="ACZ16" s="1075" t="s">
        <v>360</v>
      </c>
      <c r="ADA16" s="1073">
        <v>2.1</v>
      </c>
      <c r="ADB16" s="1075" t="s">
        <v>360</v>
      </c>
      <c r="ADC16" s="1073">
        <v>2.1</v>
      </c>
      <c r="ADD16" s="1075" t="s">
        <v>360</v>
      </c>
      <c r="ADE16" s="1073">
        <v>2.1</v>
      </c>
      <c r="ADF16" s="1075" t="s">
        <v>360</v>
      </c>
      <c r="ADG16" s="1073">
        <v>2.1</v>
      </c>
      <c r="ADH16" s="1075" t="s">
        <v>360</v>
      </c>
      <c r="ADI16" s="1073">
        <v>2.1</v>
      </c>
      <c r="ADJ16" s="1075" t="s">
        <v>360</v>
      </c>
      <c r="ADK16" s="1073">
        <v>2.1</v>
      </c>
      <c r="ADL16" s="1075" t="s">
        <v>360</v>
      </c>
      <c r="ADM16" s="1073">
        <v>2.1</v>
      </c>
      <c r="ADN16" s="1075" t="s">
        <v>360</v>
      </c>
      <c r="ADO16" s="1073">
        <v>2.1</v>
      </c>
      <c r="ADP16" s="1075" t="s">
        <v>360</v>
      </c>
      <c r="ADQ16" s="1073">
        <v>2.1</v>
      </c>
      <c r="ADR16" s="1075" t="s">
        <v>360</v>
      </c>
      <c r="ADS16" s="1073">
        <v>2.1</v>
      </c>
      <c r="ADT16" s="1075" t="s">
        <v>360</v>
      </c>
      <c r="ADU16" s="1073">
        <v>2.1</v>
      </c>
      <c r="ADV16" s="1075" t="s">
        <v>360</v>
      </c>
      <c r="ADW16" s="1073">
        <v>2.1</v>
      </c>
      <c r="ADX16" s="1075" t="s">
        <v>360</v>
      </c>
      <c r="ADY16" s="1073">
        <v>2.1</v>
      </c>
      <c r="ADZ16" s="1075" t="s">
        <v>360</v>
      </c>
      <c r="AEA16" s="1073">
        <v>2.1</v>
      </c>
      <c r="AEB16" s="1075" t="s">
        <v>360</v>
      </c>
      <c r="AEC16" s="1073">
        <v>2.1</v>
      </c>
      <c r="AED16" s="1075" t="s">
        <v>360</v>
      </c>
      <c r="AEE16" s="1073">
        <v>2.1</v>
      </c>
      <c r="AEF16" s="1075" t="s">
        <v>360</v>
      </c>
      <c r="AEG16" s="1073">
        <v>2.1</v>
      </c>
      <c r="AEH16" s="1075" t="s">
        <v>360</v>
      </c>
      <c r="AEI16" s="1073">
        <v>2.1</v>
      </c>
      <c r="AEJ16" s="1075" t="s">
        <v>360</v>
      </c>
      <c r="AEK16" s="1073">
        <v>2.1</v>
      </c>
      <c r="AEL16" s="1075" t="s">
        <v>360</v>
      </c>
      <c r="AEM16" s="1073">
        <v>2.1</v>
      </c>
      <c r="AEN16" s="1075" t="s">
        <v>360</v>
      </c>
      <c r="AEO16" s="1073">
        <v>2.1</v>
      </c>
      <c r="AEP16" s="1075" t="s">
        <v>360</v>
      </c>
      <c r="AEQ16" s="1073">
        <v>2.1</v>
      </c>
      <c r="AER16" s="1075" t="s">
        <v>360</v>
      </c>
      <c r="AES16" s="1073">
        <v>2.1</v>
      </c>
      <c r="AET16" s="1075" t="s">
        <v>360</v>
      </c>
      <c r="AEU16" s="1073">
        <v>2.1</v>
      </c>
      <c r="AEV16" s="1075" t="s">
        <v>360</v>
      </c>
      <c r="AEW16" s="1073">
        <v>2.1</v>
      </c>
      <c r="AEX16" s="1075" t="s">
        <v>360</v>
      </c>
      <c r="AEY16" s="1073">
        <v>2.1</v>
      </c>
      <c r="AEZ16" s="1075" t="s">
        <v>360</v>
      </c>
      <c r="AFA16" s="1073">
        <v>2.1</v>
      </c>
      <c r="AFB16" s="1075" t="s">
        <v>360</v>
      </c>
      <c r="AFC16" s="1073">
        <v>2.1</v>
      </c>
      <c r="AFD16" s="1075" t="s">
        <v>360</v>
      </c>
      <c r="AFE16" s="1073">
        <v>2.1</v>
      </c>
      <c r="AFF16" s="1075" t="s">
        <v>360</v>
      </c>
      <c r="AFG16" s="1073">
        <v>2.1</v>
      </c>
      <c r="AFH16" s="1075" t="s">
        <v>360</v>
      </c>
      <c r="AFI16" s="1073">
        <v>2.1</v>
      </c>
      <c r="AFJ16" s="1075" t="s">
        <v>360</v>
      </c>
      <c r="AFK16" s="1073">
        <v>2.1</v>
      </c>
      <c r="AFL16" s="1075" t="s">
        <v>360</v>
      </c>
      <c r="AFM16" s="1073">
        <v>2.1</v>
      </c>
      <c r="AFN16" s="1075" t="s">
        <v>360</v>
      </c>
      <c r="AFO16" s="1073">
        <v>2.1</v>
      </c>
      <c r="AFP16" s="1075" t="s">
        <v>360</v>
      </c>
      <c r="AFQ16" s="1073">
        <v>2.1</v>
      </c>
      <c r="AFR16" s="1075" t="s">
        <v>360</v>
      </c>
      <c r="AFS16" s="1073">
        <v>2.1</v>
      </c>
      <c r="AFT16" s="1075" t="s">
        <v>360</v>
      </c>
      <c r="AFU16" s="1073">
        <v>2.1</v>
      </c>
      <c r="AFV16" s="1075" t="s">
        <v>360</v>
      </c>
      <c r="AFW16" s="1073">
        <v>2.1</v>
      </c>
      <c r="AFX16" s="1075" t="s">
        <v>360</v>
      </c>
      <c r="AFY16" s="1073">
        <v>2.1</v>
      </c>
      <c r="AFZ16" s="1075" t="s">
        <v>360</v>
      </c>
      <c r="AGA16" s="1073">
        <v>2.1</v>
      </c>
      <c r="AGB16" s="1075" t="s">
        <v>360</v>
      </c>
      <c r="AGC16" s="1073">
        <v>2.1</v>
      </c>
      <c r="AGD16" s="1075" t="s">
        <v>360</v>
      </c>
      <c r="AGE16" s="1073">
        <v>2.1</v>
      </c>
      <c r="AGF16" s="1075" t="s">
        <v>360</v>
      </c>
      <c r="AGG16" s="1073">
        <v>2.1</v>
      </c>
      <c r="AGH16" s="1075" t="s">
        <v>360</v>
      </c>
      <c r="AGI16" s="1073">
        <v>2.1</v>
      </c>
      <c r="AGJ16" s="1075" t="s">
        <v>360</v>
      </c>
      <c r="AGK16" s="1073">
        <v>2.1</v>
      </c>
      <c r="AGL16" s="1075" t="s">
        <v>360</v>
      </c>
      <c r="AGM16" s="1073">
        <v>2.1</v>
      </c>
      <c r="AGN16" s="1075" t="s">
        <v>360</v>
      </c>
      <c r="AGO16" s="1073">
        <v>2.1</v>
      </c>
      <c r="AGP16" s="1075" t="s">
        <v>360</v>
      </c>
      <c r="AGQ16" s="1073">
        <v>2.1</v>
      </c>
      <c r="AGR16" s="1075" t="s">
        <v>360</v>
      </c>
      <c r="AGS16" s="1073">
        <v>2.1</v>
      </c>
      <c r="AGT16" s="1075" t="s">
        <v>360</v>
      </c>
      <c r="AGU16" s="1073">
        <v>2.1</v>
      </c>
      <c r="AGV16" s="1075" t="s">
        <v>360</v>
      </c>
      <c r="AGW16" s="1073">
        <v>2.1</v>
      </c>
      <c r="AGX16" s="1075" t="s">
        <v>360</v>
      </c>
      <c r="AGY16" s="1073">
        <v>2.1</v>
      </c>
      <c r="AGZ16" s="1075" t="s">
        <v>360</v>
      </c>
      <c r="AHA16" s="1073">
        <v>2.1</v>
      </c>
      <c r="AHB16" s="1075" t="s">
        <v>360</v>
      </c>
      <c r="AHC16" s="1073">
        <v>2.1</v>
      </c>
      <c r="AHD16" s="1075" t="s">
        <v>360</v>
      </c>
      <c r="AHE16" s="1073">
        <v>2.1</v>
      </c>
      <c r="AHF16" s="1075" t="s">
        <v>360</v>
      </c>
      <c r="AHG16" s="1073">
        <v>2.1</v>
      </c>
      <c r="AHH16" s="1075" t="s">
        <v>360</v>
      </c>
      <c r="AHI16" s="1073">
        <v>2.1</v>
      </c>
      <c r="AHJ16" s="1075" t="s">
        <v>360</v>
      </c>
      <c r="AHK16" s="1073">
        <v>2.1</v>
      </c>
      <c r="AHL16" s="1075" t="s">
        <v>360</v>
      </c>
      <c r="AHM16" s="1073">
        <v>2.1</v>
      </c>
      <c r="AHN16" s="1075" t="s">
        <v>360</v>
      </c>
      <c r="AHO16" s="1073">
        <v>2.1</v>
      </c>
      <c r="AHP16" s="1075" t="s">
        <v>360</v>
      </c>
      <c r="AHQ16" s="1073">
        <v>2.1</v>
      </c>
      <c r="AHR16" s="1075" t="s">
        <v>360</v>
      </c>
      <c r="AHS16" s="1073">
        <v>2.1</v>
      </c>
      <c r="AHT16" s="1075" t="s">
        <v>360</v>
      </c>
      <c r="AHU16" s="1073">
        <v>2.1</v>
      </c>
      <c r="AHV16" s="1075" t="s">
        <v>360</v>
      </c>
      <c r="AHW16" s="1073">
        <v>2.1</v>
      </c>
      <c r="AHX16" s="1075" t="s">
        <v>360</v>
      </c>
      <c r="AHY16" s="1073">
        <v>2.1</v>
      </c>
      <c r="AHZ16" s="1075" t="s">
        <v>360</v>
      </c>
      <c r="AIA16" s="1073">
        <v>2.1</v>
      </c>
      <c r="AIB16" s="1075" t="s">
        <v>360</v>
      </c>
      <c r="AIC16" s="1073">
        <v>2.1</v>
      </c>
      <c r="AID16" s="1075" t="s">
        <v>360</v>
      </c>
      <c r="AIE16" s="1073">
        <v>2.1</v>
      </c>
      <c r="AIF16" s="1075" t="s">
        <v>360</v>
      </c>
      <c r="AIG16" s="1073">
        <v>2.1</v>
      </c>
      <c r="AIH16" s="1075" t="s">
        <v>360</v>
      </c>
      <c r="AII16" s="1073">
        <v>2.1</v>
      </c>
      <c r="AIJ16" s="1075" t="s">
        <v>360</v>
      </c>
      <c r="AIK16" s="1073">
        <v>2.1</v>
      </c>
      <c r="AIL16" s="1075" t="s">
        <v>360</v>
      </c>
      <c r="AIM16" s="1073">
        <v>2.1</v>
      </c>
      <c r="AIN16" s="1075" t="s">
        <v>360</v>
      </c>
      <c r="AIO16" s="1073">
        <v>2.1</v>
      </c>
      <c r="AIP16" s="1075" t="s">
        <v>360</v>
      </c>
      <c r="AIQ16" s="1073">
        <v>2.1</v>
      </c>
      <c r="AIR16" s="1075" t="s">
        <v>360</v>
      </c>
      <c r="AIS16" s="1073">
        <v>2.1</v>
      </c>
      <c r="AIT16" s="1075" t="s">
        <v>360</v>
      </c>
      <c r="AIU16" s="1073">
        <v>2.1</v>
      </c>
      <c r="AIV16" s="1075" t="s">
        <v>360</v>
      </c>
      <c r="AIW16" s="1073">
        <v>2.1</v>
      </c>
      <c r="AIX16" s="1075" t="s">
        <v>360</v>
      </c>
      <c r="AIY16" s="1073">
        <v>2.1</v>
      </c>
      <c r="AIZ16" s="1075" t="s">
        <v>360</v>
      </c>
      <c r="AJA16" s="1073">
        <v>2.1</v>
      </c>
      <c r="AJB16" s="1075" t="s">
        <v>360</v>
      </c>
      <c r="AJC16" s="1073">
        <v>2.1</v>
      </c>
      <c r="AJD16" s="1075" t="s">
        <v>360</v>
      </c>
      <c r="AJE16" s="1073">
        <v>2.1</v>
      </c>
      <c r="AJF16" s="1075" t="s">
        <v>360</v>
      </c>
      <c r="AJG16" s="1073">
        <v>2.1</v>
      </c>
      <c r="AJH16" s="1075" t="s">
        <v>360</v>
      </c>
      <c r="AJI16" s="1073">
        <v>2.1</v>
      </c>
      <c r="AJJ16" s="1075" t="s">
        <v>360</v>
      </c>
      <c r="AJK16" s="1073">
        <v>2.1</v>
      </c>
      <c r="AJL16" s="1075" t="s">
        <v>360</v>
      </c>
      <c r="AJM16" s="1073">
        <v>2.1</v>
      </c>
      <c r="AJN16" s="1075" t="s">
        <v>360</v>
      </c>
      <c r="AJO16" s="1073">
        <v>2.1</v>
      </c>
      <c r="AJP16" s="1075" t="s">
        <v>360</v>
      </c>
      <c r="AJQ16" s="1073">
        <v>2.1</v>
      </c>
      <c r="AJR16" s="1075" t="s">
        <v>360</v>
      </c>
      <c r="AJS16" s="1073">
        <v>2.1</v>
      </c>
      <c r="AJT16" s="1075" t="s">
        <v>360</v>
      </c>
      <c r="AJU16" s="1073">
        <v>2.1</v>
      </c>
      <c r="AJV16" s="1075" t="s">
        <v>360</v>
      </c>
      <c r="AJW16" s="1073">
        <v>2.1</v>
      </c>
      <c r="AJX16" s="1075" t="s">
        <v>360</v>
      </c>
      <c r="AJY16" s="1073">
        <v>2.1</v>
      </c>
      <c r="AJZ16" s="1075" t="s">
        <v>360</v>
      </c>
      <c r="AKA16" s="1073">
        <v>2.1</v>
      </c>
      <c r="AKB16" s="1075" t="s">
        <v>360</v>
      </c>
      <c r="AKC16" s="1073">
        <v>2.1</v>
      </c>
      <c r="AKD16" s="1075" t="s">
        <v>360</v>
      </c>
      <c r="AKE16" s="1073">
        <v>2.1</v>
      </c>
      <c r="AKF16" s="1075" t="s">
        <v>360</v>
      </c>
      <c r="AKG16" s="1073">
        <v>2.1</v>
      </c>
      <c r="AKH16" s="1075" t="s">
        <v>360</v>
      </c>
      <c r="AKI16" s="1073">
        <v>2.1</v>
      </c>
      <c r="AKJ16" s="1075" t="s">
        <v>360</v>
      </c>
      <c r="AKK16" s="1073">
        <v>2.1</v>
      </c>
      <c r="AKL16" s="1075" t="s">
        <v>360</v>
      </c>
      <c r="AKM16" s="1073">
        <v>2.1</v>
      </c>
      <c r="AKN16" s="1075" t="s">
        <v>360</v>
      </c>
      <c r="AKO16" s="1073">
        <v>2.1</v>
      </c>
      <c r="AKP16" s="1075" t="s">
        <v>360</v>
      </c>
      <c r="AKQ16" s="1073">
        <v>2.1</v>
      </c>
      <c r="AKR16" s="1075" t="s">
        <v>360</v>
      </c>
      <c r="AKS16" s="1073">
        <v>2.1</v>
      </c>
      <c r="AKT16" s="1075" t="s">
        <v>360</v>
      </c>
      <c r="AKU16" s="1073">
        <v>2.1</v>
      </c>
      <c r="AKV16" s="1075" t="s">
        <v>360</v>
      </c>
      <c r="AKW16" s="1073">
        <v>2.1</v>
      </c>
      <c r="AKX16" s="1075" t="s">
        <v>360</v>
      </c>
      <c r="AKY16" s="1073">
        <v>2.1</v>
      </c>
      <c r="AKZ16" s="1075" t="s">
        <v>360</v>
      </c>
      <c r="ALA16" s="1073">
        <v>2.1</v>
      </c>
      <c r="ALB16" s="1075" t="s">
        <v>360</v>
      </c>
      <c r="ALC16" s="1073">
        <v>2.1</v>
      </c>
      <c r="ALD16" s="1075" t="s">
        <v>360</v>
      </c>
      <c r="ALE16" s="1073">
        <v>2.1</v>
      </c>
      <c r="ALF16" s="1075" t="s">
        <v>360</v>
      </c>
      <c r="ALG16" s="1073">
        <v>2.1</v>
      </c>
      <c r="ALH16" s="1075" t="s">
        <v>360</v>
      </c>
      <c r="ALI16" s="1073">
        <v>2.1</v>
      </c>
      <c r="ALJ16" s="1075" t="s">
        <v>360</v>
      </c>
      <c r="ALK16" s="1073">
        <v>2.1</v>
      </c>
      <c r="ALL16" s="1075" t="s">
        <v>360</v>
      </c>
      <c r="ALM16" s="1073">
        <v>2.1</v>
      </c>
      <c r="ALN16" s="1075" t="s">
        <v>360</v>
      </c>
      <c r="ALO16" s="1073">
        <v>2.1</v>
      </c>
      <c r="ALP16" s="1075" t="s">
        <v>360</v>
      </c>
      <c r="ALQ16" s="1073">
        <v>2.1</v>
      </c>
      <c r="ALR16" s="1075" t="s">
        <v>360</v>
      </c>
      <c r="ALS16" s="1073">
        <v>2.1</v>
      </c>
      <c r="ALT16" s="1075" t="s">
        <v>360</v>
      </c>
      <c r="ALU16" s="1073">
        <v>2.1</v>
      </c>
      <c r="ALV16" s="1075" t="s">
        <v>360</v>
      </c>
      <c r="ALW16" s="1073">
        <v>2.1</v>
      </c>
      <c r="ALX16" s="1075" t="s">
        <v>360</v>
      </c>
      <c r="ALY16" s="1073">
        <v>2.1</v>
      </c>
      <c r="ALZ16" s="1075" t="s">
        <v>360</v>
      </c>
      <c r="AMA16" s="1073">
        <v>2.1</v>
      </c>
      <c r="AMB16" s="1075" t="s">
        <v>360</v>
      </c>
      <c r="AMC16" s="1073">
        <v>2.1</v>
      </c>
      <c r="AMD16" s="1075" t="s">
        <v>360</v>
      </c>
      <c r="AME16" s="1073">
        <v>2.1</v>
      </c>
      <c r="AMF16" s="1075" t="s">
        <v>360</v>
      </c>
      <c r="AMG16" s="1073">
        <v>2.1</v>
      </c>
      <c r="AMH16" s="1075" t="s">
        <v>360</v>
      </c>
      <c r="AMI16" s="1073">
        <v>2.1</v>
      </c>
      <c r="AMJ16" s="1075" t="s">
        <v>360</v>
      </c>
      <c r="AMK16" s="1073">
        <v>2.1</v>
      </c>
      <c r="AML16" s="1075" t="s">
        <v>360</v>
      </c>
      <c r="AMM16" s="1073">
        <v>2.1</v>
      </c>
      <c r="AMN16" s="1075" t="s">
        <v>360</v>
      </c>
      <c r="AMO16" s="1073">
        <v>2.1</v>
      </c>
      <c r="AMP16" s="1075" t="s">
        <v>360</v>
      </c>
      <c r="AMQ16" s="1073">
        <v>2.1</v>
      </c>
      <c r="AMR16" s="1075" t="s">
        <v>360</v>
      </c>
      <c r="AMS16" s="1073">
        <v>2.1</v>
      </c>
      <c r="AMT16" s="1075" t="s">
        <v>360</v>
      </c>
      <c r="AMU16" s="1073">
        <v>2.1</v>
      </c>
      <c r="AMV16" s="1075" t="s">
        <v>360</v>
      </c>
      <c r="AMW16" s="1073">
        <v>2.1</v>
      </c>
      <c r="AMX16" s="1075" t="s">
        <v>360</v>
      </c>
      <c r="AMY16" s="1073">
        <v>2.1</v>
      </c>
      <c r="AMZ16" s="1075" t="s">
        <v>360</v>
      </c>
      <c r="ANA16" s="1073">
        <v>2.1</v>
      </c>
      <c r="ANB16" s="1075" t="s">
        <v>360</v>
      </c>
      <c r="ANC16" s="1073">
        <v>2.1</v>
      </c>
      <c r="AND16" s="1075" t="s">
        <v>360</v>
      </c>
      <c r="ANE16" s="1073">
        <v>2.1</v>
      </c>
      <c r="ANF16" s="1075" t="s">
        <v>360</v>
      </c>
      <c r="ANG16" s="1073">
        <v>2.1</v>
      </c>
      <c r="ANH16" s="1075" t="s">
        <v>360</v>
      </c>
      <c r="ANI16" s="1073">
        <v>2.1</v>
      </c>
      <c r="ANJ16" s="1075" t="s">
        <v>360</v>
      </c>
      <c r="ANK16" s="1073">
        <v>2.1</v>
      </c>
      <c r="ANL16" s="1075" t="s">
        <v>360</v>
      </c>
      <c r="ANM16" s="1073">
        <v>2.1</v>
      </c>
      <c r="ANN16" s="1075" t="s">
        <v>360</v>
      </c>
      <c r="ANO16" s="1073">
        <v>2.1</v>
      </c>
      <c r="ANP16" s="1075" t="s">
        <v>360</v>
      </c>
      <c r="ANQ16" s="1073">
        <v>2.1</v>
      </c>
      <c r="ANR16" s="1075" t="s">
        <v>360</v>
      </c>
      <c r="ANS16" s="1073">
        <v>2.1</v>
      </c>
      <c r="ANT16" s="1075" t="s">
        <v>360</v>
      </c>
      <c r="ANU16" s="1073">
        <v>2.1</v>
      </c>
      <c r="ANV16" s="1075" t="s">
        <v>360</v>
      </c>
      <c r="ANW16" s="1073">
        <v>2.1</v>
      </c>
      <c r="ANX16" s="1075" t="s">
        <v>360</v>
      </c>
      <c r="ANY16" s="1073">
        <v>2.1</v>
      </c>
      <c r="ANZ16" s="1075" t="s">
        <v>360</v>
      </c>
      <c r="AOA16" s="1073">
        <v>2.1</v>
      </c>
      <c r="AOB16" s="1075" t="s">
        <v>360</v>
      </c>
      <c r="AOC16" s="1073">
        <v>2.1</v>
      </c>
      <c r="AOD16" s="1075" t="s">
        <v>360</v>
      </c>
      <c r="AOE16" s="1073">
        <v>2.1</v>
      </c>
      <c r="AOF16" s="1075" t="s">
        <v>360</v>
      </c>
      <c r="AOG16" s="1073">
        <v>2.1</v>
      </c>
      <c r="AOH16" s="1075" t="s">
        <v>360</v>
      </c>
      <c r="AOI16" s="1073">
        <v>2.1</v>
      </c>
      <c r="AOJ16" s="1075" t="s">
        <v>360</v>
      </c>
      <c r="AOK16" s="1073">
        <v>2.1</v>
      </c>
      <c r="AOL16" s="1075" t="s">
        <v>360</v>
      </c>
      <c r="AOM16" s="1073">
        <v>2.1</v>
      </c>
      <c r="AON16" s="1075" t="s">
        <v>360</v>
      </c>
      <c r="AOO16" s="1073">
        <v>2.1</v>
      </c>
      <c r="AOP16" s="1075" t="s">
        <v>360</v>
      </c>
      <c r="AOQ16" s="1073">
        <v>2.1</v>
      </c>
      <c r="AOR16" s="1075" t="s">
        <v>360</v>
      </c>
      <c r="AOS16" s="1073">
        <v>2.1</v>
      </c>
      <c r="AOT16" s="1075" t="s">
        <v>360</v>
      </c>
      <c r="AOU16" s="1073">
        <v>2.1</v>
      </c>
      <c r="AOV16" s="1075" t="s">
        <v>360</v>
      </c>
      <c r="AOW16" s="1073">
        <v>2.1</v>
      </c>
      <c r="AOX16" s="1075" t="s">
        <v>360</v>
      </c>
      <c r="AOY16" s="1073">
        <v>2.1</v>
      </c>
      <c r="AOZ16" s="1075" t="s">
        <v>360</v>
      </c>
      <c r="APA16" s="1073">
        <v>2.1</v>
      </c>
      <c r="APB16" s="1075" t="s">
        <v>360</v>
      </c>
      <c r="APC16" s="1073">
        <v>2.1</v>
      </c>
      <c r="APD16" s="1075" t="s">
        <v>360</v>
      </c>
      <c r="APE16" s="1073">
        <v>2.1</v>
      </c>
      <c r="APF16" s="1075" t="s">
        <v>360</v>
      </c>
      <c r="APG16" s="1073">
        <v>2.1</v>
      </c>
      <c r="APH16" s="1075" t="s">
        <v>360</v>
      </c>
      <c r="API16" s="1073">
        <v>2.1</v>
      </c>
      <c r="APJ16" s="1075" t="s">
        <v>360</v>
      </c>
      <c r="APK16" s="1073">
        <v>2.1</v>
      </c>
      <c r="APL16" s="1075" t="s">
        <v>360</v>
      </c>
      <c r="APM16" s="1073">
        <v>2.1</v>
      </c>
      <c r="APN16" s="1075" t="s">
        <v>360</v>
      </c>
      <c r="APO16" s="1073">
        <v>2.1</v>
      </c>
      <c r="APP16" s="1075" t="s">
        <v>360</v>
      </c>
      <c r="APQ16" s="1073">
        <v>2.1</v>
      </c>
      <c r="APR16" s="1075" t="s">
        <v>360</v>
      </c>
      <c r="APS16" s="1073">
        <v>2.1</v>
      </c>
      <c r="APT16" s="1075" t="s">
        <v>360</v>
      </c>
      <c r="APU16" s="1073">
        <v>2.1</v>
      </c>
      <c r="APV16" s="1075" t="s">
        <v>360</v>
      </c>
      <c r="APW16" s="1073">
        <v>2.1</v>
      </c>
      <c r="APX16" s="1075" t="s">
        <v>360</v>
      </c>
      <c r="APY16" s="1073">
        <v>2.1</v>
      </c>
      <c r="APZ16" s="1075" t="s">
        <v>360</v>
      </c>
      <c r="AQA16" s="1073">
        <v>2.1</v>
      </c>
      <c r="AQB16" s="1075" t="s">
        <v>360</v>
      </c>
      <c r="AQC16" s="1073">
        <v>2.1</v>
      </c>
      <c r="AQD16" s="1075" t="s">
        <v>360</v>
      </c>
      <c r="AQE16" s="1073">
        <v>2.1</v>
      </c>
      <c r="AQF16" s="1075" t="s">
        <v>360</v>
      </c>
      <c r="AQG16" s="1073">
        <v>2.1</v>
      </c>
      <c r="AQH16" s="1075" t="s">
        <v>360</v>
      </c>
      <c r="AQI16" s="1073">
        <v>2.1</v>
      </c>
      <c r="AQJ16" s="1075" t="s">
        <v>360</v>
      </c>
      <c r="AQK16" s="1073">
        <v>2.1</v>
      </c>
      <c r="AQL16" s="1075" t="s">
        <v>360</v>
      </c>
      <c r="AQM16" s="1073">
        <v>2.1</v>
      </c>
      <c r="AQN16" s="1075" t="s">
        <v>360</v>
      </c>
      <c r="AQO16" s="1073">
        <v>2.1</v>
      </c>
      <c r="AQP16" s="1075" t="s">
        <v>360</v>
      </c>
      <c r="AQQ16" s="1073">
        <v>2.1</v>
      </c>
      <c r="AQR16" s="1075" t="s">
        <v>360</v>
      </c>
      <c r="AQS16" s="1073">
        <v>2.1</v>
      </c>
      <c r="AQT16" s="1075" t="s">
        <v>360</v>
      </c>
      <c r="AQU16" s="1073">
        <v>2.1</v>
      </c>
      <c r="AQV16" s="1075" t="s">
        <v>360</v>
      </c>
      <c r="AQW16" s="1073">
        <v>2.1</v>
      </c>
      <c r="AQX16" s="1075" t="s">
        <v>360</v>
      </c>
      <c r="AQY16" s="1073">
        <v>2.1</v>
      </c>
      <c r="AQZ16" s="1075" t="s">
        <v>360</v>
      </c>
      <c r="ARA16" s="1073">
        <v>2.1</v>
      </c>
      <c r="ARB16" s="1075" t="s">
        <v>360</v>
      </c>
      <c r="ARC16" s="1073">
        <v>2.1</v>
      </c>
      <c r="ARD16" s="1075" t="s">
        <v>360</v>
      </c>
      <c r="ARE16" s="1073">
        <v>2.1</v>
      </c>
      <c r="ARF16" s="1075" t="s">
        <v>360</v>
      </c>
      <c r="ARG16" s="1073">
        <v>2.1</v>
      </c>
      <c r="ARH16" s="1075" t="s">
        <v>360</v>
      </c>
      <c r="ARI16" s="1073">
        <v>2.1</v>
      </c>
      <c r="ARJ16" s="1075" t="s">
        <v>360</v>
      </c>
      <c r="ARK16" s="1073">
        <v>2.1</v>
      </c>
      <c r="ARL16" s="1075" t="s">
        <v>360</v>
      </c>
      <c r="ARM16" s="1073">
        <v>2.1</v>
      </c>
      <c r="ARN16" s="1075" t="s">
        <v>360</v>
      </c>
      <c r="ARO16" s="1073">
        <v>2.1</v>
      </c>
      <c r="ARP16" s="1075" t="s">
        <v>360</v>
      </c>
      <c r="ARQ16" s="1073">
        <v>2.1</v>
      </c>
      <c r="ARR16" s="1075" t="s">
        <v>360</v>
      </c>
      <c r="ARS16" s="1073">
        <v>2.1</v>
      </c>
      <c r="ART16" s="1075" t="s">
        <v>360</v>
      </c>
      <c r="ARU16" s="1073">
        <v>2.1</v>
      </c>
      <c r="ARV16" s="1075" t="s">
        <v>360</v>
      </c>
      <c r="ARW16" s="1073">
        <v>2.1</v>
      </c>
      <c r="ARX16" s="1075" t="s">
        <v>360</v>
      </c>
      <c r="ARY16" s="1073">
        <v>2.1</v>
      </c>
      <c r="ARZ16" s="1075" t="s">
        <v>360</v>
      </c>
      <c r="ASA16" s="1073">
        <v>2.1</v>
      </c>
      <c r="ASB16" s="1075" t="s">
        <v>360</v>
      </c>
      <c r="ASC16" s="1073">
        <v>2.1</v>
      </c>
      <c r="ASD16" s="1075" t="s">
        <v>360</v>
      </c>
      <c r="ASE16" s="1073">
        <v>2.1</v>
      </c>
      <c r="ASF16" s="1075" t="s">
        <v>360</v>
      </c>
      <c r="ASG16" s="1073">
        <v>2.1</v>
      </c>
      <c r="ASH16" s="1075" t="s">
        <v>360</v>
      </c>
      <c r="ASI16" s="1073">
        <v>2.1</v>
      </c>
      <c r="ASJ16" s="1075" t="s">
        <v>360</v>
      </c>
      <c r="ASK16" s="1073">
        <v>2.1</v>
      </c>
      <c r="ASL16" s="1075" t="s">
        <v>360</v>
      </c>
      <c r="ASM16" s="1073">
        <v>2.1</v>
      </c>
      <c r="ASN16" s="1075" t="s">
        <v>360</v>
      </c>
      <c r="ASO16" s="1073">
        <v>2.1</v>
      </c>
      <c r="ASP16" s="1075" t="s">
        <v>360</v>
      </c>
      <c r="ASQ16" s="1073">
        <v>2.1</v>
      </c>
      <c r="ASR16" s="1075" t="s">
        <v>360</v>
      </c>
      <c r="ASS16" s="1073">
        <v>2.1</v>
      </c>
      <c r="AST16" s="1075" t="s">
        <v>360</v>
      </c>
      <c r="ASU16" s="1073">
        <v>2.1</v>
      </c>
      <c r="ASV16" s="1075" t="s">
        <v>360</v>
      </c>
      <c r="ASW16" s="1073">
        <v>2.1</v>
      </c>
      <c r="ASX16" s="1075" t="s">
        <v>360</v>
      </c>
      <c r="ASY16" s="1073">
        <v>2.1</v>
      </c>
      <c r="ASZ16" s="1075" t="s">
        <v>360</v>
      </c>
      <c r="ATA16" s="1073">
        <v>2.1</v>
      </c>
      <c r="ATB16" s="1075" t="s">
        <v>360</v>
      </c>
      <c r="ATC16" s="1073">
        <v>2.1</v>
      </c>
      <c r="ATD16" s="1075" t="s">
        <v>360</v>
      </c>
      <c r="ATE16" s="1073">
        <v>2.1</v>
      </c>
      <c r="ATF16" s="1075" t="s">
        <v>360</v>
      </c>
      <c r="ATG16" s="1073">
        <v>2.1</v>
      </c>
      <c r="ATH16" s="1075" t="s">
        <v>360</v>
      </c>
      <c r="ATI16" s="1073">
        <v>2.1</v>
      </c>
      <c r="ATJ16" s="1075" t="s">
        <v>360</v>
      </c>
      <c r="ATK16" s="1073">
        <v>2.1</v>
      </c>
      <c r="ATL16" s="1075" t="s">
        <v>360</v>
      </c>
      <c r="ATM16" s="1073">
        <v>2.1</v>
      </c>
      <c r="ATN16" s="1075" t="s">
        <v>360</v>
      </c>
      <c r="ATO16" s="1073">
        <v>2.1</v>
      </c>
      <c r="ATP16" s="1075" t="s">
        <v>360</v>
      </c>
      <c r="ATQ16" s="1073">
        <v>2.1</v>
      </c>
      <c r="ATR16" s="1075" t="s">
        <v>360</v>
      </c>
      <c r="ATS16" s="1073">
        <v>2.1</v>
      </c>
      <c r="ATT16" s="1075" t="s">
        <v>360</v>
      </c>
      <c r="ATU16" s="1073">
        <v>2.1</v>
      </c>
      <c r="ATV16" s="1075" t="s">
        <v>360</v>
      </c>
      <c r="ATW16" s="1073">
        <v>2.1</v>
      </c>
      <c r="ATX16" s="1075" t="s">
        <v>360</v>
      </c>
      <c r="ATY16" s="1073">
        <v>2.1</v>
      </c>
      <c r="ATZ16" s="1075" t="s">
        <v>360</v>
      </c>
      <c r="AUA16" s="1073">
        <v>2.1</v>
      </c>
      <c r="AUB16" s="1075" t="s">
        <v>360</v>
      </c>
      <c r="AUC16" s="1073">
        <v>2.1</v>
      </c>
      <c r="AUD16" s="1075" t="s">
        <v>360</v>
      </c>
      <c r="AUE16" s="1073">
        <v>2.1</v>
      </c>
      <c r="AUF16" s="1075" t="s">
        <v>360</v>
      </c>
      <c r="AUG16" s="1073">
        <v>2.1</v>
      </c>
      <c r="AUH16" s="1075" t="s">
        <v>360</v>
      </c>
      <c r="AUI16" s="1073">
        <v>2.1</v>
      </c>
      <c r="AUJ16" s="1075" t="s">
        <v>360</v>
      </c>
      <c r="AUK16" s="1073">
        <v>2.1</v>
      </c>
      <c r="AUL16" s="1075" t="s">
        <v>360</v>
      </c>
      <c r="AUM16" s="1073">
        <v>2.1</v>
      </c>
      <c r="AUN16" s="1075" t="s">
        <v>360</v>
      </c>
      <c r="AUO16" s="1073">
        <v>2.1</v>
      </c>
      <c r="AUP16" s="1075" t="s">
        <v>360</v>
      </c>
      <c r="AUQ16" s="1073">
        <v>2.1</v>
      </c>
      <c r="AUR16" s="1075" t="s">
        <v>360</v>
      </c>
      <c r="AUS16" s="1073">
        <v>2.1</v>
      </c>
      <c r="AUT16" s="1075" t="s">
        <v>360</v>
      </c>
      <c r="AUU16" s="1073">
        <v>2.1</v>
      </c>
      <c r="AUV16" s="1075" t="s">
        <v>360</v>
      </c>
      <c r="AUW16" s="1073">
        <v>2.1</v>
      </c>
      <c r="AUX16" s="1075" t="s">
        <v>360</v>
      </c>
      <c r="AUY16" s="1073">
        <v>2.1</v>
      </c>
      <c r="AUZ16" s="1075" t="s">
        <v>360</v>
      </c>
      <c r="AVA16" s="1073">
        <v>2.1</v>
      </c>
      <c r="AVB16" s="1075" t="s">
        <v>360</v>
      </c>
      <c r="AVC16" s="1073">
        <v>2.1</v>
      </c>
      <c r="AVD16" s="1075" t="s">
        <v>360</v>
      </c>
      <c r="AVE16" s="1073">
        <v>2.1</v>
      </c>
      <c r="AVF16" s="1075" t="s">
        <v>360</v>
      </c>
      <c r="AVG16" s="1073">
        <v>2.1</v>
      </c>
      <c r="AVH16" s="1075" t="s">
        <v>360</v>
      </c>
      <c r="AVI16" s="1073">
        <v>2.1</v>
      </c>
      <c r="AVJ16" s="1075" t="s">
        <v>360</v>
      </c>
      <c r="AVK16" s="1073">
        <v>2.1</v>
      </c>
      <c r="AVL16" s="1075" t="s">
        <v>360</v>
      </c>
      <c r="AVM16" s="1073">
        <v>2.1</v>
      </c>
      <c r="AVN16" s="1075" t="s">
        <v>360</v>
      </c>
      <c r="AVO16" s="1073">
        <v>2.1</v>
      </c>
      <c r="AVP16" s="1075" t="s">
        <v>360</v>
      </c>
      <c r="AVQ16" s="1073">
        <v>2.1</v>
      </c>
      <c r="AVR16" s="1075" t="s">
        <v>360</v>
      </c>
      <c r="AVS16" s="1073">
        <v>2.1</v>
      </c>
      <c r="AVT16" s="1075" t="s">
        <v>360</v>
      </c>
      <c r="AVU16" s="1073">
        <v>2.1</v>
      </c>
      <c r="AVV16" s="1075" t="s">
        <v>360</v>
      </c>
      <c r="AVW16" s="1073">
        <v>2.1</v>
      </c>
      <c r="AVX16" s="1075" t="s">
        <v>360</v>
      </c>
      <c r="AVY16" s="1073">
        <v>2.1</v>
      </c>
      <c r="AVZ16" s="1075" t="s">
        <v>360</v>
      </c>
      <c r="AWA16" s="1073">
        <v>2.1</v>
      </c>
      <c r="AWB16" s="1075" t="s">
        <v>360</v>
      </c>
      <c r="AWC16" s="1073">
        <v>2.1</v>
      </c>
      <c r="AWD16" s="1075" t="s">
        <v>360</v>
      </c>
      <c r="AWE16" s="1073">
        <v>2.1</v>
      </c>
      <c r="AWF16" s="1075" t="s">
        <v>360</v>
      </c>
      <c r="AWG16" s="1073">
        <v>2.1</v>
      </c>
      <c r="AWH16" s="1075" t="s">
        <v>360</v>
      </c>
      <c r="AWI16" s="1073">
        <v>2.1</v>
      </c>
      <c r="AWJ16" s="1075" t="s">
        <v>360</v>
      </c>
      <c r="AWK16" s="1073">
        <v>2.1</v>
      </c>
      <c r="AWL16" s="1075" t="s">
        <v>360</v>
      </c>
      <c r="AWM16" s="1073">
        <v>2.1</v>
      </c>
      <c r="AWN16" s="1075" t="s">
        <v>360</v>
      </c>
      <c r="AWO16" s="1073">
        <v>2.1</v>
      </c>
      <c r="AWP16" s="1075" t="s">
        <v>360</v>
      </c>
      <c r="AWQ16" s="1073">
        <v>2.1</v>
      </c>
      <c r="AWR16" s="1075" t="s">
        <v>360</v>
      </c>
      <c r="AWS16" s="1073">
        <v>2.1</v>
      </c>
      <c r="AWT16" s="1075" t="s">
        <v>360</v>
      </c>
      <c r="AWU16" s="1073">
        <v>2.1</v>
      </c>
      <c r="AWV16" s="1075" t="s">
        <v>360</v>
      </c>
      <c r="AWW16" s="1073">
        <v>2.1</v>
      </c>
      <c r="AWX16" s="1075" t="s">
        <v>360</v>
      </c>
      <c r="AWY16" s="1073">
        <v>2.1</v>
      </c>
      <c r="AWZ16" s="1075" t="s">
        <v>360</v>
      </c>
      <c r="AXA16" s="1073">
        <v>2.1</v>
      </c>
      <c r="AXB16" s="1075" t="s">
        <v>360</v>
      </c>
      <c r="AXC16" s="1073">
        <v>2.1</v>
      </c>
      <c r="AXD16" s="1075" t="s">
        <v>360</v>
      </c>
      <c r="AXE16" s="1073">
        <v>2.1</v>
      </c>
      <c r="AXF16" s="1075" t="s">
        <v>360</v>
      </c>
      <c r="AXG16" s="1073">
        <v>2.1</v>
      </c>
      <c r="AXH16" s="1075" t="s">
        <v>360</v>
      </c>
      <c r="AXI16" s="1073">
        <v>2.1</v>
      </c>
      <c r="AXJ16" s="1075" t="s">
        <v>360</v>
      </c>
      <c r="AXK16" s="1073">
        <v>2.1</v>
      </c>
      <c r="AXL16" s="1075" t="s">
        <v>360</v>
      </c>
      <c r="AXM16" s="1073">
        <v>2.1</v>
      </c>
      <c r="AXN16" s="1075" t="s">
        <v>360</v>
      </c>
      <c r="AXO16" s="1073">
        <v>2.1</v>
      </c>
      <c r="AXP16" s="1075" t="s">
        <v>360</v>
      </c>
      <c r="AXQ16" s="1073">
        <v>2.1</v>
      </c>
      <c r="AXR16" s="1075" t="s">
        <v>360</v>
      </c>
      <c r="AXS16" s="1073">
        <v>2.1</v>
      </c>
      <c r="AXT16" s="1075" t="s">
        <v>360</v>
      </c>
      <c r="AXU16" s="1073">
        <v>2.1</v>
      </c>
      <c r="AXV16" s="1075" t="s">
        <v>360</v>
      </c>
      <c r="AXW16" s="1073">
        <v>2.1</v>
      </c>
      <c r="AXX16" s="1075" t="s">
        <v>360</v>
      </c>
      <c r="AXY16" s="1073">
        <v>2.1</v>
      </c>
      <c r="AXZ16" s="1075" t="s">
        <v>360</v>
      </c>
      <c r="AYA16" s="1073">
        <v>2.1</v>
      </c>
      <c r="AYB16" s="1075" t="s">
        <v>360</v>
      </c>
      <c r="AYC16" s="1073">
        <v>2.1</v>
      </c>
      <c r="AYD16" s="1075" t="s">
        <v>360</v>
      </c>
      <c r="AYE16" s="1073">
        <v>2.1</v>
      </c>
      <c r="AYF16" s="1075" t="s">
        <v>360</v>
      </c>
      <c r="AYG16" s="1073">
        <v>2.1</v>
      </c>
      <c r="AYH16" s="1075" t="s">
        <v>360</v>
      </c>
      <c r="AYI16" s="1073">
        <v>2.1</v>
      </c>
      <c r="AYJ16" s="1075" t="s">
        <v>360</v>
      </c>
      <c r="AYK16" s="1073">
        <v>2.1</v>
      </c>
      <c r="AYL16" s="1075" t="s">
        <v>360</v>
      </c>
      <c r="AYM16" s="1073">
        <v>2.1</v>
      </c>
      <c r="AYN16" s="1075" t="s">
        <v>360</v>
      </c>
      <c r="AYO16" s="1073">
        <v>2.1</v>
      </c>
      <c r="AYP16" s="1075" t="s">
        <v>360</v>
      </c>
      <c r="AYQ16" s="1073">
        <v>2.1</v>
      </c>
      <c r="AYR16" s="1075" t="s">
        <v>360</v>
      </c>
      <c r="AYS16" s="1073">
        <v>2.1</v>
      </c>
      <c r="AYT16" s="1075" t="s">
        <v>360</v>
      </c>
      <c r="AYU16" s="1073">
        <v>2.1</v>
      </c>
      <c r="AYV16" s="1075" t="s">
        <v>360</v>
      </c>
      <c r="AYW16" s="1073">
        <v>2.1</v>
      </c>
      <c r="AYX16" s="1075" t="s">
        <v>360</v>
      </c>
      <c r="AYY16" s="1073">
        <v>2.1</v>
      </c>
      <c r="AYZ16" s="1075" t="s">
        <v>360</v>
      </c>
      <c r="AZA16" s="1073">
        <v>2.1</v>
      </c>
      <c r="AZB16" s="1075" t="s">
        <v>360</v>
      </c>
      <c r="AZC16" s="1073">
        <v>2.1</v>
      </c>
      <c r="AZD16" s="1075" t="s">
        <v>360</v>
      </c>
      <c r="AZE16" s="1073">
        <v>2.1</v>
      </c>
      <c r="AZF16" s="1075" t="s">
        <v>360</v>
      </c>
      <c r="AZG16" s="1073">
        <v>2.1</v>
      </c>
      <c r="AZH16" s="1075" t="s">
        <v>360</v>
      </c>
      <c r="AZI16" s="1073">
        <v>2.1</v>
      </c>
      <c r="AZJ16" s="1075" t="s">
        <v>360</v>
      </c>
      <c r="AZK16" s="1073">
        <v>2.1</v>
      </c>
      <c r="AZL16" s="1075" t="s">
        <v>360</v>
      </c>
      <c r="AZM16" s="1073">
        <v>2.1</v>
      </c>
      <c r="AZN16" s="1075" t="s">
        <v>360</v>
      </c>
      <c r="AZO16" s="1073">
        <v>2.1</v>
      </c>
      <c r="AZP16" s="1075" t="s">
        <v>360</v>
      </c>
      <c r="AZQ16" s="1073">
        <v>2.1</v>
      </c>
      <c r="AZR16" s="1075" t="s">
        <v>360</v>
      </c>
      <c r="AZS16" s="1073">
        <v>2.1</v>
      </c>
      <c r="AZT16" s="1075" t="s">
        <v>360</v>
      </c>
      <c r="AZU16" s="1073">
        <v>2.1</v>
      </c>
      <c r="AZV16" s="1075" t="s">
        <v>360</v>
      </c>
      <c r="AZW16" s="1073">
        <v>2.1</v>
      </c>
      <c r="AZX16" s="1075" t="s">
        <v>360</v>
      </c>
      <c r="AZY16" s="1073">
        <v>2.1</v>
      </c>
      <c r="AZZ16" s="1075" t="s">
        <v>360</v>
      </c>
      <c r="BAA16" s="1073">
        <v>2.1</v>
      </c>
      <c r="BAB16" s="1075" t="s">
        <v>360</v>
      </c>
      <c r="BAC16" s="1073">
        <v>2.1</v>
      </c>
      <c r="BAD16" s="1075" t="s">
        <v>360</v>
      </c>
      <c r="BAE16" s="1073">
        <v>2.1</v>
      </c>
      <c r="BAF16" s="1075" t="s">
        <v>360</v>
      </c>
      <c r="BAG16" s="1073">
        <v>2.1</v>
      </c>
      <c r="BAH16" s="1075" t="s">
        <v>360</v>
      </c>
      <c r="BAI16" s="1073">
        <v>2.1</v>
      </c>
      <c r="BAJ16" s="1075" t="s">
        <v>360</v>
      </c>
      <c r="BAK16" s="1073">
        <v>2.1</v>
      </c>
      <c r="BAL16" s="1075" t="s">
        <v>360</v>
      </c>
      <c r="BAM16" s="1073">
        <v>2.1</v>
      </c>
      <c r="BAN16" s="1075" t="s">
        <v>360</v>
      </c>
      <c r="BAO16" s="1073">
        <v>2.1</v>
      </c>
      <c r="BAP16" s="1075" t="s">
        <v>360</v>
      </c>
      <c r="BAQ16" s="1073">
        <v>2.1</v>
      </c>
      <c r="BAR16" s="1075" t="s">
        <v>360</v>
      </c>
      <c r="BAS16" s="1073">
        <v>2.1</v>
      </c>
      <c r="BAT16" s="1075" t="s">
        <v>360</v>
      </c>
      <c r="BAU16" s="1073">
        <v>2.1</v>
      </c>
      <c r="BAV16" s="1075" t="s">
        <v>360</v>
      </c>
      <c r="BAW16" s="1073">
        <v>2.1</v>
      </c>
      <c r="BAX16" s="1075" t="s">
        <v>360</v>
      </c>
      <c r="BAY16" s="1073">
        <v>2.1</v>
      </c>
      <c r="BAZ16" s="1075" t="s">
        <v>360</v>
      </c>
      <c r="BBA16" s="1073">
        <v>2.1</v>
      </c>
      <c r="BBB16" s="1075" t="s">
        <v>360</v>
      </c>
      <c r="BBC16" s="1073">
        <v>2.1</v>
      </c>
      <c r="BBD16" s="1075" t="s">
        <v>360</v>
      </c>
      <c r="BBE16" s="1073">
        <v>2.1</v>
      </c>
      <c r="BBF16" s="1075" t="s">
        <v>360</v>
      </c>
      <c r="BBG16" s="1073">
        <v>2.1</v>
      </c>
      <c r="BBH16" s="1075" t="s">
        <v>360</v>
      </c>
      <c r="BBI16" s="1073">
        <v>2.1</v>
      </c>
      <c r="BBJ16" s="1075" t="s">
        <v>360</v>
      </c>
      <c r="BBK16" s="1073">
        <v>2.1</v>
      </c>
      <c r="BBL16" s="1075" t="s">
        <v>360</v>
      </c>
      <c r="BBM16" s="1073">
        <v>2.1</v>
      </c>
      <c r="BBN16" s="1075" t="s">
        <v>360</v>
      </c>
      <c r="BBO16" s="1073">
        <v>2.1</v>
      </c>
      <c r="BBP16" s="1075" t="s">
        <v>360</v>
      </c>
      <c r="BBQ16" s="1073">
        <v>2.1</v>
      </c>
      <c r="BBR16" s="1075" t="s">
        <v>360</v>
      </c>
      <c r="BBS16" s="1073">
        <v>2.1</v>
      </c>
      <c r="BBT16" s="1075" t="s">
        <v>360</v>
      </c>
      <c r="BBU16" s="1073">
        <v>2.1</v>
      </c>
      <c r="BBV16" s="1075" t="s">
        <v>360</v>
      </c>
      <c r="BBW16" s="1073">
        <v>2.1</v>
      </c>
      <c r="BBX16" s="1075" t="s">
        <v>360</v>
      </c>
      <c r="BBY16" s="1073">
        <v>2.1</v>
      </c>
      <c r="BBZ16" s="1075" t="s">
        <v>360</v>
      </c>
      <c r="BCA16" s="1073">
        <v>2.1</v>
      </c>
      <c r="BCB16" s="1075" t="s">
        <v>360</v>
      </c>
      <c r="BCC16" s="1073">
        <v>2.1</v>
      </c>
      <c r="BCD16" s="1075" t="s">
        <v>360</v>
      </c>
      <c r="BCE16" s="1073">
        <v>2.1</v>
      </c>
      <c r="BCF16" s="1075" t="s">
        <v>360</v>
      </c>
      <c r="BCG16" s="1073">
        <v>2.1</v>
      </c>
      <c r="BCH16" s="1075" t="s">
        <v>360</v>
      </c>
      <c r="BCI16" s="1073">
        <v>2.1</v>
      </c>
      <c r="BCJ16" s="1075" t="s">
        <v>360</v>
      </c>
      <c r="BCK16" s="1073">
        <v>2.1</v>
      </c>
      <c r="BCL16" s="1075" t="s">
        <v>360</v>
      </c>
      <c r="BCM16" s="1073">
        <v>2.1</v>
      </c>
      <c r="BCN16" s="1075" t="s">
        <v>360</v>
      </c>
      <c r="BCO16" s="1073">
        <v>2.1</v>
      </c>
      <c r="BCP16" s="1075" t="s">
        <v>360</v>
      </c>
      <c r="BCQ16" s="1073">
        <v>2.1</v>
      </c>
      <c r="BCR16" s="1075" t="s">
        <v>360</v>
      </c>
      <c r="BCS16" s="1073">
        <v>2.1</v>
      </c>
      <c r="BCT16" s="1075" t="s">
        <v>360</v>
      </c>
      <c r="BCU16" s="1073">
        <v>2.1</v>
      </c>
      <c r="BCV16" s="1075" t="s">
        <v>360</v>
      </c>
      <c r="BCW16" s="1073">
        <v>2.1</v>
      </c>
      <c r="BCX16" s="1075" t="s">
        <v>360</v>
      </c>
      <c r="BCY16" s="1073">
        <v>2.1</v>
      </c>
      <c r="BCZ16" s="1075" t="s">
        <v>360</v>
      </c>
      <c r="BDA16" s="1073">
        <v>2.1</v>
      </c>
      <c r="BDB16" s="1075" t="s">
        <v>360</v>
      </c>
      <c r="BDC16" s="1073">
        <v>2.1</v>
      </c>
      <c r="BDD16" s="1075" t="s">
        <v>360</v>
      </c>
      <c r="BDE16" s="1073">
        <v>2.1</v>
      </c>
      <c r="BDF16" s="1075" t="s">
        <v>360</v>
      </c>
      <c r="BDG16" s="1073">
        <v>2.1</v>
      </c>
      <c r="BDH16" s="1075" t="s">
        <v>360</v>
      </c>
      <c r="BDI16" s="1073">
        <v>2.1</v>
      </c>
      <c r="BDJ16" s="1075" t="s">
        <v>360</v>
      </c>
      <c r="BDK16" s="1073">
        <v>2.1</v>
      </c>
      <c r="BDL16" s="1075" t="s">
        <v>360</v>
      </c>
      <c r="BDM16" s="1073">
        <v>2.1</v>
      </c>
      <c r="BDN16" s="1075" t="s">
        <v>360</v>
      </c>
      <c r="BDO16" s="1073">
        <v>2.1</v>
      </c>
      <c r="BDP16" s="1075" t="s">
        <v>360</v>
      </c>
      <c r="BDQ16" s="1073">
        <v>2.1</v>
      </c>
      <c r="BDR16" s="1075" t="s">
        <v>360</v>
      </c>
      <c r="BDS16" s="1073">
        <v>2.1</v>
      </c>
      <c r="BDT16" s="1075" t="s">
        <v>360</v>
      </c>
      <c r="BDU16" s="1073">
        <v>2.1</v>
      </c>
      <c r="BDV16" s="1075" t="s">
        <v>360</v>
      </c>
      <c r="BDW16" s="1073">
        <v>2.1</v>
      </c>
      <c r="BDX16" s="1075" t="s">
        <v>360</v>
      </c>
      <c r="BDY16" s="1073">
        <v>2.1</v>
      </c>
      <c r="BDZ16" s="1075" t="s">
        <v>360</v>
      </c>
      <c r="BEA16" s="1073">
        <v>2.1</v>
      </c>
      <c r="BEB16" s="1075" t="s">
        <v>360</v>
      </c>
      <c r="BEC16" s="1073">
        <v>2.1</v>
      </c>
      <c r="BED16" s="1075" t="s">
        <v>360</v>
      </c>
      <c r="BEE16" s="1073">
        <v>2.1</v>
      </c>
      <c r="BEF16" s="1075" t="s">
        <v>360</v>
      </c>
      <c r="BEG16" s="1073">
        <v>2.1</v>
      </c>
      <c r="BEH16" s="1075" t="s">
        <v>360</v>
      </c>
      <c r="BEI16" s="1073">
        <v>2.1</v>
      </c>
      <c r="BEJ16" s="1075" t="s">
        <v>360</v>
      </c>
      <c r="BEK16" s="1073">
        <v>2.1</v>
      </c>
      <c r="BEL16" s="1075" t="s">
        <v>360</v>
      </c>
      <c r="BEM16" s="1073">
        <v>2.1</v>
      </c>
      <c r="BEN16" s="1075" t="s">
        <v>360</v>
      </c>
      <c r="BEO16" s="1073">
        <v>2.1</v>
      </c>
      <c r="BEP16" s="1075" t="s">
        <v>360</v>
      </c>
      <c r="BEQ16" s="1073">
        <v>2.1</v>
      </c>
      <c r="BER16" s="1075" t="s">
        <v>360</v>
      </c>
      <c r="BES16" s="1073">
        <v>2.1</v>
      </c>
      <c r="BET16" s="1075" t="s">
        <v>360</v>
      </c>
      <c r="BEU16" s="1073">
        <v>2.1</v>
      </c>
      <c r="BEV16" s="1075" t="s">
        <v>360</v>
      </c>
      <c r="BEW16" s="1073">
        <v>2.1</v>
      </c>
      <c r="BEX16" s="1075" t="s">
        <v>360</v>
      </c>
      <c r="BEY16" s="1073">
        <v>2.1</v>
      </c>
      <c r="BEZ16" s="1075" t="s">
        <v>360</v>
      </c>
      <c r="BFA16" s="1073">
        <v>2.1</v>
      </c>
      <c r="BFB16" s="1075" t="s">
        <v>360</v>
      </c>
      <c r="BFC16" s="1073">
        <v>2.1</v>
      </c>
      <c r="BFD16" s="1075" t="s">
        <v>360</v>
      </c>
      <c r="BFE16" s="1073">
        <v>2.1</v>
      </c>
      <c r="BFF16" s="1075" t="s">
        <v>360</v>
      </c>
      <c r="BFG16" s="1073">
        <v>2.1</v>
      </c>
      <c r="BFH16" s="1075" t="s">
        <v>360</v>
      </c>
      <c r="BFI16" s="1073">
        <v>2.1</v>
      </c>
      <c r="BFJ16" s="1075" t="s">
        <v>360</v>
      </c>
      <c r="BFK16" s="1073">
        <v>2.1</v>
      </c>
      <c r="BFL16" s="1075" t="s">
        <v>360</v>
      </c>
      <c r="BFM16" s="1073">
        <v>2.1</v>
      </c>
      <c r="BFN16" s="1075" t="s">
        <v>360</v>
      </c>
      <c r="BFO16" s="1073">
        <v>2.1</v>
      </c>
      <c r="BFP16" s="1075" t="s">
        <v>360</v>
      </c>
      <c r="BFQ16" s="1073">
        <v>2.1</v>
      </c>
      <c r="BFR16" s="1075" t="s">
        <v>360</v>
      </c>
      <c r="BFS16" s="1073">
        <v>2.1</v>
      </c>
      <c r="BFT16" s="1075" t="s">
        <v>360</v>
      </c>
      <c r="BFU16" s="1073">
        <v>2.1</v>
      </c>
      <c r="BFV16" s="1075" t="s">
        <v>360</v>
      </c>
      <c r="BFW16" s="1073">
        <v>2.1</v>
      </c>
      <c r="BFX16" s="1075" t="s">
        <v>360</v>
      </c>
      <c r="BFY16" s="1073">
        <v>2.1</v>
      </c>
      <c r="BFZ16" s="1075" t="s">
        <v>360</v>
      </c>
      <c r="BGA16" s="1073">
        <v>2.1</v>
      </c>
      <c r="BGB16" s="1075" t="s">
        <v>360</v>
      </c>
      <c r="BGC16" s="1073">
        <v>2.1</v>
      </c>
      <c r="BGD16" s="1075" t="s">
        <v>360</v>
      </c>
      <c r="BGE16" s="1073">
        <v>2.1</v>
      </c>
      <c r="BGF16" s="1075" t="s">
        <v>360</v>
      </c>
      <c r="BGG16" s="1073">
        <v>2.1</v>
      </c>
      <c r="BGH16" s="1075" t="s">
        <v>360</v>
      </c>
      <c r="BGI16" s="1073">
        <v>2.1</v>
      </c>
      <c r="BGJ16" s="1075" t="s">
        <v>360</v>
      </c>
      <c r="BGK16" s="1073">
        <v>2.1</v>
      </c>
      <c r="BGL16" s="1075" t="s">
        <v>360</v>
      </c>
      <c r="BGM16" s="1073">
        <v>2.1</v>
      </c>
      <c r="BGN16" s="1075" t="s">
        <v>360</v>
      </c>
      <c r="BGO16" s="1073">
        <v>2.1</v>
      </c>
      <c r="BGP16" s="1075" t="s">
        <v>360</v>
      </c>
      <c r="BGQ16" s="1073">
        <v>2.1</v>
      </c>
      <c r="BGR16" s="1075" t="s">
        <v>360</v>
      </c>
      <c r="BGS16" s="1073">
        <v>2.1</v>
      </c>
      <c r="BGT16" s="1075" t="s">
        <v>360</v>
      </c>
      <c r="BGU16" s="1073">
        <v>2.1</v>
      </c>
      <c r="BGV16" s="1075" t="s">
        <v>360</v>
      </c>
      <c r="BGW16" s="1073">
        <v>2.1</v>
      </c>
      <c r="BGX16" s="1075" t="s">
        <v>360</v>
      </c>
      <c r="BGY16" s="1073">
        <v>2.1</v>
      </c>
      <c r="BGZ16" s="1075" t="s">
        <v>360</v>
      </c>
      <c r="BHA16" s="1073">
        <v>2.1</v>
      </c>
      <c r="BHB16" s="1075" t="s">
        <v>360</v>
      </c>
      <c r="BHC16" s="1073">
        <v>2.1</v>
      </c>
      <c r="BHD16" s="1075" t="s">
        <v>360</v>
      </c>
      <c r="BHE16" s="1073">
        <v>2.1</v>
      </c>
      <c r="BHF16" s="1075" t="s">
        <v>360</v>
      </c>
      <c r="BHG16" s="1073">
        <v>2.1</v>
      </c>
      <c r="BHH16" s="1075" t="s">
        <v>360</v>
      </c>
      <c r="BHI16" s="1073">
        <v>2.1</v>
      </c>
      <c r="BHJ16" s="1075" t="s">
        <v>360</v>
      </c>
      <c r="BHK16" s="1073">
        <v>2.1</v>
      </c>
      <c r="BHL16" s="1075" t="s">
        <v>360</v>
      </c>
      <c r="BHM16" s="1073">
        <v>2.1</v>
      </c>
      <c r="BHN16" s="1075" t="s">
        <v>360</v>
      </c>
      <c r="BHO16" s="1073">
        <v>2.1</v>
      </c>
      <c r="BHP16" s="1075" t="s">
        <v>360</v>
      </c>
      <c r="BHQ16" s="1073">
        <v>2.1</v>
      </c>
      <c r="BHR16" s="1075" t="s">
        <v>360</v>
      </c>
      <c r="BHS16" s="1073">
        <v>2.1</v>
      </c>
      <c r="BHT16" s="1075" t="s">
        <v>360</v>
      </c>
      <c r="BHU16" s="1073">
        <v>2.1</v>
      </c>
      <c r="BHV16" s="1075" t="s">
        <v>360</v>
      </c>
      <c r="BHW16" s="1073">
        <v>2.1</v>
      </c>
      <c r="BHX16" s="1075" t="s">
        <v>360</v>
      </c>
      <c r="BHY16" s="1073">
        <v>2.1</v>
      </c>
      <c r="BHZ16" s="1075" t="s">
        <v>360</v>
      </c>
      <c r="BIA16" s="1073">
        <v>2.1</v>
      </c>
      <c r="BIB16" s="1075" t="s">
        <v>360</v>
      </c>
      <c r="BIC16" s="1073">
        <v>2.1</v>
      </c>
      <c r="BID16" s="1075" t="s">
        <v>360</v>
      </c>
      <c r="BIE16" s="1073">
        <v>2.1</v>
      </c>
      <c r="BIF16" s="1075" t="s">
        <v>360</v>
      </c>
      <c r="BIG16" s="1073">
        <v>2.1</v>
      </c>
      <c r="BIH16" s="1075" t="s">
        <v>360</v>
      </c>
      <c r="BII16" s="1073">
        <v>2.1</v>
      </c>
      <c r="BIJ16" s="1075" t="s">
        <v>360</v>
      </c>
      <c r="BIK16" s="1073">
        <v>2.1</v>
      </c>
      <c r="BIL16" s="1075" t="s">
        <v>360</v>
      </c>
      <c r="BIM16" s="1073">
        <v>2.1</v>
      </c>
      <c r="BIN16" s="1075" t="s">
        <v>360</v>
      </c>
      <c r="BIO16" s="1073">
        <v>2.1</v>
      </c>
      <c r="BIP16" s="1075" t="s">
        <v>360</v>
      </c>
      <c r="BIQ16" s="1073">
        <v>2.1</v>
      </c>
      <c r="BIR16" s="1075" t="s">
        <v>360</v>
      </c>
      <c r="BIS16" s="1073">
        <v>2.1</v>
      </c>
      <c r="BIT16" s="1075" t="s">
        <v>360</v>
      </c>
      <c r="BIU16" s="1073">
        <v>2.1</v>
      </c>
      <c r="BIV16" s="1075" t="s">
        <v>360</v>
      </c>
      <c r="BIW16" s="1073">
        <v>2.1</v>
      </c>
      <c r="BIX16" s="1075" t="s">
        <v>360</v>
      </c>
      <c r="BIY16" s="1073">
        <v>2.1</v>
      </c>
      <c r="BIZ16" s="1075" t="s">
        <v>360</v>
      </c>
      <c r="BJA16" s="1073">
        <v>2.1</v>
      </c>
      <c r="BJB16" s="1075" t="s">
        <v>360</v>
      </c>
      <c r="BJC16" s="1073">
        <v>2.1</v>
      </c>
      <c r="BJD16" s="1075" t="s">
        <v>360</v>
      </c>
      <c r="BJE16" s="1073">
        <v>2.1</v>
      </c>
      <c r="BJF16" s="1075" t="s">
        <v>360</v>
      </c>
      <c r="BJG16" s="1073">
        <v>2.1</v>
      </c>
      <c r="BJH16" s="1075" t="s">
        <v>360</v>
      </c>
      <c r="BJI16" s="1073">
        <v>2.1</v>
      </c>
      <c r="BJJ16" s="1075" t="s">
        <v>360</v>
      </c>
      <c r="BJK16" s="1073">
        <v>2.1</v>
      </c>
      <c r="BJL16" s="1075" t="s">
        <v>360</v>
      </c>
      <c r="BJM16" s="1073">
        <v>2.1</v>
      </c>
      <c r="BJN16" s="1075" t="s">
        <v>360</v>
      </c>
      <c r="BJO16" s="1073">
        <v>2.1</v>
      </c>
      <c r="BJP16" s="1075" t="s">
        <v>360</v>
      </c>
      <c r="BJQ16" s="1073">
        <v>2.1</v>
      </c>
      <c r="BJR16" s="1075" t="s">
        <v>360</v>
      </c>
      <c r="BJS16" s="1073">
        <v>2.1</v>
      </c>
      <c r="BJT16" s="1075" t="s">
        <v>360</v>
      </c>
      <c r="BJU16" s="1073">
        <v>2.1</v>
      </c>
      <c r="BJV16" s="1075" t="s">
        <v>360</v>
      </c>
      <c r="BJW16" s="1073">
        <v>2.1</v>
      </c>
      <c r="BJX16" s="1075" t="s">
        <v>360</v>
      </c>
      <c r="BJY16" s="1073">
        <v>2.1</v>
      </c>
      <c r="BJZ16" s="1075" t="s">
        <v>360</v>
      </c>
      <c r="BKA16" s="1073">
        <v>2.1</v>
      </c>
      <c r="BKB16" s="1075" t="s">
        <v>360</v>
      </c>
      <c r="BKC16" s="1073">
        <v>2.1</v>
      </c>
      <c r="BKD16" s="1075" t="s">
        <v>360</v>
      </c>
      <c r="BKE16" s="1073">
        <v>2.1</v>
      </c>
      <c r="BKF16" s="1075" t="s">
        <v>360</v>
      </c>
      <c r="BKG16" s="1073">
        <v>2.1</v>
      </c>
      <c r="BKH16" s="1075" t="s">
        <v>360</v>
      </c>
      <c r="BKI16" s="1073">
        <v>2.1</v>
      </c>
      <c r="BKJ16" s="1075" t="s">
        <v>360</v>
      </c>
      <c r="BKK16" s="1073">
        <v>2.1</v>
      </c>
      <c r="BKL16" s="1075" t="s">
        <v>360</v>
      </c>
      <c r="BKM16" s="1073">
        <v>2.1</v>
      </c>
      <c r="BKN16" s="1075" t="s">
        <v>360</v>
      </c>
      <c r="BKO16" s="1073">
        <v>2.1</v>
      </c>
      <c r="BKP16" s="1075" t="s">
        <v>360</v>
      </c>
      <c r="BKQ16" s="1073">
        <v>2.1</v>
      </c>
      <c r="BKR16" s="1075" t="s">
        <v>360</v>
      </c>
      <c r="BKS16" s="1073">
        <v>2.1</v>
      </c>
      <c r="BKT16" s="1075" t="s">
        <v>360</v>
      </c>
      <c r="BKU16" s="1073">
        <v>2.1</v>
      </c>
      <c r="BKV16" s="1075" t="s">
        <v>360</v>
      </c>
      <c r="BKW16" s="1073">
        <v>2.1</v>
      </c>
      <c r="BKX16" s="1075" t="s">
        <v>360</v>
      </c>
      <c r="BKY16" s="1073">
        <v>2.1</v>
      </c>
      <c r="BKZ16" s="1075" t="s">
        <v>360</v>
      </c>
      <c r="BLA16" s="1073">
        <v>2.1</v>
      </c>
      <c r="BLB16" s="1075" t="s">
        <v>360</v>
      </c>
      <c r="BLC16" s="1073">
        <v>2.1</v>
      </c>
      <c r="BLD16" s="1075" t="s">
        <v>360</v>
      </c>
      <c r="BLE16" s="1073">
        <v>2.1</v>
      </c>
      <c r="BLF16" s="1075" t="s">
        <v>360</v>
      </c>
      <c r="BLG16" s="1073">
        <v>2.1</v>
      </c>
      <c r="BLH16" s="1075" t="s">
        <v>360</v>
      </c>
      <c r="BLI16" s="1073">
        <v>2.1</v>
      </c>
      <c r="BLJ16" s="1075" t="s">
        <v>360</v>
      </c>
      <c r="BLK16" s="1073">
        <v>2.1</v>
      </c>
      <c r="BLL16" s="1075" t="s">
        <v>360</v>
      </c>
      <c r="BLM16" s="1073">
        <v>2.1</v>
      </c>
      <c r="BLN16" s="1075" t="s">
        <v>360</v>
      </c>
      <c r="BLO16" s="1073">
        <v>2.1</v>
      </c>
      <c r="BLP16" s="1075" t="s">
        <v>360</v>
      </c>
      <c r="BLQ16" s="1073">
        <v>2.1</v>
      </c>
      <c r="BLR16" s="1075" t="s">
        <v>360</v>
      </c>
      <c r="BLS16" s="1073">
        <v>2.1</v>
      </c>
      <c r="BLT16" s="1075" t="s">
        <v>360</v>
      </c>
      <c r="BLU16" s="1073">
        <v>2.1</v>
      </c>
      <c r="BLV16" s="1075" t="s">
        <v>360</v>
      </c>
      <c r="BLW16" s="1073">
        <v>2.1</v>
      </c>
      <c r="BLX16" s="1075" t="s">
        <v>360</v>
      </c>
      <c r="BLY16" s="1073">
        <v>2.1</v>
      </c>
      <c r="BLZ16" s="1075" t="s">
        <v>360</v>
      </c>
      <c r="BMA16" s="1073">
        <v>2.1</v>
      </c>
      <c r="BMB16" s="1075" t="s">
        <v>360</v>
      </c>
      <c r="BMC16" s="1073">
        <v>2.1</v>
      </c>
      <c r="BMD16" s="1075" t="s">
        <v>360</v>
      </c>
      <c r="BME16" s="1073">
        <v>2.1</v>
      </c>
      <c r="BMF16" s="1075" t="s">
        <v>360</v>
      </c>
      <c r="BMG16" s="1073">
        <v>2.1</v>
      </c>
      <c r="BMH16" s="1075" t="s">
        <v>360</v>
      </c>
      <c r="BMI16" s="1073">
        <v>2.1</v>
      </c>
      <c r="BMJ16" s="1075" t="s">
        <v>360</v>
      </c>
      <c r="BMK16" s="1073">
        <v>2.1</v>
      </c>
      <c r="BML16" s="1075" t="s">
        <v>360</v>
      </c>
      <c r="BMM16" s="1073">
        <v>2.1</v>
      </c>
      <c r="BMN16" s="1075" t="s">
        <v>360</v>
      </c>
      <c r="BMO16" s="1073">
        <v>2.1</v>
      </c>
      <c r="BMP16" s="1075" t="s">
        <v>360</v>
      </c>
      <c r="BMQ16" s="1073">
        <v>2.1</v>
      </c>
      <c r="BMR16" s="1075" t="s">
        <v>360</v>
      </c>
      <c r="BMS16" s="1073">
        <v>2.1</v>
      </c>
      <c r="BMT16" s="1075" t="s">
        <v>360</v>
      </c>
      <c r="BMU16" s="1073">
        <v>2.1</v>
      </c>
      <c r="BMV16" s="1075" t="s">
        <v>360</v>
      </c>
      <c r="BMW16" s="1073">
        <v>2.1</v>
      </c>
      <c r="BMX16" s="1075" t="s">
        <v>360</v>
      </c>
      <c r="BMY16" s="1073">
        <v>2.1</v>
      </c>
      <c r="BMZ16" s="1075" t="s">
        <v>360</v>
      </c>
      <c r="BNA16" s="1073">
        <v>2.1</v>
      </c>
      <c r="BNB16" s="1075" t="s">
        <v>360</v>
      </c>
      <c r="BNC16" s="1073">
        <v>2.1</v>
      </c>
      <c r="BND16" s="1075" t="s">
        <v>360</v>
      </c>
      <c r="BNE16" s="1073">
        <v>2.1</v>
      </c>
      <c r="BNF16" s="1075" t="s">
        <v>360</v>
      </c>
      <c r="BNG16" s="1073">
        <v>2.1</v>
      </c>
      <c r="BNH16" s="1075" t="s">
        <v>360</v>
      </c>
      <c r="BNI16" s="1073">
        <v>2.1</v>
      </c>
      <c r="BNJ16" s="1075" t="s">
        <v>360</v>
      </c>
      <c r="BNK16" s="1073">
        <v>2.1</v>
      </c>
      <c r="BNL16" s="1075" t="s">
        <v>360</v>
      </c>
      <c r="BNM16" s="1073">
        <v>2.1</v>
      </c>
      <c r="BNN16" s="1075" t="s">
        <v>360</v>
      </c>
      <c r="BNO16" s="1073">
        <v>2.1</v>
      </c>
      <c r="BNP16" s="1075" t="s">
        <v>360</v>
      </c>
      <c r="BNQ16" s="1073">
        <v>2.1</v>
      </c>
      <c r="BNR16" s="1075" t="s">
        <v>360</v>
      </c>
      <c r="BNS16" s="1073">
        <v>2.1</v>
      </c>
      <c r="BNT16" s="1075" t="s">
        <v>360</v>
      </c>
      <c r="BNU16" s="1073">
        <v>2.1</v>
      </c>
      <c r="BNV16" s="1075" t="s">
        <v>360</v>
      </c>
      <c r="BNW16" s="1073">
        <v>2.1</v>
      </c>
      <c r="BNX16" s="1075" t="s">
        <v>360</v>
      </c>
      <c r="BNY16" s="1073">
        <v>2.1</v>
      </c>
      <c r="BNZ16" s="1075" t="s">
        <v>360</v>
      </c>
      <c r="BOA16" s="1073">
        <v>2.1</v>
      </c>
      <c r="BOB16" s="1075" t="s">
        <v>360</v>
      </c>
      <c r="BOC16" s="1073">
        <v>2.1</v>
      </c>
      <c r="BOD16" s="1075" t="s">
        <v>360</v>
      </c>
      <c r="BOE16" s="1073">
        <v>2.1</v>
      </c>
      <c r="BOF16" s="1075" t="s">
        <v>360</v>
      </c>
      <c r="BOG16" s="1073">
        <v>2.1</v>
      </c>
      <c r="BOH16" s="1075" t="s">
        <v>360</v>
      </c>
      <c r="BOI16" s="1073">
        <v>2.1</v>
      </c>
      <c r="BOJ16" s="1075" t="s">
        <v>360</v>
      </c>
      <c r="BOK16" s="1073">
        <v>2.1</v>
      </c>
      <c r="BOL16" s="1075" t="s">
        <v>360</v>
      </c>
      <c r="BOM16" s="1073">
        <v>2.1</v>
      </c>
      <c r="BON16" s="1075" t="s">
        <v>360</v>
      </c>
      <c r="BOO16" s="1073">
        <v>2.1</v>
      </c>
      <c r="BOP16" s="1075" t="s">
        <v>360</v>
      </c>
      <c r="BOQ16" s="1073">
        <v>2.1</v>
      </c>
      <c r="BOR16" s="1075" t="s">
        <v>360</v>
      </c>
      <c r="BOS16" s="1073">
        <v>2.1</v>
      </c>
      <c r="BOT16" s="1075" t="s">
        <v>360</v>
      </c>
      <c r="BOU16" s="1073">
        <v>2.1</v>
      </c>
      <c r="BOV16" s="1075" t="s">
        <v>360</v>
      </c>
      <c r="BOW16" s="1073">
        <v>2.1</v>
      </c>
      <c r="BOX16" s="1075" t="s">
        <v>360</v>
      </c>
      <c r="BOY16" s="1073">
        <v>2.1</v>
      </c>
      <c r="BOZ16" s="1075" t="s">
        <v>360</v>
      </c>
      <c r="BPA16" s="1073">
        <v>2.1</v>
      </c>
      <c r="BPB16" s="1075" t="s">
        <v>360</v>
      </c>
      <c r="BPC16" s="1073">
        <v>2.1</v>
      </c>
      <c r="BPD16" s="1075" t="s">
        <v>360</v>
      </c>
      <c r="BPE16" s="1073">
        <v>2.1</v>
      </c>
      <c r="BPF16" s="1075" t="s">
        <v>360</v>
      </c>
      <c r="BPG16" s="1073">
        <v>2.1</v>
      </c>
      <c r="BPH16" s="1075" t="s">
        <v>360</v>
      </c>
      <c r="BPI16" s="1073">
        <v>2.1</v>
      </c>
      <c r="BPJ16" s="1075" t="s">
        <v>360</v>
      </c>
      <c r="BPK16" s="1073">
        <v>2.1</v>
      </c>
      <c r="BPL16" s="1075" t="s">
        <v>360</v>
      </c>
      <c r="BPM16" s="1073">
        <v>2.1</v>
      </c>
      <c r="BPN16" s="1075" t="s">
        <v>360</v>
      </c>
      <c r="BPO16" s="1073">
        <v>2.1</v>
      </c>
      <c r="BPP16" s="1075" t="s">
        <v>360</v>
      </c>
      <c r="BPQ16" s="1073">
        <v>2.1</v>
      </c>
      <c r="BPR16" s="1075" t="s">
        <v>360</v>
      </c>
      <c r="BPS16" s="1073">
        <v>2.1</v>
      </c>
      <c r="BPT16" s="1075" t="s">
        <v>360</v>
      </c>
      <c r="BPU16" s="1073">
        <v>2.1</v>
      </c>
      <c r="BPV16" s="1075" t="s">
        <v>360</v>
      </c>
      <c r="BPW16" s="1073">
        <v>2.1</v>
      </c>
      <c r="BPX16" s="1075" t="s">
        <v>360</v>
      </c>
      <c r="BPY16" s="1073">
        <v>2.1</v>
      </c>
      <c r="BPZ16" s="1075" t="s">
        <v>360</v>
      </c>
      <c r="BQA16" s="1073">
        <v>2.1</v>
      </c>
      <c r="BQB16" s="1075" t="s">
        <v>360</v>
      </c>
      <c r="BQC16" s="1073">
        <v>2.1</v>
      </c>
      <c r="BQD16" s="1075" t="s">
        <v>360</v>
      </c>
      <c r="BQE16" s="1073">
        <v>2.1</v>
      </c>
      <c r="BQF16" s="1075" t="s">
        <v>360</v>
      </c>
      <c r="BQG16" s="1073">
        <v>2.1</v>
      </c>
      <c r="BQH16" s="1075" t="s">
        <v>360</v>
      </c>
      <c r="BQI16" s="1073">
        <v>2.1</v>
      </c>
      <c r="BQJ16" s="1075" t="s">
        <v>360</v>
      </c>
      <c r="BQK16" s="1073">
        <v>2.1</v>
      </c>
      <c r="BQL16" s="1075" t="s">
        <v>360</v>
      </c>
      <c r="BQM16" s="1073">
        <v>2.1</v>
      </c>
      <c r="BQN16" s="1075" t="s">
        <v>360</v>
      </c>
      <c r="BQO16" s="1073">
        <v>2.1</v>
      </c>
      <c r="BQP16" s="1075" t="s">
        <v>360</v>
      </c>
      <c r="BQQ16" s="1073">
        <v>2.1</v>
      </c>
      <c r="BQR16" s="1075" t="s">
        <v>360</v>
      </c>
      <c r="BQS16" s="1073">
        <v>2.1</v>
      </c>
      <c r="BQT16" s="1075" t="s">
        <v>360</v>
      </c>
      <c r="BQU16" s="1073">
        <v>2.1</v>
      </c>
      <c r="BQV16" s="1075" t="s">
        <v>360</v>
      </c>
      <c r="BQW16" s="1073">
        <v>2.1</v>
      </c>
      <c r="BQX16" s="1075" t="s">
        <v>360</v>
      </c>
      <c r="BQY16" s="1073">
        <v>2.1</v>
      </c>
      <c r="BQZ16" s="1075" t="s">
        <v>360</v>
      </c>
      <c r="BRA16" s="1073">
        <v>2.1</v>
      </c>
      <c r="BRB16" s="1075" t="s">
        <v>360</v>
      </c>
      <c r="BRC16" s="1073">
        <v>2.1</v>
      </c>
      <c r="BRD16" s="1075" t="s">
        <v>360</v>
      </c>
      <c r="BRE16" s="1073">
        <v>2.1</v>
      </c>
      <c r="BRF16" s="1075" t="s">
        <v>360</v>
      </c>
      <c r="BRG16" s="1073">
        <v>2.1</v>
      </c>
      <c r="BRH16" s="1075" t="s">
        <v>360</v>
      </c>
      <c r="BRI16" s="1073">
        <v>2.1</v>
      </c>
      <c r="BRJ16" s="1075" t="s">
        <v>360</v>
      </c>
      <c r="BRK16" s="1073">
        <v>2.1</v>
      </c>
      <c r="BRL16" s="1075" t="s">
        <v>360</v>
      </c>
      <c r="BRM16" s="1073">
        <v>2.1</v>
      </c>
      <c r="BRN16" s="1075" t="s">
        <v>360</v>
      </c>
      <c r="BRO16" s="1073">
        <v>2.1</v>
      </c>
      <c r="BRP16" s="1075" t="s">
        <v>360</v>
      </c>
      <c r="BRQ16" s="1073">
        <v>2.1</v>
      </c>
      <c r="BRR16" s="1075" t="s">
        <v>360</v>
      </c>
      <c r="BRS16" s="1073">
        <v>2.1</v>
      </c>
      <c r="BRT16" s="1075" t="s">
        <v>360</v>
      </c>
      <c r="BRU16" s="1073">
        <v>2.1</v>
      </c>
      <c r="BRV16" s="1075" t="s">
        <v>360</v>
      </c>
      <c r="BRW16" s="1073">
        <v>2.1</v>
      </c>
      <c r="BRX16" s="1075" t="s">
        <v>360</v>
      </c>
      <c r="BRY16" s="1073">
        <v>2.1</v>
      </c>
      <c r="BRZ16" s="1075" t="s">
        <v>360</v>
      </c>
      <c r="BSA16" s="1073">
        <v>2.1</v>
      </c>
      <c r="BSB16" s="1075" t="s">
        <v>360</v>
      </c>
      <c r="BSC16" s="1073">
        <v>2.1</v>
      </c>
      <c r="BSD16" s="1075" t="s">
        <v>360</v>
      </c>
      <c r="BSE16" s="1073">
        <v>2.1</v>
      </c>
      <c r="BSF16" s="1075" t="s">
        <v>360</v>
      </c>
      <c r="BSG16" s="1073">
        <v>2.1</v>
      </c>
      <c r="BSH16" s="1075" t="s">
        <v>360</v>
      </c>
      <c r="BSI16" s="1073">
        <v>2.1</v>
      </c>
      <c r="BSJ16" s="1075" t="s">
        <v>360</v>
      </c>
      <c r="BSK16" s="1073">
        <v>2.1</v>
      </c>
      <c r="BSL16" s="1075" t="s">
        <v>360</v>
      </c>
      <c r="BSM16" s="1073">
        <v>2.1</v>
      </c>
      <c r="BSN16" s="1075" t="s">
        <v>360</v>
      </c>
      <c r="BSO16" s="1073">
        <v>2.1</v>
      </c>
      <c r="BSP16" s="1075" t="s">
        <v>360</v>
      </c>
      <c r="BSQ16" s="1073">
        <v>2.1</v>
      </c>
      <c r="BSR16" s="1075" t="s">
        <v>360</v>
      </c>
      <c r="BSS16" s="1073">
        <v>2.1</v>
      </c>
      <c r="BST16" s="1075" t="s">
        <v>360</v>
      </c>
      <c r="BSU16" s="1073">
        <v>2.1</v>
      </c>
      <c r="BSV16" s="1075" t="s">
        <v>360</v>
      </c>
      <c r="BSW16" s="1073">
        <v>2.1</v>
      </c>
      <c r="BSX16" s="1075" t="s">
        <v>360</v>
      </c>
      <c r="BSY16" s="1073">
        <v>2.1</v>
      </c>
      <c r="BSZ16" s="1075" t="s">
        <v>360</v>
      </c>
      <c r="BTA16" s="1073">
        <v>2.1</v>
      </c>
      <c r="BTB16" s="1075" t="s">
        <v>360</v>
      </c>
      <c r="BTC16" s="1073">
        <v>2.1</v>
      </c>
      <c r="BTD16" s="1075" t="s">
        <v>360</v>
      </c>
      <c r="BTE16" s="1073">
        <v>2.1</v>
      </c>
      <c r="BTF16" s="1075" t="s">
        <v>360</v>
      </c>
      <c r="BTG16" s="1073">
        <v>2.1</v>
      </c>
      <c r="BTH16" s="1075" t="s">
        <v>360</v>
      </c>
      <c r="BTI16" s="1073">
        <v>2.1</v>
      </c>
      <c r="BTJ16" s="1075" t="s">
        <v>360</v>
      </c>
      <c r="BTK16" s="1073">
        <v>2.1</v>
      </c>
      <c r="BTL16" s="1075" t="s">
        <v>360</v>
      </c>
      <c r="BTM16" s="1073">
        <v>2.1</v>
      </c>
      <c r="BTN16" s="1075" t="s">
        <v>360</v>
      </c>
      <c r="BTO16" s="1073">
        <v>2.1</v>
      </c>
      <c r="BTP16" s="1075" t="s">
        <v>360</v>
      </c>
      <c r="BTQ16" s="1073">
        <v>2.1</v>
      </c>
      <c r="BTR16" s="1075" t="s">
        <v>360</v>
      </c>
      <c r="BTS16" s="1073">
        <v>2.1</v>
      </c>
      <c r="BTT16" s="1075" t="s">
        <v>360</v>
      </c>
      <c r="BTU16" s="1073">
        <v>2.1</v>
      </c>
      <c r="BTV16" s="1075" t="s">
        <v>360</v>
      </c>
      <c r="BTW16" s="1073">
        <v>2.1</v>
      </c>
      <c r="BTX16" s="1075" t="s">
        <v>360</v>
      </c>
      <c r="BTY16" s="1073">
        <v>2.1</v>
      </c>
      <c r="BTZ16" s="1075" t="s">
        <v>360</v>
      </c>
      <c r="BUA16" s="1073">
        <v>2.1</v>
      </c>
      <c r="BUB16" s="1075" t="s">
        <v>360</v>
      </c>
      <c r="BUC16" s="1073">
        <v>2.1</v>
      </c>
      <c r="BUD16" s="1075" t="s">
        <v>360</v>
      </c>
      <c r="BUE16" s="1073">
        <v>2.1</v>
      </c>
      <c r="BUF16" s="1075" t="s">
        <v>360</v>
      </c>
      <c r="BUG16" s="1073">
        <v>2.1</v>
      </c>
      <c r="BUH16" s="1075" t="s">
        <v>360</v>
      </c>
      <c r="BUI16" s="1073">
        <v>2.1</v>
      </c>
      <c r="BUJ16" s="1075" t="s">
        <v>360</v>
      </c>
      <c r="BUK16" s="1073">
        <v>2.1</v>
      </c>
      <c r="BUL16" s="1075" t="s">
        <v>360</v>
      </c>
      <c r="BUM16" s="1073">
        <v>2.1</v>
      </c>
      <c r="BUN16" s="1075" t="s">
        <v>360</v>
      </c>
      <c r="BUO16" s="1073">
        <v>2.1</v>
      </c>
      <c r="BUP16" s="1075" t="s">
        <v>360</v>
      </c>
      <c r="BUQ16" s="1073">
        <v>2.1</v>
      </c>
      <c r="BUR16" s="1075" t="s">
        <v>360</v>
      </c>
      <c r="BUS16" s="1073">
        <v>2.1</v>
      </c>
      <c r="BUT16" s="1075" t="s">
        <v>360</v>
      </c>
      <c r="BUU16" s="1073">
        <v>2.1</v>
      </c>
      <c r="BUV16" s="1075" t="s">
        <v>360</v>
      </c>
      <c r="BUW16" s="1073">
        <v>2.1</v>
      </c>
      <c r="BUX16" s="1075" t="s">
        <v>360</v>
      </c>
      <c r="BUY16" s="1073">
        <v>2.1</v>
      </c>
      <c r="BUZ16" s="1075" t="s">
        <v>360</v>
      </c>
      <c r="BVA16" s="1073">
        <v>2.1</v>
      </c>
      <c r="BVB16" s="1075" t="s">
        <v>360</v>
      </c>
      <c r="BVC16" s="1073">
        <v>2.1</v>
      </c>
      <c r="BVD16" s="1075" t="s">
        <v>360</v>
      </c>
      <c r="BVE16" s="1073">
        <v>2.1</v>
      </c>
      <c r="BVF16" s="1075" t="s">
        <v>360</v>
      </c>
      <c r="BVG16" s="1073">
        <v>2.1</v>
      </c>
      <c r="BVH16" s="1075" t="s">
        <v>360</v>
      </c>
      <c r="BVI16" s="1073">
        <v>2.1</v>
      </c>
      <c r="BVJ16" s="1075" t="s">
        <v>360</v>
      </c>
      <c r="BVK16" s="1073">
        <v>2.1</v>
      </c>
      <c r="BVL16" s="1075" t="s">
        <v>360</v>
      </c>
      <c r="BVM16" s="1073">
        <v>2.1</v>
      </c>
      <c r="BVN16" s="1075" t="s">
        <v>360</v>
      </c>
      <c r="BVO16" s="1073">
        <v>2.1</v>
      </c>
      <c r="BVP16" s="1075" t="s">
        <v>360</v>
      </c>
      <c r="BVQ16" s="1073">
        <v>2.1</v>
      </c>
      <c r="BVR16" s="1075" t="s">
        <v>360</v>
      </c>
      <c r="BVS16" s="1073">
        <v>2.1</v>
      </c>
      <c r="BVT16" s="1075" t="s">
        <v>360</v>
      </c>
      <c r="BVU16" s="1073">
        <v>2.1</v>
      </c>
      <c r="BVV16" s="1075" t="s">
        <v>360</v>
      </c>
      <c r="BVW16" s="1073">
        <v>2.1</v>
      </c>
      <c r="BVX16" s="1075" t="s">
        <v>360</v>
      </c>
      <c r="BVY16" s="1073">
        <v>2.1</v>
      </c>
      <c r="BVZ16" s="1075" t="s">
        <v>360</v>
      </c>
      <c r="BWA16" s="1073">
        <v>2.1</v>
      </c>
      <c r="BWB16" s="1075" t="s">
        <v>360</v>
      </c>
      <c r="BWC16" s="1073">
        <v>2.1</v>
      </c>
      <c r="BWD16" s="1075" t="s">
        <v>360</v>
      </c>
      <c r="BWE16" s="1073">
        <v>2.1</v>
      </c>
      <c r="BWF16" s="1075" t="s">
        <v>360</v>
      </c>
      <c r="BWG16" s="1073">
        <v>2.1</v>
      </c>
      <c r="BWH16" s="1075" t="s">
        <v>360</v>
      </c>
      <c r="BWI16" s="1073">
        <v>2.1</v>
      </c>
      <c r="BWJ16" s="1075" t="s">
        <v>360</v>
      </c>
      <c r="BWK16" s="1073">
        <v>2.1</v>
      </c>
      <c r="BWL16" s="1075" t="s">
        <v>360</v>
      </c>
      <c r="BWM16" s="1073">
        <v>2.1</v>
      </c>
      <c r="BWN16" s="1075" t="s">
        <v>360</v>
      </c>
      <c r="BWO16" s="1073">
        <v>2.1</v>
      </c>
      <c r="BWP16" s="1075" t="s">
        <v>360</v>
      </c>
      <c r="BWQ16" s="1073">
        <v>2.1</v>
      </c>
      <c r="BWR16" s="1075" t="s">
        <v>360</v>
      </c>
      <c r="BWS16" s="1073">
        <v>2.1</v>
      </c>
      <c r="BWT16" s="1075" t="s">
        <v>360</v>
      </c>
      <c r="BWU16" s="1073">
        <v>2.1</v>
      </c>
      <c r="BWV16" s="1075" t="s">
        <v>360</v>
      </c>
      <c r="BWW16" s="1073">
        <v>2.1</v>
      </c>
      <c r="BWX16" s="1075" t="s">
        <v>360</v>
      </c>
      <c r="BWY16" s="1073">
        <v>2.1</v>
      </c>
      <c r="BWZ16" s="1075" t="s">
        <v>360</v>
      </c>
      <c r="BXA16" s="1073">
        <v>2.1</v>
      </c>
      <c r="BXB16" s="1075" t="s">
        <v>360</v>
      </c>
      <c r="BXC16" s="1073">
        <v>2.1</v>
      </c>
      <c r="BXD16" s="1075" t="s">
        <v>360</v>
      </c>
      <c r="BXE16" s="1073">
        <v>2.1</v>
      </c>
      <c r="BXF16" s="1075" t="s">
        <v>360</v>
      </c>
      <c r="BXG16" s="1073">
        <v>2.1</v>
      </c>
      <c r="BXH16" s="1075" t="s">
        <v>360</v>
      </c>
      <c r="BXI16" s="1073">
        <v>2.1</v>
      </c>
      <c r="BXJ16" s="1075" t="s">
        <v>360</v>
      </c>
      <c r="BXK16" s="1073">
        <v>2.1</v>
      </c>
      <c r="BXL16" s="1075" t="s">
        <v>360</v>
      </c>
      <c r="BXM16" s="1073">
        <v>2.1</v>
      </c>
      <c r="BXN16" s="1075" t="s">
        <v>360</v>
      </c>
      <c r="BXO16" s="1073">
        <v>2.1</v>
      </c>
      <c r="BXP16" s="1075" t="s">
        <v>360</v>
      </c>
      <c r="BXQ16" s="1073">
        <v>2.1</v>
      </c>
      <c r="BXR16" s="1075" t="s">
        <v>360</v>
      </c>
      <c r="BXS16" s="1073">
        <v>2.1</v>
      </c>
      <c r="BXT16" s="1075" t="s">
        <v>360</v>
      </c>
      <c r="BXU16" s="1073">
        <v>2.1</v>
      </c>
      <c r="BXV16" s="1075" t="s">
        <v>360</v>
      </c>
      <c r="BXW16" s="1073">
        <v>2.1</v>
      </c>
      <c r="BXX16" s="1075" t="s">
        <v>360</v>
      </c>
      <c r="BXY16" s="1073">
        <v>2.1</v>
      </c>
      <c r="BXZ16" s="1075" t="s">
        <v>360</v>
      </c>
      <c r="BYA16" s="1073">
        <v>2.1</v>
      </c>
      <c r="BYB16" s="1075" t="s">
        <v>360</v>
      </c>
      <c r="BYC16" s="1073">
        <v>2.1</v>
      </c>
      <c r="BYD16" s="1075" t="s">
        <v>360</v>
      </c>
      <c r="BYE16" s="1073">
        <v>2.1</v>
      </c>
      <c r="BYF16" s="1075" t="s">
        <v>360</v>
      </c>
      <c r="BYG16" s="1073">
        <v>2.1</v>
      </c>
      <c r="BYH16" s="1075" t="s">
        <v>360</v>
      </c>
      <c r="BYI16" s="1073">
        <v>2.1</v>
      </c>
      <c r="BYJ16" s="1075" t="s">
        <v>360</v>
      </c>
      <c r="BYK16" s="1073">
        <v>2.1</v>
      </c>
      <c r="BYL16" s="1075" t="s">
        <v>360</v>
      </c>
      <c r="BYM16" s="1073">
        <v>2.1</v>
      </c>
      <c r="BYN16" s="1075" t="s">
        <v>360</v>
      </c>
      <c r="BYO16" s="1073">
        <v>2.1</v>
      </c>
      <c r="BYP16" s="1075" t="s">
        <v>360</v>
      </c>
      <c r="BYQ16" s="1073">
        <v>2.1</v>
      </c>
      <c r="BYR16" s="1075" t="s">
        <v>360</v>
      </c>
      <c r="BYS16" s="1073">
        <v>2.1</v>
      </c>
      <c r="BYT16" s="1075" t="s">
        <v>360</v>
      </c>
      <c r="BYU16" s="1073">
        <v>2.1</v>
      </c>
      <c r="BYV16" s="1075" t="s">
        <v>360</v>
      </c>
      <c r="BYW16" s="1073">
        <v>2.1</v>
      </c>
      <c r="BYX16" s="1075" t="s">
        <v>360</v>
      </c>
      <c r="BYY16" s="1073">
        <v>2.1</v>
      </c>
      <c r="BYZ16" s="1075" t="s">
        <v>360</v>
      </c>
      <c r="BZA16" s="1073">
        <v>2.1</v>
      </c>
      <c r="BZB16" s="1075" t="s">
        <v>360</v>
      </c>
      <c r="BZC16" s="1073">
        <v>2.1</v>
      </c>
      <c r="BZD16" s="1075" t="s">
        <v>360</v>
      </c>
      <c r="BZE16" s="1073">
        <v>2.1</v>
      </c>
      <c r="BZF16" s="1075" t="s">
        <v>360</v>
      </c>
      <c r="BZG16" s="1073">
        <v>2.1</v>
      </c>
      <c r="BZH16" s="1075" t="s">
        <v>360</v>
      </c>
      <c r="BZI16" s="1073">
        <v>2.1</v>
      </c>
      <c r="BZJ16" s="1075" t="s">
        <v>360</v>
      </c>
      <c r="BZK16" s="1073">
        <v>2.1</v>
      </c>
      <c r="BZL16" s="1075" t="s">
        <v>360</v>
      </c>
      <c r="BZM16" s="1073">
        <v>2.1</v>
      </c>
      <c r="BZN16" s="1075" t="s">
        <v>360</v>
      </c>
      <c r="BZO16" s="1073">
        <v>2.1</v>
      </c>
      <c r="BZP16" s="1075" t="s">
        <v>360</v>
      </c>
      <c r="BZQ16" s="1073">
        <v>2.1</v>
      </c>
      <c r="BZR16" s="1075" t="s">
        <v>360</v>
      </c>
      <c r="BZS16" s="1073">
        <v>2.1</v>
      </c>
      <c r="BZT16" s="1075" t="s">
        <v>360</v>
      </c>
      <c r="BZU16" s="1073">
        <v>2.1</v>
      </c>
      <c r="BZV16" s="1075" t="s">
        <v>360</v>
      </c>
      <c r="BZW16" s="1073">
        <v>2.1</v>
      </c>
      <c r="BZX16" s="1075" t="s">
        <v>360</v>
      </c>
      <c r="BZY16" s="1073">
        <v>2.1</v>
      </c>
      <c r="BZZ16" s="1075" t="s">
        <v>360</v>
      </c>
      <c r="CAA16" s="1073">
        <v>2.1</v>
      </c>
      <c r="CAB16" s="1075" t="s">
        <v>360</v>
      </c>
      <c r="CAC16" s="1073">
        <v>2.1</v>
      </c>
      <c r="CAD16" s="1075" t="s">
        <v>360</v>
      </c>
      <c r="CAE16" s="1073">
        <v>2.1</v>
      </c>
      <c r="CAF16" s="1075" t="s">
        <v>360</v>
      </c>
      <c r="CAG16" s="1073">
        <v>2.1</v>
      </c>
      <c r="CAH16" s="1075" t="s">
        <v>360</v>
      </c>
      <c r="CAI16" s="1073">
        <v>2.1</v>
      </c>
      <c r="CAJ16" s="1075" t="s">
        <v>360</v>
      </c>
      <c r="CAK16" s="1073">
        <v>2.1</v>
      </c>
      <c r="CAL16" s="1075" t="s">
        <v>360</v>
      </c>
      <c r="CAM16" s="1073">
        <v>2.1</v>
      </c>
      <c r="CAN16" s="1075" t="s">
        <v>360</v>
      </c>
      <c r="CAO16" s="1073">
        <v>2.1</v>
      </c>
      <c r="CAP16" s="1075" t="s">
        <v>360</v>
      </c>
      <c r="CAQ16" s="1073">
        <v>2.1</v>
      </c>
      <c r="CAR16" s="1075" t="s">
        <v>360</v>
      </c>
      <c r="CAS16" s="1073">
        <v>2.1</v>
      </c>
      <c r="CAT16" s="1075" t="s">
        <v>360</v>
      </c>
      <c r="CAU16" s="1073">
        <v>2.1</v>
      </c>
      <c r="CAV16" s="1075" t="s">
        <v>360</v>
      </c>
      <c r="CAW16" s="1073">
        <v>2.1</v>
      </c>
      <c r="CAX16" s="1075" t="s">
        <v>360</v>
      </c>
      <c r="CAY16" s="1073">
        <v>2.1</v>
      </c>
      <c r="CAZ16" s="1075" t="s">
        <v>360</v>
      </c>
      <c r="CBA16" s="1073">
        <v>2.1</v>
      </c>
      <c r="CBB16" s="1075" t="s">
        <v>360</v>
      </c>
      <c r="CBC16" s="1073">
        <v>2.1</v>
      </c>
      <c r="CBD16" s="1075" t="s">
        <v>360</v>
      </c>
      <c r="CBE16" s="1073">
        <v>2.1</v>
      </c>
      <c r="CBF16" s="1075" t="s">
        <v>360</v>
      </c>
      <c r="CBG16" s="1073">
        <v>2.1</v>
      </c>
      <c r="CBH16" s="1075" t="s">
        <v>360</v>
      </c>
      <c r="CBI16" s="1073">
        <v>2.1</v>
      </c>
      <c r="CBJ16" s="1075" t="s">
        <v>360</v>
      </c>
      <c r="CBK16" s="1073">
        <v>2.1</v>
      </c>
      <c r="CBL16" s="1075" t="s">
        <v>360</v>
      </c>
      <c r="CBM16" s="1073">
        <v>2.1</v>
      </c>
      <c r="CBN16" s="1075" t="s">
        <v>360</v>
      </c>
      <c r="CBO16" s="1073">
        <v>2.1</v>
      </c>
      <c r="CBP16" s="1075" t="s">
        <v>360</v>
      </c>
      <c r="CBQ16" s="1073">
        <v>2.1</v>
      </c>
      <c r="CBR16" s="1075" t="s">
        <v>360</v>
      </c>
      <c r="CBS16" s="1073">
        <v>2.1</v>
      </c>
      <c r="CBT16" s="1075" t="s">
        <v>360</v>
      </c>
      <c r="CBU16" s="1073">
        <v>2.1</v>
      </c>
      <c r="CBV16" s="1075" t="s">
        <v>360</v>
      </c>
      <c r="CBW16" s="1073">
        <v>2.1</v>
      </c>
      <c r="CBX16" s="1075" t="s">
        <v>360</v>
      </c>
      <c r="CBY16" s="1073">
        <v>2.1</v>
      </c>
      <c r="CBZ16" s="1075" t="s">
        <v>360</v>
      </c>
      <c r="CCA16" s="1073">
        <v>2.1</v>
      </c>
      <c r="CCB16" s="1075" t="s">
        <v>360</v>
      </c>
      <c r="CCC16" s="1073">
        <v>2.1</v>
      </c>
      <c r="CCD16" s="1075" t="s">
        <v>360</v>
      </c>
      <c r="CCE16" s="1073">
        <v>2.1</v>
      </c>
      <c r="CCF16" s="1075" t="s">
        <v>360</v>
      </c>
      <c r="CCG16" s="1073">
        <v>2.1</v>
      </c>
      <c r="CCH16" s="1075" t="s">
        <v>360</v>
      </c>
      <c r="CCI16" s="1073">
        <v>2.1</v>
      </c>
      <c r="CCJ16" s="1075" t="s">
        <v>360</v>
      </c>
      <c r="CCK16" s="1073">
        <v>2.1</v>
      </c>
      <c r="CCL16" s="1075" t="s">
        <v>360</v>
      </c>
      <c r="CCM16" s="1073">
        <v>2.1</v>
      </c>
      <c r="CCN16" s="1075" t="s">
        <v>360</v>
      </c>
      <c r="CCO16" s="1073">
        <v>2.1</v>
      </c>
      <c r="CCP16" s="1075" t="s">
        <v>360</v>
      </c>
      <c r="CCQ16" s="1073">
        <v>2.1</v>
      </c>
      <c r="CCR16" s="1075" t="s">
        <v>360</v>
      </c>
      <c r="CCS16" s="1073">
        <v>2.1</v>
      </c>
      <c r="CCT16" s="1075" t="s">
        <v>360</v>
      </c>
      <c r="CCU16" s="1073">
        <v>2.1</v>
      </c>
      <c r="CCV16" s="1075" t="s">
        <v>360</v>
      </c>
      <c r="CCW16" s="1073">
        <v>2.1</v>
      </c>
      <c r="CCX16" s="1075" t="s">
        <v>360</v>
      </c>
      <c r="CCY16" s="1073">
        <v>2.1</v>
      </c>
      <c r="CCZ16" s="1075" t="s">
        <v>360</v>
      </c>
      <c r="CDA16" s="1073">
        <v>2.1</v>
      </c>
      <c r="CDB16" s="1075" t="s">
        <v>360</v>
      </c>
      <c r="CDC16" s="1073">
        <v>2.1</v>
      </c>
      <c r="CDD16" s="1075" t="s">
        <v>360</v>
      </c>
      <c r="CDE16" s="1073">
        <v>2.1</v>
      </c>
      <c r="CDF16" s="1075" t="s">
        <v>360</v>
      </c>
      <c r="CDG16" s="1073">
        <v>2.1</v>
      </c>
      <c r="CDH16" s="1075" t="s">
        <v>360</v>
      </c>
      <c r="CDI16" s="1073">
        <v>2.1</v>
      </c>
      <c r="CDJ16" s="1075" t="s">
        <v>360</v>
      </c>
      <c r="CDK16" s="1073">
        <v>2.1</v>
      </c>
      <c r="CDL16" s="1075" t="s">
        <v>360</v>
      </c>
      <c r="CDM16" s="1073">
        <v>2.1</v>
      </c>
      <c r="CDN16" s="1075" t="s">
        <v>360</v>
      </c>
      <c r="CDO16" s="1073">
        <v>2.1</v>
      </c>
      <c r="CDP16" s="1075" t="s">
        <v>360</v>
      </c>
      <c r="CDQ16" s="1073">
        <v>2.1</v>
      </c>
      <c r="CDR16" s="1075" t="s">
        <v>360</v>
      </c>
      <c r="CDS16" s="1073">
        <v>2.1</v>
      </c>
      <c r="CDT16" s="1075" t="s">
        <v>360</v>
      </c>
      <c r="CDU16" s="1073">
        <v>2.1</v>
      </c>
      <c r="CDV16" s="1075" t="s">
        <v>360</v>
      </c>
      <c r="CDW16" s="1073">
        <v>2.1</v>
      </c>
      <c r="CDX16" s="1075" t="s">
        <v>360</v>
      </c>
      <c r="CDY16" s="1073">
        <v>2.1</v>
      </c>
      <c r="CDZ16" s="1075" t="s">
        <v>360</v>
      </c>
      <c r="CEA16" s="1073">
        <v>2.1</v>
      </c>
      <c r="CEB16" s="1075" t="s">
        <v>360</v>
      </c>
      <c r="CEC16" s="1073">
        <v>2.1</v>
      </c>
      <c r="CED16" s="1075" t="s">
        <v>360</v>
      </c>
      <c r="CEE16" s="1073">
        <v>2.1</v>
      </c>
      <c r="CEF16" s="1075" t="s">
        <v>360</v>
      </c>
      <c r="CEG16" s="1073">
        <v>2.1</v>
      </c>
      <c r="CEH16" s="1075" t="s">
        <v>360</v>
      </c>
      <c r="CEI16" s="1073">
        <v>2.1</v>
      </c>
      <c r="CEJ16" s="1075" t="s">
        <v>360</v>
      </c>
      <c r="CEK16" s="1073">
        <v>2.1</v>
      </c>
      <c r="CEL16" s="1075" t="s">
        <v>360</v>
      </c>
      <c r="CEM16" s="1073">
        <v>2.1</v>
      </c>
      <c r="CEN16" s="1075" t="s">
        <v>360</v>
      </c>
      <c r="CEO16" s="1073">
        <v>2.1</v>
      </c>
      <c r="CEP16" s="1075" t="s">
        <v>360</v>
      </c>
      <c r="CEQ16" s="1073">
        <v>2.1</v>
      </c>
      <c r="CER16" s="1075" t="s">
        <v>360</v>
      </c>
      <c r="CES16" s="1073">
        <v>2.1</v>
      </c>
      <c r="CET16" s="1075" t="s">
        <v>360</v>
      </c>
      <c r="CEU16" s="1073">
        <v>2.1</v>
      </c>
      <c r="CEV16" s="1075" t="s">
        <v>360</v>
      </c>
      <c r="CEW16" s="1073">
        <v>2.1</v>
      </c>
      <c r="CEX16" s="1075" t="s">
        <v>360</v>
      </c>
      <c r="CEY16" s="1073">
        <v>2.1</v>
      </c>
      <c r="CEZ16" s="1075" t="s">
        <v>360</v>
      </c>
      <c r="CFA16" s="1073">
        <v>2.1</v>
      </c>
      <c r="CFB16" s="1075" t="s">
        <v>360</v>
      </c>
      <c r="CFC16" s="1073">
        <v>2.1</v>
      </c>
      <c r="CFD16" s="1075" t="s">
        <v>360</v>
      </c>
      <c r="CFE16" s="1073">
        <v>2.1</v>
      </c>
      <c r="CFF16" s="1075" t="s">
        <v>360</v>
      </c>
      <c r="CFG16" s="1073">
        <v>2.1</v>
      </c>
      <c r="CFH16" s="1075" t="s">
        <v>360</v>
      </c>
      <c r="CFI16" s="1073">
        <v>2.1</v>
      </c>
      <c r="CFJ16" s="1075" t="s">
        <v>360</v>
      </c>
      <c r="CFK16" s="1073">
        <v>2.1</v>
      </c>
      <c r="CFL16" s="1075" t="s">
        <v>360</v>
      </c>
      <c r="CFM16" s="1073">
        <v>2.1</v>
      </c>
      <c r="CFN16" s="1075" t="s">
        <v>360</v>
      </c>
      <c r="CFO16" s="1073">
        <v>2.1</v>
      </c>
      <c r="CFP16" s="1075" t="s">
        <v>360</v>
      </c>
      <c r="CFQ16" s="1073">
        <v>2.1</v>
      </c>
      <c r="CFR16" s="1075" t="s">
        <v>360</v>
      </c>
      <c r="CFS16" s="1073">
        <v>2.1</v>
      </c>
      <c r="CFT16" s="1075" t="s">
        <v>360</v>
      </c>
      <c r="CFU16" s="1073">
        <v>2.1</v>
      </c>
      <c r="CFV16" s="1075" t="s">
        <v>360</v>
      </c>
      <c r="CFW16" s="1073">
        <v>2.1</v>
      </c>
      <c r="CFX16" s="1075" t="s">
        <v>360</v>
      </c>
      <c r="CFY16" s="1073">
        <v>2.1</v>
      </c>
      <c r="CFZ16" s="1075" t="s">
        <v>360</v>
      </c>
      <c r="CGA16" s="1073">
        <v>2.1</v>
      </c>
      <c r="CGB16" s="1075" t="s">
        <v>360</v>
      </c>
      <c r="CGC16" s="1073">
        <v>2.1</v>
      </c>
      <c r="CGD16" s="1075" t="s">
        <v>360</v>
      </c>
      <c r="CGE16" s="1073">
        <v>2.1</v>
      </c>
      <c r="CGF16" s="1075" t="s">
        <v>360</v>
      </c>
      <c r="CGG16" s="1073">
        <v>2.1</v>
      </c>
      <c r="CGH16" s="1075" t="s">
        <v>360</v>
      </c>
      <c r="CGI16" s="1073">
        <v>2.1</v>
      </c>
      <c r="CGJ16" s="1075" t="s">
        <v>360</v>
      </c>
      <c r="CGK16" s="1073">
        <v>2.1</v>
      </c>
      <c r="CGL16" s="1075" t="s">
        <v>360</v>
      </c>
      <c r="CGM16" s="1073">
        <v>2.1</v>
      </c>
      <c r="CGN16" s="1075" t="s">
        <v>360</v>
      </c>
      <c r="CGO16" s="1073">
        <v>2.1</v>
      </c>
      <c r="CGP16" s="1075" t="s">
        <v>360</v>
      </c>
      <c r="CGQ16" s="1073">
        <v>2.1</v>
      </c>
      <c r="CGR16" s="1075" t="s">
        <v>360</v>
      </c>
      <c r="CGS16" s="1073">
        <v>2.1</v>
      </c>
      <c r="CGT16" s="1075" t="s">
        <v>360</v>
      </c>
      <c r="CGU16" s="1073">
        <v>2.1</v>
      </c>
      <c r="CGV16" s="1075" t="s">
        <v>360</v>
      </c>
      <c r="CGW16" s="1073">
        <v>2.1</v>
      </c>
      <c r="CGX16" s="1075" t="s">
        <v>360</v>
      </c>
      <c r="CGY16" s="1073">
        <v>2.1</v>
      </c>
      <c r="CGZ16" s="1075" t="s">
        <v>360</v>
      </c>
      <c r="CHA16" s="1073">
        <v>2.1</v>
      </c>
      <c r="CHB16" s="1075" t="s">
        <v>360</v>
      </c>
      <c r="CHC16" s="1073">
        <v>2.1</v>
      </c>
      <c r="CHD16" s="1075" t="s">
        <v>360</v>
      </c>
      <c r="CHE16" s="1073">
        <v>2.1</v>
      </c>
      <c r="CHF16" s="1075" t="s">
        <v>360</v>
      </c>
      <c r="CHG16" s="1073">
        <v>2.1</v>
      </c>
      <c r="CHH16" s="1075" t="s">
        <v>360</v>
      </c>
      <c r="CHI16" s="1073">
        <v>2.1</v>
      </c>
      <c r="CHJ16" s="1075" t="s">
        <v>360</v>
      </c>
      <c r="CHK16" s="1073">
        <v>2.1</v>
      </c>
      <c r="CHL16" s="1075" t="s">
        <v>360</v>
      </c>
      <c r="CHM16" s="1073">
        <v>2.1</v>
      </c>
      <c r="CHN16" s="1075" t="s">
        <v>360</v>
      </c>
      <c r="CHO16" s="1073">
        <v>2.1</v>
      </c>
      <c r="CHP16" s="1075" t="s">
        <v>360</v>
      </c>
      <c r="CHQ16" s="1073">
        <v>2.1</v>
      </c>
      <c r="CHR16" s="1075" t="s">
        <v>360</v>
      </c>
      <c r="CHS16" s="1073">
        <v>2.1</v>
      </c>
      <c r="CHT16" s="1075" t="s">
        <v>360</v>
      </c>
      <c r="CHU16" s="1073">
        <v>2.1</v>
      </c>
      <c r="CHV16" s="1075" t="s">
        <v>360</v>
      </c>
      <c r="CHW16" s="1073">
        <v>2.1</v>
      </c>
      <c r="CHX16" s="1075" t="s">
        <v>360</v>
      </c>
      <c r="CHY16" s="1073">
        <v>2.1</v>
      </c>
      <c r="CHZ16" s="1075" t="s">
        <v>360</v>
      </c>
      <c r="CIA16" s="1073">
        <v>2.1</v>
      </c>
      <c r="CIB16" s="1075" t="s">
        <v>360</v>
      </c>
      <c r="CIC16" s="1073">
        <v>2.1</v>
      </c>
      <c r="CID16" s="1075" t="s">
        <v>360</v>
      </c>
      <c r="CIE16" s="1073">
        <v>2.1</v>
      </c>
      <c r="CIF16" s="1075" t="s">
        <v>360</v>
      </c>
      <c r="CIG16" s="1073">
        <v>2.1</v>
      </c>
      <c r="CIH16" s="1075" t="s">
        <v>360</v>
      </c>
      <c r="CII16" s="1073">
        <v>2.1</v>
      </c>
      <c r="CIJ16" s="1075" t="s">
        <v>360</v>
      </c>
      <c r="CIK16" s="1073">
        <v>2.1</v>
      </c>
      <c r="CIL16" s="1075" t="s">
        <v>360</v>
      </c>
      <c r="CIM16" s="1073">
        <v>2.1</v>
      </c>
      <c r="CIN16" s="1075" t="s">
        <v>360</v>
      </c>
      <c r="CIO16" s="1073">
        <v>2.1</v>
      </c>
      <c r="CIP16" s="1075" t="s">
        <v>360</v>
      </c>
      <c r="CIQ16" s="1073">
        <v>2.1</v>
      </c>
      <c r="CIR16" s="1075" t="s">
        <v>360</v>
      </c>
      <c r="CIS16" s="1073">
        <v>2.1</v>
      </c>
      <c r="CIT16" s="1075" t="s">
        <v>360</v>
      </c>
      <c r="CIU16" s="1073">
        <v>2.1</v>
      </c>
      <c r="CIV16" s="1075" t="s">
        <v>360</v>
      </c>
      <c r="CIW16" s="1073">
        <v>2.1</v>
      </c>
      <c r="CIX16" s="1075" t="s">
        <v>360</v>
      </c>
      <c r="CIY16" s="1073">
        <v>2.1</v>
      </c>
      <c r="CIZ16" s="1075" t="s">
        <v>360</v>
      </c>
      <c r="CJA16" s="1073">
        <v>2.1</v>
      </c>
      <c r="CJB16" s="1075" t="s">
        <v>360</v>
      </c>
      <c r="CJC16" s="1073">
        <v>2.1</v>
      </c>
      <c r="CJD16" s="1075" t="s">
        <v>360</v>
      </c>
      <c r="CJE16" s="1073">
        <v>2.1</v>
      </c>
      <c r="CJF16" s="1075" t="s">
        <v>360</v>
      </c>
      <c r="CJG16" s="1073">
        <v>2.1</v>
      </c>
      <c r="CJH16" s="1075" t="s">
        <v>360</v>
      </c>
      <c r="CJI16" s="1073">
        <v>2.1</v>
      </c>
      <c r="CJJ16" s="1075" t="s">
        <v>360</v>
      </c>
      <c r="CJK16" s="1073">
        <v>2.1</v>
      </c>
      <c r="CJL16" s="1075" t="s">
        <v>360</v>
      </c>
      <c r="CJM16" s="1073">
        <v>2.1</v>
      </c>
      <c r="CJN16" s="1075" t="s">
        <v>360</v>
      </c>
      <c r="CJO16" s="1073">
        <v>2.1</v>
      </c>
      <c r="CJP16" s="1075" t="s">
        <v>360</v>
      </c>
      <c r="CJQ16" s="1073">
        <v>2.1</v>
      </c>
      <c r="CJR16" s="1075" t="s">
        <v>360</v>
      </c>
      <c r="CJS16" s="1073">
        <v>2.1</v>
      </c>
      <c r="CJT16" s="1075" t="s">
        <v>360</v>
      </c>
      <c r="CJU16" s="1073">
        <v>2.1</v>
      </c>
      <c r="CJV16" s="1075" t="s">
        <v>360</v>
      </c>
      <c r="CJW16" s="1073">
        <v>2.1</v>
      </c>
      <c r="CJX16" s="1075" t="s">
        <v>360</v>
      </c>
      <c r="CJY16" s="1073">
        <v>2.1</v>
      </c>
      <c r="CJZ16" s="1075" t="s">
        <v>360</v>
      </c>
      <c r="CKA16" s="1073">
        <v>2.1</v>
      </c>
      <c r="CKB16" s="1075" t="s">
        <v>360</v>
      </c>
      <c r="CKC16" s="1073">
        <v>2.1</v>
      </c>
      <c r="CKD16" s="1075" t="s">
        <v>360</v>
      </c>
      <c r="CKE16" s="1073">
        <v>2.1</v>
      </c>
      <c r="CKF16" s="1075" t="s">
        <v>360</v>
      </c>
      <c r="CKG16" s="1073">
        <v>2.1</v>
      </c>
      <c r="CKH16" s="1075" t="s">
        <v>360</v>
      </c>
      <c r="CKI16" s="1073">
        <v>2.1</v>
      </c>
      <c r="CKJ16" s="1075" t="s">
        <v>360</v>
      </c>
      <c r="CKK16" s="1073">
        <v>2.1</v>
      </c>
      <c r="CKL16" s="1075" t="s">
        <v>360</v>
      </c>
      <c r="CKM16" s="1073">
        <v>2.1</v>
      </c>
      <c r="CKN16" s="1075" t="s">
        <v>360</v>
      </c>
      <c r="CKO16" s="1073">
        <v>2.1</v>
      </c>
      <c r="CKP16" s="1075" t="s">
        <v>360</v>
      </c>
      <c r="CKQ16" s="1073">
        <v>2.1</v>
      </c>
      <c r="CKR16" s="1075" t="s">
        <v>360</v>
      </c>
      <c r="CKS16" s="1073">
        <v>2.1</v>
      </c>
      <c r="CKT16" s="1075" t="s">
        <v>360</v>
      </c>
      <c r="CKU16" s="1073">
        <v>2.1</v>
      </c>
      <c r="CKV16" s="1075" t="s">
        <v>360</v>
      </c>
      <c r="CKW16" s="1073">
        <v>2.1</v>
      </c>
      <c r="CKX16" s="1075" t="s">
        <v>360</v>
      </c>
      <c r="CKY16" s="1073">
        <v>2.1</v>
      </c>
      <c r="CKZ16" s="1075" t="s">
        <v>360</v>
      </c>
      <c r="CLA16" s="1073">
        <v>2.1</v>
      </c>
      <c r="CLB16" s="1075" t="s">
        <v>360</v>
      </c>
      <c r="CLC16" s="1073">
        <v>2.1</v>
      </c>
      <c r="CLD16" s="1075" t="s">
        <v>360</v>
      </c>
      <c r="CLE16" s="1073">
        <v>2.1</v>
      </c>
      <c r="CLF16" s="1075" t="s">
        <v>360</v>
      </c>
      <c r="CLG16" s="1073">
        <v>2.1</v>
      </c>
      <c r="CLH16" s="1075" t="s">
        <v>360</v>
      </c>
      <c r="CLI16" s="1073">
        <v>2.1</v>
      </c>
      <c r="CLJ16" s="1075" t="s">
        <v>360</v>
      </c>
      <c r="CLK16" s="1073">
        <v>2.1</v>
      </c>
      <c r="CLL16" s="1075" t="s">
        <v>360</v>
      </c>
      <c r="CLM16" s="1073">
        <v>2.1</v>
      </c>
      <c r="CLN16" s="1075" t="s">
        <v>360</v>
      </c>
      <c r="CLO16" s="1073">
        <v>2.1</v>
      </c>
      <c r="CLP16" s="1075" t="s">
        <v>360</v>
      </c>
      <c r="CLQ16" s="1073">
        <v>2.1</v>
      </c>
      <c r="CLR16" s="1075" t="s">
        <v>360</v>
      </c>
      <c r="CLS16" s="1073">
        <v>2.1</v>
      </c>
      <c r="CLT16" s="1075" t="s">
        <v>360</v>
      </c>
      <c r="CLU16" s="1073">
        <v>2.1</v>
      </c>
      <c r="CLV16" s="1075" t="s">
        <v>360</v>
      </c>
      <c r="CLW16" s="1073">
        <v>2.1</v>
      </c>
      <c r="CLX16" s="1075" t="s">
        <v>360</v>
      </c>
      <c r="CLY16" s="1073">
        <v>2.1</v>
      </c>
      <c r="CLZ16" s="1075" t="s">
        <v>360</v>
      </c>
      <c r="CMA16" s="1073">
        <v>2.1</v>
      </c>
      <c r="CMB16" s="1075" t="s">
        <v>360</v>
      </c>
      <c r="CMC16" s="1073">
        <v>2.1</v>
      </c>
      <c r="CMD16" s="1075" t="s">
        <v>360</v>
      </c>
      <c r="CME16" s="1073">
        <v>2.1</v>
      </c>
      <c r="CMF16" s="1075" t="s">
        <v>360</v>
      </c>
      <c r="CMG16" s="1073">
        <v>2.1</v>
      </c>
      <c r="CMH16" s="1075" t="s">
        <v>360</v>
      </c>
      <c r="CMI16" s="1073">
        <v>2.1</v>
      </c>
      <c r="CMJ16" s="1075" t="s">
        <v>360</v>
      </c>
      <c r="CMK16" s="1073">
        <v>2.1</v>
      </c>
      <c r="CML16" s="1075" t="s">
        <v>360</v>
      </c>
      <c r="CMM16" s="1073">
        <v>2.1</v>
      </c>
      <c r="CMN16" s="1075" t="s">
        <v>360</v>
      </c>
      <c r="CMO16" s="1073">
        <v>2.1</v>
      </c>
      <c r="CMP16" s="1075" t="s">
        <v>360</v>
      </c>
      <c r="CMQ16" s="1073">
        <v>2.1</v>
      </c>
      <c r="CMR16" s="1075" t="s">
        <v>360</v>
      </c>
      <c r="CMS16" s="1073">
        <v>2.1</v>
      </c>
      <c r="CMT16" s="1075" t="s">
        <v>360</v>
      </c>
      <c r="CMU16" s="1073">
        <v>2.1</v>
      </c>
      <c r="CMV16" s="1075" t="s">
        <v>360</v>
      </c>
      <c r="CMW16" s="1073">
        <v>2.1</v>
      </c>
      <c r="CMX16" s="1075" t="s">
        <v>360</v>
      </c>
      <c r="CMY16" s="1073">
        <v>2.1</v>
      </c>
      <c r="CMZ16" s="1075" t="s">
        <v>360</v>
      </c>
      <c r="CNA16" s="1073">
        <v>2.1</v>
      </c>
      <c r="CNB16" s="1075" t="s">
        <v>360</v>
      </c>
      <c r="CNC16" s="1073">
        <v>2.1</v>
      </c>
      <c r="CND16" s="1075" t="s">
        <v>360</v>
      </c>
      <c r="CNE16" s="1073">
        <v>2.1</v>
      </c>
      <c r="CNF16" s="1075" t="s">
        <v>360</v>
      </c>
      <c r="CNG16" s="1073">
        <v>2.1</v>
      </c>
      <c r="CNH16" s="1075" t="s">
        <v>360</v>
      </c>
      <c r="CNI16" s="1073">
        <v>2.1</v>
      </c>
      <c r="CNJ16" s="1075" t="s">
        <v>360</v>
      </c>
      <c r="CNK16" s="1073">
        <v>2.1</v>
      </c>
      <c r="CNL16" s="1075" t="s">
        <v>360</v>
      </c>
      <c r="CNM16" s="1073">
        <v>2.1</v>
      </c>
      <c r="CNN16" s="1075" t="s">
        <v>360</v>
      </c>
      <c r="CNO16" s="1073">
        <v>2.1</v>
      </c>
      <c r="CNP16" s="1075" t="s">
        <v>360</v>
      </c>
      <c r="CNQ16" s="1073">
        <v>2.1</v>
      </c>
      <c r="CNR16" s="1075" t="s">
        <v>360</v>
      </c>
      <c r="CNS16" s="1073">
        <v>2.1</v>
      </c>
      <c r="CNT16" s="1075" t="s">
        <v>360</v>
      </c>
      <c r="CNU16" s="1073">
        <v>2.1</v>
      </c>
      <c r="CNV16" s="1075" t="s">
        <v>360</v>
      </c>
      <c r="CNW16" s="1073">
        <v>2.1</v>
      </c>
      <c r="CNX16" s="1075" t="s">
        <v>360</v>
      </c>
      <c r="CNY16" s="1073">
        <v>2.1</v>
      </c>
      <c r="CNZ16" s="1075" t="s">
        <v>360</v>
      </c>
      <c r="COA16" s="1073">
        <v>2.1</v>
      </c>
      <c r="COB16" s="1075" t="s">
        <v>360</v>
      </c>
      <c r="COC16" s="1073">
        <v>2.1</v>
      </c>
      <c r="COD16" s="1075" t="s">
        <v>360</v>
      </c>
      <c r="COE16" s="1073">
        <v>2.1</v>
      </c>
      <c r="COF16" s="1075" t="s">
        <v>360</v>
      </c>
      <c r="COG16" s="1073">
        <v>2.1</v>
      </c>
      <c r="COH16" s="1075" t="s">
        <v>360</v>
      </c>
      <c r="COI16" s="1073">
        <v>2.1</v>
      </c>
      <c r="COJ16" s="1075" t="s">
        <v>360</v>
      </c>
      <c r="COK16" s="1073">
        <v>2.1</v>
      </c>
      <c r="COL16" s="1075" t="s">
        <v>360</v>
      </c>
      <c r="COM16" s="1073">
        <v>2.1</v>
      </c>
      <c r="CON16" s="1075" t="s">
        <v>360</v>
      </c>
      <c r="COO16" s="1073">
        <v>2.1</v>
      </c>
      <c r="COP16" s="1075" t="s">
        <v>360</v>
      </c>
      <c r="COQ16" s="1073">
        <v>2.1</v>
      </c>
      <c r="COR16" s="1075" t="s">
        <v>360</v>
      </c>
      <c r="COS16" s="1073">
        <v>2.1</v>
      </c>
      <c r="COT16" s="1075" t="s">
        <v>360</v>
      </c>
      <c r="COU16" s="1073">
        <v>2.1</v>
      </c>
      <c r="COV16" s="1075" t="s">
        <v>360</v>
      </c>
      <c r="COW16" s="1073">
        <v>2.1</v>
      </c>
      <c r="COX16" s="1075" t="s">
        <v>360</v>
      </c>
      <c r="COY16" s="1073">
        <v>2.1</v>
      </c>
      <c r="COZ16" s="1075" t="s">
        <v>360</v>
      </c>
      <c r="CPA16" s="1073">
        <v>2.1</v>
      </c>
      <c r="CPB16" s="1075" t="s">
        <v>360</v>
      </c>
      <c r="CPC16" s="1073">
        <v>2.1</v>
      </c>
      <c r="CPD16" s="1075" t="s">
        <v>360</v>
      </c>
      <c r="CPE16" s="1073">
        <v>2.1</v>
      </c>
      <c r="CPF16" s="1075" t="s">
        <v>360</v>
      </c>
      <c r="CPG16" s="1073">
        <v>2.1</v>
      </c>
      <c r="CPH16" s="1075" t="s">
        <v>360</v>
      </c>
      <c r="CPI16" s="1073">
        <v>2.1</v>
      </c>
      <c r="CPJ16" s="1075" t="s">
        <v>360</v>
      </c>
      <c r="CPK16" s="1073">
        <v>2.1</v>
      </c>
      <c r="CPL16" s="1075" t="s">
        <v>360</v>
      </c>
      <c r="CPM16" s="1073">
        <v>2.1</v>
      </c>
      <c r="CPN16" s="1075" t="s">
        <v>360</v>
      </c>
      <c r="CPO16" s="1073">
        <v>2.1</v>
      </c>
      <c r="CPP16" s="1075" t="s">
        <v>360</v>
      </c>
      <c r="CPQ16" s="1073">
        <v>2.1</v>
      </c>
      <c r="CPR16" s="1075" t="s">
        <v>360</v>
      </c>
      <c r="CPS16" s="1073">
        <v>2.1</v>
      </c>
      <c r="CPT16" s="1075" t="s">
        <v>360</v>
      </c>
      <c r="CPU16" s="1073">
        <v>2.1</v>
      </c>
      <c r="CPV16" s="1075" t="s">
        <v>360</v>
      </c>
      <c r="CPW16" s="1073">
        <v>2.1</v>
      </c>
      <c r="CPX16" s="1075" t="s">
        <v>360</v>
      </c>
      <c r="CPY16" s="1073">
        <v>2.1</v>
      </c>
      <c r="CPZ16" s="1075" t="s">
        <v>360</v>
      </c>
      <c r="CQA16" s="1073">
        <v>2.1</v>
      </c>
      <c r="CQB16" s="1075" t="s">
        <v>360</v>
      </c>
      <c r="CQC16" s="1073">
        <v>2.1</v>
      </c>
      <c r="CQD16" s="1075" t="s">
        <v>360</v>
      </c>
      <c r="CQE16" s="1073">
        <v>2.1</v>
      </c>
      <c r="CQF16" s="1075" t="s">
        <v>360</v>
      </c>
      <c r="CQG16" s="1073">
        <v>2.1</v>
      </c>
      <c r="CQH16" s="1075" t="s">
        <v>360</v>
      </c>
      <c r="CQI16" s="1073">
        <v>2.1</v>
      </c>
      <c r="CQJ16" s="1075" t="s">
        <v>360</v>
      </c>
      <c r="CQK16" s="1073">
        <v>2.1</v>
      </c>
      <c r="CQL16" s="1075" t="s">
        <v>360</v>
      </c>
      <c r="CQM16" s="1073">
        <v>2.1</v>
      </c>
      <c r="CQN16" s="1075" t="s">
        <v>360</v>
      </c>
      <c r="CQO16" s="1073">
        <v>2.1</v>
      </c>
      <c r="CQP16" s="1075" t="s">
        <v>360</v>
      </c>
      <c r="CQQ16" s="1073">
        <v>2.1</v>
      </c>
      <c r="CQR16" s="1075" t="s">
        <v>360</v>
      </c>
      <c r="CQS16" s="1073">
        <v>2.1</v>
      </c>
      <c r="CQT16" s="1075" t="s">
        <v>360</v>
      </c>
      <c r="CQU16" s="1073">
        <v>2.1</v>
      </c>
      <c r="CQV16" s="1075" t="s">
        <v>360</v>
      </c>
      <c r="CQW16" s="1073">
        <v>2.1</v>
      </c>
      <c r="CQX16" s="1075" t="s">
        <v>360</v>
      </c>
      <c r="CQY16" s="1073">
        <v>2.1</v>
      </c>
      <c r="CQZ16" s="1075" t="s">
        <v>360</v>
      </c>
      <c r="CRA16" s="1073">
        <v>2.1</v>
      </c>
      <c r="CRB16" s="1075" t="s">
        <v>360</v>
      </c>
      <c r="CRC16" s="1073">
        <v>2.1</v>
      </c>
      <c r="CRD16" s="1075" t="s">
        <v>360</v>
      </c>
      <c r="CRE16" s="1073">
        <v>2.1</v>
      </c>
      <c r="CRF16" s="1075" t="s">
        <v>360</v>
      </c>
      <c r="CRG16" s="1073">
        <v>2.1</v>
      </c>
      <c r="CRH16" s="1075" t="s">
        <v>360</v>
      </c>
      <c r="CRI16" s="1073">
        <v>2.1</v>
      </c>
      <c r="CRJ16" s="1075" t="s">
        <v>360</v>
      </c>
      <c r="CRK16" s="1073">
        <v>2.1</v>
      </c>
      <c r="CRL16" s="1075" t="s">
        <v>360</v>
      </c>
      <c r="CRM16" s="1073">
        <v>2.1</v>
      </c>
      <c r="CRN16" s="1075" t="s">
        <v>360</v>
      </c>
      <c r="CRO16" s="1073">
        <v>2.1</v>
      </c>
      <c r="CRP16" s="1075" t="s">
        <v>360</v>
      </c>
      <c r="CRQ16" s="1073">
        <v>2.1</v>
      </c>
      <c r="CRR16" s="1075" t="s">
        <v>360</v>
      </c>
      <c r="CRS16" s="1073">
        <v>2.1</v>
      </c>
      <c r="CRT16" s="1075" t="s">
        <v>360</v>
      </c>
      <c r="CRU16" s="1073">
        <v>2.1</v>
      </c>
      <c r="CRV16" s="1075" t="s">
        <v>360</v>
      </c>
      <c r="CRW16" s="1073">
        <v>2.1</v>
      </c>
      <c r="CRX16" s="1075" t="s">
        <v>360</v>
      </c>
      <c r="CRY16" s="1073">
        <v>2.1</v>
      </c>
      <c r="CRZ16" s="1075" t="s">
        <v>360</v>
      </c>
      <c r="CSA16" s="1073">
        <v>2.1</v>
      </c>
      <c r="CSB16" s="1075" t="s">
        <v>360</v>
      </c>
      <c r="CSC16" s="1073">
        <v>2.1</v>
      </c>
      <c r="CSD16" s="1075" t="s">
        <v>360</v>
      </c>
      <c r="CSE16" s="1073">
        <v>2.1</v>
      </c>
      <c r="CSF16" s="1075" t="s">
        <v>360</v>
      </c>
      <c r="CSG16" s="1073">
        <v>2.1</v>
      </c>
      <c r="CSH16" s="1075" t="s">
        <v>360</v>
      </c>
      <c r="CSI16" s="1073">
        <v>2.1</v>
      </c>
      <c r="CSJ16" s="1075" t="s">
        <v>360</v>
      </c>
      <c r="CSK16" s="1073">
        <v>2.1</v>
      </c>
      <c r="CSL16" s="1075" t="s">
        <v>360</v>
      </c>
      <c r="CSM16" s="1073">
        <v>2.1</v>
      </c>
      <c r="CSN16" s="1075" t="s">
        <v>360</v>
      </c>
      <c r="CSO16" s="1073">
        <v>2.1</v>
      </c>
      <c r="CSP16" s="1075" t="s">
        <v>360</v>
      </c>
      <c r="CSQ16" s="1073">
        <v>2.1</v>
      </c>
      <c r="CSR16" s="1075" t="s">
        <v>360</v>
      </c>
      <c r="CSS16" s="1073">
        <v>2.1</v>
      </c>
      <c r="CST16" s="1075" t="s">
        <v>360</v>
      </c>
      <c r="CSU16" s="1073">
        <v>2.1</v>
      </c>
      <c r="CSV16" s="1075" t="s">
        <v>360</v>
      </c>
      <c r="CSW16" s="1073">
        <v>2.1</v>
      </c>
      <c r="CSX16" s="1075" t="s">
        <v>360</v>
      </c>
      <c r="CSY16" s="1073">
        <v>2.1</v>
      </c>
      <c r="CSZ16" s="1075" t="s">
        <v>360</v>
      </c>
      <c r="CTA16" s="1073">
        <v>2.1</v>
      </c>
      <c r="CTB16" s="1075" t="s">
        <v>360</v>
      </c>
      <c r="CTC16" s="1073">
        <v>2.1</v>
      </c>
      <c r="CTD16" s="1075" t="s">
        <v>360</v>
      </c>
      <c r="CTE16" s="1073">
        <v>2.1</v>
      </c>
      <c r="CTF16" s="1075" t="s">
        <v>360</v>
      </c>
      <c r="CTG16" s="1073">
        <v>2.1</v>
      </c>
      <c r="CTH16" s="1075" t="s">
        <v>360</v>
      </c>
      <c r="CTI16" s="1073">
        <v>2.1</v>
      </c>
      <c r="CTJ16" s="1075" t="s">
        <v>360</v>
      </c>
      <c r="CTK16" s="1073">
        <v>2.1</v>
      </c>
      <c r="CTL16" s="1075" t="s">
        <v>360</v>
      </c>
      <c r="CTM16" s="1073">
        <v>2.1</v>
      </c>
      <c r="CTN16" s="1075" t="s">
        <v>360</v>
      </c>
      <c r="CTO16" s="1073">
        <v>2.1</v>
      </c>
      <c r="CTP16" s="1075" t="s">
        <v>360</v>
      </c>
      <c r="CTQ16" s="1073">
        <v>2.1</v>
      </c>
      <c r="CTR16" s="1075" t="s">
        <v>360</v>
      </c>
      <c r="CTS16" s="1073">
        <v>2.1</v>
      </c>
      <c r="CTT16" s="1075" t="s">
        <v>360</v>
      </c>
      <c r="CTU16" s="1073">
        <v>2.1</v>
      </c>
      <c r="CTV16" s="1075" t="s">
        <v>360</v>
      </c>
      <c r="CTW16" s="1073">
        <v>2.1</v>
      </c>
      <c r="CTX16" s="1075" t="s">
        <v>360</v>
      </c>
      <c r="CTY16" s="1073">
        <v>2.1</v>
      </c>
      <c r="CTZ16" s="1075" t="s">
        <v>360</v>
      </c>
      <c r="CUA16" s="1073">
        <v>2.1</v>
      </c>
      <c r="CUB16" s="1075" t="s">
        <v>360</v>
      </c>
      <c r="CUC16" s="1073">
        <v>2.1</v>
      </c>
      <c r="CUD16" s="1075" t="s">
        <v>360</v>
      </c>
      <c r="CUE16" s="1073">
        <v>2.1</v>
      </c>
      <c r="CUF16" s="1075" t="s">
        <v>360</v>
      </c>
      <c r="CUG16" s="1073">
        <v>2.1</v>
      </c>
      <c r="CUH16" s="1075" t="s">
        <v>360</v>
      </c>
      <c r="CUI16" s="1073">
        <v>2.1</v>
      </c>
      <c r="CUJ16" s="1075" t="s">
        <v>360</v>
      </c>
      <c r="CUK16" s="1073">
        <v>2.1</v>
      </c>
      <c r="CUL16" s="1075" t="s">
        <v>360</v>
      </c>
      <c r="CUM16" s="1073">
        <v>2.1</v>
      </c>
      <c r="CUN16" s="1075" t="s">
        <v>360</v>
      </c>
      <c r="CUO16" s="1073">
        <v>2.1</v>
      </c>
      <c r="CUP16" s="1075" t="s">
        <v>360</v>
      </c>
      <c r="CUQ16" s="1073">
        <v>2.1</v>
      </c>
      <c r="CUR16" s="1075" t="s">
        <v>360</v>
      </c>
      <c r="CUS16" s="1073">
        <v>2.1</v>
      </c>
      <c r="CUT16" s="1075" t="s">
        <v>360</v>
      </c>
      <c r="CUU16" s="1073">
        <v>2.1</v>
      </c>
      <c r="CUV16" s="1075" t="s">
        <v>360</v>
      </c>
      <c r="CUW16" s="1073">
        <v>2.1</v>
      </c>
      <c r="CUX16" s="1075" t="s">
        <v>360</v>
      </c>
      <c r="CUY16" s="1073">
        <v>2.1</v>
      </c>
      <c r="CUZ16" s="1075" t="s">
        <v>360</v>
      </c>
      <c r="CVA16" s="1073">
        <v>2.1</v>
      </c>
      <c r="CVB16" s="1075" t="s">
        <v>360</v>
      </c>
      <c r="CVC16" s="1073">
        <v>2.1</v>
      </c>
      <c r="CVD16" s="1075" t="s">
        <v>360</v>
      </c>
      <c r="CVE16" s="1073">
        <v>2.1</v>
      </c>
      <c r="CVF16" s="1075" t="s">
        <v>360</v>
      </c>
      <c r="CVG16" s="1073">
        <v>2.1</v>
      </c>
      <c r="CVH16" s="1075" t="s">
        <v>360</v>
      </c>
      <c r="CVI16" s="1073">
        <v>2.1</v>
      </c>
      <c r="CVJ16" s="1075" t="s">
        <v>360</v>
      </c>
      <c r="CVK16" s="1073">
        <v>2.1</v>
      </c>
      <c r="CVL16" s="1075" t="s">
        <v>360</v>
      </c>
      <c r="CVM16" s="1073">
        <v>2.1</v>
      </c>
      <c r="CVN16" s="1075" t="s">
        <v>360</v>
      </c>
      <c r="CVO16" s="1073">
        <v>2.1</v>
      </c>
      <c r="CVP16" s="1075" t="s">
        <v>360</v>
      </c>
      <c r="CVQ16" s="1073">
        <v>2.1</v>
      </c>
      <c r="CVR16" s="1075" t="s">
        <v>360</v>
      </c>
      <c r="CVS16" s="1073">
        <v>2.1</v>
      </c>
      <c r="CVT16" s="1075" t="s">
        <v>360</v>
      </c>
      <c r="CVU16" s="1073">
        <v>2.1</v>
      </c>
      <c r="CVV16" s="1075" t="s">
        <v>360</v>
      </c>
      <c r="CVW16" s="1073">
        <v>2.1</v>
      </c>
      <c r="CVX16" s="1075" t="s">
        <v>360</v>
      </c>
      <c r="CVY16" s="1073">
        <v>2.1</v>
      </c>
      <c r="CVZ16" s="1075" t="s">
        <v>360</v>
      </c>
      <c r="CWA16" s="1073">
        <v>2.1</v>
      </c>
      <c r="CWB16" s="1075" t="s">
        <v>360</v>
      </c>
      <c r="CWC16" s="1073">
        <v>2.1</v>
      </c>
      <c r="CWD16" s="1075" t="s">
        <v>360</v>
      </c>
      <c r="CWE16" s="1073">
        <v>2.1</v>
      </c>
      <c r="CWF16" s="1075" t="s">
        <v>360</v>
      </c>
      <c r="CWG16" s="1073">
        <v>2.1</v>
      </c>
      <c r="CWH16" s="1075" t="s">
        <v>360</v>
      </c>
      <c r="CWI16" s="1073">
        <v>2.1</v>
      </c>
      <c r="CWJ16" s="1075" t="s">
        <v>360</v>
      </c>
      <c r="CWK16" s="1073">
        <v>2.1</v>
      </c>
      <c r="CWL16" s="1075" t="s">
        <v>360</v>
      </c>
      <c r="CWM16" s="1073">
        <v>2.1</v>
      </c>
      <c r="CWN16" s="1075" t="s">
        <v>360</v>
      </c>
      <c r="CWO16" s="1073">
        <v>2.1</v>
      </c>
      <c r="CWP16" s="1075" t="s">
        <v>360</v>
      </c>
      <c r="CWQ16" s="1073">
        <v>2.1</v>
      </c>
      <c r="CWR16" s="1075" t="s">
        <v>360</v>
      </c>
      <c r="CWS16" s="1073">
        <v>2.1</v>
      </c>
      <c r="CWT16" s="1075" t="s">
        <v>360</v>
      </c>
      <c r="CWU16" s="1073">
        <v>2.1</v>
      </c>
      <c r="CWV16" s="1075" t="s">
        <v>360</v>
      </c>
      <c r="CWW16" s="1073">
        <v>2.1</v>
      </c>
      <c r="CWX16" s="1075" t="s">
        <v>360</v>
      </c>
      <c r="CWY16" s="1073">
        <v>2.1</v>
      </c>
      <c r="CWZ16" s="1075" t="s">
        <v>360</v>
      </c>
      <c r="CXA16" s="1073">
        <v>2.1</v>
      </c>
      <c r="CXB16" s="1075" t="s">
        <v>360</v>
      </c>
      <c r="CXC16" s="1073">
        <v>2.1</v>
      </c>
      <c r="CXD16" s="1075" t="s">
        <v>360</v>
      </c>
      <c r="CXE16" s="1073">
        <v>2.1</v>
      </c>
      <c r="CXF16" s="1075" t="s">
        <v>360</v>
      </c>
      <c r="CXG16" s="1073">
        <v>2.1</v>
      </c>
      <c r="CXH16" s="1075" t="s">
        <v>360</v>
      </c>
      <c r="CXI16" s="1073">
        <v>2.1</v>
      </c>
      <c r="CXJ16" s="1075" t="s">
        <v>360</v>
      </c>
      <c r="CXK16" s="1073">
        <v>2.1</v>
      </c>
      <c r="CXL16" s="1075" t="s">
        <v>360</v>
      </c>
      <c r="CXM16" s="1073">
        <v>2.1</v>
      </c>
      <c r="CXN16" s="1075" t="s">
        <v>360</v>
      </c>
      <c r="CXO16" s="1073">
        <v>2.1</v>
      </c>
      <c r="CXP16" s="1075" t="s">
        <v>360</v>
      </c>
      <c r="CXQ16" s="1073">
        <v>2.1</v>
      </c>
      <c r="CXR16" s="1075" t="s">
        <v>360</v>
      </c>
      <c r="CXS16" s="1073">
        <v>2.1</v>
      </c>
      <c r="CXT16" s="1075" t="s">
        <v>360</v>
      </c>
      <c r="CXU16" s="1073">
        <v>2.1</v>
      </c>
      <c r="CXV16" s="1075" t="s">
        <v>360</v>
      </c>
      <c r="CXW16" s="1073">
        <v>2.1</v>
      </c>
      <c r="CXX16" s="1075" t="s">
        <v>360</v>
      </c>
      <c r="CXY16" s="1073">
        <v>2.1</v>
      </c>
      <c r="CXZ16" s="1075" t="s">
        <v>360</v>
      </c>
      <c r="CYA16" s="1073">
        <v>2.1</v>
      </c>
      <c r="CYB16" s="1075" t="s">
        <v>360</v>
      </c>
      <c r="CYC16" s="1073">
        <v>2.1</v>
      </c>
      <c r="CYD16" s="1075" t="s">
        <v>360</v>
      </c>
      <c r="CYE16" s="1073">
        <v>2.1</v>
      </c>
      <c r="CYF16" s="1075" t="s">
        <v>360</v>
      </c>
      <c r="CYG16" s="1073">
        <v>2.1</v>
      </c>
      <c r="CYH16" s="1075" t="s">
        <v>360</v>
      </c>
      <c r="CYI16" s="1073">
        <v>2.1</v>
      </c>
      <c r="CYJ16" s="1075" t="s">
        <v>360</v>
      </c>
      <c r="CYK16" s="1073">
        <v>2.1</v>
      </c>
      <c r="CYL16" s="1075" t="s">
        <v>360</v>
      </c>
      <c r="CYM16" s="1073">
        <v>2.1</v>
      </c>
      <c r="CYN16" s="1075" t="s">
        <v>360</v>
      </c>
      <c r="CYO16" s="1073">
        <v>2.1</v>
      </c>
      <c r="CYP16" s="1075" t="s">
        <v>360</v>
      </c>
      <c r="CYQ16" s="1073">
        <v>2.1</v>
      </c>
      <c r="CYR16" s="1075" t="s">
        <v>360</v>
      </c>
      <c r="CYS16" s="1073">
        <v>2.1</v>
      </c>
      <c r="CYT16" s="1075" t="s">
        <v>360</v>
      </c>
      <c r="CYU16" s="1073">
        <v>2.1</v>
      </c>
      <c r="CYV16" s="1075" t="s">
        <v>360</v>
      </c>
      <c r="CYW16" s="1073">
        <v>2.1</v>
      </c>
      <c r="CYX16" s="1075" t="s">
        <v>360</v>
      </c>
      <c r="CYY16" s="1073">
        <v>2.1</v>
      </c>
      <c r="CYZ16" s="1075" t="s">
        <v>360</v>
      </c>
      <c r="CZA16" s="1073">
        <v>2.1</v>
      </c>
      <c r="CZB16" s="1075" t="s">
        <v>360</v>
      </c>
      <c r="CZC16" s="1073">
        <v>2.1</v>
      </c>
      <c r="CZD16" s="1075" t="s">
        <v>360</v>
      </c>
      <c r="CZE16" s="1073">
        <v>2.1</v>
      </c>
      <c r="CZF16" s="1075" t="s">
        <v>360</v>
      </c>
      <c r="CZG16" s="1073">
        <v>2.1</v>
      </c>
      <c r="CZH16" s="1075" t="s">
        <v>360</v>
      </c>
      <c r="CZI16" s="1073">
        <v>2.1</v>
      </c>
      <c r="CZJ16" s="1075" t="s">
        <v>360</v>
      </c>
      <c r="CZK16" s="1073">
        <v>2.1</v>
      </c>
      <c r="CZL16" s="1075" t="s">
        <v>360</v>
      </c>
      <c r="CZM16" s="1073">
        <v>2.1</v>
      </c>
      <c r="CZN16" s="1075" t="s">
        <v>360</v>
      </c>
      <c r="CZO16" s="1073">
        <v>2.1</v>
      </c>
      <c r="CZP16" s="1075" t="s">
        <v>360</v>
      </c>
      <c r="CZQ16" s="1073">
        <v>2.1</v>
      </c>
      <c r="CZR16" s="1075" t="s">
        <v>360</v>
      </c>
      <c r="CZS16" s="1073">
        <v>2.1</v>
      </c>
      <c r="CZT16" s="1075" t="s">
        <v>360</v>
      </c>
      <c r="CZU16" s="1073">
        <v>2.1</v>
      </c>
      <c r="CZV16" s="1075" t="s">
        <v>360</v>
      </c>
      <c r="CZW16" s="1073">
        <v>2.1</v>
      </c>
      <c r="CZX16" s="1075" t="s">
        <v>360</v>
      </c>
      <c r="CZY16" s="1073">
        <v>2.1</v>
      </c>
      <c r="CZZ16" s="1075" t="s">
        <v>360</v>
      </c>
      <c r="DAA16" s="1073">
        <v>2.1</v>
      </c>
      <c r="DAB16" s="1075" t="s">
        <v>360</v>
      </c>
      <c r="DAC16" s="1073">
        <v>2.1</v>
      </c>
      <c r="DAD16" s="1075" t="s">
        <v>360</v>
      </c>
      <c r="DAE16" s="1073">
        <v>2.1</v>
      </c>
      <c r="DAF16" s="1075" t="s">
        <v>360</v>
      </c>
      <c r="DAG16" s="1073">
        <v>2.1</v>
      </c>
      <c r="DAH16" s="1075" t="s">
        <v>360</v>
      </c>
      <c r="DAI16" s="1073">
        <v>2.1</v>
      </c>
      <c r="DAJ16" s="1075" t="s">
        <v>360</v>
      </c>
      <c r="DAK16" s="1073">
        <v>2.1</v>
      </c>
      <c r="DAL16" s="1075" t="s">
        <v>360</v>
      </c>
      <c r="DAM16" s="1073">
        <v>2.1</v>
      </c>
      <c r="DAN16" s="1075" t="s">
        <v>360</v>
      </c>
      <c r="DAO16" s="1073">
        <v>2.1</v>
      </c>
      <c r="DAP16" s="1075" t="s">
        <v>360</v>
      </c>
      <c r="DAQ16" s="1073">
        <v>2.1</v>
      </c>
      <c r="DAR16" s="1075" t="s">
        <v>360</v>
      </c>
      <c r="DAS16" s="1073">
        <v>2.1</v>
      </c>
      <c r="DAT16" s="1075" t="s">
        <v>360</v>
      </c>
      <c r="DAU16" s="1073">
        <v>2.1</v>
      </c>
      <c r="DAV16" s="1075" t="s">
        <v>360</v>
      </c>
      <c r="DAW16" s="1073">
        <v>2.1</v>
      </c>
      <c r="DAX16" s="1075" t="s">
        <v>360</v>
      </c>
      <c r="DAY16" s="1073">
        <v>2.1</v>
      </c>
      <c r="DAZ16" s="1075" t="s">
        <v>360</v>
      </c>
      <c r="DBA16" s="1073">
        <v>2.1</v>
      </c>
      <c r="DBB16" s="1075" t="s">
        <v>360</v>
      </c>
      <c r="DBC16" s="1073">
        <v>2.1</v>
      </c>
      <c r="DBD16" s="1075" t="s">
        <v>360</v>
      </c>
      <c r="DBE16" s="1073">
        <v>2.1</v>
      </c>
      <c r="DBF16" s="1075" t="s">
        <v>360</v>
      </c>
      <c r="DBG16" s="1073">
        <v>2.1</v>
      </c>
      <c r="DBH16" s="1075" t="s">
        <v>360</v>
      </c>
      <c r="DBI16" s="1073">
        <v>2.1</v>
      </c>
      <c r="DBJ16" s="1075" t="s">
        <v>360</v>
      </c>
      <c r="DBK16" s="1073">
        <v>2.1</v>
      </c>
      <c r="DBL16" s="1075" t="s">
        <v>360</v>
      </c>
      <c r="DBM16" s="1073">
        <v>2.1</v>
      </c>
      <c r="DBN16" s="1075" t="s">
        <v>360</v>
      </c>
      <c r="DBO16" s="1073">
        <v>2.1</v>
      </c>
      <c r="DBP16" s="1075" t="s">
        <v>360</v>
      </c>
      <c r="DBQ16" s="1073">
        <v>2.1</v>
      </c>
      <c r="DBR16" s="1075" t="s">
        <v>360</v>
      </c>
      <c r="DBS16" s="1073">
        <v>2.1</v>
      </c>
      <c r="DBT16" s="1075" t="s">
        <v>360</v>
      </c>
      <c r="DBU16" s="1073">
        <v>2.1</v>
      </c>
      <c r="DBV16" s="1075" t="s">
        <v>360</v>
      </c>
      <c r="DBW16" s="1073">
        <v>2.1</v>
      </c>
      <c r="DBX16" s="1075" t="s">
        <v>360</v>
      </c>
      <c r="DBY16" s="1073">
        <v>2.1</v>
      </c>
      <c r="DBZ16" s="1075" t="s">
        <v>360</v>
      </c>
      <c r="DCA16" s="1073">
        <v>2.1</v>
      </c>
      <c r="DCB16" s="1075" t="s">
        <v>360</v>
      </c>
      <c r="DCC16" s="1073">
        <v>2.1</v>
      </c>
      <c r="DCD16" s="1075" t="s">
        <v>360</v>
      </c>
      <c r="DCE16" s="1073">
        <v>2.1</v>
      </c>
      <c r="DCF16" s="1075" t="s">
        <v>360</v>
      </c>
      <c r="DCG16" s="1073">
        <v>2.1</v>
      </c>
      <c r="DCH16" s="1075" t="s">
        <v>360</v>
      </c>
      <c r="DCI16" s="1073">
        <v>2.1</v>
      </c>
      <c r="DCJ16" s="1075" t="s">
        <v>360</v>
      </c>
      <c r="DCK16" s="1073">
        <v>2.1</v>
      </c>
      <c r="DCL16" s="1075" t="s">
        <v>360</v>
      </c>
      <c r="DCM16" s="1073">
        <v>2.1</v>
      </c>
      <c r="DCN16" s="1075" t="s">
        <v>360</v>
      </c>
      <c r="DCO16" s="1073">
        <v>2.1</v>
      </c>
      <c r="DCP16" s="1075" t="s">
        <v>360</v>
      </c>
      <c r="DCQ16" s="1073">
        <v>2.1</v>
      </c>
      <c r="DCR16" s="1075" t="s">
        <v>360</v>
      </c>
      <c r="DCS16" s="1073">
        <v>2.1</v>
      </c>
      <c r="DCT16" s="1075" t="s">
        <v>360</v>
      </c>
      <c r="DCU16" s="1073">
        <v>2.1</v>
      </c>
      <c r="DCV16" s="1075" t="s">
        <v>360</v>
      </c>
      <c r="DCW16" s="1073">
        <v>2.1</v>
      </c>
      <c r="DCX16" s="1075" t="s">
        <v>360</v>
      </c>
      <c r="DCY16" s="1073">
        <v>2.1</v>
      </c>
      <c r="DCZ16" s="1075" t="s">
        <v>360</v>
      </c>
      <c r="DDA16" s="1073">
        <v>2.1</v>
      </c>
      <c r="DDB16" s="1075" t="s">
        <v>360</v>
      </c>
      <c r="DDC16" s="1073">
        <v>2.1</v>
      </c>
      <c r="DDD16" s="1075" t="s">
        <v>360</v>
      </c>
      <c r="DDE16" s="1073">
        <v>2.1</v>
      </c>
      <c r="DDF16" s="1075" t="s">
        <v>360</v>
      </c>
      <c r="DDG16" s="1073">
        <v>2.1</v>
      </c>
      <c r="DDH16" s="1075" t="s">
        <v>360</v>
      </c>
      <c r="DDI16" s="1073">
        <v>2.1</v>
      </c>
      <c r="DDJ16" s="1075" t="s">
        <v>360</v>
      </c>
      <c r="DDK16" s="1073">
        <v>2.1</v>
      </c>
      <c r="DDL16" s="1075" t="s">
        <v>360</v>
      </c>
      <c r="DDM16" s="1073">
        <v>2.1</v>
      </c>
      <c r="DDN16" s="1075" t="s">
        <v>360</v>
      </c>
      <c r="DDO16" s="1073">
        <v>2.1</v>
      </c>
      <c r="DDP16" s="1075" t="s">
        <v>360</v>
      </c>
      <c r="DDQ16" s="1073">
        <v>2.1</v>
      </c>
      <c r="DDR16" s="1075" t="s">
        <v>360</v>
      </c>
      <c r="DDS16" s="1073">
        <v>2.1</v>
      </c>
      <c r="DDT16" s="1075" t="s">
        <v>360</v>
      </c>
      <c r="DDU16" s="1073">
        <v>2.1</v>
      </c>
      <c r="DDV16" s="1075" t="s">
        <v>360</v>
      </c>
      <c r="DDW16" s="1073">
        <v>2.1</v>
      </c>
      <c r="DDX16" s="1075" t="s">
        <v>360</v>
      </c>
      <c r="DDY16" s="1073">
        <v>2.1</v>
      </c>
      <c r="DDZ16" s="1075" t="s">
        <v>360</v>
      </c>
      <c r="DEA16" s="1073">
        <v>2.1</v>
      </c>
      <c r="DEB16" s="1075" t="s">
        <v>360</v>
      </c>
      <c r="DEC16" s="1073">
        <v>2.1</v>
      </c>
      <c r="DED16" s="1075" t="s">
        <v>360</v>
      </c>
      <c r="DEE16" s="1073">
        <v>2.1</v>
      </c>
      <c r="DEF16" s="1075" t="s">
        <v>360</v>
      </c>
      <c r="DEG16" s="1073">
        <v>2.1</v>
      </c>
      <c r="DEH16" s="1075" t="s">
        <v>360</v>
      </c>
      <c r="DEI16" s="1073">
        <v>2.1</v>
      </c>
      <c r="DEJ16" s="1075" t="s">
        <v>360</v>
      </c>
      <c r="DEK16" s="1073">
        <v>2.1</v>
      </c>
      <c r="DEL16" s="1075" t="s">
        <v>360</v>
      </c>
      <c r="DEM16" s="1073">
        <v>2.1</v>
      </c>
      <c r="DEN16" s="1075" t="s">
        <v>360</v>
      </c>
      <c r="DEO16" s="1073">
        <v>2.1</v>
      </c>
      <c r="DEP16" s="1075" t="s">
        <v>360</v>
      </c>
      <c r="DEQ16" s="1073">
        <v>2.1</v>
      </c>
      <c r="DER16" s="1075" t="s">
        <v>360</v>
      </c>
      <c r="DES16" s="1073">
        <v>2.1</v>
      </c>
      <c r="DET16" s="1075" t="s">
        <v>360</v>
      </c>
      <c r="DEU16" s="1073">
        <v>2.1</v>
      </c>
      <c r="DEV16" s="1075" t="s">
        <v>360</v>
      </c>
      <c r="DEW16" s="1073">
        <v>2.1</v>
      </c>
      <c r="DEX16" s="1075" t="s">
        <v>360</v>
      </c>
      <c r="DEY16" s="1073">
        <v>2.1</v>
      </c>
      <c r="DEZ16" s="1075" t="s">
        <v>360</v>
      </c>
      <c r="DFA16" s="1073">
        <v>2.1</v>
      </c>
      <c r="DFB16" s="1075" t="s">
        <v>360</v>
      </c>
      <c r="DFC16" s="1073">
        <v>2.1</v>
      </c>
      <c r="DFD16" s="1075" t="s">
        <v>360</v>
      </c>
      <c r="DFE16" s="1073">
        <v>2.1</v>
      </c>
      <c r="DFF16" s="1075" t="s">
        <v>360</v>
      </c>
      <c r="DFG16" s="1073">
        <v>2.1</v>
      </c>
      <c r="DFH16" s="1075" t="s">
        <v>360</v>
      </c>
      <c r="DFI16" s="1073">
        <v>2.1</v>
      </c>
      <c r="DFJ16" s="1075" t="s">
        <v>360</v>
      </c>
      <c r="DFK16" s="1073">
        <v>2.1</v>
      </c>
      <c r="DFL16" s="1075" t="s">
        <v>360</v>
      </c>
      <c r="DFM16" s="1073">
        <v>2.1</v>
      </c>
      <c r="DFN16" s="1075" t="s">
        <v>360</v>
      </c>
      <c r="DFO16" s="1073">
        <v>2.1</v>
      </c>
      <c r="DFP16" s="1075" t="s">
        <v>360</v>
      </c>
      <c r="DFQ16" s="1073">
        <v>2.1</v>
      </c>
      <c r="DFR16" s="1075" t="s">
        <v>360</v>
      </c>
      <c r="DFS16" s="1073">
        <v>2.1</v>
      </c>
      <c r="DFT16" s="1075" t="s">
        <v>360</v>
      </c>
      <c r="DFU16" s="1073">
        <v>2.1</v>
      </c>
      <c r="DFV16" s="1075" t="s">
        <v>360</v>
      </c>
      <c r="DFW16" s="1073">
        <v>2.1</v>
      </c>
      <c r="DFX16" s="1075" t="s">
        <v>360</v>
      </c>
      <c r="DFY16" s="1073">
        <v>2.1</v>
      </c>
      <c r="DFZ16" s="1075" t="s">
        <v>360</v>
      </c>
      <c r="DGA16" s="1073">
        <v>2.1</v>
      </c>
      <c r="DGB16" s="1075" t="s">
        <v>360</v>
      </c>
      <c r="DGC16" s="1073">
        <v>2.1</v>
      </c>
      <c r="DGD16" s="1075" t="s">
        <v>360</v>
      </c>
      <c r="DGE16" s="1073">
        <v>2.1</v>
      </c>
      <c r="DGF16" s="1075" t="s">
        <v>360</v>
      </c>
      <c r="DGG16" s="1073">
        <v>2.1</v>
      </c>
      <c r="DGH16" s="1075" t="s">
        <v>360</v>
      </c>
      <c r="DGI16" s="1073">
        <v>2.1</v>
      </c>
      <c r="DGJ16" s="1075" t="s">
        <v>360</v>
      </c>
      <c r="DGK16" s="1073">
        <v>2.1</v>
      </c>
      <c r="DGL16" s="1075" t="s">
        <v>360</v>
      </c>
      <c r="DGM16" s="1073">
        <v>2.1</v>
      </c>
      <c r="DGN16" s="1075" t="s">
        <v>360</v>
      </c>
      <c r="DGO16" s="1073">
        <v>2.1</v>
      </c>
      <c r="DGP16" s="1075" t="s">
        <v>360</v>
      </c>
      <c r="DGQ16" s="1073">
        <v>2.1</v>
      </c>
      <c r="DGR16" s="1075" t="s">
        <v>360</v>
      </c>
      <c r="DGS16" s="1073">
        <v>2.1</v>
      </c>
      <c r="DGT16" s="1075" t="s">
        <v>360</v>
      </c>
      <c r="DGU16" s="1073">
        <v>2.1</v>
      </c>
      <c r="DGV16" s="1075" t="s">
        <v>360</v>
      </c>
      <c r="DGW16" s="1073">
        <v>2.1</v>
      </c>
      <c r="DGX16" s="1075" t="s">
        <v>360</v>
      </c>
      <c r="DGY16" s="1073">
        <v>2.1</v>
      </c>
      <c r="DGZ16" s="1075" t="s">
        <v>360</v>
      </c>
      <c r="DHA16" s="1073">
        <v>2.1</v>
      </c>
      <c r="DHB16" s="1075" t="s">
        <v>360</v>
      </c>
      <c r="DHC16" s="1073">
        <v>2.1</v>
      </c>
      <c r="DHD16" s="1075" t="s">
        <v>360</v>
      </c>
      <c r="DHE16" s="1073">
        <v>2.1</v>
      </c>
      <c r="DHF16" s="1075" t="s">
        <v>360</v>
      </c>
      <c r="DHG16" s="1073">
        <v>2.1</v>
      </c>
      <c r="DHH16" s="1075" t="s">
        <v>360</v>
      </c>
      <c r="DHI16" s="1073">
        <v>2.1</v>
      </c>
      <c r="DHJ16" s="1075" t="s">
        <v>360</v>
      </c>
      <c r="DHK16" s="1073">
        <v>2.1</v>
      </c>
      <c r="DHL16" s="1075" t="s">
        <v>360</v>
      </c>
      <c r="DHM16" s="1073">
        <v>2.1</v>
      </c>
      <c r="DHN16" s="1075" t="s">
        <v>360</v>
      </c>
      <c r="DHO16" s="1073">
        <v>2.1</v>
      </c>
      <c r="DHP16" s="1075" t="s">
        <v>360</v>
      </c>
      <c r="DHQ16" s="1073">
        <v>2.1</v>
      </c>
      <c r="DHR16" s="1075" t="s">
        <v>360</v>
      </c>
      <c r="DHS16" s="1073">
        <v>2.1</v>
      </c>
      <c r="DHT16" s="1075" t="s">
        <v>360</v>
      </c>
      <c r="DHU16" s="1073">
        <v>2.1</v>
      </c>
      <c r="DHV16" s="1075" t="s">
        <v>360</v>
      </c>
      <c r="DHW16" s="1073">
        <v>2.1</v>
      </c>
      <c r="DHX16" s="1075" t="s">
        <v>360</v>
      </c>
      <c r="DHY16" s="1073">
        <v>2.1</v>
      </c>
      <c r="DHZ16" s="1075" t="s">
        <v>360</v>
      </c>
      <c r="DIA16" s="1073">
        <v>2.1</v>
      </c>
      <c r="DIB16" s="1075" t="s">
        <v>360</v>
      </c>
      <c r="DIC16" s="1073">
        <v>2.1</v>
      </c>
      <c r="DID16" s="1075" t="s">
        <v>360</v>
      </c>
      <c r="DIE16" s="1073">
        <v>2.1</v>
      </c>
      <c r="DIF16" s="1075" t="s">
        <v>360</v>
      </c>
      <c r="DIG16" s="1073">
        <v>2.1</v>
      </c>
      <c r="DIH16" s="1075" t="s">
        <v>360</v>
      </c>
      <c r="DII16" s="1073">
        <v>2.1</v>
      </c>
      <c r="DIJ16" s="1075" t="s">
        <v>360</v>
      </c>
      <c r="DIK16" s="1073">
        <v>2.1</v>
      </c>
      <c r="DIL16" s="1075" t="s">
        <v>360</v>
      </c>
      <c r="DIM16" s="1073">
        <v>2.1</v>
      </c>
      <c r="DIN16" s="1075" t="s">
        <v>360</v>
      </c>
      <c r="DIO16" s="1073">
        <v>2.1</v>
      </c>
      <c r="DIP16" s="1075" t="s">
        <v>360</v>
      </c>
      <c r="DIQ16" s="1073">
        <v>2.1</v>
      </c>
      <c r="DIR16" s="1075" t="s">
        <v>360</v>
      </c>
      <c r="DIS16" s="1073">
        <v>2.1</v>
      </c>
      <c r="DIT16" s="1075" t="s">
        <v>360</v>
      </c>
      <c r="DIU16" s="1073">
        <v>2.1</v>
      </c>
      <c r="DIV16" s="1075" t="s">
        <v>360</v>
      </c>
      <c r="DIW16" s="1073">
        <v>2.1</v>
      </c>
      <c r="DIX16" s="1075" t="s">
        <v>360</v>
      </c>
      <c r="DIY16" s="1073">
        <v>2.1</v>
      </c>
      <c r="DIZ16" s="1075" t="s">
        <v>360</v>
      </c>
      <c r="DJA16" s="1073">
        <v>2.1</v>
      </c>
      <c r="DJB16" s="1075" t="s">
        <v>360</v>
      </c>
      <c r="DJC16" s="1073">
        <v>2.1</v>
      </c>
      <c r="DJD16" s="1075" t="s">
        <v>360</v>
      </c>
      <c r="DJE16" s="1073">
        <v>2.1</v>
      </c>
      <c r="DJF16" s="1075" t="s">
        <v>360</v>
      </c>
      <c r="DJG16" s="1073">
        <v>2.1</v>
      </c>
      <c r="DJH16" s="1075" t="s">
        <v>360</v>
      </c>
      <c r="DJI16" s="1073">
        <v>2.1</v>
      </c>
      <c r="DJJ16" s="1075" t="s">
        <v>360</v>
      </c>
      <c r="DJK16" s="1073">
        <v>2.1</v>
      </c>
      <c r="DJL16" s="1075" t="s">
        <v>360</v>
      </c>
      <c r="DJM16" s="1073">
        <v>2.1</v>
      </c>
      <c r="DJN16" s="1075" t="s">
        <v>360</v>
      </c>
      <c r="DJO16" s="1073">
        <v>2.1</v>
      </c>
      <c r="DJP16" s="1075" t="s">
        <v>360</v>
      </c>
      <c r="DJQ16" s="1073">
        <v>2.1</v>
      </c>
      <c r="DJR16" s="1075" t="s">
        <v>360</v>
      </c>
      <c r="DJS16" s="1073">
        <v>2.1</v>
      </c>
      <c r="DJT16" s="1075" t="s">
        <v>360</v>
      </c>
      <c r="DJU16" s="1073">
        <v>2.1</v>
      </c>
      <c r="DJV16" s="1075" t="s">
        <v>360</v>
      </c>
      <c r="DJW16" s="1073">
        <v>2.1</v>
      </c>
      <c r="DJX16" s="1075" t="s">
        <v>360</v>
      </c>
      <c r="DJY16" s="1073">
        <v>2.1</v>
      </c>
      <c r="DJZ16" s="1075" t="s">
        <v>360</v>
      </c>
      <c r="DKA16" s="1073">
        <v>2.1</v>
      </c>
      <c r="DKB16" s="1075" t="s">
        <v>360</v>
      </c>
      <c r="DKC16" s="1073">
        <v>2.1</v>
      </c>
      <c r="DKD16" s="1075" t="s">
        <v>360</v>
      </c>
      <c r="DKE16" s="1073">
        <v>2.1</v>
      </c>
      <c r="DKF16" s="1075" t="s">
        <v>360</v>
      </c>
      <c r="DKG16" s="1073">
        <v>2.1</v>
      </c>
      <c r="DKH16" s="1075" t="s">
        <v>360</v>
      </c>
      <c r="DKI16" s="1073">
        <v>2.1</v>
      </c>
      <c r="DKJ16" s="1075" t="s">
        <v>360</v>
      </c>
      <c r="DKK16" s="1073">
        <v>2.1</v>
      </c>
      <c r="DKL16" s="1075" t="s">
        <v>360</v>
      </c>
      <c r="DKM16" s="1073">
        <v>2.1</v>
      </c>
      <c r="DKN16" s="1075" t="s">
        <v>360</v>
      </c>
      <c r="DKO16" s="1073">
        <v>2.1</v>
      </c>
      <c r="DKP16" s="1075" t="s">
        <v>360</v>
      </c>
      <c r="DKQ16" s="1073">
        <v>2.1</v>
      </c>
      <c r="DKR16" s="1075" t="s">
        <v>360</v>
      </c>
      <c r="DKS16" s="1073">
        <v>2.1</v>
      </c>
      <c r="DKT16" s="1075" t="s">
        <v>360</v>
      </c>
      <c r="DKU16" s="1073">
        <v>2.1</v>
      </c>
      <c r="DKV16" s="1075" t="s">
        <v>360</v>
      </c>
      <c r="DKW16" s="1073">
        <v>2.1</v>
      </c>
      <c r="DKX16" s="1075" t="s">
        <v>360</v>
      </c>
      <c r="DKY16" s="1073">
        <v>2.1</v>
      </c>
      <c r="DKZ16" s="1075" t="s">
        <v>360</v>
      </c>
      <c r="DLA16" s="1073">
        <v>2.1</v>
      </c>
      <c r="DLB16" s="1075" t="s">
        <v>360</v>
      </c>
      <c r="DLC16" s="1073">
        <v>2.1</v>
      </c>
      <c r="DLD16" s="1075" t="s">
        <v>360</v>
      </c>
      <c r="DLE16" s="1073">
        <v>2.1</v>
      </c>
      <c r="DLF16" s="1075" t="s">
        <v>360</v>
      </c>
      <c r="DLG16" s="1073">
        <v>2.1</v>
      </c>
      <c r="DLH16" s="1075" t="s">
        <v>360</v>
      </c>
      <c r="DLI16" s="1073">
        <v>2.1</v>
      </c>
      <c r="DLJ16" s="1075" t="s">
        <v>360</v>
      </c>
      <c r="DLK16" s="1073">
        <v>2.1</v>
      </c>
      <c r="DLL16" s="1075" t="s">
        <v>360</v>
      </c>
      <c r="DLM16" s="1073">
        <v>2.1</v>
      </c>
      <c r="DLN16" s="1075" t="s">
        <v>360</v>
      </c>
      <c r="DLO16" s="1073">
        <v>2.1</v>
      </c>
      <c r="DLP16" s="1075" t="s">
        <v>360</v>
      </c>
      <c r="DLQ16" s="1073">
        <v>2.1</v>
      </c>
      <c r="DLR16" s="1075" t="s">
        <v>360</v>
      </c>
      <c r="DLS16" s="1073">
        <v>2.1</v>
      </c>
      <c r="DLT16" s="1075" t="s">
        <v>360</v>
      </c>
      <c r="DLU16" s="1073">
        <v>2.1</v>
      </c>
      <c r="DLV16" s="1075" t="s">
        <v>360</v>
      </c>
      <c r="DLW16" s="1073">
        <v>2.1</v>
      </c>
      <c r="DLX16" s="1075" t="s">
        <v>360</v>
      </c>
      <c r="DLY16" s="1073">
        <v>2.1</v>
      </c>
      <c r="DLZ16" s="1075" t="s">
        <v>360</v>
      </c>
      <c r="DMA16" s="1073">
        <v>2.1</v>
      </c>
      <c r="DMB16" s="1075" t="s">
        <v>360</v>
      </c>
      <c r="DMC16" s="1073">
        <v>2.1</v>
      </c>
      <c r="DMD16" s="1075" t="s">
        <v>360</v>
      </c>
      <c r="DME16" s="1073">
        <v>2.1</v>
      </c>
      <c r="DMF16" s="1075" t="s">
        <v>360</v>
      </c>
      <c r="DMG16" s="1073">
        <v>2.1</v>
      </c>
      <c r="DMH16" s="1075" t="s">
        <v>360</v>
      </c>
      <c r="DMI16" s="1073">
        <v>2.1</v>
      </c>
      <c r="DMJ16" s="1075" t="s">
        <v>360</v>
      </c>
      <c r="DMK16" s="1073">
        <v>2.1</v>
      </c>
      <c r="DML16" s="1075" t="s">
        <v>360</v>
      </c>
      <c r="DMM16" s="1073">
        <v>2.1</v>
      </c>
      <c r="DMN16" s="1075" t="s">
        <v>360</v>
      </c>
      <c r="DMO16" s="1073">
        <v>2.1</v>
      </c>
      <c r="DMP16" s="1075" t="s">
        <v>360</v>
      </c>
      <c r="DMQ16" s="1073">
        <v>2.1</v>
      </c>
      <c r="DMR16" s="1075" t="s">
        <v>360</v>
      </c>
      <c r="DMS16" s="1073">
        <v>2.1</v>
      </c>
      <c r="DMT16" s="1075" t="s">
        <v>360</v>
      </c>
      <c r="DMU16" s="1073">
        <v>2.1</v>
      </c>
      <c r="DMV16" s="1075" t="s">
        <v>360</v>
      </c>
      <c r="DMW16" s="1073">
        <v>2.1</v>
      </c>
      <c r="DMX16" s="1075" t="s">
        <v>360</v>
      </c>
      <c r="DMY16" s="1073">
        <v>2.1</v>
      </c>
      <c r="DMZ16" s="1075" t="s">
        <v>360</v>
      </c>
      <c r="DNA16" s="1073">
        <v>2.1</v>
      </c>
      <c r="DNB16" s="1075" t="s">
        <v>360</v>
      </c>
      <c r="DNC16" s="1073">
        <v>2.1</v>
      </c>
      <c r="DND16" s="1075" t="s">
        <v>360</v>
      </c>
      <c r="DNE16" s="1073">
        <v>2.1</v>
      </c>
      <c r="DNF16" s="1075" t="s">
        <v>360</v>
      </c>
      <c r="DNG16" s="1073">
        <v>2.1</v>
      </c>
      <c r="DNH16" s="1075" t="s">
        <v>360</v>
      </c>
      <c r="DNI16" s="1073">
        <v>2.1</v>
      </c>
      <c r="DNJ16" s="1075" t="s">
        <v>360</v>
      </c>
      <c r="DNK16" s="1073">
        <v>2.1</v>
      </c>
      <c r="DNL16" s="1075" t="s">
        <v>360</v>
      </c>
      <c r="DNM16" s="1073">
        <v>2.1</v>
      </c>
      <c r="DNN16" s="1075" t="s">
        <v>360</v>
      </c>
      <c r="DNO16" s="1073">
        <v>2.1</v>
      </c>
      <c r="DNP16" s="1075" t="s">
        <v>360</v>
      </c>
      <c r="DNQ16" s="1073">
        <v>2.1</v>
      </c>
      <c r="DNR16" s="1075" t="s">
        <v>360</v>
      </c>
      <c r="DNS16" s="1073">
        <v>2.1</v>
      </c>
      <c r="DNT16" s="1075" t="s">
        <v>360</v>
      </c>
      <c r="DNU16" s="1073">
        <v>2.1</v>
      </c>
      <c r="DNV16" s="1075" t="s">
        <v>360</v>
      </c>
      <c r="DNW16" s="1073">
        <v>2.1</v>
      </c>
      <c r="DNX16" s="1075" t="s">
        <v>360</v>
      </c>
      <c r="DNY16" s="1073">
        <v>2.1</v>
      </c>
      <c r="DNZ16" s="1075" t="s">
        <v>360</v>
      </c>
      <c r="DOA16" s="1073">
        <v>2.1</v>
      </c>
      <c r="DOB16" s="1075" t="s">
        <v>360</v>
      </c>
      <c r="DOC16" s="1073">
        <v>2.1</v>
      </c>
      <c r="DOD16" s="1075" t="s">
        <v>360</v>
      </c>
      <c r="DOE16" s="1073">
        <v>2.1</v>
      </c>
      <c r="DOF16" s="1075" t="s">
        <v>360</v>
      </c>
      <c r="DOG16" s="1073">
        <v>2.1</v>
      </c>
      <c r="DOH16" s="1075" t="s">
        <v>360</v>
      </c>
      <c r="DOI16" s="1073">
        <v>2.1</v>
      </c>
      <c r="DOJ16" s="1075" t="s">
        <v>360</v>
      </c>
      <c r="DOK16" s="1073">
        <v>2.1</v>
      </c>
      <c r="DOL16" s="1075" t="s">
        <v>360</v>
      </c>
      <c r="DOM16" s="1073">
        <v>2.1</v>
      </c>
      <c r="DON16" s="1075" t="s">
        <v>360</v>
      </c>
      <c r="DOO16" s="1073">
        <v>2.1</v>
      </c>
      <c r="DOP16" s="1075" t="s">
        <v>360</v>
      </c>
      <c r="DOQ16" s="1073">
        <v>2.1</v>
      </c>
      <c r="DOR16" s="1075" t="s">
        <v>360</v>
      </c>
      <c r="DOS16" s="1073">
        <v>2.1</v>
      </c>
      <c r="DOT16" s="1075" t="s">
        <v>360</v>
      </c>
      <c r="DOU16" s="1073">
        <v>2.1</v>
      </c>
      <c r="DOV16" s="1075" t="s">
        <v>360</v>
      </c>
      <c r="DOW16" s="1073">
        <v>2.1</v>
      </c>
      <c r="DOX16" s="1075" t="s">
        <v>360</v>
      </c>
      <c r="DOY16" s="1073">
        <v>2.1</v>
      </c>
      <c r="DOZ16" s="1075" t="s">
        <v>360</v>
      </c>
      <c r="DPA16" s="1073">
        <v>2.1</v>
      </c>
      <c r="DPB16" s="1075" t="s">
        <v>360</v>
      </c>
      <c r="DPC16" s="1073">
        <v>2.1</v>
      </c>
      <c r="DPD16" s="1075" t="s">
        <v>360</v>
      </c>
      <c r="DPE16" s="1073">
        <v>2.1</v>
      </c>
      <c r="DPF16" s="1075" t="s">
        <v>360</v>
      </c>
      <c r="DPG16" s="1073">
        <v>2.1</v>
      </c>
      <c r="DPH16" s="1075" t="s">
        <v>360</v>
      </c>
      <c r="DPI16" s="1073">
        <v>2.1</v>
      </c>
      <c r="DPJ16" s="1075" t="s">
        <v>360</v>
      </c>
      <c r="DPK16" s="1073">
        <v>2.1</v>
      </c>
      <c r="DPL16" s="1075" t="s">
        <v>360</v>
      </c>
      <c r="DPM16" s="1073">
        <v>2.1</v>
      </c>
      <c r="DPN16" s="1075" t="s">
        <v>360</v>
      </c>
      <c r="DPO16" s="1073">
        <v>2.1</v>
      </c>
      <c r="DPP16" s="1075" t="s">
        <v>360</v>
      </c>
      <c r="DPQ16" s="1073">
        <v>2.1</v>
      </c>
      <c r="DPR16" s="1075" t="s">
        <v>360</v>
      </c>
      <c r="DPS16" s="1073">
        <v>2.1</v>
      </c>
      <c r="DPT16" s="1075" t="s">
        <v>360</v>
      </c>
      <c r="DPU16" s="1073">
        <v>2.1</v>
      </c>
      <c r="DPV16" s="1075" t="s">
        <v>360</v>
      </c>
      <c r="DPW16" s="1073">
        <v>2.1</v>
      </c>
      <c r="DPX16" s="1075" t="s">
        <v>360</v>
      </c>
      <c r="DPY16" s="1073">
        <v>2.1</v>
      </c>
      <c r="DPZ16" s="1075" t="s">
        <v>360</v>
      </c>
      <c r="DQA16" s="1073">
        <v>2.1</v>
      </c>
      <c r="DQB16" s="1075" t="s">
        <v>360</v>
      </c>
      <c r="DQC16" s="1073">
        <v>2.1</v>
      </c>
      <c r="DQD16" s="1075" t="s">
        <v>360</v>
      </c>
      <c r="DQE16" s="1073">
        <v>2.1</v>
      </c>
      <c r="DQF16" s="1075" t="s">
        <v>360</v>
      </c>
      <c r="DQG16" s="1073">
        <v>2.1</v>
      </c>
      <c r="DQH16" s="1075" t="s">
        <v>360</v>
      </c>
      <c r="DQI16" s="1073">
        <v>2.1</v>
      </c>
      <c r="DQJ16" s="1075" t="s">
        <v>360</v>
      </c>
      <c r="DQK16" s="1073">
        <v>2.1</v>
      </c>
      <c r="DQL16" s="1075" t="s">
        <v>360</v>
      </c>
      <c r="DQM16" s="1073">
        <v>2.1</v>
      </c>
      <c r="DQN16" s="1075" t="s">
        <v>360</v>
      </c>
      <c r="DQO16" s="1073">
        <v>2.1</v>
      </c>
      <c r="DQP16" s="1075" t="s">
        <v>360</v>
      </c>
      <c r="DQQ16" s="1073">
        <v>2.1</v>
      </c>
      <c r="DQR16" s="1075" t="s">
        <v>360</v>
      </c>
      <c r="DQS16" s="1073">
        <v>2.1</v>
      </c>
      <c r="DQT16" s="1075" t="s">
        <v>360</v>
      </c>
      <c r="DQU16" s="1073">
        <v>2.1</v>
      </c>
      <c r="DQV16" s="1075" t="s">
        <v>360</v>
      </c>
      <c r="DQW16" s="1073">
        <v>2.1</v>
      </c>
      <c r="DQX16" s="1075" t="s">
        <v>360</v>
      </c>
      <c r="DQY16" s="1073">
        <v>2.1</v>
      </c>
      <c r="DQZ16" s="1075" t="s">
        <v>360</v>
      </c>
      <c r="DRA16" s="1073">
        <v>2.1</v>
      </c>
      <c r="DRB16" s="1075" t="s">
        <v>360</v>
      </c>
      <c r="DRC16" s="1073">
        <v>2.1</v>
      </c>
      <c r="DRD16" s="1075" t="s">
        <v>360</v>
      </c>
      <c r="DRE16" s="1073">
        <v>2.1</v>
      </c>
      <c r="DRF16" s="1075" t="s">
        <v>360</v>
      </c>
      <c r="DRG16" s="1073">
        <v>2.1</v>
      </c>
      <c r="DRH16" s="1075" t="s">
        <v>360</v>
      </c>
      <c r="DRI16" s="1073">
        <v>2.1</v>
      </c>
      <c r="DRJ16" s="1075" t="s">
        <v>360</v>
      </c>
      <c r="DRK16" s="1073">
        <v>2.1</v>
      </c>
      <c r="DRL16" s="1075" t="s">
        <v>360</v>
      </c>
      <c r="DRM16" s="1073">
        <v>2.1</v>
      </c>
      <c r="DRN16" s="1075" t="s">
        <v>360</v>
      </c>
      <c r="DRO16" s="1073">
        <v>2.1</v>
      </c>
      <c r="DRP16" s="1075" t="s">
        <v>360</v>
      </c>
      <c r="DRQ16" s="1073">
        <v>2.1</v>
      </c>
      <c r="DRR16" s="1075" t="s">
        <v>360</v>
      </c>
      <c r="DRS16" s="1073">
        <v>2.1</v>
      </c>
      <c r="DRT16" s="1075" t="s">
        <v>360</v>
      </c>
      <c r="DRU16" s="1073">
        <v>2.1</v>
      </c>
      <c r="DRV16" s="1075" t="s">
        <v>360</v>
      </c>
      <c r="DRW16" s="1073">
        <v>2.1</v>
      </c>
      <c r="DRX16" s="1075" t="s">
        <v>360</v>
      </c>
      <c r="DRY16" s="1073">
        <v>2.1</v>
      </c>
      <c r="DRZ16" s="1075" t="s">
        <v>360</v>
      </c>
      <c r="DSA16" s="1073">
        <v>2.1</v>
      </c>
      <c r="DSB16" s="1075" t="s">
        <v>360</v>
      </c>
      <c r="DSC16" s="1073">
        <v>2.1</v>
      </c>
      <c r="DSD16" s="1075" t="s">
        <v>360</v>
      </c>
      <c r="DSE16" s="1073">
        <v>2.1</v>
      </c>
      <c r="DSF16" s="1075" t="s">
        <v>360</v>
      </c>
      <c r="DSG16" s="1073">
        <v>2.1</v>
      </c>
      <c r="DSH16" s="1075" t="s">
        <v>360</v>
      </c>
      <c r="DSI16" s="1073">
        <v>2.1</v>
      </c>
      <c r="DSJ16" s="1075" t="s">
        <v>360</v>
      </c>
      <c r="DSK16" s="1073">
        <v>2.1</v>
      </c>
      <c r="DSL16" s="1075" t="s">
        <v>360</v>
      </c>
      <c r="DSM16" s="1073">
        <v>2.1</v>
      </c>
      <c r="DSN16" s="1075" t="s">
        <v>360</v>
      </c>
      <c r="DSO16" s="1073">
        <v>2.1</v>
      </c>
      <c r="DSP16" s="1075" t="s">
        <v>360</v>
      </c>
      <c r="DSQ16" s="1073">
        <v>2.1</v>
      </c>
      <c r="DSR16" s="1075" t="s">
        <v>360</v>
      </c>
      <c r="DSS16" s="1073">
        <v>2.1</v>
      </c>
      <c r="DST16" s="1075" t="s">
        <v>360</v>
      </c>
      <c r="DSU16" s="1073">
        <v>2.1</v>
      </c>
      <c r="DSV16" s="1075" t="s">
        <v>360</v>
      </c>
      <c r="DSW16" s="1073">
        <v>2.1</v>
      </c>
      <c r="DSX16" s="1075" t="s">
        <v>360</v>
      </c>
      <c r="DSY16" s="1073">
        <v>2.1</v>
      </c>
      <c r="DSZ16" s="1075" t="s">
        <v>360</v>
      </c>
      <c r="DTA16" s="1073">
        <v>2.1</v>
      </c>
      <c r="DTB16" s="1075" t="s">
        <v>360</v>
      </c>
      <c r="DTC16" s="1073">
        <v>2.1</v>
      </c>
      <c r="DTD16" s="1075" t="s">
        <v>360</v>
      </c>
      <c r="DTE16" s="1073">
        <v>2.1</v>
      </c>
      <c r="DTF16" s="1075" t="s">
        <v>360</v>
      </c>
      <c r="DTG16" s="1073">
        <v>2.1</v>
      </c>
      <c r="DTH16" s="1075" t="s">
        <v>360</v>
      </c>
      <c r="DTI16" s="1073">
        <v>2.1</v>
      </c>
      <c r="DTJ16" s="1075" t="s">
        <v>360</v>
      </c>
      <c r="DTK16" s="1073">
        <v>2.1</v>
      </c>
      <c r="DTL16" s="1075" t="s">
        <v>360</v>
      </c>
      <c r="DTM16" s="1073">
        <v>2.1</v>
      </c>
      <c r="DTN16" s="1075" t="s">
        <v>360</v>
      </c>
      <c r="DTO16" s="1073">
        <v>2.1</v>
      </c>
      <c r="DTP16" s="1075" t="s">
        <v>360</v>
      </c>
      <c r="DTQ16" s="1073">
        <v>2.1</v>
      </c>
      <c r="DTR16" s="1075" t="s">
        <v>360</v>
      </c>
      <c r="DTS16" s="1073">
        <v>2.1</v>
      </c>
      <c r="DTT16" s="1075" t="s">
        <v>360</v>
      </c>
      <c r="DTU16" s="1073">
        <v>2.1</v>
      </c>
      <c r="DTV16" s="1075" t="s">
        <v>360</v>
      </c>
      <c r="DTW16" s="1073">
        <v>2.1</v>
      </c>
      <c r="DTX16" s="1075" t="s">
        <v>360</v>
      </c>
      <c r="DTY16" s="1073">
        <v>2.1</v>
      </c>
      <c r="DTZ16" s="1075" t="s">
        <v>360</v>
      </c>
      <c r="DUA16" s="1073">
        <v>2.1</v>
      </c>
      <c r="DUB16" s="1075" t="s">
        <v>360</v>
      </c>
      <c r="DUC16" s="1073">
        <v>2.1</v>
      </c>
      <c r="DUD16" s="1075" t="s">
        <v>360</v>
      </c>
      <c r="DUE16" s="1073">
        <v>2.1</v>
      </c>
      <c r="DUF16" s="1075" t="s">
        <v>360</v>
      </c>
      <c r="DUG16" s="1073">
        <v>2.1</v>
      </c>
      <c r="DUH16" s="1075" t="s">
        <v>360</v>
      </c>
      <c r="DUI16" s="1073">
        <v>2.1</v>
      </c>
      <c r="DUJ16" s="1075" t="s">
        <v>360</v>
      </c>
      <c r="DUK16" s="1073">
        <v>2.1</v>
      </c>
      <c r="DUL16" s="1075" t="s">
        <v>360</v>
      </c>
      <c r="DUM16" s="1073">
        <v>2.1</v>
      </c>
      <c r="DUN16" s="1075" t="s">
        <v>360</v>
      </c>
      <c r="DUO16" s="1073">
        <v>2.1</v>
      </c>
      <c r="DUP16" s="1075" t="s">
        <v>360</v>
      </c>
      <c r="DUQ16" s="1073">
        <v>2.1</v>
      </c>
      <c r="DUR16" s="1075" t="s">
        <v>360</v>
      </c>
      <c r="DUS16" s="1073">
        <v>2.1</v>
      </c>
      <c r="DUT16" s="1075" t="s">
        <v>360</v>
      </c>
      <c r="DUU16" s="1073">
        <v>2.1</v>
      </c>
      <c r="DUV16" s="1075" t="s">
        <v>360</v>
      </c>
      <c r="DUW16" s="1073">
        <v>2.1</v>
      </c>
      <c r="DUX16" s="1075" t="s">
        <v>360</v>
      </c>
      <c r="DUY16" s="1073">
        <v>2.1</v>
      </c>
      <c r="DUZ16" s="1075" t="s">
        <v>360</v>
      </c>
      <c r="DVA16" s="1073">
        <v>2.1</v>
      </c>
      <c r="DVB16" s="1075" t="s">
        <v>360</v>
      </c>
      <c r="DVC16" s="1073">
        <v>2.1</v>
      </c>
      <c r="DVD16" s="1075" t="s">
        <v>360</v>
      </c>
      <c r="DVE16" s="1073">
        <v>2.1</v>
      </c>
      <c r="DVF16" s="1075" t="s">
        <v>360</v>
      </c>
      <c r="DVG16" s="1073">
        <v>2.1</v>
      </c>
      <c r="DVH16" s="1075" t="s">
        <v>360</v>
      </c>
      <c r="DVI16" s="1073">
        <v>2.1</v>
      </c>
      <c r="DVJ16" s="1075" t="s">
        <v>360</v>
      </c>
      <c r="DVK16" s="1073">
        <v>2.1</v>
      </c>
      <c r="DVL16" s="1075" t="s">
        <v>360</v>
      </c>
      <c r="DVM16" s="1073">
        <v>2.1</v>
      </c>
      <c r="DVN16" s="1075" t="s">
        <v>360</v>
      </c>
      <c r="DVO16" s="1073">
        <v>2.1</v>
      </c>
      <c r="DVP16" s="1075" t="s">
        <v>360</v>
      </c>
      <c r="DVQ16" s="1073">
        <v>2.1</v>
      </c>
      <c r="DVR16" s="1075" t="s">
        <v>360</v>
      </c>
      <c r="DVS16" s="1073">
        <v>2.1</v>
      </c>
      <c r="DVT16" s="1075" t="s">
        <v>360</v>
      </c>
      <c r="DVU16" s="1073">
        <v>2.1</v>
      </c>
      <c r="DVV16" s="1075" t="s">
        <v>360</v>
      </c>
      <c r="DVW16" s="1073">
        <v>2.1</v>
      </c>
      <c r="DVX16" s="1075" t="s">
        <v>360</v>
      </c>
      <c r="DVY16" s="1073">
        <v>2.1</v>
      </c>
      <c r="DVZ16" s="1075" t="s">
        <v>360</v>
      </c>
      <c r="DWA16" s="1073">
        <v>2.1</v>
      </c>
      <c r="DWB16" s="1075" t="s">
        <v>360</v>
      </c>
      <c r="DWC16" s="1073">
        <v>2.1</v>
      </c>
      <c r="DWD16" s="1075" t="s">
        <v>360</v>
      </c>
      <c r="DWE16" s="1073">
        <v>2.1</v>
      </c>
      <c r="DWF16" s="1075" t="s">
        <v>360</v>
      </c>
      <c r="DWG16" s="1073">
        <v>2.1</v>
      </c>
      <c r="DWH16" s="1075" t="s">
        <v>360</v>
      </c>
      <c r="DWI16" s="1073">
        <v>2.1</v>
      </c>
      <c r="DWJ16" s="1075" t="s">
        <v>360</v>
      </c>
      <c r="DWK16" s="1073">
        <v>2.1</v>
      </c>
      <c r="DWL16" s="1075" t="s">
        <v>360</v>
      </c>
      <c r="DWM16" s="1073">
        <v>2.1</v>
      </c>
      <c r="DWN16" s="1075" t="s">
        <v>360</v>
      </c>
      <c r="DWO16" s="1073">
        <v>2.1</v>
      </c>
      <c r="DWP16" s="1075" t="s">
        <v>360</v>
      </c>
      <c r="DWQ16" s="1073">
        <v>2.1</v>
      </c>
      <c r="DWR16" s="1075" t="s">
        <v>360</v>
      </c>
      <c r="DWS16" s="1073">
        <v>2.1</v>
      </c>
      <c r="DWT16" s="1075" t="s">
        <v>360</v>
      </c>
      <c r="DWU16" s="1073">
        <v>2.1</v>
      </c>
      <c r="DWV16" s="1075" t="s">
        <v>360</v>
      </c>
      <c r="DWW16" s="1073">
        <v>2.1</v>
      </c>
      <c r="DWX16" s="1075" t="s">
        <v>360</v>
      </c>
      <c r="DWY16" s="1073">
        <v>2.1</v>
      </c>
      <c r="DWZ16" s="1075" t="s">
        <v>360</v>
      </c>
      <c r="DXA16" s="1073">
        <v>2.1</v>
      </c>
      <c r="DXB16" s="1075" t="s">
        <v>360</v>
      </c>
      <c r="DXC16" s="1073">
        <v>2.1</v>
      </c>
      <c r="DXD16" s="1075" t="s">
        <v>360</v>
      </c>
      <c r="DXE16" s="1073">
        <v>2.1</v>
      </c>
      <c r="DXF16" s="1075" t="s">
        <v>360</v>
      </c>
      <c r="DXG16" s="1073">
        <v>2.1</v>
      </c>
      <c r="DXH16" s="1075" t="s">
        <v>360</v>
      </c>
      <c r="DXI16" s="1073">
        <v>2.1</v>
      </c>
      <c r="DXJ16" s="1075" t="s">
        <v>360</v>
      </c>
      <c r="DXK16" s="1073">
        <v>2.1</v>
      </c>
      <c r="DXL16" s="1075" t="s">
        <v>360</v>
      </c>
      <c r="DXM16" s="1073">
        <v>2.1</v>
      </c>
      <c r="DXN16" s="1075" t="s">
        <v>360</v>
      </c>
      <c r="DXO16" s="1073">
        <v>2.1</v>
      </c>
      <c r="DXP16" s="1075" t="s">
        <v>360</v>
      </c>
      <c r="DXQ16" s="1073">
        <v>2.1</v>
      </c>
      <c r="DXR16" s="1075" t="s">
        <v>360</v>
      </c>
      <c r="DXS16" s="1073">
        <v>2.1</v>
      </c>
      <c r="DXT16" s="1075" t="s">
        <v>360</v>
      </c>
      <c r="DXU16" s="1073">
        <v>2.1</v>
      </c>
      <c r="DXV16" s="1075" t="s">
        <v>360</v>
      </c>
      <c r="DXW16" s="1073">
        <v>2.1</v>
      </c>
      <c r="DXX16" s="1075" t="s">
        <v>360</v>
      </c>
      <c r="DXY16" s="1073">
        <v>2.1</v>
      </c>
      <c r="DXZ16" s="1075" t="s">
        <v>360</v>
      </c>
      <c r="DYA16" s="1073">
        <v>2.1</v>
      </c>
      <c r="DYB16" s="1075" t="s">
        <v>360</v>
      </c>
      <c r="DYC16" s="1073">
        <v>2.1</v>
      </c>
      <c r="DYD16" s="1075" t="s">
        <v>360</v>
      </c>
      <c r="DYE16" s="1073">
        <v>2.1</v>
      </c>
      <c r="DYF16" s="1075" t="s">
        <v>360</v>
      </c>
      <c r="DYG16" s="1073">
        <v>2.1</v>
      </c>
      <c r="DYH16" s="1075" t="s">
        <v>360</v>
      </c>
      <c r="DYI16" s="1073">
        <v>2.1</v>
      </c>
      <c r="DYJ16" s="1075" t="s">
        <v>360</v>
      </c>
      <c r="DYK16" s="1073">
        <v>2.1</v>
      </c>
      <c r="DYL16" s="1075" t="s">
        <v>360</v>
      </c>
      <c r="DYM16" s="1073">
        <v>2.1</v>
      </c>
      <c r="DYN16" s="1075" t="s">
        <v>360</v>
      </c>
      <c r="DYO16" s="1073">
        <v>2.1</v>
      </c>
      <c r="DYP16" s="1075" t="s">
        <v>360</v>
      </c>
      <c r="DYQ16" s="1073">
        <v>2.1</v>
      </c>
      <c r="DYR16" s="1075" t="s">
        <v>360</v>
      </c>
      <c r="DYS16" s="1073">
        <v>2.1</v>
      </c>
      <c r="DYT16" s="1075" t="s">
        <v>360</v>
      </c>
      <c r="DYU16" s="1073">
        <v>2.1</v>
      </c>
      <c r="DYV16" s="1075" t="s">
        <v>360</v>
      </c>
      <c r="DYW16" s="1073">
        <v>2.1</v>
      </c>
      <c r="DYX16" s="1075" t="s">
        <v>360</v>
      </c>
      <c r="DYY16" s="1073">
        <v>2.1</v>
      </c>
      <c r="DYZ16" s="1075" t="s">
        <v>360</v>
      </c>
      <c r="DZA16" s="1073">
        <v>2.1</v>
      </c>
      <c r="DZB16" s="1075" t="s">
        <v>360</v>
      </c>
      <c r="DZC16" s="1073">
        <v>2.1</v>
      </c>
      <c r="DZD16" s="1075" t="s">
        <v>360</v>
      </c>
      <c r="DZE16" s="1073">
        <v>2.1</v>
      </c>
      <c r="DZF16" s="1075" t="s">
        <v>360</v>
      </c>
      <c r="DZG16" s="1073">
        <v>2.1</v>
      </c>
      <c r="DZH16" s="1075" t="s">
        <v>360</v>
      </c>
      <c r="DZI16" s="1073">
        <v>2.1</v>
      </c>
      <c r="DZJ16" s="1075" t="s">
        <v>360</v>
      </c>
      <c r="DZK16" s="1073">
        <v>2.1</v>
      </c>
      <c r="DZL16" s="1075" t="s">
        <v>360</v>
      </c>
      <c r="DZM16" s="1073">
        <v>2.1</v>
      </c>
      <c r="DZN16" s="1075" t="s">
        <v>360</v>
      </c>
      <c r="DZO16" s="1073">
        <v>2.1</v>
      </c>
      <c r="DZP16" s="1075" t="s">
        <v>360</v>
      </c>
      <c r="DZQ16" s="1073">
        <v>2.1</v>
      </c>
      <c r="DZR16" s="1075" t="s">
        <v>360</v>
      </c>
      <c r="DZS16" s="1073">
        <v>2.1</v>
      </c>
      <c r="DZT16" s="1075" t="s">
        <v>360</v>
      </c>
      <c r="DZU16" s="1073">
        <v>2.1</v>
      </c>
      <c r="DZV16" s="1075" t="s">
        <v>360</v>
      </c>
      <c r="DZW16" s="1073">
        <v>2.1</v>
      </c>
      <c r="DZX16" s="1075" t="s">
        <v>360</v>
      </c>
      <c r="DZY16" s="1073">
        <v>2.1</v>
      </c>
      <c r="DZZ16" s="1075" t="s">
        <v>360</v>
      </c>
      <c r="EAA16" s="1073">
        <v>2.1</v>
      </c>
      <c r="EAB16" s="1075" t="s">
        <v>360</v>
      </c>
      <c r="EAC16" s="1073">
        <v>2.1</v>
      </c>
      <c r="EAD16" s="1075" t="s">
        <v>360</v>
      </c>
      <c r="EAE16" s="1073">
        <v>2.1</v>
      </c>
      <c r="EAF16" s="1075" t="s">
        <v>360</v>
      </c>
      <c r="EAG16" s="1073">
        <v>2.1</v>
      </c>
      <c r="EAH16" s="1075" t="s">
        <v>360</v>
      </c>
      <c r="EAI16" s="1073">
        <v>2.1</v>
      </c>
      <c r="EAJ16" s="1075" t="s">
        <v>360</v>
      </c>
      <c r="EAK16" s="1073">
        <v>2.1</v>
      </c>
      <c r="EAL16" s="1075" t="s">
        <v>360</v>
      </c>
      <c r="EAM16" s="1073">
        <v>2.1</v>
      </c>
      <c r="EAN16" s="1075" t="s">
        <v>360</v>
      </c>
      <c r="EAO16" s="1073">
        <v>2.1</v>
      </c>
      <c r="EAP16" s="1075" t="s">
        <v>360</v>
      </c>
      <c r="EAQ16" s="1073">
        <v>2.1</v>
      </c>
      <c r="EAR16" s="1075" t="s">
        <v>360</v>
      </c>
      <c r="EAS16" s="1073">
        <v>2.1</v>
      </c>
      <c r="EAT16" s="1075" t="s">
        <v>360</v>
      </c>
      <c r="EAU16" s="1073">
        <v>2.1</v>
      </c>
      <c r="EAV16" s="1075" t="s">
        <v>360</v>
      </c>
      <c r="EAW16" s="1073">
        <v>2.1</v>
      </c>
      <c r="EAX16" s="1075" t="s">
        <v>360</v>
      </c>
      <c r="EAY16" s="1073">
        <v>2.1</v>
      </c>
      <c r="EAZ16" s="1075" t="s">
        <v>360</v>
      </c>
      <c r="EBA16" s="1073">
        <v>2.1</v>
      </c>
      <c r="EBB16" s="1075" t="s">
        <v>360</v>
      </c>
      <c r="EBC16" s="1073">
        <v>2.1</v>
      </c>
      <c r="EBD16" s="1075" t="s">
        <v>360</v>
      </c>
      <c r="EBE16" s="1073">
        <v>2.1</v>
      </c>
      <c r="EBF16" s="1075" t="s">
        <v>360</v>
      </c>
      <c r="EBG16" s="1073">
        <v>2.1</v>
      </c>
      <c r="EBH16" s="1075" t="s">
        <v>360</v>
      </c>
      <c r="EBI16" s="1073">
        <v>2.1</v>
      </c>
      <c r="EBJ16" s="1075" t="s">
        <v>360</v>
      </c>
      <c r="EBK16" s="1073">
        <v>2.1</v>
      </c>
      <c r="EBL16" s="1075" t="s">
        <v>360</v>
      </c>
      <c r="EBM16" s="1073">
        <v>2.1</v>
      </c>
      <c r="EBN16" s="1075" t="s">
        <v>360</v>
      </c>
      <c r="EBO16" s="1073">
        <v>2.1</v>
      </c>
      <c r="EBP16" s="1075" t="s">
        <v>360</v>
      </c>
      <c r="EBQ16" s="1073">
        <v>2.1</v>
      </c>
      <c r="EBR16" s="1075" t="s">
        <v>360</v>
      </c>
      <c r="EBS16" s="1073">
        <v>2.1</v>
      </c>
      <c r="EBT16" s="1075" t="s">
        <v>360</v>
      </c>
      <c r="EBU16" s="1073">
        <v>2.1</v>
      </c>
      <c r="EBV16" s="1075" t="s">
        <v>360</v>
      </c>
      <c r="EBW16" s="1073">
        <v>2.1</v>
      </c>
      <c r="EBX16" s="1075" t="s">
        <v>360</v>
      </c>
      <c r="EBY16" s="1073">
        <v>2.1</v>
      </c>
      <c r="EBZ16" s="1075" t="s">
        <v>360</v>
      </c>
      <c r="ECA16" s="1073">
        <v>2.1</v>
      </c>
      <c r="ECB16" s="1075" t="s">
        <v>360</v>
      </c>
      <c r="ECC16" s="1073">
        <v>2.1</v>
      </c>
      <c r="ECD16" s="1075" t="s">
        <v>360</v>
      </c>
      <c r="ECE16" s="1073">
        <v>2.1</v>
      </c>
      <c r="ECF16" s="1075" t="s">
        <v>360</v>
      </c>
      <c r="ECG16" s="1073">
        <v>2.1</v>
      </c>
      <c r="ECH16" s="1075" t="s">
        <v>360</v>
      </c>
      <c r="ECI16" s="1073">
        <v>2.1</v>
      </c>
      <c r="ECJ16" s="1075" t="s">
        <v>360</v>
      </c>
      <c r="ECK16" s="1073">
        <v>2.1</v>
      </c>
      <c r="ECL16" s="1075" t="s">
        <v>360</v>
      </c>
      <c r="ECM16" s="1073">
        <v>2.1</v>
      </c>
      <c r="ECN16" s="1075" t="s">
        <v>360</v>
      </c>
      <c r="ECO16" s="1073">
        <v>2.1</v>
      </c>
      <c r="ECP16" s="1075" t="s">
        <v>360</v>
      </c>
      <c r="ECQ16" s="1073">
        <v>2.1</v>
      </c>
      <c r="ECR16" s="1075" t="s">
        <v>360</v>
      </c>
      <c r="ECS16" s="1073">
        <v>2.1</v>
      </c>
      <c r="ECT16" s="1075" t="s">
        <v>360</v>
      </c>
      <c r="ECU16" s="1073">
        <v>2.1</v>
      </c>
      <c r="ECV16" s="1075" t="s">
        <v>360</v>
      </c>
      <c r="ECW16" s="1073">
        <v>2.1</v>
      </c>
      <c r="ECX16" s="1075" t="s">
        <v>360</v>
      </c>
      <c r="ECY16" s="1073">
        <v>2.1</v>
      </c>
      <c r="ECZ16" s="1075" t="s">
        <v>360</v>
      </c>
      <c r="EDA16" s="1073">
        <v>2.1</v>
      </c>
      <c r="EDB16" s="1075" t="s">
        <v>360</v>
      </c>
      <c r="EDC16" s="1073">
        <v>2.1</v>
      </c>
      <c r="EDD16" s="1075" t="s">
        <v>360</v>
      </c>
      <c r="EDE16" s="1073">
        <v>2.1</v>
      </c>
      <c r="EDF16" s="1075" t="s">
        <v>360</v>
      </c>
      <c r="EDG16" s="1073">
        <v>2.1</v>
      </c>
      <c r="EDH16" s="1075" t="s">
        <v>360</v>
      </c>
      <c r="EDI16" s="1073">
        <v>2.1</v>
      </c>
      <c r="EDJ16" s="1075" t="s">
        <v>360</v>
      </c>
      <c r="EDK16" s="1073">
        <v>2.1</v>
      </c>
      <c r="EDL16" s="1075" t="s">
        <v>360</v>
      </c>
      <c r="EDM16" s="1073">
        <v>2.1</v>
      </c>
      <c r="EDN16" s="1075" t="s">
        <v>360</v>
      </c>
      <c r="EDO16" s="1073">
        <v>2.1</v>
      </c>
      <c r="EDP16" s="1075" t="s">
        <v>360</v>
      </c>
      <c r="EDQ16" s="1073">
        <v>2.1</v>
      </c>
      <c r="EDR16" s="1075" t="s">
        <v>360</v>
      </c>
      <c r="EDS16" s="1073">
        <v>2.1</v>
      </c>
      <c r="EDT16" s="1075" t="s">
        <v>360</v>
      </c>
      <c r="EDU16" s="1073">
        <v>2.1</v>
      </c>
      <c r="EDV16" s="1075" t="s">
        <v>360</v>
      </c>
      <c r="EDW16" s="1073">
        <v>2.1</v>
      </c>
      <c r="EDX16" s="1075" t="s">
        <v>360</v>
      </c>
      <c r="EDY16" s="1073">
        <v>2.1</v>
      </c>
      <c r="EDZ16" s="1075" t="s">
        <v>360</v>
      </c>
      <c r="EEA16" s="1073">
        <v>2.1</v>
      </c>
      <c r="EEB16" s="1075" t="s">
        <v>360</v>
      </c>
      <c r="EEC16" s="1073">
        <v>2.1</v>
      </c>
      <c r="EED16" s="1075" t="s">
        <v>360</v>
      </c>
      <c r="EEE16" s="1073">
        <v>2.1</v>
      </c>
      <c r="EEF16" s="1075" t="s">
        <v>360</v>
      </c>
      <c r="EEG16" s="1073">
        <v>2.1</v>
      </c>
      <c r="EEH16" s="1075" t="s">
        <v>360</v>
      </c>
      <c r="EEI16" s="1073">
        <v>2.1</v>
      </c>
      <c r="EEJ16" s="1075" t="s">
        <v>360</v>
      </c>
      <c r="EEK16" s="1073">
        <v>2.1</v>
      </c>
      <c r="EEL16" s="1075" t="s">
        <v>360</v>
      </c>
      <c r="EEM16" s="1073">
        <v>2.1</v>
      </c>
      <c r="EEN16" s="1075" t="s">
        <v>360</v>
      </c>
      <c r="EEO16" s="1073">
        <v>2.1</v>
      </c>
      <c r="EEP16" s="1075" t="s">
        <v>360</v>
      </c>
      <c r="EEQ16" s="1073">
        <v>2.1</v>
      </c>
      <c r="EER16" s="1075" t="s">
        <v>360</v>
      </c>
      <c r="EES16" s="1073">
        <v>2.1</v>
      </c>
      <c r="EET16" s="1075" t="s">
        <v>360</v>
      </c>
      <c r="EEU16" s="1073">
        <v>2.1</v>
      </c>
      <c r="EEV16" s="1075" t="s">
        <v>360</v>
      </c>
      <c r="EEW16" s="1073">
        <v>2.1</v>
      </c>
      <c r="EEX16" s="1075" t="s">
        <v>360</v>
      </c>
      <c r="EEY16" s="1073">
        <v>2.1</v>
      </c>
      <c r="EEZ16" s="1075" t="s">
        <v>360</v>
      </c>
      <c r="EFA16" s="1073">
        <v>2.1</v>
      </c>
      <c r="EFB16" s="1075" t="s">
        <v>360</v>
      </c>
      <c r="EFC16" s="1073">
        <v>2.1</v>
      </c>
      <c r="EFD16" s="1075" t="s">
        <v>360</v>
      </c>
      <c r="EFE16" s="1073">
        <v>2.1</v>
      </c>
      <c r="EFF16" s="1075" t="s">
        <v>360</v>
      </c>
      <c r="EFG16" s="1073">
        <v>2.1</v>
      </c>
      <c r="EFH16" s="1075" t="s">
        <v>360</v>
      </c>
      <c r="EFI16" s="1073">
        <v>2.1</v>
      </c>
      <c r="EFJ16" s="1075" t="s">
        <v>360</v>
      </c>
      <c r="EFK16" s="1073">
        <v>2.1</v>
      </c>
      <c r="EFL16" s="1075" t="s">
        <v>360</v>
      </c>
      <c r="EFM16" s="1073">
        <v>2.1</v>
      </c>
      <c r="EFN16" s="1075" t="s">
        <v>360</v>
      </c>
      <c r="EFO16" s="1073">
        <v>2.1</v>
      </c>
      <c r="EFP16" s="1075" t="s">
        <v>360</v>
      </c>
      <c r="EFQ16" s="1073">
        <v>2.1</v>
      </c>
      <c r="EFR16" s="1075" t="s">
        <v>360</v>
      </c>
      <c r="EFS16" s="1073">
        <v>2.1</v>
      </c>
      <c r="EFT16" s="1075" t="s">
        <v>360</v>
      </c>
      <c r="EFU16" s="1073">
        <v>2.1</v>
      </c>
      <c r="EFV16" s="1075" t="s">
        <v>360</v>
      </c>
      <c r="EFW16" s="1073">
        <v>2.1</v>
      </c>
      <c r="EFX16" s="1075" t="s">
        <v>360</v>
      </c>
      <c r="EFY16" s="1073">
        <v>2.1</v>
      </c>
      <c r="EFZ16" s="1075" t="s">
        <v>360</v>
      </c>
      <c r="EGA16" s="1073">
        <v>2.1</v>
      </c>
      <c r="EGB16" s="1075" t="s">
        <v>360</v>
      </c>
      <c r="EGC16" s="1073">
        <v>2.1</v>
      </c>
      <c r="EGD16" s="1075" t="s">
        <v>360</v>
      </c>
      <c r="EGE16" s="1073">
        <v>2.1</v>
      </c>
      <c r="EGF16" s="1075" t="s">
        <v>360</v>
      </c>
      <c r="EGG16" s="1073">
        <v>2.1</v>
      </c>
      <c r="EGH16" s="1075" t="s">
        <v>360</v>
      </c>
      <c r="EGI16" s="1073">
        <v>2.1</v>
      </c>
      <c r="EGJ16" s="1075" t="s">
        <v>360</v>
      </c>
      <c r="EGK16" s="1073">
        <v>2.1</v>
      </c>
      <c r="EGL16" s="1075" t="s">
        <v>360</v>
      </c>
      <c r="EGM16" s="1073">
        <v>2.1</v>
      </c>
      <c r="EGN16" s="1075" t="s">
        <v>360</v>
      </c>
      <c r="EGO16" s="1073">
        <v>2.1</v>
      </c>
      <c r="EGP16" s="1075" t="s">
        <v>360</v>
      </c>
      <c r="EGQ16" s="1073">
        <v>2.1</v>
      </c>
      <c r="EGR16" s="1075" t="s">
        <v>360</v>
      </c>
      <c r="EGS16" s="1073">
        <v>2.1</v>
      </c>
      <c r="EGT16" s="1075" t="s">
        <v>360</v>
      </c>
      <c r="EGU16" s="1073">
        <v>2.1</v>
      </c>
      <c r="EGV16" s="1075" t="s">
        <v>360</v>
      </c>
      <c r="EGW16" s="1073">
        <v>2.1</v>
      </c>
      <c r="EGX16" s="1075" t="s">
        <v>360</v>
      </c>
      <c r="EGY16" s="1073">
        <v>2.1</v>
      </c>
      <c r="EGZ16" s="1075" t="s">
        <v>360</v>
      </c>
      <c r="EHA16" s="1073">
        <v>2.1</v>
      </c>
      <c r="EHB16" s="1075" t="s">
        <v>360</v>
      </c>
      <c r="EHC16" s="1073">
        <v>2.1</v>
      </c>
      <c r="EHD16" s="1075" t="s">
        <v>360</v>
      </c>
      <c r="EHE16" s="1073">
        <v>2.1</v>
      </c>
      <c r="EHF16" s="1075" t="s">
        <v>360</v>
      </c>
      <c r="EHG16" s="1073">
        <v>2.1</v>
      </c>
      <c r="EHH16" s="1075" t="s">
        <v>360</v>
      </c>
      <c r="EHI16" s="1073">
        <v>2.1</v>
      </c>
      <c r="EHJ16" s="1075" t="s">
        <v>360</v>
      </c>
      <c r="EHK16" s="1073">
        <v>2.1</v>
      </c>
      <c r="EHL16" s="1075" t="s">
        <v>360</v>
      </c>
      <c r="EHM16" s="1073">
        <v>2.1</v>
      </c>
      <c r="EHN16" s="1075" t="s">
        <v>360</v>
      </c>
      <c r="EHO16" s="1073">
        <v>2.1</v>
      </c>
      <c r="EHP16" s="1075" t="s">
        <v>360</v>
      </c>
      <c r="EHQ16" s="1073">
        <v>2.1</v>
      </c>
      <c r="EHR16" s="1075" t="s">
        <v>360</v>
      </c>
      <c r="EHS16" s="1073">
        <v>2.1</v>
      </c>
      <c r="EHT16" s="1075" t="s">
        <v>360</v>
      </c>
      <c r="EHU16" s="1073">
        <v>2.1</v>
      </c>
      <c r="EHV16" s="1075" t="s">
        <v>360</v>
      </c>
      <c r="EHW16" s="1073">
        <v>2.1</v>
      </c>
      <c r="EHX16" s="1075" t="s">
        <v>360</v>
      </c>
      <c r="EHY16" s="1073">
        <v>2.1</v>
      </c>
      <c r="EHZ16" s="1075" t="s">
        <v>360</v>
      </c>
      <c r="EIA16" s="1073">
        <v>2.1</v>
      </c>
      <c r="EIB16" s="1075" t="s">
        <v>360</v>
      </c>
      <c r="EIC16" s="1073">
        <v>2.1</v>
      </c>
      <c r="EID16" s="1075" t="s">
        <v>360</v>
      </c>
      <c r="EIE16" s="1073">
        <v>2.1</v>
      </c>
      <c r="EIF16" s="1075" t="s">
        <v>360</v>
      </c>
      <c r="EIG16" s="1073">
        <v>2.1</v>
      </c>
      <c r="EIH16" s="1075" t="s">
        <v>360</v>
      </c>
      <c r="EII16" s="1073">
        <v>2.1</v>
      </c>
      <c r="EIJ16" s="1075" t="s">
        <v>360</v>
      </c>
      <c r="EIK16" s="1073">
        <v>2.1</v>
      </c>
      <c r="EIL16" s="1075" t="s">
        <v>360</v>
      </c>
      <c r="EIM16" s="1073">
        <v>2.1</v>
      </c>
      <c r="EIN16" s="1075" t="s">
        <v>360</v>
      </c>
      <c r="EIO16" s="1073">
        <v>2.1</v>
      </c>
      <c r="EIP16" s="1075" t="s">
        <v>360</v>
      </c>
      <c r="EIQ16" s="1073">
        <v>2.1</v>
      </c>
      <c r="EIR16" s="1075" t="s">
        <v>360</v>
      </c>
      <c r="EIS16" s="1073">
        <v>2.1</v>
      </c>
      <c r="EIT16" s="1075" t="s">
        <v>360</v>
      </c>
      <c r="EIU16" s="1073">
        <v>2.1</v>
      </c>
      <c r="EIV16" s="1075" t="s">
        <v>360</v>
      </c>
      <c r="EIW16" s="1073">
        <v>2.1</v>
      </c>
      <c r="EIX16" s="1075" t="s">
        <v>360</v>
      </c>
      <c r="EIY16" s="1073">
        <v>2.1</v>
      </c>
      <c r="EIZ16" s="1075" t="s">
        <v>360</v>
      </c>
      <c r="EJA16" s="1073">
        <v>2.1</v>
      </c>
      <c r="EJB16" s="1075" t="s">
        <v>360</v>
      </c>
      <c r="EJC16" s="1073">
        <v>2.1</v>
      </c>
      <c r="EJD16" s="1075" t="s">
        <v>360</v>
      </c>
      <c r="EJE16" s="1073">
        <v>2.1</v>
      </c>
      <c r="EJF16" s="1075" t="s">
        <v>360</v>
      </c>
      <c r="EJG16" s="1073">
        <v>2.1</v>
      </c>
      <c r="EJH16" s="1075" t="s">
        <v>360</v>
      </c>
      <c r="EJI16" s="1073">
        <v>2.1</v>
      </c>
      <c r="EJJ16" s="1075" t="s">
        <v>360</v>
      </c>
      <c r="EJK16" s="1073">
        <v>2.1</v>
      </c>
      <c r="EJL16" s="1075" t="s">
        <v>360</v>
      </c>
      <c r="EJM16" s="1073">
        <v>2.1</v>
      </c>
      <c r="EJN16" s="1075" t="s">
        <v>360</v>
      </c>
      <c r="EJO16" s="1073">
        <v>2.1</v>
      </c>
      <c r="EJP16" s="1075" t="s">
        <v>360</v>
      </c>
      <c r="EJQ16" s="1073">
        <v>2.1</v>
      </c>
      <c r="EJR16" s="1075" t="s">
        <v>360</v>
      </c>
      <c r="EJS16" s="1073">
        <v>2.1</v>
      </c>
      <c r="EJT16" s="1075" t="s">
        <v>360</v>
      </c>
      <c r="EJU16" s="1073">
        <v>2.1</v>
      </c>
      <c r="EJV16" s="1075" t="s">
        <v>360</v>
      </c>
      <c r="EJW16" s="1073">
        <v>2.1</v>
      </c>
      <c r="EJX16" s="1075" t="s">
        <v>360</v>
      </c>
      <c r="EJY16" s="1073">
        <v>2.1</v>
      </c>
      <c r="EJZ16" s="1075" t="s">
        <v>360</v>
      </c>
      <c r="EKA16" s="1073">
        <v>2.1</v>
      </c>
      <c r="EKB16" s="1075" t="s">
        <v>360</v>
      </c>
      <c r="EKC16" s="1073">
        <v>2.1</v>
      </c>
      <c r="EKD16" s="1075" t="s">
        <v>360</v>
      </c>
      <c r="EKE16" s="1073">
        <v>2.1</v>
      </c>
      <c r="EKF16" s="1075" t="s">
        <v>360</v>
      </c>
      <c r="EKG16" s="1073">
        <v>2.1</v>
      </c>
      <c r="EKH16" s="1075" t="s">
        <v>360</v>
      </c>
      <c r="EKI16" s="1073">
        <v>2.1</v>
      </c>
      <c r="EKJ16" s="1075" t="s">
        <v>360</v>
      </c>
      <c r="EKK16" s="1073">
        <v>2.1</v>
      </c>
      <c r="EKL16" s="1075" t="s">
        <v>360</v>
      </c>
      <c r="EKM16" s="1073">
        <v>2.1</v>
      </c>
      <c r="EKN16" s="1075" t="s">
        <v>360</v>
      </c>
      <c r="EKO16" s="1073">
        <v>2.1</v>
      </c>
      <c r="EKP16" s="1075" t="s">
        <v>360</v>
      </c>
      <c r="EKQ16" s="1073">
        <v>2.1</v>
      </c>
      <c r="EKR16" s="1075" t="s">
        <v>360</v>
      </c>
      <c r="EKS16" s="1073">
        <v>2.1</v>
      </c>
      <c r="EKT16" s="1075" t="s">
        <v>360</v>
      </c>
      <c r="EKU16" s="1073">
        <v>2.1</v>
      </c>
      <c r="EKV16" s="1075" t="s">
        <v>360</v>
      </c>
      <c r="EKW16" s="1073">
        <v>2.1</v>
      </c>
      <c r="EKX16" s="1075" t="s">
        <v>360</v>
      </c>
      <c r="EKY16" s="1073">
        <v>2.1</v>
      </c>
      <c r="EKZ16" s="1075" t="s">
        <v>360</v>
      </c>
      <c r="ELA16" s="1073">
        <v>2.1</v>
      </c>
      <c r="ELB16" s="1075" t="s">
        <v>360</v>
      </c>
      <c r="ELC16" s="1073">
        <v>2.1</v>
      </c>
      <c r="ELD16" s="1075" t="s">
        <v>360</v>
      </c>
      <c r="ELE16" s="1073">
        <v>2.1</v>
      </c>
      <c r="ELF16" s="1075" t="s">
        <v>360</v>
      </c>
      <c r="ELG16" s="1073">
        <v>2.1</v>
      </c>
      <c r="ELH16" s="1075" t="s">
        <v>360</v>
      </c>
      <c r="ELI16" s="1073">
        <v>2.1</v>
      </c>
      <c r="ELJ16" s="1075" t="s">
        <v>360</v>
      </c>
      <c r="ELK16" s="1073">
        <v>2.1</v>
      </c>
      <c r="ELL16" s="1075" t="s">
        <v>360</v>
      </c>
      <c r="ELM16" s="1073">
        <v>2.1</v>
      </c>
      <c r="ELN16" s="1075" t="s">
        <v>360</v>
      </c>
      <c r="ELO16" s="1073">
        <v>2.1</v>
      </c>
      <c r="ELP16" s="1075" t="s">
        <v>360</v>
      </c>
      <c r="ELQ16" s="1073">
        <v>2.1</v>
      </c>
      <c r="ELR16" s="1075" t="s">
        <v>360</v>
      </c>
      <c r="ELS16" s="1073">
        <v>2.1</v>
      </c>
      <c r="ELT16" s="1075" t="s">
        <v>360</v>
      </c>
      <c r="ELU16" s="1073">
        <v>2.1</v>
      </c>
      <c r="ELV16" s="1075" t="s">
        <v>360</v>
      </c>
      <c r="ELW16" s="1073">
        <v>2.1</v>
      </c>
      <c r="ELX16" s="1075" t="s">
        <v>360</v>
      </c>
      <c r="ELY16" s="1073">
        <v>2.1</v>
      </c>
      <c r="ELZ16" s="1075" t="s">
        <v>360</v>
      </c>
      <c r="EMA16" s="1073">
        <v>2.1</v>
      </c>
      <c r="EMB16" s="1075" t="s">
        <v>360</v>
      </c>
      <c r="EMC16" s="1073">
        <v>2.1</v>
      </c>
      <c r="EMD16" s="1075" t="s">
        <v>360</v>
      </c>
      <c r="EME16" s="1073">
        <v>2.1</v>
      </c>
      <c r="EMF16" s="1075" t="s">
        <v>360</v>
      </c>
      <c r="EMG16" s="1073">
        <v>2.1</v>
      </c>
      <c r="EMH16" s="1075" t="s">
        <v>360</v>
      </c>
      <c r="EMI16" s="1073">
        <v>2.1</v>
      </c>
      <c r="EMJ16" s="1075" t="s">
        <v>360</v>
      </c>
      <c r="EMK16" s="1073">
        <v>2.1</v>
      </c>
      <c r="EML16" s="1075" t="s">
        <v>360</v>
      </c>
      <c r="EMM16" s="1073">
        <v>2.1</v>
      </c>
      <c r="EMN16" s="1075" t="s">
        <v>360</v>
      </c>
      <c r="EMO16" s="1073">
        <v>2.1</v>
      </c>
      <c r="EMP16" s="1075" t="s">
        <v>360</v>
      </c>
      <c r="EMQ16" s="1073">
        <v>2.1</v>
      </c>
      <c r="EMR16" s="1075" t="s">
        <v>360</v>
      </c>
      <c r="EMS16" s="1073">
        <v>2.1</v>
      </c>
      <c r="EMT16" s="1075" t="s">
        <v>360</v>
      </c>
      <c r="EMU16" s="1073">
        <v>2.1</v>
      </c>
      <c r="EMV16" s="1075" t="s">
        <v>360</v>
      </c>
      <c r="EMW16" s="1073">
        <v>2.1</v>
      </c>
      <c r="EMX16" s="1075" t="s">
        <v>360</v>
      </c>
      <c r="EMY16" s="1073">
        <v>2.1</v>
      </c>
      <c r="EMZ16" s="1075" t="s">
        <v>360</v>
      </c>
      <c r="ENA16" s="1073">
        <v>2.1</v>
      </c>
      <c r="ENB16" s="1075" t="s">
        <v>360</v>
      </c>
      <c r="ENC16" s="1073">
        <v>2.1</v>
      </c>
      <c r="END16" s="1075" t="s">
        <v>360</v>
      </c>
      <c r="ENE16" s="1073">
        <v>2.1</v>
      </c>
      <c r="ENF16" s="1075" t="s">
        <v>360</v>
      </c>
      <c r="ENG16" s="1073">
        <v>2.1</v>
      </c>
      <c r="ENH16" s="1075" t="s">
        <v>360</v>
      </c>
      <c r="ENI16" s="1073">
        <v>2.1</v>
      </c>
      <c r="ENJ16" s="1075" t="s">
        <v>360</v>
      </c>
      <c r="ENK16" s="1073">
        <v>2.1</v>
      </c>
      <c r="ENL16" s="1075" t="s">
        <v>360</v>
      </c>
      <c r="ENM16" s="1073">
        <v>2.1</v>
      </c>
      <c r="ENN16" s="1075" t="s">
        <v>360</v>
      </c>
      <c r="ENO16" s="1073">
        <v>2.1</v>
      </c>
      <c r="ENP16" s="1075" t="s">
        <v>360</v>
      </c>
      <c r="ENQ16" s="1073">
        <v>2.1</v>
      </c>
      <c r="ENR16" s="1075" t="s">
        <v>360</v>
      </c>
      <c r="ENS16" s="1073">
        <v>2.1</v>
      </c>
      <c r="ENT16" s="1075" t="s">
        <v>360</v>
      </c>
      <c r="ENU16" s="1073">
        <v>2.1</v>
      </c>
      <c r="ENV16" s="1075" t="s">
        <v>360</v>
      </c>
      <c r="ENW16" s="1073">
        <v>2.1</v>
      </c>
      <c r="ENX16" s="1075" t="s">
        <v>360</v>
      </c>
      <c r="ENY16" s="1073">
        <v>2.1</v>
      </c>
      <c r="ENZ16" s="1075" t="s">
        <v>360</v>
      </c>
      <c r="EOA16" s="1073">
        <v>2.1</v>
      </c>
      <c r="EOB16" s="1075" t="s">
        <v>360</v>
      </c>
      <c r="EOC16" s="1073">
        <v>2.1</v>
      </c>
      <c r="EOD16" s="1075" t="s">
        <v>360</v>
      </c>
      <c r="EOE16" s="1073">
        <v>2.1</v>
      </c>
      <c r="EOF16" s="1075" t="s">
        <v>360</v>
      </c>
      <c r="EOG16" s="1073">
        <v>2.1</v>
      </c>
      <c r="EOH16" s="1075" t="s">
        <v>360</v>
      </c>
      <c r="EOI16" s="1073">
        <v>2.1</v>
      </c>
      <c r="EOJ16" s="1075" t="s">
        <v>360</v>
      </c>
      <c r="EOK16" s="1073">
        <v>2.1</v>
      </c>
      <c r="EOL16" s="1075" t="s">
        <v>360</v>
      </c>
      <c r="EOM16" s="1073">
        <v>2.1</v>
      </c>
      <c r="EON16" s="1075" t="s">
        <v>360</v>
      </c>
      <c r="EOO16" s="1073">
        <v>2.1</v>
      </c>
      <c r="EOP16" s="1075" t="s">
        <v>360</v>
      </c>
      <c r="EOQ16" s="1073">
        <v>2.1</v>
      </c>
      <c r="EOR16" s="1075" t="s">
        <v>360</v>
      </c>
      <c r="EOS16" s="1073">
        <v>2.1</v>
      </c>
      <c r="EOT16" s="1075" t="s">
        <v>360</v>
      </c>
      <c r="EOU16" s="1073">
        <v>2.1</v>
      </c>
      <c r="EOV16" s="1075" t="s">
        <v>360</v>
      </c>
      <c r="EOW16" s="1073">
        <v>2.1</v>
      </c>
      <c r="EOX16" s="1075" t="s">
        <v>360</v>
      </c>
      <c r="EOY16" s="1073">
        <v>2.1</v>
      </c>
      <c r="EOZ16" s="1075" t="s">
        <v>360</v>
      </c>
      <c r="EPA16" s="1073">
        <v>2.1</v>
      </c>
      <c r="EPB16" s="1075" t="s">
        <v>360</v>
      </c>
      <c r="EPC16" s="1073">
        <v>2.1</v>
      </c>
      <c r="EPD16" s="1075" t="s">
        <v>360</v>
      </c>
      <c r="EPE16" s="1073">
        <v>2.1</v>
      </c>
      <c r="EPF16" s="1075" t="s">
        <v>360</v>
      </c>
      <c r="EPG16" s="1073">
        <v>2.1</v>
      </c>
      <c r="EPH16" s="1075" t="s">
        <v>360</v>
      </c>
      <c r="EPI16" s="1073">
        <v>2.1</v>
      </c>
      <c r="EPJ16" s="1075" t="s">
        <v>360</v>
      </c>
      <c r="EPK16" s="1073">
        <v>2.1</v>
      </c>
      <c r="EPL16" s="1075" t="s">
        <v>360</v>
      </c>
      <c r="EPM16" s="1073">
        <v>2.1</v>
      </c>
      <c r="EPN16" s="1075" t="s">
        <v>360</v>
      </c>
      <c r="EPO16" s="1073">
        <v>2.1</v>
      </c>
      <c r="EPP16" s="1075" t="s">
        <v>360</v>
      </c>
      <c r="EPQ16" s="1073">
        <v>2.1</v>
      </c>
      <c r="EPR16" s="1075" t="s">
        <v>360</v>
      </c>
      <c r="EPS16" s="1073">
        <v>2.1</v>
      </c>
      <c r="EPT16" s="1075" t="s">
        <v>360</v>
      </c>
      <c r="EPU16" s="1073">
        <v>2.1</v>
      </c>
      <c r="EPV16" s="1075" t="s">
        <v>360</v>
      </c>
      <c r="EPW16" s="1073">
        <v>2.1</v>
      </c>
      <c r="EPX16" s="1075" t="s">
        <v>360</v>
      </c>
      <c r="EPY16" s="1073">
        <v>2.1</v>
      </c>
      <c r="EPZ16" s="1075" t="s">
        <v>360</v>
      </c>
      <c r="EQA16" s="1073">
        <v>2.1</v>
      </c>
      <c r="EQB16" s="1075" t="s">
        <v>360</v>
      </c>
      <c r="EQC16" s="1073">
        <v>2.1</v>
      </c>
      <c r="EQD16" s="1075" t="s">
        <v>360</v>
      </c>
      <c r="EQE16" s="1073">
        <v>2.1</v>
      </c>
      <c r="EQF16" s="1075" t="s">
        <v>360</v>
      </c>
      <c r="EQG16" s="1073">
        <v>2.1</v>
      </c>
      <c r="EQH16" s="1075" t="s">
        <v>360</v>
      </c>
      <c r="EQI16" s="1073">
        <v>2.1</v>
      </c>
      <c r="EQJ16" s="1075" t="s">
        <v>360</v>
      </c>
      <c r="EQK16" s="1073">
        <v>2.1</v>
      </c>
      <c r="EQL16" s="1075" t="s">
        <v>360</v>
      </c>
      <c r="EQM16" s="1073">
        <v>2.1</v>
      </c>
      <c r="EQN16" s="1075" t="s">
        <v>360</v>
      </c>
      <c r="EQO16" s="1073">
        <v>2.1</v>
      </c>
      <c r="EQP16" s="1075" t="s">
        <v>360</v>
      </c>
      <c r="EQQ16" s="1073">
        <v>2.1</v>
      </c>
      <c r="EQR16" s="1075" t="s">
        <v>360</v>
      </c>
      <c r="EQS16" s="1073">
        <v>2.1</v>
      </c>
      <c r="EQT16" s="1075" t="s">
        <v>360</v>
      </c>
      <c r="EQU16" s="1073">
        <v>2.1</v>
      </c>
      <c r="EQV16" s="1075" t="s">
        <v>360</v>
      </c>
      <c r="EQW16" s="1073">
        <v>2.1</v>
      </c>
      <c r="EQX16" s="1075" t="s">
        <v>360</v>
      </c>
      <c r="EQY16" s="1073">
        <v>2.1</v>
      </c>
      <c r="EQZ16" s="1075" t="s">
        <v>360</v>
      </c>
      <c r="ERA16" s="1073">
        <v>2.1</v>
      </c>
      <c r="ERB16" s="1075" t="s">
        <v>360</v>
      </c>
      <c r="ERC16" s="1073">
        <v>2.1</v>
      </c>
      <c r="ERD16" s="1075" t="s">
        <v>360</v>
      </c>
      <c r="ERE16" s="1073">
        <v>2.1</v>
      </c>
      <c r="ERF16" s="1075" t="s">
        <v>360</v>
      </c>
      <c r="ERG16" s="1073">
        <v>2.1</v>
      </c>
      <c r="ERH16" s="1075" t="s">
        <v>360</v>
      </c>
      <c r="ERI16" s="1073">
        <v>2.1</v>
      </c>
      <c r="ERJ16" s="1075" t="s">
        <v>360</v>
      </c>
      <c r="ERK16" s="1073">
        <v>2.1</v>
      </c>
      <c r="ERL16" s="1075" t="s">
        <v>360</v>
      </c>
      <c r="ERM16" s="1073">
        <v>2.1</v>
      </c>
      <c r="ERN16" s="1075" t="s">
        <v>360</v>
      </c>
      <c r="ERO16" s="1073">
        <v>2.1</v>
      </c>
      <c r="ERP16" s="1075" t="s">
        <v>360</v>
      </c>
      <c r="ERQ16" s="1073">
        <v>2.1</v>
      </c>
      <c r="ERR16" s="1075" t="s">
        <v>360</v>
      </c>
      <c r="ERS16" s="1073">
        <v>2.1</v>
      </c>
      <c r="ERT16" s="1075" t="s">
        <v>360</v>
      </c>
      <c r="ERU16" s="1073">
        <v>2.1</v>
      </c>
      <c r="ERV16" s="1075" t="s">
        <v>360</v>
      </c>
      <c r="ERW16" s="1073">
        <v>2.1</v>
      </c>
      <c r="ERX16" s="1075" t="s">
        <v>360</v>
      </c>
      <c r="ERY16" s="1073">
        <v>2.1</v>
      </c>
      <c r="ERZ16" s="1075" t="s">
        <v>360</v>
      </c>
      <c r="ESA16" s="1073">
        <v>2.1</v>
      </c>
      <c r="ESB16" s="1075" t="s">
        <v>360</v>
      </c>
      <c r="ESC16" s="1073">
        <v>2.1</v>
      </c>
      <c r="ESD16" s="1075" t="s">
        <v>360</v>
      </c>
      <c r="ESE16" s="1073">
        <v>2.1</v>
      </c>
      <c r="ESF16" s="1075" t="s">
        <v>360</v>
      </c>
      <c r="ESG16" s="1073">
        <v>2.1</v>
      </c>
      <c r="ESH16" s="1075" t="s">
        <v>360</v>
      </c>
      <c r="ESI16" s="1073">
        <v>2.1</v>
      </c>
      <c r="ESJ16" s="1075" t="s">
        <v>360</v>
      </c>
      <c r="ESK16" s="1073">
        <v>2.1</v>
      </c>
      <c r="ESL16" s="1075" t="s">
        <v>360</v>
      </c>
      <c r="ESM16" s="1073">
        <v>2.1</v>
      </c>
      <c r="ESN16" s="1075" t="s">
        <v>360</v>
      </c>
      <c r="ESO16" s="1073">
        <v>2.1</v>
      </c>
      <c r="ESP16" s="1075" t="s">
        <v>360</v>
      </c>
      <c r="ESQ16" s="1073">
        <v>2.1</v>
      </c>
      <c r="ESR16" s="1075" t="s">
        <v>360</v>
      </c>
      <c r="ESS16" s="1073">
        <v>2.1</v>
      </c>
      <c r="EST16" s="1075" t="s">
        <v>360</v>
      </c>
      <c r="ESU16" s="1073">
        <v>2.1</v>
      </c>
      <c r="ESV16" s="1075" t="s">
        <v>360</v>
      </c>
      <c r="ESW16" s="1073">
        <v>2.1</v>
      </c>
      <c r="ESX16" s="1075" t="s">
        <v>360</v>
      </c>
      <c r="ESY16" s="1073">
        <v>2.1</v>
      </c>
      <c r="ESZ16" s="1075" t="s">
        <v>360</v>
      </c>
      <c r="ETA16" s="1073">
        <v>2.1</v>
      </c>
      <c r="ETB16" s="1075" t="s">
        <v>360</v>
      </c>
      <c r="ETC16" s="1073">
        <v>2.1</v>
      </c>
      <c r="ETD16" s="1075" t="s">
        <v>360</v>
      </c>
      <c r="ETE16" s="1073">
        <v>2.1</v>
      </c>
      <c r="ETF16" s="1075" t="s">
        <v>360</v>
      </c>
      <c r="ETG16" s="1073">
        <v>2.1</v>
      </c>
      <c r="ETH16" s="1075" t="s">
        <v>360</v>
      </c>
      <c r="ETI16" s="1073">
        <v>2.1</v>
      </c>
      <c r="ETJ16" s="1075" t="s">
        <v>360</v>
      </c>
      <c r="ETK16" s="1073">
        <v>2.1</v>
      </c>
      <c r="ETL16" s="1075" t="s">
        <v>360</v>
      </c>
      <c r="ETM16" s="1073">
        <v>2.1</v>
      </c>
      <c r="ETN16" s="1075" t="s">
        <v>360</v>
      </c>
      <c r="ETO16" s="1073">
        <v>2.1</v>
      </c>
      <c r="ETP16" s="1075" t="s">
        <v>360</v>
      </c>
      <c r="ETQ16" s="1073">
        <v>2.1</v>
      </c>
      <c r="ETR16" s="1075" t="s">
        <v>360</v>
      </c>
      <c r="ETS16" s="1073">
        <v>2.1</v>
      </c>
      <c r="ETT16" s="1075" t="s">
        <v>360</v>
      </c>
      <c r="ETU16" s="1073">
        <v>2.1</v>
      </c>
      <c r="ETV16" s="1075" t="s">
        <v>360</v>
      </c>
      <c r="ETW16" s="1073">
        <v>2.1</v>
      </c>
      <c r="ETX16" s="1075" t="s">
        <v>360</v>
      </c>
      <c r="ETY16" s="1073">
        <v>2.1</v>
      </c>
      <c r="ETZ16" s="1075" t="s">
        <v>360</v>
      </c>
      <c r="EUA16" s="1073">
        <v>2.1</v>
      </c>
      <c r="EUB16" s="1075" t="s">
        <v>360</v>
      </c>
      <c r="EUC16" s="1073">
        <v>2.1</v>
      </c>
      <c r="EUD16" s="1075" t="s">
        <v>360</v>
      </c>
      <c r="EUE16" s="1073">
        <v>2.1</v>
      </c>
      <c r="EUF16" s="1075" t="s">
        <v>360</v>
      </c>
      <c r="EUG16" s="1073">
        <v>2.1</v>
      </c>
      <c r="EUH16" s="1075" t="s">
        <v>360</v>
      </c>
      <c r="EUI16" s="1073">
        <v>2.1</v>
      </c>
      <c r="EUJ16" s="1075" t="s">
        <v>360</v>
      </c>
      <c r="EUK16" s="1073">
        <v>2.1</v>
      </c>
      <c r="EUL16" s="1075" t="s">
        <v>360</v>
      </c>
      <c r="EUM16" s="1073">
        <v>2.1</v>
      </c>
      <c r="EUN16" s="1075" t="s">
        <v>360</v>
      </c>
      <c r="EUO16" s="1073">
        <v>2.1</v>
      </c>
      <c r="EUP16" s="1075" t="s">
        <v>360</v>
      </c>
      <c r="EUQ16" s="1073">
        <v>2.1</v>
      </c>
      <c r="EUR16" s="1075" t="s">
        <v>360</v>
      </c>
      <c r="EUS16" s="1073">
        <v>2.1</v>
      </c>
      <c r="EUT16" s="1075" t="s">
        <v>360</v>
      </c>
      <c r="EUU16" s="1073">
        <v>2.1</v>
      </c>
      <c r="EUV16" s="1075" t="s">
        <v>360</v>
      </c>
      <c r="EUW16" s="1073">
        <v>2.1</v>
      </c>
      <c r="EUX16" s="1075" t="s">
        <v>360</v>
      </c>
      <c r="EUY16" s="1073">
        <v>2.1</v>
      </c>
      <c r="EUZ16" s="1075" t="s">
        <v>360</v>
      </c>
      <c r="EVA16" s="1073">
        <v>2.1</v>
      </c>
      <c r="EVB16" s="1075" t="s">
        <v>360</v>
      </c>
      <c r="EVC16" s="1073">
        <v>2.1</v>
      </c>
      <c r="EVD16" s="1075" t="s">
        <v>360</v>
      </c>
      <c r="EVE16" s="1073">
        <v>2.1</v>
      </c>
      <c r="EVF16" s="1075" t="s">
        <v>360</v>
      </c>
      <c r="EVG16" s="1073">
        <v>2.1</v>
      </c>
      <c r="EVH16" s="1075" t="s">
        <v>360</v>
      </c>
      <c r="EVI16" s="1073">
        <v>2.1</v>
      </c>
      <c r="EVJ16" s="1075" t="s">
        <v>360</v>
      </c>
      <c r="EVK16" s="1073">
        <v>2.1</v>
      </c>
      <c r="EVL16" s="1075" t="s">
        <v>360</v>
      </c>
      <c r="EVM16" s="1073">
        <v>2.1</v>
      </c>
      <c r="EVN16" s="1075" t="s">
        <v>360</v>
      </c>
      <c r="EVO16" s="1073">
        <v>2.1</v>
      </c>
      <c r="EVP16" s="1075" t="s">
        <v>360</v>
      </c>
      <c r="EVQ16" s="1073">
        <v>2.1</v>
      </c>
      <c r="EVR16" s="1075" t="s">
        <v>360</v>
      </c>
      <c r="EVS16" s="1073">
        <v>2.1</v>
      </c>
      <c r="EVT16" s="1075" t="s">
        <v>360</v>
      </c>
      <c r="EVU16" s="1073">
        <v>2.1</v>
      </c>
      <c r="EVV16" s="1075" t="s">
        <v>360</v>
      </c>
      <c r="EVW16" s="1073">
        <v>2.1</v>
      </c>
      <c r="EVX16" s="1075" t="s">
        <v>360</v>
      </c>
      <c r="EVY16" s="1073">
        <v>2.1</v>
      </c>
      <c r="EVZ16" s="1075" t="s">
        <v>360</v>
      </c>
      <c r="EWA16" s="1073">
        <v>2.1</v>
      </c>
      <c r="EWB16" s="1075" t="s">
        <v>360</v>
      </c>
      <c r="EWC16" s="1073">
        <v>2.1</v>
      </c>
      <c r="EWD16" s="1075" t="s">
        <v>360</v>
      </c>
      <c r="EWE16" s="1073">
        <v>2.1</v>
      </c>
      <c r="EWF16" s="1075" t="s">
        <v>360</v>
      </c>
      <c r="EWG16" s="1073">
        <v>2.1</v>
      </c>
      <c r="EWH16" s="1075" t="s">
        <v>360</v>
      </c>
      <c r="EWI16" s="1073">
        <v>2.1</v>
      </c>
      <c r="EWJ16" s="1075" t="s">
        <v>360</v>
      </c>
      <c r="EWK16" s="1073">
        <v>2.1</v>
      </c>
      <c r="EWL16" s="1075" t="s">
        <v>360</v>
      </c>
      <c r="EWM16" s="1073">
        <v>2.1</v>
      </c>
      <c r="EWN16" s="1075" t="s">
        <v>360</v>
      </c>
      <c r="EWO16" s="1073">
        <v>2.1</v>
      </c>
      <c r="EWP16" s="1075" t="s">
        <v>360</v>
      </c>
      <c r="EWQ16" s="1073">
        <v>2.1</v>
      </c>
      <c r="EWR16" s="1075" t="s">
        <v>360</v>
      </c>
      <c r="EWS16" s="1073">
        <v>2.1</v>
      </c>
      <c r="EWT16" s="1075" t="s">
        <v>360</v>
      </c>
      <c r="EWU16" s="1073">
        <v>2.1</v>
      </c>
      <c r="EWV16" s="1075" t="s">
        <v>360</v>
      </c>
      <c r="EWW16" s="1073">
        <v>2.1</v>
      </c>
      <c r="EWX16" s="1075" t="s">
        <v>360</v>
      </c>
      <c r="EWY16" s="1073">
        <v>2.1</v>
      </c>
      <c r="EWZ16" s="1075" t="s">
        <v>360</v>
      </c>
      <c r="EXA16" s="1073">
        <v>2.1</v>
      </c>
      <c r="EXB16" s="1075" t="s">
        <v>360</v>
      </c>
      <c r="EXC16" s="1073">
        <v>2.1</v>
      </c>
      <c r="EXD16" s="1075" t="s">
        <v>360</v>
      </c>
      <c r="EXE16" s="1073">
        <v>2.1</v>
      </c>
      <c r="EXF16" s="1075" t="s">
        <v>360</v>
      </c>
      <c r="EXG16" s="1073">
        <v>2.1</v>
      </c>
      <c r="EXH16" s="1075" t="s">
        <v>360</v>
      </c>
      <c r="EXI16" s="1073">
        <v>2.1</v>
      </c>
      <c r="EXJ16" s="1075" t="s">
        <v>360</v>
      </c>
      <c r="EXK16" s="1073">
        <v>2.1</v>
      </c>
      <c r="EXL16" s="1075" t="s">
        <v>360</v>
      </c>
      <c r="EXM16" s="1073">
        <v>2.1</v>
      </c>
      <c r="EXN16" s="1075" t="s">
        <v>360</v>
      </c>
      <c r="EXO16" s="1073">
        <v>2.1</v>
      </c>
      <c r="EXP16" s="1075" t="s">
        <v>360</v>
      </c>
      <c r="EXQ16" s="1073">
        <v>2.1</v>
      </c>
      <c r="EXR16" s="1075" t="s">
        <v>360</v>
      </c>
      <c r="EXS16" s="1073">
        <v>2.1</v>
      </c>
      <c r="EXT16" s="1075" t="s">
        <v>360</v>
      </c>
      <c r="EXU16" s="1073">
        <v>2.1</v>
      </c>
      <c r="EXV16" s="1075" t="s">
        <v>360</v>
      </c>
      <c r="EXW16" s="1073">
        <v>2.1</v>
      </c>
      <c r="EXX16" s="1075" t="s">
        <v>360</v>
      </c>
      <c r="EXY16" s="1073">
        <v>2.1</v>
      </c>
      <c r="EXZ16" s="1075" t="s">
        <v>360</v>
      </c>
      <c r="EYA16" s="1073">
        <v>2.1</v>
      </c>
      <c r="EYB16" s="1075" t="s">
        <v>360</v>
      </c>
      <c r="EYC16" s="1073">
        <v>2.1</v>
      </c>
      <c r="EYD16" s="1075" t="s">
        <v>360</v>
      </c>
      <c r="EYE16" s="1073">
        <v>2.1</v>
      </c>
      <c r="EYF16" s="1075" t="s">
        <v>360</v>
      </c>
      <c r="EYG16" s="1073">
        <v>2.1</v>
      </c>
      <c r="EYH16" s="1075" t="s">
        <v>360</v>
      </c>
      <c r="EYI16" s="1073">
        <v>2.1</v>
      </c>
      <c r="EYJ16" s="1075" t="s">
        <v>360</v>
      </c>
      <c r="EYK16" s="1073">
        <v>2.1</v>
      </c>
      <c r="EYL16" s="1075" t="s">
        <v>360</v>
      </c>
      <c r="EYM16" s="1073">
        <v>2.1</v>
      </c>
      <c r="EYN16" s="1075" t="s">
        <v>360</v>
      </c>
      <c r="EYO16" s="1073">
        <v>2.1</v>
      </c>
      <c r="EYP16" s="1075" t="s">
        <v>360</v>
      </c>
      <c r="EYQ16" s="1073">
        <v>2.1</v>
      </c>
      <c r="EYR16" s="1075" t="s">
        <v>360</v>
      </c>
      <c r="EYS16" s="1073">
        <v>2.1</v>
      </c>
      <c r="EYT16" s="1075" t="s">
        <v>360</v>
      </c>
      <c r="EYU16" s="1073">
        <v>2.1</v>
      </c>
      <c r="EYV16" s="1075" t="s">
        <v>360</v>
      </c>
      <c r="EYW16" s="1073">
        <v>2.1</v>
      </c>
      <c r="EYX16" s="1075" t="s">
        <v>360</v>
      </c>
      <c r="EYY16" s="1073">
        <v>2.1</v>
      </c>
      <c r="EYZ16" s="1075" t="s">
        <v>360</v>
      </c>
      <c r="EZA16" s="1073">
        <v>2.1</v>
      </c>
      <c r="EZB16" s="1075" t="s">
        <v>360</v>
      </c>
      <c r="EZC16" s="1073">
        <v>2.1</v>
      </c>
      <c r="EZD16" s="1075" t="s">
        <v>360</v>
      </c>
      <c r="EZE16" s="1073">
        <v>2.1</v>
      </c>
      <c r="EZF16" s="1075" t="s">
        <v>360</v>
      </c>
      <c r="EZG16" s="1073">
        <v>2.1</v>
      </c>
      <c r="EZH16" s="1075" t="s">
        <v>360</v>
      </c>
      <c r="EZI16" s="1073">
        <v>2.1</v>
      </c>
      <c r="EZJ16" s="1075" t="s">
        <v>360</v>
      </c>
      <c r="EZK16" s="1073">
        <v>2.1</v>
      </c>
      <c r="EZL16" s="1075" t="s">
        <v>360</v>
      </c>
      <c r="EZM16" s="1073">
        <v>2.1</v>
      </c>
      <c r="EZN16" s="1075" t="s">
        <v>360</v>
      </c>
      <c r="EZO16" s="1073">
        <v>2.1</v>
      </c>
      <c r="EZP16" s="1075" t="s">
        <v>360</v>
      </c>
      <c r="EZQ16" s="1073">
        <v>2.1</v>
      </c>
      <c r="EZR16" s="1075" t="s">
        <v>360</v>
      </c>
      <c r="EZS16" s="1073">
        <v>2.1</v>
      </c>
      <c r="EZT16" s="1075" t="s">
        <v>360</v>
      </c>
      <c r="EZU16" s="1073">
        <v>2.1</v>
      </c>
      <c r="EZV16" s="1075" t="s">
        <v>360</v>
      </c>
      <c r="EZW16" s="1073">
        <v>2.1</v>
      </c>
      <c r="EZX16" s="1075" t="s">
        <v>360</v>
      </c>
      <c r="EZY16" s="1073">
        <v>2.1</v>
      </c>
      <c r="EZZ16" s="1075" t="s">
        <v>360</v>
      </c>
      <c r="FAA16" s="1073">
        <v>2.1</v>
      </c>
      <c r="FAB16" s="1075" t="s">
        <v>360</v>
      </c>
      <c r="FAC16" s="1073">
        <v>2.1</v>
      </c>
      <c r="FAD16" s="1075" t="s">
        <v>360</v>
      </c>
      <c r="FAE16" s="1073">
        <v>2.1</v>
      </c>
      <c r="FAF16" s="1075" t="s">
        <v>360</v>
      </c>
      <c r="FAG16" s="1073">
        <v>2.1</v>
      </c>
      <c r="FAH16" s="1075" t="s">
        <v>360</v>
      </c>
      <c r="FAI16" s="1073">
        <v>2.1</v>
      </c>
      <c r="FAJ16" s="1075" t="s">
        <v>360</v>
      </c>
      <c r="FAK16" s="1073">
        <v>2.1</v>
      </c>
      <c r="FAL16" s="1075" t="s">
        <v>360</v>
      </c>
      <c r="FAM16" s="1073">
        <v>2.1</v>
      </c>
      <c r="FAN16" s="1075" t="s">
        <v>360</v>
      </c>
      <c r="FAO16" s="1073">
        <v>2.1</v>
      </c>
      <c r="FAP16" s="1075" t="s">
        <v>360</v>
      </c>
      <c r="FAQ16" s="1073">
        <v>2.1</v>
      </c>
      <c r="FAR16" s="1075" t="s">
        <v>360</v>
      </c>
      <c r="FAS16" s="1073">
        <v>2.1</v>
      </c>
      <c r="FAT16" s="1075" t="s">
        <v>360</v>
      </c>
      <c r="FAU16" s="1073">
        <v>2.1</v>
      </c>
      <c r="FAV16" s="1075" t="s">
        <v>360</v>
      </c>
      <c r="FAW16" s="1073">
        <v>2.1</v>
      </c>
      <c r="FAX16" s="1075" t="s">
        <v>360</v>
      </c>
      <c r="FAY16" s="1073">
        <v>2.1</v>
      </c>
      <c r="FAZ16" s="1075" t="s">
        <v>360</v>
      </c>
      <c r="FBA16" s="1073">
        <v>2.1</v>
      </c>
      <c r="FBB16" s="1075" t="s">
        <v>360</v>
      </c>
      <c r="FBC16" s="1073">
        <v>2.1</v>
      </c>
      <c r="FBD16" s="1075" t="s">
        <v>360</v>
      </c>
      <c r="FBE16" s="1073">
        <v>2.1</v>
      </c>
      <c r="FBF16" s="1075" t="s">
        <v>360</v>
      </c>
      <c r="FBG16" s="1073">
        <v>2.1</v>
      </c>
      <c r="FBH16" s="1075" t="s">
        <v>360</v>
      </c>
      <c r="FBI16" s="1073">
        <v>2.1</v>
      </c>
      <c r="FBJ16" s="1075" t="s">
        <v>360</v>
      </c>
      <c r="FBK16" s="1073">
        <v>2.1</v>
      </c>
      <c r="FBL16" s="1075" t="s">
        <v>360</v>
      </c>
      <c r="FBM16" s="1073">
        <v>2.1</v>
      </c>
      <c r="FBN16" s="1075" t="s">
        <v>360</v>
      </c>
      <c r="FBO16" s="1073">
        <v>2.1</v>
      </c>
      <c r="FBP16" s="1075" t="s">
        <v>360</v>
      </c>
      <c r="FBQ16" s="1073">
        <v>2.1</v>
      </c>
      <c r="FBR16" s="1075" t="s">
        <v>360</v>
      </c>
      <c r="FBS16" s="1073">
        <v>2.1</v>
      </c>
      <c r="FBT16" s="1075" t="s">
        <v>360</v>
      </c>
      <c r="FBU16" s="1073">
        <v>2.1</v>
      </c>
      <c r="FBV16" s="1075" t="s">
        <v>360</v>
      </c>
      <c r="FBW16" s="1073">
        <v>2.1</v>
      </c>
      <c r="FBX16" s="1075" t="s">
        <v>360</v>
      </c>
      <c r="FBY16" s="1073">
        <v>2.1</v>
      </c>
      <c r="FBZ16" s="1075" t="s">
        <v>360</v>
      </c>
      <c r="FCA16" s="1073">
        <v>2.1</v>
      </c>
      <c r="FCB16" s="1075" t="s">
        <v>360</v>
      </c>
      <c r="FCC16" s="1073">
        <v>2.1</v>
      </c>
      <c r="FCD16" s="1075" t="s">
        <v>360</v>
      </c>
      <c r="FCE16" s="1073">
        <v>2.1</v>
      </c>
      <c r="FCF16" s="1075" t="s">
        <v>360</v>
      </c>
      <c r="FCG16" s="1073">
        <v>2.1</v>
      </c>
      <c r="FCH16" s="1075" t="s">
        <v>360</v>
      </c>
      <c r="FCI16" s="1073">
        <v>2.1</v>
      </c>
      <c r="FCJ16" s="1075" t="s">
        <v>360</v>
      </c>
      <c r="FCK16" s="1073">
        <v>2.1</v>
      </c>
      <c r="FCL16" s="1075" t="s">
        <v>360</v>
      </c>
      <c r="FCM16" s="1073">
        <v>2.1</v>
      </c>
      <c r="FCN16" s="1075" t="s">
        <v>360</v>
      </c>
      <c r="FCO16" s="1073">
        <v>2.1</v>
      </c>
      <c r="FCP16" s="1075" t="s">
        <v>360</v>
      </c>
      <c r="FCQ16" s="1073">
        <v>2.1</v>
      </c>
      <c r="FCR16" s="1075" t="s">
        <v>360</v>
      </c>
      <c r="FCS16" s="1073">
        <v>2.1</v>
      </c>
      <c r="FCT16" s="1075" t="s">
        <v>360</v>
      </c>
      <c r="FCU16" s="1073">
        <v>2.1</v>
      </c>
      <c r="FCV16" s="1075" t="s">
        <v>360</v>
      </c>
      <c r="FCW16" s="1073">
        <v>2.1</v>
      </c>
      <c r="FCX16" s="1075" t="s">
        <v>360</v>
      </c>
      <c r="FCY16" s="1073">
        <v>2.1</v>
      </c>
      <c r="FCZ16" s="1075" t="s">
        <v>360</v>
      </c>
      <c r="FDA16" s="1073">
        <v>2.1</v>
      </c>
      <c r="FDB16" s="1075" t="s">
        <v>360</v>
      </c>
      <c r="FDC16" s="1073">
        <v>2.1</v>
      </c>
      <c r="FDD16" s="1075" t="s">
        <v>360</v>
      </c>
      <c r="FDE16" s="1073">
        <v>2.1</v>
      </c>
      <c r="FDF16" s="1075" t="s">
        <v>360</v>
      </c>
      <c r="FDG16" s="1073">
        <v>2.1</v>
      </c>
      <c r="FDH16" s="1075" t="s">
        <v>360</v>
      </c>
      <c r="FDI16" s="1073">
        <v>2.1</v>
      </c>
      <c r="FDJ16" s="1075" t="s">
        <v>360</v>
      </c>
      <c r="FDK16" s="1073">
        <v>2.1</v>
      </c>
      <c r="FDL16" s="1075" t="s">
        <v>360</v>
      </c>
      <c r="FDM16" s="1073">
        <v>2.1</v>
      </c>
      <c r="FDN16" s="1075" t="s">
        <v>360</v>
      </c>
      <c r="FDO16" s="1073">
        <v>2.1</v>
      </c>
      <c r="FDP16" s="1075" t="s">
        <v>360</v>
      </c>
      <c r="FDQ16" s="1073">
        <v>2.1</v>
      </c>
      <c r="FDR16" s="1075" t="s">
        <v>360</v>
      </c>
      <c r="FDS16" s="1073">
        <v>2.1</v>
      </c>
      <c r="FDT16" s="1075" t="s">
        <v>360</v>
      </c>
      <c r="FDU16" s="1073">
        <v>2.1</v>
      </c>
      <c r="FDV16" s="1075" t="s">
        <v>360</v>
      </c>
      <c r="FDW16" s="1073">
        <v>2.1</v>
      </c>
      <c r="FDX16" s="1075" t="s">
        <v>360</v>
      </c>
      <c r="FDY16" s="1073">
        <v>2.1</v>
      </c>
      <c r="FDZ16" s="1075" t="s">
        <v>360</v>
      </c>
      <c r="FEA16" s="1073">
        <v>2.1</v>
      </c>
      <c r="FEB16" s="1075" t="s">
        <v>360</v>
      </c>
      <c r="FEC16" s="1073">
        <v>2.1</v>
      </c>
      <c r="FED16" s="1075" t="s">
        <v>360</v>
      </c>
      <c r="FEE16" s="1073">
        <v>2.1</v>
      </c>
      <c r="FEF16" s="1075" t="s">
        <v>360</v>
      </c>
      <c r="FEG16" s="1073">
        <v>2.1</v>
      </c>
      <c r="FEH16" s="1075" t="s">
        <v>360</v>
      </c>
      <c r="FEI16" s="1073">
        <v>2.1</v>
      </c>
      <c r="FEJ16" s="1075" t="s">
        <v>360</v>
      </c>
      <c r="FEK16" s="1073">
        <v>2.1</v>
      </c>
      <c r="FEL16" s="1075" t="s">
        <v>360</v>
      </c>
      <c r="FEM16" s="1073">
        <v>2.1</v>
      </c>
      <c r="FEN16" s="1075" t="s">
        <v>360</v>
      </c>
      <c r="FEO16" s="1073">
        <v>2.1</v>
      </c>
      <c r="FEP16" s="1075" t="s">
        <v>360</v>
      </c>
      <c r="FEQ16" s="1073">
        <v>2.1</v>
      </c>
      <c r="FER16" s="1075" t="s">
        <v>360</v>
      </c>
      <c r="FES16" s="1073">
        <v>2.1</v>
      </c>
      <c r="FET16" s="1075" t="s">
        <v>360</v>
      </c>
      <c r="FEU16" s="1073">
        <v>2.1</v>
      </c>
      <c r="FEV16" s="1075" t="s">
        <v>360</v>
      </c>
      <c r="FEW16" s="1073">
        <v>2.1</v>
      </c>
      <c r="FEX16" s="1075" t="s">
        <v>360</v>
      </c>
      <c r="FEY16" s="1073">
        <v>2.1</v>
      </c>
      <c r="FEZ16" s="1075" t="s">
        <v>360</v>
      </c>
      <c r="FFA16" s="1073">
        <v>2.1</v>
      </c>
      <c r="FFB16" s="1075" t="s">
        <v>360</v>
      </c>
      <c r="FFC16" s="1073">
        <v>2.1</v>
      </c>
      <c r="FFD16" s="1075" t="s">
        <v>360</v>
      </c>
      <c r="FFE16" s="1073">
        <v>2.1</v>
      </c>
      <c r="FFF16" s="1075" t="s">
        <v>360</v>
      </c>
      <c r="FFG16" s="1073">
        <v>2.1</v>
      </c>
      <c r="FFH16" s="1075" t="s">
        <v>360</v>
      </c>
      <c r="FFI16" s="1073">
        <v>2.1</v>
      </c>
      <c r="FFJ16" s="1075" t="s">
        <v>360</v>
      </c>
      <c r="FFK16" s="1073">
        <v>2.1</v>
      </c>
      <c r="FFL16" s="1075" t="s">
        <v>360</v>
      </c>
      <c r="FFM16" s="1073">
        <v>2.1</v>
      </c>
      <c r="FFN16" s="1075" t="s">
        <v>360</v>
      </c>
      <c r="FFO16" s="1073">
        <v>2.1</v>
      </c>
      <c r="FFP16" s="1075" t="s">
        <v>360</v>
      </c>
      <c r="FFQ16" s="1073">
        <v>2.1</v>
      </c>
      <c r="FFR16" s="1075" t="s">
        <v>360</v>
      </c>
      <c r="FFS16" s="1073">
        <v>2.1</v>
      </c>
      <c r="FFT16" s="1075" t="s">
        <v>360</v>
      </c>
      <c r="FFU16" s="1073">
        <v>2.1</v>
      </c>
      <c r="FFV16" s="1075" t="s">
        <v>360</v>
      </c>
      <c r="FFW16" s="1073">
        <v>2.1</v>
      </c>
      <c r="FFX16" s="1075" t="s">
        <v>360</v>
      </c>
      <c r="FFY16" s="1073">
        <v>2.1</v>
      </c>
      <c r="FFZ16" s="1075" t="s">
        <v>360</v>
      </c>
      <c r="FGA16" s="1073">
        <v>2.1</v>
      </c>
      <c r="FGB16" s="1075" t="s">
        <v>360</v>
      </c>
      <c r="FGC16" s="1073">
        <v>2.1</v>
      </c>
      <c r="FGD16" s="1075" t="s">
        <v>360</v>
      </c>
      <c r="FGE16" s="1073">
        <v>2.1</v>
      </c>
      <c r="FGF16" s="1075" t="s">
        <v>360</v>
      </c>
      <c r="FGG16" s="1073">
        <v>2.1</v>
      </c>
      <c r="FGH16" s="1075" t="s">
        <v>360</v>
      </c>
      <c r="FGI16" s="1073">
        <v>2.1</v>
      </c>
      <c r="FGJ16" s="1075" t="s">
        <v>360</v>
      </c>
      <c r="FGK16" s="1073">
        <v>2.1</v>
      </c>
      <c r="FGL16" s="1075" t="s">
        <v>360</v>
      </c>
      <c r="FGM16" s="1073">
        <v>2.1</v>
      </c>
      <c r="FGN16" s="1075" t="s">
        <v>360</v>
      </c>
      <c r="FGO16" s="1073">
        <v>2.1</v>
      </c>
      <c r="FGP16" s="1075" t="s">
        <v>360</v>
      </c>
      <c r="FGQ16" s="1073">
        <v>2.1</v>
      </c>
      <c r="FGR16" s="1075" t="s">
        <v>360</v>
      </c>
      <c r="FGS16" s="1073">
        <v>2.1</v>
      </c>
      <c r="FGT16" s="1075" t="s">
        <v>360</v>
      </c>
      <c r="FGU16" s="1073">
        <v>2.1</v>
      </c>
      <c r="FGV16" s="1075" t="s">
        <v>360</v>
      </c>
      <c r="FGW16" s="1073">
        <v>2.1</v>
      </c>
      <c r="FGX16" s="1075" t="s">
        <v>360</v>
      </c>
      <c r="FGY16" s="1073">
        <v>2.1</v>
      </c>
      <c r="FGZ16" s="1075" t="s">
        <v>360</v>
      </c>
      <c r="FHA16" s="1073">
        <v>2.1</v>
      </c>
      <c r="FHB16" s="1075" t="s">
        <v>360</v>
      </c>
      <c r="FHC16" s="1073">
        <v>2.1</v>
      </c>
      <c r="FHD16" s="1075" t="s">
        <v>360</v>
      </c>
      <c r="FHE16" s="1073">
        <v>2.1</v>
      </c>
      <c r="FHF16" s="1075" t="s">
        <v>360</v>
      </c>
      <c r="FHG16" s="1073">
        <v>2.1</v>
      </c>
      <c r="FHH16" s="1075" t="s">
        <v>360</v>
      </c>
      <c r="FHI16" s="1073">
        <v>2.1</v>
      </c>
      <c r="FHJ16" s="1075" t="s">
        <v>360</v>
      </c>
      <c r="FHK16" s="1073">
        <v>2.1</v>
      </c>
      <c r="FHL16" s="1075" t="s">
        <v>360</v>
      </c>
      <c r="FHM16" s="1073">
        <v>2.1</v>
      </c>
      <c r="FHN16" s="1075" t="s">
        <v>360</v>
      </c>
      <c r="FHO16" s="1073">
        <v>2.1</v>
      </c>
      <c r="FHP16" s="1075" t="s">
        <v>360</v>
      </c>
      <c r="FHQ16" s="1073">
        <v>2.1</v>
      </c>
      <c r="FHR16" s="1075" t="s">
        <v>360</v>
      </c>
      <c r="FHS16" s="1073">
        <v>2.1</v>
      </c>
      <c r="FHT16" s="1075" t="s">
        <v>360</v>
      </c>
      <c r="FHU16" s="1073">
        <v>2.1</v>
      </c>
      <c r="FHV16" s="1075" t="s">
        <v>360</v>
      </c>
      <c r="FHW16" s="1073">
        <v>2.1</v>
      </c>
      <c r="FHX16" s="1075" t="s">
        <v>360</v>
      </c>
      <c r="FHY16" s="1073">
        <v>2.1</v>
      </c>
      <c r="FHZ16" s="1075" t="s">
        <v>360</v>
      </c>
      <c r="FIA16" s="1073">
        <v>2.1</v>
      </c>
      <c r="FIB16" s="1075" t="s">
        <v>360</v>
      </c>
      <c r="FIC16" s="1073">
        <v>2.1</v>
      </c>
      <c r="FID16" s="1075" t="s">
        <v>360</v>
      </c>
      <c r="FIE16" s="1073">
        <v>2.1</v>
      </c>
      <c r="FIF16" s="1075" t="s">
        <v>360</v>
      </c>
      <c r="FIG16" s="1073">
        <v>2.1</v>
      </c>
      <c r="FIH16" s="1075" t="s">
        <v>360</v>
      </c>
      <c r="FII16" s="1073">
        <v>2.1</v>
      </c>
      <c r="FIJ16" s="1075" t="s">
        <v>360</v>
      </c>
      <c r="FIK16" s="1073">
        <v>2.1</v>
      </c>
      <c r="FIL16" s="1075" t="s">
        <v>360</v>
      </c>
      <c r="FIM16" s="1073">
        <v>2.1</v>
      </c>
      <c r="FIN16" s="1075" t="s">
        <v>360</v>
      </c>
      <c r="FIO16" s="1073">
        <v>2.1</v>
      </c>
      <c r="FIP16" s="1075" t="s">
        <v>360</v>
      </c>
      <c r="FIQ16" s="1073">
        <v>2.1</v>
      </c>
      <c r="FIR16" s="1075" t="s">
        <v>360</v>
      </c>
      <c r="FIS16" s="1073">
        <v>2.1</v>
      </c>
      <c r="FIT16" s="1075" t="s">
        <v>360</v>
      </c>
      <c r="FIU16" s="1073">
        <v>2.1</v>
      </c>
      <c r="FIV16" s="1075" t="s">
        <v>360</v>
      </c>
      <c r="FIW16" s="1073">
        <v>2.1</v>
      </c>
      <c r="FIX16" s="1075" t="s">
        <v>360</v>
      </c>
      <c r="FIY16" s="1073">
        <v>2.1</v>
      </c>
      <c r="FIZ16" s="1075" t="s">
        <v>360</v>
      </c>
      <c r="FJA16" s="1073">
        <v>2.1</v>
      </c>
      <c r="FJB16" s="1075" t="s">
        <v>360</v>
      </c>
      <c r="FJC16" s="1073">
        <v>2.1</v>
      </c>
      <c r="FJD16" s="1075" t="s">
        <v>360</v>
      </c>
      <c r="FJE16" s="1073">
        <v>2.1</v>
      </c>
      <c r="FJF16" s="1075" t="s">
        <v>360</v>
      </c>
      <c r="FJG16" s="1073">
        <v>2.1</v>
      </c>
      <c r="FJH16" s="1075" t="s">
        <v>360</v>
      </c>
      <c r="FJI16" s="1073">
        <v>2.1</v>
      </c>
      <c r="FJJ16" s="1075" t="s">
        <v>360</v>
      </c>
      <c r="FJK16" s="1073">
        <v>2.1</v>
      </c>
      <c r="FJL16" s="1075" t="s">
        <v>360</v>
      </c>
      <c r="FJM16" s="1073">
        <v>2.1</v>
      </c>
      <c r="FJN16" s="1075" t="s">
        <v>360</v>
      </c>
      <c r="FJO16" s="1073">
        <v>2.1</v>
      </c>
      <c r="FJP16" s="1075" t="s">
        <v>360</v>
      </c>
      <c r="FJQ16" s="1073">
        <v>2.1</v>
      </c>
      <c r="FJR16" s="1075" t="s">
        <v>360</v>
      </c>
      <c r="FJS16" s="1073">
        <v>2.1</v>
      </c>
      <c r="FJT16" s="1075" t="s">
        <v>360</v>
      </c>
      <c r="FJU16" s="1073">
        <v>2.1</v>
      </c>
      <c r="FJV16" s="1075" t="s">
        <v>360</v>
      </c>
      <c r="FJW16" s="1073">
        <v>2.1</v>
      </c>
      <c r="FJX16" s="1075" t="s">
        <v>360</v>
      </c>
      <c r="FJY16" s="1073">
        <v>2.1</v>
      </c>
      <c r="FJZ16" s="1075" t="s">
        <v>360</v>
      </c>
      <c r="FKA16" s="1073">
        <v>2.1</v>
      </c>
      <c r="FKB16" s="1075" t="s">
        <v>360</v>
      </c>
      <c r="FKC16" s="1073">
        <v>2.1</v>
      </c>
      <c r="FKD16" s="1075" t="s">
        <v>360</v>
      </c>
      <c r="FKE16" s="1073">
        <v>2.1</v>
      </c>
      <c r="FKF16" s="1075" t="s">
        <v>360</v>
      </c>
      <c r="FKG16" s="1073">
        <v>2.1</v>
      </c>
      <c r="FKH16" s="1075" t="s">
        <v>360</v>
      </c>
      <c r="FKI16" s="1073">
        <v>2.1</v>
      </c>
      <c r="FKJ16" s="1075" t="s">
        <v>360</v>
      </c>
      <c r="FKK16" s="1073">
        <v>2.1</v>
      </c>
      <c r="FKL16" s="1075" t="s">
        <v>360</v>
      </c>
      <c r="FKM16" s="1073">
        <v>2.1</v>
      </c>
      <c r="FKN16" s="1075" t="s">
        <v>360</v>
      </c>
      <c r="FKO16" s="1073">
        <v>2.1</v>
      </c>
      <c r="FKP16" s="1075" t="s">
        <v>360</v>
      </c>
      <c r="FKQ16" s="1073">
        <v>2.1</v>
      </c>
      <c r="FKR16" s="1075" t="s">
        <v>360</v>
      </c>
      <c r="FKS16" s="1073">
        <v>2.1</v>
      </c>
      <c r="FKT16" s="1075" t="s">
        <v>360</v>
      </c>
      <c r="FKU16" s="1073">
        <v>2.1</v>
      </c>
      <c r="FKV16" s="1075" t="s">
        <v>360</v>
      </c>
      <c r="FKW16" s="1073">
        <v>2.1</v>
      </c>
      <c r="FKX16" s="1075" t="s">
        <v>360</v>
      </c>
      <c r="FKY16" s="1073">
        <v>2.1</v>
      </c>
      <c r="FKZ16" s="1075" t="s">
        <v>360</v>
      </c>
      <c r="FLA16" s="1073">
        <v>2.1</v>
      </c>
      <c r="FLB16" s="1075" t="s">
        <v>360</v>
      </c>
      <c r="FLC16" s="1073">
        <v>2.1</v>
      </c>
      <c r="FLD16" s="1075" t="s">
        <v>360</v>
      </c>
      <c r="FLE16" s="1073">
        <v>2.1</v>
      </c>
      <c r="FLF16" s="1075" t="s">
        <v>360</v>
      </c>
      <c r="FLG16" s="1073">
        <v>2.1</v>
      </c>
      <c r="FLH16" s="1075" t="s">
        <v>360</v>
      </c>
      <c r="FLI16" s="1073">
        <v>2.1</v>
      </c>
      <c r="FLJ16" s="1075" t="s">
        <v>360</v>
      </c>
      <c r="FLK16" s="1073">
        <v>2.1</v>
      </c>
      <c r="FLL16" s="1075" t="s">
        <v>360</v>
      </c>
      <c r="FLM16" s="1073">
        <v>2.1</v>
      </c>
      <c r="FLN16" s="1075" t="s">
        <v>360</v>
      </c>
      <c r="FLO16" s="1073">
        <v>2.1</v>
      </c>
      <c r="FLP16" s="1075" t="s">
        <v>360</v>
      </c>
      <c r="FLQ16" s="1073">
        <v>2.1</v>
      </c>
      <c r="FLR16" s="1075" t="s">
        <v>360</v>
      </c>
      <c r="FLS16" s="1073">
        <v>2.1</v>
      </c>
      <c r="FLT16" s="1075" t="s">
        <v>360</v>
      </c>
      <c r="FLU16" s="1073">
        <v>2.1</v>
      </c>
      <c r="FLV16" s="1075" t="s">
        <v>360</v>
      </c>
      <c r="FLW16" s="1073">
        <v>2.1</v>
      </c>
      <c r="FLX16" s="1075" t="s">
        <v>360</v>
      </c>
      <c r="FLY16" s="1073">
        <v>2.1</v>
      </c>
      <c r="FLZ16" s="1075" t="s">
        <v>360</v>
      </c>
      <c r="FMA16" s="1073">
        <v>2.1</v>
      </c>
      <c r="FMB16" s="1075" t="s">
        <v>360</v>
      </c>
      <c r="FMC16" s="1073">
        <v>2.1</v>
      </c>
      <c r="FMD16" s="1075" t="s">
        <v>360</v>
      </c>
      <c r="FME16" s="1073">
        <v>2.1</v>
      </c>
      <c r="FMF16" s="1075" t="s">
        <v>360</v>
      </c>
      <c r="FMG16" s="1073">
        <v>2.1</v>
      </c>
      <c r="FMH16" s="1075" t="s">
        <v>360</v>
      </c>
      <c r="FMI16" s="1073">
        <v>2.1</v>
      </c>
      <c r="FMJ16" s="1075" t="s">
        <v>360</v>
      </c>
      <c r="FMK16" s="1073">
        <v>2.1</v>
      </c>
      <c r="FML16" s="1075" t="s">
        <v>360</v>
      </c>
      <c r="FMM16" s="1073">
        <v>2.1</v>
      </c>
      <c r="FMN16" s="1075" t="s">
        <v>360</v>
      </c>
      <c r="FMO16" s="1073">
        <v>2.1</v>
      </c>
      <c r="FMP16" s="1075" t="s">
        <v>360</v>
      </c>
      <c r="FMQ16" s="1073">
        <v>2.1</v>
      </c>
      <c r="FMR16" s="1075" t="s">
        <v>360</v>
      </c>
      <c r="FMS16" s="1073">
        <v>2.1</v>
      </c>
      <c r="FMT16" s="1075" t="s">
        <v>360</v>
      </c>
      <c r="FMU16" s="1073">
        <v>2.1</v>
      </c>
      <c r="FMV16" s="1075" t="s">
        <v>360</v>
      </c>
      <c r="FMW16" s="1073">
        <v>2.1</v>
      </c>
      <c r="FMX16" s="1075" t="s">
        <v>360</v>
      </c>
      <c r="FMY16" s="1073">
        <v>2.1</v>
      </c>
      <c r="FMZ16" s="1075" t="s">
        <v>360</v>
      </c>
      <c r="FNA16" s="1073">
        <v>2.1</v>
      </c>
      <c r="FNB16" s="1075" t="s">
        <v>360</v>
      </c>
      <c r="FNC16" s="1073">
        <v>2.1</v>
      </c>
      <c r="FND16" s="1075" t="s">
        <v>360</v>
      </c>
      <c r="FNE16" s="1073">
        <v>2.1</v>
      </c>
      <c r="FNF16" s="1075" t="s">
        <v>360</v>
      </c>
      <c r="FNG16" s="1073">
        <v>2.1</v>
      </c>
      <c r="FNH16" s="1075" t="s">
        <v>360</v>
      </c>
      <c r="FNI16" s="1073">
        <v>2.1</v>
      </c>
      <c r="FNJ16" s="1075" t="s">
        <v>360</v>
      </c>
      <c r="FNK16" s="1073">
        <v>2.1</v>
      </c>
      <c r="FNL16" s="1075" t="s">
        <v>360</v>
      </c>
      <c r="FNM16" s="1073">
        <v>2.1</v>
      </c>
      <c r="FNN16" s="1075" t="s">
        <v>360</v>
      </c>
      <c r="FNO16" s="1073">
        <v>2.1</v>
      </c>
      <c r="FNP16" s="1075" t="s">
        <v>360</v>
      </c>
      <c r="FNQ16" s="1073">
        <v>2.1</v>
      </c>
      <c r="FNR16" s="1075" t="s">
        <v>360</v>
      </c>
      <c r="FNS16" s="1073">
        <v>2.1</v>
      </c>
      <c r="FNT16" s="1075" t="s">
        <v>360</v>
      </c>
      <c r="FNU16" s="1073">
        <v>2.1</v>
      </c>
      <c r="FNV16" s="1075" t="s">
        <v>360</v>
      </c>
      <c r="FNW16" s="1073">
        <v>2.1</v>
      </c>
      <c r="FNX16" s="1075" t="s">
        <v>360</v>
      </c>
      <c r="FNY16" s="1073">
        <v>2.1</v>
      </c>
      <c r="FNZ16" s="1075" t="s">
        <v>360</v>
      </c>
      <c r="FOA16" s="1073">
        <v>2.1</v>
      </c>
      <c r="FOB16" s="1075" t="s">
        <v>360</v>
      </c>
      <c r="FOC16" s="1073">
        <v>2.1</v>
      </c>
      <c r="FOD16" s="1075" t="s">
        <v>360</v>
      </c>
      <c r="FOE16" s="1073">
        <v>2.1</v>
      </c>
      <c r="FOF16" s="1075" t="s">
        <v>360</v>
      </c>
      <c r="FOG16" s="1073">
        <v>2.1</v>
      </c>
      <c r="FOH16" s="1075" t="s">
        <v>360</v>
      </c>
      <c r="FOI16" s="1073">
        <v>2.1</v>
      </c>
      <c r="FOJ16" s="1075" t="s">
        <v>360</v>
      </c>
      <c r="FOK16" s="1073">
        <v>2.1</v>
      </c>
      <c r="FOL16" s="1075" t="s">
        <v>360</v>
      </c>
      <c r="FOM16" s="1073">
        <v>2.1</v>
      </c>
      <c r="FON16" s="1075" t="s">
        <v>360</v>
      </c>
      <c r="FOO16" s="1073">
        <v>2.1</v>
      </c>
      <c r="FOP16" s="1075" t="s">
        <v>360</v>
      </c>
      <c r="FOQ16" s="1073">
        <v>2.1</v>
      </c>
      <c r="FOR16" s="1075" t="s">
        <v>360</v>
      </c>
      <c r="FOS16" s="1073">
        <v>2.1</v>
      </c>
      <c r="FOT16" s="1075" t="s">
        <v>360</v>
      </c>
      <c r="FOU16" s="1073">
        <v>2.1</v>
      </c>
      <c r="FOV16" s="1075" t="s">
        <v>360</v>
      </c>
      <c r="FOW16" s="1073">
        <v>2.1</v>
      </c>
      <c r="FOX16" s="1075" t="s">
        <v>360</v>
      </c>
      <c r="FOY16" s="1073">
        <v>2.1</v>
      </c>
      <c r="FOZ16" s="1075" t="s">
        <v>360</v>
      </c>
      <c r="FPA16" s="1073">
        <v>2.1</v>
      </c>
      <c r="FPB16" s="1075" t="s">
        <v>360</v>
      </c>
      <c r="FPC16" s="1073">
        <v>2.1</v>
      </c>
      <c r="FPD16" s="1075" t="s">
        <v>360</v>
      </c>
      <c r="FPE16" s="1073">
        <v>2.1</v>
      </c>
      <c r="FPF16" s="1075" t="s">
        <v>360</v>
      </c>
      <c r="FPG16" s="1073">
        <v>2.1</v>
      </c>
      <c r="FPH16" s="1075" t="s">
        <v>360</v>
      </c>
      <c r="FPI16" s="1073">
        <v>2.1</v>
      </c>
      <c r="FPJ16" s="1075" t="s">
        <v>360</v>
      </c>
      <c r="FPK16" s="1073">
        <v>2.1</v>
      </c>
      <c r="FPL16" s="1075" t="s">
        <v>360</v>
      </c>
      <c r="FPM16" s="1073">
        <v>2.1</v>
      </c>
      <c r="FPN16" s="1075" t="s">
        <v>360</v>
      </c>
      <c r="FPO16" s="1073">
        <v>2.1</v>
      </c>
      <c r="FPP16" s="1075" t="s">
        <v>360</v>
      </c>
      <c r="FPQ16" s="1073">
        <v>2.1</v>
      </c>
      <c r="FPR16" s="1075" t="s">
        <v>360</v>
      </c>
      <c r="FPS16" s="1073">
        <v>2.1</v>
      </c>
      <c r="FPT16" s="1075" t="s">
        <v>360</v>
      </c>
      <c r="FPU16" s="1073">
        <v>2.1</v>
      </c>
      <c r="FPV16" s="1075" t="s">
        <v>360</v>
      </c>
      <c r="FPW16" s="1073">
        <v>2.1</v>
      </c>
      <c r="FPX16" s="1075" t="s">
        <v>360</v>
      </c>
      <c r="FPY16" s="1073">
        <v>2.1</v>
      </c>
      <c r="FPZ16" s="1075" t="s">
        <v>360</v>
      </c>
      <c r="FQA16" s="1073">
        <v>2.1</v>
      </c>
      <c r="FQB16" s="1075" t="s">
        <v>360</v>
      </c>
      <c r="FQC16" s="1073">
        <v>2.1</v>
      </c>
      <c r="FQD16" s="1075" t="s">
        <v>360</v>
      </c>
      <c r="FQE16" s="1073">
        <v>2.1</v>
      </c>
      <c r="FQF16" s="1075" t="s">
        <v>360</v>
      </c>
      <c r="FQG16" s="1073">
        <v>2.1</v>
      </c>
      <c r="FQH16" s="1075" t="s">
        <v>360</v>
      </c>
      <c r="FQI16" s="1073">
        <v>2.1</v>
      </c>
      <c r="FQJ16" s="1075" t="s">
        <v>360</v>
      </c>
      <c r="FQK16" s="1073">
        <v>2.1</v>
      </c>
      <c r="FQL16" s="1075" t="s">
        <v>360</v>
      </c>
      <c r="FQM16" s="1073">
        <v>2.1</v>
      </c>
      <c r="FQN16" s="1075" t="s">
        <v>360</v>
      </c>
      <c r="FQO16" s="1073">
        <v>2.1</v>
      </c>
      <c r="FQP16" s="1075" t="s">
        <v>360</v>
      </c>
      <c r="FQQ16" s="1073">
        <v>2.1</v>
      </c>
      <c r="FQR16" s="1075" t="s">
        <v>360</v>
      </c>
      <c r="FQS16" s="1073">
        <v>2.1</v>
      </c>
      <c r="FQT16" s="1075" t="s">
        <v>360</v>
      </c>
      <c r="FQU16" s="1073">
        <v>2.1</v>
      </c>
      <c r="FQV16" s="1075" t="s">
        <v>360</v>
      </c>
      <c r="FQW16" s="1073">
        <v>2.1</v>
      </c>
      <c r="FQX16" s="1075" t="s">
        <v>360</v>
      </c>
      <c r="FQY16" s="1073">
        <v>2.1</v>
      </c>
      <c r="FQZ16" s="1075" t="s">
        <v>360</v>
      </c>
      <c r="FRA16" s="1073">
        <v>2.1</v>
      </c>
      <c r="FRB16" s="1075" t="s">
        <v>360</v>
      </c>
      <c r="FRC16" s="1073">
        <v>2.1</v>
      </c>
      <c r="FRD16" s="1075" t="s">
        <v>360</v>
      </c>
      <c r="FRE16" s="1073">
        <v>2.1</v>
      </c>
      <c r="FRF16" s="1075" t="s">
        <v>360</v>
      </c>
      <c r="FRG16" s="1073">
        <v>2.1</v>
      </c>
      <c r="FRH16" s="1075" t="s">
        <v>360</v>
      </c>
      <c r="FRI16" s="1073">
        <v>2.1</v>
      </c>
      <c r="FRJ16" s="1075" t="s">
        <v>360</v>
      </c>
      <c r="FRK16" s="1073">
        <v>2.1</v>
      </c>
      <c r="FRL16" s="1075" t="s">
        <v>360</v>
      </c>
      <c r="FRM16" s="1073">
        <v>2.1</v>
      </c>
      <c r="FRN16" s="1075" t="s">
        <v>360</v>
      </c>
      <c r="FRO16" s="1073">
        <v>2.1</v>
      </c>
      <c r="FRP16" s="1075" t="s">
        <v>360</v>
      </c>
      <c r="FRQ16" s="1073">
        <v>2.1</v>
      </c>
      <c r="FRR16" s="1075" t="s">
        <v>360</v>
      </c>
      <c r="FRS16" s="1073">
        <v>2.1</v>
      </c>
      <c r="FRT16" s="1075" t="s">
        <v>360</v>
      </c>
      <c r="FRU16" s="1073">
        <v>2.1</v>
      </c>
      <c r="FRV16" s="1075" t="s">
        <v>360</v>
      </c>
      <c r="FRW16" s="1073">
        <v>2.1</v>
      </c>
      <c r="FRX16" s="1075" t="s">
        <v>360</v>
      </c>
      <c r="FRY16" s="1073">
        <v>2.1</v>
      </c>
      <c r="FRZ16" s="1075" t="s">
        <v>360</v>
      </c>
      <c r="FSA16" s="1073">
        <v>2.1</v>
      </c>
      <c r="FSB16" s="1075" t="s">
        <v>360</v>
      </c>
      <c r="FSC16" s="1073">
        <v>2.1</v>
      </c>
      <c r="FSD16" s="1075" t="s">
        <v>360</v>
      </c>
      <c r="FSE16" s="1073">
        <v>2.1</v>
      </c>
      <c r="FSF16" s="1075" t="s">
        <v>360</v>
      </c>
      <c r="FSG16" s="1073">
        <v>2.1</v>
      </c>
      <c r="FSH16" s="1075" t="s">
        <v>360</v>
      </c>
      <c r="FSI16" s="1073">
        <v>2.1</v>
      </c>
      <c r="FSJ16" s="1075" t="s">
        <v>360</v>
      </c>
      <c r="FSK16" s="1073">
        <v>2.1</v>
      </c>
      <c r="FSL16" s="1075" t="s">
        <v>360</v>
      </c>
      <c r="FSM16" s="1073">
        <v>2.1</v>
      </c>
      <c r="FSN16" s="1075" t="s">
        <v>360</v>
      </c>
      <c r="FSO16" s="1073">
        <v>2.1</v>
      </c>
      <c r="FSP16" s="1075" t="s">
        <v>360</v>
      </c>
      <c r="FSQ16" s="1073">
        <v>2.1</v>
      </c>
      <c r="FSR16" s="1075" t="s">
        <v>360</v>
      </c>
      <c r="FSS16" s="1073">
        <v>2.1</v>
      </c>
      <c r="FST16" s="1075" t="s">
        <v>360</v>
      </c>
      <c r="FSU16" s="1073">
        <v>2.1</v>
      </c>
      <c r="FSV16" s="1075" t="s">
        <v>360</v>
      </c>
      <c r="FSW16" s="1073">
        <v>2.1</v>
      </c>
      <c r="FSX16" s="1075" t="s">
        <v>360</v>
      </c>
      <c r="FSY16" s="1073">
        <v>2.1</v>
      </c>
      <c r="FSZ16" s="1075" t="s">
        <v>360</v>
      </c>
      <c r="FTA16" s="1073">
        <v>2.1</v>
      </c>
      <c r="FTB16" s="1075" t="s">
        <v>360</v>
      </c>
      <c r="FTC16" s="1073">
        <v>2.1</v>
      </c>
      <c r="FTD16" s="1075" t="s">
        <v>360</v>
      </c>
      <c r="FTE16" s="1073">
        <v>2.1</v>
      </c>
      <c r="FTF16" s="1075" t="s">
        <v>360</v>
      </c>
      <c r="FTG16" s="1073">
        <v>2.1</v>
      </c>
      <c r="FTH16" s="1075" t="s">
        <v>360</v>
      </c>
      <c r="FTI16" s="1073">
        <v>2.1</v>
      </c>
      <c r="FTJ16" s="1075" t="s">
        <v>360</v>
      </c>
      <c r="FTK16" s="1073">
        <v>2.1</v>
      </c>
      <c r="FTL16" s="1075" t="s">
        <v>360</v>
      </c>
      <c r="FTM16" s="1073">
        <v>2.1</v>
      </c>
      <c r="FTN16" s="1075" t="s">
        <v>360</v>
      </c>
      <c r="FTO16" s="1073">
        <v>2.1</v>
      </c>
      <c r="FTP16" s="1075" t="s">
        <v>360</v>
      </c>
      <c r="FTQ16" s="1073">
        <v>2.1</v>
      </c>
      <c r="FTR16" s="1075" t="s">
        <v>360</v>
      </c>
      <c r="FTS16" s="1073">
        <v>2.1</v>
      </c>
      <c r="FTT16" s="1075" t="s">
        <v>360</v>
      </c>
      <c r="FTU16" s="1073">
        <v>2.1</v>
      </c>
      <c r="FTV16" s="1075" t="s">
        <v>360</v>
      </c>
      <c r="FTW16" s="1073">
        <v>2.1</v>
      </c>
      <c r="FTX16" s="1075" t="s">
        <v>360</v>
      </c>
      <c r="FTY16" s="1073">
        <v>2.1</v>
      </c>
      <c r="FTZ16" s="1075" t="s">
        <v>360</v>
      </c>
      <c r="FUA16" s="1073">
        <v>2.1</v>
      </c>
      <c r="FUB16" s="1075" t="s">
        <v>360</v>
      </c>
      <c r="FUC16" s="1073">
        <v>2.1</v>
      </c>
      <c r="FUD16" s="1075" t="s">
        <v>360</v>
      </c>
      <c r="FUE16" s="1073">
        <v>2.1</v>
      </c>
      <c r="FUF16" s="1075" t="s">
        <v>360</v>
      </c>
      <c r="FUG16" s="1073">
        <v>2.1</v>
      </c>
      <c r="FUH16" s="1075" t="s">
        <v>360</v>
      </c>
      <c r="FUI16" s="1073">
        <v>2.1</v>
      </c>
      <c r="FUJ16" s="1075" t="s">
        <v>360</v>
      </c>
      <c r="FUK16" s="1073">
        <v>2.1</v>
      </c>
      <c r="FUL16" s="1075" t="s">
        <v>360</v>
      </c>
      <c r="FUM16" s="1073">
        <v>2.1</v>
      </c>
      <c r="FUN16" s="1075" t="s">
        <v>360</v>
      </c>
      <c r="FUO16" s="1073">
        <v>2.1</v>
      </c>
      <c r="FUP16" s="1075" t="s">
        <v>360</v>
      </c>
      <c r="FUQ16" s="1073">
        <v>2.1</v>
      </c>
      <c r="FUR16" s="1075" t="s">
        <v>360</v>
      </c>
      <c r="FUS16" s="1073">
        <v>2.1</v>
      </c>
      <c r="FUT16" s="1075" t="s">
        <v>360</v>
      </c>
      <c r="FUU16" s="1073">
        <v>2.1</v>
      </c>
      <c r="FUV16" s="1075" t="s">
        <v>360</v>
      </c>
      <c r="FUW16" s="1073">
        <v>2.1</v>
      </c>
      <c r="FUX16" s="1075" t="s">
        <v>360</v>
      </c>
      <c r="FUY16" s="1073">
        <v>2.1</v>
      </c>
      <c r="FUZ16" s="1075" t="s">
        <v>360</v>
      </c>
      <c r="FVA16" s="1073">
        <v>2.1</v>
      </c>
      <c r="FVB16" s="1075" t="s">
        <v>360</v>
      </c>
      <c r="FVC16" s="1073">
        <v>2.1</v>
      </c>
      <c r="FVD16" s="1075" t="s">
        <v>360</v>
      </c>
      <c r="FVE16" s="1073">
        <v>2.1</v>
      </c>
      <c r="FVF16" s="1075" t="s">
        <v>360</v>
      </c>
      <c r="FVG16" s="1073">
        <v>2.1</v>
      </c>
      <c r="FVH16" s="1075" t="s">
        <v>360</v>
      </c>
      <c r="FVI16" s="1073">
        <v>2.1</v>
      </c>
      <c r="FVJ16" s="1075" t="s">
        <v>360</v>
      </c>
      <c r="FVK16" s="1073">
        <v>2.1</v>
      </c>
      <c r="FVL16" s="1075" t="s">
        <v>360</v>
      </c>
      <c r="FVM16" s="1073">
        <v>2.1</v>
      </c>
      <c r="FVN16" s="1075" t="s">
        <v>360</v>
      </c>
      <c r="FVO16" s="1073">
        <v>2.1</v>
      </c>
      <c r="FVP16" s="1075" t="s">
        <v>360</v>
      </c>
      <c r="FVQ16" s="1073">
        <v>2.1</v>
      </c>
      <c r="FVR16" s="1075" t="s">
        <v>360</v>
      </c>
      <c r="FVS16" s="1073">
        <v>2.1</v>
      </c>
      <c r="FVT16" s="1075" t="s">
        <v>360</v>
      </c>
      <c r="FVU16" s="1073">
        <v>2.1</v>
      </c>
      <c r="FVV16" s="1075" t="s">
        <v>360</v>
      </c>
      <c r="FVW16" s="1073">
        <v>2.1</v>
      </c>
      <c r="FVX16" s="1075" t="s">
        <v>360</v>
      </c>
      <c r="FVY16" s="1073">
        <v>2.1</v>
      </c>
      <c r="FVZ16" s="1075" t="s">
        <v>360</v>
      </c>
      <c r="FWA16" s="1073">
        <v>2.1</v>
      </c>
      <c r="FWB16" s="1075" t="s">
        <v>360</v>
      </c>
      <c r="FWC16" s="1073">
        <v>2.1</v>
      </c>
      <c r="FWD16" s="1075" t="s">
        <v>360</v>
      </c>
      <c r="FWE16" s="1073">
        <v>2.1</v>
      </c>
      <c r="FWF16" s="1075" t="s">
        <v>360</v>
      </c>
      <c r="FWG16" s="1073">
        <v>2.1</v>
      </c>
      <c r="FWH16" s="1075" t="s">
        <v>360</v>
      </c>
      <c r="FWI16" s="1073">
        <v>2.1</v>
      </c>
      <c r="FWJ16" s="1075" t="s">
        <v>360</v>
      </c>
      <c r="FWK16" s="1073">
        <v>2.1</v>
      </c>
      <c r="FWL16" s="1075" t="s">
        <v>360</v>
      </c>
      <c r="FWM16" s="1073">
        <v>2.1</v>
      </c>
      <c r="FWN16" s="1075" t="s">
        <v>360</v>
      </c>
      <c r="FWO16" s="1073">
        <v>2.1</v>
      </c>
      <c r="FWP16" s="1075" t="s">
        <v>360</v>
      </c>
      <c r="FWQ16" s="1073">
        <v>2.1</v>
      </c>
      <c r="FWR16" s="1075" t="s">
        <v>360</v>
      </c>
      <c r="FWS16" s="1073">
        <v>2.1</v>
      </c>
      <c r="FWT16" s="1075" t="s">
        <v>360</v>
      </c>
      <c r="FWU16" s="1073">
        <v>2.1</v>
      </c>
      <c r="FWV16" s="1075" t="s">
        <v>360</v>
      </c>
      <c r="FWW16" s="1073">
        <v>2.1</v>
      </c>
      <c r="FWX16" s="1075" t="s">
        <v>360</v>
      </c>
      <c r="FWY16" s="1073">
        <v>2.1</v>
      </c>
      <c r="FWZ16" s="1075" t="s">
        <v>360</v>
      </c>
      <c r="FXA16" s="1073">
        <v>2.1</v>
      </c>
      <c r="FXB16" s="1075" t="s">
        <v>360</v>
      </c>
      <c r="FXC16" s="1073">
        <v>2.1</v>
      </c>
      <c r="FXD16" s="1075" t="s">
        <v>360</v>
      </c>
      <c r="FXE16" s="1073">
        <v>2.1</v>
      </c>
      <c r="FXF16" s="1075" t="s">
        <v>360</v>
      </c>
      <c r="FXG16" s="1073">
        <v>2.1</v>
      </c>
      <c r="FXH16" s="1075" t="s">
        <v>360</v>
      </c>
      <c r="FXI16" s="1073">
        <v>2.1</v>
      </c>
      <c r="FXJ16" s="1075" t="s">
        <v>360</v>
      </c>
      <c r="FXK16" s="1073">
        <v>2.1</v>
      </c>
      <c r="FXL16" s="1075" t="s">
        <v>360</v>
      </c>
      <c r="FXM16" s="1073">
        <v>2.1</v>
      </c>
      <c r="FXN16" s="1075" t="s">
        <v>360</v>
      </c>
      <c r="FXO16" s="1073">
        <v>2.1</v>
      </c>
      <c r="FXP16" s="1075" t="s">
        <v>360</v>
      </c>
      <c r="FXQ16" s="1073">
        <v>2.1</v>
      </c>
      <c r="FXR16" s="1075" t="s">
        <v>360</v>
      </c>
      <c r="FXS16" s="1073">
        <v>2.1</v>
      </c>
      <c r="FXT16" s="1075" t="s">
        <v>360</v>
      </c>
      <c r="FXU16" s="1073">
        <v>2.1</v>
      </c>
      <c r="FXV16" s="1075" t="s">
        <v>360</v>
      </c>
      <c r="FXW16" s="1073">
        <v>2.1</v>
      </c>
      <c r="FXX16" s="1075" t="s">
        <v>360</v>
      </c>
      <c r="FXY16" s="1073">
        <v>2.1</v>
      </c>
      <c r="FXZ16" s="1075" t="s">
        <v>360</v>
      </c>
      <c r="FYA16" s="1073">
        <v>2.1</v>
      </c>
      <c r="FYB16" s="1075" t="s">
        <v>360</v>
      </c>
      <c r="FYC16" s="1073">
        <v>2.1</v>
      </c>
      <c r="FYD16" s="1075" t="s">
        <v>360</v>
      </c>
      <c r="FYE16" s="1073">
        <v>2.1</v>
      </c>
      <c r="FYF16" s="1075" t="s">
        <v>360</v>
      </c>
      <c r="FYG16" s="1073">
        <v>2.1</v>
      </c>
      <c r="FYH16" s="1075" t="s">
        <v>360</v>
      </c>
      <c r="FYI16" s="1073">
        <v>2.1</v>
      </c>
      <c r="FYJ16" s="1075" t="s">
        <v>360</v>
      </c>
      <c r="FYK16" s="1073">
        <v>2.1</v>
      </c>
      <c r="FYL16" s="1075" t="s">
        <v>360</v>
      </c>
      <c r="FYM16" s="1073">
        <v>2.1</v>
      </c>
      <c r="FYN16" s="1075" t="s">
        <v>360</v>
      </c>
      <c r="FYO16" s="1073">
        <v>2.1</v>
      </c>
      <c r="FYP16" s="1075" t="s">
        <v>360</v>
      </c>
      <c r="FYQ16" s="1073">
        <v>2.1</v>
      </c>
      <c r="FYR16" s="1075" t="s">
        <v>360</v>
      </c>
      <c r="FYS16" s="1073">
        <v>2.1</v>
      </c>
      <c r="FYT16" s="1075" t="s">
        <v>360</v>
      </c>
      <c r="FYU16" s="1073">
        <v>2.1</v>
      </c>
      <c r="FYV16" s="1075" t="s">
        <v>360</v>
      </c>
      <c r="FYW16" s="1073">
        <v>2.1</v>
      </c>
      <c r="FYX16" s="1075" t="s">
        <v>360</v>
      </c>
      <c r="FYY16" s="1073">
        <v>2.1</v>
      </c>
      <c r="FYZ16" s="1075" t="s">
        <v>360</v>
      </c>
      <c r="FZA16" s="1073">
        <v>2.1</v>
      </c>
      <c r="FZB16" s="1075" t="s">
        <v>360</v>
      </c>
      <c r="FZC16" s="1073">
        <v>2.1</v>
      </c>
      <c r="FZD16" s="1075" t="s">
        <v>360</v>
      </c>
      <c r="FZE16" s="1073">
        <v>2.1</v>
      </c>
      <c r="FZF16" s="1075" t="s">
        <v>360</v>
      </c>
      <c r="FZG16" s="1073">
        <v>2.1</v>
      </c>
      <c r="FZH16" s="1075" t="s">
        <v>360</v>
      </c>
      <c r="FZI16" s="1073">
        <v>2.1</v>
      </c>
      <c r="FZJ16" s="1075" t="s">
        <v>360</v>
      </c>
      <c r="FZK16" s="1073">
        <v>2.1</v>
      </c>
      <c r="FZL16" s="1075" t="s">
        <v>360</v>
      </c>
      <c r="FZM16" s="1073">
        <v>2.1</v>
      </c>
      <c r="FZN16" s="1075" t="s">
        <v>360</v>
      </c>
      <c r="FZO16" s="1073">
        <v>2.1</v>
      </c>
      <c r="FZP16" s="1075" t="s">
        <v>360</v>
      </c>
      <c r="FZQ16" s="1073">
        <v>2.1</v>
      </c>
      <c r="FZR16" s="1075" t="s">
        <v>360</v>
      </c>
      <c r="FZS16" s="1073">
        <v>2.1</v>
      </c>
      <c r="FZT16" s="1075" t="s">
        <v>360</v>
      </c>
      <c r="FZU16" s="1073">
        <v>2.1</v>
      </c>
      <c r="FZV16" s="1075" t="s">
        <v>360</v>
      </c>
      <c r="FZW16" s="1073">
        <v>2.1</v>
      </c>
      <c r="FZX16" s="1075" t="s">
        <v>360</v>
      </c>
      <c r="FZY16" s="1073">
        <v>2.1</v>
      </c>
      <c r="FZZ16" s="1075" t="s">
        <v>360</v>
      </c>
      <c r="GAA16" s="1073">
        <v>2.1</v>
      </c>
      <c r="GAB16" s="1075" t="s">
        <v>360</v>
      </c>
      <c r="GAC16" s="1073">
        <v>2.1</v>
      </c>
      <c r="GAD16" s="1075" t="s">
        <v>360</v>
      </c>
      <c r="GAE16" s="1073">
        <v>2.1</v>
      </c>
      <c r="GAF16" s="1075" t="s">
        <v>360</v>
      </c>
      <c r="GAG16" s="1073">
        <v>2.1</v>
      </c>
      <c r="GAH16" s="1075" t="s">
        <v>360</v>
      </c>
      <c r="GAI16" s="1073">
        <v>2.1</v>
      </c>
      <c r="GAJ16" s="1075" t="s">
        <v>360</v>
      </c>
      <c r="GAK16" s="1073">
        <v>2.1</v>
      </c>
      <c r="GAL16" s="1075" t="s">
        <v>360</v>
      </c>
      <c r="GAM16" s="1073">
        <v>2.1</v>
      </c>
      <c r="GAN16" s="1075" t="s">
        <v>360</v>
      </c>
      <c r="GAO16" s="1073">
        <v>2.1</v>
      </c>
      <c r="GAP16" s="1075" t="s">
        <v>360</v>
      </c>
      <c r="GAQ16" s="1073">
        <v>2.1</v>
      </c>
      <c r="GAR16" s="1075" t="s">
        <v>360</v>
      </c>
      <c r="GAS16" s="1073">
        <v>2.1</v>
      </c>
      <c r="GAT16" s="1075" t="s">
        <v>360</v>
      </c>
      <c r="GAU16" s="1073">
        <v>2.1</v>
      </c>
      <c r="GAV16" s="1075" t="s">
        <v>360</v>
      </c>
      <c r="GAW16" s="1073">
        <v>2.1</v>
      </c>
      <c r="GAX16" s="1075" t="s">
        <v>360</v>
      </c>
      <c r="GAY16" s="1073">
        <v>2.1</v>
      </c>
      <c r="GAZ16" s="1075" t="s">
        <v>360</v>
      </c>
      <c r="GBA16" s="1073">
        <v>2.1</v>
      </c>
      <c r="GBB16" s="1075" t="s">
        <v>360</v>
      </c>
      <c r="GBC16" s="1073">
        <v>2.1</v>
      </c>
      <c r="GBD16" s="1075" t="s">
        <v>360</v>
      </c>
      <c r="GBE16" s="1073">
        <v>2.1</v>
      </c>
      <c r="GBF16" s="1075" t="s">
        <v>360</v>
      </c>
      <c r="GBG16" s="1073">
        <v>2.1</v>
      </c>
      <c r="GBH16" s="1075" t="s">
        <v>360</v>
      </c>
      <c r="GBI16" s="1073">
        <v>2.1</v>
      </c>
      <c r="GBJ16" s="1075" t="s">
        <v>360</v>
      </c>
      <c r="GBK16" s="1073">
        <v>2.1</v>
      </c>
      <c r="GBL16" s="1075" t="s">
        <v>360</v>
      </c>
      <c r="GBM16" s="1073">
        <v>2.1</v>
      </c>
      <c r="GBN16" s="1075" t="s">
        <v>360</v>
      </c>
      <c r="GBO16" s="1073">
        <v>2.1</v>
      </c>
      <c r="GBP16" s="1075" t="s">
        <v>360</v>
      </c>
      <c r="GBQ16" s="1073">
        <v>2.1</v>
      </c>
      <c r="GBR16" s="1075" t="s">
        <v>360</v>
      </c>
      <c r="GBS16" s="1073">
        <v>2.1</v>
      </c>
      <c r="GBT16" s="1075" t="s">
        <v>360</v>
      </c>
      <c r="GBU16" s="1073">
        <v>2.1</v>
      </c>
      <c r="GBV16" s="1075" t="s">
        <v>360</v>
      </c>
      <c r="GBW16" s="1073">
        <v>2.1</v>
      </c>
      <c r="GBX16" s="1075" t="s">
        <v>360</v>
      </c>
      <c r="GBY16" s="1073">
        <v>2.1</v>
      </c>
      <c r="GBZ16" s="1075" t="s">
        <v>360</v>
      </c>
      <c r="GCA16" s="1073">
        <v>2.1</v>
      </c>
      <c r="GCB16" s="1075" t="s">
        <v>360</v>
      </c>
      <c r="GCC16" s="1073">
        <v>2.1</v>
      </c>
      <c r="GCD16" s="1075" t="s">
        <v>360</v>
      </c>
      <c r="GCE16" s="1073">
        <v>2.1</v>
      </c>
      <c r="GCF16" s="1075" t="s">
        <v>360</v>
      </c>
      <c r="GCG16" s="1073">
        <v>2.1</v>
      </c>
      <c r="GCH16" s="1075" t="s">
        <v>360</v>
      </c>
      <c r="GCI16" s="1073">
        <v>2.1</v>
      </c>
      <c r="GCJ16" s="1075" t="s">
        <v>360</v>
      </c>
      <c r="GCK16" s="1073">
        <v>2.1</v>
      </c>
      <c r="GCL16" s="1075" t="s">
        <v>360</v>
      </c>
      <c r="GCM16" s="1073">
        <v>2.1</v>
      </c>
      <c r="GCN16" s="1075" t="s">
        <v>360</v>
      </c>
      <c r="GCO16" s="1073">
        <v>2.1</v>
      </c>
      <c r="GCP16" s="1075" t="s">
        <v>360</v>
      </c>
      <c r="GCQ16" s="1073">
        <v>2.1</v>
      </c>
      <c r="GCR16" s="1075" t="s">
        <v>360</v>
      </c>
      <c r="GCS16" s="1073">
        <v>2.1</v>
      </c>
      <c r="GCT16" s="1075" t="s">
        <v>360</v>
      </c>
      <c r="GCU16" s="1073">
        <v>2.1</v>
      </c>
      <c r="GCV16" s="1075" t="s">
        <v>360</v>
      </c>
      <c r="GCW16" s="1073">
        <v>2.1</v>
      </c>
      <c r="GCX16" s="1075" t="s">
        <v>360</v>
      </c>
      <c r="GCY16" s="1073">
        <v>2.1</v>
      </c>
      <c r="GCZ16" s="1075" t="s">
        <v>360</v>
      </c>
      <c r="GDA16" s="1073">
        <v>2.1</v>
      </c>
      <c r="GDB16" s="1075" t="s">
        <v>360</v>
      </c>
      <c r="GDC16" s="1073">
        <v>2.1</v>
      </c>
      <c r="GDD16" s="1075" t="s">
        <v>360</v>
      </c>
      <c r="GDE16" s="1073">
        <v>2.1</v>
      </c>
      <c r="GDF16" s="1075" t="s">
        <v>360</v>
      </c>
      <c r="GDG16" s="1073">
        <v>2.1</v>
      </c>
      <c r="GDH16" s="1075" t="s">
        <v>360</v>
      </c>
      <c r="GDI16" s="1073">
        <v>2.1</v>
      </c>
      <c r="GDJ16" s="1075" t="s">
        <v>360</v>
      </c>
      <c r="GDK16" s="1073">
        <v>2.1</v>
      </c>
      <c r="GDL16" s="1075" t="s">
        <v>360</v>
      </c>
      <c r="GDM16" s="1073">
        <v>2.1</v>
      </c>
      <c r="GDN16" s="1075" t="s">
        <v>360</v>
      </c>
      <c r="GDO16" s="1073">
        <v>2.1</v>
      </c>
      <c r="GDP16" s="1075" t="s">
        <v>360</v>
      </c>
      <c r="GDQ16" s="1073">
        <v>2.1</v>
      </c>
      <c r="GDR16" s="1075" t="s">
        <v>360</v>
      </c>
      <c r="GDS16" s="1073">
        <v>2.1</v>
      </c>
      <c r="GDT16" s="1075" t="s">
        <v>360</v>
      </c>
      <c r="GDU16" s="1073">
        <v>2.1</v>
      </c>
      <c r="GDV16" s="1075" t="s">
        <v>360</v>
      </c>
      <c r="GDW16" s="1073">
        <v>2.1</v>
      </c>
      <c r="GDX16" s="1075" t="s">
        <v>360</v>
      </c>
      <c r="GDY16" s="1073">
        <v>2.1</v>
      </c>
      <c r="GDZ16" s="1075" t="s">
        <v>360</v>
      </c>
      <c r="GEA16" s="1073">
        <v>2.1</v>
      </c>
      <c r="GEB16" s="1075" t="s">
        <v>360</v>
      </c>
      <c r="GEC16" s="1073">
        <v>2.1</v>
      </c>
      <c r="GED16" s="1075" t="s">
        <v>360</v>
      </c>
      <c r="GEE16" s="1073">
        <v>2.1</v>
      </c>
      <c r="GEF16" s="1075" t="s">
        <v>360</v>
      </c>
      <c r="GEG16" s="1073">
        <v>2.1</v>
      </c>
      <c r="GEH16" s="1075" t="s">
        <v>360</v>
      </c>
      <c r="GEI16" s="1073">
        <v>2.1</v>
      </c>
      <c r="GEJ16" s="1075" t="s">
        <v>360</v>
      </c>
      <c r="GEK16" s="1073">
        <v>2.1</v>
      </c>
      <c r="GEL16" s="1075" t="s">
        <v>360</v>
      </c>
      <c r="GEM16" s="1073">
        <v>2.1</v>
      </c>
      <c r="GEN16" s="1075" t="s">
        <v>360</v>
      </c>
      <c r="GEO16" s="1073">
        <v>2.1</v>
      </c>
      <c r="GEP16" s="1075" t="s">
        <v>360</v>
      </c>
      <c r="GEQ16" s="1073">
        <v>2.1</v>
      </c>
      <c r="GER16" s="1075" t="s">
        <v>360</v>
      </c>
      <c r="GES16" s="1073">
        <v>2.1</v>
      </c>
      <c r="GET16" s="1075" t="s">
        <v>360</v>
      </c>
      <c r="GEU16" s="1073">
        <v>2.1</v>
      </c>
      <c r="GEV16" s="1075" t="s">
        <v>360</v>
      </c>
      <c r="GEW16" s="1073">
        <v>2.1</v>
      </c>
      <c r="GEX16" s="1075" t="s">
        <v>360</v>
      </c>
      <c r="GEY16" s="1073">
        <v>2.1</v>
      </c>
      <c r="GEZ16" s="1075" t="s">
        <v>360</v>
      </c>
      <c r="GFA16" s="1073">
        <v>2.1</v>
      </c>
      <c r="GFB16" s="1075" t="s">
        <v>360</v>
      </c>
      <c r="GFC16" s="1073">
        <v>2.1</v>
      </c>
      <c r="GFD16" s="1075" t="s">
        <v>360</v>
      </c>
      <c r="GFE16" s="1073">
        <v>2.1</v>
      </c>
      <c r="GFF16" s="1075" t="s">
        <v>360</v>
      </c>
      <c r="GFG16" s="1073">
        <v>2.1</v>
      </c>
      <c r="GFH16" s="1075" t="s">
        <v>360</v>
      </c>
      <c r="GFI16" s="1073">
        <v>2.1</v>
      </c>
      <c r="GFJ16" s="1075" t="s">
        <v>360</v>
      </c>
      <c r="GFK16" s="1073">
        <v>2.1</v>
      </c>
      <c r="GFL16" s="1075" t="s">
        <v>360</v>
      </c>
      <c r="GFM16" s="1073">
        <v>2.1</v>
      </c>
      <c r="GFN16" s="1075" t="s">
        <v>360</v>
      </c>
      <c r="GFO16" s="1073">
        <v>2.1</v>
      </c>
      <c r="GFP16" s="1075" t="s">
        <v>360</v>
      </c>
      <c r="GFQ16" s="1073">
        <v>2.1</v>
      </c>
      <c r="GFR16" s="1075" t="s">
        <v>360</v>
      </c>
      <c r="GFS16" s="1073">
        <v>2.1</v>
      </c>
      <c r="GFT16" s="1075" t="s">
        <v>360</v>
      </c>
      <c r="GFU16" s="1073">
        <v>2.1</v>
      </c>
      <c r="GFV16" s="1075" t="s">
        <v>360</v>
      </c>
      <c r="GFW16" s="1073">
        <v>2.1</v>
      </c>
      <c r="GFX16" s="1075" t="s">
        <v>360</v>
      </c>
      <c r="GFY16" s="1073">
        <v>2.1</v>
      </c>
      <c r="GFZ16" s="1075" t="s">
        <v>360</v>
      </c>
      <c r="GGA16" s="1073">
        <v>2.1</v>
      </c>
      <c r="GGB16" s="1075" t="s">
        <v>360</v>
      </c>
      <c r="GGC16" s="1073">
        <v>2.1</v>
      </c>
      <c r="GGD16" s="1075" t="s">
        <v>360</v>
      </c>
      <c r="GGE16" s="1073">
        <v>2.1</v>
      </c>
      <c r="GGF16" s="1075" t="s">
        <v>360</v>
      </c>
      <c r="GGG16" s="1073">
        <v>2.1</v>
      </c>
      <c r="GGH16" s="1075" t="s">
        <v>360</v>
      </c>
      <c r="GGI16" s="1073">
        <v>2.1</v>
      </c>
      <c r="GGJ16" s="1075" t="s">
        <v>360</v>
      </c>
      <c r="GGK16" s="1073">
        <v>2.1</v>
      </c>
      <c r="GGL16" s="1075" t="s">
        <v>360</v>
      </c>
      <c r="GGM16" s="1073">
        <v>2.1</v>
      </c>
      <c r="GGN16" s="1075" t="s">
        <v>360</v>
      </c>
      <c r="GGO16" s="1073">
        <v>2.1</v>
      </c>
      <c r="GGP16" s="1075" t="s">
        <v>360</v>
      </c>
      <c r="GGQ16" s="1073">
        <v>2.1</v>
      </c>
      <c r="GGR16" s="1075" t="s">
        <v>360</v>
      </c>
      <c r="GGS16" s="1073">
        <v>2.1</v>
      </c>
      <c r="GGT16" s="1075" t="s">
        <v>360</v>
      </c>
      <c r="GGU16" s="1073">
        <v>2.1</v>
      </c>
      <c r="GGV16" s="1075" t="s">
        <v>360</v>
      </c>
      <c r="GGW16" s="1073">
        <v>2.1</v>
      </c>
      <c r="GGX16" s="1075" t="s">
        <v>360</v>
      </c>
      <c r="GGY16" s="1073">
        <v>2.1</v>
      </c>
      <c r="GGZ16" s="1075" t="s">
        <v>360</v>
      </c>
      <c r="GHA16" s="1073">
        <v>2.1</v>
      </c>
      <c r="GHB16" s="1075" t="s">
        <v>360</v>
      </c>
      <c r="GHC16" s="1073">
        <v>2.1</v>
      </c>
      <c r="GHD16" s="1075" t="s">
        <v>360</v>
      </c>
      <c r="GHE16" s="1073">
        <v>2.1</v>
      </c>
      <c r="GHF16" s="1075" t="s">
        <v>360</v>
      </c>
      <c r="GHG16" s="1073">
        <v>2.1</v>
      </c>
      <c r="GHH16" s="1075" t="s">
        <v>360</v>
      </c>
      <c r="GHI16" s="1073">
        <v>2.1</v>
      </c>
      <c r="GHJ16" s="1075" t="s">
        <v>360</v>
      </c>
      <c r="GHK16" s="1073">
        <v>2.1</v>
      </c>
      <c r="GHL16" s="1075" t="s">
        <v>360</v>
      </c>
      <c r="GHM16" s="1073">
        <v>2.1</v>
      </c>
      <c r="GHN16" s="1075" t="s">
        <v>360</v>
      </c>
      <c r="GHO16" s="1073">
        <v>2.1</v>
      </c>
      <c r="GHP16" s="1075" t="s">
        <v>360</v>
      </c>
      <c r="GHQ16" s="1073">
        <v>2.1</v>
      </c>
      <c r="GHR16" s="1075" t="s">
        <v>360</v>
      </c>
      <c r="GHS16" s="1073">
        <v>2.1</v>
      </c>
      <c r="GHT16" s="1075" t="s">
        <v>360</v>
      </c>
      <c r="GHU16" s="1073">
        <v>2.1</v>
      </c>
      <c r="GHV16" s="1075" t="s">
        <v>360</v>
      </c>
      <c r="GHW16" s="1073">
        <v>2.1</v>
      </c>
      <c r="GHX16" s="1075" t="s">
        <v>360</v>
      </c>
      <c r="GHY16" s="1073">
        <v>2.1</v>
      </c>
      <c r="GHZ16" s="1075" t="s">
        <v>360</v>
      </c>
      <c r="GIA16" s="1073">
        <v>2.1</v>
      </c>
      <c r="GIB16" s="1075" t="s">
        <v>360</v>
      </c>
      <c r="GIC16" s="1073">
        <v>2.1</v>
      </c>
      <c r="GID16" s="1075" t="s">
        <v>360</v>
      </c>
      <c r="GIE16" s="1073">
        <v>2.1</v>
      </c>
      <c r="GIF16" s="1075" t="s">
        <v>360</v>
      </c>
      <c r="GIG16" s="1073">
        <v>2.1</v>
      </c>
      <c r="GIH16" s="1075" t="s">
        <v>360</v>
      </c>
      <c r="GII16" s="1073">
        <v>2.1</v>
      </c>
      <c r="GIJ16" s="1075" t="s">
        <v>360</v>
      </c>
      <c r="GIK16" s="1073">
        <v>2.1</v>
      </c>
      <c r="GIL16" s="1075" t="s">
        <v>360</v>
      </c>
      <c r="GIM16" s="1073">
        <v>2.1</v>
      </c>
      <c r="GIN16" s="1075" t="s">
        <v>360</v>
      </c>
      <c r="GIO16" s="1073">
        <v>2.1</v>
      </c>
      <c r="GIP16" s="1075" t="s">
        <v>360</v>
      </c>
      <c r="GIQ16" s="1073">
        <v>2.1</v>
      </c>
      <c r="GIR16" s="1075" t="s">
        <v>360</v>
      </c>
      <c r="GIS16" s="1073">
        <v>2.1</v>
      </c>
      <c r="GIT16" s="1075" t="s">
        <v>360</v>
      </c>
      <c r="GIU16" s="1073">
        <v>2.1</v>
      </c>
      <c r="GIV16" s="1075" t="s">
        <v>360</v>
      </c>
      <c r="GIW16" s="1073">
        <v>2.1</v>
      </c>
      <c r="GIX16" s="1075" t="s">
        <v>360</v>
      </c>
      <c r="GIY16" s="1073">
        <v>2.1</v>
      </c>
      <c r="GIZ16" s="1075" t="s">
        <v>360</v>
      </c>
      <c r="GJA16" s="1073">
        <v>2.1</v>
      </c>
      <c r="GJB16" s="1075" t="s">
        <v>360</v>
      </c>
      <c r="GJC16" s="1073">
        <v>2.1</v>
      </c>
      <c r="GJD16" s="1075" t="s">
        <v>360</v>
      </c>
      <c r="GJE16" s="1073">
        <v>2.1</v>
      </c>
      <c r="GJF16" s="1075" t="s">
        <v>360</v>
      </c>
      <c r="GJG16" s="1073">
        <v>2.1</v>
      </c>
      <c r="GJH16" s="1075" t="s">
        <v>360</v>
      </c>
      <c r="GJI16" s="1073">
        <v>2.1</v>
      </c>
      <c r="GJJ16" s="1075" t="s">
        <v>360</v>
      </c>
      <c r="GJK16" s="1073">
        <v>2.1</v>
      </c>
      <c r="GJL16" s="1075" t="s">
        <v>360</v>
      </c>
      <c r="GJM16" s="1073">
        <v>2.1</v>
      </c>
      <c r="GJN16" s="1075" t="s">
        <v>360</v>
      </c>
      <c r="GJO16" s="1073">
        <v>2.1</v>
      </c>
      <c r="GJP16" s="1075" t="s">
        <v>360</v>
      </c>
      <c r="GJQ16" s="1073">
        <v>2.1</v>
      </c>
      <c r="GJR16" s="1075" t="s">
        <v>360</v>
      </c>
      <c r="GJS16" s="1073">
        <v>2.1</v>
      </c>
      <c r="GJT16" s="1075" t="s">
        <v>360</v>
      </c>
      <c r="GJU16" s="1073">
        <v>2.1</v>
      </c>
      <c r="GJV16" s="1075" t="s">
        <v>360</v>
      </c>
      <c r="GJW16" s="1073">
        <v>2.1</v>
      </c>
      <c r="GJX16" s="1075" t="s">
        <v>360</v>
      </c>
      <c r="GJY16" s="1073">
        <v>2.1</v>
      </c>
      <c r="GJZ16" s="1075" t="s">
        <v>360</v>
      </c>
      <c r="GKA16" s="1073">
        <v>2.1</v>
      </c>
      <c r="GKB16" s="1075" t="s">
        <v>360</v>
      </c>
      <c r="GKC16" s="1073">
        <v>2.1</v>
      </c>
      <c r="GKD16" s="1075" t="s">
        <v>360</v>
      </c>
      <c r="GKE16" s="1073">
        <v>2.1</v>
      </c>
      <c r="GKF16" s="1075" t="s">
        <v>360</v>
      </c>
      <c r="GKG16" s="1073">
        <v>2.1</v>
      </c>
      <c r="GKH16" s="1075" t="s">
        <v>360</v>
      </c>
      <c r="GKI16" s="1073">
        <v>2.1</v>
      </c>
      <c r="GKJ16" s="1075" t="s">
        <v>360</v>
      </c>
      <c r="GKK16" s="1073">
        <v>2.1</v>
      </c>
      <c r="GKL16" s="1075" t="s">
        <v>360</v>
      </c>
      <c r="GKM16" s="1073">
        <v>2.1</v>
      </c>
      <c r="GKN16" s="1075" t="s">
        <v>360</v>
      </c>
      <c r="GKO16" s="1073">
        <v>2.1</v>
      </c>
      <c r="GKP16" s="1075" t="s">
        <v>360</v>
      </c>
      <c r="GKQ16" s="1073">
        <v>2.1</v>
      </c>
      <c r="GKR16" s="1075" t="s">
        <v>360</v>
      </c>
      <c r="GKS16" s="1073">
        <v>2.1</v>
      </c>
      <c r="GKT16" s="1075" t="s">
        <v>360</v>
      </c>
      <c r="GKU16" s="1073">
        <v>2.1</v>
      </c>
      <c r="GKV16" s="1075" t="s">
        <v>360</v>
      </c>
      <c r="GKW16" s="1073">
        <v>2.1</v>
      </c>
      <c r="GKX16" s="1075" t="s">
        <v>360</v>
      </c>
      <c r="GKY16" s="1073">
        <v>2.1</v>
      </c>
      <c r="GKZ16" s="1075" t="s">
        <v>360</v>
      </c>
      <c r="GLA16" s="1073">
        <v>2.1</v>
      </c>
      <c r="GLB16" s="1075" t="s">
        <v>360</v>
      </c>
      <c r="GLC16" s="1073">
        <v>2.1</v>
      </c>
      <c r="GLD16" s="1075" t="s">
        <v>360</v>
      </c>
      <c r="GLE16" s="1073">
        <v>2.1</v>
      </c>
      <c r="GLF16" s="1075" t="s">
        <v>360</v>
      </c>
      <c r="GLG16" s="1073">
        <v>2.1</v>
      </c>
      <c r="GLH16" s="1075" t="s">
        <v>360</v>
      </c>
      <c r="GLI16" s="1073">
        <v>2.1</v>
      </c>
      <c r="GLJ16" s="1075" t="s">
        <v>360</v>
      </c>
      <c r="GLK16" s="1073">
        <v>2.1</v>
      </c>
      <c r="GLL16" s="1075" t="s">
        <v>360</v>
      </c>
      <c r="GLM16" s="1073">
        <v>2.1</v>
      </c>
      <c r="GLN16" s="1075" t="s">
        <v>360</v>
      </c>
      <c r="GLO16" s="1073">
        <v>2.1</v>
      </c>
      <c r="GLP16" s="1075" t="s">
        <v>360</v>
      </c>
      <c r="GLQ16" s="1073">
        <v>2.1</v>
      </c>
      <c r="GLR16" s="1075" t="s">
        <v>360</v>
      </c>
      <c r="GLS16" s="1073">
        <v>2.1</v>
      </c>
      <c r="GLT16" s="1075" t="s">
        <v>360</v>
      </c>
      <c r="GLU16" s="1073">
        <v>2.1</v>
      </c>
      <c r="GLV16" s="1075" t="s">
        <v>360</v>
      </c>
      <c r="GLW16" s="1073">
        <v>2.1</v>
      </c>
      <c r="GLX16" s="1075" t="s">
        <v>360</v>
      </c>
      <c r="GLY16" s="1073">
        <v>2.1</v>
      </c>
      <c r="GLZ16" s="1075" t="s">
        <v>360</v>
      </c>
      <c r="GMA16" s="1073">
        <v>2.1</v>
      </c>
      <c r="GMB16" s="1075" t="s">
        <v>360</v>
      </c>
      <c r="GMC16" s="1073">
        <v>2.1</v>
      </c>
      <c r="GMD16" s="1075" t="s">
        <v>360</v>
      </c>
      <c r="GME16" s="1073">
        <v>2.1</v>
      </c>
      <c r="GMF16" s="1075" t="s">
        <v>360</v>
      </c>
      <c r="GMG16" s="1073">
        <v>2.1</v>
      </c>
      <c r="GMH16" s="1075" t="s">
        <v>360</v>
      </c>
      <c r="GMI16" s="1073">
        <v>2.1</v>
      </c>
      <c r="GMJ16" s="1075" t="s">
        <v>360</v>
      </c>
      <c r="GMK16" s="1073">
        <v>2.1</v>
      </c>
      <c r="GML16" s="1075" t="s">
        <v>360</v>
      </c>
      <c r="GMM16" s="1073">
        <v>2.1</v>
      </c>
      <c r="GMN16" s="1075" t="s">
        <v>360</v>
      </c>
      <c r="GMO16" s="1073">
        <v>2.1</v>
      </c>
      <c r="GMP16" s="1075" t="s">
        <v>360</v>
      </c>
      <c r="GMQ16" s="1073">
        <v>2.1</v>
      </c>
      <c r="GMR16" s="1075" t="s">
        <v>360</v>
      </c>
      <c r="GMS16" s="1073">
        <v>2.1</v>
      </c>
      <c r="GMT16" s="1075" t="s">
        <v>360</v>
      </c>
      <c r="GMU16" s="1073">
        <v>2.1</v>
      </c>
      <c r="GMV16" s="1075" t="s">
        <v>360</v>
      </c>
      <c r="GMW16" s="1073">
        <v>2.1</v>
      </c>
      <c r="GMX16" s="1075" t="s">
        <v>360</v>
      </c>
      <c r="GMY16" s="1073">
        <v>2.1</v>
      </c>
      <c r="GMZ16" s="1075" t="s">
        <v>360</v>
      </c>
      <c r="GNA16" s="1073">
        <v>2.1</v>
      </c>
      <c r="GNB16" s="1075" t="s">
        <v>360</v>
      </c>
      <c r="GNC16" s="1073">
        <v>2.1</v>
      </c>
      <c r="GND16" s="1075" t="s">
        <v>360</v>
      </c>
      <c r="GNE16" s="1073">
        <v>2.1</v>
      </c>
      <c r="GNF16" s="1075" t="s">
        <v>360</v>
      </c>
      <c r="GNG16" s="1073">
        <v>2.1</v>
      </c>
      <c r="GNH16" s="1075" t="s">
        <v>360</v>
      </c>
      <c r="GNI16" s="1073">
        <v>2.1</v>
      </c>
      <c r="GNJ16" s="1075" t="s">
        <v>360</v>
      </c>
      <c r="GNK16" s="1073">
        <v>2.1</v>
      </c>
      <c r="GNL16" s="1075" t="s">
        <v>360</v>
      </c>
      <c r="GNM16" s="1073">
        <v>2.1</v>
      </c>
      <c r="GNN16" s="1075" t="s">
        <v>360</v>
      </c>
      <c r="GNO16" s="1073">
        <v>2.1</v>
      </c>
      <c r="GNP16" s="1075" t="s">
        <v>360</v>
      </c>
      <c r="GNQ16" s="1073">
        <v>2.1</v>
      </c>
      <c r="GNR16" s="1075" t="s">
        <v>360</v>
      </c>
      <c r="GNS16" s="1073">
        <v>2.1</v>
      </c>
      <c r="GNT16" s="1075" t="s">
        <v>360</v>
      </c>
      <c r="GNU16" s="1073">
        <v>2.1</v>
      </c>
      <c r="GNV16" s="1075" t="s">
        <v>360</v>
      </c>
      <c r="GNW16" s="1073">
        <v>2.1</v>
      </c>
      <c r="GNX16" s="1075" t="s">
        <v>360</v>
      </c>
      <c r="GNY16" s="1073">
        <v>2.1</v>
      </c>
      <c r="GNZ16" s="1075" t="s">
        <v>360</v>
      </c>
      <c r="GOA16" s="1073">
        <v>2.1</v>
      </c>
      <c r="GOB16" s="1075" t="s">
        <v>360</v>
      </c>
      <c r="GOC16" s="1073">
        <v>2.1</v>
      </c>
      <c r="GOD16" s="1075" t="s">
        <v>360</v>
      </c>
      <c r="GOE16" s="1073">
        <v>2.1</v>
      </c>
      <c r="GOF16" s="1075" t="s">
        <v>360</v>
      </c>
      <c r="GOG16" s="1073">
        <v>2.1</v>
      </c>
      <c r="GOH16" s="1075" t="s">
        <v>360</v>
      </c>
      <c r="GOI16" s="1073">
        <v>2.1</v>
      </c>
      <c r="GOJ16" s="1075" t="s">
        <v>360</v>
      </c>
      <c r="GOK16" s="1073">
        <v>2.1</v>
      </c>
      <c r="GOL16" s="1075" t="s">
        <v>360</v>
      </c>
      <c r="GOM16" s="1073">
        <v>2.1</v>
      </c>
      <c r="GON16" s="1075" t="s">
        <v>360</v>
      </c>
      <c r="GOO16" s="1073">
        <v>2.1</v>
      </c>
      <c r="GOP16" s="1075" t="s">
        <v>360</v>
      </c>
      <c r="GOQ16" s="1073">
        <v>2.1</v>
      </c>
      <c r="GOR16" s="1075" t="s">
        <v>360</v>
      </c>
      <c r="GOS16" s="1073">
        <v>2.1</v>
      </c>
      <c r="GOT16" s="1075" t="s">
        <v>360</v>
      </c>
      <c r="GOU16" s="1073">
        <v>2.1</v>
      </c>
      <c r="GOV16" s="1075" t="s">
        <v>360</v>
      </c>
      <c r="GOW16" s="1073">
        <v>2.1</v>
      </c>
      <c r="GOX16" s="1075" t="s">
        <v>360</v>
      </c>
      <c r="GOY16" s="1073">
        <v>2.1</v>
      </c>
      <c r="GOZ16" s="1075" t="s">
        <v>360</v>
      </c>
      <c r="GPA16" s="1073">
        <v>2.1</v>
      </c>
      <c r="GPB16" s="1075" t="s">
        <v>360</v>
      </c>
      <c r="GPC16" s="1073">
        <v>2.1</v>
      </c>
      <c r="GPD16" s="1075" t="s">
        <v>360</v>
      </c>
      <c r="GPE16" s="1073">
        <v>2.1</v>
      </c>
      <c r="GPF16" s="1075" t="s">
        <v>360</v>
      </c>
      <c r="GPG16" s="1073">
        <v>2.1</v>
      </c>
      <c r="GPH16" s="1075" t="s">
        <v>360</v>
      </c>
      <c r="GPI16" s="1073">
        <v>2.1</v>
      </c>
      <c r="GPJ16" s="1075" t="s">
        <v>360</v>
      </c>
      <c r="GPK16" s="1073">
        <v>2.1</v>
      </c>
      <c r="GPL16" s="1075" t="s">
        <v>360</v>
      </c>
      <c r="GPM16" s="1073">
        <v>2.1</v>
      </c>
      <c r="GPN16" s="1075" t="s">
        <v>360</v>
      </c>
      <c r="GPO16" s="1073">
        <v>2.1</v>
      </c>
      <c r="GPP16" s="1075" t="s">
        <v>360</v>
      </c>
      <c r="GPQ16" s="1073">
        <v>2.1</v>
      </c>
      <c r="GPR16" s="1075" t="s">
        <v>360</v>
      </c>
      <c r="GPS16" s="1073">
        <v>2.1</v>
      </c>
      <c r="GPT16" s="1075" t="s">
        <v>360</v>
      </c>
      <c r="GPU16" s="1073">
        <v>2.1</v>
      </c>
      <c r="GPV16" s="1075" t="s">
        <v>360</v>
      </c>
      <c r="GPW16" s="1073">
        <v>2.1</v>
      </c>
      <c r="GPX16" s="1075" t="s">
        <v>360</v>
      </c>
      <c r="GPY16" s="1073">
        <v>2.1</v>
      </c>
      <c r="GPZ16" s="1075" t="s">
        <v>360</v>
      </c>
      <c r="GQA16" s="1073">
        <v>2.1</v>
      </c>
      <c r="GQB16" s="1075" t="s">
        <v>360</v>
      </c>
      <c r="GQC16" s="1073">
        <v>2.1</v>
      </c>
      <c r="GQD16" s="1075" t="s">
        <v>360</v>
      </c>
      <c r="GQE16" s="1073">
        <v>2.1</v>
      </c>
      <c r="GQF16" s="1075" t="s">
        <v>360</v>
      </c>
      <c r="GQG16" s="1073">
        <v>2.1</v>
      </c>
      <c r="GQH16" s="1075" t="s">
        <v>360</v>
      </c>
      <c r="GQI16" s="1073">
        <v>2.1</v>
      </c>
      <c r="GQJ16" s="1075" t="s">
        <v>360</v>
      </c>
      <c r="GQK16" s="1073">
        <v>2.1</v>
      </c>
      <c r="GQL16" s="1075" t="s">
        <v>360</v>
      </c>
      <c r="GQM16" s="1073">
        <v>2.1</v>
      </c>
      <c r="GQN16" s="1075" t="s">
        <v>360</v>
      </c>
      <c r="GQO16" s="1073">
        <v>2.1</v>
      </c>
      <c r="GQP16" s="1075" t="s">
        <v>360</v>
      </c>
      <c r="GQQ16" s="1073">
        <v>2.1</v>
      </c>
      <c r="GQR16" s="1075" t="s">
        <v>360</v>
      </c>
      <c r="GQS16" s="1073">
        <v>2.1</v>
      </c>
      <c r="GQT16" s="1075" t="s">
        <v>360</v>
      </c>
      <c r="GQU16" s="1073">
        <v>2.1</v>
      </c>
      <c r="GQV16" s="1075" t="s">
        <v>360</v>
      </c>
      <c r="GQW16" s="1073">
        <v>2.1</v>
      </c>
      <c r="GQX16" s="1075" t="s">
        <v>360</v>
      </c>
      <c r="GQY16" s="1073">
        <v>2.1</v>
      </c>
      <c r="GQZ16" s="1075" t="s">
        <v>360</v>
      </c>
      <c r="GRA16" s="1073">
        <v>2.1</v>
      </c>
      <c r="GRB16" s="1075" t="s">
        <v>360</v>
      </c>
      <c r="GRC16" s="1073">
        <v>2.1</v>
      </c>
      <c r="GRD16" s="1075" t="s">
        <v>360</v>
      </c>
      <c r="GRE16" s="1073">
        <v>2.1</v>
      </c>
      <c r="GRF16" s="1075" t="s">
        <v>360</v>
      </c>
      <c r="GRG16" s="1073">
        <v>2.1</v>
      </c>
      <c r="GRH16" s="1075" t="s">
        <v>360</v>
      </c>
      <c r="GRI16" s="1073">
        <v>2.1</v>
      </c>
      <c r="GRJ16" s="1075" t="s">
        <v>360</v>
      </c>
      <c r="GRK16" s="1073">
        <v>2.1</v>
      </c>
      <c r="GRL16" s="1075" t="s">
        <v>360</v>
      </c>
      <c r="GRM16" s="1073">
        <v>2.1</v>
      </c>
      <c r="GRN16" s="1075" t="s">
        <v>360</v>
      </c>
      <c r="GRO16" s="1073">
        <v>2.1</v>
      </c>
      <c r="GRP16" s="1075" t="s">
        <v>360</v>
      </c>
      <c r="GRQ16" s="1073">
        <v>2.1</v>
      </c>
      <c r="GRR16" s="1075" t="s">
        <v>360</v>
      </c>
      <c r="GRS16" s="1073">
        <v>2.1</v>
      </c>
      <c r="GRT16" s="1075" t="s">
        <v>360</v>
      </c>
      <c r="GRU16" s="1073">
        <v>2.1</v>
      </c>
      <c r="GRV16" s="1075" t="s">
        <v>360</v>
      </c>
      <c r="GRW16" s="1073">
        <v>2.1</v>
      </c>
      <c r="GRX16" s="1075" t="s">
        <v>360</v>
      </c>
      <c r="GRY16" s="1073">
        <v>2.1</v>
      </c>
      <c r="GRZ16" s="1075" t="s">
        <v>360</v>
      </c>
      <c r="GSA16" s="1073">
        <v>2.1</v>
      </c>
      <c r="GSB16" s="1075" t="s">
        <v>360</v>
      </c>
      <c r="GSC16" s="1073">
        <v>2.1</v>
      </c>
      <c r="GSD16" s="1075" t="s">
        <v>360</v>
      </c>
      <c r="GSE16" s="1073">
        <v>2.1</v>
      </c>
      <c r="GSF16" s="1075" t="s">
        <v>360</v>
      </c>
      <c r="GSG16" s="1073">
        <v>2.1</v>
      </c>
      <c r="GSH16" s="1075" t="s">
        <v>360</v>
      </c>
      <c r="GSI16" s="1073">
        <v>2.1</v>
      </c>
      <c r="GSJ16" s="1075" t="s">
        <v>360</v>
      </c>
      <c r="GSK16" s="1073">
        <v>2.1</v>
      </c>
      <c r="GSL16" s="1075" t="s">
        <v>360</v>
      </c>
      <c r="GSM16" s="1073">
        <v>2.1</v>
      </c>
      <c r="GSN16" s="1075" t="s">
        <v>360</v>
      </c>
      <c r="GSO16" s="1073">
        <v>2.1</v>
      </c>
      <c r="GSP16" s="1075" t="s">
        <v>360</v>
      </c>
      <c r="GSQ16" s="1073">
        <v>2.1</v>
      </c>
      <c r="GSR16" s="1075" t="s">
        <v>360</v>
      </c>
      <c r="GSS16" s="1073">
        <v>2.1</v>
      </c>
      <c r="GST16" s="1075" t="s">
        <v>360</v>
      </c>
      <c r="GSU16" s="1073">
        <v>2.1</v>
      </c>
      <c r="GSV16" s="1075" t="s">
        <v>360</v>
      </c>
      <c r="GSW16" s="1073">
        <v>2.1</v>
      </c>
      <c r="GSX16" s="1075" t="s">
        <v>360</v>
      </c>
      <c r="GSY16" s="1073">
        <v>2.1</v>
      </c>
      <c r="GSZ16" s="1075" t="s">
        <v>360</v>
      </c>
      <c r="GTA16" s="1073">
        <v>2.1</v>
      </c>
      <c r="GTB16" s="1075" t="s">
        <v>360</v>
      </c>
      <c r="GTC16" s="1073">
        <v>2.1</v>
      </c>
      <c r="GTD16" s="1075" t="s">
        <v>360</v>
      </c>
      <c r="GTE16" s="1073">
        <v>2.1</v>
      </c>
      <c r="GTF16" s="1075" t="s">
        <v>360</v>
      </c>
      <c r="GTG16" s="1073">
        <v>2.1</v>
      </c>
      <c r="GTH16" s="1075" t="s">
        <v>360</v>
      </c>
      <c r="GTI16" s="1073">
        <v>2.1</v>
      </c>
      <c r="GTJ16" s="1075" t="s">
        <v>360</v>
      </c>
      <c r="GTK16" s="1073">
        <v>2.1</v>
      </c>
      <c r="GTL16" s="1075" t="s">
        <v>360</v>
      </c>
      <c r="GTM16" s="1073">
        <v>2.1</v>
      </c>
      <c r="GTN16" s="1075" t="s">
        <v>360</v>
      </c>
      <c r="GTO16" s="1073">
        <v>2.1</v>
      </c>
      <c r="GTP16" s="1075" t="s">
        <v>360</v>
      </c>
      <c r="GTQ16" s="1073">
        <v>2.1</v>
      </c>
      <c r="GTR16" s="1075" t="s">
        <v>360</v>
      </c>
      <c r="GTS16" s="1073">
        <v>2.1</v>
      </c>
      <c r="GTT16" s="1075" t="s">
        <v>360</v>
      </c>
      <c r="GTU16" s="1073">
        <v>2.1</v>
      </c>
      <c r="GTV16" s="1075" t="s">
        <v>360</v>
      </c>
      <c r="GTW16" s="1073">
        <v>2.1</v>
      </c>
      <c r="GTX16" s="1075" t="s">
        <v>360</v>
      </c>
      <c r="GTY16" s="1073">
        <v>2.1</v>
      </c>
      <c r="GTZ16" s="1075" t="s">
        <v>360</v>
      </c>
      <c r="GUA16" s="1073">
        <v>2.1</v>
      </c>
      <c r="GUB16" s="1075" t="s">
        <v>360</v>
      </c>
      <c r="GUC16" s="1073">
        <v>2.1</v>
      </c>
      <c r="GUD16" s="1075" t="s">
        <v>360</v>
      </c>
      <c r="GUE16" s="1073">
        <v>2.1</v>
      </c>
      <c r="GUF16" s="1075" t="s">
        <v>360</v>
      </c>
      <c r="GUG16" s="1073">
        <v>2.1</v>
      </c>
      <c r="GUH16" s="1075" t="s">
        <v>360</v>
      </c>
      <c r="GUI16" s="1073">
        <v>2.1</v>
      </c>
      <c r="GUJ16" s="1075" t="s">
        <v>360</v>
      </c>
      <c r="GUK16" s="1073">
        <v>2.1</v>
      </c>
      <c r="GUL16" s="1075" t="s">
        <v>360</v>
      </c>
      <c r="GUM16" s="1073">
        <v>2.1</v>
      </c>
      <c r="GUN16" s="1075" t="s">
        <v>360</v>
      </c>
      <c r="GUO16" s="1073">
        <v>2.1</v>
      </c>
      <c r="GUP16" s="1075" t="s">
        <v>360</v>
      </c>
      <c r="GUQ16" s="1073">
        <v>2.1</v>
      </c>
      <c r="GUR16" s="1075" t="s">
        <v>360</v>
      </c>
      <c r="GUS16" s="1073">
        <v>2.1</v>
      </c>
      <c r="GUT16" s="1075" t="s">
        <v>360</v>
      </c>
      <c r="GUU16" s="1073">
        <v>2.1</v>
      </c>
      <c r="GUV16" s="1075" t="s">
        <v>360</v>
      </c>
      <c r="GUW16" s="1073">
        <v>2.1</v>
      </c>
      <c r="GUX16" s="1075" t="s">
        <v>360</v>
      </c>
      <c r="GUY16" s="1073">
        <v>2.1</v>
      </c>
      <c r="GUZ16" s="1075" t="s">
        <v>360</v>
      </c>
      <c r="GVA16" s="1073">
        <v>2.1</v>
      </c>
      <c r="GVB16" s="1075" t="s">
        <v>360</v>
      </c>
      <c r="GVC16" s="1073">
        <v>2.1</v>
      </c>
      <c r="GVD16" s="1075" t="s">
        <v>360</v>
      </c>
      <c r="GVE16" s="1073">
        <v>2.1</v>
      </c>
      <c r="GVF16" s="1075" t="s">
        <v>360</v>
      </c>
      <c r="GVG16" s="1073">
        <v>2.1</v>
      </c>
      <c r="GVH16" s="1075" t="s">
        <v>360</v>
      </c>
      <c r="GVI16" s="1073">
        <v>2.1</v>
      </c>
      <c r="GVJ16" s="1075" t="s">
        <v>360</v>
      </c>
      <c r="GVK16" s="1073">
        <v>2.1</v>
      </c>
      <c r="GVL16" s="1075" t="s">
        <v>360</v>
      </c>
      <c r="GVM16" s="1073">
        <v>2.1</v>
      </c>
      <c r="GVN16" s="1075" t="s">
        <v>360</v>
      </c>
      <c r="GVO16" s="1073">
        <v>2.1</v>
      </c>
      <c r="GVP16" s="1075" t="s">
        <v>360</v>
      </c>
      <c r="GVQ16" s="1073">
        <v>2.1</v>
      </c>
      <c r="GVR16" s="1075" t="s">
        <v>360</v>
      </c>
      <c r="GVS16" s="1073">
        <v>2.1</v>
      </c>
      <c r="GVT16" s="1075" t="s">
        <v>360</v>
      </c>
      <c r="GVU16" s="1073">
        <v>2.1</v>
      </c>
      <c r="GVV16" s="1075" t="s">
        <v>360</v>
      </c>
      <c r="GVW16" s="1073">
        <v>2.1</v>
      </c>
      <c r="GVX16" s="1075" t="s">
        <v>360</v>
      </c>
      <c r="GVY16" s="1073">
        <v>2.1</v>
      </c>
      <c r="GVZ16" s="1075" t="s">
        <v>360</v>
      </c>
      <c r="GWA16" s="1073">
        <v>2.1</v>
      </c>
      <c r="GWB16" s="1075" t="s">
        <v>360</v>
      </c>
      <c r="GWC16" s="1073">
        <v>2.1</v>
      </c>
      <c r="GWD16" s="1075" t="s">
        <v>360</v>
      </c>
      <c r="GWE16" s="1073">
        <v>2.1</v>
      </c>
      <c r="GWF16" s="1075" t="s">
        <v>360</v>
      </c>
      <c r="GWG16" s="1073">
        <v>2.1</v>
      </c>
      <c r="GWH16" s="1075" t="s">
        <v>360</v>
      </c>
      <c r="GWI16" s="1073">
        <v>2.1</v>
      </c>
      <c r="GWJ16" s="1075" t="s">
        <v>360</v>
      </c>
      <c r="GWK16" s="1073">
        <v>2.1</v>
      </c>
      <c r="GWL16" s="1075" t="s">
        <v>360</v>
      </c>
      <c r="GWM16" s="1073">
        <v>2.1</v>
      </c>
      <c r="GWN16" s="1075" t="s">
        <v>360</v>
      </c>
      <c r="GWO16" s="1073">
        <v>2.1</v>
      </c>
      <c r="GWP16" s="1075" t="s">
        <v>360</v>
      </c>
      <c r="GWQ16" s="1073">
        <v>2.1</v>
      </c>
      <c r="GWR16" s="1075" t="s">
        <v>360</v>
      </c>
      <c r="GWS16" s="1073">
        <v>2.1</v>
      </c>
      <c r="GWT16" s="1075" t="s">
        <v>360</v>
      </c>
      <c r="GWU16" s="1073">
        <v>2.1</v>
      </c>
      <c r="GWV16" s="1075" t="s">
        <v>360</v>
      </c>
      <c r="GWW16" s="1073">
        <v>2.1</v>
      </c>
      <c r="GWX16" s="1075" t="s">
        <v>360</v>
      </c>
      <c r="GWY16" s="1073">
        <v>2.1</v>
      </c>
      <c r="GWZ16" s="1075" t="s">
        <v>360</v>
      </c>
      <c r="GXA16" s="1073">
        <v>2.1</v>
      </c>
      <c r="GXB16" s="1075" t="s">
        <v>360</v>
      </c>
      <c r="GXC16" s="1073">
        <v>2.1</v>
      </c>
      <c r="GXD16" s="1075" t="s">
        <v>360</v>
      </c>
      <c r="GXE16" s="1073">
        <v>2.1</v>
      </c>
      <c r="GXF16" s="1075" t="s">
        <v>360</v>
      </c>
      <c r="GXG16" s="1073">
        <v>2.1</v>
      </c>
      <c r="GXH16" s="1075" t="s">
        <v>360</v>
      </c>
      <c r="GXI16" s="1073">
        <v>2.1</v>
      </c>
      <c r="GXJ16" s="1075" t="s">
        <v>360</v>
      </c>
      <c r="GXK16" s="1073">
        <v>2.1</v>
      </c>
      <c r="GXL16" s="1075" t="s">
        <v>360</v>
      </c>
      <c r="GXM16" s="1073">
        <v>2.1</v>
      </c>
      <c r="GXN16" s="1075" t="s">
        <v>360</v>
      </c>
      <c r="GXO16" s="1073">
        <v>2.1</v>
      </c>
      <c r="GXP16" s="1075" t="s">
        <v>360</v>
      </c>
      <c r="GXQ16" s="1073">
        <v>2.1</v>
      </c>
      <c r="GXR16" s="1075" t="s">
        <v>360</v>
      </c>
      <c r="GXS16" s="1073">
        <v>2.1</v>
      </c>
      <c r="GXT16" s="1075" t="s">
        <v>360</v>
      </c>
      <c r="GXU16" s="1073">
        <v>2.1</v>
      </c>
      <c r="GXV16" s="1075" t="s">
        <v>360</v>
      </c>
      <c r="GXW16" s="1073">
        <v>2.1</v>
      </c>
      <c r="GXX16" s="1075" t="s">
        <v>360</v>
      </c>
      <c r="GXY16" s="1073">
        <v>2.1</v>
      </c>
      <c r="GXZ16" s="1075" t="s">
        <v>360</v>
      </c>
      <c r="GYA16" s="1073">
        <v>2.1</v>
      </c>
      <c r="GYB16" s="1075" t="s">
        <v>360</v>
      </c>
      <c r="GYC16" s="1073">
        <v>2.1</v>
      </c>
      <c r="GYD16" s="1075" t="s">
        <v>360</v>
      </c>
      <c r="GYE16" s="1073">
        <v>2.1</v>
      </c>
      <c r="GYF16" s="1075" t="s">
        <v>360</v>
      </c>
      <c r="GYG16" s="1073">
        <v>2.1</v>
      </c>
      <c r="GYH16" s="1075" t="s">
        <v>360</v>
      </c>
      <c r="GYI16" s="1073">
        <v>2.1</v>
      </c>
      <c r="GYJ16" s="1075" t="s">
        <v>360</v>
      </c>
      <c r="GYK16" s="1073">
        <v>2.1</v>
      </c>
      <c r="GYL16" s="1075" t="s">
        <v>360</v>
      </c>
      <c r="GYM16" s="1073">
        <v>2.1</v>
      </c>
      <c r="GYN16" s="1075" t="s">
        <v>360</v>
      </c>
      <c r="GYO16" s="1073">
        <v>2.1</v>
      </c>
      <c r="GYP16" s="1075" t="s">
        <v>360</v>
      </c>
      <c r="GYQ16" s="1073">
        <v>2.1</v>
      </c>
      <c r="GYR16" s="1075" t="s">
        <v>360</v>
      </c>
      <c r="GYS16" s="1073">
        <v>2.1</v>
      </c>
      <c r="GYT16" s="1075" t="s">
        <v>360</v>
      </c>
      <c r="GYU16" s="1073">
        <v>2.1</v>
      </c>
      <c r="GYV16" s="1075" t="s">
        <v>360</v>
      </c>
      <c r="GYW16" s="1073">
        <v>2.1</v>
      </c>
      <c r="GYX16" s="1075" t="s">
        <v>360</v>
      </c>
      <c r="GYY16" s="1073">
        <v>2.1</v>
      </c>
      <c r="GYZ16" s="1075" t="s">
        <v>360</v>
      </c>
      <c r="GZA16" s="1073">
        <v>2.1</v>
      </c>
      <c r="GZB16" s="1075" t="s">
        <v>360</v>
      </c>
      <c r="GZC16" s="1073">
        <v>2.1</v>
      </c>
      <c r="GZD16" s="1075" t="s">
        <v>360</v>
      </c>
      <c r="GZE16" s="1073">
        <v>2.1</v>
      </c>
      <c r="GZF16" s="1075" t="s">
        <v>360</v>
      </c>
      <c r="GZG16" s="1073">
        <v>2.1</v>
      </c>
      <c r="GZH16" s="1075" t="s">
        <v>360</v>
      </c>
      <c r="GZI16" s="1073">
        <v>2.1</v>
      </c>
      <c r="GZJ16" s="1075" t="s">
        <v>360</v>
      </c>
      <c r="GZK16" s="1073">
        <v>2.1</v>
      </c>
      <c r="GZL16" s="1075" t="s">
        <v>360</v>
      </c>
      <c r="GZM16" s="1073">
        <v>2.1</v>
      </c>
      <c r="GZN16" s="1075" t="s">
        <v>360</v>
      </c>
      <c r="GZO16" s="1073">
        <v>2.1</v>
      </c>
      <c r="GZP16" s="1075" t="s">
        <v>360</v>
      </c>
      <c r="GZQ16" s="1073">
        <v>2.1</v>
      </c>
      <c r="GZR16" s="1075" t="s">
        <v>360</v>
      </c>
      <c r="GZS16" s="1073">
        <v>2.1</v>
      </c>
      <c r="GZT16" s="1075" t="s">
        <v>360</v>
      </c>
      <c r="GZU16" s="1073">
        <v>2.1</v>
      </c>
      <c r="GZV16" s="1075" t="s">
        <v>360</v>
      </c>
      <c r="GZW16" s="1073">
        <v>2.1</v>
      </c>
      <c r="GZX16" s="1075" t="s">
        <v>360</v>
      </c>
      <c r="GZY16" s="1073">
        <v>2.1</v>
      </c>
      <c r="GZZ16" s="1075" t="s">
        <v>360</v>
      </c>
      <c r="HAA16" s="1073">
        <v>2.1</v>
      </c>
      <c r="HAB16" s="1075" t="s">
        <v>360</v>
      </c>
      <c r="HAC16" s="1073">
        <v>2.1</v>
      </c>
      <c r="HAD16" s="1075" t="s">
        <v>360</v>
      </c>
      <c r="HAE16" s="1073">
        <v>2.1</v>
      </c>
      <c r="HAF16" s="1075" t="s">
        <v>360</v>
      </c>
      <c r="HAG16" s="1073">
        <v>2.1</v>
      </c>
      <c r="HAH16" s="1075" t="s">
        <v>360</v>
      </c>
      <c r="HAI16" s="1073">
        <v>2.1</v>
      </c>
      <c r="HAJ16" s="1075" t="s">
        <v>360</v>
      </c>
      <c r="HAK16" s="1073">
        <v>2.1</v>
      </c>
      <c r="HAL16" s="1075" t="s">
        <v>360</v>
      </c>
      <c r="HAM16" s="1073">
        <v>2.1</v>
      </c>
      <c r="HAN16" s="1075" t="s">
        <v>360</v>
      </c>
      <c r="HAO16" s="1073">
        <v>2.1</v>
      </c>
      <c r="HAP16" s="1075" t="s">
        <v>360</v>
      </c>
      <c r="HAQ16" s="1073">
        <v>2.1</v>
      </c>
      <c r="HAR16" s="1075" t="s">
        <v>360</v>
      </c>
      <c r="HAS16" s="1073">
        <v>2.1</v>
      </c>
      <c r="HAT16" s="1075" t="s">
        <v>360</v>
      </c>
      <c r="HAU16" s="1073">
        <v>2.1</v>
      </c>
      <c r="HAV16" s="1075" t="s">
        <v>360</v>
      </c>
      <c r="HAW16" s="1073">
        <v>2.1</v>
      </c>
      <c r="HAX16" s="1075" t="s">
        <v>360</v>
      </c>
      <c r="HAY16" s="1073">
        <v>2.1</v>
      </c>
      <c r="HAZ16" s="1075" t="s">
        <v>360</v>
      </c>
      <c r="HBA16" s="1073">
        <v>2.1</v>
      </c>
      <c r="HBB16" s="1075" t="s">
        <v>360</v>
      </c>
      <c r="HBC16" s="1073">
        <v>2.1</v>
      </c>
      <c r="HBD16" s="1075" t="s">
        <v>360</v>
      </c>
      <c r="HBE16" s="1073">
        <v>2.1</v>
      </c>
      <c r="HBF16" s="1075" t="s">
        <v>360</v>
      </c>
      <c r="HBG16" s="1073">
        <v>2.1</v>
      </c>
      <c r="HBH16" s="1075" t="s">
        <v>360</v>
      </c>
      <c r="HBI16" s="1073">
        <v>2.1</v>
      </c>
      <c r="HBJ16" s="1075" t="s">
        <v>360</v>
      </c>
      <c r="HBK16" s="1073">
        <v>2.1</v>
      </c>
      <c r="HBL16" s="1075" t="s">
        <v>360</v>
      </c>
      <c r="HBM16" s="1073">
        <v>2.1</v>
      </c>
      <c r="HBN16" s="1075" t="s">
        <v>360</v>
      </c>
      <c r="HBO16" s="1073">
        <v>2.1</v>
      </c>
      <c r="HBP16" s="1075" t="s">
        <v>360</v>
      </c>
      <c r="HBQ16" s="1073">
        <v>2.1</v>
      </c>
      <c r="HBR16" s="1075" t="s">
        <v>360</v>
      </c>
      <c r="HBS16" s="1073">
        <v>2.1</v>
      </c>
      <c r="HBT16" s="1075" t="s">
        <v>360</v>
      </c>
      <c r="HBU16" s="1073">
        <v>2.1</v>
      </c>
      <c r="HBV16" s="1075" t="s">
        <v>360</v>
      </c>
      <c r="HBW16" s="1073">
        <v>2.1</v>
      </c>
      <c r="HBX16" s="1075" t="s">
        <v>360</v>
      </c>
      <c r="HBY16" s="1073">
        <v>2.1</v>
      </c>
      <c r="HBZ16" s="1075" t="s">
        <v>360</v>
      </c>
      <c r="HCA16" s="1073">
        <v>2.1</v>
      </c>
      <c r="HCB16" s="1075" t="s">
        <v>360</v>
      </c>
      <c r="HCC16" s="1073">
        <v>2.1</v>
      </c>
      <c r="HCD16" s="1075" t="s">
        <v>360</v>
      </c>
      <c r="HCE16" s="1073">
        <v>2.1</v>
      </c>
      <c r="HCF16" s="1075" t="s">
        <v>360</v>
      </c>
      <c r="HCG16" s="1073">
        <v>2.1</v>
      </c>
      <c r="HCH16" s="1075" t="s">
        <v>360</v>
      </c>
      <c r="HCI16" s="1073">
        <v>2.1</v>
      </c>
      <c r="HCJ16" s="1075" t="s">
        <v>360</v>
      </c>
      <c r="HCK16" s="1073">
        <v>2.1</v>
      </c>
      <c r="HCL16" s="1075" t="s">
        <v>360</v>
      </c>
      <c r="HCM16" s="1073">
        <v>2.1</v>
      </c>
      <c r="HCN16" s="1075" t="s">
        <v>360</v>
      </c>
      <c r="HCO16" s="1073">
        <v>2.1</v>
      </c>
      <c r="HCP16" s="1075" t="s">
        <v>360</v>
      </c>
      <c r="HCQ16" s="1073">
        <v>2.1</v>
      </c>
      <c r="HCR16" s="1075" t="s">
        <v>360</v>
      </c>
      <c r="HCS16" s="1073">
        <v>2.1</v>
      </c>
      <c r="HCT16" s="1075" t="s">
        <v>360</v>
      </c>
      <c r="HCU16" s="1073">
        <v>2.1</v>
      </c>
      <c r="HCV16" s="1075" t="s">
        <v>360</v>
      </c>
      <c r="HCW16" s="1073">
        <v>2.1</v>
      </c>
      <c r="HCX16" s="1075" t="s">
        <v>360</v>
      </c>
      <c r="HCY16" s="1073">
        <v>2.1</v>
      </c>
      <c r="HCZ16" s="1075" t="s">
        <v>360</v>
      </c>
      <c r="HDA16" s="1073">
        <v>2.1</v>
      </c>
      <c r="HDB16" s="1075" t="s">
        <v>360</v>
      </c>
      <c r="HDC16" s="1073">
        <v>2.1</v>
      </c>
      <c r="HDD16" s="1075" t="s">
        <v>360</v>
      </c>
      <c r="HDE16" s="1073">
        <v>2.1</v>
      </c>
      <c r="HDF16" s="1075" t="s">
        <v>360</v>
      </c>
      <c r="HDG16" s="1073">
        <v>2.1</v>
      </c>
      <c r="HDH16" s="1075" t="s">
        <v>360</v>
      </c>
      <c r="HDI16" s="1073">
        <v>2.1</v>
      </c>
      <c r="HDJ16" s="1075" t="s">
        <v>360</v>
      </c>
      <c r="HDK16" s="1073">
        <v>2.1</v>
      </c>
      <c r="HDL16" s="1075" t="s">
        <v>360</v>
      </c>
      <c r="HDM16" s="1073">
        <v>2.1</v>
      </c>
      <c r="HDN16" s="1075" t="s">
        <v>360</v>
      </c>
      <c r="HDO16" s="1073">
        <v>2.1</v>
      </c>
      <c r="HDP16" s="1075" t="s">
        <v>360</v>
      </c>
      <c r="HDQ16" s="1073">
        <v>2.1</v>
      </c>
      <c r="HDR16" s="1075" t="s">
        <v>360</v>
      </c>
      <c r="HDS16" s="1073">
        <v>2.1</v>
      </c>
      <c r="HDT16" s="1075" t="s">
        <v>360</v>
      </c>
      <c r="HDU16" s="1073">
        <v>2.1</v>
      </c>
      <c r="HDV16" s="1075" t="s">
        <v>360</v>
      </c>
      <c r="HDW16" s="1073">
        <v>2.1</v>
      </c>
      <c r="HDX16" s="1075" t="s">
        <v>360</v>
      </c>
      <c r="HDY16" s="1073">
        <v>2.1</v>
      </c>
      <c r="HDZ16" s="1075" t="s">
        <v>360</v>
      </c>
      <c r="HEA16" s="1073">
        <v>2.1</v>
      </c>
      <c r="HEB16" s="1075" t="s">
        <v>360</v>
      </c>
      <c r="HEC16" s="1073">
        <v>2.1</v>
      </c>
      <c r="HED16" s="1075" t="s">
        <v>360</v>
      </c>
      <c r="HEE16" s="1073">
        <v>2.1</v>
      </c>
      <c r="HEF16" s="1075" t="s">
        <v>360</v>
      </c>
      <c r="HEG16" s="1073">
        <v>2.1</v>
      </c>
      <c r="HEH16" s="1075" t="s">
        <v>360</v>
      </c>
      <c r="HEI16" s="1073">
        <v>2.1</v>
      </c>
      <c r="HEJ16" s="1075" t="s">
        <v>360</v>
      </c>
      <c r="HEK16" s="1073">
        <v>2.1</v>
      </c>
      <c r="HEL16" s="1075" t="s">
        <v>360</v>
      </c>
      <c r="HEM16" s="1073">
        <v>2.1</v>
      </c>
      <c r="HEN16" s="1075" t="s">
        <v>360</v>
      </c>
      <c r="HEO16" s="1073">
        <v>2.1</v>
      </c>
      <c r="HEP16" s="1075" t="s">
        <v>360</v>
      </c>
      <c r="HEQ16" s="1073">
        <v>2.1</v>
      </c>
      <c r="HER16" s="1075" t="s">
        <v>360</v>
      </c>
      <c r="HES16" s="1073">
        <v>2.1</v>
      </c>
      <c r="HET16" s="1075" t="s">
        <v>360</v>
      </c>
      <c r="HEU16" s="1073">
        <v>2.1</v>
      </c>
      <c r="HEV16" s="1075" t="s">
        <v>360</v>
      </c>
      <c r="HEW16" s="1073">
        <v>2.1</v>
      </c>
      <c r="HEX16" s="1075" t="s">
        <v>360</v>
      </c>
      <c r="HEY16" s="1073">
        <v>2.1</v>
      </c>
      <c r="HEZ16" s="1075" t="s">
        <v>360</v>
      </c>
      <c r="HFA16" s="1073">
        <v>2.1</v>
      </c>
      <c r="HFB16" s="1075" t="s">
        <v>360</v>
      </c>
      <c r="HFC16" s="1073">
        <v>2.1</v>
      </c>
      <c r="HFD16" s="1075" t="s">
        <v>360</v>
      </c>
      <c r="HFE16" s="1073">
        <v>2.1</v>
      </c>
      <c r="HFF16" s="1075" t="s">
        <v>360</v>
      </c>
      <c r="HFG16" s="1073">
        <v>2.1</v>
      </c>
      <c r="HFH16" s="1075" t="s">
        <v>360</v>
      </c>
      <c r="HFI16" s="1073">
        <v>2.1</v>
      </c>
      <c r="HFJ16" s="1075" t="s">
        <v>360</v>
      </c>
      <c r="HFK16" s="1073">
        <v>2.1</v>
      </c>
      <c r="HFL16" s="1075" t="s">
        <v>360</v>
      </c>
      <c r="HFM16" s="1073">
        <v>2.1</v>
      </c>
      <c r="HFN16" s="1075" t="s">
        <v>360</v>
      </c>
      <c r="HFO16" s="1073">
        <v>2.1</v>
      </c>
      <c r="HFP16" s="1075" t="s">
        <v>360</v>
      </c>
      <c r="HFQ16" s="1073">
        <v>2.1</v>
      </c>
      <c r="HFR16" s="1075" t="s">
        <v>360</v>
      </c>
      <c r="HFS16" s="1073">
        <v>2.1</v>
      </c>
      <c r="HFT16" s="1075" t="s">
        <v>360</v>
      </c>
      <c r="HFU16" s="1073">
        <v>2.1</v>
      </c>
      <c r="HFV16" s="1075" t="s">
        <v>360</v>
      </c>
      <c r="HFW16" s="1073">
        <v>2.1</v>
      </c>
      <c r="HFX16" s="1075" t="s">
        <v>360</v>
      </c>
      <c r="HFY16" s="1073">
        <v>2.1</v>
      </c>
      <c r="HFZ16" s="1075" t="s">
        <v>360</v>
      </c>
      <c r="HGA16" s="1073">
        <v>2.1</v>
      </c>
      <c r="HGB16" s="1075" t="s">
        <v>360</v>
      </c>
      <c r="HGC16" s="1073">
        <v>2.1</v>
      </c>
      <c r="HGD16" s="1075" t="s">
        <v>360</v>
      </c>
      <c r="HGE16" s="1073">
        <v>2.1</v>
      </c>
      <c r="HGF16" s="1075" t="s">
        <v>360</v>
      </c>
      <c r="HGG16" s="1073">
        <v>2.1</v>
      </c>
      <c r="HGH16" s="1075" t="s">
        <v>360</v>
      </c>
      <c r="HGI16" s="1073">
        <v>2.1</v>
      </c>
      <c r="HGJ16" s="1075" t="s">
        <v>360</v>
      </c>
      <c r="HGK16" s="1073">
        <v>2.1</v>
      </c>
      <c r="HGL16" s="1075" t="s">
        <v>360</v>
      </c>
      <c r="HGM16" s="1073">
        <v>2.1</v>
      </c>
      <c r="HGN16" s="1075" t="s">
        <v>360</v>
      </c>
      <c r="HGO16" s="1073">
        <v>2.1</v>
      </c>
      <c r="HGP16" s="1075" t="s">
        <v>360</v>
      </c>
      <c r="HGQ16" s="1073">
        <v>2.1</v>
      </c>
      <c r="HGR16" s="1075" t="s">
        <v>360</v>
      </c>
      <c r="HGS16" s="1073">
        <v>2.1</v>
      </c>
      <c r="HGT16" s="1075" t="s">
        <v>360</v>
      </c>
      <c r="HGU16" s="1073">
        <v>2.1</v>
      </c>
      <c r="HGV16" s="1075" t="s">
        <v>360</v>
      </c>
      <c r="HGW16" s="1073">
        <v>2.1</v>
      </c>
      <c r="HGX16" s="1075" t="s">
        <v>360</v>
      </c>
      <c r="HGY16" s="1073">
        <v>2.1</v>
      </c>
      <c r="HGZ16" s="1075" t="s">
        <v>360</v>
      </c>
      <c r="HHA16" s="1073">
        <v>2.1</v>
      </c>
      <c r="HHB16" s="1075" t="s">
        <v>360</v>
      </c>
      <c r="HHC16" s="1073">
        <v>2.1</v>
      </c>
      <c r="HHD16" s="1075" t="s">
        <v>360</v>
      </c>
      <c r="HHE16" s="1073">
        <v>2.1</v>
      </c>
      <c r="HHF16" s="1075" t="s">
        <v>360</v>
      </c>
      <c r="HHG16" s="1073">
        <v>2.1</v>
      </c>
      <c r="HHH16" s="1075" t="s">
        <v>360</v>
      </c>
      <c r="HHI16" s="1073">
        <v>2.1</v>
      </c>
      <c r="HHJ16" s="1075" t="s">
        <v>360</v>
      </c>
      <c r="HHK16" s="1073">
        <v>2.1</v>
      </c>
      <c r="HHL16" s="1075" t="s">
        <v>360</v>
      </c>
      <c r="HHM16" s="1073">
        <v>2.1</v>
      </c>
      <c r="HHN16" s="1075" t="s">
        <v>360</v>
      </c>
      <c r="HHO16" s="1073">
        <v>2.1</v>
      </c>
      <c r="HHP16" s="1075" t="s">
        <v>360</v>
      </c>
      <c r="HHQ16" s="1073">
        <v>2.1</v>
      </c>
      <c r="HHR16" s="1075" t="s">
        <v>360</v>
      </c>
      <c r="HHS16" s="1073">
        <v>2.1</v>
      </c>
      <c r="HHT16" s="1075" t="s">
        <v>360</v>
      </c>
      <c r="HHU16" s="1073">
        <v>2.1</v>
      </c>
      <c r="HHV16" s="1075" t="s">
        <v>360</v>
      </c>
      <c r="HHW16" s="1073">
        <v>2.1</v>
      </c>
      <c r="HHX16" s="1075" t="s">
        <v>360</v>
      </c>
      <c r="HHY16" s="1073">
        <v>2.1</v>
      </c>
      <c r="HHZ16" s="1075" t="s">
        <v>360</v>
      </c>
      <c r="HIA16" s="1073">
        <v>2.1</v>
      </c>
      <c r="HIB16" s="1075" t="s">
        <v>360</v>
      </c>
      <c r="HIC16" s="1073">
        <v>2.1</v>
      </c>
      <c r="HID16" s="1075" t="s">
        <v>360</v>
      </c>
      <c r="HIE16" s="1073">
        <v>2.1</v>
      </c>
      <c r="HIF16" s="1075" t="s">
        <v>360</v>
      </c>
      <c r="HIG16" s="1073">
        <v>2.1</v>
      </c>
      <c r="HIH16" s="1075" t="s">
        <v>360</v>
      </c>
      <c r="HII16" s="1073">
        <v>2.1</v>
      </c>
      <c r="HIJ16" s="1075" t="s">
        <v>360</v>
      </c>
      <c r="HIK16" s="1073">
        <v>2.1</v>
      </c>
      <c r="HIL16" s="1075" t="s">
        <v>360</v>
      </c>
      <c r="HIM16" s="1073">
        <v>2.1</v>
      </c>
      <c r="HIN16" s="1075" t="s">
        <v>360</v>
      </c>
      <c r="HIO16" s="1073">
        <v>2.1</v>
      </c>
      <c r="HIP16" s="1075" t="s">
        <v>360</v>
      </c>
      <c r="HIQ16" s="1073">
        <v>2.1</v>
      </c>
      <c r="HIR16" s="1075" t="s">
        <v>360</v>
      </c>
      <c r="HIS16" s="1073">
        <v>2.1</v>
      </c>
      <c r="HIT16" s="1075" t="s">
        <v>360</v>
      </c>
      <c r="HIU16" s="1073">
        <v>2.1</v>
      </c>
      <c r="HIV16" s="1075" t="s">
        <v>360</v>
      </c>
      <c r="HIW16" s="1073">
        <v>2.1</v>
      </c>
      <c r="HIX16" s="1075" t="s">
        <v>360</v>
      </c>
      <c r="HIY16" s="1073">
        <v>2.1</v>
      </c>
      <c r="HIZ16" s="1075" t="s">
        <v>360</v>
      </c>
      <c r="HJA16" s="1073">
        <v>2.1</v>
      </c>
      <c r="HJB16" s="1075" t="s">
        <v>360</v>
      </c>
      <c r="HJC16" s="1073">
        <v>2.1</v>
      </c>
      <c r="HJD16" s="1075" t="s">
        <v>360</v>
      </c>
      <c r="HJE16" s="1073">
        <v>2.1</v>
      </c>
      <c r="HJF16" s="1075" t="s">
        <v>360</v>
      </c>
      <c r="HJG16" s="1073">
        <v>2.1</v>
      </c>
      <c r="HJH16" s="1075" t="s">
        <v>360</v>
      </c>
      <c r="HJI16" s="1073">
        <v>2.1</v>
      </c>
      <c r="HJJ16" s="1075" t="s">
        <v>360</v>
      </c>
      <c r="HJK16" s="1073">
        <v>2.1</v>
      </c>
      <c r="HJL16" s="1075" t="s">
        <v>360</v>
      </c>
      <c r="HJM16" s="1073">
        <v>2.1</v>
      </c>
      <c r="HJN16" s="1075" t="s">
        <v>360</v>
      </c>
      <c r="HJO16" s="1073">
        <v>2.1</v>
      </c>
      <c r="HJP16" s="1075" t="s">
        <v>360</v>
      </c>
      <c r="HJQ16" s="1073">
        <v>2.1</v>
      </c>
      <c r="HJR16" s="1075" t="s">
        <v>360</v>
      </c>
      <c r="HJS16" s="1073">
        <v>2.1</v>
      </c>
      <c r="HJT16" s="1075" t="s">
        <v>360</v>
      </c>
      <c r="HJU16" s="1073">
        <v>2.1</v>
      </c>
      <c r="HJV16" s="1075" t="s">
        <v>360</v>
      </c>
      <c r="HJW16" s="1073">
        <v>2.1</v>
      </c>
      <c r="HJX16" s="1075" t="s">
        <v>360</v>
      </c>
      <c r="HJY16" s="1073">
        <v>2.1</v>
      </c>
      <c r="HJZ16" s="1075" t="s">
        <v>360</v>
      </c>
      <c r="HKA16" s="1073">
        <v>2.1</v>
      </c>
      <c r="HKB16" s="1075" t="s">
        <v>360</v>
      </c>
      <c r="HKC16" s="1073">
        <v>2.1</v>
      </c>
      <c r="HKD16" s="1075" t="s">
        <v>360</v>
      </c>
      <c r="HKE16" s="1073">
        <v>2.1</v>
      </c>
      <c r="HKF16" s="1075" t="s">
        <v>360</v>
      </c>
      <c r="HKG16" s="1073">
        <v>2.1</v>
      </c>
      <c r="HKH16" s="1075" t="s">
        <v>360</v>
      </c>
      <c r="HKI16" s="1073">
        <v>2.1</v>
      </c>
      <c r="HKJ16" s="1075" t="s">
        <v>360</v>
      </c>
      <c r="HKK16" s="1073">
        <v>2.1</v>
      </c>
      <c r="HKL16" s="1075" t="s">
        <v>360</v>
      </c>
      <c r="HKM16" s="1073">
        <v>2.1</v>
      </c>
      <c r="HKN16" s="1075" t="s">
        <v>360</v>
      </c>
      <c r="HKO16" s="1073">
        <v>2.1</v>
      </c>
      <c r="HKP16" s="1075" t="s">
        <v>360</v>
      </c>
      <c r="HKQ16" s="1073">
        <v>2.1</v>
      </c>
      <c r="HKR16" s="1075" t="s">
        <v>360</v>
      </c>
      <c r="HKS16" s="1073">
        <v>2.1</v>
      </c>
      <c r="HKT16" s="1075" t="s">
        <v>360</v>
      </c>
      <c r="HKU16" s="1073">
        <v>2.1</v>
      </c>
      <c r="HKV16" s="1075" t="s">
        <v>360</v>
      </c>
      <c r="HKW16" s="1073">
        <v>2.1</v>
      </c>
      <c r="HKX16" s="1075" t="s">
        <v>360</v>
      </c>
      <c r="HKY16" s="1073">
        <v>2.1</v>
      </c>
      <c r="HKZ16" s="1075" t="s">
        <v>360</v>
      </c>
      <c r="HLA16" s="1073">
        <v>2.1</v>
      </c>
      <c r="HLB16" s="1075" t="s">
        <v>360</v>
      </c>
      <c r="HLC16" s="1073">
        <v>2.1</v>
      </c>
      <c r="HLD16" s="1075" t="s">
        <v>360</v>
      </c>
      <c r="HLE16" s="1073">
        <v>2.1</v>
      </c>
      <c r="HLF16" s="1075" t="s">
        <v>360</v>
      </c>
      <c r="HLG16" s="1073">
        <v>2.1</v>
      </c>
      <c r="HLH16" s="1075" t="s">
        <v>360</v>
      </c>
      <c r="HLI16" s="1073">
        <v>2.1</v>
      </c>
      <c r="HLJ16" s="1075" t="s">
        <v>360</v>
      </c>
      <c r="HLK16" s="1073">
        <v>2.1</v>
      </c>
      <c r="HLL16" s="1075" t="s">
        <v>360</v>
      </c>
      <c r="HLM16" s="1073">
        <v>2.1</v>
      </c>
      <c r="HLN16" s="1075" t="s">
        <v>360</v>
      </c>
      <c r="HLO16" s="1073">
        <v>2.1</v>
      </c>
      <c r="HLP16" s="1075" t="s">
        <v>360</v>
      </c>
      <c r="HLQ16" s="1073">
        <v>2.1</v>
      </c>
      <c r="HLR16" s="1075" t="s">
        <v>360</v>
      </c>
      <c r="HLS16" s="1073">
        <v>2.1</v>
      </c>
      <c r="HLT16" s="1075" t="s">
        <v>360</v>
      </c>
      <c r="HLU16" s="1073">
        <v>2.1</v>
      </c>
      <c r="HLV16" s="1075" t="s">
        <v>360</v>
      </c>
      <c r="HLW16" s="1073">
        <v>2.1</v>
      </c>
      <c r="HLX16" s="1075" t="s">
        <v>360</v>
      </c>
      <c r="HLY16" s="1073">
        <v>2.1</v>
      </c>
      <c r="HLZ16" s="1075" t="s">
        <v>360</v>
      </c>
      <c r="HMA16" s="1073">
        <v>2.1</v>
      </c>
      <c r="HMB16" s="1075" t="s">
        <v>360</v>
      </c>
      <c r="HMC16" s="1073">
        <v>2.1</v>
      </c>
      <c r="HMD16" s="1075" t="s">
        <v>360</v>
      </c>
      <c r="HME16" s="1073">
        <v>2.1</v>
      </c>
      <c r="HMF16" s="1075" t="s">
        <v>360</v>
      </c>
      <c r="HMG16" s="1073">
        <v>2.1</v>
      </c>
      <c r="HMH16" s="1075" t="s">
        <v>360</v>
      </c>
      <c r="HMI16" s="1073">
        <v>2.1</v>
      </c>
      <c r="HMJ16" s="1075" t="s">
        <v>360</v>
      </c>
      <c r="HMK16" s="1073">
        <v>2.1</v>
      </c>
      <c r="HML16" s="1075" t="s">
        <v>360</v>
      </c>
      <c r="HMM16" s="1073">
        <v>2.1</v>
      </c>
      <c r="HMN16" s="1075" t="s">
        <v>360</v>
      </c>
      <c r="HMO16" s="1073">
        <v>2.1</v>
      </c>
      <c r="HMP16" s="1075" t="s">
        <v>360</v>
      </c>
      <c r="HMQ16" s="1073">
        <v>2.1</v>
      </c>
      <c r="HMR16" s="1075" t="s">
        <v>360</v>
      </c>
      <c r="HMS16" s="1073">
        <v>2.1</v>
      </c>
      <c r="HMT16" s="1075" t="s">
        <v>360</v>
      </c>
      <c r="HMU16" s="1073">
        <v>2.1</v>
      </c>
      <c r="HMV16" s="1075" t="s">
        <v>360</v>
      </c>
      <c r="HMW16" s="1073">
        <v>2.1</v>
      </c>
      <c r="HMX16" s="1075" t="s">
        <v>360</v>
      </c>
      <c r="HMY16" s="1073">
        <v>2.1</v>
      </c>
      <c r="HMZ16" s="1075" t="s">
        <v>360</v>
      </c>
      <c r="HNA16" s="1073">
        <v>2.1</v>
      </c>
      <c r="HNB16" s="1075" t="s">
        <v>360</v>
      </c>
      <c r="HNC16" s="1073">
        <v>2.1</v>
      </c>
      <c r="HND16" s="1075" t="s">
        <v>360</v>
      </c>
      <c r="HNE16" s="1073">
        <v>2.1</v>
      </c>
      <c r="HNF16" s="1075" t="s">
        <v>360</v>
      </c>
      <c r="HNG16" s="1073">
        <v>2.1</v>
      </c>
      <c r="HNH16" s="1075" t="s">
        <v>360</v>
      </c>
      <c r="HNI16" s="1073">
        <v>2.1</v>
      </c>
      <c r="HNJ16" s="1075" t="s">
        <v>360</v>
      </c>
      <c r="HNK16" s="1073">
        <v>2.1</v>
      </c>
      <c r="HNL16" s="1075" t="s">
        <v>360</v>
      </c>
      <c r="HNM16" s="1073">
        <v>2.1</v>
      </c>
      <c r="HNN16" s="1075" t="s">
        <v>360</v>
      </c>
      <c r="HNO16" s="1073">
        <v>2.1</v>
      </c>
      <c r="HNP16" s="1075" t="s">
        <v>360</v>
      </c>
      <c r="HNQ16" s="1073">
        <v>2.1</v>
      </c>
      <c r="HNR16" s="1075" t="s">
        <v>360</v>
      </c>
      <c r="HNS16" s="1073">
        <v>2.1</v>
      </c>
      <c r="HNT16" s="1075" t="s">
        <v>360</v>
      </c>
      <c r="HNU16" s="1073">
        <v>2.1</v>
      </c>
      <c r="HNV16" s="1075" t="s">
        <v>360</v>
      </c>
      <c r="HNW16" s="1073">
        <v>2.1</v>
      </c>
      <c r="HNX16" s="1075" t="s">
        <v>360</v>
      </c>
      <c r="HNY16" s="1073">
        <v>2.1</v>
      </c>
      <c r="HNZ16" s="1075" t="s">
        <v>360</v>
      </c>
      <c r="HOA16" s="1073">
        <v>2.1</v>
      </c>
      <c r="HOB16" s="1075" t="s">
        <v>360</v>
      </c>
      <c r="HOC16" s="1073">
        <v>2.1</v>
      </c>
      <c r="HOD16" s="1075" t="s">
        <v>360</v>
      </c>
      <c r="HOE16" s="1073">
        <v>2.1</v>
      </c>
      <c r="HOF16" s="1075" t="s">
        <v>360</v>
      </c>
      <c r="HOG16" s="1073">
        <v>2.1</v>
      </c>
      <c r="HOH16" s="1075" t="s">
        <v>360</v>
      </c>
      <c r="HOI16" s="1073">
        <v>2.1</v>
      </c>
      <c r="HOJ16" s="1075" t="s">
        <v>360</v>
      </c>
      <c r="HOK16" s="1073">
        <v>2.1</v>
      </c>
      <c r="HOL16" s="1075" t="s">
        <v>360</v>
      </c>
      <c r="HOM16" s="1073">
        <v>2.1</v>
      </c>
      <c r="HON16" s="1075" t="s">
        <v>360</v>
      </c>
      <c r="HOO16" s="1073">
        <v>2.1</v>
      </c>
      <c r="HOP16" s="1075" t="s">
        <v>360</v>
      </c>
      <c r="HOQ16" s="1073">
        <v>2.1</v>
      </c>
      <c r="HOR16" s="1075" t="s">
        <v>360</v>
      </c>
      <c r="HOS16" s="1073">
        <v>2.1</v>
      </c>
      <c r="HOT16" s="1075" t="s">
        <v>360</v>
      </c>
      <c r="HOU16" s="1073">
        <v>2.1</v>
      </c>
      <c r="HOV16" s="1075" t="s">
        <v>360</v>
      </c>
      <c r="HOW16" s="1073">
        <v>2.1</v>
      </c>
      <c r="HOX16" s="1075" t="s">
        <v>360</v>
      </c>
      <c r="HOY16" s="1073">
        <v>2.1</v>
      </c>
      <c r="HOZ16" s="1075" t="s">
        <v>360</v>
      </c>
      <c r="HPA16" s="1073">
        <v>2.1</v>
      </c>
      <c r="HPB16" s="1075" t="s">
        <v>360</v>
      </c>
      <c r="HPC16" s="1073">
        <v>2.1</v>
      </c>
      <c r="HPD16" s="1075" t="s">
        <v>360</v>
      </c>
      <c r="HPE16" s="1073">
        <v>2.1</v>
      </c>
      <c r="HPF16" s="1075" t="s">
        <v>360</v>
      </c>
      <c r="HPG16" s="1073">
        <v>2.1</v>
      </c>
      <c r="HPH16" s="1075" t="s">
        <v>360</v>
      </c>
      <c r="HPI16" s="1073">
        <v>2.1</v>
      </c>
      <c r="HPJ16" s="1075" t="s">
        <v>360</v>
      </c>
      <c r="HPK16" s="1073">
        <v>2.1</v>
      </c>
      <c r="HPL16" s="1075" t="s">
        <v>360</v>
      </c>
      <c r="HPM16" s="1073">
        <v>2.1</v>
      </c>
      <c r="HPN16" s="1075" t="s">
        <v>360</v>
      </c>
      <c r="HPO16" s="1073">
        <v>2.1</v>
      </c>
      <c r="HPP16" s="1075" t="s">
        <v>360</v>
      </c>
      <c r="HPQ16" s="1073">
        <v>2.1</v>
      </c>
      <c r="HPR16" s="1075" t="s">
        <v>360</v>
      </c>
      <c r="HPS16" s="1073">
        <v>2.1</v>
      </c>
      <c r="HPT16" s="1075" t="s">
        <v>360</v>
      </c>
      <c r="HPU16" s="1073">
        <v>2.1</v>
      </c>
      <c r="HPV16" s="1075" t="s">
        <v>360</v>
      </c>
      <c r="HPW16" s="1073">
        <v>2.1</v>
      </c>
      <c r="HPX16" s="1075" t="s">
        <v>360</v>
      </c>
      <c r="HPY16" s="1073">
        <v>2.1</v>
      </c>
      <c r="HPZ16" s="1075" t="s">
        <v>360</v>
      </c>
      <c r="HQA16" s="1073">
        <v>2.1</v>
      </c>
      <c r="HQB16" s="1075" t="s">
        <v>360</v>
      </c>
      <c r="HQC16" s="1073">
        <v>2.1</v>
      </c>
      <c r="HQD16" s="1075" t="s">
        <v>360</v>
      </c>
      <c r="HQE16" s="1073">
        <v>2.1</v>
      </c>
      <c r="HQF16" s="1075" t="s">
        <v>360</v>
      </c>
      <c r="HQG16" s="1073">
        <v>2.1</v>
      </c>
      <c r="HQH16" s="1075" t="s">
        <v>360</v>
      </c>
      <c r="HQI16" s="1073">
        <v>2.1</v>
      </c>
      <c r="HQJ16" s="1075" t="s">
        <v>360</v>
      </c>
      <c r="HQK16" s="1073">
        <v>2.1</v>
      </c>
      <c r="HQL16" s="1075" t="s">
        <v>360</v>
      </c>
      <c r="HQM16" s="1073">
        <v>2.1</v>
      </c>
      <c r="HQN16" s="1075" t="s">
        <v>360</v>
      </c>
      <c r="HQO16" s="1073">
        <v>2.1</v>
      </c>
      <c r="HQP16" s="1075" t="s">
        <v>360</v>
      </c>
      <c r="HQQ16" s="1073">
        <v>2.1</v>
      </c>
      <c r="HQR16" s="1075" t="s">
        <v>360</v>
      </c>
      <c r="HQS16" s="1073">
        <v>2.1</v>
      </c>
      <c r="HQT16" s="1075" t="s">
        <v>360</v>
      </c>
      <c r="HQU16" s="1073">
        <v>2.1</v>
      </c>
      <c r="HQV16" s="1075" t="s">
        <v>360</v>
      </c>
      <c r="HQW16" s="1073">
        <v>2.1</v>
      </c>
      <c r="HQX16" s="1075" t="s">
        <v>360</v>
      </c>
      <c r="HQY16" s="1073">
        <v>2.1</v>
      </c>
      <c r="HQZ16" s="1075" t="s">
        <v>360</v>
      </c>
      <c r="HRA16" s="1073">
        <v>2.1</v>
      </c>
      <c r="HRB16" s="1075" t="s">
        <v>360</v>
      </c>
      <c r="HRC16" s="1073">
        <v>2.1</v>
      </c>
      <c r="HRD16" s="1075" t="s">
        <v>360</v>
      </c>
      <c r="HRE16" s="1073">
        <v>2.1</v>
      </c>
      <c r="HRF16" s="1075" t="s">
        <v>360</v>
      </c>
      <c r="HRG16" s="1073">
        <v>2.1</v>
      </c>
      <c r="HRH16" s="1075" t="s">
        <v>360</v>
      </c>
      <c r="HRI16" s="1073">
        <v>2.1</v>
      </c>
      <c r="HRJ16" s="1075" t="s">
        <v>360</v>
      </c>
      <c r="HRK16" s="1073">
        <v>2.1</v>
      </c>
      <c r="HRL16" s="1075" t="s">
        <v>360</v>
      </c>
      <c r="HRM16" s="1073">
        <v>2.1</v>
      </c>
      <c r="HRN16" s="1075" t="s">
        <v>360</v>
      </c>
      <c r="HRO16" s="1073">
        <v>2.1</v>
      </c>
      <c r="HRP16" s="1075" t="s">
        <v>360</v>
      </c>
      <c r="HRQ16" s="1073">
        <v>2.1</v>
      </c>
      <c r="HRR16" s="1075" t="s">
        <v>360</v>
      </c>
      <c r="HRS16" s="1073">
        <v>2.1</v>
      </c>
      <c r="HRT16" s="1075" t="s">
        <v>360</v>
      </c>
      <c r="HRU16" s="1073">
        <v>2.1</v>
      </c>
      <c r="HRV16" s="1075" t="s">
        <v>360</v>
      </c>
      <c r="HRW16" s="1073">
        <v>2.1</v>
      </c>
      <c r="HRX16" s="1075" t="s">
        <v>360</v>
      </c>
      <c r="HRY16" s="1073">
        <v>2.1</v>
      </c>
      <c r="HRZ16" s="1075" t="s">
        <v>360</v>
      </c>
      <c r="HSA16" s="1073">
        <v>2.1</v>
      </c>
      <c r="HSB16" s="1075" t="s">
        <v>360</v>
      </c>
      <c r="HSC16" s="1073">
        <v>2.1</v>
      </c>
      <c r="HSD16" s="1075" t="s">
        <v>360</v>
      </c>
      <c r="HSE16" s="1073">
        <v>2.1</v>
      </c>
      <c r="HSF16" s="1075" t="s">
        <v>360</v>
      </c>
      <c r="HSG16" s="1073">
        <v>2.1</v>
      </c>
      <c r="HSH16" s="1075" t="s">
        <v>360</v>
      </c>
      <c r="HSI16" s="1073">
        <v>2.1</v>
      </c>
      <c r="HSJ16" s="1075" t="s">
        <v>360</v>
      </c>
      <c r="HSK16" s="1073">
        <v>2.1</v>
      </c>
      <c r="HSL16" s="1075" t="s">
        <v>360</v>
      </c>
      <c r="HSM16" s="1073">
        <v>2.1</v>
      </c>
      <c r="HSN16" s="1075" t="s">
        <v>360</v>
      </c>
      <c r="HSO16" s="1073">
        <v>2.1</v>
      </c>
      <c r="HSP16" s="1075" t="s">
        <v>360</v>
      </c>
      <c r="HSQ16" s="1073">
        <v>2.1</v>
      </c>
      <c r="HSR16" s="1075" t="s">
        <v>360</v>
      </c>
      <c r="HSS16" s="1073">
        <v>2.1</v>
      </c>
      <c r="HST16" s="1075" t="s">
        <v>360</v>
      </c>
      <c r="HSU16" s="1073">
        <v>2.1</v>
      </c>
      <c r="HSV16" s="1075" t="s">
        <v>360</v>
      </c>
      <c r="HSW16" s="1073">
        <v>2.1</v>
      </c>
      <c r="HSX16" s="1075" t="s">
        <v>360</v>
      </c>
      <c r="HSY16" s="1073">
        <v>2.1</v>
      </c>
      <c r="HSZ16" s="1075" t="s">
        <v>360</v>
      </c>
      <c r="HTA16" s="1073">
        <v>2.1</v>
      </c>
      <c r="HTB16" s="1075" t="s">
        <v>360</v>
      </c>
      <c r="HTC16" s="1073">
        <v>2.1</v>
      </c>
      <c r="HTD16" s="1075" t="s">
        <v>360</v>
      </c>
      <c r="HTE16" s="1073">
        <v>2.1</v>
      </c>
      <c r="HTF16" s="1075" t="s">
        <v>360</v>
      </c>
      <c r="HTG16" s="1073">
        <v>2.1</v>
      </c>
      <c r="HTH16" s="1075" t="s">
        <v>360</v>
      </c>
      <c r="HTI16" s="1073">
        <v>2.1</v>
      </c>
      <c r="HTJ16" s="1075" t="s">
        <v>360</v>
      </c>
      <c r="HTK16" s="1073">
        <v>2.1</v>
      </c>
      <c r="HTL16" s="1075" t="s">
        <v>360</v>
      </c>
      <c r="HTM16" s="1073">
        <v>2.1</v>
      </c>
      <c r="HTN16" s="1075" t="s">
        <v>360</v>
      </c>
      <c r="HTO16" s="1073">
        <v>2.1</v>
      </c>
      <c r="HTP16" s="1075" t="s">
        <v>360</v>
      </c>
      <c r="HTQ16" s="1073">
        <v>2.1</v>
      </c>
      <c r="HTR16" s="1075" t="s">
        <v>360</v>
      </c>
      <c r="HTS16" s="1073">
        <v>2.1</v>
      </c>
      <c r="HTT16" s="1075" t="s">
        <v>360</v>
      </c>
      <c r="HTU16" s="1073">
        <v>2.1</v>
      </c>
      <c r="HTV16" s="1075" t="s">
        <v>360</v>
      </c>
      <c r="HTW16" s="1073">
        <v>2.1</v>
      </c>
      <c r="HTX16" s="1075" t="s">
        <v>360</v>
      </c>
      <c r="HTY16" s="1073">
        <v>2.1</v>
      </c>
      <c r="HTZ16" s="1075" t="s">
        <v>360</v>
      </c>
      <c r="HUA16" s="1073">
        <v>2.1</v>
      </c>
      <c r="HUB16" s="1075" t="s">
        <v>360</v>
      </c>
      <c r="HUC16" s="1073">
        <v>2.1</v>
      </c>
      <c r="HUD16" s="1075" t="s">
        <v>360</v>
      </c>
      <c r="HUE16" s="1073">
        <v>2.1</v>
      </c>
      <c r="HUF16" s="1075" t="s">
        <v>360</v>
      </c>
      <c r="HUG16" s="1073">
        <v>2.1</v>
      </c>
      <c r="HUH16" s="1075" t="s">
        <v>360</v>
      </c>
      <c r="HUI16" s="1073">
        <v>2.1</v>
      </c>
      <c r="HUJ16" s="1075" t="s">
        <v>360</v>
      </c>
      <c r="HUK16" s="1073">
        <v>2.1</v>
      </c>
      <c r="HUL16" s="1075" t="s">
        <v>360</v>
      </c>
      <c r="HUM16" s="1073">
        <v>2.1</v>
      </c>
      <c r="HUN16" s="1075" t="s">
        <v>360</v>
      </c>
      <c r="HUO16" s="1073">
        <v>2.1</v>
      </c>
      <c r="HUP16" s="1075" t="s">
        <v>360</v>
      </c>
      <c r="HUQ16" s="1073">
        <v>2.1</v>
      </c>
      <c r="HUR16" s="1075" t="s">
        <v>360</v>
      </c>
      <c r="HUS16" s="1073">
        <v>2.1</v>
      </c>
      <c r="HUT16" s="1075" t="s">
        <v>360</v>
      </c>
      <c r="HUU16" s="1073">
        <v>2.1</v>
      </c>
      <c r="HUV16" s="1075" t="s">
        <v>360</v>
      </c>
      <c r="HUW16" s="1073">
        <v>2.1</v>
      </c>
      <c r="HUX16" s="1075" t="s">
        <v>360</v>
      </c>
      <c r="HUY16" s="1073">
        <v>2.1</v>
      </c>
      <c r="HUZ16" s="1075" t="s">
        <v>360</v>
      </c>
      <c r="HVA16" s="1073">
        <v>2.1</v>
      </c>
      <c r="HVB16" s="1075" t="s">
        <v>360</v>
      </c>
      <c r="HVC16" s="1073">
        <v>2.1</v>
      </c>
      <c r="HVD16" s="1075" t="s">
        <v>360</v>
      </c>
      <c r="HVE16" s="1073">
        <v>2.1</v>
      </c>
      <c r="HVF16" s="1075" t="s">
        <v>360</v>
      </c>
      <c r="HVG16" s="1073">
        <v>2.1</v>
      </c>
      <c r="HVH16" s="1075" t="s">
        <v>360</v>
      </c>
      <c r="HVI16" s="1073">
        <v>2.1</v>
      </c>
      <c r="HVJ16" s="1075" t="s">
        <v>360</v>
      </c>
      <c r="HVK16" s="1073">
        <v>2.1</v>
      </c>
      <c r="HVL16" s="1075" t="s">
        <v>360</v>
      </c>
      <c r="HVM16" s="1073">
        <v>2.1</v>
      </c>
      <c r="HVN16" s="1075" t="s">
        <v>360</v>
      </c>
      <c r="HVO16" s="1073">
        <v>2.1</v>
      </c>
      <c r="HVP16" s="1075" t="s">
        <v>360</v>
      </c>
      <c r="HVQ16" s="1073">
        <v>2.1</v>
      </c>
      <c r="HVR16" s="1075" t="s">
        <v>360</v>
      </c>
      <c r="HVS16" s="1073">
        <v>2.1</v>
      </c>
      <c r="HVT16" s="1075" t="s">
        <v>360</v>
      </c>
      <c r="HVU16" s="1073">
        <v>2.1</v>
      </c>
      <c r="HVV16" s="1075" t="s">
        <v>360</v>
      </c>
      <c r="HVW16" s="1073">
        <v>2.1</v>
      </c>
      <c r="HVX16" s="1075" t="s">
        <v>360</v>
      </c>
      <c r="HVY16" s="1073">
        <v>2.1</v>
      </c>
      <c r="HVZ16" s="1075" t="s">
        <v>360</v>
      </c>
      <c r="HWA16" s="1073">
        <v>2.1</v>
      </c>
      <c r="HWB16" s="1075" t="s">
        <v>360</v>
      </c>
      <c r="HWC16" s="1073">
        <v>2.1</v>
      </c>
      <c r="HWD16" s="1075" t="s">
        <v>360</v>
      </c>
      <c r="HWE16" s="1073">
        <v>2.1</v>
      </c>
      <c r="HWF16" s="1075" t="s">
        <v>360</v>
      </c>
      <c r="HWG16" s="1073">
        <v>2.1</v>
      </c>
      <c r="HWH16" s="1075" t="s">
        <v>360</v>
      </c>
      <c r="HWI16" s="1073">
        <v>2.1</v>
      </c>
      <c r="HWJ16" s="1075" t="s">
        <v>360</v>
      </c>
      <c r="HWK16" s="1073">
        <v>2.1</v>
      </c>
      <c r="HWL16" s="1075" t="s">
        <v>360</v>
      </c>
      <c r="HWM16" s="1073">
        <v>2.1</v>
      </c>
      <c r="HWN16" s="1075" t="s">
        <v>360</v>
      </c>
      <c r="HWO16" s="1073">
        <v>2.1</v>
      </c>
      <c r="HWP16" s="1075" t="s">
        <v>360</v>
      </c>
      <c r="HWQ16" s="1073">
        <v>2.1</v>
      </c>
      <c r="HWR16" s="1075" t="s">
        <v>360</v>
      </c>
      <c r="HWS16" s="1073">
        <v>2.1</v>
      </c>
      <c r="HWT16" s="1075" t="s">
        <v>360</v>
      </c>
      <c r="HWU16" s="1073">
        <v>2.1</v>
      </c>
      <c r="HWV16" s="1075" t="s">
        <v>360</v>
      </c>
      <c r="HWW16" s="1073">
        <v>2.1</v>
      </c>
      <c r="HWX16" s="1075" t="s">
        <v>360</v>
      </c>
      <c r="HWY16" s="1073">
        <v>2.1</v>
      </c>
      <c r="HWZ16" s="1075" t="s">
        <v>360</v>
      </c>
      <c r="HXA16" s="1073">
        <v>2.1</v>
      </c>
      <c r="HXB16" s="1075" t="s">
        <v>360</v>
      </c>
      <c r="HXC16" s="1073">
        <v>2.1</v>
      </c>
      <c r="HXD16" s="1075" t="s">
        <v>360</v>
      </c>
      <c r="HXE16" s="1073">
        <v>2.1</v>
      </c>
      <c r="HXF16" s="1075" t="s">
        <v>360</v>
      </c>
      <c r="HXG16" s="1073">
        <v>2.1</v>
      </c>
      <c r="HXH16" s="1075" t="s">
        <v>360</v>
      </c>
      <c r="HXI16" s="1073">
        <v>2.1</v>
      </c>
      <c r="HXJ16" s="1075" t="s">
        <v>360</v>
      </c>
      <c r="HXK16" s="1073">
        <v>2.1</v>
      </c>
      <c r="HXL16" s="1075" t="s">
        <v>360</v>
      </c>
      <c r="HXM16" s="1073">
        <v>2.1</v>
      </c>
      <c r="HXN16" s="1075" t="s">
        <v>360</v>
      </c>
      <c r="HXO16" s="1073">
        <v>2.1</v>
      </c>
      <c r="HXP16" s="1075" t="s">
        <v>360</v>
      </c>
      <c r="HXQ16" s="1073">
        <v>2.1</v>
      </c>
      <c r="HXR16" s="1075" t="s">
        <v>360</v>
      </c>
      <c r="HXS16" s="1073">
        <v>2.1</v>
      </c>
      <c r="HXT16" s="1075" t="s">
        <v>360</v>
      </c>
      <c r="HXU16" s="1073">
        <v>2.1</v>
      </c>
      <c r="HXV16" s="1075" t="s">
        <v>360</v>
      </c>
      <c r="HXW16" s="1073">
        <v>2.1</v>
      </c>
      <c r="HXX16" s="1075" t="s">
        <v>360</v>
      </c>
      <c r="HXY16" s="1073">
        <v>2.1</v>
      </c>
      <c r="HXZ16" s="1075" t="s">
        <v>360</v>
      </c>
      <c r="HYA16" s="1073">
        <v>2.1</v>
      </c>
      <c r="HYB16" s="1075" t="s">
        <v>360</v>
      </c>
      <c r="HYC16" s="1073">
        <v>2.1</v>
      </c>
      <c r="HYD16" s="1075" t="s">
        <v>360</v>
      </c>
      <c r="HYE16" s="1073">
        <v>2.1</v>
      </c>
      <c r="HYF16" s="1075" t="s">
        <v>360</v>
      </c>
      <c r="HYG16" s="1073">
        <v>2.1</v>
      </c>
      <c r="HYH16" s="1075" t="s">
        <v>360</v>
      </c>
      <c r="HYI16" s="1073">
        <v>2.1</v>
      </c>
      <c r="HYJ16" s="1075" t="s">
        <v>360</v>
      </c>
      <c r="HYK16" s="1073">
        <v>2.1</v>
      </c>
      <c r="HYL16" s="1075" t="s">
        <v>360</v>
      </c>
      <c r="HYM16" s="1073">
        <v>2.1</v>
      </c>
      <c r="HYN16" s="1075" t="s">
        <v>360</v>
      </c>
      <c r="HYO16" s="1073">
        <v>2.1</v>
      </c>
      <c r="HYP16" s="1075" t="s">
        <v>360</v>
      </c>
      <c r="HYQ16" s="1073">
        <v>2.1</v>
      </c>
      <c r="HYR16" s="1075" t="s">
        <v>360</v>
      </c>
      <c r="HYS16" s="1073">
        <v>2.1</v>
      </c>
      <c r="HYT16" s="1075" t="s">
        <v>360</v>
      </c>
      <c r="HYU16" s="1073">
        <v>2.1</v>
      </c>
      <c r="HYV16" s="1075" t="s">
        <v>360</v>
      </c>
      <c r="HYW16" s="1073">
        <v>2.1</v>
      </c>
      <c r="HYX16" s="1075" t="s">
        <v>360</v>
      </c>
      <c r="HYY16" s="1073">
        <v>2.1</v>
      </c>
      <c r="HYZ16" s="1075" t="s">
        <v>360</v>
      </c>
      <c r="HZA16" s="1073">
        <v>2.1</v>
      </c>
      <c r="HZB16" s="1075" t="s">
        <v>360</v>
      </c>
      <c r="HZC16" s="1073">
        <v>2.1</v>
      </c>
      <c r="HZD16" s="1075" t="s">
        <v>360</v>
      </c>
      <c r="HZE16" s="1073">
        <v>2.1</v>
      </c>
      <c r="HZF16" s="1075" t="s">
        <v>360</v>
      </c>
      <c r="HZG16" s="1073">
        <v>2.1</v>
      </c>
      <c r="HZH16" s="1075" t="s">
        <v>360</v>
      </c>
      <c r="HZI16" s="1073">
        <v>2.1</v>
      </c>
      <c r="HZJ16" s="1075" t="s">
        <v>360</v>
      </c>
      <c r="HZK16" s="1073">
        <v>2.1</v>
      </c>
      <c r="HZL16" s="1075" t="s">
        <v>360</v>
      </c>
      <c r="HZM16" s="1073">
        <v>2.1</v>
      </c>
      <c r="HZN16" s="1075" t="s">
        <v>360</v>
      </c>
      <c r="HZO16" s="1073">
        <v>2.1</v>
      </c>
      <c r="HZP16" s="1075" t="s">
        <v>360</v>
      </c>
      <c r="HZQ16" s="1073">
        <v>2.1</v>
      </c>
      <c r="HZR16" s="1075" t="s">
        <v>360</v>
      </c>
      <c r="HZS16" s="1073">
        <v>2.1</v>
      </c>
      <c r="HZT16" s="1075" t="s">
        <v>360</v>
      </c>
      <c r="HZU16" s="1073">
        <v>2.1</v>
      </c>
      <c r="HZV16" s="1075" t="s">
        <v>360</v>
      </c>
      <c r="HZW16" s="1073">
        <v>2.1</v>
      </c>
      <c r="HZX16" s="1075" t="s">
        <v>360</v>
      </c>
      <c r="HZY16" s="1073">
        <v>2.1</v>
      </c>
      <c r="HZZ16" s="1075" t="s">
        <v>360</v>
      </c>
      <c r="IAA16" s="1073">
        <v>2.1</v>
      </c>
      <c r="IAB16" s="1075" t="s">
        <v>360</v>
      </c>
      <c r="IAC16" s="1073">
        <v>2.1</v>
      </c>
      <c r="IAD16" s="1075" t="s">
        <v>360</v>
      </c>
      <c r="IAE16" s="1073">
        <v>2.1</v>
      </c>
      <c r="IAF16" s="1075" t="s">
        <v>360</v>
      </c>
      <c r="IAG16" s="1073">
        <v>2.1</v>
      </c>
      <c r="IAH16" s="1075" t="s">
        <v>360</v>
      </c>
      <c r="IAI16" s="1073">
        <v>2.1</v>
      </c>
      <c r="IAJ16" s="1075" t="s">
        <v>360</v>
      </c>
      <c r="IAK16" s="1073">
        <v>2.1</v>
      </c>
      <c r="IAL16" s="1075" t="s">
        <v>360</v>
      </c>
      <c r="IAM16" s="1073">
        <v>2.1</v>
      </c>
      <c r="IAN16" s="1075" t="s">
        <v>360</v>
      </c>
      <c r="IAO16" s="1073">
        <v>2.1</v>
      </c>
      <c r="IAP16" s="1075" t="s">
        <v>360</v>
      </c>
      <c r="IAQ16" s="1073">
        <v>2.1</v>
      </c>
      <c r="IAR16" s="1075" t="s">
        <v>360</v>
      </c>
      <c r="IAS16" s="1073">
        <v>2.1</v>
      </c>
      <c r="IAT16" s="1075" t="s">
        <v>360</v>
      </c>
      <c r="IAU16" s="1073">
        <v>2.1</v>
      </c>
      <c r="IAV16" s="1075" t="s">
        <v>360</v>
      </c>
      <c r="IAW16" s="1073">
        <v>2.1</v>
      </c>
      <c r="IAX16" s="1075" t="s">
        <v>360</v>
      </c>
      <c r="IAY16" s="1073">
        <v>2.1</v>
      </c>
      <c r="IAZ16" s="1075" t="s">
        <v>360</v>
      </c>
      <c r="IBA16" s="1073">
        <v>2.1</v>
      </c>
      <c r="IBB16" s="1075" t="s">
        <v>360</v>
      </c>
      <c r="IBC16" s="1073">
        <v>2.1</v>
      </c>
      <c r="IBD16" s="1075" t="s">
        <v>360</v>
      </c>
      <c r="IBE16" s="1073">
        <v>2.1</v>
      </c>
      <c r="IBF16" s="1075" t="s">
        <v>360</v>
      </c>
      <c r="IBG16" s="1073">
        <v>2.1</v>
      </c>
      <c r="IBH16" s="1075" t="s">
        <v>360</v>
      </c>
      <c r="IBI16" s="1073">
        <v>2.1</v>
      </c>
      <c r="IBJ16" s="1075" t="s">
        <v>360</v>
      </c>
      <c r="IBK16" s="1073">
        <v>2.1</v>
      </c>
      <c r="IBL16" s="1075" t="s">
        <v>360</v>
      </c>
      <c r="IBM16" s="1073">
        <v>2.1</v>
      </c>
      <c r="IBN16" s="1075" t="s">
        <v>360</v>
      </c>
      <c r="IBO16" s="1073">
        <v>2.1</v>
      </c>
      <c r="IBP16" s="1075" t="s">
        <v>360</v>
      </c>
      <c r="IBQ16" s="1073">
        <v>2.1</v>
      </c>
      <c r="IBR16" s="1075" t="s">
        <v>360</v>
      </c>
      <c r="IBS16" s="1073">
        <v>2.1</v>
      </c>
      <c r="IBT16" s="1075" t="s">
        <v>360</v>
      </c>
      <c r="IBU16" s="1073">
        <v>2.1</v>
      </c>
      <c r="IBV16" s="1075" t="s">
        <v>360</v>
      </c>
      <c r="IBW16" s="1073">
        <v>2.1</v>
      </c>
      <c r="IBX16" s="1075" t="s">
        <v>360</v>
      </c>
      <c r="IBY16" s="1073">
        <v>2.1</v>
      </c>
      <c r="IBZ16" s="1075" t="s">
        <v>360</v>
      </c>
      <c r="ICA16" s="1073">
        <v>2.1</v>
      </c>
      <c r="ICB16" s="1075" t="s">
        <v>360</v>
      </c>
      <c r="ICC16" s="1073">
        <v>2.1</v>
      </c>
      <c r="ICD16" s="1075" t="s">
        <v>360</v>
      </c>
      <c r="ICE16" s="1073">
        <v>2.1</v>
      </c>
      <c r="ICF16" s="1075" t="s">
        <v>360</v>
      </c>
      <c r="ICG16" s="1073">
        <v>2.1</v>
      </c>
      <c r="ICH16" s="1075" t="s">
        <v>360</v>
      </c>
      <c r="ICI16" s="1073">
        <v>2.1</v>
      </c>
      <c r="ICJ16" s="1075" t="s">
        <v>360</v>
      </c>
      <c r="ICK16" s="1073">
        <v>2.1</v>
      </c>
      <c r="ICL16" s="1075" t="s">
        <v>360</v>
      </c>
      <c r="ICM16" s="1073">
        <v>2.1</v>
      </c>
      <c r="ICN16" s="1075" t="s">
        <v>360</v>
      </c>
      <c r="ICO16" s="1073">
        <v>2.1</v>
      </c>
      <c r="ICP16" s="1075" t="s">
        <v>360</v>
      </c>
      <c r="ICQ16" s="1073">
        <v>2.1</v>
      </c>
      <c r="ICR16" s="1075" t="s">
        <v>360</v>
      </c>
      <c r="ICS16" s="1073">
        <v>2.1</v>
      </c>
      <c r="ICT16" s="1075" t="s">
        <v>360</v>
      </c>
      <c r="ICU16" s="1073">
        <v>2.1</v>
      </c>
      <c r="ICV16" s="1075" t="s">
        <v>360</v>
      </c>
      <c r="ICW16" s="1073">
        <v>2.1</v>
      </c>
      <c r="ICX16" s="1075" t="s">
        <v>360</v>
      </c>
      <c r="ICY16" s="1073">
        <v>2.1</v>
      </c>
      <c r="ICZ16" s="1075" t="s">
        <v>360</v>
      </c>
      <c r="IDA16" s="1073">
        <v>2.1</v>
      </c>
      <c r="IDB16" s="1075" t="s">
        <v>360</v>
      </c>
      <c r="IDC16" s="1073">
        <v>2.1</v>
      </c>
      <c r="IDD16" s="1075" t="s">
        <v>360</v>
      </c>
      <c r="IDE16" s="1073">
        <v>2.1</v>
      </c>
      <c r="IDF16" s="1075" t="s">
        <v>360</v>
      </c>
      <c r="IDG16" s="1073">
        <v>2.1</v>
      </c>
      <c r="IDH16" s="1075" t="s">
        <v>360</v>
      </c>
      <c r="IDI16" s="1073">
        <v>2.1</v>
      </c>
      <c r="IDJ16" s="1075" t="s">
        <v>360</v>
      </c>
      <c r="IDK16" s="1073">
        <v>2.1</v>
      </c>
      <c r="IDL16" s="1075" t="s">
        <v>360</v>
      </c>
      <c r="IDM16" s="1073">
        <v>2.1</v>
      </c>
      <c r="IDN16" s="1075" t="s">
        <v>360</v>
      </c>
      <c r="IDO16" s="1073">
        <v>2.1</v>
      </c>
      <c r="IDP16" s="1075" t="s">
        <v>360</v>
      </c>
      <c r="IDQ16" s="1073">
        <v>2.1</v>
      </c>
      <c r="IDR16" s="1075" t="s">
        <v>360</v>
      </c>
      <c r="IDS16" s="1073">
        <v>2.1</v>
      </c>
      <c r="IDT16" s="1075" t="s">
        <v>360</v>
      </c>
      <c r="IDU16" s="1073">
        <v>2.1</v>
      </c>
      <c r="IDV16" s="1075" t="s">
        <v>360</v>
      </c>
      <c r="IDW16" s="1073">
        <v>2.1</v>
      </c>
      <c r="IDX16" s="1075" t="s">
        <v>360</v>
      </c>
      <c r="IDY16" s="1073">
        <v>2.1</v>
      </c>
      <c r="IDZ16" s="1075" t="s">
        <v>360</v>
      </c>
      <c r="IEA16" s="1073">
        <v>2.1</v>
      </c>
      <c r="IEB16" s="1075" t="s">
        <v>360</v>
      </c>
      <c r="IEC16" s="1073">
        <v>2.1</v>
      </c>
      <c r="IED16" s="1075" t="s">
        <v>360</v>
      </c>
      <c r="IEE16" s="1073">
        <v>2.1</v>
      </c>
      <c r="IEF16" s="1075" t="s">
        <v>360</v>
      </c>
      <c r="IEG16" s="1073">
        <v>2.1</v>
      </c>
      <c r="IEH16" s="1075" t="s">
        <v>360</v>
      </c>
      <c r="IEI16" s="1073">
        <v>2.1</v>
      </c>
      <c r="IEJ16" s="1075" t="s">
        <v>360</v>
      </c>
      <c r="IEK16" s="1073">
        <v>2.1</v>
      </c>
      <c r="IEL16" s="1075" t="s">
        <v>360</v>
      </c>
      <c r="IEM16" s="1073">
        <v>2.1</v>
      </c>
      <c r="IEN16" s="1075" t="s">
        <v>360</v>
      </c>
      <c r="IEO16" s="1073">
        <v>2.1</v>
      </c>
      <c r="IEP16" s="1075" t="s">
        <v>360</v>
      </c>
      <c r="IEQ16" s="1073">
        <v>2.1</v>
      </c>
      <c r="IER16" s="1075" t="s">
        <v>360</v>
      </c>
      <c r="IES16" s="1073">
        <v>2.1</v>
      </c>
      <c r="IET16" s="1075" t="s">
        <v>360</v>
      </c>
      <c r="IEU16" s="1073">
        <v>2.1</v>
      </c>
      <c r="IEV16" s="1075" t="s">
        <v>360</v>
      </c>
      <c r="IEW16" s="1073">
        <v>2.1</v>
      </c>
      <c r="IEX16" s="1075" t="s">
        <v>360</v>
      </c>
      <c r="IEY16" s="1073">
        <v>2.1</v>
      </c>
      <c r="IEZ16" s="1075" t="s">
        <v>360</v>
      </c>
      <c r="IFA16" s="1073">
        <v>2.1</v>
      </c>
      <c r="IFB16" s="1075" t="s">
        <v>360</v>
      </c>
      <c r="IFC16" s="1073">
        <v>2.1</v>
      </c>
      <c r="IFD16" s="1075" t="s">
        <v>360</v>
      </c>
      <c r="IFE16" s="1073">
        <v>2.1</v>
      </c>
      <c r="IFF16" s="1075" t="s">
        <v>360</v>
      </c>
      <c r="IFG16" s="1073">
        <v>2.1</v>
      </c>
      <c r="IFH16" s="1075" t="s">
        <v>360</v>
      </c>
      <c r="IFI16" s="1073">
        <v>2.1</v>
      </c>
      <c r="IFJ16" s="1075" t="s">
        <v>360</v>
      </c>
      <c r="IFK16" s="1073">
        <v>2.1</v>
      </c>
      <c r="IFL16" s="1075" t="s">
        <v>360</v>
      </c>
      <c r="IFM16" s="1073">
        <v>2.1</v>
      </c>
      <c r="IFN16" s="1075" t="s">
        <v>360</v>
      </c>
      <c r="IFO16" s="1073">
        <v>2.1</v>
      </c>
      <c r="IFP16" s="1075" t="s">
        <v>360</v>
      </c>
      <c r="IFQ16" s="1073">
        <v>2.1</v>
      </c>
      <c r="IFR16" s="1075" t="s">
        <v>360</v>
      </c>
      <c r="IFS16" s="1073">
        <v>2.1</v>
      </c>
      <c r="IFT16" s="1075" t="s">
        <v>360</v>
      </c>
      <c r="IFU16" s="1073">
        <v>2.1</v>
      </c>
      <c r="IFV16" s="1075" t="s">
        <v>360</v>
      </c>
      <c r="IFW16" s="1073">
        <v>2.1</v>
      </c>
      <c r="IFX16" s="1075" t="s">
        <v>360</v>
      </c>
      <c r="IFY16" s="1073">
        <v>2.1</v>
      </c>
      <c r="IFZ16" s="1075" t="s">
        <v>360</v>
      </c>
      <c r="IGA16" s="1073">
        <v>2.1</v>
      </c>
      <c r="IGB16" s="1075" t="s">
        <v>360</v>
      </c>
      <c r="IGC16" s="1073">
        <v>2.1</v>
      </c>
      <c r="IGD16" s="1075" t="s">
        <v>360</v>
      </c>
      <c r="IGE16" s="1073">
        <v>2.1</v>
      </c>
      <c r="IGF16" s="1075" t="s">
        <v>360</v>
      </c>
      <c r="IGG16" s="1073">
        <v>2.1</v>
      </c>
      <c r="IGH16" s="1075" t="s">
        <v>360</v>
      </c>
      <c r="IGI16" s="1073">
        <v>2.1</v>
      </c>
      <c r="IGJ16" s="1075" t="s">
        <v>360</v>
      </c>
      <c r="IGK16" s="1073">
        <v>2.1</v>
      </c>
      <c r="IGL16" s="1075" t="s">
        <v>360</v>
      </c>
      <c r="IGM16" s="1073">
        <v>2.1</v>
      </c>
      <c r="IGN16" s="1075" t="s">
        <v>360</v>
      </c>
      <c r="IGO16" s="1073">
        <v>2.1</v>
      </c>
      <c r="IGP16" s="1075" t="s">
        <v>360</v>
      </c>
      <c r="IGQ16" s="1073">
        <v>2.1</v>
      </c>
      <c r="IGR16" s="1075" t="s">
        <v>360</v>
      </c>
      <c r="IGS16" s="1073">
        <v>2.1</v>
      </c>
      <c r="IGT16" s="1075" t="s">
        <v>360</v>
      </c>
      <c r="IGU16" s="1073">
        <v>2.1</v>
      </c>
      <c r="IGV16" s="1075" t="s">
        <v>360</v>
      </c>
      <c r="IGW16" s="1073">
        <v>2.1</v>
      </c>
      <c r="IGX16" s="1075" t="s">
        <v>360</v>
      </c>
      <c r="IGY16" s="1073">
        <v>2.1</v>
      </c>
      <c r="IGZ16" s="1075" t="s">
        <v>360</v>
      </c>
      <c r="IHA16" s="1073">
        <v>2.1</v>
      </c>
      <c r="IHB16" s="1075" t="s">
        <v>360</v>
      </c>
      <c r="IHC16" s="1073">
        <v>2.1</v>
      </c>
      <c r="IHD16" s="1075" t="s">
        <v>360</v>
      </c>
      <c r="IHE16" s="1073">
        <v>2.1</v>
      </c>
      <c r="IHF16" s="1075" t="s">
        <v>360</v>
      </c>
      <c r="IHG16" s="1073">
        <v>2.1</v>
      </c>
      <c r="IHH16" s="1075" t="s">
        <v>360</v>
      </c>
      <c r="IHI16" s="1073">
        <v>2.1</v>
      </c>
      <c r="IHJ16" s="1075" t="s">
        <v>360</v>
      </c>
      <c r="IHK16" s="1073">
        <v>2.1</v>
      </c>
      <c r="IHL16" s="1075" t="s">
        <v>360</v>
      </c>
      <c r="IHM16" s="1073">
        <v>2.1</v>
      </c>
      <c r="IHN16" s="1075" t="s">
        <v>360</v>
      </c>
      <c r="IHO16" s="1073">
        <v>2.1</v>
      </c>
      <c r="IHP16" s="1075" t="s">
        <v>360</v>
      </c>
      <c r="IHQ16" s="1073">
        <v>2.1</v>
      </c>
      <c r="IHR16" s="1075" t="s">
        <v>360</v>
      </c>
      <c r="IHS16" s="1073">
        <v>2.1</v>
      </c>
      <c r="IHT16" s="1075" t="s">
        <v>360</v>
      </c>
      <c r="IHU16" s="1073">
        <v>2.1</v>
      </c>
      <c r="IHV16" s="1075" t="s">
        <v>360</v>
      </c>
      <c r="IHW16" s="1073">
        <v>2.1</v>
      </c>
      <c r="IHX16" s="1075" t="s">
        <v>360</v>
      </c>
      <c r="IHY16" s="1073">
        <v>2.1</v>
      </c>
      <c r="IHZ16" s="1075" t="s">
        <v>360</v>
      </c>
      <c r="IIA16" s="1073">
        <v>2.1</v>
      </c>
      <c r="IIB16" s="1075" t="s">
        <v>360</v>
      </c>
      <c r="IIC16" s="1073">
        <v>2.1</v>
      </c>
      <c r="IID16" s="1075" t="s">
        <v>360</v>
      </c>
      <c r="IIE16" s="1073">
        <v>2.1</v>
      </c>
      <c r="IIF16" s="1075" t="s">
        <v>360</v>
      </c>
      <c r="IIG16" s="1073">
        <v>2.1</v>
      </c>
      <c r="IIH16" s="1075" t="s">
        <v>360</v>
      </c>
      <c r="III16" s="1073">
        <v>2.1</v>
      </c>
      <c r="IIJ16" s="1075" t="s">
        <v>360</v>
      </c>
      <c r="IIK16" s="1073">
        <v>2.1</v>
      </c>
      <c r="IIL16" s="1075" t="s">
        <v>360</v>
      </c>
      <c r="IIM16" s="1073">
        <v>2.1</v>
      </c>
      <c r="IIN16" s="1075" t="s">
        <v>360</v>
      </c>
      <c r="IIO16" s="1073">
        <v>2.1</v>
      </c>
      <c r="IIP16" s="1075" t="s">
        <v>360</v>
      </c>
      <c r="IIQ16" s="1073">
        <v>2.1</v>
      </c>
      <c r="IIR16" s="1075" t="s">
        <v>360</v>
      </c>
      <c r="IIS16" s="1073">
        <v>2.1</v>
      </c>
      <c r="IIT16" s="1075" t="s">
        <v>360</v>
      </c>
      <c r="IIU16" s="1073">
        <v>2.1</v>
      </c>
      <c r="IIV16" s="1075" t="s">
        <v>360</v>
      </c>
      <c r="IIW16" s="1073">
        <v>2.1</v>
      </c>
      <c r="IIX16" s="1075" t="s">
        <v>360</v>
      </c>
      <c r="IIY16" s="1073">
        <v>2.1</v>
      </c>
      <c r="IIZ16" s="1075" t="s">
        <v>360</v>
      </c>
      <c r="IJA16" s="1073">
        <v>2.1</v>
      </c>
      <c r="IJB16" s="1075" t="s">
        <v>360</v>
      </c>
      <c r="IJC16" s="1073">
        <v>2.1</v>
      </c>
      <c r="IJD16" s="1075" t="s">
        <v>360</v>
      </c>
      <c r="IJE16" s="1073">
        <v>2.1</v>
      </c>
      <c r="IJF16" s="1075" t="s">
        <v>360</v>
      </c>
      <c r="IJG16" s="1073">
        <v>2.1</v>
      </c>
      <c r="IJH16" s="1075" t="s">
        <v>360</v>
      </c>
      <c r="IJI16" s="1073">
        <v>2.1</v>
      </c>
      <c r="IJJ16" s="1075" t="s">
        <v>360</v>
      </c>
      <c r="IJK16" s="1073">
        <v>2.1</v>
      </c>
      <c r="IJL16" s="1075" t="s">
        <v>360</v>
      </c>
      <c r="IJM16" s="1073">
        <v>2.1</v>
      </c>
      <c r="IJN16" s="1075" t="s">
        <v>360</v>
      </c>
      <c r="IJO16" s="1073">
        <v>2.1</v>
      </c>
      <c r="IJP16" s="1075" t="s">
        <v>360</v>
      </c>
      <c r="IJQ16" s="1073">
        <v>2.1</v>
      </c>
      <c r="IJR16" s="1075" t="s">
        <v>360</v>
      </c>
      <c r="IJS16" s="1073">
        <v>2.1</v>
      </c>
      <c r="IJT16" s="1075" t="s">
        <v>360</v>
      </c>
      <c r="IJU16" s="1073">
        <v>2.1</v>
      </c>
      <c r="IJV16" s="1075" t="s">
        <v>360</v>
      </c>
      <c r="IJW16" s="1073">
        <v>2.1</v>
      </c>
      <c r="IJX16" s="1075" t="s">
        <v>360</v>
      </c>
      <c r="IJY16" s="1073">
        <v>2.1</v>
      </c>
      <c r="IJZ16" s="1075" t="s">
        <v>360</v>
      </c>
      <c r="IKA16" s="1073">
        <v>2.1</v>
      </c>
      <c r="IKB16" s="1075" t="s">
        <v>360</v>
      </c>
      <c r="IKC16" s="1073">
        <v>2.1</v>
      </c>
      <c r="IKD16" s="1075" t="s">
        <v>360</v>
      </c>
      <c r="IKE16" s="1073">
        <v>2.1</v>
      </c>
      <c r="IKF16" s="1075" t="s">
        <v>360</v>
      </c>
      <c r="IKG16" s="1073">
        <v>2.1</v>
      </c>
      <c r="IKH16" s="1075" t="s">
        <v>360</v>
      </c>
      <c r="IKI16" s="1073">
        <v>2.1</v>
      </c>
      <c r="IKJ16" s="1075" t="s">
        <v>360</v>
      </c>
      <c r="IKK16" s="1073">
        <v>2.1</v>
      </c>
      <c r="IKL16" s="1075" t="s">
        <v>360</v>
      </c>
      <c r="IKM16" s="1073">
        <v>2.1</v>
      </c>
      <c r="IKN16" s="1075" t="s">
        <v>360</v>
      </c>
      <c r="IKO16" s="1073">
        <v>2.1</v>
      </c>
      <c r="IKP16" s="1075" t="s">
        <v>360</v>
      </c>
      <c r="IKQ16" s="1073">
        <v>2.1</v>
      </c>
      <c r="IKR16" s="1075" t="s">
        <v>360</v>
      </c>
      <c r="IKS16" s="1073">
        <v>2.1</v>
      </c>
      <c r="IKT16" s="1075" t="s">
        <v>360</v>
      </c>
      <c r="IKU16" s="1073">
        <v>2.1</v>
      </c>
      <c r="IKV16" s="1075" t="s">
        <v>360</v>
      </c>
      <c r="IKW16" s="1073">
        <v>2.1</v>
      </c>
      <c r="IKX16" s="1075" t="s">
        <v>360</v>
      </c>
      <c r="IKY16" s="1073">
        <v>2.1</v>
      </c>
      <c r="IKZ16" s="1075" t="s">
        <v>360</v>
      </c>
      <c r="ILA16" s="1073">
        <v>2.1</v>
      </c>
      <c r="ILB16" s="1075" t="s">
        <v>360</v>
      </c>
      <c r="ILC16" s="1073">
        <v>2.1</v>
      </c>
      <c r="ILD16" s="1075" t="s">
        <v>360</v>
      </c>
      <c r="ILE16" s="1073">
        <v>2.1</v>
      </c>
      <c r="ILF16" s="1075" t="s">
        <v>360</v>
      </c>
      <c r="ILG16" s="1073">
        <v>2.1</v>
      </c>
      <c r="ILH16" s="1075" t="s">
        <v>360</v>
      </c>
      <c r="ILI16" s="1073">
        <v>2.1</v>
      </c>
      <c r="ILJ16" s="1075" t="s">
        <v>360</v>
      </c>
      <c r="ILK16" s="1073">
        <v>2.1</v>
      </c>
      <c r="ILL16" s="1075" t="s">
        <v>360</v>
      </c>
      <c r="ILM16" s="1073">
        <v>2.1</v>
      </c>
      <c r="ILN16" s="1075" t="s">
        <v>360</v>
      </c>
      <c r="ILO16" s="1073">
        <v>2.1</v>
      </c>
      <c r="ILP16" s="1075" t="s">
        <v>360</v>
      </c>
      <c r="ILQ16" s="1073">
        <v>2.1</v>
      </c>
      <c r="ILR16" s="1075" t="s">
        <v>360</v>
      </c>
      <c r="ILS16" s="1073">
        <v>2.1</v>
      </c>
      <c r="ILT16" s="1075" t="s">
        <v>360</v>
      </c>
      <c r="ILU16" s="1073">
        <v>2.1</v>
      </c>
      <c r="ILV16" s="1075" t="s">
        <v>360</v>
      </c>
      <c r="ILW16" s="1073">
        <v>2.1</v>
      </c>
      <c r="ILX16" s="1075" t="s">
        <v>360</v>
      </c>
      <c r="ILY16" s="1073">
        <v>2.1</v>
      </c>
      <c r="ILZ16" s="1075" t="s">
        <v>360</v>
      </c>
      <c r="IMA16" s="1073">
        <v>2.1</v>
      </c>
      <c r="IMB16" s="1075" t="s">
        <v>360</v>
      </c>
      <c r="IMC16" s="1073">
        <v>2.1</v>
      </c>
      <c r="IMD16" s="1075" t="s">
        <v>360</v>
      </c>
      <c r="IME16" s="1073">
        <v>2.1</v>
      </c>
      <c r="IMF16" s="1075" t="s">
        <v>360</v>
      </c>
      <c r="IMG16" s="1073">
        <v>2.1</v>
      </c>
      <c r="IMH16" s="1075" t="s">
        <v>360</v>
      </c>
      <c r="IMI16" s="1073">
        <v>2.1</v>
      </c>
      <c r="IMJ16" s="1075" t="s">
        <v>360</v>
      </c>
      <c r="IMK16" s="1073">
        <v>2.1</v>
      </c>
      <c r="IML16" s="1075" t="s">
        <v>360</v>
      </c>
      <c r="IMM16" s="1073">
        <v>2.1</v>
      </c>
      <c r="IMN16" s="1075" t="s">
        <v>360</v>
      </c>
      <c r="IMO16" s="1073">
        <v>2.1</v>
      </c>
      <c r="IMP16" s="1075" t="s">
        <v>360</v>
      </c>
      <c r="IMQ16" s="1073">
        <v>2.1</v>
      </c>
      <c r="IMR16" s="1075" t="s">
        <v>360</v>
      </c>
      <c r="IMS16" s="1073">
        <v>2.1</v>
      </c>
      <c r="IMT16" s="1075" t="s">
        <v>360</v>
      </c>
      <c r="IMU16" s="1073">
        <v>2.1</v>
      </c>
      <c r="IMV16" s="1075" t="s">
        <v>360</v>
      </c>
      <c r="IMW16" s="1073">
        <v>2.1</v>
      </c>
      <c r="IMX16" s="1075" t="s">
        <v>360</v>
      </c>
      <c r="IMY16" s="1073">
        <v>2.1</v>
      </c>
      <c r="IMZ16" s="1075" t="s">
        <v>360</v>
      </c>
      <c r="INA16" s="1073">
        <v>2.1</v>
      </c>
      <c r="INB16" s="1075" t="s">
        <v>360</v>
      </c>
      <c r="INC16" s="1073">
        <v>2.1</v>
      </c>
      <c r="IND16" s="1075" t="s">
        <v>360</v>
      </c>
      <c r="INE16" s="1073">
        <v>2.1</v>
      </c>
      <c r="INF16" s="1075" t="s">
        <v>360</v>
      </c>
      <c r="ING16" s="1073">
        <v>2.1</v>
      </c>
      <c r="INH16" s="1075" t="s">
        <v>360</v>
      </c>
      <c r="INI16" s="1073">
        <v>2.1</v>
      </c>
      <c r="INJ16" s="1075" t="s">
        <v>360</v>
      </c>
      <c r="INK16" s="1073">
        <v>2.1</v>
      </c>
      <c r="INL16" s="1075" t="s">
        <v>360</v>
      </c>
      <c r="INM16" s="1073">
        <v>2.1</v>
      </c>
      <c r="INN16" s="1075" t="s">
        <v>360</v>
      </c>
      <c r="INO16" s="1073">
        <v>2.1</v>
      </c>
      <c r="INP16" s="1075" t="s">
        <v>360</v>
      </c>
      <c r="INQ16" s="1073">
        <v>2.1</v>
      </c>
      <c r="INR16" s="1075" t="s">
        <v>360</v>
      </c>
      <c r="INS16" s="1073">
        <v>2.1</v>
      </c>
      <c r="INT16" s="1075" t="s">
        <v>360</v>
      </c>
      <c r="INU16" s="1073">
        <v>2.1</v>
      </c>
      <c r="INV16" s="1075" t="s">
        <v>360</v>
      </c>
      <c r="INW16" s="1073">
        <v>2.1</v>
      </c>
      <c r="INX16" s="1075" t="s">
        <v>360</v>
      </c>
      <c r="INY16" s="1073">
        <v>2.1</v>
      </c>
      <c r="INZ16" s="1075" t="s">
        <v>360</v>
      </c>
      <c r="IOA16" s="1073">
        <v>2.1</v>
      </c>
      <c r="IOB16" s="1075" t="s">
        <v>360</v>
      </c>
      <c r="IOC16" s="1073">
        <v>2.1</v>
      </c>
      <c r="IOD16" s="1075" t="s">
        <v>360</v>
      </c>
      <c r="IOE16" s="1073">
        <v>2.1</v>
      </c>
      <c r="IOF16" s="1075" t="s">
        <v>360</v>
      </c>
      <c r="IOG16" s="1073">
        <v>2.1</v>
      </c>
      <c r="IOH16" s="1075" t="s">
        <v>360</v>
      </c>
      <c r="IOI16" s="1073">
        <v>2.1</v>
      </c>
      <c r="IOJ16" s="1075" t="s">
        <v>360</v>
      </c>
      <c r="IOK16" s="1073">
        <v>2.1</v>
      </c>
      <c r="IOL16" s="1075" t="s">
        <v>360</v>
      </c>
      <c r="IOM16" s="1073">
        <v>2.1</v>
      </c>
      <c r="ION16" s="1075" t="s">
        <v>360</v>
      </c>
      <c r="IOO16" s="1073">
        <v>2.1</v>
      </c>
      <c r="IOP16" s="1075" t="s">
        <v>360</v>
      </c>
      <c r="IOQ16" s="1073">
        <v>2.1</v>
      </c>
      <c r="IOR16" s="1075" t="s">
        <v>360</v>
      </c>
      <c r="IOS16" s="1073">
        <v>2.1</v>
      </c>
      <c r="IOT16" s="1075" t="s">
        <v>360</v>
      </c>
      <c r="IOU16" s="1073">
        <v>2.1</v>
      </c>
      <c r="IOV16" s="1075" t="s">
        <v>360</v>
      </c>
      <c r="IOW16" s="1073">
        <v>2.1</v>
      </c>
      <c r="IOX16" s="1075" t="s">
        <v>360</v>
      </c>
      <c r="IOY16" s="1073">
        <v>2.1</v>
      </c>
      <c r="IOZ16" s="1075" t="s">
        <v>360</v>
      </c>
      <c r="IPA16" s="1073">
        <v>2.1</v>
      </c>
      <c r="IPB16" s="1075" t="s">
        <v>360</v>
      </c>
      <c r="IPC16" s="1073">
        <v>2.1</v>
      </c>
      <c r="IPD16" s="1075" t="s">
        <v>360</v>
      </c>
      <c r="IPE16" s="1073">
        <v>2.1</v>
      </c>
      <c r="IPF16" s="1075" t="s">
        <v>360</v>
      </c>
      <c r="IPG16" s="1073">
        <v>2.1</v>
      </c>
      <c r="IPH16" s="1075" t="s">
        <v>360</v>
      </c>
      <c r="IPI16" s="1073">
        <v>2.1</v>
      </c>
      <c r="IPJ16" s="1075" t="s">
        <v>360</v>
      </c>
      <c r="IPK16" s="1073">
        <v>2.1</v>
      </c>
      <c r="IPL16" s="1075" t="s">
        <v>360</v>
      </c>
      <c r="IPM16" s="1073">
        <v>2.1</v>
      </c>
      <c r="IPN16" s="1075" t="s">
        <v>360</v>
      </c>
      <c r="IPO16" s="1073">
        <v>2.1</v>
      </c>
      <c r="IPP16" s="1075" t="s">
        <v>360</v>
      </c>
      <c r="IPQ16" s="1073">
        <v>2.1</v>
      </c>
      <c r="IPR16" s="1075" t="s">
        <v>360</v>
      </c>
      <c r="IPS16" s="1073">
        <v>2.1</v>
      </c>
      <c r="IPT16" s="1075" t="s">
        <v>360</v>
      </c>
      <c r="IPU16" s="1073">
        <v>2.1</v>
      </c>
      <c r="IPV16" s="1075" t="s">
        <v>360</v>
      </c>
      <c r="IPW16" s="1073">
        <v>2.1</v>
      </c>
      <c r="IPX16" s="1075" t="s">
        <v>360</v>
      </c>
      <c r="IPY16" s="1073">
        <v>2.1</v>
      </c>
      <c r="IPZ16" s="1075" t="s">
        <v>360</v>
      </c>
      <c r="IQA16" s="1073">
        <v>2.1</v>
      </c>
      <c r="IQB16" s="1075" t="s">
        <v>360</v>
      </c>
      <c r="IQC16" s="1073">
        <v>2.1</v>
      </c>
      <c r="IQD16" s="1075" t="s">
        <v>360</v>
      </c>
      <c r="IQE16" s="1073">
        <v>2.1</v>
      </c>
      <c r="IQF16" s="1075" t="s">
        <v>360</v>
      </c>
      <c r="IQG16" s="1073">
        <v>2.1</v>
      </c>
      <c r="IQH16" s="1075" t="s">
        <v>360</v>
      </c>
      <c r="IQI16" s="1073">
        <v>2.1</v>
      </c>
      <c r="IQJ16" s="1075" t="s">
        <v>360</v>
      </c>
      <c r="IQK16" s="1073">
        <v>2.1</v>
      </c>
      <c r="IQL16" s="1075" t="s">
        <v>360</v>
      </c>
      <c r="IQM16" s="1073">
        <v>2.1</v>
      </c>
      <c r="IQN16" s="1075" t="s">
        <v>360</v>
      </c>
      <c r="IQO16" s="1073">
        <v>2.1</v>
      </c>
      <c r="IQP16" s="1075" t="s">
        <v>360</v>
      </c>
      <c r="IQQ16" s="1073">
        <v>2.1</v>
      </c>
      <c r="IQR16" s="1075" t="s">
        <v>360</v>
      </c>
      <c r="IQS16" s="1073">
        <v>2.1</v>
      </c>
      <c r="IQT16" s="1075" t="s">
        <v>360</v>
      </c>
      <c r="IQU16" s="1073">
        <v>2.1</v>
      </c>
      <c r="IQV16" s="1075" t="s">
        <v>360</v>
      </c>
      <c r="IQW16" s="1073">
        <v>2.1</v>
      </c>
      <c r="IQX16" s="1075" t="s">
        <v>360</v>
      </c>
      <c r="IQY16" s="1073">
        <v>2.1</v>
      </c>
      <c r="IQZ16" s="1075" t="s">
        <v>360</v>
      </c>
      <c r="IRA16" s="1073">
        <v>2.1</v>
      </c>
      <c r="IRB16" s="1075" t="s">
        <v>360</v>
      </c>
      <c r="IRC16" s="1073">
        <v>2.1</v>
      </c>
      <c r="IRD16" s="1075" t="s">
        <v>360</v>
      </c>
      <c r="IRE16" s="1073">
        <v>2.1</v>
      </c>
      <c r="IRF16" s="1075" t="s">
        <v>360</v>
      </c>
      <c r="IRG16" s="1073">
        <v>2.1</v>
      </c>
      <c r="IRH16" s="1075" t="s">
        <v>360</v>
      </c>
      <c r="IRI16" s="1073">
        <v>2.1</v>
      </c>
      <c r="IRJ16" s="1075" t="s">
        <v>360</v>
      </c>
      <c r="IRK16" s="1073">
        <v>2.1</v>
      </c>
      <c r="IRL16" s="1075" t="s">
        <v>360</v>
      </c>
      <c r="IRM16" s="1073">
        <v>2.1</v>
      </c>
      <c r="IRN16" s="1075" t="s">
        <v>360</v>
      </c>
      <c r="IRO16" s="1073">
        <v>2.1</v>
      </c>
      <c r="IRP16" s="1075" t="s">
        <v>360</v>
      </c>
      <c r="IRQ16" s="1073">
        <v>2.1</v>
      </c>
      <c r="IRR16" s="1075" t="s">
        <v>360</v>
      </c>
      <c r="IRS16" s="1073">
        <v>2.1</v>
      </c>
      <c r="IRT16" s="1075" t="s">
        <v>360</v>
      </c>
      <c r="IRU16" s="1073">
        <v>2.1</v>
      </c>
      <c r="IRV16" s="1075" t="s">
        <v>360</v>
      </c>
      <c r="IRW16" s="1073">
        <v>2.1</v>
      </c>
      <c r="IRX16" s="1075" t="s">
        <v>360</v>
      </c>
      <c r="IRY16" s="1073">
        <v>2.1</v>
      </c>
      <c r="IRZ16" s="1075" t="s">
        <v>360</v>
      </c>
      <c r="ISA16" s="1073">
        <v>2.1</v>
      </c>
      <c r="ISB16" s="1075" t="s">
        <v>360</v>
      </c>
      <c r="ISC16" s="1073">
        <v>2.1</v>
      </c>
      <c r="ISD16" s="1075" t="s">
        <v>360</v>
      </c>
      <c r="ISE16" s="1073">
        <v>2.1</v>
      </c>
      <c r="ISF16" s="1075" t="s">
        <v>360</v>
      </c>
      <c r="ISG16" s="1073">
        <v>2.1</v>
      </c>
      <c r="ISH16" s="1075" t="s">
        <v>360</v>
      </c>
      <c r="ISI16" s="1073">
        <v>2.1</v>
      </c>
      <c r="ISJ16" s="1075" t="s">
        <v>360</v>
      </c>
      <c r="ISK16" s="1073">
        <v>2.1</v>
      </c>
      <c r="ISL16" s="1075" t="s">
        <v>360</v>
      </c>
      <c r="ISM16" s="1073">
        <v>2.1</v>
      </c>
      <c r="ISN16" s="1075" t="s">
        <v>360</v>
      </c>
      <c r="ISO16" s="1073">
        <v>2.1</v>
      </c>
      <c r="ISP16" s="1075" t="s">
        <v>360</v>
      </c>
      <c r="ISQ16" s="1073">
        <v>2.1</v>
      </c>
      <c r="ISR16" s="1075" t="s">
        <v>360</v>
      </c>
      <c r="ISS16" s="1073">
        <v>2.1</v>
      </c>
      <c r="IST16" s="1075" t="s">
        <v>360</v>
      </c>
      <c r="ISU16" s="1073">
        <v>2.1</v>
      </c>
      <c r="ISV16" s="1075" t="s">
        <v>360</v>
      </c>
      <c r="ISW16" s="1073">
        <v>2.1</v>
      </c>
      <c r="ISX16" s="1075" t="s">
        <v>360</v>
      </c>
      <c r="ISY16" s="1073">
        <v>2.1</v>
      </c>
      <c r="ISZ16" s="1075" t="s">
        <v>360</v>
      </c>
      <c r="ITA16" s="1073">
        <v>2.1</v>
      </c>
      <c r="ITB16" s="1075" t="s">
        <v>360</v>
      </c>
      <c r="ITC16" s="1073">
        <v>2.1</v>
      </c>
      <c r="ITD16" s="1075" t="s">
        <v>360</v>
      </c>
      <c r="ITE16" s="1073">
        <v>2.1</v>
      </c>
      <c r="ITF16" s="1075" t="s">
        <v>360</v>
      </c>
      <c r="ITG16" s="1073">
        <v>2.1</v>
      </c>
      <c r="ITH16" s="1075" t="s">
        <v>360</v>
      </c>
      <c r="ITI16" s="1073">
        <v>2.1</v>
      </c>
      <c r="ITJ16" s="1075" t="s">
        <v>360</v>
      </c>
      <c r="ITK16" s="1073">
        <v>2.1</v>
      </c>
      <c r="ITL16" s="1075" t="s">
        <v>360</v>
      </c>
      <c r="ITM16" s="1073">
        <v>2.1</v>
      </c>
      <c r="ITN16" s="1075" t="s">
        <v>360</v>
      </c>
      <c r="ITO16" s="1073">
        <v>2.1</v>
      </c>
      <c r="ITP16" s="1075" t="s">
        <v>360</v>
      </c>
      <c r="ITQ16" s="1073">
        <v>2.1</v>
      </c>
      <c r="ITR16" s="1075" t="s">
        <v>360</v>
      </c>
      <c r="ITS16" s="1073">
        <v>2.1</v>
      </c>
      <c r="ITT16" s="1075" t="s">
        <v>360</v>
      </c>
      <c r="ITU16" s="1073">
        <v>2.1</v>
      </c>
      <c r="ITV16" s="1075" t="s">
        <v>360</v>
      </c>
      <c r="ITW16" s="1073">
        <v>2.1</v>
      </c>
      <c r="ITX16" s="1075" t="s">
        <v>360</v>
      </c>
      <c r="ITY16" s="1073">
        <v>2.1</v>
      </c>
      <c r="ITZ16" s="1075" t="s">
        <v>360</v>
      </c>
      <c r="IUA16" s="1073">
        <v>2.1</v>
      </c>
      <c r="IUB16" s="1075" t="s">
        <v>360</v>
      </c>
      <c r="IUC16" s="1073">
        <v>2.1</v>
      </c>
      <c r="IUD16" s="1075" t="s">
        <v>360</v>
      </c>
      <c r="IUE16" s="1073">
        <v>2.1</v>
      </c>
      <c r="IUF16" s="1075" t="s">
        <v>360</v>
      </c>
      <c r="IUG16" s="1073">
        <v>2.1</v>
      </c>
      <c r="IUH16" s="1075" t="s">
        <v>360</v>
      </c>
      <c r="IUI16" s="1073">
        <v>2.1</v>
      </c>
      <c r="IUJ16" s="1075" t="s">
        <v>360</v>
      </c>
      <c r="IUK16" s="1073">
        <v>2.1</v>
      </c>
      <c r="IUL16" s="1075" t="s">
        <v>360</v>
      </c>
      <c r="IUM16" s="1073">
        <v>2.1</v>
      </c>
      <c r="IUN16" s="1075" t="s">
        <v>360</v>
      </c>
      <c r="IUO16" s="1073">
        <v>2.1</v>
      </c>
      <c r="IUP16" s="1075" t="s">
        <v>360</v>
      </c>
      <c r="IUQ16" s="1073">
        <v>2.1</v>
      </c>
      <c r="IUR16" s="1075" t="s">
        <v>360</v>
      </c>
      <c r="IUS16" s="1073">
        <v>2.1</v>
      </c>
      <c r="IUT16" s="1075" t="s">
        <v>360</v>
      </c>
      <c r="IUU16" s="1073">
        <v>2.1</v>
      </c>
      <c r="IUV16" s="1075" t="s">
        <v>360</v>
      </c>
      <c r="IUW16" s="1073">
        <v>2.1</v>
      </c>
      <c r="IUX16" s="1075" t="s">
        <v>360</v>
      </c>
      <c r="IUY16" s="1073">
        <v>2.1</v>
      </c>
      <c r="IUZ16" s="1075" t="s">
        <v>360</v>
      </c>
      <c r="IVA16" s="1073">
        <v>2.1</v>
      </c>
      <c r="IVB16" s="1075" t="s">
        <v>360</v>
      </c>
      <c r="IVC16" s="1073">
        <v>2.1</v>
      </c>
      <c r="IVD16" s="1075" t="s">
        <v>360</v>
      </c>
      <c r="IVE16" s="1073">
        <v>2.1</v>
      </c>
      <c r="IVF16" s="1075" t="s">
        <v>360</v>
      </c>
      <c r="IVG16" s="1073">
        <v>2.1</v>
      </c>
      <c r="IVH16" s="1075" t="s">
        <v>360</v>
      </c>
      <c r="IVI16" s="1073">
        <v>2.1</v>
      </c>
      <c r="IVJ16" s="1075" t="s">
        <v>360</v>
      </c>
      <c r="IVK16" s="1073">
        <v>2.1</v>
      </c>
      <c r="IVL16" s="1075" t="s">
        <v>360</v>
      </c>
      <c r="IVM16" s="1073">
        <v>2.1</v>
      </c>
      <c r="IVN16" s="1075" t="s">
        <v>360</v>
      </c>
      <c r="IVO16" s="1073">
        <v>2.1</v>
      </c>
      <c r="IVP16" s="1075" t="s">
        <v>360</v>
      </c>
      <c r="IVQ16" s="1073">
        <v>2.1</v>
      </c>
      <c r="IVR16" s="1075" t="s">
        <v>360</v>
      </c>
      <c r="IVS16" s="1073">
        <v>2.1</v>
      </c>
      <c r="IVT16" s="1075" t="s">
        <v>360</v>
      </c>
      <c r="IVU16" s="1073">
        <v>2.1</v>
      </c>
      <c r="IVV16" s="1075" t="s">
        <v>360</v>
      </c>
      <c r="IVW16" s="1073">
        <v>2.1</v>
      </c>
      <c r="IVX16" s="1075" t="s">
        <v>360</v>
      </c>
      <c r="IVY16" s="1073">
        <v>2.1</v>
      </c>
      <c r="IVZ16" s="1075" t="s">
        <v>360</v>
      </c>
      <c r="IWA16" s="1073">
        <v>2.1</v>
      </c>
      <c r="IWB16" s="1075" t="s">
        <v>360</v>
      </c>
      <c r="IWC16" s="1073">
        <v>2.1</v>
      </c>
      <c r="IWD16" s="1075" t="s">
        <v>360</v>
      </c>
      <c r="IWE16" s="1073">
        <v>2.1</v>
      </c>
      <c r="IWF16" s="1075" t="s">
        <v>360</v>
      </c>
      <c r="IWG16" s="1073">
        <v>2.1</v>
      </c>
      <c r="IWH16" s="1075" t="s">
        <v>360</v>
      </c>
      <c r="IWI16" s="1073">
        <v>2.1</v>
      </c>
      <c r="IWJ16" s="1075" t="s">
        <v>360</v>
      </c>
      <c r="IWK16" s="1073">
        <v>2.1</v>
      </c>
      <c r="IWL16" s="1075" t="s">
        <v>360</v>
      </c>
      <c r="IWM16" s="1073">
        <v>2.1</v>
      </c>
      <c r="IWN16" s="1075" t="s">
        <v>360</v>
      </c>
      <c r="IWO16" s="1073">
        <v>2.1</v>
      </c>
      <c r="IWP16" s="1075" t="s">
        <v>360</v>
      </c>
      <c r="IWQ16" s="1073">
        <v>2.1</v>
      </c>
      <c r="IWR16" s="1075" t="s">
        <v>360</v>
      </c>
      <c r="IWS16" s="1073">
        <v>2.1</v>
      </c>
      <c r="IWT16" s="1075" t="s">
        <v>360</v>
      </c>
      <c r="IWU16" s="1073">
        <v>2.1</v>
      </c>
      <c r="IWV16" s="1075" t="s">
        <v>360</v>
      </c>
      <c r="IWW16" s="1073">
        <v>2.1</v>
      </c>
      <c r="IWX16" s="1075" t="s">
        <v>360</v>
      </c>
      <c r="IWY16" s="1073">
        <v>2.1</v>
      </c>
      <c r="IWZ16" s="1075" t="s">
        <v>360</v>
      </c>
      <c r="IXA16" s="1073">
        <v>2.1</v>
      </c>
      <c r="IXB16" s="1075" t="s">
        <v>360</v>
      </c>
      <c r="IXC16" s="1073">
        <v>2.1</v>
      </c>
      <c r="IXD16" s="1075" t="s">
        <v>360</v>
      </c>
      <c r="IXE16" s="1073">
        <v>2.1</v>
      </c>
      <c r="IXF16" s="1075" t="s">
        <v>360</v>
      </c>
      <c r="IXG16" s="1073">
        <v>2.1</v>
      </c>
      <c r="IXH16" s="1075" t="s">
        <v>360</v>
      </c>
      <c r="IXI16" s="1073">
        <v>2.1</v>
      </c>
      <c r="IXJ16" s="1075" t="s">
        <v>360</v>
      </c>
      <c r="IXK16" s="1073">
        <v>2.1</v>
      </c>
      <c r="IXL16" s="1075" t="s">
        <v>360</v>
      </c>
      <c r="IXM16" s="1073">
        <v>2.1</v>
      </c>
      <c r="IXN16" s="1075" t="s">
        <v>360</v>
      </c>
      <c r="IXO16" s="1073">
        <v>2.1</v>
      </c>
      <c r="IXP16" s="1075" t="s">
        <v>360</v>
      </c>
      <c r="IXQ16" s="1073">
        <v>2.1</v>
      </c>
      <c r="IXR16" s="1075" t="s">
        <v>360</v>
      </c>
      <c r="IXS16" s="1073">
        <v>2.1</v>
      </c>
      <c r="IXT16" s="1075" t="s">
        <v>360</v>
      </c>
      <c r="IXU16" s="1073">
        <v>2.1</v>
      </c>
      <c r="IXV16" s="1075" t="s">
        <v>360</v>
      </c>
      <c r="IXW16" s="1073">
        <v>2.1</v>
      </c>
      <c r="IXX16" s="1075" t="s">
        <v>360</v>
      </c>
      <c r="IXY16" s="1073">
        <v>2.1</v>
      </c>
      <c r="IXZ16" s="1075" t="s">
        <v>360</v>
      </c>
      <c r="IYA16" s="1073">
        <v>2.1</v>
      </c>
      <c r="IYB16" s="1075" t="s">
        <v>360</v>
      </c>
      <c r="IYC16" s="1073">
        <v>2.1</v>
      </c>
      <c r="IYD16" s="1075" t="s">
        <v>360</v>
      </c>
      <c r="IYE16" s="1073">
        <v>2.1</v>
      </c>
      <c r="IYF16" s="1075" t="s">
        <v>360</v>
      </c>
      <c r="IYG16" s="1073">
        <v>2.1</v>
      </c>
      <c r="IYH16" s="1075" t="s">
        <v>360</v>
      </c>
      <c r="IYI16" s="1073">
        <v>2.1</v>
      </c>
      <c r="IYJ16" s="1075" t="s">
        <v>360</v>
      </c>
      <c r="IYK16" s="1073">
        <v>2.1</v>
      </c>
      <c r="IYL16" s="1075" t="s">
        <v>360</v>
      </c>
      <c r="IYM16" s="1073">
        <v>2.1</v>
      </c>
      <c r="IYN16" s="1075" t="s">
        <v>360</v>
      </c>
      <c r="IYO16" s="1073">
        <v>2.1</v>
      </c>
      <c r="IYP16" s="1075" t="s">
        <v>360</v>
      </c>
      <c r="IYQ16" s="1073">
        <v>2.1</v>
      </c>
      <c r="IYR16" s="1075" t="s">
        <v>360</v>
      </c>
      <c r="IYS16" s="1073">
        <v>2.1</v>
      </c>
      <c r="IYT16" s="1075" t="s">
        <v>360</v>
      </c>
      <c r="IYU16" s="1073">
        <v>2.1</v>
      </c>
      <c r="IYV16" s="1075" t="s">
        <v>360</v>
      </c>
      <c r="IYW16" s="1073">
        <v>2.1</v>
      </c>
      <c r="IYX16" s="1075" t="s">
        <v>360</v>
      </c>
      <c r="IYY16" s="1073">
        <v>2.1</v>
      </c>
      <c r="IYZ16" s="1075" t="s">
        <v>360</v>
      </c>
      <c r="IZA16" s="1073">
        <v>2.1</v>
      </c>
      <c r="IZB16" s="1075" t="s">
        <v>360</v>
      </c>
      <c r="IZC16" s="1073">
        <v>2.1</v>
      </c>
      <c r="IZD16" s="1075" t="s">
        <v>360</v>
      </c>
      <c r="IZE16" s="1073">
        <v>2.1</v>
      </c>
      <c r="IZF16" s="1075" t="s">
        <v>360</v>
      </c>
      <c r="IZG16" s="1073">
        <v>2.1</v>
      </c>
      <c r="IZH16" s="1075" t="s">
        <v>360</v>
      </c>
      <c r="IZI16" s="1073">
        <v>2.1</v>
      </c>
      <c r="IZJ16" s="1075" t="s">
        <v>360</v>
      </c>
      <c r="IZK16" s="1073">
        <v>2.1</v>
      </c>
      <c r="IZL16" s="1075" t="s">
        <v>360</v>
      </c>
      <c r="IZM16" s="1073">
        <v>2.1</v>
      </c>
      <c r="IZN16" s="1075" t="s">
        <v>360</v>
      </c>
      <c r="IZO16" s="1073">
        <v>2.1</v>
      </c>
      <c r="IZP16" s="1075" t="s">
        <v>360</v>
      </c>
      <c r="IZQ16" s="1073">
        <v>2.1</v>
      </c>
      <c r="IZR16" s="1075" t="s">
        <v>360</v>
      </c>
      <c r="IZS16" s="1073">
        <v>2.1</v>
      </c>
      <c r="IZT16" s="1075" t="s">
        <v>360</v>
      </c>
      <c r="IZU16" s="1073">
        <v>2.1</v>
      </c>
      <c r="IZV16" s="1075" t="s">
        <v>360</v>
      </c>
      <c r="IZW16" s="1073">
        <v>2.1</v>
      </c>
      <c r="IZX16" s="1075" t="s">
        <v>360</v>
      </c>
      <c r="IZY16" s="1073">
        <v>2.1</v>
      </c>
      <c r="IZZ16" s="1075" t="s">
        <v>360</v>
      </c>
      <c r="JAA16" s="1073">
        <v>2.1</v>
      </c>
      <c r="JAB16" s="1075" t="s">
        <v>360</v>
      </c>
      <c r="JAC16" s="1073">
        <v>2.1</v>
      </c>
      <c r="JAD16" s="1075" t="s">
        <v>360</v>
      </c>
      <c r="JAE16" s="1073">
        <v>2.1</v>
      </c>
      <c r="JAF16" s="1075" t="s">
        <v>360</v>
      </c>
      <c r="JAG16" s="1073">
        <v>2.1</v>
      </c>
      <c r="JAH16" s="1075" t="s">
        <v>360</v>
      </c>
      <c r="JAI16" s="1073">
        <v>2.1</v>
      </c>
      <c r="JAJ16" s="1075" t="s">
        <v>360</v>
      </c>
      <c r="JAK16" s="1073">
        <v>2.1</v>
      </c>
      <c r="JAL16" s="1075" t="s">
        <v>360</v>
      </c>
      <c r="JAM16" s="1073">
        <v>2.1</v>
      </c>
      <c r="JAN16" s="1075" t="s">
        <v>360</v>
      </c>
      <c r="JAO16" s="1073">
        <v>2.1</v>
      </c>
      <c r="JAP16" s="1075" t="s">
        <v>360</v>
      </c>
      <c r="JAQ16" s="1073">
        <v>2.1</v>
      </c>
      <c r="JAR16" s="1075" t="s">
        <v>360</v>
      </c>
      <c r="JAS16" s="1073">
        <v>2.1</v>
      </c>
      <c r="JAT16" s="1075" t="s">
        <v>360</v>
      </c>
      <c r="JAU16" s="1073">
        <v>2.1</v>
      </c>
      <c r="JAV16" s="1075" t="s">
        <v>360</v>
      </c>
      <c r="JAW16" s="1073">
        <v>2.1</v>
      </c>
      <c r="JAX16" s="1075" t="s">
        <v>360</v>
      </c>
      <c r="JAY16" s="1073">
        <v>2.1</v>
      </c>
      <c r="JAZ16" s="1075" t="s">
        <v>360</v>
      </c>
      <c r="JBA16" s="1073">
        <v>2.1</v>
      </c>
      <c r="JBB16" s="1075" t="s">
        <v>360</v>
      </c>
      <c r="JBC16" s="1073">
        <v>2.1</v>
      </c>
      <c r="JBD16" s="1075" t="s">
        <v>360</v>
      </c>
      <c r="JBE16" s="1073">
        <v>2.1</v>
      </c>
      <c r="JBF16" s="1075" t="s">
        <v>360</v>
      </c>
      <c r="JBG16" s="1073">
        <v>2.1</v>
      </c>
      <c r="JBH16" s="1075" t="s">
        <v>360</v>
      </c>
      <c r="JBI16" s="1073">
        <v>2.1</v>
      </c>
      <c r="JBJ16" s="1075" t="s">
        <v>360</v>
      </c>
      <c r="JBK16" s="1073">
        <v>2.1</v>
      </c>
      <c r="JBL16" s="1075" t="s">
        <v>360</v>
      </c>
      <c r="JBM16" s="1073">
        <v>2.1</v>
      </c>
      <c r="JBN16" s="1075" t="s">
        <v>360</v>
      </c>
      <c r="JBO16" s="1073">
        <v>2.1</v>
      </c>
      <c r="JBP16" s="1075" t="s">
        <v>360</v>
      </c>
      <c r="JBQ16" s="1073">
        <v>2.1</v>
      </c>
      <c r="JBR16" s="1075" t="s">
        <v>360</v>
      </c>
      <c r="JBS16" s="1073">
        <v>2.1</v>
      </c>
      <c r="JBT16" s="1075" t="s">
        <v>360</v>
      </c>
      <c r="JBU16" s="1073">
        <v>2.1</v>
      </c>
      <c r="JBV16" s="1075" t="s">
        <v>360</v>
      </c>
      <c r="JBW16" s="1073">
        <v>2.1</v>
      </c>
      <c r="JBX16" s="1075" t="s">
        <v>360</v>
      </c>
      <c r="JBY16" s="1073">
        <v>2.1</v>
      </c>
      <c r="JBZ16" s="1075" t="s">
        <v>360</v>
      </c>
      <c r="JCA16" s="1073">
        <v>2.1</v>
      </c>
      <c r="JCB16" s="1075" t="s">
        <v>360</v>
      </c>
      <c r="JCC16" s="1073">
        <v>2.1</v>
      </c>
      <c r="JCD16" s="1075" t="s">
        <v>360</v>
      </c>
      <c r="JCE16" s="1073">
        <v>2.1</v>
      </c>
      <c r="JCF16" s="1075" t="s">
        <v>360</v>
      </c>
      <c r="JCG16" s="1073">
        <v>2.1</v>
      </c>
      <c r="JCH16" s="1075" t="s">
        <v>360</v>
      </c>
      <c r="JCI16" s="1073">
        <v>2.1</v>
      </c>
      <c r="JCJ16" s="1075" t="s">
        <v>360</v>
      </c>
      <c r="JCK16" s="1073">
        <v>2.1</v>
      </c>
      <c r="JCL16" s="1075" t="s">
        <v>360</v>
      </c>
      <c r="JCM16" s="1073">
        <v>2.1</v>
      </c>
      <c r="JCN16" s="1075" t="s">
        <v>360</v>
      </c>
      <c r="JCO16" s="1073">
        <v>2.1</v>
      </c>
      <c r="JCP16" s="1075" t="s">
        <v>360</v>
      </c>
      <c r="JCQ16" s="1073">
        <v>2.1</v>
      </c>
      <c r="JCR16" s="1075" t="s">
        <v>360</v>
      </c>
      <c r="JCS16" s="1073">
        <v>2.1</v>
      </c>
      <c r="JCT16" s="1075" t="s">
        <v>360</v>
      </c>
      <c r="JCU16" s="1073">
        <v>2.1</v>
      </c>
      <c r="JCV16" s="1075" t="s">
        <v>360</v>
      </c>
      <c r="JCW16" s="1073">
        <v>2.1</v>
      </c>
      <c r="JCX16" s="1075" t="s">
        <v>360</v>
      </c>
      <c r="JCY16" s="1073">
        <v>2.1</v>
      </c>
      <c r="JCZ16" s="1075" t="s">
        <v>360</v>
      </c>
      <c r="JDA16" s="1073">
        <v>2.1</v>
      </c>
      <c r="JDB16" s="1075" t="s">
        <v>360</v>
      </c>
      <c r="JDC16" s="1073">
        <v>2.1</v>
      </c>
      <c r="JDD16" s="1075" t="s">
        <v>360</v>
      </c>
      <c r="JDE16" s="1073">
        <v>2.1</v>
      </c>
      <c r="JDF16" s="1075" t="s">
        <v>360</v>
      </c>
      <c r="JDG16" s="1073">
        <v>2.1</v>
      </c>
      <c r="JDH16" s="1075" t="s">
        <v>360</v>
      </c>
      <c r="JDI16" s="1073">
        <v>2.1</v>
      </c>
      <c r="JDJ16" s="1075" t="s">
        <v>360</v>
      </c>
      <c r="JDK16" s="1073">
        <v>2.1</v>
      </c>
      <c r="JDL16" s="1075" t="s">
        <v>360</v>
      </c>
      <c r="JDM16" s="1073">
        <v>2.1</v>
      </c>
      <c r="JDN16" s="1075" t="s">
        <v>360</v>
      </c>
      <c r="JDO16" s="1073">
        <v>2.1</v>
      </c>
      <c r="JDP16" s="1075" t="s">
        <v>360</v>
      </c>
      <c r="JDQ16" s="1073">
        <v>2.1</v>
      </c>
      <c r="JDR16" s="1075" t="s">
        <v>360</v>
      </c>
      <c r="JDS16" s="1073">
        <v>2.1</v>
      </c>
      <c r="JDT16" s="1075" t="s">
        <v>360</v>
      </c>
      <c r="JDU16" s="1073">
        <v>2.1</v>
      </c>
      <c r="JDV16" s="1075" t="s">
        <v>360</v>
      </c>
      <c r="JDW16" s="1073">
        <v>2.1</v>
      </c>
      <c r="JDX16" s="1075" t="s">
        <v>360</v>
      </c>
      <c r="JDY16" s="1073">
        <v>2.1</v>
      </c>
      <c r="JDZ16" s="1075" t="s">
        <v>360</v>
      </c>
      <c r="JEA16" s="1073">
        <v>2.1</v>
      </c>
      <c r="JEB16" s="1075" t="s">
        <v>360</v>
      </c>
      <c r="JEC16" s="1073">
        <v>2.1</v>
      </c>
      <c r="JED16" s="1075" t="s">
        <v>360</v>
      </c>
      <c r="JEE16" s="1073">
        <v>2.1</v>
      </c>
      <c r="JEF16" s="1075" t="s">
        <v>360</v>
      </c>
      <c r="JEG16" s="1073">
        <v>2.1</v>
      </c>
      <c r="JEH16" s="1075" t="s">
        <v>360</v>
      </c>
      <c r="JEI16" s="1073">
        <v>2.1</v>
      </c>
      <c r="JEJ16" s="1075" t="s">
        <v>360</v>
      </c>
      <c r="JEK16" s="1073">
        <v>2.1</v>
      </c>
      <c r="JEL16" s="1075" t="s">
        <v>360</v>
      </c>
      <c r="JEM16" s="1073">
        <v>2.1</v>
      </c>
      <c r="JEN16" s="1075" t="s">
        <v>360</v>
      </c>
      <c r="JEO16" s="1073">
        <v>2.1</v>
      </c>
      <c r="JEP16" s="1075" t="s">
        <v>360</v>
      </c>
      <c r="JEQ16" s="1073">
        <v>2.1</v>
      </c>
      <c r="JER16" s="1075" t="s">
        <v>360</v>
      </c>
      <c r="JES16" s="1073">
        <v>2.1</v>
      </c>
      <c r="JET16" s="1075" t="s">
        <v>360</v>
      </c>
      <c r="JEU16" s="1073">
        <v>2.1</v>
      </c>
      <c r="JEV16" s="1075" t="s">
        <v>360</v>
      </c>
      <c r="JEW16" s="1073">
        <v>2.1</v>
      </c>
      <c r="JEX16" s="1075" t="s">
        <v>360</v>
      </c>
      <c r="JEY16" s="1073">
        <v>2.1</v>
      </c>
      <c r="JEZ16" s="1075" t="s">
        <v>360</v>
      </c>
      <c r="JFA16" s="1073">
        <v>2.1</v>
      </c>
      <c r="JFB16" s="1075" t="s">
        <v>360</v>
      </c>
      <c r="JFC16" s="1073">
        <v>2.1</v>
      </c>
      <c r="JFD16" s="1075" t="s">
        <v>360</v>
      </c>
      <c r="JFE16" s="1073">
        <v>2.1</v>
      </c>
      <c r="JFF16" s="1075" t="s">
        <v>360</v>
      </c>
      <c r="JFG16" s="1073">
        <v>2.1</v>
      </c>
      <c r="JFH16" s="1075" t="s">
        <v>360</v>
      </c>
      <c r="JFI16" s="1073">
        <v>2.1</v>
      </c>
      <c r="JFJ16" s="1075" t="s">
        <v>360</v>
      </c>
      <c r="JFK16" s="1073">
        <v>2.1</v>
      </c>
      <c r="JFL16" s="1075" t="s">
        <v>360</v>
      </c>
      <c r="JFM16" s="1073">
        <v>2.1</v>
      </c>
      <c r="JFN16" s="1075" t="s">
        <v>360</v>
      </c>
      <c r="JFO16" s="1073">
        <v>2.1</v>
      </c>
      <c r="JFP16" s="1075" t="s">
        <v>360</v>
      </c>
      <c r="JFQ16" s="1073">
        <v>2.1</v>
      </c>
      <c r="JFR16" s="1075" t="s">
        <v>360</v>
      </c>
      <c r="JFS16" s="1073">
        <v>2.1</v>
      </c>
      <c r="JFT16" s="1075" t="s">
        <v>360</v>
      </c>
      <c r="JFU16" s="1073">
        <v>2.1</v>
      </c>
      <c r="JFV16" s="1075" t="s">
        <v>360</v>
      </c>
      <c r="JFW16" s="1073">
        <v>2.1</v>
      </c>
      <c r="JFX16" s="1075" t="s">
        <v>360</v>
      </c>
      <c r="JFY16" s="1073">
        <v>2.1</v>
      </c>
      <c r="JFZ16" s="1075" t="s">
        <v>360</v>
      </c>
      <c r="JGA16" s="1073">
        <v>2.1</v>
      </c>
      <c r="JGB16" s="1075" t="s">
        <v>360</v>
      </c>
      <c r="JGC16" s="1073">
        <v>2.1</v>
      </c>
      <c r="JGD16" s="1075" t="s">
        <v>360</v>
      </c>
      <c r="JGE16" s="1073">
        <v>2.1</v>
      </c>
      <c r="JGF16" s="1075" t="s">
        <v>360</v>
      </c>
      <c r="JGG16" s="1073">
        <v>2.1</v>
      </c>
      <c r="JGH16" s="1075" t="s">
        <v>360</v>
      </c>
      <c r="JGI16" s="1073">
        <v>2.1</v>
      </c>
      <c r="JGJ16" s="1075" t="s">
        <v>360</v>
      </c>
      <c r="JGK16" s="1073">
        <v>2.1</v>
      </c>
      <c r="JGL16" s="1075" t="s">
        <v>360</v>
      </c>
      <c r="JGM16" s="1073">
        <v>2.1</v>
      </c>
      <c r="JGN16" s="1075" t="s">
        <v>360</v>
      </c>
      <c r="JGO16" s="1073">
        <v>2.1</v>
      </c>
      <c r="JGP16" s="1075" t="s">
        <v>360</v>
      </c>
      <c r="JGQ16" s="1073">
        <v>2.1</v>
      </c>
      <c r="JGR16" s="1075" t="s">
        <v>360</v>
      </c>
      <c r="JGS16" s="1073">
        <v>2.1</v>
      </c>
      <c r="JGT16" s="1075" t="s">
        <v>360</v>
      </c>
      <c r="JGU16" s="1073">
        <v>2.1</v>
      </c>
      <c r="JGV16" s="1075" t="s">
        <v>360</v>
      </c>
      <c r="JGW16" s="1073">
        <v>2.1</v>
      </c>
      <c r="JGX16" s="1075" t="s">
        <v>360</v>
      </c>
      <c r="JGY16" s="1073">
        <v>2.1</v>
      </c>
      <c r="JGZ16" s="1075" t="s">
        <v>360</v>
      </c>
      <c r="JHA16" s="1073">
        <v>2.1</v>
      </c>
      <c r="JHB16" s="1075" t="s">
        <v>360</v>
      </c>
      <c r="JHC16" s="1073">
        <v>2.1</v>
      </c>
      <c r="JHD16" s="1075" t="s">
        <v>360</v>
      </c>
      <c r="JHE16" s="1073">
        <v>2.1</v>
      </c>
      <c r="JHF16" s="1075" t="s">
        <v>360</v>
      </c>
      <c r="JHG16" s="1073">
        <v>2.1</v>
      </c>
      <c r="JHH16" s="1075" t="s">
        <v>360</v>
      </c>
      <c r="JHI16" s="1073">
        <v>2.1</v>
      </c>
      <c r="JHJ16" s="1075" t="s">
        <v>360</v>
      </c>
      <c r="JHK16" s="1073">
        <v>2.1</v>
      </c>
      <c r="JHL16" s="1075" t="s">
        <v>360</v>
      </c>
      <c r="JHM16" s="1073">
        <v>2.1</v>
      </c>
      <c r="JHN16" s="1075" t="s">
        <v>360</v>
      </c>
      <c r="JHO16" s="1073">
        <v>2.1</v>
      </c>
      <c r="JHP16" s="1075" t="s">
        <v>360</v>
      </c>
      <c r="JHQ16" s="1073">
        <v>2.1</v>
      </c>
      <c r="JHR16" s="1075" t="s">
        <v>360</v>
      </c>
      <c r="JHS16" s="1073">
        <v>2.1</v>
      </c>
      <c r="JHT16" s="1075" t="s">
        <v>360</v>
      </c>
      <c r="JHU16" s="1073">
        <v>2.1</v>
      </c>
      <c r="JHV16" s="1075" t="s">
        <v>360</v>
      </c>
      <c r="JHW16" s="1073">
        <v>2.1</v>
      </c>
      <c r="JHX16" s="1075" t="s">
        <v>360</v>
      </c>
      <c r="JHY16" s="1073">
        <v>2.1</v>
      </c>
      <c r="JHZ16" s="1075" t="s">
        <v>360</v>
      </c>
      <c r="JIA16" s="1073">
        <v>2.1</v>
      </c>
      <c r="JIB16" s="1075" t="s">
        <v>360</v>
      </c>
      <c r="JIC16" s="1073">
        <v>2.1</v>
      </c>
      <c r="JID16" s="1075" t="s">
        <v>360</v>
      </c>
      <c r="JIE16" s="1073">
        <v>2.1</v>
      </c>
      <c r="JIF16" s="1075" t="s">
        <v>360</v>
      </c>
      <c r="JIG16" s="1073">
        <v>2.1</v>
      </c>
      <c r="JIH16" s="1075" t="s">
        <v>360</v>
      </c>
      <c r="JII16" s="1073">
        <v>2.1</v>
      </c>
      <c r="JIJ16" s="1075" t="s">
        <v>360</v>
      </c>
      <c r="JIK16" s="1073">
        <v>2.1</v>
      </c>
      <c r="JIL16" s="1075" t="s">
        <v>360</v>
      </c>
      <c r="JIM16" s="1073">
        <v>2.1</v>
      </c>
      <c r="JIN16" s="1075" t="s">
        <v>360</v>
      </c>
      <c r="JIO16" s="1073">
        <v>2.1</v>
      </c>
      <c r="JIP16" s="1075" t="s">
        <v>360</v>
      </c>
      <c r="JIQ16" s="1073">
        <v>2.1</v>
      </c>
      <c r="JIR16" s="1075" t="s">
        <v>360</v>
      </c>
      <c r="JIS16" s="1073">
        <v>2.1</v>
      </c>
      <c r="JIT16" s="1075" t="s">
        <v>360</v>
      </c>
      <c r="JIU16" s="1073">
        <v>2.1</v>
      </c>
      <c r="JIV16" s="1075" t="s">
        <v>360</v>
      </c>
      <c r="JIW16" s="1073">
        <v>2.1</v>
      </c>
      <c r="JIX16" s="1075" t="s">
        <v>360</v>
      </c>
      <c r="JIY16" s="1073">
        <v>2.1</v>
      </c>
      <c r="JIZ16" s="1075" t="s">
        <v>360</v>
      </c>
      <c r="JJA16" s="1073">
        <v>2.1</v>
      </c>
      <c r="JJB16" s="1075" t="s">
        <v>360</v>
      </c>
      <c r="JJC16" s="1073">
        <v>2.1</v>
      </c>
      <c r="JJD16" s="1075" t="s">
        <v>360</v>
      </c>
      <c r="JJE16" s="1073">
        <v>2.1</v>
      </c>
      <c r="JJF16" s="1075" t="s">
        <v>360</v>
      </c>
      <c r="JJG16" s="1073">
        <v>2.1</v>
      </c>
      <c r="JJH16" s="1075" t="s">
        <v>360</v>
      </c>
      <c r="JJI16" s="1073">
        <v>2.1</v>
      </c>
      <c r="JJJ16" s="1075" t="s">
        <v>360</v>
      </c>
      <c r="JJK16" s="1073">
        <v>2.1</v>
      </c>
      <c r="JJL16" s="1075" t="s">
        <v>360</v>
      </c>
      <c r="JJM16" s="1073">
        <v>2.1</v>
      </c>
      <c r="JJN16" s="1075" t="s">
        <v>360</v>
      </c>
      <c r="JJO16" s="1073">
        <v>2.1</v>
      </c>
      <c r="JJP16" s="1075" t="s">
        <v>360</v>
      </c>
      <c r="JJQ16" s="1073">
        <v>2.1</v>
      </c>
      <c r="JJR16" s="1075" t="s">
        <v>360</v>
      </c>
      <c r="JJS16" s="1073">
        <v>2.1</v>
      </c>
      <c r="JJT16" s="1075" t="s">
        <v>360</v>
      </c>
      <c r="JJU16" s="1073">
        <v>2.1</v>
      </c>
      <c r="JJV16" s="1075" t="s">
        <v>360</v>
      </c>
      <c r="JJW16" s="1073">
        <v>2.1</v>
      </c>
      <c r="JJX16" s="1075" t="s">
        <v>360</v>
      </c>
      <c r="JJY16" s="1073">
        <v>2.1</v>
      </c>
      <c r="JJZ16" s="1075" t="s">
        <v>360</v>
      </c>
      <c r="JKA16" s="1073">
        <v>2.1</v>
      </c>
      <c r="JKB16" s="1075" t="s">
        <v>360</v>
      </c>
      <c r="JKC16" s="1073">
        <v>2.1</v>
      </c>
      <c r="JKD16" s="1075" t="s">
        <v>360</v>
      </c>
      <c r="JKE16" s="1073">
        <v>2.1</v>
      </c>
      <c r="JKF16" s="1075" t="s">
        <v>360</v>
      </c>
      <c r="JKG16" s="1073">
        <v>2.1</v>
      </c>
      <c r="JKH16" s="1075" t="s">
        <v>360</v>
      </c>
      <c r="JKI16" s="1073">
        <v>2.1</v>
      </c>
      <c r="JKJ16" s="1075" t="s">
        <v>360</v>
      </c>
      <c r="JKK16" s="1073">
        <v>2.1</v>
      </c>
      <c r="JKL16" s="1075" t="s">
        <v>360</v>
      </c>
      <c r="JKM16" s="1073">
        <v>2.1</v>
      </c>
      <c r="JKN16" s="1075" t="s">
        <v>360</v>
      </c>
      <c r="JKO16" s="1073">
        <v>2.1</v>
      </c>
      <c r="JKP16" s="1075" t="s">
        <v>360</v>
      </c>
      <c r="JKQ16" s="1073">
        <v>2.1</v>
      </c>
      <c r="JKR16" s="1075" t="s">
        <v>360</v>
      </c>
      <c r="JKS16" s="1073">
        <v>2.1</v>
      </c>
      <c r="JKT16" s="1075" t="s">
        <v>360</v>
      </c>
      <c r="JKU16" s="1073">
        <v>2.1</v>
      </c>
      <c r="JKV16" s="1075" t="s">
        <v>360</v>
      </c>
      <c r="JKW16" s="1073">
        <v>2.1</v>
      </c>
      <c r="JKX16" s="1075" t="s">
        <v>360</v>
      </c>
      <c r="JKY16" s="1073">
        <v>2.1</v>
      </c>
      <c r="JKZ16" s="1075" t="s">
        <v>360</v>
      </c>
      <c r="JLA16" s="1073">
        <v>2.1</v>
      </c>
      <c r="JLB16" s="1075" t="s">
        <v>360</v>
      </c>
      <c r="JLC16" s="1073">
        <v>2.1</v>
      </c>
      <c r="JLD16" s="1075" t="s">
        <v>360</v>
      </c>
      <c r="JLE16" s="1073">
        <v>2.1</v>
      </c>
      <c r="JLF16" s="1075" t="s">
        <v>360</v>
      </c>
      <c r="JLG16" s="1073">
        <v>2.1</v>
      </c>
      <c r="JLH16" s="1075" t="s">
        <v>360</v>
      </c>
      <c r="JLI16" s="1073">
        <v>2.1</v>
      </c>
      <c r="JLJ16" s="1075" t="s">
        <v>360</v>
      </c>
      <c r="JLK16" s="1073">
        <v>2.1</v>
      </c>
      <c r="JLL16" s="1075" t="s">
        <v>360</v>
      </c>
      <c r="JLM16" s="1073">
        <v>2.1</v>
      </c>
      <c r="JLN16" s="1075" t="s">
        <v>360</v>
      </c>
      <c r="JLO16" s="1073">
        <v>2.1</v>
      </c>
      <c r="JLP16" s="1075" t="s">
        <v>360</v>
      </c>
      <c r="JLQ16" s="1073">
        <v>2.1</v>
      </c>
      <c r="JLR16" s="1075" t="s">
        <v>360</v>
      </c>
      <c r="JLS16" s="1073">
        <v>2.1</v>
      </c>
      <c r="JLT16" s="1075" t="s">
        <v>360</v>
      </c>
      <c r="JLU16" s="1073">
        <v>2.1</v>
      </c>
      <c r="JLV16" s="1075" t="s">
        <v>360</v>
      </c>
      <c r="JLW16" s="1073">
        <v>2.1</v>
      </c>
      <c r="JLX16" s="1075" t="s">
        <v>360</v>
      </c>
      <c r="JLY16" s="1073">
        <v>2.1</v>
      </c>
      <c r="JLZ16" s="1075" t="s">
        <v>360</v>
      </c>
      <c r="JMA16" s="1073">
        <v>2.1</v>
      </c>
      <c r="JMB16" s="1075" t="s">
        <v>360</v>
      </c>
      <c r="JMC16" s="1073">
        <v>2.1</v>
      </c>
      <c r="JMD16" s="1075" t="s">
        <v>360</v>
      </c>
      <c r="JME16" s="1073">
        <v>2.1</v>
      </c>
      <c r="JMF16" s="1075" t="s">
        <v>360</v>
      </c>
      <c r="JMG16" s="1073">
        <v>2.1</v>
      </c>
      <c r="JMH16" s="1075" t="s">
        <v>360</v>
      </c>
      <c r="JMI16" s="1073">
        <v>2.1</v>
      </c>
      <c r="JMJ16" s="1075" t="s">
        <v>360</v>
      </c>
      <c r="JMK16" s="1073">
        <v>2.1</v>
      </c>
      <c r="JML16" s="1075" t="s">
        <v>360</v>
      </c>
      <c r="JMM16" s="1073">
        <v>2.1</v>
      </c>
      <c r="JMN16" s="1075" t="s">
        <v>360</v>
      </c>
      <c r="JMO16" s="1073">
        <v>2.1</v>
      </c>
      <c r="JMP16" s="1075" t="s">
        <v>360</v>
      </c>
      <c r="JMQ16" s="1073">
        <v>2.1</v>
      </c>
      <c r="JMR16" s="1075" t="s">
        <v>360</v>
      </c>
      <c r="JMS16" s="1073">
        <v>2.1</v>
      </c>
      <c r="JMT16" s="1075" t="s">
        <v>360</v>
      </c>
      <c r="JMU16" s="1073">
        <v>2.1</v>
      </c>
      <c r="JMV16" s="1075" t="s">
        <v>360</v>
      </c>
      <c r="JMW16" s="1073">
        <v>2.1</v>
      </c>
      <c r="JMX16" s="1075" t="s">
        <v>360</v>
      </c>
      <c r="JMY16" s="1073">
        <v>2.1</v>
      </c>
      <c r="JMZ16" s="1075" t="s">
        <v>360</v>
      </c>
      <c r="JNA16" s="1073">
        <v>2.1</v>
      </c>
      <c r="JNB16" s="1075" t="s">
        <v>360</v>
      </c>
      <c r="JNC16" s="1073">
        <v>2.1</v>
      </c>
      <c r="JND16" s="1075" t="s">
        <v>360</v>
      </c>
      <c r="JNE16" s="1073">
        <v>2.1</v>
      </c>
      <c r="JNF16" s="1075" t="s">
        <v>360</v>
      </c>
      <c r="JNG16" s="1073">
        <v>2.1</v>
      </c>
      <c r="JNH16" s="1075" t="s">
        <v>360</v>
      </c>
      <c r="JNI16" s="1073">
        <v>2.1</v>
      </c>
      <c r="JNJ16" s="1075" t="s">
        <v>360</v>
      </c>
      <c r="JNK16" s="1073">
        <v>2.1</v>
      </c>
      <c r="JNL16" s="1075" t="s">
        <v>360</v>
      </c>
      <c r="JNM16" s="1073">
        <v>2.1</v>
      </c>
      <c r="JNN16" s="1075" t="s">
        <v>360</v>
      </c>
      <c r="JNO16" s="1073">
        <v>2.1</v>
      </c>
      <c r="JNP16" s="1075" t="s">
        <v>360</v>
      </c>
      <c r="JNQ16" s="1073">
        <v>2.1</v>
      </c>
      <c r="JNR16" s="1075" t="s">
        <v>360</v>
      </c>
      <c r="JNS16" s="1073">
        <v>2.1</v>
      </c>
      <c r="JNT16" s="1075" t="s">
        <v>360</v>
      </c>
      <c r="JNU16" s="1073">
        <v>2.1</v>
      </c>
      <c r="JNV16" s="1075" t="s">
        <v>360</v>
      </c>
      <c r="JNW16" s="1073">
        <v>2.1</v>
      </c>
      <c r="JNX16" s="1075" t="s">
        <v>360</v>
      </c>
      <c r="JNY16" s="1073">
        <v>2.1</v>
      </c>
      <c r="JNZ16" s="1075" t="s">
        <v>360</v>
      </c>
      <c r="JOA16" s="1073">
        <v>2.1</v>
      </c>
      <c r="JOB16" s="1075" t="s">
        <v>360</v>
      </c>
      <c r="JOC16" s="1073">
        <v>2.1</v>
      </c>
      <c r="JOD16" s="1075" t="s">
        <v>360</v>
      </c>
      <c r="JOE16" s="1073">
        <v>2.1</v>
      </c>
      <c r="JOF16" s="1075" t="s">
        <v>360</v>
      </c>
      <c r="JOG16" s="1073">
        <v>2.1</v>
      </c>
      <c r="JOH16" s="1075" t="s">
        <v>360</v>
      </c>
      <c r="JOI16" s="1073">
        <v>2.1</v>
      </c>
      <c r="JOJ16" s="1075" t="s">
        <v>360</v>
      </c>
      <c r="JOK16" s="1073">
        <v>2.1</v>
      </c>
      <c r="JOL16" s="1075" t="s">
        <v>360</v>
      </c>
      <c r="JOM16" s="1073">
        <v>2.1</v>
      </c>
      <c r="JON16" s="1075" t="s">
        <v>360</v>
      </c>
      <c r="JOO16" s="1073">
        <v>2.1</v>
      </c>
      <c r="JOP16" s="1075" t="s">
        <v>360</v>
      </c>
      <c r="JOQ16" s="1073">
        <v>2.1</v>
      </c>
      <c r="JOR16" s="1075" t="s">
        <v>360</v>
      </c>
      <c r="JOS16" s="1073">
        <v>2.1</v>
      </c>
      <c r="JOT16" s="1075" t="s">
        <v>360</v>
      </c>
      <c r="JOU16" s="1073">
        <v>2.1</v>
      </c>
      <c r="JOV16" s="1075" t="s">
        <v>360</v>
      </c>
      <c r="JOW16" s="1073">
        <v>2.1</v>
      </c>
      <c r="JOX16" s="1075" t="s">
        <v>360</v>
      </c>
      <c r="JOY16" s="1073">
        <v>2.1</v>
      </c>
      <c r="JOZ16" s="1075" t="s">
        <v>360</v>
      </c>
      <c r="JPA16" s="1073">
        <v>2.1</v>
      </c>
      <c r="JPB16" s="1075" t="s">
        <v>360</v>
      </c>
      <c r="JPC16" s="1073">
        <v>2.1</v>
      </c>
      <c r="JPD16" s="1075" t="s">
        <v>360</v>
      </c>
      <c r="JPE16" s="1073">
        <v>2.1</v>
      </c>
      <c r="JPF16" s="1075" t="s">
        <v>360</v>
      </c>
      <c r="JPG16" s="1073">
        <v>2.1</v>
      </c>
      <c r="JPH16" s="1075" t="s">
        <v>360</v>
      </c>
      <c r="JPI16" s="1073">
        <v>2.1</v>
      </c>
      <c r="JPJ16" s="1075" t="s">
        <v>360</v>
      </c>
      <c r="JPK16" s="1073">
        <v>2.1</v>
      </c>
      <c r="JPL16" s="1075" t="s">
        <v>360</v>
      </c>
      <c r="JPM16" s="1073">
        <v>2.1</v>
      </c>
      <c r="JPN16" s="1075" t="s">
        <v>360</v>
      </c>
      <c r="JPO16" s="1073">
        <v>2.1</v>
      </c>
      <c r="JPP16" s="1075" t="s">
        <v>360</v>
      </c>
      <c r="JPQ16" s="1073">
        <v>2.1</v>
      </c>
      <c r="JPR16" s="1075" t="s">
        <v>360</v>
      </c>
      <c r="JPS16" s="1073">
        <v>2.1</v>
      </c>
      <c r="JPT16" s="1075" t="s">
        <v>360</v>
      </c>
      <c r="JPU16" s="1073">
        <v>2.1</v>
      </c>
      <c r="JPV16" s="1075" t="s">
        <v>360</v>
      </c>
      <c r="JPW16" s="1073">
        <v>2.1</v>
      </c>
      <c r="JPX16" s="1075" t="s">
        <v>360</v>
      </c>
      <c r="JPY16" s="1073">
        <v>2.1</v>
      </c>
      <c r="JPZ16" s="1075" t="s">
        <v>360</v>
      </c>
      <c r="JQA16" s="1073">
        <v>2.1</v>
      </c>
      <c r="JQB16" s="1075" t="s">
        <v>360</v>
      </c>
      <c r="JQC16" s="1073">
        <v>2.1</v>
      </c>
      <c r="JQD16" s="1075" t="s">
        <v>360</v>
      </c>
      <c r="JQE16" s="1073">
        <v>2.1</v>
      </c>
      <c r="JQF16" s="1075" t="s">
        <v>360</v>
      </c>
      <c r="JQG16" s="1073">
        <v>2.1</v>
      </c>
      <c r="JQH16" s="1075" t="s">
        <v>360</v>
      </c>
      <c r="JQI16" s="1073">
        <v>2.1</v>
      </c>
      <c r="JQJ16" s="1075" t="s">
        <v>360</v>
      </c>
      <c r="JQK16" s="1073">
        <v>2.1</v>
      </c>
      <c r="JQL16" s="1075" t="s">
        <v>360</v>
      </c>
      <c r="JQM16" s="1073">
        <v>2.1</v>
      </c>
      <c r="JQN16" s="1075" t="s">
        <v>360</v>
      </c>
      <c r="JQO16" s="1073">
        <v>2.1</v>
      </c>
      <c r="JQP16" s="1075" t="s">
        <v>360</v>
      </c>
      <c r="JQQ16" s="1073">
        <v>2.1</v>
      </c>
      <c r="JQR16" s="1075" t="s">
        <v>360</v>
      </c>
      <c r="JQS16" s="1073">
        <v>2.1</v>
      </c>
      <c r="JQT16" s="1075" t="s">
        <v>360</v>
      </c>
      <c r="JQU16" s="1073">
        <v>2.1</v>
      </c>
      <c r="JQV16" s="1075" t="s">
        <v>360</v>
      </c>
      <c r="JQW16" s="1073">
        <v>2.1</v>
      </c>
      <c r="JQX16" s="1075" t="s">
        <v>360</v>
      </c>
      <c r="JQY16" s="1073">
        <v>2.1</v>
      </c>
      <c r="JQZ16" s="1075" t="s">
        <v>360</v>
      </c>
      <c r="JRA16" s="1073">
        <v>2.1</v>
      </c>
      <c r="JRB16" s="1075" t="s">
        <v>360</v>
      </c>
      <c r="JRC16" s="1073">
        <v>2.1</v>
      </c>
      <c r="JRD16" s="1075" t="s">
        <v>360</v>
      </c>
      <c r="JRE16" s="1073">
        <v>2.1</v>
      </c>
      <c r="JRF16" s="1075" t="s">
        <v>360</v>
      </c>
      <c r="JRG16" s="1073">
        <v>2.1</v>
      </c>
      <c r="JRH16" s="1075" t="s">
        <v>360</v>
      </c>
      <c r="JRI16" s="1073">
        <v>2.1</v>
      </c>
      <c r="JRJ16" s="1075" t="s">
        <v>360</v>
      </c>
      <c r="JRK16" s="1073">
        <v>2.1</v>
      </c>
      <c r="JRL16" s="1075" t="s">
        <v>360</v>
      </c>
      <c r="JRM16" s="1073">
        <v>2.1</v>
      </c>
      <c r="JRN16" s="1075" t="s">
        <v>360</v>
      </c>
      <c r="JRO16" s="1073">
        <v>2.1</v>
      </c>
      <c r="JRP16" s="1075" t="s">
        <v>360</v>
      </c>
      <c r="JRQ16" s="1073">
        <v>2.1</v>
      </c>
      <c r="JRR16" s="1075" t="s">
        <v>360</v>
      </c>
      <c r="JRS16" s="1073">
        <v>2.1</v>
      </c>
      <c r="JRT16" s="1075" t="s">
        <v>360</v>
      </c>
      <c r="JRU16" s="1073">
        <v>2.1</v>
      </c>
      <c r="JRV16" s="1075" t="s">
        <v>360</v>
      </c>
      <c r="JRW16" s="1073">
        <v>2.1</v>
      </c>
      <c r="JRX16" s="1075" t="s">
        <v>360</v>
      </c>
      <c r="JRY16" s="1073">
        <v>2.1</v>
      </c>
      <c r="JRZ16" s="1075" t="s">
        <v>360</v>
      </c>
      <c r="JSA16" s="1073">
        <v>2.1</v>
      </c>
      <c r="JSB16" s="1075" t="s">
        <v>360</v>
      </c>
      <c r="JSC16" s="1073">
        <v>2.1</v>
      </c>
      <c r="JSD16" s="1075" t="s">
        <v>360</v>
      </c>
      <c r="JSE16" s="1073">
        <v>2.1</v>
      </c>
      <c r="JSF16" s="1075" t="s">
        <v>360</v>
      </c>
      <c r="JSG16" s="1073">
        <v>2.1</v>
      </c>
      <c r="JSH16" s="1075" t="s">
        <v>360</v>
      </c>
      <c r="JSI16" s="1073">
        <v>2.1</v>
      </c>
      <c r="JSJ16" s="1075" t="s">
        <v>360</v>
      </c>
      <c r="JSK16" s="1073">
        <v>2.1</v>
      </c>
      <c r="JSL16" s="1075" t="s">
        <v>360</v>
      </c>
      <c r="JSM16" s="1073">
        <v>2.1</v>
      </c>
      <c r="JSN16" s="1075" t="s">
        <v>360</v>
      </c>
      <c r="JSO16" s="1073">
        <v>2.1</v>
      </c>
      <c r="JSP16" s="1075" t="s">
        <v>360</v>
      </c>
      <c r="JSQ16" s="1073">
        <v>2.1</v>
      </c>
      <c r="JSR16" s="1075" t="s">
        <v>360</v>
      </c>
      <c r="JSS16" s="1073">
        <v>2.1</v>
      </c>
      <c r="JST16" s="1075" t="s">
        <v>360</v>
      </c>
      <c r="JSU16" s="1073">
        <v>2.1</v>
      </c>
      <c r="JSV16" s="1075" t="s">
        <v>360</v>
      </c>
      <c r="JSW16" s="1073">
        <v>2.1</v>
      </c>
      <c r="JSX16" s="1075" t="s">
        <v>360</v>
      </c>
      <c r="JSY16" s="1073">
        <v>2.1</v>
      </c>
      <c r="JSZ16" s="1075" t="s">
        <v>360</v>
      </c>
      <c r="JTA16" s="1073">
        <v>2.1</v>
      </c>
      <c r="JTB16" s="1075" t="s">
        <v>360</v>
      </c>
      <c r="JTC16" s="1073">
        <v>2.1</v>
      </c>
      <c r="JTD16" s="1075" t="s">
        <v>360</v>
      </c>
      <c r="JTE16" s="1073">
        <v>2.1</v>
      </c>
      <c r="JTF16" s="1075" t="s">
        <v>360</v>
      </c>
      <c r="JTG16" s="1073">
        <v>2.1</v>
      </c>
      <c r="JTH16" s="1075" t="s">
        <v>360</v>
      </c>
      <c r="JTI16" s="1073">
        <v>2.1</v>
      </c>
      <c r="JTJ16" s="1075" t="s">
        <v>360</v>
      </c>
      <c r="JTK16" s="1073">
        <v>2.1</v>
      </c>
      <c r="JTL16" s="1075" t="s">
        <v>360</v>
      </c>
      <c r="JTM16" s="1073">
        <v>2.1</v>
      </c>
      <c r="JTN16" s="1075" t="s">
        <v>360</v>
      </c>
      <c r="JTO16" s="1073">
        <v>2.1</v>
      </c>
      <c r="JTP16" s="1075" t="s">
        <v>360</v>
      </c>
      <c r="JTQ16" s="1073">
        <v>2.1</v>
      </c>
      <c r="JTR16" s="1075" t="s">
        <v>360</v>
      </c>
      <c r="JTS16" s="1073">
        <v>2.1</v>
      </c>
      <c r="JTT16" s="1075" t="s">
        <v>360</v>
      </c>
      <c r="JTU16" s="1073">
        <v>2.1</v>
      </c>
      <c r="JTV16" s="1075" t="s">
        <v>360</v>
      </c>
      <c r="JTW16" s="1073">
        <v>2.1</v>
      </c>
      <c r="JTX16" s="1075" t="s">
        <v>360</v>
      </c>
      <c r="JTY16" s="1073">
        <v>2.1</v>
      </c>
      <c r="JTZ16" s="1075" t="s">
        <v>360</v>
      </c>
      <c r="JUA16" s="1073">
        <v>2.1</v>
      </c>
      <c r="JUB16" s="1075" t="s">
        <v>360</v>
      </c>
      <c r="JUC16" s="1073">
        <v>2.1</v>
      </c>
      <c r="JUD16" s="1075" t="s">
        <v>360</v>
      </c>
      <c r="JUE16" s="1073">
        <v>2.1</v>
      </c>
      <c r="JUF16" s="1075" t="s">
        <v>360</v>
      </c>
      <c r="JUG16" s="1073">
        <v>2.1</v>
      </c>
      <c r="JUH16" s="1075" t="s">
        <v>360</v>
      </c>
      <c r="JUI16" s="1073">
        <v>2.1</v>
      </c>
      <c r="JUJ16" s="1075" t="s">
        <v>360</v>
      </c>
      <c r="JUK16" s="1073">
        <v>2.1</v>
      </c>
      <c r="JUL16" s="1075" t="s">
        <v>360</v>
      </c>
      <c r="JUM16" s="1073">
        <v>2.1</v>
      </c>
      <c r="JUN16" s="1075" t="s">
        <v>360</v>
      </c>
      <c r="JUO16" s="1073">
        <v>2.1</v>
      </c>
      <c r="JUP16" s="1075" t="s">
        <v>360</v>
      </c>
      <c r="JUQ16" s="1073">
        <v>2.1</v>
      </c>
      <c r="JUR16" s="1075" t="s">
        <v>360</v>
      </c>
      <c r="JUS16" s="1073">
        <v>2.1</v>
      </c>
      <c r="JUT16" s="1075" t="s">
        <v>360</v>
      </c>
      <c r="JUU16" s="1073">
        <v>2.1</v>
      </c>
      <c r="JUV16" s="1075" t="s">
        <v>360</v>
      </c>
      <c r="JUW16" s="1073">
        <v>2.1</v>
      </c>
      <c r="JUX16" s="1075" t="s">
        <v>360</v>
      </c>
      <c r="JUY16" s="1073">
        <v>2.1</v>
      </c>
      <c r="JUZ16" s="1075" t="s">
        <v>360</v>
      </c>
      <c r="JVA16" s="1073">
        <v>2.1</v>
      </c>
      <c r="JVB16" s="1075" t="s">
        <v>360</v>
      </c>
      <c r="JVC16" s="1073">
        <v>2.1</v>
      </c>
      <c r="JVD16" s="1075" t="s">
        <v>360</v>
      </c>
      <c r="JVE16" s="1073">
        <v>2.1</v>
      </c>
      <c r="JVF16" s="1075" t="s">
        <v>360</v>
      </c>
      <c r="JVG16" s="1073">
        <v>2.1</v>
      </c>
      <c r="JVH16" s="1075" t="s">
        <v>360</v>
      </c>
      <c r="JVI16" s="1073">
        <v>2.1</v>
      </c>
      <c r="JVJ16" s="1075" t="s">
        <v>360</v>
      </c>
      <c r="JVK16" s="1073">
        <v>2.1</v>
      </c>
      <c r="JVL16" s="1075" t="s">
        <v>360</v>
      </c>
      <c r="JVM16" s="1073">
        <v>2.1</v>
      </c>
      <c r="JVN16" s="1075" t="s">
        <v>360</v>
      </c>
      <c r="JVO16" s="1073">
        <v>2.1</v>
      </c>
      <c r="JVP16" s="1075" t="s">
        <v>360</v>
      </c>
      <c r="JVQ16" s="1073">
        <v>2.1</v>
      </c>
      <c r="JVR16" s="1075" t="s">
        <v>360</v>
      </c>
      <c r="JVS16" s="1073">
        <v>2.1</v>
      </c>
      <c r="JVT16" s="1075" t="s">
        <v>360</v>
      </c>
      <c r="JVU16" s="1073">
        <v>2.1</v>
      </c>
      <c r="JVV16" s="1075" t="s">
        <v>360</v>
      </c>
      <c r="JVW16" s="1073">
        <v>2.1</v>
      </c>
      <c r="JVX16" s="1075" t="s">
        <v>360</v>
      </c>
      <c r="JVY16" s="1073">
        <v>2.1</v>
      </c>
      <c r="JVZ16" s="1075" t="s">
        <v>360</v>
      </c>
      <c r="JWA16" s="1073">
        <v>2.1</v>
      </c>
      <c r="JWB16" s="1075" t="s">
        <v>360</v>
      </c>
      <c r="JWC16" s="1073">
        <v>2.1</v>
      </c>
      <c r="JWD16" s="1075" t="s">
        <v>360</v>
      </c>
      <c r="JWE16" s="1073">
        <v>2.1</v>
      </c>
      <c r="JWF16" s="1075" t="s">
        <v>360</v>
      </c>
      <c r="JWG16" s="1073">
        <v>2.1</v>
      </c>
      <c r="JWH16" s="1075" t="s">
        <v>360</v>
      </c>
      <c r="JWI16" s="1073">
        <v>2.1</v>
      </c>
      <c r="JWJ16" s="1075" t="s">
        <v>360</v>
      </c>
      <c r="JWK16" s="1073">
        <v>2.1</v>
      </c>
      <c r="JWL16" s="1075" t="s">
        <v>360</v>
      </c>
      <c r="JWM16" s="1073">
        <v>2.1</v>
      </c>
      <c r="JWN16" s="1075" t="s">
        <v>360</v>
      </c>
      <c r="JWO16" s="1073">
        <v>2.1</v>
      </c>
      <c r="JWP16" s="1075" t="s">
        <v>360</v>
      </c>
      <c r="JWQ16" s="1073">
        <v>2.1</v>
      </c>
      <c r="JWR16" s="1075" t="s">
        <v>360</v>
      </c>
      <c r="JWS16" s="1073">
        <v>2.1</v>
      </c>
      <c r="JWT16" s="1075" t="s">
        <v>360</v>
      </c>
      <c r="JWU16" s="1073">
        <v>2.1</v>
      </c>
      <c r="JWV16" s="1075" t="s">
        <v>360</v>
      </c>
      <c r="JWW16" s="1073">
        <v>2.1</v>
      </c>
      <c r="JWX16" s="1075" t="s">
        <v>360</v>
      </c>
      <c r="JWY16" s="1073">
        <v>2.1</v>
      </c>
      <c r="JWZ16" s="1075" t="s">
        <v>360</v>
      </c>
      <c r="JXA16" s="1073">
        <v>2.1</v>
      </c>
      <c r="JXB16" s="1075" t="s">
        <v>360</v>
      </c>
      <c r="JXC16" s="1073">
        <v>2.1</v>
      </c>
      <c r="JXD16" s="1075" t="s">
        <v>360</v>
      </c>
      <c r="JXE16" s="1073">
        <v>2.1</v>
      </c>
      <c r="JXF16" s="1075" t="s">
        <v>360</v>
      </c>
      <c r="JXG16" s="1073">
        <v>2.1</v>
      </c>
      <c r="JXH16" s="1075" t="s">
        <v>360</v>
      </c>
      <c r="JXI16" s="1073">
        <v>2.1</v>
      </c>
      <c r="JXJ16" s="1075" t="s">
        <v>360</v>
      </c>
      <c r="JXK16" s="1073">
        <v>2.1</v>
      </c>
      <c r="JXL16" s="1075" t="s">
        <v>360</v>
      </c>
      <c r="JXM16" s="1073">
        <v>2.1</v>
      </c>
      <c r="JXN16" s="1075" t="s">
        <v>360</v>
      </c>
      <c r="JXO16" s="1073">
        <v>2.1</v>
      </c>
      <c r="JXP16" s="1075" t="s">
        <v>360</v>
      </c>
      <c r="JXQ16" s="1073">
        <v>2.1</v>
      </c>
      <c r="JXR16" s="1075" t="s">
        <v>360</v>
      </c>
      <c r="JXS16" s="1073">
        <v>2.1</v>
      </c>
      <c r="JXT16" s="1075" t="s">
        <v>360</v>
      </c>
      <c r="JXU16" s="1073">
        <v>2.1</v>
      </c>
      <c r="JXV16" s="1075" t="s">
        <v>360</v>
      </c>
      <c r="JXW16" s="1073">
        <v>2.1</v>
      </c>
      <c r="JXX16" s="1075" t="s">
        <v>360</v>
      </c>
      <c r="JXY16" s="1073">
        <v>2.1</v>
      </c>
      <c r="JXZ16" s="1075" t="s">
        <v>360</v>
      </c>
      <c r="JYA16" s="1073">
        <v>2.1</v>
      </c>
      <c r="JYB16" s="1075" t="s">
        <v>360</v>
      </c>
      <c r="JYC16" s="1073">
        <v>2.1</v>
      </c>
      <c r="JYD16" s="1075" t="s">
        <v>360</v>
      </c>
      <c r="JYE16" s="1073">
        <v>2.1</v>
      </c>
      <c r="JYF16" s="1075" t="s">
        <v>360</v>
      </c>
      <c r="JYG16" s="1073">
        <v>2.1</v>
      </c>
      <c r="JYH16" s="1075" t="s">
        <v>360</v>
      </c>
      <c r="JYI16" s="1073">
        <v>2.1</v>
      </c>
      <c r="JYJ16" s="1075" t="s">
        <v>360</v>
      </c>
      <c r="JYK16" s="1073">
        <v>2.1</v>
      </c>
      <c r="JYL16" s="1075" t="s">
        <v>360</v>
      </c>
      <c r="JYM16" s="1073">
        <v>2.1</v>
      </c>
      <c r="JYN16" s="1075" t="s">
        <v>360</v>
      </c>
      <c r="JYO16" s="1073">
        <v>2.1</v>
      </c>
      <c r="JYP16" s="1075" t="s">
        <v>360</v>
      </c>
      <c r="JYQ16" s="1073">
        <v>2.1</v>
      </c>
      <c r="JYR16" s="1075" t="s">
        <v>360</v>
      </c>
      <c r="JYS16" s="1073">
        <v>2.1</v>
      </c>
      <c r="JYT16" s="1075" t="s">
        <v>360</v>
      </c>
      <c r="JYU16" s="1073">
        <v>2.1</v>
      </c>
      <c r="JYV16" s="1075" t="s">
        <v>360</v>
      </c>
      <c r="JYW16" s="1073">
        <v>2.1</v>
      </c>
      <c r="JYX16" s="1075" t="s">
        <v>360</v>
      </c>
      <c r="JYY16" s="1073">
        <v>2.1</v>
      </c>
      <c r="JYZ16" s="1075" t="s">
        <v>360</v>
      </c>
      <c r="JZA16" s="1073">
        <v>2.1</v>
      </c>
      <c r="JZB16" s="1075" t="s">
        <v>360</v>
      </c>
      <c r="JZC16" s="1073">
        <v>2.1</v>
      </c>
      <c r="JZD16" s="1075" t="s">
        <v>360</v>
      </c>
      <c r="JZE16" s="1073">
        <v>2.1</v>
      </c>
      <c r="JZF16" s="1075" t="s">
        <v>360</v>
      </c>
      <c r="JZG16" s="1073">
        <v>2.1</v>
      </c>
      <c r="JZH16" s="1075" t="s">
        <v>360</v>
      </c>
      <c r="JZI16" s="1073">
        <v>2.1</v>
      </c>
      <c r="JZJ16" s="1075" t="s">
        <v>360</v>
      </c>
      <c r="JZK16" s="1073">
        <v>2.1</v>
      </c>
      <c r="JZL16" s="1075" t="s">
        <v>360</v>
      </c>
      <c r="JZM16" s="1073">
        <v>2.1</v>
      </c>
      <c r="JZN16" s="1075" t="s">
        <v>360</v>
      </c>
      <c r="JZO16" s="1073">
        <v>2.1</v>
      </c>
      <c r="JZP16" s="1075" t="s">
        <v>360</v>
      </c>
      <c r="JZQ16" s="1073">
        <v>2.1</v>
      </c>
      <c r="JZR16" s="1075" t="s">
        <v>360</v>
      </c>
      <c r="JZS16" s="1073">
        <v>2.1</v>
      </c>
      <c r="JZT16" s="1075" t="s">
        <v>360</v>
      </c>
      <c r="JZU16" s="1073">
        <v>2.1</v>
      </c>
      <c r="JZV16" s="1075" t="s">
        <v>360</v>
      </c>
      <c r="JZW16" s="1073">
        <v>2.1</v>
      </c>
      <c r="JZX16" s="1075" t="s">
        <v>360</v>
      </c>
      <c r="JZY16" s="1073">
        <v>2.1</v>
      </c>
      <c r="JZZ16" s="1075" t="s">
        <v>360</v>
      </c>
      <c r="KAA16" s="1073">
        <v>2.1</v>
      </c>
      <c r="KAB16" s="1075" t="s">
        <v>360</v>
      </c>
      <c r="KAC16" s="1073">
        <v>2.1</v>
      </c>
      <c r="KAD16" s="1075" t="s">
        <v>360</v>
      </c>
      <c r="KAE16" s="1073">
        <v>2.1</v>
      </c>
      <c r="KAF16" s="1075" t="s">
        <v>360</v>
      </c>
      <c r="KAG16" s="1073">
        <v>2.1</v>
      </c>
      <c r="KAH16" s="1075" t="s">
        <v>360</v>
      </c>
      <c r="KAI16" s="1073">
        <v>2.1</v>
      </c>
      <c r="KAJ16" s="1075" t="s">
        <v>360</v>
      </c>
      <c r="KAK16" s="1073">
        <v>2.1</v>
      </c>
      <c r="KAL16" s="1075" t="s">
        <v>360</v>
      </c>
      <c r="KAM16" s="1073">
        <v>2.1</v>
      </c>
      <c r="KAN16" s="1075" t="s">
        <v>360</v>
      </c>
      <c r="KAO16" s="1073">
        <v>2.1</v>
      </c>
      <c r="KAP16" s="1075" t="s">
        <v>360</v>
      </c>
      <c r="KAQ16" s="1073">
        <v>2.1</v>
      </c>
      <c r="KAR16" s="1075" t="s">
        <v>360</v>
      </c>
      <c r="KAS16" s="1073">
        <v>2.1</v>
      </c>
      <c r="KAT16" s="1075" t="s">
        <v>360</v>
      </c>
      <c r="KAU16" s="1073">
        <v>2.1</v>
      </c>
      <c r="KAV16" s="1075" t="s">
        <v>360</v>
      </c>
      <c r="KAW16" s="1073">
        <v>2.1</v>
      </c>
      <c r="KAX16" s="1075" t="s">
        <v>360</v>
      </c>
      <c r="KAY16" s="1073">
        <v>2.1</v>
      </c>
      <c r="KAZ16" s="1075" t="s">
        <v>360</v>
      </c>
      <c r="KBA16" s="1073">
        <v>2.1</v>
      </c>
      <c r="KBB16" s="1075" t="s">
        <v>360</v>
      </c>
      <c r="KBC16" s="1073">
        <v>2.1</v>
      </c>
      <c r="KBD16" s="1075" t="s">
        <v>360</v>
      </c>
      <c r="KBE16" s="1073">
        <v>2.1</v>
      </c>
      <c r="KBF16" s="1075" t="s">
        <v>360</v>
      </c>
      <c r="KBG16" s="1073">
        <v>2.1</v>
      </c>
      <c r="KBH16" s="1075" t="s">
        <v>360</v>
      </c>
      <c r="KBI16" s="1073">
        <v>2.1</v>
      </c>
      <c r="KBJ16" s="1075" t="s">
        <v>360</v>
      </c>
      <c r="KBK16" s="1073">
        <v>2.1</v>
      </c>
      <c r="KBL16" s="1075" t="s">
        <v>360</v>
      </c>
      <c r="KBM16" s="1073">
        <v>2.1</v>
      </c>
      <c r="KBN16" s="1075" t="s">
        <v>360</v>
      </c>
      <c r="KBO16" s="1073">
        <v>2.1</v>
      </c>
      <c r="KBP16" s="1075" t="s">
        <v>360</v>
      </c>
      <c r="KBQ16" s="1073">
        <v>2.1</v>
      </c>
      <c r="KBR16" s="1075" t="s">
        <v>360</v>
      </c>
      <c r="KBS16" s="1073">
        <v>2.1</v>
      </c>
      <c r="KBT16" s="1075" t="s">
        <v>360</v>
      </c>
      <c r="KBU16" s="1073">
        <v>2.1</v>
      </c>
      <c r="KBV16" s="1075" t="s">
        <v>360</v>
      </c>
      <c r="KBW16" s="1073">
        <v>2.1</v>
      </c>
      <c r="KBX16" s="1075" t="s">
        <v>360</v>
      </c>
      <c r="KBY16" s="1073">
        <v>2.1</v>
      </c>
      <c r="KBZ16" s="1075" t="s">
        <v>360</v>
      </c>
      <c r="KCA16" s="1073">
        <v>2.1</v>
      </c>
      <c r="KCB16" s="1075" t="s">
        <v>360</v>
      </c>
      <c r="KCC16" s="1073">
        <v>2.1</v>
      </c>
      <c r="KCD16" s="1075" t="s">
        <v>360</v>
      </c>
      <c r="KCE16" s="1073">
        <v>2.1</v>
      </c>
      <c r="KCF16" s="1075" t="s">
        <v>360</v>
      </c>
      <c r="KCG16" s="1073">
        <v>2.1</v>
      </c>
      <c r="KCH16" s="1075" t="s">
        <v>360</v>
      </c>
      <c r="KCI16" s="1073">
        <v>2.1</v>
      </c>
      <c r="KCJ16" s="1075" t="s">
        <v>360</v>
      </c>
      <c r="KCK16" s="1073">
        <v>2.1</v>
      </c>
      <c r="KCL16" s="1075" t="s">
        <v>360</v>
      </c>
      <c r="KCM16" s="1073">
        <v>2.1</v>
      </c>
      <c r="KCN16" s="1075" t="s">
        <v>360</v>
      </c>
      <c r="KCO16" s="1073">
        <v>2.1</v>
      </c>
      <c r="KCP16" s="1075" t="s">
        <v>360</v>
      </c>
      <c r="KCQ16" s="1073">
        <v>2.1</v>
      </c>
      <c r="KCR16" s="1075" t="s">
        <v>360</v>
      </c>
      <c r="KCS16" s="1073">
        <v>2.1</v>
      </c>
      <c r="KCT16" s="1075" t="s">
        <v>360</v>
      </c>
      <c r="KCU16" s="1073">
        <v>2.1</v>
      </c>
      <c r="KCV16" s="1075" t="s">
        <v>360</v>
      </c>
      <c r="KCW16" s="1073">
        <v>2.1</v>
      </c>
      <c r="KCX16" s="1075" t="s">
        <v>360</v>
      </c>
      <c r="KCY16" s="1073">
        <v>2.1</v>
      </c>
      <c r="KCZ16" s="1075" t="s">
        <v>360</v>
      </c>
      <c r="KDA16" s="1073">
        <v>2.1</v>
      </c>
      <c r="KDB16" s="1075" t="s">
        <v>360</v>
      </c>
      <c r="KDC16" s="1073">
        <v>2.1</v>
      </c>
      <c r="KDD16" s="1075" t="s">
        <v>360</v>
      </c>
      <c r="KDE16" s="1073">
        <v>2.1</v>
      </c>
      <c r="KDF16" s="1075" t="s">
        <v>360</v>
      </c>
      <c r="KDG16" s="1073">
        <v>2.1</v>
      </c>
      <c r="KDH16" s="1075" t="s">
        <v>360</v>
      </c>
      <c r="KDI16" s="1073">
        <v>2.1</v>
      </c>
      <c r="KDJ16" s="1075" t="s">
        <v>360</v>
      </c>
      <c r="KDK16" s="1073">
        <v>2.1</v>
      </c>
      <c r="KDL16" s="1075" t="s">
        <v>360</v>
      </c>
      <c r="KDM16" s="1073">
        <v>2.1</v>
      </c>
      <c r="KDN16" s="1075" t="s">
        <v>360</v>
      </c>
      <c r="KDO16" s="1073">
        <v>2.1</v>
      </c>
      <c r="KDP16" s="1075" t="s">
        <v>360</v>
      </c>
      <c r="KDQ16" s="1073">
        <v>2.1</v>
      </c>
      <c r="KDR16" s="1075" t="s">
        <v>360</v>
      </c>
      <c r="KDS16" s="1073">
        <v>2.1</v>
      </c>
      <c r="KDT16" s="1075" t="s">
        <v>360</v>
      </c>
      <c r="KDU16" s="1073">
        <v>2.1</v>
      </c>
      <c r="KDV16" s="1075" t="s">
        <v>360</v>
      </c>
      <c r="KDW16" s="1073">
        <v>2.1</v>
      </c>
      <c r="KDX16" s="1075" t="s">
        <v>360</v>
      </c>
      <c r="KDY16" s="1073">
        <v>2.1</v>
      </c>
      <c r="KDZ16" s="1075" t="s">
        <v>360</v>
      </c>
      <c r="KEA16" s="1073">
        <v>2.1</v>
      </c>
      <c r="KEB16" s="1075" t="s">
        <v>360</v>
      </c>
      <c r="KEC16" s="1073">
        <v>2.1</v>
      </c>
      <c r="KED16" s="1075" t="s">
        <v>360</v>
      </c>
      <c r="KEE16" s="1073">
        <v>2.1</v>
      </c>
      <c r="KEF16" s="1075" t="s">
        <v>360</v>
      </c>
      <c r="KEG16" s="1073">
        <v>2.1</v>
      </c>
      <c r="KEH16" s="1075" t="s">
        <v>360</v>
      </c>
      <c r="KEI16" s="1073">
        <v>2.1</v>
      </c>
      <c r="KEJ16" s="1075" t="s">
        <v>360</v>
      </c>
      <c r="KEK16" s="1073">
        <v>2.1</v>
      </c>
      <c r="KEL16" s="1075" t="s">
        <v>360</v>
      </c>
      <c r="KEM16" s="1073">
        <v>2.1</v>
      </c>
      <c r="KEN16" s="1075" t="s">
        <v>360</v>
      </c>
      <c r="KEO16" s="1073">
        <v>2.1</v>
      </c>
      <c r="KEP16" s="1075" t="s">
        <v>360</v>
      </c>
      <c r="KEQ16" s="1073">
        <v>2.1</v>
      </c>
      <c r="KER16" s="1075" t="s">
        <v>360</v>
      </c>
      <c r="KES16" s="1073">
        <v>2.1</v>
      </c>
      <c r="KET16" s="1075" t="s">
        <v>360</v>
      </c>
      <c r="KEU16" s="1073">
        <v>2.1</v>
      </c>
      <c r="KEV16" s="1075" t="s">
        <v>360</v>
      </c>
      <c r="KEW16" s="1073">
        <v>2.1</v>
      </c>
      <c r="KEX16" s="1075" t="s">
        <v>360</v>
      </c>
      <c r="KEY16" s="1073">
        <v>2.1</v>
      </c>
      <c r="KEZ16" s="1075" t="s">
        <v>360</v>
      </c>
      <c r="KFA16" s="1073">
        <v>2.1</v>
      </c>
      <c r="KFB16" s="1075" t="s">
        <v>360</v>
      </c>
      <c r="KFC16" s="1073">
        <v>2.1</v>
      </c>
      <c r="KFD16" s="1075" t="s">
        <v>360</v>
      </c>
      <c r="KFE16" s="1073">
        <v>2.1</v>
      </c>
      <c r="KFF16" s="1075" t="s">
        <v>360</v>
      </c>
      <c r="KFG16" s="1073">
        <v>2.1</v>
      </c>
      <c r="KFH16" s="1075" t="s">
        <v>360</v>
      </c>
      <c r="KFI16" s="1073">
        <v>2.1</v>
      </c>
      <c r="KFJ16" s="1075" t="s">
        <v>360</v>
      </c>
      <c r="KFK16" s="1073">
        <v>2.1</v>
      </c>
      <c r="KFL16" s="1075" t="s">
        <v>360</v>
      </c>
      <c r="KFM16" s="1073">
        <v>2.1</v>
      </c>
      <c r="KFN16" s="1075" t="s">
        <v>360</v>
      </c>
      <c r="KFO16" s="1073">
        <v>2.1</v>
      </c>
      <c r="KFP16" s="1075" t="s">
        <v>360</v>
      </c>
      <c r="KFQ16" s="1073">
        <v>2.1</v>
      </c>
      <c r="KFR16" s="1075" t="s">
        <v>360</v>
      </c>
      <c r="KFS16" s="1073">
        <v>2.1</v>
      </c>
      <c r="KFT16" s="1075" t="s">
        <v>360</v>
      </c>
      <c r="KFU16" s="1073">
        <v>2.1</v>
      </c>
      <c r="KFV16" s="1075" t="s">
        <v>360</v>
      </c>
      <c r="KFW16" s="1073">
        <v>2.1</v>
      </c>
      <c r="KFX16" s="1075" t="s">
        <v>360</v>
      </c>
      <c r="KFY16" s="1073">
        <v>2.1</v>
      </c>
      <c r="KFZ16" s="1075" t="s">
        <v>360</v>
      </c>
      <c r="KGA16" s="1073">
        <v>2.1</v>
      </c>
      <c r="KGB16" s="1075" t="s">
        <v>360</v>
      </c>
      <c r="KGC16" s="1073">
        <v>2.1</v>
      </c>
      <c r="KGD16" s="1075" t="s">
        <v>360</v>
      </c>
      <c r="KGE16" s="1073">
        <v>2.1</v>
      </c>
      <c r="KGF16" s="1075" t="s">
        <v>360</v>
      </c>
      <c r="KGG16" s="1073">
        <v>2.1</v>
      </c>
      <c r="KGH16" s="1075" t="s">
        <v>360</v>
      </c>
      <c r="KGI16" s="1073">
        <v>2.1</v>
      </c>
      <c r="KGJ16" s="1075" t="s">
        <v>360</v>
      </c>
      <c r="KGK16" s="1073">
        <v>2.1</v>
      </c>
      <c r="KGL16" s="1075" t="s">
        <v>360</v>
      </c>
      <c r="KGM16" s="1073">
        <v>2.1</v>
      </c>
      <c r="KGN16" s="1075" t="s">
        <v>360</v>
      </c>
      <c r="KGO16" s="1073">
        <v>2.1</v>
      </c>
      <c r="KGP16" s="1075" t="s">
        <v>360</v>
      </c>
      <c r="KGQ16" s="1073">
        <v>2.1</v>
      </c>
      <c r="KGR16" s="1075" t="s">
        <v>360</v>
      </c>
      <c r="KGS16" s="1073">
        <v>2.1</v>
      </c>
      <c r="KGT16" s="1075" t="s">
        <v>360</v>
      </c>
      <c r="KGU16" s="1073">
        <v>2.1</v>
      </c>
      <c r="KGV16" s="1075" t="s">
        <v>360</v>
      </c>
      <c r="KGW16" s="1073">
        <v>2.1</v>
      </c>
      <c r="KGX16" s="1075" t="s">
        <v>360</v>
      </c>
      <c r="KGY16" s="1073">
        <v>2.1</v>
      </c>
      <c r="KGZ16" s="1075" t="s">
        <v>360</v>
      </c>
      <c r="KHA16" s="1073">
        <v>2.1</v>
      </c>
      <c r="KHB16" s="1075" t="s">
        <v>360</v>
      </c>
      <c r="KHC16" s="1073">
        <v>2.1</v>
      </c>
      <c r="KHD16" s="1075" t="s">
        <v>360</v>
      </c>
      <c r="KHE16" s="1073">
        <v>2.1</v>
      </c>
      <c r="KHF16" s="1075" t="s">
        <v>360</v>
      </c>
      <c r="KHG16" s="1073">
        <v>2.1</v>
      </c>
      <c r="KHH16" s="1075" t="s">
        <v>360</v>
      </c>
      <c r="KHI16" s="1073">
        <v>2.1</v>
      </c>
      <c r="KHJ16" s="1075" t="s">
        <v>360</v>
      </c>
      <c r="KHK16" s="1073">
        <v>2.1</v>
      </c>
      <c r="KHL16" s="1075" t="s">
        <v>360</v>
      </c>
      <c r="KHM16" s="1073">
        <v>2.1</v>
      </c>
      <c r="KHN16" s="1075" t="s">
        <v>360</v>
      </c>
      <c r="KHO16" s="1073">
        <v>2.1</v>
      </c>
      <c r="KHP16" s="1075" t="s">
        <v>360</v>
      </c>
      <c r="KHQ16" s="1073">
        <v>2.1</v>
      </c>
      <c r="KHR16" s="1075" t="s">
        <v>360</v>
      </c>
      <c r="KHS16" s="1073">
        <v>2.1</v>
      </c>
      <c r="KHT16" s="1075" t="s">
        <v>360</v>
      </c>
      <c r="KHU16" s="1073">
        <v>2.1</v>
      </c>
      <c r="KHV16" s="1075" t="s">
        <v>360</v>
      </c>
      <c r="KHW16" s="1073">
        <v>2.1</v>
      </c>
      <c r="KHX16" s="1075" t="s">
        <v>360</v>
      </c>
      <c r="KHY16" s="1073">
        <v>2.1</v>
      </c>
      <c r="KHZ16" s="1075" t="s">
        <v>360</v>
      </c>
      <c r="KIA16" s="1073">
        <v>2.1</v>
      </c>
      <c r="KIB16" s="1075" t="s">
        <v>360</v>
      </c>
      <c r="KIC16" s="1073">
        <v>2.1</v>
      </c>
      <c r="KID16" s="1075" t="s">
        <v>360</v>
      </c>
      <c r="KIE16" s="1073">
        <v>2.1</v>
      </c>
      <c r="KIF16" s="1075" t="s">
        <v>360</v>
      </c>
      <c r="KIG16" s="1073">
        <v>2.1</v>
      </c>
      <c r="KIH16" s="1075" t="s">
        <v>360</v>
      </c>
      <c r="KII16" s="1073">
        <v>2.1</v>
      </c>
      <c r="KIJ16" s="1075" t="s">
        <v>360</v>
      </c>
      <c r="KIK16" s="1073">
        <v>2.1</v>
      </c>
      <c r="KIL16" s="1075" t="s">
        <v>360</v>
      </c>
      <c r="KIM16" s="1073">
        <v>2.1</v>
      </c>
      <c r="KIN16" s="1075" t="s">
        <v>360</v>
      </c>
      <c r="KIO16" s="1073">
        <v>2.1</v>
      </c>
      <c r="KIP16" s="1075" t="s">
        <v>360</v>
      </c>
      <c r="KIQ16" s="1073">
        <v>2.1</v>
      </c>
      <c r="KIR16" s="1075" t="s">
        <v>360</v>
      </c>
      <c r="KIS16" s="1073">
        <v>2.1</v>
      </c>
      <c r="KIT16" s="1075" t="s">
        <v>360</v>
      </c>
      <c r="KIU16" s="1073">
        <v>2.1</v>
      </c>
      <c r="KIV16" s="1075" t="s">
        <v>360</v>
      </c>
      <c r="KIW16" s="1073">
        <v>2.1</v>
      </c>
      <c r="KIX16" s="1075" t="s">
        <v>360</v>
      </c>
      <c r="KIY16" s="1073">
        <v>2.1</v>
      </c>
      <c r="KIZ16" s="1075" t="s">
        <v>360</v>
      </c>
      <c r="KJA16" s="1073">
        <v>2.1</v>
      </c>
      <c r="KJB16" s="1075" t="s">
        <v>360</v>
      </c>
      <c r="KJC16" s="1073">
        <v>2.1</v>
      </c>
      <c r="KJD16" s="1075" t="s">
        <v>360</v>
      </c>
      <c r="KJE16" s="1073">
        <v>2.1</v>
      </c>
      <c r="KJF16" s="1075" t="s">
        <v>360</v>
      </c>
      <c r="KJG16" s="1073">
        <v>2.1</v>
      </c>
      <c r="KJH16" s="1075" t="s">
        <v>360</v>
      </c>
      <c r="KJI16" s="1073">
        <v>2.1</v>
      </c>
      <c r="KJJ16" s="1075" t="s">
        <v>360</v>
      </c>
      <c r="KJK16" s="1073">
        <v>2.1</v>
      </c>
      <c r="KJL16" s="1075" t="s">
        <v>360</v>
      </c>
      <c r="KJM16" s="1073">
        <v>2.1</v>
      </c>
      <c r="KJN16" s="1075" t="s">
        <v>360</v>
      </c>
      <c r="KJO16" s="1073">
        <v>2.1</v>
      </c>
      <c r="KJP16" s="1075" t="s">
        <v>360</v>
      </c>
      <c r="KJQ16" s="1073">
        <v>2.1</v>
      </c>
      <c r="KJR16" s="1075" t="s">
        <v>360</v>
      </c>
      <c r="KJS16" s="1073">
        <v>2.1</v>
      </c>
      <c r="KJT16" s="1075" t="s">
        <v>360</v>
      </c>
      <c r="KJU16" s="1073">
        <v>2.1</v>
      </c>
      <c r="KJV16" s="1075" t="s">
        <v>360</v>
      </c>
      <c r="KJW16" s="1073">
        <v>2.1</v>
      </c>
      <c r="KJX16" s="1075" t="s">
        <v>360</v>
      </c>
      <c r="KJY16" s="1073">
        <v>2.1</v>
      </c>
      <c r="KJZ16" s="1075" t="s">
        <v>360</v>
      </c>
      <c r="KKA16" s="1073">
        <v>2.1</v>
      </c>
      <c r="KKB16" s="1075" t="s">
        <v>360</v>
      </c>
      <c r="KKC16" s="1073">
        <v>2.1</v>
      </c>
      <c r="KKD16" s="1075" t="s">
        <v>360</v>
      </c>
      <c r="KKE16" s="1073">
        <v>2.1</v>
      </c>
      <c r="KKF16" s="1075" t="s">
        <v>360</v>
      </c>
      <c r="KKG16" s="1073">
        <v>2.1</v>
      </c>
      <c r="KKH16" s="1075" t="s">
        <v>360</v>
      </c>
      <c r="KKI16" s="1073">
        <v>2.1</v>
      </c>
      <c r="KKJ16" s="1075" t="s">
        <v>360</v>
      </c>
      <c r="KKK16" s="1073">
        <v>2.1</v>
      </c>
      <c r="KKL16" s="1075" t="s">
        <v>360</v>
      </c>
      <c r="KKM16" s="1073">
        <v>2.1</v>
      </c>
      <c r="KKN16" s="1075" t="s">
        <v>360</v>
      </c>
      <c r="KKO16" s="1073">
        <v>2.1</v>
      </c>
      <c r="KKP16" s="1075" t="s">
        <v>360</v>
      </c>
      <c r="KKQ16" s="1073">
        <v>2.1</v>
      </c>
      <c r="KKR16" s="1075" t="s">
        <v>360</v>
      </c>
      <c r="KKS16" s="1073">
        <v>2.1</v>
      </c>
      <c r="KKT16" s="1075" t="s">
        <v>360</v>
      </c>
      <c r="KKU16" s="1073">
        <v>2.1</v>
      </c>
      <c r="KKV16" s="1075" t="s">
        <v>360</v>
      </c>
      <c r="KKW16" s="1073">
        <v>2.1</v>
      </c>
      <c r="KKX16" s="1075" t="s">
        <v>360</v>
      </c>
      <c r="KKY16" s="1073">
        <v>2.1</v>
      </c>
      <c r="KKZ16" s="1075" t="s">
        <v>360</v>
      </c>
      <c r="KLA16" s="1073">
        <v>2.1</v>
      </c>
      <c r="KLB16" s="1075" t="s">
        <v>360</v>
      </c>
      <c r="KLC16" s="1073">
        <v>2.1</v>
      </c>
      <c r="KLD16" s="1075" t="s">
        <v>360</v>
      </c>
      <c r="KLE16" s="1073">
        <v>2.1</v>
      </c>
      <c r="KLF16" s="1075" t="s">
        <v>360</v>
      </c>
      <c r="KLG16" s="1073">
        <v>2.1</v>
      </c>
      <c r="KLH16" s="1075" t="s">
        <v>360</v>
      </c>
      <c r="KLI16" s="1073">
        <v>2.1</v>
      </c>
      <c r="KLJ16" s="1075" t="s">
        <v>360</v>
      </c>
      <c r="KLK16" s="1073">
        <v>2.1</v>
      </c>
      <c r="KLL16" s="1075" t="s">
        <v>360</v>
      </c>
      <c r="KLM16" s="1073">
        <v>2.1</v>
      </c>
      <c r="KLN16" s="1075" t="s">
        <v>360</v>
      </c>
      <c r="KLO16" s="1073">
        <v>2.1</v>
      </c>
      <c r="KLP16" s="1075" t="s">
        <v>360</v>
      </c>
      <c r="KLQ16" s="1073">
        <v>2.1</v>
      </c>
      <c r="KLR16" s="1075" t="s">
        <v>360</v>
      </c>
      <c r="KLS16" s="1073">
        <v>2.1</v>
      </c>
      <c r="KLT16" s="1075" t="s">
        <v>360</v>
      </c>
      <c r="KLU16" s="1073">
        <v>2.1</v>
      </c>
      <c r="KLV16" s="1075" t="s">
        <v>360</v>
      </c>
      <c r="KLW16" s="1073">
        <v>2.1</v>
      </c>
      <c r="KLX16" s="1075" t="s">
        <v>360</v>
      </c>
      <c r="KLY16" s="1073">
        <v>2.1</v>
      </c>
      <c r="KLZ16" s="1075" t="s">
        <v>360</v>
      </c>
      <c r="KMA16" s="1073">
        <v>2.1</v>
      </c>
      <c r="KMB16" s="1075" t="s">
        <v>360</v>
      </c>
      <c r="KMC16" s="1073">
        <v>2.1</v>
      </c>
      <c r="KMD16" s="1075" t="s">
        <v>360</v>
      </c>
      <c r="KME16" s="1073">
        <v>2.1</v>
      </c>
      <c r="KMF16" s="1075" t="s">
        <v>360</v>
      </c>
      <c r="KMG16" s="1073">
        <v>2.1</v>
      </c>
      <c r="KMH16" s="1075" t="s">
        <v>360</v>
      </c>
      <c r="KMI16" s="1073">
        <v>2.1</v>
      </c>
      <c r="KMJ16" s="1075" t="s">
        <v>360</v>
      </c>
      <c r="KMK16" s="1073">
        <v>2.1</v>
      </c>
      <c r="KML16" s="1075" t="s">
        <v>360</v>
      </c>
      <c r="KMM16" s="1073">
        <v>2.1</v>
      </c>
      <c r="KMN16" s="1075" t="s">
        <v>360</v>
      </c>
      <c r="KMO16" s="1073">
        <v>2.1</v>
      </c>
      <c r="KMP16" s="1075" t="s">
        <v>360</v>
      </c>
      <c r="KMQ16" s="1073">
        <v>2.1</v>
      </c>
      <c r="KMR16" s="1075" t="s">
        <v>360</v>
      </c>
      <c r="KMS16" s="1073">
        <v>2.1</v>
      </c>
      <c r="KMT16" s="1075" t="s">
        <v>360</v>
      </c>
      <c r="KMU16" s="1073">
        <v>2.1</v>
      </c>
      <c r="KMV16" s="1075" t="s">
        <v>360</v>
      </c>
      <c r="KMW16" s="1073">
        <v>2.1</v>
      </c>
      <c r="KMX16" s="1075" t="s">
        <v>360</v>
      </c>
      <c r="KMY16" s="1073">
        <v>2.1</v>
      </c>
      <c r="KMZ16" s="1075" t="s">
        <v>360</v>
      </c>
      <c r="KNA16" s="1073">
        <v>2.1</v>
      </c>
      <c r="KNB16" s="1075" t="s">
        <v>360</v>
      </c>
      <c r="KNC16" s="1073">
        <v>2.1</v>
      </c>
      <c r="KND16" s="1075" t="s">
        <v>360</v>
      </c>
      <c r="KNE16" s="1073">
        <v>2.1</v>
      </c>
      <c r="KNF16" s="1075" t="s">
        <v>360</v>
      </c>
      <c r="KNG16" s="1073">
        <v>2.1</v>
      </c>
      <c r="KNH16" s="1075" t="s">
        <v>360</v>
      </c>
      <c r="KNI16" s="1073">
        <v>2.1</v>
      </c>
      <c r="KNJ16" s="1075" t="s">
        <v>360</v>
      </c>
      <c r="KNK16" s="1073">
        <v>2.1</v>
      </c>
      <c r="KNL16" s="1075" t="s">
        <v>360</v>
      </c>
      <c r="KNM16" s="1073">
        <v>2.1</v>
      </c>
      <c r="KNN16" s="1075" t="s">
        <v>360</v>
      </c>
      <c r="KNO16" s="1073">
        <v>2.1</v>
      </c>
      <c r="KNP16" s="1075" t="s">
        <v>360</v>
      </c>
      <c r="KNQ16" s="1073">
        <v>2.1</v>
      </c>
      <c r="KNR16" s="1075" t="s">
        <v>360</v>
      </c>
      <c r="KNS16" s="1073">
        <v>2.1</v>
      </c>
      <c r="KNT16" s="1075" t="s">
        <v>360</v>
      </c>
      <c r="KNU16" s="1073">
        <v>2.1</v>
      </c>
      <c r="KNV16" s="1075" t="s">
        <v>360</v>
      </c>
      <c r="KNW16" s="1073">
        <v>2.1</v>
      </c>
      <c r="KNX16" s="1075" t="s">
        <v>360</v>
      </c>
      <c r="KNY16" s="1073">
        <v>2.1</v>
      </c>
      <c r="KNZ16" s="1075" t="s">
        <v>360</v>
      </c>
      <c r="KOA16" s="1073">
        <v>2.1</v>
      </c>
      <c r="KOB16" s="1075" t="s">
        <v>360</v>
      </c>
      <c r="KOC16" s="1073">
        <v>2.1</v>
      </c>
      <c r="KOD16" s="1075" t="s">
        <v>360</v>
      </c>
      <c r="KOE16" s="1073">
        <v>2.1</v>
      </c>
      <c r="KOF16" s="1075" t="s">
        <v>360</v>
      </c>
      <c r="KOG16" s="1073">
        <v>2.1</v>
      </c>
      <c r="KOH16" s="1075" t="s">
        <v>360</v>
      </c>
      <c r="KOI16" s="1073">
        <v>2.1</v>
      </c>
      <c r="KOJ16" s="1075" t="s">
        <v>360</v>
      </c>
      <c r="KOK16" s="1073">
        <v>2.1</v>
      </c>
      <c r="KOL16" s="1075" t="s">
        <v>360</v>
      </c>
      <c r="KOM16" s="1073">
        <v>2.1</v>
      </c>
      <c r="KON16" s="1075" t="s">
        <v>360</v>
      </c>
      <c r="KOO16" s="1073">
        <v>2.1</v>
      </c>
      <c r="KOP16" s="1075" t="s">
        <v>360</v>
      </c>
      <c r="KOQ16" s="1073">
        <v>2.1</v>
      </c>
      <c r="KOR16" s="1075" t="s">
        <v>360</v>
      </c>
      <c r="KOS16" s="1073">
        <v>2.1</v>
      </c>
      <c r="KOT16" s="1075" t="s">
        <v>360</v>
      </c>
      <c r="KOU16" s="1073">
        <v>2.1</v>
      </c>
      <c r="KOV16" s="1075" t="s">
        <v>360</v>
      </c>
      <c r="KOW16" s="1073">
        <v>2.1</v>
      </c>
      <c r="KOX16" s="1075" t="s">
        <v>360</v>
      </c>
      <c r="KOY16" s="1073">
        <v>2.1</v>
      </c>
      <c r="KOZ16" s="1075" t="s">
        <v>360</v>
      </c>
      <c r="KPA16" s="1073">
        <v>2.1</v>
      </c>
      <c r="KPB16" s="1075" t="s">
        <v>360</v>
      </c>
      <c r="KPC16" s="1073">
        <v>2.1</v>
      </c>
      <c r="KPD16" s="1075" t="s">
        <v>360</v>
      </c>
      <c r="KPE16" s="1073">
        <v>2.1</v>
      </c>
      <c r="KPF16" s="1075" t="s">
        <v>360</v>
      </c>
      <c r="KPG16" s="1073">
        <v>2.1</v>
      </c>
      <c r="KPH16" s="1075" t="s">
        <v>360</v>
      </c>
      <c r="KPI16" s="1073">
        <v>2.1</v>
      </c>
      <c r="KPJ16" s="1075" t="s">
        <v>360</v>
      </c>
      <c r="KPK16" s="1073">
        <v>2.1</v>
      </c>
      <c r="KPL16" s="1075" t="s">
        <v>360</v>
      </c>
      <c r="KPM16" s="1073">
        <v>2.1</v>
      </c>
      <c r="KPN16" s="1075" t="s">
        <v>360</v>
      </c>
      <c r="KPO16" s="1073">
        <v>2.1</v>
      </c>
      <c r="KPP16" s="1075" t="s">
        <v>360</v>
      </c>
      <c r="KPQ16" s="1073">
        <v>2.1</v>
      </c>
      <c r="KPR16" s="1075" t="s">
        <v>360</v>
      </c>
      <c r="KPS16" s="1073">
        <v>2.1</v>
      </c>
      <c r="KPT16" s="1075" t="s">
        <v>360</v>
      </c>
      <c r="KPU16" s="1073">
        <v>2.1</v>
      </c>
      <c r="KPV16" s="1075" t="s">
        <v>360</v>
      </c>
      <c r="KPW16" s="1073">
        <v>2.1</v>
      </c>
      <c r="KPX16" s="1075" t="s">
        <v>360</v>
      </c>
      <c r="KPY16" s="1073">
        <v>2.1</v>
      </c>
      <c r="KPZ16" s="1075" t="s">
        <v>360</v>
      </c>
      <c r="KQA16" s="1073">
        <v>2.1</v>
      </c>
      <c r="KQB16" s="1075" t="s">
        <v>360</v>
      </c>
      <c r="KQC16" s="1073">
        <v>2.1</v>
      </c>
      <c r="KQD16" s="1075" t="s">
        <v>360</v>
      </c>
      <c r="KQE16" s="1073">
        <v>2.1</v>
      </c>
      <c r="KQF16" s="1075" t="s">
        <v>360</v>
      </c>
      <c r="KQG16" s="1073">
        <v>2.1</v>
      </c>
      <c r="KQH16" s="1075" t="s">
        <v>360</v>
      </c>
      <c r="KQI16" s="1073">
        <v>2.1</v>
      </c>
      <c r="KQJ16" s="1075" t="s">
        <v>360</v>
      </c>
      <c r="KQK16" s="1073">
        <v>2.1</v>
      </c>
      <c r="KQL16" s="1075" t="s">
        <v>360</v>
      </c>
      <c r="KQM16" s="1073">
        <v>2.1</v>
      </c>
      <c r="KQN16" s="1075" t="s">
        <v>360</v>
      </c>
      <c r="KQO16" s="1073">
        <v>2.1</v>
      </c>
      <c r="KQP16" s="1075" t="s">
        <v>360</v>
      </c>
      <c r="KQQ16" s="1073">
        <v>2.1</v>
      </c>
      <c r="KQR16" s="1075" t="s">
        <v>360</v>
      </c>
      <c r="KQS16" s="1073">
        <v>2.1</v>
      </c>
      <c r="KQT16" s="1075" t="s">
        <v>360</v>
      </c>
      <c r="KQU16" s="1073">
        <v>2.1</v>
      </c>
      <c r="KQV16" s="1075" t="s">
        <v>360</v>
      </c>
      <c r="KQW16" s="1073">
        <v>2.1</v>
      </c>
      <c r="KQX16" s="1075" t="s">
        <v>360</v>
      </c>
      <c r="KQY16" s="1073">
        <v>2.1</v>
      </c>
      <c r="KQZ16" s="1075" t="s">
        <v>360</v>
      </c>
      <c r="KRA16" s="1073">
        <v>2.1</v>
      </c>
      <c r="KRB16" s="1075" t="s">
        <v>360</v>
      </c>
      <c r="KRC16" s="1073">
        <v>2.1</v>
      </c>
      <c r="KRD16" s="1075" t="s">
        <v>360</v>
      </c>
      <c r="KRE16" s="1073">
        <v>2.1</v>
      </c>
      <c r="KRF16" s="1075" t="s">
        <v>360</v>
      </c>
      <c r="KRG16" s="1073">
        <v>2.1</v>
      </c>
      <c r="KRH16" s="1075" t="s">
        <v>360</v>
      </c>
      <c r="KRI16" s="1073">
        <v>2.1</v>
      </c>
      <c r="KRJ16" s="1075" t="s">
        <v>360</v>
      </c>
      <c r="KRK16" s="1073">
        <v>2.1</v>
      </c>
      <c r="KRL16" s="1075" t="s">
        <v>360</v>
      </c>
      <c r="KRM16" s="1073">
        <v>2.1</v>
      </c>
      <c r="KRN16" s="1075" t="s">
        <v>360</v>
      </c>
      <c r="KRO16" s="1073">
        <v>2.1</v>
      </c>
      <c r="KRP16" s="1075" t="s">
        <v>360</v>
      </c>
      <c r="KRQ16" s="1073">
        <v>2.1</v>
      </c>
      <c r="KRR16" s="1075" t="s">
        <v>360</v>
      </c>
      <c r="KRS16" s="1073">
        <v>2.1</v>
      </c>
      <c r="KRT16" s="1075" t="s">
        <v>360</v>
      </c>
      <c r="KRU16" s="1073">
        <v>2.1</v>
      </c>
      <c r="KRV16" s="1075" t="s">
        <v>360</v>
      </c>
      <c r="KRW16" s="1073">
        <v>2.1</v>
      </c>
      <c r="KRX16" s="1075" t="s">
        <v>360</v>
      </c>
      <c r="KRY16" s="1073">
        <v>2.1</v>
      </c>
      <c r="KRZ16" s="1075" t="s">
        <v>360</v>
      </c>
      <c r="KSA16" s="1073">
        <v>2.1</v>
      </c>
      <c r="KSB16" s="1075" t="s">
        <v>360</v>
      </c>
      <c r="KSC16" s="1073">
        <v>2.1</v>
      </c>
      <c r="KSD16" s="1075" t="s">
        <v>360</v>
      </c>
      <c r="KSE16" s="1073">
        <v>2.1</v>
      </c>
      <c r="KSF16" s="1075" t="s">
        <v>360</v>
      </c>
      <c r="KSG16" s="1073">
        <v>2.1</v>
      </c>
      <c r="KSH16" s="1075" t="s">
        <v>360</v>
      </c>
      <c r="KSI16" s="1073">
        <v>2.1</v>
      </c>
      <c r="KSJ16" s="1075" t="s">
        <v>360</v>
      </c>
      <c r="KSK16" s="1073">
        <v>2.1</v>
      </c>
      <c r="KSL16" s="1075" t="s">
        <v>360</v>
      </c>
      <c r="KSM16" s="1073">
        <v>2.1</v>
      </c>
      <c r="KSN16" s="1075" t="s">
        <v>360</v>
      </c>
      <c r="KSO16" s="1073">
        <v>2.1</v>
      </c>
      <c r="KSP16" s="1075" t="s">
        <v>360</v>
      </c>
      <c r="KSQ16" s="1073">
        <v>2.1</v>
      </c>
      <c r="KSR16" s="1075" t="s">
        <v>360</v>
      </c>
      <c r="KSS16" s="1073">
        <v>2.1</v>
      </c>
      <c r="KST16" s="1075" t="s">
        <v>360</v>
      </c>
      <c r="KSU16" s="1073">
        <v>2.1</v>
      </c>
      <c r="KSV16" s="1075" t="s">
        <v>360</v>
      </c>
      <c r="KSW16" s="1073">
        <v>2.1</v>
      </c>
      <c r="KSX16" s="1075" t="s">
        <v>360</v>
      </c>
      <c r="KSY16" s="1073">
        <v>2.1</v>
      </c>
      <c r="KSZ16" s="1075" t="s">
        <v>360</v>
      </c>
      <c r="KTA16" s="1073">
        <v>2.1</v>
      </c>
      <c r="KTB16" s="1075" t="s">
        <v>360</v>
      </c>
      <c r="KTC16" s="1073">
        <v>2.1</v>
      </c>
      <c r="KTD16" s="1075" t="s">
        <v>360</v>
      </c>
      <c r="KTE16" s="1073">
        <v>2.1</v>
      </c>
      <c r="KTF16" s="1075" t="s">
        <v>360</v>
      </c>
      <c r="KTG16" s="1073">
        <v>2.1</v>
      </c>
      <c r="KTH16" s="1075" t="s">
        <v>360</v>
      </c>
      <c r="KTI16" s="1073">
        <v>2.1</v>
      </c>
      <c r="KTJ16" s="1075" t="s">
        <v>360</v>
      </c>
      <c r="KTK16" s="1073">
        <v>2.1</v>
      </c>
      <c r="KTL16" s="1075" t="s">
        <v>360</v>
      </c>
      <c r="KTM16" s="1073">
        <v>2.1</v>
      </c>
      <c r="KTN16" s="1075" t="s">
        <v>360</v>
      </c>
      <c r="KTO16" s="1073">
        <v>2.1</v>
      </c>
      <c r="KTP16" s="1075" t="s">
        <v>360</v>
      </c>
      <c r="KTQ16" s="1073">
        <v>2.1</v>
      </c>
      <c r="KTR16" s="1075" t="s">
        <v>360</v>
      </c>
      <c r="KTS16" s="1073">
        <v>2.1</v>
      </c>
      <c r="KTT16" s="1075" t="s">
        <v>360</v>
      </c>
      <c r="KTU16" s="1073">
        <v>2.1</v>
      </c>
      <c r="KTV16" s="1075" t="s">
        <v>360</v>
      </c>
      <c r="KTW16" s="1073">
        <v>2.1</v>
      </c>
      <c r="KTX16" s="1075" t="s">
        <v>360</v>
      </c>
      <c r="KTY16" s="1073">
        <v>2.1</v>
      </c>
      <c r="KTZ16" s="1075" t="s">
        <v>360</v>
      </c>
      <c r="KUA16" s="1073">
        <v>2.1</v>
      </c>
      <c r="KUB16" s="1075" t="s">
        <v>360</v>
      </c>
      <c r="KUC16" s="1073">
        <v>2.1</v>
      </c>
      <c r="KUD16" s="1075" t="s">
        <v>360</v>
      </c>
      <c r="KUE16" s="1073">
        <v>2.1</v>
      </c>
      <c r="KUF16" s="1075" t="s">
        <v>360</v>
      </c>
      <c r="KUG16" s="1073">
        <v>2.1</v>
      </c>
      <c r="KUH16" s="1075" t="s">
        <v>360</v>
      </c>
      <c r="KUI16" s="1073">
        <v>2.1</v>
      </c>
      <c r="KUJ16" s="1075" t="s">
        <v>360</v>
      </c>
      <c r="KUK16" s="1073">
        <v>2.1</v>
      </c>
      <c r="KUL16" s="1075" t="s">
        <v>360</v>
      </c>
      <c r="KUM16" s="1073">
        <v>2.1</v>
      </c>
      <c r="KUN16" s="1075" t="s">
        <v>360</v>
      </c>
      <c r="KUO16" s="1073">
        <v>2.1</v>
      </c>
      <c r="KUP16" s="1075" t="s">
        <v>360</v>
      </c>
      <c r="KUQ16" s="1073">
        <v>2.1</v>
      </c>
      <c r="KUR16" s="1075" t="s">
        <v>360</v>
      </c>
      <c r="KUS16" s="1073">
        <v>2.1</v>
      </c>
      <c r="KUT16" s="1075" t="s">
        <v>360</v>
      </c>
      <c r="KUU16" s="1073">
        <v>2.1</v>
      </c>
      <c r="KUV16" s="1075" t="s">
        <v>360</v>
      </c>
      <c r="KUW16" s="1073">
        <v>2.1</v>
      </c>
      <c r="KUX16" s="1075" t="s">
        <v>360</v>
      </c>
      <c r="KUY16" s="1073">
        <v>2.1</v>
      </c>
      <c r="KUZ16" s="1075" t="s">
        <v>360</v>
      </c>
      <c r="KVA16" s="1073">
        <v>2.1</v>
      </c>
      <c r="KVB16" s="1075" t="s">
        <v>360</v>
      </c>
      <c r="KVC16" s="1073">
        <v>2.1</v>
      </c>
      <c r="KVD16" s="1075" t="s">
        <v>360</v>
      </c>
      <c r="KVE16" s="1073">
        <v>2.1</v>
      </c>
      <c r="KVF16" s="1075" t="s">
        <v>360</v>
      </c>
      <c r="KVG16" s="1073">
        <v>2.1</v>
      </c>
      <c r="KVH16" s="1075" t="s">
        <v>360</v>
      </c>
      <c r="KVI16" s="1073">
        <v>2.1</v>
      </c>
      <c r="KVJ16" s="1075" t="s">
        <v>360</v>
      </c>
      <c r="KVK16" s="1073">
        <v>2.1</v>
      </c>
      <c r="KVL16" s="1075" t="s">
        <v>360</v>
      </c>
      <c r="KVM16" s="1073">
        <v>2.1</v>
      </c>
      <c r="KVN16" s="1075" t="s">
        <v>360</v>
      </c>
      <c r="KVO16" s="1073">
        <v>2.1</v>
      </c>
      <c r="KVP16" s="1075" t="s">
        <v>360</v>
      </c>
      <c r="KVQ16" s="1073">
        <v>2.1</v>
      </c>
      <c r="KVR16" s="1075" t="s">
        <v>360</v>
      </c>
      <c r="KVS16" s="1073">
        <v>2.1</v>
      </c>
      <c r="KVT16" s="1075" t="s">
        <v>360</v>
      </c>
      <c r="KVU16" s="1073">
        <v>2.1</v>
      </c>
      <c r="KVV16" s="1075" t="s">
        <v>360</v>
      </c>
      <c r="KVW16" s="1073">
        <v>2.1</v>
      </c>
      <c r="KVX16" s="1075" t="s">
        <v>360</v>
      </c>
      <c r="KVY16" s="1073">
        <v>2.1</v>
      </c>
      <c r="KVZ16" s="1075" t="s">
        <v>360</v>
      </c>
      <c r="KWA16" s="1073">
        <v>2.1</v>
      </c>
      <c r="KWB16" s="1075" t="s">
        <v>360</v>
      </c>
      <c r="KWC16" s="1073">
        <v>2.1</v>
      </c>
      <c r="KWD16" s="1075" t="s">
        <v>360</v>
      </c>
      <c r="KWE16" s="1073">
        <v>2.1</v>
      </c>
      <c r="KWF16" s="1075" t="s">
        <v>360</v>
      </c>
      <c r="KWG16" s="1073">
        <v>2.1</v>
      </c>
      <c r="KWH16" s="1075" t="s">
        <v>360</v>
      </c>
      <c r="KWI16" s="1073">
        <v>2.1</v>
      </c>
      <c r="KWJ16" s="1075" t="s">
        <v>360</v>
      </c>
      <c r="KWK16" s="1073">
        <v>2.1</v>
      </c>
      <c r="KWL16" s="1075" t="s">
        <v>360</v>
      </c>
      <c r="KWM16" s="1073">
        <v>2.1</v>
      </c>
      <c r="KWN16" s="1075" t="s">
        <v>360</v>
      </c>
      <c r="KWO16" s="1073">
        <v>2.1</v>
      </c>
      <c r="KWP16" s="1075" t="s">
        <v>360</v>
      </c>
      <c r="KWQ16" s="1073">
        <v>2.1</v>
      </c>
      <c r="KWR16" s="1075" t="s">
        <v>360</v>
      </c>
      <c r="KWS16" s="1073">
        <v>2.1</v>
      </c>
      <c r="KWT16" s="1075" t="s">
        <v>360</v>
      </c>
      <c r="KWU16" s="1073">
        <v>2.1</v>
      </c>
      <c r="KWV16" s="1075" t="s">
        <v>360</v>
      </c>
      <c r="KWW16" s="1073">
        <v>2.1</v>
      </c>
      <c r="KWX16" s="1075" t="s">
        <v>360</v>
      </c>
      <c r="KWY16" s="1073">
        <v>2.1</v>
      </c>
      <c r="KWZ16" s="1075" t="s">
        <v>360</v>
      </c>
      <c r="KXA16" s="1073">
        <v>2.1</v>
      </c>
      <c r="KXB16" s="1075" t="s">
        <v>360</v>
      </c>
      <c r="KXC16" s="1073">
        <v>2.1</v>
      </c>
      <c r="KXD16" s="1075" t="s">
        <v>360</v>
      </c>
      <c r="KXE16" s="1073">
        <v>2.1</v>
      </c>
      <c r="KXF16" s="1075" t="s">
        <v>360</v>
      </c>
      <c r="KXG16" s="1073">
        <v>2.1</v>
      </c>
      <c r="KXH16" s="1075" t="s">
        <v>360</v>
      </c>
      <c r="KXI16" s="1073">
        <v>2.1</v>
      </c>
      <c r="KXJ16" s="1075" t="s">
        <v>360</v>
      </c>
      <c r="KXK16" s="1073">
        <v>2.1</v>
      </c>
      <c r="KXL16" s="1075" t="s">
        <v>360</v>
      </c>
      <c r="KXM16" s="1073">
        <v>2.1</v>
      </c>
      <c r="KXN16" s="1075" t="s">
        <v>360</v>
      </c>
      <c r="KXO16" s="1073">
        <v>2.1</v>
      </c>
      <c r="KXP16" s="1075" t="s">
        <v>360</v>
      </c>
      <c r="KXQ16" s="1073">
        <v>2.1</v>
      </c>
      <c r="KXR16" s="1075" t="s">
        <v>360</v>
      </c>
      <c r="KXS16" s="1073">
        <v>2.1</v>
      </c>
      <c r="KXT16" s="1075" t="s">
        <v>360</v>
      </c>
      <c r="KXU16" s="1073">
        <v>2.1</v>
      </c>
      <c r="KXV16" s="1075" t="s">
        <v>360</v>
      </c>
      <c r="KXW16" s="1073">
        <v>2.1</v>
      </c>
      <c r="KXX16" s="1075" t="s">
        <v>360</v>
      </c>
      <c r="KXY16" s="1073">
        <v>2.1</v>
      </c>
      <c r="KXZ16" s="1075" t="s">
        <v>360</v>
      </c>
      <c r="KYA16" s="1073">
        <v>2.1</v>
      </c>
      <c r="KYB16" s="1075" t="s">
        <v>360</v>
      </c>
      <c r="KYC16" s="1073">
        <v>2.1</v>
      </c>
      <c r="KYD16" s="1075" t="s">
        <v>360</v>
      </c>
      <c r="KYE16" s="1073">
        <v>2.1</v>
      </c>
      <c r="KYF16" s="1075" t="s">
        <v>360</v>
      </c>
      <c r="KYG16" s="1073">
        <v>2.1</v>
      </c>
      <c r="KYH16" s="1075" t="s">
        <v>360</v>
      </c>
      <c r="KYI16" s="1073">
        <v>2.1</v>
      </c>
      <c r="KYJ16" s="1075" t="s">
        <v>360</v>
      </c>
      <c r="KYK16" s="1073">
        <v>2.1</v>
      </c>
      <c r="KYL16" s="1075" t="s">
        <v>360</v>
      </c>
      <c r="KYM16" s="1073">
        <v>2.1</v>
      </c>
      <c r="KYN16" s="1075" t="s">
        <v>360</v>
      </c>
      <c r="KYO16" s="1073">
        <v>2.1</v>
      </c>
      <c r="KYP16" s="1075" t="s">
        <v>360</v>
      </c>
      <c r="KYQ16" s="1073">
        <v>2.1</v>
      </c>
      <c r="KYR16" s="1075" t="s">
        <v>360</v>
      </c>
      <c r="KYS16" s="1073">
        <v>2.1</v>
      </c>
      <c r="KYT16" s="1075" t="s">
        <v>360</v>
      </c>
      <c r="KYU16" s="1073">
        <v>2.1</v>
      </c>
      <c r="KYV16" s="1075" t="s">
        <v>360</v>
      </c>
      <c r="KYW16" s="1073">
        <v>2.1</v>
      </c>
      <c r="KYX16" s="1075" t="s">
        <v>360</v>
      </c>
      <c r="KYY16" s="1073">
        <v>2.1</v>
      </c>
      <c r="KYZ16" s="1075" t="s">
        <v>360</v>
      </c>
      <c r="KZA16" s="1073">
        <v>2.1</v>
      </c>
      <c r="KZB16" s="1075" t="s">
        <v>360</v>
      </c>
      <c r="KZC16" s="1073">
        <v>2.1</v>
      </c>
      <c r="KZD16" s="1075" t="s">
        <v>360</v>
      </c>
      <c r="KZE16" s="1073">
        <v>2.1</v>
      </c>
      <c r="KZF16" s="1075" t="s">
        <v>360</v>
      </c>
      <c r="KZG16" s="1073">
        <v>2.1</v>
      </c>
      <c r="KZH16" s="1075" t="s">
        <v>360</v>
      </c>
      <c r="KZI16" s="1073">
        <v>2.1</v>
      </c>
      <c r="KZJ16" s="1075" t="s">
        <v>360</v>
      </c>
      <c r="KZK16" s="1073">
        <v>2.1</v>
      </c>
      <c r="KZL16" s="1075" t="s">
        <v>360</v>
      </c>
      <c r="KZM16" s="1073">
        <v>2.1</v>
      </c>
      <c r="KZN16" s="1075" t="s">
        <v>360</v>
      </c>
      <c r="KZO16" s="1073">
        <v>2.1</v>
      </c>
      <c r="KZP16" s="1075" t="s">
        <v>360</v>
      </c>
      <c r="KZQ16" s="1073">
        <v>2.1</v>
      </c>
      <c r="KZR16" s="1075" t="s">
        <v>360</v>
      </c>
      <c r="KZS16" s="1073">
        <v>2.1</v>
      </c>
      <c r="KZT16" s="1075" t="s">
        <v>360</v>
      </c>
      <c r="KZU16" s="1073">
        <v>2.1</v>
      </c>
      <c r="KZV16" s="1075" t="s">
        <v>360</v>
      </c>
      <c r="KZW16" s="1073">
        <v>2.1</v>
      </c>
      <c r="KZX16" s="1075" t="s">
        <v>360</v>
      </c>
      <c r="KZY16" s="1073">
        <v>2.1</v>
      </c>
      <c r="KZZ16" s="1075" t="s">
        <v>360</v>
      </c>
      <c r="LAA16" s="1073">
        <v>2.1</v>
      </c>
      <c r="LAB16" s="1075" t="s">
        <v>360</v>
      </c>
      <c r="LAC16" s="1073">
        <v>2.1</v>
      </c>
      <c r="LAD16" s="1075" t="s">
        <v>360</v>
      </c>
      <c r="LAE16" s="1073">
        <v>2.1</v>
      </c>
      <c r="LAF16" s="1075" t="s">
        <v>360</v>
      </c>
      <c r="LAG16" s="1073">
        <v>2.1</v>
      </c>
      <c r="LAH16" s="1075" t="s">
        <v>360</v>
      </c>
      <c r="LAI16" s="1073">
        <v>2.1</v>
      </c>
      <c r="LAJ16" s="1075" t="s">
        <v>360</v>
      </c>
      <c r="LAK16" s="1073">
        <v>2.1</v>
      </c>
      <c r="LAL16" s="1075" t="s">
        <v>360</v>
      </c>
      <c r="LAM16" s="1073">
        <v>2.1</v>
      </c>
      <c r="LAN16" s="1075" t="s">
        <v>360</v>
      </c>
      <c r="LAO16" s="1073">
        <v>2.1</v>
      </c>
      <c r="LAP16" s="1075" t="s">
        <v>360</v>
      </c>
      <c r="LAQ16" s="1073">
        <v>2.1</v>
      </c>
      <c r="LAR16" s="1075" t="s">
        <v>360</v>
      </c>
      <c r="LAS16" s="1073">
        <v>2.1</v>
      </c>
      <c r="LAT16" s="1075" t="s">
        <v>360</v>
      </c>
      <c r="LAU16" s="1073">
        <v>2.1</v>
      </c>
      <c r="LAV16" s="1075" t="s">
        <v>360</v>
      </c>
      <c r="LAW16" s="1073">
        <v>2.1</v>
      </c>
      <c r="LAX16" s="1075" t="s">
        <v>360</v>
      </c>
      <c r="LAY16" s="1073">
        <v>2.1</v>
      </c>
      <c r="LAZ16" s="1075" t="s">
        <v>360</v>
      </c>
      <c r="LBA16" s="1073">
        <v>2.1</v>
      </c>
      <c r="LBB16" s="1075" t="s">
        <v>360</v>
      </c>
      <c r="LBC16" s="1073">
        <v>2.1</v>
      </c>
      <c r="LBD16" s="1075" t="s">
        <v>360</v>
      </c>
      <c r="LBE16" s="1073">
        <v>2.1</v>
      </c>
      <c r="LBF16" s="1075" t="s">
        <v>360</v>
      </c>
      <c r="LBG16" s="1073">
        <v>2.1</v>
      </c>
      <c r="LBH16" s="1075" t="s">
        <v>360</v>
      </c>
      <c r="LBI16" s="1073">
        <v>2.1</v>
      </c>
      <c r="LBJ16" s="1075" t="s">
        <v>360</v>
      </c>
      <c r="LBK16" s="1073">
        <v>2.1</v>
      </c>
      <c r="LBL16" s="1075" t="s">
        <v>360</v>
      </c>
      <c r="LBM16" s="1073">
        <v>2.1</v>
      </c>
      <c r="LBN16" s="1075" t="s">
        <v>360</v>
      </c>
      <c r="LBO16" s="1073">
        <v>2.1</v>
      </c>
      <c r="LBP16" s="1075" t="s">
        <v>360</v>
      </c>
      <c r="LBQ16" s="1073">
        <v>2.1</v>
      </c>
      <c r="LBR16" s="1075" t="s">
        <v>360</v>
      </c>
      <c r="LBS16" s="1073">
        <v>2.1</v>
      </c>
      <c r="LBT16" s="1075" t="s">
        <v>360</v>
      </c>
      <c r="LBU16" s="1073">
        <v>2.1</v>
      </c>
      <c r="LBV16" s="1075" t="s">
        <v>360</v>
      </c>
      <c r="LBW16" s="1073">
        <v>2.1</v>
      </c>
      <c r="LBX16" s="1075" t="s">
        <v>360</v>
      </c>
      <c r="LBY16" s="1073">
        <v>2.1</v>
      </c>
      <c r="LBZ16" s="1075" t="s">
        <v>360</v>
      </c>
      <c r="LCA16" s="1073">
        <v>2.1</v>
      </c>
      <c r="LCB16" s="1075" t="s">
        <v>360</v>
      </c>
      <c r="LCC16" s="1073">
        <v>2.1</v>
      </c>
      <c r="LCD16" s="1075" t="s">
        <v>360</v>
      </c>
      <c r="LCE16" s="1073">
        <v>2.1</v>
      </c>
      <c r="LCF16" s="1075" t="s">
        <v>360</v>
      </c>
      <c r="LCG16" s="1073">
        <v>2.1</v>
      </c>
      <c r="LCH16" s="1075" t="s">
        <v>360</v>
      </c>
      <c r="LCI16" s="1073">
        <v>2.1</v>
      </c>
      <c r="LCJ16" s="1075" t="s">
        <v>360</v>
      </c>
      <c r="LCK16" s="1073">
        <v>2.1</v>
      </c>
      <c r="LCL16" s="1075" t="s">
        <v>360</v>
      </c>
      <c r="LCM16" s="1073">
        <v>2.1</v>
      </c>
      <c r="LCN16" s="1075" t="s">
        <v>360</v>
      </c>
      <c r="LCO16" s="1073">
        <v>2.1</v>
      </c>
      <c r="LCP16" s="1075" t="s">
        <v>360</v>
      </c>
      <c r="LCQ16" s="1073">
        <v>2.1</v>
      </c>
      <c r="LCR16" s="1075" t="s">
        <v>360</v>
      </c>
      <c r="LCS16" s="1073">
        <v>2.1</v>
      </c>
      <c r="LCT16" s="1075" t="s">
        <v>360</v>
      </c>
      <c r="LCU16" s="1073">
        <v>2.1</v>
      </c>
      <c r="LCV16" s="1075" t="s">
        <v>360</v>
      </c>
      <c r="LCW16" s="1073">
        <v>2.1</v>
      </c>
      <c r="LCX16" s="1075" t="s">
        <v>360</v>
      </c>
      <c r="LCY16" s="1073">
        <v>2.1</v>
      </c>
      <c r="LCZ16" s="1075" t="s">
        <v>360</v>
      </c>
      <c r="LDA16" s="1073">
        <v>2.1</v>
      </c>
      <c r="LDB16" s="1075" t="s">
        <v>360</v>
      </c>
      <c r="LDC16" s="1073">
        <v>2.1</v>
      </c>
      <c r="LDD16" s="1075" t="s">
        <v>360</v>
      </c>
      <c r="LDE16" s="1073">
        <v>2.1</v>
      </c>
      <c r="LDF16" s="1075" t="s">
        <v>360</v>
      </c>
      <c r="LDG16" s="1073">
        <v>2.1</v>
      </c>
      <c r="LDH16" s="1075" t="s">
        <v>360</v>
      </c>
      <c r="LDI16" s="1073">
        <v>2.1</v>
      </c>
      <c r="LDJ16" s="1075" t="s">
        <v>360</v>
      </c>
      <c r="LDK16" s="1073">
        <v>2.1</v>
      </c>
      <c r="LDL16" s="1075" t="s">
        <v>360</v>
      </c>
      <c r="LDM16" s="1073">
        <v>2.1</v>
      </c>
      <c r="LDN16" s="1075" t="s">
        <v>360</v>
      </c>
      <c r="LDO16" s="1073">
        <v>2.1</v>
      </c>
      <c r="LDP16" s="1075" t="s">
        <v>360</v>
      </c>
      <c r="LDQ16" s="1073">
        <v>2.1</v>
      </c>
      <c r="LDR16" s="1075" t="s">
        <v>360</v>
      </c>
      <c r="LDS16" s="1073">
        <v>2.1</v>
      </c>
      <c r="LDT16" s="1075" t="s">
        <v>360</v>
      </c>
      <c r="LDU16" s="1073">
        <v>2.1</v>
      </c>
      <c r="LDV16" s="1075" t="s">
        <v>360</v>
      </c>
      <c r="LDW16" s="1073">
        <v>2.1</v>
      </c>
      <c r="LDX16" s="1075" t="s">
        <v>360</v>
      </c>
      <c r="LDY16" s="1073">
        <v>2.1</v>
      </c>
      <c r="LDZ16" s="1075" t="s">
        <v>360</v>
      </c>
      <c r="LEA16" s="1073">
        <v>2.1</v>
      </c>
      <c r="LEB16" s="1075" t="s">
        <v>360</v>
      </c>
      <c r="LEC16" s="1073">
        <v>2.1</v>
      </c>
      <c r="LED16" s="1075" t="s">
        <v>360</v>
      </c>
      <c r="LEE16" s="1073">
        <v>2.1</v>
      </c>
      <c r="LEF16" s="1075" t="s">
        <v>360</v>
      </c>
      <c r="LEG16" s="1073">
        <v>2.1</v>
      </c>
      <c r="LEH16" s="1075" t="s">
        <v>360</v>
      </c>
      <c r="LEI16" s="1073">
        <v>2.1</v>
      </c>
      <c r="LEJ16" s="1075" t="s">
        <v>360</v>
      </c>
      <c r="LEK16" s="1073">
        <v>2.1</v>
      </c>
      <c r="LEL16" s="1075" t="s">
        <v>360</v>
      </c>
      <c r="LEM16" s="1073">
        <v>2.1</v>
      </c>
      <c r="LEN16" s="1075" t="s">
        <v>360</v>
      </c>
      <c r="LEO16" s="1073">
        <v>2.1</v>
      </c>
      <c r="LEP16" s="1075" t="s">
        <v>360</v>
      </c>
      <c r="LEQ16" s="1073">
        <v>2.1</v>
      </c>
      <c r="LER16" s="1075" t="s">
        <v>360</v>
      </c>
      <c r="LES16" s="1073">
        <v>2.1</v>
      </c>
      <c r="LET16" s="1075" t="s">
        <v>360</v>
      </c>
      <c r="LEU16" s="1073">
        <v>2.1</v>
      </c>
      <c r="LEV16" s="1075" t="s">
        <v>360</v>
      </c>
      <c r="LEW16" s="1073">
        <v>2.1</v>
      </c>
      <c r="LEX16" s="1075" t="s">
        <v>360</v>
      </c>
      <c r="LEY16" s="1073">
        <v>2.1</v>
      </c>
      <c r="LEZ16" s="1075" t="s">
        <v>360</v>
      </c>
      <c r="LFA16" s="1073">
        <v>2.1</v>
      </c>
      <c r="LFB16" s="1075" t="s">
        <v>360</v>
      </c>
      <c r="LFC16" s="1073">
        <v>2.1</v>
      </c>
      <c r="LFD16" s="1075" t="s">
        <v>360</v>
      </c>
      <c r="LFE16" s="1073">
        <v>2.1</v>
      </c>
      <c r="LFF16" s="1075" t="s">
        <v>360</v>
      </c>
      <c r="LFG16" s="1073">
        <v>2.1</v>
      </c>
      <c r="LFH16" s="1075" t="s">
        <v>360</v>
      </c>
      <c r="LFI16" s="1073">
        <v>2.1</v>
      </c>
      <c r="LFJ16" s="1075" t="s">
        <v>360</v>
      </c>
      <c r="LFK16" s="1073">
        <v>2.1</v>
      </c>
      <c r="LFL16" s="1075" t="s">
        <v>360</v>
      </c>
      <c r="LFM16" s="1073">
        <v>2.1</v>
      </c>
      <c r="LFN16" s="1075" t="s">
        <v>360</v>
      </c>
      <c r="LFO16" s="1073">
        <v>2.1</v>
      </c>
      <c r="LFP16" s="1075" t="s">
        <v>360</v>
      </c>
      <c r="LFQ16" s="1073">
        <v>2.1</v>
      </c>
      <c r="LFR16" s="1075" t="s">
        <v>360</v>
      </c>
      <c r="LFS16" s="1073">
        <v>2.1</v>
      </c>
      <c r="LFT16" s="1075" t="s">
        <v>360</v>
      </c>
      <c r="LFU16" s="1073">
        <v>2.1</v>
      </c>
      <c r="LFV16" s="1075" t="s">
        <v>360</v>
      </c>
      <c r="LFW16" s="1073">
        <v>2.1</v>
      </c>
      <c r="LFX16" s="1075" t="s">
        <v>360</v>
      </c>
      <c r="LFY16" s="1073">
        <v>2.1</v>
      </c>
      <c r="LFZ16" s="1075" t="s">
        <v>360</v>
      </c>
      <c r="LGA16" s="1073">
        <v>2.1</v>
      </c>
      <c r="LGB16" s="1075" t="s">
        <v>360</v>
      </c>
      <c r="LGC16" s="1073">
        <v>2.1</v>
      </c>
      <c r="LGD16" s="1075" t="s">
        <v>360</v>
      </c>
      <c r="LGE16" s="1073">
        <v>2.1</v>
      </c>
      <c r="LGF16" s="1075" t="s">
        <v>360</v>
      </c>
      <c r="LGG16" s="1073">
        <v>2.1</v>
      </c>
      <c r="LGH16" s="1075" t="s">
        <v>360</v>
      </c>
      <c r="LGI16" s="1073">
        <v>2.1</v>
      </c>
      <c r="LGJ16" s="1075" t="s">
        <v>360</v>
      </c>
      <c r="LGK16" s="1073">
        <v>2.1</v>
      </c>
      <c r="LGL16" s="1075" t="s">
        <v>360</v>
      </c>
      <c r="LGM16" s="1073">
        <v>2.1</v>
      </c>
      <c r="LGN16" s="1075" t="s">
        <v>360</v>
      </c>
      <c r="LGO16" s="1073">
        <v>2.1</v>
      </c>
      <c r="LGP16" s="1075" t="s">
        <v>360</v>
      </c>
      <c r="LGQ16" s="1073">
        <v>2.1</v>
      </c>
      <c r="LGR16" s="1075" t="s">
        <v>360</v>
      </c>
      <c r="LGS16" s="1073">
        <v>2.1</v>
      </c>
      <c r="LGT16" s="1075" t="s">
        <v>360</v>
      </c>
      <c r="LGU16" s="1073">
        <v>2.1</v>
      </c>
      <c r="LGV16" s="1075" t="s">
        <v>360</v>
      </c>
      <c r="LGW16" s="1073">
        <v>2.1</v>
      </c>
      <c r="LGX16" s="1075" t="s">
        <v>360</v>
      </c>
      <c r="LGY16" s="1073">
        <v>2.1</v>
      </c>
      <c r="LGZ16" s="1075" t="s">
        <v>360</v>
      </c>
      <c r="LHA16" s="1073">
        <v>2.1</v>
      </c>
      <c r="LHB16" s="1075" t="s">
        <v>360</v>
      </c>
      <c r="LHC16" s="1073">
        <v>2.1</v>
      </c>
      <c r="LHD16" s="1075" t="s">
        <v>360</v>
      </c>
      <c r="LHE16" s="1073">
        <v>2.1</v>
      </c>
      <c r="LHF16" s="1075" t="s">
        <v>360</v>
      </c>
      <c r="LHG16" s="1073">
        <v>2.1</v>
      </c>
      <c r="LHH16" s="1075" t="s">
        <v>360</v>
      </c>
      <c r="LHI16" s="1073">
        <v>2.1</v>
      </c>
      <c r="LHJ16" s="1075" t="s">
        <v>360</v>
      </c>
      <c r="LHK16" s="1073">
        <v>2.1</v>
      </c>
      <c r="LHL16" s="1075" t="s">
        <v>360</v>
      </c>
      <c r="LHM16" s="1073">
        <v>2.1</v>
      </c>
      <c r="LHN16" s="1075" t="s">
        <v>360</v>
      </c>
      <c r="LHO16" s="1073">
        <v>2.1</v>
      </c>
      <c r="LHP16" s="1075" t="s">
        <v>360</v>
      </c>
      <c r="LHQ16" s="1073">
        <v>2.1</v>
      </c>
      <c r="LHR16" s="1075" t="s">
        <v>360</v>
      </c>
      <c r="LHS16" s="1073">
        <v>2.1</v>
      </c>
      <c r="LHT16" s="1075" t="s">
        <v>360</v>
      </c>
      <c r="LHU16" s="1073">
        <v>2.1</v>
      </c>
      <c r="LHV16" s="1075" t="s">
        <v>360</v>
      </c>
      <c r="LHW16" s="1073">
        <v>2.1</v>
      </c>
      <c r="LHX16" s="1075" t="s">
        <v>360</v>
      </c>
      <c r="LHY16" s="1073">
        <v>2.1</v>
      </c>
      <c r="LHZ16" s="1075" t="s">
        <v>360</v>
      </c>
      <c r="LIA16" s="1073">
        <v>2.1</v>
      </c>
      <c r="LIB16" s="1075" t="s">
        <v>360</v>
      </c>
      <c r="LIC16" s="1073">
        <v>2.1</v>
      </c>
      <c r="LID16" s="1075" t="s">
        <v>360</v>
      </c>
      <c r="LIE16" s="1073">
        <v>2.1</v>
      </c>
      <c r="LIF16" s="1075" t="s">
        <v>360</v>
      </c>
      <c r="LIG16" s="1073">
        <v>2.1</v>
      </c>
      <c r="LIH16" s="1075" t="s">
        <v>360</v>
      </c>
      <c r="LII16" s="1073">
        <v>2.1</v>
      </c>
      <c r="LIJ16" s="1075" t="s">
        <v>360</v>
      </c>
      <c r="LIK16" s="1073">
        <v>2.1</v>
      </c>
      <c r="LIL16" s="1075" t="s">
        <v>360</v>
      </c>
      <c r="LIM16" s="1073">
        <v>2.1</v>
      </c>
      <c r="LIN16" s="1075" t="s">
        <v>360</v>
      </c>
      <c r="LIO16" s="1073">
        <v>2.1</v>
      </c>
      <c r="LIP16" s="1075" t="s">
        <v>360</v>
      </c>
      <c r="LIQ16" s="1073">
        <v>2.1</v>
      </c>
      <c r="LIR16" s="1075" t="s">
        <v>360</v>
      </c>
      <c r="LIS16" s="1073">
        <v>2.1</v>
      </c>
      <c r="LIT16" s="1075" t="s">
        <v>360</v>
      </c>
      <c r="LIU16" s="1073">
        <v>2.1</v>
      </c>
      <c r="LIV16" s="1075" t="s">
        <v>360</v>
      </c>
      <c r="LIW16" s="1073">
        <v>2.1</v>
      </c>
      <c r="LIX16" s="1075" t="s">
        <v>360</v>
      </c>
      <c r="LIY16" s="1073">
        <v>2.1</v>
      </c>
      <c r="LIZ16" s="1075" t="s">
        <v>360</v>
      </c>
      <c r="LJA16" s="1073">
        <v>2.1</v>
      </c>
      <c r="LJB16" s="1075" t="s">
        <v>360</v>
      </c>
      <c r="LJC16" s="1073">
        <v>2.1</v>
      </c>
      <c r="LJD16" s="1075" t="s">
        <v>360</v>
      </c>
      <c r="LJE16" s="1073">
        <v>2.1</v>
      </c>
      <c r="LJF16" s="1075" t="s">
        <v>360</v>
      </c>
      <c r="LJG16" s="1073">
        <v>2.1</v>
      </c>
      <c r="LJH16" s="1075" t="s">
        <v>360</v>
      </c>
      <c r="LJI16" s="1073">
        <v>2.1</v>
      </c>
      <c r="LJJ16" s="1075" t="s">
        <v>360</v>
      </c>
      <c r="LJK16" s="1073">
        <v>2.1</v>
      </c>
      <c r="LJL16" s="1075" t="s">
        <v>360</v>
      </c>
      <c r="LJM16" s="1073">
        <v>2.1</v>
      </c>
      <c r="LJN16" s="1075" t="s">
        <v>360</v>
      </c>
      <c r="LJO16" s="1073">
        <v>2.1</v>
      </c>
      <c r="LJP16" s="1075" t="s">
        <v>360</v>
      </c>
      <c r="LJQ16" s="1073">
        <v>2.1</v>
      </c>
      <c r="LJR16" s="1075" t="s">
        <v>360</v>
      </c>
      <c r="LJS16" s="1073">
        <v>2.1</v>
      </c>
      <c r="LJT16" s="1075" t="s">
        <v>360</v>
      </c>
      <c r="LJU16" s="1073">
        <v>2.1</v>
      </c>
      <c r="LJV16" s="1075" t="s">
        <v>360</v>
      </c>
      <c r="LJW16" s="1073">
        <v>2.1</v>
      </c>
      <c r="LJX16" s="1075" t="s">
        <v>360</v>
      </c>
      <c r="LJY16" s="1073">
        <v>2.1</v>
      </c>
      <c r="LJZ16" s="1075" t="s">
        <v>360</v>
      </c>
      <c r="LKA16" s="1073">
        <v>2.1</v>
      </c>
      <c r="LKB16" s="1075" t="s">
        <v>360</v>
      </c>
      <c r="LKC16" s="1073">
        <v>2.1</v>
      </c>
      <c r="LKD16" s="1075" t="s">
        <v>360</v>
      </c>
      <c r="LKE16" s="1073">
        <v>2.1</v>
      </c>
      <c r="LKF16" s="1075" t="s">
        <v>360</v>
      </c>
      <c r="LKG16" s="1073">
        <v>2.1</v>
      </c>
      <c r="LKH16" s="1075" t="s">
        <v>360</v>
      </c>
      <c r="LKI16" s="1073">
        <v>2.1</v>
      </c>
      <c r="LKJ16" s="1075" t="s">
        <v>360</v>
      </c>
      <c r="LKK16" s="1073">
        <v>2.1</v>
      </c>
      <c r="LKL16" s="1075" t="s">
        <v>360</v>
      </c>
      <c r="LKM16" s="1073">
        <v>2.1</v>
      </c>
      <c r="LKN16" s="1075" t="s">
        <v>360</v>
      </c>
      <c r="LKO16" s="1073">
        <v>2.1</v>
      </c>
      <c r="LKP16" s="1075" t="s">
        <v>360</v>
      </c>
      <c r="LKQ16" s="1073">
        <v>2.1</v>
      </c>
      <c r="LKR16" s="1075" t="s">
        <v>360</v>
      </c>
      <c r="LKS16" s="1073">
        <v>2.1</v>
      </c>
      <c r="LKT16" s="1075" t="s">
        <v>360</v>
      </c>
      <c r="LKU16" s="1073">
        <v>2.1</v>
      </c>
      <c r="LKV16" s="1075" t="s">
        <v>360</v>
      </c>
      <c r="LKW16" s="1073">
        <v>2.1</v>
      </c>
      <c r="LKX16" s="1075" t="s">
        <v>360</v>
      </c>
      <c r="LKY16" s="1073">
        <v>2.1</v>
      </c>
      <c r="LKZ16" s="1075" t="s">
        <v>360</v>
      </c>
      <c r="LLA16" s="1073">
        <v>2.1</v>
      </c>
      <c r="LLB16" s="1075" t="s">
        <v>360</v>
      </c>
      <c r="LLC16" s="1073">
        <v>2.1</v>
      </c>
      <c r="LLD16" s="1075" t="s">
        <v>360</v>
      </c>
      <c r="LLE16" s="1073">
        <v>2.1</v>
      </c>
      <c r="LLF16" s="1075" t="s">
        <v>360</v>
      </c>
      <c r="LLG16" s="1073">
        <v>2.1</v>
      </c>
      <c r="LLH16" s="1075" t="s">
        <v>360</v>
      </c>
      <c r="LLI16" s="1073">
        <v>2.1</v>
      </c>
      <c r="LLJ16" s="1075" t="s">
        <v>360</v>
      </c>
      <c r="LLK16" s="1073">
        <v>2.1</v>
      </c>
      <c r="LLL16" s="1075" t="s">
        <v>360</v>
      </c>
      <c r="LLM16" s="1073">
        <v>2.1</v>
      </c>
      <c r="LLN16" s="1075" t="s">
        <v>360</v>
      </c>
      <c r="LLO16" s="1073">
        <v>2.1</v>
      </c>
      <c r="LLP16" s="1075" t="s">
        <v>360</v>
      </c>
      <c r="LLQ16" s="1073">
        <v>2.1</v>
      </c>
      <c r="LLR16" s="1075" t="s">
        <v>360</v>
      </c>
      <c r="LLS16" s="1073">
        <v>2.1</v>
      </c>
      <c r="LLT16" s="1075" t="s">
        <v>360</v>
      </c>
      <c r="LLU16" s="1073">
        <v>2.1</v>
      </c>
      <c r="LLV16" s="1075" t="s">
        <v>360</v>
      </c>
      <c r="LLW16" s="1073">
        <v>2.1</v>
      </c>
      <c r="LLX16" s="1075" t="s">
        <v>360</v>
      </c>
      <c r="LLY16" s="1073">
        <v>2.1</v>
      </c>
      <c r="LLZ16" s="1075" t="s">
        <v>360</v>
      </c>
      <c r="LMA16" s="1073">
        <v>2.1</v>
      </c>
      <c r="LMB16" s="1075" t="s">
        <v>360</v>
      </c>
      <c r="LMC16" s="1073">
        <v>2.1</v>
      </c>
      <c r="LMD16" s="1075" t="s">
        <v>360</v>
      </c>
      <c r="LME16" s="1073">
        <v>2.1</v>
      </c>
      <c r="LMF16" s="1075" t="s">
        <v>360</v>
      </c>
      <c r="LMG16" s="1073">
        <v>2.1</v>
      </c>
      <c r="LMH16" s="1075" t="s">
        <v>360</v>
      </c>
      <c r="LMI16" s="1073">
        <v>2.1</v>
      </c>
      <c r="LMJ16" s="1075" t="s">
        <v>360</v>
      </c>
      <c r="LMK16" s="1073">
        <v>2.1</v>
      </c>
      <c r="LML16" s="1075" t="s">
        <v>360</v>
      </c>
      <c r="LMM16" s="1073">
        <v>2.1</v>
      </c>
      <c r="LMN16" s="1075" t="s">
        <v>360</v>
      </c>
      <c r="LMO16" s="1073">
        <v>2.1</v>
      </c>
      <c r="LMP16" s="1075" t="s">
        <v>360</v>
      </c>
      <c r="LMQ16" s="1073">
        <v>2.1</v>
      </c>
      <c r="LMR16" s="1075" t="s">
        <v>360</v>
      </c>
      <c r="LMS16" s="1073">
        <v>2.1</v>
      </c>
      <c r="LMT16" s="1075" t="s">
        <v>360</v>
      </c>
      <c r="LMU16" s="1073">
        <v>2.1</v>
      </c>
      <c r="LMV16" s="1075" t="s">
        <v>360</v>
      </c>
      <c r="LMW16" s="1073">
        <v>2.1</v>
      </c>
      <c r="LMX16" s="1075" t="s">
        <v>360</v>
      </c>
      <c r="LMY16" s="1073">
        <v>2.1</v>
      </c>
      <c r="LMZ16" s="1075" t="s">
        <v>360</v>
      </c>
      <c r="LNA16" s="1073">
        <v>2.1</v>
      </c>
      <c r="LNB16" s="1075" t="s">
        <v>360</v>
      </c>
      <c r="LNC16" s="1073">
        <v>2.1</v>
      </c>
      <c r="LND16" s="1075" t="s">
        <v>360</v>
      </c>
      <c r="LNE16" s="1073">
        <v>2.1</v>
      </c>
      <c r="LNF16" s="1075" t="s">
        <v>360</v>
      </c>
      <c r="LNG16" s="1073">
        <v>2.1</v>
      </c>
      <c r="LNH16" s="1075" t="s">
        <v>360</v>
      </c>
      <c r="LNI16" s="1073">
        <v>2.1</v>
      </c>
      <c r="LNJ16" s="1075" t="s">
        <v>360</v>
      </c>
      <c r="LNK16" s="1073">
        <v>2.1</v>
      </c>
      <c r="LNL16" s="1075" t="s">
        <v>360</v>
      </c>
      <c r="LNM16" s="1073">
        <v>2.1</v>
      </c>
      <c r="LNN16" s="1075" t="s">
        <v>360</v>
      </c>
      <c r="LNO16" s="1073">
        <v>2.1</v>
      </c>
      <c r="LNP16" s="1075" t="s">
        <v>360</v>
      </c>
      <c r="LNQ16" s="1073">
        <v>2.1</v>
      </c>
      <c r="LNR16" s="1075" t="s">
        <v>360</v>
      </c>
      <c r="LNS16" s="1073">
        <v>2.1</v>
      </c>
      <c r="LNT16" s="1075" t="s">
        <v>360</v>
      </c>
      <c r="LNU16" s="1073">
        <v>2.1</v>
      </c>
      <c r="LNV16" s="1075" t="s">
        <v>360</v>
      </c>
      <c r="LNW16" s="1073">
        <v>2.1</v>
      </c>
      <c r="LNX16" s="1075" t="s">
        <v>360</v>
      </c>
      <c r="LNY16" s="1073">
        <v>2.1</v>
      </c>
      <c r="LNZ16" s="1075" t="s">
        <v>360</v>
      </c>
      <c r="LOA16" s="1073">
        <v>2.1</v>
      </c>
      <c r="LOB16" s="1075" t="s">
        <v>360</v>
      </c>
      <c r="LOC16" s="1073">
        <v>2.1</v>
      </c>
      <c r="LOD16" s="1075" t="s">
        <v>360</v>
      </c>
      <c r="LOE16" s="1073">
        <v>2.1</v>
      </c>
      <c r="LOF16" s="1075" t="s">
        <v>360</v>
      </c>
      <c r="LOG16" s="1073">
        <v>2.1</v>
      </c>
      <c r="LOH16" s="1075" t="s">
        <v>360</v>
      </c>
      <c r="LOI16" s="1073">
        <v>2.1</v>
      </c>
      <c r="LOJ16" s="1075" t="s">
        <v>360</v>
      </c>
      <c r="LOK16" s="1073">
        <v>2.1</v>
      </c>
      <c r="LOL16" s="1075" t="s">
        <v>360</v>
      </c>
      <c r="LOM16" s="1073">
        <v>2.1</v>
      </c>
      <c r="LON16" s="1075" t="s">
        <v>360</v>
      </c>
      <c r="LOO16" s="1073">
        <v>2.1</v>
      </c>
      <c r="LOP16" s="1075" t="s">
        <v>360</v>
      </c>
      <c r="LOQ16" s="1073">
        <v>2.1</v>
      </c>
      <c r="LOR16" s="1075" t="s">
        <v>360</v>
      </c>
      <c r="LOS16" s="1073">
        <v>2.1</v>
      </c>
      <c r="LOT16" s="1075" t="s">
        <v>360</v>
      </c>
      <c r="LOU16" s="1073">
        <v>2.1</v>
      </c>
      <c r="LOV16" s="1075" t="s">
        <v>360</v>
      </c>
      <c r="LOW16" s="1073">
        <v>2.1</v>
      </c>
      <c r="LOX16" s="1075" t="s">
        <v>360</v>
      </c>
      <c r="LOY16" s="1073">
        <v>2.1</v>
      </c>
      <c r="LOZ16" s="1075" t="s">
        <v>360</v>
      </c>
      <c r="LPA16" s="1073">
        <v>2.1</v>
      </c>
      <c r="LPB16" s="1075" t="s">
        <v>360</v>
      </c>
      <c r="LPC16" s="1073">
        <v>2.1</v>
      </c>
      <c r="LPD16" s="1075" t="s">
        <v>360</v>
      </c>
      <c r="LPE16" s="1073">
        <v>2.1</v>
      </c>
      <c r="LPF16" s="1075" t="s">
        <v>360</v>
      </c>
      <c r="LPG16" s="1073">
        <v>2.1</v>
      </c>
      <c r="LPH16" s="1075" t="s">
        <v>360</v>
      </c>
      <c r="LPI16" s="1073">
        <v>2.1</v>
      </c>
      <c r="LPJ16" s="1075" t="s">
        <v>360</v>
      </c>
      <c r="LPK16" s="1073">
        <v>2.1</v>
      </c>
      <c r="LPL16" s="1075" t="s">
        <v>360</v>
      </c>
      <c r="LPM16" s="1073">
        <v>2.1</v>
      </c>
      <c r="LPN16" s="1075" t="s">
        <v>360</v>
      </c>
      <c r="LPO16" s="1073">
        <v>2.1</v>
      </c>
      <c r="LPP16" s="1075" t="s">
        <v>360</v>
      </c>
      <c r="LPQ16" s="1073">
        <v>2.1</v>
      </c>
      <c r="LPR16" s="1075" t="s">
        <v>360</v>
      </c>
      <c r="LPS16" s="1073">
        <v>2.1</v>
      </c>
      <c r="LPT16" s="1075" t="s">
        <v>360</v>
      </c>
      <c r="LPU16" s="1073">
        <v>2.1</v>
      </c>
      <c r="LPV16" s="1075" t="s">
        <v>360</v>
      </c>
      <c r="LPW16" s="1073">
        <v>2.1</v>
      </c>
      <c r="LPX16" s="1075" t="s">
        <v>360</v>
      </c>
      <c r="LPY16" s="1073">
        <v>2.1</v>
      </c>
      <c r="LPZ16" s="1075" t="s">
        <v>360</v>
      </c>
      <c r="LQA16" s="1073">
        <v>2.1</v>
      </c>
      <c r="LQB16" s="1075" t="s">
        <v>360</v>
      </c>
      <c r="LQC16" s="1073">
        <v>2.1</v>
      </c>
      <c r="LQD16" s="1075" t="s">
        <v>360</v>
      </c>
      <c r="LQE16" s="1073">
        <v>2.1</v>
      </c>
      <c r="LQF16" s="1075" t="s">
        <v>360</v>
      </c>
      <c r="LQG16" s="1073">
        <v>2.1</v>
      </c>
      <c r="LQH16" s="1075" t="s">
        <v>360</v>
      </c>
      <c r="LQI16" s="1073">
        <v>2.1</v>
      </c>
      <c r="LQJ16" s="1075" t="s">
        <v>360</v>
      </c>
      <c r="LQK16" s="1073">
        <v>2.1</v>
      </c>
      <c r="LQL16" s="1075" t="s">
        <v>360</v>
      </c>
      <c r="LQM16" s="1073">
        <v>2.1</v>
      </c>
      <c r="LQN16" s="1075" t="s">
        <v>360</v>
      </c>
      <c r="LQO16" s="1073">
        <v>2.1</v>
      </c>
      <c r="LQP16" s="1075" t="s">
        <v>360</v>
      </c>
      <c r="LQQ16" s="1073">
        <v>2.1</v>
      </c>
      <c r="LQR16" s="1075" t="s">
        <v>360</v>
      </c>
      <c r="LQS16" s="1073">
        <v>2.1</v>
      </c>
      <c r="LQT16" s="1075" t="s">
        <v>360</v>
      </c>
      <c r="LQU16" s="1073">
        <v>2.1</v>
      </c>
      <c r="LQV16" s="1075" t="s">
        <v>360</v>
      </c>
      <c r="LQW16" s="1073">
        <v>2.1</v>
      </c>
      <c r="LQX16" s="1075" t="s">
        <v>360</v>
      </c>
      <c r="LQY16" s="1073">
        <v>2.1</v>
      </c>
      <c r="LQZ16" s="1075" t="s">
        <v>360</v>
      </c>
      <c r="LRA16" s="1073">
        <v>2.1</v>
      </c>
      <c r="LRB16" s="1075" t="s">
        <v>360</v>
      </c>
      <c r="LRC16" s="1073">
        <v>2.1</v>
      </c>
      <c r="LRD16" s="1075" t="s">
        <v>360</v>
      </c>
      <c r="LRE16" s="1073">
        <v>2.1</v>
      </c>
      <c r="LRF16" s="1075" t="s">
        <v>360</v>
      </c>
      <c r="LRG16" s="1073">
        <v>2.1</v>
      </c>
      <c r="LRH16" s="1075" t="s">
        <v>360</v>
      </c>
      <c r="LRI16" s="1073">
        <v>2.1</v>
      </c>
      <c r="LRJ16" s="1075" t="s">
        <v>360</v>
      </c>
      <c r="LRK16" s="1073">
        <v>2.1</v>
      </c>
      <c r="LRL16" s="1075" t="s">
        <v>360</v>
      </c>
      <c r="LRM16" s="1073">
        <v>2.1</v>
      </c>
      <c r="LRN16" s="1075" t="s">
        <v>360</v>
      </c>
      <c r="LRO16" s="1073">
        <v>2.1</v>
      </c>
      <c r="LRP16" s="1075" t="s">
        <v>360</v>
      </c>
      <c r="LRQ16" s="1073">
        <v>2.1</v>
      </c>
      <c r="LRR16" s="1075" t="s">
        <v>360</v>
      </c>
      <c r="LRS16" s="1073">
        <v>2.1</v>
      </c>
      <c r="LRT16" s="1075" t="s">
        <v>360</v>
      </c>
      <c r="LRU16" s="1073">
        <v>2.1</v>
      </c>
      <c r="LRV16" s="1075" t="s">
        <v>360</v>
      </c>
      <c r="LRW16" s="1073">
        <v>2.1</v>
      </c>
      <c r="LRX16" s="1075" t="s">
        <v>360</v>
      </c>
      <c r="LRY16" s="1073">
        <v>2.1</v>
      </c>
      <c r="LRZ16" s="1075" t="s">
        <v>360</v>
      </c>
      <c r="LSA16" s="1073">
        <v>2.1</v>
      </c>
      <c r="LSB16" s="1075" t="s">
        <v>360</v>
      </c>
      <c r="LSC16" s="1073">
        <v>2.1</v>
      </c>
      <c r="LSD16" s="1075" t="s">
        <v>360</v>
      </c>
      <c r="LSE16" s="1073">
        <v>2.1</v>
      </c>
      <c r="LSF16" s="1075" t="s">
        <v>360</v>
      </c>
      <c r="LSG16" s="1073">
        <v>2.1</v>
      </c>
      <c r="LSH16" s="1075" t="s">
        <v>360</v>
      </c>
      <c r="LSI16" s="1073">
        <v>2.1</v>
      </c>
      <c r="LSJ16" s="1075" t="s">
        <v>360</v>
      </c>
      <c r="LSK16" s="1073">
        <v>2.1</v>
      </c>
      <c r="LSL16" s="1075" t="s">
        <v>360</v>
      </c>
      <c r="LSM16" s="1073">
        <v>2.1</v>
      </c>
      <c r="LSN16" s="1075" t="s">
        <v>360</v>
      </c>
      <c r="LSO16" s="1073">
        <v>2.1</v>
      </c>
      <c r="LSP16" s="1075" t="s">
        <v>360</v>
      </c>
      <c r="LSQ16" s="1073">
        <v>2.1</v>
      </c>
      <c r="LSR16" s="1075" t="s">
        <v>360</v>
      </c>
      <c r="LSS16" s="1073">
        <v>2.1</v>
      </c>
      <c r="LST16" s="1075" t="s">
        <v>360</v>
      </c>
      <c r="LSU16" s="1073">
        <v>2.1</v>
      </c>
      <c r="LSV16" s="1075" t="s">
        <v>360</v>
      </c>
      <c r="LSW16" s="1073">
        <v>2.1</v>
      </c>
      <c r="LSX16" s="1075" t="s">
        <v>360</v>
      </c>
      <c r="LSY16" s="1073">
        <v>2.1</v>
      </c>
      <c r="LSZ16" s="1075" t="s">
        <v>360</v>
      </c>
      <c r="LTA16" s="1073">
        <v>2.1</v>
      </c>
      <c r="LTB16" s="1075" t="s">
        <v>360</v>
      </c>
      <c r="LTC16" s="1073">
        <v>2.1</v>
      </c>
      <c r="LTD16" s="1075" t="s">
        <v>360</v>
      </c>
      <c r="LTE16" s="1073">
        <v>2.1</v>
      </c>
      <c r="LTF16" s="1075" t="s">
        <v>360</v>
      </c>
      <c r="LTG16" s="1073">
        <v>2.1</v>
      </c>
      <c r="LTH16" s="1075" t="s">
        <v>360</v>
      </c>
      <c r="LTI16" s="1073">
        <v>2.1</v>
      </c>
      <c r="LTJ16" s="1075" t="s">
        <v>360</v>
      </c>
      <c r="LTK16" s="1073">
        <v>2.1</v>
      </c>
      <c r="LTL16" s="1075" t="s">
        <v>360</v>
      </c>
      <c r="LTM16" s="1073">
        <v>2.1</v>
      </c>
      <c r="LTN16" s="1075" t="s">
        <v>360</v>
      </c>
      <c r="LTO16" s="1073">
        <v>2.1</v>
      </c>
      <c r="LTP16" s="1075" t="s">
        <v>360</v>
      </c>
      <c r="LTQ16" s="1073">
        <v>2.1</v>
      </c>
      <c r="LTR16" s="1075" t="s">
        <v>360</v>
      </c>
      <c r="LTS16" s="1073">
        <v>2.1</v>
      </c>
      <c r="LTT16" s="1075" t="s">
        <v>360</v>
      </c>
      <c r="LTU16" s="1073">
        <v>2.1</v>
      </c>
      <c r="LTV16" s="1075" t="s">
        <v>360</v>
      </c>
      <c r="LTW16" s="1073">
        <v>2.1</v>
      </c>
      <c r="LTX16" s="1075" t="s">
        <v>360</v>
      </c>
      <c r="LTY16" s="1073">
        <v>2.1</v>
      </c>
      <c r="LTZ16" s="1075" t="s">
        <v>360</v>
      </c>
      <c r="LUA16" s="1073">
        <v>2.1</v>
      </c>
      <c r="LUB16" s="1075" t="s">
        <v>360</v>
      </c>
      <c r="LUC16" s="1073">
        <v>2.1</v>
      </c>
      <c r="LUD16" s="1075" t="s">
        <v>360</v>
      </c>
      <c r="LUE16" s="1073">
        <v>2.1</v>
      </c>
      <c r="LUF16" s="1075" t="s">
        <v>360</v>
      </c>
      <c r="LUG16" s="1073">
        <v>2.1</v>
      </c>
      <c r="LUH16" s="1075" t="s">
        <v>360</v>
      </c>
      <c r="LUI16" s="1073">
        <v>2.1</v>
      </c>
      <c r="LUJ16" s="1075" t="s">
        <v>360</v>
      </c>
      <c r="LUK16" s="1073">
        <v>2.1</v>
      </c>
      <c r="LUL16" s="1075" t="s">
        <v>360</v>
      </c>
      <c r="LUM16" s="1073">
        <v>2.1</v>
      </c>
      <c r="LUN16" s="1075" t="s">
        <v>360</v>
      </c>
      <c r="LUO16" s="1073">
        <v>2.1</v>
      </c>
      <c r="LUP16" s="1075" t="s">
        <v>360</v>
      </c>
      <c r="LUQ16" s="1073">
        <v>2.1</v>
      </c>
      <c r="LUR16" s="1075" t="s">
        <v>360</v>
      </c>
      <c r="LUS16" s="1073">
        <v>2.1</v>
      </c>
      <c r="LUT16" s="1075" t="s">
        <v>360</v>
      </c>
      <c r="LUU16" s="1073">
        <v>2.1</v>
      </c>
      <c r="LUV16" s="1075" t="s">
        <v>360</v>
      </c>
      <c r="LUW16" s="1073">
        <v>2.1</v>
      </c>
      <c r="LUX16" s="1075" t="s">
        <v>360</v>
      </c>
      <c r="LUY16" s="1073">
        <v>2.1</v>
      </c>
      <c r="LUZ16" s="1075" t="s">
        <v>360</v>
      </c>
      <c r="LVA16" s="1073">
        <v>2.1</v>
      </c>
      <c r="LVB16" s="1075" t="s">
        <v>360</v>
      </c>
      <c r="LVC16" s="1073">
        <v>2.1</v>
      </c>
      <c r="LVD16" s="1075" t="s">
        <v>360</v>
      </c>
      <c r="LVE16" s="1073">
        <v>2.1</v>
      </c>
      <c r="LVF16" s="1075" t="s">
        <v>360</v>
      </c>
      <c r="LVG16" s="1073">
        <v>2.1</v>
      </c>
      <c r="LVH16" s="1075" t="s">
        <v>360</v>
      </c>
      <c r="LVI16" s="1073">
        <v>2.1</v>
      </c>
      <c r="LVJ16" s="1075" t="s">
        <v>360</v>
      </c>
      <c r="LVK16" s="1073">
        <v>2.1</v>
      </c>
      <c r="LVL16" s="1075" t="s">
        <v>360</v>
      </c>
      <c r="LVM16" s="1073">
        <v>2.1</v>
      </c>
      <c r="LVN16" s="1075" t="s">
        <v>360</v>
      </c>
      <c r="LVO16" s="1073">
        <v>2.1</v>
      </c>
      <c r="LVP16" s="1075" t="s">
        <v>360</v>
      </c>
      <c r="LVQ16" s="1073">
        <v>2.1</v>
      </c>
      <c r="LVR16" s="1075" t="s">
        <v>360</v>
      </c>
      <c r="LVS16" s="1073">
        <v>2.1</v>
      </c>
      <c r="LVT16" s="1075" t="s">
        <v>360</v>
      </c>
      <c r="LVU16" s="1073">
        <v>2.1</v>
      </c>
      <c r="LVV16" s="1075" t="s">
        <v>360</v>
      </c>
      <c r="LVW16" s="1073">
        <v>2.1</v>
      </c>
      <c r="LVX16" s="1075" t="s">
        <v>360</v>
      </c>
      <c r="LVY16" s="1073">
        <v>2.1</v>
      </c>
      <c r="LVZ16" s="1075" t="s">
        <v>360</v>
      </c>
      <c r="LWA16" s="1073">
        <v>2.1</v>
      </c>
      <c r="LWB16" s="1075" t="s">
        <v>360</v>
      </c>
      <c r="LWC16" s="1073">
        <v>2.1</v>
      </c>
      <c r="LWD16" s="1075" t="s">
        <v>360</v>
      </c>
      <c r="LWE16" s="1073">
        <v>2.1</v>
      </c>
      <c r="LWF16" s="1075" t="s">
        <v>360</v>
      </c>
      <c r="LWG16" s="1073">
        <v>2.1</v>
      </c>
      <c r="LWH16" s="1075" t="s">
        <v>360</v>
      </c>
      <c r="LWI16" s="1073">
        <v>2.1</v>
      </c>
      <c r="LWJ16" s="1075" t="s">
        <v>360</v>
      </c>
      <c r="LWK16" s="1073">
        <v>2.1</v>
      </c>
      <c r="LWL16" s="1075" t="s">
        <v>360</v>
      </c>
      <c r="LWM16" s="1073">
        <v>2.1</v>
      </c>
      <c r="LWN16" s="1075" t="s">
        <v>360</v>
      </c>
      <c r="LWO16" s="1073">
        <v>2.1</v>
      </c>
      <c r="LWP16" s="1075" t="s">
        <v>360</v>
      </c>
      <c r="LWQ16" s="1073">
        <v>2.1</v>
      </c>
      <c r="LWR16" s="1075" t="s">
        <v>360</v>
      </c>
      <c r="LWS16" s="1073">
        <v>2.1</v>
      </c>
      <c r="LWT16" s="1075" t="s">
        <v>360</v>
      </c>
      <c r="LWU16" s="1073">
        <v>2.1</v>
      </c>
      <c r="LWV16" s="1075" t="s">
        <v>360</v>
      </c>
      <c r="LWW16" s="1073">
        <v>2.1</v>
      </c>
      <c r="LWX16" s="1075" t="s">
        <v>360</v>
      </c>
      <c r="LWY16" s="1073">
        <v>2.1</v>
      </c>
      <c r="LWZ16" s="1075" t="s">
        <v>360</v>
      </c>
      <c r="LXA16" s="1073">
        <v>2.1</v>
      </c>
      <c r="LXB16" s="1075" t="s">
        <v>360</v>
      </c>
      <c r="LXC16" s="1073">
        <v>2.1</v>
      </c>
      <c r="LXD16" s="1075" t="s">
        <v>360</v>
      </c>
      <c r="LXE16" s="1073">
        <v>2.1</v>
      </c>
      <c r="LXF16" s="1075" t="s">
        <v>360</v>
      </c>
      <c r="LXG16" s="1073">
        <v>2.1</v>
      </c>
      <c r="LXH16" s="1075" t="s">
        <v>360</v>
      </c>
      <c r="LXI16" s="1073">
        <v>2.1</v>
      </c>
      <c r="LXJ16" s="1075" t="s">
        <v>360</v>
      </c>
      <c r="LXK16" s="1073">
        <v>2.1</v>
      </c>
      <c r="LXL16" s="1075" t="s">
        <v>360</v>
      </c>
      <c r="LXM16" s="1073">
        <v>2.1</v>
      </c>
      <c r="LXN16" s="1075" t="s">
        <v>360</v>
      </c>
      <c r="LXO16" s="1073">
        <v>2.1</v>
      </c>
      <c r="LXP16" s="1075" t="s">
        <v>360</v>
      </c>
      <c r="LXQ16" s="1073">
        <v>2.1</v>
      </c>
      <c r="LXR16" s="1075" t="s">
        <v>360</v>
      </c>
      <c r="LXS16" s="1073">
        <v>2.1</v>
      </c>
      <c r="LXT16" s="1075" t="s">
        <v>360</v>
      </c>
      <c r="LXU16" s="1073">
        <v>2.1</v>
      </c>
      <c r="LXV16" s="1075" t="s">
        <v>360</v>
      </c>
      <c r="LXW16" s="1073">
        <v>2.1</v>
      </c>
      <c r="LXX16" s="1075" t="s">
        <v>360</v>
      </c>
      <c r="LXY16" s="1073">
        <v>2.1</v>
      </c>
      <c r="LXZ16" s="1075" t="s">
        <v>360</v>
      </c>
      <c r="LYA16" s="1073">
        <v>2.1</v>
      </c>
      <c r="LYB16" s="1075" t="s">
        <v>360</v>
      </c>
      <c r="LYC16" s="1073">
        <v>2.1</v>
      </c>
      <c r="LYD16" s="1075" t="s">
        <v>360</v>
      </c>
      <c r="LYE16" s="1073">
        <v>2.1</v>
      </c>
      <c r="LYF16" s="1075" t="s">
        <v>360</v>
      </c>
      <c r="LYG16" s="1073">
        <v>2.1</v>
      </c>
      <c r="LYH16" s="1075" t="s">
        <v>360</v>
      </c>
      <c r="LYI16" s="1073">
        <v>2.1</v>
      </c>
      <c r="LYJ16" s="1075" t="s">
        <v>360</v>
      </c>
      <c r="LYK16" s="1073">
        <v>2.1</v>
      </c>
      <c r="LYL16" s="1075" t="s">
        <v>360</v>
      </c>
      <c r="LYM16" s="1073">
        <v>2.1</v>
      </c>
      <c r="LYN16" s="1075" t="s">
        <v>360</v>
      </c>
      <c r="LYO16" s="1073">
        <v>2.1</v>
      </c>
      <c r="LYP16" s="1075" t="s">
        <v>360</v>
      </c>
      <c r="LYQ16" s="1073">
        <v>2.1</v>
      </c>
      <c r="LYR16" s="1075" t="s">
        <v>360</v>
      </c>
      <c r="LYS16" s="1073">
        <v>2.1</v>
      </c>
      <c r="LYT16" s="1075" t="s">
        <v>360</v>
      </c>
      <c r="LYU16" s="1073">
        <v>2.1</v>
      </c>
      <c r="LYV16" s="1075" t="s">
        <v>360</v>
      </c>
      <c r="LYW16" s="1073">
        <v>2.1</v>
      </c>
      <c r="LYX16" s="1075" t="s">
        <v>360</v>
      </c>
      <c r="LYY16" s="1073">
        <v>2.1</v>
      </c>
      <c r="LYZ16" s="1075" t="s">
        <v>360</v>
      </c>
      <c r="LZA16" s="1073">
        <v>2.1</v>
      </c>
      <c r="LZB16" s="1075" t="s">
        <v>360</v>
      </c>
      <c r="LZC16" s="1073">
        <v>2.1</v>
      </c>
      <c r="LZD16" s="1075" t="s">
        <v>360</v>
      </c>
      <c r="LZE16" s="1073">
        <v>2.1</v>
      </c>
      <c r="LZF16" s="1075" t="s">
        <v>360</v>
      </c>
      <c r="LZG16" s="1073">
        <v>2.1</v>
      </c>
      <c r="LZH16" s="1075" t="s">
        <v>360</v>
      </c>
      <c r="LZI16" s="1073">
        <v>2.1</v>
      </c>
      <c r="LZJ16" s="1075" t="s">
        <v>360</v>
      </c>
      <c r="LZK16" s="1073">
        <v>2.1</v>
      </c>
      <c r="LZL16" s="1075" t="s">
        <v>360</v>
      </c>
      <c r="LZM16" s="1073">
        <v>2.1</v>
      </c>
      <c r="LZN16" s="1075" t="s">
        <v>360</v>
      </c>
      <c r="LZO16" s="1073">
        <v>2.1</v>
      </c>
      <c r="LZP16" s="1075" t="s">
        <v>360</v>
      </c>
      <c r="LZQ16" s="1073">
        <v>2.1</v>
      </c>
      <c r="LZR16" s="1075" t="s">
        <v>360</v>
      </c>
      <c r="LZS16" s="1073">
        <v>2.1</v>
      </c>
      <c r="LZT16" s="1075" t="s">
        <v>360</v>
      </c>
      <c r="LZU16" s="1073">
        <v>2.1</v>
      </c>
      <c r="LZV16" s="1075" t="s">
        <v>360</v>
      </c>
      <c r="LZW16" s="1073">
        <v>2.1</v>
      </c>
      <c r="LZX16" s="1075" t="s">
        <v>360</v>
      </c>
      <c r="LZY16" s="1073">
        <v>2.1</v>
      </c>
      <c r="LZZ16" s="1075" t="s">
        <v>360</v>
      </c>
      <c r="MAA16" s="1073">
        <v>2.1</v>
      </c>
      <c r="MAB16" s="1075" t="s">
        <v>360</v>
      </c>
      <c r="MAC16" s="1073">
        <v>2.1</v>
      </c>
      <c r="MAD16" s="1075" t="s">
        <v>360</v>
      </c>
      <c r="MAE16" s="1073">
        <v>2.1</v>
      </c>
      <c r="MAF16" s="1075" t="s">
        <v>360</v>
      </c>
      <c r="MAG16" s="1073">
        <v>2.1</v>
      </c>
      <c r="MAH16" s="1075" t="s">
        <v>360</v>
      </c>
      <c r="MAI16" s="1073">
        <v>2.1</v>
      </c>
      <c r="MAJ16" s="1075" t="s">
        <v>360</v>
      </c>
      <c r="MAK16" s="1073">
        <v>2.1</v>
      </c>
      <c r="MAL16" s="1075" t="s">
        <v>360</v>
      </c>
      <c r="MAM16" s="1073">
        <v>2.1</v>
      </c>
      <c r="MAN16" s="1075" t="s">
        <v>360</v>
      </c>
      <c r="MAO16" s="1073">
        <v>2.1</v>
      </c>
      <c r="MAP16" s="1075" t="s">
        <v>360</v>
      </c>
      <c r="MAQ16" s="1073">
        <v>2.1</v>
      </c>
      <c r="MAR16" s="1075" t="s">
        <v>360</v>
      </c>
      <c r="MAS16" s="1073">
        <v>2.1</v>
      </c>
      <c r="MAT16" s="1075" t="s">
        <v>360</v>
      </c>
      <c r="MAU16" s="1073">
        <v>2.1</v>
      </c>
      <c r="MAV16" s="1075" t="s">
        <v>360</v>
      </c>
      <c r="MAW16" s="1073">
        <v>2.1</v>
      </c>
      <c r="MAX16" s="1075" t="s">
        <v>360</v>
      </c>
      <c r="MAY16" s="1073">
        <v>2.1</v>
      </c>
      <c r="MAZ16" s="1075" t="s">
        <v>360</v>
      </c>
      <c r="MBA16" s="1073">
        <v>2.1</v>
      </c>
      <c r="MBB16" s="1075" t="s">
        <v>360</v>
      </c>
      <c r="MBC16" s="1073">
        <v>2.1</v>
      </c>
      <c r="MBD16" s="1075" t="s">
        <v>360</v>
      </c>
      <c r="MBE16" s="1073">
        <v>2.1</v>
      </c>
      <c r="MBF16" s="1075" t="s">
        <v>360</v>
      </c>
      <c r="MBG16" s="1073">
        <v>2.1</v>
      </c>
      <c r="MBH16" s="1075" t="s">
        <v>360</v>
      </c>
      <c r="MBI16" s="1073">
        <v>2.1</v>
      </c>
      <c r="MBJ16" s="1075" t="s">
        <v>360</v>
      </c>
      <c r="MBK16" s="1073">
        <v>2.1</v>
      </c>
      <c r="MBL16" s="1075" t="s">
        <v>360</v>
      </c>
      <c r="MBM16" s="1073">
        <v>2.1</v>
      </c>
      <c r="MBN16" s="1075" t="s">
        <v>360</v>
      </c>
      <c r="MBO16" s="1073">
        <v>2.1</v>
      </c>
      <c r="MBP16" s="1075" t="s">
        <v>360</v>
      </c>
      <c r="MBQ16" s="1073">
        <v>2.1</v>
      </c>
      <c r="MBR16" s="1075" t="s">
        <v>360</v>
      </c>
      <c r="MBS16" s="1073">
        <v>2.1</v>
      </c>
      <c r="MBT16" s="1075" t="s">
        <v>360</v>
      </c>
      <c r="MBU16" s="1073">
        <v>2.1</v>
      </c>
      <c r="MBV16" s="1075" t="s">
        <v>360</v>
      </c>
      <c r="MBW16" s="1073">
        <v>2.1</v>
      </c>
      <c r="MBX16" s="1075" t="s">
        <v>360</v>
      </c>
      <c r="MBY16" s="1073">
        <v>2.1</v>
      </c>
      <c r="MBZ16" s="1075" t="s">
        <v>360</v>
      </c>
      <c r="MCA16" s="1073">
        <v>2.1</v>
      </c>
      <c r="MCB16" s="1075" t="s">
        <v>360</v>
      </c>
      <c r="MCC16" s="1073">
        <v>2.1</v>
      </c>
      <c r="MCD16" s="1075" t="s">
        <v>360</v>
      </c>
      <c r="MCE16" s="1073">
        <v>2.1</v>
      </c>
      <c r="MCF16" s="1075" t="s">
        <v>360</v>
      </c>
      <c r="MCG16" s="1073">
        <v>2.1</v>
      </c>
      <c r="MCH16" s="1075" t="s">
        <v>360</v>
      </c>
      <c r="MCI16" s="1073">
        <v>2.1</v>
      </c>
      <c r="MCJ16" s="1075" t="s">
        <v>360</v>
      </c>
      <c r="MCK16" s="1073">
        <v>2.1</v>
      </c>
      <c r="MCL16" s="1075" t="s">
        <v>360</v>
      </c>
      <c r="MCM16" s="1073">
        <v>2.1</v>
      </c>
      <c r="MCN16" s="1075" t="s">
        <v>360</v>
      </c>
      <c r="MCO16" s="1073">
        <v>2.1</v>
      </c>
      <c r="MCP16" s="1075" t="s">
        <v>360</v>
      </c>
      <c r="MCQ16" s="1073">
        <v>2.1</v>
      </c>
      <c r="MCR16" s="1075" t="s">
        <v>360</v>
      </c>
      <c r="MCS16" s="1073">
        <v>2.1</v>
      </c>
      <c r="MCT16" s="1075" t="s">
        <v>360</v>
      </c>
      <c r="MCU16" s="1073">
        <v>2.1</v>
      </c>
      <c r="MCV16" s="1075" t="s">
        <v>360</v>
      </c>
      <c r="MCW16" s="1073">
        <v>2.1</v>
      </c>
      <c r="MCX16" s="1075" t="s">
        <v>360</v>
      </c>
      <c r="MCY16" s="1073">
        <v>2.1</v>
      </c>
      <c r="MCZ16" s="1075" t="s">
        <v>360</v>
      </c>
      <c r="MDA16" s="1073">
        <v>2.1</v>
      </c>
      <c r="MDB16" s="1075" t="s">
        <v>360</v>
      </c>
      <c r="MDC16" s="1073">
        <v>2.1</v>
      </c>
      <c r="MDD16" s="1075" t="s">
        <v>360</v>
      </c>
      <c r="MDE16" s="1073">
        <v>2.1</v>
      </c>
      <c r="MDF16" s="1075" t="s">
        <v>360</v>
      </c>
      <c r="MDG16" s="1073">
        <v>2.1</v>
      </c>
      <c r="MDH16" s="1075" t="s">
        <v>360</v>
      </c>
      <c r="MDI16" s="1073">
        <v>2.1</v>
      </c>
      <c r="MDJ16" s="1075" t="s">
        <v>360</v>
      </c>
      <c r="MDK16" s="1073">
        <v>2.1</v>
      </c>
      <c r="MDL16" s="1075" t="s">
        <v>360</v>
      </c>
      <c r="MDM16" s="1073">
        <v>2.1</v>
      </c>
      <c r="MDN16" s="1075" t="s">
        <v>360</v>
      </c>
      <c r="MDO16" s="1073">
        <v>2.1</v>
      </c>
      <c r="MDP16" s="1075" t="s">
        <v>360</v>
      </c>
      <c r="MDQ16" s="1073">
        <v>2.1</v>
      </c>
      <c r="MDR16" s="1075" t="s">
        <v>360</v>
      </c>
      <c r="MDS16" s="1073">
        <v>2.1</v>
      </c>
      <c r="MDT16" s="1075" t="s">
        <v>360</v>
      </c>
      <c r="MDU16" s="1073">
        <v>2.1</v>
      </c>
      <c r="MDV16" s="1075" t="s">
        <v>360</v>
      </c>
      <c r="MDW16" s="1073">
        <v>2.1</v>
      </c>
      <c r="MDX16" s="1075" t="s">
        <v>360</v>
      </c>
      <c r="MDY16" s="1073">
        <v>2.1</v>
      </c>
      <c r="MDZ16" s="1075" t="s">
        <v>360</v>
      </c>
      <c r="MEA16" s="1073">
        <v>2.1</v>
      </c>
      <c r="MEB16" s="1075" t="s">
        <v>360</v>
      </c>
      <c r="MEC16" s="1073">
        <v>2.1</v>
      </c>
      <c r="MED16" s="1075" t="s">
        <v>360</v>
      </c>
      <c r="MEE16" s="1073">
        <v>2.1</v>
      </c>
      <c r="MEF16" s="1075" t="s">
        <v>360</v>
      </c>
      <c r="MEG16" s="1073">
        <v>2.1</v>
      </c>
      <c r="MEH16" s="1075" t="s">
        <v>360</v>
      </c>
      <c r="MEI16" s="1073">
        <v>2.1</v>
      </c>
      <c r="MEJ16" s="1075" t="s">
        <v>360</v>
      </c>
      <c r="MEK16" s="1073">
        <v>2.1</v>
      </c>
      <c r="MEL16" s="1075" t="s">
        <v>360</v>
      </c>
      <c r="MEM16" s="1073">
        <v>2.1</v>
      </c>
      <c r="MEN16" s="1075" t="s">
        <v>360</v>
      </c>
      <c r="MEO16" s="1073">
        <v>2.1</v>
      </c>
      <c r="MEP16" s="1075" t="s">
        <v>360</v>
      </c>
      <c r="MEQ16" s="1073">
        <v>2.1</v>
      </c>
      <c r="MER16" s="1075" t="s">
        <v>360</v>
      </c>
      <c r="MES16" s="1073">
        <v>2.1</v>
      </c>
      <c r="MET16" s="1075" t="s">
        <v>360</v>
      </c>
      <c r="MEU16" s="1073">
        <v>2.1</v>
      </c>
      <c r="MEV16" s="1075" t="s">
        <v>360</v>
      </c>
      <c r="MEW16" s="1073">
        <v>2.1</v>
      </c>
      <c r="MEX16" s="1075" t="s">
        <v>360</v>
      </c>
      <c r="MEY16" s="1073">
        <v>2.1</v>
      </c>
      <c r="MEZ16" s="1075" t="s">
        <v>360</v>
      </c>
      <c r="MFA16" s="1073">
        <v>2.1</v>
      </c>
      <c r="MFB16" s="1075" t="s">
        <v>360</v>
      </c>
      <c r="MFC16" s="1073">
        <v>2.1</v>
      </c>
      <c r="MFD16" s="1075" t="s">
        <v>360</v>
      </c>
      <c r="MFE16" s="1073">
        <v>2.1</v>
      </c>
      <c r="MFF16" s="1075" t="s">
        <v>360</v>
      </c>
      <c r="MFG16" s="1073">
        <v>2.1</v>
      </c>
      <c r="MFH16" s="1075" t="s">
        <v>360</v>
      </c>
      <c r="MFI16" s="1073">
        <v>2.1</v>
      </c>
      <c r="MFJ16" s="1075" t="s">
        <v>360</v>
      </c>
      <c r="MFK16" s="1073">
        <v>2.1</v>
      </c>
      <c r="MFL16" s="1075" t="s">
        <v>360</v>
      </c>
      <c r="MFM16" s="1073">
        <v>2.1</v>
      </c>
      <c r="MFN16" s="1075" t="s">
        <v>360</v>
      </c>
      <c r="MFO16" s="1073">
        <v>2.1</v>
      </c>
      <c r="MFP16" s="1075" t="s">
        <v>360</v>
      </c>
      <c r="MFQ16" s="1073">
        <v>2.1</v>
      </c>
      <c r="MFR16" s="1075" t="s">
        <v>360</v>
      </c>
      <c r="MFS16" s="1073">
        <v>2.1</v>
      </c>
      <c r="MFT16" s="1075" t="s">
        <v>360</v>
      </c>
      <c r="MFU16" s="1073">
        <v>2.1</v>
      </c>
      <c r="MFV16" s="1075" t="s">
        <v>360</v>
      </c>
      <c r="MFW16" s="1073">
        <v>2.1</v>
      </c>
      <c r="MFX16" s="1075" t="s">
        <v>360</v>
      </c>
      <c r="MFY16" s="1073">
        <v>2.1</v>
      </c>
      <c r="MFZ16" s="1075" t="s">
        <v>360</v>
      </c>
      <c r="MGA16" s="1073">
        <v>2.1</v>
      </c>
      <c r="MGB16" s="1075" t="s">
        <v>360</v>
      </c>
      <c r="MGC16" s="1073">
        <v>2.1</v>
      </c>
      <c r="MGD16" s="1075" t="s">
        <v>360</v>
      </c>
      <c r="MGE16" s="1073">
        <v>2.1</v>
      </c>
      <c r="MGF16" s="1075" t="s">
        <v>360</v>
      </c>
      <c r="MGG16" s="1073">
        <v>2.1</v>
      </c>
      <c r="MGH16" s="1075" t="s">
        <v>360</v>
      </c>
      <c r="MGI16" s="1073">
        <v>2.1</v>
      </c>
      <c r="MGJ16" s="1075" t="s">
        <v>360</v>
      </c>
      <c r="MGK16" s="1073">
        <v>2.1</v>
      </c>
      <c r="MGL16" s="1075" t="s">
        <v>360</v>
      </c>
      <c r="MGM16" s="1073">
        <v>2.1</v>
      </c>
      <c r="MGN16" s="1075" t="s">
        <v>360</v>
      </c>
      <c r="MGO16" s="1073">
        <v>2.1</v>
      </c>
      <c r="MGP16" s="1075" t="s">
        <v>360</v>
      </c>
      <c r="MGQ16" s="1073">
        <v>2.1</v>
      </c>
      <c r="MGR16" s="1075" t="s">
        <v>360</v>
      </c>
      <c r="MGS16" s="1073">
        <v>2.1</v>
      </c>
      <c r="MGT16" s="1075" t="s">
        <v>360</v>
      </c>
      <c r="MGU16" s="1073">
        <v>2.1</v>
      </c>
      <c r="MGV16" s="1075" t="s">
        <v>360</v>
      </c>
      <c r="MGW16" s="1073">
        <v>2.1</v>
      </c>
      <c r="MGX16" s="1075" t="s">
        <v>360</v>
      </c>
      <c r="MGY16" s="1073">
        <v>2.1</v>
      </c>
      <c r="MGZ16" s="1075" t="s">
        <v>360</v>
      </c>
      <c r="MHA16" s="1073">
        <v>2.1</v>
      </c>
      <c r="MHB16" s="1075" t="s">
        <v>360</v>
      </c>
      <c r="MHC16" s="1073">
        <v>2.1</v>
      </c>
      <c r="MHD16" s="1075" t="s">
        <v>360</v>
      </c>
      <c r="MHE16" s="1073">
        <v>2.1</v>
      </c>
      <c r="MHF16" s="1075" t="s">
        <v>360</v>
      </c>
      <c r="MHG16" s="1073">
        <v>2.1</v>
      </c>
      <c r="MHH16" s="1075" t="s">
        <v>360</v>
      </c>
      <c r="MHI16" s="1073">
        <v>2.1</v>
      </c>
      <c r="MHJ16" s="1075" t="s">
        <v>360</v>
      </c>
      <c r="MHK16" s="1073">
        <v>2.1</v>
      </c>
      <c r="MHL16" s="1075" t="s">
        <v>360</v>
      </c>
      <c r="MHM16" s="1073">
        <v>2.1</v>
      </c>
      <c r="MHN16" s="1075" t="s">
        <v>360</v>
      </c>
      <c r="MHO16" s="1073">
        <v>2.1</v>
      </c>
      <c r="MHP16" s="1075" t="s">
        <v>360</v>
      </c>
      <c r="MHQ16" s="1073">
        <v>2.1</v>
      </c>
      <c r="MHR16" s="1075" t="s">
        <v>360</v>
      </c>
      <c r="MHS16" s="1073">
        <v>2.1</v>
      </c>
      <c r="MHT16" s="1075" t="s">
        <v>360</v>
      </c>
      <c r="MHU16" s="1073">
        <v>2.1</v>
      </c>
      <c r="MHV16" s="1075" t="s">
        <v>360</v>
      </c>
      <c r="MHW16" s="1073">
        <v>2.1</v>
      </c>
      <c r="MHX16" s="1075" t="s">
        <v>360</v>
      </c>
      <c r="MHY16" s="1073">
        <v>2.1</v>
      </c>
      <c r="MHZ16" s="1075" t="s">
        <v>360</v>
      </c>
      <c r="MIA16" s="1073">
        <v>2.1</v>
      </c>
      <c r="MIB16" s="1075" t="s">
        <v>360</v>
      </c>
      <c r="MIC16" s="1073">
        <v>2.1</v>
      </c>
      <c r="MID16" s="1075" t="s">
        <v>360</v>
      </c>
      <c r="MIE16" s="1073">
        <v>2.1</v>
      </c>
      <c r="MIF16" s="1075" t="s">
        <v>360</v>
      </c>
      <c r="MIG16" s="1073">
        <v>2.1</v>
      </c>
      <c r="MIH16" s="1075" t="s">
        <v>360</v>
      </c>
      <c r="MII16" s="1073">
        <v>2.1</v>
      </c>
      <c r="MIJ16" s="1075" t="s">
        <v>360</v>
      </c>
      <c r="MIK16" s="1073">
        <v>2.1</v>
      </c>
      <c r="MIL16" s="1075" t="s">
        <v>360</v>
      </c>
      <c r="MIM16" s="1073">
        <v>2.1</v>
      </c>
      <c r="MIN16" s="1075" t="s">
        <v>360</v>
      </c>
      <c r="MIO16" s="1073">
        <v>2.1</v>
      </c>
      <c r="MIP16" s="1075" t="s">
        <v>360</v>
      </c>
      <c r="MIQ16" s="1073">
        <v>2.1</v>
      </c>
      <c r="MIR16" s="1075" t="s">
        <v>360</v>
      </c>
      <c r="MIS16" s="1073">
        <v>2.1</v>
      </c>
      <c r="MIT16" s="1075" t="s">
        <v>360</v>
      </c>
      <c r="MIU16" s="1073">
        <v>2.1</v>
      </c>
      <c r="MIV16" s="1075" t="s">
        <v>360</v>
      </c>
      <c r="MIW16" s="1073">
        <v>2.1</v>
      </c>
      <c r="MIX16" s="1075" t="s">
        <v>360</v>
      </c>
      <c r="MIY16" s="1073">
        <v>2.1</v>
      </c>
      <c r="MIZ16" s="1075" t="s">
        <v>360</v>
      </c>
      <c r="MJA16" s="1073">
        <v>2.1</v>
      </c>
      <c r="MJB16" s="1075" t="s">
        <v>360</v>
      </c>
      <c r="MJC16" s="1073">
        <v>2.1</v>
      </c>
      <c r="MJD16" s="1075" t="s">
        <v>360</v>
      </c>
      <c r="MJE16" s="1073">
        <v>2.1</v>
      </c>
      <c r="MJF16" s="1075" t="s">
        <v>360</v>
      </c>
      <c r="MJG16" s="1073">
        <v>2.1</v>
      </c>
      <c r="MJH16" s="1075" t="s">
        <v>360</v>
      </c>
      <c r="MJI16" s="1073">
        <v>2.1</v>
      </c>
      <c r="MJJ16" s="1075" t="s">
        <v>360</v>
      </c>
      <c r="MJK16" s="1073">
        <v>2.1</v>
      </c>
      <c r="MJL16" s="1075" t="s">
        <v>360</v>
      </c>
      <c r="MJM16" s="1073">
        <v>2.1</v>
      </c>
      <c r="MJN16" s="1075" t="s">
        <v>360</v>
      </c>
      <c r="MJO16" s="1073">
        <v>2.1</v>
      </c>
      <c r="MJP16" s="1075" t="s">
        <v>360</v>
      </c>
      <c r="MJQ16" s="1073">
        <v>2.1</v>
      </c>
      <c r="MJR16" s="1075" t="s">
        <v>360</v>
      </c>
      <c r="MJS16" s="1073">
        <v>2.1</v>
      </c>
      <c r="MJT16" s="1075" t="s">
        <v>360</v>
      </c>
      <c r="MJU16" s="1073">
        <v>2.1</v>
      </c>
      <c r="MJV16" s="1075" t="s">
        <v>360</v>
      </c>
      <c r="MJW16" s="1073">
        <v>2.1</v>
      </c>
      <c r="MJX16" s="1075" t="s">
        <v>360</v>
      </c>
      <c r="MJY16" s="1073">
        <v>2.1</v>
      </c>
      <c r="MJZ16" s="1075" t="s">
        <v>360</v>
      </c>
      <c r="MKA16" s="1073">
        <v>2.1</v>
      </c>
      <c r="MKB16" s="1075" t="s">
        <v>360</v>
      </c>
      <c r="MKC16" s="1073">
        <v>2.1</v>
      </c>
      <c r="MKD16" s="1075" t="s">
        <v>360</v>
      </c>
      <c r="MKE16" s="1073">
        <v>2.1</v>
      </c>
      <c r="MKF16" s="1075" t="s">
        <v>360</v>
      </c>
      <c r="MKG16" s="1073">
        <v>2.1</v>
      </c>
      <c r="MKH16" s="1075" t="s">
        <v>360</v>
      </c>
      <c r="MKI16" s="1073">
        <v>2.1</v>
      </c>
      <c r="MKJ16" s="1075" t="s">
        <v>360</v>
      </c>
      <c r="MKK16" s="1073">
        <v>2.1</v>
      </c>
      <c r="MKL16" s="1075" t="s">
        <v>360</v>
      </c>
      <c r="MKM16" s="1073">
        <v>2.1</v>
      </c>
      <c r="MKN16" s="1075" t="s">
        <v>360</v>
      </c>
      <c r="MKO16" s="1073">
        <v>2.1</v>
      </c>
      <c r="MKP16" s="1075" t="s">
        <v>360</v>
      </c>
      <c r="MKQ16" s="1073">
        <v>2.1</v>
      </c>
      <c r="MKR16" s="1075" t="s">
        <v>360</v>
      </c>
      <c r="MKS16" s="1073">
        <v>2.1</v>
      </c>
      <c r="MKT16" s="1075" t="s">
        <v>360</v>
      </c>
      <c r="MKU16" s="1073">
        <v>2.1</v>
      </c>
      <c r="MKV16" s="1075" t="s">
        <v>360</v>
      </c>
      <c r="MKW16" s="1073">
        <v>2.1</v>
      </c>
      <c r="MKX16" s="1075" t="s">
        <v>360</v>
      </c>
      <c r="MKY16" s="1073">
        <v>2.1</v>
      </c>
      <c r="MKZ16" s="1075" t="s">
        <v>360</v>
      </c>
      <c r="MLA16" s="1073">
        <v>2.1</v>
      </c>
      <c r="MLB16" s="1075" t="s">
        <v>360</v>
      </c>
      <c r="MLC16" s="1073">
        <v>2.1</v>
      </c>
      <c r="MLD16" s="1075" t="s">
        <v>360</v>
      </c>
      <c r="MLE16" s="1073">
        <v>2.1</v>
      </c>
      <c r="MLF16" s="1075" t="s">
        <v>360</v>
      </c>
      <c r="MLG16" s="1073">
        <v>2.1</v>
      </c>
      <c r="MLH16" s="1075" t="s">
        <v>360</v>
      </c>
      <c r="MLI16" s="1073">
        <v>2.1</v>
      </c>
      <c r="MLJ16" s="1075" t="s">
        <v>360</v>
      </c>
      <c r="MLK16" s="1073">
        <v>2.1</v>
      </c>
      <c r="MLL16" s="1075" t="s">
        <v>360</v>
      </c>
      <c r="MLM16" s="1073">
        <v>2.1</v>
      </c>
      <c r="MLN16" s="1075" t="s">
        <v>360</v>
      </c>
      <c r="MLO16" s="1073">
        <v>2.1</v>
      </c>
      <c r="MLP16" s="1075" t="s">
        <v>360</v>
      </c>
      <c r="MLQ16" s="1073">
        <v>2.1</v>
      </c>
      <c r="MLR16" s="1075" t="s">
        <v>360</v>
      </c>
      <c r="MLS16" s="1073">
        <v>2.1</v>
      </c>
      <c r="MLT16" s="1075" t="s">
        <v>360</v>
      </c>
      <c r="MLU16" s="1073">
        <v>2.1</v>
      </c>
      <c r="MLV16" s="1075" t="s">
        <v>360</v>
      </c>
      <c r="MLW16" s="1073">
        <v>2.1</v>
      </c>
      <c r="MLX16" s="1075" t="s">
        <v>360</v>
      </c>
      <c r="MLY16" s="1073">
        <v>2.1</v>
      </c>
      <c r="MLZ16" s="1075" t="s">
        <v>360</v>
      </c>
      <c r="MMA16" s="1073">
        <v>2.1</v>
      </c>
      <c r="MMB16" s="1075" t="s">
        <v>360</v>
      </c>
      <c r="MMC16" s="1073">
        <v>2.1</v>
      </c>
      <c r="MMD16" s="1075" t="s">
        <v>360</v>
      </c>
      <c r="MME16" s="1073">
        <v>2.1</v>
      </c>
      <c r="MMF16" s="1075" t="s">
        <v>360</v>
      </c>
      <c r="MMG16" s="1073">
        <v>2.1</v>
      </c>
      <c r="MMH16" s="1075" t="s">
        <v>360</v>
      </c>
      <c r="MMI16" s="1073">
        <v>2.1</v>
      </c>
      <c r="MMJ16" s="1075" t="s">
        <v>360</v>
      </c>
      <c r="MMK16" s="1073">
        <v>2.1</v>
      </c>
      <c r="MML16" s="1075" t="s">
        <v>360</v>
      </c>
      <c r="MMM16" s="1073">
        <v>2.1</v>
      </c>
      <c r="MMN16" s="1075" t="s">
        <v>360</v>
      </c>
      <c r="MMO16" s="1073">
        <v>2.1</v>
      </c>
      <c r="MMP16" s="1075" t="s">
        <v>360</v>
      </c>
      <c r="MMQ16" s="1073">
        <v>2.1</v>
      </c>
      <c r="MMR16" s="1075" t="s">
        <v>360</v>
      </c>
      <c r="MMS16" s="1073">
        <v>2.1</v>
      </c>
      <c r="MMT16" s="1075" t="s">
        <v>360</v>
      </c>
      <c r="MMU16" s="1073">
        <v>2.1</v>
      </c>
      <c r="MMV16" s="1075" t="s">
        <v>360</v>
      </c>
      <c r="MMW16" s="1073">
        <v>2.1</v>
      </c>
      <c r="MMX16" s="1075" t="s">
        <v>360</v>
      </c>
      <c r="MMY16" s="1073">
        <v>2.1</v>
      </c>
      <c r="MMZ16" s="1075" t="s">
        <v>360</v>
      </c>
      <c r="MNA16" s="1073">
        <v>2.1</v>
      </c>
      <c r="MNB16" s="1075" t="s">
        <v>360</v>
      </c>
      <c r="MNC16" s="1073">
        <v>2.1</v>
      </c>
      <c r="MND16" s="1075" t="s">
        <v>360</v>
      </c>
      <c r="MNE16" s="1073">
        <v>2.1</v>
      </c>
      <c r="MNF16" s="1075" t="s">
        <v>360</v>
      </c>
      <c r="MNG16" s="1073">
        <v>2.1</v>
      </c>
      <c r="MNH16" s="1075" t="s">
        <v>360</v>
      </c>
      <c r="MNI16" s="1073">
        <v>2.1</v>
      </c>
      <c r="MNJ16" s="1075" t="s">
        <v>360</v>
      </c>
      <c r="MNK16" s="1073">
        <v>2.1</v>
      </c>
      <c r="MNL16" s="1075" t="s">
        <v>360</v>
      </c>
      <c r="MNM16" s="1073">
        <v>2.1</v>
      </c>
      <c r="MNN16" s="1075" t="s">
        <v>360</v>
      </c>
      <c r="MNO16" s="1073">
        <v>2.1</v>
      </c>
      <c r="MNP16" s="1075" t="s">
        <v>360</v>
      </c>
      <c r="MNQ16" s="1073">
        <v>2.1</v>
      </c>
      <c r="MNR16" s="1075" t="s">
        <v>360</v>
      </c>
      <c r="MNS16" s="1073">
        <v>2.1</v>
      </c>
      <c r="MNT16" s="1075" t="s">
        <v>360</v>
      </c>
      <c r="MNU16" s="1073">
        <v>2.1</v>
      </c>
      <c r="MNV16" s="1075" t="s">
        <v>360</v>
      </c>
      <c r="MNW16" s="1073">
        <v>2.1</v>
      </c>
      <c r="MNX16" s="1075" t="s">
        <v>360</v>
      </c>
      <c r="MNY16" s="1073">
        <v>2.1</v>
      </c>
      <c r="MNZ16" s="1075" t="s">
        <v>360</v>
      </c>
      <c r="MOA16" s="1073">
        <v>2.1</v>
      </c>
      <c r="MOB16" s="1075" t="s">
        <v>360</v>
      </c>
      <c r="MOC16" s="1073">
        <v>2.1</v>
      </c>
      <c r="MOD16" s="1075" t="s">
        <v>360</v>
      </c>
      <c r="MOE16" s="1073">
        <v>2.1</v>
      </c>
      <c r="MOF16" s="1075" t="s">
        <v>360</v>
      </c>
      <c r="MOG16" s="1073">
        <v>2.1</v>
      </c>
      <c r="MOH16" s="1075" t="s">
        <v>360</v>
      </c>
      <c r="MOI16" s="1073">
        <v>2.1</v>
      </c>
      <c r="MOJ16" s="1075" t="s">
        <v>360</v>
      </c>
      <c r="MOK16" s="1073">
        <v>2.1</v>
      </c>
      <c r="MOL16" s="1075" t="s">
        <v>360</v>
      </c>
      <c r="MOM16" s="1073">
        <v>2.1</v>
      </c>
      <c r="MON16" s="1075" t="s">
        <v>360</v>
      </c>
      <c r="MOO16" s="1073">
        <v>2.1</v>
      </c>
      <c r="MOP16" s="1075" t="s">
        <v>360</v>
      </c>
      <c r="MOQ16" s="1073">
        <v>2.1</v>
      </c>
      <c r="MOR16" s="1075" t="s">
        <v>360</v>
      </c>
      <c r="MOS16" s="1073">
        <v>2.1</v>
      </c>
      <c r="MOT16" s="1075" t="s">
        <v>360</v>
      </c>
      <c r="MOU16" s="1073">
        <v>2.1</v>
      </c>
      <c r="MOV16" s="1075" t="s">
        <v>360</v>
      </c>
      <c r="MOW16" s="1073">
        <v>2.1</v>
      </c>
      <c r="MOX16" s="1075" t="s">
        <v>360</v>
      </c>
      <c r="MOY16" s="1073">
        <v>2.1</v>
      </c>
      <c r="MOZ16" s="1075" t="s">
        <v>360</v>
      </c>
      <c r="MPA16" s="1073">
        <v>2.1</v>
      </c>
      <c r="MPB16" s="1075" t="s">
        <v>360</v>
      </c>
      <c r="MPC16" s="1073">
        <v>2.1</v>
      </c>
      <c r="MPD16" s="1075" t="s">
        <v>360</v>
      </c>
      <c r="MPE16" s="1073">
        <v>2.1</v>
      </c>
      <c r="MPF16" s="1075" t="s">
        <v>360</v>
      </c>
      <c r="MPG16" s="1073">
        <v>2.1</v>
      </c>
      <c r="MPH16" s="1075" t="s">
        <v>360</v>
      </c>
      <c r="MPI16" s="1073">
        <v>2.1</v>
      </c>
      <c r="MPJ16" s="1075" t="s">
        <v>360</v>
      </c>
      <c r="MPK16" s="1073">
        <v>2.1</v>
      </c>
      <c r="MPL16" s="1075" t="s">
        <v>360</v>
      </c>
      <c r="MPM16" s="1073">
        <v>2.1</v>
      </c>
      <c r="MPN16" s="1075" t="s">
        <v>360</v>
      </c>
      <c r="MPO16" s="1073">
        <v>2.1</v>
      </c>
      <c r="MPP16" s="1075" t="s">
        <v>360</v>
      </c>
      <c r="MPQ16" s="1073">
        <v>2.1</v>
      </c>
      <c r="MPR16" s="1075" t="s">
        <v>360</v>
      </c>
      <c r="MPS16" s="1073">
        <v>2.1</v>
      </c>
      <c r="MPT16" s="1075" t="s">
        <v>360</v>
      </c>
      <c r="MPU16" s="1073">
        <v>2.1</v>
      </c>
      <c r="MPV16" s="1075" t="s">
        <v>360</v>
      </c>
      <c r="MPW16" s="1073">
        <v>2.1</v>
      </c>
      <c r="MPX16" s="1075" t="s">
        <v>360</v>
      </c>
      <c r="MPY16" s="1073">
        <v>2.1</v>
      </c>
      <c r="MPZ16" s="1075" t="s">
        <v>360</v>
      </c>
      <c r="MQA16" s="1073">
        <v>2.1</v>
      </c>
      <c r="MQB16" s="1075" t="s">
        <v>360</v>
      </c>
      <c r="MQC16" s="1073">
        <v>2.1</v>
      </c>
      <c r="MQD16" s="1075" t="s">
        <v>360</v>
      </c>
      <c r="MQE16" s="1073">
        <v>2.1</v>
      </c>
      <c r="MQF16" s="1075" t="s">
        <v>360</v>
      </c>
      <c r="MQG16" s="1073">
        <v>2.1</v>
      </c>
      <c r="MQH16" s="1075" t="s">
        <v>360</v>
      </c>
      <c r="MQI16" s="1073">
        <v>2.1</v>
      </c>
      <c r="MQJ16" s="1075" t="s">
        <v>360</v>
      </c>
      <c r="MQK16" s="1073">
        <v>2.1</v>
      </c>
      <c r="MQL16" s="1075" t="s">
        <v>360</v>
      </c>
      <c r="MQM16" s="1073">
        <v>2.1</v>
      </c>
      <c r="MQN16" s="1075" t="s">
        <v>360</v>
      </c>
      <c r="MQO16" s="1073">
        <v>2.1</v>
      </c>
      <c r="MQP16" s="1075" t="s">
        <v>360</v>
      </c>
      <c r="MQQ16" s="1073">
        <v>2.1</v>
      </c>
      <c r="MQR16" s="1075" t="s">
        <v>360</v>
      </c>
      <c r="MQS16" s="1073">
        <v>2.1</v>
      </c>
      <c r="MQT16" s="1075" t="s">
        <v>360</v>
      </c>
      <c r="MQU16" s="1073">
        <v>2.1</v>
      </c>
      <c r="MQV16" s="1075" t="s">
        <v>360</v>
      </c>
      <c r="MQW16" s="1073">
        <v>2.1</v>
      </c>
      <c r="MQX16" s="1075" t="s">
        <v>360</v>
      </c>
      <c r="MQY16" s="1073">
        <v>2.1</v>
      </c>
      <c r="MQZ16" s="1075" t="s">
        <v>360</v>
      </c>
      <c r="MRA16" s="1073">
        <v>2.1</v>
      </c>
      <c r="MRB16" s="1075" t="s">
        <v>360</v>
      </c>
      <c r="MRC16" s="1073">
        <v>2.1</v>
      </c>
      <c r="MRD16" s="1075" t="s">
        <v>360</v>
      </c>
      <c r="MRE16" s="1073">
        <v>2.1</v>
      </c>
      <c r="MRF16" s="1075" t="s">
        <v>360</v>
      </c>
      <c r="MRG16" s="1073">
        <v>2.1</v>
      </c>
      <c r="MRH16" s="1075" t="s">
        <v>360</v>
      </c>
      <c r="MRI16" s="1073">
        <v>2.1</v>
      </c>
      <c r="MRJ16" s="1075" t="s">
        <v>360</v>
      </c>
      <c r="MRK16" s="1073">
        <v>2.1</v>
      </c>
      <c r="MRL16" s="1075" t="s">
        <v>360</v>
      </c>
      <c r="MRM16" s="1073">
        <v>2.1</v>
      </c>
      <c r="MRN16" s="1075" t="s">
        <v>360</v>
      </c>
      <c r="MRO16" s="1073">
        <v>2.1</v>
      </c>
      <c r="MRP16" s="1075" t="s">
        <v>360</v>
      </c>
      <c r="MRQ16" s="1073">
        <v>2.1</v>
      </c>
      <c r="MRR16" s="1075" t="s">
        <v>360</v>
      </c>
      <c r="MRS16" s="1073">
        <v>2.1</v>
      </c>
      <c r="MRT16" s="1075" t="s">
        <v>360</v>
      </c>
      <c r="MRU16" s="1073">
        <v>2.1</v>
      </c>
      <c r="MRV16" s="1075" t="s">
        <v>360</v>
      </c>
      <c r="MRW16" s="1073">
        <v>2.1</v>
      </c>
      <c r="MRX16" s="1075" t="s">
        <v>360</v>
      </c>
      <c r="MRY16" s="1073">
        <v>2.1</v>
      </c>
      <c r="MRZ16" s="1075" t="s">
        <v>360</v>
      </c>
      <c r="MSA16" s="1073">
        <v>2.1</v>
      </c>
      <c r="MSB16" s="1075" t="s">
        <v>360</v>
      </c>
      <c r="MSC16" s="1073">
        <v>2.1</v>
      </c>
      <c r="MSD16" s="1075" t="s">
        <v>360</v>
      </c>
      <c r="MSE16" s="1073">
        <v>2.1</v>
      </c>
      <c r="MSF16" s="1075" t="s">
        <v>360</v>
      </c>
      <c r="MSG16" s="1073">
        <v>2.1</v>
      </c>
      <c r="MSH16" s="1075" t="s">
        <v>360</v>
      </c>
      <c r="MSI16" s="1073">
        <v>2.1</v>
      </c>
      <c r="MSJ16" s="1075" t="s">
        <v>360</v>
      </c>
      <c r="MSK16" s="1073">
        <v>2.1</v>
      </c>
      <c r="MSL16" s="1075" t="s">
        <v>360</v>
      </c>
      <c r="MSM16" s="1073">
        <v>2.1</v>
      </c>
      <c r="MSN16" s="1075" t="s">
        <v>360</v>
      </c>
      <c r="MSO16" s="1073">
        <v>2.1</v>
      </c>
      <c r="MSP16" s="1075" t="s">
        <v>360</v>
      </c>
      <c r="MSQ16" s="1073">
        <v>2.1</v>
      </c>
      <c r="MSR16" s="1075" t="s">
        <v>360</v>
      </c>
      <c r="MSS16" s="1073">
        <v>2.1</v>
      </c>
      <c r="MST16" s="1075" t="s">
        <v>360</v>
      </c>
      <c r="MSU16" s="1073">
        <v>2.1</v>
      </c>
      <c r="MSV16" s="1075" t="s">
        <v>360</v>
      </c>
      <c r="MSW16" s="1073">
        <v>2.1</v>
      </c>
      <c r="MSX16" s="1075" t="s">
        <v>360</v>
      </c>
      <c r="MSY16" s="1073">
        <v>2.1</v>
      </c>
      <c r="MSZ16" s="1075" t="s">
        <v>360</v>
      </c>
      <c r="MTA16" s="1073">
        <v>2.1</v>
      </c>
      <c r="MTB16" s="1075" t="s">
        <v>360</v>
      </c>
      <c r="MTC16" s="1073">
        <v>2.1</v>
      </c>
      <c r="MTD16" s="1075" t="s">
        <v>360</v>
      </c>
      <c r="MTE16" s="1073">
        <v>2.1</v>
      </c>
      <c r="MTF16" s="1075" t="s">
        <v>360</v>
      </c>
      <c r="MTG16" s="1073">
        <v>2.1</v>
      </c>
      <c r="MTH16" s="1075" t="s">
        <v>360</v>
      </c>
      <c r="MTI16" s="1073">
        <v>2.1</v>
      </c>
      <c r="MTJ16" s="1075" t="s">
        <v>360</v>
      </c>
      <c r="MTK16" s="1073">
        <v>2.1</v>
      </c>
      <c r="MTL16" s="1075" t="s">
        <v>360</v>
      </c>
      <c r="MTM16" s="1073">
        <v>2.1</v>
      </c>
      <c r="MTN16" s="1075" t="s">
        <v>360</v>
      </c>
      <c r="MTO16" s="1073">
        <v>2.1</v>
      </c>
      <c r="MTP16" s="1075" t="s">
        <v>360</v>
      </c>
      <c r="MTQ16" s="1073">
        <v>2.1</v>
      </c>
      <c r="MTR16" s="1075" t="s">
        <v>360</v>
      </c>
      <c r="MTS16" s="1073">
        <v>2.1</v>
      </c>
      <c r="MTT16" s="1075" t="s">
        <v>360</v>
      </c>
      <c r="MTU16" s="1073">
        <v>2.1</v>
      </c>
      <c r="MTV16" s="1075" t="s">
        <v>360</v>
      </c>
      <c r="MTW16" s="1073">
        <v>2.1</v>
      </c>
      <c r="MTX16" s="1075" t="s">
        <v>360</v>
      </c>
      <c r="MTY16" s="1073">
        <v>2.1</v>
      </c>
      <c r="MTZ16" s="1075" t="s">
        <v>360</v>
      </c>
      <c r="MUA16" s="1073">
        <v>2.1</v>
      </c>
      <c r="MUB16" s="1075" t="s">
        <v>360</v>
      </c>
      <c r="MUC16" s="1073">
        <v>2.1</v>
      </c>
      <c r="MUD16" s="1075" t="s">
        <v>360</v>
      </c>
      <c r="MUE16" s="1073">
        <v>2.1</v>
      </c>
      <c r="MUF16" s="1075" t="s">
        <v>360</v>
      </c>
      <c r="MUG16" s="1073">
        <v>2.1</v>
      </c>
      <c r="MUH16" s="1075" t="s">
        <v>360</v>
      </c>
      <c r="MUI16" s="1073">
        <v>2.1</v>
      </c>
      <c r="MUJ16" s="1075" t="s">
        <v>360</v>
      </c>
      <c r="MUK16" s="1073">
        <v>2.1</v>
      </c>
      <c r="MUL16" s="1075" t="s">
        <v>360</v>
      </c>
      <c r="MUM16" s="1073">
        <v>2.1</v>
      </c>
      <c r="MUN16" s="1075" t="s">
        <v>360</v>
      </c>
      <c r="MUO16" s="1073">
        <v>2.1</v>
      </c>
      <c r="MUP16" s="1075" t="s">
        <v>360</v>
      </c>
      <c r="MUQ16" s="1073">
        <v>2.1</v>
      </c>
      <c r="MUR16" s="1075" t="s">
        <v>360</v>
      </c>
      <c r="MUS16" s="1073">
        <v>2.1</v>
      </c>
      <c r="MUT16" s="1075" t="s">
        <v>360</v>
      </c>
      <c r="MUU16" s="1073">
        <v>2.1</v>
      </c>
      <c r="MUV16" s="1075" t="s">
        <v>360</v>
      </c>
      <c r="MUW16" s="1073">
        <v>2.1</v>
      </c>
      <c r="MUX16" s="1075" t="s">
        <v>360</v>
      </c>
      <c r="MUY16" s="1073">
        <v>2.1</v>
      </c>
      <c r="MUZ16" s="1075" t="s">
        <v>360</v>
      </c>
      <c r="MVA16" s="1073">
        <v>2.1</v>
      </c>
      <c r="MVB16" s="1075" t="s">
        <v>360</v>
      </c>
      <c r="MVC16" s="1073">
        <v>2.1</v>
      </c>
      <c r="MVD16" s="1075" t="s">
        <v>360</v>
      </c>
      <c r="MVE16" s="1073">
        <v>2.1</v>
      </c>
      <c r="MVF16" s="1075" t="s">
        <v>360</v>
      </c>
      <c r="MVG16" s="1073">
        <v>2.1</v>
      </c>
      <c r="MVH16" s="1075" t="s">
        <v>360</v>
      </c>
      <c r="MVI16" s="1073">
        <v>2.1</v>
      </c>
      <c r="MVJ16" s="1075" t="s">
        <v>360</v>
      </c>
      <c r="MVK16" s="1073">
        <v>2.1</v>
      </c>
      <c r="MVL16" s="1075" t="s">
        <v>360</v>
      </c>
      <c r="MVM16" s="1073">
        <v>2.1</v>
      </c>
      <c r="MVN16" s="1075" t="s">
        <v>360</v>
      </c>
      <c r="MVO16" s="1073">
        <v>2.1</v>
      </c>
      <c r="MVP16" s="1075" t="s">
        <v>360</v>
      </c>
      <c r="MVQ16" s="1073">
        <v>2.1</v>
      </c>
      <c r="MVR16" s="1075" t="s">
        <v>360</v>
      </c>
      <c r="MVS16" s="1073">
        <v>2.1</v>
      </c>
      <c r="MVT16" s="1075" t="s">
        <v>360</v>
      </c>
      <c r="MVU16" s="1073">
        <v>2.1</v>
      </c>
      <c r="MVV16" s="1075" t="s">
        <v>360</v>
      </c>
      <c r="MVW16" s="1073">
        <v>2.1</v>
      </c>
      <c r="MVX16" s="1075" t="s">
        <v>360</v>
      </c>
      <c r="MVY16" s="1073">
        <v>2.1</v>
      </c>
      <c r="MVZ16" s="1075" t="s">
        <v>360</v>
      </c>
      <c r="MWA16" s="1073">
        <v>2.1</v>
      </c>
      <c r="MWB16" s="1075" t="s">
        <v>360</v>
      </c>
      <c r="MWC16" s="1073">
        <v>2.1</v>
      </c>
      <c r="MWD16" s="1075" t="s">
        <v>360</v>
      </c>
      <c r="MWE16" s="1073">
        <v>2.1</v>
      </c>
      <c r="MWF16" s="1075" t="s">
        <v>360</v>
      </c>
      <c r="MWG16" s="1073">
        <v>2.1</v>
      </c>
      <c r="MWH16" s="1075" t="s">
        <v>360</v>
      </c>
      <c r="MWI16" s="1073">
        <v>2.1</v>
      </c>
      <c r="MWJ16" s="1075" t="s">
        <v>360</v>
      </c>
      <c r="MWK16" s="1073">
        <v>2.1</v>
      </c>
      <c r="MWL16" s="1075" t="s">
        <v>360</v>
      </c>
      <c r="MWM16" s="1073">
        <v>2.1</v>
      </c>
      <c r="MWN16" s="1075" t="s">
        <v>360</v>
      </c>
      <c r="MWO16" s="1073">
        <v>2.1</v>
      </c>
      <c r="MWP16" s="1075" t="s">
        <v>360</v>
      </c>
      <c r="MWQ16" s="1073">
        <v>2.1</v>
      </c>
      <c r="MWR16" s="1075" t="s">
        <v>360</v>
      </c>
      <c r="MWS16" s="1073">
        <v>2.1</v>
      </c>
      <c r="MWT16" s="1075" t="s">
        <v>360</v>
      </c>
      <c r="MWU16" s="1073">
        <v>2.1</v>
      </c>
      <c r="MWV16" s="1075" t="s">
        <v>360</v>
      </c>
      <c r="MWW16" s="1073">
        <v>2.1</v>
      </c>
      <c r="MWX16" s="1075" t="s">
        <v>360</v>
      </c>
      <c r="MWY16" s="1073">
        <v>2.1</v>
      </c>
      <c r="MWZ16" s="1075" t="s">
        <v>360</v>
      </c>
      <c r="MXA16" s="1073">
        <v>2.1</v>
      </c>
      <c r="MXB16" s="1075" t="s">
        <v>360</v>
      </c>
      <c r="MXC16" s="1073">
        <v>2.1</v>
      </c>
      <c r="MXD16" s="1075" t="s">
        <v>360</v>
      </c>
      <c r="MXE16" s="1073">
        <v>2.1</v>
      </c>
      <c r="MXF16" s="1075" t="s">
        <v>360</v>
      </c>
      <c r="MXG16" s="1073">
        <v>2.1</v>
      </c>
      <c r="MXH16" s="1075" t="s">
        <v>360</v>
      </c>
      <c r="MXI16" s="1073">
        <v>2.1</v>
      </c>
      <c r="MXJ16" s="1075" t="s">
        <v>360</v>
      </c>
      <c r="MXK16" s="1073">
        <v>2.1</v>
      </c>
      <c r="MXL16" s="1075" t="s">
        <v>360</v>
      </c>
      <c r="MXM16" s="1073">
        <v>2.1</v>
      </c>
      <c r="MXN16" s="1075" t="s">
        <v>360</v>
      </c>
      <c r="MXO16" s="1073">
        <v>2.1</v>
      </c>
      <c r="MXP16" s="1075" t="s">
        <v>360</v>
      </c>
      <c r="MXQ16" s="1073">
        <v>2.1</v>
      </c>
      <c r="MXR16" s="1075" t="s">
        <v>360</v>
      </c>
      <c r="MXS16" s="1073">
        <v>2.1</v>
      </c>
      <c r="MXT16" s="1075" t="s">
        <v>360</v>
      </c>
      <c r="MXU16" s="1073">
        <v>2.1</v>
      </c>
      <c r="MXV16" s="1075" t="s">
        <v>360</v>
      </c>
      <c r="MXW16" s="1073">
        <v>2.1</v>
      </c>
      <c r="MXX16" s="1075" t="s">
        <v>360</v>
      </c>
      <c r="MXY16" s="1073">
        <v>2.1</v>
      </c>
      <c r="MXZ16" s="1075" t="s">
        <v>360</v>
      </c>
      <c r="MYA16" s="1073">
        <v>2.1</v>
      </c>
      <c r="MYB16" s="1075" t="s">
        <v>360</v>
      </c>
      <c r="MYC16" s="1073">
        <v>2.1</v>
      </c>
      <c r="MYD16" s="1075" t="s">
        <v>360</v>
      </c>
      <c r="MYE16" s="1073">
        <v>2.1</v>
      </c>
      <c r="MYF16" s="1075" t="s">
        <v>360</v>
      </c>
      <c r="MYG16" s="1073">
        <v>2.1</v>
      </c>
      <c r="MYH16" s="1075" t="s">
        <v>360</v>
      </c>
      <c r="MYI16" s="1073">
        <v>2.1</v>
      </c>
      <c r="MYJ16" s="1075" t="s">
        <v>360</v>
      </c>
      <c r="MYK16" s="1073">
        <v>2.1</v>
      </c>
      <c r="MYL16" s="1075" t="s">
        <v>360</v>
      </c>
      <c r="MYM16" s="1073">
        <v>2.1</v>
      </c>
      <c r="MYN16" s="1075" t="s">
        <v>360</v>
      </c>
      <c r="MYO16" s="1073">
        <v>2.1</v>
      </c>
      <c r="MYP16" s="1075" t="s">
        <v>360</v>
      </c>
      <c r="MYQ16" s="1073">
        <v>2.1</v>
      </c>
      <c r="MYR16" s="1075" t="s">
        <v>360</v>
      </c>
      <c r="MYS16" s="1073">
        <v>2.1</v>
      </c>
      <c r="MYT16" s="1075" t="s">
        <v>360</v>
      </c>
      <c r="MYU16" s="1073">
        <v>2.1</v>
      </c>
      <c r="MYV16" s="1075" t="s">
        <v>360</v>
      </c>
      <c r="MYW16" s="1073">
        <v>2.1</v>
      </c>
      <c r="MYX16" s="1075" t="s">
        <v>360</v>
      </c>
      <c r="MYY16" s="1073">
        <v>2.1</v>
      </c>
      <c r="MYZ16" s="1075" t="s">
        <v>360</v>
      </c>
      <c r="MZA16" s="1073">
        <v>2.1</v>
      </c>
      <c r="MZB16" s="1075" t="s">
        <v>360</v>
      </c>
      <c r="MZC16" s="1073">
        <v>2.1</v>
      </c>
      <c r="MZD16" s="1075" t="s">
        <v>360</v>
      </c>
      <c r="MZE16" s="1073">
        <v>2.1</v>
      </c>
      <c r="MZF16" s="1075" t="s">
        <v>360</v>
      </c>
      <c r="MZG16" s="1073">
        <v>2.1</v>
      </c>
      <c r="MZH16" s="1075" t="s">
        <v>360</v>
      </c>
      <c r="MZI16" s="1073">
        <v>2.1</v>
      </c>
      <c r="MZJ16" s="1075" t="s">
        <v>360</v>
      </c>
      <c r="MZK16" s="1073">
        <v>2.1</v>
      </c>
      <c r="MZL16" s="1075" t="s">
        <v>360</v>
      </c>
      <c r="MZM16" s="1073">
        <v>2.1</v>
      </c>
      <c r="MZN16" s="1075" t="s">
        <v>360</v>
      </c>
      <c r="MZO16" s="1073">
        <v>2.1</v>
      </c>
      <c r="MZP16" s="1075" t="s">
        <v>360</v>
      </c>
      <c r="MZQ16" s="1073">
        <v>2.1</v>
      </c>
      <c r="MZR16" s="1075" t="s">
        <v>360</v>
      </c>
      <c r="MZS16" s="1073">
        <v>2.1</v>
      </c>
      <c r="MZT16" s="1075" t="s">
        <v>360</v>
      </c>
      <c r="MZU16" s="1073">
        <v>2.1</v>
      </c>
      <c r="MZV16" s="1075" t="s">
        <v>360</v>
      </c>
      <c r="MZW16" s="1073">
        <v>2.1</v>
      </c>
      <c r="MZX16" s="1075" t="s">
        <v>360</v>
      </c>
      <c r="MZY16" s="1073">
        <v>2.1</v>
      </c>
      <c r="MZZ16" s="1075" t="s">
        <v>360</v>
      </c>
      <c r="NAA16" s="1073">
        <v>2.1</v>
      </c>
      <c r="NAB16" s="1075" t="s">
        <v>360</v>
      </c>
      <c r="NAC16" s="1073">
        <v>2.1</v>
      </c>
      <c r="NAD16" s="1075" t="s">
        <v>360</v>
      </c>
      <c r="NAE16" s="1073">
        <v>2.1</v>
      </c>
      <c r="NAF16" s="1075" t="s">
        <v>360</v>
      </c>
      <c r="NAG16" s="1073">
        <v>2.1</v>
      </c>
      <c r="NAH16" s="1075" t="s">
        <v>360</v>
      </c>
      <c r="NAI16" s="1073">
        <v>2.1</v>
      </c>
      <c r="NAJ16" s="1075" t="s">
        <v>360</v>
      </c>
      <c r="NAK16" s="1073">
        <v>2.1</v>
      </c>
      <c r="NAL16" s="1075" t="s">
        <v>360</v>
      </c>
      <c r="NAM16" s="1073">
        <v>2.1</v>
      </c>
      <c r="NAN16" s="1075" t="s">
        <v>360</v>
      </c>
      <c r="NAO16" s="1073">
        <v>2.1</v>
      </c>
      <c r="NAP16" s="1075" t="s">
        <v>360</v>
      </c>
      <c r="NAQ16" s="1073">
        <v>2.1</v>
      </c>
      <c r="NAR16" s="1075" t="s">
        <v>360</v>
      </c>
      <c r="NAS16" s="1073">
        <v>2.1</v>
      </c>
      <c r="NAT16" s="1075" t="s">
        <v>360</v>
      </c>
      <c r="NAU16" s="1073">
        <v>2.1</v>
      </c>
      <c r="NAV16" s="1075" t="s">
        <v>360</v>
      </c>
      <c r="NAW16" s="1073">
        <v>2.1</v>
      </c>
      <c r="NAX16" s="1075" t="s">
        <v>360</v>
      </c>
      <c r="NAY16" s="1073">
        <v>2.1</v>
      </c>
      <c r="NAZ16" s="1075" t="s">
        <v>360</v>
      </c>
      <c r="NBA16" s="1073">
        <v>2.1</v>
      </c>
      <c r="NBB16" s="1075" t="s">
        <v>360</v>
      </c>
      <c r="NBC16" s="1073">
        <v>2.1</v>
      </c>
      <c r="NBD16" s="1075" t="s">
        <v>360</v>
      </c>
      <c r="NBE16" s="1073">
        <v>2.1</v>
      </c>
      <c r="NBF16" s="1075" t="s">
        <v>360</v>
      </c>
      <c r="NBG16" s="1073">
        <v>2.1</v>
      </c>
      <c r="NBH16" s="1075" t="s">
        <v>360</v>
      </c>
      <c r="NBI16" s="1073">
        <v>2.1</v>
      </c>
      <c r="NBJ16" s="1075" t="s">
        <v>360</v>
      </c>
      <c r="NBK16" s="1073">
        <v>2.1</v>
      </c>
      <c r="NBL16" s="1075" t="s">
        <v>360</v>
      </c>
      <c r="NBM16" s="1073">
        <v>2.1</v>
      </c>
      <c r="NBN16" s="1075" t="s">
        <v>360</v>
      </c>
      <c r="NBO16" s="1073">
        <v>2.1</v>
      </c>
      <c r="NBP16" s="1075" t="s">
        <v>360</v>
      </c>
      <c r="NBQ16" s="1073">
        <v>2.1</v>
      </c>
      <c r="NBR16" s="1075" t="s">
        <v>360</v>
      </c>
      <c r="NBS16" s="1073">
        <v>2.1</v>
      </c>
      <c r="NBT16" s="1075" t="s">
        <v>360</v>
      </c>
      <c r="NBU16" s="1073">
        <v>2.1</v>
      </c>
      <c r="NBV16" s="1075" t="s">
        <v>360</v>
      </c>
      <c r="NBW16" s="1073">
        <v>2.1</v>
      </c>
      <c r="NBX16" s="1075" t="s">
        <v>360</v>
      </c>
      <c r="NBY16" s="1073">
        <v>2.1</v>
      </c>
      <c r="NBZ16" s="1075" t="s">
        <v>360</v>
      </c>
      <c r="NCA16" s="1073">
        <v>2.1</v>
      </c>
      <c r="NCB16" s="1075" t="s">
        <v>360</v>
      </c>
      <c r="NCC16" s="1073">
        <v>2.1</v>
      </c>
      <c r="NCD16" s="1075" t="s">
        <v>360</v>
      </c>
      <c r="NCE16" s="1073">
        <v>2.1</v>
      </c>
      <c r="NCF16" s="1075" t="s">
        <v>360</v>
      </c>
      <c r="NCG16" s="1073">
        <v>2.1</v>
      </c>
      <c r="NCH16" s="1075" t="s">
        <v>360</v>
      </c>
      <c r="NCI16" s="1073">
        <v>2.1</v>
      </c>
      <c r="NCJ16" s="1075" t="s">
        <v>360</v>
      </c>
      <c r="NCK16" s="1073">
        <v>2.1</v>
      </c>
      <c r="NCL16" s="1075" t="s">
        <v>360</v>
      </c>
      <c r="NCM16" s="1073">
        <v>2.1</v>
      </c>
      <c r="NCN16" s="1075" t="s">
        <v>360</v>
      </c>
      <c r="NCO16" s="1073">
        <v>2.1</v>
      </c>
      <c r="NCP16" s="1075" t="s">
        <v>360</v>
      </c>
      <c r="NCQ16" s="1073">
        <v>2.1</v>
      </c>
      <c r="NCR16" s="1075" t="s">
        <v>360</v>
      </c>
      <c r="NCS16" s="1073">
        <v>2.1</v>
      </c>
      <c r="NCT16" s="1075" t="s">
        <v>360</v>
      </c>
      <c r="NCU16" s="1073">
        <v>2.1</v>
      </c>
      <c r="NCV16" s="1075" t="s">
        <v>360</v>
      </c>
      <c r="NCW16" s="1073">
        <v>2.1</v>
      </c>
      <c r="NCX16" s="1075" t="s">
        <v>360</v>
      </c>
      <c r="NCY16" s="1073">
        <v>2.1</v>
      </c>
      <c r="NCZ16" s="1075" t="s">
        <v>360</v>
      </c>
      <c r="NDA16" s="1073">
        <v>2.1</v>
      </c>
      <c r="NDB16" s="1075" t="s">
        <v>360</v>
      </c>
      <c r="NDC16" s="1073">
        <v>2.1</v>
      </c>
      <c r="NDD16" s="1075" t="s">
        <v>360</v>
      </c>
      <c r="NDE16" s="1073">
        <v>2.1</v>
      </c>
      <c r="NDF16" s="1075" t="s">
        <v>360</v>
      </c>
      <c r="NDG16" s="1073">
        <v>2.1</v>
      </c>
      <c r="NDH16" s="1075" t="s">
        <v>360</v>
      </c>
      <c r="NDI16" s="1073">
        <v>2.1</v>
      </c>
      <c r="NDJ16" s="1075" t="s">
        <v>360</v>
      </c>
      <c r="NDK16" s="1073">
        <v>2.1</v>
      </c>
      <c r="NDL16" s="1075" t="s">
        <v>360</v>
      </c>
      <c r="NDM16" s="1073">
        <v>2.1</v>
      </c>
      <c r="NDN16" s="1075" t="s">
        <v>360</v>
      </c>
      <c r="NDO16" s="1073">
        <v>2.1</v>
      </c>
      <c r="NDP16" s="1075" t="s">
        <v>360</v>
      </c>
      <c r="NDQ16" s="1073">
        <v>2.1</v>
      </c>
      <c r="NDR16" s="1075" t="s">
        <v>360</v>
      </c>
      <c r="NDS16" s="1073">
        <v>2.1</v>
      </c>
      <c r="NDT16" s="1075" t="s">
        <v>360</v>
      </c>
      <c r="NDU16" s="1073">
        <v>2.1</v>
      </c>
      <c r="NDV16" s="1075" t="s">
        <v>360</v>
      </c>
      <c r="NDW16" s="1073">
        <v>2.1</v>
      </c>
      <c r="NDX16" s="1075" t="s">
        <v>360</v>
      </c>
      <c r="NDY16" s="1073">
        <v>2.1</v>
      </c>
      <c r="NDZ16" s="1075" t="s">
        <v>360</v>
      </c>
      <c r="NEA16" s="1073">
        <v>2.1</v>
      </c>
      <c r="NEB16" s="1075" t="s">
        <v>360</v>
      </c>
      <c r="NEC16" s="1073">
        <v>2.1</v>
      </c>
      <c r="NED16" s="1075" t="s">
        <v>360</v>
      </c>
      <c r="NEE16" s="1073">
        <v>2.1</v>
      </c>
      <c r="NEF16" s="1075" t="s">
        <v>360</v>
      </c>
      <c r="NEG16" s="1073">
        <v>2.1</v>
      </c>
      <c r="NEH16" s="1075" t="s">
        <v>360</v>
      </c>
      <c r="NEI16" s="1073">
        <v>2.1</v>
      </c>
      <c r="NEJ16" s="1075" t="s">
        <v>360</v>
      </c>
      <c r="NEK16" s="1073">
        <v>2.1</v>
      </c>
      <c r="NEL16" s="1075" t="s">
        <v>360</v>
      </c>
      <c r="NEM16" s="1073">
        <v>2.1</v>
      </c>
      <c r="NEN16" s="1075" t="s">
        <v>360</v>
      </c>
      <c r="NEO16" s="1073">
        <v>2.1</v>
      </c>
      <c r="NEP16" s="1075" t="s">
        <v>360</v>
      </c>
      <c r="NEQ16" s="1073">
        <v>2.1</v>
      </c>
      <c r="NER16" s="1075" t="s">
        <v>360</v>
      </c>
      <c r="NES16" s="1073">
        <v>2.1</v>
      </c>
      <c r="NET16" s="1075" t="s">
        <v>360</v>
      </c>
      <c r="NEU16" s="1073">
        <v>2.1</v>
      </c>
      <c r="NEV16" s="1075" t="s">
        <v>360</v>
      </c>
      <c r="NEW16" s="1073">
        <v>2.1</v>
      </c>
      <c r="NEX16" s="1075" t="s">
        <v>360</v>
      </c>
      <c r="NEY16" s="1073">
        <v>2.1</v>
      </c>
      <c r="NEZ16" s="1075" t="s">
        <v>360</v>
      </c>
      <c r="NFA16" s="1073">
        <v>2.1</v>
      </c>
      <c r="NFB16" s="1075" t="s">
        <v>360</v>
      </c>
      <c r="NFC16" s="1073">
        <v>2.1</v>
      </c>
      <c r="NFD16" s="1075" t="s">
        <v>360</v>
      </c>
      <c r="NFE16" s="1073">
        <v>2.1</v>
      </c>
      <c r="NFF16" s="1075" t="s">
        <v>360</v>
      </c>
      <c r="NFG16" s="1073">
        <v>2.1</v>
      </c>
      <c r="NFH16" s="1075" t="s">
        <v>360</v>
      </c>
      <c r="NFI16" s="1073">
        <v>2.1</v>
      </c>
      <c r="NFJ16" s="1075" t="s">
        <v>360</v>
      </c>
      <c r="NFK16" s="1073">
        <v>2.1</v>
      </c>
      <c r="NFL16" s="1075" t="s">
        <v>360</v>
      </c>
      <c r="NFM16" s="1073">
        <v>2.1</v>
      </c>
      <c r="NFN16" s="1075" t="s">
        <v>360</v>
      </c>
      <c r="NFO16" s="1073">
        <v>2.1</v>
      </c>
      <c r="NFP16" s="1075" t="s">
        <v>360</v>
      </c>
      <c r="NFQ16" s="1073">
        <v>2.1</v>
      </c>
      <c r="NFR16" s="1075" t="s">
        <v>360</v>
      </c>
      <c r="NFS16" s="1073">
        <v>2.1</v>
      </c>
      <c r="NFT16" s="1075" t="s">
        <v>360</v>
      </c>
      <c r="NFU16" s="1073">
        <v>2.1</v>
      </c>
      <c r="NFV16" s="1075" t="s">
        <v>360</v>
      </c>
      <c r="NFW16" s="1073">
        <v>2.1</v>
      </c>
      <c r="NFX16" s="1075" t="s">
        <v>360</v>
      </c>
      <c r="NFY16" s="1073">
        <v>2.1</v>
      </c>
      <c r="NFZ16" s="1075" t="s">
        <v>360</v>
      </c>
      <c r="NGA16" s="1073">
        <v>2.1</v>
      </c>
      <c r="NGB16" s="1075" t="s">
        <v>360</v>
      </c>
      <c r="NGC16" s="1073">
        <v>2.1</v>
      </c>
      <c r="NGD16" s="1075" t="s">
        <v>360</v>
      </c>
      <c r="NGE16" s="1073">
        <v>2.1</v>
      </c>
      <c r="NGF16" s="1075" t="s">
        <v>360</v>
      </c>
      <c r="NGG16" s="1073">
        <v>2.1</v>
      </c>
      <c r="NGH16" s="1075" t="s">
        <v>360</v>
      </c>
      <c r="NGI16" s="1073">
        <v>2.1</v>
      </c>
      <c r="NGJ16" s="1075" t="s">
        <v>360</v>
      </c>
      <c r="NGK16" s="1073">
        <v>2.1</v>
      </c>
      <c r="NGL16" s="1075" t="s">
        <v>360</v>
      </c>
      <c r="NGM16" s="1073">
        <v>2.1</v>
      </c>
      <c r="NGN16" s="1075" t="s">
        <v>360</v>
      </c>
      <c r="NGO16" s="1073">
        <v>2.1</v>
      </c>
      <c r="NGP16" s="1075" t="s">
        <v>360</v>
      </c>
      <c r="NGQ16" s="1073">
        <v>2.1</v>
      </c>
      <c r="NGR16" s="1075" t="s">
        <v>360</v>
      </c>
      <c r="NGS16" s="1073">
        <v>2.1</v>
      </c>
      <c r="NGT16" s="1075" t="s">
        <v>360</v>
      </c>
      <c r="NGU16" s="1073">
        <v>2.1</v>
      </c>
      <c r="NGV16" s="1075" t="s">
        <v>360</v>
      </c>
      <c r="NGW16" s="1073">
        <v>2.1</v>
      </c>
      <c r="NGX16" s="1075" t="s">
        <v>360</v>
      </c>
      <c r="NGY16" s="1073">
        <v>2.1</v>
      </c>
      <c r="NGZ16" s="1075" t="s">
        <v>360</v>
      </c>
      <c r="NHA16" s="1073">
        <v>2.1</v>
      </c>
      <c r="NHB16" s="1075" t="s">
        <v>360</v>
      </c>
      <c r="NHC16" s="1073">
        <v>2.1</v>
      </c>
      <c r="NHD16" s="1075" t="s">
        <v>360</v>
      </c>
      <c r="NHE16" s="1073">
        <v>2.1</v>
      </c>
      <c r="NHF16" s="1075" t="s">
        <v>360</v>
      </c>
      <c r="NHG16" s="1073">
        <v>2.1</v>
      </c>
      <c r="NHH16" s="1075" t="s">
        <v>360</v>
      </c>
      <c r="NHI16" s="1073">
        <v>2.1</v>
      </c>
      <c r="NHJ16" s="1075" t="s">
        <v>360</v>
      </c>
      <c r="NHK16" s="1073">
        <v>2.1</v>
      </c>
      <c r="NHL16" s="1075" t="s">
        <v>360</v>
      </c>
      <c r="NHM16" s="1073">
        <v>2.1</v>
      </c>
      <c r="NHN16" s="1075" t="s">
        <v>360</v>
      </c>
      <c r="NHO16" s="1073">
        <v>2.1</v>
      </c>
      <c r="NHP16" s="1075" t="s">
        <v>360</v>
      </c>
      <c r="NHQ16" s="1073">
        <v>2.1</v>
      </c>
      <c r="NHR16" s="1075" t="s">
        <v>360</v>
      </c>
      <c r="NHS16" s="1073">
        <v>2.1</v>
      </c>
      <c r="NHT16" s="1075" t="s">
        <v>360</v>
      </c>
      <c r="NHU16" s="1073">
        <v>2.1</v>
      </c>
      <c r="NHV16" s="1075" t="s">
        <v>360</v>
      </c>
      <c r="NHW16" s="1073">
        <v>2.1</v>
      </c>
      <c r="NHX16" s="1075" t="s">
        <v>360</v>
      </c>
      <c r="NHY16" s="1073">
        <v>2.1</v>
      </c>
      <c r="NHZ16" s="1075" t="s">
        <v>360</v>
      </c>
      <c r="NIA16" s="1073">
        <v>2.1</v>
      </c>
      <c r="NIB16" s="1075" t="s">
        <v>360</v>
      </c>
      <c r="NIC16" s="1073">
        <v>2.1</v>
      </c>
      <c r="NID16" s="1075" t="s">
        <v>360</v>
      </c>
      <c r="NIE16" s="1073">
        <v>2.1</v>
      </c>
      <c r="NIF16" s="1075" t="s">
        <v>360</v>
      </c>
      <c r="NIG16" s="1073">
        <v>2.1</v>
      </c>
      <c r="NIH16" s="1075" t="s">
        <v>360</v>
      </c>
      <c r="NII16" s="1073">
        <v>2.1</v>
      </c>
      <c r="NIJ16" s="1075" t="s">
        <v>360</v>
      </c>
      <c r="NIK16" s="1073">
        <v>2.1</v>
      </c>
      <c r="NIL16" s="1075" t="s">
        <v>360</v>
      </c>
      <c r="NIM16" s="1073">
        <v>2.1</v>
      </c>
      <c r="NIN16" s="1075" t="s">
        <v>360</v>
      </c>
      <c r="NIO16" s="1073">
        <v>2.1</v>
      </c>
      <c r="NIP16" s="1075" t="s">
        <v>360</v>
      </c>
      <c r="NIQ16" s="1073">
        <v>2.1</v>
      </c>
      <c r="NIR16" s="1075" t="s">
        <v>360</v>
      </c>
      <c r="NIS16" s="1073">
        <v>2.1</v>
      </c>
      <c r="NIT16" s="1075" t="s">
        <v>360</v>
      </c>
      <c r="NIU16" s="1073">
        <v>2.1</v>
      </c>
      <c r="NIV16" s="1075" t="s">
        <v>360</v>
      </c>
      <c r="NIW16" s="1073">
        <v>2.1</v>
      </c>
      <c r="NIX16" s="1075" t="s">
        <v>360</v>
      </c>
      <c r="NIY16" s="1073">
        <v>2.1</v>
      </c>
      <c r="NIZ16" s="1075" t="s">
        <v>360</v>
      </c>
      <c r="NJA16" s="1073">
        <v>2.1</v>
      </c>
      <c r="NJB16" s="1075" t="s">
        <v>360</v>
      </c>
      <c r="NJC16" s="1073">
        <v>2.1</v>
      </c>
      <c r="NJD16" s="1075" t="s">
        <v>360</v>
      </c>
      <c r="NJE16" s="1073">
        <v>2.1</v>
      </c>
      <c r="NJF16" s="1075" t="s">
        <v>360</v>
      </c>
      <c r="NJG16" s="1073">
        <v>2.1</v>
      </c>
      <c r="NJH16" s="1075" t="s">
        <v>360</v>
      </c>
      <c r="NJI16" s="1073">
        <v>2.1</v>
      </c>
      <c r="NJJ16" s="1075" t="s">
        <v>360</v>
      </c>
      <c r="NJK16" s="1073">
        <v>2.1</v>
      </c>
      <c r="NJL16" s="1075" t="s">
        <v>360</v>
      </c>
      <c r="NJM16" s="1073">
        <v>2.1</v>
      </c>
      <c r="NJN16" s="1075" t="s">
        <v>360</v>
      </c>
      <c r="NJO16" s="1073">
        <v>2.1</v>
      </c>
      <c r="NJP16" s="1075" t="s">
        <v>360</v>
      </c>
      <c r="NJQ16" s="1073">
        <v>2.1</v>
      </c>
      <c r="NJR16" s="1075" t="s">
        <v>360</v>
      </c>
      <c r="NJS16" s="1073">
        <v>2.1</v>
      </c>
      <c r="NJT16" s="1075" t="s">
        <v>360</v>
      </c>
      <c r="NJU16" s="1073">
        <v>2.1</v>
      </c>
      <c r="NJV16" s="1075" t="s">
        <v>360</v>
      </c>
      <c r="NJW16" s="1073">
        <v>2.1</v>
      </c>
      <c r="NJX16" s="1075" t="s">
        <v>360</v>
      </c>
      <c r="NJY16" s="1073">
        <v>2.1</v>
      </c>
      <c r="NJZ16" s="1075" t="s">
        <v>360</v>
      </c>
      <c r="NKA16" s="1073">
        <v>2.1</v>
      </c>
      <c r="NKB16" s="1075" t="s">
        <v>360</v>
      </c>
      <c r="NKC16" s="1073">
        <v>2.1</v>
      </c>
      <c r="NKD16" s="1075" t="s">
        <v>360</v>
      </c>
      <c r="NKE16" s="1073">
        <v>2.1</v>
      </c>
      <c r="NKF16" s="1075" t="s">
        <v>360</v>
      </c>
      <c r="NKG16" s="1073">
        <v>2.1</v>
      </c>
      <c r="NKH16" s="1075" t="s">
        <v>360</v>
      </c>
      <c r="NKI16" s="1073">
        <v>2.1</v>
      </c>
      <c r="NKJ16" s="1075" t="s">
        <v>360</v>
      </c>
      <c r="NKK16" s="1073">
        <v>2.1</v>
      </c>
      <c r="NKL16" s="1075" t="s">
        <v>360</v>
      </c>
      <c r="NKM16" s="1073">
        <v>2.1</v>
      </c>
      <c r="NKN16" s="1075" t="s">
        <v>360</v>
      </c>
      <c r="NKO16" s="1073">
        <v>2.1</v>
      </c>
      <c r="NKP16" s="1075" t="s">
        <v>360</v>
      </c>
      <c r="NKQ16" s="1073">
        <v>2.1</v>
      </c>
      <c r="NKR16" s="1075" t="s">
        <v>360</v>
      </c>
      <c r="NKS16" s="1073">
        <v>2.1</v>
      </c>
      <c r="NKT16" s="1075" t="s">
        <v>360</v>
      </c>
      <c r="NKU16" s="1073">
        <v>2.1</v>
      </c>
      <c r="NKV16" s="1075" t="s">
        <v>360</v>
      </c>
      <c r="NKW16" s="1073">
        <v>2.1</v>
      </c>
      <c r="NKX16" s="1075" t="s">
        <v>360</v>
      </c>
      <c r="NKY16" s="1073">
        <v>2.1</v>
      </c>
      <c r="NKZ16" s="1075" t="s">
        <v>360</v>
      </c>
      <c r="NLA16" s="1073">
        <v>2.1</v>
      </c>
      <c r="NLB16" s="1075" t="s">
        <v>360</v>
      </c>
      <c r="NLC16" s="1073">
        <v>2.1</v>
      </c>
      <c r="NLD16" s="1075" t="s">
        <v>360</v>
      </c>
      <c r="NLE16" s="1073">
        <v>2.1</v>
      </c>
      <c r="NLF16" s="1075" t="s">
        <v>360</v>
      </c>
      <c r="NLG16" s="1073">
        <v>2.1</v>
      </c>
      <c r="NLH16" s="1075" t="s">
        <v>360</v>
      </c>
      <c r="NLI16" s="1073">
        <v>2.1</v>
      </c>
      <c r="NLJ16" s="1075" t="s">
        <v>360</v>
      </c>
      <c r="NLK16" s="1073">
        <v>2.1</v>
      </c>
      <c r="NLL16" s="1075" t="s">
        <v>360</v>
      </c>
      <c r="NLM16" s="1073">
        <v>2.1</v>
      </c>
      <c r="NLN16" s="1075" t="s">
        <v>360</v>
      </c>
      <c r="NLO16" s="1073">
        <v>2.1</v>
      </c>
      <c r="NLP16" s="1075" t="s">
        <v>360</v>
      </c>
      <c r="NLQ16" s="1073">
        <v>2.1</v>
      </c>
      <c r="NLR16" s="1075" t="s">
        <v>360</v>
      </c>
      <c r="NLS16" s="1073">
        <v>2.1</v>
      </c>
      <c r="NLT16" s="1075" t="s">
        <v>360</v>
      </c>
      <c r="NLU16" s="1073">
        <v>2.1</v>
      </c>
      <c r="NLV16" s="1075" t="s">
        <v>360</v>
      </c>
      <c r="NLW16" s="1073">
        <v>2.1</v>
      </c>
      <c r="NLX16" s="1075" t="s">
        <v>360</v>
      </c>
      <c r="NLY16" s="1073">
        <v>2.1</v>
      </c>
      <c r="NLZ16" s="1075" t="s">
        <v>360</v>
      </c>
      <c r="NMA16" s="1073">
        <v>2.1</v>
      </c>
      <c r="NMB16" s="1075" t="s">
        <v>360</v>
      </c>
      <c r="NMC16" s="1073">
        <v>2.1</v>
      </c>
      <c r="NMD16" s="1075" t="s">
        <v>360</v>
      </c>
      <c r="NME16" s="1073">
        <v>2.1</v>
      </c>
      <c r="NMF16" s="1075" t="s">
        <v>360</v>
      </c>
      <c r="NMG16" s="1073">
        <v>2.1</v>
      </c>
      <c r="NMH16" s="1075" t="s">
        <v>360</v>
      </c>
      <c r="NMI16" s="1073">
        <v>2.1</v>
      </c>
      <c r="NMJ16" s="1075" t="s">
        <v>360</v>
      </c>
      <c r="NMK16" s="1073">
        <v>2.1</v>
      </c>
      <c r="NML16" s="1075" t="s">
        <v>360</v>
      </c>
      <c r="NMM16" s="1073">
        <v>2.1</v>
      </c>
      <c r="NMN16" s="1075" t="s">
        <v>360</v>
      </c>
      <c r="NMO16" s="1073">
        <v>2.1</v>
      </c>
      <c r="NMP16" s="1075" t="s">
        <v>360</v>
      </c>
      <c r="NMQ16" s="1073">
        <v>2.1</v>
      </c>
      <c r="NMR16" s="1075" t="s">
        <v>360</v>
      </c>
      <c r="NMS16" s="1073">
        <v>2.1</v>
      </c>
      <c r="NMT16" s="1075" t="s">
        <v>360</v>
      </c>
      <c r="NMU16" s="1073">
        <v>2.1</v>
      </c>
      <c r="NMV16" s="1075" t="s">
        <v>360</v>
      </c>
      <c r="NMW16" s="1073">
        <v>2.1</v>
      </c>
      <c r="NMX16" s="1075" t="s">
        <v>360</v>
      </c>
      <c r="NMY16" s="1073">
        <v>2.1</v>
      </c>
      <c r="NMZ16" s="1075" t="s">
        <v>360</v>
      </c>
      <c r="NNA16" s="1073">
        <v>2.1</v>
      </c>
      <c r="NNB16" s="1075" t="s">
        <v>360</v>
      </c>
      <c r="NNC16" s="1073">
        <v>2.1</v>
      </c>
      <c r="NND16" s="1075" t="s">
        <v>360</v>
      </c>
      <c r="NNE16" s="1073">
        <v>2.1</v>
      </c>
      <c r="NNF16" s="1075" t="s">
        <v>360</v>
      </c>
      <c r="NNG16" s="1073">
        <v>2.1</v>
      </c>
      <c r="NNH16" s="1075" t="s">
        <v>360</v>
      </c>
      <c r="NNI16" s="1073">
        <v>2.1</v>
      </c>
      <c r="NNJ16" s="1075" t="s">
        <v>360</v>
      </c>
      <c r="NNK16" s="1073">
        <v>2.1</v>
      </c>
      <c r="NNL16" s="1075" t="s">
        <v>360</v>
      </c>
      <c r="NNM16" s="1073">
        <v>2.1</v>
      </c>
      <c r="NNN16" s="1075" t="s">
        <v>360</v>
      </c>
      <c r="NNO16" s="1073">
        <v>2.1</v>
      </c>
      <c r="NNP16" s="1075" t="s">
        <v>360</v>
      </c>
      <c r="NNQ16" s="1073">
        <v>2.1</v>
      </c>
      <c r="NNR16" s="1075" t="s">
        <v>360</v>
      </c>
      <c r="NNS16" s="1073">
        <v>2.1</v>
      </c>
      <c r="NNT16" s="1075" t="s">
        <v>360</v>
      </c>
      <c r="NNU16" s="1073">
        <v>2.1</v>
      </c>
      <c r="NNV16" s="1075" t="s">
        <v>360</v>
      </c>
      <c r="NNW16" s="1073">
        <v>2.1</v>
      </c>
      <c r="NNX16" s="1075" t="s">
        <v>360</v>
      </c>
      <c r="NNY16" s="1073">
        <v>2.1</v>
      </c>
      <c r="NNZ16" s="1075" t="s">
        <v>360</v>
      </c>
      <c r="NOA16" s="1073">
        <v>2.1</v>
      </c>
      <c r="NOB16" s="1075" t="s">
        <v>360</v>
      </c>
      <c r="NOC16" s="1073">
        <v>2.1</v>
      </c>
      <c r="NOD16" s="1075" t="s">
        <v>360</v>
      </c>
      <c r="NOE16" s="1073">
        <v>2.1</v>
      </c>
      <c r="NOF16" s="1075" t="s">
        <v>360</v>
      </c>
      <c r="NOG16" s="1073">
        <v>2.1</v>
      </c>
      <c r="NOH16" s="1075" t="s">
        <v>360</v>
      </c>
      <c r="NOI16" s="1073">
        <v>2.1</v>
      </c>
      <c r="NOJ16" s="1075" t="s">
        <v>360</v>
      </c>
      <c r="NOK16" s="1073">
        <v>2.1</v>
      </c>
      <c r="NOL16" s="1075" t="s">
        <v>360</v>
      </c>
      <c r="NOM16" s="1073">
        <v>2.1</v>
      </c>
      <c r="NON16" s="1075" t="s">
        <v>360</v>
      </c>
      <c r="NOO16" s="1073">
        <v>2.1</v>
      </c>
      <c r="NOP16" s="1075" t="s">
        <v>360</v>
      </c>
      <c r="NOQ16" s="1073">
        <v>2.1</v>
      </c>
      <c r="NOR16" s="1075" t="s">
        <v>360</v>
      </c>
      <c r="NOS16" s="1073">
        <v>2.1</v>
      </c>
      <c r="NOT16" s="1075" t="s">
        <v>360</v>
      </c>
      <c r="NOU16" s="1073">
        <v>2.1</v>
      </c>
      <c r="NOV16" s="1075" t="s">
        <v>360</v>
      </c>
      <c r="NOW16" s="1073">
        <v>2.1</v>
      </c>
      <c r="NOX16" s="1075" t="s">
        <v>360</v>
      </c>
      <c r="NOY16" s="1073">
        <v>2.1</v>
      </c>
      <c r="NOZ16" s="1075" t="s">
        <v>360</v>
      </c>
      <c r="NPA16" s="1073">
        <v>2.1</v>
      </c>
      <c r="NPB16" s="1075" t="s">
        <v>360</v>
      </c>
      <c r="NPC16" s="1073">
        <v>2.1</v>
      </c>
      <c r="NPD16" s="1075" t="s">
        <v>360</v>
      </c>
      <c r="NPE16" s="1073">
        <v>2.1</v>
      </c>
      <c r="NPF16" s="1075" t="s">
        <v>360</v>
      </c>
      <c r="NPG16" s="1073">
        <v>2.1</v>
      </c>
      <c r="NPH16" s="1075" t="s">
        <v>360</v>
      </c>
      <c r="NPI16" s="1073">
        <v>2.1</v>
      </c>
      <c r="NPJ16" s="1075" t="s">
        <v>360</v>
      </c>
      <c r="NPK16" s="1073">
        <v>2.1</v>
      </c>
      <c r="NPL16" s="1075" t="s">
        <v>360</v>
      </c>
      <c r="NPM16" s="1073">
        <v>2.1</v>
      </c>
      <c r="NPN16" s="1075" t="s">
        <v>360</v>
      </c>
      <c r="NPO16" s="1073">
        <v>2.1</v>
      </c>
      <c r="NPP16" s="1075" t="s">
        <v>360</v>
      </c>
      <c r="NPQ16" s="1073">
        <v>2.1</v>
      </c>
      <c r="NPR16" s="1075" t="s">
        <v>360</v>
      </c>
      <c r="NPS16" s="1073">
        <v>2.1</v>
      </c>
      <c r="NPT16" s="1075" t="s">
        <v>360</v>
      </c>
      <c r="NPU16" s="1073">
        <v>2.1</v>
      </c>
      <c r="NPV16" s="1075" t="s">
        <v>360</v>
      </c>
      <c r="NPW16" s="1073">
        <v>2.1</v>
      </c>
      <c r="NPX16" s="1075" t="s">
        <v>360</v>
      </c>
      <c r="NPY16" s="1073">
        <v>2.1</v>
      </c>
      <c r="NPZ16" s="1075" t="s">
        <v>360</v>
      </c>
      <c r="NQA16" s="1073">
        <v>2.1</v>
      </c>
      <c r="NQB16" s="1075" t="s">
        <v>360</v>
      </c>
      <c r="NQC16" s="1073">
        <v>2.1</v>
      </c>
      <c r="NQD16" s="1075" t="s">
        <v>360</v>
      </c>
      <c r="NQE16" s="1073">
        <v>2.1</v>
      </c>
      <c r="NQF16" s="1075" t="s">
        <v>360</v>
      </c>
      <c r="NQG16" s="1073">
        <v>2.1</v>
      </c>
      <c r="NQH16" s="1075" t="s">
        <v>360</v>
      </c>
      <c r="NQI16" s="1073">
        <v>2.1</v>
      </c>
      <c r="NQJ16" s="1075" t="s">
        <v>360</v>
      </c>
      <c r="NQK16" s="1073">
        <v>2.1</v>
      </c>
      <c r="NQL16" s="1075" t="s">
        <v>360</v>
      </c>
      <c r="NQM16" s="1073">
        <v>2.1</v>
      </c>
      <c r="NQN16" s="1075" t="s">
        <v>360</v>
      </c>
      <c r="NQO16" s="1073">
        <v>2.1</v>
      </c>
      <c r="NQP16" s="1075" t="s">
        <v>360</v>
      </c>
      <c r="NQQ16" s="1073">
        <v>2.1</v>
      </c>
      <c r="NQR16" s="1075" t="s">
        <v>360</v>
      </c>
      <c r="NQS16" s="1073">
        <v>2.1</v>
      </c>
      <c r="NQT16" s="1075" t="s">
        <v>360</v>
      </c>
      <c r="NQU16" s="1073">
        <v>2.1</v>
      </c>
      <c r="NQV16" s="1075" t="s">
        <v>360</v>
      </c>
      <c r="NQW16" s="1073">
        <v>2.1</v>
      </c>
      <c r="NQX16" s="1075" t="s">
        <v>360</v>
      </c>
      <c r="NQY16" s="1073">
        <v>2.1</v>
      </c>
      <c r="NQZ16" s="1075" t="s">
        <v>360</v>
      </c>
      <c r="NRA16" s="1073">
        <v>2.1</v>
      </c>
      <c r="NRB16" s="1075" t="s">
        <v>360</v>
      </c>
      <c r="NRC16" s="1073">
        <v>2.1</v>
      </c>
      <c r="NRD16" s="1075" t="s">
        <v>360</v>
      </c>
      <c r="NRE16" s="1073">
        <v>2.1</v>
      </c>
      <c r="NRF16" s="1075" t="s">
        <v>360</v>
      </c>
      <c r="NRG16" s="1073">
        <v>2.1</v>
      </c>
      <c r="NRH16" s="1075" t="s">
        <v>360</v>
      </c>
      <c r="NRI16" s="1073">
        <v>2.1</v>
      </c>
      <c r="NRJ16" s="1075" t="s">
        <v>360</v>
      </c>
      <c r="NRK16" s="1073">
        <v>2.1</v>
      </c>
      <c r="NRL16" s="1075" t="s">
        <v>360</v>
      </c>
      <c r="NRM16" s="1073">
        <v>2.1</v>
      </c>
      <c r="NRN16" s="1075" t="s">
        <v>360</v>
      </c>
      <c r="NRO16" s="1073">
        <v>2.1</v>
      </c>
      <c r="NRP16" s="1075" t="s">
        <v>360</v>
      </c>
      <c r="NRQ16" s="1073">
        <v>2.1</v>
      </c>
      <c r="NRR16" s="1075" t="s">
        <v>360</v>
      </c>
      <c r="NRS16" s="1073">
        <v>2.1</v>
      </c>
      <c r="NRT16" s="1075" t="s">
        <v>360</v>
      </c>
      <c r="NRU16" s="1073">
        <v>2.1</v>
      </c>
      <c r="NRV16" s="1075" t="s">
        <v>360</v>
      </c>
      <c r="NRW16" s="1073">
        <v>2.1</v>
      </c>
      <c r="NRX16" s="1075" t="s">
        <v>360</v>
      </c>
      <c r="NRY16" s="1073">
        <v>2.1</v>
      </c>
      <c r="NRZ16" s="1075" t="s">
        <v>360</v>
      </c>
      <c r="NSA16" s="1073">
        <v>2.1</v>
      </c>
      <c r="NSB16" s="1075" t="s">
        <v>360</v>
      </c>
      <c r="NSC16" s="1073">
        <v>2.1</v>
      </c>
      <c r="NSD16" s="1075" t="s">
        <v>360</v>
      </c>
      <c r="NSE16" s="1073">
        <v>2.1</v>
      </c>
      <c r="NSF16" s="1075" t="s">
        <v>360</v>
      </c>
      <c r="NSG16" s="1073">
        <v>2.1</v>
      </c>
      <c r="NSH16" s="1075" t="s">
        <v>360</v>
      </c>
      <c r="NSI16" s="1073">
        <v>2.1</v>
      </c>
      <c r="NSJ16" s="1075" t="s">
        <v>360</v>
      </c>
      <c r="NSK16" s="1073">
        <v>2.1</v>
      </c>
      <c r="NSL16" s="1075" t="s">
        <v>360</v>
      </c>
      <c r="NSM16" s="1073">
        <v>2.1</v>
      </c>
      <c r="NSN16" s="1075" t="s">
        <v>360</v>
      </c>
      <c r="NSO16" s="1073">
        <v>2.1</v>
      </c>
      <c r="NSP16" s="1075" t="s">
        <v>360</v>
      </c>
      <c r="NSQ16" s="1073">
        <v>2.1</v>
      </c>
      <c r="NSR16" s="1075" t="s">
        <v>360</v>
      </c>
      <c r="NSS16" s="1073">
        <v>2.1</v>
      </c>
      <c r="NST16" s="1075" t="s">
        <v>360</v>
      </c>
      <c r="NSU16" s="1073">
        <v>2.1</v>
      </c>
      <c r="NSV16" s="1075" t="s">
        <v>360</v>
      </c>
      <c r="NSW16" s="1073">
        <v>2.1</v>
      </c>
      <c r="NSX16" s="1075" t="s">
        <v>360</v>
      </c>
      <c r="NSY16" s="1073">
        <v>2.1</v>
      </c>
      <c r="NSZ16" s="1075" t="s">
        <v>360</v>
      </c>
      <c r="NTA16" s="1073">
        <v>2.1</v>
      </c>
      <c r="NTB16" s="1075" t="s">
        <v>360</v>
      </c>
      <c r="NTC16" s="1073">
        <v>2.1</v>
      </c>
      <c r="NTD16" s="1075" t="s">
        <v>360</v>
      </c>
      <c r="NTE16" s="1073">
        <v>2.1</v>
      </c>
      <c r="NTF16" s="1075" t="s">
        <v>360</v>
      </c>
      <c r="NTG16" s="1073">
        <v>2.1</v>
      </c>
      <c r="NTH16" s="1075" t="s">
        <v>360</v>
      </c>
      <c r="NTI16" s="1073">
        <v>2.1</v>
      </c>
      <c r="NTJ16" s="1075" t="s">
        <v>360</v>
      </c>
      <c r="NTK16" s="1073">
        <v>2.1</v>
      </c>
      <c r="NTL16" s="1075" t="s">
        <v>360</v>
      </c>
      <c r="NTM16" s="1073">
        <v>2.1</v>
      </c>
      <c r="NTN16" s="1075" t="s">
        <v>360</v>
      </c>
      <c r="NTO16" s="1073">
        <v>2.1</v>
      </c>
      <c r="NTP16" s="1075" t="s">
        <v>360</v>
      </c>
      <c r="NTQ16" s="1073">
        <v>2.1</v>
      </c>
      <c r="NTR16" s="1075" t="s">
        <v>360</v>
      </c>
      <c r="NTS16" s="1073">
        <v>2.1</v>
      </c>
      <c r="NTT16" s="1075" t="s">
        <v>360</v>
      </c>
      <c r="NTU16" s="1073">
        <v>2.1</v>
      </c>
      <c r="NTV16" s="1075" t="s">
        <v>360</v>
      </c>
      <c r="NTW16" s="1073">
        <v>2.1</v>
      </c>
      <c r="NTX16" s="1075" t="s">
        <v>360</v>
      </c>
      <c r="NTY16" s="1073">
        <v>2.1</v>
      </c>
      <c r="NTZ16" s="1075" t="s">
        <v>360</v>
      </c>
      <c r="NUA16" s="1073">
        <v>2.1</v>
      </c>
      <c r="NUB16" s="1075" t="s">
        <v>360</v>
      </c>
      <c r="NUC16" s="1073">
        <v>2.1</v>
      </c>
      <c r="NUD16" s="1075" t="s">
        <v>360</v>
      </c>
      <c r="NUE16" s="1073">
        <v>2.1</v>
      </c>
      <c r="NUF16" s="1075" t="s">
        <v>360</v>
      </c>
      <c r="NUG16" s="1073">
        <v>2.1</v>
      </c>
      <c r="NUH16" s="1075" t="s">
        <v>360</v>
      </c>
      <c r="NUI16" s="1073">
        <v>2.1</v>
      </c>
      <c r="NUJ16" s="1075" t="s">
        <v>360</v>
      </c>
      <c r="NUK16" s="1073">
        <v>2.1</v>
      </c>
      <c r="NUL16" s="1075" t="s">
        <v>360</v>
      </c>
      <c r="NUM16" s="1073">
        <v>2.1</v>
      </c>
      <c r="NUN16" s="1075" t="s">
        <v>360</v>
      </c>
      <c r="NUO16" s="1073">
        <v>2.1</v>
      </c>
      <c r="NUP16" s="1075" t="s">
        <v>360</v>
      </c>
      <c r="NUQ16" s="1073">
        <v>2.1</v>
      </c>
      <c r="NUR16" s="1075" t="s">
        <v>360</v>
      </c>
      <c r="NUS16" s="1073">
        <v>2.1</v>
      </c>
      <c r="NUT16" s="1075" t="s">
        <v>360</v>
      </c>
      <c r="NUU16" s="1073">
        <v>2.1</v>
      </c>
      <c r="NUV16" s="1075" t="s">
        <v>360</v>
      </c>
      <c r="NUW16" s="1073">
        <v>2.1</v>
      </c>
      <c r="NUX16" s="1075" t="s">
        <v>360</v>
      </c>
      <c r="NUY16" s="1073">
        <v>2.1</v>
      </c>
      <c r="NUZ16" s="1075" t="s">
        <v>360</v>
      </c>
      <c r="NVA16" s="1073">
        <v>2.1</v>
      </c>
      <c r="NVB16" s="1075" t="s">
        <v>360</v>
      </c>
      <c r="NVC16" s="1073">
        <v>2.1</v>
      </c>
      <c r="NVD16" s="1075" t="s">
        <v>360</v>
      </c>
      <c r="NVE16" s="1073">
        <v>2.1</v>
      </c>
      <c r="NVF16" s="1075" t="s">
        <v>360</v>
      </c>
      <c r="NVG16" s="1073">
        <v>2.1</v>
      </c>
      <c r="NVH16" s="1075" t="s">
        <v>360</v>
      </c>
      <c r="NVI16" s="1073">
        <v>2.1</v>
      </c>
      <c r="NVJ16" s="1075" t="s">
        <v>360</v>
      </c>
      <c r="NVK16" s="1073">
        <v>2.1</v>
      </c>
      <c r="NVL16" s="1075" t="s">
        <v>360</v>
      </c>
      <c r="NVM16" s="1073">
        <v>2.1</v>
      </c>
      <c r="NVN16" s="1075" t="s">
        <v>360</v>
      </c>
      <c r="NVO16" s="1073">
        <v>2.1</v>
      </c>
      <c r="NVP16" s="1075" t="s">
        <v>360</v>
      </c>
      <c r="NVQ16" s="1073">
        <v>2.1</v>
      </c>
      <c r="NVR16" s="1075" t="s">
        <v>360</v>
      </c>
      <c r="NVS16" s="1073">
        <v>2.1</v>
      </c>
      <c r="NVT16" s="1075" t="s">
        <v>360</v>
      </c>
      <c r="NVU16" s="1073">
        <v>2.1</v>
      </c>
      <c r="NVV16" s="1075" t="s">
        <v>360</v>
      </c>
      <c r="NVW16" s="1073">
        <v>2.1</v>
      </c>
      <c r="NVX16" s="1075" t="s">
        <v>360</v>
      </c>
      <c r="NVY16" s="1073">
        <v>2.1</v>
      </c>
      <c r="NVZ16" s="1075" t="s">
        <v>360</v>
      </c>
      <c r="NWA16" s="1073">
        <v>2.1</v>
      </c>
      <c r="NWB16" s="1075" t="s">
        <v>360</v>
      </c>
      <c r="NWC16" s="1073">
        <v>2.1</v>
      </c>
      <c r="NWD16" s="1075" t="s">
        <v>360</v>
      </c>
      <c r="NWE16" s="1073">
        <v>2.1</v>
      </c>
      <c r="NWF16" s="1075" t="s">
        <v>360</v>
      </c>
      <c r="NWG16" s="1073">
        <v>2.1</v>
      </c>
      <c r="NWH16" s="1075" t="s">
        <v>360</v>
      </c>
      <c r="NWI16" s="1073">
        <v>2.1</v>
      </c>
      <c r="NWJ16" s="1075" t="s">
        <v>360</v>
      </c>
      <c r="NWK16" s="1073">
        <v>2.1</v>
      </c>
      <c r="NWL16" s="1075" t="s">
        <v>360</v>
      </c>
      <c r="NWM16" s="1073">
        <v>2.1</v>
      </c>
      <c r="NWN16" s="1075" t="s">
        <v>360</v>
      </c>
      <c r="NWO16" s="1073">
        <v>2.1</v>
      </c>
      <c r="NWP16" s="1075" t="s">
        <v>360</v>
      </c>
      <c r="NWQ16" s="1073">
        <v>2.1</v>
      </c>
      <c r="NWR16" s="1075" t="s">
        <v>360</v>
      </c>
      <c r="NWS16" s="1073">
        <v>2.1</v>
      </c>
      <c r="NWT16" s="1075" t="s">
        <v>360</v>
      </c>
      <c r="NWU16" s="1073">
        <v>2.1</v>
      </c>
      <c r="NWV16" s="1075" t="s">
        <v>360</v>
      </c>
      <c r="NWW16" s="1073">
        <v>2.1</v>
      </c>
      <c r="NWX16" s="1075" t="s">
        <v>360</v>
      </c>
      <c r="NWY16" s="1073">
        <v>2.1</v>
      </c>
      <c r="NWZ16" s="1075" t="s">
        <v>360</v>
      </c>
      <c r="NXA16" s="1073">
        <v>2.1</v>
      </c>
      <c r="NXB16" s="1075" t="s">
        <v>360</v>
      </c>
      <c r="NXC16" s="1073">
        <v>2.1</v>
      </c>
      <c r="NXD16" s="1075" t="s">
        <v>360</v>
      </c>
      <c r="NXE16" s="1073">
        <v>2.1</v>
      </c>
      <c r="NXF16" s="1075" t="s">
        <v>360</v>
      </c>
      <c r="NXG16" s="1073">
        <v>2.1</v>
      </c>
      <c r="NXH16" s="1075" t="s">
        <v>360</v>
      </c>
      <c r="NXI16" s="1073">
        <v>2.1</v>
      </c>
      <c r="NXJ16" s="1075" t="s">
        <v>360</v>
      </c>
      <c r="NXK16" s="1073">
        <v>2.1</v>
      </c>
      <c r="NXL16" s="1075" t="s">
        <v>360</v>
      </c>
      <c r="NXM16" s="1073">
        <v>2.1</v>
      </c>
      <c r="NXN16" s="1075" t="s">
        <v>360</v>
      </c>
      <c r="NXO16" s="1073">
        <v>2.1</v>
      </c>
      <c r="NXP16" s="1075" t="s">
        <v>360</v>
      </c>
      <c r="NXQ16" s="1073">
        <v>2.1</v>
      </c>
      <c r="NXR16" s="1075" t="s">
        <v>360</v>
      </c>
      <c r="NXS16" s="1073">
        <v>2.1</v>
      </c>
      <c r="NXT16" s="1075" t="s">
        <v>360</v>
      </c>
      <c r="NXU16" s="1073">
        <v>2.1</v>
      </c>
      <c r="NXV16" s="1075" t="s">
        <v>360</v>
      </c>
      <c r="NXW16" s="1073">
        <v>2.1</v>
      </c>
      <c r="NXX16" s="1075" t="s">
        <v>360</v>
      </c>
      <c r="NXY16" s="1073">
        <v>2.1</v>
      </c>
      <c r="NXZ16" s="1075" t="s">
        <v>360</v>
      </c>
      <c r="NYA16" s="1073">
        <v>2.1</v>
      </c>
      <c r="NYB16" s="1075" t="s">
        <v>360</v>
      </c>
      <c r="NYC16" s="1073">
        <v>2.1</v>
      </c>
      <c r="NYD16" s="1075" t="s">
        <v>360</v>
      </c>
      <c r="NYE16" s="1073">
        <v>2.1</v>
      </c>
      <c r="NYF16" s="1075" t="s">
        <v>360</v>
      </c>
      <c r="NYG16" s="1073">
        <v>2.1</v>
      </c>
      <c r="NYH16" s="1075" t="s">
        <v>360</v>
      </c>
      <c r="NYI16" s="1073">
        <v>2.1</v>
      </c>
      <c r="NYJ16" s="1075" t="s">
        <v>360</v>
      </c>
      <c r="NYK16" s="1073">
        <v>2.1</v>
      </c>
      <c r="NYL16" s="1075" t="s">
        <v>360</v>
      </c>
      <c r="NYM16" s="1073">
        <v>2.1</v>
      </c>
      <c r="NYN16" s="1075" t="s">
        <v>360</v>
      </c>
      <c r="NYO16" s="1073">
        <v>2.1</v>
      </c>
      <c r="NYP16" s="1075" t="s">
        <v>360</v>
      </c>
      <c r="NYQ16" s="1073">
        <v>2.1</v>
      </c>
      <c r="NYR16" s="1075" t="s">
        <v>360</v>
      </c>
      <c r="NYS16" s="1073">
        <v>2.1</v>
      </c>
      <c r="NYT16" s="1075" t="s">
        <v>360</v>
      </c>
      <c r="NYU16" s="1073">
        <v>2.1</v>
      </c>
      <c r="NYV16" s="1075" t="s">
        <v>360</v>
      </c>
      <c r="NYW16" s="1073">
        <v>2.1</v>
      </c>
      <c r="NYX16" s="1075" t="s">
        <v>360</v>
      </c>
      <c r="NYY16" s="1073">
        <v>2.1</v>
      </c>
      <c r="NYZ16" s="1075" t="s">
        <v>360</v>
      </c>
      <c r="NZA16" s="1073">
        <v>2.1</v>
      </c>
      <c r="NZB16" s="1075" t="s">
        <v>360</v>
      </c>
      <c r="NZC16" s="1073">
        <v>2.1</v>
      </c>
      <c r="NZD16" s="1075" t="s">
        <v>360</v>
      </c>
      <c r="NZE16" s="1073">
        <v>2.1</v>
      </c>
      <c r="NZF16" s="1075" t="s">
        <v>360</v>
      </c>
      <c r="NZG16" s="1073">
        <v>2.1</v>
      </c>
      <c r="NZH16" s="1075" t="s">
        <v>360</v>
      </c>
      <c r="NZI16" s="1073">
        <v>2.1</v>
      </c>
      <c r="NZJ16" s="1075" t="s">
        <v>360</v>
      </c>
      <c r="NZK16" s="1073">
        <v>2.1</v>
      </c>
      <c r="NZL16" s="1075" t="s">
        <v>360</v>
      </c>
      <c r="NZM16" s="1073">
        <v>2.1</v>
      </c>
      <c r="NZN16" s="1075" t="s">
        <v>360</v>
      </c>
      <c r="NZO16" s="1073">
        <v>2.1</v>
      </c>
      <c r="NZP16" s="1075" t="s">
        <v>360</v>
      </c>
      <c r="NZQ16" s="1073">
        <v>2.1</v>
      </c>
      <c r="NZR16" s="1075" t="s">
        <v>360</v>
      </c>
      <c r="NZS16" s="1073">
        <v>2.1</v>
      </c>
      <c r="NZT16" s="1075" t="s">
        <v>360</v>
      </c>
      <c r="NZU16" s="1073">
        <v>2.1</v>
      </c>
      <c r="NZV16" s="1075" t="s">
        <v>360</v>
      </c>
      <c r="NZW16" s="1073">
        <v>2.1</v>
      </c>
      <c r="NZX16" s="1075" t="s">
        <v>360</v>
      </c>
      <c r="NZY16" s="1073">
        <v>2.1</v>
      </c>
      <c r="NZZ16" s="1075" t="s">
        <v>360</v>
      </c>
      <c r="OAA16" s="1073">
        <v>2.1</v>
      </c>
      <c r="OAB16" s="1075" t="s">
        <v>360</v>
      </c>
      <c r="OAC16" s="1073">
        <v>2.1</v>
      </c>
      <c r="OAD16" s="1075" t="s">
        <v>360</v>
      </c>
      <c r="OAE16" s="1073">
        <v>2.1</v>
      </c>
      <c r="OAF16" s="1075" t="s">
        <v>360</v>
      </c>
      <c r="OAG16" s="1073">
        <v>2.1</v>
      </c>
      <c r="OAH16" s="1075" t="s">
        <v>360</v>
      </c>
      <c r="OAI16" s="1073">
        <v>2.1</v>
      </c>
      <c r="OAJ16" s="1075" t="s">
        <v>360</v>
      </c>
      <c r="OAK16" s="1073">
        <v>2.1</v>
      </c>
      <c r="OAL16" s="1075" t="s">
        <v>360</v>
      </c>
      <c r="OAM16" s="1073">
        <v>2.1</v>
      </c>
      <c r="OAN16" s="1075" t="s">
        <v>360</v>
      </c>
      <c r="OAO16" s="1073">
        <v>2.1</v>
      </c>
      <c r="OAP16" s="1075" t="s">
        <v>360</v>
      </c>
      <c r="OAQ16" s="1073">
        <v>2.1</v>
      </c>
      <c r="OAR16" s="1075" t="s">
        <v>360</v>
      </c>
      <c r="OAS16" s="1073">
        <v>2.1</v>
      </c>
      <c r="OAT16" s="1075" t="s">
        <v>360</v>
      </c>
      <c r="OAU16" s="1073">
        <v>2.1</v>
      </c>
      <c r="OAV16" s="1075" t="s">
        <v>360</v>
      </c>
      <c r="OAW16" s="1073">
        <v>2.1</v>
      </c>
      <c r="OAX16" s="1075" t="s">
        <v>360</v>
      </c>
      <c r="OAY16" s="1073">
        <v>2.1</v>
      </c>
      <c r="OAZ16" s="1075" t="s">
        <v>360</v>
      </c>
      <c r="OBA16" s="1073">
        <v>2.1</v>
      </c>
      <c r="OBB16" s="1075" t="s">
        <v>360</v>
      </c>
      <c r="OBC16" s="1073">
        <v>2.1</v>
      </c>
      <c r="OBD16" s="1075" t="s">
        <v>360</v>
      </c>
      <c r="OBE16" s="1073">
        <v>2.1</v>
      </c>
      <c r="OBF16" s="1075" t="s">
        <v>360</v>
      </c>
      <c r="OBG16" s="1073">
        <v>2.1</v>
      </c>
      <c r="OBH16" s="1075" t="s">
        <v>360</v>
      </c>
      <c r="OBI16" s="1073">
        <v>2.1</v>
      </c>
      <c r="OBJ16" s="1075" t="s">
        <v>360</v>
      </c>
      <c r="OBK16" s="1073">
        <v>2.1</v>
      </c>
      <c r="OBL16" s="1075" t="s">
        <v>360</v>
      </c>
      <c r="OBM16" s="1073">
        <v>2.1</v>
      </c>
      <c r="OBN16" s="1075" t="s">
        <v>360</v>
      </c>
      <c r="OBO16" s="1073">
        <v>2.1</v>
      </c>
      <c r="OBP16" s="1075" t="s">
        <v>360</v>
      </c>
      <c r="OBQ16" s="1073">
        <v>2.1</v>
      </c>
      <c r="OBR16" s="1075" t="s">
        <v>360</v>
      </c>
      <c r="OBS16" s="1073">
        <v>2.1</v>
      </c>
      <c r="OBT16" s="1075" t="s">
        <v>360</v>
      </c>
      <c r="OBU16" s="1073">
        <v>2.1</v>
      </c>
      <c r="OBV16" s="1075" t="s">
        <v>360</v>
      </c>
      <c r="OBW16" s="1073">
        <v>2.1</v>
      </c>
      <c r="OBX16" s="1075" t="s">
        <v>360</v>
      </c>
      <c r="OBY16" s="1073">
        <v>2.1</v>
      </c>
      <c r="OBZ16" s="1075" t="s">
        <v>360</v>
      </c>
      <c r="OCA16" s="1073">
        <v>2.1</v>
      </c>
      <c r="OCB16" s="1075" t="s">
        <v>360</v>
      </c>
      <c r="OCC16" s="1073">
        <v>2.1</v>
      </c>
      <c r="OCD16" s="1075" t="s">
        <v>360</v>
      </c>
      <c r="OCE16" s="1073">
        <v>2.1</v>
      </c>
      <c r="OCF16" s="1075" t="s">
        <v>360</v>
      </c>
      <c r="OCG16" s="1073">
        <v>2.1</v>
      </c>
      <c r="OCH16" s="1075" t="s">
        <v>360</v>
      </c>
      <c r="OCI16" s="1073">
        <v>2.1</v>
      </c>
      <c r="OCJ16" s="1075" t="s">
        <v>360</v>
      </c>
      <c r="OCK16" s="1073">
        <v>2.1</v>
      </c>
      <c r="OCL16" s="1075" t="s">
        <v>360</v>
      </c>
      <c r="OCM16" s="1073">
        <v>2.1</v>
      </c>
      <c r="OCN16" s="1075" t="s">
        <v>360</v>
      </c>
      <c r="OCO16" s="1073">
        <v>2.1</v>
      </c>
      <c r="OCP16" s="1075" t="s">
        <v>360</v>
      </c>
      <c r="OCQ16" s="1073">
        <v>2.1</v>
      </c>
      <c r="OCR16" s="1075" t="s">
        <v>360</v>
      </c>
      <c r="OCS16" s="1073">
        <v>2.1</v>
      </c>
      <c r="OCT16" s="1075" t="s">
        <v>360</v>
      </c>
      <c r="OCU16" s="1073">
        <v>2.1</v>
      </c>
      <c r="OCV16" s="1075" t="s">
        <v>360</v>
      </c>
      <c r="OCW16" s="1073">
        <v>2.1</v>
      </c>
      <c r="OCX16" s="1075" t="s">
        <v>360</v>
      </c>
      <c r="OCY16" s="1073">
        <v>2.1</v>
      </c>
      <c r="OCZ16" s="1075" t="s">
        <v>360</v>
      </c>
      <c r="ODA16" s="1073">
        <v>2.1</v>
      </c>
      <c r="ODB16" s="1075" t="s">
        <v>360</v>
      </c>
      <c r="ODC16" s="1073">
        <v>2.1</v>
      </c>
      <c r="ODD16" s="1075" t="s">
        <v>360</v>
      </c>
      <c r="ODE16" s="1073">
        <v>2.1</v>
      </c>
      <c r="ODF16" s="1075" t="s">
        <v>360</v>
      </c>
      <c r="ODG16" s="1073">
        <v>2.1</v>
      </c>
      <c r="ODH16" s="1075" t="s">
        <v>360</v>
      </c>
      <c r="ODI16" s="1073">
        <v>2.1</v>
      </c>
      <c r="ODJ16" s="1075" t="s">
        <v>360</v>
      </c>
      <c r="ODK16" s="1073">
        <v>2.1</v>
      </c>
      <c r="ODL16" s="1075" t="s">
        <v>360</v>
      </c>
      <c r="ODM16" s="1073">
        <v>2.1</v>
      </c>
      <c r="ODN16" s="1075" t="s">
        <v>360</v>
      </c>
      <c r="ODO16" s="1073">
        <v>2.1</v>
      </c>
      <c r="ODP16" s="1075" t="s">
        <v>360</v>
      </c>
      <c r="ODQ16" s="1073">
        <v>2.1</v>
      </c>
      <c r="ODR16" s="1075" t="s">
        <v>360</v>
      </c>
      <c r="ODS16" s="1073">
        <v>2.1</v>
      </c>
      <c r="ODT16" s="1075" t="s">
        <v>360</v>
      </c>
      <c r="ODU16" s="1073">
        <v>2.1</v>
      </c>
      <c r="ODV16" s="1075" t="s">
        <v>360</v>
      </c>
      <c r="ODW16" s="1073">
        <v>2.1</v>
      </c>
      <c r="ODX16" s="1075" t="s">
        <v>360</v>
      </c>
      <c r="ODY16" s="1073">
        <v>2.1</v>
      </c>
      <c r="ODZ16" s="1075" t="s">
        <v>360</v>
      </c>
      <c r="OEA16" s="1073">
        <v>2.1</v>
      </c>
      <c r="OEB16" s="1075" t="s">
        <v>360</v>
      </c>
      <c r="OEC16" s="1073">
        <v>2.1</v>
      </c>
      <c r="OED16" s="1075" t="s">
        <v>360</v>
      </c>
      <c r="OEE16" s="1073">
        <v>2.1</v>
      </c>
      <c r="OEF16" s="1075" t="s">
        <v>360</v>
      </c>
      <c r="OEG16" s="1073">
        <v>2.1</v>
      </c>
      <c r="OEH16" s="1075" t="s">
        <v>360</v>
      </c>
      <c r="OEI16" s="1073">
        <v>2.1</v>
      </c>
      <c r="OEJ16" s="1075" t="s">
        <v>360</v>
      </c>
      <c r="OEK16" s="1073">
        <v>2.1</v>
      </c>
      <c r="OEL16" s="1075" t="s">
        <v>360</v>
      </c>
      <c r="OEM16" s="1073">
        <v>2.1</v>
      </c>
      <c r="OEN16" s="1075" t="s">
        <v>360</v>
      </c>
      <c r="OEO16" s="1073">
        <v>2.1</v>
      </c>
      <c r="OEP16" s="1075" t="s">
        <v>360</v>
      </c>
      <c r="OEQ16" s="1073">
        <v>2.1</v>
      </c>
      <c r="OER16" s="1075" t="s">
        <v>360</v>
      </c>
      <c r="OES16" s="1073">
        <v>2.1</v>
      </c>
      <c r="OET16" s="1075" t="s">
        <v>360</v>
      </c>
      <c r="OEU16" s="1073">
        <v>2.1</v>
      </c>
      <c r="OEV16" s="1075" t="s">
        <v>360</v>
      </c>
      <c r="OEW16" s="1073">
        <v>2.1</v>
      </c>
      <c r="OEX16" s="1075" t="s">
        <v>360</v>
      </c>
      <c r="OEY16" s="1073">
        <v>2.1</v>
      </c>
      <c r="OEZ16" s="1075" t="s">
        <v>360</v>
      </c>
      <c r="OFA16" s="1073">
        <v>2.1</v>
      </c>
      <c r="OFB16" s="1075" t="s">
        <v>360</v>
      </c>
      <c r="OFC16" s="1073">
        <v>2.1</v>
      </c>
      <c r="OFD16" s="1075" t="s">
        <v>360</v>
      </c>
      <c r="OFE16" s="1073">
        <v>2.1</v>
      </c>
      <c r="OFF16" s="1075" t="s">
        <v>360</v>
      </c>
      <c r="OFG16" s="1073">
        <v>2.1</v>
      </c>
      <c r="OFH16" s="1075" t="s">
        <v>360</v>
      </c>
      <c r="OFI16" s="1073">
        <v>2.1</v>
      </c>
      <c r="OFJ16" s="1075" t="s">
        <v>360</v>
      </c>
      <c r="OFK16" s="1073">
        <v>2.1</v>
      </c>
      <c r="OFL16" s="1075" t="s">
        <v>360</v>
      </c>
      <c r="OFM16" s="1073">
        <v>2.1</v>
      </c>
      <c r="OFN16" s="1075" t="s">
        <v>360</v>
      </c>
      <c r="OFO16" s="1073">
        <v>2.1</v>
      </c>
      <c r="OFP16" s="1075" t="s">
        <v>360</v>
      </c>
      <c r="OFQ16" s="1073">
        <v>2.1</v>
      </c>
      <c r="OFR16" s="1075" t="s">
        <v>360</v>
      </c>
      <c r="OFS16" s="1073">
        <v>2.1</v>
      </c>
      <c r="OFT16" s="1075" t="s">
        <v>360</v>
      </c>
      <c r="OFU16" s="1073">
        <v>2.1</v>
      </c>
      <c r="OFV16" s="1075" t="s">
        <v>360</v>
      </c>
      <c r="OFW16" s="1073">
        <v>2.1</v>
      </c>
      <c r="OFX16" s="1075" t="s">
        <v>360</v>
      </c>
      <c r="OFY16" s="1073">
        <v>2.1</v>
      </c>
      <c r="OFZ16" s="1075" t="s">
        <v>360</v>
      </c>
      <c r="OGA16" s="1073">
        <v>2.1</v>
      </c>
      <c r="OGB16" s="1075" t="s">
        <v>360</v>
      </c>
      <c r="OGC16" s="1073">
        <v>2.1</v>
      </c>
      <c r="OGD16" s="1075" t="s">
        <v>360</v>
      </c>
      <c r="OGE16" s="1073">
        <v>2.1</v>
      </c>
      <c r="OGF16" s="1075" t="s">
        <v>360</v>
      </c>
      <c r="OGG16" s="1073">
        <v>2.1</v>
      </c>
      <c r="OGH16" s="1075" t="s">
        <v>360</v>
      </c>
      <c r="OGI16" s="1073">
        <v>2.1</v>
      </c>
      <c r="OGJ16" s="1075" t="s">
        <v>360</v>
      </c>
      <c r="OGK16" s="1073">
        <v>2.1</v>
      </c>
      <c r="OGL16" s="1075" t="s">
        <v>360</v>
      </c>
      <c r="OGM16" s="1073">
        <v>2.1</v>
      </c>
      <c r="OGN16" s="1075" t="s">
        <v>360</v>
      </c>
      <c r="OGO16" s="1073">
        <v>2.1</v>
      </c>
      <c r="OGP16" s="1075" t="s">
        <v>360</v>
      </c>
      <c r="OGQ16" s="1073">
        <v>2.1</v>
      </c>
      <c r="OGR16" s="1075" t="s">
        <v>360</v>
      </c>
      <c r="OGS16" s="1073">
        <v>2.1</v>
      </c>
      <c r="OGT16" s="1075" t="s">
        <v>360</v>
      </c>
      <c r="OGU16" s="1073">
        <v>2.1</v>
      </c>
      <c r="OGV16" s="1075" t="s">
        <v>360</v>
      </c>
      <c r="OGW16" s="1073">
        <v>2.1</v>
      </c>
      <c r="OGX16" s="1075" t="s">
        <v>360</v>
      </c>
      <c r="OGY16" s="1073">
        <v>2.1</v>
      </c>
      <c r="OGZ16" s="1075" t="s">
        <v>360</v>
      </c>
      <c r="OHA16" s="1073">
        <v>2.1</v>
      </c>
      <c r="OHB16" s="1075" t="s">
        <v>360</v>
      </c>
      <c r="OHC16" s="1073">
        <v>2.1</v>
      </c>
      <c r="OHD16" s="1075" t="s">
        <v>360</v>
      </c>
      <c r="OHE16" s="1073">
        <v>2.1</v>
      </c>
      <c r="OHF16" s="1075" t="s">
        <v>360</v>
      </c>
      <c r="OHG16" s="1073">
        <v>2.1</v>
      </c>
      <c r="OHH16" s="1075" t="s">
        <v>360</v>
      </c>
      <c r="OHI16" s="1073">
        <v>2.1</v>
      </c>
      <c r="OHJ16" s="1075" t="s">
        <v>360</v>
      </c>
      <c r="OHK16" s="1073">
        <v>2.1</v>
      </c>
      <c r="OHL16" s="1075" t="s">
        <v>360</v>
      </c>
      <c r="OHM16" s="1073">
        <v>2.1</v>
      </c>
      <c r="OHN16" s="1075" t="s">
        <v>360</v>
      </c>
      <c r="OHO16" s="1073">
        <v>2.1</v>
      </c>
      <c r="OHP16" s="1075" t="s">
        <v>360</v>
      </c>
      <c r="OHQ16" s="1073">
        <v>2.1</v>
      </c>
      <c r="OHR16" s="1075" t="s">
        <v>360</v>
      </c>
      <c r="OHS16" s="1073">
        <v>2.1</v>
      </c>
      <c r="OHT16" s="1075" t="s">
        <v>360</v>
      </c>
      <c r="OHU16" s="1073">
        <v>2.1</v>
      </c>
      <c r="OHV16" s="1075" t="s">
        <v>360</v>
      </c>
      <c r="OHW16" s="1073">
        <v>2.1</v>
      </c>
      <c r="OHX16" s="1075" t="s">
        <v>360</v>
      </c>
      <c r="OHY16" s="1073">
        <v>2.1</v>
      </c>
      <c r="OHZ16" s="1075" t="s">
        <v>360</v>
      </c>
      <c r="OIA16" s="1073">
        <v>2.1</v>
      </c>
      <c r="OIB16" s="1075" t="s">
        <v>360</v>
      </c>
      <c r="OIC16" s="1073">
        <v>2.1</v>
      </c>
      <c r="OID16" s="1075" t="s">
        <v>360</v>
      </c>
      <c r="OIE16" s="1073">
        <v>2.1</v>
      </c>
      <c r="OIF16" s="1075" t="s">
        <v>360</v>
      </c>
      <c r="OIG16" s="1073">
        <v>2.1</v>
      </c>
      <c r="OIH16" s="1075" t="s">
        <v>360</v>
      </c>
      <c r="OII16" s="1073">
        <v>2.1</v>
      </c>
      <c r="OIJ16" s="1075" t="s">
        <v>360</v>
      </c>
      <c r="OIK16" s="1073">
        <v>2.1</v>
      </c>
      <c r="OIL16" s="1075" t="s">
        <v>360</v>
      </c>
      <c r="OIM16" s="1073">
        <v>2.1</v>
      </c>
      <c r="OIN16" s="1075" t="s">
        <v>360</v>
      </c>
      <c r="OIO16" s="1073">
        <v>2.1</v>
      </c>
      <c r="OIP16" s="1075" t="s">
        <v>360</v>
      </c>
      <c r="OIQ16" s="1073">
        <v>2.1</v>
      </c>
      <c r="OIR16" s="1075" t="s">
        <v>360</v>
      </c>
      <c r="OIS16" s="1073">
        <v>2.1</v>
      </c>
      <c r="OIT16" s="1075" t="s">
        <v>360</v>
      </c>
      <c r="OIU16" s="1073">
        <v>2.1</v>
      </c>
      <c r="OIV16" s="1075" t="s">
        <v>360</v>
      </c>
      <c r="OIW16" s="1073">
        <v>2.1</v>
      </c>
      <c r="OIX16" s="1075" t="s">
        <v>360</v>
      </c>
      <c r="OIY16" s="1073">
        <v>2.1</v>
      </c>
      <c r="OIZ16" s="1075" t="s">
        <v>360</v>
      </c>
      <c r="OJA16" s="1073">
        <v>2.1</v>
      </c>
      <c r="OJB16" s="1075" t="s">
        <v>360</v>
      </c>
      <c r="OJC16" s="1073">
        <v>2.1</v>
      </c>
      <c r="OJD16" s="1075" t="s">
        <v>360</v>
      </c>
      <c r="OJE16" s="1073">
        <v>2.1</v>
      </c>
      <c r="OJF16" s="1075" t="s">
        <v>360</v>
      </c>
      <c r="OJG16" s="1073">
        <v>2.1</v>
      </c>
      <c r="OJH16" s="1075" t="s">
        <v>360</v>
      </c>
      <c r="OJI16" s="1073">
        <v>2.1</v>
      </c>
      <c r="OJJ16" s="1075" t="s">
        <v>360</v>
      </c>
      <c r="OJK16" s="1073">
        <v>2.1</v>
      </c>
      <c r="OJL16" s="1075" t="s">
        <v>360</v>
      </c>
      <c r="OJM16" s="1073">
        <v>2.1</v>
      </c>
      <c r="OJN16" s="1075" t="s">
        <v>360</v>
      </c>
      <c r="OJO16" s="1073">
        <v>2.1</v>
      </c>
      <c r="OJP16" s="1075" t="s">
        <v>360</v>
      </c>
      <c r="OJQ16" s="1073">
        <v>2.1</v>
      </c>
      <c r="OJR16" s="1075" t="s">
        <v>360</v>
      </c>
      <c r="OJS16" s="1073">
        <v>2.1</v>
      </c>
      <c r="OJT16" s="1075" t="s">
        <v>360</v>
      </c>
      <c r="OJU16" s="1073">
        <v>2.1</v>
      </c>
      <c r="OJV16" s="1075" t="s">
        <v>360</v>
      </c>
      <c r="OJW16" s="1073">
        <v>2.1</v>
      </c>
      <c r="OJX16" s="1075" t="s">
        <v>360</v>
      </c>
      <c r="OJY16" s="1073">
        <v>2.1</v>
      </c>
      <c r="OJZ16" s="1075" t="s">
        <v>360</v>
      </c>
      <c r="OKA16" s="1073">
        <v>2.1</v>
      </c>
      <c r="OKB16" s="1075" t="s">
        <v>360</v>
      </c>
      <c r="OKC16" s="1073">
        <v>2.1</v>
      </c>
      <c r="OKD16" s="1075" t="s">
        <v>360</v>
      </c>
      <c r="OKE16" s="1073">
        <v>2.1</v>
      </c>
      <c r="OKF16" s="1075" t="s">
        <v>360</v>
      </c>
      <c r="OKG16" s="1073">
        <v>2.1</v>
      </c>
      <c r="OKH16" s="1075" t="s">
        <v>360</v>
      </c>
      <c r="OKI16" s="1073">
        <v>2.1</v>
      </c>
      <c r="OKJ16" s="1075" t="s">
        <v>360</v>
      </c>
      <c r="OKK16" s="1073">
        <v>2.1</v>
      </c>
      <c r="OKL16" s="1075" t="s">
        <v>360</v>
      </c>
      <c r="OKM16" s="1073">
        <v>2.1</v>
      </c>
      <c r="OKN16" s="1075" t="s">
        <v>360</v>
      </c>
      <c r="OKO16" s="1073">
        <v>2.1</v>
      </c>
      <c r="OKP16" s="1075" t="s">
        <v>360</v>
      </c>
      <c r="OKQ16" s="1073">
        <v>2.1</v>
      </c>
      <c r="OKR16" s="1075" t="s">
        <v>360</v>
      </c>
      <c r="OKS16" s="1073">
        <v>2.1</v>
      </c>
      <c r="OKT16" s="1075" t="s">
        <v>360</v>
      </c>
      <c r="OKU16" s="1073">
        <v>2.1</v>
      </c>
      <c r="OKV16" s="1075" t="s">
        <v>360</v>
      </c>
      <c r="OKW16" s="1073">
        <v>2.1</v>
      </c>
      <c r="OKX16" s="1075" t="s">
        <v>360</v>
      </c>
      <c r="OKY16" s="1073">
        <v>2.1</v>
      </c>
      <c r="OKZ16" s="1075" t="s">
        <v>360</v>
      </c>
      <c r="OLA16" s="1073">
        <v>2.1</v>
      </c>
      <c r="OLB16" s="1075" t="s">
        <v>360</v>
      </c>
      <c r="OLC16" s="1073">
        <v>2.1</v>
      </c>
      <c r="OLD16" s="1075" t="s">
        <v>360</v>
      </c>
      <c r="OLE16" s="1073">
        <v>2.1</v>
      </c>
      <c r="OLF16" s="1075" t="s">
        <v>360</v>
      </c>
      <c r="OLG16" s="1073">
        <v>2.1</v>
      </c>
      <c r="OLH16" s="1075" t="s">
        <v>360</v>
      </c>
      <c r="OLI16" s="1073">
        <v>2.1</v>
      </c>
      <c r="OLJ16" s="1075" t="s">
        <v>360</v>
      </c>
      <c r="OLK16" s="1073">
        <v>2.1</v>
      </c>
      <c r="OLL16" s="1075" t="s">
        <v>360</v>
      </c>
      <c r="OLM16" s="1073">
        <v>2.1</v>
      </c>
      <c r="OLN16" s="1075" t="s">
        <v>360</v>
      </c>
      <c r="OLO16" s="1073">
        <v>2.1</v>
      </c>
      <c r="OLP16" s="1075" t="s">
        <v>360</v>
      </c>
      <c r="OLQ16" s="1073">
        <v>2.1</v>
      </c>
      <c r="OLR16" s="1075" t="s">
        <v>360</v>
      </c>
      <c r="OLS16" s="1073">
        <v>2.1</v>
      </c>
      <c r="OLT16" s="1075" t="s">
        <v>360</v>
      </c>
      <c r="OLU16" s="1073">
        <v>2.1</v>
      </c>
      <c r="OLV16" s="1075" t="s">
        <v>360</v>
      </c>
      <c r="OLW16" s="1073">
        <v>2.1</v>
      </c>
      <c r="OLX16" s="1075" t="s">
        <v>360</v>
      </c>
      <c r="OLY16" s="1073">
        <v>2.1</v>
      </c>
      <c r="OLZ16" s="1075" t="s">
        <v>360</v>
      </c>
      <c r="OMA16" s="1073">
        <v>2.1</v>
      </c>
      <c r="OMB16" s="1075" t="s">
        <v>360</v>
      </c>
      <c r="OMC16" s="1073">
        <v>2.1</v>
      </c>
      <c r="OMD16" s="1075" t="s">
        <v>360</v>
      </c>
      <c r="OME16" s="1073">
        <v>2.1</v>
      </c>
      <c r="OMF16" s="1075" t="s">
        <v>360</v>
      </c>
      <c r="OMG16" s="1073">
        <v>2.1</v>
      </c>
      <c r="OMH16" s="1075" t="s">
        <v>360</v>
      </c>
      <c r="OMI16" s="1073">
        <v>2.1</v>
      </c>
      <c r="OMJ16" s="1075" t="s">
        <v>360</v>
      </c>
      <c r="OMK16" s="1073">
        <v>2.1</v>
      </c>
      <c r="OML16" s="1075" t="s">
        <v>360</v>
      </c>
      <c r="OMM16" s="1073">
        <v>2.1</v>
      </c>
      <c r="OMN16" s="1075" t="s">
        <v>360</v>
      </c>
      <c r="OMO16" s="1073">
        <v>2.1</v>
      </c>
      <c r="OMP16" s="1075" t="s">
        <v>360</v>
      </c>
      <c r="OMQ16" s="1073">
        <v>2.1</v>
      </c>
      <c r="OMR16" s="1075" t="s">
        <v>360</v>
      </c>
      <c r="OMS16" s="1073">
        <v>2.1</v>
      </c>
      <c r="OMT16" s="1075" t="s">
        <v>360</v>
      </c>
      <c r="OMU16" s="1073">
        <v>2.1</v>
      </c>
      <c r="OMV16" s="1075" t="s">
        <v>360</v>
      </c>
      <c r="OMW16" s="1073">
        <v>2.1</v>
      </c>
      <c r="OMX16" s="1075" t="s">
        <v>360</v>
      </c>
      <c r="OMY16" s="1073">
        <v>2.1</v>
      </c>
      <c r="OMZ16" s="1075" t="s">
        <v>360</v>
      </c>
      <c r="ONA16" s="1073">
        <v>2.1</v>
      </c>
      <c r="ONB16" s="1075" t="s">
        <v>360</v>
      </c>
      <c r="ONC16" s="1073">
        <v>2.1</v>
      </c>
      <c r="OND16" s="1075" t="s">
        <v>360</v>
      </c>
      <c r="ONE16" s="1073">
        <v>2.1</v>
      </c>
      <c r="ONF16" s="1075" t="s">
        <v>360</v>
      </c>
      <c r="ONG16" s="1073">
        <v>2.1</v>
      </c>
      <c r="ONH16" s="1075" t="s">
        <v>360</v>
      </c>
      <c r="ONI16" s="1073">
        <v>2.1</v>
      </c>
      <c r="ONJ16" s="1075" t="s">
        <v>360</v>
      </c>
      <c r="ONK16" s="1073">
        <v>2.1</v>
      </c>
      <c r="ONL16" s="1075" t="s">
        <v>360</v>
      </c>
      <c r="ONM16" s="1073">
        <v>2.1</v>
      </c>
      <c r="ONN16" s="1075" t="s">
        <v>360</v>
      </c>
      <c r="ONO16" s="1073">
        <v>2.1</v>
      </c>
      <c r="ONP16" s="1075" t="s">
        <v>360</v>
      </c>
      <c r="ONQ16" s="1073">
        <v>2.1</v>
      </c>
      <c r="ONR16" s="1075" t="s">
        <v>360</v>
      </c>
      <c r="ONS16" s="1073">
        <v>2.1</v>
      </c>
      <c r="ONT16" s="1075" t="s">
        <v>360</v>
      </c>
      <c r="ONU16" s="1073">
        <v>2.1</v>
      </c>
      <c r="ONV16" s="1075" t="s">
        <v>360</v>
      </c>
      <c r="ONW16" s="1073">
        <v>2.1</v>
      </c>
      <c r="ONX16" s="1075" t="s">
        <v>360</v>
      </c>
      <c r="ONY16" s="1073">
        <v>2.1</v>
      </c>
      <c r="ONZ16" s="1075" t="s">
        <v>360</v>
      </c>
      <c r="OOA16" s="1073">
        <v>2.1</v>
      </c>
      <c r="OOB16" s="1075" t="s">
        <v>360</v>
      </c>
      <c r="OOC16" s="1073">
        <v>2.1</v>
      </c>
      <c r="OOD16" s="1075" t="s">
        <v>360</v>
      </c>
      <c r="OOE16" s="1073">
        <v>2.1</v>
      </c>
      <c r="OOF16" s="1075" t="s">
        <v>360</v>
      </c>
      <c r="OOG16" s="1073">
        <v>2.1</v>
      </c>
      <c r="OOH16" s="1075" t="s">
        <v>360</v>
      </c>
      <c r="OOI16" s="1073">
        <v>2.1</v>
      </c>
      <c r="OOJ16" s="1075" t="s">
        <v>360</v>
      </c>
      <c r="OOK16" s="1073">
        <v>2.1</v>
      </c>
      <c r="OOL16" s="1075" t="s">
        <v>360</v>
      </c>
      <c r="OOM16" s="1073">
        <v>2.1</v>
      </c>
      <c r="OON16" s="1075" t="s">
        <v>360</v>
      </c>
      <c r="OOO16" s="1073">
        <v>2.1</v>
      </c>
      <c r="OOP16" s="1075" t="s">
        <v>360</v>
      </c>
      <c r="OOQ16" s="1073">
        <v>2.1</v>
      </c>
      <c r="OOR16" s="1075" t="s">
        <v>360</v>
      </c>
      <c r="OOS16" s="1073">
        <v>2.1</v>
      </c>
      <c r="OOT16" s="1075" t="s">
        <v>360</v>
      </c>
      <c r="OOU16" s="1073">
        <v>2.1</v>
      </c>
      <c r="OOV16" s="1075" t="s">
        <v>360</v>
      </c>
      <c r="OOW16" s="1073">
        <v>2.1</v>
      </c>
      <c r="OOX16" s="1075" t="s">
        <v>360</v>
      </c>
      <c r="OOY16" s="1073">
        <v>2.1</v>
      </c>
      <c r="OOZ16" s="1075" t="s">
        <v>360</v>
      </c>
      <c r="OPA16" s="1073">
        <v>2.1</v>
      </c>
      <c r="OPB16" s="1075" t="s">
        <v>360</v>
      </c>
      <c r="OPC16" s="1073">
        <v>2.1</v>
      </c>
      <c r="OPD16" s="1075" t="s">
        <v>360</v>
      </c>
      <c r="OPE16" s="1073">
        <v>2.1</v>
      </c>
      <c r="OPF16" s="1075" t="s">
        <v>360</v>
      </c>
      <c r="OPG16" s="1073">
        <v>2.1</v>
      </c>
      <c r="OPH16" s="1075" t="s">
        <v>360</v>
      </c>
      <c r="OPI16" s="1073">
        <v>2.1</v>
      </c>
      <c r="OPJ16" s="1075" t="s">
        <v>360</v>
      </c>
      <c r="OPK16" s="1073">
        <v>2.1</v>
      </c>
      <c r="OPL16" s="1075" t="s">
        <v>360</v>
      </c>
      <c r="OPM16" s="1073">
        <v>2.1</v>
      </c>
      <c r="OPN16" s="1075" t="s">
        <v>360</v>
      </c>
      <c r="OPO16" s="1073">
        <v>2.1</v>
      </c>
      <c r="OPP16" s="1075" t="s">
        <v>360</v>
      </c>
      <c r="OPQ16" s="1073">
        <v>2.1</v>
      </c>
      <c r="OPR16" s="1075" t="s">
        <v>360</v>
      </c>
      <c r="OPS16" s="1073">
        <v>2.1</v>
      </c>
      <c r="OPT16" s="1075" t="s">
        <v>360</v>
      </c>
      <c r="OPU16" s="1073">
        <v>2.1</v>
      </c>
      <c r="OPV16" s="1075" t="s">
        <v>360</v>
      </c>
      <c r="OPW16" s="1073">
        <v>2.1</v>
      </c>
      <c r="OPX16" s="1075" t="s">
        <v>360</v>
      </c>
      <c r="OPY16" s="1073">
        <v>2.1</v>
      </c>
      <c r="OPZ16" s="1075" t="s">
        <v>360</v>
      </c>
      <c r="OQA16" s="1073">
        <v>2.1</v>
      </c>
      <c r="OQB16" s="1075" t="s">
        <v>360</v>
      </c>
      <c r="OQC16" s="1073">
        <v>2.1</v>
      </c>
      <c r="OQD16" s="1075" t="s">
        <v>360</v>
      </c>
      <c r="OQE16" s="1073">
        <v>2.1</v>
      </c>
      <c r="OQF16" s="1075" t="s">
        <v>360</v>
      </c>
      <c r="OQG16" s="1073">
        <v>2.1</v>
      </c>
      <c r="OQH16" s="1075" t="s">
        <v>360</v>
      </c>
      <c r="OQI16" s="1073">
        <v>2.1</v>
      </c>
      <c r="OQJ16" s="1075" t="s">
        <v>360</v>
      </c>
      <c r="OQK16" s="1073">
        <v>2.1</v>
      </c>
      <c r="OQL16" s="1075" t="s">
        <v>360</v>
      </c>
      <c r="OQM16" s="1073">
        <v>2.1</v>
      </c>
      <c r="OQN16" s="1075" t="s">
        <v>360</v>
      </c>
      <c r="OQO16" s="1073">
        <v>2.1</v>
      </c>
      <c r="OQP16" s="1075" t="s">
        <v>360</v>
      </c>
      <c r="OQQ16" s="1073">
        <v>2.1</v>
      </c>
      <c r="OQR16" s="1075" t="s">
        <v>360</v>
      </c>
      <c r="OQS16" s="1073">
        <v>2.1</v>
      </c>
      <c r="OQT16" s="1075" t="s">
        <v>360</v>
      </c>
      <c r="OQU16" s="1073">
        <v>2.1</v>
      </c>
      <c r="OQV16" s="1075" t="s">
        <v>360</v>
      </c>
      <c r="OQW16" s="1073">
        <v>2.1</v>
      </c>
      <c r="OQX16" s="1075" t="s">
        <v>360</v>
      </c>
      <c r="OQY16" s="1073">
        <v>2.1</v>
      </c>
      <c r="OQZ16" s="1075" t="s">
        <v>360</v>
      </c>
      <c r="ORA16" s="1073">
        <v>2.1</v>
      </c>
      <c r="ORB16" s="1075" t="s">
        <v>360</v>
      </c>
      <c r="ORC16" s="1073">
        <v>2.1</v>
      </c>
      <c r="ORD16" s="1075" t="s">
        <v>360</v>
      </c>
      <c r="ORE16" s="1073">
        <v>2.1</v>
      </c>
      <c r="ORF16" s="1075" t="s">
        <v>360</v>
      </c>
      <c r="ORG16" s="1073">
        <v>2.1</v>
      </c>
      <c r="ORH16" s="1075" t="s">
        <v>360</v>
      </c>
      <c r="ORI16" s="1073">
        <v>2.1</v>
      </c>
      <c r="ORJ16" s="1075" t="s">
        <v>360</v>
      </c>
      <c r="ORK16" s="1073">
        <v>2.1</v>
      </c>
      <c r="ORL16" s="1075" t="s">
        <v>360</v>
      </c>
      <c r="ORM16" s="1073">
        <v>2.1</v>
      </c>
      <c r="ORN16" s="1075" t="s">
        <v>360</v>
      </c>
      <c r="ORO16" s="1073">
        <v>2.1</v>
      </c>
      <c r="ORP16" s="1075" t="s">
        <v>360</v>
      </c>
      <c r="ORQ16" s="1073">
        <v>2.1</v>
      </c>
      <c r="ORR16" s="1075" t="s">
        <v>360</v>
      </c>
      <c r="ORS16" s="1073">
        <v>2.1</v>
      </c>
      <c r="ORT16" s="1075" t="s">
        <v>360</v>
      </c>
      <c r="ORU16" s="1073">
        <v>2.1</v>
      </c>
      <c r="ORV16" s="1075" t="s">
        <v>360</v>
      </c>
      <c r="ORW16" s="1073">
        <v>2.1</v>
      </c>
      <c r="ORX16" s="1075" t="s">
        <v>360</v>
      </c>
      <c r="ORY16" s="1073">
        <v>2.1</v>
      </c>
      <c r="ORZ16" s="1075" t="s">
        <v>360</v>
      </c>
      <c r="OSA16" s="1073">
        <v>2.1</v>
      </c>
      <c r="OSB16" s="1075" t="s">
        <v>360</v>
      </c>
      <c r="OSC16" s="1073">
        <v>2.1</v>
      </c>
      <c r="OSD16" s="1075" t="s">
        <v>360</v>
      </c>
      <c r="OSE16" s="1073">
        <v>2.1</v>
      </c>
      <c r="OSF16" s="1075" t="s">
        <v>360</v>
      </c>
      <c r="OSG16" s="1073">
        <v>2.1</v>
      </c>
      <c r="OSH16" s="1075" t="s">
        <v>360</v>
      </c>
      <c r="OSI16" s="1073">
        <v>2.1</v>
      </c>
      <c r="OSJ16" s="1075" t="s">
        <v>360</v>
      </c>
      <c r="OSK16" s="1073">
        <v>2.1</v>
      </c>
      <c r="OSL16" s="1075" t="s">
        <v>360</v>
      </c>
      <c r="OSM16" s="1073">
        <v>2.1</v>
      </c>
      <c r="OSN16" s="1075" t="s">
        <v>360</v>
      </c>
      <c r="OSO16" s="1073">
        <v>2.1</v>
      </c>
      <c r="OSP16" s="1075" t="s">
        <v>360</v>
      </c>
      <c r="OSQ16" s="1073">
        <v>2.1</v>
      </c>
      <c r="OSR16" s="1075" t="s">
        <v>360</v>
      </c>
      <c r="OSS16" s="1073">
        <v>2.1</v>
      </c>
      <c r="OST16" s="1075" t="s">
        <v>360</v>
      </c>
      <c r="OSU16" s="1073">
        <v>2.1</v>
      </c>
      <c r="OSV16" s="1075" t="s">
        <v>360</v>
      </c>
      <c r="OSW16" s="1073">
        <v>2.1</v>
      </c>
      <c r="OSX16" s="1075" t="s">
        <v>360</v>
      </c>
      <c r="OSY16" s="1073">
        <v>2.1</v>
      </c>
      <c r="OSZ16" s="1075" t="s">
        <v>360</v>
      </c>
      <c r="OTA16" s="1073">
        <v>2.1</v>
      </c>
      <c r="OTB16" s="1075" t="s">
        <v>360</v>
      </c>
      <c r="OTC16" s="1073">
        <v>2.1</v>
      </c>
      <c r="OTD16" s="1075" t="s">
        <v>360</v>
      </c>
      <c r="OTE16" s="1073">
        <v>2.1</v>
      </c>
      <c r="OTF16" s="1075" t="s">
        <v>360</v>
      </c>
      <c r="OTG16" s="1073">
        <v>2.1</v>
      </c>
      <c r="OTH16" s="1075" t="s">
        <v>360</v>
      </c>
      <c r="OTI16" s="1073">
        <v>2.1</v>
      </c>
      <c r="OTJ16" s="1075" t="s">
        <v>360</v>
      </c>
      <c r="OTK16" s="1073">
        <v>2.1</v>
      </c>
      <c r="OTL16" s="1075" t="s">
        <v>360</v>
      </c>
      <c r="OTM16" s="1073">
        <v>2.1</v>
      </c>
      <c r="OTN16" s="1075" t="s">
        <v>360</v>
      </c>
      <c r="OTO16" s="1073">
        <v>2.1</v>
      </c>
      <c r="OTP16" s="1075" t="s">
        <v>360</v>
      </c>
      <c r="OTQ16" s="1073">
        <v>2.1</v>
      </c>
      <c r="OTR16" s="1075" t="s">
        <v>360</v>
      </c>
      <c r="OTS16" s="1073">
        <v>2.1</v>
      </c>
      <c r="OTT16" s="1075" t="s">
        <v>360</v>
      </c>
      <c r="OTU16" s="1073">
        <v>2.1</v>
      </c>
      <c r="OTV16" s="1075" t="s">
        <v>360</v>
      </c>
      <c r="OTW16" s="1073">
        <v>2.1</v>
      </c>
      <c r="OTX16" s="1075" t="s">
        <v>360</v>
      </c>
      <c r="OTY16" s="1073">
        <v>2.1</v>
      </c>
      <c r="OTZ16" s="1075" t="s">
        <v>360</v>
      </c>
      <c r="OUA16" s="1073">
        <v>2.1</v>
      </c>
      <c r="OUB16" s="1075" t="s">
        <v>360</v>
      </c>
      <c r="OUC16" s="1073">
        <v>2.1</v>
      </c>
      <c r="OUD16" s="1075" t="s">
        <v>360</v>
      </c>
      <c r="OUE16" s="1073">
        <v>2.1</v>
      </c>
      <c r="OUF16" s="1075" t="s">
        <v>360</v>
      </c>
      <c r="OUG16" s="1073">
        <v>2.1</v>
      </c>
      <c r="OUH16" s="1075" t="s">
        <v>360</v>
      </c>
      <c r="OUI16" s="1073">
        <v>2.1</v>
      </c>
      <c r="OUJ16" s="1075" t="s">
        <v>360</v>
      </c>
      <c r="OUK16" s="1073">
        <v>2.1</v>
      </c>
      <c r="OUL16" s="1075" t="s">
        <v>360</v>
      </c>
      <c r="OUM16" s="1073">
        <v>2.1</v>
      </c>
      <c r="OUN16" s="1075" t="s">
        <v>360</v>
      </c>
      <c r="OUO16" s="1073">
        <v>2.1</v>
      </c>
      <c r="OUP16" s="1075" t="s">
        <v>360</v>
      </c>
      <c r="OUQ16" s="1073">
        <v>2.1</v>
      </c>
      <c r="OUR16" s="1075" t="s">
        <v>360</v>
      </c>
      <c r="OUS16" s="1073">
        <v>2.1</v>
      </c>
      <c r="OUT16" s="1075" t="s">
        <v>360</v>
      </c>
      <c r="OUU16" s="1073">
        <v>2.1</v>
      </c>
      <c r="OUV16" s="1075" t="s">
        <v>360</v>
      </c>
      <c r="OUW16" s="1073">
        <v>2.1</v>
      </c>
      <c r="OUX16" s="1075" t="s">
        <v>360</v>
      </c>
      <c r="OUY16" s="1073">
        <v>2.1</v>
      </c>
      <c r="OUZ16" s="1075" t="s">
        <v>360</v>
      </c>
      <c r="OVA16" s="1073">
        <v>2.1</v>
      </c>
      <c r="OVB16" s="1075" t="s">
        <v>360</v>
      </c>
      <c r="OVC16" s="1073">
        <v>2.1</v>
      </c>
      <c r="OVD16" s="1075" t="s">
        <v>360</v>
      </c>
      <c r="OVE16" s="1073">
        <v>2.1</v>
      </c>
      <c r="OVF16" s="1075" t="s">
        <v>360</v>
      </c>
      <c r="OVG16" s="1073">
        <v>2.1</v>
      </c>
      <c r="OVH16" s="1075" t="s">
        <v>360</v>
      </c>
      <c r="OVI16" s="1073">
        <v>2.1</v>
      </c>
      <c r="OVJ16" s="1075" t="s">
        <v>360</v>
      </c>
      <c r="OVK16" s="1073">
        <v>2.1</v>
      </c>
      <c r="OVL16" s="1075" t="s">
        <v>360</v>
      </c>
      <c r="OVM16" s="1073">
        <v>2.1</v>
      </c>
      <c r="OVN16" s="1075" t="s">
        <v>360</v>
      </c>
      <c r="OVO16" s="1073">
        <v>2.1</v>
      </c>
      <c r="OVP16" s="1075" t="s">
        <v>360</v>
      </c>
      <c r="OVQ16" s="1073">
        <v>2.1</v>
      </c>
      <c r="OVR16" s="1075" t="s">
        <v>360</v>
      </c>
      <c r="OVS16" s="1073">
        <v>2.1</v>
      </c>
      <c r="OVT16" s="1075" t="s">
        <v>360</v>
      </c>
      <c r="OVU16" s="1073">
        <v>2.1</v>
      </c>
      <c r="OVV16" s="1075" t="s">
        <v>360</v>
      </c>
      <c r="OVW16" s="1073">
        <v>2.1</v>
      </c>
      <c r="OVX16" s="1075" t="s">
        <v>360</v>
      </c>
      <c r="OVY16" s="1073">
        <v>2.1</v>
      </c>
      <c r="OVZ16" s="1075" t="s">
        <v>360</v>
      </c>
      <c r="OWA16" s="1073">
        <v>2.1</v>
      </c>
      <c r="OWB16" s="1075" t="s">
        <v>360</v>
      </c>
      <c r="OWC16" s="1073">
        <v>2.1</v>
      </c>
      <c r="OWD16" s="1075" t="s">
        <v>360</v>
      </c>
      <c r="OWE16" s="1073">
        <v>2.1</v>
      </c>
      <c r="OWF16" s="1075" t="s">
        <v>360</v>
      </c>
      <c r="OWG16" s="1073">
        <v>2.1</v>
      </c>
      <c r="OWH16" s="1075" t="s">
        <v>360</v>
      </c>
      <c r="OWI16" s="1073">
        <v>2.1</v>
      </c>
      <c r="OWJ16" s="1075" t="s">
        <v>360</v>
      </c>
      <c r="OWK16" s="1073">
        <v>2.1</v>
      </c>
      <c r="OWL16" s="1075" t="s">
        <v>360</v>
      </c>
      <c r="OWM16" s="1073">
        <v>2.1</v>
      </c>
      <c r="OWN16" s="1075" t="s">
        <v>360</v>
      </c>
      <c r="OWO16" s="1073">
        <v>2.1</v>
      </c>
      <c r="OWP16" s="1075" t="s">
        <v>360</v>
      </c>
      <c r="OWQ16" s="1073">
        <v>2.1</v>
      </c>
      <c r="OWR16" s="1075" t="s">
        <v>360</v>
      </c>
      <c r="OWS16" s="1073">
        <v>2.1</v>
      </c>
      <c r="OWT16" s="1075" t="s">
        <v>360</v>
      </c>
      <c r="OWU16" s="1073">
        <v>2.1</v>
      </c>
      <c r="OWV16" s="1075" t="s">
        <v>360</v>
      </c>
      <c r="OWW16" s="1073">
        <v>2.1</v>
      </c>
      <c r="OWX16" s="1075" t="s">
        <v>360</v>
      </c>
      <c r="OWY16" s="1073">
        <v>2.1</v>
      </c>
      <c r="OWZ16" s="1075" t="s">
        <v>360</v>
      </c>
      <c r="OXA16" s="1073">
        <v>2.1</v>
      </c>
      <c r="OXB16" s="1075" t="s">
        <v>360</v>
      </c>
      <c r="OXC16" s="1073">
        <v>2.1</v>
      </c>
      <c r="OXD16" s="1075" t="s">
        <v>360</v>
      </c>
      <c r="OXE16" s="1073">
        <v>2.1</v>
      </c>
      <c r="OXF16" s="1075" t="s">
        <v>360</v>
      </c>
      <c r="OXG16" s="1073">
        <v>2.1</v>
      </c>
      <c r="OXH16" s="1075" t="s">
        <v>360</v>
      </c>
      <c r="OXI16" s="1073">
        <v>2.1</v>
      </c>
      <c r="OXJ16" s="1075" t="s">
        <v>360</v>
      </c>
      <c r="OXK16" s="1073">
        <v>2.1</v>
      </c>
      <c r="OXL16" s="1075" t="s">
        <v>360</v>
      </c>
      <c r="OXM16" s="1073">
        <v>2.1</v>
      </c>
      <c r="OXN16" s="1075" t="s">
        <v>360</v>
      </c>
      <c r="OXO16" s="1073">
        <v>2.1</v>
      </c>
      <c r="OXP16" s="1075" t="s">
        <v>360</v>
      </c>
      <c r="OXQ16" s="1073">
        <v>2.1</v>
      </c>
      <c r="OXR16" s="1075" t="s">
        <v>360</v>
      </c>
      <c r="OXS16" s="1073">
        <v>2.1</v>
      </c>
      <c r="OXT16" s="1075" t="s">
        <v>360</v>
      </c>
      <c r="OXU16" s="1073">
        <v>2.1</v>
      </c>
      <c r="OXV16" s="1075" t="s">
        <v>360</v>
      </c>
      <c r="OXW16" s="1073">
        <v>2.1</v>
      </c>
      <c r="OXX16" s="1075" t="s">
        <v>360</v>
      </c>
      <c r="OXY16" s="1073">
        <v>2.1</v>
      </c>
      <c r="OXZ16" s="1075" t="s">
        <v>360</v>
      </c>
      <c r="OYA16" s="1073">
        <v>2.1</v>
      </c>
      <c r="OYB16" s="1075" t="s">
        <v>360</v>
      </c>
      <c r="OYC16" s="1073">
        <v>2.1</v>
      </c>
      <c r="OYD16" s="1075" t="s">
        <v>360</v>
      </c>
      <c r="OYE16" s="1073">
        <v>2.1</v>
      </c>
      <c r="OYF16" s="1075" t="s">
        <v>360</v>
      </c>
      <c r="OYG16" s="1073">
        <v>2.1</v>
      </c>
      <c r="OYH16" s="1075" t="s">
        <v>360</v>
      </c>
      <c r="OYI16" s="1073">
        <v>2.1</v>
      </c>
      <c r="OYJ16" s="1075" t="s">
        <v>360</v>
      </c>
      <c r="OYK16" s="1073">
        <v>2.1</v>
      </c>
      <c r="OYL16" s="1075" t="s">
        <v>360</v>
      </c>
      <c r="OYM16" s="1073">
        <v>2.1</v>
      </c>
      <c r="OYN16" s="1075" t="s">
        <v>360</v>
      </c>
      <c r="OYO16" s="1073">
        <v>2.1</v>
      </c>
      <c r="OYP16" s="1075" t="s">
        <v>360</v>
      </c>
      <c r="OYQ16" s="1073">
        <v>2.1</v>
      </c>
      <c r="OYR16" s="1075" t="s">
        <v>360</v>
      </c>
      <c r="OYS16" s="1073">
        <v>2.1</v>
      </c>
      <c r="OYT16" s="1075" t="s">
        <v>360</v>
      </c>
      <c r="OYU16" s="1073">
        <v>2.1</v>
      </c>
      <c r="OYV16" s="1075" t="s">
        <v>360</v>
      </c>
      <c r="OYW16" s="1073">
        <v>2.1</v>
      </c>
      <c r="OYX16" s="1075" t="s">
        <v>360</v>
      </c>
      <c r="OYY16" s="1073">
        <v>2.1</v>
      </c>
      <c r="OYZ16" s="1075" t="s">
        <v>360</v>
      </c>
      <c r="OZA16" s="1073">
        <v>2.1</v>
      </c>
      <c r="OZB16" s="1075" t="s">
        <v>360</v>
      </c>
      <c r="OZC16" s="1073">
        <v>2.1</v>
      </c>
      <c r="OZD16" s="1075" t="s">
        <v>360</v>
      </c>
      <c r="OZE16" s="1073">
        <v>2.1</v>
      </c>
      <c r="OZF16" s="1075" t="s">
        <v>360</v>
      </c>
      <c r="OZG16" s="1073">
        <v>2.1</v>
      </c>
      <c r="OZH16" s="1075" t="s">
        <v>360</v>
      </c>
      <c r="OZI16" s="1073">
        <v>2.1</v>
      </c>
      <c r="OZJ16" s="1075" t="s">
        <v>360</v>
      </c>
      <c r="OZK16" s="1073">
        <v>2.1</v>
      </c>
      <c r="OZL16" s="1075" t="s">
        <v>360</v>
      </c>
      <c r="OZM16" s="1073">
        <v>2.1</v>
      </c>
      <c r="OZN16" s="1075" t="s">
        <v>360</v>
      </c>
      <c r="OZO16" s="1073">
        <v>2.1</v>
      </c>
      <c r="OZP16" s="1075" t="s">
        <v>360</v>
      </c>
      <c r="OZQ16" s="1073">
        <v>2.1</v>
      </c>
      <c r="OZR16" s="1075" t="s">
        <v>360</v>
      </c>
      <c r="OZS16" s="1073">
        <v>2.1</v>
      </c>
      <c r="OZT16" s="1075" t="s">
        <v>360</v>
      </c>
      <c r="OZU16" s="1073">
        <v>2.1</v>
      </c>
      <c r="OZV16" s="1075" t="s">
        <v>360</v>
      </c>
      <c r="OZW16" s="1073">
        <v>2.1</v>
      </c>
      <c r="OZX16" s="1075" t="s">
        <v>360</v>
      </c>
      <c r="OZY16" s="1073">
        <v>2.1</v>
      </c>
      <c r="OZZ16" s="1075" t="s">
        <v>360</v>
      </c>
      <c r="PAA16" s="1073">
        <v>2.1</v>
      </c>
      <c r="PAB16" s="1075" t="s">
        <v>360</v>
      </c>
      <c r="PAC16" s="1073">
        <v>2.1</v>
      </c>
      <c r="PAD16" s="1075" t="s">
        <v>360</v>
      </c>
      <c r="PAE16" s="1073">
        <v>2.1</v>
      </c>
      <c r="PAF16" s="1075" t="s">
        <v>360</v>
      </c>
      <c r="PAG16" s="1073">
        <v>2.1</v>
      </c>
      <c r="PAH16" s="1075" t="s">
        <v>360</v>
      </c>
      <c r="PAI16" s="1073">
        <v>2.1</v>
      </c>
      <c r="PAJ16" s="1075" t="s">
        <v>360</v>
      </c>
      <c r="PAK16" s="1073">
        <v>2.1</v>
      </c>
      <c r="PAL16" s="1075" t="s">
        <v>360</v>
      </c>
      <c r="PAM16" s="1073">
        <v>2.1</v>
      </c>
      <c r="PAN16" s="1075" t="s">
        <v>360</v>
      </c>
      <c r="PAO16" s="1073">
        <v>2.1</v>
      </c>
      <c r="PAP16" s="1075" t="s">
        <v>360</v>
      </c>
      <c r="PAQ16" s="1073">
        <v>2.1</v>
      </c>
      <c r="PAR16" s="1075" t="s">
        <v>360</v>
      </c>
      <c r="PAS16" s="1073">
        <v>2.1</v>
      </c>
      <c r="PAT16" s="1075" t="s">
        <v>360</v>
      </c>
      <c r="PAU16" s="1073">
        <v>2.1</v>
      </c>
      <c r="PAV16" s="1075" t="s">
        <v>360</v>
      </c>
      <c r="PAW16" s="1073">
        <v>2.1</v>
      </c>
      <c r="PAX16" s="1075" t="s">
        <v>360</v>
      </c>
      <c r="PAY16" s="1073">
        <v>2.1</v>
      </c>
      <c r="PAZ16" s="1075" t="s">
        <v>360</v>
      </c>
      <c r="PBA16" s="1073">
        <v>2.1</v>
      </c>
      <c r="PBB16" s="1075" t="s">
        <v>360</v>
      </c>
      <c r="PBC16" s="1073">
        <v>2.1</v>
      </c>
      <c r="PBD16" s="1075" t="s">
        <v>360</v>
      </c>
      <c r="PBE16" s="1073">
        <v>2.1</v>
      </c>
      <c r="PBF16" s="1075" t="s">
        <v>360</v>
      </c>
      <c r="PBG16" s="1073">
        <v>2.1</v>
      </c>
      <c r="PBH16" s="1075" t="s">
        <v>360</v>
      </c>
      <c r="PBI16" s="1073">
        <v>2.1</v>
      </c>
      <c r="PBJ16" s="1075" t="s">
        <v>360</v>
      </c>
      <c r="PBK16" s="1073">
        <v>2.1</v>
      </c>
      <c r="PBL16" s="1075" t="s">
        <v>360</v>
      </c>
      <c r="PBM16" s="1073">
        <v>2.1</v>
      </c>
      <c r="PBN16" s="1075" t="s">
        <v>360</v>
      </c>
      <c r="PBO16" s="1073">
        <v>2.1</v>
      </c>
      <c r="PBP16" s="1075" t="s">
        <v>360</v>
      </c>
      <c r="PBQ16" s="1073">
        <v>2.1</v>
      </c>
      <c r="PBR16" s="1075" t="s">
        <v>360</v>
      </c>
      <c r="PBS16" s="1073">
        <v>2.1</v>
      </c>
      <c r="PBT16" s="1075" t="s">
        <v>360</v>
      </c>
      <c r="PBU16" s="1073">
        <v>2.1</v>
      </c>
      <c r="PBV16" s="1075" t="s">
        <v>360</v>
      </c>
      <c r="PBW16" s="1073">
        <v>2.1</v>
      </c>
      <c r="PBX16" s="1075" t="s">
        <v>360</v>
      </c>
      <c r="PBY16" s="1073">
        <v>2.1</v>
      </c>
      <c r="PBZ16" s="1075" t="s">
        <v>360</v>
      </c>
      <c r="PCA16" s="1073">
        <v>2.1</v>
      </c>
      <c r="PCB16" s="1075" t="s">
        <v>360</v>
      </c>
      <c r="PCC16" s="1073">
        <v>2.1</v>
      </c>
      <c r="PCD16" s="1075" t="s">
        <v>360</v>
      </c>
      <c r="PCE16" s="1073">
        <v>2.1</v>
      </c>
      <c r="PCF16" s="1075" t="s">
        <v>360</v>
      </c>
      <c r="PCG16" s="1073">
        <v>2.1</v>
      </c>
      <c r="PCH16" s="1075" t="s">
        <v>360</v>
      </c>
      <c r="PCI16" s="1073">
        <v>2.1</v>
      </c>
      <c r="PCJ16" s="1075" t="s">
        <v>360</v>
      </c>
      <c r="PCK16" s="1073">
        <v>2.1</v>
      </c>
      <c r="PCL16" s="1075" t="s">
        <v>360</v>
      </c>
      <c r="PCM16" s="1073">
        <v>2.1</v>
      </c>
      <c r="PCN16" s="1075" t="s">
        <v>360</v>
      </c>
      <c r="PCO16" s="1073">
        <v>2.1</v>
      </c>
      <c r="PCP16" s="1075" t="s">
        <v>360</v>
      </c>
      <c r="PCQ16" s="1073">
        <v>2.1</v>
      </c>
      <c r="PCR16" s="1075" t="s">
        <v>360</v>
      </c>
      <c r="PCS16" s="1073">
        <v>2.1</v>
      </c>
      <c r="PCT16" s="1075" t="s">
        <v>360</v>
      </c>
      <c r="PCU16" s="1073">
        <v>2.1</v>
      </c>
      <c r="PCV16" s="1075" t="s">
        <v>360</v>
      </c>
      <c r="PCW16" s="1073">
        <v>2.1</v>
      </c>
      <c r="PCX16" s="1075" t="s">
        <v>360</v>
      </c>
      <c r="PCY16" s="1073">
        <v>2.1</v>
      </c>
      <c r="PCZ16" s="1075" t="s">
        <v>360</v>
      </c>
      <c r="PDA16" s="1073">
        <v>2.1</v>
      </c>
      <c r="PDB16" s="1075" t="s">
        <v>360</v>
      </c>
      <c r="PDC16" s="1073">
        <v>2.1</v>
      </c>
      <c r="PDD16" s="1075" t="s">
        <v>360</v>
      </c>
      <c r="PDE16" s="1073">
        <v>2.1</v>
      </c>
      <c r="PDF16" s="1075" t="s">
        <v>360</v>
      </c>
      <c r="PDG16" s="1073">
        <v>2.1</v>
      </c>
      <c r="PDH16" s="1075" t="s">
        <v>360</v>
      </c>
      <c r="PDI16" s="1073">
        <v>2.1</v>
      </c>
      <c r="PDJ16" s="1075" t="s">
        <v>360</v>
      </c>
      <c r="PDK16" s="1073">
        <v>2.1</v>
      </c>
      <c r="PDL16" s="1075" t="s">
        <v>360</v>
      </c>
      <c r="PDM16" s="1073">
        <v>2.1</v>
      </c>
      <c r="PDN16" s="1075" t="s">
        <v>360</v>
      </c>
      <c r="PDO16" s="1073">
        <v>2.1</v>
      </c>
      <c r="PDP16" s="1075" t="s">
        <v>360</v>
      </c>
      <c r="PDQ16" s="1073">
        <v>2.1</v>
      </c>
      <c r="PDR16" s="1075" t="s">
        <v>360</v>
      </c>
      <c r="PDS16" s="1073">
        <v>2.1</v>
      </c>
      <c r="PDT16" s="1075" t="s">
        <v>360</v>
      </c>
      <c r="PDU16" s="1073">
        <v>2.1</v>
      </c>
      <c r="PDV16" s="1075" t="s">
        <v>360</v>
      </c>
      <c r="PDW16" s="1073">
        <v>2.1</v>
      </c>
      <c r="PDX16" s="1075" t="s">
        <v>360</v>
      </c>
      <c r="PDY16" s="1073">
        <v>2.1</v>
      </c>
      <c r="PDZ16" s="1075" t="s">
        <v>360</v>
      </c>
      <c r="PEA16" s="1073">
        <v>2.1</v>
      </c>
      <c r="PEB16" s="1075" t="s">
        <v>360</v>
      </c>
      <c r="PEC16" s="1073">
        <v>2.1</v>
      </c>
      <c r="PED16" s="1075" t="s">
        <v>360</v>
      </c>
      <c r="PEE16" s="1073">
        <v>2.1</v>
      </c>
      <c r="PEF16" s="1075" t="s">
        <v>360</v>
      </c>
      <c r="PEG16" s="1073">
        <v>2.1</v>
      </c>
      <c r="PEH16" s="1075" t="s">
        <v>360</v>
      </c>
      <c r="PEI16" s="1073">
        <v>2.1</v>
      </c>
      <c r="PEJ16" s="1075" t="s">
        <v>360</v>
      </c>
      <c r="PEK16" s="1073">
        <v>2.1</v>
      </c>
      <c r="PEL16" s="1075" t="s">
        <v>360</v>
      </c>
      <c r="PEM16" s="1073">
        <v>2.1</v>
      </c>
      <c r="PEN16" s="1075" t="s">
        <v>360</v>
      </c>
      <c r="PEO16" s="1073">
        <v>2.1</v>
      </c>
      <c r="PEP16" s="1075" t="s">
        <v>360</v>
      </c>
      <c r="PEQ16" s="1073">
        <v>2.1</v>
      </c>
      <c r="PER16" s="1075" t="s">
        <v>360</v>
      </c>
      <c r="PES16" s="1073">
        <v>2.1</v>
      </c>
      <c r="PET16" s="1075" t="s">
        <v>360</v>
      </c>
      <c r="PEU16" s="1073">
        <v>2.1</v>
      </c>
      <c r="PEV16" s="1075" t="s">
        <v>360</v>
      </c>
      <c r="PEW16" s="1073">
        <v>2.1</v>
      </c>
      <c r="PEX16" s="1075" t="s">
        <v>360</v>
      </c>
      <c r="PEY16" s="1073">
        <v>2.1</v>
      </c>
      <c r="PEZ16" s="1075" t="s">
        <v>360</v>
      </c>
      <c r="PFA16" s="1073">
        <v>2.1</v>
      </c>
      <c r="PFB16" s="1075" t="s">
        <v>360</v>
      </c>
      <c r="PFC16" s="1073">
        <v>2.1</v>
      </c>
      <c r="PFD16" s="1075" t="s">
        <v>360</v>
      </c>
      <c r="PFE16" s="1073">
        <v>2.1</v>
      </c>
      <c r="PFF16" s="1075" t="s">
        <v>360</v>
      </c>
      <c r="PFG16" s="1073">
        <v>2.1</v>
      </c>
      <c r="PFH16" s="1075" t="s">
        <v>360</v>
      </c>
      <c r="PFI16" s="1073">
        <v>2.1</v>
      </c>
      <c r="PFJ16" s="1075" t="s">
        <v>360</v>
      </c>
      <c r="PFK16" s="1073">
        <v>2.1</v>
      </c>
      <c r="PFL16" s="1075" t="s">
        <v>360</v>
      </c>
      <c r="PFM16" s="1073">
        <v>2.1</v>
      </c>
      <c r="PFN16" s="1075" t="s">
        <v>360</v>
      </c>
      <c r="PFO16" s="1073">
        <v>2.1</v>
      </c>
      <c r="PFP16" s="1075" t="s">
        <v>360</v>
      </c>
      <c r="PFQ16" s="1073">
        <v>2.1</v>
      </c>
      <c r="PFR16" s="1075" t="s">
        <v>360</v>
      </c>
      <c r="PFS16" s="1073">
        <v>2.1</v>
      </c>
      <c r="PFT16" s="1075" t="s">
        <v>360</v>
      </c>
      <c r="PFU16" s="1073">
        <v>2.1</v>
      </c>
      <c r="PFV16" s="1075" t="s">
        <v>360</v>
      </c>
      <c r="PFW16" s="1073">
        <v>2.1</v>
      </c>
      <c r="PFX16" s="1075" t="s">
        <v>360</v>
      </c>
      <c r="PFY16" s="1073">
        <v>2.1</v>
      </c>
      <c r="PFZ16" s="1075" t="s">
        <v>360</v>
      </c>
      <c r="PGA16" s="1073">
        <v>2.1</v>
      </c>
      <c r="PGB16" s="1075" t="s">
        <v>360</v>
      </c>
      <c r="PGC16" s="1073">
        <v>2.1</v>
      </c>
      <c r="PGD16" s="1075" t="s">
        <v>360</v>
      </c>
      <c r="PGE16" s="1073">
        <v>2.1</v>
      </c>
      <c r="PGF16" s="1075" t="s">
        <v>360</v>
      </c>
      <c r="PGG16" s="1073">
        <v>2.1</v>
      </c>
      <c r="PGH16" s="1075" t="s">
        <v>360</v>
      </c>
      <c r="PGI16" s="1073">
        <v>2.1</v>
      </c>
      <c r="PGJ16" s="1075" t="s">
        <v>360</v>
      </c>
      <c r="PGK16" s="1073">
        <v>2.1</v>
      </c>
      <c r="PGL16" s="1075" t="s">
        <v>360</v>
      </c>
      <c r="PGM16" s="1073">
        <v>2.1</v>
      </c>
      <c r="PGN16" s="1075" t="s">
        <v>360</v>
      </c>
      <c r="PGO16" s="1073">
        <v>2.1</v>
      </c>
      <c r="PGP16" s="1075" t="s">
        <v>360</v>
      </c>
      <c r="PGQ16" s="1073">
        <v>2.1</v>
      </c>
      <c r="PGR16" s="1075" t="s">
        <v>360</v>
      </c>
      <c r="PGS16" s="1073">
        <v>2.1</v>
      </c>
      <c r="PGT16" s="1075" t="s">
        <v>360</v>
      </c>
      <c r="PGU16" s="1073">
        <v>2.1</v>
      </c>
      <c r="PGV16" s="1075" t="s">
        <v>360</v>
      </c>
      <c r="PGW16" s="1073">
        <v>2.1</v>
      </c>
      <c r="PGX16" s="1075" t="s">
        <v>360</v>
      </c>
      <c r="PGY16" s="1073">
        <v>2.1</v>
      </c>
      <c r="PGZ16" s="1075" t="s">
        <v>360</v>
      </c>
      <c r="PHA16" s="1073">
        <v>2.1</v>
      </c>
      <c r="PHB16" s="1075" t="s">
        <v>360</v>
      </c>
      <c r="PHC16" s="1073">
        <v>2.1</v>
      </c>
      <c r="PHD16" s="1075" t="s">
        <v>360</v>
      </c>
      <c r="PHE16" s="1073">
        <v>2.1</v>
      </c>
      <c r="PHF16" s="1075" t="s">
        <v>360</v>
      </c>
      <c r="PHG16" s="1073">
        <v>2.1</v>
      </c>
      <c r="PHH16" s="1075" t="s">
        <v>360</v>
      </c>
      <c r="PHI16" s="1073">
        <v>2.1</v>
      </c>
      <c r="PHJ16" s="1075" t="s">
        <v>360</v>
      </c>
      <c r="PHK16" s="1073">
        <v>2.1</v>
      </c>
      <c r="PHL16" s="1075" t="s">
        <v>360</v>
      </c>
      <c r="PHM16" s="1073">
        <v>2.1</v>
      </c>
      <c r="PHN16" s="1075" t="s">
        <v>360</v>
      </c>
      <c r="PHO16" s="1073">
        <v>2.1</v>
      </c>
      <c r="PHP16" s="1075" t="s">
        <v>360</v>
      </c>
      <c r="PHQ16" s="1073">
        <v>2.1</v>
      </c>
      <c r="PHR16" s="1075" t="s">
        <v>360</v>
      </c>
      <c r="PHS16" s="1073">
        <v>2.1</v>
      </c>
      <c r="PHT16" s="1075" t="s">
        <v>360</v>
      </c>
      <c r="PHU16" s="1073">
        <v>2.1</v>
      </c>
      <c r="PHV16" s="1075" t="s">
        <v>360</v>
      </c>
      <c r="PHW16" s="1073">
        <v>2.1</v>
      </c>
      <c r="PHX16" s="1075" t="s">
        <v>360</v>
      </c>
      <c r="PHY16" s="1073">
        <v>2.1</v>
      </c>
      <c r="PHZ16" s="1075" t="s">
        <v>360</v>
      </c>
      <c r="PIA16" s="1073">
        <v>2.1</v>
      </c>
      <c r="PIB16" s="1075" t="s">
        <v>360</v>
      </c>
      <c r="PIC16" s="1073">
        <v>2.1</v>
      </c>
      <c r="PID16" s="1075" t="s">
        <v>360</v>
      </c>
      <c r="PIE16" s="1073">
        <v>2.1</v>
      </c>
      <c r="PIF16" s="1075" t="s">
        <v>360</v>
      </c>
      <c r="PIG16" s="1073">
        <v>2.1</v>
      </c>
      <c r="PIH16" s="1075" t="s">
        <v>360</v>
      </c>
      <c r="PII16" s="1073">
        <v>2.1</v>
      </c>
      <c r="PIJ16" s="1075" t="s">
        <v>360</v>
      </c>
      <c r="PIK16" s="1073">
        <v>2.1</v>
      </c>
      <c r="PIL16" s="1075" t="s">
        <v>360</v>
      </c>
      <c r="PIM16" s="1073">
        <v>2.1</v>
      </c>
      <c r="PIN16" s="1075" t="s">
        <v>360</v>
      </c>
      <c r="PIO16" s="1073">
        <v>2.1</v>
      </c>
      <c r="PIP16" s="1075" t="s">
        <v>360</v>
      </c>
      <c r="PIQ16" s="1073">
        <v>2.1</v>
      </c>
      <c r="PIR16" s="1075" t="s">
        <v>360</v>
      </c>
      <c r="PIS16" s="1073">
        <v>2.1</v>
      </c>
      <c r="PIT16" s="1075" t="s">
        <v>360</v>
      </c>
      <c r="PIU16" s="1073">
        <v>2.1</v>
      </c>
      <c r="PIV16" s="1075" t="s">
        <v>360</v>
      </c>
      <c r="PIW16" s="1073">
        <v>2.1</v>
      </c>
      <c r="PIX16" s="1075" t="s">
        <v>360</v>
      </c>
      <c r="PIY16" s="1073">
        <v>2.1</v>
      </c>
      <c r="PIZ16" s="1075" t="s">
        <v>360</v>
      </c>
      <c r="PJA16" s="1073">
        <v>2.1</v>
      </c>
      <c r="PJB16" s="1075" t="s">
        <v>360</v>
      </c>
      <c r="PJC16" s="1073">
        <v>2.1</v>
      </c>
      <c r="PJD16" s="1075" t="s">
        <v>360</v>
      </c>
      <c r="PJE16" s="1073">
        <v>2.1</v>
      </c>
      <c r="PJF16" s="1075" t="s">
        <v>360</v>
      </c>
      <c r="PJG16" s="1073">
        <v>2.1</v>
      </c>
      <c r="PJH16" s="1075" t="s">
        <v>360</v>
      </c>
      <c r="PJI16" s="1073">
        <v>2.1</v>
      </c>
      <c r="PJJ16" s="1075" t="s">
        <v>360</v>
      </c>
      <c r="PJK16" s="1073">
        <v>2.1</v>
      </c>
      <c r="PJL16" s="1075" t="s">
        <v>360</v>
      </c>
      <c r="PJM16" s="1073">
        <v>2.1</v>
      </c>
      <c r="PJN16" s="1075" t="s">
        <v>360</v>
      </c>
      <c r="PJO16" s="1073">
        <v>2.1</v>
      </c>
      <c r="PJP16" s="1075" t="s">
        <v>360</v>
      </c>
      <c r="PJQ16" s="1073">
        <v>2.1</v>
      </c>
      <c r="PJR16" s="1075" t="s">
        <v>360</v>
      </c>
      <c r="PJS16" s="1073">
        <v>2.1</v>
      </c>
      <c r="PJT16" s="1075" t="s">
        <v>360</v>
      </c>
      <c r="PJU16" s="1073">
        <v>2.1</v>
      </c>
      <c r="PJV16" s="1075" t="s">
        <v>360</v>
      </c>
      <c r="PJW16" s="1073">
        <v>2.1</v>
      </c>
      <c r="PJX16" s="1075" t="s">
        <v>360</v>
      </c>
      <c r="PJY16" s="1073">
        <v>2.1</v>
      </c>
      <c r="PJZ16" s="1075" t="s">
        <v>360</v>
      </c>
      <c r="PKA16" s="1073">
        <v>2.1</v>
      </c>
      <c r="PKB16" s="1075" t="s">
        <v>360</v>
      </c>
      <c r="PKC16" s="1073">
        <v>2.1</v>
      </c>
      <c r="PKD16" s="1075" t="s">
        <v>360</v>
      </c>
      <c r="PKE16" s="1073">
        <v>2.1</v>
      </c>
      <c r="PKF16" s="1075" t="s">
        <v>360</v>
      </c>
      <c r="PKG16" s="1073">
        <v>2.1</v>
      </c>
      <c r="PKH16" s="1075" t="s">
        <v>360</v>
      </c>
      <c r="PKI16" s="1073">
        <v>2.1</v>
      </c>
      <c r="PKJ16" s="1075" t="s">
        <v>360</v>
      </c>
      <c r="PKK16" s="1073">
        <v>2.1</v>
      </c>
      <c r="PKL16" s="1075" t="s">
        <v>360</v>
      </c>
      <c r="PKM16" s="1073">
        <v>2.1</v>
      </c>
      <c r="PKN16" s="1075" t="s">
        <v>360</v>
      </c>
      <c r="PKO16" s="1073">
        <v>2.1</v>
      </c>
      <c r="PKP16" s="1075" t="s">
        <v>360</v>
      </c>
      <c r="PKQ16" s="1073">
        <v>2.1</v>
      </c>
      <c r="PKR16" s="1075" t="s">
        <v>360</v>
      </c>
      <c r="PKS16" s="1073">
        <v>2.1</v>
      </c>
      <c r="PKT16" s="1075" t="s">
        <v>360</v>
      </c>
      <c r="PKU16" s="1073">
        <v>2.1</v>
      </c>
      <c r="PKV16" s="1075" t="s">
        <v>360</v>
      </c>
      <c r="PKW16" s="1073">
        <v>2.1</v>
      </c>
      <c r="PKX16" s="1075" t="s">
        <v>360</v>
      </c>
      <c r="PKY16" s="1073">
        <v>2.1</v>
      </c>
      <c r="PKZ16" s="1075" t="s">
        <v>360</v>
      </c>
      <c r="PLA16" s="1073">
        <v>2.1</v>
      </c>
      <c r="PLB16" s="1075" t="s">
        <v>360</v>
      </c>
      <c r="PLC16" s="1073">
        <v>2.1</v>
      </c>
      <c r="PLD16" s="1075" t="s">
        <v>360</v>
      </c>
      <c r="PLE16" s="1073">
        <v>2.1</v>
      </c>
      <c r="PLF16" s="1075" t="s">
        <v>360</v>
      </c>
      <c r="PLG16" s="1073">
        <v>2.1</v>
      </c>
      <c r="PLH16" s="1075" t="s">
        <v>360</v>
      </c>
      <c r="PLI16" s="1073">
        <v>2.1</v>
      </c>
      <c r="PLJ16" s="1075" t="s">
        <v>360</v>
      </c>
      <c r="PLK16" s="1073">
        <v>2.1</v>
      </c>
      <c r="PLL16" s="1075" t="s">
        <v>360</v>
      </c>
      <c r="PLM16" s="1073">
        <v>2.1</v>
      </c>
      <c r="PLN16" s="1075" t="s">
        <v>360</v>
      </c>
      <c r="PLO16" s="1073">
        <v>2.1</v>
      </c>
      <c r="PLP16" s="1075" t="s">
        <v>360</v>
      </c>
      <c r="PLQ16" s="1073">
        <v>2.1</v>
      </c>
      <c r="PLR16" s="1075" t="s">
        <v>360</v>
      </c>
      <c r="PLS16" s="1073">
        <v>2.1</v>
      </c>
      <c r="PLT16" s="1075" t="s">
        <v>360</v>
      </c>
      <c r="PLU16" s="1073">
        <v>2.1</v>
      </c>
      <c r="PLV16" s="1075" t="s">
        <v>360</v>
      </c>
      <c r="PLW16" s="1073">
        <v>2.1</v>
      </c>
      <c r="PLX16" s="1075" t="s">
        <v>360</v>
      </c>
      <c r="PLY16" s="1073">
        <v>2.1</v>
      </c>
      <c r="PLZ16" s="1075" t="s">
        <v>360</v>
      </c>
      <c r="PMA16" s="1073">
        <v>2.1</v>
      </c>
      <c r="PMB16" s="1075" t="s">
        <v>360</v>
      </c>
      <c r="PMC16" s="1073">
        <v>2.1</v>
      </c>
      <c r="PMD16" s="1075" t="s">
        <v>360</v>
      </c>
      <c r="PME16" s="1073">
        <v>2.1</v>
      </c>
      <c r="PMF16" s="1075" t="s">
        <v>360</v>
      </c>
      <c r="PMG16" s="1073">
        <v>2.1</v>
      </c>
      <c r="PMH16" s="1075" t="s">
        <v>360</v>
      </c>
      <c r="PMI16" s="1073">
        <v>2.1</v>
      </c>
      <c r="PMJ16" s="1075" t="s">
        <v>360</v>
      </c>
      <c r="PMK16" s="1073">
        <v>2.1</v>
      </c>
      <c r="PML16" s="1075" t="s">
        <v>360</v>
      </c>
      <c r="PMM16" s="1073">
        <v>2.1</v>
      </c>
      <c r="PMN16" s="1075" t="s">
        <v>360</v>
      </c>
      <c r="PMO16" s="1073">
        <v>2.1</v>
      </c>
      <c r="PMP16" s="1075" t="s">
        <v>360</v>
      </c>
      <c r="PMQ16" s="1073">
        <v>2.1</v>
      </c>
      <c r="PMR16" s="1075" t="s">
        <v>360</v>
      </c>
      <c r="PMS16" s="1073">
        <v>2.1</v>
      </c>
      <c r="PMT16" s="1075" t="s">
        <v>360</v>
      </c>
      <c r="PMU16" s="1073">
        <v>2.1</v>
      </c>
      <c r="PMV16" s="1075" t="s">
        <v>360</v>
      </c>
      <c r="PMW16" s="1073">
        <v>2.1</v>
      </c>
      <c r="PMX16" s="1075" t="s">
        <v>360</v>
      </c>
      <c r="PMY16" s="1073">
        <v>2.1</v>
      </c>
      <c r="PMZ16" s="1075" t="s">
        <v>360</v>
      </c>
      <c r="PNA16" s="1073">
        <v>2.1</v>
      </c>
      <c r="PNB16" s="1075" t="s">
        <v>360</v>
      </c>
      <c r="PNC16" s="1073">
        <v>2.1</v>
      </c>
      <c r="PND16" s="1075" t="s">
        <v>360</v>
      </c>
      <c r="PNE16" s="1073">
        <v>2.1</v>
      </c>
      <c r="PNF16" s="1075" t="s">
        <v>360</v>
      </c>
      <c r="PNG16" s="1073">
        <v>2.1</v>
      </c>
      <c r="PNH16" s="1075" t="s">
        <v>360</v>
      </c>
      <c r="PNI16" s="1073">
        <v>2.1</v>
      </c>
      <c r="PNJ16" s="1075" t="s">
        <v>360</v>
      </c>
      <c r="PNK16" s="1073">
        <v>2.1</v>
      </c>
      <c r="PNL16" s="1075" t="s">
        <v>360</v>
      </c>
      <c r="PNM16" s="1073">
        <v>2.1</v>
      </c>
      <c r="PNN16" s="1075" t="s">
        <v>360</v>
      </c>
      <c r="PNO16" s="1073">
        <v>2.1</v>
      </c>
      <c r="PNP16" s="1075" t="s">
        <v>360</v>
      </c>
      <c r="PNQ16" s="1073">
        <v>2.1</v>
      </c>
      <c r="PNR16" s="1075" t="s">
        <v>360</v>
      </c>
      <c r="PNS16" s="1073">
        <v>2.1</v>
      </c>
      <c r="PNT16" s="1075" t="s">
        <v>360</v>
      </c>
      <c r="PNU16" s="1073">
        <v>2.1</v>
      </c>
      <c r="PNV16" s="1075" t="s">
        <v>360</v>
      </c>
      <c r="PNW16" s="1073">
        <v>2.1</v>
      </c>
      <c r="PNX16" s="1075" t="s">
        <v>360</v>
      </c>
      <c r="PNY16" s="1073">
        <v>2.1</v>
      </c>
      <c r="PNZ16" s="1075" t="s">
        <v>360</v>
      </c>
      <c r="POA16" s="1073">
        <v>2.1</v>
      </c>
      <c r="POB16" s="1075" t="s">
        <v>360</v>
      </c>
      <c r="POC16" s="1073">
        <v>2.1</v>
      </c>
      <c r="POD16" s="1075" t="s">
        <v>360</v>
      </c>
      <c r="POE16" s="1073">
        <v>2.1</v>
      </c>
      <c r="POF16" s="1075" t="s">
        <v>360</v>
      </c>
      <c r="POG16" s="1073">
        <v>2.1</v>
      </c>
      <c r="POH16" s="1075" t="s">
        <v>360</v>
      </c>
      <c r="POI16" s="1073">
        <v>2.1</v>
      </c>
      <c r="POJ16" s="1075" t="s">
        <v>360</v>
      </c>
      <c r="POK16" s="1073">
        <v>2.1</v>
      </c>
      <c r="POL16" s="1075" t="s">
        <v>360</v>
      </c>
      <c r="POM16" s="1073">
        <v>2.1</v>
      </c>
      <c r="PON16" s="1075" t="s">
        <v>360</v>
      </c>
      <c r="POO16" s="1073">
        <v>2.1</v>
      </c>
      <c r="POP16" s="1075" t="s">
        <v>360</v>
      </c>
      <c r="POQ16" s="1073">
        <v>2.1</v>
      </c>
      <c r="POR16" s="1075" t="s">
        <v>360</v>
      </c>
      <c r="POS16" s="1073">
        <v>2.1</v>
      </c>
      <c r="POT16" s="1075" t="s">
        <v>360</v>
      </c>
      <c r="POU16" s="1073">
        <v>2.1</v>
      </c>
      <c r="POV16" s="1075" t="s">
        <v>360</v>
      </c>
      <c r="POW16" s="1073">
        <v>2.1</v>
      </c>
      <c r="POX16" s="1075" t="s">
        <v>360</v>
      </c>
      <c r="POY16" s="1073">
        <v>2.1</v>
      </c>
      <c r="POZ16" s="1075" t="s">
        <v>360</v>
      </c>
      <c r="PPA16" s="1073">
        <v>2.1</v>
      </c>
      <c r="PPB16" s="1075" t="s">
        <v>360</v>
      </c>
      <c r="PPC16" s="1073">
        <v>2.1</v>
      </c>
      <c r="PPD16" s="1075" t="s">
        <v>360</v>
      </c>
      <c r="PPE16" s="1073">
        <v>2.1</v>
      </c>
      <c r="PPF16" s="1075" t="s">
        <v>360</v>
      </c>
      <c r="PPG16" s="1073">
        <v>2.1</v>
      </c>
      <c r="PPH16" s="1075" t="s">
        <v>360</v>
      </c>
      <c r="PPI16" s="1073">
        <v>2.1</v>
      </c>
      <c r="PPJ16" s="1075" t="s">
        <v>360</v>
      </c>
      <c r="PPK16" s="1073">
        <v>2.1</v>
      </c>
      <c r="PPL16" s="1075" t="s">
        <v>360</v>
      </c>
      <c r="PPM16" s="1073">
        <v>2.1</v>
      </c>
      <c r="PPN16" s="1075" t="s">
        <v>360</v>
      </c>
      <c r="PPO16" s="1073">
        <v>2.1</v>
      </c>
      <c r="PPP16" s="1075" t="s">
        <v>360</v>
      </c>
      <c r="PPQ16" s="1073">
        <v>2.1</v>
      </c>
      <c r="PPR16" s="1075" t="s">
        <v>360</v>
      </c>
      <c r="PPS16" s="1073">
        <v>2.1</v>
      </c>
      <c r="PPT16" s="1075" t="s">
        <v>360</v>
      </c>
      <c r="PPU16" s="1073">
        <v>2.1</v>
      </c>
      <c r="PPV16" s="1075" t="s">
        <v>360</v>
      </c>
      <c r="PPW16" s="1073">
        <v>2.1</v>
      </c>
      <c r="PPX16" s="1075" t="s">
        <v>360</v>
      </c>
      <c r="PPY16" s="1073">
        <v>2.1</v>
      </c>
      <c r="PPZ16" s="1075" t="s">
        <v>360</v>
      </c>
      <c r="PQA16" s="1073">
        <v>2.1</v>
      </c>
      <c r="PQB16" s="1075" t="s">
        <v>360</v>
      </c>
      <c r="PQC16" s="1073">
        <v>2.1</v>
      </c>
      <c r="PQD16" s="1075" t="s">
        <v>360</v>
      </c>
      <c r="PQE16" s="1073">
        <v>2.1</v>
      </c>
      <c r="PQF16" s="1075" t="s">
        <v>360</v>
      </c>
      <c r="PQG16" s="1073">
        <v>2.1</v>
      </c>
      <c r="PQH16" s="1075" t="s">
        <v>360</v>
      </c>
      <c r="PQI16" s="1073">
        <v>2.1</v>
      </c>
      <c r="PQJ16" s="1075" t="s">
        <v>360</v>
      </c>
      <c r="PQK16" s="1073">
        <v>2.1</v>
      </c>
      <c r="PQL16" s="1075" t="s">
        <v>360</v>
      </c>
      <c r="PQM16" s="1073">
        <v>2.1</v>
      </c>
      <c r="PQN16" s="1075" t="s">
        <v>360</v>
      </c>
      <c r="PQO16" s="1073">
        <v>2.1</v>
      </c>
      <c r="PQP16" s="1075" t="s">
        <v>360</v>
      </c>
      <c r="PQQ16" s="1073">
        <v>2.1</v>
      </c>
      <c r="PQR16" s="1075" t="s">
        <v>360</v>
      </c>
      <c r="PQS16" s="1073">
        <v>2.1</v>
      </c>
      <c r="PQT16" s="1075" t="s">
        <v>360</v>
      </c>
      <c r="PQU16" s="1073">
        <v>2.1</v>
      </c>
      <c r="PQV16" s="1075" t="s">
        <v>360</v>
      </c>
      <c r="PQW16" s="1073">
        <v>2.1</v>
      </c>
      <c r="PQX16" s="1075" t="s">
        <v>360</v>
      </c>
      <c r="PQY16" s="1073">
        <v>2.1</v>
      </c>
      <c r="PQZ16" s="1075" t="s">
        <v>360</v>
      </c>
      <c r="PRA16" s="1073">
        <v>2.1</v>
      </c>
      <c r="PRB16" s="1075" t="s">
        <v>360</v>
      </c>
      <c r="PRC16" s="1073">
        <v>2.1</v>
      </c>
      <c r="PRD16" s="1075" t="s">
        <v>360</v>
      </c>
      <c r="PRE16" s="1073">
        <v>2.1</v>
      </c>
      <c r="PRF16" s="1075" t="s">
        <v>360</v>
      </c>
      <c r="PRG16" s="1073">
        <v>2.1</v>
      </c>
      <c r="PRH16" s="1075" t="s">
        <v>360</v>
      </c>
      <c r="PRI16" s="1073">
        <v>2.1</v>
      </c>
      <c r="PRJ16" s="1075" t="s">
        <v>360</v>
      </c>
      <c r="PRK16" s="1073">
        <v>2.1</v>
      </c>
      <c r="PRL16" s="1075" t="s">
        <v>360</v>
      </c>
      <c r="PRM16" s="1073">
        <v>2.1</v>
      </c>
      <c r="PRN16" s="1075" t="s">
        <v>360</v>
      </c>
      <c r="PRO16" s="1073">
        <v>2.1</v>
      </c>
      <c r="PRP16" s="1075" t="s">
        <v>360</v>
      </c>
      <c r="PRQ16" s="1073">
        <v>2.1</v>
      </c>
      <c r="PRR16" s="1075" t="s">
        <v>360</v>
      </c>
      <c r="PRS16" s="1073">
        <v>2.1</v>
      </c>
      <c r="PRT16" s="1075" t="s">
        <v>360</v>
      </c>
      <c r="PRU16" s="1073">
        <v>2.1</v>
      </c>
      <c r="PRV16" s="1075" t="s">
        <v>360</v>
      </c>
      <c r="PRW16" s="1073">
        <v>2.1</v>
      </c>
      <c r="PRX16" s="1075" t="s">
        <v>360</v>
      </c>
      <c r="PRY16" s="1073">
        <v>2.1</v>
      </c>
      <c r="PRZ16" s="1075" t="s">
        <v>360</v>
      </c>
      <c r="PSA16" s="1073">
        <v>2.1</v>
      </c>
      <c r="PSB16" s="1075" t="s">
        <v>360</v>
      </c>
      <c r="PSC16" s="1073">
        <v>2.1</v>
      </c>
      <c r="PSD16" s="1075" t="s">
        <v>360</v>
      </c>
      <c r="PSE16" s="1073">
        <v>2.1</v>
      </c>
      <c r="PSF16" s="1075" t="s">
        <v>360</v>
      </c>
      <c r="PSG16" s="1073">
        <v>2.1</v>
      </c>
      <c r="PSH16" s="1075" t="s">
        <v>360</v>
      </c>
      <c r="PSI16" s="1073">
        <v>2.1</v>
      </c>
      <c r="PSJ16" s="1075" t="s">
        <v>360</v>
      </c>
      <c r="PSK16" s="1073">
        <v>2.1</v>
      </c>
      <c r="PSL16" s="1075" t="s">
        <v>360</v>
      </c>
      <c r="PSM16" s="1073">
        <v>2.1</v>
      </c>
      <c r="PSN16" s="1075" t="s">
        <v>360</v>
      </c>
      <c r="PSO16" s="1073">
        <v>2.1</v>
      </c>
      <c r="PSP16" s="1075" t="s">
        <v>360</v>
      </c>
      <c r="PSQ16" s="1073">
        <v>2.1</v>
      </c>
      <c r="PSR16" s="1075" t="s">
        <v>360</v>
      </c>
      <c r="PSS16" s="1073">
        <v>2.1</v>
      </c>
      <c r="PST16" s="1075" t="s">
        <v>360</v>
      </c>
      <c r="PSU16" s="1073">
        <v>2.1</v>
      </c>
      <c r="PSV16" s="1075" t="s">
        <v>360</v>
      </c>
      <c r="PSW16" s="1073">
        <v>2.1</v>
      </c>
      <c r="PSX16" s="1075" t="s">
        <v>360</v>
      </c>
      <c r="PSY16" s="1073">
        <v>2.1</v>
      </c>
      <c r="PSZ16" s="1075" t="s">
        <v>360</v>
      </c>
      <c r="PTA16" s="1073">
        <v>2.1</v>
      </c>
      <c r="PTB16" s="1075" t="s">
        <v>360</v>
      </c>
      <c r="PTC16" s="1073">
        <v>2.1</v>
      </c>
      <c r="PTD16" s="1075" t="s">
        <v>360</v>
      </c>
      <c r="PTE16" s="1073">
        <v>2.1</v>
      </c>
      <c r="PTF16" s="1075" t="s">
        <v>360</v>
      </c>
      <c r="PTG16" s="1073">
        <v>2.1</v>
      </c>
      <c r="PTH16" s="1075" t="s">
        <v>360</v>
      </c>
      <c r="PTI16" s="1073">
        <v>2.1</v>
      </c>
      <c r="PTJ16" s="1075" t="s">
        <v>360</v>
      </c>
      <c r="PTK16" s="1073">
        <v>2.1</v>
      </c>
      <c r="PTL16" s="1075" t="s">
        <v>360</v>
      </c>
      <c r="PTM16" s="1073">
        <v>2.1</v>
      </c>
      <c r="PTN16" s="1075" t="s">
        <v>360</v>
      </c>
      <c r="PTO16" s="1073">
        <v>2.1</v>
      </c>
      <c r="PTP16" s="1075" t="s">
        <v>360</v>
      </c>
      <c r="PTQ16" s="1073">
        <v>2.1</v>
      </c>
      <c r="PTR16" s="1075" t="s">
        <v>360</v>
      </c>
      <c r="PTS16" s="1073">
        <v>2.1</v>
      </c>
      <c r="PTT16" s="1075" t="s">
        <v>360</v>
      </c>
      <c r="PTU16" s="1073">
        <v>2.1</v>
      </c>
      <c r="PTV16" s="1075" t="s">
        <v>360</v>
      </c>
      <c r="PTW16" s="1073">
        <v>2.1</v>
      </c>
      <c r="PTX16" s="1075" t="s">
        <v>360</v>
      </c>
      <c r="PTY16" s="1073">
        <v>2.1</v>
      </c>
      <c r="PTZ16" s="1075" t="s">
        <v>360</v>
      </c>
      <c r="PUA16" s="1073">
        <v>2.1</v>
      </c>
      <c r="PUB16" s="1075" t="s">
        <v>360</v>
      </c>
      <c r="PUC16" s="1073">
        <v>2.1</v>
      </c>
      <c r="PUD16" s="1075" t="s">
        <v>360</v>
      </c>
      <c r="PUE16" s="1073">
        <v>2.1</v>
      </c>
      <c r="PUF16" s="1075" t="s">
        <v>360</v>
      </c>
      <c r="PUG16" s="1073">
        <v>2.1</v>
      </c>
      <c r="PUH16" s="1075" t="s">
        <v>360</v>
      </c>
      <c r="PUI16" s="1073">
        <v>2.1</v>
      </c>
      <c r="PUJ16" s="1075" t="s">
        <v>360</v>
      </c>
      <c r="PUK16" s="1073">
        <v>2.1</v>
      </c>
      <c r="PUL16" s="1075" t="s">
        <v>360</v>
      </c>
      <c r="PUM16" s="1073">
        <v>2.1</v>
      </c>
      <c r="PUN16" s="1075" t="s">
        <v>360</v>
      </c>
      <c r="PUO16" s="1073">
        <v>2.1</v>
      </c>
      <c r="PUP16" s="1075" t="s">
        <v>360</v>
      </c>
      <c r="PUQ16" s="1073">
        <v>2.1</v>
      </c>
      <c r="PUR16" s="1075" t="s">
        <v>360</v>
      </c>
      <c r="PUS16" s="1073">
        <v>2.1</v>
      </c>
      <c r="PUT16" s="1075" t="s">
        <v>360</v>
      </c>
      <c r="PUU16" s="1073">
        <v>2.1</v>
      </c>
      <c r="PUV16" s="1075" t="s">
        <v>360</v>
      </c>
      <c r="PUW16" s="1073">
        <v>2.1</v>
      </c>
      <c r="PUX16" s="1075" t="s">
        <v>360</v>
      </c>
      <c r="PUY16" s="1073">
        <v>2.1</v>
      </c>
      <c r="PUZ16" s="1075" t="s">
        <v>360</v>
      </c>
      <c r="PVA16" s="1073">
        <v>2.1</v>
      </c>
      <c r="PVB16" s="1075" t="s">
        <v>360</v>
      </c>
      <c r="PVC16" s="1073">
        <v>2.1</v>
      </c>
      <c r="PVD16" s="1075" t="s">
        <v>360</v>
      </c>
      <c r="PVE16" s="1073">
        <v>2.1</v>
      </c>
      <c r="PVF16" s="1075" t="s">
        <v>360</v>
      </c>
      <c r="PVG16" s="1073">
        <v>2.1</v>
      </c>
      <c r="PVH16" s="1075" t="s">
        <v>360</v>
      </c>
      <c r="PVI16" s="1073">
        <v>2.1</v>
      </c>
      <c r="PVJ16" s="1075" t="s">
        <v>360</v>
      </c>
      <c r="PVK16" s="1073">
        <v>2.1</v>
      </c>
      <c r="PVL16" s="1075" t="s">
        <v>360</v>
      </c>
      <c r="PVM16" s="1073">
        <v>2.1</v>
      </c>
      <c r="PVN16" s="1075" t="s">
        <v>360</v>
      </c>
      <c r="PVO16" s="1073">
        <v>2.1</v>
      </c>
      <c r="PVP16" s="1075" t="s">
        <v>360</v>
      </c>
      <c r="PVQ16" s="1073">
        <v>2.1</v>
      </c>
      <c r="PVR16" s="1075" t="s">
        <v>360</v>
      </c>
      <c r="PVS16" s="1073">
        <v>2.1</v>
      </c>
      <c r="PVT16" s="1075" t="s">
        <v>360</v>
      </c>
      <c r="PVU16" s="1073">
        <v>2.1</v>
      </c>
      <c r="PVV16" s="1075" t="s">
        <v>360</v>
      </c>
      <c r="PVW16" s="1073">
        <v>2.1</v>
      </c>
      <c r="PVX16" s="1075" t="s">
        <v>360</v>
      </c>
      <c r="PVY16" s="1073">
        <v>2.1</v>
      </c>
      <c r="PVZ16" s="1075" t="s">
        <v>360</v>
      </c>
      <c r="PWA16" s="1073">
        <v>2.1</v>
      </c>
      <c r="PWB16" s="1075" t="s">
        <v>360</v>
      </c>
      <c r="PWC16" s="1073">
        <v>2.1</v>
      </c>
      <c r="PWD16" s="1075" t="s">
        <v>360</v>
      </c>
      <c r="PWE16" s="1073">
        <v>2.1</v>
      </c>
      <c r="PWF16" s="1075" t="s">
        <v>360</v>
      </c>
      <c r="PWG16" s="1073">
        <v>2.1</v>
      </c>
      <c r="PWH16" s="1075" t="s">
        <v>360</v>
      </c>
      <c r="PWI16" s="1073">
        <v>2.1</v>
      </c>
      <c r="PWJ16" s="1075" t="s">
        <v>360</v>
      </c>
      <c r="PWK16" s="1073">
        <v>2.1</v>
      </c>
      <c r="PWL16" s="1075" t="s">
        <v>360</v>
      </c>
      <c r="PWM16" s="1073">
        <v>2.1</v>
      </c>
      <c r="PWN16" s="1075" t="s">
        <v>360</v>
      </c>
      <c r="PWO16" s="1073">
        <v>2.1</v>
      </c>
      <c r="PWP16" s="1075" t="s">
        <v>360</v>
      </c>
      <c r="PWQ16" s="1073">
        <v>2.1</v>
      </c>
      <c r="PWR16" s="1075" t="s">
        <v>360</v>
      </c>
      <c r="PWS16" s="1073">
        <v>2.1</v>
      </c>
      <c r="PWT16" s="1075" t="s">
        <v>360</v>
      </c>
      <c r="PWU16" s="1073">
        <v>2.1</v>
      </c>
      <c r="PWV16" s="1075" t="s">
        <v>360</v>
      </c>
      <c r="PWW16" s="1073">
        <v>2.1</v>
      </c>
      <c r="PWX16" s="1075" t="s">
        <v>360</v>
      </c>
      <c r="PWY16" s="1073">
        <v>2.1</v>
      </c>
      <c r="PWZ16" s="1075" t="s">
        <v>360</v>
      </c>
      <c r="PXA16" s="1073">
        <v>2.1</v>
      </c>
      <c r="PXB16" s="1075" t="s">
        <v>360</v>
      </c>
      <c r="PXC16" s="1073">
        <v>2.1</v>
      </c>
      <c r="PXD16" s="1075" t="s">
        <v>360</v>
      </c>
      <c r="PXE16" s="1073">
        <v>2.1</v>
      </c>
      <c r="PXF16" s="1075" t="s">
        <v>360</v>
      </c>
      <c r="PXG16" s="1073">
        <v>2.1</v>
      </c>
      <c r="PXH16" s="1075" t="s">
        <v>360</v>
      </c>
      <c r="PXI16" s="1073">
        <v>2.1</v>
      </c>
      <c r="PXJ16" s="1075" t="s">
        <v>360</v>
      </c>
      <c r="PXK16" s="1073">
        <v>2.1</v>
      </c>
      <c r="PXL16" s="1075" t="s">
        <v>360</v>
      </c>
      <c r="PXM16" s="1073">
        <v>2.1</v>
      </c>
      <c r="PXN16" s="1075" t="s">
        <v>360</v>
      </c>
      <c r="PXO16" s="1073">
        <v>2.1</v>
      </c>
      <c r="PXP16" s="1075" t="s">
        <v>360</v>
      </c>
      <c r="PXQ16" s="1073">
        <v>2.1</v>
      </c>
      <c r="PXR16" s="1075" t="s">
        <v>360</v>
      </c>
      <c r="PXS16" s="1073">
        <v>2.1</v>
      </c>
      <c r="PXT16" s="1075" t="s">
        <v>360</v>
      </c>
      <c r="PXU16" s="1073">
        <v>2.1</v>
      </c>
      <c r="PXV16" s="1075" t="s">
        <v>360</v>
      </c>
      <c r="PXW16" s="1073">
        <v>2.1</v>
      </c>
      <c r="PXX16" s="1075" t="s">
        <v>360</v>
      </c>
      <c r="PXY16" s="1073">
        <v>2.1</v>
      </c>
      <c r="PXZ16" s="1075" t="s">
        <v>360</v>
      </c>
      <c r="PYA16" s="1073">
        <v>2.1</v>
      </c>
      <c r="PYB16" s="1075" t="s">
        <v>360</v>
      </c>
      <c r="PYC16" s="1073">
        <v>2.1</v>
      </c>
      <c r="PYD16" s="1075" t="s">
        <v>360</v>
      </c>
      <c r="PYE16" s="1073">
        <v>2.1</v>
      </c>
      <c r="PYF16" s="1075" t="s">
        <v>360</v>
      </c>
      <c r="PYG16" s="1073">
        <v>2.1</v>
      </c>
      <c r="PYH16" s="1075" t="s">
        <v>360</v>
      </c>
      <c r="PYI16" s="1073">
        <v>2.1</v>
      </c>
      <c r="PYJ16" s="1075" t="s">
        <v>360</v>
      </c>
      <c r="PYK16" s="1073">
        <v>2.1</v>
      </c>
      <c r="PYL16" s="1075" t="s">
        <v>360</v>
      </c>
      <c r="PYM16" s="1073">
        <v>2.1</v>
      </c>
      <c r="PYN16" s="1075" t="s">
        <v>360</v>
      </c>
      <c r="PYO16" s="1073">
        <v>2.1</v>
      </c>
      <c r="PYP16" s="1075" t="s">
        <v>360</v>
      </c>
      <c r="PYQ16" s="1073">
        <v>2.1</v>
      </c>
      <c r="PYR16" s="1075" t="s">
        <v>360</v>
      </c>
      <c r="PYS16" s="1073">
        <v>2.1</v>
      </c>
      <c r="PYT16" s="1075" t="s">
        <v>360</v>
      </c>
      <c r="PYU16" s="1073">
        <v>2.1</v>
      </c>
      <c r="PYV16" s="1075" t="s">
        <v>360</v>
      </c>
      <c r="PYW16" s="1073">
        <v>2.1</v>
      </c>
      <c r="PYX16" s="1075" t="s">
        <v>360</v>
      </c>
      <c r="PYY16" s="1073">
        <v>2.1</v>
      </c>
      <c r="PYZ16" s="1075" t="s">
        <v>360</v>
      </c>
      <c r="PZA16" s="1073">
        <v>2.1</v>
      </c>
      <c r="PZB16" s="1075" t="s">
        <v>360</v>
      </c>
      <c r="PZC16" s="1073">
        <v>2.1</v>
      </c>
      <c r="PZD16" s="1075" t="s">
        <v>360</v>
      </c>
      <c r="PZE16" s="1073">
        <v>2.1</v>
      </c>
      <c r="PZF16" s="1075" t="s">
        <v>360</v>
      </c>
      <c r="PZG16" s="1073">
        <v>2.1</v>
      </c>
      <c r="PZH16" s="1075" t="s">
        <v>360</v>
      </c>
      <c r="PZI16" s="1073">
        <v>2.1</v>
      </c>
      <c r="PZJ16" s="1075" t="s">
        <v>360</v>
      </c>
      <c r="PZK16" s="1073">
        <v>2.1</v>
      </c>
      <c r="PZL16" s="1075" t="s">
        <v>360</v>
      </c>
      <c r="PZM16" s="1073">
        <v>2.1</v>
      </c>
      <c r="PZN16" s="1075" t="s">
        <v>360</v>
      </c>
      <c r="PZO16" s="1073">
        <v>2.1</v>
      </c>
      <c r="PZP16" s="1075" t="s">
        <v>360</v>
      </c>
      <c r="PZQ16" s="1073">
        <v>2.1</v>
      </c>
      <c r="PZR16" s="1075" t="s">
        <v>360</v>
      </c>
      <c r="PZS16" s="1073">
        <v>2.1</v>
      </c>
      <c r="PZT16" s="1075" t="s">
        <v>360</v>
      </c>
      <c r="PZU16" s="1073">
        <v>2.1</v>
      </c>
      <c r="PZV16" s="1075" t="s">
        <v>360</v>
      </c>
      <c r="PZW16" s="1073">
        <v>2.1</v>
      </c>
      <c r="PZX16" s="1075" t="s">
        <v>360</v>
      </c>
      <c r="PZY16" s="1073">
        <v>2.1</v>
      </c>
      <c r="PZZ16" s="1075" t="s">
        <v>360</v>
      </c>
      <c r="QAA16" s="1073">
        <v>2.1</v>
      </c>
      <c r="QAB16" s="1075" t="s">
        <v>360</v>
      </c>
      <c r="QAC16" s="1073">
        <v>2.1</v>
      </c>
      <c r="QAD16" s="1075" t="s">
        <v>360</v>
      </c>
      <c r="QAE16" s="1073">
        <v>2.1</v>
      </c>
      <c r="QAF16" s="1075" t="s">
        <v>360</v>
      </c>
      <c r="QAG16" s="1073">
        <v>2.1</v>
      </c>
      <c r="QAH16" s="1075" t="s">
        <v>360</v>
      </c>
      <c r="QAI16" s="1073">
        <v>2.1</v>
      </c>
      <c r="QAJ16" s="1075" t="s">
        <v>360</v>
      </c>
      <c r="QAK16" s="1073">
        <v>2.1</v>
      </c>
      <c r="QAL16" s="1075" t="s">
        <v>360</v>
      </c>
      <c r="QAM16" s="1073">
        <v>2.1</v>
      </c>
      <c r="QAN16" s="1075" t="s">
        <v>360</v>
      </c>
      <c r="QAO16" s="1073">
        <v>2.1</v>
      </c>
      <c r="QAP16" s="1075" t="s">
        <v>360</v>
      </c>
      <c r="QAQ16" s="1073">
        <v>2.1</v>
      </c>
      <c r="QAR16" s="1075" t="s">
        <v>360</v>
      </c>
      <c r="QAS16" s="1073">
        <v>2.1</v>
      </c>
      <c r="QAT16" s="1075" t="s">
        <v>360</v>
      </c>
      <c r="QAU16" s="1073">
        <v>2.1</v>
      </c>
      <c r="QAV16" s="1075" t="s">
        <v>360</v>
      </c>
      <c r="QAW16" s="1073">
        <v>2.1</v>
      </c>
      <c r="QAX16" s="1075" t="s">
        <v>360</v>
      </c>
      <c r="QAY16" s="1073">
        <v>2.1</v>
      </c>
      <c r="QAZ16" s="1075" t="s">
        <v>360</v>
      </c>
      <c r="QBA16" s="1073">
        <v>2.1</v>
      </c>
      <c r="QBB16" s="1075" t="s">
        <v>360</v>
      </c>
      <c r="QBC16" s="1073">
        <v>2.1</v>
      </c>
      <c r="QBD16" s="1075" t="s">
        <v>360</v>
      </c>
      <c r="QBE16" s="1073">
        <v>2.1</v>
      </c>
      <c r="QBF16" s="1075" t="s">
        <v>360</v>
      </c>
      <c r="QBG16" s="1073">
        <v>2.1</v>
      </c>
      <c r="QBH16" s="1075" t="s">
        <v>360</v>
      </c>
      <c r="QBI16" s="1073">
        <v>2.1</v>
      </c>
      <c r="QBJ16" s="1075" t="s">
        <v>360</v>
      </c>
      <c r="QBK16" s="1073">
        <v>2.1</v>
      </c>
      <c r="QBL16" s="1075" t="s">
        <v>360</v>
      </c>
      <c r="QBM16" s="1073">
        <v>2.1</v>
      </c>
      <c r="QBN16" s="1075" t="s">
        <v>360</v>
      </c>
      <c r="QBO16" s="1073">
        <v>2.1</v>
      </c>
      <c r="QBP16" s="1075" t="s">
        <v>360</v>
      </c>
      <c r="QBQ16" s="1073">
        <v>2.1</v>
      </c>
      <c r="QBR16" s="1075" t="s">
        <v>360</v>
      </c>
      <c r="QBS16" s="1073">
        <v>2.1</v>
      </c>
      <c r="QBT16" s="1075" t="s">
        <v>360</v>
      </c>
      <c r="QBU16" s="1073">
        <v>2.1</v>
      </c>
      <c r="QBV16" s="1075" t="s">
        <v>360</v>
      </c>
      <c r="QBW16" s="1073">
        <v>2.1</v>
      </c>
      <c r="QBX16" s="1075" t="s">
        <v>360</v>
      </c>
      <c r="QBY16" s="1073">
        <v>2.1</v>
      </c>
      <c r="QBZ16" s="1075" t="s">
        <v>360</v>
      </c>
      <c r="QCA16" s="1073">
        <v>2.1</v>
      </c>
      <c r="QCB16" s="1075" t="s">
        <v>360</v>
      </c>
      <c r="QCC16" s="1073">
        <v>2.1</v>
      </c>
      <c r="QCD16" s="1075" t="s">
        <v>360</v>
      </c>
      <c r="QCE16" s="1073">
        <v>2.1</v>
      </c>
      <c r="QCF16" s="1075" t="s">
        <v>360</v>
      </c>
      <c r="QCG16" s="1073">
        <v>2.1</v>
      </c>
      <c r="QCH16" s="1075" t="s">
        <v>360</v>
      </c>
      <c r="QCI16" s="1073">
        <v>2.1</v>
      </c>
      <c r="QCJ16" s="1075" t="s">
        <v>360</v>
      </c>
      <c r="QCK16" s="1073">
        <v>2.1</v>
      </c>
      <c r="QCL16" s="1075" t="s">
        <v>360</v>
      </c>
      <c r="QCM16" s="1073">
        <v>2.1</v>
      </c>
      <c r="QCN16" s="1075" t="s">
        <v>360</v>
      </c>
      <c r="QCO16" s="1073">
        <v>2.1</v>
      </c>
      <c r="QCP16" s="1075" t="s">
        <v>360</v>
      </c>
      <c r="QCQ16" s="1073">
        <v>2.1</v>
      </c>
      <c r="QCR16" s="1075" t="s">
        <v>360</v>
      </c>
      <c r="QCS16" s="1073">
        <v>2.1</v>
      </c>
      <c r="QCT16" s="1075" t="s">
        <v>360</v>
      </c>
      <c r="QCU16" s="1073">
        <v>2.1</v>
      </c>
      <c r="QCV16" s="1075" t="s">
        <v>360</v>
      </c>
      <c r="QCW16" s="1073">
        <v>2.1</v>
      </c>
      <c r="QCX16" s="1075" t="s">
        <v>360</v>
      </c>
      <c r="QCY16" s="1073">
        <v>2.1</v>
      </c>
      <c r="QCZ16" s="1075" t="s">
        <v>360</v>
      </c>
      <c r="QDA16" s="1073">
        <v>2.1</v>
      </c>
      <c r="QDB16" s="1075" t="s">
        <v>360</v>
      </c>
      <c r="QDC16" s="1073">
        <v>2.1</v>
      </c>
      <c r="QDD16" s="1075" t="s">
        <v>360</v>
      </c>
      <c r="QDE16" s="1073">
        <v>2.1</v>
      </c>
      <c r="QDF16" s="1075" t="s">
        <v>360</v>
      </c>
      <c r="QDG16" s="1073">
        <v>2.1</v>
      </c>
      <c r="QDH16" s="1075" t="s">
        <v>360</v>
      </c>
      <c r="QDI16" s="1073">
        <v>2.1</v>
      </c>
      <c r="QDJ16" s="1075" t="s">
        <v>360</v>
      </c>
      <c r="QDK16" s="1073">
        <v>2.1</v>
      </c>
      <c r="QDL16" s="1075" t="s">
        <v>360</v>
      </c>
      <c r="QDM16" s="1073">
        <v>2.1</v>
      </c>
      <c r="QDN16" s="1075" t="s">
        <v>360</v>
      </c>
      <c r="QDO16" s="1073">
        <v>2.1</v>
      </c>
      <c r="QDP16" s="1075" t="s">
        <v>360</v>
      </c>
      <c r="QDQ16" s="1073">
        <v>2.1</v>
      </c>
      <c r="QDR16" s="1075" t="s">
        <v>360</v>
      </c>
      <c r="QDS16" s="1073">
        <v>2.1</v>
      </c>
      <c r="QDT16" s="1075" t="s">
        <v>360</v>
      </c>
      <c r="QDU16" s="1073">
        <v>2.1</v>
      </c>
      <c r="QDV16" s="1075" t="s">
        <v>360</v>
      </c>
      <c r="QDW16" s="1073">
        <v>2.1</v>
      </c>
      <c r="QDX16" s="1075" t="s">
        <v>360</v>
      </c>
      <c r="QDY16" s="1073">
        <v>2.1</v>
      </c>
      <c r="QDZ16" s="1075" t="s">
        <v>360</v>
      </c>
      <c r="QEA16" s="1073">
        <v>2.1</v>
      </c>
      <c r="QEB16" s="1075" t="s">
        <v>360</v>
      </c>
      <c r="QEC16" s="1073">
        <v>2.1</v>
      </c>
      <c r="QED16" s="1075" t="s">
        <v>360</v>
      </c>
      <c r="QEE16" s="1073">
        <v>2.1</v>
      </c>
      <c r="QEF16" s="1075" t="s">
        <v>360</v>
      </c>
      <c r="QEG16" s="1073">
        <v>2.1</v>
      </c>
      <c r="QEH16" s="1075" t="s">
        <v>360</v>
      </c>
      <c r="QEI16" s="1073">
        <v>2.1</v>
      </c>
      <c r="QEJ16" s="1075" t="s">
        <v>360</v>
      </c>
      <c r="QEK16" s="1073">
        <v>2.1</v>
      </c>
      <c r="QEL16" s="1075" t="s">
        <v>360</v>
      </c>
      <c r="QEM16" s="1073">
        <v>2.1</v>
      </c>
      <c r="QEN16" s="1075" t="s">
        <v>360</v>
      </c>
      <c r="QEO16" s="1073">
        <v>2.1</v>
      </c>
      <c r="QEP16" s="1075" t="s">
        <v>360</v>
      </c>
      <c r="QEQ16" s="1073">
        <v>2.1</v>
      </c>
      <c r="QER16" s="1075" t="s">
        <v>360</v>
      </c>
      <c r="QES16" s="1073">
        <v>2.1</v>
      </c>
      <c r="QET16" s="1075" t="s">
        <v>360</v>
      </c>
      <c r="QEU16" s="1073">
        <v>2.1</v>
      </c>
      <c r="QEV16" s="1075" t="s">
        <v>360</v>
      </c>
      <c r="QEW16" s="1073">
        <v>2.1</v>
      </c>
      <c r="QEX16" s="1075" t="s">
        <v>360</v>
      </c>
      <c r="QEY16" s="1073">
        <v>2.1</v>
      </c>
      <c r="QEZ16" s="1075" t="s">
        <v>360</v>
      </c>
      <c r="QFA16" s="1073">
        <v>2.1</v>
      </c>
      <c r="QFB16" s="1075" t="s">
        <v>360</v>
      </c>
      <c r="QFC16" s="1073">
        <v>2.1</v>
      </c>
      <c r="QFD16" s="1075" t="s">
        <v>360</v>
      </c>
      <c r="QFE16" s="1073">
        <v>2.1</v>
      </c>
      <c r="QFF16" s="1075" t="s">
        <v>360</v>
      </c>
      <c r="QFG16" s="1073">
        <v>2.1</v>
      </c>
      <c r="QFH16" s="1075" t="s">
        <v>360</v>
      </c>
      <c r="QFI16" s="1073">
        <v>2.1</v>
      </c>
      <c r="QFJ16" s="1075" t="s">
        <v>360</v>
      </c>
      <c r="QFK16" s="1073">
        <v>2.1</v>
      </c>
      <c r="QFL16" s="1075" t="s">
        <v>360</v>
      </c>
      <c r="QFM16" s="1073">
        <v>2.1</v>
      </c>
      <c r="QFN16" s="1075" t="s">
        <v>360</v>
      </c>
      <c r="QFO16" s="1073">
        <v>2.1</v>
      </c>
      <c r="QFP16" s="1075" t="s">
        <v>360</v>
      </c>
      <c r="QFQ16" s="1073">
        <v>2.1</v>
      </c>
      <c r="QFR16" s="1075" t="s">
        <v>360</v>
      </c>
      <c r="QFS16" s="1073">
        <v>2.1</v>
      </c>
      <c r="QFT16" s="1075" t="s">
        <v>360</v>
      </c>
      <c r="QFU16" s="1073">
        <v>2.1</v>
      </c>
      <c r="QFV16" s="1075" t="s">
        <v>360</v>
      </c>
      <c r="QFW16" s="1073">
        <v>2.1</v>
      </c>
      <c r="QFX16" s="1075" t="s">
        <v>360</v>
      </c>
      <c r="QFY16" s="1073">
        <v>2.1</v>
      </c>
      <c r="QFZ16" s="1075" t="s">
        <v>360</v>
      </c>
      <c r="QGA16" s="1073">
        <v>2.1</v>
      </c>
      <c r="QGB16" s="1075" t="s">
        <v>360</v>
      </c>
      <c r="QGC16" s="1073">
        <v>2.1</v>
      </c>
      <c r="QGD16" s="1075" t="s">
        <v>360</v>
      </c>
      <c r="QGE16" s="1073">
        <v>2.1</v>
      </c>
      <c r="QGF16" s="1075" t="s">
        <v>360</v>
      </c>
      <c r="QGG16" s="1073">
        <v>2.1</v>
      </c>
      <c r="QGH16" s="1075" t="s">
        <v>360</v>
      </c>
      <c r="QGI16" s="1073">
        <v>2.1</v>
      </c>
      <c r="QGJ16" s="1075" t="s">
        <v>360</v>
      </c>
      <c r="QGK16" s="1073">
        <v>2.1</v>
      </c>
      <c r="QGL16" s="1075" t="s">
        <v>360</v>
      </c>
      <c r="QGM16" s="1073">
        <v>2.1</v>
      </c>
      <c r="QGN16" s="1075" t="s">
        <v>360</v>
      </c>
      <c r="QGO16" s="1073">
        <v>2.1</v>
      </c>
      <c r="QGP16" s="1075" t="s">
        <v>360</v>
      </c>
      <c r="QGQ16" s="1073">
        <v>2.1</v>
      </c>
      <c r="QGR16" s="1075" t="s">
        <v>360</v>
      </c>
      <c r="QGS16" s="1073">
        <v>2.1</v>
      </c>
      <c r="QGT16" s="1075" t="s">
        <v>360</v>
      </c>
      <c r="QGU16" s="1073">
        <v>2.1</v>
      </c>
      <c r="QGV16" s="1075" t="s">
        <v>360</v>
      </c>
      <c r="QGW16" s="1073">
        <v>2.1</v>
      </c>
      <c r="QGX16" s="1075" t="s">
        <v>360</v>
      </c>
      <c r="QGY16" s="1073">
        <v>2.1</v>
      </c>
      <c r="QGZ16" s="1075" t="s">
        <v>360</v>
      </c>
      <c r="QHA16" s="1073">
        <v>2.1</v>
      </c>
      <c r="QHB16" s="1075" t="s">
        <v>360</v>
      </c>
      <c r="QHC16" s="1073">
        <v>2.1</v>
      </c>
      <c r="QHD16" s="1075" t="s">
        <v>360</v>
      </c>
      <c r="QHE16" s="1073">
        <v>2.1</v>
      </c>
      <c r="QHF16" s="1075" t="s">
        <v>360</v>
      </c>
      <c r="QHG16" s="1073">
        <v>2.1</v>
      </c>
      <c r="QHH16" s="1075" t="s">
        <v>360</v>
      </c>
      <c r="QHI16" s="1073">
        <v>2.1</v>
      </c>
      <c r="QHJ16" s="1075" t="s">
        <v>360</v>
      </c>
      <c r="QHK16" s="1073">
        <v>2.1</v>
      </c>
      <c r="QHL16" s="1075" t="s">
        <v>360</v>
      </c>
      <c r="QHM16" s="1073">
        <v>2.1</v>
      </c>
      <c r="QHN16" s="1075" t="s">
        <v>360</v>
      </c>
      <c r="QHO16" s="1073">
        <v>2.1</v>
      </c>
      <c r="QHP16" s="1075" t="s">
        <v>360</v>
      </c>
      <c r="QHQ16" s="1073">
        <v>2.1</v>
      </c>
      <c r="QHR16" s="1075" t="s">
        <v>360</v>
      </c>
      <c r="QHS16" s="1073">
        <v>2.1</v>
      </c>
      <c r="QHT16" s="1075" t="s">
        <v>360</v>
      </c>
      <c r="QHU16" s="1073">
        <v>2.1</v>
      </c>
      <c r="QHV16" s="1075" t="s">
        <v>360</v>
      </c>
      <c r="QHW16" s="1073">
        <v>2.1</v>
      </c>
      <c r="QHX16" s="1075" t="s">
        <v>360</v>
      </c>
      <c r="QHY16" s="1073">
        <v>2.1</v>
      </c>
      <c r="QHZ16" s="1075" t="s">
        <v>360</v>
      </c>
      <c r="QIA16" s="1073">
        <v>2.1</v>
      </c>
      <c r="QIB16" s="1075" t="s">
        <v>360</v>
      </c>
      <c r="QIC16" s="1073">
        <v>2.1</v>
      </c>
      <c r="QID16" s="1075" t="s">
        <v>360</v>
      </c>
      <c r="QIE16" s="1073">
        <v>2.1</v>
      </c>
      <c r="QIF16" s="1075" t="s">
        <v>360</v>
      </c>
      <c r="QIG16" s="1073">
        <v>2.1</v>
      </c>
      <c r="QIH16" s="1075" t="s">
        <v>360</v>
      </c>
      <c r="QII16" s="1073">
        <v>2.1</v>
      </c>
      <c r="QIJ16" s="1075" t="s">
        <v>360</v>
      </c>
      <c r="QIK16" s="1073">
        <v>2.1</v>
      </c>
      <c r="QIL16" s="1075" t="s">
        <v>360</v>
      </c>
      <c r="QIM16" s="1073">
        <v>2.1</v>
      </c>
      <c r="QIN16" s="1075" t="s">
        <v>360</v>
      </c>
      <c r="QIO16" s="1073">
        <v>2.1</v>
      </c>
      <c r="QIP16" s="1075" t="s">
        <v>360</v>
      </c>
      <c r="QIQ16" s="1073">
        <v>2.1</v>
      </c>
      <c r="QIR16" s="1075" t="s">
        <v>360</v>
      </c>
      <c r="QIS16" s="1073">
        <v>2.1</v>
      </c>
      <c r="QIT16" s="1075" t="s">
        <v>360</v>
      </c>
      <c r="QIU16" s="1073">
        <v>2.1</v>
      </c>
      <c r="QIV16" s="1075" t="s">
        <v>360</v>
      </c>
      <c r="QIW16" s="1073">
        <v>2.1</v>
      </c>
      <c r="QIX16" s="1075" t="s">
        <v>360</v>
      </c>
      <c r="QIY16" s="1073">
        <v>2.1</v>
      </c>
      <c r="QIZ16" s="1075" t="s">
        <v>360</v>
      </c>
      <c r="QJA16" s="1073">
        <v>2.1</v>
      </c>
      <c r="QJB16" s="1075" t="s">
        <v>360</v>
      </c>
      <c r="QJC16" s="1073">
        <v>2.1</v>
      </c>
      <c r="QJD16" s="1075" t="s">
        <v>360</v>
      </c>
      <c r="QJE16" s="1073">
        <v>2.1</v>
      </c>
      <c r="QJF16" s="1075" t="s">
        <v>360</v>
      </c>
      <c r="QJG16" s="1073">
        <v>2.1</v>
      </c>
      <c r="QJH16" s="1075" t="s">
        <v>360</v>
      </c>
      <c r="QJI16" s="1073">
        <v>2.1</v>
      </c>
      <c r="QJJ16" s="1075" t="s">
        <v>360</v>
      </c>
      <c r="QJK16" s="1073">
        <v>2.1</v>
      </c>
      <c r="QJL16" s="1075" t="s">
        <v>360</v>
      </c>
      <c r="QJM16" s="1073">
        <v>2.1</v>
      </c>
      <c r="QJN16" s="1075" t="s">
        <v>360</v>
      </c>
      <c r="QJO16" s="1073">
        <v>2.1</v>
      </c>
      <c r="QJP16" s="1075" t="s">
        <v>360</v>
      </c>
      <c r="QJQ16" s="1073">
        <v>2.1</v>
      </c>
      <c r="QJR16" s="1075" t="s">
        <v>360</v>
      </c>
      <c r="QJS16" s="1073">
        <v>2.1</v>
      </c>
      <c r="QJT16" s="1075" t="s">
        <v>360</v>
      </c>
      <c r="QJU16" s="1073">
        <v>2.1</v>
      </c>
      <c r="QJV16" s="1075" t="s">
        <v>360</v>
      </c>
      <c r="QJW16" s="1073">
        <v>2.1</v>
      </c>
      <c r="QJX16" s="1075" t="s">
        <v>360</v>
      </c>
      <c r="QJY16" s="1073">
        <v>2.1</v>
      </c>
      <c r="QJZ16" s="1075" t="s">
        <v>360</v>
      </c>
      <c r="QKA16" s="1073">
        <v>2.1</v>
      </c>
      <c r="QKB16" s="1075" t="s">
        <v>360</v>
      </c>
      <c r="QKC16" s="1073">
        <v>2.1</v>
      </c>
      <c r="QKD16" s="1075" t="s">
        <v>360</v>
      </c>
      <c r="QKE16" s="1073">
        <v>2.1</v>
      </c>
      <c r="QKF16" s="1075" t="s">
        <v>360</v>
      </c>
      <c r="QKG16" s="1073">
        <v>2.1</v>
      </c>
      <c r="QKH16" s="1075" t="s">
        <v>360</v>
      </c>
      <c r="QKI16" s="1073">
        <v>2.1</v>
      </c>
      <c r="QKJ16" s="1075" t="s">
        <v>360</v>
      </c>
      <c r="QKK16" s="1073">
        <v>2.1</v>
      </c>
      <c r="QKL16" s="1075" t="s">
        <v>360</v>
      </c>
      <c r="QKM16" s="1073">
        <v>2.1</v>
      </c>
      <c r="QKN16" s="1075" t="s">
        <v>360</v>
      </c>
      <c r="QKO16" s="1073">
        <v>2.1</v>
      </c>
      <c r="QKP16" s="1075" t="s">
        <v>360</v>
      </c>
      <c r="QKQ16" s="1073">
        <v>2.1</v>
      </c>
      <c r="QKR16" s="1075" t="s">
        <v>360</v>
      </c>
      <c r="QKS16" s="1073">
        <v>2.1</v>
      </c>
      <c r="QKT16" s="1075" t="s">
        <v>360</v>
      </c>
      <c r="QKU16" s="1073">
        <v>2.1</v>
      </c>
      <c r="QKV16" s="1075" t="s">
        <v>360</v>
      </c>
      <c r="QKW16" s="1073">
        <v>2.1</v>
      </c>
      <c r="QKX16" s="1075" t="s">
        <v>360</v>
      </c>
      <c r="QKY16" s="1073">
        <v>2.1</v>
      </c>
      <c r="QKZ16" s="1075" t="s">
        <v>360</v>
      </c>
      <c r="QLA16" s="1073">
        <v>2.1</v>
      </c>
      <c r="QLB16" s="1075" t="s">
        <v>360</v>
      </c>
      <c r="QLC16" s="1073">
        <v>2.1</v>
      </c>
      <c r="QLD16" s="1075" t="s">
        <v>360</v>
      </c>
      <c r="QLE16" s="1073">
        <v>2.1</v>
      </c>
      <c r="QLF16" s="1075" t="s">
        <v>360</v>
      </c>
      <c r="QLG16" s="1073">
        <v>2.1</v>
      </c>
      <c r="QLH16" s="1075" t="s">
        <v>360</v>
      </c>
      <c r="QLI16" s="1073">
        <v>2.1</v>
      </c>
      <c r="QLJ16" s="1075" t="s">
        <v>360</v>
      </c>
      <c r="QLK16" s="1073">
        <v>2.1</v>
      </c>
      <c r="QLL16" s="1075" t="s">
        <v>360</v>
      </c>
      <c r="QLM16" s="1073">
        <v>2.1</v>
      </c>
      <c r="QLN16" s="1075" t="s">
        <v>360</v>
      </c>
      <c r="QLO16" s="1073">
        <v>2.1</v>
      </c>
      <c r="QLP16" s="1075" t="s">
        <v>360</v>
      </c>
      <c r="QLQ16" s="1073">
        <v>2.1</v>
      </c>
      <c r="QLR16" s="1075" t="s">
        <v>360</v>
      </c>
      <c r="QLS16" s="1073">
        <v>2.1</v>
      </c>
      <c r="QLT16" s="1075" t="s">
        <v>360</v>
      </c>
      <c r="QLU16" s="1073">
        <v>2.1</v>
      </c>
      <c r="QLV16" s="1075" t="s">
        <v>360</v>
      </c>
      <c r="QLW16" s="1073">
        <v>2.1</v>
      </c>
      <c r="QLX16" s="1075" t="s">
        <v>360</v>
      </c>
      <c r="QLY16" s="1073">
        <v>2.1</v>
      </c>
      <c r="QLZ16" s="1075" t="s">
        <v>360</v>
      </c>
      <c r="QMA16" s="1073">
        <v>2.1</v>
      </c>
      <c r="QMB16" s="1075" t="s">
        <v>360</v>
      </c>
      <c r="QMC16" s="1073">
        <v>2.1</v>
      </c>
      <c r="QMD16" s="1075" t="s">
        <v>360</v>
      </c>
      <c r="QME16" s="1073">
        <v>2.1</v>
      </c>
      <c r="QMF16" s="1075" t="s">
        <v>360</v>
      </c>
      <c r="QMG16" s="1073">
        <v>2.1</v>
      </c>
      <c r="QMH16" s="1075" t="s">
        <v>360</v>
      </c>
      <c r="QMI16" s="1073">
        <v>2.1</v>
      </c>
      <c r="QMJ16" s="1075" t="s">
        <v>360</v>
      </c>
      <c r="QMK16" s="1073">
        <v>2.1</v>
      </c>
      <c r="QML16" s="1075" t="s">
        <v>360</v>
      </c>
      <c r="QMM16" s="1073">
        <v>2.1</v>
      </c>
      <c r="QMN16" s="1075" t="s">
        <v>360</v>
      </c>
      <c r="QMO16" s="1073">
        <v>2.1</v>
      </c>
      <c r="QMP16" s="1075" t="s">
        <v>360</v>
      </c>
      <c r="QMQ16" s="1073">
        <v>2.1</v>
      </c>
      <c r="QMR16" s="1075" t="s">
        <v>360</v>
      </c>
      <c r="QMS16" s="1073">
        <v>2.1</v>
      </c>
      <c r="QMT16" s="1075" t="s">
        <v>360</v>
      </c>
      <c r="QMU16" s="1073">
        <v>2.1</v>
      </c>
      <c r="QMV16" s="1075" t="s">
        <v>360</v>
      </c>
      <c r="QMW16" s="1073">
        <v>2.1</v>
      </c>
      <c r="QMX16" s="1075" t="s">
        <v>360</v>
      </c>
      <c r="QMY16" s="1073">
        <v>2.1</v>
      </c>
      <c r="QMZ16" s="1075" t="s">
        <v>360</v>
      </c>
      <c r="QNA16" s="1073">
        <v>2.1</v>
      </c>
      <c r="QNB16" s="1075" t="s">
        <v>360</v>
      </c>
      <c r="QNC16" s="1073">
        <v>2.1</v>
      </c>
      <c r="QND16" s="1075" t="s">
        <v>360</v>
      </c>
      <c r="QNE16" s="1073">
        <v>2.1</v>
      </c>
      <c r="QNF16" s="1075" t="s">
        <v>360</v>
      </c>
      <c r="QNG16" s="1073">
        <v>2.1</v>
      </c>
      <c r="QNH16" s="1075" t="s">
        <v>360</v>
      </c>
      <c r="QNI16" s="1073">
        <v>2.1</v>
      </c>
      <c r="QNJ16" s="1075" t="s">
        <v>360</v>
      </c>
      <c r="QNK16" s="1073">
        <v>2.1</v>
      </c>
      <c r="QNL16" s="1075" t="s">
        <v>360</v>
      </c>
      <c r="QNM16" s="1073">
        <v>2.1</v>
      </c>
      <c r="QNN16" s="1075" t="s">
        <v>360</v>
      </c>
      <c r="QNO16" s="1073">
        <v>2.1</v>
      </c>
      <c r="QNP16" s="1075" t="s">
        <v>360</v>
      </c>
      <c r="QNQ16" s="1073">
        <v>2.1</v>
      </c>
      <c r="QNR16" s="1075" t="s">
        <v>360</v>
      </c>
      <c r="QNS16" s="1073">
        <v>2.1</v>
      </c>
      <c r="QNT16" s="1075" t="s">
        <v>360</v>
      </c>
      <c r="QNU16" s="1073">
        <v>2.1</v>
      </c>
      <c r="QNV16" s="1075" t="s">
        <v>360</v>
      </c>
      <c r="QNW16" s="1073">
        <v>2.1</v>
      </c>
      <c r="QNX16" s="1075" t="s">
        <v>360</v>
      </c>
      <c r="QNY16" s="1073">
        <v>2.1</v>
      </c>
      <c r="QNZ16" s="1075" t="s">
        <v>360</v>
      </c>
      <c r="QOA16" s="1073">
        <v>2.1</v>
      </c>
      <c r="QOB16" s="1075" t="s">
        <v>360</v>
      </c>
      <c r="QOC16" s="1073">
        <v>2.1</v>
      </c>
      <c r="QOD16" s="1075" t="s">
        <v>360</v>
      </c>
      <c r="QOE16" s="1073">
        <v>2.1</v>
      </c>
      <c r="QOF16" s="1075" t="s">
        <v>360</v>
      </c>
      <c r="QOG16" s="1073">
        <v>2.1</v>
      </c>
      <c r="QOH16" s="1075" t="s">
        <v>360</v>
      </c>
      <c r="QOI16" s="1073">
        <v>2.1</v>
      </c>
      <c r="QOJ16" s="1075" t="s">
        <v>360</v>
      </c>
      <c r="QOK16" s="1073">
        <v>2.1</v>
      </c>
      <c r="QOL16" s="1075" t="s">
        <v>360</v>
      </c>
      <c r="QOM16" s="1073">
        <v>2.1</v>
      </c>
      <c r="QON16" s="1075" t="s">
        <v>360</v>
      </c>
      <c r="QOO16" s="1073">
        <v>2.1</v>
      </c>
      <c r="QOP16" s="1075" t="s">
        <v>360</v>
      </c>
      <c r="QOQ16" s="1073">
        <v>2.1</v>
      </c>
      <c r="QOR16" s="1075" t="s">
        <v>360</v>
      </c>
      <c r="QOS16" s="1073">
        <v>2.1</v>
      </c>
      <c r="QOT16" s="1075" t="s">
        <v>360</v>
      </c>
      <c r="QOU16" s="1073">
        <v>2.1</v>
      </c>
      <c r="QOV16" s="1075" t="s">
        <v>360</v>
      </c>
      <c r="QOW16" s="1073">
        <v>2.1</v>
      </c>
      <c r="QOX16" s="1075" t="s">
        <v>360</v>
      </c>
      <c r="QOY16" s="1073">
        <v>2.1</v>
      </c>
      <c r="QOZ16" s="1075" t="s">
        <v>360</v>
      </c>
      <c r="QPA16" s="1073">
        <v>2.1</v>
      </c>
      <c r="QPB16" s="1075" t="s">
        <v>360</v>
      </c>
      <c r="QPC16" s="1073">
        <v>2.1</v>
      </c>
      <c r="QPD16" s="1075" t="s">
        <v>360</v>
      </c>
      <c r="QPE16" s="1073">
        <v>2.1</v>
      </c>
      <c r="QPF16" s="1075" t="s">
        <v>360</v>
      </c>
      <c r="QPG16" s="1073">
        <v>2.1</v>
      </c>
      <c r="QPH16" s="1075" t="s">
        <v>360</v>
      </c>
      <c r="QPI16" s="1073">
        <v>2.1</v>
      </c>
      <c r="QPJ16" s="1075" t="s">
        <v>360</v>
      </c>
      <c r="QPK16" s="1073">
        <v>2.1</v>
      </c>
      <c r="QPL16" s="1075" t="s">
        <v>360</v>
      </c>
      <c r="QPM16" s="1073">
        <v>2.1</v>
      </c>
      <c r="QPN16" s="1075" t="s">
        <v>360</v>
      </c>
      <c r="QPO16" s="1073">
        <v>2.1</v>
      </c>
      <c r="QPP16" s="1075" t="s">
        <v>360</v>
      </c>
      <c r="QPQ16" s="1073">
        <v>2.1</v>
      </c>
      <c r="QPR16" s="1075" t="s">
        <v>360</v>
      </c>
      <c r="QPS16" s="1073">
        <v>2.1</v>
      </c>
      <c r="QPT16" s="1075" t="s">
        <v>360</v>
      </c>
      <c r="QPU16" s="1073">
        <v>2.1</v>
      </c>
      <c r="QPV16" s="1075" t="s">
        <v>360</v>
      </c>
      <c r="QPW16" s="1073">
        <v>2.1</v>
      </c>
      <c r="QPX16" s="1075" t="s">
        <v>360</v>
      </c>
      <c r="QPY16" s="1073">
        <v>2.1</v>
      </c>
      <c r="QPZ16" s="1075" t="s">
        <v>360</v>
      </c>
      <c r="QQA16" s="1073">
        <v>2.1</v>
      </c>
      <c r="QQB16" s="1075" t="s">
        <v>360</v>
      </c>
      <c r="QQC16" s="1073">
        <v>2.1</v>
      </c>
      <c r="QQD16" s="1075" t="s">
        <v>360</v>
      </c>
      <c r="QQE16" s="1073">
        <v>2.1</v>
      </c>
      <c r="QQF16" s="1075" t="s">
        <v>360</v>
      </c>
      <c r="QQG16" s="1073">
        <v>2.1</v>
      </c>
      <c r="QQH16" s="1075" t="s">
        <v>360</v>
      </c>
      <c r="QQI16" s="1073">
        <v>2.1</v>
      </c>
      <c r="QQJ16" s="1075" t="s">
        <v>360</v>
      </c>
      <c r="QQK16" s="1073">
        <v>2.1</v>
      </c>
      <c r="QQL16" s="1075" t="s">
        <v>360</v>
      </c>
      <c r="QQM16" s="1073">
        <v>2.1</v>
      </c>
      <c r="QQN16" s="1075" t="s">
        <v>360</v>
      </c>
      <c r="QQO16" s="1073">
        <v>2.1</v>
      </c>
      <c r="QQP16" s="1075" t="s">
        <v>360</v>
      </c>
      <c r="QQQ16" s="1073">
        <v>2.1</v>
      </c>
      <c r="QQR16" s="1075" t="s">
        <v>360</v>
      </c>
      <c r="QQS16" s="1073">
        <v>2.1</v>
      </c>
      <c r="QQT16" s="1075" t="s">
        <v>360</v>
      </c>
      <c r="QQU16" s="1073">
        <v>2.1</v>
      </c>
      <c r="QQV16" s="1075" t="s">
        <v>360</v>
      </c>
      <c r="QQW16" s="1073">
        <v>2.1</v>
      </c>
      <c r="QQX16" s="1075" t="s">
        <v>360</v>
      </c>
      <c r="QQY16" s="1073">
        <v>2.1</v>
      </c>
      <c r="QQZ16" s="1075" t="s">
        <v>360</v>
      </c>
      <c r="QRA16" s="1073">
        <v>2.1</v>
      </c>
      <c r="QRB16" s="1075" t="s">
        <v>360</v>
      </c>
      <c r="QRC16" s="1073">
        <v>2.1</v>
      </c>
      <c r="QRD16" s="1075" t="s">
        <v>360</v>
      </c>
      <c r="QRE16" s="1073">
        <v>2.1</v>
      </c>
      <c r="QRF16" s="1075" t="s">
        <v>360</v>
      </c>
      <c r="QRG16" s="1073">
        <v>2.1</v>
      </c>
      <c r="QRH16" s="1075" t="s">
        <v>360</v>
      </c>
      <c r="QRI16" s="1073">
        <v>2.1</v>
      </c>
      <c r="QRJ16" s="1075" t="s">
        <v>360</v>
      </c>
      <c r="QRK16" s="1073">
        <v>2.1</v>
      </c>
      <c r="QRL16" s="1075" t="s">
        <v>360</v>
      </c>
      <c r="QRM16" s="1073">
        <v>2.1</v>
      </c>
      <c r="QRN16" s="1075" t="s">
        <v>360</v>
      </c>
      <c r="QRO16" s="1073">
        <v>2.1</v>
      </c>
      <c r="QRP16" s="1075" t="s">
        <v>360</v>
      </c>
      <c r="QRQ16" s="1073">
        <v>2.1</v>
      </c>
      <c r="QRR16" s="1075" t="s">
        <v>360</v>
      </c>
      <c r="QRS16" s="1073">
        <v>2.1</v>
      </c>
      <c r="QRT16" s="1075" t="s">
        <v>360</v>
      </c>
      <c r="QRU16" s="1073">
        <v>2.1</v>
      </c>
      <c r="QRV16" s="1075" t="s">
        <v>360</v>
      </c>
      <c r="QRW16" s="1073">
        <v>2.1</v>
      </c>
      <c r="QRX16" s="1075" t="s">
        <v>360</v>
      </c>
      <c r="QRY16" s="1073">
        <v>2.1</v>
      </c>
      <c r="QRZ16" s="1075" t="s">
        <v>360</v>
      </c>
      <c r="QSA16" s="1073">
        <v>2.1</v>
      </c>
      <c r="QSB16" s="1075" t="s">
        <v>360</v>
      </c>
      <c r="QSC16" s="1073">
        <v>2.1</v>
      </c>
      <c r="QSD16" s="1075" t="s">
        <v>360</v>
      </c>
      <c r="QSE16" s="1073">
        <v>2.1</v>
      </c>
      <c r="QSF16" s="1075" t="s">
        <v>360</v>
      </c>
      <c r="QSG16" s="1073">
        <v>2.1</v>
      </c>
      <c r="QSH16" s="1075" t="s">
        <v>360</v>
      </c>
      <c r="QSI16" s="1073">
        <v>2.1</v>
      </c>
      <c r="QSJ16" s="1075" t="s">
        <v>360</v>
      </c>
      <c r="QSK16" s="1073">
        <v>2.1</v>
      </c>
      <c r="QSL16" s="1075" t="s">
        <v>360</v>
      </c>
      <c r="QSM16" s="1073">
        <v>2.1</v>
      </c>
      <c r="QSN16" s="1075" t="s">
        <v>360</v>
      </c>
      <c r="QSO16" s="1073">
        <v>2.1</v>
      </c>
      <c r="QSP16" s="1075" t="s">
        <v>360</v>
      </c>
      <c r="QSQ16" s="1073">
        <v>2.1</v>
      </c>
      <c r="QSR16" s="1075" t="s">
        <v>360</v>
      </c>
      <c r="QSS16" s="1073">
        <v>2.1</v>
      </c>
      <c r="QST16" s="1075" t="s">
        <v>360</v>
      </c>
      <c r="QSU16" s="1073">
        <v>2.1</v>
      </c>
      <c r="QSV16" s="1075" t="s">
        <v>360</v>
      </c>
      <c r="QSW16" s="1073">
        <v>2.1</v>
      </c>
      <c r="QSX16" s="1075" t="s">
        <v>360</v>
      </c>
      <c r="QSY16" s="1073">
        <v>2.1</v>
      </c>
      <c r="QSZ16" s="1075" t="s">
        <v>360</v>
      </c>
      <c r="QTA16" s="1073">
        <v>2.1</v>
      </c>
      <c r="QTB16" s="1075" t="s">
        <v>360</v>
      </c>
      <c r="QTC16" s="1073">
        <v>2.1</v>
      </c>
      <c r="QTD16" s="1075" t="s">
        <v>360</v>
      </c>
      <c r="QTE16" s="1073">
        <v>2.1</v>
      </c>
      <c r="QTF16" s="1075" t="s">
        <v>360</v>
      </c>
      <c r="QTG16" s="1073">
        <v>2.1</v>
      </c>
      <c r="QTH16" s="1075" t="s">
        <v>360</v>
      </c>
      <c r="QTI16" s="1073">
        <v>2.1</v>
      </c>
      <c r="QTJ16" s="1075" t="s">
        <v>360</v>
      </c>
      <c r="QTK16" s="1073">
        <v>2.1</v>
      </c>
      <c r="QTL16" s="1075" t="s">
        <v>360</v>
      </c>
      <c r="QTM16" s="1073">
        <v>2.1</v>
      </c>
      <c r="QTN16" s="1075" t="s">
        <v>360</v>
      </c>
      <c r="QTO16" s="1073">
        <v>2.1</v>
      </c>
      <c r="QTP16" s="1075" t="s">
        <v>360</v>
      </c>
      <c r="QTQ16" s="1073">
        <v>2.1</v>
      </c>
      <c r="QTR16" s="1075" t="s">
        <v>360</v>
      </c>
      <c r="QTS16" s="1073">
        <v>2.1</v>
      </c>
      <c r="QTT16" s="1075" t="s">
        <v>360</v>
      </c>
      <c r="QTU16" s="1073">
        <v>2.1</v>
      </c>
      <c r="QTV16" s="1075" t="s">
        <v>360</v>
      </c>
      <c r="QTW16" s="1073">
        <v>2.1</v>
      </c>
      <c r="QTX16" s="1075" t="s">
        <v>360</v>
      </c>
      <c r="QTY16" s="1073">
        <v>2.1</v>
      </c>
      <c r="QTZ16" s="1075" t="s">
        <v>360</v>
      </c>
      <c r="QUA16" s="1073">
        <v>2.1</v>
      </c>
      <c r="QUB16" s="1075" t="s">
        <v>360</v>
      </c>
      <c r="QUC16" s="1073">
        <v>2.1</v>
      </c>
      <c r="QUD16" s="1075" t="s">
        <v>360</v>
      </c>
      <c r="QUE16" s="1073">
        <v>2.1</v>
      </c>
      <c r="QUF16" s="1075" t="s">
        <v>360</v>
      </c>
      <c r="QUG16" s="1073">
        <v>2.1</v>
      </c>
      <c r="QUH16" s="1075" t="s">
        <v>360</v>
      </c>
      <c r="QUI16" s="1073">
        <v>2.1</v>
      </c>
      <c r="QUJ16" s="1075" t="s">
        <v>360</v>
      </c>
      <c r="QUK16" s="1073">
        <v>2.1</v>
      </c>
      <c r="QUL16" s="1075" t="s">
        <v>360</v>
      </c>
      <c r="QUM16" s="1073">
        <v>2.1</v>
      </c>
      <c r="QUN16" s="1075" t="s">
        <v>360</v>
      </c>
      <c r="QUO16" s="1073">
        <v>2.1</v>
      </c>
      <c r="QUP16" s="1075" t="s">
        <v>360</v>
      </c>
      <c r="QUQ16" s="1073">
        <v>2.1</v>
      </c>
      <c r="QUR16" s="1075" t="s">
        <v>360</v>
      </c>
      <c r="QUS16" s="1073">
        <v>2.1</v>
      </c>
      <c r="QUT16" s="1075" t="s">
        <v>360</v>
      </c>
      <c r="QUU16" s="1073">
        <v>2.1</v>
      </c>
      <c r="QUV16" s="1075" t="s">
        <v>360</v>
      </c>
      <c r="QUW16" s="1073">
        <v>2.1</v>
      </c>
      <c r="QUX16" s="1075" t="s">
        <v>360</v>
      </c>
      <c r="QUY16" s="1073">
        <v>2.1</v>
      </c>
      <c r="QUZ16" s="1075" t="s">
        <v>360</v>
      </c>
      <c r="QVA16" s="1073">
        <v>2.1</v>
      </c>
      <c r="QVB16" s="1075" t="s">
        <v>360</v>
      </c>
      <c r="QVC16" s="1073">
        <v>2.1</v>
      </c>
      <c r="QVD16" s="1075" t="s">
        <v>360</v>
      </c>
      <c r="QVE16" s="1073">
        <v>2.1</v>
      </c>
      <c r="QVF16" s="1075" t="s">
        <v>360</v>
      </c>
      <c r="QVG16" s="1073">
        <v>2.1</v>
      </c>
      <c r="QVH16" s="1075" t="s">
        <v>360</v>
      </c>
      <c r="QVI16" s="1073">
        <v>2.1</v>
      </c>
      <c r="QVJ16" s="1075" t="s">
        <v>360</v>
      </c>
      <c r="QVK16" s="1073">
        <v>2.1</v>
      </c>
      <c r="QVL16" s="1075" t="s">
        <v>360</v>
      </c>
      <c r="QVM16" s="1073">
        <v>2.1</v>
      </c>
      <c r="QVN16" s="1075" t="s">
        <v>360</v>
      </c>
      <c r="QVO16" s="1073">
        <v>2.1</v>
      </c>
      <c r="QVP16" s="1075" t="s">
        <v>360</v>
      </c>
      <c r="QVQ16" s="1073">
        <v>2.1</v>
      </c>
      <c r="QVR16" s="1075" t="s">
        <v>360</v>
      </c>
      <c r="QVS16" s="1073">
        <v>2.1</v>
      </c>
      <c r="QVT16" s="1075" t="s">
        <v>360</v>
      </c>
      <c r="QVU16" s="1073">
        <v>2.1</v>
      </c>
      <c r="QVV16" s="1075" t="s">
        <v>360</v>
      </c>
      <c r="QVW16" s="1073">
        <v>2.1</v>
      </c>
      <c r="QVX16" s="1075" t="s">
        <v>360</v>
      </c>
      <c r="QVY16" s="1073">
        <v>2.1</v>
      </c>
      <c r="QVZ16" s="1075" t="s">
        <v>360</v>
      </c>
      <c r="QWA16" s="1073">
        <v>2.1</v>
      </c>
      <c r="QWB16" s="1075" t="s">
        <v>360</v>
      </c>
      <c r="QWC16" s="1073">
        <v>2.1</v>
      </c>
      <c r="QWD16" s="1075" t="s">
        <v>360</v>
      </c>
      <c r="QWE16" s="1073">
        <v>2.1</v>
      </c>
      <c r="QWF16" s="1075" t="s">
        <v>360</v>
      </c>
      <c r="QWG16" s="1073">
        <v>2.1</v>
      </c>
      <c r="QWH16" s="1075" t="s">
        <v>360</v>
      </c>
      <c r="QWI16" s="1073">
        <v>2.1</v>
      </c>
      <c r="QWJ16" s="1075" t="s">
        <v>360</v>
      </c>
      <c r="QWK16" s="1073">
        <v>2.1</v>
      </c>
      <c r="QWL16" s="1075" t="s">
        <v>360</v>
      </c>
      <c r="QWM16" s="1073">
        <v>2.1</v>
      </c>
      <c r="QWN16" s="1075" t="s">
        <v>360</v>
      </c>
      <c r="QWO16" s="1073">
        <v>2.1</v>
      </c>
      <c r="QWP16" s="1075" t="s">
        <v>360</v>
      </c>
      <c r="QWQ16" s="1073">
        <v>2.1</v>
      </c>
      <c r="QWR16" s="1075" t="s">
        <v>360</v>
      </c>
      <c r="QWS16" s="1073">
        <v>2.1</v>
      </c>
      <c r="QWT16" s="1075" t="s">
        <v>360</v>
      </c>
      <c r="QWU16" s="1073">
        <v>2.1</v>
      </c>
      <c r="QWV16" s="1075" t="s">
        <v>360</v>
      </c>
      <c r="QWW16" s="1073">
        <v>2.1</v>
      </c>
      <c r="QWX16" s="1075" t="s">
        <v>360</v>
      </c>
      <c r="QWY16" s="1073">
        <v>2.1</v>
      </c>
      <c r="QWZ16" s="1075" t="s">
        <v>360</v>
      </c>
      <c r="QXA16" s="1073">
        <v>2.1</v>
      </c>
      <c r="QXB16" s="1075" t="s">
        <v>360</v>
      </c>
      <c r="QXC16" s="1073">
        <v>2.1</v>
      </c>
      <c r="QXD16" s="1075" t="s">
        <v>360</v>
      </c>
      <c r="QXE16" s="1073">
        <v>2.1</v>
      </c>
      <c r="QXF16" s="1075" t="s">
        <v>360</v>
      </c>
      <c r="QXG16" s="1073">
        <v>2.1</v>
      </c>
      <c r="QXH16" s="1075" t="s">
        <v>360</v>
      </c>
      <c r="QXI16" s="1073">
        <v>2.1</v>
      </c>
      <c r="QXJ16" s="1075" t="s">
        <v>360</v>
      </c>
      <c r="QXK16" s="1073">
        <v>2.1</v>
      </c>
      <c r="QXL16" s="1075" t="s">
        <v>360</v>
      </c>
      <c r="QXM16" s="1073">
        <v>2.1</v>
      </c>
      <c r="QXN16" s="1075" t="s">
        <v>360</v>
      </c>
      <c r="QXO16" s="1073">
        <v>2.1</v>
      </c>
      <c r="QXP16" s="1075" t="s">
        <v>360</v>
      </c>
      <c r="QXQ16" s="1073">
        <v>2.1</v>
      </c>
      <c r="QXR16" s="1075" t="s">
        <v>360</v>
      </c>
      <c r="QXS16" s="1073">
        <v>2.1</v>
      </c>
      <c r="QXT16" s="1075" t="s">
        <v>360</v>
      </c>
      <c r="QXU16" s="1073">
        <v>2.1</v>
      </c>
      <c r="QXV16" s="1075" t="s">
        <v>360</v>
      </c>
      <c r="QXW16" s="1073">
        <v>2.1</v>
      </c>
      <c r="QXX16" s="1075" t="s">
        <v>360</v>
      </c>
      <c r="QXY16" s="1073">
        <v>2.1</v>
      </c>
      <c r="QXZ16" s="1075" t="s">
        <v>360</v>
      </c>
      <c r="QYA16" s="1073">
        <v>2.1</v>
      </c>
      <c r="QYB16" s="1075" t="s">
        <v>360</v>
      </c>
      <c r="QYC16" s="1073">
        <v>2.1</v>
      </c>
      <c r="QYD16" s="1075" t="s">
        <v>360</v>
      </c>
      <c r="QYE16" s="1073">
        <v>2.1</v>
      </c>
      <c r="QYF16" s="1075" t="s">
        <v>360</v>
      </c>
      <c r="QYG16" s="1073">
        <v>2.1</v>
      </c>
      <c r="QYH16" s="1075" t="s">
        <v>360</v>
      </c>
      <c r="QYI16" s="1073">
        <v>2.1</v>
      </c>
      <c r="QYJ16" s="1075" t="s">
        <v>360</v>
      </c>
      <c r="QYK16" s="1073">
        <v>2.1</v>
      </c>
      <c r="QYL16" s="1075" t="s">
        <v>360</v>
      </c>
      <c r="QYM16" s="1073">
        <v>2.1</v>
      </c>
      <c r="QYN16" s="1075" t="s">
        <v>360</v>
      </c>
      <c r="QYO16" s="1073">
        <v>2.1</v>
      </c>
      <c r="QYP16" s="1075" t="s">
        <v>360</v>
      </c>
      <c r="QYQ16" s="1073">
        <v>2.1</v>
      </c>
      <c r="QYR16" s="1075" t="s">
        <v>360</v>
      </c>
      <c r="QYS16" s="1073">
        <v>2.1</v>
      </c>
      <c r="QYT16" s="1075" t="s">
        <v>360</v>
      </c>
      <c r="QYU16" s="1073">
        <v>2.1</v>
      </c>
      <c r="QYV16" s="1075" t="s">
        <v>360</v>
      </c>
      <c r="QYW16" s="1073">
        <v>2.1</v>
      </c>
      <c r="QYX16" s="1075" t="s">
        <v>360</v>
      </c>
      <c r="QYY16" s="1073">
        <v>2.1</v>
      </c>
      <c r="QYZ16" s="1075" t="s">
        <v>360</v>
      </c>
      <c r="QZA16" s="1073">
        <v>2.1</v>
      </c>
      <c r="QZB16" s="1075" t="s">
        <v>360</v>
      </c>
      <c r="QZC16" s="1073">
        <v>2.1</v>
      </c>
      <c r="QZD16" s="1075" t="s">
        <v>360</v>
      </c>
      <c r="QZE16" s="1073">
        <v>2.1</v>
      </c>
      <c r="QZF16" s="1075" t="s">
        <v>360</v>
      </c>
      <c r="QZG16" s="1073">
        <v>2.1</v>
      </c>
      <c r="QZH16" s="1075" t="s">
        <v>360</v>
      </c>
      <c r="QZI16" s="1073">
        <v>2.1</v>
      </c>
      <c r="QZJ16" s="1075" t="s">
        <v>360</v>
      </c>
      <c r="QZK16" s="1073">
        <v>2.1</v>
      </c>
      <c r="QZL16" s="1075" t="s">
        <v>360</v>
      </c>
      <c r="QZM16" s="1073">
        <v>2.1</v>
      </c>
      <c r="QZN16" s="1075" t="s">
        <v>360</v>
      </c>
      <c r="QZO16" s="1073">
        <v>2.1</v>
      </c>
      <c r="QZP16" s="1075" t="s">
        <v>360</v>
      </c>
      <c r="QZQ16" s="1073">
        <v>2.1</v>
      </c>
      <c r="QZR16" s="1075" t="s">
        <v>360</v>
      </c>
      <c r="QZS16" s="1073">
        <v>2.1</v>
      </c>
      <c r="QZT16" s="1075" t="s">
        <v>360</v>
      </c>
      <c r="QZU16" s="1073">
        <v>2.1</v>
      </c>
      <c r="QZV16" s="1075" t="s">
        <v>360</v>
      </c>
      <c r="QZW16" s="1073">
        <v>2.1</v>
      </c>
      <c r="QZX16" s="1075" t="s">
        <v>360</v>
      </c>
      <c r="QZY16" s="1073">
        <v>2.1</v>
      </c>
      <c r="QZZ16" s="1075" t="s">
        <v>360</v>
      </c>
      <c r="RAA16" s="1073">
        <v>2.1</v>
      </c>
      <c r="RAB16" s="1075" t="s">
        <v>360</v>
      </c>
      <c r="RAC16" s="1073">
        <v>2.1</v>
      </c>
      <c r="RAD16" s="1075" t="s">
        <v>360</v>
      </c>
      <c r="RAE16" s="1073">
        <v>2.1</v>
      </c>
      <c r="RAF16" s="1075" t="s">
        <v>360</v>
      </c>
      <c r="RAG16" s="1073">
        <v>2.1</v>
      </c>
      <c r="RAH16" s="1075" t="s">
        <v>360</v>
      </c>
      <c r="RAI16" s="1073">
        <v>2.1</v>
      </c>
      <c r="RAJ16" s="1075" t="s">
        <v>360</v>
      </c>
      <c r="RAK16" s="1073">
        <v>2.1</v>
      </c>
      <c r="RAL16" s="1075" t="s">
        <v>360</v>
      </c>
      <c r="RAM16" s="1073">
        <v>2.1</v>
      </c>
      <c r="RAN16" s="1075" t="s">
        <v>360</v>
      </c>
      <c r="RAO16" s="1073">
        <v>2.1</v>
      </c>
      <c r="RAP16" s="1075" t="s">
        <v>360</v>
      </c>
      <c r="RAQ16" s="1073">
        <v>2.1</v>
      </c>
      <c r="RAR16" s="1075" t="s">
        <v>360</v>
      </c>
      <c r="RAS16" s="1073">
        <v>2.1</v>
      </c>
      <c r="RAT16" s="1075" t="s">
        <v>360</v>
      </c>
      <c r="RAU16" s="1073">
        <v>2.1</v>
      </c>
      <c r="RAV16" s="1075" t="s">
        <v>360</v>
      </c>
      <c r="RAW16" s="1073">
        <v>2.1</v>
      </c>
      <c r="RAX16" s="1075" t="s">
        <v>360</v>
      </c>
      <c r="RAY16" s="1073">
        <v>2.1</v>
      </c>
      <c r="RAZ16" s="1075" t="s">
        <v>360</v>
      </c>
      <c r="RBA16" s="1073">
        <v>2.1</v>
      </c>
      <c r="RBB16" s="1075" t="s">
        <v>360</v>
      </c>
      <c r="RBC16" s="1073">
        <v>2.1</v>
      </c>
      <c r="RBD16" s="1075" t="s">
        <v>360</v>
      </c>
      <c r="RBE16" s="1073">
        <v>2.1</v>
      </c>
      <c r="RBF16" s="1075" t="s">
        <v>360</v>
      </c>
      <c r="RBG16" s="1073">
        <v>2.1</v>
      </c>
      <c r="RBH16" s="1075" t="s">
        <v>360</v>
      </c>
      <c r="RBI16" s="1073">
        <v>2.1</v>
      </c>
      <c r="RBJ16" s="1075" t="s">
        <v>360</v>
      </c>
      <c r="RBK16" s="1073">
        <v>2.1</v>
      </c>
      <c r="RBL16" s="1075" t="s">
        <v>360</v>
      </c>
      <c r="RBM16" s="1073">
        <v>2.1</v>
      </c>
      <c r="RBN16" s="1075" t="s">
        <v>360</v>
      </c>
      <c r="RBO16" s="1073">
        <v>2.1</v>
      </c>
      <c r="RBP16" s="1075" t="s">
        <v>360</v>
      </c>
      <c r="RBQ16" s="1073">
        <v>2.1</v>
      </c>
      <c r="RBR16" s="1075" t="s">
        <v>360</v>
      </c>
      <c r="RBS16" s="1073">
        <v>2.1</v>
      </c>
      <c r="RBT16" s="1075" t="s">
        <v>360</v>
      </c>
      <c r="RBU16" s="1073">
        <v>2.1</v>
      </c>
      <c r="RBV16" s="1075" t="s">
        <v>360</v>
      </c>
      <c r="RBW16" s="1073">
        <v>2.1</v>
      </c>
      <c r="RBX16" s="1075" t="s">
        <v>360</v>
      </c>
      <c r="RBY16" s="1073">
        <v>2.1</v>
      </c>
      <c r="RBZ16" s="1075" t="s">
        <v>360</v>
      </c>
      <c r="RCA16" s="1073">
        <v>2.1</v>
      </c>
      <c r="RCB16" s="1075" t="s">
        <v>360</v>
      </c>
      <c r="RCC16" s="1073">
        <v>2.1</v>
      </c>
      <c r="RCD16" s="1075" t="s">
        <v>360</v>
      </c>
      <c r="RCE16" s="1073">
        <v>2.1</v>
      </c>
      <c r="RCF16" s="1075" t="s">
        <v>360</v>
      </c>
      <c r="RCG16" s="1073">
        <v>2.1</v>
      </c>
      <c r="RCH16" s="1075" t="s">
        <v>360</v>
      </c>
      <c r="RCI16" s="1073">
        <v>2.1</v>
      </c>
      <c r="RCJ16" s="1075" t="s">
        <v>360</v>
      </c>
      <c r="RCK16" s="1073">
        <v>2.1</v>
      </c>
      <c r="RCL16" s="1075" t="s">
        <v>360</v>
      </c>
      <c r="RCM16" s="1073">
        <v>2.1</v>
      </c>
      <c r="RCN16" s="1075" t="s">
        <v>360</v>
      </c>
      <c r="RCO16" s="1073">
        <v>2.1</v>
      </c>
      <c r="RCP16" s="1075" t="s">
        <v>360</v>
      </c>
      <c r="RCQ16" s="1073">
        <v>2.1</v>
      </c>
      <c r="RCR16" s="1075" t="s">
        <v>360</v>
      </c>
      <c r="RCS16" s="1073">
        <v>2.1</v>
      </c>
      <c r="RCT16" s="1075" t="s">
        <v>360</v>
      </c>
      <c r="RCU16" s="1073">
        <v>2.1</v>
      </c>
      <c r="RCV16" s="1075" t="s">
        <v>360</v>
      </c>
      <c r="RCW16" s="1073">
        <v>2.1</v>
      </c>
      <c r="RCX16" s="1075" t="s">
        <v>360</v>
      </c>
      <c r="RCY16" s="1073">
        <v>2.1</v>
      </c>
      <c r="RCZ16" s="1075" t="s">
        <v>360</v>
      </c>
      <c r="RDA16" s="1073">
        <v>2.1</v>
      </c>
      <c r="RDB16" s="1075" t="s">
        <v>360</v>
      </c>
      <c r="RDC16" s="1073">
        <v>2.1</v>
      </c>
      <c r="RDD16" s="1075" t="s">
        <v>360</v>
      </c>
      <c r="RDE16" s="1073">
        <v>2.1</v>
      </c>
      <c r="RDF16" s="1075" t="s">
        <v>360</v>
      </c>
      <c r="RDG16" s="1073">
        <v>2.1</v>
      </c>
      <c r="RDH16" s="1075" t="s">
        <v>360</v>
      </c>
      <c r="RDI16" s="1073">
        <v>2.1</v>
      </c>
      <c r="RDJ16" s="1075" t="s">
        <v>360</v>
      </c>
      <c r="RDK16" s="1073">
        <v>2.1</v>
      </c>
      <c r="RDL16" s="1075" t="s">
        <v>360</v>
      </c>
      <c r="RDM16" s="1073">
        <v>2.1</v>
      </c>
      <c r="RDN16" s="1075" t="s">
        <v>360</v>
      </c>
      <c r="RDO16" s="1073">
        <v>2.1</v>
      </c>
      <c r="RDP16" s="1075" t="s">
        <v>360</v>
      </c>
      <c r="RDQ16" s="1073">
        <v>2.1</v>
      </c>
      <c r="RDR16" s="1075" t="s">
        <v>360</v>
      </c>
      <c r="RDS16" s="1073">
        <v>2.1</v>
      </c>
      <c r="RDT16" s="1075" t="s">
        <v>360</v>
      </c>
      <c r="RDU16" s="1073">
        <v>2.1</v>
      </c>
      <c r="RDV16" s="1075" t="s">
        <v>360</v>
      </c>
      <c r="RDW16" s="1073">
        <v>2.1</v>
      </c>
      <c r="RDX16" s="1075" t="s">
        <v>360</v>
      </c>
      <c r="RDY16" s="1073">
        <v>2.1</v>
      </c>
      <c r="RDZ16" s="1075" t="s">
        <v>360</v>
      </c>
      <c r="REA16" s="1073">
        <v>2.1</v>
      </c>
      <c r="REB16" s="1075" t="s">
        <v>360</v>
      </c>
      <c r="REC16" s="1073">
        <v>2.1</v>
      </c>
      <c r="RED16" s="1075" t="s">
        <v>360</v>
      </c>
      <c r="REE16" s="1073">
        <v>2.1</v>
      </c>
      <c r="REF16" s="1075" t="s">
        <v>360</v>
      </c>
      <c r="REG16" s="1073">
        <v>2.1</v>
      </c>
      <c r="REH16" s="1075" t="s">
        <v>360</v>
      </c>
      <c r="REI16" s="1073">
        <v>2.1</v>
      </c>
      <c r="REJ16" s="1075" t="s">
        <v>360</v>
      </c>
      <c r="REK16" s="1073">
        <v>2.1</v>
      </c>
      <c r="REL16" s="1075" t="s">
        <v>360</v>
      </c>
      <c r="REM16" s="1073">
        <v>2.1</v>
      </c>
      <c r="REN16" s="1075" t="s">
        <v>360</v>
      </c>
      <c r="REO16" s="1073">
        <v>2.1</v>
      </c>
      <c r="REP16" s="1075" t="s">
        <v>360</v>
      </c>
      <c r="REQ16" s="1073">
        <v>2.1</v>
      </c>
      <c r="RER16" s="1075" t="s">
        <v>360</v>
      </c>
      <c r="RES16" s="1073">
        <v>2.1</v>
      </c>
      <c r="RET16" s="1075" t="s">
        <v>360</v>
      </c>
      <c r="REU16" s="1073">
        <v>2.1</v>
      </c>
      <c r="REV16" s="1075" t="s">
        <v>360</v>
      </c>
      <c r="REW16" s="1073">
        <v>2.1</v>
      </c>
      <c r="REX16" s="1075" t="s">
        <v>360</v>
      </c>
      <c r="REY16" s="1073">
        <v>2.1</v>
      </c>
      <c r="REZ16" s="1075" t="s">
        <v>360</v>
      </c>
      <c r="RFA16" s="1073">
        <v>2.1</v>
      </c>
      <c r="RFB16" s="1075" t="s">
        <v>360</v>
      </c>
      <c r="RFC16" s="1073">
        <v>2.1</v>
      </c>
      <c r="RFD16" s="1075" t="s">
        <v>360</v>
      </c>
      <c r="RFE16" s="1073">
        <v>2.1</v>
      </c>
      <c r="RFF16" s="1075" t="s">
        <v>360</v>
      </c>
      <c r="RFG16" s="1073">
        <v>2.1</v>
      </c>
      <c r="RFH16" s="1075" t="s">
        <v>360</v>
      </c>
      <c r="RFI16" s="1073">
        <v>2.1</v>
      </c>
      <c r="RFJ16" s="1075" t="s">
        <v>360</v>
      </c>
      <c r="RFK16" s="1073">
        <v>2.1</v>
      </c>
      <c r="RFL16" s="1075" t="s">
        <v>360</v>
      </c>
      <c r="RFM16" s="1073">
        <v>2.1</v>
      </c>
      <c r="RFN16" s="1075" t="s">
        <v>360</v>
      </c>
      <c r="RFO16" s="1073">
        <v>2.1</v>
      </c>
      <c r="RFP16" s="1075" t="s">
        <v>360</v>
      </c>
      <c r="RFQ16" s="1073">
        <v>2.1</v>
      </c>
      <c r="RFR16" s="1075" t="s">
        <v>360</v>
      </c>
      <c r="RFS16" s="1073">
        <v>2.1</v>
      </c>
      <c r="RFT16" s="1075" t="s">
        <v>360</v>
      </c>
      <c r="RFU16" s="1073">
        <v>2.1</v>
      </c>
      <c r="RFV16" s="1075" t="s">
        <v>360</v>
      </c>
      <c r="RFW16" s="1073">
        <v>2.1</v>
      </c>
      <c r="RFX16" s="1075" t="s">
        <v>360</v>
      </c>
      <c r="RFY16" s="1073">
        <v>2.1</v>
      </c>
      <c r="RFZ16" s="1075" t="s">
        <v>360</v>
      </c>
      <c r="RGA16" s="1073">
        <v>2.1</v>
      </c>
      <c r="RGB16" s="1075" t="s">
        <v>360</v>
      </c>
      <c r="RGC16" s="1073">
        <v>2.1</v>
      </c>
      <c r="RGD16" s="1075" t="s">
        <v>360</v>
      </c>
      <c r="RGE16" s="1073">
        <v>2.1</v>
      </c>
      <c r="RGF16" s="1075" t="s">
        <v>360</v>
      </c>
      <c r="RGG16" s="1073">
        <v>2.1</v>
      </c>
      <c r="RGH16" s="1075" t="s">
        <v>360</v>
      </c>
      <c r="RGI16" s="1073">
        <v>2.1</v>
      </c>
      <c r="RGJ16" s="1075" t="s">
        <v>360</v>
      </c>
      <c r="RGK16" s="1073">
        <v>2.1</v>
      </c>
      <c r="RGL16" s="1075" t="s">
        <v>360</v>
      </c>
      <c r="RGM16" s="1073">
        <v>2.1</v>
      </c>
      <c r="RGN16" s="1075" t="s">
        <v>360</v>
      </c>
      <c r="RGO16" s="1073">
        <v>2.1</v>
      </c>
      <c r="RGP16" s="1075" t="s">
        <v>360</v>
      </c>
      <c r="RGQ16" s="1073">
        <v>2.1</v>
      </c>
      <c r="RGR16" s="1075" t="s">
        <v>360</v>
      </c>
      <c r="RGS16" s="1073">
        <v>2.1</v>
      </c>
      <c r="RGT16" s="1075" t="s">
        <v>360</v>
      </c>
      <c r="RGU16" s="1073">
        <v>2.1</v>
      </c>
      <c r="RGV16" s="1075" t="s">
        <v>360</v>
      </c>
      <c r="RGW16" s="1073">
        <v>2.1</v>
      </c>
      <c r="RGX16" s="1075" t="s">
        <v>360</v>
      </c>
      <c r="RGY16" s="1073">
        <v>2.1</v>
      </c>
      <c r="RGZ16" s="1075" t="s">
        <v>360</v>
      </c>
      <c r="RHA16" s="1073">
        <v>2.1</v>
      </c>
      <c r="RHB16" s="1075" t="s">
        <v>360</v>
      </c>
      <c r="RHC16" s="1073">
        <v>2.1</v>
      </c>
      <c r="RHD16" s="1075" t="s">
        <v>360</v>
      </c>
      <c r="RHE16" s="1073">
        <v>2.1</v>
      </c>
      <c r="RHF16" s="1075" t="s">
        <v>360</v>
      </c>
      <c r="RHG16" s="1073">
        <v>2.1</v>
      </c>
      <c r="RHH16" s="1075" t="s">
        <v>360</v>
      </c>
      <c r="RHI16" s="1073">
        <v>2.1</v>
      </c>
      <c r="RHJ16" s="1075" t="s">
        <v>360</v>
      </c>
      <c r="RHK16" s="1073">
        <v>2.1</v>
      </c>
      <c r="RHL16" s="1075" t="s">
        <v>360</v>
      </c>
      <c r="RHM16" s="1073">
        <v>2.1</v>
      </c>
      <c r="RHN16" s="1075" t="s">
        <v>360</v>
      </c>
      <c r="RHO16" s="1073">
        <v>2.1</v>
      </c>
      <c r="RHP16" s="1075" t="s">
        <v>360</v>
      </c>
      <c r="RHQ16" s="1073">
        <v>2.1</v>
      </c>
      <c r="RHR16" s="1075" t="s">
        <v>360</v>
      </c>
      <c r="RHS16" s="1073">
        <v>2.1</v>
      </c>
      <c r="RHT16" s="1075" t="s">
        <v>360</v>
      </c>
      <c r="RHU16" s="1073">
        <v>2.1</v>
      </c>
      <c r="RHV16" s="1075" t="s">
        <v>360</v>
      </c>
      <c r="RHW16" s="1073">
        <v>2.1</v>
      </c>
      <c r="RHX16" s="1075" t="s">
        <v>360</v>
      </c>
      <c r="RHY16" s="1073">
        <v>2.1</v>
      </c>
      <c r="RHZ16" s="1075" t="s">
        <v>360</v>
      </c>
      <c r="RIA16" s="1073">
        <v>2.1</v>
      </c>
      <c r="RIB16" s="1075" t="s">
        <v>360</v>
      </c>
      <c r="RIC16" s="1073">
        <v>2.1</v>
      </c>
      <c r="RID16" s="1075" t="s">
        <v>360</v>
      </c>
      <c r="RIE16" s="1073">
        <v>2.1</v>
      </c>
      <c r="RIF16" s="1075" t="s">
        <v>360</v>
      </c>
      <c r="RIG16" s="1073">
        <v>2.1</v>
      </c>
      <c r="RIH16" s="1075" t="s">
        <v>360</v>
      </c>
      <c r="RII16" s="1073">
        <v>2.1</v>
      </c>
      <c r="RIJ16" s="1075" t="s">
        <v>360</v>
      </c>
      <c r="RIK16" s="1073">
        <v>2.1</v>
      </c>
      <c r="RIL16" s="1075" t="s">
        <v>360</v>
      </c>
      <c r="RIM16" s="1073">
        <v>2.1</v>
      </c>
      <c r="RIN16" s="1075" t="s">
        <v>360</v>
      </c>
      <c r="RIO16" s="1073">
        <v>2.1</v>
      </c>
      <c r="RIP16" s="1075" t="s">
        <v>360</v>
      </c>
      <c r="RIQ16" s="1073">
        <v>2.1</v>
      </c>
      <c r="RIR16" s="1075" t="s">
        <v>360</v>
      </c>
      <c r="RIS16" s="1073">
        <v>2.1</v>
      </c>
      <c r="RIT16" s="1075" t="s">
        <v>360</v>
      </c>
      <c r="RIU16" s="1073">
        <v>2.1</v>
      </c>
      <c r="RIV16" s="1075" t="s">
        <v>360</v>
      </c>
      <c r="RIW16" s="1073">
        <v>2.1</v>
      </c>
      <c r="RIX16" s="1075" t="s">
        <v>360</v>
      </c>
      <c r="RIY16" s="1073">
        <v>2.1</v>
      </c>
      <c r="RIZ16" s="1075" t="s">
        <v>360</v>
      </c>
      <c r="RJA16" s="1073">
        <v>2.1</v>
      </c>
      <c r="RJB16" s="1075" t="s">
        <v>360</v>
      </c>
      <c r="RJC16" s="1073">
        <v>2.1</v>
      </c>
      <c r="RJD16" s="1075" t="s">
        <v>360</v>
      </c>
      <c r="RJE16" s="1073">
        <v>2.1</v>
      </c>
      <c r="RJF16" s="1075" t="s">
        <v>360</v>
      </c>
      <c r="RJG16" s="1073">
        <v>2.1</v>
      </c>
      <c r="RJH16" s="1075" t="s">
        <v>360</v>
      </c>
      <c r="RJI16" s="1073">
        <v>2.1</v>
      </c>
      <c r="RJJ16" s="1075" t="s">
        <v>360</v>
      </c>
      <c r="RJK16" s="1073">
        <v>2.1</v>
      </c>
      <c r="RJL16" s="1075" t="s">
        <v>360</v>
      </c>
      <c r="RJM16" s="1073">
        <v>2.1</v>
      </c>
      <c r="RJN16" s="1075" t="s">
        <v>360</v>
      </c>
      <c r="RJO16" s="1073">
        <v>2.1</v>
      </c>
      <c r="RJP16" s="1075" t="s">
        <v>360</v>
      </c>
      <c r="RJQ16" s="1073">
        <v>2.1</v>
      </c>
      <c r="RJR16" s="1075" t="s">
        <v>360</v>
      </c>
      <c r="RJS16" s="1073">
        <v>2.1</v>
      </c>
      <c r="RJT16" s="1075" t="s">
        <v>360</v>
      </c>
      <c r="RJU16" s="1073">
        <v>2.1</v>
      </c>
      <c r="RJV16" s="1075" t="s">
        <v>360</v>
      </c>
      <c r="RJW16" s="1073">
        <v>2.1</v>
      </c>
      <c r="RJX16" s="1075" t="s">
        <v>360</v>
      </c>
      <c r="RJY16" s="1073">
        <v>2.1</v>
      </c>
      <c r="RJZ16" s="1075" t="s">
        <v>360</v>
      </c>
      <c r="RKA16" s="1073">
        <v>2.1</v>
      </c>
      <c r="RKB16" s="1075" t="s">
        <v>360</v>
      </c>
      <c r="RKC16" s="1073">
        <v>2.1</v>
      </c>
      <c r="RKD16" s="1075" t="s">
        <v>360</v>
      </c>
      <c r="RKE16" s="1073">
        <v>2.1</v>
      </c>
      <c r="RKF16" s="1075" t="s">
        <v>360</v>
      </c>
      <c r="RKG16" s="1073">
        <v>2.1</v>
      </c>
      <c r="RKH16" s="1075" t="s">
        <v>360</v>
      </c>
      <c r="RKI16" s="1073">
        <v>2.1</v>
      </c>
      <c r="RKJ16" s="1075" t="s">
        <v>360</v>
      </c>
      <c r="RKK16" s="1073">
        <v>2.1</v>
      </c>
      <c r="RKL16" s="1075" t="s">
        <v>360</v>
      </c>
      <c r="RKM16" s="1073">
        <v>2.1</v>
      </c>
      <c r="RKN16" s="1075" t="s">
        <v>360</v>
      </c>
      <c r="RKO16" s="1073">
        <v>2.1</v>
      </c>
      <c r="RKP16" s="1075" t="s">
        <v>360</v>
      </c>
      <c r="RKQ16" s="1073">
        <v>2.1</v>
      </c>
      <c r="RKR16" s="1075" t="s">
        <v>360</v>
      </c>
      <c r="RKS16" s="1073">
        <v>2.1</v>
      </c>
      <c r="RKT16" s="1075" t="s">
        <v>360</v>
      </c>
      <c r="RKU16" s="1073">
        <v>2.1</v>
      </c>
      <c r="RKV16" s="1075" t="s">
        <v>360</v>
      </c>
      <c r="RKW16" s="1073">
        <v>2.1</v>
      </c>
      <c r="RKX16" s="1075" t="s">
        <v>360</v>
      </c>
      <c r="RKY16" s="1073">
        <v>2.1</v>
      </c>
      <c r="RKZ16" s="1075" t="s">
        <v>360</v>
      </c>
      <c r="RLA16" s="1073">
        <v>2.1</v>
      </c>
      <c r="RLB16" s="1075" t="s">
        <v>360</v>
      </c>
      <c r="RLC16" s="1073">
        <v>2.1</v>
      </c>
      <c r="RLD16" s="1075" t="s">
        <v>360</v>
      </c>
      <c r="RLE16" s="1073">
        <v>2.1</v>
      </c>
      <c r="RLF16" s="1075" t="s">
        <v>360</v>
      </c>
      <c r="RLG16" s="1073">
        <v>2.1</v>
      </c>
      <c r="RLH16" s="1075" t="s">
        <v>360</v>
      </c>
      <c r="RLI16" s="1073">
        <v>2.1</v>
      </c>
      <c r="RLJ16" s="1075" t="s">
        <v>360</v>
      </c>
      <c r="RLK16" s="1073">
        <v>2.1</v>
      </c>
      <c r="RLL16" s="1075" t="s">
        <v>360</v>
      </c>
      <c r="RLM16" s="1073">
        <v>2.1</v>
      </c>
      <c r="RLN16" s="1075" t="s">
        <v>360</v>
      </c>
      <c r="RLO16" s="1073">
        <v>2.1</v>
      </c>
      <c r="RLP16" s="1075" t="s">
        <v>360</v>
      </c>
      <c r="RLQ16" s="1073">
        <v>2.1</v>
      </c>
      <c r="RLR16" s="1075" t="s">
        <v>360</v>
      </c>
      <c r="RLS16" s="1073">
        <v>2.1</v>
      </c>
      <c r="RLT16" s="1075" t="s">
        <v>360</v>
      </c>
      <c r="RLU16" s="1073">
        <v>2.1</v>
      </c>
      <c r="RLV16" s="1075" t="s">
        <v>360</v>
      </c>
      <c r="RLW16" s="1073">
        <v>2.1</v>
      </c>
      <c r="RLX16" s="1075" t="s">
        <v>360</v>
      </c>
      <c r="RLY16" s="1073">
        <v>2.1</v>
      </c>
      <c r="RLZ16" s="1075" t="s">
        <v>360</v>
      </c>
      <c r="RMA16" s="1073">
        <v>2.1</v>
      </c>
      <c r="RMB16" s="1075" t="s">
        <v>360</v>
      </c>
      <c r="RMC16" s="1073">
        <v>2.1</v>
      </c>
      <c r="RMD16" s="1075" t="s">
        <v>360</v>
      </c>
      <c r="RME16" s="1073">
        <v>2.1</v>
      </c>
      <c r="RMF16" s="1075" t="s">
        <v>360</v>
      </c>
      <c r="RMG16" s="1073">
        <v>2.1</v>
      </c>
      <c r="RMH16" s="1075" t="s">
        <v>360</v>
      </c>
      <c r="RMI16" s="1073">
        <v>2.1</v>
      </c>
      <c r="RMJ16" s="1075" t="s">
        <v>360</v>
      </c>
      <c r="RMK16" s="1073">
        <v>2.1</v>
      </c>
      <c r="RML16" s="1075" t="s">
        <v>360</v>
      </c>
      <c r="RMM16" s="1073">
        <v>2.1</v>
      </c>
      <c r="RMN16" s="1075" t="s">
        <v>360</v>
      </c>
      <c r="RMO16" s="1073">
        <v>2.1</v>
      </c>
      <c r="RMP16" s="1075" t="s">
        <v>360</v>
      </c>
      <c r="RMQ16" s="1073">
        <v>2.1</v>
      </c>
      <c r="RMR16" s="1075" t="s">
        <v>360</v>
      </c>
      <c r="RMS16" s="1073">
        <v>2.1</v>
      </c>
      <c r="RMT16" s="1075" t="s">
        <v>360</v>
      </c>
      <c r="RMU16" s="1073">
        <v>2.1</v>
      </c>
      <c r="RMV16" s="1075" t="s">
        <v>360</v>
      </c>
      <c r="RMW16" s="1073">
        <v>2.1</v>
      </c>
      <c r="RMX16" s="1075" t="s">
        <v>360</v>
      </c>
      <c r="RMY16" s="1073">
        <v>2.1</v>
      </c>
      <c r="RMZ16" s="1075" t="s">
        <v>360</v>
      </c>
      <c r="RNA16" s="1073">
        <v>2.1</v>
      </c>
      <c r="RNB16" s="1075" t="s">
        <v>360</v>
      </c>
      <c r="RNC16" s="1073">
        <v>2.1</v>
      </c>
      <c r="RND16" s="1075" t="s">
        <v>360</v>
      </c>
      <c r="RNE16" s="1073">
        <v>2.1</v>
      </c>
      <c r="RNF16" s="1075" t="s">
        <v>360</v>
      </c>
      <c r="RNG16" s="1073">
        <v>2.1</v>
      </c>
      <c r="RNH16" s="1075" t="s">
        <v>360</v>
      </c>
      <c r="RNI16" s="1073">
        <v>2.1</v>
      </c>
      <c r="RNJ16" s="1075" t="s">
        <v>360</v>
      </c>
      <c r="RNK16" s="1073">
        <v>2.1</v>
      </c>
      <c r="RNL16" s="1075" t="s">
        <v>360</v>
      </c>
      <c r="RNM16" s="1073">
        <v>2.1</v>
      </c>
      <c r="RNN16" s="1075" t="s">
        <v>360</v>
      </c>
      <c r="RNO16" s="1073">
        <v>2.1</v>
      </c>
      <c r="RNP16" s="1075" t="s">
        <v>360</v>
      </c>
      <c r="RNQ16" s="1073">
        <v>2.1</v>
      </c>
      <c r="RNR16" s="1075" t="s">
        <v>360</v>
      </c>
      <c r="RNS16" s="1073">
        <v>2.1</v>
      </c>
      <c r="RNT16" s="1075" t="s">
        <v>360</v>
      </c>
      <c r="RNU16" s="1073">
        <v>2.1</v>
      </c>
      <c r="RNV16" s="1075" t="s">
        <v>360</v>
      </c>
      <c r="RNW16" s="1073">
        <v>2.1</v>
      </c>
      <c r="RNX16" s="1075" t="s">
        <v>360</v>
      </c>
      <c r="RNY16" s="1073">
        <v>2.1</v>
      </c>
      <c r="RNZ16" s="1075" t="s">
        <v>360</v>
      </c>
      <c r="ROA16" s="1073">
        <v>2.1</v>
      </c>
      <c r="ROB16" s="1075" t="s">
        <v>360</v>
      </c>
      <c r="ROC16" s="1073">
        <v>2.1</v>
      </c>
      <c r="ROD16" s="1075" t="s">
        <v>360</v>
      </c>
      <c r="ROE16" s="1073">
        <v>2.1</v>
      </c>
      <c r="ROF16" s="1075" t="s">
        <v>360</v>
      </c>
      <c r="ROG16" s="1073">
        <v>2.1</v>
      </c>
      <c r="ROH16" s="1075" t="s">
        <v>360</v>
      </c>
      <c r="ROI16" s="1073">
        <v>2.1</v>
      </c>
      <c r="ROJ16" s="1075" t="s">
        <v>360</v>
      </c>
      <c r="ROK16" s="1073">
        <v>2.1</v>
      </c>
      <c r="ROL16" s="1075" t="s">
        <v>360</v>
      </c>
      <c r="ROM16" s="1073">
        <v>2.1</v>
      </c>
      <c r="RON16" s="1075" t="s">
        <v>360</v>
      </c>
      <c r="ROO16" s="1073">
        <v>2.1</v>
      </c>
      <c r="ROP16" s="1075" t="s">
        <v>360</v>
      </c>
      <c r="ROQ16" s="1073">
        <v>2.1</v>
      </c>
      <c r="ROR16" s="1075" t="s">
        <v>360</v>
      </c>
      <c r="ROS16" s="1073">
        <v>2.1</v>
      </c>
      <c r="ROT16" s="1075" t="s">
        <v>360</v>
      </c>
      <c r="ROU16" s="1073">
        <v>2.1</v>
      </c>
      <c r="ROV16" s="1075" t="s">
        <v>360</v>
      </c>
      <c r="ROW16" s="1073">
        <v>2.1</v>
      </c>
      <c r="ROX16" s="1075" t="s">
        <v>360</v>
      </c>
      <c r="ROY16" s="1073">
        <v>2.1</v>
      </c>
      <c r="ROZ16" s="1075" t="s">
        <v>360</v>
      </c>
      <c r="RPA16" s="1073">
        <v>2.1</v>
      </c>
      <c r="RPB16" s="1075" t="s">
        <v>360</v>
      </c>
      <c r="RPC16" s="1073">
        <v>2.1</v>
      </c>
      <c r="RPD16" s="1075" t="s">
        <v>360</v>
      </c>
      <c r="RPE16" s="1073">
        <v>2.1</v>
      </c>
      <c r="RPF16" s="1075" t="s">
        <v>360</v>
      </c>
      <c r="RPG16" s="1073">
        <v>2.1</v>
      </c>
      <c r="RPH16" s="1075" t="s">
        <v>360</v>
      </c>
      <c r="RPI16" s="1073">
        <v>2.1</v>
      </c>
      <c r="RPJ16" s="1075" t="s">
        <v>360</v>
      </c>
      <c r="RPK16" s="1073">
        <v>2.1</v>
      </c>
      <c r="RPL16" s="1075" t="s">
        <v>360</v>
      </c>
      <c r="RPM16" s="1073">
        <v>2.1</v>
      </c>
      <c r="RPN16" s="1075" t="s">
        <v>360</v>
      </c>
      <c r="RPO16" s="1073">
        <v>2.1</v>
      </c>
      <c r="RPP16" s="1075" t="s">
        <v>360</v>
      </c>
      <c r="RPQ16" s="1073">
        <v>2.1</v>
      </c>
      <c r="RPR16" s="1075" t="s">
        <v>360</v>
      </c>
      <c r="RPS16" s="1073">
        <v>2.1</v>
      </c>
      <c r="RPT16" s="1075" t="s">
        <v>360</v>
      </c>
      <c r="RPU16" s="1073">
        <v>2.1</v>
      </c>
      <c r="RPV16" s="1075" t="s">
        <v>360</v>
      </c>
      <c r="RPW16" s="1073">
        <v>2.1</v>
      </c>
      <c r="RPX16" s="1075" t="s">
        <v>360</v>
      </c>
      <c r="RPY16" s="1073">
        <v>2.1</v>
      </c>
      <c r="RPZ16" s="1075" t="s">
        <v>360</v>
      </c>
      <c r="RQA16" s="1073">
        <v>2.1</v>
      </c>
      <c r="RQB16" s="1075" t="s">
        <v>360</v>
      </c>
      <c r="RQC16" s="1073">
        <v>2.1</v>
      </c>
      <c r="RQD16" s="1075" t="s">
        <v>360</v>
      </c>
      <c r="RQE16" s="1073">
        <v>2.1</v>
      </c>
      <c r="RQF16" s="1075" t="s">
        <v>360</v>
      </c>
      <c r="RQG16" s="1073">
        <v>2.1</v>
      </c>
      <c r="RQH16" s="1075" t="s">
        <v>360</v>
      </c>
      <c r="RQI16" s="1073">
        <v>2.1</v>
      </c>
      <c r="RQJ16" s="1075" t="s">
        <v>360</v>
      </c>
      <c r="RQK16" s="1073">
        <v>2.1</v>
      </c>
      <c r="RQL16" s="1075" t="s">
        <v>360</v>
      </c>
      <c r="RQM16" s="1073">
        <v>2.1</v>
      </c>
      <c r="RQN16" s="1075" t="s">
        <v>360</v>
      </c>
      <c r="RQO16" s="1073">
        <v>2.1</v>
      </c>
      <c r="RQP16" s="1075" t="s">
        <v>360</v>
      </c>
      <c r="RQQ16" s="1073">
        <v>2.1</v>
      </c>
      <c r="RQR16" s="1075" t="s">
        <v>360</v>
      </c>
      <c r="RQS16" s="1073">
        <v>2.1</v>
      </c>
      <c r="RQT16" s="1075" t="s">
        <v>360</v>
      </c>
      <c r="RQU16" s="1073">
        <v>2.1</v>
      </c>
      <c r="RQV16" s="1075" t="s">
        <v>360</v>
      </c>
      <c r="RQW16" s="1073">
        <v>2.1</v>
      </c>
      <c r="RQX16" s="1075" t="s">
        <v>360</v>
      </c>
      <c r="RQY16" s="1073">
        <v>2.1</v>
      </c>
      <c r="RQZ16" s="1075" t="s">
        <v>360</v>
      </c>
      <c r="RRA16" s="1073">
        <v>2.1</v>
      </c>
      <c r="RRB16" s="1075" t="s">
        <v>360</v>
      </c>
      <c r="RRC16" s="1073">
        <v>2.1</v>
      </c>
      <c r="RRD16" s="1075" t="s">
        <v>360</v>
      </c>
      <c r="RRE16" s="1073">
        <v>2.1</v>
      </c>
      <c r="RRF16" s="1075" t="s">
        <v>360</v>
      </c>
      <c r="RRG16" s="1073">
        <v>2.1</v>
      </c>
      <c r="RRH16" s="1075" t="s">
        <v>360</v>
      </c>
      <c r="RRI16" s="1073">
        <v>2.1</v>
      </c>
      <c r="RRJ16" s="1075" t="s">
        <v>360</v>
      </c>
      <c r="RRK16" s="1073">
        <v>2.1</v>
      </c>
      <c r="RRL16" s="1075" t="s">
        <v>360</v>
      </c>
      <c r="RRM16" s="1073">
        <v>2.1</v>
      </c>
      <c r="RRN16" s="1075" t="s">
        <v>360</v>
      </c>
      <c r="RRO16" s="1073">
        <v>2.1</v>
      </c>
      <c r="RRP16" s="1075" t="s">
        <v>360</v>
      </c>
      <c r="RRQ16" s="1073">
        <v>2.1</v>
      </c>
      <c r="RRR16" s="1075" t="s">
        <v>360</v>
      </c>
      <c r="RRS16" s="1073">
        <v>2.1</v>
      </c>
      <c r="RRT16" s="1075" t="s">
        <v>360</v>
      </c>
      <c r="RRU16" s="1073">
        <v>2.1</v>
      </c>
      <c r="RRV16" s="1075" t="s">
        <v>360</v>
      </c>
      <c r="RRW16" s="1073">
        <v>2.1</v>
      </c>
      <c r="RRX16" s="1075" t="s">
        <v>360</v>
      </c>
      <c r="RRY16" s="1073">
        <v>2.1</v>
      </c>
      <c r="RRZ16" s="1075" t="s">
        <v>360</v>
      </c>
      <c r="RSA16" s="1073">
        <v>2.1</v>
      </c>
      <c r="RSB16" s="1075" t="s">
        <v>360</v>
      </c>
      <c r="RSC16" s="1073">
        <v>2.1</v>
      </c>
      <c r="RSD16" s="1075" t="s">
        <v>360</v>
      </c>
      <c r="RSE16" s="1073">
        <v>2.1</v>
      </c>
      <c r="RSF16" s="1075" t="s">
        <v>360</v>
      </c>
      <c r="RSG16" s="1073">
        <v>2.1</v>
      </c>
      <c r="RSH16" s="1075" t="s">
        <v>360</v>
      </c>
      <c r="RSI16" s="1073">
        <v>2.1</v>
      </c>
      <c r="RSJ16" s="1075" t="s">
        <v>360</v>
      </c>
      <c r="RSK16" s="1073">
        <v>2.1</v>
      </c>
      <c r="RSL16" s="1075" t="s">
        <v>360</v>
      </c>
      <c r="RSM16" s="1073">
        <v>2.1</v>
      </c>
      <c r="RSN16" s="1075" t="s">
        <v>360</v>
      </c>
      <c r="RSO16" s="1073">
        <v>2.1</v>
      </c>
      <c r="RSP16" s="1075" t="s">
        <v>360</v>
      </c>
      <c r="RSQ16" s="1073">
        <v>2.1</v>
      </c>
      <c r="RSR16" s="1075" t="s">
        <v>360</v>
      </c>
      <c r="RSS16" s="1073">
        <v>2.1</v>
      </c>
      <c r="RST16" s="1075" t="s">
        <v>360</v>
      </c>
      <c r="RSU16" s="1073">
        <v>2.1</v>
      </c>
      <c r="RSV16" s="1075" t="s">
        <v>360</v>
      </c>
      <c r="RSW16" s="1073">
        <v>2.1</v>
      </c>
      <c r="RSX16" s="1075" t="s">
        <v>360</v>
      </c>
      <c r="RSY16" s="1073">
        <v>2.1</v>
      </c>
      <c r="RSZ16" s="1075" t="s">
        <v>360</v>
      </c>
      <c r="RTA16" s="1073">
        <v>2.1</v>
      </c>
      <c r="RTB16" s="1075" t="s">
        <v>360</v>
      </c>
      <c r="RTC16" s="1073">
        <v>2.1</v>
      </c>
      <c r="RTD16" s="1075" t="s">
        <v>360</v>
      </c>
      <c r="RTE16" s="1073">
        <v>2.1</v>
      </c>
      <c r="RTF16" s="1075" t="s">
        <v>360</v>
      </c>
      <c r="RTG16" s="1073">
        <v>2.1</v>
      </c>
      <c r="RTH16" s="1075" t="s">
        <v>360</v>
      </c>
      <c r="RTI16" s="1073">
        <v>2.1</v>
      </c>
      <c r="RTJ16" s="1075" t="s">
        <v>360</v>
      </c>
      <c r="RTK16" s="1073">
        <v>2.1</v>
      </c>
      <c r="RTL16" s="1075" t="s">
        <v>360</v>
      </c>
      <c r="RTM16" s="1073">
        <v>2.1</v>
      </c>
      <c r="RTN16" s="1075" t="s">
        <v>360</v>
      </c>
      <c r="RTO16" s="1073">
        <v>2.1</v>
      </c>
      <c r="RTP16" s="1075" t="s">
        <v>360</v>
      </c>
      <c r="RTQ16" s="1073">
        <v>2.1</v>
      </c>
      <c r="RTR16" s="1075" t="s">
        <v>360</v>
      </c>
      <c r="RTS16" s="1073">
        <v>2.1</v>
      </c>
      <c r="RTT16" s="1075" t="s">
        <v>360</v>
      </c>
      <c r="RTU16" s="1073">
        <v>2.1</v>
      </c>
      <c r="RTV16" s="1075" t="s">
        <v>360</v>
      </c>
      <c r="RTW16" s="1073">
        <v>2.1</v>
      </c>
      <c r="RTX16" s="1075" t="s">
        <v>360</v>
      </c>
      <c r="RTY16" s="1073">
        <v>2.1</v>
      </c>
      <c r="RTZ16" s="1075" t="s">
        <v>360</v>
      </c>
      <c r="RUA16" s="1073">
        <v>2.1</v>
      </c>
      <c r="RUB16" s="1075" t="s">
        <v>360</v>
      </c>
      <c r="RUC16" s="1073">
        <v>2.1</v>
      </c>
      <c r="RUD16" s="1075" t="s">
        <v>360</v>
      </c>
      <c r="RUE16" s="1073">
        <v>2.1</v>
      </c>
      <c r="RUF16" s="1075" t="s">
        <v>360</v>
      </c>
      <c r="RUG16" s="1073">
        <v>2.1</v>
      </c>
      <c r="RUH16" s="1075" t="s">
        <v>360</v>
      </c>
      <c r="RUI16" s="1073">
        <v>2.1</v>
      </c>
      <c r="RUJ16" s="1075" t="s">
        <v>360</v>
      </c>
      <c r="RUK16" s="1073">
        <v>2.1</v>
      </c>
      <c r="RUL16" s="1075" t="s">
        <v>360</v>
      </c>
      <c r="RUM16" s="1073">
        <v>2.1</v>
      </c>
      <c r="RUN16" s="1075" t="s">
        <v>360</v>
      </c>
      <c r="RUO16" s="1073">
        <v>2.1</v>
      </c>
      <c r="RUP16" s="1075" t="s">
        <v>360</v>
      </c>
      <c r="RUQ16" s="1073">
        <v>2.1</v>
      </c>
      <c r="RUR16" s="1075" t="s">
        <v>360</v>
      </c>
      <c r="RUS16" s="1073">
        <v>2.1</v>
      </c>
      <c r="RUT16" s="1075" t="s">
        <v>360</v>
      </c>
      <c r="RUU16" s="1073">
        <v>2.1</v>
      </c>
      <c r="RUV16" s="1075" t="s">
        <v>360</v>
      </c>
      <c r="RUW16" s="1073">
        <v>2.1</v>
      </c>
      <c r="RUX16" s="1075" t="s">
        <v>360</v>
      </c>
      <c r="RUY16" s="1073">
        <v>2.1</v>
      </c>
      <c r="RUZ16" s="1075" t="s">
        <v>360</v>
      </c>
      <c r="RVA16" s="1073">
        <v>2.1</v>
      </c>
      <c r="RVB16" s="1075" t="s">
        <v>360</v>
      </c>
      <c r="RVC16" s="1073">
        <v>2.1</v>
      </c>
      <c r="RVD16" s="1075" t="s">
        <v>360</v>
      </c>
      <c r="RVE16" s="1073">
        <v>2.1</v>
      </c>
      <c r="RVF16" s="1075" t="s">
        <v>360</v>
      </c>
      <c r="RVG16" s="1073">
        <v>2.1</v>
      </c>
      <c r="RVH16" s="1075" t="s">
        <v>360</v>
      </c>
      <c r="RVI16" s="1073">
        <v>2.1</v>
      </c>
      <c r="RVJ16" s="1075" t="s">
        <v>360</v>
      </c>
      <c r="RVK16" s="1073">
        <v>2.1</v>
      </c>
      <c r="RVL16" s="1075" t="s">
        <v>360</v>
      </c>
      <c r="RVM16" s="1073">
        <v>2.1</v>
      </c>
      <c r="RVN16" s="1075" t="s">
        <v>360</v>
      </c>
      <c r="RVO16" s="1073">
        <v>2.1</v>
      </c>
      <c r="RVP16" s="1075" t="s">
        <v>360</v>
      </c>
      <c r="RVQ16" s="1073">
        <v>2.1</v>
      </c>
      <c r="RVR16" s="1075" t="s">
        <v>360</v>
      </c>
      <c r="RVS16" s="1073">
        <v>2.1</v>
      </c>
      <c r="RVT16" s="1075" t="s">
        <v>360</v>
      </c>
      <c r="RVU16" s="1073">
        <v>2.1</v>
      </c>
      <c r="RVV16" s="1075" t="s">
        <v>360</v>
      </c>
      <c r="RVW16" s="1073">
        <v>2.1</v>
      </c>
      <c r="RVX16" s="1075" t="s">
        <v>360</v>
      </c>
      <c r="RVY16" s="1073">
        <v>2.1</v>
      </c>
      <c r="RVZ16" s="1075" t="s">
        <v>360</v>
      </c>
      <c r="RWA16" s="1073">
        <v>2.1</v>
      </c>
      <c r="RWB16" s="1075" t="s">
        <v>360</v>
      </c>
      <c r="RWC16" s="1073">
        <v>2.1</v>
      </c>
      <c r="RWD16" s="1075" t="s">
        <v>360</v>
      </c>
      <c r="RWE16" s="1073">
        <v>2.1</v>
      </c>
      <c r="RWF16" s="1075" t="s">
        <v>360</v>
      </c>
      <c r="RWG16" s="1073">
        <v>2.1</v>
      </c>
      <c r="RWH16" s="1075" t="s">
        <v>360</v>
      </c>
      <c r="RWI16" s="1073">
        <v>2.1</v>
      </c>
      <c r="RWJ16" s="1075" t="s">
        <v>360</v>
      </c>
      <c r="RWK16" s="1073">
        <v>2.1</v>
      </c>
      <c r="RWL16" s="1075" t="s">
        <v>360</v>
      </c>
      <c r="RWM16" s="1073">
        <v>2.1</v>
      </c>
      <c r="RWN16" s="1075" t="s">
        <v>360</v>
      </c>
      <c r="RWO16" s="1073">
        <v>2.1</v>
      </c>
      <c r="RWP16" s="1075" t="s">
        <v>360</v>
      </c>
      <c r="RWQ16" s="1073">
        <v>2.1</v>
      </c>
      <c r="RWR16" s="1075" t="s">
        <v>360</v>
      </c>
      <c r="RWS16" s="1073">
        <v>2.1</v>
      </c>
      <c r="RWT16" s="1075" t="s">
        <v>360</v>
      </c>
      <c r="RWU16" s="1073">
        <v>2.1</v>
      </c>
      <c r="RWV16" s="1075" t="s">
        <v>360</v>
      </c>
      <c r="RWW16" s="1073">
        <v>2.1</v>
      </c>
      <c r="RWX16" s="1075" t="s">
        <v>360</v>
      </c>
      <c r="RWY16" s="1073">
        <v>2.1</v>
      </c>
      <c r="RWZ16" s="1075" t="s">
        <v>360</v>
      </c>
      <c r="RXA16" s="1073">
        <v>2.1</v>
      </c>
      <c r="RXB16" s="1075" t="s">
        <v>360</v>
      </c>
      <c r="RXC16" s="1073">
        <v>2.1</v>
      </c>
      <c r="RXD16" s="1075" t="s">
        <v>360</v>
      </c>
      <c r="RXE16" s="1073">
        <v>2.1</v>
      </c>
      <c r="RXF16" s="1075" t="s">
        <v>360</v>
      </c>
      <c r="RXG16" s="1073">
        <v>2.1</v>
      </c>
      <c r="RXH16" s="1075" t="s">
        <v>360</v>
      </c>
      <c r="RXI16" s="1073">
        <v>2.1</v>
      </c>
      <c r="RXJ16" s="1075" t="s">
        <v>360</v>
      </c>
      <c r="RXK16" s="1073">
        <v>2.1</v>
      </c>
      <c r="RXL16" s="1075" t="s">
        <v>360</v>
      </c>
      <c r="RXM16" s="1073">
        <v>2.1</v>
      </c>
      <c r="RXN16" s="1075" t="s">
        <v>360</v>
      </c>
      <c r="RXO16" s="1073">
        <v>2.1</v>
      </c>
      <c r="RXP16" s="1075" t="s">
        <v>360</v>
      </c>
      <c r="RXQ16" s="1073">
        <v>2.1</v>
      </c>
      <c r="RXR16" s="1075" t="s">
        <v>360</v>
      </c>
      <c r="RXS16" s="1073">
        <v>2.1</v>
      </c>
      <c r="RXT16" s="1075" t="s">
        <v>360</v>
      </c>
      <c r="RXU16" s="1073">
        <v>2.1</v>
      </c>
      <c r="RXV16" s="1075" t="s">
        <v>360</v>
      </c>
      <c r="RXW16" s="1073">
        <v>2.1</v>
      </c>
      <c r="RXX16" s="1075" t="s">
        <v>360</v>
      </c>
      <c r="RXY16" s="1073">
        <v>2.1</v>
      </c>
      <c r="RXZ16" s="1075" t="s">
        <v>360</v>
      </c>
      <c r="RYA16" s="1073">
        <v>2.1</v>
      </c>
      <c r="RYB16" s="1075" t="s">
        <v>360</v>
      </c>
      <c r="RYC16" s="1073">
        <v>2.1</v>
      </c>
      <c r="RYD16" s="1075" t="s">
        <v>360</v>
      </c>
      <c r="RYE16" s="1073">
        <v>2.1</v>
      </c>
      <c r="RYF16" s="1075" t="s">
        <v>360</v>
      </c>
      <c r="RYG16" s="1073">
        <v>2.1</v>
      </c>
      <c r="RYH16" s="1075" t="s">
        <v>360</v>
      </c>
      <c r="RYI16" s="1073">
        <v>2.1</v>
      </c>
      <c r="RYJ16" s="1075" t="s">
        <v>360</v>
      </c>
      <c r="RYK16" s="1073">
        <v>2.1</v>
      </c>
      <c r="RYL16" s="1075" t="s">
        <v>360</v>
      </c>
      <c r="RYM16" s="1073">
        <v>2.1</v>
      </c>
      <c r="RYN16" s="1075" t="s">
        <v>360</v>
      </c>
      <c r="RYO16" s="1073">
        <v>2.1</v>
      </c>
      <c r="RYP16" s="1075" t="s">
        <v>360</v>
      </c>
      <c r="RYQ16" s="1073">
        <v>2.1</v>
      </c>
      <c r="RYR16" s="1075" t="s">
        <v>360</v>
      </c>
      <c r="RYS16" s="1073">
        <v>2.1</v>
      </c>
      <c r="RYT16" s="1075" t="s">
        <v>360</v>
      </c>
      <c r="RYU16" s="1073">
        <v>2.1</v>
      </c>
      <c r="RYV16" s="1075" t="s">
        <v>360</v>
      </c>
      <c r="RYW16" s="1073">
        <v>2.1</v>
      </c>
      <c r="RYX16" s="1075" t="s">
        <v>360</v>
      </c>
      <c r="RYY16" s="1073">
        <v>2.1</v>
      </c>
      <c r="RYZ16" s="1075" t="s">
        <v>360</v>
      </c>
      <c r="RZA16" s="1073">
        <v>2.1</v>
      </c>
      <c r="RZB16" s="1075" t="s">
        <v>360</v>
      </c>
      <c r="RZC16" s="1073">
        <v>2.1</v>
      </c>
      <c r="RZD16" s="1075" t="s">
        <v>360</v>
      </c>
      <c r="RZE16" s="1073">
        <v>2.1</v>
      </c>
      <c r="RZF16" s="1075" t="s">
        <v>360</v>
      </c>
      <c r="RZG16" s="1073">
        <v>2.1</v>
      </c>
      <c r="RZH16" s="1075" t="s">
        <v>360</v>
      </c>
      <c r="RZI16" s="1073">
        <v>2.1</v>
      </c>
      <c r="RZJ16" s="1075" t="s">
        <v>360</v>
      </c>
      <c r="RZK16" s="1073">
        <v>2.1</v>
      </c>
      <c r="RZL16" s="1075" t="s">
        <v>360</v>
      </c>
      <c r="RZM16" s="1073">
        <v>2.1</v>
      </c>
      <c r="RZN16" s="1075" t="s">
        <v>360</v>
      </c>
      <c r="RZO16" s="1073">
        <v>2.1</v>
      </c>
      <c r="RZP16" s="1075" t="s">
        <v>360</v>
      </c>
      <c r="RZQ16" s="1073">
        <v>2.1</v>
      </c>
      <c r="RZR16" s="1075" t="s">
        <v>360</v>
      </c>
      <c r="RZS16" s="1073">
        <v>2.1</v>
      </c>
      <c r="RZT16" s="1075" t="s">
        <v>360</v>
      </c>
      <c r="RZU16" s="1073">
        <v>2.1</v>
      </c>
      <c r="RZV16" s="1075" t="s">
        <v>360</v>
      </c>
      <c r="RZW16" s="1073">
        <v>2.1</v>
      </c>
      <c r="RZX16" s="1075" t="s">
        <v>360</v>
      </c>
      <c r="RZY16" s="1073">
        <v>2.1</v>
      </c>
      <c r="RZZ16" s="1075" t="s">
        <v>360</v>
      </c>
      <c r="SAA16" s="1073">
        <v>2.1</v>
      </c>
      <c r="SAB16" s="1075" t="s">
        <v>360</v>
      </c>
      <c r="SAC16" s="1073">
        <v>2.1</v>
      </c>
      <c r="SAD16" s="1075" t="s">
        <v>360</v>
      </c>
      <c r="SAE16" s="1073">
        <v>2.1</v>
      </c>
      <c r="SAF16" s="1075" t="s">
        <v>360</v>
      </c>
      <c r="SAG16" s="1073">
        <v>2.1</v>
      </c>
      <c r="SAH16" s="1075" t="s">
        <v>360</v>
      </c>
      <c r="SAI16" s="1073">
        <v>2.1</v>
      </c>
      <c r="SAJ16" s="1075" t="s">
        <v>360</v>
      </c>
      <c r="SAK16" s="1073">
        <v>2.1</v>
      </c>
      <c r="SAL16" s="1075" t="s">
        <v>360</v>
      </c>
      <c r="SAM16" s="1073">
        <v>2.1</v>
      </c>
      <c r="SAN16" s="1075" t="s">
        <v>360</v>
      </c>
      <c r="SAO16" s="1073">
        <v>2.1</v>
      </c>
      <c r="SAP16" s="1075" t="s">
        <v>360</v>
      </c>
      <c r="SAQ16" s="1073">
        <v>2.1</v>
      </c>
      <c r="SAR16" s="1075" t="s">
        <v>360</v>
      </c>
      <c r="SAS16" s="1073">
        <v>2.1</v>
      </c>
      <c r="SAT16" s="1075" t="s">
        <v>360</v>
      </c>
      <c r="SAU16" s="1073">
        <v>2.1</v>
      </c>
      <c r="SAV16" s="1075" t="s">
        <v>360</v>
      </c>
      <c r="SAW16" s="1073">
        <v>2.1</v>
      </c>
      <c r="SAX16" s="1075" t="s">
        <v>360</v>
      </c>
      <c r="SAY16" s="1073">
        <v>2.1</v>
      </c>
      <c r="SAZ16" s="1075" t="s">
        <v>360</v>
      </c>
      <c r="SBA16" s="1073">
        <v>2.1</v>
      </c>
      <c r="SBB16" s="1075" t="s">
        <v>360</v>
      </c>
      <c r="SBC16" s="1073">
        <v>2.1</v>
      </c>
      <c r="SBD16" s="1075" t="s">
        <v>360</v>
      </c>
      <c r="SBE16" s="1073">
        <v>2.1</v>
      </c>
      <c r="SBF16" s="1075" t="s">
        <v>360</v>
      </c>
      <c r="SBG16" s="1073">
        <v>2.1</v>
      </c>
      <c r="SBH16" s="1075" t="s">
        <v>360</v>
      </c>
      <c r="SBI16" s="1073">
        <v>2.1</v>
      </c>
      <c r="SBJ16" s="1075" t="s">
        <v>360</v>
      </c>
      <c r="SBK16" s="1073">
        <v>2.1</v>
      </c>
      <c r="SBL16" s="1075" t="s">
        <v>360</v>
      </c>
      <c r="SBM16" s="1073">
        <v>2.1</v>
      </c>
      <c r="SBN16" s="1075" t="s">
        <v>360</v>
      </c>
      <c r="SBO16" s="1073">
        <v>2.1</v>
      </c>
      <c r="SBP16" s="1075" t="s">
        <v>360</v>
      </c>
      <c r="SBQ16" s="1073">
        <v>2.1</v>
      </c>
      <c r="SBR16" s="1075" t="s">
        <v>360</v>
      </c>
      <c r="SBS16" s="1073">
        <v>2.1</v>
      </c>
      <c r="SBT16" s="1075" t="s">
        <v>360</v>
      </c>
      <c r="SBU16" s="1073">
        <v>2.1</v>
      </c>
      <c r="SBV16" s="1075" t="s">
        <v>360</v>
      </c>
      <c r="SBW16" s="1073">
        <v>2.1</v>
      </c>
      <c r="SBX16" s="1075" t="s">
        <v>360</v>
      </c>
      <c r="SBY16" s="1073">
        <v>2.1</v>
      </c>
      <c r="SBZ16" s="1075" t="s">
        <v>360</v>
      </c>
      <c r="SCA16" s="1073">
        <v>2.1</v>
      </c>
      <c r="SCB16" s="1075" t="s">
        <v>360</v>
      </c>
      <c r="SCC16" s="1073">
        <v>2.1</v>
      </c>
      <c r="SCD16" s="1075" t="s">
        <v>360</v>
      </c>
      <c r="SCE16" s="1073">
        <v>2.1</v>
      </c>
      <c r="SCF16" s="1075" t="s">
        <v>360</v>
      </c>
      <c r="SCG16" s="1073">
        <v>2.1</v>
      </c>
      <c r="SCH16" s="1075" t="s">
        <v>360</v>
      </c>
      <c r="SCI16" s="1073">
        <v>2.1</v>
      </c>
      <c r="SCJ16" s="1075" t="s">
        <v>360</v>
      </c>
      <c r="SCK16" s="1073">
        <v>2.1</v>
      </c>
      <c r="SCL16" s="1075" t="s">
        <v>360</v>
      </c>
      <c r="SCM16" s="1073">
        <v>2.1</v>
      </c>
      <c r="SCN16" s="1075" t="s">
        <v>360</v>
      </c>
      <c r="SCO16" s="1073">
        <v>2.1</v>
      </c>
      <c r="SCP16" s="1075" t="s">
        <v>360</v>
      </c>
      <c r="SCQ16" s="1073">
        <v>2.1</v>
      </c>
      <c r="SCR16" s="1075" t="s">
        <v>360</v>
      </c>
      <c r="SCS16" s="1073">
        <v>2.1</v>
      </c>
      <c r="SCT16" s="1075" t="s">
        <v>360</v>
      </c>
      <c r="SCU16" s="1073">
        <v>2.1</v>
      </c>
      <c r="SCV16" s="1075" t="s">
        <v>360</v>
      </c>
      <c r="SCW16" s="1073">
        <v>2.1</v>
      </c>
      <c r="SCX16" s="1075" t="s">
        <v>360</v>
      </c>
      <c r="SCY16" s="1073">
        <v>2.1</v>
      </c>
      <c r="SCZ16" s="1075" t="s">
        <v>360</v>
      </c>
      <c r="SDA16" s="1073">
        <v>2.1</v>
      </c>
      <c r="SDB16" s="1075" t="s">
        <v>360</v>
      </c>
      <c r="SDC16" s="1073">
        <v>2.1</v>
      </c>
      <c r="SDD16" s="1075" t="s">
        <v>360</v>
      </c>
      <c r="SDE16" s="1073">
        <v>2.1</v>
      </c>
      <c r="SDF16" s="1075" t="s">
        <v>360</v>
      </c>
      <c r="SDG16" s="1073">
        <v>2.1</v>
      </c>
      <c r="SDH16" s="1075" t="s">
        <v>360</v>
      </c>
      <c r="SDI16" s="1073">
        <v>2.1</v>
      </c>
      <c r="SDJ16" s="1075" t="s">
        <v>360</v>
      </c>
      <c r="SDK16" s="1073">
        <v>2.1</v>
      </c>
      <c r="SDL16" s="1075" t="s">
        <v>360</v>
      </c>
      <c r="SDM16" s="1073">
        <v>2.1</v>
      </c>
      <c r="SDN16" s="1075" t="s">
        <v>360</v>
      </c>
      <c r="SDO16" s="1073">
        <v>2.1</v>
      </c>
      <c r="SDP16" s="1075" t="s">
        <v>360</v>
      </c>
      <c r="SDQ16" s="1073">
        <v>2.1</v>
      </c>
      <c r="SDR16" s="1075" t="s">
        <v>360</v>
      </c>
      <c r="SDS16" s="1073">
        <v>2.1</v>
      </c>
      <c r="SDT16" s="1075" t="s">
        <v>360</v>
      </c>
      <c r="SDU16" s="1073">
        <v>2.1</v>
      </c>
      <c r="SDV16" s="1075" t="s">
        <v>360</v>
      </c>
      <c r="SDW16" s="1073">
        <v>2.1</v>
      </c>
      <c r="SDX16" s="1075" t="s">
        <v>360</v>
      </c>
      <c r="SDY16" s="1073">
        <v>2.1</v>
      </c>
      <c r="SDZ16" s="1075" t="s">
        <v>360</v>
      </c>
      <c r="SEA16" s="1073">
        <v>2.1</v>
      </c>
      <c r="SEB16" s="1075" t="s">
        <v>360</v>
      </c>
      <c r="SEC16" s="1073">
        <v>2.1</v>
      </c>
      <c r="SED16" s="1075" t="s">
        <v>360</v>
      </c>
      <c r="SEE16" s="1073">
        <v>2.1</v>
      </c>
      <c r="SEF16" s="1075" t="s">
        <v>360</v>
      </c>
      <c r="SEG16" s="1073">
        <v>2.1</v>
      </c>
      <c r="SEH16" s="1075" t="s">
        <v>360</v>
      </c>
      <c r="SEI16" s="1073">
        <v>2.1</v>
      </c>
      <c r="SEJ16" s="1075" t="s">
        <v>360</v>
      </c>
      <c r="SEK16" s="1073">
        <v>2.1</v>
      </c>
      <c r="SEL16" s="1075" t="s">
        <v>360</v>
      </c>
      <c r="SEM16" s="1073">
        <v>2.1</v>
      </c>
      <c r="SEN16" s="1075" t="s">
        <v>360</v>
      </c>
      <c r="SEO16" s="1073">
        <v>2.1</v>
      </c>
      <c r="SEP16" s="1075" t="s">
        <v>360</v>
      </c>
      <c r="SEQ16" s="1073">
        <v>2.1</v>
      </c>
      <c r="SER16" s="1075" t="s">
        <v>360</v>
      </c>
      <c r="SES16" s="1073">
        <v>2.1</v>
      </c>
      <c r="SET16" s="1075" t="s">
        <v>360</v>
      </c>
      <c r="SEU16" s="1073">
        <v>2.1</v>
      </c>
      <c r="SEV16" s="1075" t="s">
        <v>360</v>
      </c>
      <c r="SEW16" s="1073">
        <v>2.1</v>
      </c>
      <c r="SEX16" s="1075" t="s">
        <v>360</v>
      </c>
      <c r="SEY16" s="1073">
        <v>2.1</v>
      </c>
      <c r="SEZ16" s="1075" t="s">
        <v>360</v>
      </c>
      <c r="SFA16" s="1073">
        <v>2.1</v>
      </c>
      <c r="SFB16" s="1075" t="s">
        <v>360</v>
      </c>
      <c r="SFC16" s="1073">
        <v>2.1</v>
      </c>
      <c r="SFD16" s="1075" t="s">
        <v>360</v>
      </c>
      <c r="SFE16" s="1073">
        <v>2.1</v>
      </c>
      <c r="SFF16" s="1075" t="s">
        <v>360</v>
      </c>
      <c r="SFG16" s="1073">
        <v>2.1</v>
      </c>
      <c r="SFH16" s="1075" t="s">
        <v>360</v>
      </c>
      <c r="SFI16" s="1073">
        <v>2.1</v>
      </c>
      <c r="SFJ16" s="1075" t="s">
        <v>360</v>
      </c>
      <c r="SFK16" s="1073">
        <v>2.1</v>
      </c>
      <c r="SFL16" s="1075" t="s">
        <v>360</v>
      </c>
      <c r="SFM16" s="1073">
        <v>2.1</v>
      </c>
      <c r="SFN16" s="1075" t="s">
        <v>360</v>
      </c>
      <c r="SFO16" s="1073">
        <v>2.1</v>
      </c>
      <c r="SFP16" s="1075" t="s">
        <v>360</v>
      </c>
      <c r="SFQ16" s="1073">
        <v>2.1</v>
      </c>
      <c r="SFR16" s="1075" t="s">
        <v>360</v>
      </c>
      <c r="SFS16" s="1073">
        <v>2.1</v>
      </c>
      <c r="SFT16" s="1075" t="s">
        <v>360</v>
      </c>
      <c r="SFU16" s="1073">
        <v>2.1</v>
      </c>
      <c r="SFV16" s="1075" t="s">
        <v>360</v>
      </c>
      <c r="SFW16" s="1073">
        <v>2.1</v>
      </c>
      <c r="SFX16" s="1075" t="s">
        <v>360</v>
      </c>
      <c r="SFY16" s="1073">
        <v>2.1</v>
      </c>
      <c r="SFZ16" s="1075" t="s">
        <v>360</v>
      </c>
      <c r="SGA16" s="1073">
        <v>2.1</v>
      </c>
      <c r="SGB16" s="1075" t="s">
        <v>360</v>
      </c>
      <c r="SGC16" s="1073">
        <v>2.1</v>
      </c>
      <c r="SGD16" s="1075" t="s">
        <v>360</v>
      </c>
      <c r="SGE16" s="1073">
        <v>2.1</v>
      </c>
      <c r="SGF16" s="1075" t="s">
        <v>360</v>
      </c>
      <c r="SGG16" s="1073">
        <v>2.1</v>
      </c>
      <c r="SGH16" s="1075" t="s">
        <v>360</v>
      </c>
      <c r="SGI16" s="1073">
        <v>2.1</v>
      </c>
      <c r="SGJ16" s="1075" t="s">
        <v>360</v>
      </c>
      <c r="SGK16" s="1073">
        <v>2.1</v>
      </c>
      <c r="SGL16" s="1075" t="s">
        <v>360</v>
      </c>
      <c r="SGM16" s="1073">
        <v>2.1</v>
      </c>
      <c r="SGN16" s="1075" t="s">
        <v>360</v>
      </c>
      <c r="SGO16" s="1073">
        <v>2.1</v>
      </c>
      <c r="SGP16" s="1075" t="s">
        <v>360</v>
      </c>
      <c r="SGQ16" s="1073">
        <v>2.1</v>
      </c>
      <c r="SGR16" s="1075" t="s">
        <v>360</v>
      </c>
      <c r="SGS16" s="1073">
        <v>2.1</v>
      </c>
      <c r="SGT16" s="1075" t="s">
        <v>360</v>
      </c>
      <c r="SGU16" s="1073">
        <v>2.1</v>
      </c>
      <c r="SGV16" s="1075" t="s">
        <v>360</v>
      </c>
      <c r="SGW16" s="1073">
        <v>2.1</v>
      </c>
      <c r="SGX16" s="1075" t="s">
        <v>360</v>
      </c>
      <c r="SGY16" s="1073">
        <v>2.1</v>
      </c>
      <c r="SGZ16" s="1075" t="s">
        <v>360</v>
      </c>
      <c r="SHA16" s="1073">
        <v>2.1</v>
      </c>
      <c r="SHB16" s="1075" t="s">
        <v>360</v>
      </c>
      <c r="SHC16" s="1073">
        <v>2.1</v>
      </c>
      <c r="SHD16" s="1075" t="s">
        <v>360</v>
      </c>
      <c r="SHE16" s="1073">
        <v>2.1</v>
      </c>
      <c r="SHF16" s="1075" t="s">
        <v>360</v>
      </c>
      <c r="SHG16" s="1073">
        <v>2.1</v>
      </c>
      <c r="SHH16" s="1075" t="s">
        <v>360</v>
      </c>
      <c r="SHI16" s="1073">
        <v>2.1</v>
      </c>
      <c r="SHJ16" s="1075" t="s">
        <v>360</v>
      </c>
      <c r="SHK16" s="1073">
        <v>2.1</v>
      </c>
      <c r="SHL16" s="1075" t="s">
        <v>360</v>
      </c>
      <c r="SHM16" s="1073">
        <v>2.1</v>
      </c>
      <c r="SHN16" s="1075" t="s">
        <v>360</v>
      </c>
      <c r="SHO16" s="1073">
        <v>2.1</v>
      </c>
      <c r="SHP16" s="1075" t="s">
        <v>360</v>
      </c>
      <c r="SHQ16" s="1073">
        <v>2.1</v>
      </c>
      <c r="SHR16" s="1075" t="s">
        <v>360</v>
      </c>
      <c r="SHS16" s="1073">
        <v>2.1</v>
      </c>
      <c r="SHT16" s="1075" t="s">
        <v>360</v>
      </c>
      <c r="SHU16" s="1073">
        <v>2.1</v>
      </c>
      <c r="SHV16" s="1075" t="s">
        <v>360</v>
      </c>
      <c r="SHW16" s="1073">
        <v>2.1</v>
      </c>
      <c r="SHX16" s="1075" t="s">
        <v>360</v>
      </c>
      <c r="SHY16" s="1073">
        <v>2.1</v>
      </c>
      <c r="SHZ16" s="1075" t="s">
        <v>360</v>
      </c>
      <c r="SIA16" s="1073">
        <v>2.1</v>
      </c>
      <c r="SIB16" s="1075" t="s">
        <v>360</v>
      </c>
      <c r="SIC16" s="1073">
        <v>2.1</v>
      </c>
      <c r="SID16" s="1075" t="s">
        <v>360</v>
      </c>
      <c r="SIE16" s="1073">
        <v>2.1</v>
      </c>
      <c r="SIF16" s="1075" t="s">
        <v>360</v>
      </c>
      <c r="SIG16" s="1073">
        <v>2.1</v>
      </c>
      <c r="SIH16" s="1075" t="s">
        <v>360</v>
      </c>
      <c r="SII16" s="1073">
        <v>2.1</v>
      </c>
      <c r="SIJ16" s="1075" t="s">
        <v>360</v>
      </c>
      <c r="SIK16" s="1073">
        <v>2.1</v>
      </c>
      <c r="SIL16" s="1075" t="s">
        <v>360</v>
      </c>
      <c r="SIM16" s="1073">
        <v>2.1</v>
      </c>
      <c r="SIN16" s="1075" t="s">
        <v>360</v>
      </c>
      <c r="SIO16" s="1073">
        <v>2.1</v>
      </c>
      <c r="SIP16" s="1075" t="s">
        <v>360</v>
      </c>
      <c r="SIQ16" s="1073">
        <v>2.1</v>
      </c>
      <c r="SIR16" s="1075" t="s">
        <v>360</v>
      </c>
      <c r="SIS16" s="1073">
        <v>2.1</v>
      </c>
      <c r="SIT16" s="1075" t="s">
        <v>360</v>
      </c>
      <c r="SIU16" s="1073">
        <v>2.1</v>
      </c>
      <c r="SIV16" s="1075" t="s">
        <v>360</v>
      </c>
      <c r="SIW16" s="1073">
        <v>2.1</v>
      </c>
      <c r="SIX16" s="1075" t="s">
        <v>360</v>
      </c>
      <c r="SIY16" s="1073">
        <v>2.1</v>
      </c>
      <c r="SIZ16" s="1075" t="s">
        <v>360</v>
      </c>
      <c r="SJA16" s="1073">
        <v>2.1</v>
      </c>
      <c r="SJB16" s="1075" t="s">
        <v>360</v>
      </c>
      <c r="SJC16" s="1073">
        <v>2.1</v>
      </c>
      <c r="SJD16" s="1075" t="s">
        <v>360</v>
      </c>
      <c r="SJE16" s="1073">
        <v>2.1</v>
      </c>
      <c r="SJF16" s="1075" t="s">
        <v>360</v>
      </c>
      <c r="SJG16" s="1073">
        <v>2.1</v>
      </c>
      <c r="SJH16" s="1075" t="s">
        <v>360</v>
      </c>
      <c r="SJI16" s="1073">
        <v>2.1</v>
      </c>
      <c r="SJJ16" s="1075" t="s">
        <v>360</v>
      </c>
      <c r="SJK16" s="1073">
        <v>2.1</v>
      </c>
      <c r="SJL16" s="1075" t="s">
        <v>360</v>
      </c>
      <c r="SJM16" s="1073">
        <v>2.1</v>
      </c>
      <c r="SJN16" s="1075" t="s">
        <v>360</v>
      </c>
      <c r="SJO16" s="1073">
        <v>2.1</v>
      </c>
      <c r="SJP16" s="1075" t="s">
        <v>360</v>
      </c>
      <c r="SJQ16" s="1073">
        <v>2.1</v>
      </c>
      <c r="SJR16" s="1075" t="s">
        <v>360</v>
      </c>
      <c r="SJS16" s="1073">
        <v>2.1</v>
      </c>
      <c r="SJT16" s="1075" t="s">
        <v>360</v>
      </c>
      <c r="SJU16" s="1073">
        <v>2.1</v>
      </c>
      <c r="SJV16" s="1075" t="s">
        <v>360</v>
      </c>
      <c r="SJW16" s="1073">
        <v>2.1</v>
      </c>
      <c r="SJX16" s="1075" t="s">
        <v>360</v>
      </c>
      <c r="SJY16" s="1073">
        <v>2.1</v>
      </c>
      <c r="SJZ16" s="1075" t="s">
        <v>360</v>
      </c>
      <c r="SKA16" s="1073">
        <v>2.1</v>
      </c>
      <c r="SKB16" s="1075" t="s">
        <v>360</v>
      </c>
      <c r="SKC16" s="1073">
        <v>2.1</v>
      </c>
      <c r="SKD16" s="1075" t="s">
        <v>360</v>
      </c>
      <c r="SKE16" s="1073">
        <v>2.1</v>
      </c>
      <c r="SKF16" s="1075" t="s">
        <v>360</v>
      </c>
      <c r="SKG16" s="1073">
        <v>2.1</v>
      </c>
      <c r="SKH16" s="1075" t="s">
        <v>360</v>
      </c>
      <c r="SKI16" s="1073">
        <v>2.1</v>
      </c>
      <c r="SKJ16" s="1075" t="s">
        <v>360</v>
      </c>
      <c r="SKK16" s="1073">
        <v>2.1</v>
      </c>
      <c r="SKL16" s="1075" t="s">
        <v>360</v>
      </c>
      <c r="SKM16" s="1073">
        <v>2.1</v>
      </c>
      <c r="SKN16" s="1075" t="s">
        <v>360</v>
      </c>
      <c r="SKO16" s="1073">
        <v>2.1</v>
      </c>
      <c r="SKP16" s="1075" t="s">
        <v>360</v>
      </c>
      <c r="SKQ16" s="1073">
        <v>2.1</v>
      </c>
      <c r="SKR16" s="1075" t="s">
        <v>360</v>
      </c>
      <c r="SKS16" s="1073">
        <v>2.1</v>
      </c>
      <c r="SKT16" s="1075" t="s">
        <v>360</v>
      </c>
      <c r="SKU16" s="1073">
        <v>2.1</v>
      </c>
      <c r="SKV16" s="1075" t="s">
        <v>360</v>
      </c>
      <c r="SKW16" s="1073">
        <v>2.1</v>
      </c>
      <c r="SKX16" s="1075" t="s">
        <v>360</v>
      </c>
      <c r="SKY16" s="1073">
        <v>2.1</v>
      </c>
      <c r="SKZ16" s="1075" t="s">
        <v>360</v>
      </c>
      <c r="SLA16" s="1073">
        <v>2.1</v>
      </c>
      <c r="SLB16" s="1075" t="s">
        <v>360</v>
      </c>
      <c r="SLC16" s="1073">
        <v>2.1</v>
      </c>
      <c r="SLD16" s="1075" t="s">
        <v>360</v>
      </c>
      <c r="SLE16" s="1073">
        <v>2.1</v>
      </c>
      <c r="SLF16" s="1075" t="s">
        <v>360</v>
      </c>
      <c r="SLG16" s="1073">
        <v>2.1</v>
      </c>
      <c r="SLH16" s="1075" t="s">
        <v>360</v>
      </c>
      <c r="SLI16" s="1073">
        <v>2.1</v>
      </c>
      <c r="SLJ16" s="1075" t="s">
        <v>360</v>
      </c>
      <c r="SLK16" s="1073">
        <v>2.1</v>
      </c>
      <c r="SLL16" s="1075" t="s">
        <v>360</v>
      </c>
      <c r="SLM16" s="1073">
        <v>2.1</v>
      </c>
      <c r="SLN16" s="1075" t="s">
        <v>360</v>
      </c>
      <c r="SLO16" s="1073">
        <v>2.1</v>
      </c>
      <c r="SLP16" s="1075" t="s">
        <v>360</v>
      </c>
      <c r="SLQ16" s="1073">
        <v>2.1</v>
      </c>
      <c r="SLR16" s="1075" t="s">
        <v>360</v>
      </c>
      <c r="SLS16" s="1073">
        <v>2.1</v>
      </c>
      <c r="SLT16" s="1075" t="s">
        <v>360</v>
      </c>
      <c r="SLU16" s="1073">
        <v>2.1</v>
      </c>
      <c r="SLV16" s="1075" t="s">
        <v>360</v>
      </c>
      <c r="SLW16" s="1073">
        <v>2.1</v>
      </c>
      <c r="SLX16" s="1075" t="s">
        <v>360</v>
      </c>
      <c r="SLY16" s="1073">
        <v>2.1</v>
      </c>
      <c r="SLZ16" s="1075" t="s">
        <v>360</v>
      </c>
      <c r="SMA16" s="1073">
        <v>2.1</v>
      </c>
      <c r="SMB16" s="1075" t="s">
        <v>360</v>
      </c>
      <c r="SMC16" s="1073">
        <v>2.1</v>
      </c>
      <c r="SMD16" s="1075" t="s">
        <v>360</v>
      </c>
      <c r="SME16" s="1073">
        <v>2.1</v>
      </c>
      <c r="SMF16" s="1075" t="s">
        <v>360</v>
      </c>
      <c r="SMG16" s="1073">
        <v>2.1</v>
      </c>
      <c r="SMH16" s="1075" t="s">
        <v>360</v>
      </c>
      <c r="SMI16" s="1073">
        <v>2.1</v>
      </c>
      <c r="SMJ16" s="1075" t="s">
        <v>360</v>
      </c>
      <c r="SMK16" s="1073">
        <v>2.1</v>
      </c>
      <c r="SML16" s="1075" t="s">
        <v>360</v>
      </c>
      <c r="SMM16" s="1073">
        <v>2.1</v>
      </c>
      <c r="SMN16" s="1075" t="s">
        <v>360</v>
      </c>
      <c r="SMO16" s="1073">
        <v>2.1</v>
      </c>
      <c r="SMP16" s="1075" t="s">
        <v>360</v>
      </c>
      <c r="SMQ16" s="1073">
        <v>2.1</v>
      </c>
      <c r="SMR16" s="1075" t="s">
        <v>360</v>
      </c>
      <c r="SMS16" s="1073">
        <v>2.1</v>
      </c>
      <c r="SMT16" s="1075" t="s">
        <v>360</v>
      </c>
      <c r="SMU16" s="1073">
        <v>2.1</v>
      </c>
      <c r="SMV16" s="1075" t="s">
        <v>360</v>
      </c>
      <c r="SMW16" s="1073">
        <v>2.1</v>
      </c>
      <c r="SMX16" s="1075" t="s">
        <v>360</v>
      </c>
      <c r="SMY16" s="1073">
        <v>2.1</v>
      </c>
      <c r="SMZ16" s="1075" t="s">
        <v>360</v>
      </c>
      <c r="SNA16" s="1073">
        <v>2.1</v>
      </c>
      <c r="SNB16" s="1075" t="s">
        <v>360</v>
      </c>
      <c r="SNC16" s="1073">
        <v>2.1</v>
      </c>
      <c r="SND16" s="1075" t="s">
        <v>360</v>
      </c>
      <c r="SNE16" s="1073">
        <v>2.1</v>
      </c>
      <c r="SNF16" s="1075" t="s">
        <v>360</v>
      </c>
      <c r="SNG16" s="1073">
        <v>2.1</v>
      </c>
      <c r="SNH16" s="1075" t="s">
        <v>360</v>
      </c>
      <c r="SNI16" s="1073">
        <v>2.1</v>
      </c>
      <c r="SNJ16" s="1075" t="s">
        <v>360</v>
      </c>
      <c r="SNK16" s="1073">
        <v>2.1</v>
      </c>
      <c r="SNL16" s="1075" t="s">
        <v>360</v>
      </c>
      <c r="SNM16" s="1073">
        <v>2.1</v>
      </c>
      <c r="SNN16" s="1075" t="s">
        <v>360</v>
      </c>
      <c r="SNO16" s="1073">
        <v>2.1</v>
      </c>
      <c r="SNP16" s="1075" t="s">
        <v>360</v>
      </c>
      <c r="SNQ16" s="1073">
        <v>2.1</v>
      </c>
      <c r="SNR16" s="1075" t="s">
        <v>360</v>
      </c>
      <c r="SNS16" s="1073">
        <v>2.1</v>
      </c>
      <c r="SNT16" s="1075" t="s">
        <v>360</v>
      </c>
      <c r="SNU16" s="1073">
        <v>2.1</v>
      </c>
      <c r="SNV16" s="1075" t="s">
        <v>360</v>
      </c>
      <c r="SNW16" s="1073">
        <v>2.1</v>
      </c>
      <c r="SNX16" s="1075" t="s">
        <v>360</v>
      </c>
      <c r="SNY16" s="1073">
        <v>2.1</v>
      </c>
      <c r="SNZ16" s="1075" t="s">
        <v>360</v>
      </c>
      <c r="SOA16" s="1073">
        <v>2.1</v>
      </c>
      <c r="SOB16" s="1075" t="s">
        <v>360</v>
      </c>
      <c r="SOC16" s="1073">
        <v>2.1</v>
      </c>
      <c r="SOD16" s="1075" t="s">
        <v>360</v>
      </c>
      <c r="SOE16" s="1073">
        <v>2.1</v>
      </c>
      <c r="SOF16" s="1075" t="s">
        <v>360</v>
      </c>
      <c r="SOG16" s="1073">
        <v>2.1</v>
      </c>
      <c r="SOH16" s="1075" t="s">
        <v>360</v>
      </c>
      <c r="SOI16" s="1073">
        <v>2.1</v>
      </c>
      <c r="SOJ16" s="1075" t="s">
        <v>360</v>
      </c>
      <c r="SOK16" s="1073">
        <v>2.1</v>
      </c>
      <c r="SOL16" s="1075" t="s">
        <v>360</v>
      </c>
      <c r="SOM16" s="1073">
        <v>2.1</v>
      </c>
      <c r="SON16" s="1075" t="s">
        <v>360</v>
      </c>
      <c r="SOO16" s="1073">
        <v>2.1</v>
      </c>
      <c r="SOP16" s="1075" t="s">
        <v>360</v>
      </c>
      <c r="SOQ16" s="1073">
        <v>2.1</v>
      </c>
      <c r="SOR16" s="1075" t="s">
        <v>360</v>
      </c>
      <c r="SOS16" s="1073">
        <v>2.1</v>
      </c>
      <c r="SOT16" s="1075" t="s">
        <v>360</v>
      </c>
      <c r="SOU16" s="1073">
        <v>2.1</v>
      </c>
      <c r="SOV16" s="1075" t="s">
        <v>360</v>
      </c>
      <c r="SOW16" s="1073">
        <v>2.1</v>
      </c>
      <c r="SOX16" s="1075" t="s">
        <v>360</v>
      </c>
      <c r="SOY16" s="1073">
        <v>2.1</v>
      </c>
      <c r="SOZ16" s="1075" t="s">
        <v>360</v>
      </c>
      <c r="SPA16" s="1073">
        <v>2.1</v>
      </c>
      <c r="SPB16" s="1075" t="s">
        <v>360</v>
      </c>
      <c r="SPC16" s="1073">
        <v>2.1</v>
      </c>
      <c r="SPD16" s="1075" t="s">
        <v>360</v>
      </c>
      <c r="SPE16" s="1073">
        <v>2.1</v>
      </c>
      <c r="SPF16" s="1075" t="s">
        <v>360</v>
      </c>
      <c r="SPG16" s="1073">
        <v>2.1</v>
      </c>
      <c r="SPH16" s="1075" t="s">
        <v>360</v>
      </c>
      <c r="SPI16" s="1073">
        <v>2.1</v>
      </c>
      <c r="SPJ16" s="1075" t="s">
        <v>360</v>
      </c>
      <c r="SPK16" s="1073">
        <v>2.1</v>
      </c>
      <c r="SPL16" s="1075" t="s">
        <v>360</v>
      </c>
      <c r="SPM16" s="1073">
        <v>2.1</v>
      </c>
      <c r="SPN16" s="1075" t="s">
        <v>360</v>
      </c>
      <c r="SPO16" s="1073">
        <v>2.1</v>
      </c>
      <c r="SPP16" s="1075" t="s">
        <v>360</v>
      </c>
      <c r="SPQ16" s="1073">
        <v>2.1</v>
      </c>
      <c r="SPR16" s="1075" t="s">
        <v>360</v>
      </c>
      <c r="SPS16" s="1073">
        <v>2.1</v>
      </c>
      <c r="SPT16" s="1075" t="s">
        <v>360</v>
      </c>
      <c r="SPU16" s="1073">
        <v>2.1</v>
      </c>
      <c r="SPV16" s="1075" t="s">
        <v>360</v>
      </c>
      <c r="SPW16" s="1073">
        <v>2.1</v>
      </c>
      <c r="SPX16" s="1075" t="s">
        <v>360</v>
      </c>
      <c r="SPY16" s="1073">
        <v>2.1</v>
      </c>
      <c r="SPZ16" s="1075" t="s">
        <v>360</v>
      </c>
      <c r="SQA16" s="1073">
        <v>2.1</v>
      </c>
      <c r="SQB16" s="1075" t="s">
        <v>360</v>
      </c>
      <c r="SQC16" s="1073">
        <v>2.1</v>
      </c>
      <c r="SQD16" s="1075" t="s">
        <v>360</v>
      </c>
      <c r="SQE16" s="1073">
        <v>2.1</v>
      </c>
      <c r="SQF16" s="1075" t="s">
        <v>360</v>
      </c>
      <c r="SQG16" s="1073">
        <v>2.1</v>
      </c>
      <c r="SQH16" s="1075" t="s">
        <v>360</v>
      </c>
      <c r="SQI16" s="1073">
        <v>2.1</v>
      </c>
      <c r="SQJ16" s="1075" t="s">
        <v>360</v>
      </c>
      <c r="SQK16" s="1073">
        <v>2.1</v>
      </c>
      <c r="SQL16" s="1075" t="s">
        <v>360</v>
      </c>
      <c r="SQM16" s="1073">
        <v>2.1</v>
      </c>
      <c r="SQN16" s="1075" t="s">
        <v>360</v>
      </c>
      <c r="SQO16" s="1073">
        <v>2.1</v>
      </c>
      <c r="SQP16" s="1075" t="s">
        <v>360</v>
      </c>
      <c r="SQQ16" s="1073">
        <v>2.1</v>
      </c>
      <c r="SQR16" s="1075" t="s">
        <v>360</v>
      </c>
      <c r="SQS16" s="1073">
        <v>2.1</v>
      </c>
      <c r="SQT16" s="1075" t="s">
        <v>360</v>
      </c>
      <c r="SQU16" s="1073">
        <v>2.1</v>
      </c>
      <c r="SQV16" s="1075" t="s">
        <v>360</v>
      </c>
      <c r="SQW16" s="1073">
        <v>2.1</v>
      </c>
      <c r="SQX16" s="1075" t="s">
        <v>360</v>
      </c>
      <c r="SQY16" s="1073">
        <v>2.1</v>
      </c>
      <c r="SQZ16" s="1075" t="s">
        <v>360</v>
      </c>
      <c r="SRA16" s="1073">
        <v>2.1</v>
      </c>
      <c r="SRB16" s="1075" t="s">
        <v>360</v>
      </c>
      <c r="SRC16" s="1073">
        <v>2.1</v>
      </c>
      <c r="SRD16" s="1075" t="s">
        <v>360</v>
      </c>
      <c r="SRE16" s="1073">
        <v>2.1</v>
      </c>
      <c r="SRF16" s="1075" t="s">
        <v>360</v>
      </c>
      <c r="SRG16" s="1073">
        <v>2.1</v>
      </c>
      <c r="SRH16" s="1075" t="s">
        <v>360</v>
      </c>
      <c r="SRI16" s="1073">
        <v>2.1</v>
      </c>
      <c r="SRJ16" s="1075" t="s">
        <v>360</v>
      </c>
      <c r="SRK16" s="1073">
        <v>2.1</v>
      </c>
      <c r="SRL16" s="1075" t="s">
        <v>360</v>
      </c>
      <c r="SRM16" s="1073">
        <v>2.1</v>
      </c>
      <c r="SRN16" s="1075" t="s">
        <v>360</v>
      </c>
      <c r="SRO16" s="1073">
        <v>2.1</v>
      </c>
      <c r="SRP16" s="1075" t="s">
        <v>360</v>
      </c>
      <c r="SRQ16" s="1073">
        <v>2.1</v>
      </c>
      <c r="SRR16" s="1075" t="s">
        <v>360</v>
      </c>
      <c r="SRS16" s="1073">
        <v>2.1</v>
      </c>
      <c r="SRT16" s="1075" t="s">
        <v>360</v>
      </c>
      <c r="SRU16" s="1073">
        <v>2.1</v>
      </c>
      <c r="SRV16" s="1075" t="s">
        <v>360</v>
      </c>
      <c r="SRW16" s="1073">
        <v>2.1</v>
      </c>
      <c r="SRX16" s="1075" t="s">
        <v>360</v>
      </c>
      <c r="SRY16" s="1073">
        <v>2.1</v>
      </c>
      <c r="SRZ16" s="1075" t="s">
        <v>360</v>
      </c>
      <c r="SSA16" s="1073">
        <v>2.1</v>
      </c>
      <c r="SSB16" s="1075" t="s">
        <v>360</v>
      </c>
      <c r="SSC16" s="1073">
        <v>2.1</v>
      </c>
      <c r="SSD16" s="1075" t="s">
        <v>360</v>
      </c>
      <c r="SSE16" s="1073">
        <v>2.1</v>
      </c>
      <c r="SSF16" s="1075" t="s">
        <v>360</v>
      </c>
      <c r="SSG16" s="1073">
        <v>2.1</v>
      </c>
      <c r="SSH16" s="1075" t="s">
        <v>360</v>
      </c>
      <c r="SSI16" s="1073">
        <v>2.1</v>
      </c>
      <c r="SSJ16" s="1075" t="s">
        <v>360</v>
      </c>
      <c r="SSK16" s="1073">
        <v>2.1</v>
      </c>
      <c r="SSL16" s="1075" t="s">
        <v>360</v>
      </c>
      <c r="SSM16" s="1073">
        <v>2.1</v>
      </c>
      <c r="SSN16" s="1075" t="s">
        <v>360</v>
      </c>
      <c r="SSO16" s="1073">
        <v>2.1</v>
      </c>
      <c r="SSP16" s="1075" t="s">
        <v>360</v>
      </c>
      <c r="SSQ16" s="1073">
        <v>2.1</v>
      </c>
      <c r="SSR16" s="1075" t="s">
        <v>360</v>
      </c>
      <c r="SSS16" s="1073">
        <v>2.1</v>
      </c>
      <c r="SST16" s="1075" t="s">
        <v>360</v>
      </c>
      <c r="SSU16" s="1073">
        <v>2.1</v>
      </c>
      <c r="SSV16" s="1075" t="s">
        <v>360</v>
      </c>
      <c r="SSW16" s="1073">
        <v>2.1</v>
      </c>
      <c r="SSX16" s="1075" t="s">
        <v>360</v>
      </c>
      <c r="SSY16" s="1073">
        <v>2.1</v>
      </c>
      <c r="SSZ16" s="1075" t="s">
        <v>360</v>
      </c>
      <c r="STA16" s="1073">
        <v>2.1</v>
      </c>
      <c r="STB16" s="1075" t="s">
        <v>360</v>
      </c>
      <c r="STC16" s="1073">
        <v>2.1</v>
      </c>
      <c r="STD16" s="1075" t="s">
        <v>360</v>
      </c>
      <c r="STE16" s="1073">
        <v>2.1</v>
      </c>
      <c r="STF16" s="1075" t="s">
        <v>360</v>
      </c>
      <c r="STG16" s="1073">
        <v>2.1</v>
      </c>
      <c r="STH16" s="1075" t="s">
        <v>360</v>
      </c>
      <c r="STI16" s="1073">
        <v>2.1</v>
      </c>
      <c r="STJ16" s="1075" t="s">
        <v>360</v>
      </c>
      <c r="STK16" s="1073">
        <v>2.1</v>
      </c>
      <c r="STL16" s="1075" t="s">
        <v>360</v>
      </c>
      <c r="STM16" s="1073">
        <v>2.1</v>
      </c>
      <c r="STN16" s="1075" t="s">
        <v>360</v>
      </c>
      <c r="STO16" s="1073">
        <v>2.1</v>
      </c>
      <c r="STP16" s="1075" t="s">
        <v>360</v>
      </c>
      <c r="STQ16" s="1073">
        <v>2.1</v>
      </c>
      <c r="STR16" s="1075" t="s">
        <v>360</v>
      </c>
      <c r="STS16" s="1073">
        <v>2.1</v>
      </c>
      <c r="STT16" s="1075" t="s">
        <v>360</v>
      </c>
      <c r="STU16" s="1073">
        <v>2.1</v>
      </c>
      <c r="STV16" s="1075" t="s">
        <v>360</v>
      </c>
      <c r="STW16" s="1073">
        <v>2.1</v>
      </c>
      <c r="STX16" s="1075" t="s">
        <v>360</v>
      </c>
      <c r="STY16" s="1073">
        <v>2.1</v>
      </c>
      <c r="STZ16" s="1075" t="s">
        <v>360</v>
      </c>
      <c r="SUA16" s="1073">
        <v>2.1</v>
      </c>
      <c r="SUB16" s="1075" t="s">
        <v>360</v>
      </c>
      <c r="SUC16" s="1073">
        <v>2.1</v>
      </c>
      <c r="SUD16" s="1075" t="s">
        <v>360</v>
      </c>
      <c r="SUE16" s="1073">
        <v>2.1</v>
      </c>
      <c r="SUF16" s="1075" t="s">
        <v>360</v>
      </c>
      <c r="SUG16" s="1073">
        <v>2.1</v>
      </c>
      <c r="SUH16" s="1075" t="s">
        <v>360</v>
      </c>
      <c r="SUI16" s="1073">
        <v>2.1</v>
      </c>
      <c r="SUJ16" s="1075" t="s">
        <v>360</v>
      </c>
      <c r="SUK16" s="1073">
        <v>2.1</v>
      </c>
      <c r="SUL16" s="1075" t="s">
        <v>360</v>
      </c>
      <c r="SUM16" s="1073">
        <v>2.1</v>
      </c>
      <c r="SUN16" s="1075" t="s">
        <v>360</v>
      </c>
      <c r="SUO16" s="1073">
        <v>2.1</v>
      </c>
      <c r="SUP16" s="1075" t="s">
        <v>360</v>
      </c>
      <c r="SUQ16" s="1073">
        <v>2.1</v>
      </c>
      <c r="SUR16" s="1075" t="s">
        <v>360</v>
      </c>
      <c r="SUS16" s="1073">
        <v>2.1</v>
      </c>
      <c r="SUT16" s="1075" t="s">
        <v>360</v>
      </c>
      <c r="SUU16" s="1073">
        <v>2.1</v>
      </c>
      <c r="SUV16" s="1075" t="s">
        <v>360</v>
      </c>
      <c r="SUW16" s="1073">
        <v>2.1</v>
      </c>
      <c r="SUX16" s="1075" t="s">
        <v>360</v>
      </c>
      <c r="SUY16" s="1073">
        <v>2.1</v>
      </c>
      <c r="SUZ16" s="1075" t="s">
        <v>360</v>
      </c>
      <c r="SVA16" s="1073">
        <v>2.1</v>
      </c>
      <c r="SVB16" s="1075" t="s">
        <v>360</v>
      </c>
      <c r="SVC16" s="1073">
        <v>2.1</v>
      </c>
      <c r="SVD16" s="1075" t="s">
        <v>360</v>
      </c>
      <c r="SVE16" s="1073">
        <v>2.1</v>
      </c>
      <c r="SVF16" s="1075" t="s">
        <v>360</v>
      </c>
      <c r="SVG16" s="1073">
        <v>2.1</v>
      </c>
      <c r="SVH16" s="1075" t="s">
        <v>360</v>
      </c>
      <c r="SVI16" s="1073">
        <v>2.1</v>
      </c>
      <c r="SVJ16" s="1075" t="s">
        <v>360</v>
      </c>
      <c r="SVK16" s="1073">
        <v>2.1</v>
      </c>
      <c r="SVL16" s="1075" t="s">
        <v>360</v>
      </c>
      <c r="SVM16" s="1073">
        <v>2.1</v>
      </c>
      <c r="SVN16" s="1075" t="s">
        <v>360</v>
      </c>
      <c r="SVO16" s="1073">
        <v>2.1</v>
      </c>
      <c r="SVP16" s="1075" t="s">
        <v>360</v>
      </c>
      <c r="SVQ16" s="1073">
        <v>2.1</v>
      </c>
      <c r="SVR16" s="1075" t="s">
        <v>360</v>
      </c>
      <c r="SVS16" s="1073">
        <v>2.1</v>
      </c>
      <c r="SVT16" s="1075" t="s">
        <v>360</v>
      </c>
      <c r="SVU16" s="1073">
        <v>2.1</v>
      </c>
      <c r="SVV16" s="1075" t="s">
        <v>360</v>
      </c>
      <c r="SVW16" s="1073">
        <v>2.1</v>
      </c>
      <c r="SVX16" s="1075" t="s">
        <v>360</v>
      </c>
      <c r="SVY16" s="1073">
        <v>2.1</v>
      </c>
      <c r="SVZ16" s="1075" t="s">
        <v>360</v>
      </c>
      <c r="SWA16" s="1073">
        <v>2.1</v>
      </c>
      <c r="SWB16" s="1075" t="s">
        <v>360</v>
      </c>
      <c r="SWC16" s="1073">
        <v>2.1</v>
      </c>
      <c r="SWD16" s="1075" t="s">
        <v>360</v>
      </c>
      <c r="SWE16" s="1073">
        <v>2.1</v>
      </c>
      <c r="SWF16" s="1075" t="s">
        <v>360</v>
      </c>
      <c r="SWG16" s="1073">
        <v>2.1</v>
      </c>
      <c r="SWH16" s="1075" t="s">
        <v>360</v>
      </c>
      <c r="SWI16" s="1073">
        <v>2.1</v>
      </c>
      <c r="SWJ16" s="1075" t="s">
        <v>360</v>
      </c>
      <c r="SWK16" s="1073">
        <v>2.1</v>
      </c>
      <c r="SWL16" s="1075" t="s">
        <v>360</v>
      </c>
      <c r="SWM16" s="1073">
        <v>2.1</v>
      </c>
      <c r="SWN16" s="1075" t="s">
        <v>360</v>
      </c>
      <c r="SWO16" s="1073">
        <v>2.1</v>
      </c>
      <c r="SWP16" s="1075" t="s">
        <v>360</v>
      </c>
      <c r="SWQ16" s="1073">
        <v>2.1</v>
      </c>
      <c r="SWR16" s="1075" t="s">
        <v>360</v>
      </c>
      <c r="SWS16" s="1073">
        <v>2.1</v>
      </c>
      <c r="SWT16" s="1075" t="s">
        <v>360</v>
      </c>
      <c r="SWU16" s="1073">
        <v>2.1</v>
      </c>
      <c r="SWV16" s="1075" t="s">
        <v>360</v>
      </c>
      <c r="SWW16" s="1073">
        <v>2.1</v>
      </c>
      <c r="SWX16" s="1075" t="s">
        <v>360</v>
      </c>
      <c r="SWY16" s="1073">
        <v>2.1</v>
      </c>
      <c r="SWZ16" s="1075" t="s">
        <v>360</v>
      </c>
      <c r="SXA16" s="1073">
        <v>2.1</v>
      </c>
      <c r="SXB16" s="1075" t="s">
        <v>360</v>
      </c>
      <c r="SXC16" s="1073">
        <v>2.1</v>
      </c>
      <c r="SXD16" s="1075" t="s">
        <v>360</v>
      </c>
      <c r="SXE16" s="1073">
        <v>2.1</v>
      </c>
      <c r="SXF16" s="1075" t="s">
        <v>360</v>
      </c>
      <c r="SXG16" s="1073">
        <v>2.1</v>
      </c>
      <c r="SXH16" s="1075" t="s">
        <v>360</v>
      </c>
      <c r="SXI16" s="1073">
        <v>2.1</v>
      </c>
      <c r="SXJ16" s="1075" t="s">
        <v>360</v>
      </c>
      <c r="SXK16" s="1073">
        <v>2.1</v>
      </c>
      <c r="SXL16" s="1075" t="s">
        <v>360</v>
      </c>
      <c r="SXM16" s="1073">
        <v>2.1</v>
      </c>
      <c r="SXN16" s="1075" t="s">
        <v>360</v>
      </c>
      <c r="SXO16" s="1073">
        <v>2.1</v>
      </c>
      <c r="SXP16" s="1075" t="s">
        <v>360</v>
      </c>
      <c r="SXQ16" s="1073">
        <v>2.1</v>
      </c>
      <c r="SXR16" s="1075" t="s">
        <v>360</v>
      </c>
      <c r="SXS16" s="1073">
        <v>2.1</v>
      </c>
      <c r="SXT16" s="1075" t="s">
        <v>360</v>
      </c>
      <c r="SXU16" s="1073">
        <v>2.1</v>
      </c>
      <c r="SXV16" s="1075" t="s">
        <v>360</v>
      </c>
      <c r="SXW16" s="1073">
        <v>2.1</v>
      </c>
      <c r="SXX16" s="1075" t="s">
        <v>360</v>
      </c>
      <c r="SXY16" s="1073">
        <v>2.1</v>
      </c>
      <c r="SXZ16" s="1075" t="s">
        <v>360</v>
      </c>
      <c r="SYA16" s="1073">
        <v>2.1</v>
      </c>
      <c r="SYB16" s="1075" t="s">
        <v>360</v>
      </c>
      <c r="SYC16" s="1073">
        <v>2.1</v>
      </c>
      <c r="SYD16" s="1075" t="s">
        <v>360</v>
      </c>
      <c r="SYE16" s="1073">
        <v>2.1</v>
      </c>
      <c r="SYF16" s="1075" t="s">
        <v>360</v>
      </c>
      <c r="SYG16" s="1073">
        <v>2.1</v>
      </c>
      <c r="SYH16" s="1075" t="s">
        <v>360</v>
      </c>
      <c r="SYI16" s="1073">
        <v>2.1</v>
      </c>
      <c r="SYJ16" s="1075" t="s">
        <v>360</v>
      </c>
      <c r="SYK16" s="1073">
        <v>2.1</v>
      </c>
      <c r="SYL16" s="1075" t="s">
        <v>360</v>
      </c>
      <c r="SYM16" s="1073">
        <v>2.1</v>
      </c>
      <c r="SYN16" s="1075" t="s">
        <v>360</v>
      </c>
      <c r="SYO16" s="1073">
        <v>2.1</v>
      </c>
      <c r="SYP16" s="1075" t="s">
        <v>360</v>
      </c>
      <c r="SYQ16" s="1073">
        <v>2.1</v>
      </c>
      <c r="SYR16" s="1075" t="s">
        <v>360</v>
      </c>
      <c r="SYS16" s="1073">
        <v>2.1</v>
      </c>
      <c r="SYT16" s="1075" t="s">
        <v>360</v>
      </c>
      <c r="SYU16" s="1073">
        <v>2.1</v>
      </c>
      <c r="SYV16" s="1075" t="s">
        <v>360</v>
      </c>
      <c r="SYW16" s="1073">
        <v>2.1</v>
      </c>
      <c r="SYX16" s="1075" t="s">
        <v>360</v>
      </c>
      <c r="SYY16" s="1073">
        <v>2.1</v>
      </c>
      <c r="SYZ16" s="1075" t="s">
        <v>360</v>
      </c>
      <c r="SZA16" s="1073">
        <v>2.1</v>
      </c>
      <c r="SZB16" s="1075" t="s">
        <v>360</v>
      </c>
      <c r="SZC16" s="1073">
        <v>2.1</v>
      </c>
      <c r="SZD16" s="1075" t="s">
        <v>360</v>
      </c>
      <c r="SZE16" s="1073">
        <v>2.1</v>
      </c>
      <c r="SZF16" s="1075" t="s">
        <v>360</v>
      </c>
      <c r="SZG16" s="1073">
        <v>2.1</v>
      </c>
      <c r="SZH16" s="1075" t="s">
        <v>360</v>
      </c>
      <c r="SZI16" s="1073">
        <v>2.1</v>
      </c>
      <c r="SZJ16" s="1075" t="s">
        <v>360</v>
      </c>
      <c r="SZK16" s="1073">
        <v>2.1</v>
      </c>
      <c r="SZL16" s="1075" t="s">
        <v>360</v>
      </c>
      <c r="SZM16" s="1073">
        <v>2.1</v>
      </c>
      <c r="SZN16" s="1075" t="s">
        <v>360</v>
      </c>
      <c r="SZO16" s="1073">
        <v>2.1</v>
      </c>
      <c r="SZP16" s="1075" t="s">
        <v>360</v>
      </c>
      <c r="SZQ16" s="1073">
        <v>2.1</v>
      </c>
      <c r="SZR16" s="1075" t="s">
        <v>360</v>
      </c>
      <c r="SZS16" s="1073">
        <v>2.1</v>
      </c>
      <c r="SZT16" s="1075" t="s">
        <v>360</v>
      </c>
      <c r="SZU16" s="1073">
        <v>2.1</v>
      </c>
      <c r="SZV16" s="1075" t="s">
        <v>360</v>
      </c>
      <c r="SZW16" s="1073">
        <v>2.1</v>
      </c>
      <c r="SZX16" s="1075" t="s">
        <v>360</v>
      </c>
      <c r="SZY16" s="1073">
        <v>2.1</v>
      </c>
      <c r="SZZ16" s="1075" t="s">
        <v>360</v>
      </c>
      <c r="TAA16" s="1073">
        <v>2.1</v>
      </c>
      <c r="TAB16" s="1075" t="s">
        <v>360</v>
      </c>
      <c r="TAC16" s="1073">
        <v>2.1</v>
      </c>
      <c r="TAD16" s="1075" t="s">
        <v>360</v>
      </c>
      <c r="TAE16" s="1073">
        <v>2.1</v>
      </c>
      <c r="TAF16" s="1075" t="s">
        <v>360</v>
      </c>
      <c r="TAG16" s="1073">
        <v>2.1</v>
      </c>
      <c r="TAH16" s="1075" t="s">
        <v>360</v>
      </c>
      <c r="TAI16" s="1073">
        <v>2.1</v>
      </c>
      <c r="TAJ16" s="1075" t="s">
        <v>360</v>
      </c>
      <c r="TAK16" s="1073">
        <v>2.1</v>
      </c>
      <c r="TAL16" s="1075" t="s">
        <v>360</v>
      </c>
      <c r="TAM16" s="1073">
        <v>2.1</v>
      </c>
      <c r="TAN16" s="1075" t="s">
        <v>360</v>
      </c>
      <c r="TAO16" s="1073">
        <v>2.1</v>
      </c>
      <c r="TAP16" s="1075" t="s">
        <v>360</v>
      </c>
      <c r="TAQ16" s="1073">
        <v>2.1</v>
      </c>
      <c r="TAR16" s="1075" t="s">
        <v>360</v>
      </c>
      <c r="TAS16" s="1073">
        <v>2.1</v>
      </c>
      <c r="TAT16" s="1075" t="s">
        <v>360</v>
      </c>
      <c r="TAU16" s="1073">
        <v>2.1</v>
      </c>
      <c r="TAV16" s="1075" t="s">
        <v>360</v>
      </c>
      <c r="TAW16" s="1073">
        <v>2.1</v>
      </c>
      <c r="TAX16" s="1075" t="s">
        <v>360</v>
      </c>
      <c r="TAY16" s="1073">
        <v>2.1</v>
      </c>
      <c r="TAZ16" s="1075" t="s">
        <v>360</v>
      </c>
      <c r="TBA16" s="1073">
        <v>2.1</v>
      </c>
      <c r="TBB16" s="1075" t="s">
        <v>360</v>
      </c>
      <c r="TBC16" s="1073">
        <v>2.1</v>
      </c>
      <c r="TBD16" s="1075" t="s">
        <v>360</v>
      </c>
      <c r="TBE16" s="1073">
        <v>2.1</v>
      </c>
      <c r="TBF16" s="1075" t="s">
        <v>360</v>
      </c>
      <c r="TBG16" s="1073">
        <v>2.1</v>
      </c>
      <c r="TBH16" s="1075" t="s">
        <v>360</v>
      </c>
      <c r="TBI16" s="1073">
        <v>2.1</v>
      </c>
      <c r="TBJ16" s="1075" t="s">
        <v>360</v>
      </c>
      <c r="TBK16" s="1073">
        <v>2.1</v>
      </c>
      <c r="TBL16" s="1075" t="s">
        <v>360</v>
      </c>
      <c r="TBM16" s="1073">
        <v>2.1</v>
      </c>
      <c r="TBN16" s="1075" t="s">
        <v>360</v>
      </c>
      <c r="TBO16" s="1073">
        <v>2.1</v>
      </c>
      <c r="TBP16" s="1075" t="s">
        <v>360</v>
      </c>
      <c r="TBQ16" s="1073">
        <v>2.1</v>
      </c>
      <c r="TBR16" s="1075" t="s">
        <v>360</v>
      </c>
      <c r="TBS16" s="1073">
        <v>2.1</v>
      </c>
      <c r="TBT16" s="1075" t="s">
        <v>360</v>
      </c>
      <c r="TBU16" s="1073">
        <v>2.1</v>
      </c>
      <c r="TBV16" s="1075" t="s">
        <v>360</v>
      </c>
      <c r="TBW16" s="1073">
        <v>2.1</v>
      </c>
      <c r="TBX16" s="1075" t="s">
        <v>360</v>
      </c>
      <c r="TBY16" s="1073">
        <v>2.1</v>
      </c>
      <c r="TBZ16" s="1075" t="s">
        <v>360</v>
      </c>
      <c r="TCA16" s="1073">
        <v>2.1</v>
      </c>
      <c r="TCB16" s="1075" t="s">
        <v>360</v>
      </c>
      <c r="TCC16" s="1073">
        <v>2.1</v>
      </c>
      <c r="TCD16" s="1075" t="s">
        <v>360</v>
      </c>
      <c r="TCE16" s="1073">
        <v>2.1</v>
      </c>
      <c r="TCF16" s="1075" t="s">
        <v>360</v>
      </c>
      <c r="TCG16" s="1073">
        <v>2.1</v>
      </c>
      <c r="TCH16" s="1075" t="s">
        <v>360</v>
      </c>
      <c r="TCI16" s="1073">
        <v>2.1</v>
      </c>
      <c r="TCJ16" s="1075" t="s">
        <v>360</v>
      </c>
      <c r="TCK16" s="1073">
        <v>2.1</v>
      </c>
      <c r="TCL16" s="1075" t="s">
        <v>360</v>
      </c>
      <c r="TCM16" s="1073">
        <v>2.1</v>
      </c>
      <c r="TCN16" s="1075" t="s">
        <v>360</v>
      </c>
      <c r="TCO16" s="1073">
        <v>2.1</v>
      </c>
      <c r="TCP16" s="1075" t="s">
        <v>360</v>
      </c>
      <c r="TCQ16" s="1073">
        <v>2.1</v>
      </c>
      <c r="TCR16" s="1075" t="s">
        <v>360</v>
      </c>
      <c r="TCS16" s="1073">
        <v>2.1</v>
      </c>
      <c r="TCT16" s="1075" t="s">
        <v>360</v>
      </c>
      <c r="TCU16" s="1073">
        <v>2.1</v>
      </c>
      <c r="TCV16" s="1075" t="s">
        <v>360</v>
      </c>
      <c r="TCW16" s="1073">
        <v>2.1</v>
      </c>
      <c r="TCX16" s="1075" t="s">
        <v>360</v>
      </c>
      <c r="TCY16" s="1073">
        <v>2.1</v>
      </c>
      <c r="TCZ16" s="1075" t="s">
        <v>360</v>
      </c>
      <c r="TDA16" s="1073">
        <v>2.1</v>
      </c>
      <c r="TDB16" s="1075" t="s">
        <v>360</v>
      </c>
      <c r="TDC16" s="1073">
        <v>2.1</v>
      </c>
      <c r="TDD16" s="1075" t="s">
        <v>360</v>
      </c>
      <c r="TDE16" s="1073">
        <v>2.1</v>
      </c>
      <c r="TDF16" s="1075" t="s">
        <v>360</v>
      </c>
      <c r="TDG16" s="1073">
        <v>2.1</v>
      </c>
      <c r="TDH16" s="1075" t="s">
        <v>360</v>
      </c>
      <c r="TDI16" s="1073">
        <v>2.1</v>
      </c>
      <c r="TDJ16" s="1075" t="s">
        <v>360</v>
      </c>
      <c r="TDK16" s="1073">
        <v>2.1</v>
      </c>
      <c r="TDL16" s="1075" t="s">
        <v>360</v>
      </c>
      <c r="TDM16" s="1073">
        <v>2.1</v>
      </c>
      <c r="TDN16" s="1075" t="s">
        <v>360</v>
      </c>
      <c r="TDO16" s="1073">
        <v>2.1</v>
      </c>
      <c r="TDP16" s="1075" t="s">
        <v>360</v>
      </c>
      <c r="TDQ16" s="1073">
        <v>2.1</v>
      </c>
      <c r="TDR16" s="1075" t="s">
        <v>360</v>
      </c>
      <c r="TDS16" s="1073">
        <v>2.1</v>
      </c>
      <c r="TDT16" s="1075" t="s">
        <v>360</v>
      </c>
      <c r="TDU16" s="1073">
        <v>2.1</v>
      </c>
      <c r="TDV16" s="1075" t="s">
        <v>360</v>
      </c>
      <c r="TDW16" s="1073">
        <v>2.1</v>
      </c>
      <c r="TDX16" s="1075" t="s">
        <v>360</v>
      </c>
      <c r="TDY16" s="1073">
        <v>2.1</v>
      </c>
      <c r="TDZ16" s="1075" t="s">
        <v>360</v>
      </c>
      <c r="TEA16" s="1073">
        <v>2.1</v>
      </c>
      <c r="TEB16" s="1075" t="s">
        <v>360</v>
      </c>
      <c r="TEC16" s="1073">
        <v>2.1</v>
      </c>
      <c r="TED16" s="1075" t="s">
        <v>360</v>
      </c>
      <c r="TEE16" s="1073">
        <v>2.1</v>
      </c>
      <c r="TEF16" s="1075" t="s">
        <v>360</v>
      </c>
      <c r="TEG16" s="1073">
        <v>2.1</v>
      </c>
      <c r="TEH16" s="1075" t="s">
        <v>360</v>
      </c>
      <c r="TEI16" s="1073">
        <v>2.1</v>
      </c>
      <c r="TEJ16" s="1075" t="s">
        <v>360</v>
      </c>
      <c r="TEK16" s="1073">
        <v>2.1</v>
      </c>
      <c r="TEL16" s="1075" t="s">
        <v>360</v>
      </c>
      <c r="TEM16" s="1073">
        <v>2.1</v>
      </c>
      <c r="TEN16" s="1075" t="s">
        <v>360</v>
      </c>
      <c r="TEO16" s="1073">
        <v>2.1</v>
      </c>
      <c r="TEP16" s="1075" t="s">
        <v>360</v>
      </c>
      <c r="TEQ16" s="1073">
        <v>2.1</v>
      </c>
      <c r="TER16" s="1075" t="s">
        <v>360</v>
      </c>
      <c r="TES16" s="1073">
        <v>2.1</v>
      </c>
      <c r="TET16" s="1075" t="s">
        <v>360</v>
      </c>
      <c r="TEU16" s="1073">
        <v>2.1</v>
      </c>
      <c r="TEV16" s="1075" t="s">
        <v>360</v>
      </c>
      <c r="TEW16" s="1073">
        <v>2.1</v>
      </c>
      <c r="TEX16" s="1075" t="s">
        <v>360</v>
      </c>
      <c r="TEY16" s="1073">
        <v>2.1</v>
      </c>
      <c r="TEZ16" s="1075" t="s">
        <v>360</v>
      </c>
      <c r="TFA16" s="1073">
        <v>2.1</v>
      </c>
      <c r="TFB16" s="1075" t="s">
        <v>360</v>
      </c>
      <c r="TFC16" s="1073">
        <v>2.1</v>
      </c>
      <c r="TFD16" s="1075" t="s">
        <v>360</v>
      </c>
      <c r="TFE16" s="1073">
        <v>2.1</v>
      </c>
      <c r="TFF16" s="1075" t="s">
        <v>360</v>
      </c>
      <c r="TFG16" s="1073">
        <v>2.1</v>
      </c>
      <c r="TFH16" s="1075" t="s">
        <v>360</v>
      </c>
      <c r="TFI16" s="1073">
        <v>2.1</v>
      </c>
      <c r="TFJ16" s="1075" t="s">
        <v>360</v>
      </c>
      <c r="TFK16" s="1073">
        <v>2.1</v>
      </c>
      <c r="TFL16" s="1075" t="s">
        <v>360</v>
      </c>
      <c r="TFM16" s="1073">
        <v>2.1</v>
      </c>
      <c r="TFN16" s="1075" t="s">
        <v>360</v>
      </c>
      <c r="TFO16" s="1073">
        <v>2.1</v>
      </c>
      <c r="TFP16" s="1075" t="s">
        <v>360</v>
      </c>
      <c r="TFQ16" s="1073">
        <v>2.1</v>
      </c>
      <c r="TFR16" s="1075" t="s">
        <v>360</v>
      </c>
      <c r="TFS16" s="1073">
        <v>2.1</v>
      </c>
      <c r="TFT16" s="1075" t="s">
        <v>360</v>
      </c>
      <c r="TFU16" s="1073">
        <v>2.1</v>
      </c>
      <c r="TFV16" s="1075" t="s">
        <v>360</v>
      </c>
      <c r="TFW16" s="1073">
        <v>2.1</v>
      </c>
      <c r="TFX16" s="1075" t="s">
        <v>360</v>
      </c>
      <c r="TFY16" s="1073">
        <v>2.1</v>
      </c>
      <c r="TFZ16" s="1075" t="s">
        <v>360</v>
      </c>
      <c r="TGA16" s="1073">
        <v>2.1</v>
      </c>
      <c r="TGB16" s="1075" t="s">
        <v>360</v>
      </c>
      <c r="TGC16" s="1073">
        <v>2.1</v>
      </c>
      <c r="TGD16" s="1075" t="s">
        <v>360</v>
      </c>
      <c r="TGE16" s="1073">
        <v>2.1</v>
      </c>
      <c r="TGF16" s="1075" t="s">
        <v>360</v>
      </c>
      <c r="TGG16" s="1073">
        <v>2.1</v>
      </c>
      <c r="TGH16" s="1075" t="s">
        <v>360</v>
      </c>
      <c r="TGI16" s="1073">
        <v>2.1</v>
      </c>
      <c r="TGJ16" s="1075" t="s">
        <v>360</v>
      </c>
      <c r="TGK16" s="1073">
        <v>2.1</v>
      </c>
      <c r="TGL16" s="1075" t="s">
        <v>360</v>
      </c>
      <c r="TGM16" s="1073">
        <v>2.1</v>
      </c>
      <c r="TGN16" s="1075" t="s">
        <v>360</v>
      </c>
      <c r="TGO16" s="1073">
        <v>2.1</v>
      </c>
      <c r="TGP16" s="1075" t="s">
        <v>360</v>
      </c>
      <c r="TGQ16" s="1073">
        <v>2.1</v>
      </c>
      <c r="TGR16" s="1075" t="s">
        <v>360</v>
      </c>
      <c r="TGS16" s="1073">
        <v>2.1</v>
      </c>
      <c r="TGT16" s="1075" t="s">
        <v>360</v>
      </c>
      <c r="TGU16" s="1073">
        <v>2.1</v>
      </c>
      <c r="TGV16" s="1075" t="s">
        <v>360</v>
      </c>
      <c r="TGW16" s="1073">
        <v>2.1</v>
      </c>
      <c r="TGX16" s="1075" t="s">
        <v>360</v>
      </c>
      <c r="TGY16" s="1073">
        <v>2.1</v>
      </c>
      <c r="TGZ16" s="1075" t="s">
        <v>360</v>
      </c>
      <c r="THA16" s="1073">
        <v>2.1</v>
      </c>
      <c r="THB16" s="1075" t="s">
        <v>360</v>
      </c>
      <c r="THC16" s="1073">
        <v>2.1</v>
      </c>
      <c r="THD16" s="1075" t="s">
        <v>360</v>
      </c>
      <c r="THE16" s="1073">
        <v>2.1</v>
      </c>
      <c r="THF16" s="1075" t="s">
        <v>360</v>
      </c>
      <c r="THG16" s="1073">
        <v>2.1</v>
      </c>
      <c r="THH16" s="1075" t="s">
        <v>360</v>
      </c>
      <c r="THI16" s="1073">
        <v>2.1</v>
      </c>
      <c r="THJ16" s="1075" t="s">
        <v>360</v>
      </c>
      <c r="THK16" s="1073">
        <v>2.1</v>
      </c>
      <c r="THL16" s="1075" t="s">
        <v>360</v>
      </c>
      <c r="THM16" s="1073">
        <v>2.1</v>
      </c>
      <c r="THN16" s="1075" t="s">
        <v>360</v>
      </c>
      <c r="THO16" s="1073">
        <v>2.1</v>
      </c>
      <c r="THP16" s="1075" t="s">
        <v>360</v>
      </c>
      <c r="THQ16" s="1073">
        <v>2.1</v>
      </c>
      <c r="THR16" s="1075" t="s">
        <v>360</v>
      </c>
      <c r="THS16" s="1073">
        <v>2.1</v>
      </c>
      <c r="THT16" s="1075" t="s">
        <v>360</v>
      </c>
      <c r="THU16" s="1073">
        <v>2.1</v>
      </c>
      <c r="THV16" s="1075" t="s">
        <v>360</v>
      </c>
      <c r="THW16" s="1073">
        <v>2.1</v>
      </c>
      <c r="THX16" s="1075" t="s">
        <v>360</v>
      </c>
      <c r="THY16" s="1073">
        <v>2.1</v>
      </c>
      <c r="THZ16" s="1075" t="s">
        <v>360</v>
      </c>
      <c r="TIA16" s="1073">
        <v>2.1</v>
      </c>
      <c r="TIB16" s="1075" t="s">
        <v>360</v>
      </c>
      <c r="TIC16" s="1073">
        <v>2.1</v>
      </c>
      <c r="TID16" s="1075" t="s">
        <v>360</v>
      </c>
      <c r="TIE16" s="1073">
        <v>2.1</v>
      </c>
      <c r="TIF16" s="1075" t="s">
        <v>360</v>
      </c>
      <c r="TIG16" s="1073">
        <v>2.1</v>
      </c>
      <c r="TIH16" s="1075" t="s">
        <v>360</v>
      </c>
      <c r="TII16" s="1073">
        <v>2.1</v>
      </c>
      <c r="TIJ16" s="1075" t="s">
        <v>360</v>
      </c>
      <c r="TIK16" s="1073">
        <v>2.1</v>
      </c>
      <c r="TIL16" s="1075" t="s">
        <v>360</v>
      </c>
      <c r="TIM16" s="1073">
        <v>2.1</v>
      </c>
      <c r="TIN16" s="1075" t="s">
        <v>360</v>
      </c>
      <c r="TIO16" s="1073">
        <v>2.1</v>
      </c>
      <c r="TIP16" s="1075" t="s">
        <v>360</v>
      </c>
      <c r="TIQ16" s="1073">
        <v>2.1</v>
      </c>
      <c r="TIR16" s="1075" t="s">
        <v>360</v>
      </c>
      <c r="TIS16" s="1073">
        <v>2.1</v>
      </c>
      <c r="TIT16" s="1075" t="s">
        <v>360</v>
      </c>
      <c r="TIU16" s="1073">
        <v>2.1</v>
      </c>
      <c r="TIV16" s="1075" t="s">
        <v>360</v>
      </c>
      <c r="TIW16" s="1073">
        <v>2.1</v>
      </c>
      <c r="TIX16" s="1075" t="s">
        <v>360</v>
      </c>
      <c r="TIY16" s="1073">
        <v>2.1</v>
      </c>
      <c r="TIZ16" s="1075" t="s">
        <v>360</v>
      </c>
      <c r="TJA16" s="1073">
        <v>2.1</v>
      </c>
      <c r="TJB16" s="1075" t="s">
        <v>360</v>
      </c>
      <c r="TJC16" s="1073">
        <v>2.1</v>
      </c>
      <c r="TJD16" s="1075" t="s">
        <v>360</v>
      </c>
      <c r="TJE16" s="1073">
        <v>2.1</v>
      </c>
      <c r="TJF16" s="1075" t="s">
        <v>360</v>
      </c>
      <c r="TJG16" s="1073">
        <v>2.1</v>
      </c>
      <c r="TJH16" s="1075" t="s">
        <v>360</v>
      </c>
      <c r="TJI16" s="1073">
        <v>2.1</v>
      </c>
      <c r="TJJ16" s="1075" t="s">
        <v>360</v>
      </c>
      <c r="TJK16" s="1073">
        <v>2.1</v>
      </c>
      <c r="TJL16" s="1075" t="s">
        <v>360</v>
      </c>
      <c r="TJM16" s="1073">
        <v>2.1</v>
      </c>
      <c r="TJN16" s="1075" t="s">
        <v>360</v>
      </c>
      <c r="TJO16" s="1073">
        <v>2.1</v>
      </c>
      <c r="TJP16" s="1075" t="s">
        <v>360</v>
      </c>
      <c r="TJQ16" s="1073">
        <v>2.1</v>
      </c>
      <c r="TJR16" s="1075" t="s">
        <v>360</v>
      </c>
      <c r="TJS16" s="1073">
        <v>2.1</v>
      </c>
      <c r="TJT16" s="1075" t="s">
        <v>360</v>
      </c>
      <c r="TJU16" s="1073">
        <v>2.1</v>
      </c>
      <c r="TJV16" s="1075" t="s">
        <v>360</v>
      </c>
      <c r="TJW16" s="1073">
        <v>2.1</v>
      </c>
      <c r="TJX16" s="1075" t="s">
        <v>360</v>
      </c>
      <c r="TJY16" s="1073">
        <v>2.1</v>
      </c>
      <c r="TJZ16" s="1075" t="s">
        <v>360</v>
      </c>
      <c r="TKA16" s="1073">
        <v>2.1</v>
      </c>
      <c r="TKB16" s="1075" t="s">
        <v>360</v>
      </c>
      <c r="TKC16" s="1073">
        <v>2.1</v>
      </c>
      <c r="TKD16" s="1075" t="s">
        <v>360</v>
      </c>
      <c r="TKE16" s="1073">
        <v>2.1</v>
      </c>
      <c r="TKF16" s="1075" t="s">
        <v>360</v>
      </c>
      <c r="TKG16" s="1073">
        <v>2.1</v>
      </c>
      <c r="TKH16" s="1075" t="s">
        <v>360</v>
      </c>
      <c r="TKI16" s="1073">
        <v>2.1</v>
      </c>
      <c r="TKJ16" s="1075" t="s">
        <v>360</v>
      </c>
      <c r="TKK16" s="1073">
        <v>2.1</v>
      </c>
      <c r="TKL16" s="1075" t="s">
        <v>360</v>
      </c>
      <c r="TKM16" s="1073">
        <v>2.1</v>
      </c>
      <c r="TKN16" s="1075" t="s">
        <v>360</v>
      </c>
      <c r="TKO16" s="1073">
        <v>2.1</v>
      </c>
      <c r="TKP16" s="1075" t="s">
        <v>360</v>
      </c>
      <c r="TKQ16" s="1073">
        <v>2.1</v>
      </c>
      <c r="TKR16" s="1075" t="s">
        <v>360</v>
      </c>
      <c r="TKS16" s="1073">
        <v>2.1</v>
      </c>
      <c r="TKT16" s="1075" t="s">
        <v>360</v>
      </c>
      <c r="TKU16" s="1073">
        <v>2.1</v>
      </c>
      <c r="TKV16" s="1075" t="s">
        <v>360</v>
      </c>
      <c r="TKW16" s="1073">
        <v>2.1</v>
      </c>
      <c r="TKX16" s="1075" t="s">
        <v>360</v>
      </c>
      <c r="TKY16" s="1073">
        <v>2.1</v>
      </c>
      <c r="TKZ16" s="1075" t="s">
        <v>360</v>
      </c>
      <c r="TLA16" s="1073">
        <v>2.1</v>
      </c>
      <c r="TLB16" s="1075" t="s">
        <v>360</v>
      </c>
      <c r="TLC16" s="1073">
        <v>2.1</v>
      </c>
      <c r="TLD16" s="1075" t="s">
        <v>360</v>
      </c>
      <c r="TLE16" s="1073">
        <v>2.1</v>
      </c>
      <c r="TLF16" s="1075" t="s">
        <v>360</v>
      </c>
      <c r="TLG16" s="1073">
        <v>2.1</v>
      </c>
      <c r="TLH16" s="1075" t="s">
        <v>360</v>
      </c>
      <c r="TLI16" s="1073">
        <v>2.1</v>
      </c>
      <c r="TLJ16" s="1075" t="s">
        <v>360</v>
      </c>
      <c r="TLK16" s="1073">
        <v>2.1</v>
      </c>
      <c r="TLL16" s="1075" t="s">
        <v>360</v>
      </c>
      <c r="TLM16" s="1073">
        <v>2.1</v>
      </c>
      <c r="TLN16" s="1075" t="s">
        <v>360</v>
      </c>
      <c r="TLO16" s="1073">
        <v>2.1</v>
      </c>
      <c r="TLP16" s="1075" t="s">
        <v>360</v>
      </c>
      <c r="TLQ16" s="1073">
        <v>2.1</v>
      </c>
      <c r="TLR16" s="1075" t="s">
        <v>360</v>
      </c>
      <c r="TLS16" s="1073">
        <v>2.1</v>
      </c>
      <c r="TLT16" s="1075" t="s">
        <v>360</v>
      </c>
      <c r="TLU16" s="1073">
        <v>2.1</v>
      </c>
      <c r="TLV16" s="1075" t="s">
        <v>360</v>
      </c>
      <c r="TLW16" s="1073">
        <v>2.1</v>
      </c>
      <c r="TLX16" s="1075" t="s">
        <v>360</v>
      </c>
      <c r="TLY16" s="1073">
        <v>2.1</v>
      </c>
      <c r="TLZ16" s="1075" t="s">
        <v>360</v>
      </c>
      <c r="TMA16" s="1073">
        <v>2.1</v>
      </c>
      <c r="TMB16" s="1075" t="s">
        <v>360</v>
      </c>
      <c r="TMC16" s="1073">
        <v>2.1</v>
      </c>
      <c r="TMD16" s="1075" t="s">
        <v>360</v>
      </c>
      <c r="TME16" s="1073">
        <v>2.1</v>
      </c>
      <c r="TMF16" s="1075" t="s">
        <v>360</v>
      </c>
      <c r="TMG16" s="1073">
        <v>2.1</v>
      </c>
      <c r="TMH16" s="1075" t="s">
        <v>360</v>
      </c>
      <c r="TMI16" s="1073">
        <v>2.1</v>
      </c>
      <c r="TMJ16" s="1075" t="s">
        <v>360</v>
      </c>
      <c r="TMK16" s="1073">
        <v>2.1</v>
      </c>
      <c r="TML16" s="1075" t="s">
        <v>360</v>
      </c>
      <c r="TMM16" s="1073">
        <v>2.1</v>
      </c>
      <c r="TMN16" s="1075" t="s">
        <v>360</v>
      </c>
      <c r="TMO16" s="1073">
        <v>2.1</v>
      </c>
      <c r="TMP16" s="1075" t="s">
        <v>360</v>
      </c>
      <c r="TMQ16" s="1073">
        <v>2.1</v>
      </c>
      <c r="TMR16" s="1075" t="s">
        <v>360</v>
      </c>
      <c r="TMS16" s="1073">
        <v>2.1</v>
      </c>
      <c r="TMT16" s="1075" t="s">
        <v>360</v>
      </c>
      <c r="TMU16" s="1073">
        <v>2.1</v>
      </c>
      <c r="TMV16" s="1075" t="s">
        <v>360</v>
      </c>
      <c r="TMW16" s="1073">
        <v>2.1</v>
      </c>
      <c r="TMX16" s="1075" t="s">
        <v>360</v>
      </c>
      <c r="TMY16" s="1073">
        <v>2.1</v>
      </c>
      <c r="TMZ16" s="1075" t="s">
        <v>360</v>
      </c>
      <c r="TNA16" s="1073">
        <v>2.1</v>
      </c>
      <c r="TNB16" s="1075" t="s">
        <v>360</v>
      </c>
      <c r="TNC16" s="1073">
        <v>2.1</v>
      </c>
      <c r="TND16" s="1075" t="s">
        <v>360</v>
      </c>
      <c r="TNE16" s="1073">
        <v>2.1</v>
      </c>
      <c r="TNF16" s="1075" t="s">
        <v>360</v>
      </c>
      <c r="TNG16" s="1073">
        <v>2.1</v>
      </c>
      <c r="TNH16" s="1075" t="s">
        <v>360</v>
      </c>
      <c r="TNI16" s="1073">
        <v>2.1</v>
      </c>
      <c r="TNJ16" s="1075" t="s">
        <v>360</v>
      </c>
      <c r="TNK16" s="1073">
        <v>2.1</v>
      </c>
      <c r="TNL16" s="1075" t="s">
        <v>360</v>
      </c>
      <c r="TNM16" s="1073">
        <v>2.1</v>
      </c>
      <c r="TNN16" s="1075" t="s">
        <v>360</v>
      </c>
      <c r="TNO16" s="1073">
        <v>2.1</v>
      </c>
      <c r="TNP16" s="1075" t="s">
        <v>360</v>
      </c>
      <c r="TNQ16" s="1073">
        <v>2.1</v>
      </c>
      <c r="TNR16" s="1075" t="s">
        <v>360</v>
      </c>
      <c r="TNS16" s="1073">
        <v>2.1</v>
      </c>
      <c r="TNT16" s="1075" t="s">
        <v>360</v>
      </c>
      <c r="TNU16" s="1073">
        <v>2.1</v>
      </c>
      <c r="TNV16" s="1075" t="s">
        <v>360</v>
      </c>
      <c r="TNW16" s="1073">
        <v>2.1</v>
      </c>
      <c r="TNX16" s="1075" t="s">
        <v>360</v>
      </c>
      <c r="TNY16" s="1073">
        <v>2.1</v>
      </c>
      <c r="TNZ16" s="1075" t="s">
        <v>360</v>
      </c>
      <c r="TOA16" s="1073">
        <v>2.1</v>
      </c>
      <c r="TOB16" s="1075" t="s">
        <v>360</v>
      </c>
      <c r="TOC16" s="1073">
        <v>2.1</v>
      </c>
      <c r="TOD16" s="1075" t="s">
        <v>360</v>
      </c>
      <c r="TOE16" s="1073">
        <v>2.1</v>
      </c>
      <c r="TOF16" s="1075" t="s">
        <v>360</v>
      </c>
      <c r="TOG16" s="1073">
        <v>2.1</v>
      </c>
      <c r="TOH16" s="1075" t="s">
        <v>360</v>
      </c>
      <c r="TOI16" s="1073">
        <v>2.1</v>
      </c>
      <c r="TOJ16" s="1075" t="s">
        <v>360</v>
      </c>
      <c r="TOK16" s="1073">
        <v>2.1</v>
      </c>
      <c r="TOL16" s="1075" t="s">
        <v>360</v>
      </c>
      <c r="TOM16" s="1073">
        <v>2.1</v>
      </c>
      <c r="TON16" s="1075" t="s">
        <v>360</v>
      </c>
      <c r="TOO16" s="1073">
        <v>2.1</v>
      </c>
      <c r="TOP16" s="1075" t="s">
        <v>360</v>
      </c>
      <c r="TOQ16" s="1073">
        <v>2.1</v>
      </c>
      <c r="TOR16" s="1075" t="s">
        <v>360</v>
      </c>
      <c r="TOS16" s="1073">
        <v>2.1</v>
      </c>
      <c r="TOT16" s="1075" t="s">
        <v>360</v>
      </c>
      <c r="TOU16" s="1073">
        <v>2.1</v>
      </c>
      <c r="TOV16" s="1075" t="s">
        <v>360</v>
      </c>
      <c r="TOW16" s="1073">
        <v>2.1</v>
      </c>
      <c r="TOX16" s="1075" t="s">
        <v>360</v>
      </c>
      <c r="TOY16" s="1073">
        <v>2.1</v>
      </c>
      <c r="TOZ16" s="1075" t="s">
        <v>360</v>
      </c>
      <c r="TPA16" s="1073">
        <v>2.1</v>
      </c>
      <c r="TPB16" s="1075" t="s">
        <v>360</v>
      </c>
      <c r="TPC16" s="1073">
        <v>2.1</v>
      </c>
      <c r="TPD16" s="1075" t="s">
        <v>360</v>
      </c>
      <c r="TPE16" s="1073">
        <v>2.1</v>
      </c>
      <c r="TPF16" s="1075" t="s">
        <v>360</v>
      </c>
      <c r="TPG16" s="1073">
        <v>2.1</v>
      </c>
      <c r="TPH16" s="1075" t="s">
        <v>360</v>
      </c>
      <c r="TPI16" s="1073">
        <v>2.1</v>
      </c>
      <c r="TPJ16" s="1075" t="s">
        <v>360</v>
      </c>
      <c r="TPK16" s="1073">
        <v>2.1</v>
      </c>
      <c r="TPL16" s="1075" t="s">
        <v>360</v>
      </c>
      <c r="TPM16" s="1073">
        <v>2.1</v>
      </c>
      <c r="TPN16" s="1075" t="s">
        <v>360</v>
      </c>
      <c r="TPO16" s="1073">
        <v>2.1</v>
      </c>
      <c r="TPP16" s="1075" t="s">
        <v>360</v>
      </c>
      <c r="TPQ16" s="1073">
        <v>2.1</v>
      </c>
      <c r="TPR16" s="1075" t="s">
        <v>360</v>
      </c>
      <c r="TPS16" s="1073">
        <v>2.1</v>
      </c>
      <c r="TPT16" s="1075" t="s">
        <v>360</v>
      </c>
      <c r="TPU16" s="1073">
        <v>2.1</v>
      </c>
      <c r="TPV16" s="1075" t="s">
        <v>360</v>
      </c>
      <c r="TPW16" s="1073">
        <v>2.1</v>
      </c>
      <c r="TPX16" s="1075" t="s">
        <v>360</v>
      </c>
      <c r="TPY16" s="1073">
        <v>2.1</v>
      </c>
      <c r="TPZ16" s="1075" t="s">
        <v>360</v>
      </c>
      <c r="TQA16" s="1073">
        <v>2.1</v>
      </c>
      <c r="TQB16" s="1075" t="s">
        <v>360</v>
      </c>
      <c r="TQC16" s="1073">
        <v>2.1</v>
      </c>
      <c r="TQD16" s="1075" t="s">
        <v>360</v>
      </c>
      <c r="TQE16" s="1073">
        <v>2.1</v>
      </c>
      <c r="TQF16" s="1075" t="s">
        <v>360</v>
      </c>
      <c r="TQG16" s="1073">
        <v>2.1</v>
      </c>
      <c r="TQH16" s="1075" t="s">
        <v>360</v>
      </c>
      <c r="TQI16" s="1073">
        <v>2.1</v>
      </c>
      <c r="TQJ16" s="1075" t="s">
        <v>360</v>
      </c>
      <c r="TQK16" s="1073">
        <v>2.1</v>
      </c>
      <c r="TQL16" s="1075" t="s">
        <v>360</v>
      </c>
      <c r="TQM16" s="1073">
        <v>2.1</v>
      </c>
      <c r="TQN16" s="1075" t="s">
        <v>360</v>
      </c>
      <c r="TQO16" s="1073">
        <v>2.1</v>
      </c>
      <c r="TQP16" s="1075" t="s">
        <v>360</v>
      </c>
      <c r="TQQ16" s="1073">
        <v>2.1</v>
      </c>
      <c r="TQR16" s="1075" t="s">
        <v>360</v>
      </c>
      <c r="TQS16" s="1073">
        <v>2.1</v>
      </c>
      <c r="TQT16" s="1075" t="s">
        <v>360</v>
      </c>
      <c r="TQU16" s="1073">
        <v>2.1</v>
      </c>
      <c r="TQV16" s="1075" t="s">
        <v>360</v>
      </c>
      <c r="TQW16" s="1073">
        <v>2.1</v>
      </c>
      <c r="TQX16" s="1075" t="s">
        <v>360</v>
      </c>
      <c r="TQY16" s="1073">
        <v>2.1</v>
      </c>
      <c r="TQZ16" s="1075" t="s">
        <v>360</v>
      </c>
      <c r="TRA16" s="1073">
        <v>2.1</v>
      </c>
      <c r="TRB16" s="1075" t="s">
        <v>360</v>
      </c>
      <c r="TRC16" s="1073">
        <v>2.1</v>
      </c>
      <c r="TRD16" s="1075" t="s">
        <v>360</v>
      </c>
      <c r="TRE16" s="1073">
        <v>2.1</v>
      </c>
      <c r="TRF16" s="1075" t="s">
        <v>360</v>
      </c>
      <c r="TRG16" s="1073">
        <v>2.1</v>
      </c>
      <c r="TRH16" s="1075" t="s">
        <v>360</v>
      </c>
      <c r="TRI16" s="1073">
        <v>2.1</v>
      </c>
      <c r="TRJ16" s="1075" t="s">
        <v>360</v>
      </c>
      <c r="TRK16" s="1073">
        <v>2.1</v>
      </c>
      <c r="TRL16" s="1075" t="s">
        <v>360</v>
      </c>
      <c r="TRM16" s="1073">
        <v>2.1</v>
      </c>
      <c r="TRN16" s="1075" t="s">
        <v>360</v>
      </c>
      <c r="TRO16" s="1073">
        <v>2.1</v>
      </c>
      <c r="TRP16" s="1075" t="s">
        <v>360</v>
      </c>
      <c r="TRQ16" s="1073">
        <v>2.1</v>
      </c>
      <c r="TRR16" s="1075" t="s">
        <v>360</v>
      </c>
      <c r="TRS16" s="1073">
        <v>2.1</v>
      </c>
      <c r="TRT16" s="1075" t="s">
        <v>360</v>
      </c>
      <c r="TRU16" s="1073">
        <v>2.1</v>
      </c>
      <c r="TRV16" s="1075" t="s">
        <v>360</v>
      </c>
      <c r="TRW16" s="1073">
        <v>2.1</v>
      </c>
      <c r="TRX16" s="1075" t="s">
        <v>360</v>
      </c>
      <c r="TRY16" s="1073">
        <v>2.1</v>
      </c>
      <c r="TRZ16" s="1075" t="s">
        <v>360</v>
      </c>
      <c r="TSA16" s="1073">
        <v>2.1</v>
      </c>
      <c r="TSB16" s="1075" t="s">
        <v>360</v>
      </c>
      <c r="TSC16" s="1073">
        <v>2.1</v>
      </c>
      <c r="TSD16" s="1075" t="s">
        <v>360</v>
      </c>
      <c r="TSE16" s="1073">
        <v>2.1</v>
      </c>
      <c r="TSF16" s="1075" t="s">
        <v>360</v>
      </c>
      <c r="TSG16" s="1073">
        <v>2.1</v>
      </c>
      <c r="TSH16" s="1075" t="s">
        <v>360</v>
      </c>
      <c r="TSI16" s="1073">
        <v>2.1</v>
      </c>
      <c r="TSJ16" s="1075" t="s">
        <v>360</v>
      </c>
      <c r="TSK16" s="1073">
        <v>2.1</v>
      </c>
      <c r="TSL16" s="1075" t="s">
        <v>360</v>
      </c>
      <c r="TSM16" s="1073">
        <v>2.1</v>
      </c>
      <c r="TSN16" s="1075" t="s">
        <v>360</v>
      </c>
      <c r="TSO16" s="1073">
        <v>2.1</v>
      </c>
      <c r="TSP16" s="1075" t="s">
        <v>360</v>
      </c>
      <c r="TSQ16" s="1073">
        <v>2.1</v>
      </c>
      <c r="TSR16" s="1075" t="s">
        <v>360</v>
      </c>
      <c r="TSS16" s="1073">
        <v>2.1</v>
      </c>
      <c r="TST16" s="1075" t="s">
        <v>360</v>
      </c>
      <c r="TSU16" s="1073">
        <v>2.1</v>
      </c>
      <c r="TSV16" s="1075" t="s">
        <v>360</v>
      </c>
      <c r="TSW16" s="1073">
        <v>2.1</v>
      </c>
      <c r="TSX16" s="1075" t="s">
        <v>360</v>
      </c>
      <c r="TSY16" s="1073">
        <v>2.1</v>
      </c>
      <c r="TSZ16" s="1075" t="s">
        <v>360</v>
      </c>
      <c r="TTA16" s="1073">
        <v>2.1</v>
      </c>
      <c r="TTB16" s="1075" t="s">
        <v>360</v>
      </c>
      <c r="TTC16" s="1073">
        <v>2.1</v>
      </c>
      <c r="TTD16" s="1075" t="s">
        <v>360</v>
      </c>
      <c r="TTE16" s="1073">
        <v>2.1</v>
      </c>
      <c r="TTF16" s="1075" t="s">
        <v>360</v>
      </c>
      <c r="TTG16" s="1073">
        <v>2.1</v>
      </c>
      <c r="TTH16" s="1075" t="s">
        <v>360</v>
      </c>
      <c r="TTI16" s="1073">
        <v>2.1</v>
      </c>
      <c r="TTJ16" s="1075" t="s">
        <v>360</v>
      </c>
      <c r="TTK16" s="1073">
        <v>2.1</v>
      </c>
      <c r="TTL16" s="1075" t="s">
        <v>360</v>
      </c>
      <c r="TTM16" s="1073">
        <v>2.1</v>
      </c>
      <c r="TTN16" s="1075" t="s">
        <v>360</v>
      </c>
      <c r="TTO16" s="1073">
        <v>2.1</v>
      </c>
      <c r="TTP16" s="1075" t="s">
        <v>360</v>
      </c>
      <c r="TTQ16" s="1073">
        <v>2.1</v>
      </c>
      <c r="TTR16" s="1075" t="s">
        <v>360</v>
      </c>
      <c r="TTS16" s="1073">
        <v>2.1</v>
      </c>
      <c r="TTT16" s="1075" t="s">
        <v>360</v>
      </c>
      <c r="TTU16" s="1073">
        <v>2.1</v>
      </c>
      <c r="TTV16" s="1075" t="s">
        <v>360</v>
      </c>
      <c r="TTW16" s="1073">
        <v>2.1</v>
      </c>
      <c r="TTX16" s="1075" t="s">
        <v>360</v>
      </c>
      <c r="TTY16" s="1073">
        <v>2.1</v>
      </c>
      <c r="TTZ16" s="1075" t="s">
        <v>360</v>
      </c>
      <c r="TUA16" s="1073">
        <v>2.1</v>
      </c>
      <c r="TUB16" s="1075" t="s">
        <v>360</v>
      </c>
      <c r="TUC16" s="1073">
        <v>2.1</v>
      </c>
      <c r="TUD16" s="1075" t="s">
        <v>360</v>
      </c>
      <c r="TUE16" s="1073">
        <v>2.1</v>
      </c>
      <c r="TUF16" s="1075" t="s">
        <v>360</v>
      </c>
      <c r="TUG16" s="1073">
        <v>2.1</v>
      </c>
      <c r="TUH16" s="1075" t="s">
        <v>360</v>
      </c>
      <c r="TUI16" s="1073">
        <v>2.1</v>
      </c>
      <c r="TUJ16" s="1075" t="s">
        <v>360</v>
      </c>
      <c r="TUK16" s="1073">
        <v>2.1</v>
      </c>
      <c r="TUL16" s="1075" t="s">
        <v>360</v>
      </c>
      <c r="TUM16" s="1073">
        <v>2.1</v>
      </c>
      <c r="TUN16" s="1075" t="s">
        <v>360</v>
      </c>
      <c r="TUO16" s="1073">
        <v>2.1</v>
      </c>
      <c r="TUP16" s="1075" t="s">
        <v>360</v>
      </c>
      <c r="TUQ16" s="1073">
        <v>2.1</v>
      </c>
      <c r="TUR16" s="1075" t="s">
        <v>360</v>
      </c>
      <c r="TUS16" s="1073">
        <v>2.1</v>
      </c>
      <c r="TUT16" s="1075" t="s">
        <v>360</v>
      </c>
      <c r="TUU16" s="1073">
        <v>2.1</v>
      </c>
      <c r="TUV16" s="1075" t="s">
        <v>360</v>
      </c>
      <c r="TUW16" s="1073">
        <v>2.1</v>
      </c>
      <c r="TUX16" s="1075" t="s">
        <v>360</v>
      </c>
      <c r="TUY16" s="1073">
        <v>2.1</v>
      </c>
      <c r="TUZ16" s="1075" t="s">
        <v>360</v>
      </c>
      <c r="TVA16" s="1073">
        <v>2.1</v>
      </c>
      <c r="TVB16" s="1075" t="s">
        <v>360</v>
      </c>
      <c r="TVC16" s="1073">
        <v>2.1</v>
      </c>
      <c r="TVD16" s="1075" t="s">
        <v>360</v>
      </c>
      <c r="TVE16" s="1073">
        <v>2.1</v>
      </c>
      <c r="TVF16" s="1075" t="s">
        <v>360</v>
      </c>
      <c r="TVG16" s="1073">
        <v>2.1</v>
      </c>
      <c r="TVH16" s="1075" t="s">
        <v>360</v>
      </c>
      <c r="TVI16" s="1073">
        <v>2.1</v>
      </c>
      <c r="TVJ16" s="1075" t="s">
        <v>360</v>
      </c>
      <c r="TVK16" s="1073">
        <v>2.1</v>
      </c>
      <c r="TVL16" s="1075" t="s">
        <v>360</v>
      </c>
      <c r="TVM16" s="1073">
        <v>2.1</v>
      </c>
      <c r="TVN16" s="1075" t="s">
        <v>360</v>
      </c>
      <c r="TVO16" s="1073">
        <v>2.1</v>
      </c>
      <c r="TVP16" s="1075" t="s">
        <v>360</v>
      </c>
      <c r="TVQ16" s="1073">
        <v>2.1</v>
      </c>
      <c r="TVR16" s="1075" t="s">
        <v>360</v>
      </c>
      <c r="TVS16" s="1073">
        <v>2.1</v>
      </c>
      <c r="TVT16" s="1075" t="s">
        <v>360</v>
      </c>
      <c r="TVU16" s="1073">
        <v>2.1</v>
      </c>
      <c r="TVV16" s="1075" t="s">
        <v>360</v>
      </c>
      <c r="TVW16" s="1073">
        <v>2.1</v>
      </c>
      <c r="TVX16" s="1075" t="s">
        <v>360</v>
      </c>
      <c r="TVY16" s="1073">
        <v>2.1</v>
      </c>
      <c r="TVZ16" s="1075" t="s">
        <v>360</v>
      </c>
      <c r="TWA16" s="1073">
        <v>2.1</v>
      </c>
      <c r="TWB16" s="1075" t="s">
        <v>360</v>
      </c>
      <c r="TWC16" s="1073">
        <v>2.1</v>
      </c>
      <c r="TWD16" s="1075" t="s">
        <v>360</v>
      </c>
      <c r="TWE16" s="1073">
        <v>2.1</v>
      </c>
      <c r="TWF16" s="1075" t="s">
        <v>360</v>
      </c>
      <c r="TWG16" s="1073">
        <v>2.1</v>
      </c>
      <c r="TWH16" s="1075" t="s">
        <v>360</v>
      </c>
      <c r="TWI16" s="1073">
        <v>2.1</v>
      </c>
      <c r="TWJ16" s="1075" t="s">
        <v>360</v>
      </c>
      <c r="TWK16" s="1073">
        <v>2.1</v>
      </c>
      <c r="TWL16" s="1075" t="s">
        <v>360</v>
      </c>
      <c r="TWM16" s="1073">
        <v>2.1</v>
      </c>
      <c r="TWN16" s="1075" t="s">
        <v>360</v>
      </c>
      <c r="TWO16" s="1073">
        <v>2.1</v>
      </c>
      <c r="TWP16" s="1075" t="s">
        <v>360</v>
      </c>
      <c r="TWQ16" s="1073">
        <v>2.1</v>
      </c>
      <c r="TWR16" s="1075" t="s">
        <v>360</v>
      </c>
      <c r="TWS16" s="1073">
        <v>2.1</v>
      </c>
      <c r="TWT16" s="1075" t="s">
        <v>360</v>
      </c>
      <c r="TWU16" s="1073">
        <v>2.1</v>
      </c>
      <c r="TWV16" s="1075" t="s">
        <v>360</v>
      </c>
      <c r="TWW16" s="1073">
        <v>2.1</v>
      </c>
      <c r="TWX16" s="1075" t="s">
        <v>360</v>
      </c>
      <c r="TWY16" s="1073">
        <v>2.1</v>
      </c>
      <c r="TWZ16" s="1075" t="s">
        <v>360</v>
      </c>
      <c r="TXA16" s="1073">
        <v>2.1</v>
      </c>
      <c r="TXB16" s="1075" t="s">
        <v>360</v>
      </c>
      <c r="TXC16" s="1073">
        <v>2.1</v>
      </c>
      <c r="TXD16" s="1075" t="s">
        <v>360</v>
      </c>
      <c r="TXE16" s="1073">
        <v>2.1</v>
      </c>
      <c r="TXF16" s="1075" t="s">
        <v>360</v>
      </c>
      <c r="TXG16" s="1073">
        <v>2.1</v>
      </c>
      <c r="TXH16" s="1075" t="s">
        <v>360</v>
      </c>
      <c r="TXI16" s="1073">
        <v>2.1</v>
      </c>
      <c r="TXJ16" s="1075" t="s">
        <v>360</v>
      </c>
      <c r="TXK16" s="1073">
        <v>2.1</v>
      </c>
      <c r="TXL16" s="1075" t="s">
        <v>360</v>
      </c>
      <c r="TXM16" s="1073">
        <v>2.1</v>
      </c>
      <c r="TXN16" s="1075" t="s">
        <v>360</v>
      </c>
      <c r="TXO16" s="1073">
        <v>2.1</v>
      </c>
      <c r="TXP16" s="1075" t="s">
        <v>360</v>
      </c>
      <c r="TXQ16" s="1073">
        <v>2.1</v>
      </c>
      <c r="TXR16" s="1075" t="s">
        <v>360</v>
      </c>
      <c r="TXS16" s="1073">
        <v>2.1</v>
      </c>
      <c r="TXT16" s="1075" t="s">
        <v>360</v>
      </c>
      <c r="TXU16" s="1073">
        <v>2.1</v>
      </c>
      <c r="TXV16" s="1075" t="s">
        <v>360</v>
      </c>
      <c r="TXW16" s="1073">
        <v>2.1</v>
      </c>
      <c r="TXX16" s="1075" t="s">
        <v>360</v>
      </c>
      <c r="TXY16" s="1073">
        <v>2.1</v>
      </c>
      <c r="TXZ16" s="1075" t="s">
        <v>360</v>
      </c>
      <c r="TYA16" s="1073">
        <v>2.1</v>
      </c>
      <c r="TYB16" s="1075" t="s">
        <v>360</v>
      </c>
      <c r="TYC16" s="1073">
        <v>2.1</v>
      </c>
      <c r="TYD16" s="1075" t="s">
        <v>360</v>
      </c>
      <c r="TYE16" s="1073">
        <v>2.1</v>
      </c>
      <c r="TYF16" s="1075" t="s">
        <v>360</v>
      </c>
      <c r="TYG16" s="1073">
        <v>2.1</v>
      </c>
      <c r="TYH16" s="1075" t="s">
        <v>360</v>
      </c>
      <c r="TYI16" s="1073">
        <v>2.1</v>
      </c>
      <c r="TYJ16" s="1075" t="s">
        <v>360</v>
      </c>
      <c r="TYK16" s="1073">
        <v>2.1</v>
      </c>
      <c r="TYL16" s="1075" t="s">
        <v>360</v>
      </c>
      <c r="TYM16" s="1073">
        <v>2.1</v>
      </c>
      <c r="TYN16" s="1075" t="s">
        <v>360</v>
      </c>
      <c r="TYO16" s="1073">
        <v>2.1</v>
      </c>
      <c r="TYP16" s="1075" t="s">
        <v>360</v>
      </c>
      <c r="TYQ16" s="1073">
        <v>2.1</v>
      </c>
      <c r="TYR16" s="1075" t="s">
        <v>360</v>
      </c>
      <c r="TYS16" s="1073">
        <v>2.1</v>
      </c>
      <c r="TYT16" s="1075" t="s">
        <v>360</v>
      </c>
      <c r="TYU16" s="1073">
        <v>2.1</v>
      </c>
      <c r="TYV16" s="1075" t="s">
        <v>360</v>
      </c>
      <c r="TYW16" s="1073">
        <v>2.1</v>
      </c>
      <c r="TYX16" s="1075" t="s">
        <v>360</v>
      </c>
      <c r="TYY16" s="1073">
        <v>2.1</v>
      </c>
      <c r="TYZ16" s="1075" t="s">
        <v>360</v>
      </c>
      <c r="TZA16" s="1073">
        <v>2.1</v>
      </c>
      <c r="TZB16" s="1075" t="s">
        <v>360</v>
      </c>
      <c r="TZC16" s="1073">
        <v>2.1</v>
      </c>
      <c r="TZD16" s="1075" t="s">
        <v>360</v>
      </c>
      <c r="TZE16" s="1073">
        <v>2.1</v>
      </c>
      <c r="TZF16" s="1075" t="s">
        <v>360</v>
      </c>
      <c r="TZG16" s="1073">
        <v>2.1</v>
      </c>
      <c r="TZH16" s="1075" t="s">
        <v>360</v>
      </c>
      <c r="TZI16" s="1073">
        <v>2.1</v>
      </c>
      <c r="TZJ16" s="1075" t="s">
        <v>360</v>
      </c>
      <c r="TZK16" s="1073">
        <v>2.1</v>
      </c>
      <c r="TZL16" s="1075" t="s">
        <v>360</v>
      </c>
      <c r="TZM16" s="1073">
        <v>2.1</v>
      </c>
      <c r="TZN16" s="1075" t="s">
        <v>360</v>
      </c>
      <c r="TZO16" s="1073">
        <v>2.1</v>
      </c>
      <c r="TZP16" s="1075" t="s">
        <v>360</v>
      </c>
      <c r="TZQ16" s="1073">
        <v>2.1</v>
      </c>
      <c r="TZR16" s="1075" t="s">
        <v>360</v>
      </c>
      <c r="TZS16" s="1073">
        <v>2.1</v>
      </c>
      <c r="TZT16" s="1075" t="s">
        <v>360</v>
      </c>
      <c r="TZU16" s="1073">
        <v>2.1</v>
      </c>
      <c r="TZV16" s="1075" t="s">
        <v>360</v>
      </c>
      <c r="TZW16" s="1073">
        <v>2.1</v>
      </c>
      <c r="TZX16" s="1075" t="s">
        <v>360</v>
      </c>
      <c r="TZY16" s="1073">
        <v>2.1</v>
      </c>
      <c r="TZZ16" s="1075" t="s">
        <v>360</v>
      </c>
      <c r="UAA16" s="1073">
        <v>2.1</v>
      </c>
      <c r="UAB16" s="1075" t="s">
        <v>360</v>
      </c>
      <c r="UAC16" s="1073">
        <v>2.1</v>
      </c>
      <c r="UAD16" s="1075" t="s">
        <v>360</v>
      </c>
      <c r="UAE16" s="1073">
        <v>2.1</v>
      </c>
      <c r="UAF16" s="1075" t="s">
        <v>360</v>
      </c>
      <c r="UAG16" s="1073">
        <v>2.1</v>
      </c>
      <c r="UAH16" s="1075" t="s">
        <v>360</v>
      </c>
      <c r="UAI16" s="1073">
        <v>2.1</v>
      </c>
      <c r="UAJ16" s="1075" t="s">
        <v>360</v>
      </c>
      <c r="UAK16" s="1073">
        <v>2.1</v>
      </c>
      <c r="UAL16" s="1075" t="s">
        <v>360</v>
      </c>
      <c r="UAM16" s="1073">
        <v>2.1</v>
      </c>
      <c r="UAN16" s="1075" t="s">
        <v>360</v>
      </c>
      <c r="UAO16" s="1073">
        <v>2.1</v>
      </c>
      <c r="UAP16" s="1075" t="s">
        <v>360</v>
      </c>
      <c r="UAQ16" s="1073">
        <v>2.1</v>
      </c>
      <c r="UAR16" s="1075" t="s">
        <v>360</v>
      </c>
      <c r="UAS16" s="1073">
        <v>2.1</v>
      </c>
      <c r="UAT16" s="1075" t="s">
        <v>360</v>
      </c>
      <c r="UAU16" s="1073">
        <v>2.1</v>
      </c>
      <c r="UAV16" s="1075" t="s">
        <v>360</v>
      </c>
      <c r="UAW16" s="1073">
        <v>2.1</v>
      </c>
      <c r="UAX16" s="1075" t="s">
        <v>360</v>
      </c>
      <c r="UAY16" s="1073">
        <v>2.1</v>
      </c>
      <c r="UAZ16" s="1075" t="s">
        <v>360</v>
      </c>
      <c r="UBA16" s="1073">
        <v>2.1</v>
      </c>
      <c r="UBB16" s="1075" t="s">
        <v>360</v>
      </c>
      <c r="UBC16" s="1073">
        <v>2.1</v>
      </c>
      <c r="UBD16" s="1075" t="s">
        <v>360</v>
      </c>
      <c r="UBE16" s="1073">
        <v>2.1</v>
      </c>
      <c r="UBF16" s="1075" t="s">
        <v>360</v>
      </c>
      <c r="UBG16" s="1073">
        <v>2.1</v>
      </c>
      <c r="UBH16" s="1075" t="s">
        <v>360</v>
      </c>
      <c r="UBI16" s="1073">
        <v>2.1</v>
      </c>
      <c r="UBJ16" s="1075" t="s">
        <v>360</v>
      </c>
      <c r="UBK16" s="1073">
        <v>2.1</v>
      </c>
      <c r="UBL16" s="1075" t="s">
        <v>360</v>
      </c>
      <c r="UBM16" s="1073">
        <v>2.1</v>
      </c>
      <c r="UBN16" s="1075" t="s">
        <v>360</v>
      </c>
      <c r="UBO16" s="1073">
        <v>2.1</v>
      </c>
      <c r="UBP16" s="1075" t="s">
        <v>360</v>
      </c>
      <c r="UBQ16" s="1073">
        <v>2.1</v>
      </c>
      <c r="UBR16" s="1075" t="s">
        <v>360</v>
      </c>
      <c r="UBS16" s="1073">
        <v>2.1</v>
      </c>
      <c r="UBT16" s="1075" t="s">
        <v>360</v>
      </c>
      <c r="UBU16" s="1073">
        <v>2.1</v>
      </c>
      <c r="UBV16" s="1075" t="s">
        <v>360</v>
      </c>
      <c r="UBW16" s="1073">
        <v>2.1</v>
      </c>
      <c r="UBX16" s="1075" t="s">
        <v>360</v>
      </c>
      <c r="UBY16" s="1073">
        <v>2.1</v>
      </c>
      <c r="UBZ16" s="1075" t="s">
        <v>360</v>
      </c>
      <c r="UCA16" s="1073">
        <v>2.1</v>
      </c>
      <c r="UCB16" s="1075" t="s">
        <v>360</v>
      </c>
      <c r="UCC16" s="1073">
        <v>2.1</v>
      </c>
      <c r="UCD16" s="1075" t="s">
        <v>360</v>
      </c>
      <c r="UCE16" s="1073">
        <v>2.1</v>
      </c>
      <c r="UCF16" s="1075" t="s">
        <v>360</v>
      </c>
      <c r="UCG16" s="1073">
        <v>2.1</v>
      </c>
      <c r="UCH16" s="1075" t="s">
        <v>360</v>
      </c>
      <c r="UCI16" s="1073">
        <v>2.1</v>
      </c>
      <c r="UCJ16" s="1075" t="s">
        <v>360</v>
      </c>
      <c r="UCK16" s="1073">
        <v>2.1</v>
      </c>
      <c r="UCL16" s="1075" t="s">
        <v>360</v>
      </c>
      <c r="UCM16" s="1073">
        <v>2.1</v>
      </c>
      <c r="UCN16" s="1075" t="s">
        <v>360</v>
      </c>
      <c r="UCO16" s="1073">
        <v>2.1</v>
      </c>
      <c r="UCP16" s="1075" t="s">
        <v>360</v>
      </c>
      <c r="UCQ16" s="1073">
        <v>2.1</v>
      </c>
      <c r="UCR16" s="1075" t="s">
        <v>360</v>
      </c>
      <c r="UCS16" s="1073">
        <v>2.1</v>
      </c>
      <c r="UCT16" s="1075" t="s">
        <v>360</v>
      </c>
      <c r="UCU16" s="1073">
        <v>2.1</v>
      </c>
      <c r="UCV16" s="1075" t="s">
        <v>360</v>
      </c>
      <c r="UCW16" s="1073">
        <v>2.1</v>
      </c>
      <c r="UCX16" s="1075" t="s">
        <v>360</v>
      </c>
      <c r="UCY16" s="1073">
        <v>2.1</v>
      </c>
      <c r="UCZ16" s="1075" t="s">
        <v>360</v>
      </c>
      <c r="UDA16" s="1073">
        <v>2.1</v>
      </c>
      <c r="UDB16" s="1075" t="s">
        <v>360</v>
      </c>
      <c r="UDC16" s="1073">
        <v>2.1</v>
      </c>
      <c r="UDD16" s="1075" t="s">
        <v>360</v>
      </c>
      <c r="UDE16" s="1073">
        <v>2.1</v>
      </c>
      <c r="UDF16" s="1075" t="s">
        <v>360</v>
      </c>
      <c r="UDG16" s="1073">
        <v>2.1</v>
      </c>
      <c r="UDH16" s="1075" t="s">
        <v>360</v>
      </c>
      <c r="UDI16" s="1073">
        <v>2.1</v>
      </c>
      <c r="UDJ16" s="1075" t="s">
        <v>360</v>
      </c>
      <c r="UDK16" s="1073">
        <v>2.1</v>
      </c>
      <c r="UDL16" s="1075" t="s">
        <v>360</v>
      </c>
      <c r="UDM16" s="1073">
        <v>2.1</v>
      </c>
      <c r="UDN16" s="1075" t="s">
        <v>360</v>
      </c>
      <c r="UDO16" s="1073">
        <v>2.1</v>
      </c>
      <c r="UDP16" s="1075" t="s">
        <v>360</v>
      </c>
      <c r="UDQ16" s="1073">
        <v>2.1</v>
      </c>
      <c r="UDR16" s="1075" t="s">
        <v>360</v>
      </c>
      <c r="UDS16" s="1073">
        <v>2.1</v>
      </c>
      <c r="UDT16" s="1075" t="s">
        <v>360</v>
      </c>
      <c r="UDU16" s="1073">
        <v>2.1</v>
      </c>
      <c r="UDV16" s="1075" t="s">
        <v>360</v>
      </c>
      <c r="UDW16" s="1073">
        <v>2.1</v>
      </c>
      <c r="UDX16" s="1075" t="s">
        <v>360</v>
      </c>
      <c r="UDY16" s="1073">
        <v>2.1</v>
      </c>
      <c r="UDZ16" s="1075" t="s">
        <v>360</v>
      </c>
      <c r="UEA16" s="1073">
        <v>2.1</v>
      </c>
      <c r="UEB16" s="1075" t="s">
        <v>360</v>
      </c>
      <c r="UEC16" s="1073">
        <v>2.1</v>
      </c>
      <c r="UED16" s="1075" t="s">
        <v>360</v>
      </c>
      <c r="UEE16" s="1073">
        <v>2.1</v>
      </c>
      <c r="UEF16" s="1075" t="s">
        <v>360</v>
      </c>
      <c r="UEG16" s="1073">
        <v>2.1</v>
      </c>
      <c r="UEH16" s="1075" t="s">
        <v>360</v>
      </c>
      <c r="UEI16" s="1073">
        <v>2.1</v>
      </c>
      <c r="UEJ16" s="1075" t="s">
        <v>360</v>
      </c>
      <c r="UEK16" s="1073">
        <v>2.1</v>
      </c>
      <c r="UEL16" s="1075" t="s">
        <v>360</v>
      </c>
      <c r="UEM16" s="1073">
        <v>2.1</v>
      </c>
      <c r="UEN16" s="1075" t="s">
        <v>360</v>
      </c>
      <c r="UEO16" s="1073">
        <v>2.1</v>
      </c>
      <c r="UEP16" s="1075" t="s">
        <v>360</v>
      </c>
      <c r="UEQ16" s="1073">
        <v>2.1</v>
      </c>
      <c r="UER16" s="1075" t="s">
        <v>360</v>
      </c>
      <c r="UES16" s="1073">
        <v>2.1</v>
      </c>
      <c r="UET16" s="1075" t="s">
        <v>360</v>
      </c>
      <c r="UEU16" s="1073">
        <v>2.1</v>
      </c>
      <c r="UEV16" s="1075" t="s">
        <v>360</v>
      </c>
      <c r="UEW16" s="1073">
        <v>2.1</v>
      </c>
      <c r="UEX16" s="1075" t="s">
        <v>360</v>
      </c>
      <c r="UEY16" s="1073">
        <v>2.1</v>
      </c>
      <c r="UEZ16" s="1075" t="s">
        <v>360</v>
      </c>
      <c r="UFA16" s="1073">
        <v>2.1</v>
      </c>
      <c r="UFB16" s="1075" t="s">
        <v>360</v>
      </c>
      <c r="UFC16" s="1073">
        <v>2.1</v>
      </c>
      <c r="UFD16" s="1075" t="s">
        <v>360</v>
      </c>
      <c r="UFE16" s="1073">
        <v>2.1</v>
      </c>
      <c r="UFF16" s="1075" t="s">
        <v>360</v>
      </c>
      <c r="UFG16" s="1073">
        <v>2.1</v>
      </c>
      <c r="UFH16" s="1075" t="s">
        <v>360</v>
      </c>
      <c r="UFI16" s="1073">
        <v>2.1</v>
      </c>
      <c r="UFJ16" s="1075" t="s">
        <v>360</v>
      </c>
      <c r="UFK16" s="1073">
        <v>2.1</v>
      </c>
      <c r="UFL16" s="1075" t="s">
        <v>360</v>
      </c>
      <c r="UFM16" s="1073">
        <v>2.1</v>
      </c>
      <c r="UFN16" s="1075" t="s">
        <v>360</v>
      </c>
      <c r="UFO16" s="1073">
        <v>2.1</v>
      </c>
      <c r="UFP16" s="1075" t="s">
        <v>360</v>
      </c>
      <c r="UFQ16" s="1073">
        <v>2.1</v>
      </c>
      <c r="UFR16" s="1075" t="s">
        <v>360</v>
      </c>
      <c r="UFS16" s="1073">
        <v>2.1</v>
      </c>
      <c r="UFT16" s="1075" t="s">
        <v>360</v>
      </c>
      <c r="UFU16" s="1073">
        <v>2.1</v>
      </c>
      <c r="UFV16" s="1075" t="s">
        <v>360</v>
      </c>
      <c r="UFW16" s="1073">
        <v>2.1</v>
      </c>
      <c r="UFX16" s="1075" t="s">
        <v>360</v>
      </c>
      <c r="UFY16" s="1073">
        <v>2.1</v>
      </c>
      <c r="UFZ16" s="1075" t="s">
        <v>360</v>
      </c>
      <c r="UGA16" s="1073">
        <v>2.1</v>
      </c>
      <c r="UGB16" s="1075" t="s">
        <v>360</v>
      </c>
      <c r="UGC16" s="1073">
        <v>2.1</v>
      </c>
      <c r="UGD16" s="1075" t="s">
        <v>360</v>
      </c>
      <c r="UGE16" s="1073">
        <v>2.1</v>
      </c>
      <c r="UGF16" s="1075" t="s">
        <v>360</v>
      </c>
      <c r="UGG16" s="1073">
        <v>2.1</v>
      </c>
      <c r="UGH16" s="1075" t="s">
        <v>360</v>
      </c>
      <c r="UGI16" s="1073">
        <v>2.1</v>
      </c>
      <c r="UGJ16" s="1075" t="s">
        <v>360</v>
      </c>
      <c r="UGK16" s="1073">
        <v>2.1</v>
      </c>
      <c r="UGL16" s="1075" t="s">
        <v>360</v>
      </c>
      <c r="UGM16" s="1073">
        <v>2.1</v>
      </c>
      <c r="UGN16" s="1075" t="s">
        <v>360</v>
      </c>
      <c r="UGO16" s="1073">
        <v>2.1</v>
      </c>
      <c r="UGP16" s="1075" t="s">
        <v>360</v>
      </c>
      <c r="UGQ16" s="1073">
        <v>2.1</v>
      </c>
      <c r="UGR16" s="1075" t="s">
        <v>360</v>
      </c>
      <c r="UGS16" s="1073">
        <v>2.1</v>
      </c>
      <c r="UGT16" s="1075" t="s">
        <v>360</v>
      </c>
      <c r="UGU16" s="1073">
        <v>2.1</v>
      </c>
      <c r="UGV16" s="1075" t="s">
        <v>360</v>
      </c>
      <c r="UGW16" s="1073">
        <v>2.1</v>
      </c>
      <c r="UGX16" s="1075" t="s">
        <v>360</v>
      </c>
      <c r="UGY16" s="1073">
        <v>2.1</v>
      </c>
      <c r="UGZ16" s="1075" t="s">
        <v>360</v>
      </c>
      <c r="UHA16" s="1073">
        <v>2.1</v>
      </c>
      <c r="UHB16" s="1075" t="s">
        <v>360</v>
      </c>
      <c r="UHC16" s="1073">
        <v>2.1</v>
      </c>
      <c r="UHD16" s="1075" t="s">
        <v>360</v>
      </c>
      <c r="UHE16" s="1073">
        <v>2.1</v>
      </c>
      <c r="UHF16" s="1075" t="s">
        <v>360</v>
      </c>
      <c r="UHG16" s="1073">
        <v>2.1</v>
      </c>
      <c r="UHH16" s="1075" t="s">
        <v>360</v>
      </c>
      <c r="UHI16" s="1073">
        <v>2.1</v>
      </c>
      <c r="UHJ16" s="1075" t="s">
        <v>360</v>
      </c>
      <c r="UHK16" s="1073">
        <v>2.1</v>
      </c>
      <c r="UHL16" s="1075" t="s">
        <v>360</v>
      </c>
      <c r="UHM16" s="1073">
        <v>2.1</v>
      </c>
      <c r="UHN16" s="1075" t="s">
        <v>360</v>
      </c>
      <c r="UHO16" s="1073">
        <v>2.1</v>
      </c>
      <c r="UHP16" s="1075" t="s">
        <v>360</v>
      </c>
      <c r="UHQ16" s="1073">
        <v>2.1</v>
      </c>
      <c r="UHR16" s="1075" t="s">
        <v>360</v>
      </c>
      <c r="UHS16" s="1073">
        <v>2.1</v>
      </c>
      <c r="UHT16" s="1075" t="s">
        <v>360</v>
      </c>
      <c r="UHU16" s="1073">
        <v>2.1</v>
      </c>
      <c r="UHV16" s="1075" t="s">
        <v>360</v>
      </c>
      <c r="UHW16" s="1073">
        <v>2.1</v>
      </c>
      <c r="UHX16" s="1075" t="s">
        <v>360</v>
      </c>
      <c r="UHY16" s="1073">
        <v>2.1</v>
      </c>
      <c r="UHZ16" s="1075" t="s">
        <v>360</v>
      </c>
      <c r="UIA16" s="1073">
        <v>2.1</v>
      </c>
      <c r="UIB16" s="1075" t="s">
        <v>360</v>
      </c>
      <c r="UIC16" s="1073">
        <v>2.1</v>
      </c>
      <c r="UID16" s="1075" t="s">
        <v>360</v>
      </c>
      <c r="UIE16" s="1073">
        <v>2.1</v>
      </c>
      <c r="UIF16" s="1075" t="s">
        <v>360</v>
      </c>
      <c r="UIG16" s="1073">
        <v>2.1</v>
      </c>
      <c r="UIH16" s="1075" t="s">
        <v>360</v>
      </c>
      <c r="UII16" s="1073">
        <v>2.1</v>
      </c>
      <c r="UIJ16" s="1075" t="s">
        <v>360</v>
      </c>
      <c r="UIK16" s="1073">
        <v>2.1</v>
      </c>
      <c r="UIL16" s="1075" t="s">
        <v>360</v>
      </c>
      <c r="UIM16" s="1073">
        <v>2.1</v>
      </c>
      <c r="UIN16" s="1075" t="s">
        <v>360</v>
      </c>
      <c r="UIO16" s="1073">
        <v>2.1</v>
      </c>
      <c r="UIP16" s="1075" t="s">
        <v>360</v>
      </c>
      <c r="UIQ16" s="1073">
        <v>2.1</v>
      </c>
      <c r="UIR16" s="1075" t="s">
        <v>360</v>
      </c>
      <c r="UIS16" s="1073">
        <v>2.1</v>
      </c>
      <c r="UIT16" s="1075" t="s">
        <v>360</v>
      </c>
      <c r="UIU16" s="1073">
        <v>2.1</v>
      </c>
      <c r="UIV16" s="1075" t="s">
        <v>360</v>
      </c>
      <c r="UIW16" s="1073">
        <v>2.1</v>
      </c>
      <c r="UIX16" s="1075" t="s">
        <v>360</v>
      </c>
      <c r="UIY16" s="1073">
        <v>2.1</v>
      </c>
      <c r="UIZ16" s="1075" t="s">
        <v>360</v>
      </c>
      <c r="UJA16" s="1073">
        <v>2.1</v>
      </c>
      <c r="UJB16" s="1075" t="s">
        <v>360</v>
      </c>
      <c r="UJC16" s="1073">
        <v>2.1</v>
      </c>
      <c r="UJD16" s="1075" t="s">
        <v>360</v>
      </c>
      <c r="UJE16" s="1073">
        <v>2.1</v>
      </c>
      <c r="UJF16" s="1075" t="s">
        <v>360</v>
      </c>
      <c r="UJG16" s="1073">
        <v>2.1</v>
      </c>
      <c r="UJH16" s="1075" t="s">
        <v>360</v>
      </c>
      <c r="UJI16" s="1073">
        <v>2.1</v>
      </c>
      <c r="UJJ16" s="1075" t="s">
        <v>360</v>
      </c>
      <c r="UJK16" s="1073">
        <v>2.1</v>
      </c>
      <c r="UJL16" s="1075" t="s">
        <v>360</v>
      </c>
      <c r="UJM16" s="1073">
        <v>2.1</v>
      </c>
      <c r="UJN16" s="1075" t="s">
        <v>360</v>
      </c>
      <c r="UJO16" s="1073">
        <v>2.1</v>
      </c>
      <c r="UJP16" s="1075" t="s">
        <v>360</v>
      </c>
      <c r="UJQ16" s="1073">
        <v>2.1</v>
      </c>
      <c r="UJR16" s="1075" t="s">
        <v>360</v>
      </c>
      <c r="UJS16" s="1073">
        <v>2.1</v>
      </c>
      <c r="UJT16" s="1075" t="s">
        <v>360</v>
      </c>
      <c r="UJU16" s="1073">
        <v>2.1</v>
      </c>
      <c r="UJV16" s="1075" t="s">
        <v>360</v>
      </c>
      <c r="UJW16" s="1073">
        <v>2.1</v>
      </c>
      <c r="UJX16" s="1075" t="s">
        <v>360</v>
      </c>
      <c r="UJY16" s="1073">
        <v>2.1</v>
      </c>
      <c r="UJZ16" s="1075" t="s">
        <v>360</v>
      </c>
      <c r="UKA16" s="1073">
        <v>2.1</v>
      </c>
      <c r="UKB16" s="1075" t="s">
        <v>360</v>
      </c>
      <c r="UKC16" s="1073">
        <v>2.1</v>
      </c>
      <c r="UKD16" s="1075" t="s">
        <v>360</v>
      </c>
      <c r="UKE16" s="1073">
        <v>2.1</v>
      </c>
      <c r="UKF16" s="1075" t="s">
        <v>360</v>
      </c>
      <c r="UKG16" s="1073">
        <v>2.1</v>
      </c>
      <c r="UKH16" s="1075" t="s">
        <v>360</v>
      </c>
      <c r="UKI16" s="1073">
        <v>2.1</v>
      </c>
      <c r="UKJ16" s="1075" t="s">
        <v>360</v>
      </c>
      <c r="UKK16" s="1073">
        <v>2.1</v>
      </c>
      <c r="UKL16" s="1075" t="s">
        <v>360</v>
      </c>
      <c r="UKM16" s="1073">
        <v>2.1</v>
      </c>
      <c r="UKN16" s="1075" t="s">
        <v>360</v>
      </c>
      <c r="UKO16" s="1073">
        <v>2.1</v>
      </c>
      <c r="UKP16" s="1075" t="s">
        <v>360</v>
      </c>
      <c r="UKQ16" s="1073">
        <v>2.1</v>
      </c>
      <c r="UKR16" s="1075" t="s">
        <v>360</v>
      </c>
      <c r="UKS16" s="1073">
        <v>2.1</v>
      </c>
      <c r="UKT16" s="1075" t="s">
        <v>360</v>
      </c>
      <c r="UKU16" s="1073">
        <v>2.1</v>
      </c>
      <c r="UKV16" s="1075" t="s">
        <v>360</v>
      </c>
      <c r="UKW16" s="1073">
        <v>2.1</v>
      </c>
      <c r="UKX16" s="1075" t="s">
        <v>360</v>
      </c>
      <c r="UKY16" s="1073">
        <v>2.1</v>
      </c>
      <c r="UKZ16" s="1075" t="s">
        <v>360</v>
      </c>
      <c r="ULA16" s="1073">
        <v>2.1</v>
      </c>
      <c r="ULB16" s="1075" t="s">
        <v>360</v>
      </c>
      <c r="ULC16" s="1073">
        <v>2.1</v>
      </c>
      <c r="ULD16" s="1075" t="s">
        <v>360</v>
      </c>
      <c r="ULE16" s="1073">
        <v>2.1</v>
      </c>
      <c r="ULF16" s="1075" t="s">
        <v>360</v>
      </c>
      <c r="ULG16" s="1073">
        <v>2.1</v>
      </c>
      <c r="ULH16" s="1075" t="s">
        <v>360</v>
      </c>
      <c r="ULI16" s="1073">
        <v>2.1</v>
      </c>
      <c r="ULJ16" s="1075" t="s">
        <v>360</v>
      </c>
      <c r="ULK16" s="1073">
        <v>2.1</v>
      </c>
      <c r="ULL16" s="1075" t="s">
        <v>360</v>
      </c>
      <c r="ULM16" s="1073">
        <v>2.1</v>
      </c>
      <c r="ULN16" s="1075" t="s">
        <v>360</v>
      </c>
      <c r="ULO16" s="1073">
        <v>2.1</v>
      </c>
      <c r="ULP16" s="1075" t="s">
        <v>360</v>
      </c>
      <c r="ULQ16" s="1073">
        <v>2.1</v>
      </c>
      <c r="ULR16" s="1075" t="s">
        <v>360</v>
      </c>
      <c r="ULS16" s="1073">
        <v>2.1</v>
      </c>
      <c r="ULT16" s="1075" t="s">
        <v>360</v>
      </c>
      <c r="ULU16" s="1073">
        <v>2.1</v>
      </c>
      <c r="ULV16" s="1075" t="s">
        <v>360</v>
      </c>
      <c r="ULW16" s="1073">
        <v>2.1</v>
      </c>
      <c r="ULX16" s="1075" t="s">
        <v>360</v>
      </c>
      <c r="ULY16" s="1073">
        <v>2.1</v>
      </c>
      <c r="ULZ16" s="1075" t="s">
        <v>360</v>
      </c>
      <c r="UMA16" s="1073">
        <v>2.1</v>
      </c>
      <c r="UMB16" s="1075" t="s">
        <v>360</v>
      </c>
      <c r="UMC16" s="1073">
        <v>2.1</v>
      </c>
      <c r="UMD16" s="1075" t="s">
        <v>360</v>
      </c>
      <c r="UME16" s="1073">
        <v>2.1</v>
      </c>
      <c r="UMF16" s="1075" t="s">
        <v>360</v>
      </c>
      <c r="UMG16" s="1073">
        <v>2.1</v>
      </c>
      <c r="UMH16" s="1075" t="s">
        <v>360</v>
      </c>
      <c r="UMI16" s="1073">
        <v>2.1</v>
      </c>
      <c r="UMJ16" s="1075" t="s">
        <v>360</v>
      </c>
      <c r="UMK16" s="1073">
        <v>2.1</v>
      </c>
      <c r="UML16" s="1075" t="s">
        <v>360</v>
      </c>
      <c r="UMM16" s="1073">
        <v>2.1</v>
      </c>
      <c r="UMN16" s="1075" t="s">
        <v>360</v>
      </c>
      <c r="UMO16" s="1073">
        <v>2.1</v>
      </c>
      <c r="UMP16" s="1075" t="s">
        <v>360</v>
      </c>
      <c r="UMQ16" s="1073">
        <v>2.1</v>
      </c>
      <c r="UMR16" s="1075" t="s">
        <v>360</v>
      </c>
      <c r="UMS16" s="1073">
        <v>2.1</v>
      </c>
      <c r="UMT16" s="1075" t="s">
        <v>360</v>
      </c>
      <c r="UMU16" s="1073">
        <v>2.1</v>
      </c>
      <c r="UMV16" s="1075" t="s">
        <v>360</v>
      </c>
      <c r="UMW16" s="1073">
        <v>2.1</v>
      </c>
      <c r="UMX16" s="1075" t="s">
        <v>360</v>
      </c>
      <c r="UMY16" s="1073">
        <v>2.1</v>
      </c>
      <c r="UMZ16" s="1075" t="s">
        <v>360</v>
      </c>
      <c r="UNA16" s="1073">
        <v>2.1</v>
      </c>
      <c r="UNB16" s="1075" t="s">
        <v>360</v>
      </c>
      <c r="UNC16" s="1073">
        <v>2.1</v>
      </c>
      <c r="UND16" s="1075" t="s">
        <v>360</v>
      </c>
      <c r="UNE16" s="1073">
        <v>2.1</v>
      </c>
      <c r="UNF16" s="1075" t="s">
        <v>360</v>
      </c>
      <c r="UNG16" s="1073">
        <v>2.1</v>
      </c>
      <c r="UNH16" s="1075" t="s">
        <v>360</v>
      </c>
      <c r="UNI16" s="1073">
        <v>2.1</v>
      </c>
      <c r="UNJ16" s="1075" t="s">
        <v>360</v>
      </c>
      <c r="UNK16" s="1073">
        <v>2.1</v>
      </c>
      <c r="UNL16" s="1075" t="s">
        <v>360</v>
      </c>
      <c r="UNM16" s="1073">
        <v>2.1</v>
      </c>
      <c r="UNN16" s="1075" t="s">
        <v>360</v>
      </c>
      <c r="UNO16" s="1073">
        <v>2.1</v>
      </c>
      <c r="UNP16" s="1075" t="s">
        <v>360</v>
      </c>
      <c r="UNQ16" s="1073">
        <v>2.1</v>
      </c>
      <c r="UNR16" s="1075" t="s">
        <v>360</v>
      </c>
      <c r="UNS16" s="1073">
        <v>2.1</v>
      </c>
      <c r="UNT16" s="1075" t="s">
        <v>360</v>
      </c>
      <c r="UNU16" s="1073">
        <v>2.1</v>
      </c>
      <c r="UNV16" s="1075" t="s">
        <v>360</v>
      </c>
      <c r="UNW16" s="1073">
        <v>2.1</v>
      </c>
      <c r="UNX16" s="1075" t="s">
        <v>360</v>
      </c>
      <c r="UNY16" s="1073">
        <v>2.1</v>
      </c>
      <c r="UNZ16" s="1075" t="s">
        <v>360</v>
      </c>
      <c r="UOA16" s="1073">
        <v>2.1</v>
      </c>
      <c r="UOB16" s="1075" t="s">
        <v>360</v>
      </c>
      <c r="UOC16" s="1073">
        <v>2.1</v>
      </c>
      <c r="UOD16" s="1075" t="s">
        <v>360</v>
      </c>
      <c r="UOE16" s="1073">
        <v>2.1</v>
      </c>
      <c r="UOF16" s="1075" t="s">
        <v>360</v>
      </c>
      <c r="UOG16" s="1073">
        <v>2.1</v>
      </c>
      <c r="UOH16" s="1075" t="s">
        <v>360</v>
      </c>
      <c r="UOI16" s="1073">
        <v>2.1</v>
      </c>
      <c r="UOJ16" s="1075" t="s">
        <v>360</v>
      </c>
      <c r="UOK16" s="1073">
        <v>2.1</v>
      </c>
      <c r="UOL16" s="1075" t="s">
        <v>360</v>
      </c>
      <c r="UOM16" s="1073">
        <v>2.1</v>
      </c>
      <c r="UON16" s="1075" t="s">
        <v>360</v>
      </c>
      <c r="UOO16" s="1073">
        <v>2.1</v>
      </c>
      <c r="UOP16" s="1075" t="s">
        <v>360</v>
      </c>
      <c r="UOQ16" s="1073">
        <v>2.1</v>
      </c>
      <c r="UOR16" s="1075" t="s">
        <v>360</v>
      </c>
      <c r="UOS16" s="1073">
        <v>2.1</v>
      </c>
      <c r="UOT16" s="1075" t="s">
        <v>360</v>
      </c>
      <c r="UOU16" s="1073">
        <v>2.1</v>
      </c>
      <c r="UOV16" s="1075" t="s">
        <v>360</v>
      </c>
      <c r="UOW16" s="1073">
        <v>2.1</v>
      </c>
      <c r="UOX16" s="1075" t="s">
        <v>360</v>
      </c>
      <c r="UOY16" s="1073">
        <v>2.1</v>
      </c>
      <c r="UOZ16" s="1075" t="s">
        <v>360</v>
      </c>
      <c r="UPA16" s="1073">
        <v>2.1</v>
      </c>
      <c r="UPB16" s="1075" t="s">
        <v>360</v>
      </c>
      <c r="UPC16" s="1073">
        <v>2.1</v>
      </c>
      <c r="UPD16" s="1075" t="s">
        <v>360</v>
      </c>
      <c r="UPE16" s="1073">
        <v>2.1</v>
      </c>
      <c r="UPF16" s="1075" t="s">
        <v>360</v>
      </c>
      <c r="UPG16" s="1073">
        <v>2.1</v>
      </c>
      <c r="UPH16" s="1075" t="s">
        <v>360</v>
      </c>
      <c r="UPI16" s="1073">
        <v>2.1</v>
      </c>
      <c r="UPJ16" s="1075" t="s">
        <v>360</v>
      </c>
      <c r="UPK16" s="1073">
        <v>2.1</v>
      </c>
      <c r="UPL16" s="1075" t="s">
        <v>360</v>
      </c>
      <c r="UPM16" s="1073">
        <v>2.1</v>
      </c>
      <c r="UPN16" s="1075" t="s">
        <v>360</v>
      </c>
      <c r="UPO16" s="1073">
        <v>2.1</v>
      </c>
      <c r="UPP16" s="1075" t="s">
        <v>360</v>
      </c>
      <c r="UPQ16" s="1073">
        <v>2.1</v>
      </c>
      <c r="UPR16" s="1075" t="s">
        <v>360</v>
      </c>
      <c r="UPS16" s="1073">
        <v>2.1</v>
      </c>
      <c r="UPT16" s="1075" t="s">
        <v>360</v>
      </c>
      <c r="UPU16" s="1073">
        <v>2.1</v>
      </c>
      <c r="UPV16" s="1075" t="s">
        <v>360</v>
      </c>
      <c r="UPW16" s="1073">
        <v>2.1</v>
      </c>
      <c r="UPX16" s="1075" t="s">
        <v>360</v>
      </c>
      <c r="UPY16" s="1073">
        <v>2.1</v>
      </c>
      <c r="UPZ16" s="1075" t="s">
        <v>360</v>
      </c>
      <c r="UQA16" s="1073">
        <v>2.1</v>
      </c>
      <c r="UQB16" s="1075" t="s">
        <v>360</v>
      </c>
      <c r="UQC16" s="1073">
        <v>2.1</v>
      </c>
      <c r="UQD16" s="1075" t="s">
        <v>360</v>
      </c>
      <c r="UQE16" s="1073">
        <v>2.1</v>
      </c>
      <c r="UQF16" s="1075" t="s">
        <v>360</v>
      </c>
      <c r="UQG16" s="1073">
        <v>2.1</v>
      </c>
      <c r="UQH16" s="1075" t="s">
        <v>360</v>
      </c>
      <c r="UQI16" s="1073">
        <v>2.1</v>
      </c>
      <c r="UQJ16" s="1075" t="s">
        <v>360</v>
      </c>
      <c r="UQK16" s="1073">
        <v>2.1</v>
      </c>
      <c r="UQL16" s="1075" t="s">
        <v>360</v>
      </c>
      <c r="UQM16" s="1073">
        <v>2.1</v>
      </c>
      <c r="UQN16" s="1075" t="s">
        <v>360</v>
      </c>
      <c r="UQO16" s="1073">
        <v>2.1</v>
      </c>
      <c r="UQP16" s="1075" t="s">
        <v>360</v>
      </c>
      <c r="UQQ16" s="1073">
        <v>2.1</v>
      </c>
      <c r="UQR16" s="1075" t="s">
        <v>360</v>
      </c>
      <c r="UQS16" s="1073">
        <v>2.1</v>
      </c>
      <c r="UQT16" s="1075" t="s">
        <v>360</v>
      </c>
      <c r="UQU16" s="1073">
        <v>2.1</v>
      </c>
      <c r="UQV16" s="1075" t="s">
        <v>360</v>
      </c>
      <c r="UQW16" s="1073">
        <v>2.1</v>
      </c>
      <c r="UQX16" s="1075" t="s">
        <v>360</v>
      </c>
      <c r="UQY16" s="1073">
        <v>2.1</v>
      </c>
      <c r="UQZ16" s="1075" t="s">
        <v>360</v>
      </c>
      <c r="URA16" s="1073">
        <v>2.1</v>
      </c>
      <c r="URB16" s="1075" t="s">
        <v>360</v>
      </c>
      <c r="URC16" s="1073">
        <v>2.1</v>
      </c>
      <c r="URD16" s="1075" t="s">
        <v>360</v>
      </c>
      <c r="URE16" s="1073">
        <v>2.1</v>
      </c>
      <c r="URF16" s="1075" t="s">
        <v>360</v>
      </c>
      <c r="URG16" s="1073">
        <v>2.1</v>
      </c>
      <c r="URH16" s="1075" t="s">
        <v>360</v>
      </c>
      <c r="URI16" s="1073">
        <v>2.1</v>
      </c>
      <c r="URJ16" s="1075" t="s">
        <v>360</v>
      </c>
      <c r="URK16" s="1073">
        <v>2.1</v>
      </c>
      <c r="URL16" s="1075" t="s">
        <v>360</v>
      </c>
      <c r="URM16" s="1073">
        <v>2.1</v>
      </c>
      <c r="URN16" s="1075" t="s">
        <v>360</v>
      </c>
      <c r="URO16" s="1073">
        <v>2.1</v>
      </c>
      <c r="URP16" s="1075" t="s">
        <v>360</v>
      </c>
      <c r="URQ16" s="1073">
        <v>2.1</v>
      </c>
      <c r="URR16" s="1075" t="s">
        <v>360</v>
      </c>
      <c r="URS16" s="1073">
        <v>2.1</v>
      </c>
      <c r="URT16" s="1075" t="s">
        <v>360</v>
      </c>
      <c r="URU16" s="1073">
        <v>2.1</v>
      </c>
      <c r="URV16" s="1075" t="s">
        <v>360</v>
      </c>
      <c r="URW16" s="1073">
        <v>2.1</v>
      </c>
      <c r="URX16" s="1075" t="s">
        <v>360</v>
      </c>
      <c r="URY16" s="1073">
        <v>2.1</v>
      </c>
      <c r="URZ16" s="1075" t="s">
        <v>360</v>
      </c>
      <c r="USA16" s="1073">
        <v>2.1</v>
      </c>
      <c r="USB16" s="1075" t="s">
        <v>360</v>
      </c>
      <c r="USC16" s="1073">
        <v>2.1</v>
      </c>
      <c r="USD16" s="1075" t="s">
        <v>360</v>
      </c>
      <c r="USE16" s="1073">
        <v>2.1</v>
      </c>
      <c r="USF16" s="1075" t="s">
        <v>360</v>
      </c>
      <c r="USG16" s="1073">
        <v>2.1</v>
      </c>
      <c r="USH16" s="1075" t="s">
        <v>360</v>
      </c>
      <c r="USI16" s="1073">
        <v>2.1</v>
      </c>
      <c r="USJ16" s="1075" t="s">
        <v>360</v>
      </c>
      <c r="USK16" s="1073">
        <v>2.1</v>
      </c>
      <c r="USL16" s="1075" t="s">
        <v>360</v>
      </c>
      <c r="USM16" s="1073">
        <v>2.1</v>
      </c>
      <c r="USN16" s="1075" t="s">
        <v>360</v>
      </c>
      <c r="USO16" s="1073">
        <v>2.1</v>
      </c>
      <c r="USP16" s="1075" t="s">
        <v>360</v>
      </c>
      <c r="USQ16" s="1073">
        <v>2.1</v>
      </c>
      <c r="USR16" s="1075" t="s">
        <v>360</v>
      </c>
      <c r="USS16" s="1073">
        <v>2.1</v>
      </c>
      <c r="UST16" s="1075" t="s">
        <v>360</v>
      </c>
      <c r="USU16" s="1073">
        <v>2.1</v>
      </c>
      <c r="USV16" s="1075" t="s">
        <v>360</v>
      </c>
      <c r="USW16" s="1073">
        <v>2.1</v>
      </c>
      <c r="USX16" s="1075" t="s">
        <v>360</v>
      </c>
      <c r="USY16" s="1073">
        <v>2.1</v>
      </c>
      <c r="USZ16" s="1075" t="s">
        <v>360</v>
      </c>
      <c r="UTA16" s="1073">
        <v>2.1</v>
      </c>
      <c r="UTB16" s="1075" t="s">
        <v>360</v>
      </c>
      <c r="UTC16" s="1073">
        <v>2.1</v>
      </c>
      <c r="UTD16" s="1075" t="s">
        <v>360</v>
      </c>
      <c r="UTE16" s="1073">
        <v>2.1</v>
      </c>
      <c r="UTF16" s="1075" t="s">
        <v>360</v>
      </c>
      <c r="UTG16" s="1073">
        <v>2.1</v>
      </c>
      <c r="UTH16" s="1075" t="s">
        <v>360</v>
      </c>
      <c r="UTI16" s="1073">
        <v>2.1</v>
      </c>
      <c r="UTJ16" s="1075" t="s">
        <v>360</v>
      </c>
      <c r="UTK16" s="1073">
        <v>2.1</v>
      </c>
      <c r="UTL16" s="1075" t="s">
        <v>360</v>
      </c>
      <c r="UTM16" s="1073">
        <v>2.1</v>
      </c>
      <c r="UTN16" s="1075" t="s">
        <v>360</v>
      </c>
      <c r="UTO16" s="1073">
        <v>2.1</v>
      </c>
      <c r="UTP16" s="1075" t="s">
        <v>360</v>
      </c>
      <c r="UTQ16" s="1073">
        <v>2.1</v>
      </c>
      <c r="UTR16" s="1075" t="s">
        <v>360</v>
      </c>
      <c r="UTS16" s="1073">
        <v>2.1</v>
      </c>
      <c r="UTT16" s="1075" t="s">
        <v>360</v>
      </c>
      <c r="UTU16" s="1073">
        <v>2.1</v>
      </c>
      <c r="UTV16" s="1075" t="s">
        <v>360</v>
      </c>
      <c r="UTW16" s="1073">
        <v>2.1</v>
      </c>
      <c r="UTX16" s="1075" t="s">
        <v>360</v>
      </c>
      <c r="UTY16" s="1073">
        <v>2.1</v>
      </c>
      <c r="UTZ16" s="1075" t="s">
        <v>360</v>
      </c>
      <c r="UUA16" s="1073">
        <v>2.1</v>
      </c>
      <c r="UUB16" s="1075" t="s">
        <v>360</v>
      </c>
      <c r="UUC16" s="1073">
        <v>2.1</v>
      </c>
      <c r="UUD16" s="1075" t="s">
        <v>360</v>
      </c>
      <c r="UUE16" s="1073">
        <v>2.1</v>
      </c>
      <c r="UUF16" s="1075" t="s">
        <v>360</v>
      </c>
      <c r="UUG16" s="1073">
        <v>2.1</v>
      </c>
      <c r="UUH16" s="1075" t="s">
        <v>360</v>
      </c>
      <c r="UUI16" s="1073">
        <v>2.1</v>
      </c>
      <c r="UUJ16" s="1075" t="s">
        <v>360</v>
      </c>
      <c r="UUK16" s="1073">
        <v>2.1</v>
      </c>
      <c r="UUL16" s="1075" t="s">
        <v>360</v>
      </c>
      <c r="UUM16" s="1073">
        <v>2.1</v>
      </c>
      <c r="UUN16" s="1075" t="s">
        <v>360</v>
      </c>
      <c r="UUO16" s="1073">
        <v>2.1</v>
      </c>
      <c r="UUP16" s="1075" t="s">
        <v>360</v>
      </c>
      <c r="UUQ16" s="1073">
        <v>2.1</v>
      </c>
      <c r="UUR16" s="1075" t="s">
        <v>360</v>
      </c>
      <c r="UUS16" s="1073">
        <v>2.1</v>
      </c>
      <c r="UUT16" s="1075" t="s">
        <v>360</v>
      </c>
      <c r="UUU16" s="1073">
        <v>2.1</v>
      </c>
      <c r="UUV16" s="1075" t="s">
        <v>360</v>
      </c>
      <c r="UUW16" s="1073">
        <v>2.1</v>
      </c>
      <c r="UUX16" s="1075" t="s">
        <v>360</v>
      </c>
      <c r="UUY16" s="1073">
        <v>2.1</v>
      </c>
      <c r="UUZ16" s="1075" t="s">
        <v>360</v>
      </c>
      <c r="UVA16" s="1073">
        <v>2.1</v>
      </c>
      <c r="UVB16" s="1075" t="s">
        <v>360</v>
      </c>
      <c r="UVC16" s="1073">
        <v>2.1</v>
      </c>
      <c r="UVD16" s="1075" t="s">
        <v>360</v>
      </c>
      <c r="UVE16" s="1073">
        <v>2.1</v>
      </c>
      <c r="UVF16" s="1075" t="s">
        <v>360</v>
      </c>
      <c r="UVG16" s="1073">
        <v>2.1</v>
      </c>
      <c r="UVH16" s="1075" t="s">
        <v>360</v>
      </c>
      <c r="UVI16" s="1073">
        <v>2.1</v>
      </c>
      <c r="UVJ16" s="1075" t="s">
        <v>360</v>
      </c>
      <c r="UVK16" s="1073">
        <v>2.1</v>
      </c>
      <c r="UVL16" s="1075" t="s">
        <v>360</v>
      </c>
      <c r="UVM16" s="1073">
        <v>2.1</v>
      </c>
      <c r="UVN16" s="1075" t="s">
        <v>360</v>
      </c>
      <c r="UVO16" s="1073">
        <v>2.1</v>
      </c>
      <c r="UVP16" s="1075" t="s">
        <v>360</v>
      </c>
      <c r="UVQ16" s="1073">
        <v>2.1</v>
      </c>
      <c r="UVR16" s="1075" t="s">
        <v>360</v>
      </c>
      <c r="UVS16" s="1073">
        <v>2.1</v>
      </c>
      <c r="UVT16" s="1075" t="s">
        <v>360</v>
      </c>
      <c r="UVU16" s="1073">
        <v>2.1</v>
      </c>
      <c r="UVV16" s="1075" t="s">
        <v>360</v>
      </c>
      <c r="UVW16" s="1073">
        <v>2.1</v>
      </c>
      <c r="UVX16" s="1075" t="s">
        <v>360</v>
      </c>
      <c r="UVY16" s="1073">
        <v>2.1</v>
      </c>
      <c r="UVZ16" s="1075" t="s">
        <v>360</v>
      </c>
      <c r="UWA16" s="1073">
        <v>2.1</v>
      </c>
      <c r="UWB16" s="1075" t="s">
        <v>360</v>
      </c>
      <c r="UWC16" s="1073">
        <v>2.1</v>
      </c>
      <c r="UWD16" s="1075" t="s">
        <v>360</v>
      </c>
      <c r="UWE16" s="1073">
        <v>2.1</v>
      </c>
      <c r="UWF16" s="1075" t="s">
        <v>360</v>
      </c>
      <c r="UWG16" s="1073">
        <v>2.1</v>
      </c>
      <c r="UWH16" s="1075" t="s">
        <v>360</v>
      </c>
      <c r="UWI16" s="1073">
        <v>2.1</v>
      </c>
      <c r="UWJ16" s="1075" t="s">
        <v>360</v>
      </c>
      <c r="UWK16" s="1073">
        <v>2.1</v>
      </c>
      <c r="UWL16" s="1075" t="s">
        <v>360</v>
      </c>
      <c r="UWM16" s="1073">
        <v>2.1</v>
      </c>
      <c r="UWN16" s="1075" t="s">
        <v>360</v>
      </c>
      <c r="UWO16" s="1073">
        <v>2.1</v>
      </c>
      <c r="UWP16" s="1075" t="s">
        <v>360</v>
      </c>
      <c r="UWQ16" s="1073">
        <v>2.1</v>
      </c>
      <c r="UWR16" s="1075" t="s">
        <v>360</v>
      </c>
      <c r="UWS16" s="1073">
        <v>2.1</v>
      </c>
      <c r="UWT16" s="1075" t="s">
        <v>360</v>
      </c>
      <c r="UWU16" s="1073">
        <v>2.1</v>
      </c>
      <c r="UWV16" s="1075" t="s">
        <v>360</v>
      </c>
      <c r="UWW16" s="1073">
        <v>2.1</v>
      </c>
      <c r="UWX16" s="1075" t="s">
        <v>360</v>
      </c>
      <c r="UWY16" s="1073">
        <v>2.1</v>
      </c>
      <c r="UWZ16" s="1075" t="s">
        <v>360</v>
      </c>
      <c r="UXA16" s="1073">
        <v>2.1</v>
      </c>
      <c r="UXB16" s="1075" t="s">
        <v>360</v>
      </c>
      <c r="UXC16" s="1073">
        <v>2.1</v>
      </c>
      <c r="UXD16" s="1075" t="s">
        <v>360</v>
      </c>
      <c r="UXE16" s="1073">
        <v>2.1</v>
      </c>
      <c r="UXF16" s="1075" t="s">
        <v>360</v>
      </c>
      <c r="UXG16" s="1073">
        <v>2.1</v>
      </c>
      <c r="UXH16" s="1075" t="s">
        <v>360</v>
      </c>
      <c r="UXI16" s="1073">
        <v>2.1</v>
      </c>
      <c r="UXJ16" s="1075" t="s">
        <v>360</v>
      </c>
      <c r="UXK16" s="1073">
        <v>2.1</v>
      </c>
      <c r="UXL16" s="1075" t="s">
        <v>360</v>
      </c>
      <c r="UXM16" s="1073">
        <v>2.1</v>
      </c>
      <c r="UXN16" s="1075" t="s">
        <v>360</v>
      </c>
      <c r="UXO16" s="1073">
        <v>2.1</v>
      </c>
      <c r="UXP16" s="1075" t="s">
        <v>360</v>
      </c>
      <c r="UXQ16" s="1073">
        <v>2.1</v>
      </c>
      <c r="UXR16" s="1075" t="s">
        <v>360</v>
      </c>
      <c r="UXS16" s="1073">
        <v>2.1</v>
      </c>
      <c r="UXT16" s="1075" t="s">
        <v>360</v>
      </c>
      <c r="UXU16" s="1073">
        <v>2.1</v>
      </c>
      <c r="UXV16" s="1075" t="s">
        <v>360</v>
      </c>
      <c r="UXW16" s="1073">
        <v>2.1</v>
      </c>
      <c r="UXX16" s="1075" t="s">
        <v>360</v>
      </c>
      <c r="UXY16" s="1073">
        <v>2.1</v>
      </c>
      <c r="UXZ16" s="1075" t="s">
        <v>360</v>
      </c>
      <c r="UYA16" s="1073">
        <v>2.1</v>
      </c>
      <c r="UYB16" s="1075" t="s">
        <v>360</v>
      </c>
      <c r="UYC16" s="1073">
        <v>2.1</v>
      </c>
      <c r="UYD16" s="1075" t="s">
        <v>360</v>
      </c>
      <c r="UYE16" s="1073">
        <v>2.1</v>
      </c>
      <c r="UYF16" s="1075" t="s">
        <v>360</v>
      </c>
      <c r="UYG16" s="1073">
        <v>2.1</v>
      </c>
      <c r="UYH16" s="1075" t="s">
        <v>360</v>
      </c>
      <c r="UYI16" s="1073">
        <v>2.1</v>
      </c>
      <c r="UYJ16" s="1075" t="s">
        <v>360</v>
      </c>
      <c r="UYK16" s="1073">
        <v>2.1</v>
      </c>
      <c r="UYL16" s="1075" t="s">
        <v>360</v>
      </c>
      <c r="UYM16" s="1073">
        <v>2.1</v>
      </c>
      <c r="UYN16" s="1075" t="s">
        <v>360</v>
      </c>
      <c r="UYO16" s="1073">
        <v>2.1</v>
      </c>
      <c r="UYP16" s="1075" t="s">
        <v>360</v>
      </c>
      <c r="UYQ16" s="1073">
        <v>2.1</v>
      </c>
      <c r="UYR16" s="1075" t="s">
        <v>360</v>
      </c>
      <c r="UYS16" s="1073">
        <v>2.1</v>
      </c>
      <c r="UYT16" s="1075" t="s">
        <v>360</v>
      </c>
      <c r="UYU16" s="1073">
        <v>2.1</v>
      </c>
      <c r="UYV16" s="1075" t="s">
        <v>360</v>
      </c>
      <c r="UYW16" s="1073">
        <v>2.1</v>
      </c>
      <c r="UYX16" s="1075" t="s">
        <v>360</v>
      </c>
      <c r="UYY16" s="1073">
        <v>2.1</v>
      </c>
      <c r="UYZ16" s="1075" t="s">
        <v>360</v>
      </c>
      <c r="UZA16" s="1073">
        <v>2.1</v>
      </c>
      <c r="UZB16" s="1075" t="s">
        <v>360</v>
      </c>
      <c r="UZC16" s="1073">
        <v>2.1</v>
      </c>
      <c r="UZD16" s="1075" t="s">
        <v>360</v>
      </c>
      <c r="UZE16" s="1073">
        <v>2.1</v>
      </c>
      <c r="UZF16" s="1075" t="s">
        <v>360</v>
      </c>
      <c r="UZG16" s="1073">
        <v>2.1</v>
      </c>
      <c r="UZH16" s="1075" t="s">
        <v>360</v>
      </c>
      <c r="UZI16" s="1073">
        <v>2.1</v>
      </c>
      <c r="UZJ16" s="1075" t="s">
        <v>360</v>
      </c>
      <c r="UZK16" s="1073">
        <v>2.1</v>
      </c>
      <c r="UZL16" s="1075" t="s">
        <v>360</v>
      </c>
      <c r="UZM16" s="1073">
        <v>2.1</v>
      </c>
      <c r="UZN16" s="1075" t="s">
        <v>360</v>
      </c>
      <c r="UZO16" s="1073">
        <v>2.1</v>
      </c>
      <c r="UZP16" s="1075" t="s">
        <v>360</v>
      </c>
      <c r="UZQ16" s="1073">
        <v>2.1</v>
      </c>
      <c r="UZR16" s="1075" t="s">
        <v>360</v>
      </c>
      <c r="UZS16" s="1073">
        <v>2.1</v>
      </c>
      <c r="UZT16" s="1075" t="s">
        <v>360</v>
      </c>
      <c r="UZU16" s="1073">
        <v>2.1</v>
      </c>
      <c r="UZV16" s="1075" t="s">
        <v>360</v>
      </c>
      <c r="UZW16" s="1073">
        <v>2.1</v>
      </c>
      <c r="UZX16" s="1075" t="s">
        <v>360</v>
      </c>
      <c r="UZY16" s="1073">
        <v>2.1</v>
      </c>
      <c r="UZZ16" s="1075" t="s">
        <v>360</v>
      </c>
      <c r="VAA16" s="1073">
        <v>2.1</v>
      </c>
      <c r="VAB16" s="1075" t="s">
        <v>360</v>
      </c>
      <c r="VAC16" s="1073">
        <v>2.1</v>
      </c>
      <c r="VAD16" s="1075" t="s">
        <v>360</v>
      </c>
      <c r="VAE16" s="1073">
        <v>2.1</v>
      </c>
      <c r="VAF16" s="1075" t="s">
        <v>360</v>
      </c>
      <c r="VAG16" s="1073">
        <v>2.1</v>
      </c>
      <c r="VAH16" s="1075" t="s">
        <v>360</v>
      </c>
      <c r="VAI16" s="1073">
        <v>2.1</v>
      </c>
      <c r="VAJ16" s="1075" t="s">
        <v>360</v>
      </c>
      <c r="VAK16" s="1073">
        <v>2.1</v>
      </c>
      <c r="VAL16" s="1075" t="s">
        <v>360</v>
      </c>
      <c r="VAM16" s="1073">
        <v>2.1</v>
      </c>
      <c r="VAN16" s="1075" t="s">
        <v>360</v>
      </c>
      <c r="VAO16" s="1073">
        <v>2.1</v>
      </c>
      <c r="VAP16" s="1075" t="s">
        <v>360</v>
      </c>
      <c r="VAQ16" s="1073">
        <v>2.1</v>
      </c>
      <c r="VAR16" s="1075" t="s">
        <v>360</v>
      </c>
      <c r="VAS16" s="1073">
        <v>2.1</v>
      </c>
      <c r="VAT16" s="1075" t="s">
        <v>360</v>
      </c>
      <c r="VAU16" s="1073">
        <v>2.1</v>
      </c>
      <c r="VAV16" s="1075" t="s">
        <v>360</v>
      </c>
      <c r="VAW16" s="1073">
        <v>2.1</v>
      </c>
      <c r="VAX16" s="1075" t="s">
        <v>360</v>
      </c>
      <c r="VAY16" s="1073">
        <v>2.1</v>
      </c>
      <c r="VAZ16" s="1075" t="s">
        <v>360</v>
      </c>
      <c r="VBA16" s="1073">
        <v>2.1</v>
      </c>
      <c r="VBB16" s="1075" t="s">
        <v>360</v>
      </c>
      <c r="VBC16" s="1073">
        <v>2.1</v>
      </c>
      <c r="VBD16" s="1075" t="s">
        <v>360</v>
      </c>
      <c r="VBE16" s="1073">
        <v>2.1</v>
      </c>
      <c r="VBF16" s="1075" t="s">
        <v>360</v>
      </c>
      <c r="VBG16" s="1073">
        <v>2.1</v>
      </c>
      <c r="VBH16" s="1075" t="s">
        <v>360</v>
      </c>
      <c r="VBI16" s="1073">
        <v>2.1</v>
      </c>
      <c r="VBJ16" s="1075" t="s">
        <v>360</v>
      </c>
      <c r="VBK16" s="1073">
        <v>2.1</v>
      </c>
      <c r="VBL16" s="1075" t="s">
        <v>360</v>
      </c>
      <c r="VBM16" s="1073">
        <v>2.1</v>
      </c>
      <c r="VBN16" s="1075" t="s">
        <v>360</v>
      </c>
      <c r="VBO16" s="1073">
        <v>2.1</v>
      </c>
      <c r="VBP16" s="1075" t="s">
        <v>360</v>
      </c>
      <c r="VBQ16" s="1073">
        <v>2.1</v>
      </c>
      <c r="VBR16" s="1075" t="s">
        <v>360</v>
      </c>
      <c r="VBS16" s="1073">
        <v>2.1</v>
      </c>
      <c r="VBT16" s="1075" t="s">
        <v>360</v>
      </c>
      <c r="VBU16" s="1073">
        <v>2.1</v>
      </c>
      <c r="VBV16" s="1075" t="s">
        <v>360</v>
      </c>
      <c r="VBW16" s="1073">
        <v>2.1</v>
      </c>
      <c r="VBX16" s="1075" t="s">
        <v>360</v>
      </c>
      <c r="VBY16" s="1073">
        <v>2.1</v>
      </c>
      <c r="VBZ16" s="1075" t="s">
        <v>360</v>
      </c>
      <c r="VCA16" s="1073">
        <v>2.1</v>
      </c>
      <c r="VCB16" s="1075" t="s">
        <v>360</v>
      </c>
      <c r="VCC16" s="1073">
        <v>2.1</v>
      </c>
      <c r="VCD16" s="1075" t="s">
        <v>360</v>
      </c>
      <c r="VCE16" s="1073">
        <v>2.1</v>
      </c>
      <c r="VCF16" s="1075" t="s">
        <v>360</v>
      </c>
      <c r="VCG16" s="1073">
        <v>2.1</v>
      </c>
      <c r="VCH16" s="1075" t="s">
        <v>360</v>
      </c>
      <c r="VCI16" s="1073">
        <v>2.1</v>
      </c>
      <c r="VCJ16" s="1075" t="s">
        <v>360</v>
      </c>
      <c r="VCK16" s="1073">
        <v>2.1</v>
      </c>
      <c r="VCL16" s="1075" t="s">
        <v>360</v>
      </c>
      <c r="VCM16" s="1073">
        <v>2.1</v>
      </c>
      <c r="VCN16" s="1075" t="s">
        <v>360</v>
      </c>
      <c r="VCO16" s="1073">
        <v>2.1</v>
      </c>
      <c r="VCP16" s="1075" t="s">
        <v>360</v>
      </c>
      <c r="VCQ16" s="1073">
        <v>2.1</v>
      </c>
      <c r="VCR16" s="1075" t="s">
        <v>360</v>
      </c>
      <c r="VCS16" s="1073">
        <v>2.1</v>
      </c>
      <c r="VCT16" s="1075" t="s">
        <v>360</v>
      </c>
      <c r="VCU16" s="1073">
        <v>2.1</v>
      </c>
      <c r="VCV16" s="1075" t="s">
        <v>360</v>
      </c>
      <c r="VCW16" s="1073">
        <v>2.1</v>
      </c>
      <c r="VCX16" s="1075" t="s">
        <v>360</v>
      </c>
      <c r="VCY16" s="1073">
        <v>2.1</v>
      </c>
      <c r="VCZ16" s="1075" t="s">
        <v>360</v>
      </c>
      <c r="VDA16" s="1073">
        <v>2.1</v>
      </c>
      <c r="VDB16" s="1075" t="s">
        <v>360</v>
      </c>
      <c r="VDC16" s="1073">
        <v>2.1</v>
      </c>
      <c r="VDD16" s="1075" t="s">
        <v>360</v>
      </c>
      <c r="VDE16" s="1073">
        <v>2.1</v>
      </c>
      <c r="VDF16" s="1075" t="s">
        <v>360</v>
      </c>
      <c r="VDG16" s="1073">
        <v>2.1</v>
      </c>
      <c r="VDH16" s="1075" t="s">
        <v>360</v>
      </c>
      <c r="VDI16" s="1073">
        <v>2.1</v>
      </c>
      <c r="VDJ16" s="1075" t="s">
        <v>360</v>
      </c>
      <c r="VDK16" s="1073">
        <v>2.1</v>
      </c>
      <c r="VDL16" s="1075" t="s">
        <v>360</v>
      </c>
      <c r="VDM16" s="1073">
        <v>2.1</v>
      </c>
      <c r="VDN16" s="1075" t="s">
        <v>360</v>
      </c>
      <c r="VDO16" s="1073">
        <v>2.1</v>
      </c>
      <c r="VDP16" s="1075" t="s">
        <v>360</v>
      </c>
      <c r="VDQ16" s="1073">
        <v>2.1</v>
      </c>
      <c r="VDR16" s="1075" t="s">
        <v>360</v>
      </c>
      <c r="VDS16" s="1073">
        <v>2.1</v>
      </c>
      <c r="VDT16" s="1075" t="s">
        <v>360</v>
      </c>
      <c r="VDU16" s="1073">
        <v>2.1</v>
      </c>
      <c r="VDV16" s="1075" t="s">
        <v>360</v>
      </c>
      <c r="VDW16" s="1073">
        <v>2.1</v>
      </c>
      <c r="VDX16" s="1075" t="s">
        <v>360</v>
      </c>
      <c r="VDY16" s="1073">
        <v>2.1</v>
      </c>
      <c r="VDZ16" s="1075" t="s">
        <v>360</v>
      </c>
      <c r="VEA16" s="1073">
        <v>2.1</v>
      </c>
      <c r="VEB16" s="1075" t="s">
        <v>360</v>
      </c>
      <c r="VEC16" s="1073">
        <v>2.1</v>
      </c>
      <c r="VED16" s="1075" t="s">
        <v>360</v>
      </c>
      <c r="VEE16" s="1073">
        <v>2.1</v>
      </c>
      <c r="VEF16" s="1075" t="s">
        <v>360</v>
      </c>
      <c r="VEG16" s="1073">
        <v>2.1</v>
      </c>
      <c r="VEH16" s="1075" t="s">
        <v>360</v>
      </c>
      <c r="VEI16" s="1073">
        <v>2.1</v>
      </c>
      <c r="VEJ16" s="1075" t="s">
        <v>360</v>
      </c>
      <c r="VEK16" s="1073">
        <v>2.1</v>
      </c>
      <c r="VEL16" s="1075" t="s">
        <v>360</v>
      </c>
      <c r="VEM16" s="1073">
        <v>2.1</v>
      </c>
      <c r="VEN16" s="1075" t="s">
        <v>360</v>
      </c>
      <c r="VEO16" s="1073">
        <v>2.1</v>
      </c>
      <c r="VEP16" s="1075" t="s">
        <v>360</v>
      </c>
      <c r="VEQ16" s="1073">
        <v>2.1</v>
      </c>
      <c r="VER16" s="1075" t="s">
        <v>360</v>
      </c>
      <c r="VES16" s="1073">
        <v>2.1</v>
      </c>
      <c r="VET16" s="1075" t="s">
        <v>360</v>
      </c>
      <c r="VEU16" s="1073">
        <v>2.1</v>
      </c>
      <c r="VEV16" s="1075" t="s">
        <v>360</v>
      </c>
      <c r="VEW16" s="1073">
        <v>2.1</v>
      </c>
      <c r="VEX16" s="1075" t="s">
        <v>360</v>
      </c>
      <c r="VEY16" s="1073">
        <v>2.1</v>
      </c>
      <c r="VEZ16" s="1075" t="s">
        <v>360</v>
      </c>
      <c r="VFA16" s="1073">
        <v>2.1</v>
      </c>
      <c r="VFB16" s="1075" t="s">
        <v>360</v>
      </c>
      <c r="VFC16" s="1073">
        <v>2.1</v>
      </c>
      <c r="VFD16" s="1075" t="s">
        <v>360</v>
      </c>
      <c r="VFE16" s="1073">
        <v>2.1</v>
      </c>
      <c r="VFF16" s="1075" t="s">
        <v>360</v>
      </c>
      <c r="VFG16" s="1073">
        <v>2.1</v>
      </c>
      <c r="VFH16" s="1075" t="s">
        <v>360</v>
      </c>
      <c r="VFI16" s="1073">
        <v>2.1</v>
      </c>
      <c r="VFJ16" s="1075" t="s">
        <v>360</v>
      </c>
      <c r="VFK16" s="1073">
        <v>2.1</v>
      </c>
      <c r="VFL16" s="1075" t="s">
        <v>360</v>
      </c>
      <c r="VFM16" s="1073">
        <v>2.1</v>
      </c>
      <c r="VFN16" s="1075" t="s">
        <v>360</v>
      </c>
      <c r="VFO16" s="1073">
        <v>2.1</v>
      </c>
      <c r="VFP16" s="1075" t="s">
        <v>360</v>
      </c>
      <c r="VFQ16" s="1073">
        <v>2.1</v>
      </c>
      <c r="VFR16" s="1075" t="s">
        <v>360</v>
      </c>
      <c r="VFS16" s="1073">
        <v>2.1</v>
      </c>
      <c r="VFT16" s="1075" t="s">
        <v>360</v>
      </c>
      <c r="VFU16" s="1073">
        <v>2.1</v>
      </c>
      <c r="VFV16" s="1075" t="s">
        <v>360</v>
      </c>
      <c r="VFW16" s="1073">
        <v>2.1</v>
      </c>
      <c r="VFX16" s="1075" t="s">
        <v>360</v>
      </c>
      <c r="VFY16" s="1073">
        <v>2.1</v>
      </c>
      <c r="VFZ16" s="1075" t="s">
        <v>360</v>
      </c>
      <c r="VGA16" s="1073">
        <v>2.1</v>
      </c>
      <c r="VGB16" s="1075" t="s">
        <v>360</v>
      </c>
      <c r="VGC16" s="1073">
        <v>2.1</v>
      </c>
      <c r="VGD16" s="1075" t="s">
        <v>360</v>
      </c>
      <c r="VGE16" s="1073">
        <v>2.1</v>
      </c>
      <c r="VGF16" s="1075" t="s">
        <v>360</v>
      </c>
      <c r="VGG16" s="1073">
        <v>2.1</v>
      </c>
      <c r="VGH16" s="1075" t="s">
        <v>360</v>
      </c>
      <c r="VGI16" s="1073">
        <v>2.1</v>
      </c>
      <c r="VGJ16" s="1075" t="s">
        <v>360</v>
      </c>
      <c r="VGK16" s="1073">
        <v>2.1</v>
      </c>
      <c r="VGL16" s="1075" t="s">
        <v>360</v>
      </c>
      <c r="VGM16" s="1073">
        <v>2.1</v>
      </c>
      <c r="VGN16" s="1075" t="s">
        <v>360</v>
      </c>
      <c r="VGO16" s="1073">
        <v>2.1</v>
      </c>
      <c r="VGP16" s="1075" t="s">
        <v>360</v>
      </c>
      <c r="VGQ16" s="1073">
        <v>2.1</v>
      </c>
      <c r="VGR16" s="1075" t="s">
        <v>360</v>
      </c>
      <c r="VGS16" s="1073">
        <v>2.1</v>
      </c>
      <c r="VGT16" s="1075" t="s">
        <v>360</v>
      </c>
      <c r="VGU16" s="1073">
        <v>2.1</v>
      </c>
      <c r="VGV16" s="1075" t="s">
        <v>360</v>
      </c>
      <c r="VGW16" s="1073">
        <v>2.1</v>
      </c>
      <c r="VGX16" s="1075" t="s">
        <v>360</v>
      </c>
      <c r="VGY16" s="1073">
        <v>2.1</v>
      </c>
      <c r="VGZ16" s="1075" t="s">
        <v>360</v>
      </c>
      <c r="VHA16" s="1073">
        <v>2.1</v>
      </c>
      <c r="VHB16" s="1075" t="s">
        <v>360</v>
      </c>
      <c r="VHC16" s="1073">
        <v>2.1</v>
      </c>
      <c r="VHD16" s="1075" t="s">
        <v>360</v>
      </c>
      <c r="VHE16" s="1073">
        <v>2.1</v>
      </c>
      <c r="VHF16" s="1075" t="s">
        <v>360</v>
      </c>
      <c r="VHG16" s="1073">
        <v>2.1</v>
      </c>
      <c r="VHH16" s="1075" t="s">
        <v>360</v>
      </c>
      <c r="VHI16" s="1073">
        <v>2.1</v>
      </c>
      <c r="VHJ16" s="1075" t="s">
        <v>360</v>
      </c>
      <c r="VHK16" s="1073">
        <v>2.1</v>
      </c>
      <c r="VHL16" s="1075" t="s">
        <v>360</v>
      </c>
      <c r="VHM16" s="1073">
        <v>2.1</v>
      </c>
      <c r="VHN16" s="1075" t="s">
        <v>360</v>
      </c>
      <c r="VHO16" s="1073">
        <v>2.1</v>
      </c>
      <c r="VHP16" s="1075" t="s">
        <v>360</v>
      </c>
      <c r="VHQ16" s="1073">
        <v>2.1</v>
      </c>
      <c r="VHR16" s="1075" t="s">
        <v>360</v>
      </c>
      <c r="VHS16" s="1073">
        <v>2.1</v>
      </c>
      <c r="VHT16" s="1075" t="s">
        <v>360</v>
      </c>
      <c r="VHU16" s="1073">
        <v>2.1</v>
      </c>
      <c r="VHV16" s="1075" t="s">
        <v>360</v>
      </c>
      <c r="VHW16" s="1073">
        <v>2.1</v>
      </c>
      <c r="VHX16" s="1075" t="s">
        <v>360</v>
      </c>
      <c r="VHY16" s="1073">
        <v>2.1</v>
      </c>
      <c r="VHZ16" s="1075" t="s">
        <v>360</v>
      </c>
      <c r="VIA16" s="1073">
        <v>2.1</v>
      </c>
      <c r="VIB16" s="1075" t="s">
        <v>360</v>
      </c>
      <c r="VIC16" s="1073">
        <v>2.1</v>
      </c>
      <c r="VID16" s="1075" t="s">
        <v>360</v>
      </c>
      <c r="VIE16" s="1073">
        <v>2.1</v>
      </c>
      <c r="VIF16" s="1075" t="s">
        <v>360</v>
      </c>
      <c r="VIG16" s="1073">
        <v>2.1</v>
      </c>
      <c r="VIH16" s="1075" t="s">
        <v>360</v>
      </c>
      <c r="VII16" s="1073">
        <v>2.1</v>
      </c>
      <c r="VIJ16" s="1075" t="s">
        <v>360</v>
      </c>
      <c r="VIK16" s="1073">
        <v>2.1</v>
      </c>
      <c r="VIL16" s="1075" t="s">
        <v>360</v>
      </c>
      <c r="VIM16" s="1073">
        <v>2.1</v>
      </c>
      <c r="VIN16" s="1075" t="s">
        <v>360</v>
      </c>
      <c r="VIO16" s="1073">
        <v>2.1</v>
      </c>
      <c r="VIP16" s="1075" t="s">
        <v>360</v>
      </c>
      <c r="VIQ16" s="1073">
        <v>2.1</v>
      </c>
      <c r="VIR16" s="1075" t="s">
        <v>360</v>
      </c>
      <c r="VIS16" s="1073">
        <v>2.1</v>
      </c>
      <c r="VIT16" s="1075" t="s">
        <v>360</v>
      </c>
      <c r="VIU16" s="1073">
        <v>2.1</v>
      </c>
      <c r="VIV16" s="1075" t="s">
        <v>360</v>
      </c>
      <c r="VIW16" s="1073">
        <v>2.1</v>
      </c>
      <c r="VIX16" s="1075" t="s">
        <v>360</v>
      </c>
      <c r="VIY16" s="1073">
        <v>2.1</v>
      </c>
      <c r="VIZ16" s="1075" t="s">
        <v>360</v>
      </c>
      <c r="VJA16" s="1073">
        <v>2.1</v>
      </c>
      <c r="VJB16" s="1075" t="s">
        <v>360</v>
      </c>
      <c r="VJC16" s="1073">
        <v>2.1</v>
      </c>
      <c r="VJD16" s="1075" t="s">
        <v>360</v>
      </c>
      <c r="VJE16" s="1073">
        <v>2.1</v>
      </c>
      <c r="VJF16" s="1075" t="s">
        <v>360</v>
      </c>
      <c r="VJG16" s="1073">
        <v>2.1</v>
      </c>
      <c r="VJH16" s="1075" t="s">
        <v>360</v>
      </c>
      <c r="VJI16" s="1073">
        <v>2.1</v>
      </c>
      <c r="VJJ16" s="1075" t="s">
        <v>360</v>
      </c>
      <c r="VJK16" s="1073">
        <v>2.1</v>
      </c>
      <c r="VJL16" s="1075" t="s">
        <v>360</v>
      </c>
      <c r="VJM16" s="1073">
        <v>2.1</v>
      </c>
      <c r="VJN16" s="1075" t="s">
        <v>360</v>
      </c>
      <c r="VJO16" s="1073">
        <v>2.1</v>
      </c>
      <c r="VJP16" s="1075" t="s">
        <v>360</v>
      </c>
      <c r="VJQ16" s="1073">
        <v>2.1</v>
      </c>
      <c r="VJR16" s="1075" t="s">
        <v>360</v>
      </c>
      <c r="VJS16" s="1073">
        <v>2.1</v>
      </c>
      <c r="VJT16" s="1075" t="s">
        <v>360</v>
      </c>
      <c r="VJU16" s="1073">
        <v>2.1</v>
      </c>
      <c r="VJV16" s="1075" t="s">
        <v>360</v>
      </c>
      <c r="VJW16" s="1073">
        <v>2.1</v>
      </c>
      <c r="VJX16" s="1075" t="s">
        <v>360</v>
      </c>
      <c r="VJY16" s="1073">
        <v>2.1</v>
      </c>
      <c r="VJZ16" s="1075" t="s">
        <v>360</v>
      </c>
      <c r="VKA16" s="1073">
        <v>2.1</v>
      </c>
      <c r="VKB16" s="1075" t="s">
        <v>360</v>
      </c>
      <c r="VKC16" s="1073">
        <v>2.1</v>
      </c>
      <c r="VKD16" s="1075" t="s">
        <v>360</v>
      </c>
      <c r="VKE16" s="1073">
        <v>2.1</v>
      </c>
      <c r="VKF16" s="1075" t="s">
        <v>360</v>
      </c>
      <c r="VKG16" s="1073">
        <v>2.1</v>
      </c>
      <c r="VKH16" s="1075" t="s">
        <v>360</v>
      </c>
      <c r="VKI16" s="1073">
        <v>2.1</v>
      </c>
      <c r="VKJ16" s="1075" t="s">
        <v>360</v>
      </c>
      <c r="VKK16" s="1073">
        <v>2.1</v>
      </c>
      <c r="VKL16" s="1075" t="s">
        <v>360</v>
      </c>
      <c r="VKM16" s="1073">
        <v>2.1</v>
      </c>
      <c r="VKN16" s="1075" t="s">
        <v>360</v>
      </c>
      <c r="VKO16" s="1073">
        <v>2.1</v>
      </c>
      <c r="VKP16" s="1075" t="s">
        <v>360</v>
      </c>
      <c r="VKQ16" s="1073">
        <v>2.1</v>
      </c>
      <c r="VKR16" s="1075" t="s">
        <v>360</v>
      </c>
      <c r="VKS16" s="1073">
        <v>2.1</v>
      </c>
      <c r="VKT16" s="1075" t="s">
        <v>360</v>
      </c>
      <c r="VKU16" s="1073">
        <v>2.1</v>
      </c>
      <c r="VKV16" s="1075" t="s">
        <v>360</v>
      </c>
      <c r="VKW16" s="1073">
        <v>2.1</v>
      </c>
      <c r="VKX16" s="1075" t="s">
        <v>360</v>
      </c>
      <c r="VKY16" s="1073">
        <v>2.1</v>
      </c>
      <c r="VKZ16" s="1075" t="s">
        <v>360</v>
      </c>
      <c r="VLA16" s="1073">
        <v>2.1</v>
      </c>
      <c r="VLB16" s="1075" t="s">
        <v>360</v>
      </c>
      <c r="VLC16" s="1073">
        <v>2.1</v>
      </c>
      <c r="VLD16" s="1075" t="s">
        <v>360</v>
      </c>
      <c r="VLE16" s="1073">
        <v>2.1</v>
      </c>
      <c r="VLF16" s="1075" t="s">
        <v>360</v>
      </c>
      <c r="VLG16" s="1073">
        <v>2.1</v>
      </c>
      <c r="VLH16" s="1075" t="s">
        <v>360</v>
      </c>
      <c r="VLI16" s="1073">
        <v>2.1</v>
      </c>
      <c r="VLJ16" s="1075" t="s">
        <v>360</v>
      </c>
      <c r="VLK16" s="1073">
        <v>2.1</v>
      </c>
      <c r="VLL16" s="1075" t="s">
        <v>360</v>
      </c>
      <c r="VLM16" s="1073">
        <v>2.1</v>
      </c>
      <c r="VLN16" s="1075" t="s">
        <v>360</v>
      </c>
      <c r="VLO16" s="1073">
        <v>2.1</v>
      </c>
      <c r="VLP16" s="1075" t="s">
        <v>360</v>
      </c>
      <c r="VLQ16" s="1073">
        <v>2.1</v>
      </c>
      <c r="VLR16" s="1075" t="s">
        <v>360</v>
      </c>
      <c r="VLS16" s="1073">
        <v>2.1</v>
      </c>
      <c r="VLT16" s="1075" t="s">
        <v>360</v>
      </c>
      <c r="VLU16" s="1073">
        <v>2.1</v>
      </c>
      <c r="VLV16" s="1075" t="s">
        <v>360</v>
      </c>
      <c r="VLW16" s="1073">
        <v>2.1</v>
      </c>
      <c r="VLX16" s="1075" t="s">
        <v>360</v>
      </c>
      <c r="VLY16" s="1073">
        <v>2.1</v>
      </c>
      <c r="VLZ16" s="1075" t="s">
        <v>360</v>
      </c>
      <c r="VMA16" s="1073">
        <v>2.1</v>
      </c>
      <c r="VMB16" s="1075" t="s">
        <v>360</v>
      </c>
      <c r="VMC16" s="1073">
        <v>2.1</v>
      </c>
      <c r="VMD16" s="1075" t="s">
        <v>360</v>
      </c>
      <c r="VME16" s="1073">
        <v>2.1</v>
      </c>
      <c r="VMF16" s="1075" t="s">
        <v>360</v>
      </c>
      <c r="VMG16" s="1073">
        <v>2.1</v>
      </c>
      <c r="VMH16" s="1075" t="s">
        <v>360</v>
      </c>
      <c r="VMI16" s="1073">
        <v>2.1</v>
      </c>
      <c r="VMJ16" s="1075" t="s">
        <v>360</v>
      </c>
      <c r="VMK16" s="1073">
        <v>2.1</v>
      </c>
      <c r="VML16" s="1075" t="s">
        <v>360</v>
      </c>
      <c r="VMM16" s="1073">
        <v>2.1</v>
      </c>
      <c r="VMN16" s="1075" t="s">
        <v>360</v>
      </c>
      <c r="VMO16" s="1073">
        <v>2.1</v>
      </c>
      <c r="VMP16" s="1075" t="s">
        <v>360</v>
      </c>
      <c r="VMQ16" s="1073">
        <v>2.1</v>
      </c>
      <c r="VMR16" s="1075" t="s">
        <v>360</v>
      </c>
      <c r="VMS16" s="1073">
        <v>2.1</v>
      </c>
      <c r="VMT16" s="1075" t="s">
        <v>360</v>
      </c>
      <c r="VMU16" s="1073">
        <v>2.1</v>
      </c>
      <c r="VMV16" s="1075" t="s">
        <v>360</v>
      </c>
      <c r="VMW16" s="1073">
        <v>2.1</v>
      </c>
      <c r="VMX16" s="1075" t="s">
        <v>360</v>
      </c>
      <c r="VMY16" s="1073">
        <v>2.1</v>
      </c>
      <c r="VMZ16" s="1075" t="s">
        <v>360</v>
      </c>
      <c r="VNA16" s="1073">
        <v>2.1</v>
      </c>
      <c r="VNB16" s="1075" t="s">
        <v>360</v>
      </c>
      <c r="VNC16" s="1073">
        <v>2.1</v>
      </c>
      <c r="VND16" s="1075" t="s">
        <v>360</v>
      </c>
      <c r="VNE16" s="1073">
        <v>2.1</v>
      </c>
      <c r="VNF16" s="1075" t="s">
        <v>360</v>
      </c>
      <c r="VNG16" s="1073">
        <v>2.1</v>
      </c>
      <c r="VNH16" s="1075" t="s">
        <v>360</v>
      </c>
      <c r="VNI16" s="1073">
        <v>2.1</v>
      </c>
      <c r="VNJ16" s="1075" t="s">
        <v>360</v>
      </c>
      <c r="VNK16" s="1073">
        <v>2.1</v>
      </c>
      <c r="VNL16" s="1075" t="s">
        <v>360</v>
      </c>
      <c r="VNM16" s="1073">
        <v>2.1</v>
      </c>
      <c r="VNN16" s="1075" t="s">
        <v>360</v>
      </c>
      <c r="VNO16" s="1073">
        <v>2.1</v>
      </c>
      <c r="VNP16" s="1075" t="s">
        <v>360</v>
      </c>
      <c r="VNQ16" s="1073">
        <v>2.1</v>
      </c>
      <c r="VNR16" s="1075" t="s">
        <v>360</v>
      </c>
      <c r="VNS16" s="1073">
        <v>2.1</v>
      </c>
      <c r="VNT16" s="1075" t="s">
        <v>360</v>
      </c>
      <c r="VNU16" s="1073">
        <v>2.1</v>
      </c>
      <c r="VNV16" s="1075" t="s">
        <v>360</v>
      </c>
      <c r="VNW16" s="1073">
        <v>2.1</v>
      </c>
      <c r="VNX16" s="1075" t="s">
        <v>360</v>
      </c>
      <c r="VNY16" s="1073">
        <v>2.1</v>
      </c>
      <c r="VNZ16" s="1075" t="s">
        <v>360</v>
      </c>
      <c r="VOA16" s="1073">
        <v>2.1</v>
      </c>
      <c r="VOB16" s="1075" t="s">
        <v>360</v>
      </c>
      <c r="VOC16" s="1073">
        <v>2.1</v>
      </c>
      <c r="VOD16" s="1075" t="s">
        <v>360</v>
      </c>
      <c r="VOE16" s="1073">
        <v>2.1</v>
      </c>
      <c r="VOF16" s="1075" t="s">
        <v>360</v>
      </c>
      <c r="VOG16" s="1073">
        <v>2.1</v>
      </c>
      <c r="VOH16" s="1075" t="s">
        <v>360</v>
      </c>
      <c r="VOI16" s="1073">
        <v>2.1</v>
      </c>
      <c r="VOJ16" s="1075" t="s">
        <v>360</v>
      </c>
      <c r="VOK16" s="1073">
        <v>2.1</v>
      </c>
      <c r="VOL16" s="1075" t="s">
        <v>360</v>
      </c>
      <c r="VOM16" s="1073">
        <v>2.1</v>
      </c>
      <c r="VON16" s="1075" t="s">
        <v>360</v>
      </c>
      <c r="VOO16" s="1073">
        <v>2.1</v>
      </c>
      <c r="VOP16" s="1075" t="s">
        <v>360</v>
      </c>
      <c r="VOQ16" s="1073">
        <v>2.1</v>
      </c>
      <c r="VOR16" s="1075" t="s">
        <v>360</v>
      </c>
      <c r="VOS16" s="1073">
        <v>2.1</v>
      </c>
      <c r="VOT16" s="1075" t="s">
        <v>360</v>
      </c>
      <c r="VOU16" s="1073">
        <v>2.1</v>
      </c>
      <c r="VOV16" s="1075" t="s">
        <v>360</v>
      </c>
      <c r="VOW16" s="1073">
        <v>2.1</v>
      </c>
      <c r="VOX16" s="1075" t="s">
        <v>360</v>
      </c>
      <c r="VOY16" s="1073">
        <v>2.1</v>
      </c>
      <c r="VOZ16" s="1075" t="s">
        <v>360</v>
      </c>
      <c r="VPA16" s="1073">
        <v>2.1</v>
      </c>
      <c r="VPB16" s="1075" t="s">
        <v>360</v>
      </c>
      <c r="VPC16" s="1073">
        <v>2.1</v>
      </c>
      <c r="VPD16" s="1075" t="s">
        <v>360</v>
      </c>
      <c r="VPE16" s="1073">
        <v>2.1</v>
      </c>
      <c r="VPF16" s="1075" t="s">
        <v>360</v>
      </c>
      <c r="VPG16" s="1073">
        <v>2.1</v>
      </c>
      <c r="VPH16" s="1075" t="s">
        <v>360</v>
      </c>
      <c r="VPI16" s="1073">
        <v>2.1</v>
      </c>
      <c r="VPJ16" s="1075" t="s">
        <v>360</v>
      </c>
      <c r="VPK16" s="1073">
        <v>2.1</v>
      </c>
      <c r="VPL16" s="1075" t="s">
        <v>360</v>
      </c>
      <c r="VPM16" s="1073">
        <v>2.1</v>
      </c>
      <c r="VPN16" s="1075" t="s">
        <v>360</v>
      </c>
      <c r="VPO16" s="1073">
        <v>2.1</v>
      </c>
      <c r="VPP16" s="1075" t="s">
        <v>360</v>
      </c>
      <c r="VPQ16" s="1073">
        <v>2.1</v>
      </c>
      <c r="VPR16" s="1075" t="s">
        <v>360</v>
      </c>
      <c r="VPS16" s="1073">
        <v>2.1</v>
      </c>
      <c r="VPT16" s="1075" t="s">
        <v>360</v>
      </c>
      <c r="VPU16" s="1073">
        <v>2.1</v>
      </c>
      <c r="VPV16" s="1075" t="s">
        <v>360</v>
      </c>
      <c r="VPW16" s="1073">
        <v>2.1</v>
      </c>
      <c r="VPX16" s="1075" t="s">
        <v>360</v>
      </c>
      <c r="VPY16" s="1073">
        <v>2.1</v>
      </c>
      <c r="VPZ16" s="1075" t="s">
        <v>360</v>
      </c>
      <c r="VQA16" s="1073">
        <v>2.1</v>
      </c>
      <c r="VQB16" s="1075" t="s">
        <v>360</v>
      </c>
      <c r="VQC16" s="1073">
        <v>2.1</v>
      </c>
      <c r="VQD16" s="1075" t="s">
        <v>360</v>
      </c>
      <c r="VQE16" s="1073">
        <v>2.1</v>
      </c>
      <c r="VQF16" s="1075" t="s">
        <v>360</v>
      </c>
      <c r="VQG16" s="1073">
        <v>2.1</v>
      </c>
      <c r="VQH16" s="1075" t="s">
        <v>360</v>
      </c>
      <c r="VQI16" s="1073">
        <v>2.1</v>
      </c>
      <c r="VQJ16" s="1075" t="s">
        <v>360</v>
      </c>
      <c r="VQK16" s="1073">
        <v>2.1</v>
      </c>
      <c r="VQL16" s="1075" t="s">
        <v>360</v>
      </c>
      <c r="VQM16" s="1073">
        <v>2.1</v>
      </c>
      <c r="VQN16" s="1075" t="s">
        <v>360</v>
      </c>
      <c r="VQO16" s="1073">
        <v>2.1</v>
      </c>
      <c r="VQP16" s="1075" t="s">
        <v>360</v>
      </c>
      <c r="VQQ16" s="1073">
        <v>2.1</v>
      </c>
      <c r="VQR16" s="1075" t="s">
        <v>360</v>
      </c>
      <c r="VQS16" s="1073">
        <v>2.1</v>
      </c>
      <c r="VQT16" s="1075" t="s">
        <v>360</v>
      </c>
      <c r="VQU16" s="1073">
        <v>2.1</v>
      </c>
      <c r="VQV16" s="1075" t="s">
        <v>360</v>
      </c>
      <c r="VQW16" s="1073">
        <v>2.1</v>
      </c>
      <c r="VQX16" s="1075" t="s">
        <v>360</v>
      </c>
      <c r="VQY16" s="1073">
        <v>2.1</v>
      </c>
      <c r="VQZ16" s="1075" t="s">
        <v>360</v>
      </c>
      <c r="VRA16" s="1073">
        <v>2.1</v>
      </c>
      <c r="VRB16" s="1075" t="s">
        <v>360</v>
      </c>
      <c r="VRC16" s="1073">
        <v>2.1</v>
      </c>
      <c r="VRD16" s="1075" t="s">
        <v>360</v>
      </c>
      <c r="VRE16" s="1073">
        <v>2.1</v>
      </c>
      <c r="VRF16" s="1075" t="s">
        <v>360</v>
      </c>
      <c r="VRG16" s="1073">
        <v>2.1</v>
      </c>
      <c r="VRH16" s="1075" t="s">
        <v>360</v>
      </c>
      <c r="VRI16" s="1073">
        <v>2.1</v>
      </c>
      <c r="VRJ16" s="1075" t="s">
        <v>360</v>
      </c>
      <c r="VRK16" s="1073">
        <v>2.1</v>
      </c>
      <c r="VRL16" s="1075" t="s">
        <v>360</v>
      </c>
      <c r="VRM16" s="1073">
        <v>2.1</v>
      </c>
      <c r="VRN16" s="1075" t="s">
        <v>360</v>
      </c>
      <c r="VRO16" s="1073">
        <v>2.1</v>
      </c>
      <c r="VRP16" s="1075" t="s">
        <v>360</v>
      </c>
      <c r="VRQ16" s="1073">
        <v>2.1</v>
      </c>
      <c r="VRR16" s="1075" t="s">
        <v>360</v>
      </c>
      <c r="VRS16" s="1073">
        <v>2.1</v>
      </c>
      <c r="VRT16" s="1075" t="s">
        <v>360</v>
      </c>
      <c r="VRU16" s="1073">
        <v>2.1</v>
      </c>
      <c r="VRV16" s="1075" t="s">
        <v>360</v>
      </c>
      <c r="VRW16" s="1073">
        <v>2.1</v>
      </c>
      <c r="VRX16" s="1075" t="s">
        <v>360</v>
      </c>
      <c r="VRY16" s="1073">
        <v>2.1</v>
      </c>
      <c r="VRZ16" s="1075" t="s">
        <v>360</v>
      </c>
      <c r="VSA16" s="1073">
        <v>2.1</v>
      </c>
      <c r="VSB16" s="1075" t="s">
        <v>360</v>
      </c>
      <c r="VSC16" s="1073">
        <v>2.1</v>
      </c>
      <c r="VSD16" s="1075" t="s">
        <v>360</v>
      </c>
      <c r="VSE16" s="1073">
        <v>2.1</v>
      </c>
      <c r="VSF16" s="1075" t="s">
        <v>360</v>
      </c>
      <c r="VSG16" s="1073">
        <v>2.1</v>
      </c>
      <c r="VSH16" s="1075" t="s">
        <v>360</v>
      </c>
      <c r="VSI16" s="1073">
        <v>2.1</v>
      </c>
      <c r="VSJ16" s="1075" t="s">
        <v>360</v>
      </c>
      <c r="VSK16" s="1073">
        <v>2.1</v>
      </c>
      <c r="VSL16" s="1075" t="s">
        <v>360</v>
      </c>
      <c r="VSM16" s="1073">
        <v>2.1</v>
      </c>
      <c r="VSN16" s="1075" t="s">
        <v>360</v>
      </c>
      <c r="VSO16" s="1073">
        <v>2.1</v>
      </c>
      <c r="VSP16" s="1075" t="s">
        <v>360</v>
      </c>
      <c r="VSQ16" s="1073">
        <v>2.1</v>
      </c>
      <c r="VSR16" s="1075" t="s">
        <v>360</v>
      </c>
      <c r="VSS16" s="1073">
        <v>2.1</v>
      </c>
      <c r="VST16" s="1075" t="s">
        <v>360</v>
      </c>
      <c r="VSU16" s="1073">
        <v>2.1</v>
      </c>
      <c r="VSV16" s="1075" t="s">
        <v>360</v>
      </c>
      <c r="VSW16" s="1073">
        <v>2.1</v>
      </c>
      <c r="VSX16" s="1075" t="s">
        <v>360</v>
      </c>
      <c r="VSY16" s="1073">
        <v>2.1</v>
      </c>
      <c r="VSZ16" s="1075" t="s">
        <v>360</v>
      </c>
      <c r="VTA16" s="1073">
        <v>2.1</v>
      </c>
      <c r="VTB16" s="1075" t="s">
        <v>360</v>
      </c>
      <c r="VTC16" s="1073">
        <v>2.1</v>
      </c>
      <c r="VTD16" s="1075" t="s">
        <v>360</v>
      </c>
      <c r="VTE16" s="1073">
        <v>2.1</v>
      </c>
      <c r="VTF16" s="1075" t="s">
        <v>360</v>
      </c>
      <c r="VTG16" s="1073">
        <v>2.1</v>
      </c>
      <c r="VTH16" s="1075" t="s">
        <v>360</v>
      </c>
      <c r="VTI16" s="1073">
        <v>2.1</v>
      </c>
      <c r="VTJ16" s="1075" t="s">
        <v>360</v>
      </c>
      <c r="VTK16" s="1073">
        <v>2.1</v>
      </c>
      <c r="VTL16" s="1075" t="s">
        <v>360</v>
      </c>
      <c r="VTM16" s="1073">
        <v>2.1</v>
      </c>
      <c r="VTN16" s="1075" t="s">
        <v>360</v>
      </c>
      <c r="VTO16" s="1073">
        <v>2.1</v>
      </c>
      <c r="VTP16" s="1075" t="s">
        <v>360</v>
      </c>
      <c r="VTQ16" s="1073">
        <v>2.1</v>
      </c>
      <c r="VTR16" s="1075" t="s">
        <v>360</v>
      </c>
      <c r="VTS16" s="1073">
        <v>2.1</v>
      </c>
      <c r="VTT16" s="1075" t="s">
        <v>360</v>
      </c>
      <c r="VTU16" s="1073">
        <v>2.1</v>
      </c>
      <c r="VTV16" s="1075" t="s">
        <v>360</v>
      </c>
      <c r="VTW16" s="1073">
        <v>2.1</v>
      </c>
      <c r="VTX16" s="1075" t="s">
        <v>360</v>
      </c>
      <c r="VTY16" s="1073">
        <v>2.1</v>
      </c>
      <c r="VTZ16" s="1075" t="s">
        <v>360</v>
      </c>
      <c r="VUA16" s="1073">
        <v>2.1</v>
      </c>
      <c r="VUB16" s="1075" t="s">
        <v>360</v>
      </c>
      <c r="VUC16" s="1073">
        <v>2.1</v>
      </c>
      <c r="VUD16" s="1075" t="s">
        <v>360</v>
      </c>
      <c r="VUE16" s="1073">
        <v>2.1</v>
      </c>
      <c r="VUF16" s="1075" t="s">
        <v>360</v>
      </c>
      <c r="VUG16" s="1073">
        <v>2.1</v>
      </c>
      <c r="VUH16" s="1075" t="s">
        <v>360</v>
      </c>
      <c r="VUI16" s="1073">
        <v>2.1</v>
      </c>
      <c r="VUJ16" s="1075" t="s">
        <v>360</v>
      </c>
      <c r="VUK16" s="1073">
        <v>2.1</v>
      </c>
      <c r="VUL16" s="1075" t="s">
        <v>360</v>
      </c>
      <c r="VUM16" s="1073">
        <v>2.1</v>
      </c>
      <c r="VUN16" s="1075" t="s">
        <v>360</v>
      </c>
      <c r="VUO16" s="1073">
        <v>2.1</v>
      </c>
      <c r="VUP16" s="1075" t="s">
        <v>360</v>
      </c>
      <c r="VUQ16" s="1073">
        <v>2.1</v>
      </c>
      <c r="VUR16" s="1075" t="s">
        <v>360</v>
      </c>
      <c r="VUS16" s="1073">
        <v>2.1</v>
      </c>
      <c r="VUT16" s="1075" t="s">
        <v>360</v>
      </c>
      <c r="VUU16" s="1073">
        <v>2.1</v>
      </c>
      <c r="VUV16" s="1075" t="s">
        <v>360</v>
      </c>
      <c r="VUW16" s="1073">
        <v>2.1</v>
      </c>
      <c r="VUX16" s="1075" t="s">
        <v>360</v>
      </c>
      <c r="VUY16" s="1073">
        <v>2.1</v>
      </c>
      <c r="VUZ16" s="1075" t="s">
        <v>360</v>
      </c>
      <c r="VVA16" s="1073">
        <v>2.1</v>
      </c>
      <c r="VVB16" s="1075" t="s">
        <v>360</v>
      </c>
      <c r="VVC16" s="1073">
        <v>2.1</v>
      </c>
      <c r="VVD16" s="1075" t="s">
        <v>360</v>
      </c>
      <c r="VVE16" s="1073">
        <v>2.1</v>
      </c>
      <c r="VVF16" s="1075" t="s">
        <v>360</v>
      </c>
      <c r="VVG16" s="1073">
        <v>2.1</v>
      </c>
      <c r="VVH16" s="1075" t="s">
        <v>360</v>
      </c>
      <c r="VVI16" s="1073">
        <v>2.1</v>
      </c>
      <c r="VVJ16" s="1075" t="s">
        <v>360</v>
      </c>
      <c r="VVK16" s="1073">
        <v>2.1</v>
      </c>
      <c r="VVL16" s="1075" t="s">
        <v>360</v>
      </c>
      <c r="VVM16" s="1073">
        <v>2.1</v>
      </c>
      <c r="VVN16" s="1075" t="s">
        <v>360</v>
      </c>
      <c r="VVO16" s="1073">
        <v>2.1</v>
      </c>
      <c r="VVP16" s="1075" t="s">
        <v>360</v>
      </c>
      <c r="VVQ16" s="1073">
        <v>2.1</v>
      </c>
      <c r="VVR16" s="1075" t="s">
        <v>360</v>
      </c>
      <c r="VVS16" s="1073">
        <v>2.1</v>
      </c>
      <c r="VVT16" s="1075" t="s">
        <v>360</v>
      </c>
      <c r="VVU16" s="1073">
        <v>2.1</v>
      </c>
      <c r="VVV16" s="1075" t="s">
        <v>360</v>
      </c>
      <c r="VVW16" s="1073">
        <v>2.1</v>
      </c>
      <c r="VVX16" s="1075" t="s">
        <v>360</v>
      </c>
      <c r="VVY16" s="1073">
        <v>2.1</v>
      </c>
      <c r="VVZ16" s="1075" t="s">
        <v>360</v>
      </c>
      <c r="VWA16" s="1073">
        <v>2.1</v>
      </c>
      <c r="VWB16" s="1075" t="s">
        <v>360</v>
      </c>
      <c r="VWC16" s="1073">
        <v>2.1</v>
      </c>
      <c r="VWD16" s="1075" t="s">
        <v>360</v>
      </c>
      <c r="VWE16" s="1073">
        <v>2.1</v>
      </c>
      <c r="VWF16" s="1075" t="s">
        <v>360</v>
      </c>
      <c r="VWG16" s="1073">
        <v>2.1</v>
      </c>
      <c r="VWH16" s="1075" t="s">
        <v>360</v>
      </c>
      <c r="VWI16" s="1073">
        <v>2.1</v>
      </c>
      <c r="VWJ16" s="1075" t="s">
        <v>360</v>
      </c>
      <c r="VWK16" s="1073">
        <v>2.1</v>
      </c>
      <c r="VWL16" s="1075" t="s">
        <v>360</v>
      </c>
      <c r="VWM16" s="1073">
        <v>2.1</v>
      </c>
      <c r="VWN16" s="1075" t="s">
        <v>360</v>
      </c>
      <c r="VWO16" s="1073">
        <v>2.1</v>
      </c>
      <c r="VWP16" s="1075" t="s">
        <v>360</v>
      </c>
      <c r="VWQ16" s="1073">
        <v>2.1</v>
      </c>
      <c r="VWR16" s="1075" t="s">
        <v>360</v>
      </c>
      <c r="VWS16" s="1073">
        <v>2.1</v>
      </c>
      <c r="VWT16" s="1075" t="s">
        <v>360</v>
      </c>
      <c r="VWU16" s="1073">
        <v>2.1</v>
      </c>
      <c r="VWV16" s="1075" t="s">
        <v>360</v>
      </c>
      <c r="VWW16" s="1073">
        <v>2.1</v>
      </c>
      <c r="VWX16" s="1075" t="s">
        <v>360</v>
      </c>
      <c r="VWY16" s="1073">
        <v>2.1</v>
      </c>
      <c r="VWZ16" s="1075" t="s">
        <v>360</v>
      </c>
      <c r="VXA16" s="1073">
        <v>2.1</v>
      </c>
      <c r="VXB16" s="1075" t="s">
        <v>360</v>
      </c>
      <c r="VXC16" s="1073">
        <v>2.1</v>
      </c>
      <c r="VXD16" s="1075" t="s">
        <v>360</v>
      </c>
      <c r="VXE16" s="1073">
        <v>2.1</v>
      </c>
      <c r="VXF16" s="1075" t="s">
        <v>360</v>
      </c>
      <c r="VXG16" s="1073">
        <v>2.1</v>
      </c>
      <c r="VXH16" s="1075" t="s">
        <v>360</v>
      </c>
      <c r="VXI16" s="1073">
        <v>2.1</v>
      </c>
      <c r="VXJ16" s="1075" t="s">
        <v>360</v>
      </c>
      <c r="VXK16" s="1073">
        <v>2.1</v>
      </c>
      <c r="VXL16" s="1075" t="s">
        <v>360</v>
      </c>
      <c r="VXM16" s="1073">
        <v>2.1</v>
      </c>
      <c r="VXN16" s="1075" t="s">
        <v>360</v>
      </c>
      <c r="VXO16" s="1073">
        <v>2.1</v>
      </c>
      <c r="VXP16" s="1075" t="s">
        <v>360</v>
      </c>
      <c r="VXQ16" s="1073">
        <v>2.1</v>
      </c>
      <c r="VXR16" s="1075" t="s">
        <v>360</v>
      </c>
      <c r="VXS16" s="1073">
        <v>2.1</v>
      </c>
      <c r="VXT16" s="1075" t="s">
        <v>360</v>
      </c>
      <c r="VXU16" s="1073">
        <v>2.1</v>
      </c>
      <c r="VXV16" s="1075" t="s">
        <v>360</v>
      </c>
      <c r="VXW16" s="1073">
        <v>2.1</v>
      </c>
      <c r="VXX16" s="1075" t="s">
        <v>360</v>
      </c>
      <c r="VXY16" s="1073">
        <v>2.1</v>
      </c>
      <c r="VXZ16" s="1075" t="s">
        <v>360</v>
      </c>
      <c r="VYA16" s="1073">
        <v>2.1</v>
      </c>
      <c r="VYB16" s="1075" t="s">
        <v>360</v>
      </c>
      <c r="VYC16" s="1073">
        <v>2.1</v>
      </c>
      <c r="VYD16" s="1075" t="s">
        <v>360</v>
      </c>
      <c r="VYE16" s="1073">
        <v>2.1</v>
      </c>
      <c r="VYF16" s="1075" t="s">
        <v>360</v>
      </c>
      <c r="VYG16" s="1073">
        <v>2.1</v>
      </c>
      <c r="VYH16" s="1075" t="s">
        <v>360</v>
      </c>
      <c r="VYI16" s="1073">
        <v>2.1</v>
      </c>
      <c r="VYJ16" s="1075" t="s">
        <v>360</v>
      </c>
      <c r="VYK16" s="1073">
        <v>2.1</v>
      </c>
      <c r="VYL16" s="1075" t="s">
        <v>360</v>
      </c>
      <c r="VYM16" s="1073">
        <v>2.1</v>
      </c>
      <c r="VYN16" s="1075" t="s">
        <v>360</v>
      </c>
      <c r="VYO16" s="1073">
        <v>2.1</v>
      </c>
      <c r="VYP16" s="1075" t="s">
        <v>360</v>
      </c>
      <c r="VYQ16" s="1073">
        <v>2.1</v>
      </c>
      <c r="VYR16" s="1075" t="s">
        <v>360</v>
      </c>
      <c r="VYS16" s="1073">
        <v>2.1</v>
      </c>
      <c r="VYT16" s="1075" t="s">
        <v>360</v>
      </c>
      <c r="VYU16" s="1073">
        <v>2.1</v>
      </c>
      <c r="VYV16" s="1075" t="s">
        <v>360</v>
      </c>
      <c r="VYW16" s="1073">
        <v>2.1</v>
      </c>
      <c r="VYX16" s="1075" t="s">
        <v>360</v>
      </c>
      <c r="VYY16" s="1073">
        <v>2.1</v>
      </c>
      <c r="VYZ16" s="1075" t="s">
        <v>360</v>
      </c>
      <c r="VZA16" s="1073">
        <v>2.1</v>
      </c>
      <c r="VZB16" s="1075" t="s">
        <v>360</v>
      </c>
      <c r="VZC16" s="1073">
        <v>2.1</v>
      </c>
      <c r="VZD16" s="1075" t="s">
        <v>360</v>
      </c>
      <c r="VZE16" s="1073">
        <v>2.1</v>
      </c>
      <c r="VZF16" s="1075" t="s">
        <v>360</v>
      </c>
      <c r="VZG16" s="1073">
        <v>2.1</v>
      </c>
      <c r="VZH16" s="1075" t="s">
        <v>360</v>
      </c>
      <c r="VZI16" s="1073">
        <v>2.1</v>
      </c>
      <c r="VZJ16" s="1075" t="s">
        <v>360</v>
      </c>
      <c r="VZK16" s="1073">
        <v>2.1</v>
      </c>
      <c r="VZL16" s="1075" t="s">
        <v>360</v>
      </c>
      <c r="VZM16" s="1073">
        <v>2.1</v>
      </c>
      <c r="VZN16" s="1075" t="s">
        <v>360</v>
      </c>
      <c r="VZO16" s="1073">
        <v>2.1</v>
      </c>
      <c r="VZP16" s="1075" t="s">
        <v>360</v>
      </c>
      <c r="VZQ16" s="1073">
        <v>2.1</v>
      </c>
      <c r="VZR16" s="1075" t="s">
        <v>360</v>
      </c>
      <c r="VZS16" s="1073">
        <v>2.1</v>
      </c>
      <c r="VZT16" s="1075" t="s">
        <v>360</v>
      </c>
      <c r="VZU16" s="1073">
        <v>2.1</v>
      </c>
      <c r="VZV16" s="1075" t="s">
        <v>360</v>
      </c>
      <c r="VZW16" s="1073">
        <v>2.1</v>
      </c>
      <c r="VZX16" s="1075" t="s">
        <v>360</v>
      </c>
      <c r="VZY16" s="1073">
        <v>2.1</v>
      </c>
      <c r="VZZ16" s="1075" t="s">
        <v>360</v>
      </c>
      <c r="WAA16" s="1073">
        <v>2.1</v>
      </c>
      <c r="WAB16" s="1075" t="s">
        <v>360</v>
      </c>
      <c r="WAC16" s="1073">
        <v>2.1</v>
      </c>
      <c r="WAD16" s="1075" t="s">
        <v>360</v>
      </c>
      <c r="WAE16" s="1073">
        <v>2.1</v>
      </c>
      <c r="WAF16" s="1075" t="s">
        <v>360</v>
      </c>
      <c r="WAG16" s="1073">
        <v>2.1</v>
      </c>
      <c r="WAH16" s="1075" t="s">
        <v>360</v>
      </c>
      <c r="WAI16" s="1073">
        <v>2.1</v>
      </c>
      <c r="WAJ16" s="1075" t="s">
        <v>360</v>
      </c>
      <c r="WAK16" s="1073">
        <v>2.1</v>
      </c>
      <c r="WAL16" s="1075" t="s">
        <v>360</v>
      </c>
      <c r="WAM16" s="1073">
        <v>2.1</v>
      </c>
      <c r="WAN16" s="1075" t="s">
        <v>360</v>
      </c>
      <c r="WAO16" s="1073">
        <v>2.1</v>
      </c>
      <c r="WAP16" s="1075" t="s">
        <v>360</v>
      </c>
      <c r="WAQ16" s="1073">
        <v>2.1</v>
      </c>
      <c r="WAR16" s="1075" t="s">
        <v>360</v>
      </c>
      <c r="WAS16" s="1073">
        <v>2.1</v>
      </c>
      <c r="WAT16" s="1075" t="s">
        <v>360</v>
      </c>
      <c r="WAU16" s="1073">
        <v>2.1</v>
      </c>
      <c r="WAV16" s="1075" t="s">
        <v>360</v>
      </c>
      <c r="WAW16" s="1073">
        <v>2.1</v>
      </c>
      <c r="WAX16" s="1075" t="s">
        <v>360</v>
      </c>
      <c r="WAY16" s="1073">
        <v>2.1</v>
      </c>
      <c r="WAZ16" s="1075" t="s">
        <v>360</v>
      </c>
      <c r="WBA16" s="1073">
        <v>2.1</v>
      </c>
      <c r="WBB16" s="1075" t="s">
        <v>360</v>
      </c>
      <c r="WBC16" s="1073">
        <v>2.1</v>
      </c>
      <c r="WBD16" s="1075" t="s">
        <v>360</v>
      </c>
      <c r="WBE16" s="1073">
        <v>2.1</v>
      </c>
      <c r="WBF16" s="1075" t="s">
        <v>360</v>
      </c>
      <c r="WBG16" s="1073">
        <v>2.1</v>
      </c>
      <c r="WBH16" s="1075" t="s">
        <v>360</v>
      </c>
      <c r="WBI16" s="1073">
        <v>2.1</v>
      </c>
      <c r="WBJ16" s="1075" t="s">
        <v>360</v>
      </c>
      <c r="WBK16" s="1073">
        <v>2.1</v>
      </c>
      <c r="WBL16" s="1075" t="s">
        <v>360</v>
      </c>
      <c r="WBM16" s="1073">
        <v>2.1</v>
      </c>
      <c r="WBN16" s="1075" t="s">
        <v>360</v>
      </c>
      <c r="WBO16" s="1073">
        <v>2.1</v>
      </c>
      <c r="WBP16" s="1075" t="s">
        <v>360</v>
      </c>
      <c r="WBQ16" s="1073">
        <v>2.1</v>
      </c>
      <c r="WBR16" s="1075" t="s">
        <v>360</v>
      </c>
      <c r="WBS16" s="1073">
        <v>2.1</v>
      </c>
      <c r="WBT16" s="1075" t="s">
        <v>360</v>
      </c>
      <c r="WBU16" s="1073">
        <v>2.1</v>
      </c>
      <c r="WBV16" s="1075" t="s">
        <v>360</v>
      </c>
      <c r="WBW16" s="1073">
        <v>2.1</v>
      </c>
      <c r="WBX16" s="1075" t="s">
        <v>360</v>
      </c>
      <c r="WBY16" s="1073">
        <v>2.1</v>
      </c>
      <c r="WBZ16" s="1075" t="s">
        <v>360</v>
      </c>
      <c r="WCA16" s="1073">
        <v>2.1</v>
      </c>
      <c r="WCB16" s="1075" t="s">
        <v>360</v>
      </c>
      <c r="WCC16" s="1073">
        <v>2.1</v>
      </c>
      <c r="WCD16" s="1075" t="s">
        <v>360</v>
      </c>
      <c r="WCE16" s="1073">
        <v>2.1</v>
      </c>
      <c r="WCF16" s="1075" t="s">
        <v>360</v>
      </c>
      <c r="WCG16" s="1073">
        <v>2.1</v>
      </c>
      <c r="WCH16" s="1075" t="s">
        <v>360</v>
      </c>
      <c r="WCI16" s="1073">
        <v>2.1</v>
      </c>
      <c r="WCJ16" s="1075" t="s">
        <v>360</v>
      </c>
      <c r="WCK16" s="1073">
        <v>2.1</v>
      </c>
      <c r="WCL16" s="1075" t="s">
        <v>360</v>
      </c>
      <c r="WCM16" s="1073">
        <v>2.1</v>
      </c>
      <c r="WCN16" s="1075" t="s">
        <v>360</v>
      </c>
      <c r="WCO16" s="1073">
        <v>2.1</v>
      </c>
      <c r="WCP16" s="1075" t="s">
        <v>360</v>
      </c>
      <c r="WCQ16" s="1073">
        <v>2.1</v>
      </c>
      <c r="WCR16" s="1075" t="s">
        <v>360</v>
      </c>
      <c r="WCS16" s="1073">
        <v>2.1</v>
      </c>
      <c r="WCT16" s="1075" t="s">
        <v>360</v>
      </c>
      <c r="WCU16" s="1073">
        <v>2.1</v>
      </c>
      <c r="WCV16" s="1075" t="s">
        <v>360</v>
      </c>
      <c r="WCW16" s="1073">
        <v>2.1</v>
      </c>
      <c r="WCX16" s="1075" t="s">
        <v>360</v>
      </c>
      <c r="WCY16" s="1073">
        <v>2.1</v>
      </c>
      <c r="WCZ16" s="1075" t="s">
        <v>360</v>
      </c>
      <c r="WDA16" s="1073">
        <v>2.1</v>
      </c>
      <c r="WDB16" s="1075" t="s">
        <v>360</v>
      </c>
      <c r="WDC16" s="1073">
        <v>2.1</v>
      </c>
      <c r="WDD16" s="1075" t="s">
        <v>360</v>
      </c>
      <c r="WDE16" s="1073">
        <v>2.1</v>
      </c>
      <c r="WDF16" s="1075" t="s">
        <v>360</v>
      </c>
      <c r="WDG16" s="1073">
        <v>2.1</v>
      </c>
      <c r="WDH16" s="1075" t="s">
        <v>360</v>
      </c>
      <c r="WDI16" s="1073">
        <v>2.1</v>
      </c>
      <c r="WDJ16" s="1075" t="s">
        <v>360</v>
      </c>
      <c r="WDK16" s="1073">
        <v>2.1</v>
      </c>
      <c r="WDL16" s="1075" t="s">
        <v>360</v>
      </c>
      <c r="WDM16" s="1073">
        <v>2.1</v>
      </c>
      <c r="WDN16" s="1075" t="s">
        <v>360</v>
      </c>
      <c r="WDO16" s="1073">
        <v>2.1</v>
      </c>
      <c r="WDP16" s="1075" t="s">
        <v>360</v>
      </c>
      <c r="WDQ16" s="1073">
        <v>2.1</v>
      </c>
      <c r="WDR16" s="1075" t="s">
        <v>360</v>
      </c>
      <c r="WDS16" s="1073">
        <v>2.1</v>
      </c>
      <c r="WDT16" s="1075" t="s">
        <v>360</v>
      </c>
      <c r="WDU16" s="1073">
        <v>2.1</v>
      </c>
      <c r="WDV16" s="1075" t="s">
        <v>360</v>
      </c>
      <c r="WDW16" s="1073">
        <v>2.1</v>
      </c>
      <c r="WDX16" s="1075" t="s">
        <v>360</v>
      </c>
      <c r="WDY16" s="1073">
        <v>2.1</v>
      </c>
      <c r="WDZ16" s="1075" t="s">
        <v>360</v>
      </c>
      <c r="WEA16" s="1073">
        <v>2.1</v>
      </c>
      <c r="WEB16" s="1075" t="s">
        <v>360</v>
      </c>
      <c r="WEC16" s="1073">
        <v>2.1</v>
      </c>
      <c r="WED16" s="1075" t="s">
        <v>360</v>
      </c>
      <c r="WEE16" s="1073">
        <v>2.1</v>
      </c>
      <c r="WEF16" s="1075" t="s">
        <v>360</v>
      </c>
      <c r="WEG16" s="1073">
        <v>2.1</v>
      </c>
      <c r="WEH16" s="1075" t="s">
        <v>360</v>
      </c>
      <c r="WEI16" s="1073">
        <v>2.1</v>
      </c>
      <c r="WEJ16" s="1075" t="s">
        <v>360</v>
      </c>
      <c r="WEK16" s="1073">
        <v>2.1</v>
      </c>
      <c r="WEL16" s="1075" t="s">
        <v>360</v>
      </c>
      <c r="WEM16" s="1073">
        <v>2.1</v>
      </c>
      <c r="WEN16" s="1075" t="s">
        <v>360</v>
      </c>
      <c r="WEO16" s="1073">
        <v>2.1</v>
      </c>
      <c r="WEP16" s="1075" t="s">
        <v>360</v>
      </c>
      <c r="WEQ16" s="1073">
        <v>2.1</v>
      </c>
      <c r="WER16" s="1075" t="s">
        <v>360</v>
      </c>
      <c r="WES16" s="1073">
        <v>2.1</v>
      </c>
      <c r="WET16" s="1075" t="s">
        <v>360</v>
      </c>
      <c r="WEU16" s="1073">
        <v>2.1</v>
      </c>
      <c r="WEV16" s="1075" t="s">
        <v>360</v>
      </c>
      <c r="WEW16" s="1073">
        <v>2.1</v>
      </c>
      <c r="WEX16" s="1075" t="s">
        <v>360</v>
      </c>
      <c r="WEY16" s="1073">
        <v>2.1</v>
      </c>
      <c r="WEZ16" s="1075" t="s">
        <v>360</v>
      </c>
      <c r="WFA16" s="1073">
        <v>2.1</v>
      </c>
      <c r="WFB16" s="1075" t="s">
        <v>360</v>
      </c>
      <c r="WFC16" s="1073">
        <v>2.1</v>
      </c>
      <c r="WFD16" s="1075" t="s">
        <v>360</v>
      </c>
      <c r="WFE16" s="1073">
        <v>2.1</v>
      </c>
      <c r="WFF16" s="1075" t="s">
        <v>360</v>
      </c>
      <c r="WFG16" s="1073">
        <v>2.1</v>
      </c>
      <c r="WFH16" s="1075" t="s">
        <v>360</v>
      </c>
      <c r="WFI16" s="1073">
        <v>2.1</v>
      </c>
      <c r="WFJ16" s="1075" t="s">
        <v>360</v>
      </c>
      <c r="WFK16" s="1073">
        <v>2.1</v>
      </c>
      <c r="WFL16" s="1075" t="s">
        <v>360</v>
      </c>
      <c r="WFM16" s="1073">
        <v>2.1</v>
      </c>
      <c r="WFN16" s="1075" t="s">
        <v>360</v>
      </c>
      <c r="WFO16" s="1073">
        <v>2.1</v>
      </c>
      <c r="WFP16" s="1075" t="s">
        <v>360</v>
      </c>
      <c r="WFQ16" s="1073">
        <v>2.1</v>
      </c>
      <c r="WFR16" s="1075" t="s">
        <v>360</v>
      </c>
      <c r="WFS16" s="1073">
        <v>2.1</v>
      </c>
      <c r="WFT16" s="1075" t="s">
        <v>360</v>
      </c>
      <c r="WFU16" s="1073">
        <v>2.1</v>
      </c>
      <c r="WFV16" s="1075" t="s">
        <v>360</v>
      </c>
      <c r="WFW16" s="1073">
        <v>2.1</v>
      </c>
      <c r="WFX16" s="1075" t="s">
        <v>360</v>
      </c>
      <c r="WFY16" s="1073">
        <v>2.1</v>
      </c>
      <c r="WFZ16" s="1075" t="s">
        <v>360</v>
      </c>
      <c r="WGA16" s="1073">
        <v>2.1</v>
      </c>
      <c r="WGB16" s="1075" t="s">
        <v>360</v>
      </c>
      <c r="WGC16" s="1073">
        <v>2.1</v>
      </c>
      <c r="WGD16" s="1075" t="s">
        <v>360</v>
      </c>
      <c r="WGE16" s="1073">
        <v>2.1</v>
      </c>
      <c r="WGF16" s="1075" t="s">
        <v>360</v>
      </c>
      <c r="WGG16" s="1073">
        <v>2.1</v>
      </c>
      <c r="WGH16" s="1075" t="s">
        <v>360</v>
      </c>
      <c r="WGI16" s="1073">
        <v>2.1</v>
      </c>
      <c r="WGJ16" s="1075" t="s">
        <v>360</v>
      </c>
      <c r="WGK16" s="1073">
        <v>2.1</v>
      </c>
      <c r="WGL16" s="1075" t="s">
        <v>360</v>
      </c>
      <c r="WGM16" s="1073">
        <v>2.1</v>
      </c>
      <c r="WGN16" s="1075" t="s">
        <v>360</v>
      </c>
      <c r="WGO16" s="1073">
        <v>2.1</v>
      </c>
      <c r="WGP16" s="1075" t="s">
        <v>360</v>
      </c>
      <c r="WGQ16" s="1073">
        <v>2.1</v>
      </c>
      <c r="WGR16" s="1075" t="s">
        <v>360</v>
      </c>
      <c r="WGS16" s="1073">
        <v>2.1</v>
      </c>
      <c r="WGT16" s="1075" t="s">
        <v>360</v>
      </c>
      <c r="WGU16" s="1073">
        <v>2.1</v>
      </c>
      <c r="WGV16" s="1075" t="s">
        <v>360</v>
      </c>
      <c r="WGW16" s="1073">
        <v>2.1</v>
      </c>
      <c r="WGX16" s="1075" t="s">
        <v>360</v>
      </c>
      <c r="WGY16" s="1073">
        <v>2.1</v>
      </c>
      <c r="WGZ16" s="1075" t="s">
        <v>360</v>
      </c>
      <c r="WHA16" s="1073">
        <v>2.1</v>
      </c>
      <c r="WHB16" s="1075" t="s">
        <v>360</v>
      </c>
      <c r="WHC16" s="1073">
        <v>2.1</v>
      </c>
      <c r="WHD16" s="1075" t="s">
        <v>360</v>
      </c>
      <c r="WHE16" s="1073">
        <v>2.1</v>
      </c>
      <c r="WHF16" s="1075" t="s">
        <v>360</v>
      </c>
      <c r="WHG16" s="1073">
        <v>2.1</v>
      </c>
      <c r="WHH16" s="1075" t="s">
        <v>360</v>
      </c>
      <c r="WHI16" s="1073">
        <v>2.1</v>
      </c>
      <c r="WHJ16" s="1075" t="s">
        <v>360</v>
      </c>
      <c r="WHK16" s="1073">
        <v>2.1</v>
      </c>
      <c r="WHL16" s="1075" t="s">
        <v>360</v>
      </c>
      <c r="WHM16" s="1073">
        <v>2.1</v>
      </c>
      <c r="WHN16" s="1075" t="s">
        <v>360</v>
      </c>
      <c r="WHO16" s="1073">
        <v>2.1</v>
      </c>
      <c r="WHP16" s="1075" t="s">
        <v>360</v>
      </c>
      <c r="WHQ16" s="1073">
        <v>2.1</v>
      </c>
      <c r="WHR16" s="1075" t="s">
        <v>360</v>
      </c>
      <c r="WHS16" s="1073">
        <v>2.1</v>
      </c>
      <c r="WHT16" s="1075" t="s">
        <v>360</v>
      </c>
      <c r="WHU16" s="1073">
        <v>2.1</v>
      </c>
      <c r="WHV16" s="1075" t="s">
        <v>360</v>
      </c>
      <c r="WHW16" s="1073">
        <v>2.1</v>
      </c>
      <c r="WHX16" s="1075" t="s">
        <v>360</v>
      </c>
      <c r="WHY16" s="1073">
        <v>2.1</v>
      </c>
      <c r="WHZ16" s="1075" t="s">
        <v>360</v>
      </c>
      <c r="WIA16" s="1073">
        <v>2.1</v>
      </c>
      <c r="WIB16" s="1075" t="s">
        <v>360</v>
      </c>
      <c r="WIC16" s="1073">
        <v>2.1</v>
      </c>
      <c r="WID16" s="1075" t="s">
        <v>360</v>
      </c>
      <c r="WIE16" s="1073">
        <v>2.1</v>
      </c>
      <c r="WIF16" s="1075" t="s">
        <v>360</v>
      </c>
      <c r="WIG16" s="1073">
        <v>2.1</v>
      </c>
      <c r="WIH16" s="1075" t="s">
        <v>360</v>
      </c>
      <c r="WII16" s="1073">
        <v>2.1</v>
      </c>
      <c r="WIJ16" s="1075" t="s">
        <v>360</v>
      </c>
      <c r="WIK16" s="1073">
        <v>2.1</v>
      </c>
      <c r="WIL16" s="1075" t="s">
        <v>360</v>
      </c>
      <c r="WIM16" s="1073">
        <v>2.1</v>
      </c>
      <c r="WIN16" s="1075" t="s">
        <v>360</v>
      </c>
      <c r="WIO16" s="1073">
        <v>2.1</v>
      </c>
      <c r="WIP16" s="1075" t="s">
        <v>360</v>
      </c>
      <c r="WIQ16" s="1073">
        <v>2.1</v>
      </c>
      <c r="WIR16" s="1075" t="s">
        <v>360</v>
      </c>
      <c r="WIS16" s="1073">
        <v>2.1</v>
      </c>
      <c r="WIT16" s="1075" t="s">
        <v>360</v>
      </c>
      <c r="WIU16" s="1073">
        <v>2.1</v>
      </c>
      <c r="WIV16" s="1075" t="s">
        <v>360</v>
      </c>
      <c r="WIW16" s="1073">
        <v>2.1</v>
      </c>
      <c r="WIX16" s="1075" t="s">
        <v>360</v>
      </c>
      <c r="WIY16" s="1073">
        <v>2.1</v>
      </c>
      <c r="WIZ16" s="1075" t="s">
        <v>360</v>
      </c>
      <c r="WJA16" s="1073">
        <v>2.1</v>
      </c>
      <c r="WJB16" s="1075" t="s">
        <v>360</v>
      </c>
      <c r="WJC16" s="1073">
        <v>2.1</v>
      </c>
      <c r="WJD16" s="1075" t="s">
        <v>360</v>
      </c>
      <c r="WJE16" s="1073">
        <v>2.1</v>
      </c>
      <c r="WJF16" s="1075" t="s">
        <v>360</v>
      </c>
      <c r="WJG16" s="1073">
        <v>2.1</v>
      </c>
      <c r="WJH16" s="1075" t="s">
        <v>360</v>
      </c>
      <c r="WJI16" s="1073">
        <v>2.1</v>
      </c>
      <c r="WJJ16" s="1075" t="s">
        <v>360</v>
      </c>
      <c r="WJK16" s="1073">
        <v>2.1</v>
      </c>
      <c r="WJL16" s="1075" t="s">
        <v>360</v>
      </c>
      <c r="WJM16" s="1073">
        <v>2.1</v>
      </c>
      <c r="WJN16" s="1075" t="s">
        <v>360</v>
      </c>
      <c r="WJO16" s="1073">
        <v>2.1</v>
      </c>
      <c r="WJP16" s="1075" t="s">
        <v>360</v>
      </c>
      <c r="WJQ16" s="1073">
        <v>2.1</v>
      </c>
      <c r="WJR16" s="1075" t="s">
        <v>360</v>
      </c>
      <c r="WJS16" s="1073">
        <v>2.1</v>
      </c>
      <c r="WJT16" s="1075" t="s">
        <v>360</v>
      </c>
      <c r="WJU16" s="1073">
        <v>2.1</v>
      </c>
      <c r="WJV16" s="1075" t="s">
        <v>360</v>
      </c>
      <c r="WJW16" s="1073">
        <v>2.1</v>
      </c>
      <c r="WJX16" s="1075" t="s">
        <v>360</v>
      </c>
      <c r="WJY16" s="1073">
        <v>2.1</v>
      </c>
      <c r="WJZ16" s="1075" t="s">
        <v>360</v>
      </c>
      <c r="WKA16" s="1073">
        <v>2.1</v>
      </c>
      <c r="WKB16" s="1075" t="s">
        <v>360</v>
      </c>
      <c r="WKC16" s="1073">
        <v>2.1</v>
      </c>
      <c r="WKD16" s="1075" t="s">
        <v>360</v>
      </c>
      <c r="WKE16" s="1073">
        <v>2.1</v>
      </c>
      <c r="WKF16" s="1075" t="s">
        <v>360</v>
      </c>
      <c r="WKG16" s="1073">
        <v>2.1</v>
      </c>
      <c r="WKH16" s="1075" t="s">
        <v>360</v>
      </c>
      <c r="WKI16" s="1073">
        <v>2.1</v>
      </c>
      <c r="WKJ16" s="1075" t="s">
        <v>360</v>
      </c>
      <c r="WKK16" s="1073">
        <v>2.1</v>
      </c>
      <c r="WKL16" s="1075" t="s">
        <v>360</v>
      </c>
      <c r="WKM16" s="1073">
        <v>2.1</v>
      </c>
      <c r="WKN16" s="1075" t="s">
        <v>360</v>
      </c>
      <c r="WKO16" s="1073">
        <v>2.1</v>
      </c>
      <c r="WKP16" s="1075" t="s">
        <v>360</v>
      </c>
      <c r="WKQ16" s="1073">
        <v>2.1</v>
      </c>
      <c r="WKR16" s="1075" t="s">
        <v>360</v>
      </c>
      <c r="WKS16" s="1073">
        <v>2.1</v>
      </c>
      <c r="WKT16" s="1075" t="s">
        <v>360</v>
      </c>
      <c r="WKU16" s="1073">
        <v>2.1</v>
      </c>
      <c r="WKV16" s="1075" t="s">
        <v>360</v>
      </c>
      <c r="WKW16" s="1073">
        <v>2.1</v>
      </c>
      <c r="WKX16" s="1075" t="s">
        <v>360</v>
      </c>
      <c r="WKY16" s="1073">
        <v>2.1</v>
      </c>
      <c r="WKZ16" s="1075" t="s">
        <v>360</v>
      </c>
      <c r="WLA16" s="1073">
        <v>2.1</v>
      </c>
      <c r="WLB16" s="1075" t="s">
        <v>360</v>
      </c>
      <c r="WLC16" s="1073">
        <v>2.1</v>
      </c>
      <c r="WLD16" s="1075" t="s">
        <v>360</v>
      </c>
      <c r="WLE16" s="1073">
        <v>2.1</v>
      </c>
      <c r="WLF16" s="1075" t="s">
        <v>360</v>
      </c>
      <c r="WLG16" s="1073">
        <v>2.1</v>
      </c>
      <c r="WLH16" s="1075" t="s">
        <v>360</v>
      </c>
      <c r="WLI16" s="1073">
        <v>2.1</v>
      </c>
      <c r="WLJ16" s="1075" t="s">
        <v>360</v>
      </c>
      <c r="WLK16" s="1073">
        <v>2.1</v>
      </c>
      <c r="WLL16" s="1075" t="s">
        <v>360</v>
      </c>
      <c r="WLM16" s="1073">
        <v>2.1</v>
      </c>
      <c r="WLN16" s="1075" t="s">
        <v>360</v>
      </c>
      <c r="WLO16" s="1073">
        <v>2.1</v>
      </c>
      <c r="WLP16" s="1075" t="s">
        <v>360</v>
      </c>
      <c r="WLQ16" s="1073">
        <v>2.1</v>
      </c>
      <c r="WLR16" s="1075" t="s">
        <v>360</v>
      </c>
      <c r="WLS16" s="1073">
        <v>2.1</v>
      </c>
      <c r="WLT16" s="1075" t="s">
        <v>360</v>
      </c>
      <c r="WLU16" s="1073">
        <v>2.1</v>
      </c>
      <c r="WLV16" s="1075" t="s">
        <v>360</v>
      </c>
      <c r="WLW16" s="1073">
        <v>2.1</v>
      </c>
      <c r="WLX16" s="1075" t="s">
        <v>360</v>
      </c>
      <c r="WLY16" s="1073">
        <v>2.1</v>
      </c>
      <c r="WLZ16" s="1075" t="s">
        <v>360</v>
      </c>
      <c r="WMA16" s="1073">
        <v>2.1</v>
      </c>
      <c r="WMB16" s="1075" t="s">
        <v>360</v>
      </c>
      <c r="WMC16" s="1073">
        <v>2.1</v>
      </c>
      <c r="WMD16" s="1075" t="s">
        <v>360</v>
      </c>
      <c r="WME16" s="1073">
        <v>2.1</v>
      </c>
      <c r="WMF16" s="1075" t="s">
        <v>360</v>
      </c>
      <c r="WMG16" s="1073">
        <v>2.1</v>
      </c>
      <c r="WMH16" s="1075" t="s">
        <v>360</v>
      </c>
      <c r="WMI16" s="1073">
        <v>2.1</v>
      </c>
      <c r="WMJ16" s="1075" t="s">
        <v>360</v>
      </c>
      <c r="WMK16" s="1073">
        <v>2.1</v>
      </c>
      <c r="WML16" s="1075" t="s">
        <v>360</v>
      </c>
      <c r="WMM16" s="1073">
        <v>2.1</v>
      </c>
      <c r="WMN16" s="1075" t="s">
        <v>360</v>
      </c>
      <c r="WMO16" s="1073">
        <v>2.1</v>
      </c>
      <c r="WMP16" s="1075" t="s">
        <v>360</v>
      </c>
      <c r="WMQ16" s="1073">
        <v>2.1</v>
      </c>
      <c r="WMR16" s="1075" t="s">
        <v>360</v>
      </c>
      <c r="WMS16" s="1073">
        <v>2.1</v>
      </c>
      <c r="WMT16" s="1075" t="s">
        <v>360</v>
      </c>
      <c r="WMU16" s="1073">
        <v>2.1</v>
      </c>
      <c r="WMV16" s="1075" t="s">
        <v>360</v>
      </c>
      <c r="WMW16" s="1073">
        <v>2.1</v>
      </c>
      <c r="WMX16" s="1075" t="s">
        <v>360</v>
      </c>
      <c r="WMY16" s="1073">
        <v>2.1</v>
      </c>
      <c r="WMZ16" s="1075" t="s">
        <v>360</v>
      </c>
      <c r="WNA16" s="1073">
        <v>2.1</v>
      </c>
      <c r="WNB16" s="1075" t="s">
        <v>360</v>
      </c>
      <c r="WNC16" s="1073">
        <v>2.1</v>
      </c>
      <c r="WND16" s="1075" t="s">
        <v>360</v>
      </c>
      <c r="WNE16" s="1073">
        <v>2.1</v>
      </c>
      <c r="WNF16" s="1075" t="s">
        <v>360</v>
      </c>
      <c r="WNG16" s="1073">
        <v>2.1</v>
      </c>
      <c r="WNH16" s="1075" t="s">
        <v>360</v>
      </c>
      <c r="WNI16" s="1073">
        <v>2.1</v>
      </c>
      <c r="WNJ16" s="1075" t="s">
        <v>360</v>
      </c>
      <c r="WNK16" s="1073">
        <v>2.1</v>
      </c>
      <c r="WNL16" s="1075" t="s">
        <v>360</v>
      </c>
      <c r="WNM16" s="1073">
        <v>2.1</v>
      </c>
      <c r="WNN16" s="1075" t="s">
        <v>360</v>
      </c>
      <c r="WNO16" s="1073">
        <v>2.1</v>
      </c>
      <c r="WNP16" s="1075" t="s">
        <v>360</v>
      </c>
      <c r="WNQ16" s="1073">
        <v>2.1</v>
      </c>
      <c r="WNR16" s="1075" t="s">
        <v>360</v>
      </c>
      <c r="WNS16" s="1073">
        <v>2.1</v>
      </c>
      <c r="WNT16" s="1075" t="s">
        <v>360</v>
      </c>
      <c r="WNU16" s="1073">
        <v>2.1</v>
      </c>
      <c r="WNV16" s="1075" t="s">
        <v>360</v>
      </c>
      <c r="WNW16" s="1073">
        <v>2.1</v>
      </c>
      <c r="WNX16" s="1075" t="s">
        <v>360</v>
      </c>
      <c r="WNY16" s="1073">
        <v>2.1</v>
      </c>
      <c r="WNZ16" s="1075" t="s">
        <v>360</v>
      </c>
      <c r="WOA16" s="1073">
        <v>2.1</v>
      </c>
      <c r="WOB16" s="1075" t="s">
        <v>360</v>
      </c>
      <c r="WOC16" s="1073">
        <v>2.1</v>
      </c>
      <c r="WOD16" s="1075" t="s">
        <v>360</v>
      </c>
      <c r="WOE16" s="1073">
        <v>2.1</v>
      </c>
      <c r="WOF16" s="1075" t="s">
        <v>360</v>
      </c>
      <c r="WOG16" s="1073">
        <v>2.1</v>
      </c>
      <c r="WOH16" s="1075" t="s">
        <v>360</v>
      </c>
      <c r="WOI16" s="1073">
        <v>2.1</v>
      </c>
      <c r="WOJ16" s="1075" t="s">
        <v>360</v>
      </c>
      <c r="WOK16" s="1073">
        <v>2.1</v>
      </c>
      <c r="WOL16" s="1075" t="s">
        <v>360</v>
      </c>
      <c r="WOM16" s="1073">
        <v>2.1</v>
      </c>
      <c r="WON16" s="1075" t="s">
        <v>360</v>
      </c>
      <c r="WOO16" s="1073">
        <v>2.1</v>
      </c>
      <c r="WOP16" s="1075" t="s">
        <v>360</v>
      </c>
      <c r="WOQ16" s="1073">
        <v>2.1</v>
      </c>
      <c r="WOR16" s="1075" t="s">
        <v>360</v>
      </c>
      <c r="WOS16" s="1073">
        <v>2.1</v>
      </c>
      <c r="WOT16" s="1075" t="s">
        <v>360</v>
      </c>
      <c r="WOU16" s="1073">
        <v>2.1</v>
      </c>
      <c r="WOV16" s="1075" t="s">
        <v>360</v>
      </c>
      <c r="WOW16" s="1073">
        <v>2.1</v>
      </c>
      <c r="WOX16" s="1075" t="s">
        <v>360</v>
      </c>
      <c r="WOY16" s="1073">
        <v>2.1</v>
      </c>
      <c r="WOZ16" s="1075" t="s">
        <v>360</v>
      </c>
      <c r="WPA16" s="1073">
        <v>2.1</v>
      </c>
      <c r="WPB16" s="1075" t="s">
        <v>360</v>
      </c>
      <c r="WPC16" s="1073">
        <v>2.1</v>
      </c>
      <c r="WPD16" s="1075" t="s">
        <v>360</v>
      </c>
      <c r="WPE16" s="1073">
        <v>2.1</v>
      </c>
      <c r="WPF16" s="1075" t="s">
        <v>360</v>
      </c>
      <c r="WPG16" s="1073">
        <v>2.1</v>
      </c>
      <c r="WPH16" s="1075" t="s">
        <v>360</v>
      </c>
      <c r="WPI16" s="1073">
        <v>2.1</v>
      </c>
      <c r="WPJ16" s="1075" t="s">
        <v>360</v>
      </c>
      <c r="WPK16" s="1073">
        <v>2.1</v>
      </c>
      <c r="WPL16" s="1075" t="s">
        <v>360</v>
      </c>
      <c r="WPM16" s="1073">
        <v>2.1</v>
      </c>
      <c r="WPN16" s="1075" t="s">
        <v>360</v>
      </c>
      <c r="WPO16" s="1073">
        <v>2.1</v>
      </c>
      <c r="WPP16" s="1075" t="s">
        <v>360</v>
      </c>
      <c r="WPQ16" s="1073">
        <v>2.1</v>
      </c>
      <c r="WPR16" s="1075" t="s">
        <v>360</v>
      </c>
      <c r="WPS16" s="1073">
        <v>2.1</v>
      </c>
      <c r="WPT16" s="1075" t="s">
        <v>360</v>
      </c>
      <c r="WPU16" s="1073">
        <v>2.1</v>
      </c>
      <c r="WPV16" s="1075" t="s">
        <v>360</v>
      </c>
      <c r="WPW16" s="1073">
        <v>2.1</v>
      </c>
      <c r="WPX16" s="1075" t="s">
        <v>360</v>
      </c>
      <c r="WPY16" s="1073">
        <v>2.1</v>
      </c>
      <c r="WPZ16" s="1075" t="s">
        <v>360</v>
      </c>
      <c r="WQA16" s="1073">
        <v>2.1</v>
      </c>
      <c r="WQB16" s="1075" t="s">
        <v>360</v>
      </c>
      <c r="WQC16" s="1073">
        <v>2.1</v>
      </c>
      <c r="WQD16" s="1075" t="s">
        <v>360</v>
      </c>
      <c r="WQE16" s="1073">
        <v>2.1</v>
      </c>
      <c r="WQF16" s="1075" t="s">
        <v>360</v>
      </c>
      <c r="WQG16" s="1073">
        <v>2.1</v>
      </c>
      <c r="WQH16" s="1075" t="s">
        <v>360</v>
      </c>
      <c r="WQI16" s="1073">
        <v>2.1</v>
      </c>
      <c r="WQJ16" s="1075" t="s">
        <v>360</v>
      </c>
      <c r="WQK16" s="1073">
        <v>2.1</v>
      </c>
      <c r="WQL16" s="1075" t="s">
        <v>360</v>
      </c>
      <c r="WQM16" s="1073">
        <v>2.1</v>
      </c>
      <c r="WQN16" s="1075" t="s">
        <v>360</v>
      </c>
      <c r="WQO16" s="1073">
        <v>2.1</v>
      </c>
      <c r="WQP16" s="1075" t="s">
        <v>360</v>
      </c>
      <c r="WQQ16" s="1073">
        <v>2.1</v>
      </c>
      <c r="WQR16" s="1075" t="s">
        <v>360</v>
      </c>
      <c r="WQS16" s="1073">
        <v>2.1</v>
      </c>
      <c r="WQT16" s="1075" t="s">
        <v>360</v>
      </c>
      <c r="WQU16" s="1073">
        <v>2.1</v>
      </c>
      <c r="WQV16" s="1075" t="s">
        <v>360</v>
      </c>
      <c r="WQW16" s="1073">
        <v>2.1</v>
      </c>
      <c r="WQX16" s="1075" t="s">
        <v>360</v>
      </c>
      <c r="WQY16" s="1073">
        <v>2.1</v>
      </c>
      <c r="WQZ16" s="1075" t="s">
        <v>360</v>
      </c>
      <c r="WRA16" s="1073">
        <v>2.1</v>
      </c>
      <c r="WRB16" s="1075" t="s">
        <v>360</v>
      </c>
      <c r="WRC16" s="1073">
        <v>2.1</v>
      </c>
      <c r="WRD16" s="1075" t="s">
        <v>360</v>
      </c>
      <c r="WRE16" s="1073">
        <v>2.1</v>
      </c>
      <c r="WRF16" s="1075" t="s">
        <v>360</v>
      </c>
      <c r="WRG16" s="1073">
        <v>2.1</v>
      </c>
      <c r="WRH16" s="1075" t="s">
        <v>360</v>
      </c>
      <c r="WRI16" s="1073">
        <v>2.1</v>
      </c>
      <c r="WRJ16" s="1075" t="s">
        <v>360</v>
      </c>
      <c r="WRK16" s="1073">
        <v>2.1</v>
      </c>
      <c r="WRL16" s="1075" t="s">
        <v>360</v>
      </c>
      <c r="WRM16" s="1073">
        <v>2.1</v>
      </c>
      <c r="WRN16" s="1075" t="s">
        <v>360</v>
      </c>
      <c r="WRO16" s="1073">
        <v>2.1</v>
      </c>
      <c r="WRP16" s="1075" t="s">
        <v>360</v>
      </c>
      <c r="WRQ16" s="1073">
        <v>2.1</v>
      </c>
      <c r="WRR16" s="1075" t="s">
        <v>360</v>
      </c>
      <c r="WRS16" s="1073">
        <v>2.1</v>
      </c>
      <c r="WRT16" s="1075" t="s">
        <v>360</v>
      </c>
      <c r="WRU16" s="1073">
        <v>2.1</v>
      </c>
      <c r="WRV16" s="1075" t="s">
        <v>360</v>
      </c>
      <c r="WRW16" s="1073">
        <v>2.1</v>
      </c>
      <c r="WRX16" s="1075" t="s">
        <v>360</v>
      </c>
      <c r="WRY16" s="1073">
        <v>2.1</v>
      </c>
      <c r="WRZ16" s="1075" t="s">
        <v>360</v>
      </c>
      <c r="WSA16" s="1073">
        <v>2.1</v>
      </c>
      <c r="WSB16" s="1075" t="s">
        <v>360</v>
      </c>
      <c r="WSC16" s="1073">
        <v>2.1</v>
      </c>
      <c r="WSD16" s="1075" t="s">
        <v>360</v>
      </c>
      <c r="WSE16" s="1073">
        <v>2.1</v>
      </c>
      <c r="WSF16" s="1075" t="s">
        <v>360</v>
      </c>
      <c r="WSG16" s="1073">
        <v>2.1</v>
      </c>
      <c r="WSH16" s="1075" t="s">
        <v>360</v>
      </c>
      <c r="WSI16" s="1073">
        <v>2.1</v>
      </c>
      <c r="WSJ16" s="1075" t="s">
        <v>360</v>
      </c>
      <c r="WSK16" s="1073">
        <v>2.1</v>
      </c>
      <c r="WSL16" s="1075" t="s">
        <v>360</v>
      </c>
      <c r="WSM16" s="1073">
        <v>2.1</v>
      </c>
      <c r="WSN16" s="1075" t="s">
        <v>360</v>
      </c>
      <c r="WSO16" s="1073">
        <v>2.1</v>
      </c>
      <c r="WSP16" s="1075" t="s">
        <v>360</v>
      </c>
      <c r="WSQ16" s="1073">
        <v>2.1</v>
      </c>
      <c r="WSR16" s="1075" t="s">
        <v>360</v>
      </c>
      <c r="WSS16" s="1073">
        <v>2.1</v>
      </c>
      <c r="WST16" s="1075" t="s">
        <v>360</v>
      </c>
      <c r="WSU16" s="1073">
        <v>2.1</v>
      </c>
      <c r="WSV16" s="1075" t="s">
        <v>360</v>
      </c>
      <c r="WSW16" s="1073">
        <v>2.1</v>
      </c>
      <c r="WSX16" s="1075" t="s">
        <v>360</v>
      </c>
      <c r="WSY16" s="1073">
        <v>2.1</v>
      </c>
      <c r="WSZ16" s="1075" t="s">
        <v>360</v>
      </c>
      <c r="WTA16" s="1073">
        <v>2.1</v>
      </c>
      <c r="WTB16" s="1075" t="s">
        <v>360</v>
      </c>
      <c r="WTC16" s="1073">
        <v>2.1</v>
      </c>
      <c r="WTD16" s="1075" t="s">
        <v>360</v>
      </c>
      <c r="WTE16" s="1073">
        <v>2.1</v>
      </c>
      <c r="WTF16" s="1075" t="s">
        <v>360</v>
      </c>
      <c r="WTG16" s="1073">
        <v>2.1</v>
      </c>
      <c r="WTH16" s="1075" t="s">
        <v>360</v>
      </c>
      <c r="WTI16" s="1073">
        <v>2.1</v>
      </c>
      <c r="WTJ16" s="1075" t="s">
        <v>360</v>
      </c>
      <c r="WTK16" s="1073">
        <v>2.1</v>
      </c>
      <c r="WTL16" s="1075" t="s">
        <v>360</v>
      </c>
      <c r="WTM16" s="1073">
        <v>2.1</v>
      </c>
      <c r="WTN16" s="1075" t="s">
        <v>360</v>
      </c>
      <c r="WTO16" s="1073">
        <v>2.1</v>
      </c>
      <c r="WTP16" s="1075" t="s">
        <v>360</v>
      </c>
      <c r="WTQ16" s="1073">
        <v>2.1</v>
      </c>
      <c r="WTR16" s="1075" t="s">
        <v>360</v>
      </c>
      <c r="WTS16" s="1073">
        <v>2.1</v>
      </c>
      <c r="WTT16" s="1075" t="s">
        <v>360</v>
      </c>
      <c r="WTU16" s="1073">
        <v>2.1</v>
      </c>
      <c r="WTV16" s="1075" t="s">
        <v>360</v>
      </c>
      <c r="WTW16" s="1073">
        <v>2.1</v>
      </c>
      <c r="WTX16" s="1075" t="s">
        <v>360</v>
      </c>
      <c r="WTY16" s="1073">
        <v>2.1</v>
      </c>
      <c r="WTZ16" s="1075" t="s">
        <v>360</v>
      </c>
      <c r="WUA16" s="1073">
        <v>2.1</v>
      </c>
      <c r="WUB16" s="1075" t="s">
        <v>360</v>
      </c>
      <c r="WUC16" s="1073">
        <v>2.1</v>
      </c>
      <c r="WUD16" s="1075" t="s">
        <v>360</v>
      </c>
      <c r="WUE16" s="1073">
        <v>2.1</v>
      </c>
      <c r="WUF16" s="1075" t="s">
        <v>360</v>
      </c>
      <c r="WUG16" s="1073">
        <v>2.1</v>
      </c>
      <c r="WUH16" s="1075" t="s">
        <v>360</v>
      </c>
      <c r="WUI16" s="1073">
        <v>2.1</v>
      </c>
      <c r="WUJ16" s="1075" t="s">
        <v>360</v>
      </c>
      <c r="WUK16" s="1073">
        <v>2.1</v>
      </c>
      <c r="WUL16" s="1075" t="s">
        <v>360</v>
      </c>
      <c r="WUM16" s="1073">
        <v>2.1</v>
      </c>
      <c r="WUN16" s="1075" t="s">
        <v>360</v>
      </c>
      <c r="WUO16" s="1073">
        <v>2.1</v>
      </c>
      <c r="WUP16" s="1075" t="s">
        <v>360</v>
      </c>
      <c r="WUQ16" s="1073">
        <v>2.1</v>
      </c>
      <c r="WUR16" s="1075" t="s">
        <v>360</v>
      </c>
      <c r="WUS16" s="1073">
        <v>2.1</v>
      </c>
      <c r="WUT16" s="1075" t="s">
        <v>360</v>
      </c>
      <c r="WUU16" s="1073">
        <v>2.1</v>
      </c>
      <c r="WUV16" s="1075" t="s">
        <v>360</v>
      </c>
      <c r="WUW16" s="1073">
        <v>2.1</v>
      </c>
      <c r="WUX16" s="1075" t="s">
        <v>360</v>
      </c>
      <c r="WUY16" s="1073">
        <v>2.1</v>
      </c>
      <c r="WUZ16" s="1075" t="s">
        <v>360</v>
      </c>
      <c r="WVA16" s="1073">
        <v>2.1</v>
      </c>
      <c r="WVB16" s="1075" t="s">
        <v>360</v>
      </c>
      <c r="WVC16" s="1073">
        <v>2.1</v>
      </c>
      <c r="WVD16" s="1075" t="s">
        <v>360</v>
      </c>
      <c r="WVE16" s="1073">
        <v>2.1</v>
      </c>
      <c r="WVF16" s="1075" t="s">
        <v>360</v>
      </c>
      <c r="WVG16" s="1073">
        <v>2.1</v>
      </c>
      <c r="WVH16" s="1075" t="s">
        <v>360</v>
      </c>
      <c r="WVI16" s="1073">
        <v>2.1</v>
      </c>
      <c r="WVJ16" s="1075" t="s">
        <v>360</v>
      </c>
      <c r="WVK16" s="1073">
        <v>2.1</v>
      </c>
      <c r="WVL16" s="1075" t="s">
        <v>360</v>
      </c>
      <c r="WVM16" s="1073">
        <v>2.1</v>
      </c>
      <c r="WVN16" s="1075" t="s">
        <v>360</v>
      </c>
      <c r="WVO16" s="1073">
        <v>2.1</v>
      </c>
      <c r="WVP16" s="1075" t="s">
        <v>360</v>
      </c>
      <c r="WVQ16" s="1073">
        <v>2.1</v>
      </c>
      <c r="WVR16" s="1075" t="s">
        <v>360</v>
      </c>
      <c r="WVS16" s="1073">
        <v>2.1</v>
      </c>
      <c r="WVT16" s="1075" t="s">
        <v>360</v>
      </c>
      <c r="WVU16" s="1073">
        <v>2.1</v>
      </c>
      <c r="WVV16" s="1075" t="s">
        <v>360</v>
      </c>
      <c r="WVW16" s="1073">
        <v>2.1</v>
      </c>
      <c r="WVX16" s="1075" t="s">
        <v>360</v>
      </c>
      <c r="WVY16" s="1073">
        <v>2.1</v>
      </c>
      <c r="WVZ16" s="1075" t="s">
        <v>360</v>
      </c>
      <c r="WWA16" s="1073">
        <v>2.1</v>
      </c>
      <c r="WWB16" s="1075" t="s">
        <v>360</v>
      </c>
      <c r="WWC16" s="1073">
        <v>2.1</v>
      </c>
      <c r="WWD16" s="1075" t="s">
        <v>360</v>
      </c>
      <c r="WWE16" s="1073">
        <v>2.1</v>
      </c>
      <c r="WWF16" s="1075" t="s">
        <v>360</v>
      </c>
      <c r="WWG16" s="1073">
        <v>2.1</v>
      </c>
      <c r="WWH16" s="1075" t="s">
        <v>360</v>
      </c>
      <c r="WWI16" s="1073">
        <v>2.1</v>
      </c>
      <c r="WWJ16" s="1075" t="s">
        <v>360</v>
      </c>
      <c r="WWK16" s="1073">
        <v>2.1</v>
      </c>
      <c r="WWL16" s="1075" t="s">
        <v>360</v>
      </c>
      <c r="WWM16" s="1073">
        <v>2.1</v>
      </c>
      <c r="WWN16" s="1075" t="s">
        <v>360</v>
      </c>
      <c r="WWO16" s="1073">
        <v>2.1</v>
      </c>
      <c r="WWP16" s="1075" t="s">
        <v>360</v>
      </c>
      <c r="WWQ16" s="1073">
        <v>2.1</v>
      </c>
      <c r="WWR16" s="1075" t="s">
        <v>360</v>
      </c>
      <c r="WWS16" s="1073">
        <v>2.1</v>
      </c>
      <c r="WWT16" s="1075" t="s">
        <v>360</v>
      </c>
      <c r="WWU16" s="1073">
        <v>2.1</v>
      </c>
      <c r="WWV16" s="1075" t="s">
        <v>360</v>
      </c>
      <c r="WWW16" s="1073">
        <v>2.1</v>
      </c>
      <c r="WWX16" s="1075" t="s">
        <v>360</v>
      </c>
      <c r="WWY16" s="1073">
        <v>2.1</v>
      </c>
      <c r="WWZ16" s="1075" t="s">
        <v>360</v>
      </c>
      <c r="WXA16" s="1073">
        <v>2.1</v>
      </c>
      <c r="WXB16" s="1075" t="s">
        <v>360</v>
      </c>
      <c r="WXC16" s="1073">
        <v>2.1</v>
      </c>
      <c r="WXD16" s="1075" t="s">
        <v>360</v>
      </c>
      <c r="WXE16" s="1073">
        <v>2.1</v>
      </c>
      <c r="WXF16" s="1075" t="s">
        <v>360</v>
      </c>
      <c r="WXG16" s="1073">
        <v>2.1</v>
      </c>
      <c r="WXH16" s="1075" t="s">
        <v>360</v>
      </c>
      <c r="WXI16" s="1073">
        <v>2.1</v>
      </c>
      <c r="WXJ16" s="1075" t="s">
        <v>360</v>
      </c>
      <c r="WXK16" s="1073">
        <v>2.1</v>
      </c>
      <c r="WXL16" s="1075" t="s">
        <v>360</v>
      </c>
      <c r="WXM16" s="1073">
        <v>2.1</v>
      </c>
      <c r="WXN16" s="1075" t="s">
        <v>360</v>
      </c>
      <c r="WXO16" s="1073">
        <v>2.1</v>
      </c>
      <c r="WXP16" s="1075" t="s">
        <v>360</v>
      </c>
      <c r="WXQ16" s="1073">
        <v>2.1</v>
      </c>
      <c r="WXR16" s="1075" t="s">
        <v>360</v>
      </c>
      <c r="WXS16" s="1073">
        <v>2.1</v>
      </c>
      <c r="WXT16" s="1075" t="s">
        <v>360</v>
      </c>
      <c r="WXU16" s="1073">
        <v>2.1</v>
      </c>
      <c r="WXV16" s="1075" t="s">
        <v>360</v>
      </c>
      <c r="WXW16" s="1073">
        <v>2.1</v>
      </c>
      <c r="WXX16" s="1075" t="s">
        <v>360</v>
      </c>
      <c r="WXY16" s="1073">
        <v>2.1</v>
      </c>
      <c r="WXZ16" s="1075" t="s">
        <v>360</v>
      </c>
      <c r="WYA16" s="1073">
        <v>2.1</v>
      </c>
      <c r="WYB16" s="1075" t="s">
        <v>360</v>
      </c>
      <c r="WYC16" s="1073">
        <v>2.1</v>
      </c>
      <c r="WYD16" s="1075" t="s">
        <v>360</v>
      </c>
      <c r="WYE16" s="1073">
        <v>2.1</v>
      </c>
      <c r="WYF16" s="1075" t="s">
        <v>360</v>
      </c>
      <c r="WYG16" s="1073">
        <v>2.1</v>
      </c>
      <c r="WYH16" s="1075" t="s">
        <v>360</v>
      </c>
      <c r="WYI16" s="1073">
        <v>2.1</v>
      </c>
      <c r="WYJ16" s="1075" t="s">
        <v>360</v>
      </c>
      <c r="WYK16" s="1073">
        <v>2.1</v>
      </c>
      <c r="WYL16" s="1075" t="s">
        <v>360</v>
      </c>
      <c r="WYM16" s="1073">
        <v>2.1</v>
      </c>
      <c r="WYN16" s="1075" t="s">
        <v>360</v>
      </c>
      <c r="WYO16" s="1073">
        <v>2.1</v>
      </c>
      <c r="WYP16" s="1075" t="s">
        <v>360</v>
      </c>
      <c r="WYQ16" s="1073">
        <v>2.1</v>
      </c>
      <c r="WYR16" s="1075" t="s">
        <v>360</v>
      </c>
      <c r="WYS16" s="1073">
        <v>2.1</v>
      </c>
      <c r="WYT16" s="1075" t="s">
        <v>360</v>
      </c>
      <c r="WYU16" s="1073">
        <v>2.1</v>
      </c>
      <c r="WYV16" s="1075" t="s">
        <v>360</v>
      </c>
      <c r="WYW16" s="1073">
        <v>2.1</v>
      </c>
      <c r="WYX16" s="1075" t="s">
        <v>360</v>
      </c>
      <c r="WYY16" s="1073">
        <v>2.1</v>
      </c>
      <c r="WYZ16" s="1075" t="s">
        <v>360</v>
      </c>
      <c r="WZA16" s="1073">
        <v>2.1</v>
      </c>
      <c r="WZB16" s="1075" t="s">
        <v>360</v>
      </c>
      <c r="WZC16" s="1073">
        <v>2.1</v>
      </c>
      <c r="WZD16" s="1075" t="s">
        <v>360</v>
      </c>
      <c r="WZE16" s="1073">
        <v>2.1</v>
      </c>
      <c r="WZF16" s="1075" t="s">
        <v>360</v>
      </c>
      <c r="WZG16" s="1073">
        <v>2.1</v>
      </c>
      <c r="WZH16" s="1075" t="s">
        <v>360</v>
      </c>
      <c r="WZI16" s="1073">
        <v>2.1</v>
      </c>
      <c r="WZJ16" s="1075" t="s">
        <v>360</v>
      </c>
      <c r="WZK16" s="1073">
        <v>2.1</v>
      </c>
      <c r="WZL16" s="1075" t="s">
        <v>360</v>
      </c>
      <c r="WZM16" s="1073">
        <v>2.1</v>
      </c>
      <c r="WZN16" s="1075" t="s">
        <v>360</v>
      </c>
      <c r="WZO16" s="1073">
        <v>2.1</v>
      </c>
      <c r="WZP16" s="1075" t="s">
        <v>360</v>
      </c>
      <c r="WZQ16" s="1073">
        <v>2.1</v>
      </c>
      <c r="WZR16" s="1075" t="s">
        <v>360</v>
      </c>
      <c r="WZS16" s="1073">
        <v>2.1</v>
      </c>
      <c r="WZT16" s="1075" t="s">
        <v>360</v>
      </c>
      <c r="WZU16" s="1073">
        <v>2.1</v>
      </c>
      <c r="WZV16" s="1075" t="s">
        <v>360</v>
      </c>
      <c r="WZW16" s="1073">
        <v>2.1</v>
      </c>
      <c r="WZX16" s="1075" t="s">
        <v>360</v>
      </c>
      <c r="WZY16" s="1073">
        <v>2.1</v>
      </c>
      <c r="WZZ16" s="1075" t="s">
        <v>360</v>
      </c>
      <c r="XAA16" s="1073">
        <v>2.1</v>
      </c>
      <c r="XAB16" s="1075" t="s">
        <v>360</v>
      </c>
      <c r="XAC16" s="1073">
        <v>2.1</v>
      </c>
      <c r="XAD16" s="1075" t="s">
        <v>360</v>
      </c>
      <c r="XAE16" s="1073">
        <v>2.1</v>
      </c>
      <c r="XAF16" s="1075" t="s">
        <v>360</v>
      </c>
      <c r="XAG16" s="1073">
        <v>2.1</v>
      </c>
      <c r="XAH16" s="1075" t="s">
        <v>360</v>
      </c>
      <c r="XAI16" s="1073">
        <v>2.1</v>
      </c>
      <c r="XAJ16" s="1075" t="s">
        <v>360</v>
      </c>
      <c r="XAK16" s="1073">
        <v>2.1</v>
      </c>
      <c r="XAL16" s="1075" t="s">
        <v>360</v>
      </c>
      <c r="XAM16" s="1073">
        <v>2.1</v>
      </c>
      <c r="XAN16" s="1075" t="s">
        <v>360</v>
      </c>
      <c r="XAO16" s="1073">
        <v>2.1</v>
      </c>
      <c r="XAP16" s="1075" t="s">
        <v>360</v>
      </c>
      <c r="XAQ16" s="1073">
        <v>2.1</v>
      </c>
      <c r="XAR16" s="1075" t="s">
        <v>360</v>
      </c>
      <c r="XAS16" s="1073">
        <v>2.1</v>
      </c>
      <c r="XAT16" s="1075" t="s">
        <v>360</v>
      </c>
      <c r="XAU16" s="1073">
        <v>2.1</v>
      </c>
      <c r="XAV16" s="1075" t="s">
        <v>360</v>
      </c>
      <c r="XAW16" s="1073">
        <v>2.1</v>
      </c>
      <c r="XAX16" s="1075" t="s">
        <v>360</v>
      </c>
      <c r="XAY16" s="1073">
        <v>2.1</v>
      </c>
      <c r="XAZ16" s="1075" t="s">
        <v>360</v>
      </c>
      <c r="XBA16" s="1073">
        <v>2.1</v>
      </c>
      <c r="XBB16" s="1075" t="s">
        <v>360</v>
      </c>
      <c r="XBC16" s="1073">
        <v>2.1</v>
      </c>
      <c r="XBD16" s="1075" t="s">
        <v>360</v>
      </c>
      <c r="XBE16" s="1073">
        <v>2.1</v>
      </c>
      <c r="XBF16" s="1075" t="s">
        <v>360</v>
      </c>
      <c r="XBG16" s="1073">
        <v>2.1</v>
      </c>
      <c r="XBH16" s="1075" t="s">
        <v>360</v>
      </c>
      <c r="XBI16" s="1073">
        <v>2.1</v>
      </c>
      <c r="XBJ16" s="1075" t="s">
        <v>360</v>
      </c>
      <c r="XBK16" s="1073">
        <v>2.1</v>
      </c>
      <c r="XBL16" s="1075" t="s">
        <v>360</v>
      </c>
      <c r="XBM16" s="1073">
        <v>2.1</v>
      </c>
      <c r="XBN16" s="1075" t="s">
        <v>360</v>
      </c>
      <c r="XBO16" s="1073">
        <v>2.1</v>
      </c>
      <c r="XBP16" s="1075" t="s">
        <v>360</v>
      </c>
      <c r="XBQ16" s="1073">
        <v>2.1</v>
      </c>
      <c r="XBR16" s="1075" t="s">
        <v>360</v>
      </c>
      <c r="XBS16" s="1073">
        <v>2.1</v>
      </c>
      <c r="XBT16" s="1075" t="s">
        <v>360</v>
      </c>
      <c r="XBU16" s="1073">
        <v>2.1</v>
      </c>
      <c r="XBV16" s="1075" t="s">
        <v>360</v>
      </c>
      <c r="XBW16" s="1073">
        <v>2.1</v>
      </c>
      <c r="XBX16" s="1075" t="s">
        <v>360</v>
      </c>
      <c r="XBY16" s="1073">
        <v>2.1</v>
      </c>
      <c r="XBZ16" s="1075" t="s">
        <v>360</v>
      </c>
      <c r="XCA16" s="1073">
        <v>2.1</v>
      </c>
      <c r="XCB16" s="1075" t="s">
        <v>360</v>
      </c>
      <c r="XCC16" s="1073">
        <v>2.1</v>
      </c>
      <c r="XCD16" s="1075" t="s">
        <v>360</v>
      </c>
      <c r="XCE16" s="1073">
        <v>2.1</v>
      </c>
      <c r="XCF16" s="1075" t="s">
        <v>360</v>
      </c>
      <c r="XCG16" s="1073">
        <v>2.1</v>
      </c>
      <c r="XCH16" s="1075" t="s">
        <v>360</v>
      </c>
      <c r="XCI16" s="1073">
        <v>2.1</v>
      </c>
      <c r="XCJ16" s="1075" t="s">
        <v>360</v>
      </c>
      <c r="XCK16" s="1073">
        <v>2.1</v>
      </c>
      <c r="XCL16" s="1075" t="s">
        <v>360</v>
      </c>
      <c r="XCM16" s="1073">
        <v>2.1</v>
      </c>
      <c r="XCN16" s="1075" t="s">
        <v>360</v>
      </c>
      <c r="XCO16" s="1073">
        <v>2.1</v>
      </c>
      <c r="XCP16" s="1075" t="s">
        <v>360</v>
      </c>
      <c r="XCQ16" s="1073">
        <v>2.1</v>
      </c>
      <c r="XCR16" s="1075" t="s">
        <v>360</v>
      </c>
      <c r="XCS16" s="1073">
        <v>2.1</v>
      </c>
      <c r="XCT16" s="1075" t="s">
        <v>360</v>
      </c>
      <c r="XCU16" s="1073">
        <v>2.1</v>
      </c>
      <c r="XCV16" s="1075" t="s">
        <v>360</v>
      </c>
      <c r="XCW16" s="1073">
        <v>2.1</v>
      </c>
      <c r="XCX16" s="1075" t="s">
        <v>360</v>
      </c>
      <c r="XCY16" s="1073">
        <v>2.1</v>
      </c>
      <c r="XCZ16" s="1075" t="s">
        <v>360</v>
      </c>
      <c r="XDA16" s="1073">
        <v>2.1</v>
      </c>
      <c r="XDB16" s="1075" t="s">
        <v>360</v>
      </c>
      <c r="XDC16" s="1073">
        <v>2.1</v>
      </c>
      <c r="XDD16" s="1075" t="s">
        <v>360</v>
      </c>
      <c r="XDE16" s="1073">
        <v>2.1</v>
      </c>
      <c r="XDF16" s="1075" t="s">
        <v>360</v>
      </c>
      <c r="XDG16" s="1073">
        <v>2.1</v>
      </c>
      <c r="XDH16" s="1075" t="s">
        <v>360</v>
      </c>
      <c r="XDI16" s="1073">
        <v>2.1</v>
      </c>
      <c r="XDJ16" s="1075" t="s">
        <v>360</v>
      </c>
      <c r="XDK16" s="1073">
        <v>2.1</v>
      </c>
      <c r="XDL16" s="1075" t="s">
        <v>360</v>
      </c>
      <c r="XDM16" s="1073">
        <v>2.1</v>
      </c>
      <c r="XDN16" s="1075" t="s">
        <v>360</v>
      </c>
      <c r="XDO16" s="1073">
        <v>2.1</v>
      </c>
      <c r="XDP16" s="1075" t="s">
        <v>360</v>
      </c>
      <c r="XDQ16" s="1073">
        <v>2.1</v>
      </c>
      <c r="XDR16" s="1075" t="s">
        <v>360</v>
      </c>
      <c r="XDS16" s="1073">
        <v>2.1</v>
      </c>
      <c r="XDT16" s="1075" t="s">
        <v>360</v>
      </c>
      <c r="XDU16" s="1073">
        <v>2.1</v>
      </c>
      <c r="XDV16" s="1075" t="s">
        <v>360</v>
      </c>
      <c r="XDW16" s="1073">
        <v>2.1</v>
      </c>
      <c r="XDX16" s="1075" t="s">
        <v>360</v>
      </c>
      <c r="XDY16" s="1073">
        <v>2.1</v>
      </c>
      <c r="XDZ16" s="1075" t="s">
        <v>360</v>
      </c>
      <c r="XEA16" s="1073">
        <v>2.1</v>
      </c>
      <c r="XEB16" s="1075" t="s">
        <v>360</v>
      </c>
      <c r="XEC16" s="1073">
        <v>2.1</v>
      </c>
      <c r="XED16" s="1075" t="s">
        <v>360</v>
      </c>
      <c r="XEE16" s="1073">
        <v>2.1</v>
      </c>
      <c r="XEF16" s="1075" t="s">
        <v>360</v>
      </c>
      <c r="XEG16" s="1073">
        <v>2.1</v>
      </c>
      <c r="XEH16" s="1075" t="s">
        <v>360</v>
      </c>
      <c r="XEI16" s="1073">
        <v>2.1</v>
      </c>
      <c r="XEJ16" s="1075" t="s">
        <v>360</v>
      </c>
      <c r="XEK16" s="1073">
        <v>2.1</v>
      </c>
      <c r="XEL16" s="1075" t="s">
        <v>360</v>
      </c>
      <c r="XEM16" s="1073">
        <v>2.1</v>
      </c>
      <c r="XEN16" s="1075" t="s">
        <v>360</v>
      </c>
      <c r="XEO16" s="1073">
        <v>2.1</v>
      </c>
      <c r="XEP16" s="1075" t="s">
        <v>360</v>
      </c>
      <c r="XEQ16" s="1073">
        <v>2.1</v>
      </c>
      <c r="XER16" s="1075" t="s">
        <v>360</v>
      </c>
      <c r="XES16" s="1073">
        <v>2.1</v>
      </c>
      <c r="XET16" s="1075" t="s">
        <v>360</v>
      </c>
      <c r="XEU16" s="1073">
        <v>2.1</v>
      </c>
      <c r="XEV16" s="1075" t="s">
        <v>360</v>
      </c>
      <c r="XEW16" s="1073">
        <v>2.1</v>
      </c>
      <c r="XEX16" s="1075" t="s">
        <v>360</v>
      </c>
      <c r="XEY16" s="1073">
        <v>2.1</v>
      </c>
      <c r="XEZ16" s="1075" t="s">
        <v>360</v>
      </c>
      <c r="XFA16" s="1073">
        <v>2.1</v>
      </c>
      <c r="XFB16" s="1075" t="s">
        <v>360</v>
      </c>
      <c r="XFC16" s="1073">
        <v>2.1</v>
      </c>
      <c r="XFD16" s="1075" t="s">
        <v>360</v>
      </c>
    </row>
    <row r="17" spans="1:16384" s="1074" customFormat="1" ht="25.5" customHeight="1">
      <c r="A17" s="1078">
        <v>3.2</v>
      </c>
      <c r="B17" s="1079" t="s">
        <v>3991</v>
      </c>
      <c r="C17" s="1123"/>
      <c r="D17" s="1121">
        <v>1812542696</v>
      </c>
      <c r="E17" s="1123"/>
      <c r="F17" s="1121">
        <v>1812542696</v>
      </c>
      <c r="G17" s="1123"/>
      <c r="H17" s="1121">
        <f t="shared" si="0"/>
        <v>0</v>
      </c>
      <c r="I17" s="1078"/>
      <c r="J17" s="1079" t="s">
        <v>3991</v>
      </c>
      <c r="K17" s="1078">
        <v>2.2000000000000002</v>
      </c>
      <c r="L17" s="1079" t="s">
        <v>3991</v>
      </c>
      <c r="M17" s="1078">
        <v>2.2000000000000002</v>
      </c>
      <c r="N17" s="1079" t="s">
        <v>3991</v>
      </c>
      <c r="O17" s="1078">
        <v>2.2000000000000002</v>
      </c>
      <c r="P17" s="1079" t="s">
        <v>3991</v>
      </c>
      <c r="Q17" s="1078">
        <v>2.2000000000000002</v>
      </c>
      <c r="R17" s="1079" t="s">
        <v>3991</v>
      </c>
      <c r="S17" s="1078">
        <v>2.2000000000000002</v>
      </c>
      <c r="T17" s="1079" t="s">
        <v>3991</v>
      </c>
      <c r="U17" s="1078">
        <v>2.2000000000000002</v>
      </c>
      <c r="V17" s="1079" t="s">
        <v>3991</v>
      </c>
      <c r="W17" s="1078">
        <v>2.2000000000000002</v>
      </c>
      <c r="X17" s="1079" t="s">
        <v>3991</v>
      </c>
      <c r="Y17" s="1078">
        <v>2.2000000000000002</v>
      </c>
      <c r="Z17" s="1079" t="s">
        <v>3991</v>
      </c>
      <c r="AA17" s="1078">
        <v>2.2000000000000002</v>
      </c>
      <c r="AB17" s="1079" t="s">
        <v>3991</v>
      </c>
      <c r="AC17" s="1078">
        <v>2.2000000000000002</v>
      </c>
      <c r="AD17" s="1079" t="s">
        <v>3991</v>
      </c>
      <c r="AE17" s="1078">
        <v>2.2000000000000002</v>
      </c>
      <c r="AF17" s="1079" t="s">
        <v>3991</v>
      </c>
      <c r="AG17" s="1078">
        <v>2.2000000000000002</v>
      </c>
      <c r="AH17" s="1079" t="s">
        <v>3991</v>
      </c>
      <c r="AI17" s="1078">
        <v>2.2000000000000002</v>
      </c>
      <c r="AJ17" s="1079" t="s">
        <v>3991</v>
      </c>
      <c r="AK17" s="1078">
        <v>2.2000000000000002</v>
      </c>
      <c r="AL17" s="1079" t="s">
        <v>3991</v>
      </c>
      <c r="AM17" s="1078">
        <v>2.2000000000000002</v>
      </c>
      <c r="AN17" s="1079" t="s">
        <v>3991</v>
      </c>
      <c r="AO17" s="1078">
        <v>2.2000000000000002</v>
      </c>
      <c r="AP17" s="1079" t="s">
        <v>3991</v>
      </c>
      <c r="AQ17" s="1078">
        <v>2.2000000000000002</v>
      </c>
      <c r="AR17" s="1079" t="s">
        <v>3991</v>
      </c>
      <c r="AS17" s="1078">
        <v>2.2000000000000002</v>
      </c>
      <c r="AT17" s="1079" t="s">
        <v>3991</v>
      </c>
      <c r="AU17" s="1078">
        <v>2.2000000000000002</v>
      </c>
      <c r="AV17" s="1079" t="s">
        <v>3991</v>
      </c>
      <c r="AW17" s="1078">
        <v>2.2000000000000002</v>
      </c>
      <c r="AX17" s="1079" t="s">
        <v>3991</v>
      </c>
      <c r="AY17" s="1078">
        <v>2.2000000000000002</v>
      </c>
      <c r="AZ17" s="1079" t="s">
        <v>3991</v>
      </c>
      <c r="BA17" s="1078">
        <v>2.2000000000000002</v>
      </c>
      <c r="BB17" s="1079" t="s">
        <v>3991</v>
      </c>
      <c r="BC17" s="1078">
        <v>2.2000000000000002</v>
      </c>
      <c r="BD17" s="1079" t="s">
        <v>3991</v>
      </c>
      <c r="BE17" s="1078">
        <v>2.2000000000000002</v>
      </c>
      <c r="BF17" s="1079" t="s">
        <v>3991</v>
      </c>
      <c r="BG17" s="1078">
        <v>2.2000000000000002</v>
      </c>
      <c r="BH17" s="1079" t="s">
        <v>3991</v>
      </c>
      <c r="BI17" s="1078">
        <v>2.2000000000000002</v>
      </c>
      <c r="BJ17" s="1079" t="s">
        <v>3991</v>
      </c>
      <c r="BK17" s="1078">
        <v>2.2000000000000002</v>
      </c>
      <c r="BL17" s="1079" t="s">
        <v>3991</v>
      </c>
      <c r="BM17" s="1078">
        <v>2.2000000000000002</v>
      </c>
      <c r="BN17" s="1079" t="s">
        <v>3991</v>
      </c>
      <c r="BO17" s="1078">
        <v>2.2000000000000002</v>
      </c>
      <c r="BP17" s="1079" t="s">
        <v>3991</v>
      </c>
      <c r="BQ17" s="1078">
        <v>2.2000000000000002</v>
      </c>
      <c r="BR17" s="1079" t="s">
        <v>3991</v>
      </c>
      <c r="BS17" s="1078">
        <v>2.2000000000000002</v>
      </c>
      <c r="BT17" s="1079" t="s">
        <v>3991</v>
      </c>
      <c r="BU17" s="1078">
        <v>2.2000000000000002</v>
      </c>
      <c r="BV17" s="1079" t="s">
        <v>3991</v>
      </c>
      <c r="BW17" s="1078">
        <v>2.2000000000000002</v>
      </c>
      <c r="BX17" s="1079" t="s">
        <v>3991</v>
      </c>
      <c r="BY17" s="1078">
        <v>2.2000000000000002</v>
      </c>
      <c r="BZ17" s="1079" t="s">
        <v>3991</v>
      </c>
      <c r="CA17" s="1078">
        <v>2.2000000000000002</v>
      </c>
      <c r="CB17" s="1079" t="s">
        <v>3991</v>
      </c>
      <c r="CC17" s="1078">
        <v>2.2000000000000002</v>
      </c>
      <c r="CD17" s="1079" t="s">
        <v>3991</v>
      </c>
      <c r="CE17" s="1078">
        <v>2.2000000000000002</v>
      </c>
      <c r="CF17" s="1079" t="s">
        <v>3991</v>
      </c>
      <c r="CG17" s="1078">
        <v>2.2000000000000002</v>
      </c>
      <c r="CH17" s="1079" t="s">
        <v>3991</v>
      </c>
      <c r="CI17" s="1078">
        <v>2.2000000000000002</v>
      </c>
      <c r="CJ17" s="1079" t="s">
        <v>3991</v>
      </c>
      <c r="CK17" s="1078">
        <v>2.2000000000000002</v>
      </c>
      <c r="CL17" s="1079" t="s">
        <v>3991</v>
      </c>
      <c r="CM17" s="1078">
        <v>2.2000000000000002</v>
      </c>
      <c r="CN17" s="1079" t="s">
        <v>3991</v>
      </c>
      <c r="CO17" s="1078">
        <v>2.2000000000000002</v>
      </c>
      <c r="CP17" s="1079" t="s">
        <v>3991</v>
      </c>
      <c r="CQ17" s="1078">
        <v>2.2000000000000002</v>
      </c>
      <c r="CR17" s="1079" t="s">
        <v>3991</v>
      </c>
      <c r="CS17" s="1078">
        <v>2.2000000000000002</v>
      </c>
      <c r="CT17" s="1079" t="s">
        <v>3991</v>
      </c>
      <c r="CU17" s="1078">
        <v>2.2000000000000002</v>
      </c>
      <c r="CV17" s="1079" t="s">
        <v>3991</v>
      </c>
      <c r="CW17" s="1078">
        <v>2.2000000000000002</v>
      </c>
      <c r="CX17" s="1079" t="s">
        <v>3991</v>
      </c>
      <c r="CY17" s="1078">
        <v>2.2000000000000002</v>
      </c>
      <c r="CZ17" s="1079" t="s">
        <v>3991</v>
      </c>
      <c r="DA17" s="1078">
        <v>2.2000000000000002</v>
      </c>
      <c r="DB17" s="1079" t="s">
        <v>3991</v>
      </c>
      <c r="DC17" s="1078">
        <v>2.2000000000000002</v>
      </c>
      <c r="DD17" s="1079" t="s">
        <v>3991</v>
      </c>
      <c r="DE17" s="1078">
        <v>2.2000000000000002</v>
      </c>
      <c r="DF17" s="1079" t="s">
        <v>3991</v>
      </c>
      <c r="DG17" s="1078">
        <v>2.2000000000000002</v>
      </c>
      <c r="DH17" s="1079" t="s">
        <v>3991</v>
      </c>
      <c r="DI17" s="1078">
        <v>2.2000000000000002</v>
      </c>
      <c r="DJ17" s="1079" t="s">
        <v>3991</v>
      </c>
      <c r="DK17" s="1078">
        <v>2.2000000000000002</v>
      </c>
      <c r="DL17" s="1079" t="s">
        <v>3991</v>
      </c>
      <c r="DM17" s="1078">
        <v>2.2000000000000002</v>
      </c>
      <c r="DN17" s="1079" t="s">
        <v>3991</v>
      </c>
      <c r="DO17" s="1078">
        <v>2.2000000000000002</v>
      </c>
      <c r="DP17" s="1079" t="s">
        <v>3991</v>
      </c>
      <c r="DQ17" s="1078">
        <v>2.2000000000000002</v>
      </c>
      <c r="DR17" s="1079" t="s">
        <v>3991</v>
      </c>
      <c r="DS17" s="1078">
        <v>2.2000000000000002</v>
      </c>
      <c r="DT17" s="1079" t="s">
        <v>3991</v>
      </c>
      <c r="DU17" s="1078">
        <v>2.2000000000000002</v>
      </c>
      <c r="DV17" s="1079" t="s">
        <v>3991</v>
      </c>
      <c r="DW17" s="1078">
        <v>2.2000000000000002</v>
      </c>
      <c r="DX17" s="1079" t="s">
        <v>3991</v>
      </c>
      <c r="DY17" s="1078">
        <v>2.2000000000000002</v>
      </c>
      <c r="DZ17" s="1079" t="s">
        <v>3991</v>
      </c>
      <c r="EA17" s="1078">
        <v>2.2000000000000002</v>
      </c>
      <c r="EB17" s="1079" t="s">
        <v>3991</v>
      </c>
      <c r="EC17" s="1078">
        <v>2.2000000000000002</v>
      </c>
      <c r="ED17" s="1079" t="s">
        <v>3991</v>
      </c>
      <c r="EE17" s="1078">
        <v>2.2000000000000002</v>
      </c>
      <c r="EF17" s="1079" t="s">
        <v>3991</v>
      </c>
      <c r="EG17" s="1078">
        <v>2.2000000000000002</v>
      </c>
      <c r="EH17" s="1079" t="s">
        <v>3991</v>
      </c>
      <c r="EI17" s="1078">
        <v>2.2000000000000002</v>
      </c>
      <c r="EJ17" s="1079" t="s">
        <v>3991</v>
      </c>
      <c r="EK17" s="1078">
        <v>2.2000000000000002</v>
      </c>
      <c r="EL17" s="1079" t="s">
        <v>3991</v>
      </c>
      <c r="EM17" s="1078">
        <v>2.2000000000000002</v>
      </c>
      <c r="EN17" s="1079" t="s">
        <v>3991</v>
      </c>
      <c r="EO17" s="1078">
        <v>2.2000000000000002</v>
      </c>
      <c r="EP17" s="1079" t="s">
        <v>3991</v>
      </c>
      <c r="EQ17" s="1078">
        <v>2.2000000000000002</v>
      </c>
      <c r="ER17" s="1079" t="s">
        <v>3991</v>
      </c>
      <c r="ES17" s="1078">
        <v>2.2000000000000002</v>
      </c>
      <c r="ET17" s="1079" t="s">
        <v>3991</v>
      </c>
      <c r="EU17" s="1078">
        <v>2.2000000000000002</v>
      </c>
      <c r="EV17" s="1079" t="s">
        <v>3991</v>
      </c>
      <c r="EW17" s="1078">
        <v>2.2000000000000002</v>
      </c>
      <c r="EX17" s="1079" t="s">
        <v>3991</v>
      </c>
      <c r="EY17" s="1078">
        <v>2.2000000000000002</v>
      </c>
      <c r="EZ17" s="1079" t="s">
        <v>3991</v>
      </c>
      <c r="FA17" s="1078">
        <v>2.2000000000000002</v>
      </c>
      <c r="FB17" s="1079" t="s">
        <v>3991</v>
      </c>
      <c r="FC17" s="1078">
        <v>2.2000000000000002</v>
      </c>
      <c r="FD17" s="1079" t="s">
        <v>3991</v>
      </c>
      <c r="FE17" s="1078">
        <v>2.2000000000000002</v>
      </c>
      <c r="FF17" s="1079" t="s">
        <v>3991</v>
      </c>
      <c r="FG17" s="1078">
        <v>2.2000000000000002</v>
      </c>
      <c r="FH17" s="1079" t="s">
        <v>3991</v>
      </c>
      <c r="FI17" s="1078">
        <v>2.2000000000000002</v>
      </c>
      <c r="FJ17" s="1079" t="s">
        <v>3991</v>
      </c>
      <c r="FK17" s="1078">
        <v>2.2000000000000002</v>
      </c>
      <c r="FL17" s="1079" t="s">
        <v>3991</v>
      </c>
      <c r="FM17" s="1078">
        <v>2.2000000000000002</v>
      </c>
      <c r="FN17" s="1079" t="s">
        <v>3991</v>
      </c>
      <c r="FO17" s="1078">
        <v>2.2000000000000002</v>
      </c>
      <c r="FP17" s="1079" t="s">
        <v>3991</v>
      </c>
      <c r="FQ17" s="1078">
        <v>2.2000000000000002</v>
      </c>
      <c r="FR17" s="1079" t="s">
        <v>3991</v>
      </c>
      <c r="FS17" s="1078">
        <v>2.2000000000000002</v>
      </c>
      <c r="FT17" s="1079" t="s">
        <v>3991</v>
      </c>
      <c r="FU17" s="1078">
        <v>2.2000000000000002</v>
      </c>
      <c r="FV17" s="1079" t="s">
        <v>3991</v>
      </c>
      <c r="FW17" s="1078">
        <v>2.2000000000000002</v>
      </c>
      <c r="FX17" s="1079" t="s">
        <v>3991</v>
      </c>
      <c r="FY17" s="1078">
        <v>2.2000000000000002</v>
      </c>
      <c r="FZ17" s="1079" t="s">
        <v>3991</v>
      </c>
      <c r="GA17" s="1078">
        <v>2.2000000000000002</v>
      </c>
      <c r="GB17" s="1079" t="s">
        <v>3991</v>
      </c>
      <c r="GC17" s="1078">
        <v>2.2000000000000002</v>
      </c>
      <c r="GD17" s="1079" t="s">
        <v>3991</v>
      </c>
      <c r="GE17" s="1078">
        <v>2.2000000000000002</v>
      </c>
      <c r="GF17" s="1079" t="s">
        <v>3991</v>
      </c>
      <c r="GG17" s="1078">
        <v>2.2000000000000002</v>
      </c>
      <c r="GH17" s="1079" t="s">
        <v>3991</v>
      </c>
      <c r="GI17" s="1078">
        <v>2.2000000000000002</v>
      </c>
      <c r="GJ17" s="1079" t="s">
        <v>3991</v>
      </c>
      <c r="GK17" s="1078">
        <v>2.2000000000000002</v>
      </c>
      <c r="GL17" s="1079" t="s">
        <v>3991</v>
      </c>
      <c r="GM17" s="1078">
        <v>2.2000000000000002</v>
      </c>
      <c r="GN17" s="1079" t="s">
        <v>3991</v>
      </c>
      <c r="GO17" s="1078">
        <v>2.2000000000000002</v>
      </c>
      <c r="GP17" s="1079" t="s">
        <v>3991</v>
      </c>
      <c r="GQ17" s="1078">
        <v>2.2000000000000002</v>
      </c>
      <c r="GR17" s="1079" t="s">
        <v>3991</v>
      </c>
      <c r="GS17" s="1078">
        <v>2.2000000000000002</v>
      </c>
      <c r="GT17" s="1079" t="s">
        <v>3991</v>
      </c>
      <c r="GU17" s="1078">
        <v>2.2000000000000002</v>
      </c>
      <c r="GV17" s="1079" t="s">
        <v>3991</v>
      </c>
      <c r="GW17" s="1078">
        <v>2.2000000000000002</v>
      </c>
      <c r="GX17" s="1079" t="s">
        <v>3991</v>
      </c>
      <c r="GY17" s="1078">
        <v>2.2000000000000002</v>
      </c>
      <c r="GZ17" s="1079" t="s">
        <v>3991</v>
      </c>
      <c r="HA17" s="1078">
        <v>2.2000000000000002</v>
      </c>
      <c r="HB17" s="1079" t="s">
        <v>3991</v>
      </c>
      <c r="HC17" s="1078">
        <v>2.2000000000000002</v>
      </c>
      <c r="HD17" s="1079" t="s">
        <v>3991</v>
      </c>
      <c r="HE17" s="1078">
        <v>2.2000000000000002</v>
      </c>
      <c r="HF17" s="1079" t="s">
        <v>3991</v>
      </c>
      <c r="HG17" s="1078">
        <v>2.2000000000000002</v>
      </c>
      <c r="HH17" s="1079" t="s">
        <v>3991</v>
      </c>
      <c r="HI17" s="1078">
        <v>2.2000000000000002</v>
      </c>
      <c r="HJ17" s="1079" t="s">
        <v>3991</v>
      </c>
      <c r="HK17" s="1078">
        <v>2.2000000000000002</v>
      </c>
      <c r="HL17" s="1079" t="s">
        <v>3991</v>
      </c>
      <c r="HM17" s="1078">
        <v>2.2000000000000002</v>
      </c>
      <c r="HN17" s="1079" t="s">
        <v>3991</v>
      </c>
      <c r="HO17" s="1078">
        <v>2.2000000000000002</v>
      </c>
      <c r="HP17" s="1079" t="s">
        <v>3991</v>
      </c>
      <c r="HQ17" s="1078">
        <v>2.2000000000000002</v>
      </c>
      <c r="HR17" s="1079" t="s">
        <v>3991</v>
      </c>
      <c r="HS17" s="1078">
        <v>2.2000000000000002</v>
      </c>
      <c r="HT17" s="1079" t="s">
        <v>3991</v>
      </c>
      <c r="HU17" s="1078">
        <v>2.2000000000000002</v>
      </c>
      <c r="HV17" s="1079" t="s">
        <v>3991</v>
      </c>
      <c r="HW17" s="1078">
        <v>2.2000000000000002</v>
      </c>
      <c r="HX17" s="1079" t="s">
        <v>3991</v>
      </c>
      <c r="HY17" s="1078">
        <v>2.2000000000000002</v>
      </c>
      <c r="HZ17" s="1079" t="s">
        <v>3991</v>
      </c>
      <c r="IA17" s="1078">
        <v>2.2000000000000002</v>
      </c>
      <c r="IB17" s="1079" t="s">
        <v>3991</v>
      </c>
      <c r="IC17" s="1078">
        <v>2.2000000000000002</v>
      </c>
      <c r="ID17" s="1079" t="s">
        <v>3991</v>
      </c>
      <c r="IE17" s="1078">
        <v>2.2000000000000002</v>
      </c>
      <c r="IF17" s="1079" t="s">
        <v>3991</v>
      </c>
      <c r="IG17" s="1078">
        <v>2.2000000000000002</v>
      </c>
      <c r="IH17" s="1079" t="s">
        <v>3991</v>
      </c>
      <c r="II17" s="1078">
        <v>2.2000000000000002</v>
      </c>
      <c r="IJ17" s="1079" t="s">
        <v>3991</v>
      </c>
      <c r="IK17" s="1078">
        <v>2.2000000000000002</v>
      </c>
      <c r="IL17" s="1079" t="s">
        <v>3991</v>
      </c>
      <c r="IM17" s="1078">
        <v>2.2000000000000002</v>
      </c>
      <c r="IN17" s="1079" t="s">
        <v>3991</v>
      </c>
      <c r="IO17" s="1078">
        <v>2.2000000000000002</v>
      </c>
      <c r="IP17" s="1079" t="s">
        <v>3991</v>
      </c>
      <c r="IQ17" s="1078">
        <v>2.2000000000000002</v>
      </c>
      <c r="IR17" s="1079" t="s">
        <v>3991</v>
      </c>
      <c r="IS17" s="1078">
        <v>2.2000000000000002</v>
      </c>
      <c r="IT17" s="1079" t="s">
        <v>3991</v>
      </c>
      <c r="IU17" s="1078">
        <v>2.2000000000000002</v>
      </c>
      <c r="IV17" s="1079" t="s">
        <v>3991</v>
      </c>
      <c r="IW17" s="1078">
        <v>2.2000000000000002</v>
      </c>
      <c r="IX17" s="1079" t="s">
        <v>3991</v>
      </c>
      <c r="IY17" s="1078">
        <v>2.2000000000000002</v>
      </c>
      <c r="IZ17" s="1079" t="s">
        <v>3991</v>
      </c>
      <c r="JA17" s="1078">
        <v>2.2000000000000002</v>
      </c>
      <c r="JB17" s="1079" t="s">
        <v>3991</v>
      </c>
      <c r="JC17" s="1078">
        <v>2.2000000000000002</v>
      </c>
      <c r="JD17" s="1079" t="s">
        <v>3991</v>
      </c>
      <c r="JE17" s="1078">
        <v>2.2000000000000002</v>
      </c>
      <c r="JF17" s="1079" t="s">
        <v>3991</v>
      </c>
      <c r="JG17" s="1078">
        <v>2.2000000000000002</v>
      </c>
      <c r="JH17" s="1079" t="s">
        <v>3991</v>
      </c>
      <c r="JI17" s="1078">
        <v>2.2000000000000002</v>
      </c>
      <c r="JJ17" s="1079" t="s">
        <v>3991</v>
      </c>
      <c r="JK17" s="1078">
        <v>2.2000000000000002</v>
      </c>
      <c r="JL17" s="1079" t="s">
        <v>3991</v>
      </c>
      <c r="JM17" s="1078">
        <v>2.2000000000000002</v>
      </c>
      <c r="JN17" s="1079" t="s">
        <v>3991</v>
      </c>
      <c r="JO17" s="1078">
        <v>2.2000000000000002</v>
      </c>
      <c r="JP17" s="1079" t="s">
        <v>3991</v>
      </c>
      <c r="JQ17" s="1078">
        <v>2.2000000000000002</v>
      </c>
      <c r="JR17" s="1079" t="s">
        <v>3991</v>
      </c>
      <c r="JS17" s="1078">
        <v>2.2000000000000002</v>
      </c>
      <c r="JT17" s="1079" t="s">
        <v>3991</v>
      </c>
      <c r="JU17" s="1078">
        <v>2.2000000000000002</v>
      </c>
      <c r="JV17" s="1079" t="s">
        <v>3991</v>
      </c>
      <c r="JW17" s="1078">
        <v>2.2000000000000002</v>
      </c>
      <c r="JX17" s="1079" t="s">
        <v>3991</v>
      </c>
      <c r="JY17" s="1078">
        <v>2.2000000000000002</v>
      </c>
      <c r="JZ17" s="1079" t="s">
        <v>3991</v>
      </c>
      <c r="KA17" s="1078">
        <v>2.2000000000000002</v>
      </c>
      <c r="KB17" s="1079" t="s">
        <v>3991</v>
      </c>
      <c r="KC17" s="1078">
        <v>2.2000000000000002</v>
      </c>
      <c r="KD17" s="1079" t="s">
        <v>3991</v>
      </c>
      <c r="KE17" s="1078">
        <v>2.2000000000000002</v>
      </c>
      <c r="KF17" s="1079" t="s">
        <v>3991</v>
      </c>
      <c r="KG17" s="1078">
        <v>2.2000000000000002</v>
      </c>
      <c r="KH17" s="1079" t="s">
        <v>3991</v>
      </c>
      <c r="KI17" s="1078">
        <v>2.2000000000000002</v>
      </c>
      <c r="KJ17" s="1079" t="s">
        <v>3991</v>
      </c>
      <c r="KK17" s="1078">
        <v>2.2000000000000002</v>
      </c>
      <c r="KL17" s="1079" t="s">
        <v>3991</v>
      </c>
      <c r="KM17" s="1078">
        <v>2.2000000000000002</v>
      </c>
      <c r="KN17" s="1079" t="s">
        <v>3991</v>
      </c>
      <c r="KO17" s="1078">
        <v>2.2000000000000002</v>
      </c>
      <c r="KP17" s="1079" t="s">
        <v>3991</v>
      </c>
      <c r="KQ17" s="1078">
        <v>2.2000000000000002</v>
      </c>
      <c r="KR17" s="1079" t="s">
        <v>3991</v>
      </c>
      <c r="KS17" s="1078">
        <v>2.2000000000000002</v>
      </c>
      <c r="KT17" s="1079" t="s">
        <v>3991</v>
      </c>
      <c r="KU17" s="1078">
        <v>2.2000000000000002</v>
      </c>
      <c r="KV17" s="1079" t="s">
        <v>3991</v>
      </c>
      <c r="KW17" s="1078">
        <v>2.2000000000000002</v>
      </c>
      <c r="KX17" s="1079" t="s">
        <v>3991</v>
      </c>
      <c r="KY17" s="1078">
        <v>2.2000000000000002</v>
      </c>
      <c r="KZ17" s="1079" t="s">
        <v>3991</v>
      </c>
      <c r="LA17" s="1078">
        <v>2.2000000000000002</v>
      </c>
      <c r="LB17" s="1079" t="s">
        <v>3991</v>
      </c>
      <c r="LC17" s="1078">
        <v>2.2000000000000002</v>
      </c>
      <c r="LD17" s="1079" t="s">
        <v>3991</v>
      </c>
      <c r="LE17" s="1078">
        <v>2.2000000000000002</v>
      </c>
      <c r="LF17" s="1079" t="s">
        <v>3991</v>
      </c>
      <c r="LG17" s="1078">
        <v>2.2000000000000002</v>
      </c>
      <c r="LH17" s="1079" t="s">
        <v>3991</v>
      </c>
      <c r="LI17" s="1078">
        <v>2.2000000000000002</v>
      </c>
      <c r="LJ17" s="1079" t="s">
        <v>3991</v>
      </c>
      <c r="LK17" s="1078">
        <v>2.2000000000000002</v>
      </c>
      <c r="LL17" s="1079" t="s">
        <v>3991</v>
      </c>
      <c r="LM17" s="1078">
        <v>2.2000000000000002</v>
      </c>
      <c r="LN17" s="1079" t="s">
        <v>3991</v>
      </c>
      <c r="LO17" s="1078">
        <v>2.2000000000000002</v>
      </c>
      <c r="LP17" s="1079" t="s">
        <v>3991</v>
      </c>
      <c r="LQ17" s="1078">
        <v>2.2000000000000002</v>
      </c>
      <c r="LR17" s="1079" t="s">
        <v>3991</v>
      </c>
      <c r="LS17" s="1078">
        <v>2.2000000000000002</v>
      </c>
      <c r="LT17" s="1079" t="s">
        <v>3991</v>
      </c>
      <c r="LU17" s="1078">
        <v>2.2000000000000002</v>
      </c>
      <c r="LV17" s="1079" t="s">
        <v>3991</v>
      </c>
      <c r="LW17" s="1078">
        <v>2.2000000000000002</v>
      </c>
      <c r="LX17" s="1079" t="s">
        <v>3991</v>
      </c>
      <c r="LY17" s="1078">
        <v>2.2000000000000002</v>
      </c>
      <c r="LZ17" s="1079" t="s">
        <v>3991</v>
      </c>
      <c r="MA17" s="1078">
        <v>2.2000000000000002</v>
      </c>
      <c r="MB17" s="1079" t="s">
        <v>3991</v>
      </c>
      <c r="MC17" s="1078">
        <v>2.2000000000000002</v>
      </c>
      <c r="MD17" s="1079" t="s">
        <v>3991</v>
      </c>
      <c r="ME17" s="1078">
        <v>2.2000000000000002</v>
      </c>
      <c r="MF17" s="1079" t="s">
        <v>3991</v>
      </c>
      <c r="MG17" s="1078">
        <v>2.2000000000000002</v>
      </c>
      <c r="MH17" s="1079" t="s">
        <v>3991</v>
      </c>
      <c r="MI17" s="1078">
        <v>2.2000000000000002</v>
      </c>
      <c r="MJ17" s="1079" t="s">
        <v>3991</v>
      </c>
      <c r="MK17" s="1078">
        <v>2.2000000000000002</v>
      </c>
      <c r="ML17" s="1079" t="s">
        <v>3991</v>
      </c>
      <c r="MM17" s="1078">
        <v>2.2000000000000002</v>
      </c>
      <c r="MN17" s="1079" t="s">
        <v>3991</v>
      </c>
      <c r="MO17" s="1078">
        <v>2.2000000000000002</v>
      </c>
      <c r="MP17" s="1079" t="s">
        <v>3991</v>
      </c>
      <c r="MQ17" s="1078">
        <v>2.2000000000000002</v>
      </c>
      <c r="MR17" s="1079" t="s">
        <v>3991</v>
      </c>
      <c r="MS17" s="1078">
        <v>2.2000000000000002</v>
      </c>
      <c r="MT17" s="1079" t="s">
        <v>3991</v>
      </c>
      <c r="MU17" s="1078">
        <v>2.2000000000000002</v>
      </c>
      <c r="MV17" s="1079" t="s">
        <v>3991</v>
      </c>
      <c r="MW17" s="1078">
        <v>2.2000000000000002</v>
      </c>
      <c r="MX17" s="1079" t="s">
        <v>3991</v>
      </c>
      <c r="MY17" s="1078">
        <v>2.2000000000000002</v>
      </c>
      <c r="MZ17" s="1079" t="s">
        <v>3991</v>
      </c>
      <c r="NA17" s="1078">
        <v>2.2000000000000002</v>
      </c>
      <c r="NB17" s="1079" t="s">
        <v>3991</v>
      </c>
      <c r="NC17" s="1078">
        <v>2.2000000000000002</v>
      </c>
      <c r="ND17" s="1079" t="s">
        <v>3991</v>
      </c>
      <c r="NE17" s="1078">
        <v>2.2000000000000002</v>
      </c>
      <c r="NF17" s="1079" t="s">
        <v>3991</v>
      </c>
      <c r="NG17" s="1078">
        <v>2.2000000000000002</v>
      </c>
      <c r="NH17" s="1079" t="s">
        <v>3991</v>
      </c>
      <c r="NI17" s="1078">
        <v>2.2000000000000002</v>
      </c>
      <c r="NJ17" s="1079" t="s">
        <v>3991</v>
      </c>
      <c r="NK17" s="1078">
        <v>2.2000000000000002</v>
      </c>
      <c r="NL17" s="1079" t="s">
        <v>3991</v>
      </c>
      <c r="NM17" s="1078">
        <v>2.2000000000000002</v>
      </c>
      <c r="NN17" s="1079" t="s">
        <v>3991</v>
      </c>
      <c r="NO17" s="1078">
        <v>2.2000000000000002</v>
      </c>
      <c r="NP17" s="1079" t="s">
        <v>3991</v>
      </c>
      <c r="NQ17" s="1078">
        <v>2.2000000000000002</v>
      </c>
      <c r="NR17" s="1079" t="s">
        <v>3991</v>
      </c>
      <c r="NS17" s="1078">
        <v>2.2000000000000002</v>
      </c>
      <c r="NT17" s="1079" t="s">
        <v>3991</v>
      </c>
      <c r="NU17" s="1078">
        <v>2.2000000000000002</v>
      </c>
      <c r="NV17" s="1079" t="s">
        <v>3991</v>
      </c>
      <c r="NW17" s="1078">
        <v>2.2000000000000002</v>
      </c>
      <c r="NX17" s="1079" t="s">
        <v>3991</v>
      </c>
      <c r="NY17" s="1078">
        <v>2.2000000000000002</v>
      </c>
      <c r="NZ17" s="1079" t="s">
        <v>3991</v>
      </c>
      <c r="OA17" s="1078">
        <v>2.2000000000000002</v>
      </c>
      <c r="OB17" s="1079" t="s">
        <v>3991</v>
      </c>
      <c r="OC17" s="1078">
        <v>2.2000000000000002</v>
      </c>
      <c r="OD17" s="1079" t="s">
        <v>3991</v>
      </c>
      <c r="OE17" s="1078">
        <v>2.2000000000000002</v>
      </c>
      <c r="OF17" s="1079" t="s">
        <v>3991</v>
      </c>
      <c r="OG17" s="1078">
        <v>2.2000000000000002</v>
      </c>
      <c r="OH17" s="1079" t="s">
        <v>3991</v>
      </c>
      <c r="OI17" s="1078">
        <v>2.2000000000000002</v>
      </c>
      <c r="OJ17" s="1079" t="s">
        <v>3991</v>
      </c>
      <c r="OK17" s="1078">
        <v>2.2000000000000002</v>
      </c>
      <c r="OL17" s="1079" t="s">
        <v>3991</v>
      </c>
      <c r="OM17" s="1078">
        <v>2.2000000000000002</v>
      </c>
      <c r="ON17" s="1079" t="s">
        <v>3991</v>
      </c>
      <c r="OO17" s="1078">
        <v>2.2000000000000002</v>
      </c>
      <c r="OP17" s="1079" t="s">
        <v>3991</v>
      </c>
      <c r="OQ17" s="1078">
        <v>2.2000000000000002</v>
      </c>
      <c r="OR17" s="1079" t="s">
        <v>3991</v>
      </c>
      <c r="OS17" s="1078">
        <v>2.2000000000000002</v>
      </c>
      <c r="OT17" s="1079" t="s">
        <v>3991</v>
      </c>
      <c r="OU17" s="1078">
        <v>2.2000000000000002</v>
      </c>
      <c r="OV17" s="1079" t="s">
        <v>3991</v>
      </c>
      <c r="OW17" s="1078">
        <v>2.2000000000000002</v>
      </c>
      <c r="OX17" s="1079" t="s">
        <v>3991</v>
      </c>
      <c r="OY17" s="1078">
        <v>2.2000000000000002</v>
      </c>
      <c r="OZ17" s="1079" t="s">
        <v>3991</v>
      </c>
      <c r="PA17" s="1078">
        <v>2.2000000000000002</v>
      </c>
      <c r="PB17" s="1079" t="s">
        <v>3991</v>
      </c>
      <c r="PC17" s="1078">
        <v>2.2000000000000002</v>
      </c>
      <c r="PD17" s="1079" t="s">
        <v>3991</v>
      </c>
      <c r="PE17" s="1078">
        <v>2.2000000000000002</v>
      </c>
      <c r="PF17" s="1079" t="s">
        <v>3991</v>
      </c>
      <c r="PG17" s="1078">
        <v>2.2000000000000002</v>
      </c>
      <c r="PH17" s="1079" t="s">
        <v>3991</v>
      </c>
      <c r="PI17" s="1078">
        <v>2.2000000000000002</v>
      </c>
      <c r="PJ17" s="1079" t="s">
        <v>3991</v>
      </c>
      <c r="PK17" s="1078">
        <v>2.2000000000000002</v>
      </c>
      <c r="PL17" s="1079" t="s">
        <v>3991</v>
      </c>
      <c r="PM17" s="1078">
        <v>2.2000000000000002</v>
      </c>
      <c r="PN17" s="1079" t="s">
        <v>3991</v>
      </c>
      <c r="PO17" s="1078">
        <v>2.2000000000000002</v>
      </c>
      <c r="PP17" s="1079" t="s">
        <v>3991</v>
      </c>
      <c r="PQ17" s="1078">
        <v>2.2000000000000002</v>
      </c>
      <c r="PR17" s="1079" t="s">
        <v>3991</v>
      </c>
      <c r="PS17" s="1078">
        <v>2.2000000000000002</v>
      </c>
      <c r="PT17" s="1079" t="s">
        <v>3991</v>
      </c>
      <c r="PU17" s="1078">
        <v>2.2000000000000002</v>
      </c>
      <c r="PV17" s="1079" t="s">
        <v>3991</v>
      </c>
      <c r="PW17" s="1078">
        <v>2.2000000000000002</v>
      </c>
      <c r="PX17" s="1079" t="s">
        <v>3991</v>
      </c>
      <c r="PY17" s="1078">
        <v>2.2000000000000002</v>
      </c>
      <c r="PZ17" s="1079" t="s">
        <v>3991</v>
      </c>
      <c r="QA17" s="1078">
        <v>2.2000000000000002</v>
      </c>
      <c r="QB17" s="1079" t="s">
        <v>3991</v>
      </c>
      <c r="QC17" s="1078">
        <v>2.2000000000000002</v>
      </c>
      <c r="QD17" s="1079" t="s">
        <v>3991</v>
      </c>
      <c r="QE17" s="1078">
        <v>2.2000000000000002</v>
      </c>
      <c r="QF17" s="1079" t="s">
        <v>3991</v>
      </c>
      <c r="QG17" s="1078">
        <v>2.2000000000000002</v>
      </c>
      <c r="QH17" s="1079" t="s">
        <v>3991</v>
      </c>
      <c r="QI17" s="1078">
        <v>2.2000000000000002</v>
      </c>
      <c r="QJ17" s="1079" t="s">
        <v>3991</v>
      </c>
      <c r="QK17" s="1078">
        <v>2.2000000000000002</v>
      </c>
      <c r="QL17" s="1079" t="s">
        <v>3991</v>
      </c>
      <c r="QM17" s="1078">
        <v>2.2000000000000002</v>
      </c>
      <c r="QN17" s="1079" t="s">
        <v>3991</v>
      </c>
      <c r="QO17" s="1078">
        <v>2.2000000000000002</v>
      </c>
      <c r="QP17" s="1079" t="s">
        <v>3991</v>
      </c>
      <c r="QQ17" s="1078">
        <v>2.2000000000000002</v>
      </c>
      <c r="QR17" s="1079" t="s">
        <v>3991</v>
      </c>
      <c r="QS17" s="1078">
        <v>2.2000000000000002</v>
      </c>
      <c r="QT17" s="1079" t="s">
        <v>3991</v>
      </c>
      <c r="QU17" s="1078">
        <v>2.2000000000000002</v>
      </c>
      <c r="QV17" s="1079" t="s">
        <v>3991</v>
      </c>
      <c r="QW17" s="1078">
        <v>2.2000000000000002</v>
      </c>
      <c r="QX17" s="1079" t="s">
        <v>3991</v>
      </c>
      <c r="QY17" s="1078">
        <v>2.2000000000000002</v>
      </c>
      <c r="QZ17" s="1079" t="s">
        <v>3991</v>
      </c>
      <c r="RA17" s="1078">
        <v>2.2000000000000002</v>
      </c>
      <c r="RB17" s="1079" t="s">
        <v>3991</v>
      </c>
      <c r="RC17" s="1078">
        <v>2.2000000000000002</v>
      </c>
      <c r="RD17" s="1079" t="s">
        <v>3991</v>
      </c>
      <c r="RE17" s="1078">
        <v>2.2000000000000002</v>
      </c>
      <c r="RF17" s="1079" t="s">
        <v>3991</v>
      </c>
      <c r="RG17" s="1078">
        <v>2.2000000000000002</v>
      </c>
      <c r="RH17" s="1079" t="s">
        <v>3991</v>
      </c>
      <c r="RI17" s="1078">
        <v>2.2000000000000002</v>
      </c>
      <c r="RJ17" s="1079" t="s">
        <v>3991</v>
      </c>
      <c r="RK17" s="1078">
        <v>2.2000000000000002</v>
      </c>
      <c r="RL17" s="1079" t="s">
        <v>3991</v>
      </c>
      <c r="RM17" s="1078">
        <v>2.2000000000000002</v>
      </c>
      <c r="RN17" s="1079" t="s">
        <v>3991</v>
      </c>
      <c r="RO17" s="1078">
        <v>2.2000000000000002</v>
      </c>
      <c r="RP17" s="1079" t="s">
        <v>3991</v>
      </c>
      <c r="RQ17" s="1078">
        <v>2.2000000000000002</v>
      </c>
      <c r="RR17" s="1079" t="s">
        <v>3991</v>
      </c>
      <c r="RS17" s="1078">
        <v>2.2000000000000002</v>
      </c>
      <c r="RT17" s="1079" t="s">
        <v>3991</v>
      </c>
      <c r="RU17" s="1078">
        <v>2.2000000000000002</v>
      </c>
      <c r="RV17" s="1079" t="s">
        <v>3991</v>
      </c>
      <c r="RW17" s="1078">
        <v>2.2000000000000002</v>
      </c>
      <c r="RX17" s="1079" t="s">
        <v>3991</v>
      </c>
      <c r="RY17" s="1078">
        <v>2.2000000000000002</v>
      </c>
      <c r="RZ17" s="1079" t="s">
        <v>3991</v>
      </c>
      <c r="SA17" s="1078">
        <v>2.2000000000000002</v>
      </c>
      <c r="SB17" s="1079" t="s">
        <v>3991</v>
      </c>
      <c r="SC17" s="1078">
        <v>2.2000000000000002</v>
      </c>
      <c r="SD17" s="1079" t="s">
        <v>3991</v>
      </c>
      <c r="SE17" s="1078">
        <v>2.2000000000000002</v>
      </c>
      <c r="SF17" s="1079" t="s">
        <v>3991</v>
      </c>
      <c r="SG17" s="1078">
        <v>2.2000000000000002</v>
      </c>
      <c r="SH17" s="1079" t="s">
        <v>3991</v>
      </c>
      <c r="SI17" s="1078">
        <v>2.2000000000000002</v>
      </c>
      <c r="SJ17" s="1079" t="s">
        <v>3991</v>
      </c>
      <c r="SK17" s="1078">
        <v>2.2000000000000002</v>
      </c>
      <c r="SL17" s="1079" t="s">
        <v>3991</v>
      </c>
      <c r="SM17" s="1078">
        <v>2.2000000000000002</v>
      </c>
      <c r="SN17" s="1079" t="s">
        <v>3991</v>
      </c>
      <c r="SO17" s="1078">
        <v>2.2000000000000002</v>
      </c>
      <c r="SP17" s="1079" t="s">
        <v>3991</v>
      </c>
      <c r="SQ17" s="1078">
        <v>2.2000000000000002</v>
      </c>
      <c r="SR17" s="1079" t="s">
        <v>3991</v>
      </c>
      <c r="SS17" s="1078">
        <v>2.2000000000000002</v>
      </c>
      <c r="ST17" s="1079" t="s">
        <v>3991</v>
      </c>
      <c r="SU17" s="1078">
        <v>2.2000000000000002</v>
      </c>
      <c r="SV17" s="1079" t="s">
        <v>3991</v>
      </c>
      <c r="SW17" s="1078">
        <v>2.2000000000000002</v>
      </c>
      <c r="SX17" s="1079" t="s">
        <v>3991</v>
      </c>
      <c r="SY17" s="1078">
        <v>2.2000000000000002</v>
      </c>
      <c r="SZ17" s="1079" t="s">
        <v>3991</v>
      </c>
      <c r="TA17" s="1078">
        <v>2.2000000000000002</v>
      </c>
      <c r="TB17" s="1079" t="s">
        <v>3991</v>
      </c>
      <c r="TC17" s="1078">
        <v>2.2000000000000002</v>
      </c>
      <c r="TD17" s="1079" t="s">
        <v>3991</v>
      </c>
      <c r="TE17" s="1078">
        <v>2.2000000000000002</v>
      </c>
      <c r="TF17" s="1079" t="s">
        <v>3991</v>
      </c>
      <c r="TG17" s="1078">
        <v>2.2000000000000002</v>
      </c>
      <c r="TH17" s="1079" t="s">
        <v>3991</v>
      </c>
      <c r="TI17" s="1078">
        <v>2.2000000000000002</v>
      </c>
      <c r="TJ17" s="1079" t="s">
        <v>3991</v>
      </c>
      <c r="TK17" s="1078">
        <v>2.2000000000000002</v>
      </c>
      <c r="TL17" s="1079" t="s">
        <v>3991</v>
      </c>
      <c r="TM17" s="1078">
        <v>2.2000000000000002</v>
      </c>
      <c r="TN17" s="1079" t="s">
        <v>3991</v>
      </c>
      <c r="TO17" s="1078">
        <v>2.2000000000000002</v>
      </c>
      <c r="TP17" s="1079" t="s">
        <v>3991</v>
      </c>
      <c r="TQ17" s="1078">
        <v>2.2000000000000002</v>
      </c>
      <c r="TR17" s="1079" t="s">
        <v>3991</v>
      </c>
      <c r="TS17" s="1078">
        <v>2.2000000000000002</v>
      </c>
      <c r="TT17" s="1079" t="s">
        <v>3991</v>
      </c>
      <c r="TU17" s="1078">
        <v>2.2000000000000002</v>
      </c>
      <c r="TV17" s="1079" t="s">
        <v>3991</v>
      </c>
      <c r="TW17" s="1078">
        <v>2.2000000000000002</v>
      </c>
      <c r="TX17" s="1079" t="s">
        <v>3991</v>
      </c>
      <c r="TY17" s="1078">
        <v>2.2000000000000002</v>
      </c>
      <c r="TZ17" s="1079" t="s">
        <v>3991</v>
      </c>
      <c r="UA17" s="1078">
        <v>2.2000000000000002</v>
      </c>
      <c r="UB17" s="1079" t="s">
        <v>3991</v>
      </c>
      <c r="UC17" s="1078">
        <v>2.2000000000000002</v>
      </c>
      <c r="UD17" s="1079" t="s">
        <v>3991</v>
      </c>
      <c r="UE17" s="1078">
        <v>2.2000000000000002</v>
      </c>
      <c r="UF17" s="1079" t="s">
        <v>3991</v>
      </c>
      <c r="UG17" s="1078">
        <v>2.2000000000000002</v>
      </c>
      <c r="UH17" s="1079" t="s">
        <v>3991</v>
      </c>
      <c r="UI17" s="1078">
        <v>2.2000000000000002</v>
      </c>
      <c r="UJ17" s="1079" t="s">
        <v>3991</v>
      </c>
      <c r="UK17" s="1078">
        <v>2.2000000000000002</v>
      </c>
      <c r="UL17" s="1079" t="s">
        <v>3991</v>
      </c>
      <c r="UM17" s="1078">
        <v>2.2000000000000002</v>
      </c>
      <c r="UN17" s="1079" t="s">
        <v>3991</v>
      </c>
      <c r="UO17" s="1078">
        <v>2.2000000000000002</v>
      </c>
      <c r="UP17" s="1079" t="s">
        <v>3991</v>
      </c>
      <c r="UQ17" s="1078">
        <v>2.2000000000000002</v>
      </c>
      <c r="UR17" s="1079" t="s">
        <v>3991</v>
      </c>
      <c r="US17" s="1078">
        <v>2.2000000000000002</v>
      </c>
      <c r="UT17" s="1079" t="s">
        <v>3991</v>
      </c>
      <c r="UU17" s="1078">
        <v>2.2000000000000002</v>
      </c>
      <c r="UV17" s="1079" t="s">
        <v>3991</v>
      </c>
      <c r="UW17" s="1078">
        <v>2.2000000000000002</v>
      </c>
      <c r="UX17" s="1079" t="s">
        <v>3991</v>
      </c>
      <c r="UY17" s="1078">
        <v>2.2000000000000002</v>
      </c>
      <c r="UZ17" s="1079" t="s">
        <v>3991</v>
      </c>
      <c r="VA17" s="1078">
        <v>2.2000000000000002</v>
      </c>
      <c r="VB17" s="1079" t="s">
        <v>3991</v>
      </c>
      <c r="VC17" s="1078">
        <v>2.2000000000000002</v>
      </c>
      <c r="VD17" s="1079" t="s">
        <v>3991</v>
      </c>
      <c r="VE17" s="1078">
        <v>2.2000000000000002</v>
      </c>
      <c r="VF17" s="1079" t="s">
        <v>3991</v>
      </c>
      <c r="VG17" s="1078">
        <v>2.2000000000000002</v>
      </c>
      <c r="VH17" s="1079" t="s">
        <v>3991</v>
      </c>
      <c r="VI17" s="1078">
        <v>2.2000000000000002</v>
      </c>
      <c r="VJ17" s="1079" t="s">
        <v>3991</v>
      </c>
      <c r="VK17" s="1078">
        <v>2.2000000000000002</v>
      </c>
      <c r="VL17" s="1079" t="s">
        <v>3991</v>
      </c>
      <c r="VM17" s="1078">
        <v>2.2000000000000002</v>
      </c>
      <c r="VN17" s="1079" t="s">
        <v>3991</v>
      </c>
      <c r="VO17" s="1078">
        <v>2.2000000000000002</v>
      </c>
      <c r="VP17" s="1079" t="s">
        <v>3991</v>
      </c>
      <c r="VQ17" s="1078">
        <v>2.2000000000000002</v>
      </c>
      <c r="VR17" s="1079" t="s">
        <v>3991</v>
      </c>
      <c r="VS17" s="1078">
        <v>2.2000000000000002</v>
      </c>
      <c r="VT17" s="1079" t="s">
        <v>3991</v>
      </c>
      <c r="VU17" s="1078">
        <v>2.2000000000000002</v>
      </c>
      <c r="VV17" s="1079" t="s">
        <v>3991</v>
      </c>
      <c r="VW17" s="1078">
        <v>2.2000000000000002</v>
      </c>
      <c r="VX17" s="1079" t="s">
        <v>3991</v>
      </c>
      <c r="VY17" s="1078">
        <v>2.2000000000000002</v>
      </c>
      <c r="VZ17" s="1079" t="s">
        <v>3991</v>
      </c>
      <c r="WA17" s="1078">
        <v>2.2000000000000002</v>
      </c>
      <c r="WB17" s="1079" t="s">
        <v>3991</v>
      </c>
      <c r="WC17" s="1078">
        <v>2.2000000000000002</v>
      </c>
      <c r="WD17" s="1079" t="s">
        <v>3991</v>
      </c>
      <c r="WE17" s="1078">
        <v>2.2000000000000002</v>
      </c>
      <c r="WF17" s="1079" t="s">
        <v>3991</v>
      </c>
      <c r="WG17" s="1078">
        <v>2.2000000000000002</v>
      </c>
      <c r="WH17" s="1079" t="s">
        <v>3991</v>
      </c>
      <c r="WI17" s="1078">
        <v>2.2000000000000002</v>
      </c>
      <c r="WJ17" s="1079" t="s">
        <v>3991</v>
      </c>
      <c r="WK17" s="1078">
        <v>2.2000000000000002</v>
      </c>
      <c r="WL17" s="1079" t="s">
        <v>3991</v>
      </c>
      <c r="WM17" s="1078">
        <v>2.2000000000000002</v>
      </c>
      <c r="WN17" s="1079" t="s">
        <v>3991</v>
      </c>
      <c r="WO17" s="1078">
        <v>2.2000000000000002</v>
      </c>
      <c r="WP17" s="1079" t="s">
        <v>3991</v>
      </c>
      <c r="WQ17" s="1078">
        <v>2.2000000000000002</v>
      </c>
      <c r="WR17" s="1079" t="s">
        <v>3991</v>
      </c>
      <c r="WS17" s="1078">
        <v>2.2000000000000002</v>
      </c>
      <c r="WT17" s="1079" t="s">
        <v>3991</v>
      </c>
      <c r="WU17" s="1078">
        <v>2.2000000000000002</v>
      </c>
      <c r="WV17" s="1079" t="s">
        <v>3991</v>
      </c>
      <c r="WW17" s="1078">
        <v>2.2000000000000002</v>
      </c>
      <c r="WX17" s="1079" t="s">
        <v>3991</v>
      </c>
      <c r="WY17" s="1078">
        <v>2.2000000000000002</v>
      </c>
      <c r="WZ17" s="1079" t="s">
        <v>3991</v>
      </c>
      <c r="XA17" s="1078">
        <v>2.2000000000000002</v>
      </c>
      <c r="XB17" s="1079" t="s">
        <v>3991</v>
      </c>
      <c r="XC17" s="1078">
        <v>2.2000000000000002</v>
      </c>
      <c r="XD17" s="1079" t="s">
        <v>3991</v>
      </c>
      <c r="XE17" s="1078">
        <v>2.2000000000000002</v>
      </c>
      <c r="XF17" s="1079" t="s">
        <v>3991</v>
      </c>
      <c r="XG17" s="1078">
        <v>2.2000000000000002</v>
      </c>
      <c r="XH17" s="1079" t="s">
        <v>3991</v>
      </c>
      <c r="XI17" s="1078">
        <v>2.2000000000000002</v>
      </c>
      <c r="XJ17" s="1079" t="s">
        <v>3991</v>
      </c>
      <c r="XK17" s="1078">
        <v>2.2000000000000002</v>
      </c>
      <c r="XL17" s="1079" t="s">
        <v>3991</v>
      </c>
      <c r="XM17" s="1078">
        <v>2.2000000000000002</v>
      </c>
      <c r="XN17" s="1079" t="s">
        <v>3991</v>
      </c>
      <c r="XO17" s="1078">
        <v>2.2000000000000002</v>
      </c>
      <c r="XP17" s="1079" t="s">
        <v>3991</v>
      </c>
      <c r="XQ17" s="1078">
        <v>2.2000000000000002</v>
      </c>
      <c r="XR17" s="1079" t="s">
        <v>3991</v>
      </c>
      <c r="XS17" s="1078">
        <v>2.2000000000000002</v>
      </c>
      <c r="XT17" s="1079" t="s">
        <v>3991</v>
      </c>
      <c r="XU17" s="1078">
        <v>2.2000000000000002</v>
      </c>
      <c r="XV17" s="1079" t="s">
        <v>3991</v>
      </c>
      <c r="XW17" s="1078">
        <v>2.2000000000000002</v>
      </c>
      <c r="XX17" s="1079" t="s">
        <v>3991</v>
      </c>
      <c r="XY17" s="1078">
        <v>2.2000000000000002</v>
      </c>
      <c r="XZ17" s="1079" t="s">
        <v>3991</v>
      </c>
      <c r="YA17" s="1078">
        <v>2.2000000000000002</v>
      </c>
      <c r="YB17" s="1079" t="s">
        <v>3991</v>
      </c>
      <c r="YC17" s="1078">
        <v>2.2000000000000002</v>
      </c>
      <c r="YD17" s="1079" t="s">
        <v>3991</v>
      </c>
      <c r="YE17" s="1078">
        <v>2.2000000000000002</v>
      </c>
      <c r="YF17" s="1079" t="s">
        <v>3991</v>
      </c>
      <c r="YG17" s="1078">
        <v>2.2000000000000002</v>
      </c>
      <c r="YH17" s="1079" t="s">
        <v>3991</v>
      </c>
      <c r="YI17" s="1078">
        <v>2.2000000000000002</v>
      </c>
      <c r="YJ17" s="1079" t="s">
        <v>3991</v>
      </c>
      <c r="YK17" s="1078">
        <v>2.2000000000000002</v>
      </c>
      <c r="YL17" s="1079" t="s">
        <v>3991</v>
      </c>
      <c r="YM17" s="1078">
        <v>2.2000000000000002</v>
      </c>
      <c r="YN17" s="1079" t="s">
        <v>3991</v>
      </c>
      <c r="YO17" s="1078">
        <v>2.2000000000000002</v>
      </c>
      <c r="YP17" s="1079" t="s">
        <v>3991</v>
      </c>
      <c r="YQ17" s="1078">
        <v>2.2000000000000002</v>
      </c>
      <c r="YR17" s="1079" t="s">
        <v>3991</v>
      </c>
      <c r="YS17" s="1078">
        <v>2.2000000000000002</v>
      </c>
      <c r="YT17" s="1079" t="s">
        <v>3991</v>
      </c>
      <c r="YU17" s="1078">
        <v>2.2000000000000002</v>
      </c>
      <c r="YV17" s="1079" t="s">
        <v>3991</v>
      </c>
      <c r="YW17" s="1078">
        <v>2.2000000000000002</v>
      </c>
      <c r="YX17" s="1079" t="s">
        <v>3991</v>
      </c>
      <c r="YY17" s="1078">
        <v>2.2000000000000002</v>
      </c>
      <c r="YZ17" s="1079" t="s">
        <v>3991</v>
      </c>
      <c r="ZA17" s="1078">
        <v>2.2000000000000002</v>
      </c>
      <c r="ZB17" s="1079" t="s">
        <v>3991</v>
      </c>
      <c r="ZC17" s="1078">
        <v>2.2000000000000002</v>
      </c>
      <c r="ZD17" s="1079" t="s">
        <v>3991</v>
      </c>
      <c r="ZE17" s="1078">
        <v>2.2000000000000002</v>
      </c>
      <c r="ZF17" s="1079" t="s">
        <v>3991</v>
      </c>
      <c r="ZG17" s="1078">
        <v>2.2000000000000002</v>
      </c>
      <c r="ZH17" s="1079" t="s">
        <v>3991</v>
      </c>
      <c r="ZI17" s="1078">
        <v>2.2000000000000002</v>
      </c>
      <c r="ZJ17" s="1079" t="s">
        <v>3991</v>
      </c>
      <c r="ZK17" s="1078">
        <v>2.2000000000000002</v>
      </c>
      <c r="ZL17" s="1079" t="s">
        <v>3991</v>
      </c>
      <c r="ZM17" s="1078">
        <v>2.2000000000000002</v>
      </c>
      <c r="ZN17" s="1079" t="s">
        <v>3991</v>
      </c>
      <c r="ZO17" s="1078">
        <v>2.2000000000000002</v>
      </c>
      <c r="ZP17" s="1079" t="s">
        <v>3991</v>
      </c>
      <c r="ZQ17" s="1078">
        <v>2.2000000000000002</v>
      </c>
      <c r="ZR17" s="1079" t="s">
        <v>3991</v>
      </c>
      <c r="ZS17" s="1078">
        <v>2.2000000000000002</v>
      </c>
      <c r="ZT17" s="1079" t="s">
        <v>3991</v>
      </c>
      <c r="ZU17" s="1078">
        <v>2.2000000000000002</v>
      </c>
      <c r="ZV17" s="1079" t="s">
        <v>3991</v>
      </c>
      <c r="ZW17" s="1078">
        <v>2.2000000000000002</v>
      </c>
      <c r="ZX17" s="1079" t="s">
        <v>3991</v>
      </c>
      <c r="ZY17" s="1078">
        <v>2.2000000000000002</v>
      </c>
      <c r="ZZ17" s="1079" t="s">
        <v>3991</v>
      </c>
      <c r="AAA17" s="1078">
        <v>2.2000000000000002</v>
      </c>
      <c r="AAB17" s="1079" t="s">
        <v>3991</v>
      </c>
      <c r="AAC17" s="1078">
        <v>2.2000000000000002</v>
      </c>
      <c r="AAD17" s="1079" t="s">
        <v>3991</v>
      </c>
      <c r="AAE17" s="1078">
        <v>2.2000000000000002</v>
      </c>
      <c r="AAF17" s="1079" t="s">
        <v>3991</v>
      </c>
      <c r="AAG17" s="1078">
        <v>2.2000000000000002</v>
      </c>
      <c r="AAH17" s="1079" t="s">
        <v>3991</v>
      </c>
      <c r="AAI17" s="1078">
        <v>2.2000000000000002</v>
      </c>
      <c r="AAJ17" s="1079" t="s">
        <v>3991</v>
      </c>
      <c r="AAK17" s="1078">
        <v>2.2000000000000002</v>
      </c>
      <c r="AAL17" s="1079" t="s">
        <v>3991</v>
      </c>
      <c r="AAM17" s="1078">
        <v>2.2000000000000002</v>
      </c>
      <c r="AAN17" s="1079" t="s">
        <v>3991</v>
      </c>
      <c r="AAO17" s="1078">
        <v>2.2000000000000002</v>
      </c>
      <c r="AAP17" s="1079" t="s">
        <v>3991</v>
      </c>
      <c r="AAQ17" s="1078">
        <v>2.2000000000000002</v>
      </c>
      <c r="AAR17" s="1079" t="s">
        <v>3991</v>
      </c>
      <c r="AAS17" s="1078">
        <v>2.2000000000000002</v>
      </c>
      <c r="AAT17" s="1079" t="s">
        <v>3991</v>
      </c>
      <c r="AAU17" s="1078">
        <v>2.2000000000000002</v>
      </c>
      <c r="AAV17" s="1079" t="s">
        <v>3991</v>
      </c>
      <c r="AAW17" s="1078">
        <v>2.2000000000000002</v>
      </c>
      <c r="AAX17" s="1079" t="s">
        <v>3991</v>
      </c>
      <c r="AAY17" s="1078">
        <v>2.2000000000000002</v>
      </c>
      <c r="AAZ17" s="1079" t="s">
        <v>3991</v>
      </c>
      <c r="ABA17" s="1078">
        <v>2.2000000000000002</v>
      </c>
      <c r="ABB17" s="1079" t="s">
        <v>3991</v>
      </c>
      <c r="ABC17" s="1078">
        <v>2.2000000000000002</v>
      </c>
      <c r="ABD17" s="1079" t="s">
        <v>3991</v>
      </c>
      <c r="ABE17" s="1078">
        <v>2.2000000000000002</v>
      </c>
      <c r="ABF17" s="1079" t="s">
        <v>3991</v>
      </c>
      <c r="ABG17" s="1078">
        <v>2.2000000000000002</v>
      </c>
      <c r="ABH17" s="1079" t="s">
        <v>3991</v>
      </c>
      <c r="ABI17" s="1078">
        <v>2.2000000000000002</v>
      </c>
      <c r="ABJ17" s="1079" t="s">
        <v>3991</v>
      </c>
      <c r="ABK17" s="1078">
        <v>2.2000000000000002</v>
      </c>
      <c r="ABL17" s="1079" t="s">
        <v>3991</v>
      </c>
      <c r="ABM17" s="1078">
        <v>2.2000000000000002</v>
      </c>
      <c r="ABN17" s="1079" t="s">
        <v>3991</v>
      </c>
      <c r="ABO17" s="1078">
        <v>2.2000000000000002</v>
      </c>
      <c r="ABP17" s="1079" t="s">
        <v>3991</v>
      </c>
      <c r="ABQ17" s="1078">
        <v>2.2000000000000002</v>
      </c>
      <c r="ABR17" s="1079" t="s">
        <v>3991</v>
      </c>
      <c r="ABS17" s="1078">
        <v>2.2000000000000002</v>
      </c>
      <c r="ABT17" s="1079" t="s">
        <v>3991</v>
      </c>
      <c r="ABU17" s="1078">
        <v>2.2000000000000002</v>
      </c>
      <c r="ABV17" s="1079" t="s">
        <v>3991</v>
      </c>
      <c r="ABW17" s="1078">
        <v>2.2000000000000002</v>
      </c>
      <c r="ABX17" s="1079" t="s">
        <v>3991</v>
      </c>
      <c r="ABY17" s="1078">
        <v>2.2000000000000002</v>
      </c>
      <c r="ABZ17" s="1079" t="s">
        <v>3991</v>
      </c>
      <c r="ACA17" s="1078">
        <v>2.2000000000000002</v>
      </c>
      <c r="ACB17" s="1079" t="s">
        <v>3991</v>
      </c>
      <c r="ACC17" s="1078">
        <v>2.2000000000000002</v>
      </c>
      <c r="ACD17" s="1079" t="s">
        <v>3991</v>
      </c>
      <c r="ACE17" s="1078">
        <v>2.2000000000000002</v>
      </c>
      <c r="ACF17" s="1079" t="s">
        <v>3991</v>
      </c>
      <c r="ACG17" s="1078">
        <v>2.2000000000000002</v>
      </c>
      <c r="ACH17" s="1079" t="s">
        <v>3991</v>
      </c>
      <c r="ACI17" s="1078">
        <v>2.2000000000000002</v>
      </c>
      <c r="ACJ17" s="1079" t="s">
        <v>3991</v>
      </c>
      <c r="ACK17" s="1078">
        <v>2.2000000000000002</v>
      </c>
      <c r="ACL17" s="1079" t="s">
        <v>3991</v>
      </c>
      <c r="ACM17" s="1078">
        <v>2.2000000000000002</v>
      </c>
      <c r="ACN17" s="1079" t="s">
        <v>3991</v>
      </c>
      <c r="ACO17" s="1078">
        <v>2.2000000000000002</v>
      </c>
      <c r="ACP17" s="1079" t="s">
        <v>3991</v>
      </c>
      <c r="ACQ17" s="1078">
        <v>2.2000000000000002</v>
      </c>
      <c r="ACR17" s="1079" t="s">
        <v>3991</v>
      </c>
      <c r="ACS17" s="1078">
        <v>2.2000000000000002</v>
      </c>
      <c r="ACT17" s="1079" t="s">
        <v>3991</v>
      </c>
      <c r="ACU17" s="1078">
        <v>2.2000000000000002</v>
      </c>
      <c r="ACV17" s="1079" t="s">
        <v>3991</v>
      </c>
      <c r="ACW17" s="1078">
        <v>2.2000000000000002</v>
      </c>
      <c r="ACX17" s="1079" t="s">
        <v>3991</v>
      </c>
      <c r="ACY17" s="1078">
        <v>2.2000000000000002</v>
      </c>
      <c r="ACZ17" s="1079" t="s">
        <v>3991</v>
      </c>
      <c r="ADA17" s="1078">
        <v>2.2000000000000002</v>
      </c>
      <c r="ADB17" s="1079" t="s">
        <v>3991</v>
      </c>
      <c r="ADC17" s="1078">
        <v>2.2000000000000002</v>
      </c>
      <c r="ADD17" s="1079" t="s">
        <v>3991</v>
      </c>
      <c r="ADE17" s="1078">
        <v>2.2000000000000002</v>
      </c>
      <c r="ADF17" s="1079" t="s">
        <v>3991</v>
      </c>
      <c r="ADG17" s="1078">
        <v>2.2000000000000002</v>
      </c>
      <c r="ADH17" s="1079" t="s">
        <v>3991</v>
      </c>
      <c r="ADI17" s="1078">
        <v>2.2000000000000002</v>
      </c>
      <c r="ADJ17" s="1079" t="s">
        <v>3991</v>
      </c>
      <c r="ADK17" s="1078">
        <v>2.2000000000000002</v>
      </c>
      <c r="ADL17" s="1079" t="s">
        <v>3991</v>
      </c>
      <c r="ADM17" s="1078">
        <v>2.2000000000000002</v>
      </c>
      <c r="ADN17" s="1079" t="s">
        <v>3991</v>
      </c>
      <c r="ADO17" s="1078">
        <v>2.2000000000000002</v>
      </c>
      <c r="ADP17" s="1079" t="s">
        <v>3991</v>
      </c>
      <c r="ADQ17" s="1078">
        <v>2.2000000000000002</v>
      </c>
      <c r="ADR17" s="1079" t="s">
        <v>3991</v>
      </c>
      <c r="ADS17" s="1078">
        <v>2.2000000000000002</v>
      </c>
      <c r="ADT17" s="1079" t="s">
        <v>3991</v>
      </c>
      <c r="ADU17" s="1078">
        <v>2.2000000000000002</v>
      </c>
      <c r="ADV17" s="1079" t="s">
        <v>3991</v>
      </c>
      <c r="ADW17" s="1078">
        <v>2.2000000000000002</v>
      </c>
      <c r="ADX17" s="1079" t="s">
        <v>3991</v>
      </c>
      <c r="ADY17" s="1078">
        <v>2.2000000000000002</v>
      </c>
      <c r="ADZ17" s="1079" t="s">
        <v>3991</v>
      </c>
      <c r="AEA17" s="1078">
        <v>2.2000000000000002</v>
      </c>
      <c r="AEB17" s="1079" t="s">
        <v>3991</v>
      </c>
      <c r="AEC17" s="1078">
        <v>2.2000000000000002</v>
      </c>
      <c r="AED17" s="1079" t="s">
        <v>3991</v>
      </c>
      <c r="AEE17" s="1078">
        <v>2.2000000000000002</v>
      </c>
      <c r="AEF17" s="1079" t="s">
        <v>3991</v>
      </c>
      <c r="AEG17" s="1078">
        <v>2.2000000000000002</v>
      </c>
      <c r="AEH17" s="1079" t="s">
        <v>3991</v>
      </c>
      <c r="AEI17" s="1078">
        <v>2.2000000000000002</v>
      </c>
      <c r="AEJ17" s="1079" t="s">
        <v>3991</v>
      </c>
      <c r="AEK17" s="1078">
        <v>2.2000000000000002</v>
      </c>
      <c r="AEL17" s="1079" t="s">
        <v>3991</v>
      </c>
      <c r="AEM17" s="1078">
        <v>2.2000000000000002</v>
      </c>
      <c r="AEN17" s="1079" t="s">
        <v>3991</v>
      </c>
      <c r="AEO17" s="1078">
        <v>2.2000000000000002</v>
      </c>
      <c r="AEP17" s="1079" t="s">
        <v>3991</v>
      </c>
      <c r="AEQ17" s="1078">
        <v>2.2000000000000002</v>
      </c>
      <c r="AER17" s="1079" t="s">
        <v>3991</v>
      </c>
      <c r="AES17" s="1078">
        <v>2.2000000000000002</v>
      </c>
      <c r="AET17" s="1079" t="s">
        <v>3991</v>
      </c>
      <c r="AEU17" s="1078">
        <v>2.2000000000000002</v>
      </c>
      <c r="AEV17" s="1079" t="s">
        <v>3991</v>
      </c>
      <c r="AEW17" s="1078">
        <v>2.2000000000000002</v>
      </c>
      <c r="AEX17" s="1079" t="s">
        <v>3991</v>
      </c>
      <c r="AEY17" s="1078">
        <v>2.2000000000000002</v>
      </c>
      <c r="AEZ17" s="1079" t="s">
        <v>3991</v>
      </c>
      <c r="AFA17" s="1078">
        <v>2.2000000000000002</v>
      </c>
      <c r="AFB17" s="1079" t="s">
        <v>3991</v>
      </c>
      <c r="AFC17" s="1078">
        <v>2.2000000000000002</v>
      </c>
      <c r="AFD17" s="1079" t="s">
        <v>3991</v>
      </c>
      <c r="AFE17" s="1078">
        <v>2.2000000000000002</v>
      </c>
      <c r="AFF17" s="1079" t="s">
        <v>3991</v>
      </c>
      <c r="AFG17" s="1078">
        <v>2.2000000000000002</v>
      </c>
      <c r="AFH17" s="1079" t="s">
        <v>3991</v>
      </c>
      <c r="AFI17" s="1078">
        <v>2.2000000000000002</v>
      </c>
      <c r="AFJ17" s="1079" t="s">
        <v>3991</v>
      </c>
      <c r="AFK17" s="1078">
        <v>2.2000000000000002</v>
      </c>
      <c r="AFL17" s="1079" t="s">
        <v>3991</v>
      </c>
      <c r="AFM17" s="1078">
        <v>2.2000000000000002</v>
      </c>
      <c r="AFN17" s="1079" t="s">
        <v>3991</v>
      </c>
      <c r="AFO17" s="1078">
        <v>2.2000000000000002</v>
      </c>
      <c r="AFP17" s="1079" t="s">
        <v>3991</v>
      </c>
      <c r="AFQ17" s="1078">
        <v>2.2000000000000002</v>
      </c>
      <c r="AFR17" s="1079" t="s">
        <v>3991</v>
      </c>
      <c r="AFS17" s="1078">
        <v>2.2000000000000002</v>
      </c>
      <c r="AFT17" s="1079" t="s">
        <v>3991</v>
      </c>
      <c r="AFU17" s="1078">
        <v>2.2000000000000002</v>
      </c>
      <c r="AFV17" s="1079" t="s">
        <v>3991</v>
      </c>
      <c r="AFW17" s="1078">
        <v>2.2000000000000002</v>
      </c>
      <c r="AFX17" s="1079" t="s">
        <v>3991</v>
      </c>
      <c r="AFY17" s="1078">
        <v>2.2000000000000002</v>
      </c>
      <c r="AFZ17" s="1079" t="s">
        <v>3991</v>
      </c>
      <c r="AGA17" s="1078">
        <v>2.2000000000000002</v>
      </c>
      <c r="AGB17" s="1079" t="s">
        <v>3991</v>
      </c>
      <c r="AGC17" s="1078">
        <v>2.2000000000000002</v>
      </c>
      <c r="AGD17" s="1079" t="s">
        <v>3991</v>
      </c>
      <c r="AGE17" s="1078">
        <v>2.2000000000000002</v>
      </c>
      <c r="AGF17" s="1079" t="s">
        <v>3991</v>
      </c>
      <c r="AGG17" s="1078">
        <v>2.2000000000000002</v>
      </c>
      <c r="AGH17" s="1079" t="s">
        <v>3991</v>
      </c>
      <c r="AGI17" s="1078">
        <v>2.2000000000000002</v>
      </c>
      <c r="AGJ17" s="1079" t="s">
        <v>3991</v>
      </c>
      <c r="AGK17" s="1078">
        <v>2.2000000000000002</v>
      </c>
      <c r="AGL17" s="1079" t="s">
        <v>3991</v>
      </c>
      <c r="AGM17" s="1078">
        <v>2.2000000000000002</v>
      </c>
      <c r="AGN17" s="1079" t="s">
        <v>3991</v>
      </c>
      <c r="AGO17" s="1078">
        <v>2.2000000000000002</v>
      </c>
      <c r="AGP17" s="1079" t="s">
        <v>3991</v>
      </c>
      <c r="AGQ17" s="1078">
        <v>2.2000000000000002</v>
      </c>
      <c r="AGR17" s="1079" t="s">
        <v>3991</v>
      </c>
      <c r="AGS17" s="1078">
        <v>2.2000000000000002</v>
      </c>
      <c r="AGT17" s="1079" t="s">
        <v>3991</v>
      </c>
      <c r="AGU17" s="1078">
        <v>2.2000000000000002</v>
      </c>
      <c r="AGV17" s="1079" t="s">
        <v>3991</v>
      </c>
      <c r="AGW17" s="1078">
        <v>2.2000000000000002</v>
      </c>
      <c r="AGX17" s="1079" t="s">
        <v>3991</v>
      </c>
      <c r="AGY17" s="1078">
        <v>2.2000000000000002</v>
      </c>
      <c r="AGZ17" s="1079" t="s">
        <v>3991</v>
      </c>
      <c r="AHA17" s="1078">
        <v>2.2000000000000002</v>
      </c>
      <c r="AHB17" s="1079" t="s">
        <v>3991</v>
      </c>
      <c r="AHC17" s="1078">
        <v>2.2000000000000002</v>
      </c>
      <c r="AHD17" s="1079" t="s">
        <v>3991</v>
      </c>
      <c r="AHE17" s="1078">
        <v>2.2000000000000002</v>
      </c>
      <c r="AHF17" s="1079" t="s">
        <v>3991</v>
      </c>
      <c r="AHG17" s="1078">
        <v>2.2000000000000002</v>
      </c>
      <c r="AHH17" s="1079" t="s">
        <v>3991</v>
      </c>
      <c r="AHI17" s="1078">
        <v>2.2000000000000002</v>
      </c>
      <c r="AHJ17" s="1079" t="s">
        <v>3991</v>
      </c>
      <c r="AHK17" s="1078">
        <v>2.2000000000000002</v>
      </c>
      <c r="AHL17" s="1079" t="s">
        <v>3991</v>
      </c>
      <c r="AHM17" s="1078">
        <v>2.2000000000000002</v>
      </c>
      <c r="AHN17" s="1079" t="s">
        <v>3991</v>
      </c>
      <c r="AHO17" s="1078">
        <v>2.2000000000000002</v>
      </c>
      <c r="AHP17" s="1079" t="s">
        <v>3991</v>
      </c>
      <c r="AHQ17" s="1078">
        <v>2.2000000000000002</v>
      </c>
      <c r="AHR17" s="1079" t="s">
        <v>3991</v>
      </c>
      <c r="AHS17" s="1078">
        <v>2.2000000000000002</v>
      </c>
      <c r="AHT17" s="1079" t="s">
        <v>3991</v>
      </c>
      <c r="AHU17" s="1078">
        <v>2.2000000000000002</v>
      </c>
      <c r="AHV17" s="1079" t="s">
        <v>3991</v>
      </c>
      <c r="AHW17" s="1078">
        <v>2.2000000000000002</v>
      </c>
      <c r="AHX17" s="1079" t="s">
        <v>3991</v>
      </c>
      <c r="AHY17" s="1078">
        <v>2.2000000000000002</v>
      </c>
      <c r="AHZ17" s="1079" t="s">
        <v>3991</v>
      </c>
      <c r="AIA17" s="1078">
        <v>2.2000000000000002</v>
      </c>
      <c r="AIB17" s="1079" t="s">
        <v>3991</v>
      </c>
      <c r="AIC17" s="1078">
        <v>2.2000000000000002</v>
      </c>
      <c r="AID17" s="1079" t="s">
        <v>3991</v>
      </c>
      <c r="AIE17" s="1078">
        <v>2.2000000000000002</v>
      </c>
      <c r="AIF17" s="1079" t="s">
        <v>3991</v>
      </c>
      <c r="AIG17" s="1078">
        <v>2.2000000000000002</v>
      </c>
      <c r="AIH17" s="1079" t="s">
        <v>3991</v>
      </c>
      <c r="AII17" s="1078">
        <v>2.2000000000000002</v>
      </c>
      <c r="AIJ17" s="1079" t="s">
        <v>3991</v>
      </c>
      <c r="AIK17" s="1078">
        <v>2.2000000000000002</v>
      </c>
      <c r="AIL17" s="1079" t="s">
        <v>3991</v>
      </c>
      <c r="AIM17" s="1078">
        <v>2.2000000000000002</v>
      </c>
      <c r="AIN17" s="1079" t="s">
        <v>3991</v>
      </c>
      <c r="AIO17" s="1078">
        <v>2.2000000000000002</v>
      </c>
      <c r="AIP17" s="1079" t="s">
        <v>3991</v>
      </c>
      <c r="AIQ17" s="1078">
        <v>2.2000000000000002</v>
      </c>
      <c r="AIR17" s="1079" t="s">
        <v>3991</v>
      </c>
      <c r="AIS17" s="1078">
        <v>2.2000000000000002</v>
      </c>
      <c r="AIT17" s="1079" t="s">
        <v>3991</v>
      </c>
      <c r="AIU17" s="1078">
        <v>2.2000000000000002</v>
      </c>
      <c r="AIV17" s="1079" t="s">
        <v>3991</v>
      </c>
      <c r="AIW17" s="1078">
        <v>2.2000000000000002</v>
      </c>
      <c r="AIX17" s="1079" t="s">
        <v>3991</v>
      </c>
      <c r="AIY17" s="1078">
        <v>2.2000000000000002</v>
      </c>
      <c r="AIZ17" s="1079" t="s">
        <v>3991</v>
      </c>
      <c r="AJA17" s="1078">
        <v>2.2000000000000002</v>
      </c>
      <c r="AJB17" s="1079" t="s">
        <v>3991</v>
      </c>
      <c r="AJC17" s="1078">
        <v>2.2000000000000002</v>
      </c>
      <c r="AJD17" s="1079" t="s">
        <v>3991</v>
      </c>
      <c r="AJE17" s="1078">
        <v>2.2000000000000002</v>
      </c>
      <c r="AJF17" s="1079" t="s">
        <v>3991</v>
      </c>
      <c r="AJG17" s="1078">
        <v>2.2000000000000002</v>
      </c>
      <c r="AJH17" s="1079" t="s">
        <v>3991</v>
      </c>
      <c r="AJI17" s="1078">
        <v>2.2000000000000002</v>
      </c>
      <c r="AJJ17" s="1079" t="s">
        <v>3991</v>
      </c>
      <c r="AJK17" s="1078">
        <v>2.2000000000000002</v>
      </c>
      <c r="AJL17" s="1079" t="s">
        <v>3991</v>
      </c>
      <c r="AJM17" s="1078">
        <v>2.2000000000000002</v>
      </c>
      <c r="AJN17" s="1079" t="s">
        <v>3991</v>
      </c>
      <c r="AJO17" s="1078">
        <v>2.2000000000000002</v>
      </c>
      <c r="AJP17" s="1079" t="s">
        <v>3991</v>
      </c>
      <c r="AJQ17" s="1078">
        <v>2.2000000000000002</v>
      </c>
      <c r="AJR17" s="1079" t="s">
        <v>3991</v>
      </c>
      <c r="AJS17" s="1078">
        <v>2.2000000000000002</v>
      </c>
      <c r="AJT17" s="1079" t="s">
        <v>3991</v>
      </c>
      <c r="AJU17" s="1078">
        <v>2.2000000000000002</v>
      </c>
      <c r="AJV17" s="1079" t="s">
        <v>3991</v>
      </c>
      <c r="AJW17" s="1078">
        <v>2.2000000000000002</v>
      </c>
      <c r="AJX17" s="1079" t="s">
        <v>3991</v>
      </c>
      <c r="AJY17" s="1078">
        <v>2.2000000000000002</v>
      </c>
      <c r="AJZ17" s="1079" t="s">
        <v>3991</v>
      </c>
      <c r="AKA17" s="1078">
        <v>2.2000000000000002</v>
      </c>
      <c r="AKB17" s="1079" t="s">
        <v>3991</v>
      </c>
      <c r="AKC17" s="1078">
        <v>2.2000000000000002</v>
      </c>
      <c r="AKD17" s="1079" t="s">
        <v>3991</v>
      </c>
      <c r="AKE17" s="1078">
        <v>2.2000000000000002</v>
      </c>
      <c r="AKF17" s="1079" t="s">
        <v>3991</v>
      </c>
      <c r="AKG17" s="1078">
        <v>2.2000000000000002</v>
      </c>
      <c r="AKH17" s="1079" t="s">
        <v>3991</v>
      </c>
      <c r="AKI17" s="1078">
        <v>2.2000000000000002</v>
      </c>
      <c r="AKJ17" s="1079" t="s">
        <v>3991</v>
      </c>
      <c r="AKK17" s="1078">
        <v>2.2000000000000002</v>
      </c>
      <c r="AKL17" s="1079" t="s">
        <v>3991</v>
      </c>
      <c r="AKM17" s="1078">
        <v>2.2000000000000002</v>
      </c>
      <c r="AKN17" s="1079" t="s">
        <v>3991</v>
      </c>
      <c r="AKO17" s="1078">
        <v>2.2000000000000002</v>
      </c>
      <c r="AKP17" s="1079" t="s">
        <v>3991</v>
      </c>
      <c r="AKQ17" s="1078">
        <v>2.2000000000000002</v>
      </c>
      <c r="AKR17" s="1079" t="s">
        <v>3991</v>
      </c>
      <c r="AKS17" s="1078">
        <v>2.2000000000000002</v>
      </c>
      <c r="AKT17" s="1079" t="s">
        <v>3991</v>
      </c>
      <c r="AKU17" s="1078">
        <v>2.2000000000000002</v>
      </c>
      <c r="AKV17" s="1079" t="s">
        <v>3991</v>
      </c>
      <c r="AKW17" s="1078">
        <v>2.2000000000000002</v>
      </c>
      <c r="AKX17" s="1079" t="s">
        <v>3991</v>
      </c>
      <c r="AKY17" s="1078">
        <v>2.2000000000000002</v>
      </c>
      <c r="AKZ17" s="1079" t="s">
        <v>3991</v>
      </c>
      <c r="ALA17" s="1078">
        <v>2.2000000000000002</v>
      </c>
      <c r="ALB17" s="1079" t="s">
        <v>3991</v>
      </c>
      <c r="ALC17" s="1078">
        <v>2.2000000000000002</v>
      </c>
      <c r="ALD17" s="1079" t="s">
        <v>3991</v>
      </c>
      <c r="ALE17" s="1078">
        <v>2.2000000000000002</v>
      </c>
      <c r="ALF17" s="1079" t="s">
        <v>3991</v>
      </c>
      <c r="ALG17" s="1078">
        <v>2.2000000000000002</v>
      </c>
      <c r="ALH17" s="1079" t="s">
        <v>3991</v>
      </c>
      <c r="ALI17" s="1078">
        <v>2.2000000000000002</v>
      </c>
      <c r="ALJ17" s="1079" t="s">
        <v>3991</v>
      </c>
      <c r="ALK17" s="1078">
        <v>2.2000000000000002</v>
      </c>
      <c r="ALL17" s="1079" t="s">
        <v>3991</v>
      </c>
      <c r="ALM17" s="1078">
        <v>2.2000000000000002</v>
      </c>
      <c r="ALN17" s="1079" t="s">
        <v>3991</v>
      </c>
      <c r="ALO17" s="1078">
        <v>2.2000000000000002</v>
      </c>
      <c r="ALP17" s="1079" t="s">
        <v>3991</v>
      </c>
      <c r="ALQ17" s="1078">
        <v>2.2000000000000002</v>
      </c>
      <c r="ALR17" s="1079" t="s">
        <v>3991</v>
      </c>
      <c r="ALS17" s="1078">
        <v>2.2000000000000002</v>
      </c>
      <c r="ALT17" s="1079" t="s">
        <v>3991</v>
      </c>
      <c r="ALU17" s="1078">
        <v>2.2000000000000002</v>
      </c>
      <c r="ALV17" s="1079" t="s">
        <v>3991</v>
      </c>
      <c r="ALW17" s="1078">
        <v>2.2000000000000002</v>
      </c>
      <c r="ALX17" s="1079" t="s">
        <v>3991</v>
      </c>
      <c r="ALY17" s="1078">
        <v>2.2000000000000002</v>
      </c>
      <c r="ALZ17" s="1079" t="s">
        <v>3991</v>
      </c>
      <c r="AMA17" s="1078">
        <v>2.2000000000000002</v>
      </c>
      <c r="AMB17" s="1079" t="s">
        <v>3991</v>
      </c>
      <c r="AMC17" s="1078">
        <v>2.2000000000000002</v>
      </c>
      <c r="AMD17" s="1079" t="s">
        <v>3991</v>
      </c>
      <c r="AME17" s="1078">
        <v>2.2000000000000002</v>
      </c>
      <c r="AMF17" s="1079" t="s">
        <v>3991</v>
      </c>
      <c r="AMG17" s="1078">
        <v>2.2000000000000002</v>
      </c>
      <c r="AMH17" s="1079" t="s">
        <v>3991</v>
      </c>
      <c r="AMI17" s="1078">
        <v>2.2000000000000002</v>
      </c>
      <c r="AMJ17" s="1079" t="s">
        <v>3991</v>
      </c>
      <c r="AMK17" s="1078">
        <v>2.2000000000000002</v>
      </c>
      <c r="AML17" s="1079" t="s">
        <v>3991</v>
      </c>
      <c r="AMM17" s="1078">
        <v>2.2000000000000002</v>
      </c>
      <c r="AMN17" s="1079" t="s">
        <v>3991</v>
      </c>
      <c r="AMO17" s="1078">
        <v>2.2000000000000002</v>
      </c>
      <c r="AMP17" s="1079" t="s">
        <v>3991</v>
      </c>
      <c r="AMQ17" s="1078">
        <v>2.2000000000000002</v>
      </c>
      <c r="AMR17" s="1079" t="s">
        <v>3991</v>
      </c>
      <c r="AMS17" s="1078">
        <v>2.2000000000000002</v>
      </c>
      <c r="AMT17" s="1079" t="s">
        <v>3991</v>
      </c>
      <c r="AMU17" s="1078">
        <v>2.2000000000000002</v>
      </c>
      <c r="AMV17" s="1079" t="s">
        <v>3991</v>
      </c>
      <c r="AMW17" s="1078">
        <v>2.2000000000000002</v>
      </c>
      <c r="AMX17" s="1079" t="s">
        <v>3991</v>
      </c>
      <c r="AMY17" s="1078">
        <v>2.2000000000000002</v>
      </c>
      <c r="AMZ17" s="1079" t="s">
        <v>3991</v>
      </c>
      <c r="ANA17" s="1078">
        <v>2.2000000000000002</v>
      </c>
      <c r="ANB17" s="1079" t="s">
        <v>3991</v>
      </c>
      <c r="ANC17" s="1078">
        <v>2.2000000000000002</v>
      </c>
      <c r="AND17" s="1079" t="s">
        <v>3991</v>
      </c>
      <c r="ANE17" s="1078">
        <v>2.2000000000000002</v>
      </c>
      <c r="ANF17" s="1079" t="s">
        <v>3991</v>
      </c>
      <c r="ANG17" s="1078">
        <v>2.2000000000000002</v>
      </c>
      <c r="ANH17" s="1079" t="s">
        <v>3991</v>
      </c>
      <c r="ANI17" s="1078">
        <v>2.2000000000000002</v>
      </c>
      <c r="ANJ17" s="1079" t="s">
        <v>3991</v>
      </c>
      <c r="ANK17" s="1078">
        <v>2.2000000000000002</v>
      </c>
      <c r="ANL17" s="1079" t="s">
        <v>3991</v>
      </c>
      <c r="ANM17" s="1078">
        <v>2.2000000000000002</v>
      </c>
      <c r="ANN17" s="1079" t="s">
        <v>3991</v>
      </c>
      <c r="ANO17" s="1078">
        <v>2.2000000000000002</v>
      </c>
      <c r="ANP17" s="1079" t="s">
        <v>3991</v>
      </c>
      <c r="ANQ17" s="1078">
        <v>2.2000000000000002</v>
      </c>
      <c r="ANR17" s="1079" t="s">
        <v>3991</v>
      </c>
      <c r="ANS17" s="1078">
        <v>2.2000000000000002</v>
      </c>
      <c r="ANT17" s="1079" t="s">
        <v>3991</v>
      </c>
      <c r="ANU17" s="1078">
        <v>2.2000000000000002</v>
      </c>
      <c r="ANV17" s="1079" t="s">
        <v>3991</v>
      </c>
      <c r="ANW17" s="1078">
        <v>2.2000000000000002</v>
      </c>
      <c r="ANX17" s="1079" t="s">
        <v>3991</v>
      </c>
      <c r="ANY17" s="1078">
        <v>2.2000000000000002</v>
      </c>
      <c r="ANZ17" s="1079" t="s">
        <v>3991</v>
      </c>
      <c r="AOA17" s="1078">
        <v>2.2000000000000002</v>
      </c>
      <c r="AOB17" s="1079" t="s">
        <v>3991</v>
      </c>
      <c r="AOC17" s="1078">
        <v>2.2000000000000002</v>
      </c>
      <c r="AOD17" s="1079" t="s">
        <v>3991</v>
      </c>
      <c r="AOE17" s="1078">
        <v>2.2000000000000002</v>
      </c>
      <c r="AOF17" s="1079" t="s">
        <v>3991</v>
      </c>
      <c r="AOG17" s="1078">
        <v>2.2000000000000002</v>
      </c>
      <c r="AOH17" s="1079" t="s">
        <v>3991</v>
      </c>
      <c r="AOI17" s="1078">
        <v>2.2000000000000002</v>
      </c>
      <c r="AOJ17" s="1079" t="s">
        <v>3991</v>
      </c>
      <c r="AOK17" s="1078">
        <v>2.2000000000000002</v>
      </c>
      <c r="AOL17" s="1079" t="s">
        <v>3991</v>
      </c>
      <c r="AOM17" s="1078">
        <v>2.2000000000000002</v>
      </c>
      <c r="AON17" s="1079" t="s">
        <v>3991</v>
      </c>
      <c r="AOO17" s="1078">
        <v>2.2000000000000002</v>
      </c>
      <c r="AOP17" s="1079" t="s">
        <v>3991</v>
      </c>
      <c r="AOQ17" s="1078">
        <v>2.2000000000000002</v>
      </c>
      <c r="AOR17" s="1079" t="s">
        <v>3991</v>
      </c>
      <c r="AOS17" s="1078">
        <v>2.2000000000000002</v>
      </c>
      <c r="AOT17" s="1079" t="s">
        <v>3991</v>
      </c>
      <c r="AOU17" s="1078">
        <v>2.2000000000000002</v>
      </c>
      <c r="AOV17" s="1079" t="s">
        <v>3991</v>
      </c>
      <c r="AOW17" s="1078">
        <v>2.2000000000000002</v>
      </c>
      <c r="AOX17" s="1079" t="s">
        <v>3991</v>
      </c>
      <c r="AOY17" s="1078">
        <v>2.2000000000000002</v>
      </c>
      <c r="AOZ17" s="1079" t="s">
        <v>3991</v>
      </c>
      <c r="APA17" s="1078">
        <v>2.2000000000000002</v>
      </c>
      <c r="APB17" s="1079" t="s">
        <v>3991</v>
      </c>
      <c r="APC17" s="1078">
        <v>2.2000000000000002</v>
      </c>
      <c r="APD17" s="1079" t="s">
        <v>3991</v>
      </c>
      <c r="APE17" s="1078">
        <v>2.2000000000000002</v>
      </c>
      <c r="APF17" s="1079" t="s">
        <v>3991</v>
      </c>
      <c r="APG17" s="1078">
        <v>2.2000000000000002</v>
      </c>
      <c r="APH17" s="1079" t="s">
        <v>3991</v>
      </c>
      <c r="API17" s="1078">
        <v>2.2000000000000002</v>
      </c>
      <c r="APJ17" s="1079" t="s">
        <v>3991</v>
      </c>
      <c r="APK17" s="1078">
        <v>2.2000000000000002</v>
      </c>
      <c r="APL17" s="1079" t="s">
        <v>3991</v>
      </c>
      <c r="APM17" s="1078">
        <v>2.2000000000000002</v>
      </c>
      <c r="APN17" s="1079" t="s">
        <v>3991</v>
      </c>
      <c r="APO17" s="1078">
        <v>2.2000000000000002</v>
      </c>
      <c r="APP17" s="1079" t="s">
        <v>3991</v>
      </c>
      <c r="APQ17" s="1078">
        <v>2.2000000000000002</v>
      </c>
      <c r="APR17" s="1079" t="s">
        <v>3991</v>
      </c>
      <c r="APS17" s="1078">
        <v>2.2000000000000002</v>
      </c>
      <c r="APT17" s="1079" t="s">
        <v>3991</v>
      </c>
      <c r="APU17" s="1078">
        <v>2.2000000000000002</v>
      </c>
      <c r="APV17" s="1079" t="s">
        <v>3991</v>
      </c>
      <c r="APW17" s="1078">
        <v>2.2000000000000002</v>
      </c>
      <c r="APX17" s="1079" t="s">
        <v>3991</v>
      </c>
      <c r="APY17" s="1078">
        <v>2.2000000000000002</v>
      </c>
      <c r="APZ17" s="1079" t="s">
        <v>3991</v>
      </c>
      <c r="AQA17" s="1078">
        <v>2.2000000000000002</v>
      </c>
      <c r="AQB17" s="1079" t="s">
        <v>3991</v>
      </c>
      <c r="AQC17" s="1078">
        <v>2.2000000000000002</v>
      </c>
      <c r="AQD17" s="1079" t="s">
        <v>3991</v>
      </c>
      <c r="AQE17" s="1078">
        <v>2.2000000000000002</v>
      </c>
      <c r="AQF17" s="1079" t="s">
        <v>3991</v>
      </c>
      <c r="AQG17" s="1078">
        <v>2.2000000000000002</v>
      </c>
      <c r="AQH17" s="1079" t="s">
        <v>3991</v>
      </c>
      <c r="AQI17" s="1078">
        <v>2.2000000000000002</v>
      </c>
      <c r="AQJ17" s="1079" t="s">
        <v>3991</v>
      </c>
      <c r="AQK17" s="1078">
        <v>2.2000000000000002</v>
      </c>
      <c r="AQL17" s="1079" t="s">
        <v>3991</v>
      </c>
      <c r="AQM17" s="1078">
        <v>2.2000000000000002</v>
      </c>
      <c r="AQN17" s="1079" t="s">
        <v>3991</v>
      </c>
      <c r="AQO17" s="1078">
        <v>2.2000000000000002</v>
      </c>
      <c r="AQP17" s="1079" t="s">
        <v>3991</v>
      </c>
      <c r="AQQ17" s="1078">
        <v>2.2000000000000002</v>
      </c>
      <c r="AQR17" s="1079" t="s">
        <v>3991</v>
      </c>
      <c r="AQS17" s="1078">
        <v>2.2000000000000002</v>
      </c>
      <c r="AQT17" s="1079" t="s">
        <v>3991</v>
      </c>
      <c r="AQU17" s="1078">
        <v>2.2000000000000002</v>
      </c>
      <c r="AQV17" s="1079" t="s">
        <v>3991</v>
      </c>
      <c r="AQW17" s="1078">
        <v>2.2000000000000002</v>
      </c>
      <c r="AQX17" s="1079" t="s">
        <v>3991</v>
      </c>
      <c r="AQY17" s="1078">
        <v>2.2000000000000002</v>
      </c>
      <c r="AQZ17" s="1079" t="s">
        <v>3991</v>
      </c>
      <c r="ARA17" s="1078">
        <v>2.2000000000000002</v>
      </c>
      <c r="ARB17" s="1079" t="s">
        <v>3991</v>
      </c>
      <c r="ARC17" s="1078">
        <v>2.2000000000000002</v>
      </c>
      <c r="ARD17" s="1079" t="s">
        <v>3991</v>
      </c>
      <c r="ARE17" s="1078">
        <v>2.2000000000000002</v>
      </c>
      <c r="ARF17" s="1079" t="s">
        <v>3991</v>
      </c>
      <c r="ARG17" s="1078">
        <v>2.2000000000000002</v>
      </c>
      <c r="ARH17" s="1079" t="s">
        <v>3991</v>
      </c>
      <c r="ARI17" s="1078">
        <v>2.2000000000000002</v>
      </c>
      <c r="ARJ17" s="1079" t="s">
        <v>3991</v>
      </c>
      <c r="ARK17" s="1078">
        <v>2.2000000000000002</v>
      </c>
      <c r="ARL17" s="1079" t="s">
        <v>3991</v>
      </c>
      <c r="ARM17" s="1078">
        <v>2.2000000000000002</v>
      </c>
      <c r="ARN17" s="1079" t="s">
        <v>3991</v>
      </c>
      <c r="ARO17" s="1078">
        <v>2.2000000000000002</v>
      </c>
      <c r="ARP17" s="1079" t="s">
        <v>3991</v>
      </c>
      <c r="ARQ17" s="1078">
        <v>2.2000000000000002</v>
      </c>
      <c r="ARR17" s="1079" t="s">
        <v>3991</v>
      </c>
      <c r="ARS17" s="1078">
        <v>2.2000000000000002</v>
      </c>
      <c r="ART17" s="1079" t="s">
        <v>3991</v>
      </c>
      <c r="ARU17" s="1078">
        <v>2.2000000000000002</v>
      </c>
      <c r="ARV17" s="1079" t="s">
        <v>3991</v>
      </c>
      <c r="ARW17" s="1078">
        <v>2.2000000000000002</v>
      </c>
      <c r="ARX17" s="1079" t="s">
        <v>3991</v>
      </c>
      <c r="ARY17" s="1078">
        <v>2.2000000000000002</v>
      </c>
      <c r="ARZ17" s="1079" t="s">
        <v>3991</v>
      </c>
      <c r="ASA17" s="1078">
        <v>2.2000000000000002</v>
      </c>
      <c r="ASB17" s="1079" t="s">
        <v>3991</v>
      </c>
      <c r="ASC17" s="1078">
        <v>2.2000000000000002</v>
      </c>
      <c r="ASD17" s="1079" t="s">
        <v>3991</v>
      </c>
      <c r="ASE17" s="1078">
        <v>2.2000000000000002</v>
      </c>
      <c r="ASF17" s="1079" t="s">
        <v>3991</v>
      </c>
      <c r="ASG17" s="1078">
        <v>2.2000000000000002</v>
      </c>
      <c r="ASH17" s="1079" t="s">
        <v>3991</v>
      </c>
      <c r="ASI17" s="1078">
        <v>2.2000000000000002</v>
      </c>
      <c r="ASJ17" s="1079" t="s">
        <v>3991</v>
      </c>
      <c r="ASK17" s="1078">
        <v>2.2000000000000002</v>
      </c>
      <c r="ASL17" s="1079" t="s">
        <v>3991</v>
      </c>
      <c r="ASM17" s="1078">
        <v>2.2000000000000002</v>
      </c>
      <c r="ASN17" s="1079" t="s">
        <v>3991</v>
      </c>
      <c r="ASO17" s="1078">
        <v>2.2000000000000002</v>
      </c>
      <c r="ASP17" s="1079" t="s">
        <v>3991</v>
      </c>
      <c r="ASQ17" s="1078">
        <v>2.2000000000000002</v>
      </c>
      <c r="ASR17" s="1079" t="s">
        <v>3991</v>
      </c>
      <c r="ASS17" s="1078">
        <v>2.2000000000000002</v>
      </c>
      <c r="AST17" s="1079" t="s">
        <v>3991</v>
      </c>
      <c r="ASU17" s="1078">
        <v>2.2000000000000002</v>
      </c>
      <c r="ASV17" s="1079" t="s">
        <v>3991</v>
      </c>
      <c r="ASW17" s="1078">
        <v>2.2000000000000002</v>
      </c>
      <c r="ASX17" s="1079" t="s">
        <v>3991</v>
      </c>
      <c r="ASY17" s="1078">
        <v>2.2000000000000002</v>
      </c>
      <c r="ASZ17" s="1079" t="s">
        <v>3991</v>
      </c>
      <c r="ATA17" s="1078">
        <v>2.2000000000000002</v>
      </c>
      <c r="ATB17" s="1079" t="s">
        <v>3991</v>
      </c>
      <c r="ATC17" s="1078">
        <v>2.2000000000000002</v>
      </c>
      <c r="ATD17" s="1079" t="s">
        <v>3991</v>
      </c>
      <c r="ATE17" s="1078">
        <v>2.2000000000000002</v>
      </c>
      <c r="ATF17" s="1079" t="s">
        <v>3991</v>
      </c>
      <c r="ATG17" s="1078">
        <v>2.2000000000000002</v>
      </c>
      <c r="ATH17" s="1079" t="s">
        <v>3991</v>
      </c>
      <c r="ATI17" s="1078">
        <v>2.2000000000000002</v>
      </c>
      <c r="ATJ17" s="1079" t="s">
        <v>3991</v>
      </c>
      <c r="ATK17" s="1078">
        <v>2.2000000000000002</v>
      </c>
      <c r="ATL17" s="1079" t="s">
        <v>3991</v>
      </c>
      <c r="ATM17" s="1078">
        <v>2.2000000000000002</v>
      </c>
      <c r="ATN17" s="1079" t="s">
        <v>3991</v>
      </c>
      <c r="ATO17" s="1078">
        <v>2.2000000000000002</v>
      </c>
      <c r="ATP17" s="1079" t="s">
        <v>3991</v>
      </c>
      <c r="ATQ17" s="1078">
        <v>2.2000000000000002</v>
      </c>
      <c r="ATR17" s="1079" t="s">
        <v>3991</v>
      </c>
      <c r="ATS17" s="1078">
        <v>2.2000000000000002</v>
      </c>
      <c r="ATT17" s="1079" t="s">
        <v>3991</v>
      </c>
      <c r="ATU17" s="1078">
        <v>2.2000000000000002</v>
      </c>
      <c r="ATV17" s="1079" t="s">
        <v>3991</v>
      </c>
      <c r="ATW17" s="1078">
        <v>2.2000000000000002</v>
      </c>
      <c r="ATX17" s="1079" t="s">
        <v>3991</v>
      </c>
      <c r="ATY17" s="1078">
        <v>2.2000000000000002</v>
      </c>
      <c r="ATZ17" s="1079" t="s">
        <v>3991</v>
      </c>
      <c r="AUA17" s="1078">
        <v>2.2000000000000002</v>
      </c>
      <c r="AUB17" s="1079" t="s">
        <v>3991</v>
      </c>
      <c r="AUC17" s="1078">
        <v>2.2000000000000002</v>
      </c>
      <c r="AUD17" s="1079" t="s">
        <v>3991</v>
      </c>
      <c r="AUE17" s="1078">
        <v>2.2000000000000002</v>
      </c>
      <c r="AUF17" s="1079" t="s">
        <v>3991</v>
      </c>
      <c r="AUG17" s="1078">
        <v>2.2000000000000002</v>
      </c>
      <c r="AUH17" s="1079" t="s">
        <v>3991</v>
      </c>
      <c r="AUI17" s="1078">
        <v>2.2000000000000002</v>
      </c>
      <c r="AUJ17" s="1079" t="s">
        <v>3991</v>
      </c>
      <c r="AUK17" s="1078">
        <v>2.2000000000000002</v>
      </c>
      <c r="AUL17" s="1079" t="s">
        <v>3991</v>
      </c>
      <c r="AUM17" s="1078">
        <v>2.2000000000000002</v>
      </c>
      <c r="AUN17" s="1079" t="s">
        <v>3991</v>
      </c>
      <c r="AUO17" s="1078">
        <v>2.2000000000000002</v>
      </c>
      <c r="AUP17" s="1079" t="s">
        <v>3991</v>
      </c>
      <c r="AUQ17" s="1078">
        <v>2.2000000000000002</v>
      </c>
      <c r="AUR17" s="1079" t="s">
        <v>3991</v>
      </c>
      <c r="AUS17" s="1078">
        <v>2.2000000000000002</v>
      </c>
      <c r="AUT17" s="1079" t="s">
        <v>3991</v>
      </c>
      <c r="AUU17" s="1078">
        <v>2.2000000000000002</v>
      </c>
      <c r="AUV17" s="1079" t="s">
        <v>3991</v>
      </c>
      <c r="AUW17" s="1078">
        <v>2.2000000000000002</v>
      </c>
      <c r="AUX17" s="1079" t="s">
        <v>3991</v>
      </c>
      <c r="AUY17" s="1078">
        <v>2.2000000000000002</v>
      </c>
      <c r="AUZ17" s="1079" t="s">
        <v>3991</v>
      </c>
      <c r="AVA17" s="1078">
        <v>2.2000000000000002</v>
      </c>
      <c r="AVB17" s="1079" t="s">
        <v>3991</v>
      </c>
      <c r="AVC17" s="1078">
        <v>2.2000000000000002</v>
      </c>
      <c r="AVD17" s="1079" t="s">
        <v>3991</v>
      </c>
      <c r="AVE17" s="1078">
        <v>2.2000000000000002</v>
      </c>
      <c r="AVF17" s="1079" t="s">
        <v>3991</v>
      </c>
      <c r="AVG17" s="1078">
        <v>2.2000000000000002</v>
      </c>
      <c r="AVH17" s="1079" t="s">
        <v>3991</v>
      </c>
      <c r="AVI17" s="1078">
        <v>2.2000000000000002</v>
      </c>
      <c r="AVJ17" s="1079" t="s">
        <v>3991</v>
      </c>
      <c r="AVK17" s="1078">
        <v>2.2000000000000002</v>
      </c>
      <c r="AVL17" s="1079" t="s">
        <v>3991</v>
      </c>
      <c r="AVM17" s="1078">
        <v>2.2000000000000002</v>
      </c>
      <c r="AVN17" s="1079" t="s">
        <v>3991</v>
      </c>
      <c r="AVO17" s="1078">
        <v>2.2000000000000002</v>
      </c>
      <c r="AVP17" s="1079" t="s">
        <v>3991</v>
      </c>
      <c r="AVQ17" s="1078">
        <v>2.2000000000000002</v>
      </c>
      <c r="AVR17" s="1079" t="s">
        <v>3991</v>
      </c>
      <c r="AVS17" s="1078">
        <v>2.2000000000000002</v>
      </c>
      <c r="AVT17" s="1079" t="s">
        <v>3991</v>
      </c>
      <c r="AVU17" s="1078">
        <v>2.2000000000000002</v>
      </c>
      <c r="AVV17" s="1079" t="s">
        <v>3991</v>
      </c>
      <c r="AVW17" s="1078">
        <v>2.2000000000000002</v>
      </c>
      <c r="AVX17" s="1079" t="s">
        <v>3991</v>
      </c>
      <c r="AVY17" s="1078">
        <v>2.2000000000000002</v>
      </c>
      <c r="AVZ17" s="1079" t="s">
        <v>3991</v>
      </c>
      <c r="AWA17" s="1078">
        <v>2.2000000000000002</v>
      </c>
      <c r="AWB17" s="1079" t="s">
        <v>3991</v>
      </c>
      <c r="AWC17" s="1078">
        <v>2.2000000000000002</v>
      </c>
      <c r="AWD17" s="1079" t="s">
        <v>3991</v>
      </c>
      <c r="AWE17" s="1078">
        <v>2.2000000000000002</v>
      </c>
      <c r="AWF17" s="1079" t="s">
        <v>3991</v>
      </c>
      <c r="AWG17" s="1078">
        <v>2.2000000000000002</v>
      </c>
      <c r="AWH17" s="1079" t="s">
        <v>3991</v>
      </c>
      <c r="AWI17" s="1078">
        <v>2.2000000000000002</v>
      </c>
      <c r="AWJ17" s="1079" t="s">
        <v>3991</v>
      </c>
      <c r="AWK17" s="1078">
        <v>2.2000000000000002</v>
      </c>
      <c r="AWL17" s="1079" t="s">
        <v>3991</v>
      </c>
      <c r="AWM17" s="1078">
        <v>2.2000000000000002</v>
      </c>
      <c r="AWN17" s="1079" t="s">
        <v>3991</v>
      </c>
      <c r="AWO17" s="1078">
        <v>2.2000000000000002</v>
      </c>
      <c r="AWP17" s="1079" t="s">
        <v>3991</v>
      </c>
      <c r="AWQ17" s="1078">
        <v>2.2000000000000002</v>
      </c>
      <c r="AWR17" s="1079" t="s">
        <v>3991</v>
      </c>
      <c r="AWS17" s="1078">
        <v>2.2000000000000002</v>
      </c>
      <c r="AWT17" s="1079" t="s">
        <v>3991</v>
      </c>
      <c r="AWU17" s="1078">
        <v>2.2000000000000002</v>
      </c>
      <c r="AWV17" s="1079" t="s">
        <v>3991</v>
      </c>
      <c r="AWW17" s="1078">
        <v>2.2000000000000002</v>
      </c>
      <c r="AWX17" s="1079" t="s">
        <v>3991</v>
      </c>
      <c r="AWY17" s="1078">
        <v>2.2000000000000002</v>
      </c>
      <c r="AWZ17" s="1079" t="s">
        <v>3991</v>
      </c>
      <c r="AXA17" s="1078">
        <v>2.2000000000000002</v>
      </c>
      <c r="AXB17" s="1079" t="s">
        <v>3991</v>
      </c>
      <c r="AXC17" s="1078">
        <v>2.2000000000000002</v>
      </c>
      <c r="AXD17" s="1079" t="s">
        <v>3991</v>
      </c>
      <c r="AXE17" s="1078">
        <v>2.2000000000000002</v>
      </c>
      <c r="AXF17" s="1079" t="s">
        <v>3991</v>
      </c>
      <c r="AXG17" s="1078">
        <v>2.2000000000000002</v>
      </c>
      <c r="AXH17" s="1079" t="s">
        <v>3991</v>
      </c>
      <c r="AXI17" s="1078">
        <v>2.2000000000000002</v>
      </c>
      <c r="AXJ17" s="1079" t="s">
        <v>3991</v>
      </c>
      <c r="AXK17" s="1078">
        <v>2.2000000000000002</v>
      </c>
      <c r="AXL17" s="1079" t="s">
        <v>3991</v>
      </c>
      <c r="AXM17" s="1078">
        <v>2.2000000000000002</v>
      </c>
      <c r="AXN17" s="1079" t="s">
        <v>3991</v>
      </c>
      <c r="AXO17" s="1078">
        <v>2.2000000000000002</v>
      </c>
      <c r="AXP17" s="1079" t="s">
        <v>3991</v>
      </c>
      <c r="AXQ17" s="1078">
        <v>2.2000000000000002</v>
      </c>
      <c r="AXR17" s="1079" t="s">
        <v>3991</v>
      </c>
      <c r="AXS17" s="1078">
        <v>2.2000000000000002</v>
      </c>
      <c r="AXT17" s="1079" t="s">
        <v>3991</v>
      </c>
      <c r="AXU17" s="1078">
        <v>2.2000000000000002</v>
      </c>
      <c r="AXV17" s="1079" t="s">
        <v>3991</v>
      </c>
      <c r="AXW17" s="1078">
        <v>2.2000000000000002</v>
      </c>
      <c r="AXX17" s="1079" t="s">
        <v>3991</v>
      </c>
      <c r="AXY17" s="1078">
        <v>2.2000000000000002</v>
      </c>
      <c r="AXZ17" s="1079" t="s">
        <v>3991</v>
      </c>
      <c r="AYA17" s="1078">
        <v>2.2000000000000002</v>
      </c>
      <c r="AYB17" s="1079" t="s">
        <v>3991</v>
      </c>
      <c r="AYC17" s="1078">
        <v>2.2000000000000002</v>
      </c>
      <c r="AYD17" s="1079" t="s">
        <v>3991</v>
      </c>
      <c r="AYE17" s="1078">
        <v>2.2000000000000002</v>
      </c>
      <c r="AYF17" s="1079" t="s">
        <v>3991</v>
      </c>
      <c r="AYG17" s="1078">
        <v>2.2000000000000002</v>
      </c>
      <c r="AYH17" s="1079" t="s">
        <v>3991</v>
      </c>
      <c r="AYI17" s="1078">
        <v>2.2000000000000002</v>
      </c>
      <c r="AYJ17" s="1079" t="s">
        <v>3991</v>
      </c>
      <c r="AYK17" s="1078">
        <v>2.2000000000000002</v>
      </c>
      <c r="AYL17" s="1079" t="s">
        <v>3991</v>
      </c>
      <c r="AYM17" s="1078">
        <v>2.2000000000000002</v>
      </c>
      <c r="AYN17" s="1079" t="s">
        <v>3991</v>
      </c>
      <c r="AYO17" s="1078">
        <v>2.2000000000000002</v>
      </c>
      <c r="AYP17" s="1079" t="s">
        <v>3991</v>
      </c>
      <c r="AYQ17" s="1078">
        <v>2.2000000000000002</v>
      </c>
      <c r="AYR17" s="1079" t="s">
        <v>3991</v>
      </c>
      <c r="AYS17" s="1078">
        <v>2.2000000000000002</v>
      </c>
      <c r="AYT17" s="1079" t="s">
        <v>3991</v>
      </c>
      <c r="AYU17" s="1078">
        <v>2.2000000000000002</v>
      </c>
      <c r="AYV17" s="1079" t="s">
        <v>3991</v>
      </c>
      <c r="AYW17" s="1078">
        <v>2.2000000000000002</v>
      </c>
      <c r="AYX17" s="1079" t="s">
        <v>3991</v>
      </c>
      <c r="AYY17" s="1078">
        <v>2.2000000000000002</v>
      </c>
      <c r="AYZ17" s="1079" t="s">
        <v>3991</v>
      </c>
      <c r="AZA17" s="1078">
        <v>2.2000000000000002</v>
      </c>
      <c r="AZB17" s="1079" t="s">
        <v>3991</v>
      </c>
      <c r="AZC17" s="1078">
        <v>2.2000000000000002</v>
      </c>
      <c r="AZD17" s="1079" t="s">
        <v>3991</v>
      </c>
      <c r="AZE17" s="1078">
        <v>2.2000000000000002</v>
      </c>
      <c r="AZF17" s="1079" t="s">
        <v>3991</v>
      </c>
      <c r="AZG17" s="1078">
        <v>2.2000000000000002</v>
      </c>
      <c r="AZH17" s="1079" t="s">
        <v>3991</v>
      </c>
      <c r="AZI17" s="1078">
        <v>2.2000000000000002</v>
      </c>
      <c r="AZJ17" s="1079" t="s">
        <v>3991</v>
      </c>
      <c r="AZK17" s="1078">
        <v>2.2000000000000002</v>
      </c>
      <c r="AZL17" s="1079" t="s">
        <v>3991</v>
      </c>
      <c r="AZM17" s="1078">
        <v>2.2000000000000002</v>
      </c>
      <c r="AZN17" s="1079" t="s">
        <v>3991</v>
      </c>
      <c r="AZO17" s="1078">
        <v>2.2000000000000002</v>
      </c>
      <c r="AZP17" s="1079" t="s">
        <v>3991</v>
      </c>
      <c r="AZQ17" s="1078">
        <v>2.2000000000000002</v>
      </c>
      <c r="AZR17" s="1079" t="s">
        <v>3991</v>
      </c>
      <c r="AZS17" s="1078">
        <v>2.2000000000000002</v>
      </c>
      <c r="AZT17" s="1079" t="s">
        <v>3991</v>
      </c>
      <c r="AZU17" s="1078">
        <v>2.2000000000000002</v>
      </c>
      <c r="AZV17" s="1079" t="s">
        <v>3991</v>
      </c>
      <c r="AZW17" s="1078">
        <v>2.2000000000000002</v>
      </c>
      <c r="AZX17" s="1079" t="s">
        <v>3991</v>
      </c>
      <c r="AZY17" s="1078">
        <v>2.2000000000000002</v>
      </c>
      <c r="AZZ17" s="1079" t="s">
        <v>3991</v>
      </c>
      <c r="BAA17" s="1078">
        <v>2.2000000000000002</v>
      </c>
      <c r="BAB17" s="1079" t="s">
        <v>3991</v>
      </c>
      <c r="BAC17" s="1078">
        <v>2.2000000000000002</v>
      </c>
      <c r="BAD17" s="1079" t="s">
        <v>3991</v>
      </c>
      <c r="BAE17" s="1078">
        <v>2.2000000000000002</v>
      </c>
      <c r="BAF17" s="1079" t="s">
        <v>3991</v>
      </c>
      <c r="BAG17" s="1078">
        <v>2.2000000000000002</v>
      </c>
      <c r="BAH17" s="1079" t="s">
        <v>3991</v>
      </c>
      <c r="BAI17" s="1078">
        <v>2.2000000000000002</v>
      </c>
      <c r="BAJ17" s="1079" t="s">
        <v>3991</v>
      </c>
      <c r="BAK17" s="1078">
        <v>2.2000000000000002</v>
      </c>
      <c r="BAL17" s="1079" t="s">
        <v>3991</v>
      </c>
      <c r="BAM17" s="1078">
        <v>2.2000000000000002</v>
      </c>
      <c r="BAN17" s="1079" t="s">
        <v>3991</v>
      </c>
      <c r="BAO17" s="1078">
        <v>2.2000000000000002</v>
      </c>
      <c r="BAP17" s="1079" t="s">
        <v>3991</v>
      </c>
      <c r="BAQ17" s="1078">
        <v>2.2000000000000002</v>
      </c>
      <c r="BAR17" s="1079" t="s">
        <v>3991</v>
      </c>
      <c r="BAS17" s="1078">
        <v>2.2000000000000002</v>
      </c>
      <c r="BAT17" s="1079" t="s">
        <v>3991</v>
      </c>
      <c r="BAU17" s="1078">
        <v>2.2000000000000002</v>
      </c>
      <c r="BAV17" s="1079" t="s">
        <v>3991</v>
      </c>
      <c r="BAW17" s="1078">
        <v>2.2000000000000002</v>
      </c>
      <c r="BAX17" s="1079" t="s">
        <v>3991</v>
      </c>
      <c r="BAY17" s="1078">
        <v>2.2000000000000002</v>
      </c>
      <c r="BAZ17" s="1079" t="s">
        <v>3991</v>
      </c>
      <c r="BBA17" s="1078">
        <v>2.2000000000000002</v>
      </c>
      <c r="BBB17" s="1079" t="s">
        <v>3991</v>
      </c>
      <c r="BBC17" s="1078">
        <v>2.2000000000000002</v>
      </c>
      <c r="BBD17" s="1079" t="s">
        <v>3991</v>
      </c>
      <c r="BBE17" s="1078">
        <v>2.2000000000000002</v>
      </c>
      <c r="BBF17" s="1079" t="s">
        <v>3991</v>
      </c>
      <c r="BBG17" s="1078">
        <v>2.2000000000000002</v>
      </c>
      <c r="BBH17" s="1079" t="s">
        <v>3991</v>
      </c>
      <c r="BBI17" s="1078">
        <v>2.2000000000000002</v>
      </c>
      <c r="BBJ17" s="1079" t="s">
        <v>3991</v>
      </c>
      <c r="BBK17" s="1078">
        <v>2.2000000000000002</v>
      </c>
      <c r="BBL17" s="1079" t="s">
        <v>3991</v>
      </c>
      <c r="BBM17" s="1078">
        <v>2.2000000000000002</v>
      </c>
      <c r="BBN17" s="1079" t="s">
        <v>3991</v>
      </c>
      <c r="BBO17" s="1078">
        <v>2.2000000000000002</v>
      </c>
      <c r="BBP17" s="1079" t="s">
        <v>3991</v>
      </c>
      <c r="BBQ17" s="1078">
        <v>2.2000000000000002</v>
      </c>
      <c r="BBR17" s="1079" t="s">
        <v>3991</v>
      </c>
      <c r="BBS17" s="1078">
        <v>2.2000000000000002</v>
      </c>
      <c r="BBT17" s="1079" t="s">
        <v>3991</v>
      </c>
      <c r="BBU17" s="1078">
        <v>2.2000000000000002</v>
      </c>
      <c r="BBV17" s="1079" t="s">
        <v>3991</v>
      </c>
      <c r="BBW17" s="1078">
        <v>2.2000000000000002</v>
      </c>
      <c r="BBX17" s="1079" t="s">
        <v>3991</v>
      </c>
      <c r="BBY17" s="1078">
        <v>2.2000000000000002</v>
      </c>
      <c r="BBZ17" s="1079" t="s">
        <v>3991</v>
      </c>
      <c r="BCA17" s="1078">
        <v>2.2000000000000002</v>
      </c>
      <c r="BCB17" s="1079" t="s">
        <v>3991</v>
      </c>
      <c r="BCC17" s="1078">
        <v>2.2000000000000002</v>
      </c>
      <c r="BCD17" s="1079" t="s">
        <v>3991</v>
      </c>
      <c r="BCE17" s="1078">
        <v>2.2000000000000002</v>
      </c>
      <c r="BCF17" s="1079" t="s">
        <v>3991</v>
      </c>
      <c r="BCG17" s="1078">
        <v>2.2000000000000002</v>
      </c>
      <c r="BCH17" s="1079" t="s">
        <v>3991</v>
      </c>
      <c r="BCI17" s="1078">
        <v>2.2000000000000002</v>
      </c>
      <c r="BCJ17" s="1079" t="s">
        <v>3991</v>
      </c>
      <c r="BCK17" s="1078">
        <v>2.2000000000000002</v>
      </c>
      <c r="BCL17" s="1079" t="s">
        <v>3991</v>
      </c>
      <c r="BCM17" s="1078">
        <v>2.2000000000000002</v>
      </c>
      <c r="BCN17" s="1079" t="s">
        <v>3991</v>
      </c>
      <c r="BCO17" s="1078">
        <v>2.2000000000000002</v>
      </c>
      <c r="BCP17" s="1079" t="s">
        <v>3991</v>
      </c>
      <c r="BCQ17" s="1078">
        <v>2.2000000000000002</v>
      </c>
      <c r="BCR17" s="1079" t="s">
        <v>3991</v>
      </c>
      <c r="BCS17" s="1078">
        <v>2.2000000000000002</v>
      </c>
      <c r="BCT17" s="1079" t="s">
        <v>3991</v>
      </c>
      <c r="BCU17" s="1078">
        <v>2.2000000000000002</v>
      </c>
      <c r="BCV17" s="1079" t="s">
        <v>3991</v>
      </c>
      <c r="BCW17" s="1078">
        <v>2.2000000000000002</v>
      </c>
      <c r="BCX17" s="1079" t="s">
        <v>3991</v>
      </c>
      <c r="BCY17" s="1078">
        <v>2.2000000000000002</v>
      </c>
      <c r="BCZ17" s="1079" t="s">
        <v>3991</v>
      </c>
      <c r="BDA17" s="1078">
        <v>2.2000000000000002</v>
      </c>
      <c r="BDB17" s="1079" t="s">
        <v>3991</v>
      </c>
      <c r="BDC17" s="1078">
        <v>2.2000000000000002</v>
      </c>
      <c r="BDD17" s="1079" t="s">
        <v>3991</v>
      </c>
      <c r="BDE17" s="1078">
        <v>2.2000000000000002</v>
      </c>
      <c r="BDF17" s="1079" t="s">
        <v>3991</v>
      </c>
      <c r="BDG17" s="1078">
        <v>2.2000000000000002</v>
      </c>
      <c r="BDH17" s="1079" t="s">
        <v>3991</v>
      </c>
      <c r="BDI17" s="1078">
        <v>2.2000000000000002</v>
      </c>
      <c r="BDJ17" s="1079" t="s">
        <v>3991</v>
      </c>
      <c r="BDK17" s="1078">
        <v>2.2000000000000002</v>
      </c>
      <c r="BDL17" s="1079" t="s">
        <v>3991</v>
      </c>
      <c r="BDM17" s="1078">
        <v>2.2000000000000002</v>
      </c>
      <c r="BDN17" s="1079" t="s">
        <v>3991</v>
      </c>
      <c r="BDO17" s="1078">
        <v>2.2000000000000002</v>
      </c>
      <c r="BDP17" s="1079" t="s">
        <v>3991</v>
      </c>
      <c r="BDQ17" s="1078">
        <v>2.2000000000000002</v>
      </c>
      <c r="BDR17" s="1079" t="s">
        <v>3991</v>
      </c>
      <c r="BDS17" s="1078">
        <v>2.2000000000000002</v>
      </c>
      <c r="BDT17" s="1079" t="s">
        <v>3991</v>
      </c>
      <c r="BDU17" s="1078">
        <v>2.2000000000000002</v>
      </c>
      <c r="BDV17" s="1079" t="s">
        <v>3991</v>
      </c>
      <c r="BDW17" s="1078">
        <v>2.2000000000000002</v>
      </c>
      <c r="BDX17" s="1079" t="s">
        <v>3991</v>
      </c>
      <c r="BDY17" s="1078">
        <v>2.2000000000000002</v>
      </c>
      <c r="BDZ17" s="1079" t="s">
        <v>3991</v>
      </c>
      <c r="BEA17" s="1078">
        <v>2.2000000000000002</v>
      </c>
      <c r="BEB17" s="1079" t="s">
        <v>3991</v>
      </c>
      <c r="BEC17" s="1078">
        <v>2.2000000000000002</v>
      </c>
      <c r="BED17" s="1079" t="s">
        <v>3991</v>
      </c>
      <c r="BEE17" s="1078">
        <v>2.2000000000000002</v>
      </c>
      <c r="BEF17" s="1079" t="s">
        <v>3991</v>
      </c>
      <c r="BEG17" s="1078">
        <v>2.2000000000000002</v>
      </c>
      <c r="BEH17" s="1079" t="s">
        <v>3991</v>
      </c>
      <c r="BEI17" s="1078">
        <v>2.2000000000000002</v>
      </c>
      <c r="BEJ17" s="1079" t="s">
        <v>3991</v>
      </c>
      <c r="BEK17" s="1078">
        <v>2.2000000000000002</v>
      </c>
      <c r="BEL17" s="1079" t="s">
        <v>3991</v>
      </c>
      <c r="BEM17" s="1078">
        <v>2.2000000000000002</v>
      </c>
      <c r="BEN17" s="1079" t="s">
        <v>3991</v>
      </c>
      <c r="BEO17" s="1078">
        <v>2.2000000000000002</v>
      </c>
      <c r="BEP17" s="1079" t="s">
        <v>3991</v>
      </c>
      <c r="BEQ17" s="1078">
        <v>2.2000000000000002</v>
      </c>
      <c r="BER17" s="1079" t="s">
        <v>3991</v>
      </c>
      <c r="BES17" s="1078">
        <v>2.2000000000000002</v>
      </c>
      <c r="BET17" s="1079" t="s">
        <v>3991</v>
      </c>
      <c r="BEU17" s="1078">
        <v>2.2000000000000002</v>
      </c>
      <c r="BEV17" s="1079" t="s">
        <v>3991</v>
      </c>
      <c r="BEW17" s="1078">
        <v>2.2000000000000002</v>
      </c>
      <c r="BEX17" s="1079" t="s">
        <v>3991</v>
      </c>
      <c r="BEY17" s="1078">
        <v>2.2000000000000002</v>
      </c>
      <c r="BEZ17" s="1079" t="s">
        <v>3991</v>
      </c>
      <c r="BFA17" s="1078">
        <v>2.2000000000000002</v>
      </c>
      <c r="BFB17" s="1079" t="s">
        <v>3991</v>
      </c>
      <c r="BFC17" s="1078">
        <v>2.2000000000000002</v>
      </c>
      <c r="BFD17" s="1079" t="s">
        <v>3991</v>
      </c>
      <c r="BFE17" s="1078">
        <v>2.2000000000000002</v>
      </c>
      <c r="BFF17" s="1079" t="s">
        <v>3991</v>
      </c>
      <c r="BFG17" s="1078">
        <v>2.2000000000000002</v>
      </c>
      <c r="BFH17" s="1079" t="s">
        <v>3991</v>
      </c>
      <c r="BFI17" s="1078">
        <v>2.2000000000000002</v>
      </c>
      <c r="BFJ17" s="1079" t="s">
        <v>3991</v>
      </c>
      <c r="BFK17" s="1078">
        <v>2.2000000000000002</v>
      </c>
      <c r="BFL17" s="1079" t="s">
        <v>3991</v>
      </c>
      <c r="BFM17" s="1078">
        <v>2.2000000000000002</v>
      </c>
      <c r="BFN17" s="1079" t="s">
        <v>3991</v>
      </c>
      <c r="BFO17" s="1078">
        <v>2.2000000000000002</v>
      </c>
      <c r="BFP17" s="1079" t="s">
        <v>3991</v>
      </c>
      <c r="BFQ17" s="1078">
        <v>2.2000000000000002</v>
      </c>
      <c r="BFR17" s="1079" t="s">
        <v>3991</v>
      </c>
      <c r="BFS17" s="1078">
        <v>2.2000000000000002</v>
      </c>
      <c r="BFT17" s="1079" t="s">
        <v>3991</v>
      </c>
      <c r="BFU17" s="1078">
        <v>2.2000000000000002</v>
      </c>
      <c r="BFV17" s="1079" t="s">
        <v>3991</v>
      </c>
      <c r="BFW17" s="1078">
        <v>2.2000000000000002</v>
      </c>
      <c r="BFX17" s="1079" t="s">
        <v>3991</v>
      </c>
      <c r="BFY17" s="1078">
        <v>2.2000000000000002</v>
      </c>
      <c r="BFZ17" s="1079" t="s">
        <v>3991</v>
      </c>
      <c r="BGA17" s="1078">
        <v>2.2000000000000002</v>
      </c>
      <c r="BGB17" s="1079" t="s">
        <v>3991</v>
      </c>
      <c r="BGC17" s="1078">
        <v>2.2000000000000002</v>
      </c>
      <c r="BGD17" s="1079" t="s">
        <v>3991</v>
      </c>
      <c r="BGE17" s="1078">
        <v>2.2000000000000002</v>
      </c>
      <c r="BGF17" s="1079" t="s">
        <v>3991</v>
      </c>
      <c r="BGG17" s="1078">
        <v>2.2000000000000002</v>
      </c>
      <c r="BGH17" s="1079" t="s">
        <v>3991</v>
      </c>
      <c r="BGI17" s="1078">
        <v>2.2000000000000002</v>
      </c>
      <c r="BGJ17" s="1079" t="s">
        <v>3991</v>
      </c>
      <c r="BGK17" s="1078">
        <v>2.2000000000000002</v>
      </c>
      <c r="BGL17" s="1079" t="s">
        <v>3991</v>
      </c>
      <c r="BGM17" s="1078">
        <v>2.2000000000000002</v>
      </c>
      <c r="BGN17" s="1079" t="s">
        <v>3991</v>
      </c>
      <c r="BGO17" s="1078">
        <v>2.2000000000000002</v>
      </c>
      <c r="BGP17" s="1079" t="s">
        <v>3991</v>
      </c>
      <c r="BGQ17" s="1078">
        <v>2.2000000000000002</v>
      </c>
      <c r="BGR17" s="1079" t="s">
        <v>3991</v>
      </c>
      <c r="BGS17" s="1078">
        <v>2.2000000000000002</v>
      </c>
      <c r="BGT17" s="1079" t="s">
        <v>3991</v>
      </c>
      <c r="BGU17" s="1078">
        <v>2.2000000000000002</v>
      </c>
      <c r="BGV17" s="1079" t="s">
        <v>3991</v>
      </c>
      <c r="BGW17" s="1078">
        <v>2.2000000000000002</v>
      </c>
      <c r="BGX17" s="1079" t="s">
        <v>3991</v>
      </c>
      <c r="BGY17" s="1078">
        <v>2.2000000000000002</v>
      </c>
      <c r="BGZ17" s="1079" t="s">
        <v>3991</v>
      </c>
      <c r="BHA17" s="1078">
        <v>2.2000000000000002</v>
      </c>
      <c r="BHB17" s="1079" t="s">
        <v>3991</v>
      </c>
      <c r="BHC17" s="1078">
        <v>2.2000000000000002</v>
      </c>
      <c r="BHD17" s="1079" t="s">
        <v>3991</v>
      </c>
      <c r="BHE17" s="1078">
        <v>2.2000000000000002</v>
      </c>
      <c r="BHF17" s="1079" t="s">
        <v>3991</v>
      </c>
      <c r="BHG17" s="1078">
        <v>2.2000000000000002</v>
      </c>
      <c r="BHH17" s="1079" t="s">
        <v>3991</v>
      </c>
      <c r="BHI17" s="1078">
        <v>2.2000000000000002</v>
      </c>
      <c r="BHJ17" s="1079" t="s">
        <v>3991</v>
      </c>
      <c r="BHK17" s="1078">
        <v>2.2000000000000002</v>
      </c>
      <c r="BHL17" s="1079" t="s">
        <v>3991</v>
      </c>
      <c r="BHM17" s="1078">
        <v>2.2000000000000002</v>
      </c>
      <c r="BHN17" s="1079" t="s">
        <v>3991</v>
      </c>
      <c r="BHO17" s="1078">
        <v>2.2000000000000002</v>
      </c>
      <c r="BHP17" s="1079" t="s">
        <v>3991</v>
      </c>
      <c r="BHQ17" s="1078">
        <v>2.2000000000000002</v>
      </c>
      <c r="BHR17" s="1079" t="s">
        <v>3991</v>
      </c>
      <c r="BHS17" s="1078">
        <v>2.2000000000000002</v>
      </c>
      <c r="BHT17" s="1079" t="s">
        <v>3991</v>
      </c>
      <c r="BHU17" s="1078">
        <v>2.2000000000000002</v>
      </c>
      <c r="BHV17" s="1079" t="s">
        <v>3991</v>
      </c>
      <c r="BHW17" s="1078">
        <v>2.2000000000000002</v>
      </c>
      <c r="BHX17" s="1079" t="s">
        <v>3991</v>
      </c>
      <c r="BHY17" s="1078">
        <v>2.2000000000000002</v>
      </c>
      <c r="BHZ17" s="1079" t="s">
        <v>3991</v>
      </c>
      <c r="BIA17" s="1078">
        <v>2.2000000000000002</v>
      </c>
      <c r="BIB17" s="1079" t="s">
        <v>3991</v>
      </c>
      <c r="BIC17" s="1078">
        <v>2.2000000000000002</v>
      </c>
      <c r="BID17" s="1079" t="s">
        <v>3991</v>
      </c>
      <c r="BIE17" s="1078">
        <v>2.2000000000000002</v>
      </c>
      <c r="BIF17" s="1079" t="s">
        <v>3991</v>
      </c>
      <c r="BIG17" s="1078">
        <v>2.2000000000000002</v>
      </c>
      <c r="BIH17" s="1079" t="s">
        <v>3991</v>
      </c>
      <c r="BII17" s="1078">
        <v>2.2000000000000002</v>
      </c>
      <c r="BIJ17" s="1079" t="s">
        <v>3991</v>
      </c>
      <c r="BIK17" s="1078">
        <v>2.2000000000000002</v>
      </c>
      <c r="BIL17" s="1079" t="s">
        <v>3991</v>
      </c>
      <c r="BIM17" s="1078">
        <v>2.2000000000000002</v>
      </c>
      <c r="BIN17" s="1079" t="s">
        <v>3991</v>
      </c>
      <c r="BIO17" s="1078">
        <v>2.2000000000000002</v>
      </c>
      <c r="BIP17" s="1079" t="s">
        <v>3991</v>
      </c>
      <c r="BIQ17" s="1078">
        <v>2.2000000000000002</v>
      </c>
      <c r="BIR17" s="1079" t="s">
        <v>3991</v>
      </c>
      <c r="BIS17" s="1078">
        <v>2.2000000000000002</v>
      </c>
      <c r="BIT17" s="1079" t="s">
        <v>3991</v>
      </c>
      <c r="BIU17" s="1078">
        <v>2.2000000000000002</v>
      </c>
      <c r="BIV17" s="1079" t="s">
        <v>3991</v>
      </c>
      <c r="BIW17" s="1078">
        <v>2.2000000000000002</v>
      </c>
      <c r="BIX17" s="1079" t="s">
        <v>3991</v>
      </c>
      <c r="BIY17" s="1078">
        <v>2.2000000000000002</v>
      </c>
      <c r="BIZ17" s="1079" t="s">
        <v>3991</v>
      </c>
      <c r="BJA17" s="1078">
        <v>2.2000000000000002</v>
      </c>
      <c r="BJB17" s="1079" t="s">
        <v>3991</v>
      </c>
      <c r="BJC17" s="1078">
        <v>2.2000000000000002</v>
      </c>
      <c r="BJD17" s="1079" t="s">
        <v>3991</v>
      </c>
      <c r="BJE17" s="1078">
        <v>2.2000000000000002</v>
      </c>
      <c r="BJF17" s="1079" t="s">
        <v>3991</v>
      </c>
      <c r="BJG17" s="1078">
        <v>2.2000000000000002</v>
      </c>
      <c r="BJH17" s="1079" t="s">
        <v>3991</v>
      </c>
      <c r="BJI17" s="1078">
        <v>2.2000000000000002</v>
      </c>
      <c r="BJJ17" s="1079" t="s">
        <v>3991</v>
      </c>
      <c r="BJK17" s="1078">
        <v>2.2000000000000002</v>
      </c>
      <c r="BJL17" s="1079" t="s">
        <v>3991</v>
      </c>
      <c r="BJM17" s="1078">
        <v>2.2000000000000002</v>
      </c>
      <c r="BJN17" s="1079" t="s">
        <v>3991</v>
      </c>
      <c r="BJO17" s="1078">
        <v>2.2000000000000002</v>
      </c>
      <c r="BJP17" s="1079" t="s">
        <v>3991</v>
      </c>
      <c r="BJQ17" s="1078">
        <v>2.2000000000000002</v>
      </c>
      <c r="BJR17" s="1079" t="s">
        <v>3991</v>
      </c>
      <c r="BJS17" s="1078">
        <v>2.2000000000000002</v>
      </c>
      <c r="BJT17" s="1079" t="s">
        <v>3991</v>
      </c>
      <c r="BJU17" s="1078">
        <v>2.2000000000000002</v>
      </c>
      <c r="BJV17" s="1079" t="s">
        <v>3991</v>
      </c>
      <c r="BJW17" s="1078">
        <v>2.2000000000000002</v>
      </c>
      <c r="BJX17" s="1079" t="s">
        <v>3991</v>
      </c>
      <c r="BJY17" s="1078">
        <v>2.2000000000000002</v>
      </c>
      <c r="BJZ17" s="1079" t="s">
        <v>3991</v>
      </c>
      <c r="BKA17" s="1078">
        <v>2.2000000000000002</v>
      </c>
      <c r="BKB17" s="1079" t="s">
        <v>3991</v>
      </c>
      <c r="BKC17" s="1078">
        <v>2.2000000000000002</v>
      </c>
      <c r="BKD17" s="1079" t="s">
        <v>3991</v>
      </c>
      <c r="BKE17" s="1078">
        <v>2.2000000000000002</v>
      </c>
      <c r="BKF17" s="1079" t="s">
        <v>3991</v>
      </c>
      <c r="BKG17" s="1078">
        <v>2.2000000000000002</v>
      </c>
      <c r="BKH17" s="1079" t="s">
        <v>3991</v>
      </c>
      <c r="BKI17" s="1078">
        <v>2.2000000000000002</v>
      </c>
      <c r="BKJ17" s="1079" t="s">
        <v>3991</v>
      </c>
      <c r="BKK17" s="1078">
        <v>2.2000000000000002</v>
      </c>
      <c r="BKL17" s="1079" t="s">
        <v>3991</v>
      </c>
      <c r="BKM17" s="1078">
        <v>2.2000000000000002</v>
      </c>
      <c r="BKN17" s="1079" t="s">
        <v>3991</v>
      </c>
      <c r="BKO17" s="1078">
        <v>2.2000000000000002</v>
      </c>
      <c r="BKP17" s="1079" t="s">
        <v>3991</v>
      </c>
      <c r="BKQ17" s="1078">
        <v>2.2000000000000002</v>
      </c>
      <c r="BKR17" s="1079" t="s">
        <v>3991</v>
      </c>
      <c r="BKS17" s="1078">
        <v>2.2000000000000002</v>
      </c>
      <c r="BKT17" s="1079" t="s">
        <v>3991</v>
      </c>
      <c r="BKU17" s="1078">
        <v>2.2000000000000002</v>
      </c>
      <c r="BKV17" s="1079" t="s">
        <v>3991</v>
      </c>
      <c r="BKW17" s="1078">
        <v>2.2000000000000002</v>
      </c>
      <c r="BKX17" s="1079" t="s">
        <v>3991</v>
      </c>
      <c r="BKY17" s="1078">
        <v>2.2000000000000002</v>
      </c>
      <c r="BKZ17" s="1079" t="s">
        <v>3991</v>
      </c>
      <c r="BLA17" s="1078">
        <v>2.2000000000000002</v>
      </c>
      <c r="BLB17" s="1079" t="s">
        <v>3991</v>
      </c>
      <c r="BLC17" s="1078">
        <v>2.2000000000000002</v>
      </c>
      <c r="BLD17" s="1079" t="s">
        <v>3991</v>
      </c>
      <c r="BLE17" s="1078">
        <v>2.2000000000000002</v>
      </c>
      <c r="BLF17" s="1079" t="s">
        <v>3991</v>
      </c>
      <c r="BLG17" s="1078">
        <v>2.2000000000000002</v>
      </c>
      <c r="BLH17" s="1079" t="s">
        <v>3991</v>
      </c>
      <c r="BLI17" s="1078">
        <v>2.2000000000000002</v>
      </c>
      <c r="BLJ17" s="1079" t="s">
        <v>3991</v>
      </c>
      <c r="BLK17" s="1078">
        <v>2.2000000000000002</v>
      </c>
      <c r="BLL17" s="1079" t="s">
        <v>3991</v>
      </c>
      <c r="BLM17" s="1078">
        <v>2.2000000000000002</v>
      </c>
      <c r="BLN17" s="1079" t="s">
        <v>3991</v>
      </c>
      <c r="BLO17" s="1078">
        <v>2.2000000000000002</v>
      </c>
      <c r="BLP17" s="1079" t="s">
        <v>3991</v>
      </c>
      <c r="BLQ17" s="1078">
        <v>2.2000000000000002</v>
      </c>
      <c r="BLR17" s="1079" t="s">
        <v>3991</v>
      </c>
      <c r="BLS17" s="1078">
        <v>2.2000000000000002</v>
      </c>
      <c r="BLT17" s="1079" t="s">
        <v>3991</v>
      </c>
      <c r="BLU17" s="1078">
        <v>2.2000000000000002</v>
      </c>
      <c r="BLV17" s="1079" t="s">
        <v>3991</v>
      </c>
      <c r="BLW17" s="1078">
        <v>2.2000000000000002</v>
      </c>
      <c r="BLX17" s="1079" t="s">
        <v>3991</v>
      </c>
      <c r="BLY17" s="1078">
        <v>2.2000000000000002</v>
      </c>
      <c r="BLZ17" s="1079" t="s">
        <v>3991</v>
      </c>
      <c r="BMA17" s="1078">
        <v>2.2000000000000002</v>
      </c>
      <c r="BMB17" s="1079" t="s">
        <v>3991</v>
      </c>
      <c r="BMC17" s="1078">
        <v>2.2000000000000002</v>
      </c>
      <c r="BMD17" s="1079" t="s">
        <v>3991</v>
      </c>
      <c r="BME17" s="1078">
        <v>2.2000000000000002</v>
      </c>
      <c r="BMF17" s="1079" t="s">
        <v>3991</v>
      </c>
      <c r="BMG17" s="1078">
        <v>2.2000000000000002</v>
      </c>
      <c r="BMH17" s="1079" t="s">
        <v>3991</v>
      </c>
      <c r="BMI17" s="1078">
        <v>2.2000000000000002</v>
      </c>
      <c r="BMJ17" s="1079" t="s">
        <v>3991</v>
      </c>
      <c r="BMK17" s="1078">
        <v>2.2000000000000002</v>
      </c>
      <c r="BML17" s="1079" t="s">
        <v>3991</v>
      </c>
      <c r="BMM17" s="1078">
        <v>2.2000000000000002</v>
      </c>
      <c r="BMN17" s="1079" t="s">
        <v>3991</v>
      </c>
      <c r="BMO17" s="1078">
        <v>2.2000000000000002</v>
      </c>
      <c r="BMP17" s="1079" t="s">
        <v>3991</v>
      </c>
      <c r="BMQ17" s="1078">
        <v>2.2000000000000002</v>
      </c>
      <c r="BMR17" s="1079" t="s">
        <v>3991</v>
      </c>
      <c r="BMS17" s="1078">
        <v>2.2000000000000002</v>
      </c>
      <c r="BMT17" s="1079" t="s">
        <v>3991</v>
      </c>
      <c r="BMU17" s="1078">
        <v>2.2000000000000002</v>
      </c>
      <c r="BMV17" s="1079" t="s">
        <v>3991</v>
      </c>
      <c r="BMW17" s="1078">
        <v>2.2000000000000002</v>
      </c>
      <c r="BMX17" s="1079" t="s">
        <v>3991</v>
      </c>
      <c r="BMY17" s="1078">
        <v>2.2000000000000002</v>
      </c>
      <c r="BMZ17" s="1079" t="s">
        <v>3991</v>
      </c>
      <c r="BNA17" s="1078">
        <v>2.2000000000000002</v>
      </c>
      <c r="BNB17" s="1079" t="s">
        <v>3991</v>
      </c>
      <c r="BNC17" s="1078">
        <v>2.2000000000000002</v>
      </c>
      <c r="BND17" s="1079" t="s">
        <v>3991</v>
      </c>
      <c r="BNE17" s="1078">
        <v>2.2000000000000002</v>
      </c>
      <c r="BNF17" s="1079" t="s">
        <v>3991</v>
      </c>
      <c r="BNG17" s="1078">
        <v>2.2000000000000002</v>
      </c>
      <c r="BNH17" s="1079" t="s">
        <v>3991</v>
      </c>
      <c r="BNI17" s="1078">
        <v>2.2000000000000002</v>
      </c>
      <c r="BNJ17" s="1079" t="s">
        <v>3991</v>
      </c>
      <c r="BNK17" s="1078">
        <v>2.2000000000000002</v>
      </c>
      <c r="BNL17" s="1079" t="s">
        <v>3991</v>
      </c>
      <c r="BNM17" s="1078">
        <v>2.2000000000000002</v>
      </c>
      <c r="BNN17" s="1079" t="s">
        <v>3991</v>
      </c>
      <c r="BNO17" s="1078">
        <v>2.2000000000000002</v>
      </c>
      <c r="BNP17" s="1079" t="s">
        <v>3991</v>
      </c>
      <c r="BNQ17" s="1078">
        <v>2.2000000000000002</v>
      </c>
      <c r="BNR17" s="1079" t="s">
        <v>3991</v>
      </c>
      <c r="BNS17" s="1078">
        <v>2.2000000000000002</v>
      </c>
      <c r="BNT17" s="1079" t="s">
        <v>3991</v>
      </c>
      <c r="BNU17" s="1078">
        <v>2.2000000000000002</v>
      </c>
      <c r="BNV17" s="1079" t="s">
        <v>3991</v>
      </c>
      <c r="BNW17" s="1078">
        <v>2.2000000000000002</v>
      </c>
      <c r="BNX17" s="1079" t="s">
        <v>3991</v>
      </c>
      <c r="BNY17" s="1078">
        <v>2.2000000000000002</v>
      </c>
      <c r="BNZ17" s="1079" t="s">
        <v>3991</v>
      </c>
      <c r="BOA17" s="1078">
        <v>2.2000000000000002</v>
      </c>
      <c r="BOB17" s="1079" t="s">
        <v>3991</v>
      </c>
      <c r="BOC17" s="1078">
        <v>2.2000000000000002</v>
      </c>
      <c r="BOD17" s="1079" t="s">
        <v>3991</v>
      </c>
      <c r="BOE17" s="1078">
        <v>2.2000000000000002</v>
      </c>
      <c r="BOF17" s="1079" t="s">
        <v>3991</v>
      </c>
      <c r="BOG17" s="1078">
        <v>2.2000000000000002</v>
      </c>
      <c r="BOH17" s="1079" t="s">
        <v>3991</v>
      </c>
      <c r="BOI17" s="1078">
        <v>2.2000000000000002</v>
      </c>
      <c r="BOJ17" s="1079" t="s">
        <v>3991</v>
      </c>
      <c r="BOK17" s="1078">
        <v>2.2000000000000002</v>
      </c>
      <c r="BOL17" s="1079" t="s">
        <v>3991</v>
      </c>
      <c r="BOM17" s="1078">
        <v>2.2000000000000002</v>
      </c>
      <c r="BON17" s="1079" t="s">
        <v>3991</v>
      </c>
      <c r="BOO17" s="1078">
        <v>2.2000000000000002</v>
      </c>
      <c r="BOP17" s="1079" t="s">
        <v>3991</v>
      </c>
      <c r="BOQ17" s="1078">
        <v>2.2000000000000002</v>
      </c>
      <c r="BOR17" s="1079" t="s">
        <v>3991</v>
      </c>
      <c r="BOS17" s="1078">
        <v>2.2000000000000002</v>
      </c>
      <c r="BOT17" s="1079" t="s">
        <v>3991</v>
      </c>
      <c r="BOU17" s="1078">
        <v>2.2000000000000002</v>
      </c>
      <c r="BOV17" s="1079" t="s">
        <v>3991</v>
      </c>
      <c r="BOW17" s="1078">
        <v>2.2000000000000002</v>
      </c>
      <c r="BOX17" s="1079" t="s">
        <v>3991</v>
      </c>
      <c r="BOY17" s="1078">
        <v>2.2000000000000002</v>
      </c>
      <c r="BOZ17" s="1079" t="s">
        <v>3991</v>
      </c>
      <c r="BPA17" s="1078">
        <v>2.2000000000000002</v>
      </c>
      <c r="BPB17" s="1079" t="s">
        <v>3991</v>
      </c>
      <c r="BPC17" s="1078">
        <v>2.2000000000000002</v>
      </c>
      <c r="BPD17" s="1079" t="s">
        <v>3991</v>
      </c>
      <c r="BPE17" s="1078">
        <v>2.2000000000000002</v>
      </c>
      <c r="BPF17" s="1079" t="s">
        <v>3991</v>
      </c>
      <c r="BPG17" s="1078">
        <v>2.2000000000000002</v>
      </c>
      <c r="BPH17" s="1079" t="s">
        <v>3991</v>
      </c>
      <c r="BPI17" s="1078">
        <v>2.2000000000000002</v>
      </c>
      <c r="BPJ17" s="1079" t="s">
        <v>3991</v>
      </c>
      <c r="BPK17" s="1078">
        <v>2.2000000000000002</v>
      </c>
      <c r="BPL17" s="1079" t="s">
        <v>3991</v>
      </c>
      <c r="BPM17" s="1078">
        <v>2.2000000000000002</v>
      </c>
      <c r="BPN17" s="1079" t="s">
        <v>3991</v>
      </c>
      <c r="BPO17" s="1078">
        <v>2.2000000000000002</v>
      </c>
      <c r="BPP17" s="1079" t="s">
        <v>3991</v>
      </c>
      <c r="BPQ17" s="1078">
        <v>2.2000000000000002</v>
      </c>
      <c r="BPR17" s="1079" t="s">
        <v>3991</v>
      </c>
      <c r="BPS17" s="1078">
        <v>2.2000000000000002</v>
      </c>
      <c r="BPT17" s="1079" t="s">
        <v>3991</v>
      </c>
      <c r="BPU17" s="1078">
        <v>2.2000000000000002</v>
      </c>
      <c r="BPV17" s="1079" t="s">
        <v>3991</v>
      </c>
      <c r="BPW17" s="1078">
        <v>2.2000000000000002</v>
      </c>
      <c r="BPX17" s="1079" t="s">
        <v>3991</v>
      </c>
      <c r="BPY17" s="1078">
        <v>2.2000000000000002</v>
      </c>
      <c r="BPZ17" s="1079" t="s">
        <v>3991</v>
      </c>
      <c r="BQA17" s="1078">
        <v>2.2000000000000002</v>
      </c>
      <c r="BQB17" s="1079" t="s">
        <v>3991</v>
      </c>
      <c r="BQC17" s="1078">
        <v>2.2000000000000002</v>
      </c>
      <c r="BQD17" s="1079" t="s">
        <v>3991</v>
      </c>
      <c r="BQE17" s="1078">
        <v>2.2000000000000002</v>
      </c>
      <c r="BQF17" s="1079" t="s">
        <v>3991</v>
      </c>
      <c r="BQG17" s="1078">
        <v>2.2000000000000002</v>
      </c>
      <c r="BQH17" s="1079" t="s">
        <v>3991</v>
      </c>
      <c r="BQI17" s="1078">
        <v>2.2000000000000002</v>
      </c>
      <c r="BQJ17" s="1079" t="s">
        <v>3991</v>
      </c>
      <c r="BQK17" s="1078">
        <v>2.2000000000000002</v>
      </c>
      <c r="BQL17" s="1079" t="s">
        <v>3991</v>
      </c>
      <c r="BQM17" s="1078">
        <v>2.2000000000000002</v>
      </c>
      <c r="BQN17" s="1079" t="s">
        <v>3991</v>
      </c>
      <c r="BQO17" s="1078">
        <v>2.2000000000000002</v>
      </c>
      <c r="BQP17" s="1079" t="s">
        <v>3991</v>
      </c>
      <c r="BQQ17" s="1078">
        <v>2.2000000000000002</v>
      </c>
      <c r="BQR17" s="1079" t="s">
        <v>3991</v>
      </c>
      <c r="BQS17" s="1078">
        <v>2.2000000000000002</v>
      </c>
      <c r="BQT17" s="1079" t="s">
        <v>3991</v>
      </c>
      <c r="BQU17" s="1078">
        <v>2.2000000000000002</v>
      </c>
      <c r="BQV17" s="1079" t="s">
        <v>3991</v>
      </c>
      <c r="BQW17" s="1078">
        <v>2.2000000000000002</v>
      </c>
      <c r="BQX17" s="1079" t="s">
        <v>3991</v>
      </c>
      <c r="BQY17" s="1078">
        <v>2.2000000000000002</v>
      </c>
      <c r="BQZ17" s="1079" t="s">
        <v>3991</v>
      </c>
      <c r="BRA17" s="1078">
        <v>2.2000000000000002</v>
      </c>
      <c r="BRB17" s="1079" t="s">
        <v>3991</v>
      </c>
      <c r="BRC17" s="1078">
        <v>2.2000000000000002</v>
      </c>
      <c r="BRD17" s="1079" t="s">
        <v>3991</v>
      </c>
      <c r="BRE17" s="1078">
        <v>2.2000000000000002</v>
      </c>
      <c r="BRF17" s="1079" t="s">
        <v>3991</v>
      </c>
      <c r="BRG17" s="1078">
        <v>2.2000000000000002</v>
      </c>
      <c r="BRH17" s="1079" t="s">
        <v>3991</v>
      </c>
      <c r="BRI17" s="1078">
        <v>2.2000000000000002</v>
      </c>
      <c r="BRJ17" s="1079" t="s">
        <v>3991</v>
      </c>
      <c r="BRK17" s="1078">
        <v>2.2000000000000002</v>
      </c>
      <c r="BRL17" s="1079" t="s">
        <v>3991</v>
      </c>
      <c r="BRM17" s="1078">
        <v>2.2000000000000002</v>
      </c>
      <c r="BRN17" s="1079" t="s">
        <v>3991</v>
      </c>
      <c r="BRO17" s="1078">
        <v>2.2000000000000002</v>
      </c>
      <c r="BRP17" s="1079" t="s">
        <v>3991</v>
      </c>
      <c r="BRQ17" s="1078">
        <v>2.2000000000000002</v>
      </c>
      <c r="BRR17" s="1079" t="s">
        <v>3991</v>
      </c>
      <c r="BRS17" s="1078">
        <v>2.2000000000000002</v>
      </c>
      <c r="BRT17" s="1079" t="s">
        <v>3991</v>
      </c>
      <c r="BRU17" s="1078">
        <v>2.2000000000000002</v>
      </c>
      <c r="BRV17" s="1079" t="s">
        <v>3991</v>
      </c>
      <c r="BRW17" s="1078">
        <v>2.2000000000000002</v>
      </c>
      <c r="BRX17" s="1079" t="s">
        <v>3991</v>
      </c>
      <c r="BRY17" s="1078">
        <v>2.2000000000000002</v>
      </c>
      <c r="BRZ17" s="1079" t="s">
        <v>3991</v>
      </c>
      <c r="BSA17" s="1078">
        <v>2.2000000000000002</v>
      </c>
      <c r="BSB17" s="1079" t="s">
        <v>3991</v>
      </c>
      <c r="BSC17" s="1078">
        <v>2.2000000000000002</v>
      </c>
      <c r="BSD17" s="1079" t="s">
        <v>3991</v>
      </c>
      <c r="BSE17" s="1078">
        <v>2.2000000000000002</v>
      </c>
      <c r="BSF17" s="1079" t="s">
        <v>3991</v>
      </c>
      <c r="BSG17" s="1078">
        <v>2.2000000000000002</v>
      </c>
      <c r="BSH17" s="1079" t="s">
        <v>3991</v>
      </c>
      <c r="BSI17" s="1078">
        <v>2.2000000000000002</v>
      </c>
      <c r="BSJ17" s="1079" t="s">
        <v>3991</v>
      </c>
      <c r="BSK17" s="1078">
        <v>2.2000000000000002</v>
      </c>
      <c r="BSL17" s="1079" t="s">
        <v>3991</v>
      </c>
      <c r="BSM17" s="1078">
        <v>2.2000000000000002</v>
      </c>
      <c r="BSN17" s="1079" t="s">
        <v>3991</v>
      </c>
      <c r="BSO17" s="1078">
        <v>2.2000000000000002</v>
      </c>
      <c r="BSP17" s="1079" t="s">
        <v>3991</v>
      </c>
      <c r="BSQ17" s="1078">
        <v>2.2000000000000002</v>
      </c>
      <c r="BSR17" s="1079" t="s">
        <v>3991</v>
      </c>
      <c r="BSS17" s="1078">
        <v>2.2000000000000002</v>
      </c>
      <c r="BST17" s="1079" t="s">
        <v>3991</v>
      </c>
      <c r="BSU17" s="1078">
        <v>2.2000000000000002</v>
      </c>
      <c r="BSV17" s="1079" t="s">
        <v>3991</v>
      </c>
      <c r="BSW17" s="1078">
        <v>2.2000000000000002</v>
      </c>
      <c r="BSX17" s="1079" t="s">
        <v>3991</v>
      </c>
      <c r="BSY17" s="1078">
        <v>2.2000000000000002</v>
      </c>
      <c r="BSZ17" s="1079" t="s">
        <v>3991</v>
      </c>
      <c r="BTA17" s="1078">
        <v>2.2000000000000002</v>
      </c>
      <c r="BTB17" s="1079" t="s">
        <v>3991</v>
      </c>
      <c r="BTC17" s="1078">
        <v>2.2000000000000002</v>
      </c>
      <c r="BTD17" s="1079" t="s">
        <v>3991</v>
      </c>
      <c r="BTE17" s="1078">
        <v>2.2000000000000002</v>
      </c>
      <c r="BTF17" s="1079" t="s">
        <v>3991</v>
      </c>
      <c r="BTG17" s="1078">
        <v>2.2000000000000002</v>
      </c>
      <c r="BTH17" s="1079" t="s">
        <v>3991</v>
      </c>
      <c r="BTI17" s="1078">
        <v>2.2000000000000002</v>
      </c>
      <c r="BTJ17" s="1079" t="s">
        <v>3991</v>
      </c>
      <c r="BTK17" s="1078">
        <v>2.2000000000000002</v>
      </c>
      <c r="BTL17" s="1079" t="s">
        <v>3991</v>
      </c>
      <c r="BTM17" s="1078">
        <v>2.2000000000000002</v>
      </c>
      <c r="BTN17" s="1079" t="s">
        <v>3991</v>
      </c>
      <c r="BTO17" s="1078">
        <v>2.2000000000000002</v>
      </c>
      <c r="BTP17" s="1079" t="s">
        <v>3991</v>
      </c>
      <c r="BTQ17" s="1078">
        <v>2.2000000000000002</v>
      </c>
      <c r="BTR17" s="1079" t="s">
        <v>3991</v>
      </c>
      <c r="BTS17" s="1078">
        <v>2.2000000000000002</v>
      </c>
      <c r="BTT17" s="1079" t="s">
        <v>3991</v>
      </c>
      <c r="BTU17" s="1078">
        <v>2.2000000000000002</v>
      </c>
      <c r="BTV17" s="1079" t="s">
        <v>3991</v>
      </c>
      <c r="BTW17" s="1078">
        <v>2.2000000000000002</v>
      </c>
      <c r="BTX17" s="1079" t="s">
        <v>3991</v>
      </c>
      <c r="BTY17" s="1078">
        <v>2.2000000000000002</v>
      </c>
      <c r="BTZ17" s="1079" t="s">
        <v>3991</v>
      </c>
      <c r="BUA17" s="1078">
        <v>2.2000000000000002</v>
      </c>
      <c r="BUB17" s="1079" t="s">
        <v>3991</v>
      </c>
      <c r="BUC17" s="1078">
        <v>2.2000000000000002</v>
      </c>
      <c r="BUD17" s="1079" t="s">
        <v>3991</v>
      </c>
      <c r="BUE17" s="1078">
        <v>2.2000000000000002</v>
      </c>
      <c r="BUF17" s="1079" t="s">
        <v>3991</v>
      </c>
      <c r="BUG17" s="1078">
        <v>2.2000000000000002</v>
      </c>
      <c r="BUH17" s="1079" t="s">
        <v>3991</v>
      </c>
      <c r="BUI17" s="1078">
        <v>2.2000000000000002</v>
      </c>
      <c r="BUJ17" s="1079" t="s">
        <v>3991</v>
      </c>
      <c r="BUK17" s="1078">
        <v>2.2000000000000002</v>
      </c>
      <c r="BUL17" s="1079" t="s">
        <v>3991</v>
      </c>
      <c r="BUM17" s="1078">
        <v>2.2000000000000002</v>
      </c>
      <c r="BUN17" s="1079" t="s">
        <v>3991</v>
      </c>
      <c r="BUO17" s="1078">
        <v>2.2000000000000002</v>
      </c>
      <c r="BUP17" s="1079" t="s">
        <v>3991</v>
      </c>
      <c r="BUQ17" s="1078">
        <v>2.2000000000000002</v>
      </c>
      <c r="BUR17" s="1079" t="s">
        <v>3991</v>
      </c>
      <c r="BUS17" s="1078">
        <v>2.2000000000000002</v>
      </c>
      <c r="BUT17" s="1079" t="s">
        <v>3991</v>
      </c>
      <c r="BUU17" s="1078">
        <v>2.2000000000000002</v>
      </c>
      <c r="BUV17" s="1079" t="s">
        <v>3991</v>
      </c>
      <c r="BUW17" s="1078">
        <v>2.2000000000000002</v>
      </c>
      <c r="BUX17" s="1079" t="s">
        <v>3991</v>
      </c>
      <c r="BUY17" s="1078">
        <v>2.2000000000000002</v>
      </c>
      <c r="BUZ17" s="1079" t="s">
        <v>3991</v>
      </c>
      <c r="BVA17" s="1078">
        <v>2.2000000000000002</v>
      </c>
      <c r="BVB17" s="1079" t="s">
        <v>3991</v>
      </c>
      <c r="BVC17" s="1078">
        <v>2.2000000000000002</v>
      </c>
      <c r="BVD17" s="1079" t="s">
        <v>3991</v>
      </c>
      <c r="BVE17" s="1078">
        <v>2.2000000000000002</v>
      </c>
      <c r="BVF17" s="1079" t="s">
        <v>3991</v>
      </c>
      <c r="BVG17" s="1078">
        <v>2.2000000000000002</v>
      </c>
      <c r="BVH17" s="1079" t="s">
        <v>3991</v>
      </c>
      <c r="BVI17" s="1078">
        <v>2.2000000000000002</v>
      </c>
      <c r="BVJ17" s="1079" t="s">
        <v>3991</v>
      </c>
      <c r="BVK17" s="1078">
        <v>2.2000000000000002</v>
      </c>
      <c r="BVL17" s="1079" t="s">
        <v>3991</v>
      </c>
      <c r="BVM17" s="1078">
        <v>2.2000000000000002</v>
      </c>
      <c r="BVN17" s="1079" t="s">
        <v>3991</v>
      </c>
      <c r="BVO17" s="1078">
        <v>2.2000000000000002</v>
      </c>
      <c r="BVP17" s="1079" t="s">
        <v>3991</v>
      </c>
      <c r="BVQ17" s="1078">
        <v>2.2000000000000002</v>
      </c>
      <c r="BVR17" s="1079" t="s">
        <v>3991</v>
      </c>
      <c r="BVS17" s="1078">
        <v>2.2000000000000002</v>
      </c>
      <c r="BVT17" s="1079" t="s">
        <v>3991</v>
      </c>
      <c r="BVU17" s="1078">
        <v>2.2000000000000002</v>
      </c>
      <c r="BVV17" s="1079" t="s">
        <v>3991</v>
      </c>
      <c r="BVW17" s="1078">
        <v>2.2000000000000002</v>
      </c>
      <c r="BVX17" s="1079" t="s">
        <v>3991</v>
      </c>
      <c r="BVY17" s="1078">
        <v>2.2000000000000002</v>
      </c>
      <c r="BVZ17" s="1079" t="s">
        <v>3991</v>
      </c>
      <c r="BWA17" s="1078">
        <v>2.2000000000000002</v>
      </c>
      <c r="BWB17" s="1079" t="s">
        <v>3991</v>
      </c>
      <c r="BWC17" s="1078">
        <v>2.2000000000000002</v>
      </c>
      <c r="BWD17" s="1079" t="s">
        <v>3991</v>
      </c>
      <c r="BWE17" s="1078">
        <v>2.2000000000000002</v>
      </c>
      <c r="BWF17" s="1079" t="s">
        <v>3991</v>
      </c>
      <c r="BWG17" s="1078">
        <v>2.2000000000000002</v>
      </c>
      <c r="BWH17" s="1079" t="s">
        <v>3991</v>
      </c>
      <c r="BWI17" s="1078">
        <v>2.2000000000000002</v>
      </c>
      <c r="BWJ17" s="1079" t="s">
        <v>3991</v>
      </c>
      <c r="BWK17" s="1078">
        <v>2.2000000000000002</v>
      </c>
      <c r="BWL17" s="1079" t="s">
        <v>3991</v>
      </c>
      <c r="BWM17" s="1078">
        <v>2.2000000000000002</v>
      </c>
      <c r="BWN17" s="1079" t="s">
        <v>3991</v>
      </c>
      <c r="BWO17" s="1078">
        <v>2.2000000000000002</v>
      </c>
      <c r="BWP17" s="1079" t="s">
        <v>3991</v>
      </c>
      <c r="BWQ17" s="1078">
        <v>2.2000000000000002</v>
      </c>
      <c r="BWR17" s="1079" t="s">
        <v>3991</v>
      </c>
      <c r="BWS17" s="1078">
        <v>2.2000000000000002</v>
      </c>
      <c r="BWT17" s="1079" t="s">
        <v>3991</v>
      </c>
      <c r="BWU17" s="1078">
        <v>2.2000000000000002</v>
      </c>
      <c r="BWV17" s="1079" t="s">
        <v>3991</v>
      </c>
      <c r="BWW17" s="1078">
        <v>2.2000000000000002</v>
      </c>
      <c r="BWX17" s="1079" t="s">
        <v>3991</v>
      </c>
      <c r="BWY17" s="1078">
        <v>2.2000000000000002</v>
      </c>
      <c r="BWZ17" s="1079" t="s">
        <v>3991</v>
      </c>
      <c r="BXA17" s="1078">
        <v>2.2000000000000002</v>
      </c>
      <c r="BXB17" s="1079" t="s">
        <v>3991</v>
      </c>
      <c r="BXC17" s="1078">
        <v>2.2000000000000002</v>
      </c>
      <c r="BXD17" s="1079" t="s">
        <v>3991</v>
      </c>
      <c r="BXE17" s="1078">
        <v>2.2000000000000002</v>
      </c>
      <c r="BXF17" s="1079" t="s">
        <v>3991</v>
      </c>
      <c r="BXG17" s="1078">
        <v>2.2000000000000002</v>
      </c>
      <c r="BXH17" s="1079" t="s">
        <v>3991</v>
      </c>
      <c r="BXI17" s="1078">
        <v>2.2000000000000002</v>
      </c>
      <c r="BXJ17" s="1079" t="s">
        <v>3991</v>
      </c>
      <c r="BXK17" s="1078">
        <v>2.2000000000000002</v>
      </c>
      <c r="BXL17" s="1079" t="s">
        <v>3991</v>
      </c>
      <c r="BXM17" s="1078">
        <v>2.2000000000000002</v>
      </c>
      <c r="BXN17" s="1079" t="s">
        <v>3991</v>
      </c>
      <c r="BXO17" s="1078">
        <v>2.2000000000000002</v>
      </c>
      <c r="BXP17" s="1079" t="s">
        <v>3991</v>
      </c>
      <c r="BXQ17" s="1078">
        <v>2.2000000000000002</v>
      </c>
      <c r="BXR17" s="1079" t="s">
        <v>3991</v>
      </c>
      <c r="BXS17" s="1078">
        <v>2.2000000000000002</v>
      </c>
      <c r="BXT17" s="1079" t="s">
        <v>3991</v>
      </c>
      <c r="BXU17" s="1078">
        <v>2.2000000000000002</v>
      </c>
      <c r="BXV17" s="1079" t="s">
        <v>3991</v>
      </c>
      <c r="BXW17" s="1078">
        <v>2.2000000000000002</v>
      </c>
      <c r="BXX17" s="1079" t="s">
        <v>3991</v>
      </c>
      <c r="BXY17" s="1078">
        <v>2.2000000000000002</v>
      </c>
      <c r="BXZ17" s="1079" t="s">
        <v>3991</v>
      </c>
      <c r="BYA17" s="1078">
        <v>2.2000000000000002</v>
      </c>
      <c r="BYB17" s="1079" t="s">
        <v>3991</v>
      </c>
      <c r="BYC17" s="1078">
        <v>2.2000000000000002</v>
      </c>
      <c r="BYD17" s="1079" t="s">
        <v>3991</v>
      </c>
      <c r="BYE17" s="1078">
        <v>2.2000000000000002</v>
      </c>
      <c r="BYF17" s="1079" t="s">
        <v>3991</v>
      </c>
      <c r="BYG17" s="1078">
        <v>2.2000000000000002</v>
      </c>
      <c r="BYH17" s="1079" t="s">
        <v>3991</v>
      </c>
      <c r="BYI17" s="1078">
        <v>2.2000000000000002</v>
      </c>
      <c r="BYJ17" s="1079" t="s">
        <v>3991</v>
      </c>
      <c r="BYK17" s="1078">
        <v>2.2000000000000002</v>
      </c>
      <c r="BYL17" s="1079" t="s">
        <v>3991</v>
      </c>
      <c r="BYM17" s="1078">
        <v>2.2000000000000002</v>
      </c>
      <c r="BYN17" s="1079" t="s">
        <v>3991</v>
      </c>
      <c r="BYO17" s="1078">
        <v>2.2000000000000002</v>
      </c>
      <c r="BYP17" s="1079" t="s">
        <v>3991</v>
      </c>
      <c r="BYQ17" s="1078">
        <v>2.2000000000000002</v>
      </c>
      <c r="BYR17" s="1079" t="s">
        <v>3991</v>
      </c>
      <c r="BYS17" s="1078">
        <v>2.2000000000000002</v>
      </c>
      <c r="BYT17" s="1079" t="s">
        <v>3991</v>
      </c>
      <c r="BYU17" s="1078">
        <v>2.2000000000000002</v>
      </c>
      <c r="BYV17" s="1079" t="s">
        <v>3991</v>
      </c>
      <c r="BYW17" s="1078">
        <v>2.2000000000000002</v>
      </c>
      <c r="BYX17" s="1079" t="s">
        <v>3991</v>
      </c>
      <c r="BYY17" s="1078">
        <v>2.2000000000000002</v>
      </c>
      <c r="BYZ17" s="1079" t="s">
        <v>3991</v>
      </c>
      <c r="BZA17" s="1078">
        <v>2.2000000000000002</v>
      </c>
      <c r="BZB17" s="1079" t="s">
        <v>3991</v>
      </c>
      <c r="BZC17" s="1078">
        <v>2.2000000000000002</v>
      </c>
      <c r="BZD17" s="1079" t="s">
        <v>3991</v>
      </c>
      <c r="BZE17" s="1078">
        <v>2.2000000000000002</v>
      </c>
      <c r="BZF17" s="1079" t="s">
        <v>3991</v>
      </c>
      <c r="BZG17" s="1078">
        <v>2.2000000000000002</v>
      </c>
      <c r="BZH17" s="1079" t="s">
        <v>3991</v>
      </c>
      <c r="BZI17" s="1078">
        <v>2.2000000000000002</v>
      </c>
      <c r="BZJ17" s="1079" t="s">
        <v>3991</v>
      </c>
      <c r="BZK17" s="1078">
        <v>2.2000000000000002</v>
      </c>
      <c r="BZL17" s="1079" t="s">
        <v>3991</v>
      </c>
      <c r="BZM17" s="1078">
        <v>2.2000000000000002</v>
      </c>
      <c r="BZN17" s="1079" t="s">
        <v>3991</v>
      </c>
      <c r="BZO17" s="1078">
        <v>2.2000000000000002</v>
      </c>
      <c r="BZP17" s="1079" t="s">
        <v>3991</v>
      </c>
      <c r="BZQ17" s="1078">
        <v>2.2000000000000002</v>
      </c>
      <c r="BZR17" s="1079" t="s">
        <v>3991</v>
      </c>
      <c r="BZS17" s="1078">
        <v>2.2000000000000002</v>
      </c>
      <c r="BZT17" s="1079" t="s">
        <v>3991</v>
      </c>
      <c r="BZU17" s="1078">
        <v>2.2000000000000002</v>
      </c>
      <c r="BZV17" s="1079" t="s">
        <v>3991</v>
      </c>
      <c r="BZW17" s="1078">
        <v>2.2000000000000002</v>
      </c>
      <c r="BZX17" s="1079" t="s">
        <v>3991</v>
      </c>
      <c r="BZY17" s="1078">
        <v>2.2000000000000002</v>
      </c>
      <c r="BZZ17" s="1079" t="s">
        <v>3991</v>
      </c>
      <c r="CAA17" s="1078">
        <v>2.2000000000000002</v>
      </c>
      <c r="CAB17" s="1079" t="s">
        <v>3991</v>
      </c>
      <c r="CAC17" s="1078">
        <v>2.2000000000000002</v>
      </c>
      <c r="CAD17" s="1079" t="s">
        <v>3991</v>
      </c>
      <c r="CAE17" s="1078">
        <v>2.2000000000000002</v>
      </c>
      <c r="CAF17" s="1079" t="s">
        <v>3991</v>
      </c>
      <c r="CAG17" s="1078">
        <v>2.2000000000000002</v>
      </c>
      <c r="CAH17" s="1079" t="s">
        <v>3991</v>
      </c>
      <c r="CAI17" s="1078">
        <v>2.2000000000000002</v>
      </c>
      <c r="CAJ17" s="1079" t="s">
        <v>3991</v>
      </c>
      <c r="CAK17" s="1078">
        <v>2.2000000000000002</v>
      </c>
      <c r="CAL17" s="1079" t="s">
        <v>3991</v>
      </c>
      <c r="CAM17" s="1078">
        <v>2.2000000000000002</v>
      </c>
      <c r="CAN17" s="1079" t="s">
        <v>3991</v>
      </c>
      <c r="CAO17" s="1078">
        <v>2.2000000000000002</v>
      </c>
      <c r="CAP17" s="1079" t="s">
        <v>3991</v>
      </c>
      <c r="CAQ17" s="1078">
        <v>2.2000000000000002</v>
      </c>
      <c r="CAR17" s="1079" t="s">
        <v>3991</v>
      </c>
      <c r="CAS17" s="1078">
        <v>2.2000000000000002</v>
      </c>
      <c r="CAT17" s="1079" t="s">
        <v>3991</v>
      </c>
      <c r="CAU17" s="1078">
        <v>2.2000000000000002</v>
      </c>
      <c r="CAV17" s="1079" t="s">
        <v>3991</v>
      </c>
      <c r="CAW17" s="1078">
        <v>2.2000000000000002</v>
      </c>
      <c r="CAX17" s="1079" t="s">
        <v>3991</v>
      </c>
      <c r="CAY17" s="1078">
        <v>2.2000000000000002</v>
      </c>
      <c r="CAZ17" s="1079" t="s">
        <v>3991</v>
      </c>
      <c r="CBA17" s="1078">
        <v>2.2000000000000002</v>
      </c>
      <c r="CBB17" s="1079" t="s">
        <v>3991</v>
      </c>
      <c r="CBC17" s="1078">
        <v>2.2000000000000002</v>
      </c>
      <c r="CBD17" s="1079" t="s">
        <v>3991</v>
      </c>
      <c r="CBE17" s="1078">
        <v>2.2000000000000002</v>
      </c>
      <c r="CBF17" s="1079" t="s">
        <v>3991</v>
      </c>
      <c r="CBG17" s="1078">
        <v>2.2000000000000002</v>
      </c>
      <c r="CBH17" s="1079" t="s">
        <v>3991</v>
      </c>
      <c r="CBI17" s="1078">
        <v>2.2000000000000002</v>
      </c>
      <c r="CBJ17" s="1079" t="s">
        <v>3991</v>
      </c>
      <c r="CBK17" s="1078">
        <v>2.2000000000000002</v>
      </c>
      <c r="CBL17" s="1079" t="s">
        <v>3991</v>
      </c>
      <c r="CBM17" s="1078">
        <v>2.2000000000000002</v>
      </c>
      <c r="CBN17" s="1079" t="s">
        <v>3991</v>
      </c>
      <c r="CBO17" s="1078">
        <v>2.2000000000000002</v>
      </c>
      <c r="CBP17" s="1079" t="s">
        <v>3991</v>
      </c>
      <c r="CBQ17" s="1078">
        <v>2.2000000000000002</v>
      </c>
      <c r="CBR17" s="1079" t="s">
        <v>3991</v>
      </c>
      <c r="CBS17" s="1078">
        <v>2.2000000000000002</v>
      </c>
      <c r="CBT17" s="1079" t="s">
        <v>3991</v>
      </c>
      <c r="CBU17" s="1078">
        <v>2.2000000000000002</v>
      </c>
      <c r="CBV17" s="1079" t="s">
        <v>3991</v>
      </c>
      <c r="CBW17" s="1078">
        <v>2.2000000000000002</v>
      </c>
      <c r="CBX17" s="1079" t="s">
        <v>3991</v>
      </c>
      <c r="CBY17" s="1078">
        <v>2.2000000000000002</v>
      </c>
      <c r="CBZ17" s="1079" t="s">
        <v>3991</v>
      </c>
      <c r="CCA17" s="1078">
        <v>2.2000000000000002</v>
      </c>
      <c r="CCB17" s="1079" t="s">
        <v>3991</v>
      </c>
      <c r="CCC17" s="1078">
        <v>2.2000000000000002</v>
      </c>
      <c r="CCD17" s="1079" t="s">
        <v>3991</v>
      </c>
      <c r="CCE17" s="1078">
        <v>2.2000000000000002</v>
      </c>
      <c r="CCF17" s="1079" t="s">
        <v>3991</v>
      </c>
      <c r="CCG17" s="1078">
        <v>2.2000000000000002</v>
      </c>
      <c r="CCH17" s="1079" t="s">
        <v>3991</v>
      </c>
      <c r="CCI17" s="1078">
        <v>2.2000000000000002</v>
      </c>
      <c r="CCJ17" s="1079" t="s">
        <v>3991</v>
      </c>
      <c r="CCK17" s="1078">
        <v>2.2000000000000002</v>
      </c>
      <c r="CCL17" s="1079" t="s">
        <v>3991</v>
      </c>
      <c r="CCM17" s="1078">
        <v>2.2000000000000002</v>
      </c>
      <c r="CCN17" s="1079" t="s">
        <v>3991</v>
      </c>
      <c r="CCO17" s="1078">
        <v>2.2000000000000002</v>
      </c>
      <c r="CCP17" s="1079" t="s">
        <v>3991</v>
      </c>
      <c r="CCQ17" s="1078">
        <v>2.2000000000000002</v>
      </c>
      <c r="CCR17" s="1079" t="s">
        <v>3991</v>
      </c>
      <c r="CCS17" s="1078">
        <v>2.2000000000000002</v>
      </c>
      <c r="CCT17" s="1079" t="s">
        <v>3991</v>
      </c>
      <c r="CCU17" s="1078">
        <v>2.2000000000000002</v>
      </c>
      <c r="CCV17" s="1079" t="s">
        <v>3991</v>
      </c>
      <c r="CCW17" s="1078">
        <v>2.2000000000000002</v>
      </c>
      <c r="CCX17" s="1079" t="s">
        <v>3991</v>
      </c>
      <c r="CCY17" s="1078">
        <v>2.2000000000000002</v>
      </c>
      <c r="CCZ17" s="1079" t="s">
        <v>3991</v>
      </c>
      <c r="CDA17" s="1078">
        <v>2.2000000000000002</v>
      </c>
      <c r="CDB17" s="1079" t="s">
        <v>3991</v>
      </c>
      <c r="CDC17" s="1078">
        <v>2.2000000000000002</v>
      </c>
      <c r="CDD17" s="1079" t="s">
        <v>3991</v>
      </c>
      <c r="CDE17" s="1078">
        <v>2.2000000000000002</v>
      </c>
      <c r="CDF17" s="1079" t="s">
        <v>3991</v>
      </c>
      <c r="CDG17" s="1078">
        <v>2.2000000000000002</v>
      </c>
      <c r="CDH17" s="1079" t="s">
        <v>3991</v>
      </c>
      <c r="CDI17" s="1078">
        <v>2.2000000000000002</v>
      </c>
      <c r="CDJ17" s="1079" t="s">
        <v>3991</v>
      </c>
      <c r="CDK17" s="1078">
        <v>2.2000000000000002</v>
      </c>
      <c r="CDL17" s="1079" t="s">
        <v>3991</v>
      </c>
      <c r="CDM17" s="1078">
        <v>2.2000000000000002</v>
      </c>
      <c r="CDN17" s="1079" t="s">
        <v>3991</v>
      </c>
      <c r="CDO17" s="1078">
        <v>2.2000000000000002</v>
      </c>
      <c r="CDP17" s="1079" t="s">
        <v>3991</v>
      </c>
      <c r="CDQ17" s="1078">
        <v>2.2000000000000002</v>
      </c>
      <c r="CDR17" s="1079" t="s">
        <v>3991</v>
      </c>
      <c r="CDS17" s="1078">
        <v>2.2000000000000002</v>
      </c>
      <c r="CDT17" s="1079" t="s">
        <v>3991</v>
      </c>
      <c r="CDU17" s="1078">
        <v>2.2000000000000002</v>
      </c>
      <c r="CDV17" s="1079" t="s">
        <v>3991</v>
      </c>
      <c r="CDW17" s="1078">
        <v>2.2000000000000002</v>
      </c>
      <c r="CDX17" s="1079" t="s">
        <v>3991</v>
      </c>
      <c r="CDY17" s="1078">
        <v>2.2000000000000002</v>
      </c>
      <c r="CDZ17" s="1079" t="s">
        <v>3991</v>
      </c>
      <c r="CEA17" s="1078">
        <v>2.2000000000000002</v>
      </c>
      <c r="CEB17" s="1079" t="s">
        <v>3991</v>
      </c>
      <c r="CEC17" s="1078">
        <v>2.2000000000000002</v>
      </c>
      <c r="CED17" s="1079" t="s">
        <v>3991</v>
      </c>
      <c r="CEE17" s="1078">
        <v>2.2000000000000002</v>
      </c>
      <c r="CEF17" s="1079" t="s">
        <v>3991</v>
      </c>
      <c r="CEG17" s="1078">
        <v>2.2000000000000002</v>
      </c>
      <c r="CEH17" s="1079" t="s">
        <v>3991</v>
      </c>
      <c r="CEI17" s="1078">
        <v>2.2000000000000002</v>
      </c>
      <c r="CEJ17" s="1079" t="s">
        <v>3991</v>
      </c>
      <c r="CEK17" s="1078">
        <v>2.2000000000000002</v>
      </c>
      <c r="CEL17" s="1079" t="s">
        <v>3991</v>
      </c>
      <c r="CEM17" s="1078">
        <v>2.2000000000000002</v>
      </c>
      <c r="CEN17" s="1079" t="s">
        <v>3991</v>
      </c>
      <c r="CEO17" s="1078">
        <v>2.2000000000000002</v>
      </c>
      <c r="CEP17" s="1079" t="s">
        <v>3991</v>
      </c>
      <c r="CEQ17" s="1078">
        <v>2.2000000000000002</v>
      </c>
      <c r="CER17" s="1079" t="s">
        <v>3991</v>
      </c>
      <c r="CES17" s="1078">
        <v>2.2000000000000002</v>
      </c>
      <c r="CET17" s="1079" t="s">
        <v>3991</v>
      </c>
      <c r="CEU17" s="1078">
        <v>2.2000000000000002</v>
      </c>
      <c r="CEV17" s="1079" t="s">
        <v>3991</v>
      </c>
      <c r="CEW17" s="1078">
        <v>2.2000000000000002</v>
      </c>
      <c r="CEX17" s="1079" t="s">
        <v>3991</v>
      </c>
      <c r="CEY17" s="1078">
        <v>2.2000000000000002</v>
      </c>
      <c r="CEZ17" s="1079" t="s">
        <v>3991</v>
      </c>
      <c r="CFA17" s="1078">
        <v>2.2000000000000002</v>
      </c>
      <c r="CFB17" s="1079" t="s">
        <v>3991</v>
      </c>
      <c r="CFC17" s="1078">
        <v>2.2000000000000002</v>
      </c>
      <c r="CFD17" s="1079" t="s">
        <v>3991</v>
      </c>
      <c r="CFE17" s="1078">
        <v>2.2000000000000002</v>
      </c>
      <c r="CFF17" s="1079" t="s">
        <v>3991</v>
      </c>
      <c r="CFG17" s="1078">
        <v>2.2000000000000002</v>
      </c>
      <c r="CFH17" s="1079" t="s">
        <v>3991</v>
      </c>
      <c r="CFI17" s="1078">
        <v>2.2000000000000002</v>
      </c>
      <c r="CFJ17" s="1079" t="s">
        <v>3991</v>
      </c>
      <c r="CFK17" s="1078">
        <v>2.2000000000000002</v>
      </c>
      <c r="CFL17" s="1079" t="s">
        <v>3991</v>
      </c>
      <c r="CFM17" s="1078">
        <v>2.2000000000000002</v>
      </c>
      <c r="CFN17" s="1079" t="s">
        <v>3991</v>
      </c>
      <c r="CFO17" s="1078">
        <v>2.2000000000000002</v>
      </c>
      <c r="CFP17" s="1079" t="s">
        <v>3991</v>
      </c>
      <c r="CFQ17" s="1078">
        <v>2.2000000000000002</v>
      </c>
      <c r="CFR17" s="1079" t="s">
        <v>3991</v>
      </c>
      <c r="CFS17" s="1078">
        <v>2.2000000000000002</v>
      </c>
      <c r="CFT17" s="1079" t="s">
        <v>3991</v>
      </c>
      <c r="CFU17" s="1078">
        <v>2.2000000000000002</v>
      </c>
      <c r="CFV17" s="1079" t="s">
        <v>3991</v>
      </c>
      <c r="CFW17" s="1078">
        <v>2.2000000000000002</v>
      </c>
      <c r="CFX17" s="1079" t="s">
        <v>3991</v>
      </c>
      <c r="CFY17" s="1078">
        <v>2.2000000000000002</v>
      </c>
      <c r="CFZ17" s="1079" t="s">
        <v>3991</v>
      </c>
      <c r="CGA17" s="1078">
        <v>2.2000000000000002</v>
      </c>
      <c r="CGB17" s="1079" t="s">
        <v>3991</v>
      </c>
      <c r="CGC17" s="1078">
        <v>2.2000000000000002</v>
      </c>
      <c r="CGD17" s="1079" t="s">
        <v>3991</v>
      </c>
      <c r="CGE17" s="1078">
        <v>2.2000000000000002</v>
      </c>
      <c r="CGF17" s="1079" t="s">
        <v>3991</v>
      </c>
      <c r="CGG17" s="1078">
        <v>2.2000000000000002</v>
      </c>
      <c r="CGH17" s="1079" t="s">
        <v>3991</v>
      </c>
      <c r="CGI17" s="1078">
        <v>2.2000000000000002</v>
      </c>
      <c r="CGJ17" s="1079" t="s">
        <v>3991</v>
      </c>
      <c r="CGK17" s="1078">
        <v>2.2000000000000002</v>
      </c>
      <c r="CGL17" s="1079" t="s">
        <v>3991</v>
      </c>
      <c r="CGM17" s="1078">
        <v>2.2000000000000002</v>
      </c>
      <c r="CGN17" s="1079" t="s">
        <v>3991</v>
      </c>
      <c r="CGO17" s="1078">
        <v>2.2000000000000002</v>
      </c>
      <c r="CGP17" s="1079" t="s">
        <v>3991</v>
      </c>
      <c r="CGQ17" s="1078">
        <v>2.2000000000000002</v>
      </c>
      <c r="CGR17" s="1079" t="s">
        <v>3991</v>
      </c>
      <c r="CGS17" s="1078">
        <v>2.2000000000000002</v>
      </c>
      <c r="CGT17" s="1079" t="s">
        <v>3991</v>
      </c>
      <c r="CGU17" s="1078">
        <v>2.2000000000000002</v>
      </c>
      <c r="CGV17" s="1079" t="s">
        <v>3991</v>
      </c>
      <c r="CGW17" s="1078">
        <v>2.2000000000000002</v>
      </c>
      <c r="CGX17" s="1079" t="s">
        <v>3991</v>
      </c>
      <c r="CGY17" s="1078">
        <v>2.2000000000000002</v>
      </c>
      <c r="CGZ17" s="1079" t="s">
        <v>3991</v>
      </c>
      <c r="CHA17" s="1078">
        <v>2.2000000000000002</v>
      </c>
      <c r="CHB17" s="1079" t="s">
        <v>3991</v>
      </c>
      <c r="CHC17" s="1078">
        <v>2.2000000000000002</v>
      </c>
      <c r="CHD17" s="1079" t="s">
        <v>3991</v>
      </c>
      <c r="CHE17" s="1078">
        <v>2.2000000000000002</v>
      </c>
      <c r="CHF17" s="1079" t="s">
        <v>3991</v>
      </c>
      <c r="CHG17" s="1078">
        <v>2.2000000000000002</v>
      </c>
      <c r="CHH17" s="1079" t="s">
        <v>3991</v>
      </c>
      <c r="CHI17" s="1078">
        <v>2.2000000000000002</v>
      </c>
      <c r="CHJ17" s="1079" t="s">
        <v>3991</v>
      </c>
      <c r="CHK17" s="1078">
        <v>2.2000000000000002</v>
      </c>
      <c r="CHL17" s="1079" t="s">
        <v>3991</v>
      </c>
      <c r="CHM17" s="1078">
        <v>2.2000000000000002</v>
      </c>
      <c r="CHN17" s="1079" t="s">
        <v>3991</v>
      </c>
      <c r="CHO17" s="1078">
        <v>2.2000000000000002</v>
      </c>
      <c r="CHP17" s="1079" t="s">
        <v>3991</v>
      </c>
      <c r="CHQ17" s="1078">
        <v>2.2000000000000002</v>
      </c>
      <c r="CHR17" s="1079" t="s">
        <v>3991</v>
      </c>
      <c r="CHS17" s="1078">
        <v>2.2000000000000002</v>
      </c>
      <c r="CHT17" s="1079" t="s">
        <v>3991</v>
      </c>
      <c r="CHU17" s="1078">
        <v>2.2000000000000002</v>
      </c>
      <c r="CHV17" s="1079" t="s">
        <v>3991</v>
      </c>
      <c r="CHW17" s="1078">
        <v>2.2000000000000002</v>
      </c>
      <c r="CHX17" s="1079" t="s">
        <v>3991</v>
      </c>
      <c r="CHY17" s="1078">
        <v>2.2000000000000002</v>
      </c>
      <c r="CHZ17" s="1079" t="s">
        <v>3991</v>
      </c>
      <c r="CIA17" s="1078">
        <v>2.2000000000000002</v>
      </c>
      <c r="CIB17" s="1079" t="s">
        <v>3991</v>
      </c>
      <c r="CIC17" s="1078">
        <v>2.2000000000000002</v>
      </c>
      <c r="CID17" s="1079" t="s">
        <v>3991</v>
      </c>
      <c r="CIE17" s="1078">
        <v>2.2000000000000002</v>
      </c>
      <c r="CIF17" s="1079" t="s">
        <v>3991</v>
      </c>
      <c r="CIG17" s="1078">
        <v>2.2000000000000002</v>
      </c>
      <c r="CIH17" s="1079" t="s">
        <v>3991</v>
      </c>
      <c r="CII17" s="1078">
        <v>2.2000000000000002</v>
      </c>
      <c r="CIJ17" s="1079" t="s">
        <v>3991</v>
      </c>
      <c r="CIK17" s="1078">
        <v>2.2000000000000002</v>
      </c>
      <c r="CIL17" s="1079" t="s">
        <v>3991</v>
      </c>
      <c r="CIM17" s="1078">
        <v>2.2000000000000002</v>
      </c>
      <c r="CIN17" s="1079" t="s">
        <v>3991</v>
      </c>
      <c r="CIO17" s="1078">
        <v>2.2000000000000002</v>
      </c>
      <c r="CIP17" s="1079" t="s">
        <v>3991</v>
      </c>
      <c r="CIQ17" s="1078">
        <v>2.2000000000000002</v>
      </c>
      <c r="CIR17" s="1079" t="s">
        <v>3991</v>
      </c>
      <c r="CIS17" s="1078">
        <v>2.2000000000000002</v>
      </c>
      <c r="CIT17" s="1079" t="s">
        <v>3991</v>
      </c>
      <c r="CIU17" s="1078">
        <v>2.2000000000000002</v>
      </c>
      <c r="CIV17" s="1079" t="s">
        <v>3991</v>
      </c>
      <c r="CIW17" s="1078">
        <v>2.2000000000000002</v>
      </c>
      <c r="CIX17" s="1079" t="s">
        <v>3991</v>
      </c>
      <c r="CIY17" s="1078">
        <v>2.2000000000000002</v>
      </c>
      <c r="CIZ17" s="1079" t="s">
        <v>3991</v>
      </c>
      <c r="CJA17" s="1078">
        <v>2.2000000000000002</v>
      </c>
      <c r="CJB17" s="1079" t="s">
        <v>3991</v>
      </c>
      <c r="CJC17" s="1078">
        <v>2.2000000000000002</v>
      </c>
      <c r="CJD17" s="1079" t="s">
        <v>3991</v>
      </c>
      <c r="CJE17" s="1078">
        <v>2.2000000000000002</v>
      </c>
      <c r="CJF17" s="1079" t="s">
        <v>3991</v>
      </c>
      <c r="CJG17" s="1078">
        <v>2.2000000000000002</v>
      </c>
      <c r="CJH17" s="1079" t="s">
        <v>3991</v>
      </c>
      <c r="CJI17" s="1078">
        <v>2.2000000000000002</v>
      </c>
      <c r="CJJ17" s="1079" t="s">
        <v>3991</v>
      </c>
      <c r="CJK17" s="1078">
        <v>2.2000000000000002</v>
      </c>
      <c r="CJL17" s="1079" t="s">
        <v>3991</v>
      </c>
      <c r="CJM17" s="1078">
        <v>2.2000000000000002</v>
      </c>
      <c r="CJN17" s="1079" t="s">
        <v>3991</v>
      </c>
      <c r="CJO17" s="1078">
        <v>2.2000000000000002</v>
      </c>
      <c r="CJP17" s="1079" t="s">
        <v>3991</v>
      </c>
      <c r="CJQ17" s="1078">
        <v>2.2000000000000002</v>
      </c>
      <c r="CJR17" s="1079" t="s">
        <v>3991</v>
      </c>
      <c r="CJS17" s="1078">
        <v>2.2000000000000002</v>
      </c>
      <c r="CJT17" s="1079" t="s">
        <v>3991</v>
      </c>
      <c r="CJU17" s="1078">
        <v>2.2000000000000002</v>
      </c>
      <c r="CJV17" s="1079" t="s">
        <v>3991</v>
      </c>
      <c r="CJW17" s="1078">
        <v>2.2000000000000002</v>
      </c>
      <c r="CJX17" s="1079" t="s">
        <v>3991</v>
      </c>
      <c r="CJY17" s="1078">
        <v>2.2000000000000002</v>
      </c>
      <c r="CJZ17" s="1079" t="s">
        <v>3991</v>
      </c>
      <c r="CKA17" s="1078">
        <v>2.2000000000000002</v>
      </c>
      <c r="CKB17" s="1079" t="s">
        <v>3991</v>
      </c>
      <c r="CKC17" s="1078">
        <v>2.2000000000000002</v>
      </c>
      <c r="CKD17" s="1079" t="s">
        <v>3991</v>
      </c>
      <c r="CKE17" s="1078">
        <v>2.2000000000000002</v>
      </c>
      <c r="CKF17" s="1079" t="s">
        <v>3991</v>
      </c>
      <c r="CKG17" s="1078">
        <v>2.2000000000000002</v>
      </c>
      <c r="CKH17" s="1079" t="s">
        <v>3991</v>
      </c>
      <c r="CKI17" s="1078">
        <v>2.2000000000000002</v>
      </c>
      <c r="CKJ17" s="1079" t="s">
        <v>3991</v>
      </c>
      <c r="CKK17" s="1078">
        <v>2.2000000000000002</v>
      </c>
      <c r="CKL17" s="1079" t="s">
        <v>3991</v>
      </c>
      <c r="CKM17" s="1078">
        <v>2.2000000000000002</v>
      </c>
      <c r="CKN17" s="1079" t="s">
        <v>3991</v>
      </c>
      <c r="CKO17" s="1078">
        <v>2.2000000000000002</v>
      </c>
      <c r="CKP17" s="1079" t="s">
        <v>3991</v>
      </c>
      <c r="CKQ17" s="1078">
        <v>2.2000000000000002</v>
      </c>
      <c r="CKR17" s="1079" t="s">
        <v>3991</v>
      </c>
      <c r="CKS17" s="1078">
        <v>2.2000000000000002</v>
      </c>
      <c r="CKT17" s="1079" t="s">
        <v>3991</v>
      </c>
      <c r="CKU17" s="1078">
        <v>2.2000000000000002</v>
      </c>
      <c r="CKV17" s="1079" t="s">
        <v>3991</v>
      </c>
      <c r="CKW17" s="1078">
        <v>2.2000000000000002</v>
      </c>
      <c r="CKX17" s="1079" t="s">
        <v>3991</v>
      </c>
      <c r="CKY17" s="1078">
        <v>2.2000000000000002</v>
      </c>
      <c r="CKZ17" s="1079" t="s">
        <v>3991</v>
      </c>
      <c r="CLA17" s="1078">
        <v>2.2000000000000002</v>
      </c>
      <c r="CLB17" s="1079" t="s">
        <v>3991</v>
      </c>
      <c r="CLC17" s="1078">
        <v>2.2000000000000002</v>
      </c>
      <c r="CLD17" s="1079" t="s">
        <v>3991</v>
      </c>
      <c r="CLE17" s="1078">
        <v>2.2000000000000002</v>
      </c>
      <c r="CLF17" s="1079" t="s">
        <v>3991</v>
      </c>
      <c r="CLG17" s="1078">
        <v>2.2000000000000002</v>
      </c>
      <c r="CLH17" s="1079" t="s">
        <v>3991</v>
      </c>
      <c r="CLI17" s="1078">
        <v>2.2000000000000002</v>
      </c>
      <c r="CLJ17" s="1079" t="s">
        <v>3991</v>
      </c>
      <c r="CLK17" s="1078">
        <v>2.2000000000000002</v>
      </c>
      <c r="CLL17" s="1079" t="s">
        <v>3991</v>
      </c>
      <c r="CLM17" s="1078">
        <v>2.2000000000000002</v>
      </c>
      <c r="CLN17" s="1079" t="s">
        <v>3991</v>
      </c>
      <c r="CLO17" s="1078">
        <v>2.2000000000000002</v>
      </c>
      <c r="CLP17" s="1079" t="s">
        <v>3991</v>
      </c>
      <c r="CLQ17" s="1078">
        <v>2.2000000000000002</v>
      </c>
      <c r="CLR17" s="1079" t="s">
        <v>3991</v>
      </c>
      <c r="CLS17" s="1078">
        <v>2.2000000000000002</v>
      </c>
      <c r="CLT17" s="1079" t="s">
        <v>3991</v>
      </c>
      <c r="CLU17" s="1078">
        <v>2.2000000000000002</v>
      </c>
      <c r="CLV17" s="1079" t="s">
        <v>3991</v>
      </c>
      <c r="CLW17" s="1078">
        <v>2.2000000000000002</v>
      </c>
      <c r="CLX17" s="1079" t="s">
        <v>3991</v>
      </c>
      <c r="CLY17" s="1078">
        <v>2.2000000000000002</v>
      </c>
      <c r="CLZ17" s="1079" t="s">
        <v>3991</v>
      </c>
      <c r="CMA17" s="1078">
        <v>2.2000000000000002</v>
      </c>
      <c r="CMB17" s="1079" t="s">
        <v>3991</v>
      </c>
      <c r="CMC17" s="1078">
        <v>2.2000000000000002</v>
      </c>
      <c r="CMD17" s="1079" t="s">
        <v>3991</v>
      </c>
      <c r="CME17" s="1078">
        <v>2.2000000000000002</v>
      </c>
      <c r="CMF17" s="1079" t="s">
        <v>3991</v>
      </c>
      <c r="CMG17" s="1078">
        <v>2.2000000000000002</v>
      </c>
      <c r="CMH17" s="1079" t="s">
        <v>3991</v>
      </c>
      <c r="CMI17" s="1078">
        <v>2.2000000000000002</v>
      </c>
      <c r="CMJ17" s="1079" t="s">
        <v>3991</v>
      </c>
      <c r="CMK17" s="1078">
        <v>2.2000000000000002</v>
      </c>
      <c r="CML17" s="1079" t="s">
        <v>3991</v>
      </c>
      <c r="CMM17" s="1078">
        <v>2.2000000000000002</v>
      </c>
      <c r="CMN17" s="1079" t="s">
        <v>3991</v>
      </c>
      <c r="CMO17" s="1078">
        <v>2.2000000000000002</v>
      </c>
      <c r="CMP17" s="1079" t="s">
        <v>3991</v>
      </c>
      <c r="CMQ17" s="1078">
        <v>2.2000000000000002</v>
      </c>
      <c r="CMR17" s="1079" t="s">
        <v>3991</v>
      </c>
      <c r="CMS17" s="1078">
        <v>2.2000000000000002</v>
      </c>
      <c r="CMT17" s="1079" t="s">
        <v>3991</v>
      </c>
      <c r="CMU17" s="1078">
        <v>2.2000000000000002</v>
      </c>
      <c r="CMV17" s="1079" t="s">
        <v>3991</v>
      </c>
      <c r="CMW17" s="1078">
        <v>2.2000000000000002</v>
      </c>
      <c r="CMX17" s="1079" t="s">
        <v>3991</v>
      </c>
      <c r="CMY17" s="1078">
        <v>2.2000000000000002</v>
      </c>
      <c r="CMZ17" s="1079" t="s">
        <v>3991</v>
      </c>
      <c r="CNA17" s="1078">
        <v>2.2000000000000002</v>
      </c>
      <c r="CNB17" s="1079" t="s">
        <v>3991</v>
      </c>
      <c r="CNC17" s="1078">
        <v>2.2000000000000002</v>
      </c>
      <c r="CND17" s="1079" t="s">
        <v>3991</v>
      </c>
      <c r="CNE17" s="1078">
        <v>2.2000000000000002</v>
      </c>
      <c r="CNF17" s="1079" t="s">
        <v>3991</v>
      </c>
      <c r="CNG17" s="1078">
        <v>2.2000000000000002</v>
      </c>
      <c r="CNH17" s="1079" t="s">
        <v>3991</v>
      </c>
      <c r="CNI17" s="1078">
        <v>2.2000000000000002</v>
      </c>
      <c r="CNJ17" s="1079" t="s">
        <v>3991</v>
      </c>
      <c r="CNK17" s="1078">
        <v>2.2000000000000002</v>
      </c>
      <c r="CNL17" s="1079" t="s">
        <v>3991</v>
      </c>
      <c r="CNM17" s="1078">
        <v>2.2000000000000002</v>
      </c>
      <c r="CNN17" s="1079" t="s">
        <v>3991</v>
      </c>
      <c r="CNO17" s="1078">
        <v>2.2000000000000002</v>
      </c>
      <c r="CNP17" s="1079" t="s">
        <v>3991</v>
      </c>
      <c r="CNQ17" s="1078">
        <v>2.2000000000000002</v>
      </c>
      <c r="CNR17" s="1079" t="s">
        <v>3991</v>
      </c>
      <c r="CNS17" s="1078">
        <v>2.2000000000000002</v>
      </c>
      <c r="CNT17" s="1079" t="s">
        <v>3991</v>
      </c>
      <c r="CNU17" s="1078">
        <v>2.2000000000000002</v>
      </c>
      <c r="CNV17" s="1079" t="s">
        <v>3991</v>
      </c>
      <c r="CNW17" s="1078">
        <v>2.2000000000000002</v>
      </c>
      <c r="CNX17" s="1079" t="s">
        <v>3991</v>
      </c>
      <c r="CNY17" s="1078">
        <v>2.2000000000000002</v>
      </c>
      <c r="CNZ17" s="1079" t="s">
        <v>3991</v>
      </c>
      <c r="COA17" s="1078">
        <v>2.2000000000000002</v>
      </c>
      <c r="COB17" s="1079" t="s">
        <v>3991</v>
      </c>
      <c r="COC17" s="1078">
        <v>2.2000000000000002</v>
      </c>
      <c r="COD17" s="1079" t="s">
        <v>3991</v>
      </c>
      <c r="COE17" s="1078">
        <v>2.2000000000000002</v>
      </c>
      <c r="COF17" s="1079" t="s">
        <v>3991</v>
      </c>
      <c r="COG17" s="1078">
        <v>2.2000000000000002</v>
      </c>
      <c r="COH17" s="1079" t="s">
        <v>3991</v>
      </c>
      <c r="COI17" s="1078">
        <v>2.2000000000000002</v>
      </c>
      <c r="COJ17" s="1079" t="s">
        <v>3991</v>
      </c>
      <c r="COK17" s="1078">
        <v>2.2000000000000002</v>
      </c>
      <c r="COL17" s="1079" t="s">
        <v>3991</v>
      </c>
      <c r="COM17" s="1078">
        <v>2.2000000000000002</v>
      </c>
      <c r="CON17" s="1079" t="s">
        <v>3991</v>
      </c>
      <c r="COO17" s="1078">
        <v>2.2000000000000002</v>
      </c>
      <c r="COP17" s="1079" t="s">
        <v>3991</v>
      </c>
      <c r="COQ17" s="1078">
        <v>2.2000000000000002</v>
      </c>
      <c r="COR17" s="1079" t="s">
        <v>3991</v>
      </c>
      <c r="COS17" s="1078">
        <v>2.2000000000000002</v>
      </c>
      <c r="COT17" s="1079" t="s">
        <v>3991</v>
      </c>
      <c r="COU17" s="1078">
        <v>2.2000000000000002</v>
      </c>
      <c r="COV17" s="1079" t="s">
        <v>3991</v>
      </c>
      <c r="COW17" s="1078">
        <v>2.2000000000000002</v>
      </c>
      <c r="COX17" s="1079" t="s">
        <v>3991</v>
      </c>
      <c r="COY17" s="1078">
        <v>2.2000000000000002</v>
      </c>
      <c r="COZ17" s="1079" t="s">
        <v>3991</v>
      </c>
      <c r="CPA17" s="1078">
        <v>2.2000000000000002</v>
      </c>
      <c r="CPB17" s="1079" t="s">
        <v>3991</v>
      </c>
      <c r="CPC17" s="1078">
        <v>2.2000000000000002</v>
      </c>
      <c r="CPD17" s="1079" t="s">
        <v>3991</v>
      </c>
      <c r="CPE17" s="1078">
        <v>2.2000000000000002</v>
      </c>
      <c r="CPF17" s="1079" t="s">
        <v>3991</v>
      </c>
      <c r="CPG17" s="1078">
        <v>2.2000000000000002</v>
      </c>
      <c r="CPH17" s="1079" t="s">
        <v>3991</v>
      </c>
      <c r="CPI17" s="1078">
        <v>2.2000000000000002</v>
      </c>
      <c r="CPJ17" s="1079" t="s">
        <v>3991</v>
      </c>
      <c r="CPK17" s="1078">
        <v>2.2000000000000002</v>
      </c>
      <c r="CPL17" s="1079" t="s">
        <v>3991</v>
      </c>
      <c r="CPM17" s="1078">
        <v>2.2000000000000002</v>
      </c>
      <c r="CPN17" s="1079" t="s">
        <v>3991</v>
      </c>
      <c r="CPO17" s="1078">
        <v>2.2000000000000002</v>
      </c>
      <c r="CPP17" s="1079" t="s">
        <v>3991</v>
      </c>
      <c r="CPQ17" s="1078">
        <v>2.2000000000000002</v>
      </c>
      <c r="CPR17" s="1079" t="s">
        <v>3991</v>
      </c>
      <c r="CPS17" s="1078">
        <v>2.2000000000000002</v>
      </c>
      <c r="CPT17" s="1079" t="s">
        <v>3991</v>
      </c>
      <c r="CPU17" s="1078">
        <v>2.2000000000000002</v>
      </c>
      <c r="CPV17" s="1079" t="s">
        <v>3991</v>
      </c>
      <c r="CPW17" s="1078">
        <v>2.2000000000000002</v>
      </c>
      <c r="CPX17" s="1079" t="s">
        <v>3991</v>
      </c>
      <c r="CPY17" s="1078">
        <v>2.2000000000000002</v>
      </c>
      <c r="CPZ17" s="1079" t="s">
        <v>3991</v>
      </c>
      <c r="CQA17" s="1078">
        <v>2.2000000000000002</v>
      </c>
      <c r="CQB17" s="1079" t="s">
        <v>3991</v>
      </c>
      <c r="CQC17" s="1078">
        <v>2.2000000000000002</v>
      </c>
      <c r="CQD17" s="1079" t="s">
        <v>3991</v>
      </c>
      <c r="CQE17" s="1078">
        <v>2.2000000000000002</v>
      </c>
      <c r="CQF17" s="1079" t="s">
        <v>3991</v>
      </c>
      <c r="CQG17" s="1078">
        <v>2.2000000000000002</v>
      </c>
      <c r="CQH17" s="1079" t="s">
        <v>3991</v>
      </c>
      <c r="CQI17" s="1078">
        <v>2.2000000000000002</v>
      </c>
      <c r="CQJ17" s="1079" t="s">
        <v>3991</v>
      </c>
      <c r="CQK17" s="1078">
        <v>2.2000000000000002</v>
      </c>
      <c r="CQL17" s="1079" t="s">
        <v>3991</v>
      </c>
      <c r="CQM17" s="1078">
        <v>2.2000000000000002</v>
      </c>
      <c r="CQN17" s="1079" t="s">
        <v>3991</v>
      </c>
      <c r="CQO17" s="1078">
        <v>2.2000000000000002</v>
      </c>
      <c r="CQP17" s="1079" t="s">
        <v>3991</v>
      </c>
      <c r="CQQ17" s="1078">
        <v>2.2000000000000002</v>
      </c>
      <c r="CQR17" s="1079" t="s">
        <v>3991</v>
      </c>
      <c r="CQS17" s="1078">
        <v>2.2000000000000002</v>
      </c>
      <c r="CQT17" s="1079" t="s">
        <v>3991</v>
      </c>
      <c r="CQU17" s="1078">
        <v>2.2000000000000002</v>
      </c>
      <c r="CQV17" s="1079" t="s">
        <v>3991</v>
      </c>
      <c r="CQW17" s="1078">
        <v>2.2000000000000002</v>
      </c>
      <c r="CQX17" s="1079" t="s">
        <v>3991</v>
      </c>
      <c r="CQY17" s="1078">
        <v>2.2000000000000002</v>
      </c>
      <c r="CQZ17" s="1079" t="s">
        <v>3991</v>
      </c>
      <c r="CRA17" s="1078">
        <v>2.2000000000000002</v>
      </c>
      <c r="CRB17" s="1079" t="s">
        <v>3991</v>
      </c>
      <c r="CRC17" s="1078">
        <v>2.2000000000000002</v>
      </c>
      <c r="CRD17" s="1079" t="s">
        <v>3991</v>
      </c>
      <c r="CRE17" s="1078">
        <v>2.2000000000000002</v>
      </c>
      <c r="CRF17" s="1079" t="s">
        <v>3991</v>
      </c>
      <c r="CRG17" s="1078">
        <v>2.2000000000000002</v>
      </c>
      <c r="CRH17" s="1079" t="s">
        <v>3991</v>
      </c>
      <c r="CRI17" s="1078">
        <v>2.2000000000000002</v>
      </c>
      <c r="CRJ17" s="1079" t="s">
        <v>3991</v>
      </c>
      <c r="CRK17" s="1078">
        <v>2.2000000000000002</v>
      </c>
      <c r="CRL17" s="1079" t="s">
        <v>3991</v>
      </c>
      <c r="CRM17" s="1078">
        <v>2.2000000000000002</v>
      </c>
      <c r="CRN17" s="1079" t="s">
        <v>3991</v>
      </c>
      <c r="CRO17" s="1078">
        <v>2.2000000000000002</v>
      </c>
      <c r="CRP17" s="1079" t="s">
        <v>3991</v>
      </c>
      <c r="CRQ17" s="1078">
        <v>2.2000000000000002</v>
      </c>
      <c r="CRR17" s="1079" t="s">
        <v>3991</v>
      </c>
      <c r="CRS17" s="1078">
        <v>2.2000000000000002</v>
      </c>
      <c r="CRT17" s="1079" t="s">
        <v>3991</v>
      </c>
      <c r="CRU17" s="1078">
        <v>2.2000000000000002</v>
      </c>
      <c r="CRV17" s="1079" t="s">
        <v>3991</v>
      </c>
      <c r="CRW17" s="1078">
        <v>2.2000000000000002</v>
      </c>
      <c r="CRX17" s="1079" t="s">
        <v>3991</v>
      </c>
      <c r="CRY17" s="1078">
        <v>2.2000000000000002</v>
      </c>
      <c r="CRZ17" s="1079" t="s">
        <v>3991</v>
      </c>
      <c r="CSA17" s="1078">
        <v>2.2000000000000002</v>
      </c>
      <c r="CSB17" s="1079" t="s">
        <v>3991</v>
      </c>
      <c r="CSC17" s="1078">
        <v>2.2000000000000002</v>
      </c>
      <c r="CSD17" s="1079" t="s">
        <v>3991</v>
      </c>
      <c r="CSE17" s="1078">
        <v>2.2000000000000002</v>
      </c>
      <c r="CSF17" s="1079" t="s">
        <v>3991</v>
      </c>
      <c r="CSG17" s="1078">
        <v>2.2000000000000002</v>
      </c>
      <c r="CSH17" s="1079" t="s">
        <v>3991</v>
      </c>
      <c r="CSI17" s="1078">
        <v>2.2000000000000002</v>
      </c>
      <c r="CSJ17" s="1079" t="s">
        <v>3991</v>
      </c>
      <c r="CSK17" s="1078">
        <v>2.2000000000000002</v>
      </c>
      <c r="CSL17" s="1079" t="s">
        <v>3991</v>
      </c>
      <c r="CSM17" s="1078">
        <v>2.2000000000000002</v>
      </c>
      <c r="CSN17" s="1079" t="s">
        <v>3991</v>
      </c>
      <c r="CSO17" s="1078">
        <v>2.2000000000000002</v>
      </c>
      <c r="CSP17" s="1079" t="s">
        <v>3991</v>
      </c>
      <c r="CSQ17" s="1078">
        <v>2.2000000000000002</v>
      </c>
      <c r="CSR17" s="1079" t="s">
        <v>3991</v>
      </c>
      <c r="CSS17" s="1078">
        <v>2.2000000000000002</v>
      </c>
      <c r="CST17" s="1079" t="s">
        <v>3991</v>
      </c>
      <c r="CSU17" s="1078">
        <v>2.2000000000000002</v>
      </c>
      <c r="CSV17" s="1079" t="s">
        <v>3991</v>
      </c>
      <c r="CSW17" s="1078">
        <v>2.2000000000000002</v>
      </c>
      <c r="CSX17" s="1079" t="s">
        <v>3991</v>
      </c>
      <c r="CSY17" s="1078">
        <v>2.2000000000000002</v>
      </c>
      <c r="CSZ17" s="1079" t="s">
        <v>3991</v>
      </c>
      <c r="CTA17" s="1078">
        <v>2.2000000000000002</v>
      </c>
      <c r="CTB17" s="1079" t="s">
        <v>3991</v>
      </c>
      <c r="CTC17" s="1078">
        <v>2.2000000000000002</v>
      </c>
      <c r="CTD17" s="1079" t="s">
        <v>3991</v>
      </c>
      <c r="CTE17" s="1078">
        <v>2.2000000000000002</v>
      </c>
      <c r="CTF17" s="1079" t="s">
        <v>3991</v>
      </c>
      <c r="CTG17" s="1078">
        <v>2.2000000000000002</v>
      </c>
      <c r="CTH17" s="1079" t="s">
        <v>3991</v>
      </c>
      <c r="CTI17" s="1078">
        <v>2.2000000000000002</v>
      </c>
      <c r="CTJ17" s="1079" t="s">
        <v>3991</v>
      </c>
      <c r="CTK17" s="1078">
        <v>2.2000000000000002</v>
      </c>
      <c r="CTL17" s="1079" t="s">
        <v>3991</v>
      </c>
      <c r="CTM17" s="1078">
        <v>2.2000000000000002</v>
      </c>
      <c r="CTN17" s="1079" t="s">
        <v>3991</v>
      </c>
      <c r="CTO17" s="1078">
        <v>2.2000000000000002</v>
      </c>
      <c r="CTP17" s="1079" t="s">
        <v>3991</v>
      </c>
      <c r="CTQ17" s="1078">
        <v>2.2000000000000002</v>
      </c>
      <c r="CTR17" s="1079" t="s">
        <v>3991</v>
      </c>
      <c r="CTS17" s="1078">
        <v>2.2000000000000002</v>
      </c>
      <c r="CTT17" s="1079" t="s">
        <v>3991</v>
      </c>
      <c r="CTU17" s="1078">
        <v>2.2000000000000002</v>
      </c>
      <c r="CTV17" s="1079" t="s">
        <v>3991</v>
      </c>
      <c r="CTW17" s="1078">
        <v>2.2000000000000002</v>
      </c>
      <c r="CTX17" s="1079" t="s">
        <v>3991</v>
      </c>
      <c r="CTY17" s="1078">
        <v>2.2000000000000002</v>
      </c>
      <c r="CTZ17" s="1079" t="s">
        <v>3991</v>
      </c>
      <c r="CUA17" s="1078">
        <v>2.2000000000000002</v>
      </c>
      <c r="CUB17" s="1079" t="s">
        <v>3991</v>
      </c>
      <c r="CUC17" s="1078">
        <v>2.2000000000000002</v>
      </c>
      <c r="CUD17" s="1079" t="s">
        <v>3991</v>
      </c>
      <c r="CUE17" s="1078">
        <v>2.2000000000000002</v>
      </c>
      <c r="CUF17" s="1079" t="s">
        <v>3991</v>
      </c>
      <c r="CUG17" s="1078">
        <v>2.2000000000000002</v>
      </c>
      <c r="CUH17" s="1079" t="s">
        <v>3991</v>
      </c>
      <c r="CUI17" s="1078">
        <v>2.2000000000000002</v>
      </c>
      <c r="CUJ17" s="1079" t="s">
        <v>3991</v>
      </c>
      <c r="CUK17" s="1078">
        <v>2.2000000000000002</v>
      </c>
      <c r="CUL17" s="1079" t="s">
        <v>3991</v>
      </c>
      <c r="CUM17" s="1078">
        <v>2.2000000000000002</v>
      </c>
      <c r="CUN17" s="1079" t="s">
        <v>3991</v>
      </c>
      <c r="CUO17" s="1078">
        <v>2.2000000000000002</v>
      </c>
      <c r="CUP17" s="1079" t="s">
        <v>3991</v>
      </c>
      <c r="CUQ17" s="1078">
        <v>2.2000000000000002</v>
      </c>
      <c r="CUR17" s="1079" t="s">
        <v>3991</v>
      </c>
      <c r="CUS17" s="1078">
        <v>2.2000000000000002</v>
      </c>
      <c r="CUT17" s="1079" t="s">
        <v>3991</v>
      </c>
      <c r="CUU17" s="1078">
        <v>2.2000000000000002</v>
      </c>
      <c r="CUV17" s="1079" t="s">
        <v>3991</v>
      </c>
      <c r="CUW17" s="1078">
        <v>2.2000000000000002</v>
      </c>
      <c r="CUX17" s="1079" t="s">
        <v>3991</v>
      </c>
      <c r="CUY17" s="1078">
        <v>2.2000000000000002</v>
      </c>
      <c r="CUZ17" s="1079" t="s">
        <v>3991</v>
      </c>
      <c r="CVA17" s="1078">
        <v>2.2000000000000002</v>
      </c>
      <c r="CVB17" s="1079" t="s">
        <v>3991</v>
      </c>
      <c r="CVC17" s="1078">
        <v>2.2000000000000002</v>
      </c>
      <c r="CVD17" s="1079" t="s">
        <v>3991</v>
      </c>
      <c r="CVE17" s="1078">
        <v>2.2000000000000002</v>
      </c>
      <c r="CVF17" s="1079" t="s">
        <v>3991</v>
      </c>
      <c r="CVG17" s="1078">
        <v>2.2000000000000002</v>
      </c>
      <c r="CVH17" s="1079" t="s">
        <v>3991</v>
      </c>
      <c r="CVI17" s="1078">
        <v>2.2000000000000002</v>
      </c>
      <c r="CVJ17" s="1079" t="s">
        <v>3991</v>
      </c>
      <c r="CVK17" s="1078">
        <v>2.2000000000000002</v>
      </c>
      <c r="CVL17" s="1079" t="s">
        <v>3991</v>
      </c>
      <c r="CVM17" s="1078">
        <v>2.2000000000000002</v>
      </c>
      <c r="CVN17" s="1079" t="s">
        <v>3991</v>
      </c>
      <c r="CVO17" s="1078">
        <v>2.2000000000000002</v>
      </c>
      <c r="CVP17" s="1079" t="s">
        <v>3991</v>
      </c>
      <c r="CVQ17" s="1078">
        <v>2.2000000000000002</v>
      </c>
      <c r="CVR17" s="1079" t="s">
        <v>3991</v>
      </c>
      <c r="CVS17" s="1078">
        <v>2.2000000000000002</v>
      </c>
      <c r="CVT17" s="1079" t="s">
        <v>3991</v>
      </c>
      <c r="CVU17" s="1078">
        <v>2.2000000000000002</v>
      </c>
      <c r="CVV17" s="1079" t="s">
        <v>3991</v>
      </c>
      <c r="CVW17" s="1078">
        <v>2.2000000000000002</v>
      </c>
      <c r="CVX17" s="1079" t="s">
        <v>3991</v>
      </c>
      <c r="CVY17" s="1078">
        <v>2.2000000000000002</v>
      </c>
      <c r="CVZ17" s="1079" t="s">
        <v>3991</v>
      </c>
      <c r="CWA17" s="1078">
        <v>2.2000000000000002</v>
      </c>
      <c r="CWB17" s="1079" t="s">
        <v>3991</v>
      </c>
      <c r="CWC17" s="1078">
        <v>2.2000000000000002</v>
      </c>
      <c r="CWD17" s="1079" t="s">
        <v>3991</v>
      </c>
      <c r="CWE17" s="1078">
        <v>2.2000000000000002</v>
      </c>
      <c r="CWF17" s="1079" t="s">
        <v>3991</v>
      </c>
      <c r="CWG17" s="1078">
        <v>2.2000000000000002</v>
      </c>
      <c r="CWH17" s="1079" t="s">
        <v>3991</v>
      </c>
      <c r="CWI17" s="1078">
        <v>2.2000000000000002</v>
      </c>
      <c r="CWJ17" s="1079" t="s">
        <v>3991</v>
      </c>
      <c r="CWK17" s="1078">
        <v>2.2000000000000002</v>
      </c>
      <c r="CWL17" s="1079" t="s">
        <v>3991</v>
      </c>
      <c r="CWM17" s="1078">
        <v>2.2000000000000002</v>
      </c>
      <c r="CWN17" s="1079" t="s">
        <v>3991</v>
      </c>
      <c r="CWO17" s="1078">
        <v>2.2000000000000002</v>
      </c>
      <c r="CWP17" s="1079" t="s">
        <v>3991</v>
      </c>
      <c r="CWQ17" s="1078">
        <v>2.2000000000000002</v>
      </c>
      <c r="CWR17" s="1079" t="s">
        <v>3991</v>
      </c>
      <c r="CWS17" s="1078">
        <v>2.2000000000000002</v>
      </c>
      <c r="CWT17" s="1079" t="s">
        <v>3991</v>
      </c>
      <c r="CWU17" s="1078">
        <v>2.2000000000000002</v>
      </c>
      <c r="CWV17" s="1079" t="s">
        <v>3991</v>
      </c>
      <c r="CWW17" s="1078">
        <v>2.2000000000000002</v>
      </c>
      <c r="CWX17" s="1079" t="s">
        <v>3991</v>
      </c>
      <c r="CWY17" s="1078">
        <v>2.2000000000000002</v>
      </c>
      <c r="CWZ17" s="1079" t="s">
        <v>3991</v>
      </c>
      <c r="CXA17" s="1078">
        <v>2.2000000000000002</v>
      </c>
      <c r="CXB17" s="1079" t="s">
        <v>3991</v>
      </c>
      <c r="CXC17" s="1078">
        <v>2.2000000000000002</v>
      </c>
      <c r="CXD17" s="1079" t="s">
        <v>3991</v>
      </c>
      <c r="CXE17" s="1078">
        <v>2.2000000000000002</v>
      </c>
      <c r="CXF17" s="1079" t="s">
        <v>3991</v>
      </c>
      <c r="CXG17" s="1078">
        <v>2.2000000000000002</v>
      </c>
      <c r="CXH17" s="1079" t="s">
        <v>3991</v>
      </c>
      <c r="CXI17" s="1078">
        <v>2.2000000000000002</v>
      </c>
      <c r="CXJ17" s="1079" t="s">
        <v>3991</v>
      </c>
      <c r="CXK17" s="1078">
        <v>2.2000000000000002</v>
      </c>
      <c r="CXL17" s="1079" t="s">
        <v>3991</v>
      </c>
      <c r="CXM17" s="1078">
        <v>2.2000000000000002</v>
      </c>
      <c r="CXN17" s="1079" t="s">
        <v>3991</v>
      </c>
      <c r="CXO17" s="1078">
        <v>2.2000000000000002</v>
      </c>
      <c r="CXP17" s="1079" t="s">
        <v>3991</v>
      </c>
      <c r="CXQ17" s="1078">
        <v>2.2000000000000002</v>
      </c>
      <c r="CXR17" s="1079" t="s">
        <v>3991</v>
      </c>
      <c r="CXS17" s="1078">
        <v>2.2000000000000002</v>
      </c>
      <c r="CXT17" s="1079" t="s">
        <v>3991</v>
      </c>
      <c r="CXU17" s="1078">
        <v>2.2000000000000002</v>
      </c>
      <c r="CXV17" s="1079" t="s">
        <v>3991</v>
      </c>
      <c r="CXW17" s="1078">
        <v>2.2000000000000002</v>
      </c>
      <c r="CXX17" s="1079" t="s">
        <v>3991</v>
      </c>
      <c r="CXY17" s="1078">
        <v>2.2000000000000002</v>
      </c>
      <c r="CXZ17" s="1079" t="s">
        <v>3991</v>
      </c>
      <c r="CYA17" s="1078">
        <v>2.2000000000000002</v>
      </c>
      <c r="CYB17" s="1079" t="s">
        <v>3991</v>
      </c>
      <c r="CYC17" s="1078">
        <v>2.2000000000000002</v>
      </c>
      <c r="CYD17" s="1079" t="s">
        <v>3991</v>
      </c>
      <c r="CYE17" s="1078">
        <v>2.2000000000000002</v>
      </c>
      <c r="CYF17" s="1079" t="s">
        <v>3991</v>
      </c>
      <c r="CYG17" s="1078">
        <v>2.2000000000000002</v>
      </c>
      <c r="CYH17" s="1079" t="s">
        <v>3991</v>
      </c>
      <c r="CYI17" s="1078">
        <v>2.2000000000000002</v>
      </c>
      <c r="CYJ17" s="1079" t="s">
        <v>3991</v>
      </c>
      <c r="CYK17" s="1078">
        <v>2.2000000000000002</v>
      </c>
      <c r="CYL17" s="1079" t="s">
        <v>3991</v>
      </c>
      <c r="CYM17" s="1078">
        <v>2.2000000000000002</v>
      </c>
      <c r="CYN17" s="1079" t="s">
        <v>3991</v>
      </c>
      <c r="CYO17" s="1078">
        <v>2.2000000000000002</v>
      </c>
      <c r="CYP17" s="1079" t="s">
        <v>3991</v>
      </c>
      <c r="CYQ17" s="1078">
        <v>2.2000000000000002</v>
      </c>
      <c r="CYR17" s="1079" t="s">
        <v>3991</v>
      </c>
      <c r="CYS17" s="1078">
        <v>2.2000000000000002</v>
      </c>
      <c r="CYT17" s="1079" t="s">
        <v>3991</v>
      </c>
      <c r="CYU17" s="1078">
        <v>2.2000000000000002</v>
      </c>
      <c r="CYV17" s="1079" t="s">
        <v>3991</v>
      </c>
      <c r="CYW17" s="1078">
        <v>2.2000000000000002</v>
      </c>
      <c r="CYX17" s="1079" t="s">
        <v>3991</v>
      </c>
      <c r="CYY17" s="1078">
        <v>2.2000000000000002</v>
      </c>
      <c r="CYZ17" s="1079" t="s">
        <v>3991</v>
      </c>
      <c r="CZA17" s="1078">
        <v>2.2000000000000002</v>
      </c>
      <c r="CZB17" s="1079" t="s">
        <v>3991</v>
      </c>
      <c r="CZC17" s="1078">
        <v>2.2000000000000002</v>
      </c>
      <c r="CZD17" s="1079" t="s">
        <v>3991</v>
      </c>
      <c r="CZE17" s="1078">
        <v>2.2000000000000002</v>
      </c>
      <c r="CZF17" s="1079" t="s">
        <v>3991</v>
      </c>
      <c r="CZG17" s="1078">
        <v>2.2000000000000002</v>
      </c>
      <c r="CZH17" s="1079" t="s">
        <v>3991</v>
      </c>
      <c r="CZI17" s="1078">
        <v>2.2000000000000002</v>
      </c>
      <c r="CZJ17" s="1079" t="s">
        <v>3991</v>
      </c>
      <c r="CZK17" s="1078">
        <v>2.2000000000000002</v>
      </c>
      <c r="CZL17" s="1079" t="s">
        <v>3991</v>
      </c>
      <c r="CZM17" s="1078">
        <v>2.2000000000000002</v>
      </c>
      <c r="CZN17" s="1079" t="s">
        <v>3991</v>
      </c>
      <c r="CZO17" s="1078">
        <v>2.2000000000000002</v>
      </c>
      <c r="CZP17" s="1079" t="s">
        <v>3991</v>
      </c>
      <c r="CZQ17" s="1078">
        <v>2.2000000000000002</v>
      </c>
      <c r="CZR17" s="1079" t="s">
        <v>3991</v>
      </c>
      <c r="CZS17" s="1078">
        <v>2.2000000000000002</v>
      </c>
      <c r="CZT17" s="1079" t="s">
        <v>3991</v>
      </c>
      <c r="CZU17" s="1078">
        <v>2.2000000000000002</v>
      </c>
      <c r="CZV17" s="1079" t="s">
        <v>3991</v>
      </c>
      <c r="CZW17" s="1078">
        <v>2.2000000000000002</v>
      </c>
      <c r="CZX17" s="1079" t="s">
        <v>3991</v>
      </c>
      <c r="CZY17" s="1078">
        <v>2.2000000000000002</v>
      </c>
      <c r="CZZ17" s="1079" t="s">
        <v>3991</v>
      </c>
      <c r="DAA17" s="1078">
        <v>2.2000000000000002</v>
      </c>
      <c r="DAB17" s="1079" t="s">
        <v>3991</v>
      </c>
      <c r="DAC17" s="1078">
        <v>2.2000000000000002</v>
      </c>
      <c r="DAD17" s="1079" t="s">
        <v>3991</v>
      </c>
      <c r="DAE17" s="1078">
        <v>2.2000000000000002</v>
      </c>
      <c r="DAF17" s="1079" t="s">
        <v>3991</v>
      </c>
      <c r="DAG17" s="1078">
        <v>2.2000000000000002</v>
      </c>
      <c r="DAH17" s="1079" t="s">
        <v>3991</v>
      </c>
      <c r="DAI17" s="1078">
        <v>2.2000000000000002</v>
      </c>
      <c r="DAJ17" s="1079" t="s">
        <v>3991</v>
      </c>
      <c r="DAK17" s="1078">
        <v>2.2000000000000002</v>
      </c>
      <c r="DAL17" s="1079" t="s">
        <v>3991</v>
      </c>
      <c r="DAM17" s="1078">
        <v>2.2000000000000002</v>
      </c>
      <c r="DAN17" s="1079" t="s">
        <v>3991</v>
      </c>
      <c r="DAO17" s="1078">
        <v>2.2000000000000002</v>
      </c>
      <c r="DAP17" s="1079" t="s">
        <v>3991</v>
      </c>
      <c r="DAQ17" s="1078">
        <v>2.2000000000000002</v>
      </c>
      <c r="DAR17" s="1079" t="s">
        <v>3991</v>
      </c>
      <c r="DAS17" s="1078">
        <v>2.2000000000000002</v>
      </c>
      <c r="DAT17" s="1079" t="s">
        <v>3991</v>
      </c>
      <c r="DAU17" s="1078">
        <v>2.2000000000000002</v>
      </c>
      <c r="DAV17" s="1079" t="s">
        <v>3991</v>
      </c>
      <c r="DAW17" s="1078">
        <v>2.2000000000000002</v>
      </c>
      <c r="DAX17" s="1079" t="s">
        <v>3991</v>
      </c>
      <c r="DAY17" s="1078">
        <v>2.2000000000000002</v>
      </c>
      <c r="DAZ17" s="1079" t="s">
        <v>3991</v>
      </c>
      <c r="DBA17" s="1078">
        <v>2.2000000000000002</v>
      </c>
      <c r="DBB17" s="1079" t="s">
        <v>3991</v>
      </c>
      <c r="DBC17" s="1078">
        <v>2.2000000000000002</v>
      </c>
      <c r="DBD17" s="1079" t="s">
        <v>3991</v>
      </c>
      <c r="DBE17" s="1078">
        <v>2.2000000000000002</v>
      </c>
      <c r="DBF17" s="1079" t="s">
        <v>3991</v>
      </c>
      <c r="DBG17" s="1078">
        <v>2.2000000000000002</v>
      </c>
      <c r="DBH17" s="1079" t="s">
        <v>3991</v>
      </c>
      <c r="DBI17" s="1078">
        <v>2.2000000000000002</v>
      </c>
      <c r="DBJ17" s="1079" t="s">
        <v>3991</v>
      </c>
      <c r="DBK17" s="1078">
        <v>2.2000000000000002</v>
      </c>
      <c r="DBL17" s="1079" t="s">
        <v>3991</v>
      </c>
      <c r="DBM17" s="1078">
        <v>2.2000000000000002</v>
      </c>
      <c r="DBN17" s="1079" t="s">
        <v>3991</v>
      </c>
      <c r="DBO17" s="1078">
        <v>2.2000000000000002</v>
      </c>
      <c r="DBP17" s="1079" t="s">
        <v>3991</v>
      </c>
      <c r="DBQ17" s="1078">
        <v>2.2000000000000002</v>
      </c>
      <c r="DBR17" s="1079" t="s">
        <v>3991</v>
      </c>
      <c r="DBS17" s="1078">
        <v>2.2000000000000002</v>
      </c>
      <c r="DBT17" s="1079" t="s">
        <v>3991</v>
      </c>
      <c r="DBU17" s="1078">
        <v>2.2000000000000002</v>
      </c>
      <c r="DBV17" s="1079" t="s">
        <v>3991</v>
      </c>
      <c r="DBW17" s="1078">
        <v>2.2000000000000002</v>
      </c>
      <c r="DBX17" s="1079" t="s">
        <v>3991</v>
      </c>
      <c r="DBY17" s="1078">
        <v>2.2000000000000002</v>
      </c>
      <c r="DBZ17" s="1079" t="s">
        <v>3991</v>
      </c>
      <c r="DCA17" s="1078">
        <v>2.2000000000000002</v>
      </c>
      <c r="DCB17" s="1079" t="s">
        <v>3991</v>
      </c>
      <c r="DCC17" s="1078">
        <v>2.2000000000000002</v>
      </c>
      <c r="DCD17" s="1079" t="s">
        <v>3991</v>
      </c>
      <c r="DCE17" s="1078">
        <v>2.2000000000000002</v>
      </c>
      <c r="DCF17" s="1079" t="s">
        <v>3991</v>
      </c>
      <c r="DCG17" s="1078">
        <v>2.2000000000000002</v>
      </c>
      <c r="DCH17" s="1079" t="s">
        <v>3991</v>
      </c>
      <c r="DCI17" s="1078">
        <v>2.2000000000000002</v>
      </c>
      <c r="DCJ17" s="1079" t="s">
        <v>3991</v>
      </c>
      <c r="DCK17" s="1078">
        <v>2.2000000000000002</v>
      </c>
      <c r="DCL17" s="1079" t="s">
        <v>3991</v>
      </c>
      <c r="DCM17" s="1078">
        <v>2.2000000000000002</v>
      </c>
      <c r="DCN17" s="1079" t="s">
        <v>3991</v>
      </c>
      <c r="DCO17" s="1078">
        <v>2.2000000000000002</v>
      </c>
      <c r="DCP17" s="1079" t="s">
        <v>3991</v>
      </c>
      <c r="DCQ17" s="1078">
        <v>2.2000000000000002</v>
      </c>
      <c r="DCR17" s="1079" t="s">
        <v>3991</v>
      </c>
      <c r="DCS17" s="1078">
        <v>2.2000000000000002</v>
      </c>
      <c r="DCT17" s="1079" t="s">
        <v>3991</v>
      </c>
      <c r="DCU17" s="1078">
        <v>2.2000000000000002</v>
      </c>
      <c r="DCV17" s="1079" t="s">
        <v>3991</v>
      </c>
      <c r="DCW17" s="1078">
        <v>2.2000000000000002</v>
      </c>
      <c r="DCX17" s="1079" t="s">
        <v>3991</v>
      </c>
      <c r="DCY17" s="1078">
        <v>2.2000000000000002</v>
      </c>
      <c r="DCZ17" s="1079" t="s">
        <v>3991</v>
      </c>
      <c r="DDA17" s="1078">
        <v>2.2000000000000002</v>
      </c>
      <c r="DDB17" s="1079" t="s">
        <v>3991</v>
      </c>
      <c r="DDC17" s="1078">
        <v>2.2000000000000002</v>
      </c>
      <c r="DDD17" s="1079" t="s">
        <v>3991</v>
      </c>
      <c r="DDE17" s="1078">
        <v>2.2000000000000002</v>
      </c>
      <c r="DDF17" s="1079" t="s">
        <v>3991</v>
      </c>
      <c r="DDG17" s="1078">
        <v>2.2000000000000002</v>
      </c>
      <c r="DDH17" s="1079" t="s">
        <v>3991</v>
      </c>
      <c r="DDI17" s="1078">
        <v>2.2000000000000002</v>
      </c>
      <c r="DDJ17" s="1079" t="s">
        <v>3991</v>
      </c>
      <c r="DDK17" s="1078">
        <v>2.2000000000000002</v>
      </c>
      <c r="DDL17" s="1079" t="s">
        <v>3991</v>
      </c>
      <c r="DDM17" s="1078">
        <v>2.2000000000000002</v>
      </c>
      <c r="DDN17" s="1079" t="s">
        <v>3991</v>
      </c>
      <c r="DDO17" s="1078">
        <v>2.2000000000000002</v>
      </c>
      <c r="DDP17" s="1079" t="s">
        <v>3991</v>
      </c>
      <c r="DDQ17" s="1078">
        <v>2.2000000000000002</v>
      </c>
      <c r="DDR17" s="1079" t="s">
        <v>3991</v>
      </c>
      <c r="DDS17" s="1078">
        <v>2.2000000000000002</v>
      </c>
      <c r="DDT17" s="1079" t="s">
        <v>3991</v>
      </c>
      <c r="DDU17" s="1078">
        <v>2.2000000000000002</v>
      </c>
      <c r="DDV17" s="1079" t="s">
        <v>3991</v>
      </c>
      <c r="DDW17" s="1078">
        <v>2.2000000000000002</v>
      </c>
      <c r="DDX17" s="1079" t="s">
        <v>3991</v>
      </c>
      <c r="DDY17" s="1078">
        <v>2.2000000000000002</v>
      </c>
      <c r="DDZ17" s="1079" t="s">
        <v>3991</v>
      </c>
      <c r="DEA17" s="1078">
        <v>2.2000000000000002</v>
      </c>
      <c r="DEB17" s="1079" t="s">
        <v>3991</v>
      </c>
      <c r="DEC17" s="1078">
        <v>2.2000000000000002</v>
      </c>
      <c r="DED17" s="1079" t="s">
        <v>3991</v>
      </c>
      <c r="DEE17" s="1078">
        <v>2.2000000000000002</v>
      </c>
      <c r="DEF17" s="1079" t="s">
        <v>3991</v>
      </c>
      <c r="DEG17" s="1078">
        <v>2.2000000000000002</v>
      </c>
      <c r="DEH17" s="1079" t="s">
        <v>3991</v>
      </c>
      <c r="DEI17" s="1078">
        <v>2.2000000000000002</v>
      </c>
      <c r="DEJ17" s="1079" t="s">
        <v>3991</v>
      </c>
      <c r="DEK17" s="1078">
        <v>2.2000000000000002</v>
      </c>
      <c r="DEL17" s="1079" t="s">
        <v>3991</v>
      </c>
      <c r="DEM17" s="1078">
        <v>2.2000000000000002</v>
      </c>
      <c r="DEN17" s="1079" t="s">
        <v>3991</v>
      </c>
      <c r="DEO17" s="1078">
        <v>2.2000000000000002</v>
      </c>
      <c r="DEP17" s="1079" t="s">
        <v>3991</v>
      </c>
      <c r="DEQ17" s="1078">
        <v>2.2000000000000002</v>
      </c>
      <c r="DER17" s="1079" t="s">
        <v>3991</v>
      </c>
      <c r="DES17" s="1078">
        <v>2.2000000000000002</v>
      </c>
      <c r="DET17" s="1079" t="s">
        <v>3991</v>
      </c>
      <c r="DEU17" s="1078">
        <v>2.2000000000000002</v>
      </c>
      <c r="DEV17" s="1079" t="s">
        <v>3991</v>
      </c>
      <c r="DEW17" s="1078">
        <v>2.2000000000000002</v>
      </c>
      <c r="DEX17" s="1079" t="s">
        <v>3991</v>
      </c>
      <c r="DEY17" s="1078">
        <v>2.2000000000000002</v>
      </c>
      <c r="DEZ17" s="1079" t="s">
        <v>3991</v>
      </c>
      <c r="DFA17" s="1078">
        <v>2.2000000000000002</v>
      </c>
      <c r="DFB17" s="1079" t="s">
        <v>3991</v>
      </c>
      <c r="DFC17" s="1078">
        <v>2.2000000000000002</v>
      </c>
      <c r="DFD17" s="1079" t="s">
        <v>3991</v>
      </c>
      <c r="DFE17" s="1078">
        <v>2.2000000000000002</v>
      </c>
      <c r="DFF17" s="1079" t="s">
        <v>3991</v>
      </c>
      <c r="DFG17" s="1078">
        <v>2.2000000000000002</v>
      </c>
      <c r="DFH17" s="1079" t="s">
        <v>3991</v>
      </c>
      <c r="DFI17" s="1078">
        <v>2.2000000000000002</v>
      </c>
      <c r="DFJ17" s="1079" t="s">
        <v>3991</v>
      </c>
      <c r="DFK17" s="1078">
        <v>2.2000000000000002</v>
      </c>
      <c r="DFL17" s="1079" t="s">
        <v>3991</v>
      </c>
      <c r="DFM17" s="1078">
        <v>2.2000000000000002</v>
      </c>
      <c r="DFN17" s="1079" t="s">
        <v>3991</v>
      </c>
      <c r="DFO17" s="1078">
        <v>2.2000000000000002</v>
      </c>
      <c r="DFP17" s="1079" t="s">
        <v>3991</v>
      </c>
      <c r="DFQ17" s="1078">
        <v>2.2000000000000002</v>
      </c>
      <c r="DFR17" s="1079" t="s">
        <v>3991</v>
      </c>
      <c r="DFS17" s="1078">
        <v>2.2000000000000002</v>
      </c>
      <c r="DFT17" s="1079" t="s">
        <v>3991</v>
      </c>
      <c r="DFU17" s="1078">
        <v>2.2000000000000002</v>
      </c>
      <c r="DFV17" s="1079" t="s">
        <v>3991</v>
      </c>
      <c r="DFW17" s="1078">
        <v>2.2000000000000002</v>
      </c>
      <c r="DFX17" s="1079" t="s">
        <v>3991</v>
      </c>
      <c r="DFY17" s="1078">
        <v>2.2000000000000002</v>
      </c>
      <c r="DFZ17" s="1079" t="s">
        <v>3991</v>
      </c>
      <c r="DGA17" s="1078">
        <v>2.2000000000000002</v>
      </c>
      <c r="DGB17" s="1079" t="s">
        <v>3991</v>
      </c>
      <c r="DGC17" s="1078">
        <v>2.2000000000000002</v>
      </c>
      <c r="DGD17" s="1079" t="s">
        <v>3991</v>
      </c>
      <c r="DGE17" s="1078">
        <v>2.2000000000000002</v>
      </c>
      <c r="DGF17" s="1079" t="s">
        <v>3991</v>
      </c>
      <c r="DGG17" s="1078">
        <v>2.2000000000000002</v>
      </c>
      <c r="DGH17" s="1079" t="s">
        <v>3991</v>
      </c>
      <c r="DGI17" s="1078">
        <v>2.2000000000000002</v>
      </c>
      <c r="DGJ17" s="1079" t="s">
        <v>3991</v>
      </c>
      <c r="DGK17" s="1078">
        <v>2.2000000000000002</v>
      </c>
      <c r="DGL17" s="1079" t="s">
        <v>3991</v>
      </c>
      <c r="DGM17" s="1078">
        <v>2.2000000000000002</v>
      </c>
      <c r="DGN17" s="1079" t="s">
        <v>3991</v>
      </c>
      <c r="DGO17" s="1078">
        <v>2.2000000000000002</v>
      </c>
      <c r="DGP17" s="1079" t="s">
        <v>3991</v>
      </c>
      <c r="DGQ17" s="1078">
        <v>2.2000000000000002</v>
      </c>
      <c r="DGR17" s="1079" t="s">
        <v>3991</v>
      </c>
      <c r="DGS17" s="1078">
        <v>2.2000000000000002</v>
      </c>
      <c r="DGT17" s="1079" t="s">
        <v>3991</v>
      </c>
      <c r="DGU17" s="1078">
        <v>2.2000000000000002</v>
      </c>
      <c r="DGV17" s="1079" t="s">
        <v>3991</v>
      </c>
      <c r="DGW17" s="1078">
        <v>2.2000000000000002</v>
      </c>
      <c r="DGX17" s="1079" t="s">
        <v>3991</v>
      </c>
      <c r="DGY17" s="1078">
        <v>2.2000000000000002</v>
      </c>
      <c r="DGZ17" s="1079" t="s">
        <v>3991</v>
      </c>
      <c r="DHA17" s="1078">
        <v>2.2000000000000002</v>
      </c>
      <c r="DHB17" s="1079" t="s">
        <v>3991</v>
      </c>
      <c r="DHC17" s="1078">
        <v>2.2000000000000002</v>
      </c>
      <c r="DHD17" s="1079" t="s">
        <v>3991</v>
      </c>
      <c r="DHE17" s="1078">
        <v>2.2000000000000002</v>
      </c>
      <c r="DHF17" s="1079" t="s">
        <v>3991</v>
      </c>
      <c r="DHG17" s="1078">
        <v>2.2000000000000002</v>
      </c>
      <c r="DHH17" s="1079" t="s">
        <v>3991</v>
      </c>
      <c r="DHI17" s="1078">
        <v>2.2000000000000002</v>
      </c>
      <c r="DHJ17" s="1079" t="s">
        <v>3991</v>
      </c>
      <c r="DHK17" s="1078">
        <v>2.2000000000000002</v>
      </c>
      <c r="DHL17" s="1079" t="s">
        <v>3991</v>
      </c>
      <c r="DHM17" s="1078">
        <v>2.2000000000000002</v>
      </c>
      <c r="DHN17" s="1079" t="s">
        <v>3991</v>
      </c>
      <c r="DHO17" s="1078">
        <v>2.2000000000000002</v>
      </c>
      <c r="DHP17" s="1079" t="s">
        <v>3991</v>
      </c>
      <c r="DHQ17" s="1078">
        <v>2.2000000000000002</v>
      </c>
      <c r="DHR17" s="1079" t="s">
        <v>3991</v>
      </c>
      <c r="DHS17" s="1078">
        <v>2.2000000000000002</v>
      </c>
      <c r="DHT17" s="1079" t="s">
        <v>3991</v>
      </c>
      <c r="DHU17" s="1078">
        <v>2.2000000000000002</v>
      </c>
      <c r="DHV17" s="1079" t="s">
        <v>3991</v>
      </c>
      <c r="DHW17" s="1078">
        <v>2.2000000000000002</v>
      </c>
      <c r="DHX17" s="1079" t="s">
        <v>3991</v>
      </c>
      <c r="DHY17" s="1078">
        <v>2.2000000000000002</v>
      </c>
      <c r="DHZ17" s="1079" t="s">
        <v>3991</v>
      </c>
      <c r="DIA17" s="1078">
        <v>2.2000000000000002</v>
      </c>
      <c r="DIB17" s="1079" t="s">
        <v>3991</v>
      </c>
      <c r="DIC17" s="1078">
        <v>2.2000000000000002</v>
      </c>
      <c r="DID17" s="1079" t="s">
        <v>3991</v>
      </c>
      <c r="DIE17" s="1078">
        <v>2.2000000000000002</v>
      </c>
      <c r="DIF17" s="1079" t="s">
        <v>3991</v>
      </c>
      <c r="DIG17" s="1078">
        <v>2.2000000000000002</v>
      </c>
      <c r="DIH17" s="1079" t="s">
        <v>3991</v>
      </c>
      <c r="DII17" s="1078">
        <v>2.2000000000000002</v>
      </c>
      <c r="DIJ17" s="1079" t="s">
        <v>3991</v>
      </c>
      <c r="DIK17" s="1078">
        <v>2.2000000000000002</v>
      </c>
      <c r="DIL17" s="1079" t="s">
        <v>3991</v>
      </c>
      <c r="DIM17" s="1078">
        <v>2.2000000000000002</v>
      </c>
      <c r="DIN17" s="1079" t="s">
        <v>3991</v>
      </c>
      <c r="DIO17" s="1078">
        <v>2.2000000000000002</v>
      </c>
      <c r="DIP17" s="1079" t="s">
        <v>3991</v>
      </c>
      <c r="DIQ17" s="1078">
        <v>2.2000000000000002</v>
      </c>
      <c r="DIR17" s="1079" t="s">
        <v>3991</v>
      </c>
      <c r="DIS17" s="1078">
        <v>2.2000000000000002</v>
      </c>
      <c r="DIT17" s="1079" t="s">
        <v>3991</v>
      </c>
      <c r="DIU17" s="1078">
        <v>2.2000000000000002</v>
      </c>
      <c r="DIV17" s="1079" t="s">
        <v>3991</v>
      </c>
      <c r="DIW17" s="1078">
        <v>2.2000000000000002</v>
      </c>
      <c r="DIX17" s="1079" t="s">
        <v>3991</v>
      </c>
      <c r="DIY17" s="1078">
        <v>2.2000000000000002</v>
      </c>
      <c r="DIZ17" s="1079" t="s">
        <v>3991</v>
      </c>
      <c r="DJA17" s="1078">
        <v>2.2000000000000002</v>
      </c>
      <c r="DJB17" s="1079" t="s">
        <v>3991</v>
      </c>
      <c r="DJC17" s="1078">
        <v>2.2000000000000002</v>
      </c>
      <c r="DJD17" s="1079" t="s">
        <v>3991</v>
      </c>
      <c r="DJE17" s="1078">
        <v>2.2000000000000002</v>
      </c>
      <c r="DJF17" s="1079" t="s">
        <v>3991</v>
      </c>
      <c r="DJG17" s="1078">
        <v>2.2000000000000002</v>
      </c>
      <c r="DJH17" s="1079" t="s">
        <v>3991</v>
      </c>
      <c r="DJI17" s="1078">
        <v>2.2000000000000002</v>
      </c>
      <c r="DJJ17" s="1079" t="s">
        <v>3991</v>
      </c>
      <c r="DJK17" s="1078">
        <v>2.2000000000000002</v>
      </c>
      <c r="DJL17" s="1079" t="s">
        <v>3991</v>
      </c>
      <c r="DJM17" s="1078">
        <v>2.2000000000000002</v>
      </c>
      <c r="DJN17" s="1079" t="s">
        <v>3991</v>
      </c>
      <c r="DJO17" s="1078">
        <v>2.2000000000000002</v>
      </c>
      <c r="DJP17" s="1079" t="s">
        <v>3991</v>
      </c>
      <c r="DJQ17" s="1078">
        <v>2.2000000000000002</v>
      </c>
      <c r="DJR17" s="1079" t="s">
        <v>3991</v>
      </c>
      <c r="DJS17" s="1078">
        <v>2.2000000000000002</v>
      </c>
      <c r="DJT17" s="1079" t="s">
        <v>3991</v>
      </c>
      <c r="DJU17" s="1078">
        <v>2.2000000000000002</v>
      </c>
      <c r="DJV17" s="1079" t="s">
        <v>3991</v>
      </c>
      <c r="DJW17" s="1078">
        <v>2.2000000000000002</v>
      </c>
      <c r="DJX17" s="1079" t="s">
        <v>3991</v>
      </c>
      <c r="DJY17" s="1078">
        <v>2.2000000000000002</v>
      </c>
      <c r="DJZ17" s="1079" t="s">
        <v>3991</v>
      </c>
      <c r="DKA17" s="1078">
        <v>2.2000000000000002</v>
      </c>
      <c r="DKB17" s="1079" t="s">
        <v>3991</v>
      </c>
      <c r="DKC17" s="1078">
        <v>2.2000000000000002</v>
      </c>
      <c r="DKD17" s="1079" t="s">
        <v>3991</v>
      </c>
      <c r="DKE17" s="1078">
        <v>2.2000000000000002</v>
      </c>
      <c r="DKF17" s="1079" t="s">
        <v>3991</v>
      </c>
      <c r="DKG17" s="1078">
        <v>2.2000000000000002</v>
      </c>
      <c r="DKH17" s="1079" t="s">
        <v>3991</v>
      </c>
      <c r="DKI17" s="1078">
        <v>2.2000000000000002</v>
      </c>
      <c r="DKJ17" s="1079" t="s">
        <v>3991</v>
      </c>
      <c r="DKK17" s="1078">
        <v>2.2000000000000002</v>
      </c>
      <c r="DKL17" s="1079" t="s">
        <v>3991</v>
      </c>
      <c r="DKM17" s="1078">
        <v>2.2000000000000002</v>
      </c>
      <c r="DKN17" s="1079" t="s">
        <v>3991</v>
      </c>
      <c r="DKO17" s="1078">
        <v>2.2000000000000002</v>
      </c>
      <c r="DKP17" s="1079" t="s">
        <v>3991</v>
      </c>
      <c r="DKQ17" s="1078">
        <v>2.2000000000000002</v>
      </c>
      <c r="DKR17" s="1079" t="s">
        <v>3991</v>
      </c>
      <c r="DKS17" s="1078">
        <v>2.2000000000000002</v>
      </c>
      <c r="DKT17" s="1079" t="s">
        <v>3991</v>
      </c>
      <c r="DKU17" s="1078">
        <v>2.2000000000000002</v>
      </c>
      <c r="DKV17" s="1079" t="s">
        <v>3991</v>
      </c>
      <c r="DKW17" s="1078">
        <v>2.2000000000000002</v>
      </c>
      <c r="DKX17" s="1079" t="s">
        <v>3991</v>
      </c>
      <c r="DKY17" s="1078">
        <v>2.2000000000000002</v>
      </c>
      <c r="DKZ17" s="1079" t="s">
        <v>3991</v>
      </c>
      <c r="DLA17" s="1078">
        <v>2.2000000000000002</v>
      </c>
      <c r="DLB17" s="1079" t="s">
        <v>3991</v>
      </c>
      <c r="DLC17" s="1078">
        <v>2.2000000000000002</v>
      </c>
      <c r="DLD17" s="1079" t="s">
        <v>3991</v>
      </c>
      <c r="DLE17" s="1078">
        <v>2.2000000000000002</v>
      </c>
      <c r="DLF17" s="1079" t="s">
        <v>3991</v>
      </c>
      <c r="DLG17" s="1078">
        <v>2.2000000000000002</v>
      </c>
      <c r="DLH17" s="1079" t="s">
        <v>3991</v>
      </c>
      <c r="DLI17" s="1078">
        <v>2.2000000000000002</v>
      </c>
      <c r="DLJ17" s="1079" t="s">
        <v>3991</v>
      </c>
      <c r="DLK17" s="1078">
        <v>2.2000000000000002</v>
      </c>
      <c r="DLL17" s="1079" t="s">
        <v>3991</v>
      </c>
      <c r="DLM17" s="1078">
        <v>2.2000000000000002</v>
      </c>
      <c r="DLN17" s="1079" t="s">
        <v>3991</v>
      </c>
      <c r="DLO17" s="1078">
        <v>2.2000000000000002</v>
      </c>
      <c r="DLP17" s="1079" t="s">
        <v>3991</v>
      </c>
      <c r="DLQ17" s="1078">
        <v>2.2000000000000002</v>
      </c>
      <c r="DLR17" s="1079" t="s">
        <v>3991</v>
      </c>
      <c r="DLS17" s="1078">
        <v>2.2000000000000002</v>
      </c>
      <c r="DLT17" s="1079" t="s">
        <v>3991</v>
      </c>
      <c r="DLU17" s="1078">
        <v>2.2000000000000002</v>
      </c>
      <c r="DLV17" s="1079" t="s">
        <v>3991</v>
      </c>
      <c r="DLW17" s="1078">
        <v>2.2000000000000002</v>
      </c>
      <c r="DLX17" s="1079" t="s">
        <v>3991</v>
      </c>
      <c r="DLY17" s="1078">
        <v>2.2000000000000002</v>
      </c>
      <c r="DLZ17" s="1079" t="s">
        <v>3991</v>
      </c>
      <c r="DMA17" s="1078">
        <v>2.2000000000000002</v>
      </c>
      <c r="DMB17" s="1079" t="s">
        <v>3991</v>
      </c>
      <c r="DMC17" s="1078">
        <v>2.2000000000000002</v>
      </c>
      <c r="DMD17" s="1079" t="s">
        <v>3991</v>
      </c>
      <c r="DME17" s="1078">
        <v>2.2000000000000002</v>
      </c>
      <c r="DMF17" s="1079" t="s">
        <v>3991</v>
      </c>
      <c r="DMG17" s="1078">
        <v>2.2000000000000002</v>
      </c>
      <c r="DMH17" s="1079" t="s">
        <v>3991</v>
      </c>
      <c r="DMI17" s="1078">
        <v>2.2000000000000002</v>
      </c>
      <c r="DMJ17" s="1079" t="s">
        <v>3991</v>
      </c>
      <c r="DMK17" s="1078">
        <v>2.2000000000000002</v>
      </c>
      <c r="DML17" s="1079" t="s">
        <v>3991</v>
      </c>
      <c r="DMM17" s="1078">
        <v>2.2000000000000002</v>
      </c>
      <c r="DMN17" s="1079" t="s">
        <v>3991</v>
      </c>
      <c r="DMO17" s="1078">
        <v>2.2000000000000002</v>
      </c>
      <c r="DMP17" s="1079" t="s">
        <v>3991</v>
      </c>
      <c r="DMQ17" s="1078">
        <v>2.2000000000000002</v>
      </c>
      <c r="DMR17" s="1079" t="s">
        <v>3991</v>
      </c>
      <c r="DMS17" s="1078">
        <v>2.2000000000000002</v>
      </c>
      <c r="DMT17" s="1079" t="s">
        <v>3991</v>
      </c>
      <c r="DMU17" s="1078">
        <v>2.2000000000000002</v>
      </c>
      <c r="DMV17" s="1079" t="s">
        <v>3991</v>
      </c>
      <c r="DMW17" s="1078">
        <v>2.2000000000000002</v>
      </c>
      <c r="DMX17" s="1079" t="s">
        <v>3991</v>
      </c>
      <c r="DMY17" s="1078">
        <v>2.2000000000000002</v>
      </c>
      <c r="DMZ17" s="1079" t="s">
        <v>3991</v>
      </c>
      <c r="DNA17" s="1078">
        <v>2.2000000000000002</v>
      </c>
      <c r="DNB17" s="1079" t="s">
        <v>3991</v>
      </c>
      <c r="DNC17" s="1078">
        <v>2.2000000000000002</v>
      </c>
      <c r="DND17" s="1079" t="s">
        <v>3991</v>
      </c>
      <c r="DNE17" s="1078">
        <v>2.2000000000000002</v>
      </c>
      <c r="DNF17" s="1079" t="s">
        <v>3991</v>
      </c>
      <c r="DNG17" s="1078">
        <v>2.2000000000000002</v>
      </c>
      <c r="DNH17" s="1079" t="s">
        <v>3991</v>
      </c>
      <c r="DNI17" s="1078">
        <v>2.2000000000000002</v>
      </c>
      <c r="DNJ17" s="1079" t="s">
        <v>3991</v>
      </c>
      <c r="DNK17" s="1078">
        <v>2.2000000000000002</v>
      </c>
      <c r="DNL17" s="1079" t="s">
        <v>3991</v>
      </c>
      <c r="DNM17" s="1078">
        <v>2.2000000000000002</v>
      </c>
      <c r="DNN17" s="1079" t="s">
        <v>3991</v>
      </c>
      <c r="DNO17" s="1078">
        <v>2.2000000000000002</v>
      </c>
      <c r="DNP17" s="1079" t="s">
        <v>3991</v>
      </c>
      <c r="DNQ17" s="1078">
        <v>2.2000000000000002</v>
      </c>
      <c r="DNR17" s="1079" t="s">
        <v>3991</v>
      </c>
      <c r="DNS17" s="1078">
        <v>2.2000000000000002</v>
      </c>
      <c r="DNT17" s="1079" t="s">
        <v>3991</v>
      </c>
      <c r="DNU17" s="1078">
        <v>2.2000000000000002</v>
      </c>
      <c r="DNV17" s="1079" t="s">
        <v>3991</v>
      </c>
      <c r="DNW17" s="1078">
        <v>2.2000000000000002</v>
      </c>
      <c r="DNX17" s="1079" t="s">
        <v>3991</v>
      </c>
      <c r="DNY17" s="1078">
        <v>2.2000000000000002</v>
      </c>
      <c r="DNZ17" s="1079" t="s">
        <v>3991</v>
      </c>
      <c r="DOA17" s="1078">
        <v>2.2000000000000002</v>
      </c>
      <c r="DOB17" s="1079" t="s">
        <v>3991</v>
      </c>
      <c r="DOC17" s="1078">
        <v>2.2000000000000002</v>
      </c>
      <c r="DOD17" s="1079" t="s">
        <v>3991</v>
      </c>
      <c r="DOE17" s="1078">
        <v>2.2000000000000002</v>
      </c>
      <c r="DOF17" s="1079" t="s">
        <v>3991</v>
      </c>
      <c r="DOG17" s="1078">
        <v>2.2000000000000002</v>
      </c>
      <c r="DOH17" s="1079" t="s">
        <v>3991</v>
      </c>
      <c r="DOI17" s="1078">
        <v>2.2000000000000002</v>
      </c>
      <c r="DOJ17" s="1079" t="s">
        <v>3991</v>
      </c>
      <c r="DOK17" s="1078">
        <v>2.2000000000000002</v>
      </c>
      <c r="DOL17" s="1079" t="s">
        <v>3991</v>
      </c>
      <c r="DOM17" s="1078">
        <v>2.2000000000000002</v>
      </c>
      <c r="DON17" s="1079" t="s">
        <v>3991</v>
      </c>
      <c r="DOO17" s="1078">
        <v>2.2000000000000002</v>
      </c>
      <c r="DOP17" s="1079" t="s">
        <v>3991</v>
      </c>
      <c r="DOQ17" s="1078">
        <v>2.2000000000000002</v>
      </c>
      <c r="DOR17" s="1079" t="s">
        <v>3991</v>
      </c>
      <c r="DOS17" s="1078">
        <v>2.2000000000000002</v>
      </c>
      <c r="DOT17" s="1079" t="s">
        <v>3991</v>
      </c>
      <c r="DOU17" s="1078">
        <v>2.2000000000000002</v>
      </c>
      <c r="DOV17" s="1079" t="s">
        <v>3991</v>
      </c>
      <c r="DOW17" s="1078">
        <v>2.2000000000000002</v>
      </c>
      <c r="DOX17" s="1079" t="s">
        <v>3991</v>
      </c>
      <c r="DOY17" s="1078">
        <v>2.2000000000000002</v>
      </c>
      <c r="DOZ17" s="1079" t="s">
        <v>3991</v>
      </c>
      <c r="DPA17" s="1078">
        <v>2.2000000000000002</v>
      </c>
      <c r="DPB17" s="1079" t="s">
        <v>3991</v>
      </c>
      <c r="DPC17" s="1078">
        <v>2.2000000000000002</v>
      </c>
      <c r="DPD17" s="1079" t="s">
        <v>3991</v>
      </c>
      <c r="DPE17" s="1078">
        <v>2.2000000000000002</v>
      </c>
      <c r="DPF17" s="1079" t="s">
        <v>3991</v>
      </c>
      <c r="DPG17" s="1078">
        <v>2.2000000000000002</v>
      </c>
      <c r="DPH17" s="1079" t="s">
        <v>3991</v>
      </c>
      <c r="DPI17" s="1078">
        <v>2.2000000000000002</v>
      </c>
      <c r="DPJ17" s="1079" t="s">
        <v>3991</v>
      </c>
      <c r="DPK17" s="1078">
        <v>2.2000000000000002</v>
      </c>
      <c r="DPL17" s="1079" t="s">
        <v>3991</v>
      </c>
      <c r="DPM17" s="1078">
        <v>2.2000000000000002</v>
      </c>
      <c r="DPN17" s="1079" t="s">
        <v>3991</v>
      </c>
      <c r="DPO17" s="1078">
        <v>2.2000000000000002</v>
      </c>
      <c r="DPP17" s="1079" t="s">
        <v>3991</v>
      </c>
      <c r="DPQ17" s="1078">
        <v>2.2000000000000002</v>
      </c>
      <c r="DPR17" s="1079" t="s">
        <v>3991</v>
      </c>
      <c r="DPS17" s="1078">
        <v>2.2000000000000002</v>
      </c>
      <c r="DPT17" s="1079" t="s">
        <v>3991</v>
      </c>
      <c r="DPU17" s="1078">
        <v>2.2000000000000002</v>
      </c>
      <c r="DPV17" s="1079" t="s">
        <v>3991</v>
      </c>
      <c r="DPW17" s="1078">
        <v>2.2000000000000002</v>
      </c>
      <c r="DPX17" s="1079" t="s">
        <v>3991</v>
      </c>
      <c r="DPY17" s="1078">
        <v>2.2000000000000002</v>
      </c>
      <c r="DPZ17" s="1079" t="s">
        <v>3991</v>
      </c>
      <c r="DQA17" s="1078">
        <v>2.2000000000000002</v>
      </c>
      <c r="DQB17" s="1079" t="s">
        <v>3991</v>
      </c>
      <c r="DQC17" s="1078">
        <v>2.2000000000000002</v>
      </c>
      <c r="DQD17" s="1079" t="s">
        <v>3991</v>
      </c>
      <c r="DQE17" s="1078">
        <v>2.2000000000000002</v>
      </c>
      <c r="DQF17" s="1079" t="s">
        <v>3991</v>
      </c>
      <c r="DQG17" s="1078">
        <v>2.2000000000000002</v>
      </c>
      <c r="DQH17" s="1079" t="s">
        <v>3991</v>
      </c>
      <c r="DQI17" s="1078">
        <v>2.2000000000000002</v>
      </c>
      <c r="DQJ17" s="1079" t="s">
        <v>3991</v>
      </c>
      <c r="DQK17" s="1078">
        <v>2.2000000000000002</v>
      </c>
      <c r="DQL17" s="1079" t="s">
        <v>3991</v>
      </c>
      <c r="DQM17" s="1078">
        <v>2.2000000000000002</v>
      </c>
      <c r="DQN17" s="1079" t="s">
        <v>3991</v>
      </c>
      <c r="DQO17" s="1078">
        <v>2.2000000000000002</v>
      </c>
      <c r="DQP17" s="1079" t="s">
        <v>3991</v>
      </c>
      <c r="DQQ17" s="1078">
        <v>2.2000000000000002</v>
      </c>
      <c r="DQR17" s="1079" t="s">
        <v>3991</v>
      </c>
      <c r="DQS17" s="1078">
        <v>2.2000000000000002</v>
      </c>
      <c r="DQT17" s="1079" t="s">
        <v>3991</v>
      </c>
      <c r="DQU17" s="1078">
        <v>2.2000000000000002</v>
      </c>
      <c r="DQV17" s="1079" t="s">
        <v>3991</v>
      </c>
      <c r="DQW17" s="1078">
        <v>2.2000000000000002</v>
      </c>
      <c r="DQX17" s="1079" t="s">
        <v>3991</v>
      </c>
      <c r="DQY17" s="1078">
        <v>2.2000000000000002</v>
      </c>
      <c r="DQZ17" s="1079" t="s">
        <v>3991</v>
      </c>
      <c r="DRA17" s="1078">
        <v>2.2000000000000002</v>
      </c>
      <c r="DRB17" s="1079" t="s">
        <v>3991</v>
      </c>
      <c r="DRC17" s="1078">
        <v>2.2000000000000002</v>
      </c>
      <c r="DRD17" s="1079" t="s">
        <v>3991</v>
      </c>
      <c r="DRE17" s="1078">
        <v>2.2000000000000002</v>
      </c>
      <c r="DRF17" s="1079" t="s">
        <v>3991</v>
      </c>
      <c r="DRG17" s="1078">
        <v>2.2000000000000002</v>
      </c>
      <c r="DRH17" s="1079" t="s">
        <v>3991</v>
      </c>
      <c r="DRI17" s="1078">
        <v>2.2000000000000002</v>
      </c>
      <c r="DRJ17" s="1079" t="s">
        <v>3991</v>
      </c>
      <c r="DRK17" s="1078">
        <v>2.2000000000000002</v>
      </c>
      <c r="DRL17" s="1079" t="s">
        <v>3991</v>
      </c>
      <c r="DRM17" s="1078">
        <v>2.2000000000000002</v>
      </c>
      <c r="DRN17" s="1079" t="s">
        <v>3991</v>
      </c>
      <c r="DRO17" s="1078">
        <v>2.2000000000000002</v>
      </c>
      <c r="DRP17" s="1079" t="s">
        <v>3991</v>
      </c>
      <c r="DRQ17" s="1078">
        <v>2.2000000000000002</v>
      </c>
      <c r="DRR17" s="1079" t="s">
        <v>3991</v>
      </c>
      <c r="DRS17" s="1078">
        <v>2.2000000000000002</v>
      </c>
      <c r="DRT17" s="1079" t="s">
        <v>3991</v>
      </c>
      <c r="DRU17" s="1078">
        <v>2.2000000000000002</v>
      </c>
      <c r="DRV17" s="1079" t="s">
        <v>3991</v>
      </c>
      <c r="DRW17" s="1078">
        <v>2.2000000000000002</v>
      </c>
      <c r="DRX17" s="1079" t="s">
        <v>3991</v>
      </c>
      <c r="DRY17" s="1078">
        <v>2.2000000000000002</v>
      </c>
      <c r="DRZ17" s="1079" t="s">
        <v>3991</v>
      </c>
      <c r="DSA17" s="1078">
        <v>2.2000000000000002</v>
      </c>
      <c r="DSB17" s="1079" t="s">
        <v>3991</v>
      </c>
      <c r="DSC17" s="1078">
        <v>2.2000000000000002</v>
      </c>
      <c r="DSD17" s="1079" t="s">
        <v>3991</v>
      </c>
      <c r="DSE17" s="1078">
        <v>2.2000000000000002</v>
      </c>
      <c r="DSF17" s="1079" t="s">
        <v>3991</v>
      </c>
      <c r="DSG17" s="1078">
        <v>2.2000000000000002</v>
      </c>
      <c r="DSH17" s="1079" t="s">
        <v>3991</v>
      </c>
      <c r="DSI17" s="1078">
        <v>2.2000000000000002</v>
      </c>
      <c r="DSJ17" s="1079" t="s">
        <v>3991</v>
      </c>
      <c r="DSK17" s="1078">
        <v>2.2000000000000002</v>
      </c>
      <c r="DSL17" s="1079" t="s">
        <v>3991</v>
      </c>
      <c r="DSM17" s="1078">
        <v>2.2000000000000002</v>
      </c>
      <c r="DSN17" s="1079" t="s">
        <v>3991</v>
      </c>
      <c r="DSO17" s="1078">
        <v>2.2000000000000002</v>
      </c>
      <c r="DSP17" s="1079" t="s">
        <v>3991</v>
      </c>
      <c r="DSQ17" s="1078">
        <v>2.2000000000000002</v>
      </c>
      <c r="DSR17" s="1079" t="s">
        <v>3991</v>
      </c>
      <c r="DSS17" s="1078">
        <v>2.2000000000000002</v>
      </c>
      <c r="DST17" s="1079" t="s">
        <v>3991</v>
      </c>
      <c r="DSU17" s="1078">
        <v>2.2000000000000002</v>
      </c>
      <c r="DSV17" s="1079" t="s">
        <v>3991</v>
      </c>
      <c r="DSW17" s="1078">
        <v>2.2000000000000002</v>
      </c>
      <c r="DSX17" s="1079" t="s">
        <v>3991</v>
      </c>
      <c r="DSY17" s="1078">
        <v>2.2000000000000002</v>
      </c>
      <c r="DSZ17" s="1079" t="s">
        <v>3991</v>
      </c>
      <c r="DTA17" s="1078">
        <v>2.2000000000000002</v>
      </c>
      <c r="DTB17" s="1079" t="s">
        <v>3991</v>
      </c>
      <c r="DTC17" s="1078">
        <v>2.2000000000000002</v>
      </c>
      <c r="DTD17" s="1079" t="s">
        <v>3991</v>
      </c>
      <c r="DTE17" s="1078">
        <v>2.2000000000000002</v>
      </c>
      <c r="DTF17" s="1079" t="s">
        <v>3991</v>
      </c>
      <c r="DTG17" s="1078">
        <v>2.2000000000000002</v>
      </c>
      <c r="DTH17" s="1079" t="s">
        <v>3991</v>
      </c>
      <c r="DTI17" s="1078">
        <v>2.2000000000000002</v>
      </c>
      <c r="DTJ17" s="1079" t="s">
        <v>3991</v>
      </c>
      <c r="DTK17" s="1078">
        <v>2.2000000000000002</v>
      </c>
      <c r="DTL17" s="1079" t="s">
        <v>3991</v>
      </c>
      <c r="DTM17" s="1078">
        <v>2.2000000000000002</v>
      </c>
      <c r="DTN17" s="1079" t="s">
        <v>3991</v>
      </c>
      <c r="DTO17" s="1078">
        <v>2.2000000000000002</v>
      </c>
      <c r="DTP17" s="1079" t="s">
        <v>3991</v>
      </c>
      <c r="DTQ17" s="1078">
        <v>2.2000000000000002</v>
      </c>
      <c r="DTR17" s="1079" t="s">
        <v>3991</v>
      </c>
      <c r="DTS17" s="1078">
        <v>2.2000000000000002</v>
      </c>
      <c r="DTT17" s="1079" t="s">
        <v>3991</v>
      </c>
      <c r="DTU17" s="1078">
        <v>2.2000000000000002</v>
      </c>
      <c r="DTV17" s="1079" t="s">
        <v>3991</v>
      </c>
      <c r="DTW17" s="1078">
        <v>2.2000000000000002</v>
      </c>
      <c r="DTX17" s="1079" t="s">
        <v>3991</v>
      </c>
      <c r="DTY17" s="1078">
        <v>2.2000000000000002</v>
      </c>
      <c r="DTZ17" s="1079" t="s">
        <v>3991</v>
      </c>
      <c r="DUA17" s="1078">
        <v>2.2000000000000002</v>
      </c>
      <c r="DUB17" s="1079" t="s">
        <v>3991</v>
      </c>
      <c r="DUC17" s="1078">
        <v>2.2000000000000002</v>
      </c>
      <c r="DUD17" s="1079" t="s">
        <v>3991</v>
      </c>
      <c r="DUE17" s="1078">
        <v>2.2000000000000002</v>
      </c>
      <c r="DUF17" s="1079" t="s">
        <v>3991</v>
      </c>
      <c r="DUG17" s="1078">
        <v>2.2000000000000002</v>
      </c>
      <c r="DUH17" s="1079" t="s">
        <v>3991</v>
      </c>
      <c r="DUI17" s="1078">
        <v>2.2000000000000002</v>
      </c>
      <c r="DUJ17" s="1079" t="s">
        <v>3991</v>
      </c>
      <c r="DUK17" s="1078">
        <v>2.2000000000000002</v>
      </c>
      <c r="DUL17" s="1079" t="s">
        <v>3991</v>
      </c>
      <c r="DUM17" s="1078">
        <v>2.2000000000000002</v>
      </c>
      <c r="DUN17" s="1079" t="s">
        <v>3991</v>
      </c>
      <c r="DUO17" s="1078">
        <v>2.2000000000000002</v>
      </c>
      <c r="DUP17" s="1079" t="s">
        <v>3991</v>
      </c>
      <c r="DUQ17" s="1078">
        <v>2.2000000000000002</v>
      </c>
      <c r="DUR17" s="1079" t="s">
        <v>3991</v>
      </c>
      <c r="DUS17" s="1078">
        <v>2.2000000000000002</v>
      </c>
      <c r="DUT17" s="1079" t="s">
        <v>3991</v>
      </c>
      <c r="DUU17" s="1078">
        <v>2.2000000000000002</v>
      </c>
      <c r="DUV17" s="1079" t="s">
        <v>3991</v>
      </c>
      <c r="DUW17" s="1078">
        <v>2.2000000000000002</v>
      </c>
      <c r="DUX17" s="1079" t="s">
        <v>3991</v>
      </c>
      <c r="DUY17" s="1078">
        <v>2.2000000000000002</v>
      </c>
      <c r="DUZ17" s="1079" t="s">
        <v>3991</v>
      </c>
      <c r="DVA17" s="1078">
        <v>2.2000000000000002</v>
      </c>
      <c r="DVB17" s="1079" t="s">
        <v>3991</v>
      </c>
      <c r="DVC17" s="1078">
        <v>2.2000000000000002</v>
      </c>
      <c r="DVD17" s="1079" t="s">
        <v>3991</v>
      </c>
      <c r="DVE17" s="1078">
        <v>2.2000000000000002</v>
      </c>
      <c r="DVF17" s="1079" t="s">
        <v>3991</v>
      </c>
      <c r="DVG17" s="1078">
        <v>2.2000000000000002</v>
      </c>
      <c r="DVH17" s="1079" t="s">
        <v>3991</v>
      </c>
      <c r="DVI17" s="1078">
        <v>2.2000000000000002</v>
      </c>
      <c r="DVJ17" s="1079" t="s">
        <v>3991</v>
      </c>
      <c r="DVK17" s="1078">
        <v>2.2000000000000002</v>
      </c>
      <c r="DVL17" s="1079" t="s">
        <v>3991</v>
      </c>
      <c r="DVM17" s="1078">
        <v>2.2000000000000002</v>
      </c>
      <c r="DVN17" s="1079" t="s">
        <v>3991</v>
      </c>
      <c r="DVO17" s="1078">
        <v>2.2000000000000002</v>
      </c>
      <c r="DVP17" s="1079" t="s">
        <v>3991</v>
      </c>
      <c r="DVQ17" s="1078">
        <v>2.2000000000000002</v>
      </c>
      <c r="DVR17" s="1079" t="s">
        <v>3991</v>
      </c>
      <c r="DVS17" s="1078">
        <v>2.2000000000000002</v>
      </c>
      <c r="DVT17" s="1079" t="s">
        <v>3991</v>
      </c>
      <c r="DVU17" s="1078">
        <v>2.2000000000000002</v>
      </c>
      <c r="DVV17" s="1079" t="s">
        <v>3991</v>
      </c>
      <c r="DVW17" s="1078">
        <v>2.2000000000000002</v>
      </c>
      <c r="DVX17" s="1079" t="s">
        <v>3991</v>
      </c>
      <c r="DVY17" s="1078">
        <v>2.2000000000000002</v>
      </c>
      <c r="DVZ17" s="1079" t="s">
        <v>3991</v>
      </c>
      <c r="DWA17" s="1078">
        <v>2.2000000000000002</v>
      </c>
      <c r="DWB17" s="1079" t="s">
        <v>3991</v>
      </c>
      <c r="DWC17" s="1078">
        <v>2.2000000000000002</v>
      </c>
      <c r="DWD17" s="1079" t="s">
        <v>3991</v>
      </c>
      <c r="DWE17" s="1078">
        <v>2.2000000000000002</v>
      </c>
      <c r="DWF17" s="1079" t="s">
        <v>3991</v>
      </c>
      <c r="DWG17" s="1078">
        <v>2.2000000000000002</v>
      </c>
      <c r="DWH17" s="1079" t="s">
        <v>3991</v>
      </c>
      <c r="DWI17" s="1078">
        <v>2.2000000000000002</v>
      </c>
      <c r="DWJ17" s="1079" t="s">
        <v>3991</v>
      </c>
      <c r="DWK17" s="1078">
        <v>2.2000000000000002</v>
      </c>
      <c r="DWL17" s="1079" t="s">
        <v>3991</v>
      </c>
      <c r="DWM17" s="1078">
        <v>2.2000000000000002</v>
      </c>
      <c r="DWN17" s="1079" t="s">
        <v>3991</v>
      </c>
      <c r="DWO17" s="1078">
        <v>2.2000000000000002</v>
      </c>
      <c r="DWP17" s="1079" t="s">
        <v>3991</v>
      </c>
      <c r="DWQ17" s="1078">
        <v>2.2000000000000002</v>
      </c>
      <c r="DWR17" s="1079" t="s">
        <v>3991</v>
      </c>
      <c r="DWS17" s="1078">
        <v>2.2000000000000002</v>
      </c>
      <c r="DWT17" s="1079" t="s">
        <v>3991</v>
      </c>
      <c r="DWU17" s="1078">
        <v>2.2000000000000002</v>
      </c>
      <c r="DWV17" s="1079" t="s">
        <v>3991</v>
      </c>
      <c r="DWW17" s="1078">
        <v>2.2000000000000002</v>
      </c>
      <c r="DWX17" s="1079" t="s">
        <v>3991</v>
      </c>
      <c r="DWY17" s="1078">
        <v>2.2000000000000002</v>
      </c>
      <c r="DWZ17" s="1079" t="s">
        <v>3991</v>
      </c>
      <c r="DXA17" s="1078">
        <v>2.2000000000000002</v>
      </c>
      <c r="DXB17" s="1079" t="s">
        <v>3991</v>
      </c>
      <c r="DXC17" s="1078">
        <v>2.2000000000000002</v>
      </c>
      <c r="DXD17" s="1079" t="s">
        <v>3991</v>
      </c>
      <c r="DXE17" s="1078">
        <v>2.2000000000000002</v>
      </c>
      <c r="DXF17" s="1079" t="s">
        <v>3991</v>
      </c>
      <c r="DXG17" s="1078">
        <v>2.2000000000000002</v>
      </c>
      <c r="DXH17" s="1079" t="s">
        <v>3991</v>
      </c>
      <c r="DXI17" s="1078">
        <v>2.2000000000000002</v>
      </c>
      <c r="DXJ17" s="1079" t="s">
        <v>3991</v>
      </c>
      <c r="DXK17" s="1078">
        <v>2.2000000000000002</v>
      </c>
      <c r="DXL17" s="1079" t="s">
        <v>3991</v>
      </c>
      <c r="DXM17" s="1078">
        <v>2.2000000000000002</v>
      </c>
      <c r="DXN17" s="1079" t="s">
        <v>3991</v>
      </c>
      <c r="DXO17" s="1078">
        <v>2.2000000000000002</v>
      </c>
      <c r="DXP17" s="1079" t="s">
        <v>3991</v>
      </c>
      <c r="DXQ17" s="1078">
        <v>2.2000000000000002</v>
      </c>
      <c r="DXR17" s="1079" t="s">
        <v>3991</v>
      </c>
      <c r="DXS17" s="1078">
        <v>2.2000000000000002</v>
      </c>
      <c r="DXT17" s="1079" t="s">
        <v>3991</v>
      </c>
      <c r="DXU17" s="1078">
        <v>2.2000000000000002</v>
      </c>
      <c r="DXV17" s="1079" t="s">
        <v>3991</v>
      </c>
      <c r="DXW17" s="1078">
        <v>2.2000000000000002</v>
      </c>
      <c r="DXX17" s="1079" t="s">
        <v>3991</v>
      </c>
      <c r="DXY17" s="1078">
        <v>2.2000000000000002</v>
      </c>
      <c r="DXZ17" s="1079" t="s">
        <v>3991</v>
      </c>
      <c r="DYA17" s="1078">
        <v>2.2000000000000002</v>
      </c>
      <c r="DYB17" s="1079" t="s">
        <v>3991</v>
      </c>
      <c r="DYC17" s="1078">
        <v>2.2000000000000002</v>
      </c>
      <c r="DYD17" s="1079" t="s">
        <v>3991</v>
      </c>
      <c r="DYE17" s="1078">
        <v>2.2000000000000002</v>
      </c>
      <c r="DYF17" s="1079" t="s">
        <v>3991</v>
      </c>
      <c r="DYG17" s="1078">
        <v>2.2000000000000002</v>
      </c>
      <c r="DYH17" s="1079" t="s">
        <v>3991</v>
      </c>
      <c r="DYI17" s="1078">
        <v>2.2000000000000002</v>
      </c>
      <c r="DYJ17" s="1079" t="s">
        <v>3991</v>
      </c>
      <c r="DYK17" s="1078">
        <v>2.2000000000000002</v>
      </c>
      <c r="DYL17" s="1079" t="s">
        <v>3991</v>
      </c>
      <c r="DYM17" s="1078">
        <v>2.2000000000000002</v>
      </c>
      <c r="DYN17" s="1079" t="s">
        <v>3991</v>
      </c>
      <c r="DYO17" s="1078">
        <v>2.2000000000000002</v>
      </c>
      <c r="DYP17" s="1079" t="s">
        <v>3991</v>
      </c>
      <c r="DYQ17" s="1078">
        <v>2.2000000000000002</v>
      </c>
      <c r="DYR17" s="1079" t="s">
        <v>3991</v>
      </c>
      <c r="DYS17" s="1078">
        <v>2.2000000000000002</v>
      </c>
      <c r="DYT17" s="1079" t="s">
        <v>3991</v>
      </c>
      <c r="DYU17" s="1078">
        <v>2.2000000000000002</v>
      </c>
      <c r="DYV17" s="1079" t="s">
        <v>3991</v>
      </c>
      <c r="DYW17" s="1078">
        <v>2.2000000000000002</v>
      </c>
      <c r="DYX17" s="1079" t="s">
        <v>3991</v>
      </c>
      <c r="DYY17" s="1078">
        <v>2.2000000000000002</v>
      </c>
      <c r="DYZ17" s="1079" t="s">
        <v>3991</v>
      </c>
      <c r="DZA17" s="1078">
        <v>2.2000000000000002</v>
      </c>
      <c r="DZB17" s="1079" t="s">
        <v>3991</v>
      </c>
      <c r="DZC17" s="1078">
        <v>2.2000000000000002</v>
      </c>
      <c r="DZD17" s="1079" t="s">
        <v>3991</v>
      </c>
      <c r="DZE17" s="1078">
        <v>2.2000000000000002</v>
      </c>
      <c r="DZF17" s="1079" t="s">
        <v>3991</v>
      </c>
      <c r="DZG17" s="1078">
        <v>2.2000000000000002</v>
      </c>
      <c r="DZH17" s="1079" t="s">
        <v>3991</v>
      </c>
      <c r="DZI17" s="1078">
        <v>2.2000000000000002</v>
      </c>
      <c r="DZJ17" s="1079" t="s">
        <v>3991</v>
      </c>
      <c r="DZK17" s="1078">
        <v>2.2000000000000002</v>
      </c>
      <c r="DZL17" s="1079" t="s">
        <v>3991</v>
      </c>
      <c r="DZM17" s="1078">
        <v>2.2000000000000002</v>
      </c>
      <c r="DZN17" s="1079" t="s">
        <v>3991</v>
      </c>
      <c r="DZO17" s="1078">
        <v>2.2000000000000002</v>
      </c>
      <c r="DZP17" s="1079" t="s">
        <v>3991</v>
      </c>
      <c r="DZQ17" s="1078">
        <v>2.2000000000000002</v>
      </c>
      <c r="DZR17" s="1079" t="s">
        <v>3991</v>
      </c>
      <c r="DZS17" s="1078">
        <v>2.2000000000000002</v>
      </c>
      <c r="DZT17" s="1079" t="s">
        <v>3991</v>
      </c>
      <c r="DZU17" s="1078">
        <v>2.2000000000000002</v>
      </c>
      <c r="DZV17" s="1079" t="s">
        <v>3991</v>
      </c>
      <c r="DZW17" s="1078">
        <v>2.2000000000000002</v>
      </c>
      <c r="DZX17" s="1079" t="s">
        <v>3991</v>
      </c>
      <c r="DZY17" s="1078">
        <v>2.2000000000000002</v>
      </c>
      <c r="DZZ17" s="1079" t="s">
        <v>3991</v>
      </c>
      <c r="EAA17" s="1078">
        <v>2.2000000000000002</v>
      </c>
      <c r="EAB17" s="1079" t="s">
        <v>3991</v>
      </c>
      <c r="EAC17" s="1078">
        <v>2.2000000000000002</v>
      </c>
      <c r="EAD17" s="1079" t="s">
        <v>3991</v>
      </c>
      <c r="EAE17" s="1078">
        <v>2.2000000000000002</v>
      </c>
      <c r="EAF17" s="1079" t="s">
        <v>3991</v>
      </c>
      <c r="EAG17" s="1078">
        <v>2.2000000000000002</v>
      </c>
      <c r="EAH17" s="1079" t="s">
        <v>3991</v>
      </c>
      <c r="EAI17" s="1078">
        <v>2.2000000000000002</v>
      </c>
      <c r="EAJ17" s="1079" t="s">
        <v>3991</v>
      </c>
      <c r="EAK17" s="1078">
        <v>2.2000000000000002</v>
      </c>
      <c r="EAL17" s="1079" t="s">
        <v>3991</v>
      </c>
      <c r="EAM17" s="1078">
        <v>2.2000000000000002</v>
      </c>
      <c r="EAN17" s="1079" t="s">
        <v>3991</v>
      </c>
      <c r="EAO17" s="1078">
        <v>2.2000000000000002</v>
      </c>
      <c r="EAP17" s="1079" t="s">
        <v>3991</v>
      </c>
      <c r="EAQ17" s="1078">
        <v>2.2000000000000002</v>
      </c>
      <c r="EAR17" s="1079" t="s">
        <v>3991</v>
      </c>
      <c r="EAS17" s="1078">
        <v>2.2000000000000002</v>
      </c>
      <c r="EAT17" s="1079" t="s">
        <v>3991</v>
      </c>
      <c r="EAU17" s="1078">
        <v>2.2000000000000002</v>
      </c>
      <c r="EAV17" s="1079" t="s">
        <v>3991</v>
      </c>
      <c r="EAW17" s="1078">
        <v>2.2000000000000002</v>
      </c>
      <c r="EAX17" s="1079" t="s">
        <v>3991</v>
      </c>
      <c r="EAY17" s="1078">
        <v>2.2000000000000002</v>
      </c>
      <c r="EAZ17" s="1079" t="s">
        <v>3991</v>
      </c>
      <c r="EBA17" s="1078">
        <v>2.2000000000000002</v>
      </c>
      <c r="EBB17" s="1079" t="s">
        <v>3991</v>
      </c>
      <c r="EBC17" s="1078">
        <v>2.2000000000000002</v>
      </c>
      <c r="EBD17" s="1079" t="s">
        <v>3991</v>
      </c>
      <c r="EBE17" s="1078">
        <v>2.2000000000000002</v>
      </c>
      <c r="EBF17" s="1079" t="s">
        <v>3991</v>
      </c>
      <c r="EBG17" s="1078">
        <v>2.2000000000000002</v>
      </c>
      <c r="EBH17" s="1079" t="s">
        <v>3991</v>
      </c>
      <c r="EBI17" s="1078">
        <v>2.2000000000000002</v>
      </c>
      <c r="EBJ17" s="1079" t="s">
        <v>3991</v>
      </c>
      <c r="EBK17" s="1078">
        <v>2.2000000000000002</v>
      </c>
      <c r="EBL17" s="1079" t="s">
        <v>3991</v>
      </c>
      <c r="EBM17" s="1078">
        <v>2.2000000000000002</v>
      </c>
      <c r="EBN17" s="1079" t="s">
        <v>3991</v>
      </c>
      <c r="EBO17" s="1078">
        <v>2.2000000000000002</v>
      </c>
      <c r="EBP17" s="1079" t="s">
        <v>3991</v>
      </c>
      <c r="EBQ17" s="1078">
        <v>2.2000000000000002</v>
      </c>
      <c r="EBR17" s="1079" t="s">
        <v>3991</v>
      </c>
      <c r="EBS17" s="1078">
        <v>2.2000000000000002</v>
      </c>
      <c r="EBT17" s="1079" t="s">
        <v>3991</v>
      </c>
      <c r="EBU17" s="1078">
        <v>2.2000000000000002</v>
      </c>
      <c r="EBV17" s="1079" t="s">
        <v>3991</v>
      </c>
      <c r="EBW17" s="1078">
        <v>2.2000000000000002</v>
      </c>
      <c r="EBX17" s="1079" t="s">
        <v>3991</v>
      </c>
      <c r="EBY17" s="1078">
        <v>2.2000000000000002</v>
      </c>
      <c r="EBZ17" s="1079" t="s">
        <v>3991</v>
      </c>
      <c r="ECA17" s="1078">
        <v>2.2000000000000002</v>
      </c>
      <c r="ECB17" s="1079" t="s">
        <v>3991</v>
      </c>
      <c r="ECC17" s="1078">
        <v>2.2000000000000002</v>
      </c>
      <c r="ECD17" s="1079" t="s">
        <v>3991</v>
      </c>
      <c r="ECE17" s="1078">
        <v>2.2000000000000002</v>
      </c>
      <c r="ECF17" s="1079" t="s">
        <v>3991</v>
      </c>
      <c r="ECG17" s="1078">
        <v>2.2000000000000002</v>
      </c>
      <c r="ECH17" s="1079" t="s">
        <v>3991</v>
      </c>
      <c r="ECI17" s="1078">
        <v>2.2000000000000002</v>
      </c>
      <c r="ECJ17" s="1079" t="s">
        <v>3991</v>
      </c>
      <c r="ECK17" s="1078">
        <v>2.2000000000000002</v>
      </c>
      <c r="ECL17" s="1079" t="s">
        <v>3991</v>
      </c>
      <c r="ECM17" s="1078">
        <v>2.2000000000000002</v>
      </c>
      <c r="ECN17" s="1079" t="s">
        <v>3991</v>
      </c>
      <c r="ECO17" s="1078">
        <v>2.2000000000000002</v>
      </c>
      <c r="ECP17" s="1079" t="s">
        <v>3991</v>
      </c>
      <c r="ECQ17" s="1078">
        <v>2.2000000000000002</v>
      </c>
      <c r="ECR17" s="1079" t="s">
        <v>3991</v>
      </c>
      <c r="ECS17" s="1078">
        <v>2.2000000000000002</v>
      </c>
      <c r="ECT17" s="1079" t="s">
        <v>3991</v>
      </c>
      <c r="ECU17" s="1078">
        <v>2.2000000000000002</v>
      </c>
      <c r="ECV17" s="1079" t="s">
        <v>3991</v>
      </c>
      <c r="ECW17" s="1078">
        <v>2.2000000000000002</v>
      </c>
      <c r="ECX17" s="1079" t="s">
        <v>3991</v>
      </c>
      <c r="ECY17" s="1078">
        <v>2.2000000000000002</v>
      </c>
      <c r="ECZ17" s="1079" t="s">
        <v>3991</v>
      </c>
      <c r="EDA17" s="1078">
        <v>2.2000000000000002</v>
      </c>
      <c r="EDB17" s="1079" t="s">
        <v>3991</v>
      </c>
      <c r="EDC17" s="1078">
        <v>2.2000000000000002</v>
      </c>
      <c r="EDD17" s="1079" t="s">
        <v>3991</v>
      </c>
      <c r="EDE17" s="1078">
        <v>2.2000000000000002</v>
      </c>
      <c r="EDF17" s="1079" t="s">
        <v>3991</v>
      </c>
      <c r="EDG17" s="1078">
        <v>2.2000000000000002</v>
      </c>
      <c r="EDH17" s="1079" t="s">
        <v>3991</v>
      </c>
      <c r="EDI17" s="1078">
        <v>2.2000000000000002</v>
      </c>
      <c r="EDJ17" s="1079" t="s">
        <v>3991</v>
      </c>
      <c r="EDK17" s="1078">
        <v>2.2000000000000002</v>
      </c>
      <c r="EDL17" s="1079" t="s">
        <v>3991</v>
      </c>
      <c r="EDM17" s="1078">
        <v>2.2000000000000002</v>
      </c>
      <c r="EDN17" s="1079" t="s">
        <v>3991</v>
      </c>
      <c r="EDO17" s="1078">
        <v>2.2000000000000002</v>
      </c>
      <c r="EDP17" s="1079" t="s">
        <v>3991</v>
      </c>
      <c r="EDQ17" s="1078">
        <v>2.2000000000000002</v>
      </c>
      <c r="EDR17" s="1079" t="s">
        <v>3991</v>
      </c>
      <c r="EDS17" s="1078">
        <v>2.2000000000000002</v>
      </c>
      <c r="EDT17" s="1079" t="s">
        <v>3991</v>
      </c>
      <c r="EDU17" s="1078">
        <v>2.2000000000000002</v>
      </c>
      <c r="EDV17" s="1079" t="s">
        <v>3991</v>
      </c>
      <c r="EDW17" s="1078">
        <v>2.2000000000000002</v>
      </c>
      <c r="EDX17" s="1079" t="s">
        <v>3991</v>
      </c>
      <c r="EDY17" s="1078">
        <v>2.2000000000000002</v>
      </c>
      <c r="EDZ17" s="1079" t="s">
        <v>3991</v>
      </c>
      <c r="EEA17" s="1078">
        <v>2.2000000000000002</v>
      </c>
      <c r="EEB17" s="1079" t="s">
        <v>3991</v>
      </c>
      <c r="EEC17" s="1078">
        <v>2.2000000000000002</v>
      </c>
      <c r="EED17" s="1079" t="s">
        <v>3991</v>
      </c>
      <c r="EEE17" s="1078">
        <v>2.2000000000000002</v>
      </c>
      <c r="EEF17" s="1079" t="s">
        <v>3991</v>
      </c>
      <c r="EEG17" s="1078">
        <v>2.2000000000000002</v>
      </c>
      <c r="EEH17" s="1079" t="s">
        <v>3991</v>
      </c>
      <c r="EEI17" s="1078">
        <v>2.2000000000000002</v>
      </c>
      <c r="EEJ17" s="1079" t="s">
        <v>3991</v>
      </c>
      <c r="EEK17" s="1078">
        <v>2.2000000000000002</v>
      </c>
      <c r="EEL17" s="1079" t="s">
        <v>3991</v>
      </c>
      <c r="EEM17" s="1078">
        <v>2.2000000000000002</v>
      </c>
      <c r="EEN17" s="1079" t="s">
        <v>3991</v>
      </c>
      <c r="EEO17" s="1078">
        <v>2.2000000000000002</v>
      </c>
      <c r="EEP17" s="1079" t="s">
        <v>3991</v>
      </c>
      <c r="EEQ17" s="1078">
        <v>2.2000000000000002</v>
      </c>
      <c r="EER17" s="1079" t="s">
        <v>3991</v>
      </c>
      <c r="EES17" s="1078">
        <v>2.2000000000000002</v>
      </c>
      <c r="EET17" s="1079" t="s">
        <v>3991</v>
      </c>
      <c r="EEU17" s="1078">
        <v>2.2000000000000002</v>
      </c>
      <c r="EEV17" s="1079" t="s">
        <v>3991</v>
      </c>
      <c r="EEW17" s="1078">
        <v>2.2000000000000002</v>
      </c>
      <c r="EEX17" s="1079" t="s">
        <v>3991</v>
      </c>
      <c r="EEY17" s="1078">
        <v>2.2000000000000002</v>
      </c>
      <c r="EEZ17" s="1079" t="s">
        <v>3991</v>
      </c>
      <c r="EFA17" s="1078">
        <v>2.2000000000000002</v>
      </c>
      <c r="EFB17" s="1079" t="s">
        <v>3991</v>
      </c>
      <c r="EFC17" s="1078">
        <v>2.2000000000000002</v>
      </c>
      <c r="EFD17" s="1079" t="s">
        <v>3991</v>
      </c>
      <c r="EFE17" s="1078">
        <v>2.2000000000000002</v>
      </c>
      <c r="EFF17" s="1079" t="s">
        <v>3991</v>
      </c>
      <c r="EFG17" s="1078">
        <v>2.2000000000000002</v>
      </c>
      <c r="EFH17" s="1079" t="s">
        <v>3991</v>
      </c>
      <c r="EFI17" s="1078">
        <v>2.2000000000000002</v>
      </c>
      <c r="EFJ17" s="1079" t="s">
        <v>3991</v>
      </c>
      <c r="EFK17" s="1078">
        <v>2.2000000000000002</v>
      </c>
      <c r="EFL17" s="1079" t="s">
        <v>3991</v>
      </c>
      <c r="EFM17" s="1078">
        <v>2.2000000000000002</v>
      </c>
      <c r="EFN17" s="1079" t="s">
        <v>3991</v>
      </c>
      <c r="EFO17" s="1078">
        <v>2.2000000000000002</v>
      </c>
      <c r="EFP17" s="1079" t="s">
        <v>3991</v>
      </c>
      <c r="EFQ17" s="1078">
        <v>2.2000000000000002</v>
      </c>
      <c r="EFR17" s="1079" t="s">
        <v>3991</v>
      </c>
      <c r="EFS17" s="1078">
        <v>2.2000000000000002</v>
      </c>
      <c r="EFT17" s="1079" t="s">
        <v>3991</v>
      </c>
      <c r="EFU17" s="1078">
        <v>2.2000000000000002</v>
      </c>
      <c r="EFV17" s="1079" t="s">
        <v>3991</v>
      </c>
      <c r="EFW17" s="1078">
        <v>2.2000000000000002</v>
      </c>
      <c r="EFX17" s="1079" t="s">
        <v>3991</v>
      </c>
      <c r="EFY17" s="1078">
        <v>2.2000000000000002</v>
      </c>
      <c r="EFZ17" s="1079" t="s">
        <v>3991</v>
      </c>
      <c r="EGA17" s="1078">
        <v>2.2000000000000002</v>
      </c>
      <c r="EGB17" s="1079" t="s">
        <v>3991</v>
      </c>
      <c r="EGC17" s="1078">
        <v>2.2000000000000002</v>
      </c>
      <c r="EGD17" s="1079" t="s">
        <v>3991</v>
      </c>
      <c r="EGE17" s="1078">
        <v>2.2000000000000002</v>
      </c>
      <c r="EGF17" s="1079" t="s">
        <v>3991</v>
      </c>
      <c r="EGG17" s="1078">
        <v>2.2000000000000002</v>
      </c>
      <c r="EGH17" s="1079" t="s">
        <v>3991</v>
      </c>
      <c r="EGI17" s="1078">
        <v>2.2000000000000002</v>
      </c>
      <c r="EGJ17" s="1079" t="s">
        <v>3991</v>
      </c>
      <c r="EGK17" s="1078">
        <v>2.2000000000000002</v>
      </c>
      <c r="EGL17" s="1079" t="s">
        <v>3991</v>
      </c>
      <c r="EGM17" s="1078">
        <v>2.2000000000000002</v>
      </c>
      <c r="EGN17" s="1079" t="s">
        <v>3991</v>
      </c>
      <c r="EGO17" s="1078">
        <v>2.2000000000000002</v>
      </c>
      <c r="EGP17" s="1079" t="s">
        <v>3991</v>
      </c>
      <c r="EGQ17" s="1078">
        <v>2.2000000000000002</v>
      </c>
      <c r="EGR17" s="1079" t="s">
        <v>3991</v>
      </c>
      <c r="EGS17" s="1078">
        <v>2.2000000000000002</v>
      </c>
      <c r="EGT17" s="1079" t="s">
        <v>3991</v>
      </c>
      <c r="EGU17" s="1078">
        <v>2.2000000000000002</v>
      </c>
      <c r="EGV17" s="1079" t="s">
        <v>3991</v>
      </c>
      <c r="EGW17" s="1078">
        <v>2.2000000000000002</v>
      </c>
      <c r="EGX17" s="1079" t="s">
        <v>3991</v>
      </c>
      <c r="EGY17" s="1078">
        <v>2.2000000000000002</v>
      </c>
      <c r="EGZ17" s="1079" t="s">
        <v>3991</v>
      </c>
      <c r="EHA17" s="1078">
        <v>2.2000000000000002</v>
      </c>
      <c r="EHB17" s="1079" t="s">
        <v>3991</v>
      </c>
      <c r="EHC17" s="1078">
        <v>2.2000000000000002</v>
      </c>
      <c r="EHD17" s="1079" t="s">
        <v>3991</v>
      </c>
      <c r="EHE17" s="1078">
        <v>2.2000000000000002</v>
      </c>
      <c r="EHF17" s="1079" t="s">
        <v>3991</v>
      </c>
      <c r="EHG17" s="1078">
        <v>2.2000000000000002</v>
      </c>
      <c r="EHH17" s="1079" t="s">
        <v>3991</v>
      </c>
      <c r="EHI17" s="1078">
        <v>2.2000000000000002</v>
      </c>
      <c r="EHJ17" s="1079" t="s">
        <v>3991</v>
      </c>
      <c r="EHK17" s="1078">
        <v>2.2000000000000002</v>
      </c>
      <c r="EHL17" s="1079" t="s">
        <v>3991</v>
      </c>
      <c r="EHM17" s="1078">
        <v>2.2000000000000002</v>
      </c>
      <c r="EHN17" s="1079" t="s">
        <v>3991</v>
      </c>
      <c r="EHO17" s="1078">
        <v>2.2000000000000002</v>
      </c>
      <c r="EHP17" s="1079" t="s">
        <v>3991</v>
      </c>
      <c r="EHQ17" s="1078">
        <v>2.2000000000000002</v>
      </c>
      <c r="EHR17" s="1079" t="s">
        <v>3991</v>
      </c>
      <c r="EHS17" s="1078">
        <v>2.2000000000000002</v>
      </c>
      <c r="EHT17" s="1079" t="s">
        <v>3991</v>
      </c>
      <c r="EHU17" s="1078">
        <v>2.2000000000000002</v>
      </c>
      <c r="EHV17" s="1079" t="s">
        <v>3991</v>
      </c>
      <c r="EHW17" s="1078">
        <v>2.2000000000000002</v>
      </c>
      <c r="EHX17" s="1079" t="s">
        <v>3991</v>
      </c>
      <c r="EHY17" s="1078">
        <v>2.2000000000000002</v>
      </c>
      <c r="EHZ17" s="1079" t="s">
        <v>3991</v>
      </c>
      <c r="EIA17" s="1078">
        <v>2.2000000000000002</v>
      </c>
      <c r="EIB17" s="1079" t="s">
        <v>3991</v>
      </c>
      <c r="EIC17" s="1078">
        <v>2.2000000000000002</v>
      </c>
      <c r="EID17" s="1079" t="s">
        <v>3991</v>
      </c>
      <c r="EIE17" s="1078">
        <v>2.2000000000000002</v>
      </c>
      <c r="EIF17" s="1079" t="s">
        <v>3991</v>
      </c>
      <c r="EIG17" s="1078">
        <v>2.2000000000000002</v>
      </c>
      <c r="EIH17" s="1079" t="s">
        <v>3991</v>
      </c>
      <c r="EII17" s="1078">
        <v>2.2000000000000002</v>
      </c>
      <c r="EIJ17" s="1079" t="s">
        <v>3991</v>
      </c>
      <c r="EIK17" s="1078">
        <v>2.2000000000000002</v>
      </c>
      <c r="EIL17" s="1079" t="s">
        <v>3991</v>
      </c>
      <c r="EIM17" s="1078">
        <v>2.2000000000000002</v>
      </c>
      <c r="EIN17" s="1079" t="s">
        <v>3991</v>
      </c>
      <c r="EIO17" s="1078">
        <v>2.2000000000000002</v>
      </c>
      <c r="EIP17" s="1079" t="s">
        <v>3991</v>
      </c>
      <c r="EIQ17" s="1078">
        <v>2.2000000000000002</v>
      </c>
      <c r="EIR17" s="1079" t="s">
        <v>3991</v>
      </c>
      <c r="EIS17" s="1078">
        <v>2.2000000000000002</v>
      </c>
      <c r="EIT17" s="1079" t="s">
        <v>3991</v>
      </c>
      <c r="EIU17" s="1078">
        <v>2.2000000000000002</v>
      </c>
      <c r="EIV17" s="1079" t="s">
        <v>3991</v>
      </c>
      <c r="EIW17" s="1078">
        <v>2.2000000000000002</v>
      </c>
      <c r="EIX17" s="1079" t="s">
        <v>3991</v>
      </c>
      <c r="EIY17" s="1078">
        <v>2.2000000000000002</v>
      </c>
      <c r="EIZ17" s="1079" t="s">
        <v>3991</v>
      </c>
      <c r="EJA17" s="1078">
        <v>2.2000000000000002</v>
      </c>
      <c r="EJB17" s="1079" t="s">
        <v>3991</v>
      </c>
      <c r="EJC17" s="1078">
        <v>2.2000000000000002</v>
      </c>
      <c r="EJD17" s="1079" t="s">
        <v>3991</v>
      </c>
      <c r="EJE17" s="1078">
        <v>2.2000000000000002</v>
      </c>
      <c r="EJF17" s="1079" t="s">
        <v>3991</v>
      </c>
      <c r="EJG17" s="1078">
        <v>2.2000000000000002</v>
      </c>
      <c r="EJH17" s="1079" t="s">
        <v>3991</v>
      </c>
      <c r="EJI17" s="1078">
        <v>2.2000000000000002</v>
      </c>
      <c r="EJJ17" s="1079" t="s">
        <v>3991</v>
      </c>
      <c r="EJK17" s="1078">
        <v>2.2000000000000002</v>
      </c>
      <c r="EJL17" s="1079" t="s">
        <v>3991</v>
      </c>
      <c r="EJM17" s="1078">
        <v>2.2000000000000002</v>
      </c>
      <c r="EJN17" s="1079" t="s">
        <v>3991</v>
      </c>
      <c r="EJO17" s="1078">
        <v>2.2000000000000002</v>
      </c>
      <c r="EJP17" s="1079" t="s">
        <v>3991</v>
      </c>
      <c r="EJQ17" s="1078">
        <v>2.2000000000000002</v>
      </c>
      <c r="EJR17" s="1079" t="s">
        <v>3991</v>
      </c>
      <c r="EJS17" s="1078">
        <v>2.2000000000000002</v>
      </c>
      <c r="EJT17" s="1079" t="s">
        <v>3991</v>
      </c>
      <c r="EJU17" s="1078">
        <v>2.2000000000000002</v>
      </c>
      <c r="EJV17" s="1079" t="s">
        <v>3991</v>
      </c>
      <c r="EJW17" s="1078">
        <v>2.2000000000000002</v>
      </c>
      <c r="EJX17" s="1079" t="s">
        <v>3991</v>
      </c>
      <c r="EJY17" s="1078">
        <v>2.2000000000000002</v>
      </c>
      <c r="EJZ17" s="1079" t="s">
        <v>3991</v>
      </c>
      <c r="EKA17" s="1078">
        <v>2.2000000000000002</v>
      </c>
      <c r="EKB17" s="1079" t="s">
        <v>3991</v>
      </c>
      <c r="EKC17" s="1078">
        <v>2.2000000000000002</v>
      </c>
      <c r="EKD17" s="1079" t="s">
        <v>3991</v>
      </c>
      <c r="EKE17" s="1078">
        <v>2.2000000000000002</v>
      </c>
      <c r="EKF17" s="1079" t="s">
        <v>3991</v>
      </c>
      <c r="EKG17" s="1078">
        <v>2.2000000000000002</v>
      </c>
      <c r="EKH17" s="1079" t="s">
        <v>3991</v>
      </c>
      <c r="EKI17" s="1078">
        <v>2.2000000000000002</v>
      </c>
      <c r="EKJ17" s="1079" t="s">
        <v>3991</v>
      </c>
      <c r="EKK17" s="1078">
        <v>2.2000000000000002</v>
      </c>
      <c r="EKL17" s="1079" t="s">
        <v>3991</v>
      </c>
      <c r="EKM17" s="1078">
        <v>2.2000000000000002</v>
      </c>
      <c r="EKN17" s="1079" t="s">
        <v>3991</v>
      </c>
      <c r="EKO17" s="1078">
        <v>2.2000000000000002</v>
      </c>
      <c r="EKP17" s="1079" t="s">
        <v>3991</v>
      </c>
      <c r="EKQ17" s="1078">
        <v>2.2000000000000002</v>
      </c>
      <c r="EKR17" s="1079" t="s">
        <v>3991</v>
      </c>
      <c r="EKS17" s="1078">
        <v>2.2000000000000002</v>
      </c>
      <c r="EKT17" s="1079" t="s">
        <v>3991</v>
      </c>
      <c r="EKU17" s="1078">
        <v>2.2000000000000002</v>
      </c>
      <c r="EKV17" s="1079" t="s">
        <v>3991</v>
      </c>
      <c r="EKW17" s="1078">
        <v>2.2000000000000002</v>
      </c>
      <c r="EKX17" s="1079" t="s">
        <v>3991</v>
      </c>
      <c r="EKY17" s="1078">
        <v>2.2000000000000002</v>
      </c>
      <c r="EKZ17" s="1079" t="s">
        <v>3991</v>
      </c>
      <c r="ELA17" s="1078">
        <v>2.2000000000000002</v>
      </c>
      <c r="ELB17" s="1079" t="s">
        <v>3991</v>
      </c>
      <c r="ELC17" s="1078">
        <v>2.2000000000000002</v>
      </c>
      <c r="ELD17" s="1079" t="s">
        <v>3991</v>
      </c>
      <c r="ELE17" s="1078">
        <v>2.2000000000000002</v>
      </c>
      <c r="ELF17" s="1079" t="s">
        <v>3991</v>
      </c>
      <c r="ELG17" s="1078">
        <v>2.2000000000000002</v>
      </c>
      <c r="ELH17" s="1079" t="s">
        <v>3991</v>
      </c>
      <c r="ELI17" s="1078">
        <v>2.2000000000000002</v>
      </c>
      <c r="ELJ17" s="1079" t="s">
        <v>3991</v>
      </c>
      <c r="ELK17" s="1078">
        <v>2.2000000000000002</v>
      </c>
      <c r="ELL17" s="1079" t="s">
        <v>3991</v>
      </c>
      <c r="ELM17" s="1078">
        <v>2.2000000000000002</v>
      </c>
      <c r="ELN17" s="1079" t="s">
        <v>3991</v>
      </c>
      <c r="ELO17" s="1078">
        <v>2.2000000000000002</v>
      </c>
      <c r="ELP17" s="1079" t="s">
        <v>3991</v>
      </c>
      <c r="ELQ17" s="1078">
        <v>2.2000000000000002</v>
      </c>
      <c r="ELR17" s="1079" t="s">
        <v>3991</v>
      </c>
      <c r="ELS17" s="1078">
        <v>2.2000000000000002</v>
      </c>
      <c r="ELT17" s="1079" t="s">
        <v>3991</v>
      </c>
      <c r="ELU17" s="1078">
        <v>2.2000000000000002</v>
      </c>
      <c r="ELV17" s="1079" t="s">
        <v>3991</v>
      </c>
      <c r="ELW17" s="1078">
        <v>2.2000000000000002</v>
      </c>
      <c r="ELX17" s="1079" t="s">
        <v>3991</v>
      </c>
      <c r="ELY17" s="1078">
        <v>2.2000000000000002</v>
      </c>
      <c r="ELZ17" s="1079" t="s">
        <v>3991</v>
      </c>
      <c r="EMA17" s="1078">
        <v>2.2000000000000002</v>
      </c>
      <c r="EMB17" s="1079" t="s">
        <v>3991</v>
      </c>
      <c r="EMC17" s="1078">
        <v>2.2000000000000002</v>
      </c>
      <c r="EMD17" s="1079" t="s">
        <v>3991</v>
      </c>
      <c r="EME17" s="1078">
        <v>2.2000000000000002</v>
      </c>
      <c r="EMF17" s="1079" t="s">
        <v>3991</v>
      </c>
      <c r="EMG17" s="1078">
        <v>2.2000000000000002</v>
      </c>
      <c r="EMH17" s="1079" t="s">
        <v>3991</v>
      </c>
      <c r="EMI17" s="1078">
        <v>2.2000000000000002</v>
      </c>
      <c r="EMJ17" s="1079" t="s">
        <v>3991</v>
      </c>
      <c r="EMK17" s="1078">
        <v>2.2000000000000002</v>
      </c>
      <c r="EML17" s="1079" t="s">
        <v>3991</v>
      </c>
      <c r="EMM17" s="1078">
        <v>2.2000000000000002</v>
      </c>
      <c r="EMN17" s="1079" t="s">
        <v>3991</v>
      </c>
      <c r="EMO17" s="1078">
        <v>2.2000000000000002</v>
      </c>
      <c r="EMP17" s="1079" t="s">
        <v>3991</v>
      </c>
      <c r="EMQ17" s="1078">
        <v>2.2000000000000002</v>
      </c>
      <c r="EMR17" s="1079" t="s">
        <v>3991</v>
      </c>
      <c r="EMS17" s="1078">
        <v>2.2000000000000002</v>
      </c>
      <c r="EMT17" s="1079" t="s">
        <v>3991</v>
      </c>
      <c r="EMU17" s="1078">
        <v>2.2000000000000002</v>
      </c>
      <c r="EMV17" s="1079" t="s">
        <v>3991</v>
      </c>
      <c r="EMW17" s="1078">
        <v>2.2000000000000002</v>
      </c>
      <c r="EMX17" s="1079" t="s">
        <v>3991</v>
      </c>
      <c r="EMY17" s="1078">
        <v>2.2000000000000002</v>
      </c>
      <c r="EMZ17" s="1079" t="s">
        <v>3991</v>
      </c>
      <c r="ENA17" s="1078">
        <v>2.2000000000000002</v>
      </c>
      <c r="ENB17" s="1079" t="s">
        <v>3991</v>
      </c>
      <c r="ENC17" s="1078">
        <v>2.2000000000000002</v>
      </c>
      <c r="END17" s="1079" t="s">
        <v>3991</v>
      </c>
      <c r="ENE17" s="1078">
        <v>2.2000000000000002</v>
      </c>
      <c r="ENF17" s="1079" t="s">
        <v>3991</v>
      </c>
      <c r="ENG17" s="1078">
        <v>2.2000000000000002</v>
      </c>
      <c r="ENH17" s="1079" t="s">
        <v>3991</v>
      </c>
      <c r="ENI17" s="1078">
        <v>2.2000000000000002</v>
      </c>
      <c r="ENJ17" s="1079" t="s">
        <v>3991</v>
      </c>
      <c r="ENK17" s="1078">
        <v>2.2000000000000002</v>
      </c>
      <c r="ENL17" s="1079" t="s">
        <v>3991</v>
      </c>
      <c r="ENM17" s="1078">
        <v>2.2000000000000002</v>
      </c>
      <c r="ENN17" s="1079" t="s">
        <v>3991</v>
      </c>
      <c r="ENO17" s="1078">
        <v>2.2000000000000002</v>
      </c>
      <c r="ENP17" s="1079" t="s">
        <v>3991</v>
      </c>
      <c r="ENQ17" s="1078">
        <v>2.2000000000000002</v>
      </c>
      <c r="ENR17" s="1079" t="s">
        <v>3991</v>
      </c>
      <c r="ENS17" s="1078">
        <v>2.2000000000000002</v>
      </c>
      <c r="ENT17" s="1079" t="s">
        <v>3991</v>
      </c>
      <c r="ENU17" s="1078">
        <v>2.2000000000000002</v>
      </c>
      <c r="ENV17" s="1079" t="s">
        <v>3991</v>
      </c>
      <c r="ENW17" s="1078">
        <v>2.2000000000000002</v>
      </c>
      <c r="ENX17" s="1079" t="s">
        <v>3991</v>
      </c>
      <c r="ENY17" s="1078">
        <v>2.2000000000000002</v>
      </c>
      <c r="ENZ17" s="1079" t="s">
        <v>3991</v>
      </c>
      <c r="EOA17" s="1078">
        <v>2.2000000000000002</v>
      </c>
      <c r="EOB17" s="1079" t="s">
        <v>3991</v>
      </c>
      <c r="EOC17" s="1078">
        <v>2.2000000000000002</v>
      </c>
      <c r="EOD17" s="1079" t="s">
        <v>3991</v>
      </c>
      <c r="EOE17" s="1078">
        <v>2.2000000000000002</v>
      </c>
      <c r="EOF17" s="1079" t="s">
        <v>3991</v>
      </c>
      <c r="EOG17" s="1078">
        <v>2.2000000000000002</v>
      </c>
      <c r="EOH17" s="1079" t="s">
        <v>3991</v>
      </c>
      <c r="EOI17" s="1078">
        <v>2.2000000000000002</v>
      </c>
      <c r="EOJ17" s="1079" t="s">
        <v>3991</v>
      </c>
      <c r="EOK17" s="1078">
        <v>2.2000000000000002</v>
      </c>
      <c r="EOL17" s="1079" t="s">
        <v>3991</v>
      </c>
      <c r="EOM17" s="1078">
        <v>2.2000000000000002</v>
      </c>
      <c r="EON17" s="1079" t="s">
        <v>3991</v>
      </c>
      <c r="EOO17" s="1078">
        <v>2.2000000000000002</v>
      </c>
      <c r="EOP17" s="1079" t="s">
        <v>3991</v>
      </c>
      <c r="EOQ17" s="1078">
        <v>2.2000000000000002</v>
      </c>
      <c r="EOR17" s="1079" t="s">
        <v>3991</v>
      </c>
      <c r="EOS17" s="1078">
        <v>2.2000000000000002</v>
      </c>
      <c r="EOT17" s="1079" t="s">
        <v>3991</v>
      </c>
      <c r="EOU17" s="1078">
        <v>2.2000000000000002</v>
      </c>
      <c r="EOV17" s="1079" t="s">
        <v>3991</v>
      </c>
      <c r="EOW17" s="1078">
        <v>2.2000000000000002</v>
      </c>
      <c r="EOX17" s="1079" t="s">
        <v>3991</v>
      </c>
      <c r="EOY17" s="1078">
        <v>2.2000000000000002</v>
      </c>
      <c r="EOZ17" s="1079" t="s">
        <v>3991</v>
      </c>
      <c r="EPA17" s="1078">
        <v>2.2000000000000002</v>
      </c>
      <c r="EPB17" s="1079" t="s">
        <v>3991</v>
      </c>
      <c r="EPC17" s="1078">
        <v>2.2000000000000002</v>
      </c>
      <c r="EPD17" s="1079" t="s">
        <v>3991</v>
      </c>
      <c r="EPE17" s="1078">
        <v>2.2000000000000002</v>
      </c>
      <c r="EPF17" s="1079" t="s">
        <v>3991</v>
      </c>
      <c r="EPG17" s="1078">
        <v>2.2000000000000002</v>
      </c>
      <c r="EPH17" s="1079" t="s">
        <v>3991</v>
      </c>
      <c r="EPI17" s="1078">
        <v>2.2000000000000002</v>
      </c>
      <c r="EPJ17" s="1079" t="s">
        <v>3991</v>
      </c>
      <c r="EPK17" s="1078">
        <v>2.2000000000000002</v>
      </c>
      <c r="EPL17" s="1079" t="s">
        <v>3991</v>
      </c>
      <c r="EPM17" s="1078">
        <v>2.2000000000000002</v>
      </c>
      <c r="EPN17" s="1079" t="s">
        <v>3991</v>
      </c>
      <c r="EPO17" s="1078">
        <v>2.2000000000000002</v>
      </c>
      <c r="EPP17" s="1079" t="s">
        <v>3991</v>
      </c>
      <c r="EPQ17" s="1078">
        <v>2.2000000000000002</v>
      </c>
      <c r="EPR17" s="1079" t="s">
        <v>3991</v>
      </c>
      <c r="EPS17" s="1078">
        <v>2.2000000000000002</v>
      </c>
      <c r="EPT17" s="1079" t="s">
        <v>3991</v>
      </c>
      <c r="EPU17" s="1078">
        <v>2.2000000000000002</v>
      </c>
      <c r="EPV17" s="1079" t="s">
        <v>3991</v>
      </c>
      <c r="EPW17" s="1078">
        <v>2.2000000000000002</v>
      </c>
      <c r="EPX17" s="1079" t="s">
        <v>3991</v>
      </c>
      <c r="EPY17" s="1078">
        <v>2.2000000000000002</v>
      </c>
      <c r="EPZ17" s="1079" t="s">
        <v>3991</v>
      </c>
      <c r="EQA17" s="1078">
        <v>2.2000000000000002</v>
      </c>
      <c r="EQB17" s="1079" t="s">
        <v>3991</v>
      </c>
      <c r="EQC17" s="1078">
        <v>2.2000000000000002</v>
      </c>
      <c r="EQD17" s="1079" t="s">
        <v>3991</v>
      </c>
      <c r="EQE17" s="1078">
        <v>2.2000000000000002</v>
      </c>
      <c r="EQF17" s="1079" t="s">
        <v>3991</v>
      </c>
      <c r="EQG17" s="1078">
        <v>2.2000000000000002</v>
      </c>
      <c r="EQH17" s="1079" t="s">
        <v>3991</v>
      </c>
      <c r="EQI17" s="1078">
        <v>2.2000000000000002</v>
      </c>
      <c r="EQJ17" s="1079" t="s">
        <v>3991</v>
      </c>
      <c r="EQK17" s="1078">
        <v>2.2000000000000002</v>
      </c>
      <c r="EQL17" s="1079" t="s">
        <v>3991</v>
      </c>
      <c r="EQM17" s="1078">
        <v>2.2000000000000002</v>
      </c>
      <c r="EQN17" s="1079" t="s">
        <v>3991</v>
      </c>
      <c r="EQO17" s="1078">
        <v>2.2000000000000002</v>
      </c>
      <c r="EQP17" s="1079" t="s">
        <v>3991</v>
      </c>
      <c r="EQQ17" s="1078">
        <v>2.2000000000000002</v>
      </c>
      <c r="EQR17" s="1079" t="s">
        <v>3991</v>
      </c>
      <c r="EQS17" s="1078">
        <v>2.2000000000000002</v>
      </c>
      <c r="EQT17" s="1079" t="s">
        <v>3991</v>
      </c>
      <c r="EQU17" s="1078">
        <v>2.2000000000000002</v>
      </c>
      <c r="EQV17" s="1079" t="s">
        <v>3991</v>
      </c>
      <c r="EQW17" s="1078">
        <v>2.2000000000000002</v>
      </c>
      <c r="EQX17" s="1079" t="s">
        <v>3991</v>
      </c>
      <c r="EQY17" s="1078">
        <v>2.2000000000000002</v>
      </c>
      <c r="EQZ17" s="1079" t="s">
        <v>3991</v>
      </c>
      <c r="ERA17" s="1078">
        <v>2.2000000000000002</v>
      </c>
      <c r="ERB17" s="1079" t="s">
        <v>3991</v>
      </c>
      <c r="ERC17" s="1078">
        <v>2.2000000000000002</v>
      </c>
      <c r="ERD17" s="1079" t="s">
        <v>3991</v>
      </c>
      <c r="ERE17" s="1078">
        <v>2.2000000000000002</v>
      </c>
      <c r="ERF17" s="1079" t="s">
        <v>3991</v>
      </c>
      <c r="ERG17" s="1078">
        <v>2.2000000000000002</v>
      </c>
      <c r="ERH17" s="1079" t="s">
        <v>3991</v>
      </c>
      <c r="ERI17" s="1078">
        <v>2.2000000000000002</v>
      </c>
      <c r="ERJ17" s="1079" t="s">
        <v>3991</v>
      </c>
      <c r="ERK17" s="1078">
        <v>2.2000000000000002</v>
      </c>
      <c r="ERL17" s="1079" t="s">
        <v>3991</v>
      </c>
      <c r="ERM17" s="1078">
        <v>2.2000000000000002</v>
      </c>
      <c r="ERN17" s="1079" t="s">
        <v>3991</v>
      </c>
      <c r="ERO17" s="1078">
        <v>2.2000000000000002</v>
      </c>
      <c r="ERP17" s="1079" t="s">
        <v>3991</v>
      </c>
      <c r="ERQ17" s="1078">
        <v>2.2000000000000002</v>
      </c>
      <c r="ERR17" s="1079" t="s">
        <v>3991</v>
      </c>
      <c r="ERS17" s="1078">
        <v>2.2000000000000002</v>
      </c>
      <c r="ERT17" s="1079" t="s">
        <v>3991</v>
      </c>
      <c r="ERU17" s="1078">
        <v>2.2000000000000002</v>
      </c>
      <c r="ERV17" s="1079" t="s">
        <v>3991</v>
      </c>
      <c r="ERW17" s="1078">
        <v>2.2000000000000002</v>
      </c>
      <c r="ERX17" s="1079" t="s">
        <v>3991</v>
      </c>
      <c r="ERY17" s="1078">
        <v>2.2000000000000002</v>
      </c>
      <c r="ERZ17" s="1079" t="s">
        <v>3991</v>
      </c>
      <c r="ESA17" s="1078">
        <v>2.2000000000000002</v>
      </c>
      <c r="ESB17" s="1079" t="s">
        <v>3991</v>
      </c>
      <c r="ESC17" s="1078">
        <v>2.2000000000000002</v>
      </c>
      <c r="ESD17" s="1079" t="s">
        <v>3991</v>
      </c>
      <c r="ESE17" s="1078">
        <v>2.2000000000000002</v>
      </c>
      <c r="ESF17" s="1079" t="s">
        <v>3991</v>
      </c>
      <c r="ESG17" s="1078">
        <v>2.2000000000000002</v>
      </c>
      <c r="ESH17" s="1079" t="s">
        <v>3991</v>
      </c>
      <c r="ESI17" s="1078">
        <v>2.2000000000000002</v>
      </c>
      <c r="ESJ17" s="1079" t="s">
        <v>3991</v>
      </c>
      <c r="ESK17" s="1078">
        <v>2.2000000000000002</v>
      </c>
      <c r="ESL17" s="1079" t="s">
        <v>3991</v>
      </c>
      <c r="ESM17" s="1078">
        <v>2.2000000000000002</v>
      </c>
      <c r="ESN17" s="1079" t="s">
        <v>3991</v>
      </c>
      <c r="ESO17" s="1078">
        <v>2.2000000000000002</v>
      </c>
      <c r="ESP17" s="1079" t="s">
        <v>3991</v>
      </c>
      <c r="ESQ17" s="1078">
        <v>2.2000000000000002</v>
      </c>
      <c r="ESR17" s="1079" t="s">
        <v>3991</v>
      </c>
      <c r="ESS17" s="1078">
        <v>2.2000000000000002</v>
      </c>
      <c r="EST17" s="1079" t="s">
        <v>3991</v>
      </c>
      <c r="ESU17" s="1078">
        <v>2.2000000000000002</v>
      </c>
      <c r="ESV17" s="1079" t="s">
        <v>3991</v>
      </c>
      <c r="ESW17" s="1078">
        <v>2.2000000000000002</v>
      </c>
      <c r="ESX17" s="1079" t="s">
        <v>3991</v>
      </c>
      <c r="ESY17" s="1078">
        <v>2.2000000000000002</v>
      </c>
      <c r="ESZ17" s="1079" t="s">
        <v>3991</v>
      </c>
      <c r="ETA17" s="1078">
        <v>2.2000000000000002</v>
      </c>
      <c r="ETB17" s="1079" t="s">
        <v>3991</v>
      </c>
      <c r="ETC17" s="1078">
        <v>2.2000000000000002</v>
      </c>
      <c r="ETD17" s="1079" t="s">
        <v>3991</v>
      </c>
      <c r="ETE17" s="1078">
        <v>2.2000000000000002</v>
      </c>
      <c r="ETF17" s="1079" t="s">
        <v>3991</v>
      </c>
      <c r="ETG17" s="1078">
        <v>2.2000000000000002</v>
      </c>
      <c r="ETH17" s="1079" t="s">
        <v>3991</v>
      </c>
      <c r="ETI17" s="1078">
        <v>2.2000000000000002</v>
      </c>
      <c r="ETJ17" s="1079" t="s">
        <v>3991</v>
      </c>
      <c r="ETK17" s="1078">
        <v>2.2000000000000002</v>
      </c>
      <c r="ETL17" s="1079" t="s">
        <v>3991</v>
      </c>
      <c r="ETM17" s="1078">
        <v>2.2000000000000002</v>
      </c>
      <c r="ETN17" s="1079" t="s">
        <v>3991</v>
      </c>
      <c r="ETO17" s="1078">
        <v>2.2000000000000002</v>
      </c>
      <c r="ETP17" s="1079" t="s">
        <v>3991</v>
      </c>
      <c r="ETQ17" s="1078">
        <v>2.2000000000000002</v>
      </c>
      <c r="ETR17" s="1079" t="s">
        <v>3991</v>
      </c>
      <c r="ETS17" s="1078">
        <v>2.2000000000000002</v>
      </c>
      <c r="ETT17" s="1079" t="s">
        <v>3991</v>
      </c>
      <c r="ETU17" s="1078">
        <v>2.2000000000000002</v>
      </c>
      <c r="ETV17" s="1079" t="s">
        <v>3991</v>
      </c>
      <c r="ETW17" s="1078">
        <v>2.2000000000000002</v>
      </c>
      <c r="ETX17" s="1079" t="s">
        <v>3991</v>
      </c>
      <c r="ETY17" s="1078">
        <v>2.2000000000000002</v>
      </c>
      <c r="ETZ17" s="1079" t="s">
        <v>3991</v>
      </c>
      <c r="EUA17" s="1078">
        <v>2.2000000000000002</v>
      </c>
      <c r="EUB17" s="1079" t="s">
        <v>3991</v>
      </c>
      <c r="EUC17" s="1078">
        <v>2.2000000000000002</v>
      </c>
      <c r="EUD17" s="1079" t="s">
        <v>3991</v>
      </c>
      <c r="EUE17" s="1078">
        <v>2.2000000000000002</v>
      </c>
      <c r="EUF17" s="1079" t="s">
        <v>3991</v>
      </c>
      <c r="EUG17" s="1078">
        <v>2.2000000000000002</v>
      </c>
      <c r="EUH17" s="1079" t="s">
        <v>3991</v>
      </c>
      <c r="EUI17" s="1078">
        <v>2.2000000000000002</v>
      </c>
      <c r="EUJ17" s="1079" t="s">
        <v>3991</v>
      </c>
      <c r="EUK17" s="1078">
        <v>2.2000000000000002</v>
      </c>
      <c r="EUL17" s="1079" t="s">
        <v>3991</v>
      </c>
      <c r="EUM17" s="1078">
        <v>2.2000000000000002</v>
      </c>
      <c r="EUN17" s="1079" t="s">
        <v>3991</v>
      </c>
      <c r="EUO17" s="1078">
        <v>2.2000000000000002</v>
      </c>
      <c r="EUP17" s="1079" t="s">
        <v>3991</v>
      </c>
      <c r="EUQ17" s="1078">
        <v>2.2000000000000002</v>
      </c>
      <c r="EUR17" s="1079" t="s">
        <v>3991</v>
      </c>
      <c r="EUS17" s="1078">
        <v>2.2000000000000002</v>
      </c>
      <c r="EUT17" s="1079" t="s">
        <v>3991</v>
      </c>
      <c r="EUU17" s="1078">
        <v>2.2000000000000002</v>
      </c>
      <c r="EUV17" s="1079" t="s">
        <v>3991</v>
      </c>
      <c r="EUW17" s="1078">
        <v>2.2000000000000002</v>
      </c>
      <c r="EUX17" s="1079" t="s">
        <v>3991</v>
      </c>
      <c r="EUY17" s="1078">
        <v>2.2000000000000002</v>
      </c>
      <c r="EUZ17" s="1079" t="s">
        <v>3991</v>
      </c>
      <c r="EVA17" s="1078">
        <v>2.2000000000000002</v>
      </c>
      <c r="EVB17" s="1079" t="s">
        <v>3991</v>
      </c>
      <c r="EVC17" s="1078">
        <v>2.2000000000000002</v>
      </c>
      <c r="EVD17" s="1079" t="s">
        <v>3991</v>
      </c>
      <c r="EVE17" s="1078">
        <v>2.2000000000000002</v>
      </c>
      <c r="EVF17" s="1079" t="s">
        <v>3991</v>
      </c>
      <c r="EVG17" s="1078">
        <v>2.2000000000000002</v>
      </c>
      <c r="EVH17" s="1079" t="s">
        <v>3991</v>
      </c>
      <c r="EVI17" s="1078">
        <v>2.2000000000000002</v>
      </c>
      <c r="EVJ17" s="1079" t="s">
        <v>3991</v>
      </c>
      <c r="EVK17" s="1078">
        <v>2.2000000000000002</v>
      </c>
      <c r="EVL17" s="1079" t="s">
        <v>3991</v>
      </c>
      <c r="EVM17" s="1078">
        <v>2.2000000000000002</v>
      </c>
      <c r="EVN17" s="1079" t="s">
        <v>3991</v>
      </c>
      <c r="EVO17" s="1078">
        <v>2.2000000000000002</v>
      </c>
      <c r="EVP17" s="1079" t="s">
        <v>3991</v>
      </c>
      <c r="EVQ17" s="1078">
        <v>2.2000000000000002</v>
      </c>
      <c r="EVR17" s="1079" t="s">
        <v>3991</v>
      </c>
      <c r="EVS17" s="1078">
        <v>2.2000000000000002</v>
      </c>
      <c r="EVT17" s="1079" t="s">
        <v>3991</v>
      </c>
      <c r="EVU17" s="1078">
        <v>2.2000000000000002</v>
      </c>
      <c r="EVV17" s="1079" t="s">
        <v>3991</v>
      </c>
      <c r="EVW17" s="1078">
        <v>2.2000000000000002</v>
      </c>
      <c r="EVX17" s="1079" t="s">
        <v>3991</v>
      </c>
      <c r="EVY17" s="1078">
        <v>2.2000000000000002</v>
      </c>
      <c r="EVZ17" s="1079" t="s">
        <v>3991</v>
      </c>
      <c r="EWA17" s="1078">
        <v>2.2000000000000002</v>
      </c>
      <c r="EWB17" s="1079" t="s">
        <v>3991</v>
      </c>
      <c r="EWC17" s="1078">
        <v>2.2000000000000002</v>
      </c>
      <c r="EWD17" s="1079" t="s">
        <v>3991</v>
      </c>
      <c r="EWE17" s="1078">
        <v>2.2000000000000002</v>
      </c>
      <c r="EWF17" s="1079" t="s">
        <v>3991</v>
      </c>
      <c r="EWG17" s="1078">
        <v>2.2000000000000002</v>
      </c>
      <c r="EWH17" s="1079" t="s">
        <v>3991</v>
      </c>
      <c r="EWI17" s="1078">
        <v>2.2000000000000002</v>
      </c>
      <c r="EWJ17" s="1079" t="s">
        <v>3991</v>
      </c>
      <c r="EWK17" s="1078">
        <v>2.2000000000000002</v>
      </c>
      <c r="EWL17" s="1079" t="s">
        <v>3991</v>
      </c>
      <c r="EWM17" s="1078">
        <v>2.2000000000000002</v>
      </c>
      <c r="EWN17" s="1079" t="s">
        <v>3991</v>
      </c>
      <c r="EWO17" s="1078">
        <v>2.2000000000000002</v>
      </c>
      <c r="EWP17" s="1079" t="s">
        <v>3991</v>
      </c>
      <c r="EWQ17" s="1078">
        <v>2.2000000000000002</v>
      </c>
      <c r="EWR17" s="1079" t="s">
        <v>3991</v>
      </c>
      <c r="EWS17" s="1078">
        <v>2.2000000000000002</v>
      </c>
      <c r="EWT17" s="1079" t="s">
        <v>3991</v>
      </c>
      <c r="EWU17" s="1078">
        <v>2.2000000000000002</v>
      </c>
      <c r="EWV17" s="1079" t="s">
        <v>3991</v>
      </c>
      <c r="EWW17" s="1078">
        <v>2.2000000000000002</v>
      </c>
      <c r="EWX17" s="1079" t="s">
        <v>3991</v>
      </c>
      <c r="EWY17" s="1078">
        <v>2.2000000000000002</v>
      </c>
      <c r="EWZ17" s="1079" t="s">
        <v>3991</v>
      </c>
      <c r="EXA17" s="1078">
        <v>2.2000000000000002</v>
      </c>
      <c r="EXB17" s="1079" t="s">
        <v>3991</v>
      </c>
      <c r="EXC17" s="1078">
        <v>2.2000000000000002</v>
      </c>
      <c r="EXD17" s="1079" t="s">
        <v>3991</v>
      </c>
      <c r="EXE17" s="1078">
        <v>2.2000000000000002</v>
      </c>
      <c r="EXF17" s="1079" t="s">
        <v>3991</v>
      </c>
      <c r="EXG17" s="1078">
        <v>2.2000000000000002</v>
      </c>
      <c r="EXH17" s="1079" t="s">
        <v>3991</v>
      </c>
      <c r="EXI17" s="1078">
        <v>2.2000000000000002</v>
      </c>
      <c r="EXJ17" s="1079" t="s">
        <v>3991</v>
      </c>
      <c r="EXK17" s="1078">
        <v>2.2000000000000002</v>
      </c>
      <c r="EXL17" s="1079" t="s">
        <v>3991</v>
      </c>
      <c r="EXM17" s="1078">
        <v>2.2000000000000002</v>
      </c>
      <c r="EXN17" s="1079" t="s">
        <v>3991</v>
      </c>
      <c r="EXO17" s="1078">
        <v>2.2000000000000002</v>
      </c>
      <c r="EXP17" s="1079" t="s">
        <v>3991</v>
      </c>
      <c r="EXQ17" s="1078">
        <v>2.2000000000000002</v>
      </c>
      <c r="EXR17" s="1079" t="s">
        <v>3991</v>
      </c>
      <c r="EXS17" s="1078">
        <v>2.2000000000000002</v>
      </c>
      <c r="EXT17" s="1079" t="s">
        <v>3991</v>
      </c>
      <c r="EXU17" s="1078">
        <v>2.2000000000000002</v>
      </c>
      <c r="EXV17" s="1079" t="s">
        <v>3991</v>
      </c>
      <c r="EXW17" s="1078">
        <v>2.2000000000000002</v>
      </c>
      <c r="EXX17" s="1079" t="s">
        <v>3991</v>
      </c>
      <c r="EXY17" s="1078">
        <v>2.2000000000000002</v>
      </c>
      <c r="EXZ17" s="1079" t="s">
        <v>3991</v>
      </c>
      <c r="EYA17" s="1078">
        <v>2.2000000000000002</v>
      </c>
      <c r="EYB17" s="1079" t="s">
        <v>3991</v>
      </c>
      <c r="EYC17" s="1078">
        <v>2.2000000000000002</v>
      </c>
      <c r="EYD17" s="1079" t="s">
        <v>3991</v>
      </c>
      <c r="EYE17" s="1078">
        <v>2.2000000000000002</v>
      </c>
      <c r="EYF17" s="1079" t="s">
        <v>3991</v>
      </c>
      <c r="EYG17" s="1078">
        <v>2.2000000000000002</v>
      </c>
      <c r="EYH17" s="1079" t="s">
        <v>3991</v>
      </c>
      <c r="EYI17" s="1078">
        <v>2.2000000000000002</v>
      </c>
      <c r="EYJ17" s="1079" t="s">
        <v>3991</v>
      </c>
      <c r="EYK17" s="1078">
        <v>2.2000000000000002</v>
      </c>
      <c r="EYL17" s="1079" t="s">
        <v>3991</v>
      </c>
      <c r="EYM17" s="1078">
        <v>2.2000000000000002</v>
      </c>
      <c r="EYN17" s="1079" t="s">
        <v>3991</v>
      </c>
      <c r="EYO17" s="1078">
        <v>2.2000000000000002</v>
      </c>
      <c r="EYP17" s="1079" t="s">
        <v>3991</v>
      </c>
      <c r="EYQ17" s="1078">
        <v>2.2000000000000002</v>
      </c>
      <c r="EYR17" s="1079" t="s">
        <v>3991</v>
      </c>
      <c r="EYS17" s="1078">
        <v>2.2000000000000002</v>
      </c>
      <c r="EYT17" s="1079" t="s">
        <v>3991</v>
      </c>
      <c r="EYU17" s="1078">
        <v>2.2000000000000002</v>
      </c>
      <c r="EYV17" s="1079" t="s">
        <v>3991</v>
      </c>
      <c r="EYW17" s="1078">
        <v>2.2000000000000002</v>
      </c>
      <c r="EYX17" s="1079" t="s">
        <v>3991</v>
      </c>
      <c r="EYY17" s="1078">
        <v>2.2000000000000002</v>
      </c>
      <c r="EYZ17" s="1079" t="s">
        <v>3991</v>
      </c>
      <c r="EZA17" s="1078">
        <v>2.2000000000000002</v>
      </c>
      <c r="EZB17" s="1079" t="s">
        <v>3991</v>
      </c>
      <c r="EZC17" s="1078">
        <v>2.2000000000000002</v>
      </c>
      <c r="EZD17" s="1079" t="s">
        <v>3991</v>
      </c>
      <c r="EZE17" s="1078">
        <v>2.2000000000000002</v>
      </c>
      <c r="EZF17" s="1079" t="s">
        <v>3991</v>
      </c>
      <c r="EZG17" s="1078">
        <v>2.2000000000000002</v>
      </c>
      <c r="EZH17" s="1079" t="s">
        <v>3991</v>
      </c>
      <c r="EZI17" s="1078">
        <v>2.2000000000000002</v>
      </c>
      <c r="EZJ17" s="1079" t="s">
        <v>3991</v>
      </c>
      <c r="EZK17" s="1078">
        <v>2.2000000000000002</v>
      </c>
      <c r="EZL17" s="1079" t="s">
        <v>3991</v>
      </c>
      <c r="EZM17" s="1078">
        <v>2.2000000000000002</v>
      </c>
      <c r="EZN17" s="1079" t="s">
        <v>3991</v>
      </c>
      <c r="EZO17" s="1078">
        <v>2.2000000000000002</v>
      </c>
      <c r="EZP17" s="1079" t="s">
        <v>3991</v>
      </c>
      <c r="EZQ17" s="1078">
        <v>2.2000000000000002</v>
      </c>
      <c r="EZR17" s="1079" t="s">
        <v>3991</v>
      </c>
      <c r="EZS17" s="1078">
        <v>2.2000000000000002</v>
      </c>
      <c r="EZT17" s="1079" t="s">
        <v>3991</v>
      </c>
      <c r="EZU17" s="1078">
        <v>2.2000000000000002</v>
      </c>
      <c r="EZV17" s="1079" t="s">
        <v>3991</v>
      </c>
      <c r="EZW17" s="1078">
        <v>2.2000000000000002</v>
      </c>
      <c r="EZX17" s="1079" t="s">
        <v>3991</v>
      </c>
      <c r="EZY17" s="1078">
        <v>2.2000000000000002</v>
      </c>
      <c r="EZZ17" s="1079" t="s">
        <v>3991</v>
      </c>
      <c r="FAA17" s="1078">
        <v>2.2000000000000002</v>
      </c>
      <c r="FAB17" s="1079" t="s">
        <v>3991</v>
      </c>
      <c r="FAC17" s="1078">
        <v>2.2000000000000002</v>
      </c>
      <c r="FAD17" s="1079" t="s">
        <v>3991</v>
      </c>
      <c r="FAE17" s="1078">
        <v>2.2000000000000002</v>
      </c>
      <c r="FAF17" s="1079" t="s">
        <v>3991</v>
      </c>
      <c r="FAG17" s="1078">
        <v>2.2000000000000002</v>
      </c>
      <c r="FAH17" s="1079" t="s">
        <v>3991</v>
      </c>
      <c r="FAI17" s="1078">
        <v>2.2000000000000002</v>
      </c>
      <c r="FAJ17" s="1079" t="s">
        <v>3991</v>
      </c>
      <c r="FAK17" s="1078">
        <v>2.2000000000000002</v>
      </c>
      <c r="FAL17" s="1079" t="s">
        <v>3991</v>
      </c>
      <c r="FAM17" s="1078">
        <v>2.2000000000000002</v>
      </c>
      <c r="FAN17" s="1079" t="s">
        <v>3991</v>
      </c>
      <c r="FAO17" s="1078">
        <v>2.2000000000000002</v>
      </c>
      <c r="FAP17" s="1079" t="s">
        <v>3991</v>
      </c>
      <c r="FAQ17" s="1078">
        <v>2.2000000000000002</v>
      </c>
      <c r="FAR17" s="1079" t="s">
        <v>3991</v>
      </c>
      <c r="FAS17" s="1078">
        <v>2.2000000000000002</v>
      </c>
      <c r="FAT17" s="1079" t="s">
        <v>3991</v>
      </c>
      <c r="FAU17" s="1078">
        <v>2.2000000000000002</v>
      </c>
      <c r="FAV17" s="1079" t="s">
        <v>3991</v>
      </c>
      <c r="FAW17" s="1078">
        <v>2.2000000000000002</v>
      </c>
      <c r="FAX17" s="1079" t="s">
        <v>3991</v>
      </c>
      <c r="FAY17" s="1078">
        <v>2.2000000000000002</v>
      </c>
      <c r="FAZ17" s="1079" t="s">
        <v>3991</v>
      </c>
      <c r="FBA17" s="1078">
        <v>2.2000000000000002</v>
      </c>
      <c r="FBB17" s="1079" t="s">
        <v>3991</v>
      </c>
      <c r="FBC17" s="1078">
        <v>2.2000000000000002</v>
      </c>
      <c r="FBD17" s="1079" t="s">
        <v>3991</v>
      </c>
      <c r="FBE17" s="1078">
        <v>2.2000000000000002</v>
      </c>
      <c r="FBF17" s="1079" t="s">
        <v>3991</v>
      </c>
      <c r="FBG17" s="1078">
        <v>2.2000000000000002</v>
      </c>
      <c r="FBH17" s="1079" t="s">
        <v>3991</v>
      </c>
      <c r="FBI17" s="1078">
        <v>2.2000000000000002</v>
      </c>
      <c r="FBJ17" s="1079" t="s">
        <v>3991</v>
      </c>
      <c r="FBK17" s="1078">
        <v>2.2000000000000002</v>
      </c>
      <c r="FBL17" s="1079" t="s">
        <v>3991</v>
      </c>
      <c r="FBM17" s="1078">
        <v>2.2000000000000002</v>
      </c>
      <c r="FBN17" s="1079" t="s">
        <v>3991</v>
      </c>
      <c r="FBO17" s="1078">
        <v>2.2000000000000002</v>
      </c>
      <c r="FBP17" s="1079" t="s">
        <v>3991</v>
      </c>
      <c r="FBQ17" s="1078">
        <v>2.2000000000000002</v>
      </c>
      <c r="FBR17" s="1079" t="s">
        <v>3991</v>
      </c>
      <c r="FBS17" s="1078">
        <v>2.2000000000000002</v>
      </c>
      <c r="FBT17" s="1079" t="s">
        <v>3991</v>
      </c>
      <c r="FBU17" s="1078">
        <v>2.2000000000000002</v>
      </c>
      <c r="FBV17" s="1079" t="s">
        <v>3991</v>
      </c>
      <c r="FBW17" s="1078">
        <v>2.2000000000000002</v>
      </c>
      <c r="FBX17" s="1079" t="s">
        <v>3991</v>
      </c>
      <c r="FBY17" s="1078">
        <v>2.2000000000000002</v>
      </c>
      <c r="FBZ17" s="1079" t="s">
        <v>3991</v>
      </c>
      <c r="FCA17" s="1078">
        <v>2.2000000000000002</v>
      </c>
      <c r="FCB17" s="1079" t="s">
        <v>3991</v>
      </c>
      <c r="FCC17" s="1078">
        <v>2.2000000000000002</v>
      </c>
      <c r="FCD17" s="1079" t="s">
        <v>3991</v>
      </c>
      <c r="FCE17" s="1078">
        <v>2.2000000000000002</v>
      </c>
      <c r="FCF17" s="1079" t="s">
        <v>3991</v>
      </c>
      <c r="FCG17" s="1078">
        <v>2.2000000000000002</v>
      </c>
      <c r="FCH17" s="1079" t="s">
        <v>3991</v>
      </c>
      <c r="FCI17" s="1078">
        <v>2.2000000000000002</v>
      </c>
      <c r="FCJ17" s="1079" t="s">
        <v>3991</v>
      </c>
      <c r="FCK17" s="1078">
        <v>2.2000000000000002</v>
      </c>
      <c r="FCL17" s="1079" t="s">
        <v>3991</v>
      </c>
      <c r="FCM17" s="1078">
        <v>2.2000000000000002</v>
      </c>
      <c r="FCN17" s="1079" t="s">
        <v>3991</v>
      </c>
      <c r="FCO17" s="1078">
        <v>2.2000000000000002</v>
      </c>
      <c r="FCP17" s="1079" t="s">
        <v>3991</v>
      </c>
      <c r="FCQ17" s="1078">
        <v>2.2000000000000002</v>
      </c>
      <c r="FCR17" s="1079" t="s">
        <v>3991</v>
      </c>
      <c r="FCS17" s="1078">
        <v>2.2000000000000002</v>
      </c>
      <c r="FCT17" s="1079" t="s">
        <v>3991</v>
      </c>
      <c r="FCU17" s="1078">
        <v>2.2000000000000002</v>
      </c>
      <c r="FCV17" s="1079" t="s">
        <v>3991</v>
      </c>
      <c r="FCW17" s="1078">
        <v>2.2000000000000002</v>
      </c>
      <c r="FCX17" s="1079" t="s">
        <v>3991</v>
      </c>
      <c r="FCY17" s="1078">
        <v>2.2000000000000002</v>
      </c>
      <c r="FCZ17" s="1079" t="s">
        <v>3991</v>
      </c>
      <c r="FDA17" s="1078">
        <v>2.2000000000000002</v>
      </c>
      <c r="FDB17" s="1079" t="s">
        <v>3991</v>
      </c>
      <c r="FDC17" s="1078">
        <v>2.2000000000000002</v>
      </c>
      <c r="FDD17" s="1079" t="s">
        <v>3991</v>
      </c>
      <c r="FDE17" s="1078">
        <v>2.2000000000000002</v>
      </c>
      <c r="FDF17" s="1079" t="s">
        <v>3991</v>
      </c>
      <c r="FDG17" s="1078">
        <v>2.2000000000000002</v>
      </c>
      <c r="FDH17" s="1079" t="s">
        <v>3991</v>
      </c>
      <c r="FDI17" s="1078">
        <v>2.2000000000000002</v>
      </c>
      <c r="FDJ17" s="1079" t="s">
        <v>3991</v>
      </c>
      <c r="FDK17" s="1078">
        <v>2.2000000000000002</v>
      </c>
      <c r="FDL17" s="1079" t="s">
        <v>3991</v>
      </c>
      <c r="FDM17" s="1078">
        <v>2.2000000000000002</v>
      </c>
      <c r="FDN17" s="1079" t="s">
        <v>3991</v>
      </c>
      <c r="FDO17" s="1078">
        <v>2.2000000000000002</v>
      </c>
      <c r="FDP17" s="1079" t="s">
        <v>3991</v>
      </c>
      <c r="FDQ17" s="1078">
        <v>2.2000000000000002</v>
      </c>
      <c r="FDR17" s="1079" t="s">
        <v>3991</v>
      </c>
      <c r="FDS17" s="1078">
        <v>2.2000000000000002</v>
      </c>
      <c r="FDT17" s="1079" t="s">
        <v>3991</v>
      </c>
      <c r="FDU17" s="1078">
        <v>2.2000000000000002</v>
      </c>
      <c r="FDV17" s="1079" t="s">
        <v>3991</v>
      </c>
      <c r="FDW17" s="1078">
        <v>2.2000000000000002</v>
      </c>
      <c r="FDX17" s="1079" t="s">
        <v>3991</v>
      </c>
      <c r="FDY17" s="1078">
        <v>2.2000000000000002</v>
      </c>
      <c r="FDZ17" s="1079" t="s">
        <v>3991</v>
      </c>
      <c r="FEA17" s="1078">
        <v>2.2000000000000002</v>
      </c>
      <c r="FEB17" s="1079" t="s">
        <v>3991</v>
      </c>
      <c r="FEC17" s="1078">
        <v>2.2000000000000002</v>
      </c>
      <c r="FED17" s="1079" t="s">
        <v>3991</v>
      </c>
      <c r="FEE17" s="1078">
        <v>2.2000000000000002</v>
      </c>
      <c r="FEF17" s="1079" t="s">
        <v>3991</v>
      </c>
      <c r="FEG17" s="1078">
        <v>2.2000000000000002</v>
      </c>
      <c r="FEH17" s="1079" t="s">
        <v>3991</v>
      </c>
      <c r="FEI17" s="1078">
        <v>2.2000000000000002</v>
      </c>
      <c r="FEJ17" s="1079" t="s">
        <v>3991</v>
      </c>
      <c r="FEK17" s="1078">
        <v>2.2000000000000002</v>
      </c>
      <c r="FEL17" s="1079" t="s">
        <v>3991</v>
      </c>
      <c r="FEM17" s="1078">
        <v>2.2000000000000002</v>
      </c>
      <c r="FEN17" s="1079" t="s">
        <v>3991</v>
      </c>
      <c r="FEO17" s="1078">
        <v>2.2000000000000002</v>
      </c>
      <c r="FEP17" s="1079" t="s">
        <v>3991</v>
      </c>
      <c r="FEQ17" s="1078">
        <v>2.2000000000000002</v>
      </c>
      <c r="FER17" s="1079" t="s">
        <v>3991</v>
      </c>
      <c r="FES17" s="1078">
        <v>2.2000000000000002</v>
      </c>
      <c r="FET17" s="1079" t="s">
        <v>3991</v>
      </c>
      <c r="FEU17" s="1078">
        <v>2.2000000000000002</v>
      </c>
      <c r="FEV17" s="1079" t="s">
        <v>3991</v>
      </c>
      <c r="FEW17" s="1078">
        <v>2.2000000000000002</v>
      </c>
      <c r="FEX17" s="1079" t="s">
        <v>3991</v>
      </c>
      <c r="FEY17" s="1078">
        <v>2.2000000000000002</v>
      </c>
      <c r="FEZ17" s="1079" t="s">
        <v>3991</v>
      </c>
      <c r="FFA17" s="1078">
        <v>2.2000000000000002</v>
      </c>
      <c r="FFB17" s="1079" t="s">
        <v>3991</v>
      </c>
      <c r="FFC17" s="1078">
        <v>2.2000000000000002</v>
      </c>
      <c r="FFD17" s="1079" t="s">
        <v>3991</v>
      </c>
      <c r="FFE17" s="1078">
        <v>2.2000000000000002</v>
      </c>
      <c r="FFF17" s="1079" t="s">
        <v>3991</v>
      </c>
      <c r="FFG17" s="1078">
        <v>2.2000000000000002</v>
      </c>
      <c r="FFH17" s="1079" t="s">
        <v>3991</v>
      </c>
      <c r="FFI17" s="1078">
        <v>2.2000000000000002</v>
      </c>
      <c r="FFJ17" s="1079" t="s">
        <v>3991</v>
      </c>
      <c r="FFK17" s="1078">
        <v>2.2000000000000002</v>
      </c>
      <c r="FFL17" s="1079" t="s">
        <v>3991</v>
      </c>
      <c r="FFM17" s="1078">
        <v>2.2000000000000002</v>
      </c>
      <c r="FFN17" s="1079" t="s">
        <v>3991</v>
      </c>
      <c r="FFO17" s="1078">
        <v>2.2000000000000002</v>
      </c>
      <c r="FFP17" s="1079" t="s">
        <v>3991</v>
      </c>
      <c r="FFQ17" s="1078">
        <v>2.2000000000000002</v>
      </c>
      <c r="FFR17" s="1079" t="s">
        <v>3991</v>
      </c>
      <c r="FFS17" s="1078">
        <v>2.2000000000000002</v>
      </c>
      <c r="FFT17" s="1079" t="s">
        <v>3991</v>
      </c>
      <c r="FFU17" s="1078">
        <v>2.2000000000000002</v>
      </c>
      <c r="FFV17" s="1079" t="s">
        <v>3991</v>
      </c>
      <c r="FFW17" s="1078">
        <v>2.2000000000000002</v>
      </c>
      <c r="FFX17" s="1079" t="s">
        <v>3991</v>
      </c>
      <c r="FFY17" s="1078">
        <v>2.2000000000000002</v>
      </c>
      <c r="FFZ17" s="1079" t="s">
        <v>3991</v>
      </c>
      <c r="FGA17" s="1078">
        <v>2.2000000000000002</v>
      </c>
      <c r="FGB17" s="1079" t="s">
        <v>3991</v>
      </c>
      <c r="FGC17" s="1078">
        <v>2.2000000000000002</v>
      </c>
      <c r="FGD17" s="1079" t="s">
        <v>3991</v>
      </c>
      <c r="FGE17" s="1078">
        <v>2.2000000000000002</v>
      </c>
      <c r="FGF17" s="1079" t="s">
        <v>3991</v>
      </c>
      <c r="FGG17" s="1078">
        <v>2.2000000000000002</v>
      </c>
      <c r="FGH17" s="1079" t="s">
        <v>3991</v>
      </c>
      <c r="FGI17" s="1078">
        <v>2.2000000000000002</v>
      </c>
      <c r="FGJ17" s="1079" t="s">
        <v>3991</v>
      </c>
      <c r="FGK17" s="1078">
        <v>2.2000000000000002</v>
      </c>
      <c r="FGL17" s="1079" t="s">
        <v>3991</v>
      </c>
      <c r="FGM17" s="1078">
        <v>2.2000000000000002</v>
      </c>
      <c r="FGN17" s="1079" t="s">
        <v>3991</v>
      </c>
      <c r="FGO17" s="1078">
        <v>2.2000000000000002</v>
      </c>
      <c r="FGP17" s="1079" t="s">
        <v>3991</v>
      </c>
      <c r="FGQ17" s="1078">
        <v>2.2000000000000002</v>
      </c>
      <c r="FGR17" s="1079" t="s">
        <v>3991</v>
      </c>
      <c r="FGS17" s="1078">
        <v>2.2000000000000002</v>
      </c>
      <c r="FGT17" s="1079" t="s">
        <v>3991</v>
      </c>
      <c r="FGU17" s="1078">
        <v>2.2000000000000002</v>
      </c>
      <c r="FGV17" s="1079" t="s">
        <v>3991</v>
      </c>
      <c r="FGW17" s="1078">
        <v>2.2000000000000002</v>
      </c>
      <c r="FGX17" s="1079" t="s">
        <v>3991</v>
      </c>
      <c r="FGY17" s="1078">
        <v>2.2000000000000002</v>
      </c>
      <c r="FGZ17" s="1079" t="s">
        <v>3991</v>
      </c>
      <c r="FHA17" s="1078">
        <v>2.2000000000000002</v>
      </c>
      <c r="FHB17" s="1079" t="s">
        <v>3991</v>
      </c>
      <c r="FHC17" s="1078">
        <v>2.2000000000000002</v>
      </c>
      <c r="FHD17" s="1079" t="s">
        <v>3991</v>
      </c>
      <c r="FHE17" s="1078">
        <v>2.2000000000000002</v>
      </c>
      <c r="FHF17" s="1079" t="s">
        <v>3991</v>
      </c>
      <c r="FHG17" s="1078">
        <v>2.2000000000000002</v>
      </c>
      <c r="FHH17" s="1079" t="s">
        <v>3991</v>
      </c>
      <c r="FHI17" s="1078">
        <v>2.2000000000000002</v>
      </c>
      <c r="FHJ17" s="1079" t="s">
        <v>3991</v>
      </c>
      <c r="FHK17" s="1078">
        <v>2.2000000000000002</v>
      </c>
      <c r="FHL17" s="1079" t="s">
        <v>3991</v>
      </c>
      <c r="FHM17" s="1078">
        <v>2.2000000000000002</v>
      </c>
      <c r="FHN17" s="1079" t="s">
        <v>3991</v>
      </c>
      <c r="FHO17" s="1078">
        <v>2.2000000000000002</v>
      </c>
      <c r="FHP17" s="1079" t="s">
        <v>3991</v>
      </c>
      <c r="FHQ17" s="1078">
        <v>2.2000000000000002</v>
      </c>
      <c r="FHR17" s="1079" t="s">
        <v>3991</v>
      </c>
      <c r="FHS17" s="1078">
        <v>2.2000000000000002</v>
      </c>
      <c r="FHT17" s="1079" t="s">
        <v>3991</v>
      </c>
      <c r="FHU17" s="1078">
        <v>2.2000000000000002</v>
      </c>
      <c r="FHV17" s="1079" t="s">
        <v>3991</v>
      </c>
      <c r="FHW17" s="1078">
        <v>2.2000000000000002</v>
      </c>
      <c r="FHX17" s="1079" t="s">
        <v>3991</v>
      </c>
      <c r="FHY17" s="1078">
        <v>2.2000000000000002</v>
      </c>
      <c r="FHZ17" s="1079" t="s">
        <v>3991</v>
      </c>
      <c r="FIA17" s="1078">
        <v>2.2000000000000002</v>
      </c>
      <c r="FIB17" s="1079" t="s">
        <v>3991</v>
      </c>
      <c r="FIC17" s="1078">
        <v>2.2000000000000002</v>
      </c>
      <c r="FID17" s="1079" t="s">
        <v>3991</v>
      </c>
      <c r="FIE17" s="1078">
        <v>2.2000000000000002</v>
      </c>
      <c r="FIF17" s="1079" t="s">
        <v>3991</v>
      </c>
      <c r="FIG17" s="1078">
        <v>2.2000000000000002</v>
      </c>
      <c r="FIH17" s="1079" t="s">
        <v>3991</v>
      </c>
      <c r="FII17" s="1078">
        <v>2.2000000000000002</v>
      </c>
      <c r="FIJ17" s="1079" t="s">
        <v>3991</v>
      </c>
      <c r="FIK17" s="1078">
        <v>2.2000000000000002</v>
      </c>
      <c r="FIL17" s="1079" t="s">
        <v>3991</v>
      </c>
      <c r="FIM17" s="1078">
        <v>2.2000000000000002</v>
      </c>
      <c r="FIN17" s="1079" t="s">
        <v>3991</v>
      </c>
      <c r="FIO17" s="1078">
        <v>2.2000000000000002</v>
      </c>
      <c r="FIP17" s="1079" t="s">
        <v>3991</v>
      </c>
      <c r="FIQ17" s="1078">
        <v>2.2000000000000002</v>
      </c>
      <c r="FIR17" s="1079" t="s">
        <v>3991</v>
      </c>
      <c r="FIS17" s="1078">
        <v>2.2000000000000002</v>
      </c>
      <c r="FIT17" s="1079" t="s">
        <v>3991</v>
      </c>
      <c r="FIU17" s="1078">
        <v>2.2000000000000002</v>
      </c>
      <c r="FIV17" s="1079" t="s">
        <v>3991</v>
      </c>
      <c r="FIW17" s="1078">
        <v>2.2000000000000002</v>
      </c>
      <c r="FIX17" s="1079" t="s">
        <v>3991</v>
      </c>
      <c r="FIY17" s="1078">
        <v>2.2000000000000002</v>
      </c>
      <c r="FIZ17" s="1079" t="s">
        <v>3991</v>
      </c>
      <c r="FJA17" s="1078">
        <v>2.2000000000000002</v>
      </c>
      <c r="FJB17" s="1079" t="s">
        <v>3991</v>
      </c>
      <c r="FJC17" s="1078">
        <v>2.2000000000000002</v>
      </c>
      <c r="FJD17" s="1079" t="s">
        <v>3991</v>
      </c>
      <c r="FJE17" s="1078">
        <v>2.2000000000000002</v>
      </c>
      <c r="FJF17" s="1079" t="s">
        <v>3991</v>
      </c>
      <c r="FJG17" s="1078">
        <v>2.2000000000000002</v>
      </c>
      <c r="FJH17" s="1079" t="s">
        <v>3991</v>
      </c>
      <c r="FJI17" s="1078">
        <v>2.2000000000000002</v>
      </c>
      <c r="FJJ17" s="1079" t="s">
        <v>3991</v>
      </c>
      <c r="FJK17" s="1078">
        <v>2.2000000000000002</v>
      </c>
      <c r="FJL17" s="1079" t="s">
        <v>3991</v>
      </c>
      <c r="FJM17" s="1078">
        <v>2.2000000000000002</v>
      </c>
      <c r="FJN17" s="1079" t="s">
        <v>3991</v>
      </c>
      <c r="FJO17" s="1078">
        <v>2.2000000000000002</v>
      </c>
      <c r="FJP17" s="1079" t="s">
        <v>3991</v>
      </c>
      <c r="FJQ17" s="1078">
        <v>2.2000000000000002</v>
      </c>
      <c r="FJR17" s="1079" t="s">
        <v>3991</v>
      </c>
      <c r="FJS17" s="1078">
        <v>2.2000000000000002</v>
      </c>
      <c r="FJT17" s="1079" t="s">
        <v>3991</v>
      </c>
      <c r="FJU17" s="1078">
        <v>2.2000000000000002</v>
      </c>
      <c r="FJV17" s="1079" t="s">
        <v>3991</v>
      </c>
      <c r="FJW17" s="1078">
        <v>2.2000000000000002</v>
      </c>
      <c r="FJX17" s="1079" t="s">
        <v>3991</v>
      </c>
      <c r="FJY17" s="1078">
        <v>2.2000000000000002</v>
      </c>
      <c r="FJZ17" s="1079" t="s">
        <v>3991</v>
      </c>
      <c r="FKA17" s="1078">
        <v>2.2000000000000002</v>
      </c>
      <c r="FKB17" s="1079" t="s">
        <v>3991</v>
      </c>
      <c r="FKC17" s="1078">
        <v>2.2000000000000002</v>
      </c>
      <c r="FKD17" s="1079" t="s">
        <v>3991</v>
      </c>
      <c r="FKE17" s="1078">
        <v>2.2000000000000002</v>
      </c>
      <c r="FKF17" s="1079" t="s">
        <v>3991</v>
      </c>
      <c r="FKG17" s="1078">
        <v>2.2000000000000002</v>
      </c>
      <c r="FKH17" s="1079" t="s">
        <v>3991</v>
      </c>
      <c r="FKI17" s="1078">
        <v>2.2000000000000002</v>
      </c>
      <c r="FKJ17" s="1079" t="s">
        <v>3991</v>
      </c>
      <c r="FKK17" s="1078">
        <v>2.2000000000000002</v>
      </c>
      <c r="FKL17" s="1079" t="s">
        <v>3991</v>
      </c>
      <c r="FKM17" s="1078">
        <v>2.2000000000000002</v>
      </c>
      <c r="FKN17" s="1079" t="s">
        <v>3991</v>
      </c>
      <c r="FKO17" s="1078">
        <v>2.2000000000000002</v>
      </c>
      <c r="FKP17" s="1079" t="s">
        <v>3991</v>
      </c>
      <c r="FKQ17" s="1078">
        <v>2.2000000000000002</v>
      </c>
      <c r="FKR17" s="1079" t="s">
        <v>3991</v>
      </c>
      <c r="FKS17" s="1078">
        <v>2.2000000000000002</v>
      </c>
      <c r="FKT17" s="1079" t="s">
        <v>3991</v>
      </c>
      <c r="FKU17" s="1078">
        <v>2.2000000000000002</v>
      </c>
      <c r="FKV17" s="1079" t="s">
        <v>3991</v>
      </c>
      <c r="FKW17" s="1078">
        <v>2.2000000000000002</v>
      </c>
      <c r="FKX17" s="1079" t="s">
        <v>3991</v>
      </c>
      <c r="FKY17" s="1078">
        <v>2.2000000000000002</v>
      </c>
      <c r="FKZ17" s="1079" t="s">
        <v>3991</v>
      </c>
      <c r="FLA17" s="1078">
        <v>2.2000000000000002</v>
      </c>
      <c r="FLB17" s="1079" t="s">
        <v>3991</v>
      </c>
      <c r="FLC17" s="1078">
        <v>2.2000000000000002</v>
      </c>
      <c r="FLD17" s="1079" t="s">
        <v>3991</v>
      </c>
      <c r="FLE17" s="1078">
        <v>2.2000000000000002</v>
      </c>
      <c r="FLF17" s="1079" t="s">
        <v>3991</v>
      </c>
      <c r="FLG17" s="1078">
        <v>2.2000000000000002</v>
      </c>
      <c r="FLH17" s="1079" t="s">
        <v>3991</v>
      </c>
      <c r="FLI17" s="1078">
        <v>2.2000000000000002</v>
      </c>
      <c r="FLJ17" s="1079" t="s">
        <v>3991</v>
      </c>
      <c r="FLK17" s="1078">
        <v>2.2000000000000002</v>
      </c>
      <c r="FLL17" s="1079" t="s">
        <v>3991</v>
      </c>
      <c r="FLM17" s="1078">
        <v>2.2000000000000002</v>
      </c>
      <c r="FLN17" s="1079" t="s">
        <v>3991</v>
      </c>
      <c r="FLO17" s="1078">
        <v>2.2000000000000002</v>
      </c>
      <c r="FLP17" s="1079" t="s">
        <v>3991</v>
      </c>
      <c r="FLQ17" s="1078">
        <v>2.2000000000000002</v>
      </c>
      <c r="FLR17" s="1079" t="s">
        <v>3991</v>
      </c>
      <c r="FLS17" s="1078">
        <v>2.2000000000000002</v>
      </c>
      <c r="FLT17" s="1079" t="s">
        <v>3991</v>
      </c>
      <c r="FLU17" s="1078">
        <v>2.2000000000000002</v>
      </c>
      <c r="FLV17" s="1079" t="s">
        <v>3991</v>
      </c>
      <c r="FLW17" s="1078">
        <v>2.2000000000000002</v>
      </c>
      <c r="FLX17" s="1079" t="s">
        <v>3991</v>
      </c>
      <c r="FLY17" s="1078">
        <v>2.2000000000000002</v>
      </c>
      <c r="FLZ17" s="1079" t="s">
        <v>3991</v>
      </c>
      <c r="FMA17" s="1078">
        <v>2.2000000000000002</v>
      </c>
      <c r="FMB17" s="1079" t="s">
        <v>3991</v>
      </c>
      <c r="FMC17" s="1078">
        <v>2.2000000000000002</v>
      </c>
      <c r="FMD17" s="1079" t="s">
        <v>3991</v>
      </c>
      <c r="FME17" s="1078">
        <v>2.2000000000000002</v>
      </c>
      <c r="FMF17" s="1079" t="s">
        <v>3991</v>
      </c>
      <c r="FMG17" s="1078">
        <v>2.2000000000000002</v>
      </c>
      <c r="FMH17" s="1079" t="s">
        <v>3991</v>
      </c>
      <c r="FMI17" s="1078">
        <v>2.2000000000000002</v>
      </c>
      <c r="FMJ17" s="1079" t="s">
        <v>3991</v>
      </c>
      <c r="FMK17" s="1078">
        <v>2.2000000000000002</v>
      </c>
      <c r="FML17" s="1079" t="s">
        <v>3991</v>
      </c>
      <c r="FMM17" s="1078">
        <v>2.2000000000000002</v>
      </c>
      <c r="FMN17" s="1079" t="s">
        <v>3991</v>
      </c>
      <c r="FMO17" s="1078">
        <v>2.2000000000000002</v>
      </c>
      <c r="FMP17" s="1079" t="s">
        <v>3991</v>
      </c>
      <c r="FMQ17" s="1078">
        <v>2.2000000000000002</v>
      </c>
      <c r="FMR17" s="1079" t="s">
        <v>3991</v>
      </c>
      <c r="FMS17" s="1078">
        <v>2.2000000000000002</v>
      </c>
      <c r="FMT17" s="1079" t="s">
        <v>3991</v>
      </c>
      <c r="FMU17" s="1078">
        <v>2.2000000000000002</v>
      </c>
      <c r="FMV17" s="1079" t="s">
        <v>3991</v>
      </c>
      <c r="FMW17" s="1078">
        <v>2.2000000000000002</v>
      </c>
      <c r="FMX17" s="1079" t="s">
        <v>3991</v>
      </c>
      <c r="FMY17" s="1078">
        <v>2.2000000000000002</v>
      </c>
      <c r="FMZ17" s="1079" t="s">
        <v>3991</v>
      </c>
      <c r="FNA17" s="1078">
        <v>2.2000000000000002</v>
      </c>
      <c r="FNB17" s="1079" t="s">
        <v>3991</v>
      </c>
      <c r="FNC17" s="1078">
        <v>2.2000000000000002</v>
      </c>
      <c r="FND17" s="1079" t="s">
        <v>3991</v>
      </c>
      <c r="FNE17" s="1078">
        <v>2.2000000000000002</v>
      </c>
      <c r="FNF17" s="1079" t="s">
        <v>3991</v>
      </c>
      <c r="FNG17" s="1078">
        <v>2.2000000000000002</v>
      </c>
      <c r="FNH17" s="1079" t="s">
        <v>3991</v>
      </c>
      <c r="FNI17" s="1078">
        <v>2.2000000000000002</v>
      </c>
      <c r="FNJ17" s="1079" t="s">
        <v>3991</v>
      </c>
      <c r="FNK17" s="1078">
        <v>2.2000000000000002</v>
      </c>
      <c r="FNL17" s="1079" t="s">
        <v>3991</v>
      </c>
      <c r="FNM17" s="1078">
        <v>2.2000000000000002</v>
      </c>
      <c r="FNN17" s="1079" t="s">
        <v>3991</v>
      </c>
      <c r="FNO17" s="1078">
        <v>2.2000000000000002</v>
      </c>
      <c r="FNP17" s="1079" t="s">
        <v>3991</v>
      </c>
      <c r="FNQ17" s="1078">
        <v>2.2000000000000002</v>
      </c>
      <c r="FNR17" s="1079" t="s">
        <v>3991</v>
      </c>
      <c r="FNS17" s="1078">
        <v>2.2000000000000002</v>
      </c>
      <c r="FNT17" s="1079" t="s">
        <v>3991</v>
      </c>
      <c r="FNU17" s="1078">
        <v>2.2000000000000002</v>
      </c>
      <c r="FNV17" s="1079" t="s">
        <v>3991</v>
      </c>
      <c r="FNW17" s="1078">
        <v>2.2000000000000002</v>
      </c>
      <c r="FNX17" s="1079" t="s">
        <v>3991</v>
      </c>
      <c r="FNY17" s="1078">
        <v>2.2000000000000002</v>
      </c>
      <c r="FNZ17" s="1079" t="s">
        <v>3991</v>
      </c>
      <c r="FOA17" s="1078">
        <v>2.2000000000000002</v>
      </c>
      <c r="FOB17" s="1079" t="s">
        <v>3991</v>
      </c>
      <c r="FOC17" s="1078">
        <v>2.2000000000000002</v>
      </c>
      <c r="FOD17" s="1079" t="s">
        <v>3991</v>
      </c>
      <c r="FOE17" s="1078">
        <v>2.2000000000000002</v>
      </c>
      <c r="FOF17" s="1079" t="s">
        <v>3991</v>
      </c>
      <c r="FOG17" s="1078">
        <v>2.2000000000000002</v>
      </c>
      <c r="FOH17" s="1079" t="s">
        <v>3991</v>
      </c>
      <c r="FOI17" s="1078">
        <v>2.2000000000000002</v>
      </c>
      <c r="FOJ17" s="1079" t="s">
        <v>3991</v>
      </c>
      <c r="FOK17" s="1078">
        <v>2.2000000000000002</v>
      </c>
      <c r="FOL17" s="1079" t="s">
        <v>3991</v>
      </c>
      <c r="FOM17" s="1078">
        <v>2.2000000000000002</v>
      </c>
      <c r="FON17" s="1079" t="s">
        <v>3991</v>
      </c>
      <c r="FOO17" s="1078">
        <v>2.2000000000000002</v>
      </c>
      <c r="FOP17" s="1079" t="s">
        <v>3991</v>
      </c>
      <c r="FOQ17" s="1078">
        <v>2.2000000000000002</v>
      </c>
      <c r="FOR17" s="1079" t="s">
        <v>3991</v>
      </c>
      <c r="FOS17" s="1078">
        <v>2.2000000000000002</v>
      </c>
      <c r="FOT17" s="1079" t="s">
        <v>3991</v>
      </c>
      <c r="FOU17" s="1078">
        <v>2.2000000000000002</v>
      </c>
      <c r="FOV17" s="1079" t="s">
        <v>3991</v>
      </c>
      <c r="FOW17" s="1078">
        <v>2.2000000000000002</v>
      </c>
      <c r="FOX17" s="1079" t="s">
        <v>3991</v>
      </c>
      <c r="FOY17" s="1078">
        <v>2.2000000000000002</v>
      </c>
      <c r="FOZ17" s="1079" t="s">
        <v>3991</v>
      </c>
      <c r="FPA17" s="1078">
        <v>2.2000000000000002</v>
      </c>
      <c r="FPB17" s="1079" t="s">
        <v>3991</v>
      </c>
      <c r="FPC17" s="1078">
        <v>2.2000000000000002</v>
      </c>
      <c r="FPD17" s="1079" t="s">
        <v>3991</v>
      </c>
      <c r="FPE17" s="1078">
        <v>2.2000000000000002</v>
      </c>
      <c r="FPF17" s="1079" t="s">
        <v>3991</v>
      </c>
      <c r="FPG17" s="1078">
        <v>2.2000000000000002</v>
      </c>
      <c r="FPH17" s="1079" t="s">
        <v>3991</v>
      </c>
      <c r="FPI17" s="1078">
        <v>2.2000000000000002</v>
      </c>
      <c r="FPJ17" s="1079" t="s">
        <v>3991</v>
      </c>
      <c r="FPK17" s="1078">
        <v>2.2000000000000002</v>
      </c>
      <c r="FPL17" s="1079" t="s">
        <v>3991</v>
      </c>
      <c r="FPM17" s="1078">
        <v>2.2000000000000002</v>
      </c>
      <c r="FPN17" s="1079" t="s">
        <v>3991</v>
      </c>
      <c r="FPO17" s="1078">
        <v>2.2000000000000002</v>
      </c>
      <c r="FPP17" s="1079" t="s">
        <v>3991</v>
      </c>
      <c r="FPQ17" s="1078">
        <v>2.2000000000000002</v>
      </c>
      <c r="FPR17" s="1079" t="s">
        <v>3991</v>
      </c>
      <c r="FPS17" s="1078">
        <v>2.2000000000000002</v>
      </c>
      <c r="FPT17" s="1079" t="s">
        <v>3991</v>
      </c>
      <c r="FPU17" s="1078">
        <v>2.2000000000000002</v>
      </c>
      <c r="FPV17" s="1079" t="s">
        <v>3991</v>
      </c>
      <c r="FPW17" s="1078">
        <v>2.2000000000000002</v>
      </c>
      <c r="FPX17" s="1079" t="s">
        <v>3991</v>
      </c>
      <c r="FPY17" s="1078">
        <v>2.2000000000000002</v>
      </c>
      <c r="FPZ17" s="1079" t="s">
        <v>3991</v>
      </c>
      <c r="FQA17" s="1078">
        <v>2.2000000000000002</v>
      </c>
      <c r="FQB17" s="1079" t="s">
        <v>3991</v>
      </c>
      <c r="FQC17" s="1078">
        <v>2.2000000000000002</v>
      </c>
      <c r="FQD17" s="1079" t="s">
        <v>3991</v>
      </c>
      <c r="FQE17" s="1078">
        <v>2.2000000000000002</v>
      </c>
      <c r="FQF17" s="1079" t="s">
        <v>3991</v>
      </c>
      <c r="FQG17" s="1078">
        <v>2.2000000000000002</v>
      </c>
      <c r="FQH17" s="1079" t="s">
        <v>3991</v>
      </c>
      <c r="FQI17" s="1078">
        <v>2.2000000000000002</v>
      </c>
      <c r="FQJ17" s="1079" t="s">
        <v>3991</v>
      </c>
      <c r="FQK17" s="1078">
        <v>2.2000000000000002</v>
      </c>
      <c r="FQL17" s="1079" t="s">
        <v>3991</v>
      </c>
      <c r="FQM17" s="1078">
        <v>2.2000000000000002</v>
      </c>
      <c r="FQN17" s="1079" t="s">
        <v>3991</v>
      </c>
      <c r="FQO17" s="1078">
        <v>2.2000000000000002</v>
      </c>
      <c r="FQP17" s="1079" t="s">
        <v>3991</v>
      </c>
      <c r="FQQ17" s="1078">
        <v>2.2000000000000002</v>
      </c>
      <c r="FQR17" s="1079" t="s">
        <v>3991</v>
      </c>
      <c r="FQS17" s="1078">
        <v>2.2000000000000002</v>
      </c>
      <c r="FQT17" s="1079" t="s">
        <v>3991</v>
      </c>
      <c r="FQU17" s="1078">
        <v>2.2000000000000002</v>
      </c>
      <c r="FQV17" s="1079" t="s">
        <v>3991</v>
      </c>
      <c r="FQW17" s="1078">
        <v>2.2000000000000002</v>
      </c>
      <c r="FQX17" s="1079" t="s">
        <v>3991</v>
      </c>
      <c r="FQY17" s="1078">
        <v>2.2000000000000002</v>
      </c>
      <c r="FQZ17" s="1079" t="s">
        <v>3991</v>
      </c>
      <c r="FRA17" s="1078">
        <v>2.2000000000000002</v>
      </c>
      <c r="FRB17" s="1079" t="s">
        <v>3991</v>
      </c>
      <c r="FRC17" s="1078">
        <v>2.2000000000000002</v>
      </c>
      <c r="FRD17" s="1079" t="s">
        <v>3991</v>
      </c>
      <c r="FRE17" s="1078">
        <v>2.2000000000000002</v>
      </c>
      <c r="FRF17" s="1079" t="s">
        <v>3991</v>
      </c>
      <c r="FRG17" s="1078">
        <v>2.2000000000000002</v>
      </c>
      <c r="FRH17" s="1079" t="s">
        <v>3991</v>
      </c>
      <c r="FRI17" s="1078">
        <v>2.2000000000000002</v>
      </c>
      <c r="FRJ17" s="1079" t="s">
        <v>3991</v>
      </c>
      <c r="FRK17" s="1078">
        <v>2.2000000000000002</v>
      </c>
      <c r="FRL17" s="1079" t="s">
        <v>3991</v>
      </c>
      <c r="FRM17" s="1078">
        <v>2.2000000000000002</v>
      </c>
      <c r="FRN17" s="1079" t="s">
        <v>3991</v>
      </c>
      <c r="FRO17" s="1078">
        <v>2.2000000000000002</v>
      </c>
      <c r="FRP17" s="1079" t="s">
        <v>3991</v>
      </c>
      <c r="FRQ17" s="1078">
        <v>2.2000000000000002</v>
      </c>
      <c r="FRR17" s="1079" t="s">
        <v>3991</v>
      </c>
      <c r="FRS17" s="1078">
        <v>2.2000000000000002</v>
      </c>
      <c r="FRT17" s="1079" t="s">
        <v>3991</v>
      </c>
      <c r="FRU17" s="1078">
        <v>2.2000000000000002</v>
      </c>
      <c r="FRV17" s="1079" t="s">
        <v>3991</v>
      </c>
      <c r="FRW17" s="1078">
        <v>2.2000000000000002</v>
      </c>
      <c r="FRX17" s="1079" t="s">
        <v>3991</v>
      </c>
      <c r="FRY17" s="1078">
        <v>2.2000000000000002</v>
      </c>
      <c r="FRZ17" s="1079" t="s">
        <v>3991</v>
      </c>
      <c r="FSA17" s="1078">
        <v>2.2000000000000002</v>
      </c>
      <c r="FSB17" s="1079" t="s">
        <v>3991</v>
      </c>
      <c r="FSC17" s="1078">
        <v>2.2000000000000002</v>
      </c>
      <c r="FSD17" s="1079" t="s">
        <v>3991</v>
      </c>
      <c r="FSE17" s="1078">
        <v>2.2000000000000002</v>
      </c>
      <c r="FSF17" s="1079" t="s">
        <v>3991</v>
      </c>
      <c r="FSG17" s="1078">
        <v>2.2000000000000002</v>
      </c>
      <c r="FSH17" s="1079" t="s">
        <v>3991</v>
      </c>
      <c r="FSI17" s="1078">
        <v>2.2000000000000002</v>
      </c>
      <c r="FSJ17" s="1079" t="s">
        <v>3991</v>
      </c>
      <c r="FSK17" s="1078">
        <v>2.2000000000000002</v>
      </c>
      <c r="FSL17" s="1079" t="s">
        <v>3991</v>
      </c>
      <c r="FSM17" s="1078">
        <v>2.2000000000000002</v>
      </c>
      <c r="FSN17" s="1079" t="s">
        <v>3991</v>
      </c>
      <c r="FSO17" s="1078">
        <v>2.2000000000000002</v>
      </c>
      <c r="FSP17" s="1079" t="s">
        <v>3991</v>
      </c>
      <c r="FSQ17" s="1078">
        <v>2.2000000000000002</v>
      </c>
      <c r="FSR17" s="1079" t="s">
        <v>3991</v>
      </c>
      <c r="FSS17" s="1078">
        <v>2.2000000000000002</v>
      </c>
      <c r="FST17" s="1079" t="s">
        <v>3991</v>
      </c>
      <c r="FSU17" s="1078">
        <v>2.2000000000000002</v>
      </c>
      <c r="FSV17" s="1079" t="s">
        <v>3991</v>
      </c>
      <c r="FSW17" s="1078">
        <v>2.2000000000000002</v>
      </c>
      <c r="FSX17" s="1079" t="s">
        <v>3991</v>
      </c>
      <c r="FSY17" s="1078">
        <v>2.2000000000000002</v>
      </c>
      <c r="FSZ17" s="1079" t="s">
        <v>3991</v>
      </c>
      <c r="FTA17" s="1078">
        <v>2.2000000000000002</v>
      </c>
      <c r="FTB17" s="1079" t="s">
        <v>3991</v>
      </c>
      <c r="FTC17" s="1078">
        <v>2.2000000000000002</v>
      </c>
      <c r="FTD17" s="1079" t="s">
        <v>3991</v>
      </c>
      <c r="FTE17" s="1078">
        <v>2.2000000000000002</v>
      </c>
      <c r="FTF17" s="1079" t="s">
        <v>3991</v>
      </c>
      <c r="FTG17" s="1078">
        <v>2.2000000000000002</v>
      </c>
      <c r="FTH17" s="1079" t="s">
        <v>3991</v>
      </c>
      <c r="FTI17" s="1078">
        <v>2.2000000000000002</v>
      </c>
      <c r="FTJ17" s="1079" t="s">
        <v>3991</v>
      </c>
      <c r="FTK17" s="1078">
        <v>2.2000000000000002</v>
      </c>
      <c r="FTL17" s="1079" t="s">
        <v>3991</v>
      </c>
      <c r="FTM17" s="1078">
        <v>2.2000000000000002</v>
      </c>
      <c r="FTN17" s="1079" t="s">
        <v>3991</v>
      </c>
      <c r="FTO17" s="1078">
        <v>2.2000000000000002</v>
      </c>
      <c r="FTP17" s="1079" t="s">
        <v>3991</v>
      </c>
      <c r="FTQ17" s="1078">
        <v>2.2000000000000002</v>
      </c>
      <c r="FTR17" s="1079" t="s">
        <v>3991</v>
      </c>
      <c r="FTS17" s="1078">
        <v>2.2000000000000002</v>
      </c>
      <c r="FTT17" s="1079" t="s">
        <v>3991</v>
      </c>
      <c r="FTU17" s="1078">
        <v>2.2000000000000002</v>
      </c>
      <c r="FTV17" s="1079" t="s">
        <v>3991</v>
      </c>
      <c r="FTW17" s="1078">
        <v>2.2000000000000002</v>
      </c>
      <c r="FTX17" s="1079" t="s">
        <v>3991</v>
      </c>
      <c r="FTY17" s="1078">
        <v>2.2000000000000002</v>
      </c>
      <c r="FTZ17" s="1079" t="s">
        <v>3991</v>
      </c>
      <c r="FUA17" s="1078">
        <v>2.2000000000000002</v>
      </c>
      <c r="FUB17" s="1079" t="s">
        <v>3991</v>
      </c>
      <c r="FUC17" s="1078">
        <v>2.2000000000000002</v>
      </c>
      <c r="FUD17" s="1079" t="s">
        <v>3991</v>
      </c>
      <c r="FUE17" s="1078">
        <v>2.2000000000000002</v>
      </c>
      <c r="FUF17" s="1079" t="s">
        <v>3991</v>
      </c>
      <c r="FUG17" s="1078">
        <v>2.2000000000000002</v>
      </c>
      <c r="FUH17" s="1079" t="s">
        <v>3991</v>
      </c>
      <c r="FUI17" s="1078">
        <v>2.2000000000000002</v>
      </c>
      <c r="FUJ17" s="1079" t="s">
        <v>3991</v>
      </c>
      <c r="FUK17" s="1078">
        <v>2.2000000000000002</v>
      </c>
      <c r="FUL17" s="1079" t="s">
        <v>3991</v>
      </c>
      <c r="FUM17" s="1078">
        <v>2.2000000000000002</v>
      </c>
      <c r="FUN17" s="1079" t="s">
        <v>3991</v>
      </c>
      <c r="FUO17" s="1078">
        <v>2.2000000000000002</v>
      </c>
      <c r="FUP17" s="1079" t="s">
        <v>3991</v>
      </c>
      <c r="FUQ17" s="1078">
        <v>2.2000000000000002</v>
      </c>
      <c r="FUR17" s="1079" t="s">
        <v>3991</v>
      </c>
      <c r="FUS17" s="1078">
        <v>2.2000000000000002</v>
      </c>
      <c r="FUT17" s="1079" t="s">
        <v>3991</v>
      </c>
      <c r="FUU17" s="1078">
        <v>2.2000000000000002</v>
      </c>
      <c r="FUV17" s="1079" t="s">
        <v>3991</v>
      </c>
      <c r="FUW17" s="1078">
        <v>2.2000000000000002</v>
      </c>
      <c r="FUX17" s="1079" t="s">
        <v>3991</v>
      </c>
      <c r="FUY17" s="1078">
        <v>2.2000000000000002</v>
      </c>
      <c r="FUZ17" s="1079" t="s">
        <v>3991</v>
      </c>
      <c r="FVA17" s="1078">
        <v>2.2000000000000002</v>
      </c>
      <c r="FVB17" s="1079" t="s">
        <v>3991</v>
      </c>
      <c r="FVC17" s="1078">
        <v>2.2000000000000002</v>
      </c>
      <c r="FVD17" s="1079" t="s">
        <v>3991</v>
      </c>
      <c r="FVE17" s="1078">
        <v>2.2000000000000002</v>
      </c>
      <c r="FVF17" s="1079" t="s">
        <v>3991</v>
      </c>
      <c r="FVG17" s="1078">
        <v>2.2000000000000002</v>
      </c>
      <c r="FVH17" s="1079" t="s">
        <v>3991</v>
      </c>
      <c r="FVI17" s="1078">
        <v>2.2000000000000002</v>
      </c>
      <c r="FVJ17" s="1079" t="s">
        <v>3991</v>
      </c>
      <c r="FVK17" s="1078">
        <v>2.2000000000000002</v>
      </c>
      <c r="FVL17" s="1079" t="s">
        <v>3991</v>
      </c>
      <c r="FVM17" s="1078">
        <v>2.2000000000000002</v>
      </c>
      <c r="FVN17" s="1079" t="s">
        <v>3991</v>
      </c>
      <c r="FVO17" s="1078">
        <v>2.2000000000000002</v>
      </c>
      <c r="FVP17" s="1079" t="s">
        <v>3991</v>
      </c>
      <c r="FVQ17" s="1078">
        <v>2.2000000000000002</v>
      </c>
      <c r="FVR17" s="1079" t="s">
        <v>3991</v>
      </c>
      <c r="FVS17" s="1078">
        <v>2.2000000000000002</v>
      </c>
      <c r="FVT17" s="1079" t="s">
        <v>3991</v>
      </c>
      <c r="FVU17" s="1078">
        <v>2.2000000000000002</v>
      </c>
      <c r="FVV17" s="1079" t="s">
        <v>3991</v>
      </c>
      <c r="FVW17" s="1078">
        <v>2.2000000000000002</v>
      </c>
      <c r="FVX17" s="1079" t="s">
        <v>3991</v>
      </c>
      <c r="FVY17" s="1078">
        <v>2.2000000000000002</v>
      </c>
      <c r="FVZ17" s="1079" t="s">
        <v>3991</v>
      </c>
      <c r="FWA17" s="1078">
        <v>2.2000000000000002</v>
      </c>
      <c r="FWB17" s="1079" t="s">
        <v>3991</v>
      </c>
      <c r="FWC17" s="1078">
        <v>2.2000000000000002</v>
      </c>
      <c r="FWD17" s="1079" t="s">
        <v>3991</v>
      </c>
      <c r="FWE17" s="1078">
        <v>2.2000000000000002</v>
      </c>
      <c r="FWF17" s="1079" t="s">
        <v>3991</v>
      </c>
      <c r="FWG17" s="1078">
        <v>2.2000000000000002</v>
      </c>
      <c r="FWH17" s="1079" t="s">
        <v>3991</v>
      </c>
      <c r="FWI17" s="1078">
        <v>2.2000000000000002</v>
      </c>
      <c r="FWJ17" s="1079" t="s">
        <v>3991</v>
      </c>
      <c r="FWK17" s="1078">
        <v>2.2000000000000002</v>
      </c>
      <c r="FWL17" s="1079" t="s">
        <v>3991</v>
      </c>
      <c r="FWM17" s="1078">
        <v>2.2000000000000002</v>
      </c>
      <c r="FWN17" s="1079" t="s">
        <v>3991</v>
      </c>
      <c r="FWO17" s="1078">
        <v>2.2000000000000002</v>
      </c>
      <c r="FWP17" s="1079" t="s">
        <v>3991</v>
      </c>
      <c r="FWQ17" s="1078">
        <v>2.2000000000000002</v>
      </c>
      <c r="FWR17" s="1079" t="s">
        <v>3991</v>
      </c>
      <c r="FWS17" s="1078">
        <v>2.2000000000000002</v>
      </c>
      <c r="FWT17" s="1079" t="s">
        <v>3991</v>
      </c>
      <c r="FWU17" s="1078">
        <v>2.2000000000000002</v>
      </c>
      <c r="FWV17" s="1079" t="s">
        <v>3991</v>
      </c>
      <c r="FWW17" s="1078">
        <v>2.2000000000000002</v>
      </c>
      <c r="FWX17" s="1079" t="s">
        <v>3991</v>
      </c>
      <c r="FWY17" s="1078">
        <v>2.2000000000000002</v>
      </c>
      <c r="FWZ17" s="1079" t="s">
        <v>3991</v>
      </c>
      <c r="FXA17" s="1078">
        <v>2.2000000000000002</v>
      </c>
      <c r="FXB17" s="1079" t="s">
        <v>3991</v>
      </c>
      <c r="FXC17" s="1078">
        <v>2.2000000000000002</v>
      </c>
      <c r="FXD17" s="1079" t="s">
        <v>3991</v>
      </c>
      <c r="FXE17" s="1078">
        <v>2.2000000000000002</v>
      </c>
      <c r="FXF17" s="1079" t="s">
        <v>3991</v>
      </c>
      <c r="FXG17" s="1078">
        <v>2.2000000000000002</v>
      </c>
      <c r="FXH17" s="1079" t="s">
        <v>3991</v>
      </c>
      <c r="FXI17" s="1078">
        <v>2.2000000000000002</v>
      </c>
      <c r="FXJ17" s="1079" t="s">
        <v>3991</v>
      </c>
      <c r="FXK17" s="1078">
        <v>2.2000000000000002</v>
      </c>
      <c r="FXL17" s="1079" t="s">
        <v>3991</v>
      </c>
      <c r="FXM17" s="1078">
        <v>2.2000000000000002</v>
      </c>
      <c r="FXN17" s="1079" t="s">
        <v>3991</v>
      </c>
      <c r="FXO17" s="1078">
        <v>2.2000000000000002</v>
      </c>
      <c r="FXP17" s="1079" t="s">
        <v>3991</v>
      </c>
      <c r="FXQ17" s="1078">
        <v>2.2000000000000002</v>
      </c>
      <c r="FXR17" s="1079" t="s">
        <v>3991</v>
      </c>
      <c r="FXS17" s="1078">
        <v>2.2000000000000002</v>
      </c>
      <c r="FXT17" s="1079" t="s">
        <v>3991</v>
      </c>
      <c r="FXU17" s="1078">
        <v>2.2000000000000002</v>
      </c>
      <c r="FXV17" s="1079" t="s">
        <v>3991</v>
      </c>
      <c r="FXW17" s="1078">
        <v>2.2000000000000002</v>
      </c>
      <c r="FXX17" s="1079" t="s">
        <v>3991</v>
      </c>
      <c r="FXY17" s="1078">
        <v>2.2000000000000002</v>
      </c>
      <c r="FXZ17" s="1079" t="s">
        <v>3991</v>
      </c>
      <c r="FYA17" s="1078">
        <v>2.2000000000000002</v>
      </c>
      <c r="FYB17" s="1079" t="s">
        <v>3991</v>
      </c>
      <c r="FYC17" s="1078">
        <v>2.2000000000000002</v>
      </c>
      <c r="FYD17" s="1079" t="s">
        <v>3991</v>
      </c>
      <c r="FYE17" s="1078">
        <v>2.2000000000000002</v>
      </c>
      <c r="FYF17" s="1079" t="s">
        <v>3991</v>
      </c>
      <c r="FYG17" s="1078">
        <v>2.2000000000000002</v>
      </c>
      <c r="FYH17" s="1079" t="s">
        <v>3991</v>
      </c>
      <c r="FYI17" s="1078">
        <v>2.2000000000000002</v>
      </c>
      <c r="FYJ17" s="1079" t="s">
        <v>3991</v>
      </c>
      <c r="FYK17" s="1078">
        <v>2.2000000000000002</v>
      </c>
      <c r="FYL17" s="1079" t="s">
        <v>3991</v>
      </c>
      <c r="FYM17" s="1078">
        <v>2.2000000000000002</v>
      </c>
      <c r="FYN17" s="1079" t="s">
        <v>3991</v>
      </c>
      <c r="FYO17" s="1078">
        <v>2.2000000000000002</v>
      </c>
      <c r="FYP17" s="1079" t="s">
        <v>3991</v>
      </c>
      <c r="FYQ17" s="1078">
        <v>2.2000000000000002</v>
      </c>
      <c r="FYR17" s="1079" t="s">
        <v>3991</v>
      </c>
      <c r="FYS17" s="1078">
        <v>2.2000000000000002</v>
      </c>
      <c r="FYT17" s="1079" t="s">
        <v>3991</v>
      </c>
      <c r="FYU17" s="1078">
        <v>2.2000000000000002</v>
      </c>
      <c r="FYV17" s="1079" t="s">
        <v>3991</v>
      </c>
      <c r="FYW17" s="1078">
        <v>2.2000000000000002</v>
      </c>
      <c r="FYX17" s="1079" t="s">
        <v>3991</v>
      </c>
      <c r="FYY17" s="1078">
        <v>2.2000000000000002</v>
      </c>
      <c r="FYZ17" s="1079" t="s">
        <v>3991</v>
      </c>
      <c r="FZA17" s="1078">
        <v>2.2000000000000002</v>
      </c>
      <c r="FZB17" s="1079" t="s">
        <v>3991</v>
      </c>
      <c r="FZC17" s="1078">
        <v>2.2000000000000002</v>
      </c>
      <c r="FZD17" s="1079" t="s">
        <v>3991</v>
      </c>
      <c r="FZE17" s="1078">
        <v>2.2000000000000002</v>
      </c>
      <c r="FZF17" s="1079" t="s">
        <v>3991</v>
      </c>
      <c r="FZG17" s="1078">
        <v>2.2000000000000002</v>
      </c>
      <c r="FZH17" s="1079" t="s">
        <v>3991</v>
      </c>
      <c r="FZI17" s="1078">
        <v>2.2000000000000002</v>
      </c>
      <c r="FZJ17" s="1079" t="s">
        <v>3991</v>
      </c>
      <c r="FZK17" s="1078">
        <v>2.2000000000000002</v>
      </c>
      <c r="FZL17" s="1079" t="s">
        <v>3991</v>
      </c>
      <c r="FZM17" s="1078">
        <v>2.2000000000000002</v>
      </c>
      <c r="FZN17" s="1079" t="s">
        <v>3991</v>
      </c>
      <c r="FZO17" s="1078">
        <v>2.2000000000000002</v>
      </c>
      <c r="FZP17" s="1079" t="s">
        <v>3991</v>
      </c>
      <c r="FZQ17" s="1078">
        <v>2.2000000000000002</v>
      </c>
      <c r="FZR17" s="1079" t="s">
        <v>3991</v>
      </c>
      <c r="FZS17" s="1078">
        <v>2.2000000000000002</v>
      </c>
      <c r="FZT17" s="1079" t="s">
        <v>3991</v>
      </c>
      <c r="FZU17" s="1078">
        <v>2.2000000000000002</v>
      </c>
      <c r="FZV17" s="1079" t="s">
        <v>3991</v>
      </c>
      <c r="FZW17" s="1078">
        <v>2.2000000000000002</v>
      </c>
      <c r="FZX17" s="1079" t="s">
        <v>3991</v>
      </c>
      <c r="FZY17" s="1078">
        <v>2.2000000000000002</v>
      </c>
      <c r="FZZ17" s="1079" t="s">
        <v>3991</v>
      </c>
      <c r="GAA17" s="1078">
        <v>2.2000000000000002</v>
      </c>
      <c r="GAB17" s="1079" t="s">
        <v>3991</v>
      </c>
      <c r="GAC17" s="1078">
        <v>2.2000000000000002</v>
      </c>
      <c r="GAD17" s="1079" t="s">
        <v>3991</v>
      </c>
      <c r="GAE17" s="1078">
        <v>2.2000000000000002</v>
      </c>
      <c r="GAF17" s="1079" t="s">
        <v>3991</v>
      </c>
      <c r="GAG17" s="1078">
        <v>2.2000000000000002</v>
      </c>
      <c r="GAH17" s="1079" t="s">
        <v>3991</v>
      </c>
      <c r="GAI17" s="1078">
        <v>2.2000000000000002</v>
      </c>
      <c r="GAJ17" s="1079" t="s">
        <v>3991</v>
      </c>
      <c r="GAK17" s="1078">
        <v>2.2000000000000002</v>
      </c>
      <c r="GAL17" s="1079" t="s">
        <v>3991</v>
      </c>
      <c r="GAM17" s="1078">
        <v>2.2000000000000002</v>
      </c>
      <c r="GAN17" s="1079" t="s">
        <v>3991</v>
      </c>
      <c r="GAO17" s="1078">
        <v>2.2000000000000002</v>
      </c>
      <c r="GAP17" s="1079" t="s">
        <v>3991</v>
      </c>
      <c r="GAQ17" s="1078">
        <v>2.2000000000000002</v>
      </c>
      <c r="GAR17" s="1079" t="s">
        <v>3991</v>
      </c>
      <c r="GAS17" s="1078">
        <v>2.2000000000000002</v>
      </c>
      <c r="GAT17" s="1079" t="s">
        <v>3991</v>
      </c>
      <c r="GAU17" s="1078">
        <v>2.2000000000000002</v>
      </c>
      <c r="GAV17" s="1079" t="s">
        <v>3991</v>
      </c>
      <c r="GAW17" s="1078">
        <v>2.2000000000000002</v>
      </c>
      <c r="GAX17" s="1079" t="s">
        <v>3991</v>
      </c>
      <c r="GAY17" s="1078">
        <v>2.2000000000000002</v>
      </c>
      <c r="GAZ17" s="1079" t="s">
        <v>3991</v>
      </c>
      <c r="GBA17" s="1078">
        <v>2.2000000000000002</v>
      </c>
      <c r="GBB17" s="1079" t="s">
        <v>3991</v>
      </c>
      <c r="GBC17" s="1078">
        <v>2.2000000000000002</v>
      </c>
      <c r="GBD17" s="1079" t="s">
        <v>3991</v>
      </c>
      <c r="GBE17" s="1078">
        <v>2.2000000000000002</v>
      </c>
      <c r="GBF17" s="1079" t="s">
        <v>3991</v>
      </c>
      <c r="GBG17" s="1078">
        <v>2.2000000000000002</v>
      </c>
      <c r="GBH17" s="1079" t="s">
        <v>3991</v>
      </c>
      <c r="GBI17" s="1078">
        <v>2.2000000000000002</v>
      </c>
      <c r="GBJ17" s="1079" t="s">
        <v>3991</v>
      </c>
      <c r="GBK17" s="1078">
        <v>2.2000000000000002</v>
      </c>
      <c r="GBL17" s="1079" t="s">
        <v>3991</v>
      </c>
      <c r="GBM17" s="1078">
        <v>2.2000000000000002</v>
      </c>
      <c r="GBN17" s="1079" t="s">
        <v>3991</v>
      </c>
      <c r="GBO17" s="1078">
        <v>2.2000000000000002</v>
      </c>
      <c r="GBP17" s="1079" t="s">
        <v>3991</v>
      </c>
      <c r="GBQ17" s="1078">
        <v>2.2000000000000002</v>
      </c>
      <c r="GBR17" s="1079" t="s">
        <v>3991</v>
      </c>
      <c r="GBS17" s="1078">
        <v>2.2000000000000002</v>
      </c>
      <c r="GBT17" s="1079" t="s">
        <v>3991</v>
      </c>
      <c r="GBU17" s="1078">
        <v>2.2000000000000002</v>
      </c>
      <c r="GBV17" s="1079" t="s">
        <v>3991</v>
      </c>
      <c r="GBW17" s="1078">
        <v>2.2000000000000002</v>
      </c>
      <c r="GBX17" s="1079" t="s">
        <v>3991</v>
      </c>
      <c r="GBY17" s="1078">
        <v>2.2000000000000002</v>
      </c>
      <c r="GBZ17" s="1079" t="s">
        <v>3991</v>
      </c>
      <c r="GCA17" s="1078">
        <v>2.2000000000000002</v>
      </c>
      <c r="GCB17" s="1079" t="s">
        <v>3991</v>
      </c>
      <c r="GCC17" s="1078">
        <v>2.2000000000000002</v>
      </c>
      <c r="GCD17" s="1079" t="s">
        <v>3991</v>
      </c>
      <c r="GCE17" s="1078">
        <v>2.2000000000000002</v>
      </c>
      <c r="GCF17" s="1079" t="s">
        <v>3991</v>
      </c>
      <c r="GCG17" s="1078">
        <v>2.2000000000000002</v>
      </c>
      <c r="GCH17" s="1079" t="s">
        <v>3991</v>
      </c>
      <c r="GCI17" s="1078">
        <v>2.2000000000000002</v>
      </c>
      <c r="GCJ17" s="1079" t="s">
        <v>3991</v>
      </c>
      <c r="GCK17" s="1078">
        <v>2.2000000000000002</v>
      </c>
      <c r="GCL17" s="1079" t="s">
        <v>3991</v>
      </c>
      <c r="GCM17" s="1078">
        <v>2.2000000000000002</v>
      </c>
      <c r="GCN17" s="1079" t="s">
        <v>3991</v>
      </c>
      <c r="GCO17" s="1078">
        <v>2.2000000000000002</v>
      </c>
      <c r="GCP17" s="1079" t="s">
        <v>3991</v>
      </c>
      <c r="GCQ17" s="1078">
        <v>2.2000000000000002</v>
      </c>
      <c r="GCR17" s="1079" t="s">
        <v>3991</v>
      </c>
      <c r="GCS17" s="1078">
        <v>2.2000000000000002</v>
      </c>
      <c r="GCT17" s="1079" t="s">
        <v>3991</v>
      </c>
      <c r="GCU17" s="1078">
        <v>2.2000000000000002</v>
      </c>
      <c r="GCV17" s="1079" t="s">
        <v>3991</v>
      </c>
      <c r="GCW17" s="1078">
        <v>2.2000000000000002</v>
      </c>
      <c r="GCX17" s="1079" t="s">
        <v>3991</v>
      </c>
      <c r="GCY17" s="1078">
        <v>2.2000000000000002</v>
      </c>
      <c r="GCZ17" s="1079" t="s">
        <v>3991</v>
      </c>
      <c r="GDA17" s="1078">
        <v>2.2000000000000002</v>
      </c>
      <c r="GDB17" s="1079" t="s">
        <v>3991</v>
      </c>
      <c r="GDC17" s="1078">
        <v>2.2000000000000002</v>
      </c>
      <c r="GDD17" s="1079" t="s">
        <v>3991</v>
      </c>
      <c r="GDE17" s="1078">
        <v>2.2000000000000002</v>
      </c>
      <c r="GDF17" s="1079" t="s">
        <v>3991</v>
      </c>
      <c r="GDG17" s="1078">
        <v>2.2000000000000002</v>
      </c>
      <c r="GDH17" s="1079" t="s">
        <v>3991</v>
      </c>
      <c r="GDI17" s="1078">
        <v>2.2000000000000002</v>
      </c>
      <c r="GDJ17" s="1079" t="s">
        <v>3991</v>
      </c>
      <c r="GDK17" s="1078">
        <v>2.2000000000000002</v>
      </c>
      <c r="GDL17" s="1079" t="s">
        <v>3991</v>
      </c>
      <c r="GDM17" s="1078">
        <v>2.2000000000000002</v>
      </c>
      <c r="GDN17" s="1079" t="s">
        <v>3991</v>
      </c>
      <c r="GDO17" s="1078">
        <v>2.2000000000000002</v>
      </c>
      <c r="GDP17" s="1079" t="s">
        <v>3991</v>
      </c>
      <c r="GDQ17" s="1078">
        <v>2.2000000000000002</v>
      </c>
      <c r="GDR17" s="1079" t="s">
        <v>3991</v>
      </c>
      <c r="GDS17" s="1078">
        <v>2.2000000000000002</v>
      </c>
      <c r="GDT17" s="1079" t="s">
        <v>3991</v>
      </c>
      <c r="GDU17" s="1078">
        <v>2.2000000000000002</v>
      </c>
      <c r="GDV17" s="1079" t="s">
        <v>3991</v>
      </c>
      <c r="GDW17" s="1078">
        <v>2.2000000000000002</v>
      </c>
      <c r="GDX17" s="1079" t="s">
        <v>3991</v>
      </c>
      <c r="GDY17" s="1078">
        <v>2.2000000000000002</v>
      </c>
      <c r="GDZ17" s="1079" t="s">
        <v>3991</v>
      </c>
      <c r="GEA17" s="1078">
        <v>2.2000000000000002</v>
      </c>
      <c r="GEB17" s="1079" t="s">
        <v>3991</v>
      </c>
      <c r="GEC17" s="1078">
        <v>2.2000000000000002</v>
      </c>
      <c r="GED17" s="1079" t="s">
        <v>3991</v>
      </c>
      <c r="GEE17" s="1078">
        <v>2.2000000000000002</v>
      </c>
      <c r="GEF17" s="1079" t="s">
        <v>3991</v>
      </c>
      <c r="GEG17" s="1078">
        <v>2.2000000000000002</v>
      </c>
      <c r="GEH17" s="1079" t="s">
        <v>3991</v>
      </c>
      <c r="GEI17" s="1078">
        <v>2.2000000000000002</v>
      </c>
      <c r="GEJ17" s="1079" t="s">
        <v>3991</v>
      </c>
      <c r="GEK17" s="1078">
        <v>2.2000000000000002</v>
      </c>
      <c r="GEL17" s="1079" t="s">
        <v>3991</v>
      </c>
      <c r="GEM17" s="1078">
        <v>2.2000000000000002</v>
      </c>
      <c r="GEN17" s="1079" t="s">
        <v>3991</v>
      </c>
      <c r="GEO17" s="1078">
        <v>2.2000000000000002</v>
      </c>
      <c r="GEP17" s="1079" t="s">
        <v>3991</v>
      </c>
      <c r="GEQ17" s="1078">
        <v>2.2000000000000002</v>
      </c>
      <c r="GER17" s="1079" t="s">
        <v>3991</v>
      </c>
      <c r="GES17" s="1078">
        <v>2.2000000000000002</v>
      </c>
      <c r="GET17" s="1079" t="s">
        <v>3991</v>
      </c>
      <c r="GEU17" s="1078">
        <v>2.2000000000000002</v>
      </c>
      <c r="GEV17" s="1079" t="s">
        <v>3991</v>
      </c>
      <c r="GEW17" s="1078">
        <v>2.2000000000000002</v>
      </c>
      <c r="GEX17" s="1079" t="s">
        <v>3991</v>
      </c>
      <c r="GEY17" s="1078">
        <v>2.2000000000000002</v>
      </c>
      <c r="GEZ17" s="1079" t="s">
        <v>3991</v>
      </c>
      <c r="GFA17" s="1078">
        <v>2.2000000000000002</v>
      </c>
      <c r="GFB17" s="1079" t="s">
        <v>3991</v>
      </c>
      <c r="GFC17" s="1078">
        <v>2.2000000000000002</v>
      </c>
      <c r="GFD17" s="1079" t="s">
        <v>3991</v>
      </c>
      <c r="GFE17" s="1078">
        <v>2.2000000000000002</v>
      </c>
      <c r="GFF17" s="1079" t="s">
        <v>3991</v>
      </c>
      <c r="GFG17" s="1078">
        <v>2.2000000000000002</v>
      </c>
      <c r="GFH17" s="1079" t="s">
        <v>3991</v>
      </c>
      <c r="GFI17" s="1078">
        <v>2.2000000000000002</v>
      </c>
      <c r="GFJ17" s="1079" t="s">
        <v>3991</v>
      </c>
      <c r="GFK17" s="1078">
        <v>2.2000000000000002</v>
      </c>
      <c r="GFL17" s="1079" t="s">
        <v>3991</v>
      </c>
      <c r="GFM17" s="1078">
        <v>2.2000000000000002</v>
      </c>
      <c r="GFN17" s="1079" t="s">
        <v>3991</v>
      </c>
      <c r="GFO17" s="1078">
        <v>2.2000000000000002</v>
      </c>
      <c r="GFP17" s="1079" t="s">
        <v>3991</v>
      </c>
      <c r="GFQ17" s="1078">
        <v>2.2000000000000002</v>
      </c>
      <c r="GFR17" s="1079" t="s">
        <v>3991</v>
      </c>
      <c r="GFS17" s="1078">
        <v>2.2000000000000002</v>
      </c>
      <c r="GFT17" s="1079" t="s">
        <v>3991</v>
      </c>
      <c r="GFU17" s="1078">
        <v>2.2000000000000002</v>
      </c>
      <c r="GFV17" s="1079" t="s">
        <v>3991</v>
      </c>
      <c r="GFW17" s="1078">
        <v>2.2000000000000002</v>
      </c>
      <c r="GFX17" s="1079" t="s">
        <v>3991</v>
      </c>
      <c r="GFY17" s="1078">
        <v>2.2000000000000002</v>
      </c>
      <c r="GFZ17" s="1079" t="s">
        <v>3991</v>
      </c>
      <c r="GGA17" s="1078">
        <v>2.2000000000000002</v>
      </c>
      <c r="GGB17" s="1079" t="s">
        <v>3991</v>
      </c>
      <c r="GGC17" s="1078">
        <v>2.2000000000000002</v>
      </c>
      <c r="GGD17" s="1079" t="s">
        <v>3991</v>
      </c>
      <c r="GGE17" s="1078">
        <v>2.2000000000000002</v>
      </c>
      <c r="GGF17" s="1079" t="s">
        <v>3991</v>
      </c>
      <c r="GGG17" s="1078">
        <v>2.2000000000000002</v>
      </c>
      <c r="GGH17" s="1079" t="s">
        <v>3991</v>
      </c>
      <c r="GGI17" s="1078">
        <v>2.2000000000000002</v>
      </c>
      <c r="GGJ17" s="1079" t="s">
        <v>3991</v>
      </c>
      <c r="GGK17" s="1078">
        <v>2.2000000000000002</v>
      </c>
      <c r="GGL17" s="1079" t="s">
        <v>3991</v>
      </c>
      <c r="GGM17" s="1078">
        <v>2.2000000000000002</v>
      </c>
      <c r="GGN17" s="1079" t="s">
        <v>3991</v>
      </c>
      <c r="GGO17" s="1078">
        <v>2.2000000000000002</v>
      </c>
      <c r="GGP17" s="1079" t="s">
        <v>3991</v>
      </c>
      <c r="GGQ17" s="1078">
        <v>2.2000000000000002</v>
      </c>
      <c r="GGR17" s="1079" t="s">
        <v>3991</v>
      </c>
      <c r="GGS17" s="1078">
        <v>2.2000000000000002</v>
      </c>
      <c r="GGT17" s="1079" t="s">
        <v>3991</v>
      </c>
      <c r="GGU17" s="1078">
        <v>2.2000000000000002</v>
      </c>
      <c r="GGV17" s="1079" t="s">
        <v>3991</v>
      </c>
      <c r="GGW17" s="1078">
        <v>2.2000000000000002</v>
      </c>
      <c r="GGX17" s="1079" t="s">
        <v>3991</v>
      </c>
      <c r="GGY17" s="1078">
        <v>2.2000000000000002</v>
      </c>
      <c r="GGZ17" s="1079" t="s">
        <v>3991</v>
      </c>
      <c r="GHA17" s="1078">
        <v>2.2000000000000002</v>
      </c>
      <c r="GHB17" s="1079" t="s">
        <v>3991</v>
      </c>
      <c r="GHC17" s="1078">
        <v>2.2000000000000002</v>
      </c>
      <c r="GHD17" s="1079" t="s">
        <v>3991</v>
      </c>
      <c r="GHE17" s="1078">
        <v>2.2000000000000002</v>
      </c>
      <c r="GHF17" s="1079" t="s">
        <v>3991</v>
      </c>
      <c r="GHG17" s="1078">
        <v>2.2000000000000002</v>
      </c>
      <c r="GHH17" s="1079" t="s">
        <v>3991</v>
      </c>
      <c r="GHI17" s="1078">
        <v>2.2000000000000002</v>
      </c>
      <c r="GHJ17" s="1079" t="s">
        <v>3991</v>
      </c>
      <c r="GHK17" s="1078">
        <v>2.2000000000000002</v>
      </c>
      <c r="GHL17" s="1079" t="s">
        <v>3991</v>
      </c>
      <c r="GHM17" s="1078">
        <v>2.2000000000000002</v>
      </c>
      <c r="GHN17" s="1079" t="s">
        <v>3991</v>
      </c>
      <c r="GHO17" s="1078">
        <v>2.2000000000000002</v>
      </c>
      <c r="GHP17" s="1079" t="s">
        <v>3991</v>
      </c>
      <c r="GHQ17" s="1078">
        <v>2.2000000000000002</v>
      </c>
      <c r="GHR17" s="1079" t="s">
        <v>3991</v>
      </c>
      <c r="GHS17" s="1078">
        <v>2.2000000000000002</v>
      </c>
      <c r="GHT17" s="1079" t="s">
        <v>3991</v>
      </c>
      <c r="GHU17" s="1078">
        <v>2.2000000000000002</v>
      </c>
      <c r="GHV17" s="1079" t="s">
        <v>3991</v>
      </c>
      <c r="GHW17" s="1078">
        <v>2.2000000000000002</v>
      </c>
      <c r="GHX17" s="1079" t="s">
        <v>3991</v>
      </c>
      <c r="GHY17" s="1078">
        <v>2.2000000000000002</v>
      </c>
      <c r="GHZ17" s="1079" t="s">
        <v>3991</v>
      </c>
      <c r="GIA17" s="1078">
        <v>2.2000000000000002</v>
      </c>
      <c r="GIB17" s="1079" t="s">
        <v>3991</v>
      </c>
      <c r="GIC17" s="1078">
        <v>2.2000000000000002</v>
      </c>
      <c r="GID17" s="1079" t="s">
        <v>3991</v>
      </c>
      <c r="GIE17" s="1078">
        <v>2.2000000000000002</v>
      </c>
      <c r="GIF17" s="1079" t="s">
        <v>3991</v>
      </c>
      <c r="GIG17" s="1078">
        <v>2.2000000000000002</v>
      </c>
      <c r="GIH17" s="1079" t="s">
        <v>3991</v>
      </c>
      <c r="GII17" s="1078">
        <v>2.2000000000000002</v>
      </c>
      <c r="GIJ17" s="1079" t="s">
        <v>3991</v>
      </c>
      <c r="GIK17" s="1078">
        <v>2.2000000000000002</v>
      </c>
      <c r="GIL17" s="1079" t="s">
        <v>3991</v>
      </c>
      <c r="GIM17" s="1078">
        <v>2.2000000000000002</v>
      </c>
      <c r="GIN17" s="1079" t="s">
        <v>3991</v>
      </c>
      <c r="GIO17" s="1078">
        <v>2.2000000000000002</v>
      </c>
      <c r="GIP17" s="1079" t="s">
        <v>3991</v>
      </c>
      <c r="GIQ17" s="1078">
        <v>2.2000000000000002</v>
      </c>
      <c r="GIR17" s="1079" t="s">
        <v>3991</v>
      </c>
      <c r="GIS17" s="1078">
        <v>2.2000000000000002</v>
      </c>
      <c r="GIT17" s="1079" t="s">
        <v>3991</v>
      </c>
      <c r="GIU17" s="1078">
        <v>2.2000000000000002</v>
      </c>
      <c r="GIV17" s="1079" t="s">
        <v>3991</v>
      </c>
      <c r="GIW17" s="1078">
        <v>2.2000000000000002</v>
      </c>
      <c r="GIX17" s="1079" t="s">
        <v>3991</v>
      </c>
      <c r="GIY17" s="1078">
        <v>2.2000000000000002</v>
      </c>
      <c r="GIZ17" s="1079" t="s">
        <v>3991</v>
      </c>
      <c r="GJA17" s="1078">
        <v>2.2000000000000002</v>
      </c>
      <c r="GJB17" s="1079" t="s">
        <v>3991</v>
      </c>
      <c r="GJC17" s="1078">
        <v>2.2000000000000002</v>
      </c>
      <c r="GJD17" s="1079" t="s">
        <v>3991</v>
      </c>
      <c r="GJE17" s="1078">
        <v>2.2000000000000002</v>
      </c>
      <c r="GJF17" s="1079" t="s">
        <v>3991</v>
      </c>
      <c r="GJG17" s="1078">
        <v>2.2000000000000002</v>
      </c>
      <c r="GJH17" s="1079" t="s">
        <v>3991</v>
      </c>
      <c r="GJI17" s="1078">
        <v>2.2000000000000002</v>
      </c>
      <c r="GJJ17" s="1079" t="s">
        <v>3991</v>
      </c>
      <c r="GJK17" s="1078">
        <v>2.2000000000000002</v>
      </c>
      <c r="GJL17" s="1079" t="s">
        <v>3991</v>
      </c>
      <c r="GJM17" s="1078">
        <v>2.2000000000000002</v>
      </c>
      <c r="GJN17" s="1079" t="s">
        <v>3991</v>
      </c>
      <c r="GJO17" s="1078">
        <v>2.2000000000000002</v>
      </c>
      <c r="GJP17" s="1079" t="s">
        <v>3991</v>
      </c>
      <c r="GJQ17" s="1078">
        <v>2.2000000000000002</v>
      </c>
      <c r="GJR17" s="1079" t="s">
        <v>3991</v>
      </c>
      <c r="GJS17" s="1078">
        <v>2.2000000000000002</v>
      </c>
      <c r="GJT17" s="1079" t="s">
        <v>3991</v>
      </c>
      <c r="GJU17" s="1078">
        <v>2.2000000000000002</v>
      </c>
      <c r="GJV17" s="1079" t="s">
        <v>3991</v>
      </c>
      <c r="GJW17" s="1078">
        <v>2.2000000000000002</v>
      </c>
      <c r="GJX17" s="1079" t="s">
        <v>3991</v>
      </c>
      <c r="GJY17" s="1078">
        <v>2.2000000000000002</v>
      </c>
      <c r="GJZ17" s="1079" t="s">
        <v>3991</v>
      </c>
      <c r="GKA17" s="1078">
        <v>2.2000000000000002</v>
      </c>
      <c r="GKB17" s="1079" t="s">
        <v>3991</v>
      </c>
      <c r="GKC17" s="1078">
        <v>2.2000000000000002</v>
      </c>
      <c r="GKD17" s="1079" t="s">
        <v>3991</v>
      </c>
      <c r="GKE17" s="1078">
        <v>2.2000000000000002</v>
      </c>
      <c r="GKF17" s="1079" t="s">
        <v>3991</v>
      </c>
      <c r="GKG17" s="1078">
        <v>2.2000000000000002</v>
      </c>
      <c r="GKH17" s="1079" t="s">
        <v>3991</v>
      </c>
      <c r="GKI17" s="1078">
        <v>2.2000000000000002</v>
      </c>
      <c r="GKJ17" s="1079" t="s">
        <v>3991</v>
      </c>
      <c r="GKK17" s="1078">
        <v>2.2000000000000002</v>
      </c>
      <c r="GKL17" s="1079" t="s">
        <v>3991</v>
      </c>
      <c r="GKM17" s="1078">
        <v>2.2000000000000002</v>
      </c>
      <c r="GKN17" s="1079" t="s">
        <v>3991</v>
      </c>
      <c r="GKO17" s="1078">
        <v>2.2000000000000002</v>
      </c>
      <c r="GKP17" s="1079" t="s">
        <v>3991</v>
      </c>
      <c r="GKQ17" s="1078">
        <v>2.2000000000000002</v>
      </c>
      <c r="GKR17" s="1079" t="s">
        <v>3991</v>
      </c>
      <c r="GKS17" s="1078">
        <v>2.2000000000000002</v>
      </c>
      <c r="GKT17" s="1079" t="s">
        <v>3991</v>
      </c>
      <c r="GKU17" s="1078">
        <v>2.2000000000000002</v>
      </c>
      <c r="GKV17" s="1079" t="s">
        <v>3991</v>
      </c>
      <c r="GKW17" s="1078">
        <v>2.2000000000000002</v>
      </c>
      <c r="GKX17" s="1079" t="s">
        <v>3991</v>
      </c>
      <c r="GKY17" s="1078">
        <v>2.2000000000000002</v>
      </c>
      <c r="GKZ17" s="1079" t="s">
        <v>3991</v>
      </c>
      <c r="GLA17" s="1078">
        <v>2.2000000000000002</v>
      </c>
      <c r="GLB17" s="1079" t="s">
        <v>3991</v>
      </c>
      <c r="GLC17" s="1078">
        <v>2.2000000000000002</v>
      </c>
      <c r="GLD17" s="1079" t="s">
        <v>3991</v>
      </c>
      <c r="GLE17" s="1078">
        <v>2.2000000000000002</v>
      </c>
      <c r="GLF17" s="1079" t="s">
        <v>3991</v>
      </c>
      <c r="GLG17" s="1078">
        <v>2.2000000000000002</v>
      </c>
      <c r="GLH17" s="1079" t="s">
        <v>3991</v>
      </c>
      <c r="GLI17" s="1078">
        <v>2.2000000000000002</v>
      </c>
      <c r="GLJ17" s="1079" t="s">
        <v>3991</v>
      </c>
      <c r="GLK17" s="1078">
        <v>2.2000000000000002</v>
      </c>
      <c r="GLL17" s="1079" t="s">
        <v>3991</v>
      </c>
      <c r="GLM17" s="1078">
        <v>2.2000000000000002</v>
      </c>
      <c r="GLN17" s="1079" t="s">
        <v>3991</v>
      </c>
      <c r="GLO17" s="1078">
        <v>2.2000000000000002</v>
      </c>
      <c r="GLP17" s="1079" t="s">
        <v>3991</v>
      </c>
      <c r="GLQ17" s="1078">
        <v>2.2000000000000002</v>
      </c>
      <c r="GLR17" s="1079" t="s">
        <v>3991</v>
      </c>
      <c r="GLS17" s="1078">
        <v>2.2000000000000002</v>
      </c>
      <c r="GLT17" s="1079" t="s">
        <v>3991</v>
      </c>
      <c r="GLU17" s="1078">
        <v>2.2000000000000002</v>
      </c>
      <c r="GLV17" s="1079" t="s">
        <v>3991</v>
      </c>
      <c r="GLW17" s="1078">
        <v>2.2000000000000002</v>
      </c>
      <c r="GLX17" s="1079" t="s">
        <v>3991</v>
      </c>
      <c r="GLY17" s="1078">
        <v>2.2000000000000002</v>
      </c>
      <c r="GLZ17" s="1079" t="s">
        <v>3991</v>
      </c>
      <c r="GMA17" s="1078">
        <v>2.2000000000000002</v>
      </c>
      <c r="GMB17" s="1079" t="s">
        <v>3991</v>
      </c>
      <c r="GMC17" s="1078">
        <v>2.2000000000000002</v>
      </c>
      <c r="GMD17" s="1079" t="s">
        <v>3991</v>
      </c>
      <c r="GME17" s="1078">
        <v>2.2000000000000002</v>
      </c>
      <c r="GMF17" s="1079" t="s">
        <v>3991</v>
      </c>
      <c r="GMG17" s="1078">
        <v>2.2000000000000002</v>
      </c>
      <c r="GMH17" s="1079" t="s">
        <v>3991</v>
      </c>
      <c r="GMI17" s="1078">
        <v>2.2000000000000002</v>
      </c>
      <c r="GMJ17" s="1079" t="s">
        <v>3991</v>
      </c>
      <c r="GMK17" s="1078">
        <v>2.2000000000000002</v>
      </c>
      <c r="GML17" s="1079" t="s">
        <v>3991</v>
      </c>
      <c r="GMM17" s="1078">
        <v>2.2000000000000002</v>
      </c>
      <c r="GMN17" s="1079" t="s">
        <v>3991</v>
      </c>
      <c r="GMO17" s="1078">
        <v>2.2000000000000002</v>
      </c>
      <c r="GMP17" s="1079" t="s">
        <v>3991</v>
      </c>
      <c r="GMQ17" s="1078">
        <v>2.2000000000000002</v>
      </c>
      <c r="GMR17" s="1079" t="s">
        <v>3991</v>
      </c>
      <c r="GMS17" s="1078">
        <v>2.2000000000000002</v>
      </c>
      <c r="GMT17" s="1079" t="s">
        <v>3991</v>
      </c>
      <c r="GMU17" s="1078">
        <v>2.2000000000000002</v>
      </c>
      <c r="GMV17" s="1079" t="s">
        <v>3991</v>
      </c>
      <c r="GMW17" s="1078">
        <v>2.2000000000000002</v>
      </c>
      <c r="GMX17" s="1079" t="s">
        <v>3991</v>
      </c>
      <c r="GMY17" s="1078">
        <v>2.2000000000000002</v>
      </c>
      <c r="GMZ17" s="1079" t="s">
        <v>3991</v>
      </c>
      <c r="GNA17" s="1078">
        <v>2.2000000000000002</v>
      </c>
      <c r="GNB17" s="1079" t="s">
        <v>3991</v>
      </c>
      <c r="GNC17" s="1078">
        <v>2.2000000000000002</v>
      </c>
      <c r="GND17" s="1079" t="s">
        <v>3991</v>
      </c>
      <c r="GNE17" s="1078">
        <v>2.2000000000000002</v>
      </c>
      <c r="GNF17" s="1079" t="s">
        <v>3991</v>
      </c>
      <c r="GNG17" s="1078">
        <v>2.2000000000000002</v>
      </c>
      <c r="GNH17" s="1079" t="s">
        <v>3991</v>
      </c>
      <c r="GNI17" s="1078">
        <v>2.2000000000000002</v>
      </c>
      <c r="GNJ17" s="1079" t="s">
        <v>3991</v>
      </c>
      <c r="GNK17" s="1078">
        <v>2.2000000000000002</v>
      </c>
      <c r="GNL17" s="1079" t="s">
        <v>3991</v>
      </c>
      <c r="GNM17" s="1078">
        <v>2.2000000000000002</v>
      </c>
      <c r="GNN17" s="1079" t="s">
        <v>3991</v>
      </c>
      <c r="GNO17" s="1078">
        <v>2.2000000000000002</v>
      </c>
      <c r="GNP17" s="1079" t="s">
        <v>3991</v>
      </c>
      <c r="GNQ17" s="1078">
        <v>2.2000000000000002</v>
      </c>
      <c r="GNR17" s="1079" t="s">
        <v>3991</v>
      </c>
      <c r="GNS17" s="1078">
        <v>2.2000000000000002</v>
      </c>
      <c r="GNT17" s="1079" t="s">
        <v>3991</v>
      </c>
      <c r="GNU17" s="1078">
        <v>2.2000000000000002</v>
      </c>
      <c r="GNV17" s="1079" t="s">
        <v>3991</v>
      </c>
      <c r="GNW17" s="1078">
        <v>2.2000000000000002</v>
      </c>
      <c r="GNX17" s="1079" t="s">
        <v>3991</v>
      </c>
      <c r="GNY17" s="1078">
        <v>2.2000000000000002</v>
      </c>
      <c r="GNZ17" s="1079" t="s">
        <v>3991</v>
      </c>
      <c r="GOA17" s="1078">
        <v>2.2000000000000002</v>
      </c>
      <c r="GOB17" s="1079" t="s">
        <v>3991</v>
      </c>
      <c r="GOC17" s="1078">
        <v>2.2000000000000002</v>
      </c>
      <c r="GOD17" s="1079" t="s">
        <v>3991</v>
      </c>
      <c r="GOE17" s="1078">
        <v>2.2000000000000002</v>
      </c>
      <c r="GOF17" s="1079" t="s">
        <v>3991</v>
      </c>
      <c r="GOG17" s="1078">
        <v>2.2000000000000002</v>
      </c>
      <c r="GOH17" s="1079" t="s">
        <v>3991</v>
      </c>
      <c r="GOI17" s="1078">
        <v>2.2000000000000002</v>
      </c>
      <c r="GOJ17" s="1079" t="s">
        <v>3991</v>
      </c>
      <c r="GOK17" s="1078">
        <v>2.2000000000000002</v>
      </c>
      <c r="GOL17" s="1079" t="s">
        <v>3991</v>
      </c>
      <c r="GOM17" s="1078">
        <v>2.2000000000000002</v>
      </c>
      <c r="GON17" s="1079" t="s">
        <v>3991</v>
      </c>
      <c r="GOO17" s="1078">
        <v>2.2000000000000002</v>
      </c>
      <c r="GOP17" s="1079" t="s">
        <v>3991</v>
      </c>
      <c r="GOQ17" s="1078">
        <v>2.2000000000000002</v>
      </c>
      <c r="GOR17" s="1079" t="s">
        <v>3991</v>
      </c>
      <c r="GOS17" s="1078">
        <v>2.2000000000000002</v>
      </c>
      <c r="GOT17" s="1079" t="s">
        <v>3991</v>
      </c>
      <c r="GOU17" s="1078">
        <v>2.2000000000000002</v>
      </c>
      <c r="GOV17" s="1079" t="s">
        <v>3991</v>
      </c>
      <c r="GOW17" s="1078">
        <v>2.2000000000000002</v>
      </c>
      <c r="GOX17" s="1079" t="s">
        <v>3991</v>
      </c>
      <c r="GOY17" s="1078">
        <v>2.2000000000000002</v>
      </c>
      <c r="GOZ17" s="1079" t="s">
        <v>3991</v>
      </c>
      <c r="GPA17" s="1078">
        <v>2.2000000000000002</v>
      </c>
      <c r="GPB17" s="1079" t="s">
        <v>3991</v>
      </c>
      <c r="GPC17" s="1078">
        <v>2.2000000000000002</v>
      </c>
      <c r="GPD17" s="1079" t="s">
        <v>3991</v>
      </c>
      <c r="GPE17" s="1078">
        <v>2.2000000000000002</v>
      </c>
      <c r="GPF17" s="1079" t="s">
        <v>3991</v>
      </c>
      <c r="GPG17" s="1078">
        <v>2.2000000000000002</v>
      </c>
      <c r="GPH17" s="1079" t="s">
        <v>3991</v>
      </c>
      <c r="GPI17" s="1078">
        <v>2.2000000000000002</v>
      </c>
      <c r="GPJ17" s="1079" t="s">
        <v>3991</v>
      </c>
      <c r="GPK17" s="1078">
        <v>2.2000000000000002</v>
      </c>
      <c r="GPL17" s="1079" t="s">
        <v>3991</v>
      </c>
      <c r="GPM17" s="1078">
        <v>2.2000000000000002</v>
      </c>
      <c r="GPN17" s="1079" t="s">
        <v>3991</v>
      </c>
      <c r="GPO17" s="1078">
        <v>2.2000000000000002</v>
      </c>
      <c r="GPP17" s="1079" t="s">
        <v>3991</v>
      </c>
      <c r="GPQ17" s="1078">
        <v>2.2000000000000002</v>
      </c>
      <c r="GPR17" s="1079" t="s">
        <v>3991</v>
      </c>
      <c r="GPS17" s="1078">
        <v>2.2000000000000002</v>
      </c>
      <c r="GPT17" s="1079" t="s">
        <v>3991</v>
      </c>
      <c r="GPU17" s="1078">
        <v>2.2000000000000002</v>
      </c>
      <c r="GPV17" s="1079" t="s">
        <v>3991</v>
      </c>
      <c r="GPW17" s="1078">
        <v>2.2000000000000002</v>
      </c>
      <c r="GPX17" s="1079" t="s">
        <v>3991</v>
      </c>
      <c r="GPY17" s="1078">
        <v>2.2000000000000002</v>
      </c>
      <c r="GPZ17" s="1079" t="s">
        <v>3991</v>
      </c>
      <c r="GQA17" s="1078">
        <v>2.2000000000000002</v>
      </c>
      <c r="GQB17" s="1079" t="s">
        <v>3991</v>
      </c>
      <c r="GQC17" s="1078">
        <v>2.2000000000000002</v>
      </c>
      <c r="GQD17" s="1079" t="s">
        <v>3991</v>
      </c>
      <c r="GQE17" s="1078">
        <v>2.2000000000000002</v>
      </c>
      <c r="GQF17" s="1079" t="s">
        <v>3991</v>
      </c>
      <c r="GQG17" s="1078">
        <v>2.2000000000000002</v>
      </c>
      <c r="GQH17" s="1079" t="s">
        <v>3991</v>
      </c>
      <c r="GQI17" s="1078">
        <v>2.2000000000000002</v>
      </c>
      <c r="GQJ17" s="1079" t="s">
        <v>3991</v>
      </c>
      <c r="GQK17" s="1078">
        <v>2.2000000000000002</v>
      </c>
      <c r="GQL17" s="1079" t="s">
        <v>3991</v>
      </c>
      <c r="GQM17" s="1078">
        <v>2.2000000000000002</v>
      </c>
      <c r="GQN17" s="1079" t="s">
        <v>3991</v>
      </c>
      <c r="GQO17" s="1078">
        <v>2.2000000000000002</v>
      </c>
      <c r="GQP17" s="1079" t="s">
        <v>3991</v>
      </c>
      <c r="GQQ17" s="1078">
        <v>2.2000000000000002</v>
      </c>
      <c r="GQR17" s="1079" t="s">
        <v>3991</v>
      </c>
      <c r="GQS17" s="1078">
        <v>2.2000000000000002</v>
      </c>
      <c r="GQT17" s="1079" t="s">
        <v>3991</v>
      </c>
      <c r="GQU17" s="1078">
        <v>2.2000000000000002</v>
      </c>
      <c r="GQV17" s="1079" t="s">
        <v>3991</v>
      </c>
      <c r="GQW17" s="1078">
        <v>2.2000000000000002</v>
      </c>
      <c r="GQX17" s="1079" t="s">
        <v>3991</v>
      </c>
      <c r="GQY17" s="1078">
        <v>2.2000000000000002</v>
      </c>
      <c r="GQZ17" s="1079" t="s">
        <v>3991</v>
      </c>
      <c r="GRA17" s="1078">
        <v>2.2000000000000002</v>
      </c>
      <c r="GRB17" s="1079" t="s">
        <v>3991</v>
      </c>
      <c r="GRC17" s="1078">
        <v>2.2000000000000002</v>
      </c>
      <c r="GRD17" s="1079" t="s">
        <v>3991</v>
      </c>
      <c r="GRE17" s="1078">
        <v>2.2000000000000002</v>
      </c>
      <c r="GRF17" s="1079" t="s">
        <v>3991</v>
      </c>
      <c r="GRG17" s="1078">
        <v>2.2000000000000002</v>
      </c>
      <c r="GRH17" s="1079" t="s">
        <v>3991</v>
      </c>
      <c r="GRI17" s="1078">
        <v>2.2000000000000002</v>
      </c>
      <c r="GRJ17" s="1079" t="s">
        <v>3991</v>
      </c>
      <c r="GRK17" s="1078">
        <v>2.2000000000000002</v>
      </c>
      <c r="GRL17" s="1079" t="s">
        <v>3991</v>
      </c>
      <c r="GRM17" s="1078">
        <v>2.2000000000000002</v>
      </c>
      <c r="GRN17" s="1079" t="s">
        <v>3991</v>
      </c>
      <c r="GRO17" s="1078">
        <v>2.2000000000000002</v>
      </c>
      <c r="GRP17" s="1079" t="s">
        <v>3991</v>
      </c>
      <c r="GRQ17" s="1078">
        <v>2.2000000000000002</v>
      </c>
      <c r="GRR17" s="1079" t="s">
        <v>3991</v>
      </c>
      <c r="GRS17" s="1078">
        <v>2.2000000000000002</v>
      </c>
      <c r="GRT17" s="1079" t="s">
        <v>3991</v>
      </c>
      <c r="GRU17" s="1078">
        <v>2.2000000000000002</v>
      </c>
      <c r="GRV17" s="1079" t="s">
        <v>3991</v>
      </c>
      <c r="GRW17" s="1078">
        <v>2.2000000000000002</v>
      </c>
      <c r="GRX17" s="1079" t="s">
        <v>3991</v>
      </c>
      <c r="GRY17" s="1078">
        <v>2.2000000000000002</v>
      </c>
      <c r="GRZ17" s="1079" t="s">
        <v>3991</v>
      </c>
      <c r="GSA17" s="1078">
        <v>2.2000000000000002</v>
      </c>
      <c r="GSB17" s="1079" t="s">
        <v>3991</v>
      </c>
      <c r="GSC17" s="1078">
        <v>2.2000000000000002</v>
      </c>
      <c r="GSD17" s="1079" t="s">
        <v>3991</v>
      </c>
      <c r="GSE17" s="1078">
        <v>2.2000000000000002</v>
      </c>
      <c r="GSF17" s="1079" t="s">
        <v>3991</v>
      </c>
      <c r="GSG17" s="1078">
        <v>2.2000000000000002</v>
      </c>
      <c r="GSH17" s="1079" t="s">
        <v>3991</v>
      </c>
      <c r="GSI17" s="1078">
        <v>2.2000000000000002</v>
      </c>
      <c r="GSJ17" s="1079" t="s">
        <v>3991</v>
      </c>
      <c r="GSK17" s="1078">
        <v>2.2000000000000002</v>
      </c>
      <c r="GSL17" s="1079" t="s">
        <v>3991</v>
      </c>
      <c r="GSM17" s="1078">
        <v>2.2000000000000002</v>
      </c>
      <c r="GSN17" s="1079" t="s">
        <v>3991</v>
      </c>
      <c r="GSO17" s="1078">
        <v>2.2000000000000002</v>
      </c>
      <c r="GSP17" s="1079" t="s">
        <v>3991</v>
      </c>
      <c r="GSQ17" s="1078">
        <v>2.2000000000000002</v>
      </c>
      <c r="GSR17" s="1079" t="s">
        <v>3991</v>
      </c>
      <c r="GSS17" s="1078">
        <v>2.2000000000000002</v>
      </c>
      <c r="GST17" s="1079" t="s">
        <v>3991</v>
      </c>
      <c r="GSU17" s="1078">
        <v>2.2000000000000002</v>
      </c>
      <c r="GSV17" s="1079" t="s">
        <v>3991</v>
      </c>
      <c r="GSW17" s="1078">
        <v>2.2000000000000002</v>
      </c>
      <c r="GSX17" s="1079" t="s">
        <v>3991</v>
      </c>
      <c r="GSY17" s="1078">
        <v>2.2000000000000002</v>
      </c>
      <c r="GSZ17" s="1079" t="s">
        <v>3991</v>
      </c>
      <c r="GTA17" s="1078">
        <v>2.2000000000000002</v>
      </c>
      <c r="GTB17" s="1079" t="s">
        <v>3991</v>
      </c>
      <c r="GTC17" s="1078">
        <v>2.2000000000000002</v>
      </c>
      <c r="GTD17" s="1079" t="s">
        <v>3991</v>
      </c>
      <c r="GTE17" s="1078">
        <v>2.2000000000000002</v>
      </c>
      <c r="GTF17" s="1079" t="s">
        <v>3991</v>
      </c>
      <c r="GTG17" s="1078">
        <v>2.2000000000000002</v>
      </c>
      <c r="GTH17" s="1079" t="s">
        <v>3991</v>
      </c>
      <c r="GTI17" s="1078">
        <v>2.2000000000000002</v>
      </c>
      <c r="GTJ17" s="1079" t="s">
        <v>3991</v>
      </c>
      <c r="GTK17" s="1078">
        <v>2.2000000000000002</v>
      </c>
      <c r="GTL17" s="1079" t="s">
        <v>3991</v>
      </c>
      <c r="GTM17" s="1078">
        <v>2.2000000000000002</v>
      </c>
      <c r="GTN17" s="1079" t="s">
        <v>3991</v>
      </c>
      <c r="GTO17" s="1078">
        <v>2.2000000000000002</v>
      </c>
      <c r="GTP17" s="1079" t="s">
        <v>3991</v>
      </c>
      <c r="GTQ17" s="1078">
        <v>2.2000000000000002</v>
      </c>
      <c r="GTR17" s="1079" t="s">
        <v>3991</v>
      </c>
      <c r="GTS17" s="1078">
        <v>2.2000000000000002</v>
      </c>
      <c r="GTT17" s="1079" t="s">
        <v>3991</v>
      </c>
      <c r="GTU17" s="1078">
        <v>2.2000000000000002</v>
      </c>
      <c r="GTV17" s="1079" t="s">
        <v>3991</v>
      </c>
      <c r="GTW17" s="1078">
        <v>2.2000000000000002</v>
      </c>
      <c r="GTX17" s="1079" t="s">
        <v>3991</v>
      </c>
      <c r="GTY17" s="1078">
        <v>2.2000000000000002</v>
      </c>
      <c r="GTZ17" s="1079" t="s">
        <v>3991</v>
      </c>
      <c r="GUA17" s="1078">
        <v>2.2000000000000002</v>
      </c>
      <c r="GUB17" s="1079" t="s">
        <v>3991</v>
      </c>
      <c r="GUC17" s="1078">
        <v>2.2000000000000002</v>
      </c>
      <c r="GUD17" s="1079" t="s">
        <v>3991</v>
      </c>
      <c r="GUE17" s="1078">
        <v>2.2000000000000002</v>
      </c>
      <c r="GUF17" s="1079" t="s">
        <v>3991</v>
      </c>
      <c r="GUG17" s="1078">
        <v>2.2000000000000002</v>
      </c>
      <c r="GUH17" s="1079" t="s">
        <v>3991</v>
      </c>
      <c r="GUI17" s="1078">
        <v>2.2000000000000002</v>
      </c>
      <c r="GUJ17" s="1079" t="s">
        <v>3991</v>
      </c>
      <c r="GUK17" s="1078">
        <v>2.2000000000000002</v>
      </c>
      <c r="GUL17" s="1079" t="s">
        <v>3991</v>
      </c>
      <c r="GUM17" s="1078">
        <v>2.2000000000000002</v>
      </c>
      <c r="GUN17" s="1079" t="s">
        <v>3991</v>
      </c>
      <c r="GUO17" s="1078">
        <v>2.2000000000000002</v>
      </c>
      <c r="GUP17" s="1079" t="s">
        <v>3991</v>
      </c>
      <c r="GUQ17" s="1078">
        <v>2.2000000000000002</v>
      </c>
      <c r="GUR17" s="1079" t="s">
        <v>3991</v>
      </c>
      <c r="GUS17" s="1078">
        <v>2.2000000000000002</v>
      </c>
      <c r="GUT17" s="1079" t="s">
        <v>3991</v>
      </c>
      <c r="GUU17" s="1078">
        <v>2.2000000000000002</v>
      </c>
      <c r="GUV17" s="1079" t="s">
        <v>3991</v>
      </c>
      <c r="GUW17" s="1078">
        <v>2.2000000000000002</v>
      </c>
      <c r="GUX17" s="1079" t="s">
        <v>3991</v>
      </c>
      <c r="GUY17" s="1078">
        <v>2.2000000000000002</v>
      </c>
      <c r="GUZ17" s="1079" t="s">
        <v>3991</v>
      </c>
      <c r="GVA17" s="1078">
        <v>2.2000000000000002</v>
      </c>
      <c r="GVB17" s="1079" t="s">
        <v>3991</v>
      </c>
      <c r="GVC17" s="1078">
        <v>2.2000000000000002</v>
      </c>
      <c r="GVD17" s="1079" t="s">
        <v>3991</v>
      </c>
      <c r="GVE17" s="1078">
        <v>2.2000000000000002</v>
      </c>
      <c r="GVF17" s="1079" t="s">
        <v>3991</v>
      </c>
      <c r="GVG17" s="1078">
        <v>2.2000000000000002</v>
      </c>
      <c r="GVH17" s="1079" t="s">
        <v>3991</v>
      </c>
      <c r="GVI17" s="1078">
        <v>2.2000000000000002</v>
      </c>
      <c r="GVJ17" s="1079" t="s">
        <v>3991</v>
      </c>
      <c r="GVK17" s="1078">
        <v>2.2000000000000002</v>
      </c>
      <c r="GVL17" s="1079" t="s">
        <v>3991</v>
      </c>
      <c r="GVM17" s="1078">
        <v>2.2000000000000002</v>
      </c>
      <c r="GVN17" s="1079" t="s">
        <v>3991</v>
      </c>
      <c r="GVO17" s="1078">
        <v>2.2000000000000002</v>
      </c>
      <c r="GVP17" s="1079" t="s">
        <v>3991</v>
      </c>
      <c r="GVQ17" s="1078">
        <v>2.2000000000000002</v>
      </c>
      <c r="GVR17" s="1079" t="s">
        <v>3991</v>
      </c>
      <c r="GVS17" s="1078">
        <v>2.2000000000000002</v>
      </c>
      <c r="GVT17" s="1079" t="s">
        <v>3991</v>
      </c>
      <c r="GVU17" s="1078">
        <v>2.2000000000000002</v>
      </c>
      <c r="GVV17" s="1079" t="s">
        <v>3991</v>
      </c>
      <c r="GVW17" s="1078">
        <v>2.2000000000000002</v>
      </c>
      <c r="GVX17" s="1079" t="s">
        <v>3991</v>
      </c>
      <c r="GVY17" s="1078">
        <v>2.2000000000000002</v>
      </c>
      <c r="GVZ17" s="1079" t="s">
        <v>3991</v>
      </c>
      <c r="GWA17" s="1078">
        <v>2.2000000000000002</v>
      </c>
      <c r="GWB17" s="1079" t="s">
        <v>3991</v>
      </c>
      <c r="GWC17" s="1078">
        <v>2.2000000000000002</v>
      </c>
      <c r="GWD17" s="1079" t="s">
        <v>3991</v>
      </c>
      <c r="GWE17" s="1078">
        <v>2.2000000000000002</v>
      </c>
      <c r="GWF17" s="1079" t="s">
        <v>3991</v>
      </c>
      <c r="GWG17" s="1078">
        <v>2.2000000000000002</v>
      </c>
      <c r="GWH17" s="1079" t="s">
        <v>3991</v>
      </c>
      <c r="GWI17" s="1078">
        <v>2.2000000000000002</v>
      </c>
      <c r="GWJ17" s="1079" t="s">
        <v>3991</v>
      </c>
      <c r="GWK17" s="1078">
        <v>2.2000000000000002</v>
      </c>
      <c r="GWL17" s="1079" t="s">
        <v>3991</v>
      </c>
      <c r="GWM17" s="1078">
        <v>2.2000000000000002</v>
      </c>
      <c r="GWN17" s="1079" t="s">
        <v>3991</v>
      </c>
      <c r="GWO17" s="1078">
        <v>2.2000000000000002</v>
      </c>
      <c r="GWP17" s="1079" t="s">
        <v>3991</v>
      </c>
      <c r="GWQ17" s="1078">
        <v>2.2000000000000002</v>
      </c>
      <c r="GWR17" s="1079" t="s">
        <v>3991</v>
      </c>
      <c r="GWS17" s="1078">
        <v>2.2000000000000002</v>
      </c>
      <c r="GWT17" s="1079" t="s">
        <v>3991</v>
      </c>
      <c r="GWU17" s="1078">
        <v>2.2000000000000002</v>
      </c>
      <c r="GWV17" s="1079" t="s">
        <v>3991</v>
      </c>
      <c r="GWW17" s="1078">
        <v>2.2000000000000002</v>
      </c>
      <c r="GWX17" s="1079" t="s">
        <v>3991</v>
      </c>
      <c r="GWY17" s="1078">
        <v>2.2000000000000002</v>
      </c>
      <c r="GWZ17" s="1079" t="s">
        <v>3991</v>
      </c>
      <c r="GXA17" s="1078">
        <v>2.2000000000000002</v>
      </c>
      <c r="GXB17" s="1079" t="s">
        <v>3991</v>
      </c>
      <c r="GXC17" s="1078">
        <v>2.2000000000000002</v>
      </c>
      <c r="GXD17" s="1079" t="s">
        <v>3991</v>
      </c>
      <c r="GXE17" s="1078">
        <v>2.2000000000000002</v>
      </c>
      <c r="GXF17" s="1079" t="s">
        <v>3991</v>
      </c>
      <c r="GXG17" s="1078">
        <v>2.2000000000000002</v>
      </c>
      <c r="GXH17" s="1079" t="s">
        <v>3991</v>
      </c>
      <c r="GXI17" s="1078">
        <v>2.2000000000000002</v>
      </c>
      <c r="GXJ17" s="1079" t="s">
        <v>3991</v>
      </c>
      <c r="GXK17" s="1078">
        <v>2.2000000000000002</v>
      </c>
      <c r="GXL17" s="1079" t="s">
        <v>3991</v>
      </c>
      <c r="GXM17" s="1078">
        <v>2.2000000000000002</v>
      </c>
      <c r="GXN17" s="1079" t="s">
        <v>3991</v>
      </c>
      <c r="GXO17" s="1078">
        <v>2.2000000000000002</v>
      </c>
      <c r="GXP17" s="1079" t="s">
        <v>3991</v>
      </c>
      <c r="GXQ17" s="1078">
        <v>2.2000000000000002</v>
      </c>
      <c r="GXR17" s="1079" t="s">
        <v>3991</v>
      </c>
      <c r="GXS17" s="1078">
        <v>2.2000000000000002</v>
      </c>
      <c r="GXT17" s="1079" t="s">
        <v>3991</v>
      </c>
      <c r="GXU17" s="1078">
        <v>2.2000000000000002</v>
      </c>
      <c r="GXV17" s="1079" t="s">
        <v>3991</v>
      </c>
      <c r="GXW17" s="1078">
        <v>2.2000000000000002</v>
      </c>
      <c r="GXX17" s="1079" t="s">
        <v>3991</v>
      </c>
      <c r="GXY17" s="1078">
        <v>2.2000000000000002</v>
      </c>
      <c r="GXZ17" s="1079" t="s">
        <v>3991</v>
      </c>
      <c r="GYA17" s="1078">
        <v>2.2000000000000002</v>
      </c>
      <c r="GYB17" s="1079" t="s">
        <v>3991</v>
      </c>
      <c r="GYC17" s="1078">
        <v>2.2000000000000002</v>
      </c>
      <c r="GYD17" s="1079" t="s">
        <v>3991</v>
      </c>
      <c r="GYE17" s="1078">
        <v>2.2000000000000002</v>
      </c>
      <c r="GYF17" s="1079" t="s">
        <v>3991</v>
      </c>
      <c r="GYG17" s="1078">
        <v>2.2000000000000002</v>
      </c>
      <c r="GYH17" s="1079" t="s">
        <v>3991</v>
      </c>
      <c r="GYI17" s="1078">
        <v>2.2000000000000002</v>
      </c>
      <c r="GYJ17" s="1079" t="s">
        <v>3991</v>
      </c>
      <c r="GYK17" s="1078">
        <v>2.2000000000000002</v>
      </c>
      <c r="GYL17" s="1079" t="s">
        <v>3991</v>
      </c>
      <c r="GYM17" s="1078">
        <v>2.2000000000000002</v>
      </c>
      <c r="GYN17" s="1079" t="s">
        <v>3991</v>
      </c>
      <c r="GYO17" s="1078">
        <v>2.2000000000000002</v>
      </c>
      <c r="GYP17" s="1079" t="s">
        <v>3991</v>
      </c>
      <c r="GYQ17" s="1078">
        <v>2.2000000000000002</v>
      </c>
      <c r="GYR17" s="1079" t="s">
        <v>3991</v>
      </c>
      <c r="GYS17" s="1078">
        <v>2.2000000000000002</v>
      </c>
      <c r="GYT17" s="1079" t="s">
        <v>3991</v>
      </c>
      <c r="GYU17" s="1078">
        <v>2.2000000000000002</v>
      </c>
      <c r="GYV17" s="1079" t="s">
        <v>3991</v>
      </c>
      <c r="GYW17" s="1078">
        <v>2.2000000000000002</v>
      </c>
      <c r="GYX17" s="1079" t="s">
        <v>3991</v>
      </c>
      <c r="GYY17" s="1078">
        <v>2.2000000000000002</v>
      </c>
      <c r="GYZ17" s="1079" t="s">
        <v>3991</v>
      </c>
      <c r="GZA17" s="1078">
        <v>2.2000000000000002</v>
      </c>
      <c r="GZB17" s="1079" t="s">
        <v>3991</v>
      </c>
      <c r="GZC17" s="1078">
        <v>2.2000000000000002</v>
      </c>
      <c r="GZD17" s="1079" t="s">
        <v>3991</v>
      </c>
      <c r="GZE17" s="1078">
        <v>2.2000000000000002</v>
      </c>
      <c r="GZF17" s="1079" t="s">
        <v>3991</v>
      </c>
      <c r="GZG17" s="1078">
        <v>2.2000000000000002</v>
      </c>
      <c r="GZH17" s="1079" t="s">
        <v>3991</v>
      </c>
      <c r="GZI17" s="1078">
        <v>2.2000000000000002</v>
      </c>
      <c r="GZJ17" s="1079" t="s">
        <v>3991</v>
      </c>
      <c r="GZK17" s="1078">
        <v>2.2000000000000002</v>
      </c>
      <c r="GZL17" s="1079" t="s">
        <v>3991</v>
      </c>
      <c r="GZM17" s="1078">
        <v>2.2000000000000002</v>
      </c>
      <c r="GZN17" s="1079" t="s">
        <v>3991</v>
      </c>
      <c r="GZO17" s="1078">
        <v>2.2000000000000002</v>
      </c>
      <c r="GZP17" s="1079" t="s">
        <v>3991</v>
      </c>
      <c r="GZQ17" s="1078">
        <v>2.2000000000000002</v>
      </c>
      <c r="GZR17" s="1079" t="s">
        <v>3991</v>
      </c>
      <c r="GZS17" s="1078">
        <v>2.2000000000000002</v>
      </c>
      <c r="GZT17" s="1079" t="s">
        <v>3991</v>
      </c>
      <c r="GZU17" s="1078">
        <v>2.2000000000000002</v>
      </c>
      <c r="GZV17" s="1079" t="s">
        <v>3991</v>
      </c>
      <c r="GZW17" s="1078">
        <v>2.2000000000000002</v>
      </c>
      <c r="GZX17" s="1079" t="s">
        <v>3991</v>
      </c>
      <c r="GZY17" s="1078">
        <v>2.2000000000000002</v>
      </c>
      <c r="GZZ17" s="1079" t="s">
        <v>3991</v>
      </c>
      <c r="HAA17" s="1078">
        <v>2.2000000000000002</v>
      </c>
      <c r="HAB17" s="1079" t="s">
        <v>3991</v>
      </c>
      <c r="HAC17" s="1078">
        <v>2.2000000000000002</v>
      </c>
      <c r="HAD17" s="1079" t="s">
        <v>3991</v>
      </c>
      <c r="HAE17" s="1078">
        <v>2.2000000000000002</v>
      </c>
      <c r="HAF17" s="1079" t="s">
        <v>3991</v>
      </c>
      <c r="HAG17" s="1078">
        <v>2.2000000000000002</v>
      </c>
      <c r="HAH17" s="1079" t="s">
        <v>3991</v>
      </c>
      <c r="HAI17" s="1078">
        <v>2.2000000000000002</v>
      </c>
      <c r="HAJ17" s="1079" t="s">
        <v>3991</v>
      </c>
      <c r="HAK17" s="1078">
        <v>2.2000000000000002</v>
      </c>
      <c r="HAL17" s="1079" t="s">
        <v>3991</v>
      </c>
      <c r="HAM17" s="1078">
        <v>2.2000000000000002</v>
      </c>
      <c r="HAN17" s="1079" t="s">
        <v>3991</v>
      </c>
      <c r="HAO17" s="1078">
        <v>2.2000000000000002</v>
      </c>
      <c r="HAP17" s="1079" t="s">
        <v>3991</v>
      </c>
      <c r="HAQ17" s="1078">
        <v>2.2000000000000002</v>
      </c>
      <c r="HAR17" s="1079" t="s">
        <v>3991</v>
      </c>
      <c r="HAS17" s="1078">
        <v>2.2000000000000002</v>
      </c>
      <c r="HAT17" s="1079" t="s">
        <v>3991</v>
      </c>
      <c r="HAU17" s="1078">
        <v>2.2000000000000002</v>
      </c>
      <c r="HAV17" s="1079" t="s">
        <v>3991</v>
      </c>
      <c r="HAW17" s="1078">
        <v>2.2000000000000002</v>
      </c>
      <c r="HAX17" s="1079" t="s">
        <v>3991</v>
      </c>
      <c r="HAY17" s="1078">
        <v>2.2000000000000002</v>
      </c>
      <c r="HAZ17" s="1079" t="s">
        <v>3991</v>
      </c>
      <c r="HBA17" s="1078">
        <v>2.2000000000000002</v>
      </c>
      <c r="HBB17" s="1079" t="s">
        <v>3991</v>
      </c>
      <c r="HBC17" s="1078">
        <v>2.2000000000000002</v>
      </c>
      <c r="HBD17" s="1079" t="s">
        <v>3991</v>
      </c>
      <c r="HBE17" s="1078">
        <v>2.2000000000000002</v>
      </c>
      <c r="HBF17" s="1079" t="s">
        <v>3991</v>
      </c>
      <c r="HBG17" s="1078">
        <v>2.2000000000000002</v>
      </c>
      <c r="HBH17" s="1079" t="s">
        <v>3991</v>
      </c>
      <c r="HBI17" s="1078">
        <v>2.2000000000000002</v>
      </c>
      <c r="HBJ17" s="1079" t="s">
        <v>3991</v>
      </c>
      <c r="HBK17" s="1078">
        <v>2.2000000000000002</v>
      </c>
      <c r="HBL17" s="1079" t="s">
        <v>3991</v>
      </c>
      <c r="HBM17" s="1078">
        <v>2.2000000000000002</v>
      </c>
      <c r="HBN17" s="1079" t="s">
        <v>3991</v>
      </c>
      <c r="HBO17" s="1078">
        <v>2.2000000000000002</v>
      </c>
      <c r="HBP17" s="1079" t="s">
        <v>3991</v>
      </c>
      <c r="HBQ17" s="1078">
        <v>2.2000000000000002</v>
      </c>
      <c r="HBR17" s="1079" t="s">
        <v>3991</v>
      </c>
      <c r="HBS17" s="1078">
        <v>2.2000000000000002</v>
      </c>
      <c r="HBT17" s="1079" t="s">
        <v>3991</v>
      </c>
      <c r="HBU17" s="1078">
        <v>2.2000000000000002</v>
      </c>
      <c r="HBV17" s="1079" t="s">
        <v>3991</v>
      </c>
      <c r="HBW17" s="1078">
        <v>2.2000000000000002</v>
      </c>
      <c r="HBX17" s="1079" t="s">
        <v>3991</v>
      </c>
      <c r="HBY17" s="1078">
        <v>2.2000000000000002</v>
      </c>
      <c r="HBZ17" s="1079" t="s">
        <v>3991</v>
      </c>
      <c r="HCA17" s="1078">
        <v>2.2000000000000002</v>
      </c>
      <c r="HCB17" s="1079" t="s">
        <v>3991</v>
      </c>
      <c r="HCC17" s="1078">
        <v>2.2000000000000002</v>
      </c>
      <c r="HCD17" s="1079" t="s">
        <v>3991</v>
      </c>
      <c r="HCE17" s="1078">
        <v>2.2000000000000002</v>
      </c>
      <c r="HCF17" s="1079" t="s">
        <v>3991</v>
      </c>
      <c r="HCG17" s="1078">
        <v>2.2000000000000002</v>
      </c>
      <c r="HCH17" s="1079" t="s">
        <v>3991</v>
      </c>
      <c r="HCI17" s="1078">
        <v>2.2000000000000002</v>
      </c>
      <c r="HCJ17" s="1079" t="s">
        <v>3991</v>
      </c>
      <c r="HCK17" s="1078">
        <v>2.2000000000000002</v>
      </c>
      <c r="HCL17" s="1079" t="s">
        <v>3991</v>
      </c>
      <c r="HCM17" s="1078">
        <v>2.2000000000000002</v>
      </c>
      <c r="HCN17" s="1079" t="s">
        <v>3991</v>
      </c>
      <c r="HCO17" s="1078">
        <v>2.2000000000000002</v>
      </c>
      <c r="HCP17" s="1079" t="s">
        <v>3991</v>
      </c>
      <c r="HCQ17" s="1078">
        <v>2.2000000000000002</v>
      </c>
      <c r="HCR17" s="1079" t="s">
        <v>3991</v>
      </c>
      <c r="HCS17" s="1078">
        <v>2.2000000000000002</v>
      </c>
      <c r="HCT17" s="1079" t="s">
        <v>3991</v>
      </c>
      <c r="HCU17" s="1078">
        <v>2.2000000000000002</v>
      </c>
      <c r="HCV17" s="1079" t="s">
        <v>3991</v>
      </c>
      <c r="HCW17" s="1078">
        <v>2.2000000000000002</v>
      </c>
      <c r="HCX17" s="1079" t="s">
        <v>3991</v>
      </c>
      <c r="HCY17" s="1078">
        <v>2.2000000000000002</v>
      </c>
      <c r="HCZ17" s="1079" t="s">
        <v>3991</v>
      </c>
      <c r="HDA17" s="1078">
        <v>2.2000000000000002</v>
      </c>
      <c r="HDB17" s="1079" t="s">
        <v>3991</v>
      </c>
      <c r="HDC17" s="1078">
        <v>2.2000000000000002</v>
      </c>
      <c r="HDD17" s="1079" t="s">
        <v>3991</v>
      </c>
      <c r="HDE17" s="1078">
        <v>2.2000000000000002</v>
      </c>
      <c r="HDF17" s="1079" t="s">
        <v>3991</v>
      </c>
      <c r="HDG17" s="1078">
        <v>2.2000000000000002</v>
      </c>
      <c r="HDH17" s="1079" t="s">
        <v>3991</v>
      </c>
      <c r="HDI17" s="1078">
        <v>2.2000000000000002</v>
      </c>
      <c r="HDJ17" s="1079" t="s">
        <v>3991</v>
      </c>
      <c r="HDK17" s="1078">
        <v>2.2000000000000002</v>
      </c>
      <c r="HDL17" s="1079" t="s">
        <v>3991</v>
      </c>
      <c r="HDM17" s="1078">
        <v>2.2000000000000002</v>
      </c>
      <c r="HDN17" s="1079" t="s">
        <v>3991</v>
      </c>
      <c r="HDO17" s="1078">
        <v>2.2000000000000002</v>
      </c>
      <c r="HDP17" s="1079" t="s">
        <v>3991</v>
      </c>
      <c r="HDQ17" s="1078">
        <v>2.2000000000000002</v>
      </c>
      <c r="HDR17" s="1079" t="s">
        <v>3991</v>
      </c>
      <c r="HDS17" s="1078">
        <v>2.2000000000000002</v>
      </c>
      <c r="HDT17" s="1079" t="s">
        <v>3991</v>
      </c>
      <c r="HDU17" s="1078">
        <v>2.2000000000000002</v>
      </c>
      <c r="HDV17" s="1079" t="s">
        <v>3991</v>
      </c>
      <c r="HDW17" s="1078">
        <v>2.2000000000000002</v>
      </c>
      <c r="HDX17" s="1079" t="s">
        <v>3991</v>
      </c>
      <c r="HDY17" s="1078">
        <v>2.2000000000000002</v>
      </c>
      <c r="HDZ17" s="1079" t="s">
        <v>3991</v>
      </c>
      <c r="HEA17" s="1078">
        <v>2.2000000000000002</v>
      </c>
      <c r="HEB17" s="1079" t="s">
        <v>3991</v>
      </c>
      <c r="HEC17" s="1078">
        <v>2.2000000000000002</v>
      </c>
      <c r="HED17" s="1079" t="s">
        <v>3991</v>
      </c>
      <c r="HEE17" s="1078">
        <v>2.2000000000000002</v>
      </c>
      <c r="HEF17" s="1079" t="s">
        <v>3991</v>
      </c>
      <c r="HEG17" s="1078">
        <v>2.2000000000000002</v>
      </c>
      <c r="HEH17" s="1079" t="s">
        <v>3991</v>
      </c>
      <c r="HEI17" s="1078">
        <v>2.2000000000000002</v>
      </c>
      <c r="HEJ17" s="1079" t="s">
        <v>3991</v>
      </c>
      <c r="HEK17" s="1078">
        <v>2.2000000000000002</v>
      </c>
      <c r="HEL17" s="1079" t="s">
        <v>3991</v>
      </c>
      <c r="HEM17" s="1078">
        <v>2.2000000000000002</v>
      </c>
      <c r="HEN17" s="1079" t="s">
        <v>3991</v>
      </c>
      <c r="HEO17" s="1078">
        <v>2.2000000000000002</v>
      </c>
      <c r="HEP17" s="1079" t="s">
        <v>3991</v>
      </c>
      <c r="HEQ17" s="1078">
        <v>2.2000000000000002</v>
      </c>
      <c r="HER17" s="1079" t="s">
        <v>3991</v>
      </c>
      <c r="HES17" s="1078">
        <v>2.2000000000000002</v>
      </c>
      <c r="HET17" s="1079" t="s">
        <v>3991</v>
      </c>
      <c r="HEU17" s="1078">
        <v>2.2000000000000002</v>
      </c>
      <c r="HEV17" s="1079" t="s">
        <v>3991</v>
      </c>
      <c r="HEW17" s="1078">
        <v>2.2000000000000002</v>
      </c>
      <c r="HEX17" s="1079" t="s">
        <v>3991</v>
      </c>
      <c r="HEY17" s="1078">
        <v>2.2000000000000002</v>
      </c>
      <c r="HEZ17" s="1079" t="s">
        <v>3991</v>
      </c>
      <c r="HFA17" s="1078">
        <v>2.2000000000000002</v>
      </c>
      <c r="HFB17" s="1079" t="s">
        <v>3991</v>
      </c>
      <c r="HFC17" s="1078">
        <v>2.2000000000000002</v>
      </c>
      <c r="HFD17" s="1079" t="s">
        <v>3991</v>
      </c>
      <c r="HFE17" s="1078">
        <v>2.2000000000000002</v>
      </c>
      <c r="HFF17" s="1079" t="s">
        <v>3991</v>
      </c>
      <c r="HFG17" s="1078">
        <v>2.2000000000000002</v>
      </c>
      <c r="HFH17" s="1079" t="s">
        <v>3991</v>
      </c>
      <c r="HFI17" s="1078">
        <v>2.2000000000000002</v>
      </c>
      <c r="HFJ17" s="1079" t="s">
        <v>3991</v>
      </c>
      <c r="HFK17" s="1078">
        <v>2.2000000000000002</v>
      </c>
      <c r="HFL17" s="1079" t="s">
        <v>3991</v>
      </c>
      <c r="HFM17" s="1078">
        <v>2.2000000000000002</v>
      </c>
      <c r="HFN17" s="1079" t="s">
        <v>3991</v>
      </c>
      <c r="HFO17" s="1078">
        <v>2.2000000000000002</v>
      </c>
      <c r="HFP17" s="1079" t="s">
        <v>3991</v>
      </c>
      <c r="HFQ17" s="1078">
        <v>2.2000000000000002</v>
      </c>
      <c r="HFR17" s="1079" t="s">
        <v>3991</v>
      </c>
      <c r="HFS17" s="1078">
        <v>2.2000000000000002</v>
      </c>
      <c r="HFT17" s="1079" t="s">
        <v>3991</v>
      </c>
      <c r="HFU17" s="1078">
        <v>2.2000000000000002</v>
      </c>
      <c r="HFV17" s="1079" t="s">
        <v>3991</v>
      </c>
      <c r="HFW17" s="1078">
        <v>2.2000000000000002</v>
      </c>
      <c r="HFX17" s="1079" t="s">
        <v>3991</v>
      </c>
      <c r="HFY17" s="1078">
        <v>2.2000000000000002</v>
      </c>
      <c r="HFZ17" s="1079" t="s">
        <v>3991</v>
      </c>
      <c r="HGA17" s="1078">
        <v>2.2000000000000002</v>
      </c>
      <c r="HGB17" s="1079" t="s">
        <v>3991</v>
      </c>
      <c r="HGC17" s="1078">
        <v>2.2000000000000002</v>
      </c>
      <c r="HGD17" s="1079" t="s">
        <v>3991</v>
      </c>
      <c r="HGE17" s="1078">
        <v>2.2000000000000002</v>
      </c>
      <c r="HGF17" s="1079" t="s">
        <v>3991</v>
      </c>
      <c r="HGG17" s="1078">
        <v>2.2000000000000002</v>
      </c>
      <c r="HGH17" s="1079" t="s">
        <v>3991</v>
      </c>
      <c r="HGI17" s="1078">
        <v>2.2000000000000002</v>
      </c>
      <c r="HGJ17" s="1079" t="s">
        <v>3991</v>
      </c>
      <c r="HGK17" s="1078">
        <v>2.2000000000000002</v>
      </c>
      <c r="HGL17" s="1079" t="s">
        <v>3991</v>
      </c>
      <c r="HGM17" s="1078">
        <v>2.2000000000000002</v>
      </c>
      <c r="HGN17" s="1079" t="s">
        <v>3991</v>
      </c>
      <c r="HGO17" s="1078">
        <v>2.2000000000000002</v>
      </c>
      <c r="HGP17" s="1079" t="s">
        <v>3991</v>
      </c>
      <c r="HGQ17" s="1078">
        <v>2.2000000000000002</v>
      </c>
      <c r="HGR17" s="1079" t="s">
        <v>3991</v>
      </c>
      <c r="HGS17" s="1078">
        <v>2.2000000000000002</v>
      </c>
      <c r="HGT17" s="1079" t="s">
        <v>3991</v>
      </c>
      <c r="HGU17" s="1078">
        <v>2.2000000000000002</v>
      </c>
      <c r="HGV17" s="1079" t="s">
        <v>3991</v>
      </c>
      <c r="HGW17" s="1078">
        <v>2.2000000000000002</v>
      </c>
      <c r="HGX17" s="1079" t="s">
        <v>3991</v>
      </c>
      <c r="HGY17" s="1078">
        <v>2.2000000000000002</v>
      </c>
      <c r="HGZ17" s="1079" t="s">
        <v>3991</v>
      </c>
      <c r="HHA17" s="1078">
        <v>2.2000000000000002</v>
      </c>
      <c r="HHB17" s="1079" t="s">
        <v>3991</v>
      </c>
      <c r="HHC17" s="1078">
        <v>2.2000000000000002</v>
      </c>
      <c r="HHD17" s="1079" t="s">
        <v>3991</v>
      </c>
      <c r="HHE17" s="1078">
        <v>2.2000000000000002</v>
      </c>
      <c r="HHF17" s="1079" t="s">
        <v>3991</v>
      </c>
      <c r="HHG17" s="1078">
        <v>2.2000000000000002</v>
      </c>
      <c r="HHH17" s="1079" t="s">
        <v>3991</v>
      </c>
      <c r="HHI17" s="1078">
        <v>2.2000000000000002</v>
      </c>
      <c r="HHJ17" s="1079" t="s">
        <v>3991</v>
      </c>
      <c r="HHK17" s="1078">
        <v>2.2000000000000002</v>
      </c>
      <c r="HHL17" s="1079" t="s">
        <v>3991</v>
      </c>
      <c r="HHM17" s="1078">
        <v>2.2000000000000002</v>
      </c>
      <c r="HHN17" s="1079" t="s">
        <v>3991</v>
      </c>
      <c r="HHO17" s="1078">
        <v>2.2000000000000002</v>
      </c>
      <c r="HHP17" s="1079" t="s">
        <v>3991</v>
      </c>
      <c r="HHQ17" s="1078">
        <v>2.2000000000000002</v>
      </c>
      <c r="HHR17" s="1079" t="s">
        <v>3991</v>
      </c>
      <c r="HHS17" s="1078">
        <v>2.2000000000000002</v>
      </c>
      <c r="HHT17" s="1079" t="s">
        <v>3991</v>
      </c>
      <c r="HHU17" s="1078">
        <v>2.2000000000000002</v>
      </c>
      <c r="HHV17" s="1079" t="s">
        <v>3991</v>
      </c>
      <c r="HHW17" s="1078">
        <v>2.2000000000000002</v>
      </c>
      <c r="HHX17" s="1079" t="s">
        <v>3991</v>
      </c>
      <c r="HHY17" s="1078">
        <v>2.2000000000000002</v>
      </c>
      <c r="HHZ17" s="1079" t="s">
        <v>3991</v>
      </c>
      <c r="HIA17" s="1078">
        <v>2.2000000000000002</v>
      </c>
      <c r="HIB17" s="1079" t="s">
        <v>3991</v>
      </c>
      <c r="HIC17" s="1078">
        <v>2.2000000000000002</v>
      </c>
      <c r="HID17" s="1079" t="s">
        <v>3991</v>
      </c>
      <c r="HIE17" s="1078">
        <v>2.2000000000000002</v>
      </c>
      <c r="HIF17" s="1079" t="s">
        <v>3991</v>
      </c>
      <c r="HIG17" s="1078">
        <v>2.2000000000000002</v>
      </c>
      <c r="HIH17" s="1079" t="s">
        <v>3991</v>
      </c>
      <c r="HII17" s="1078">
        <v>2.2000000000000002</v>
      </c>
      <c r="HIJ17" s="1079" t="s">
        <v>3991</v>
      </c>
      <c r="HIK17" s="1078">
        <v>2.2000000000000002</v>
      </c>
      <c r="HIL17" s="1079" t="s">
        <v>3991</v>
      </c>
      <c r="HIM17" s="1078">
        <v>2.2000000000000002</v>
      </c>
      <c r="HIN17" s="1079" t="s">
        <v>3991</v>
      </c>
      <c r="HIO17" s="1078">
        <v>2.2000000000000002</v>
      </c>
      <c r="HIP17" s="1079" t="s">
        <v>3991</v>
      </c>
      <c r="HIQ17" s="1078">
        <v>2.2000000000000002</v>
      </c>
      <c r="HIR17" s="1079" t="s">
        <v>3991</v>
      </c>
      <c r="HIS17" s="1078">
        <v>2.2000000000000002</v>
      </c>
      <c r="HIT17" s="1079" t="s">
        <v>3991</v>
      </c>
      <c r="HIU17" s="1078">
        <v>2.2000000000000002</v>
      </c>
      <c r="HIV17" s="1079" t="s">
        <v>3991</v>
      </c>
      <c r="HIW17" s="1078">
        <v>2.2000000000000002</v>
      </c>
      <c r="HIX17" s="1079" t="s">
        <v>3991</v>
      </c>
      <c r="HIY17" s="1078">
        <v>2.2000000000000002</v>
      </c>
      <c r="HIZ17" s="1079" t="s">
        <v>3991</v>
      </c>
      <c r="HJA17" s="1078">
        <v>2.2000000000000002</v>
      </c>
      <c r="HJB17" s="1079" t="s">
        <v>3991</v>
      </c>
      <c r="HJC17" s="1078">
        <v>2.2000000000000002</v>
      </c>
      <c r="HJD17" s="1079" t="s">
        <v>3991</v>
      </c>
      <c r="HJE17" s="1078">
        <v>2.2000000000000002</v>
      </c>
      <c r="HJF17" s="1079" t="s">
        <v>3991</v>
      </c>
      <c r="HJG17" s="1078">
        <v>2.2000000000000002</v>
      </c>
      <c r="HJH17" s="1079" t="s">
        <v>3991</v>
      </c>
      <c r="HJI17" s="1078">
        <v>2.2000000000000002</v>
      </c>
      <c r="HJJ17" s="1079" t="s">
        <v>3991</v>
      </c>
      <c r="HJK17" s="1078">
        <v>2.2000000000000002</v>
      </c>
      <c r="HJL17" s="1079" t="s">
        <v>3991</v>
      </c>
      <c r="HJM17" s="1078">
        <v>2.2000000000000002</v>
      </c>
      <c r="HJN17" s="1079" t="s">
        <v>3991</v>
      </c>
      <c r="HJO17" s="1078">
        <v>2.2000000000000002</v>
      </c>
      <c r="HJP17" s="1079" t="s">
        <v>3991</v>
      </c>
      <c r="HJQ17" s="1078">
        <v>2.2000000000000002</v>
      </c>
      <c r="HJR17" s="1079" t="s">
        <v>3991</v>
      </c>
      <c r="HJS17" s="1078">
        <v>2.2000000000000002</v>
      </c>
      <c r="HJT17" s="1079" t="s">
        <v>3991</v>
      </c>
      <c r="HJU17" s="1078">
        <v>2.2000000000000002</v>
      </c>
      <c r="HJV17" s="1079" t="s">
        <v>3991</v>
      </c>
      <c r="HJW17" s="1078">
        <v>2.2000000000000002</v>
      </c>
      <c r="HJX17" s="1079" t="s">
        <v>3991</v>
      </c>
      <c r="HJY17" s="1078">
        <v>2.2000000000000002</v>
      </c>
      <c r="HJZ17" s="1079" t="s">
        <v>3991</v>
      </c>
      <c r="HKA17" s="1078">
        <v>2.2000000000000002</v>
      </c>
      <c r="HKB17" s="1079" t="s">
        <v>3991</v>
      </c>
      <c r="HKC17" s="1078">
        <v>2.2000000000000002</v>
      </c>
      <c r="HKD17" s="1079" t="s">
        <v>3991</v>
      </c>
      <c r="HKE17" s="1078">
        <v>2.2000000000000002</v>
      </c>
      <c r="HKF17" s="1079" t="s">
        <v>3991</v>
      </c>
      <c r="HKG17" s="1078">
        <v>2.2000000000000002</v>
      </c>
      <c r="HKH17" s="1079" t="s">
        <v>3991</v>
      </c>
      <c r="HKI17" s="1078">
        <v>2.2000000000000002</v>
      </c>
      <c r="HKJ17" s="1079" t="s">
        <v>3991</v>
      </c>
      <c r="HKK17" s="1078">
        <v>2.2000000000000002</v>
      </c>
      <c r="HKL17" s="1079" t="s">
        <v>3991</v>
      </c>
      <c r="HKM17" s="1078">
        <v>2.2000000000000002</v>
      </c>
      <c r="HKN17" s="1079" t="s">
        <v>3991</v>
      </c>
      <c r="HKO17" s="1078">
        <v>2.2000000000000002</v>
      </c>
      <c r="HKP17" s="1079" t="s">
        <v>3991</v>
      </c>
      <c r="HKQ17" s="1078">
        <v>2.2000000000000002</v>
      </c>
      <c r="HKR17" s="1079" t="s">
        <v>3991</v>
      </c>
      <c r="HKS17" s="1078">
        <v>2.2000000000000002</v>
      </c>
      <c r="HKT17" s="1079" t="s">
        <v>3991</v>
      </c>
      <c r="HKU17" s="1078">
        <v>2.2000000000000002</v>
      </c>
      <c r="HKV17" s="1079" t="s">
        <v>3991</v>
      </c>
      <c r="HKW17" s="1078">
        <v>2.2000000000000002</v>
      </c>
      <c r="HKX17" s="1079" t="s">
        <v>3991</v>
      </c>
      <c r="HKY17" s="1078">
        <v>2.2000000000000002</v>
      </c>
      <c r="HKZ17" s="1079" t="s">
        <v>3991</v>
      </c>
      <c r="HLA17" s="1078">
        <v>2.2000000000000002</v>
      </c>
      <c r="HLB17" s="1079" t="s">
        <v>3991</v>
      </c>
      <c r="HLC17" s="1078">
        <v>2.2000000000000002</v>
      </c>
      <c r="HLD17" s="1079" t="s">
        <v>3991</v>
      </c>
      <c r="HLE17" s="1078">
        <v>2.2000000000000002</v>
      </c>
      <c r="HLF17" s="1079" t="s">
        <v>3991</v>
      </c>
      <c r="HLG17" s="1078">
        <v>2.2000000000000002</v>
      </c>
      <c r="HLH17" s="1079" t="s">
        <v>3991</v>
      </c>
      <c r="HLI17" s="1078">
        <v>2.2000000000000002</v>
      </c>
      <c r="HLJ17" s="1079" t="s">
        <v>3991</v>
      </c>
      <c r="HLK17" s="1078">
        <v>2.2000000000000002</v>
      </c>
      <c r="HLL17" s="1079" t="s">
        <v>3991</v>
      </c>
      <c r="HLM17" s="1078">
        <v>2.2000000000000002</v>
      </c>
      <c r="HLN17" s="1079" t="s">
        <v>3991</v>
      </c>
      <c r="HLO17" s="1078">
        <v>2.2000000000000002</v>
      </c>
      <c r="HLP17" s="1079" t="s">
        <v>3991</v>
      </c>
      <c r="HLQ17" s="1078">
        <v>2.2000000000000002</v>
      </c>
      <c r="HLR17" s="1079" t="s">
        <v>3991</v>
      </c>
      <c r="HLS17" s="1078">
        <v>2.2000000000000002</v>
      </c>
      <c r="HLT17" s="1079" t="s">
        <v>3991</v>
      </c>
      <c r="HLU17" s="1078">
        <v>2.2000000000000002</v>
      </c>
      <c r="HLV17" s="1079" t="s">
        <v>3991</v>
      </c>
      <c r="HLW17" s="1078">
        <v>2.2000000000000002</v>
      </c>
      <c r="HLX17" s="1079" t="s">
        <v>3991</v>
      </c>
      <c r="HLY17" s="1078">
        <v>2.2000000000000002</v>
      </c>
      <c r="HLZ17" s="1079" t="s">
        <v>3991</v>
      </c>
      <c r="HMA17" s="1078">
        <v>2.2000000000000002</v>
      </c>
      <c r="HMB17" s="1079" t="s">
        <v>3991</v>
      </c>
      <c r="HMC17" s="1078">
        <v>2.2000000000000002</v>
      </c>
      <c r="HMD17" s="1079" t="s">
        <v>3991</v>
      </c>
      <c r="HME17" s="1078">
        <v>2.2000000000000002</v>
      </c>
      <c r="HMF17" s="1079" t="s">
        <v>3991</v>
      </c>
      <c r="HMG17" s="1078">
        <v>2.2000000000000002</v>
      </c>
      <c r="HMH17" s="1079" t="s">
        <v>3991</v>
      </c>
      <c r="HMI17" s="1078">
        <v>2.2000000000000002</v>
      </c>
      <c r="HMJ17" s="1079" t="s">
        <v>3991</v>
      </c>
      <c r="HMK17" s="1078">
        <v>2.2000000000000002</v>
      </c>
      <c r="HML17" s="1079" t="s">
        <v>3991</v>
      </c>
      <c r="HMM17" s="1078">
        <v>2.2000000000000002</v>
      </c>
      <c r="HMN17" s="1079" t="s">
        <v>3991</v>
      </c>
      <c r="HMO17" s="1078">
        <v>2.2000000000000002</v>
      </c>
      <c r="HMP17" s="1079" t="s">
        <v>3991</v>
      </c>
      <c r="HMQ17" s="1078">
        <v>2.2000000000000002</v>
      </c>
      <c r="HMR17" s="1079" t="s">
        <v>3991</v>
      </c>
      <c r="HMS17" s="1078">
        <v>2.2000000000000002</v>
      </c>
      <c r="HMT17" s="1079" t="s">
        <v>3991</v>
      </c>
      <c r="HMU17" s="1078">
        <v>2.2000000000000002</v>
      </c>
      <c r="HMV17" s="1079" t="s">
        <v>3991</v>
      </c>
      <c r="HMW17" s="1078">
        <v>2.2000000000000002</v>
      </c>
      <c r="HMX17" s="1079" t="s">
        <v>3991</v>
      </c>
      <c r="HMY17" s="1078">
        <v>2.2000000000000002</v>
      </c>
      <c r="HMZ17" s="1079" t="s">
        <v>3991</v>
      </c>
      <c r="HNA17" s="1078">
        <v>2.2000000000000002</v>
      </c>
      <c r="HNB17" s="1079" t="s">
        <v>3991</v>
      </c>
      <c r="HNC17" s="1078">
        <v>2.2000000000000002</v>
      </c>
      <c r="HND17" s="1079" t="s">
        <v>3991</v>
      </c>
      <c r="HNE17" s="1078">
        <v>2.2000000000000002</v>
      </c>
      <c r="HNF17" s="1079" t="s">
        <v>3991</v>
      </c>
      <c r="HNG17" s="1078">
        <v>2.2000000000000002</v>
      </c>
      <c r="HNH17" s="1079" t="s">
        <v>3991</v>
      </c>
      <c r="HNI17" s="1078">
        <v>2.2000000000000002</v>
      </c>
      <c r="HNJ17" s="1079" t="s">
        <v>3991</v>
      </c>
      <c r="HNK17" s="1078">
        <v>2.2000000000000002</v>
      </c>
      <c r="HNL17" s="1079" t="s">
        <v>3991</v>
      </c>
      <c r="HNM17" s="1078">
        <v>2.2000000000000002</v>
      </c>
      <c r="HNN17" s="1079" t="s">
        <v>3991</v>
      </c>
      <c r="HNO17" s="1078">
        <v>2.2000000000000002</v>
      </c>
      <c r="HNP17" s="1079" t="s">
        <v>3991</v>
      </c>
      <c r="HNQ17" s="1078">
        <v>2.2000000000000002</v>
      </c>
      <c r="HNR17" s="1079" t="s">
        <v>3991</v>
      </c>
      <c r="HNS17" s="1078">
        <v>2.2000000000000002</v>
      </c>
      <c r="HNT17" s="1079" t="s">
        <v>3991</v>
      </c>
      <c r="HNU17" s="1078">
        <v>2.2000000000000002</v>
      </c>
      <c r="HNV17" s="1079" t="s">
        <v>3991</v>
      </c>
      <c r="HNW17" s="1078">
        <v>2.2000000000000002</v>
      </c>
      <c r="HNX17" s="1079" t="s">
        <v>3991</v>
      </c>
      <c r="HNY17" s="1078">
        <v>2.2000000000000002</v>
      </c>
      <c r="HNZ17" s="1079" t="s">
        <v>3991</v>
      </c>
      <c r="HOA17" s="1078">
        <v>2.2000000000000002</v>
      </c>
      <c r="HOB17" s="1079" t="s">
        <v>3991</v>
      </c>
      <c r="HOC17" s="1078">
        <v>2.2000000000000002</v>
      </c>
      <c r="HOD17" s="1079" t="s">
        <v>3991</v>
      </c>
      <c r="HOE17" s="1078">
        <v>2.2000000000000002</v>
      </c>
      <c r="HOF17" s="1079" t="s">
        <v>3991</v>
      </c>
      <c r="HOG17" s="1078">
        <v>2.2000000000000002</v>
      </c>
      <c r="HOH17" s="1079" t="s">
        <v>3991</v>
      </c>
      <c r="HOI17" s="1078">
        <v>2.2000000000000002</v>
      </c>
      <c r="HOJ17" s="1079" t="s">
        <v>3991</v>
      </c>
      <c r="HOK17" s="1078">
        <v>2.2000000000000002</v>
      </c>
      <c r="HOL17" s="1079" t="s">
        <v>3991</v>
      </c>
      <c r="HOM17" s="1078">
        <v>2.2000000000000002</v>
      </c>
      <c r="HON17" s="1079" t="s">
        <v>3991</v>
      </c>
      <c r="HOO17" s="1078">
        <v>2.2000000000000002</v>
      </c>
      <c r="HOP17" s="1079" t="s">
        <v>3991</v>
      </c>
      <c r="HOQ17" s="1078">
        <v>2.2000000000000002</v>
      </c>
      <c r="HOR17" s="1079" t="s">
        <v>3991</v>
      </c>
      <c r="HOS17" s="1078">
        <v>2.2000000000000002</v>
      </c>
      <c r="HOT17" s="1079" t="s">
        <v>3991</v>
      </c>
      <c r="HOU17" s="1078">
        <v>2.2000000000000002</v>
      </c>
      <c r="HOV17" s="1079" t="s">
        <v>3991</v>
      </c>
      <c r="HOW17" s="1078">
        <v>2.2000000000000002</v>
      </c>
      <c r="HOX17" s="1079" t="s">
        <v>3991</v>
      </c>
      <c r="HOY17" s="1078">
        <v>2.2000000000000002</v>
      </c>
      <c r="HOZ17" s="1079" t="s">
        <v>3991</v>
      </c>
      <c r="HPA17" s="1078">
        <v>2.2000000000000002</v>
      </c>
      <c r="HPB17" s="1079" t="s">
        <v>3991</v>
      </c>
      <c r="HPC17" s="1078">
        <v>2.2000000000000002</v>
      </c>
      <c r="HPD17" s="1079" t="s">
        <v>3991</v>
      </c>
      <c r="HPE17" s="1078">
        <v>2.2000000000000002</v>
      </c>
      <c r="HPF17" s="1079" t="s">
        <v>3991</v>
      </c>
      <c r="HPG17" s="1078">
        <v>2.2000000000000002</v>
      </c>
      <c r="HPH17" s="1079" t="s">
        <v>3991</v>
      </c>
      <c r="HPI17" s="1078">
        <v>2.2000000000000002</v>
      </c>
      <c r="HPJ17" s="1079" t="s">
        <v>3991</v>
      </c>
      <c r="HPK17" s="1078">
        <v>2.2000000000000002</v>
      </c>
      <c r="HPL17" s="1079" t="s">
        <v>3991</v>
      </c>
      <c r="HPM17" s="1078">
        <v>2.2000000000000002</v>
      </c>
      <c r="HPN17" s="1079" t="s">
        <v>3991</v>
      </c>
      <c r="HPO17" s="1078">
        <v>2.2000000000000002</v>
      </c>
      <c r="HPP17" s="1079" t="s">
        <v>3991</v>
      </c>
      <c r="HPQ17" s="1078">
        <v>2.2000000000000002</v>
      </c>
      <c r="HPR17" s="1079" t="s">
        <v>3991</v>
      </c>
      <c r="HPS17" s="1078">
        <v>2.2000000000000002</v>
      </c>
      <c r="HPT17" s="1079" t="s">
        <v>3991</v>
      </c>
      <c r="HPU17" s="1078">
        <v>2.2000000000000002</v>
      </c>
      <c r="HPV17" s="1079" t="s">
        <v>3991</v>
      </c>
      <c r="HPW17" s="1078">
        <v>2.2000000000000002</v>
      </c>
      <c r="HPX17" s="1079" t="s">
        <v>3991</v>
      </c>
      <c r="HPY17" s="1078">
        <v>2.2000000000000002</v>
      </c>
      <c r="HPZ17" s="1079" t="s">
        <v>3991</v>
      </c>
      <c r="HQA17" s="1078">
        <v>2.2000000000000002</v>
      </c>
      <c r="HQB17" s="1079" t="s">
        <v>3991</v>
      </c>
      <c r="HQC17" s="1078">
        <v>2.2000000000000002</v>
      </c>
      <c r="HQD17" s="1079" t="s">
        <v>3991</v>
      </c>
      <c r="HQE17" s="1078">
        <v>2.2000000000000002</v>
      </c>
      <c r="HQF17" s="1079" t="s">
        <v>3991</v>
      </c>
      <c r="HQG17" s="1078">
        <v>2.2000000000000002</v>
      </c>
      <c r="HQH17" s="1079" t="s">
        <v>3991</v>
      </c>
      <c r="HQI17" s="1078">
        <v>2.2000000000000002</v>
      </c>
      <c r="HQJ17" s="1079" t="s">
        <v>3991</v>
      </c>
      <c r="HQK17" s="1078">
        <v>2.2000000000000002</v>
      </c>
      <c r="HQL17" s="1079" t="s">
        <v>3991</v>
      </c>
      <c r="HQM17" s="1078">
        <v>2.2000000000000002</v>
      </c>
      <c r="HQN17" s="1079" t="s">
        <v>3991</v>
      </c>
      <c r="HQO17" s="1078">
        <v>2.2000000000000002</v>
      </c>
      <c r="HQP17" s="1079" t="s">
        <v>3991</v>
      </c>
      <c r="HQQ17" s="1078">
        <v>2.2000000000000002</v>
      </c>
      <c r="HQR17" s="1079" t="s">
        <v>3991</v>
      </c>
      <c r="HQS17" s="1078">
        <v>2.2000000000000002</v>
      </c>
      <c r="HQT17" s="1079" t="s">
        <v>3991</v>
      </c>
      <c r="HQU17" s="1078">
        <v>2.2000000000000002</v>
      </c>
      <c r="HQV17" s="1079" t="s">
        <v>3991</v>
      </c>
      <c r="HQW17" s="1078">
        <v>2.2000000000000002</v>
      </c>
      <c r="HQX17" s="1079" t="s">
        <v>3991</v>
      </c>
      <c r="HQY17" s="1078">
        <v>2.2000000000000002</v>
      </c>
      <c r="HQZ17" s="1079" t="s">
        <v>3991</v>
      </c>
      <c r="HRA17" s="1078">
        <v>2.2000000000000002</v>
      </c>
      <c r="HRB17" s="1079" t="s">
        <v>3991</v>
      </c>
      <c r="HRC17" s="1078">
        <v>2.2000000000000002</v>
      </c>
      <c r="HRD17" s="1079" t="s">
        <v>3991</v>
      </c>
      <c r="HRE17" s="1078">
        <v>2.2000000000000002</v>
      </c>
      <c r="HRF17" s="1079" t="s">
        <v>3991</v>
      </c>
      <c r="HRG17" s="1078">
        <v>2.2000000000000002</v>
      </c>
      <c r="HRH17" s="1079" t="s">
        <v>3991</v>
      </c>
      <c r="HRI17" s="1078">
        <v>2.2000000000000002</v>
      </c>
      <c r="HRJ17" s="1079" t="s">
        <v>3991</v>
      </c>
      <c r="HRK17" s="1078">
        <v>2.2000000000000002</v>
      </c>
      <c r="HRL17" s="1079" t="s">
        <v>3991</v>
      </c>
      <c r="HRM17" s="1078">
        <v>2.2000000000000002</v>
      </c>
      <c r="HRN17" s="1079" t="s">
        <v>3991</v>
      </c>
      <c r="HRO17" s="1078">
        <v>2.2000000000000002</v>
      </c>
      <c r="HRP17" s="1079" t="s">
        <v>3991</v>
      </c>
      <c r="HRQ17" s="1078">
        <v>2.2000000000000002</v>
      </c>
      <c r="HRR17" s="1079" t="s">
        <v>3991</v>
      </c>
      <c r="HRS17" s="1078">
        <v>2.2000000000000002</v>
      </c>
      <c r="HRT17" s="1079" t="s">
        <v>3991</v>
      </c>
      <c r="HRU17" s="1078">
        <v>2.2000000000000002</v>
      </c>
      <c r="HRV17" s="1079" t="s">
        <v>3991</v>
      </c>
      <c r="HRW17" s="1078">
        <v>2.2000000000000002</v>
      </c>
      <c r="HRX17" s="1079" t="s">
        <v>3991</v>
      </c>
      <c r="HRY17" s="1078">
        <v>2.2000000000000002</v>
      </c>
      <c r="HRZ17" s="1079" t="s">
        <v>3991</v>
      </c>
      <c r="HSA17" s="1078">
        <v>2.2000000000000002</v>
      </c>
      <c r="HSB17" s="1079" t="s">
        <v>3991</v>
      </c>
      <c r="HSC17" s="1078">
        <v>2.2000000000000002</v>
      </c>
      <c r="HSD17" s="1079" t="s">
        <v>3991</v>
      </c>
      <c r="HSE17" s="1078">
        <v>2.2000000000000002</v>
      </c>
      <c r="HSF17" s="1079" t="s">
        <v>3991</v>
      </c>
      <c r="HSG17" s="1078">
        <v>2.2000000000000002</v>
      </c>
      <c r="HSH17" s="1079" t="s">
        <v>3991</v>
      </c>
      <c r="HSI17" s="1078">
        <v>2.2000000000000002</v>
      </c>
      <c r="HSJ17" s="1079" t="s">
        <v>3991</v>
      </c>
      <c r="HSK17" s="1078">
        <v>2.2000000000000002</v>
      </c>
      <c r="HSL17" s="1079" t="s">
        <v>3991</v>
      </c>
      <c r="HSM17" s="1078">
        <v>2.2000000000000002</v>
      </c>
      <c r="HSN17" s="1079" t="s">
        <v>3991</v>
      </c>
      <c r="HSO17" s="1078">
        <v>2.2000000000000002</v>
      </c>
      <c r="HSP17" s="1079" t="s">
        <v>3991</v>
      </c>
      <c r="HSQ17" s="1078">
        <v>2.2000000000000002</v>
      </c>
      <c r="HSR17" s="1079" t="s">
        <v>3991</v>
      </c>
      <c r="HSS17" s="1078">
        <v>2.2000000000000002</v>
      </c>
      <c r="HST17" s="1079" t="s">
        <v>3991</v>
      </c>
      <c r="HSU17" s="1078">
        <v>2.2000000000000002</v>
      </c>
      <c r="HSV17" s="1079" t="s">
        <v>3991</v>
      </c>
      <c r="HSW17" s="1078">
        <v>2.2000000000000002</v>
      </c>
      <c r="HSX17" s="1079" t="s">
        <v>3991</v>
      </c>
      <c r="HSY17" s="1078">
        <v>2.2000000000000002</v>
      </c>
      <c r="HSZ17" s="1079" t="s">
        <v>3991</v>
      </c>
      <c r="HTA17" s="1078">
        <v>2.2000000000000002</v>
      </c>
      <c r="HTB17" s="1079" t="s">
        <v>3991</v>
      </c>
      <c r="HTC17" s="1078">
        <v>2.2000000000000002</v>
      </c>
      <c r="HTD17" s="1079" t="s">
        <v>3991</v>
      </c>
      <c r="HTE17" s="1078">
        <v>2.2000000000000002</v>
      </c>
      <c r="HTF17" s="1079" t="s">
        <v>3991</v>
      </c>
      <c r="HTG17" s="1078">
        <v>2.2000000000000002</v>
      </c>
      <c r="HTH17" s="1079" t="s">
        <v>3991</v>
      </c>
      <c r="HTI17" s="1078">
        <v>2.2000000000000002</v>
      </c>
      <c r="HTJ17" s="1079" t="s">
        <v>3991</v>
      </c>
      <c r="HTK17" s="1078">
        <v>2.2000000000000002</v>
      </c>
      <c r="HTL17" s="1079" t="s">
        <v>3991</v>
      </c>
      <c r="HTM17" s="1078">
        <v>2.2000000000000002</v>
      </c>
      <c r="HTN17" s="1079" t="s">
        <v>3991</v>
      </c>
      <c r="HTO17" s="1078">
        <v>2.2000000000000002</v>
      </c>
      <c r="HTP17" s="1079" t="s">
        <v>3991</v>
      </c>
      <c r="HTQ17" s="1078">
        <v>2.2000000000000002</v>
      </c>
      <c r="HTR17" s="1079" t="s">
        <v>3991</v>
      </c>
      <c r="HTS17" s="1078">
        <v>2.2000000000000002</v>
      </c>
      <c r="HTT17" s="1079" t="s">
        <v>3991</v>
      </c>
      <c r="HTU17" s="1078">
        <v>2.2000000000000002</v>
      </c>
      <c r="HTV17" s="1079" t="s">
        <v>3991</v>
      </c>
      <c r="HTW17" s="1078">
        <v>2.2000000000000002</v>
      </c>
      <c r="HTX17" s="1079" t="s">
        <v>3991</v>
      </c>
      <c r="HTY17" s="1078">
        <v>2.2000000000000002</v>
      </c>
      <c r="HTZ17" s="1079" t="s">
        <v>3991</v>
      </c>
      <c r="HUA17" s="1078">
        <v>2.2000000000000002</v>
      </c>
      <c r="HUB17" s="1079" t="s">
        <v>3991</v>
      </c>
      <c r="HUC17" s="1078">
        <v>2.2000000000000002</v>
      </c>
      <c r="HUD17" s="1079" t="s">
        <v>3991</v>
      </c>
      <c r="HUE17" s="1078">
        <v>2.2000000000000002</v>
      </c>
      <c r="HUF17" s="1079" t="s">
        <v>3991</v>
      </c>
      <c r="HUG17" s="1078">
        <v>2.2000000000000002</v>
      </c>
      <c r="HUH17" s="1079" t="s">
        <v>3991</v>
      </c>
      <c r="HUI17" s="1078">
        <v>2.2000000000000002</v>
      </c>
      <c r="HUJ17" s="1079" t="s">
        <v>3991</v>
      </c>
      <c r="HUK17" s="1078">
        <v>2.2000000000000002</v>
      </c>
      <c r="HUL17" s="1079" t="s">
        <v>3991</v>
      </c>
      <c r="HUM17" s="1078">
        <v>2.2000000000000002</v>
      </c>
      <c r="HUN17" s="1079" t="s">
        <v>3991</v>
      </c>
      <c r="HUO17" s="1078">
        <v>2.2000000000000002</v>
      </c>
      <c r="HUP17" s="1079" t="s">
        <v>3991</v>
      </c>
      <c r="HUQ17" s="1078">
        <v>2.2000000000000002</v>
      </c>
      <c r="HUR17" s="1079" t="s">
        <v>3991</v>
      </c>
      <c r="HUS17" s="1078">
        <v>2.2000000000000002</v>
      </c>
      <c r="HUT17" s="1079" t="s">
        <v>3991</v>
      </c>
      <c r="HUU17" s="1078">
        <v>2.2000000000000002</v>
      </c>
      <c r="HUV17" s="1079" t="s">
        <v>3991</v>
      </c>
      <c r="HUW17" s="1078">
        <v>2.2000000000000002</v>
      </c>
      <c r="HUX17" s="1079" t="s">
        <v>3991</v>
      </c>
      <c r="HUY17" s="1078">
        <v>2.2000000000000002</v>
      </c>
      <c r="HUZ17" s="1079" t="s">
        <v>3991</v>
      </c>
      <c r="HVA17" s="1078">
        <v>2.2000000000000002</v>
      </c>
      <c r="HVB17" s="1079" t="s">
        <v>3991</v>
      </c>
      <c r="HVC17" s="1078">
        <v>2.2000000000000002</v>
      </c>
      <c r="HVD17" s="1079" t="s">
        <v>3991</v>
      </c>
      <c r="HVE17" s="1078">
        <v>2.2000000000000002</v>
      </c>
      <c r="HVF17" s="1079" t="s">
        <v>3991</v>
      </c>
      <c r="HVG17" s="1078">
        <v>2.2000000000000002</v>
      </c>
      <c r="HVH17" s="1079" t="s">
        <v>3991</v>
      </c>
      <c r="HVI17" s="1078">
        <v>2.2000000000000002</v>
      </c>
      <c r="HVJ17" s="1079" t="s">
        <v>3991</v>
      </c>
      <c r="HVK17" s="1078">
        <v>2.2000000000000002</v>
      </c>
      <c r="HVL17" s="1079" t="s">
        <v>3991</v>
      </c>
      <c r="HVM17" s="1078">
        <v>2.2000000000000002</v>
      </c>
      <c r="HVN17" s="1079" t="s">
        <v>3991</v>
      </c>
      <c r="HVO17" s="1078">
        <v>2.2000000000000002</v>
      </c>
      <c r="HVP17" s="1079" t="s">
        <v>3991</v>
      </c>
      <c r="HVQ17" s="1078">
        <v>2.2000000000000002</v>
      </c>
      <c r="HVR17" s="1079" t="s">
        <v>3991</v>
      </c>
      <c r="HVS17" s="1078">
        <v>2.2000000000000002</v>
      </c>
      <c r="HVT17" s="1079" t="s">
        <v>3991</v>
      </c>
      <c r="HVU17" s="1078">
        <v>2.2000000000000002</v>
      </c>
      <c r="HVV17" s="1079" t="s">
        <v>3991</v>
      </c>
      <c r="HVW17" s="1078">
        <v>2.2000000000000002</v>
      </c>
      <c r="HVX17" s="1079" t="s">
        <v>3991</v>
      </c>
      <c r="HVY17" s="1078">
        <v>2.2000000000000002</v>
      </c>
      <c r="HVZ17" s="1079" t="s">
        <v>3991</v>
      </c>
      <c r="HWA17" s="1078">
        <v>2.2000000000000002</v>
      </c>
      <c r="HWB17" s="1079" t="s">
        <v>3991</v>
      </c>
      <c r="HWC17" s="1078">
        <v>2.2000000000000002</v>
      </c>
      <c r="HWD17" s="1079" t="s">
        <v>3991</v>
      </c>
      <c r="HWE17" s="1078">
        <v>2.2000000000000002</v>
      </c>
      <c r="HWF17" s="1079" t="s">
        <v>3991</v>
      </c>
      <c r="HWG17" s="1078">
        <v>2.2000000000000002</v>
      </c>
      <c r="HWH17" s="1079" t="s">
        <v>3991</v>
      </c>
      <c r="HWI17" s="1078">
        <v>2.2000000000000002</v>
      </c>
      <c r="HWJ17" s="1079" t="s">
        <v>3991</v>
      </c>
      <c r="HWK17" s="1078">
        <v>2.2000000000000002</v>
      </c>
      <c r="HWL17" s="1079" t="s">
        <v>3991</v>
      </c>
      <c r="HWM17" s="1078">
        <v>2.2000000000000002</v>
      </c>
      <c r="HWN17" s="1079" t="s">
        <v>3991</v>
      </c>
      <c r="HWO17" s="1078">
        <v>2.2000000000000002</v>
      </c>
      <c r="HWP17" s="1079" t="s">
        <v>3991</v>
      </c>
      <c r="HWQ17" s="1078">
        <v>2.2000000000000002</v>
      </c>
      <c r="HWR17" s="1079" t="s">
        <v>3991</v>
      </c>
      <c r="HWS17" s="1078">
        <v>2.2000000000000002</v>
      </c>
      <c r="HWT17" s="1079" t="s">
        <v>3991</v>
      </c>
      <c r="HWU17" s="1078">
        <v>2.2000000000000002</v>
      </c>
      <c r="HWV17" s="1079" t="s">
        <v>3991</v>
      </c>
      <c r="HWW17" s="1078">
        <v>2.2000000000000002</v>
      </c>
      <c r="HWX17" s="1079" t="s">
        <v>3991</v>
      </c>
      <c r="HWY17" s="1078">
        <v>2.2000000000000002</v>
      </c>
      <c r="HWZ17" s="1079" t="s">
        <v>3991</v>
      </c>
      <c r="HXA17" s="1078">
        <v>2.2000000000000002</v>
      </c>
      <c r="HXB17" s="1079" t="s">
        <v>3991</v>
      </c>
      <c r="HXC17" s="1078">
        <v>2.2000000000000002</v>
      </c>
      <c r="HXD17" s="1079" t="s">
        <v>3991</v>
      </c>
      <c r="HXE17" s="1078">
        <v>2.2000000000000002</v>
      </c>
      <c r="HXF17" s="1079" t="s">
        <v>3991</v>
      </c>
      <c r="HXG17" s="1078">
        <v>2.2000000000000002</v>
      </c>
      <c r="HXH17" s="1079" t="s">
        <v>3991</v>
      </c>
      <c r="HXI17" s="1078">
        <v>2.2000000000000002</v>
      </c>
      <c r="HXJ17" s="1079" t="s">
        <v>3991</v>
      </c>
      <c r="HXK17" s="1078">
        <v>2.2000000000000002</v>
      </c>
      <c r="HXL17" s="1079" t="s">
        <v>3991</v>
      </c>
      <c r="HXM17" s="1078">
        <v>2.2000000000000002</v>
      </c>
      <c r="HXN17" s="1079" t="s">
        <v>3991</v>
      </c>
      <c r="HXO17" s="1078">
        <v>2.2000000000000002</v>
      </c>
      <c r="HXP17" s="1079" t="s">
        <v>3991</v>
      </c>
      <c r="HXQ17" s="1078">
        <v>2.2000000000000002</v>
      </c>
      <c r="HXR17" s="1079" t="s">
        <v>3991</v>
      </c>
      <c r="HXS17" s="1078">
        <v>2.2000000000000002</v>
      </c>
      <c r="HXT17" s="1079" t="s">
        <v>3991</v>
      </c>
      <c r="HXU17" s="1078">
        <v>2.2000000000000002</v>
      </c>
      <c r="HXV17" s="1079" t="s">
        <v>3991</v>
      </c>
      <c r="HXW17" s="1078">
        <v>2.2000000000000002</v>
      </c>
      <c r="HXX17" s="1079" t="s">
        <v>3991</v>
      </c>
      <c r="HXY17" s="1078">
        <v>2.2000000000000002</v>
      </c>
      <c r="HXZ17" s="1079" t="s">
        <v>3991</v>
      </c>
      <c r="HYA17" s="1078">
        <v>2.2000000000000002</v>
      </c>
      <c r="HYB17" s="1079" t="s">
        <v>3991</v>
      </c>
      <c r="HYC17" s="1078">
        <v>2.2000000000000002</v>
      </c>
      <c r="HYD17" s="1079" t="s">
        <v>3991</v>
      </c>
      <c r="HYE17" s="1078">
        <v>2.2000000000000002</v>
      </c>
      <c r="HYF17" s="1079" t="s">
        <v>3991</v>
      </c>
      <c r="HYG17" s="1078">
        <v>2.2000000000000002</v>
      </c>
      <c r="HYH17" s="1079" t="s">
        <v>3991</v>
      </c>
      <c r="HYI17" s="1078">
        <v>2.2000000000000002</v>
      </c>
      <c r="HYJ17" s="1079" t="s">
        <v>3991</v>
      </c>
      <c r="HYK17" s="1078">
        <v>2.2000000000000002</v>
      </c>
      <c r="HYL17" s="1079" t="s">
        <v>3991</v>
      </c>
      <c r="HYM17" s="1078">
        <v>2.2000000000000002</v>
      </c>
      <c r="HYN17" s="1079" t="s">
        <v>3991</v>
      </c>
      <c r="HYO17" s="1078">
        <v>2.2000000000000002</v>
      </c>
      <c r="HYP17" s="1079" t="s">
        <v>3991</v>
      </c>
      <c r="HYQ17" s="1078">
        <v>2.2000000000000002</v>
      </c>
      <c r="HYR17" s="1079" t="s">
        <v>3991</v>
      </c>
      <c r="HYS17" s="1078">
        <v>2.2000000000000002</v>
      </c>
      <c r="HYT17" s="1079" t="s">
        <v>3991</v>
      </c>
      <c r="HYU17" s="1078">
        <v>2.2000000000000002</v>
      </c>
      <c r="HYV17" s="1079" t="s">
        <v>3991</v>
      </c>
      <c r="HYW17" s="1078">
        <v>2.2000000000000002</v>
      </c>
      <c r="HYX17" s="1079" t="s">
        <v>3991</v>
      </c>
      <c r="HYY17" s="1078">
        <v>2.2000000000000002</v>
      </c>
      <c r="HYZ17" s="1079" t="s">
        <v>3991</v>
      </c>
      <c r="HZA17" s="1078">
        <v>2.2000000000000002</v>
      </c>
      <c r="HZB17" s="1079" t="s">
        <v>3991</v>
      </c>
      <c r="HZC17" s="1078">
        <v>2.2000000000000002</v>
      </c>
      <c r="HZD17" s="1079" t="s">
        <v>3991</v>
      </c>
      <c r="HZE17" s="1078">
        <v>2.2000000000000002</v>
      </c>
      <c r="HZF17" s="1079" t="s">
        <v>3991</v>
      </c>
      <c r="HZG17" s="1078">
        <v>2.2000000000000002</v>
      </c>
      <c r="HZH17" s="1079" t="s">
        <v>3991</v>
      </c>
      <c r="HZI17" s="1078">
        <v>2.2000000000000002</v>
      </c>
      <c r="HZJ17" s="1079" t="s">
        <v>3991</v>
      </c>
      <c r="HZK17" s="1078">
        <v>2.2000000000000002</v>
      </c>
      <c r="HZL17" s="1079" t="s">
        <v>3991</v>
      </c>
      <c r="HZM17" s="1078">
        <v>2.2000000000000002</v>
      </c>
      <c r="HZN17" s="1079" t="s">
        <v>3991</v>
      </c>
      <c r="HZO17" s="1078">
        <v>2.2000000000000002</v>
      </c>
      <c r="HZP17" s="1079" t="s">
        <v>3991</v>
      </c>
      <c r="HZQ17" s="1078">
        <v>2.2000000000000002</v>
      </c>
      <c r="HZR17" s="1079" t="s">
        <v>3991</v>
      </c>
      <c r="HZS17" s="1078">
        <v>2.2000000000000002</v>
      </c>
      <c r="HZT17" s="1079" t="s">
        <v>3991</v>
      </c>
      <c r="HZU17" s="1078">
        <v>2.2000000000000002</v>
      </c>
      <c r="HZV17" s="1079" t="s">
        <v>3991</v>
      </c>
      <c r="HZW17" s="1078">
        <v>2.2000000000000002</v>
      </c>
      <c r="HZX17" s="1079" t="s">
        <v>3991</v>
      </c>
      <c r="HZY17" s="1078">
        <v>2.2000000000000002</v>
      </c>
      <c r="HZZ17" s="1079" t="s">
        <v>3991</v>
      </c>
      <c r="IAA17" s="1078">
        <v>2.2000000000000002</v>
      </c>
      <c r="IAB17" s="1079" t="s">
        <v>3991</v>
      </c>
      <c r="IAC17" s="1078">
        <v>2.2000000000000002</v>
      </c>
      <c r="IAD17" s="1079" t="s">
        <v>3991</v>
      </c>
      <c r="IAE17" s="1078">
        <v>2.2000000000000002</v>
      </c>
      <c r="IAF17" s="1079" t="s">
        <v>3991</v>
      </c>
      <c r="IAG17" s="1078">
        <v>2.2000000000000002</v>
      </c>
      <c r="IAH17" s="1079" t="s">
        <v>3991</v>
      </c>
      <c r="IAI17" s="1078">
        <v>2.2000000000000002</v>
      </c>
      <c r="IAJ17" s="1079" t="s">
        <v>3991</v>
      </c>
      <c r="IAK17" s="1078">
        <v>2.2000000000000002</v>
      </c>
      <c r="IAL17" s="1079" t="s">
        <v>3991</v>
      </c>
      <c r="IAM17" s="1078">
        <v>2.2000000000000002</v>
      </c>
      <c r="IAN17" s="1079" t="s">
        <v>3991</v>
      </c>
      <c r="IAO17" s="1078">
        <v>2.2000000000000002</v>
      </c>
      <c r="IAP17" s="1079" t="s">
        <v>3991</v>
      </c>
      <c r="IAQ17" s="1078">
        <v>2.2000000000000002</v>
      </c>
      <c r="IAR17" s="1079" t="s">
        <v>3991</v>
      </c>
      <c r="IAS17" s="1078">
        <v>2.2000000000000002</v>
      </c>
      <c r="IAT17" s="1079" t="s">
        <v>3991</v>
      </c>
      <c r="IAU17" s="1078">
        <v>2.2000000000000002</v>
      </c>
      <c r="IAV17" s="1079" t="s">
        <v>3991</v>
      </c>
      <c r="IAW17" s="1078">
        <v>2.2000000000000002</v>
      </c>
      <c r="IAX17" s="1079" t="s">
        <v>3991</v>
      </c>
      <c r="IAY17" s="1078">
        <v>2.2000000000000002</v>
      </c>
      <c r="IAZ17" s="1079" t="s">
        <v>3991</v>
      </c>
      <c r="IBA17" s="1078">
        <v>2.2000000000000002</v>
      </c>
      <c r="IBB17" s="1079" t="s">
        <v>3991</v>
      </c>
      <c r="IBC17" s="1078">
        <v>2.2000000000000002</v>
      </c>
      <c r="IBD17" s="1079" t="s">
        <v>3991</v>
      </c>
      <c r="IBE17" s="1078">
        <v>2.2000000000000002</v>
      </c>
      <c r="IBF17" s="1079" t="s">
        <v>3991</v>
      </c>
      <c r="IBG17" s="1078">
        <v>2.2000000000000002</v>
      </c>
      <c r="IBH17" s="1079" t="s">
        <v>3991</v>
      </c>
      <c r="IBI17" s="1078">
        <v>2.2000000000000002</v>
      </c>
      <c r="IBJ17" s="1079" t="s">
        <v>3991</v>
      </c>
      <c r="IBK17" s="1078">
        <v>2.2000000000000002</v>
      </c>
      <c r="IBL17" s="1079" t="s">
        <v>3991</v>
      </c>
      <c r="IBM17" s="1078">
        <v>2.2000000000000002</v>
      </c>
      <c r="IBN17" s="1079" t="s">
        <v>3991</v>
      </c>
      <c r="IBO17" s="1078">
        <v>2.2000000000000002</v>
      </c>
      <c r="IBP17" s="1079" t="s">
        <v>3991</v>
      </c>
      <c r="IBQ17" s="1078">
        <v>2.2000000000000002</v>
      </c>
      <c r="IBR17" s="1079" t="s">
        <v>3991</v>
      </c>
      <c r="IBS17" s="1078">
        <v>2.2000000000000002</v>
      </c>
      <c r="IBT17" s="1079" t="s">
        <v>3991</v>
      </c>
      <c r="IBU17" s="1078">
        <v>2.2000000000000002</v>
      </c>
      <c r="IBV17" s="1079" t="s">
        <v>3991</v>
      </c>
      <c r="IBW17" s="1078">
        <v>2.2000000000000002</v>
      </c>
      <c r="IBX17" s="1079" t="s">
        <v>3991</v>
      </c>
      <c r="IBY17" s="1078">
        <v>2.2000000000000002</v>
      </c>
      <c r="IBZ17" s="1079" t="s">
        <v>3991</v>
      </c>
      <c r="ICA17" s="1078">
        <v>2.2000000000000002</v>
      </c>
      <c r="ICB17" s="1079" t="s">
        <v>3991</v>
      </c>
      <c r="ICC17" s="1078">
        <v>2.2000000000000002</v>
      </c>
      <c r="ICD17" s="1079" t="s">
        <v>3991</v>
      </c>
      <c r="ICE17" s="1078">
        <v>2.2000000000000002</v>
      </c>
      <c r="ICF17" s="1079" t="s">
        <v>3991</v>
      </c>
      <c r="ICG17" s="1078">
        <v>2.2000000000000002</v>
      </c>
      <c r="ICH17" s="1079" t="s">
        <v>3991</v>
      </c>
      <c r="ICI17" s="1078">
        <v>2.2000000000000002</v>
      </c>
      <c r="ICJ17" s="1079" t="s">
        <v>3991</v>
      </c>
      <c r="ICK17" s="1078">
        <v>2.2000000000000002</v>
      </c>
      <c r="ICL17" s="1079" t="s">
        <v>3991</v>
      </c>
      <c r="ICM17" s="1078">
        <v>2.2000000000000002</v>
      </c>
      <c r="ICN17" s="1079" t="s">
        <v>3991</v>
      </c>
      <c r="ICO17" s="1078">
        <v>2.2000000000000002</v>
      </c>
      <c r="ICP17" s="1079" t="s">
        <v>3991</v>
      </c>
      <c r="ICQ17" s="1078">
        <v>2.2000000000000002</v>
      </c>
      <c r="ICR17" s="1079" t="s">
        <v>3991</v>
      </c>
      <c r="ICS17" s="1078">
        <v>2.2000000000000002</v>
      </c>
      <c r="ICT17" s="1079" t="s">
        <v>3991</v>
      </c>
      <c r="ICU17" s="1078">
        <v>2.2000000000000002</v>
      </c>
      <c r="ICV17" s="1079" t="s">
        <v>3991</v>
      </c>
      <c r="ICW17" s="1078">
        <v>2.2000000000000002</v>
      </c>
      <c r="ICX17" s="1079" t="s">
        <v>3991</v>
      </c>
      <c r="ICY17" s="1078">
        <v>2.2000000000000002</v>
      </c>
      <c r="ICZ17" s="1079" t="s">
        <v>3991</v>
      </c>
      <c r="IDA17" s="1078">
        <v>2.2000000000000002</v>
      </c>
      <c r="IDB17" s="1079" t="s">
        <v>3991</v>
      </c>
      <c r="IDC17" s="1078">
        <v>2.2000000000000002</v>
      </c>
      <c r="IDD17" s="1079" t="s">
        <v>3991</v>
      </c>
      <c r="IDE17" s="1078">
        <v>2.2000000000000002</v>
      </c>
      <c r="IDF17" s="1079" t="s">
        <v>3991</v>
      </c>
      <c r="IDG17" s="1078">
        <v>2.2000000000000002</v>
      </c>
      <c r="IDH17" s="1079" t="s">
        <v>3991</v>
      </c>
      <c r="IDI17" s="1078">
        <v>2.2000000000000002</v>
      </c>
      <c r="IDJ17" s="1079" t="s">
        <v>3991</v>
      </c>
      <c r="IDK17" s="1078">
        <v>2.2000000000000002</v>
      </c>
      <c r="IDL17" s="1079" t="s">
        <v>3991</v>
      </c>
      <c r="IDM17" s="1078">
        <v>2.2000000000000002</v>
      </c>
      <c r="IDN17" s="1079" t="s">
        <v>3991</v>
      </c>
      <c r="IDO17" s="1078">
        <v>2.2000000000000002</v>
      </c>
      <c r="IDP17" s="1079" t="s">
        <v>3991</v>
      </c>
      <c r="IDQ17" s="1078">
        <v>2.2000000000000002</v>
      </c>
      <c r="IDR17" s="1079" t="s">
        <v>3991</v>
      </c>
      <c r="IDS17" s="1078">
        <v>2.2000000000000002</v>
      </c>
      <c r="IDT17" s="1079" t="s">
        <v>3991</v>
      </c>
      <c r="IDU17" s="1078">
        <v>2.2000000000000002</v>
      </c>
      <c r="IDV17" s="1079" t="s">
        <v>3991</v>
      </c>
      <c r="IDW17" s="1078">
        <v>2.2000000000000002</v>
      </c>
      <c r="IDX17" s="1079" t="s">
        <v>3991</v>
      </c>
      <c r="IDY17" s="1078">
        <v>2.2000000000000002</v>
      </c>
      <c r="IDZ17" s="1079" t="s">
        <v>3991</v>
      </c>
      <c r="IEA17" s="1078">
        <v>2.2000000000000002</v>
      </c>
      <c r="IEB17" s="1079" t="s">
        <v>3991</v>
      </c>
      <c r="IEC17" s="1078">
        <v>2.2000000000000002</v>
      </c>
      <c r="IED17" s="1079" t="s">
        <v>3991</v>
      </c>
      <c r="IEE17" s="1078">
        <v>2.2000000000000002</v>
      </c>
      <c r="IEF17" s="1079" t="s">
        <v>3991</v>
      </c>
      <c r="IEG17" s="1078">
        <v>2.2000000000000002</v>
      </c>
      <c r="IEH17" s="1079" t="s">
        <v>3991</v>
      </c>
      <c r="IEI17" s="1078">
        <v>2.2000000000000002</v>
      </c>
      <c r="IEJ17" s="1079" t="s">
        <v>3991</v>
      </c>
      <c r="IEK17" s="1078">
        <v>2.2000000000000002</v>
      </c>
      <c r="IEL17" s="1079" t="s">
        <v>3991</v>
      </c>
      <c r="IEM17" s="1078">
        <v>2.2000000000000002</v>
      </c>
      <c r="IEN17" s="1079" t="s">
        <v>3991</v>
      </c>
      <c r="IEO17" s="1078">
        <v>2.2000000000000002</v>
      </c>
      <c r="IEP17" s="1079" t="s">
        <v>3991</v>
      </c>
      <c r="IEQ17" s="1078">
        <v>2.2000000000000002</v>
      </c>
      <c r="IER17" s="1079" t="s">
        <v>3991</v>
      </c>
      <c r="IES17" s="1078">
        <v>2.2000000000000002</v>
      </c>
      <c r="IET17" s="1079" t="s">
        <v>3991</v>
      </c>
      <c r="IEU17" s="1078">
        <v>2.2000000000000002</v>
      </c>
      <c r="IEV17" s="1079" t="s">
        <v>3991</v>
      </c>
      <c r="IEW17" s="1078">
        <v>2.2000000000000002</v>
      </c>
      <c r="IEX17" s="1079" t="s">
        <v>3991</v>
      </c>
      <c r="IEY17" s="1078">
        <v>2.2000000000000002</v>
      </c>
      <c r="IEZ17" s="1079" t="s">
        <v>3991</v>
      </c>
      <c r="IFA17" s="1078">
        <v>2.2000000000000002</v>
      </c>
      <c r="IFB17" s="1079" t="s">
        <v>3991</v>
      </c>
      <c r="IFC17" s="1078">
        <v>2.2000000000000002</v>
      </c>
      <c r="IFD17" s="1079" t="s">
        <v>3991</v>
      </c>
      <c r="IFE17" s="1078">
        <v>2.2000000000000002</v>
      </c>
      <c r="IFF17" s="1079" t="s">
        <v>3991</v>
      </c>
      <c r="IFG17" s="1078">
        <v>2.2000000000000002</v>
      </c>
      <c r="IFH17" s="1079" t="s">
        <v>3991</v>
      </c>
      <c r="IFI17" s="1078">
        <v>2.2000000000000002</v>
      </c>
      <c r="IFJ17" s="1079" t="s">
        <v>3991</v>
      </c>
      <c r="IFK17" s="1078">
        <v>2.2000000000000002</v>
      </c>
      <c r="IFL17" s="1079" t="s">
        <v>3991</v>
      </c>
      <c r="IFM17" s="1078">
        <v>2.2000000000000002</v>
      </c>
      <c r="IFN17" s="1079" t="s">
        <v>3991</v>
      </c>
      <c r="IFO17" s="1078">
        <v>2.2000000000000002</v>
      </c>
      <c r="IFP17" s="1079" t="s">
        <v>3991</v>
      </c>
      <c r="IFQ17" s="1078">
        <v>2.2000000000000002</v>
      </c>
      <c r="IFR17" s="1079" t="s">
        <v>3991</v>
      </c>
      <c r="IFS17" s="1078">
        <v>2.2000000000000002</v>
      </c>
      <c r="IFT17" s="1079" t="s">
        <v>3991</v>
      </c>
      <c r="IFU17" s="1078">
        <v>2.2000000000000002</v>
      </c>
      <c r="IFV17" s="1079" t="s">
        <v>3991</v>
      </c>
      <c r="IFW17" s="1078">
        <v>2.2000000000000002</v>
      </c>
      <c r="IFX17" s="1079" t="s">
        <v>3991</v>
      </c>
      <c r="IFY17" s="1078">
        <v>2.2000000000000002</v>
      </c>
      <c r="IFZ17" s="1079" t="s">
        <v>3991</v>
      </c>
      <c r="IGA17" s="1078">
        <v>2.2000000000000002</v>
      </c>
      <c r="IGB17" s="1079" t="s">
        <v>3991</v>
      </c>
      <c r="IGC17" s="1078">
        <v>2.2000000000000002</v>
      </c>
      <c r="IGD17" s="1079" t="s">
        <v>3991</v>
      </c>
      <c r="IGE17" s="1078">
        <v>2.2000000000000002</v>
      </c>
      <c r="IGF17" s="1079" t="s">
        <v>3991</v>
      </c>
      <c r="IGG17" s="1078">
        <v>2.2000000000000002</v>
      </c>
      <c r="IGH17" s="1079" t="s">
        <v>3991</v>
      </c>
      <c r="IGI17" s="1078">
        <v>2.2000000000000002</v>
      </c>
      <c r="IGJ17" s="1079" t="s">
        <v>3991</v>
      </c>
      <c r="IGK17" s="1078">
        <v>2.2000000000000002</v>
      </c>
      <c r="IGL17" s="1079" t="s">
        <v>3991</v>
      </c>
      <c r="IGM17" s="1078">
        <v>2.2000000000000002</v>
      </c>
      <c r="IGN17" s="1079" t="s">
        <v>3991</v>
      </c>
      <c r="IGO17" s="1078">
        <v>2.2000000000000002</v>
      </c>
      <c r="IGP17" s="1079" t="s">
        <v>3991</v>
      </c>
      <c r="IGQ17" s="1078">
        <v>2.2000000000000002</v>
      </c>
      <c r="IGR17" s="1079" t="s">
        <v>3991</v>
      </c>
      <c r="IGS17" s="1078">
        <v>2.2000000000000002</v>
      </c>
      <c r="IGT17" s="1079" t="s">
        <v>3991</v>
      </c>
      <c r="IGU17" s="1078">
        <v>2.2000000000000002</v>
      </c>
      <c r="IGV17" s="1079" t="s">
        <v>3991</v>
      </c>
      <c r="IGW17" s="1078">
        <v>2.2000000000000002</v>
      </c>
      <c r="IGX17" s="1079" t="s">
        <v>3991</v>
      </c>
      <c r="IGY17" s="1078">
        <v>2.2000000000000002</v>
      </c>
      <c r="IGZ17" s="1079" t="s">
        <v>3991</v>
      </c>
      <c r="IHA17" s="1078">
        <v>2.2000000000000002</v>
      </c>
      <c r="IHB17" s="1079" t="s">
        <v>3991</v>
      </c>
      <c r="IHC17" s="1078">
        <v>2.2000000000000002</v>
      </c>
      <c r="IHD17" s="1079" t="s">
        <v>3991</v>
      </c>
      <c r="IHE17" s="1078">
        <v>2.2000000000000002</v>
      </c>
      <c r="IHF17" s="1079" t="s">
        <v>3991</v>
      </c>
      <c r="IHG17" s="1078">
        <v>2.2000000000000002</v>
      </c>
      <c r="IHH17" s="1079" t="s">
        <v>3991</v>
      </c>
      <c r="IHI17" s="1078">
        <v>2.2000000000000002</v>
      </c>
      <c r="IHJ17" s="1079" t="s">
        <v>3991</v>
      </c>
      <c r="IHK17" s="1078">
        <v>2.2000000000000002</v>
      </c>
      <c r="IHL17" s="1079" t="s">
        <v>3991</v>
      </c>
      <c r="IHM17" s="1078">
        <v>2.2000000000000002</v>
      </c>
      <c r="IHN17" s="1079" t="s">
        <v>3991</v>
      </c>
      <c r="IHO17" s="1078">
        <v>2.2000000000000002</v>
      </c>
      <c r="IHP17" s="1079" t="s">
        <v>3991</v>
      </c>
      <c r="IHQ17" s="1078">
        <v>2.2000000000000002</v>
      </c>
      <c r="IHR17" s="1079" t="s">
        <v>3991</v>
      </c>
      <c r="IHS17" s="1078">
        <v>2.2000000000000002</v>
      </c>
      <c r="IHT17" s="1079" t="s">
        <v>3991</v>
      </c>
      <c r="IHU17" s="1078">
        <v>2.2000000000000002</v>
      </c>
      <c r="IHV17" s="1079" t="s">
        <v>3991</v>
      </c>
      <c r="IHW17" s="1078">
        <v>2.2000000000000002</v>
      </c>
      <c r="IHX17" s="1079" t="s">
        <v>3991</v>
      </c>
      <c r="IHY17" s="1078">
        <v>2.2000000000000002</v>
      </c>
      <c r="IHZ17" s="1079" t="s">
        <v>3991</v>
      </c>
      <c r="IIA17" s="1078">
        <v>2.2000000000000002</v>
      </c>
      <c r="IIB17" s="1079" t="s">
        <v>3991</v>
      </c>
      <c r="IIC17" s="1078">
        <v>2.2000000000000002</v>
      </c>
      <c r="IID17" s="1079" t="s">
        <v>3991</v>
      </c>
      <c r="IIE17" s="1078">
        <v>2.2000000000000002</v>
      </c>
      <c r="IIF17" s="1079" t="s">
        <v>3991</v>
      </c>
      <c r="IIG17" s="1078">
        <v>2.2000000000000002</v>
      </c>
      <c r="IIH17" s="1079" t="s">
        <v>3991</v>
      </c>
      <c r="III17" s="1078">
        <v>2.2000000000000002</v>
      </c>
      <c r="IIJ17" s="1079" t="s">
        <v>3991</v>
      </c>
      <c r="IIK17" s="1078">
        <v>2.2000000000000002</v>
      </c>
      <c r="IIL17" s="1079" t="s">
        <v>3991</v>
      </c>
      <c r="IIM17" s="1078">
        <v>2.2000000000000002</v>
      </c>
      <c r="IIN17" s="1079" t="s">
        <v>3991</v>
      </c>
      <c r="IIO17" s="1078">
        <v>2.2000000000000002</v>
      </c>
      <c r="IIP17" s="1079" t="s">
        <v>3991</v>
      </c>
      <c r="IIQ17" s="1078">
        <v>2.2000000000000002</v>
      </c>
      <c r="IIR17" s="1079" t="s">
        <v>3991</v>
      </c>
      <c r="IIS17" s="1078">
        <v>2.2000000000000002</v>
      </c>
      <c r="IIT17" s="1079" t="s">
        <v>3991</v>
      </c>
      <c r="IIU17" s="1078">
        <v>2.2000000000000002</v>
      </c>
      <c r="IIV17" s="1079" t="s">
        <v>3991</v>
      </c>
      <c r="IIW17" s="1078">
        <v>2.2000000000000002</v>
      </c>
      <c r="IIX17" s="1079" t="s">
        <v>3991</v>
      </c>
      <c r="IIY17" s="1078">
        <v>2.2000000000000002</v>
      </c>
      <c r="IIZ17" s="1079" t="s">
        <v>3991</v>
      </c>
      <c r="IJA17" s="1078">
        <v>2.2000000000000002</v>
      </c>
      <c r="IJB17" s="1079" t="s">
        <v>3991</v>
      </c>
      <c r="IJC17" s="1078">
        <v>2.2000000000000002</v>
      </c>
      <c r="IJD17" s="1079" t="s">
        <v>3991</v>
      </c>
      <c r="IJE17" s="1078">
        <v>2.2000000000000002</v>
      </c>
      <c r="IJF17" s="1079" t="s">
        <v>3991</v>
      </c>
      <c r="IJG17" s="1078">
        <v>2.2000000000000002</v>
      </c>
      <c r="IJH17" s="1079" t="s">
        <v>3991</v>
      </c>
      <c r="IJI17" s="1078">
        <v>2.2000000000000002</v>
      </c>
      <c r="IJJ17" s="1079" t="s">
        <v>3991</v>
      </c>
      <c r="IJK17" s="1078">
        <v>2.2000000000000002</v>
      </c>
      <c r="IJL17" s="1079" t="s">
        <v>3991</v>
      </c>
      <c r="IJM17" s="1078">
        <v>2.2000000000000002</v>
      </c>
      <c r="IJN17" s="1079" t="s">
        <v>3991</v>
      </c>
      <c r="IJO17" s="1078">
        <v>2.2000000000000002</v>
      </c>
      <c r="IJP17" s="1079" t="s">
        <v>3991</v>
      </c>
      <c r="IJQ17" s="1078">
        <v>2.2000000000000002</v>
      </c>
      <c r="IJR17" s="1079" t="s">
        <v>3991</v>
      </c>
      <c r="IJS17" s="1078">
        <v>2.2000000000000002</v>
      </c>
      <c r="IJT17" s="1079" t="s">
        <v>3991</v>
      </c>
      <c r="IJU17" s="1078">
        <v>2.2000000000000002</v>
      </c>
      <c r="IJV17" s="1079" t="s">
        <v>3991</v>
      </c>
      <c r="IJW17" s="1078">
        <v>2.2000000000000002</v>
      </c>
      <c r="IJX17" s="1079" t="s">
        <v>3991</v>
      </c>
      <c r="IJY17" s="1078">
        <v>2.2000000000000002</v>
      </c>
      <c r="IJZ17" s="1079" t="s">
        <v>3991</v>
      </c>
      <c r="IKA17" s="1078">
        <v>2.2000000000000002</v>
      </c>
      <c r="IKB17" s="1079" t="s">
        <v>3991</v>
      </c>
      <c r="IKC17" s="1078">
        <v>2.2000000000000002</v>
      </c>
      <c r="IKD17" s="1079" t="s">
        <v>3991</v>
      </c>
      <c r="IKE17" s="1078">
        <v>2.2000000000000002</v>
      </c>
      <c r="IKF17" s="1079" t="s">
        <v>3991</v>
      </c>
      <c r="IKG17" s="1078">
        <v>2.2000000000000002</v>
      </c>
      <c r="IKH17" s="1079" t="s">
        <v>3991</v>
      </c>
      <c r="IKI17" s="1078">
        <v>2.2000000000000002</v>
      </c>
      <c r="IKJ17" s="1079" t="s">
        <v>3991</v>
      </c>
      <c r="IKK17" s="1078">
        <v>2.2000000000000002</v>
      </c>
      <c r="IKL17" s="1079" t="s">
        <v>3991</v>
      </c>
      <c r="IKM17" s="1078">
        <v>2.2000000000000002</v>
      </c>
      <c r="IKN17" s="1079" t="s">
        <v>3991</v>
      </c>
      <c r="IKO17" s="1078">
        <v>2.2000000000000002</v>
      </c>
      <c r="IKP17" s="1079" t="s">
        <v>3991</v>
      </c>
      <c r="IKQ17" s="1078">
        <v>2.2000000000000002</v>
      </c>
      <c r="IKR17" s="1079" t="s">
        <v>3991</v>
      </c>
      <c r="IKS17" s="1078">
        <v>2.2000000000000002</v>
      </c>
      <c r="IKT17" s="1079" t="s">
        <v>3991</v>
      </c>
      <c r="IKU17" s="1078">
        <v>2.2000000000000002</v>
      </c>
      <c r="IKV17" s="1079" t="s">
        <v>3991</v>
      </c>
      <c r="IKW17" s="1078">
        <v>2.2000000000000002</v>
      </c>
      <c r="IKX17" s="1079" t="s">
        <v>3991</v>
      </c>
      <c r="IKY17" s="1078">
        <v>2.2000000000000002</v>
      </c>
      <c r="IKZ17" s="1079" t="s">
        <v>3991</v>
      </c>
      <c r="ILA17" s="1078">
        <v>2.2000000000000002</v>
      </c>
      <c r="ILB17" s="1079" t="s">
        <v>3991</v>
      </c>
      <c r="ILC17" s="1078">
        <v>2.2000000000000002</v>
      </c>
      <c r="ILD17" s="1079" t="s">
        <v>3991</v>
      </c>
      <c r="ILE17" s="1078">
        <v>2.2000000000000002</v>
      </c>
      <c r="ILF17" s="1079" t="s">
        <v>3991</v>
      </c>
      <c r="ILG17" s="1078">
        <v>2.2000000000000002</v>
      </c>
      <c r="ILH17" s="1079" t="s">
        <v>3991</v>
      </c>
      <c r="ILI17" s="1078">
        <v>2.2000000000000002</v>
      </c>
      <c r="ILJ17" s="1079" t="s">
        <v>3991</v>
      </c>
      <c r="ILK17" s="1078">
        <v>2.2000000000000002</v>
      </c>
      <c r="ILL17" s="1079" t="s">
        <v>3991</v>
      </c>
      <c r="ILM17" s="1078">
        <v>2.2000000000000002</v>
      </c>
      <c r="ILN17" s="1079" t="s">
        <v>3991</v>
      </c>
      <c r="ILO17" s="1078">
        <v>2.2000000000000002</v>
      </c>
      <c r="ILP17" s="1079" t="s">
        <v>3991</v>
      </c>
      <c r="ILQ17" s="1078">
        <v>2.2000000000000002</v>
      </c>
      <c r="ILR17" s="1079" t="s">
        <v>3991</v>
      </c>
      <c r="ILS17" s="1078">
        <v>2.2000000000000002</v>
      </c>
      <c r="ILT17" s="1079" t="s">
        <v>3991</v>
      </c>
      <c r="ILU17" s="1078">
        <v>2.2000000000000002</v>
      </c>
      <c r="ILV17" s="1079" t="s">
        <v>3991</v>
      </c>
      <c r="ILW17" s="1078">
        <v>2.2000000000000002</v>
      </c>
      <c r="ILX17" s="1079" t="s">
        <v>3991</v>
      </c>
      <c r="ILY17" s="1078">
        <v>2.2000000000000002</v>
      </c>
      <c r="ILZ17" s="1079" t="s">
        <v>3991</v>
      </c>
      <c r="IMA17" s="1078">
        <v>2.2000000000000002</v>
      </c>
      <c r="IMB17" s="1079" t="s">
        <v>3991</v>
      </c>
      <c r="IMC17" s="1078">
        <v>2.2000000000000002</v>
      </c>
      <c r="IMD17" s="1079" t="s">
        <v>3991</v>
      </c>
      <c r="IME17" s="1078">
        <v>2.2000000000000002</v>
      </c>
      <c r="IMF17" s="1079" t="s">
        <v>3991</v>
      </c>
      <c r="IMG17" s="1078">
        <v>2.2000000000000002</v>
      </c>
      <c r="IMH17" s="1079" t="s">
        <v>3991</v>
      </c>
      <c r="IMI17" s="1078">
        <v>2.2000000000000002</v>
      </c>
      <c r="IMJ17" s="1079" t="s">
        <v>3991</v>
      </c>
      <c r="IMK17" s="1078">
        <v>2.2000000000000002</v>
      </c>
      <c r="IML17" s="1079" t="s">
        <v>3991</v>
      </c>
      <c r="IMM17" s="1078">
        <v>2.2000000000000002</v>
      </c>
      <c r="IMN17" s="1079" t="s">
        <v>3991</v>
      </c>
      <c r="IMO17" s="1078">
        <v>2.2000000000000002</v>
      </c>
      <c r="IMP17" s="1079" t="s">
        <v>3991</v>
      </c>
      <c r="IMQ17" s="1078">
        <v>2.2000000000000002</v>
      </c>
      <c r="IMR17" s="1079" t="s">
        <v>3991</v>
      </c>
      <c r="IMS17" s="1078">
        <v>2.2000000000000002</v>
      </c>
      <c r="IMT17" s="1079" t="s">
        <v>3991</v>
      </c>
      <c r="IMU17" s="1078">
        <v>2.2000000000000002</v>
      </c>
      <c r="IMV17" s="1079" t="s">
        <v>3991</v>
      </c>
      <c r="IMW17" s="1078">
        <v>2.2000000000000002</v>
      </c>
      <c r="IMX17" s="1079" t="s">
        <v>3991</v>
      </c>
      <c r="IMY17" s="1078">
        <v>2.2000000000000002</v>
      </c>
      <c r="IMZ17" s="1079" t="s">
        <v>3991</v>
      </c>
      <c r="INA17" s="1078">
        <v>2.2000000000000002</v>
      </c>
      <c r="INB17" s="1079" t="s">
        <v>3991</v>
      </c>
      <c r="INC17" s="1078">
        <v>2.2000000000000002</v>
      </c>
      <c r="IND17" s="1079" t="s">
        <v>3991</v>
      </c>
      <c r="INE17" s="1078">
        <v>2.2000000000000002</v>
      </c>
      <c r="INF17" s="1079" t="s">
        <v>3991</v>
      </c>
      <c r="ING17" s="1078">
        <v>2.2000000000000002</v>
      </c>
      <c r="INH17" s="1079" t="s">
        <v>3991</v>
      </c>
      <c r="INI17" s="1078">
        <v>2.2000000000000002</v>
      </c>
      <c r="INJ17" s="1079" t="s">
        <v>3991</v>
      </c>
      <c r="INK17" s="1078">
        <v>2.2000000000000002</v>
      </c>
      <c r="INL17" s="1079" t="s">
        <v>3991</v>
      </c>
      <c r="INM17" s="1078">
        <v>2.2000000000000002</v>
      </c>
      <c r="INN17" s="1079" t="s">
        <v>3991</v>
      </c>
      <c r="INO17" s="1078">
        <v>2.2000000000000002</v>
      </c>
      <c r="INP17" s="1079" t="s">
        <v>3991</v>
      </c>
      <c r="INQ17" s="1078">
        <v>2.2000000000000002</v>
      </c>
      <c r="INR17" s="1079" t="s">
        <v>3991</v>
      </c>
      <c r="INS17" s="1078">
        <v>2.2000000000000002</v>
      </c>
      <c r="INT17" s="1079" t="s">
        <v>3991</v>
      </c>
      <c r="INU17" s="1078">
        <v>2.2000000000000002</v>
      </c>
      <c r="INV17" s="1079" t="s">
        <v>3991</v>
      </c>
      <c r="INW17" s="1078">
        <v>2.2000000000000002</v>
      </c>
      <c r="INX17" s="1079" t="s">
        <v>3991</v>
      </c>
      <c r="INY17" s="1078">
        <v>2.2000000000000002</v>
      </c>
      <c r="INZ17" s="1079" t="s">
        <v>3991</v>
      </c>
      <c r="IOA17" s="1078">
        <v>2.2000000000000002</v>
      </c>
      <c r="IOB17" s="1079" t="s">
        <v>3991</v>
      </c>
      <c r="IOC17" s="1078">
        <v>2.2000000000000002</v>
      </c>
      <c r="IOD17" s="1079" t="s">
        <v>3991</v>
      </c>
      <c r="IOE17" s="1078">
        <v>2.2000000000000002</v>
      </c>
      <c r="IOF17" s="1079" t="s">
        <v>3991</v>
      </c>
      <c r="IOG17" s="1078">
        <v>2.2000000000000002</v>
      </c>
      <c r="IOH17" s="1079" t="s">
        <v>3991</v>
      </c>
      <c r="IOI17" s="1078">
        <v>2.2000000000000002</v>
      </c>
      <c r="IOJ17" s="1079" t="s">
        <v>3991</v>
      </c>
      <c r="IOK17" s="1078">
        <v>2.2000000000000002</v>
      </c>
      <c r="IOL17" s="1079" t="s">
        <v>3991</v>
      </c>
      <c r="IOM17" s="1078">
        <v>2.2000000000000002</v>
      </c>
      <c r="ION17" s="1079" t="s">
        <v>3991</v>
      </c>
      <c r="IOO17" s="1078">
        <v>2.2000000000000002</v>
      </c>
      <c r="IOP17" s="1079" t="s">
        <v>3991</v>
      </c>
      <c r="IOQ17" s="1078">
        <v>2.2000000000000002</v>
      </c>
      <c r="IOR17" s="1079" t="s">
        <v>3991</v>
      </c>
      <c r="IOS17" s="1078">
        <v>2.2000000000000002</v>
      </c>
      <c r="IOT17" s="1079" t="s">
        <v>3991</v>
      </c>
      <c r="IOU17" s="1078">
        <v>2.2000000000000002</v>
      </c>
      <c r="IOV17" s="1079" t="s">
        <v>3991</v>
      </c>
      <c r="IOW17" s="1078">
        <v>2.2000000000000002</v>
      </c>
      <c r="IOX17" s="1079" t="s">
        <v>3991</v>
      </c>
      <c r="IOY17" s="1078">
        <v>2.2000000000000002</v>
      </c>
      <c r="IOZ17" s="1079" t="s">
        <v>3991</v>
      </c>
      <c r="IPA17" s="1078">
        <v>2.2000000000000002</v>
      </c>
      <c r="IPB17" s="1079" t="s">
        <v>3991</v>
      </c>
      <c r="IPC17" s="1078">
        <v>2.2000000000000002</v>
      </c>
      <c r="IPD17" s="1079" t="s">
        <v>3991</v>
      </c>
      <c r="IPE17" s="1078">
        <v>2.2000000000000002</v>
      </c>
      <c r="IPF17" s="1079" t="s">
        <v>3991</v>
      </c>
      <c r="IPG17" s="1078">
        <v>2.2000000000000002</v>
      </c>
      <c r="IPH17" s="1079" t="s">
        <v>3991</v>
      </c>
      <c r="IPI17" s="1078">
        <v>2.2000000000000002</v>
      </c>
      <c r="IPJ17" s="1079" t="s">
        <v>3991</v>
      </c>
      <c r="IPK17" s="1078">
        <v>2.2000000000000002</v>
      </c>
      <c r="IPL17" s="1079" t="s">
        <v>3991</v>
      </c>
      <c r="IPM17" s="1078">
        <v>2.2000000000000002</v>
      </c>
      <c r="IPN17" s="1079" t="s">
        <v>3991</v>
      </c>
      <c r="IPO17" s="1078">
        <v>2.2000000000000002</v>
      </c>
      <c r="IPP17" s="1079" t="s">
        <v>3991</v>
      </c>
      <c r="IPQ17" s="1078">
        <v>2.2000000000000002</v>
      </c>
      <c r="IPR17" s="1079" t="s">
        <v>3991</v>
      </c>
      <c r="IPS17" s="1078">
        <v>2.2000000000000002</v>
      </c>
      <c r="IPT17" s="1079" t="s">
        <v>3991</v>
      </c>
      <c r="IPU17" s="1078">
        <v>2.2000000000000002</v>
      </c>
      <c r="IPV17" s="1079" t="s">
        <v>3991</v>
      </c>
      <c r="IPW17" s="1078">
        <v>2.2000000000000002</v>
      </c>
      <c r="IPX17" s="1079" t="s">
        <v>3991</v>
      </c>
      <c r="IPY17" s="1078">
        <v>2.2000000000000002</v>
      </c>
      <c r="IPZ17" s="1079" t="s">
        <v>3991</v>
      </c>
      <c r="IQA17" s="1078">
        <v>2.2000000000000002</v>
      </c>
      <c r="IQB17" s="1079" t="s">
        <v>3991</v>
      </c>
      <c r="IQC17" s="1078">
        <v>2.2000000000000002</v>
      </c>
      <c r="IQD17" s="1079" t="s">
        <v>3991</v>
      </c>
      <c r="IQE17" s="1078">
        <v>2.2000000000000002</v>
      </c>
      <c r="IQF17" s="1079" t="s">
        <v>3991</v>
      </c>
      <c r="IQG17" s="1078">
        <v>2.2000000000000002</v>
      </c>
      <c r="IQH17" s="1079" t="s">
        <v>3991</v>
      </c>
      <c r="IQI17" s="1078">
        <v>2.2000000000000002</v>
      </c>
      <c r="IQJ17" s="1079" t="s">
        <v>3991</v>
      </c>
      <c r="IQK17" s="1078">
        <v>2.2000000000000002</v>
      </c>
      <c r="IQL17" s="1079" t="s">
        <v>3991</v>
      </c>
      <c r="IQM17" s="1078">
        <v>2.2000000000000002</v>
      </c>
      <c r="IQN17" s="1079" t="s">
        <v>3991</v>
      </c>
      <c r="IQO17" s="1078">
        <v>2.2000000000000002</v>
      </c>
      <c r="IQP17" s="1079" t="s">
        <v>3991</v>
      </c>
      <c r="IQQ17" s="1078">
        <v>2.2000000000000002</v>
      </c>
      <c r="IQR17" s="1079" t="s">
        <v>3991</v>
      </c>
      <c r="IQS17" s="1078">
        <v>2.2000000000000002</v>
      </c>
      <c r="IQT17" s="1079" t="s">
        <v>3991</v>
      </c>
      <c r="IQU17" s="1078">
        <v>2.2000000000000002</v>
      </c>
      <c r="IQV17" s="1079" t="s">
        <v>3991</v>
      </c>
      <c r="IQW17" s="1078">
        <v>2.2000000000000002</v>
      </c>
      <c r="IQX17" s="1079" t="s">
        <v>3991</v>
      </c>
      <c r="IQY17" s="1078">
        <v>2.2000000000000002</v>
      </c>
      <c r="IQZ17" s="1079" t="s">
        <v>3991</v>
      </c>
      <c r="IRA17" s="1078">
        <v>2.2000000000000002</v>
      </c>
      <c r="IRB17" s="1079" t="s">
        <v>3991</v>
      </c>
      <c r="IRC17" s="1078">
        <v>2.2000000000000002</v>
      </c>
      <c r="IRD17" s="1079" t="s">
        <v>3991</v>
      </c>
      <c r="IRE17" s="1078">
        <v>2.2000000000000002</v>
      </c>
      <c r="IRF17" s="1079" t="s">
        <v>3991</v>
      </c>
      <c r="IRG17" s="1078">
        <v>2.2000000000000002</v>
      </c>
      <c r="IRH17" s="1079" t="s">
        <v>3991</v>
      </c>
      <c r="IRI17" s="1078">
        <v>2.2000000000000002</v>
      </c>
      <c r="IRJ17" s="1079" t="s">
        <v>3991</v>
      </c>
      <c r="IRK17" s="1078">
        <v>2.2000000000000002</v>
      </c>
      <c r="IRL17" s="1079" t="s">
        <v>3991</v>
      </c>
      <c r="IRM17" s="1078">
        <v>2.2000000000000002</v>
      </c>
      <c r="IRN17" s="1079" t="s">
        <v>3991</v>
      </c>
      <c r="IRO17" s="1078">
        <v>2.2000000000000002</v>
      </c>
      <c r="IRP17" s="1079" t="s">
        <v>3991</v>
      </c>
      <c r="IRQ17" s="1078">
        <v>2.2000000000000002</v>
      </c>
      <c r="IRR17" s="1079" t="s">
        <v>3991</v>
      </c>
      <c r="IRS17" s="1078">
        <v>2.2000000000000002</v>
      </c>
      <c r="IRT17" s="1079" t="s">
        <v>3991</v>
      </c>
      <c r="IRU17" s="1078">
        <v>2.2000000000000002</v>
      </c>
      <c r="IRV17" s="1079" t="s">
        <v>3991</v>
      </c>
      <c r="IRW17" s="1078">
        <v>2.2000000000000002</v>
      </c>
      <c r="IRX17" s="1079" t="s">
        <v>3991</v>
      </c>
      <c r="IRY17" s="1078">
        <v>2.2000000000000002</v>
      </c>
      <c r="IRZ17" s="1079" t="s">
        <v>3991</v>
      </c>
      <c r="ISA17" s="1078">
        <v>2.2000000000000002</v>
      </c>
      <c r="ISB17" s="1079" t="s">
        <v>3991</v>
      </c>
      <c r="ISC17" s="1078">
        <v>2.2000000000000002</v>
      </c>
      <c r="ISD17" s="1079" t="s">
        <v>3991</v>
      </c>
      <c r="ISE17" s="1078">
        <v>2.2000000000000002</v>
      </c>
      <c r="ISF17" s="1079" t="s">
        <v>3991</v>
      </c>
      <c r="ISG17" s="1078">
        <v>2.2000000000000002</v>
      </c>
      <c r="ISH17" s="1079" t="s">
        <v>3991</v>
      </c>
      <c r="ISI17" s="1078">
        <v>2.2000000000000002</v>
      </c>
      <c r="ISJ17" s="1079" t="s">
        <v>3991</v>
      </c>
      <c r="ISK17" s="1078">
        <v>2.2000000000000002</v>
      </c>
      <c r="ISL17" s="1079" t="s">
        <v>3991</v>
      </c>
      <c r="ISM17" s="1078">
        <v>2.2000000000000002</v>
      </c>
      <c r="ISN17" s="1079" t="s">
        <v>3991</v>
      </c>
      <c r="ISO17" s="1078">
        <v>2.2000000000000002</v>
      </c>
      <c r="ISP17" s="1079" t="s">
        <v>3991</v>
      </c>
      <c r="ISQ17" s="1078">
        <v>2.2000000000000002</v>
      </c>
      <c r="ISR17" s="1079" t="s">
        <v>3991</v>
      </c>
      <c r="ISS17" s="1078">
        <v>2.2000000000000002</v>
      </c>
      <c r="IST17" s="1079" t="s">
        <v>3991</v>
      </c>
      <c r="ISU17" s="1078">
        <v>2.2000000000000002</v>
      </c>
      <c r="ISV17" s="1079" t="s">
        <v>3991</v>
      </c>
      <c r="ISW17" s="1078">
        <v>2.2000000000000002</v>
      </c>
      <c r="ISX17" s="1079" t="s">
        <v>3991</v>
      </c>
      <c r="ISY17" s="1078">
        <v>2.2000000000000002</v>
      </c>
      <c r="ISZ17" s="1079" t="s">
        <v>3991</v>
      </c>
      <c r="ITA17" s="1078">
        <v>2.2000000000000002</v>
      </c>
      <c r="ITB17" s="1079" t="s">
        <v>3991</v>
      </c>
      <c r="ITC17" s="1078">
        <v>2.2000000000000002</v>
      </c>
      <c r="ITD17" s="1079" t="s">
        <v>3991</v>
      </c>
      <c r="ITE17" s="1078">
        <v>2.2000000000000002</v>
      </c>
      <c r="ITF17" s="1079" t="s">
        <v>3991</v>
      </c>
      <c r="ITG17" s="1078">
        <v>2.2000000000000002</v>
      </c>
      <c r="ITH17" s="1079" t="s">
        <v>3991</v>
      </c>
      <c r="ITI17" s="1078">
        <v>2.2000000000000002</v>
      </c>
      <c r="ITJ17" s="1079" t="s">
        <v>3991</v>
      </c>
      <c r="ITK17" s="1078">
        <v>2.2000000000000002</v>
      </c>
      <c r="ITL17" s="1079" t="s">
        <v>3991</v>
      </c>
      <c r="ITM17" s="1078">
        <v>2.2000000000000002</v>
      </c>
      <c r="ITN17" s="1079" t="s">
        <v>3991</v>
      </c>
      <c r="ITO17" s="1078">
        <v>2.2000000000000002</v>
      </c>
      <c r="ITP17" s="1079" t="s">
        <v>3991</v>
      </c>
      <c r="ITQ17" s="1078">
        <v>2.2000000000000002</v>
      </c>
      <c r="ITR17" s="1079" t="s">
        <v>3991</v>
      </c>
      <c r="ITS17" s="1078">
        <v>2.2000000000000002</v>
      </c>
      <c r="ITT17" s="1079" t="s">
        <v>3991</v>
      </c>
      <c r="ITU17" s="1078">
        <v>2.2000000000000002</v>
      </c>
      <c r="ITV17" s="1079" t="s">
        <v>3991</v>
      </c>
      <c r="ITW17" s="1078">
        <v>2.2000000000000002</v>
      </c>
      <c r="ITX17" s="1079" t="s">
        <v>3991</v>
      </c>
      <c r="ITY17" s="1078">
        <v>2.2000000000000002</v>
      </c>
      <c r="ITZ17" s="1079" t="s">
        <v>3991</v>
      </c>
      <c r="IUA17" s="1078">
        <v>2.2000000000000002</v>
      </c>
      <c r="IUB17" s="1079" t="s">
        <v>3991</v>
      </c>
      <c r="IUC17" s="1078">
        <v>2.2000000000000002</v>
      </c>
      <c r="IUD17" s="1079" t="s">
        <v>3991</v>
      </c>
      <c r="IUE17" s="1078">
        <v>2.2000000000000002</v>
      </c>
      <c r="IUF17" s="1079" t="s">
        <v>3991</v>
      </c>
      <c r="IUG17" s="1078">
        <v>2.2000000000000002</v>
      </c>
      <c r="IUH17" s="1079" t="s">
        <v>3991</v>
      </c>
      <c r="IUI17" s="1078">
        <v>2.2000000000000002</v>
      </c>
      <c r="IUJ17" s="1079" t="s">
        <v>3991</v>
      </c>
      <c r="IUK17" s="1078">
        <v>2.2000000000000002</v>
      </c>
      <c r="IUL17" s="1079" t="s">
        <v>3991</v>
      </c>
      <c r="IUM17" s="1078">
        <v>2.2000000000000002</v>
      </c>
      <c r="IUN17" s="1079" t="s">
        <v>3991</v>
      </c>
      <c r="IUO17" s="1078">
        <v>2.2000000000000002</v>
      </c>
      <c r="IUP17" s="1079" t="s">
        <v>3991</v>
      </c>
      <c r="IUQ17" s="1078">
        <v>2.2000000000000002</v>
      </c>
      <c r="IUR17" s="1079" t="s">
        <v>3991</v>
      </c>
      <c r="IUS17" s="1078">
        <v>2.2000000000000002</v>
      </c>
      <c r="IUT17" s="1079" t="s">
        <v>3991</v>
      </c>
      <c r="IUU17" s="1078">
        <v>2.2000000000000002</v>
      </c>
      <c r="IUV17" s="1079" t="s">
        <v>3991</v>
      </c>
      <c r="IUW17" s="1078">
        <v>2.2000000000000002</v>
      </c>
      <c r="IUX17" s="1079" t="s">
        <v>3991</v>
      </c>
      <c r="IUY17" s="1078">
        <v>2.2000000000000002</v>
      </c>
      <c r="IUZ17" s="1079" t="s">
        <v>3991</v>
      </c>
      <c r="IVA17" s="1078">
        <v>2.2000000000000002</v>
      </c>
      <c r="IVB17" s="1079" t="s">
        <v>3991</v>
      </c>
      <c r="IVC17" s="1078">
        <v>2.2000000000000002</v>
      </c>
      <c r="IVD17" s="1079" t="s">
        <v>3991</v>
      </c>
      <c r="IVE17" s="1078">
        <v>2.2000000000000002</v>
      </c>
      <c r="IVF17" s="1079" t="s">
        <v>3991</v>
      </c>
      <c r="IVG17" s="1078">
        <v>2.2000000000000002</v>
      </c>
      <c r="IVH17" s="1079" t="s">
        <v>3991</v>
      </c>
      <c r="IVI17" s="1078">
        <v>2.2000000000000002</v>
      </c>
      <c r="IVJ17" s="1079" t="s">
        <v>3991</v>
      </c>
      <c r="IVK17" s="1078">
        <v>2.2000000000000002</v>
      </c>
      <c r="IVL17" s="1079" t="s">
        <v>3991</v>
      </c>
      <c r="IVM17" s="1078">
        <v>2.2000000000000002</v>
      </c>
      <c r="IVN17" s="1079" t="s">
        <v>3991</v>
      </c>
      <c r="IVO17" s="1078">
        <v>2.2000000000000002</v>
      </c>
      <c r="IVP17" s="1079" t="s">
        <v>3991</v>
      </c>
      <c r="IVQ17" s="1078">
        <v>2.2000000000000002</v>
      </c>
      <c r="IVR17" s="1079" t="s">
        <v>3991</v>
      </c>
      <c r="IVS17" s="1078">
        <v>2.2000000000000002</v>
      </c>
      <c r="IVT17" s="1079" t="s">
        <v>3991</v>
      </c>
      <c r="IVU17" s="1078">
        <v>2.2000000000000002</v>
      </c>
      <c r="IVV17" s="1079" t="s">
        <v>3991</v>
      </c>
      <c r="IVW17" s="1078">
        <v>2.2000000000000002</v>
      </c>
      <c r="IVX17" s="1079" t="s">
        <v>3991</v>
      </c>
      <c r="IVY17" s="1078">
        <v>2.2000000000000002</v>
      </c>
      <c r="IVZ17" s="1079" t="s">
        <v>3991</v>
      </c>
      <c r="IWA17" s="1078">
        <v>2.2000000000000002</v>
      </c>
      <c r="IWB17" s="1079" t="s">
        <v>3991</v>
      </c>
      <c r="IWC17" s="1078">
        <v>2.2000000000000002</v>
      </c>
      <c r="IWD17" s="1079" t="s">
        <v>3991</v>
      </c>
      <c r="IWE17" s="1078">
        <v>2.2000000000000002</v>
      </c>
      <c r="IWF17" s="1079" t="s">
        <v>3991</v>
      </c>
      <c r="IWG17" s="1078">
        <v>2.2000000000000002</v>
      </c>
      <c r="IWH17" s="1079" t="s">
        <v>3991</v>
      </c>
      <c r="IWI17" s="1078">
        <v>2.2000000000000002</v>
      </c>
      <c r="IWJ17" s="1079" t="s">
        <v>3991</v>
      </c>
      <c r="IWK17" s="1078">
        <v>2.2000000000000002</v>
      </c>
      <c r="IWL17" s="1079" t="s">
        <v>3991</v>
      </c>
      <c r="IWM17" s="1078">
        <v>2.2000000000000002</v>
      </c>
      <c r="IWN17" s="1079" t="s">
        <v>3991</v>
      </c>
      <c r="IWO17" s="1078">
        <v>2.2000000000000002</v>
      </c>
      <c r="IWP17" s="1079" t="s">
        <v>3991</v>
      </c>
      <c r="IWQ17" s="1078">
        <v>2.2000000000000002</v>
      </c>
      <c r="IWR17" s="1079" t="s">
        <v>3991</v>
      </c>
      <c r="IWS17" s="1078">
        <v>2.2000000000000002</v>
      </c>
      <c r="IWT17" s="1079" t="s">
        <v>3991</v>
      </c>
      <c r="IWU17" s="1078">
        <v>2.2000000000000002</v>
      </c>
      <c r="IWV17" s="1079" t="s">
        <v>3991</v>
      </c>
      <c r="IWW17" s="1078">
        <v>2.2000000000000002</v>
      </c>
      <c r="IWX17" s="1079" t="s">
        <v>3991</v>
      </c>
      <c r="IWY17" s="1078">
        <v>2.2000000000000002</v>
      </c>
      <c r="IWZ17" s="1079" t="s">
        <v>3991</v>
      </c>
      <c r="IXA17" s="1078">
        <v>2.2000000000000002</v>
      </c>
      <c r="IXB17" s="1079" t="s">
        <v>3991</v>
      </c>
      <c r="IXC17" s="1078">
        <v>2.2000000000000002</v>
      </c>
      <c r="IXD17" s="1079" t="s">
        <v>3991</v>
      </c>
      <c r="IXE17" s="1078">
        <v>2.2000000000000002</v>
      </c>
      <c r="IXF17" s="1079" t="s">
        <v>3991</v>
      </c>
      <c r="IXG17" s="1078">
        <v>2.2000000000000002</v>
      </c>
      <c r="IXH17" s="1079" t="s">
        <v>3991</v>
      </c>
      <c r="IXI17" s="1078">
        <v>2.2000000000000002</v>
      </c>
      <c r="IXJ17" s="1079" t="s">
        <v>3991</v>
      </c>
      <c r="IXK17" s="1078">
        <v>2.2000000000000002</v>
      </c>
      <c r="IXL17" s="1079" t="s">
        <v>3991</v>
      </c>
      <c r="IXM17" s="1078">
        <v>2.2000000000000002</v>
      </c>
      <c r="IXN17" s="1079" t="s">
        <v>3991</v>
      </c>
      <c r="IXO17" s="1078">
        <v>2.2000000000000002</v>
      </c>
      <c r="IXP17" s="1079" t="s">
        <v>3991</v>
      </c>
      <c r="IXQ17" s="1078">
        <v>2.2000000000000002</v>
      </c>
      <c r="IXR17" s="1079" t="s">
        <v>3991</v>
      </c>
      <c r="IXS17" s="1078">
        <v>2.2000000000000002</v>
      </c>
      <c r="IXT17" s="1079" t="s">
        <v>3991</v>
      </c>
      <c r="IXU17" s="1078">
        <v>2.2000000000000002</v>
      </c>
      <c r="IXV17" s="1079" t="s">
        <v>3991</v>
      </c>
      <c r="IXW17" s="1078">
        <v>2.2000000000000002</v>
      </c>
      <c r="IXX17" s="1079" t="s">
        <v>3991</v>
      </c>
      <c r="IXY17" s="1078">
        <v>2.2000000000000002</v>
      </c>
      <c r="IXZ17" s="1079" t="s">
        <v>3991</v>
      </c>
      <c r="IYA17" s="1078">
        <v>2.2000000000000002</v>
      </c>
      <c r="IYB17" s="1079" t="s">
        <v>3991</v>
      </c>
      <c r="IYC17" s="1078">
        <v>2.2000000000000002</v>
      </c>
      <c r="IYD17" s="1079" t="s">
        <v>3991</v>
      </c>
      <c r="IYE17" s="1078">
        <v>2.2000000000000002</v>
      </c>
      <c r="IYF17" s="1079" t="s">
        <v>3991</v>
      </c>
      <c r="IYG17" s="1078">
        <v>2.2000000000000002</v>
      </c>
      <c r="IYH17" s="1079" t="s">
        <v>3991</v>
      </c>
      <c r="IYI17" s="1078">
        <v>2.2000000000000002</v>
      </c>
      <c r="IYJ17" s="1079" t="s">
        <v>3991</v>
      </c>
      <c r="IYK17" s="1078">
        <v>2.2000000000000002</v>
      </c>
      <c r="IYL17" s="1079" t="s">
        <v>3991</v>
      </c>
      <c r="IYM17" s="1078">
        <v>2.2000000000000002</v>
      </c>
      <c r="IYN17" s="1079" t="s">
        <v>3991</v>
      </c>
      <c r="IYO17" s="1078">
        <v>2.2000000000000002</v>
      </c>
      <c r="IYP17" s="1079" t="s">
        <v>3991</v>
      </c>
      <c r="IYQ17" s="1078">
        <v>2.2000000000000002</v>
      </c>
      <c r="IYR17" s="1079" t="s">
        <v>3991</v>
      </c>
      <c r="IYS17" s="1078">
        <v>2.2000000000000002</v>
      </c>
      <c r="IYT17" s="1079" t="s">
        <v>3991</v>
      </c>
      <c r="IYU17" s="1078">
        <v>2.2000000000000002</v>
      </c>
      <c r="IYV17" s="1079" t="s">
        <v>3991</v>
      </c>
      <c r="IYW17" s="1078">
        <v>2.2000000000000002</v>
      </c>
      <c r="IYX17" s="1079" t="s">
        <v>3991</v>
      </c>
      <c r="IYY17" s="1078">
        <v>2.2000000000000002</v>
      </c>
      <c r="IYZ17" s="1079" t="s">
        <v>3991</v>
      </c>
      <c r="IZA17" s="1078">
        <v>2.2000000000000002</v>
      </c>
      <c r="IZB17" s="1079" t="s">
        <v>3991</v>
      </c>
      <c r="IZC17" s="1078">
        <v>2.2000000000000002</v>
      </c>
      <c r="IZD17" s="1079" t="s">
        <v>3991</v>
      </c>
      <c r="IZE17" s="1078">
        <v>2.2000000000000002</v>
      </c>
      <c r="IZF17" s="1079" t="s">
        <v>3991</v>
      </c>
      <c r="IZG17" s="1078">
        <v>2.2000000000000002</v>
      </c>
      <c r="IZH17" s="1079" t="s">
        <v>3991</v>
      </c>
      <c r="IZI17" s="1078">
        <v>2.2000000000000002</v>
      </c>
      <c r="IZJ17" s="1079" t="s">
        <v>3991</v>
      </c>
      <c r="IZK17" s="1078">
        <v>2.2000000000000002</v>
      </c>
      <c r="IZL17" s="1079" t="s">
        <v>3991</v>
      </c>
      <c r="IZM17" s="1078">
        <v>2.2000000000000002</v>
      </c>
      <c r="IZN17" s="1079" t="s">
        <v>3991</v>
      </c>
      <c r="IZO17" s="1078">
        <v>2.2000000000000002</v>
      </c>
      <c r="IZP17" s="1079" t="s">
        <v>3991</v>
      </c>
      <c r="IZQ17" s="1078">
        <v>2.2000000000000002</v>
      </c>
      <c r="IZR17" s="1079" t="s">
        <v>3991</v>
      </c>
      <c r="IZS17" s="1078">
        <v>2.2000000000000002</v>
      </c>
      <c r="IZT17" s="1079" t="s">
        <v>3991</v>
      </c>
      <c r="IZU17" s="1078">
        <v>2.2000000000000002</v>
      </c>
      <c r="IZV17" s="1079" t="s">
        <v>3991</v>
      </c>
      <c r="IZW17" s="1078">
        <v>2.2000000000000002</v>
      </c>
      <c r="IZX17" s="1079" t="s">
        <v>3991</v>
      </c>
      <c r="IZY17" s="1078">
        <v>2.2000000000000002</v>
      </c>
      <c r="IZZ17" s="1079" t="s">
        <v>3991</v>
      </c>
      <c r="JAA17" s="1078">
        <v>2.2000000000000002</v>
      </c>
      <c r="JAB17" s="1079" t="s">
        <v>3991</v>
      </c>
      <c r="JAC17" s="1078">
        <v>2.2000000000000002</v>
      </c>
      <c r="JAD17" s="1079" t="s">
        <v>3991</v>
      </c>
      <c r="JAE17" s="1078">
        <v>2.2000000000000002</v>
      </c>
      <c r="JAF17" s="1079" t="s">
        <v>3991</v>
      </c>
      <c r="JAG17" s="1078">
        <v>2.2000000000000002</v>
      </c>
      <c r="JAH17" s="1079" t="s">
        <v>3991</v>
      </c>
      <c r="JAI17" s="1078">
        <v>2.2000000000000002</v>
      </c>
      <c r="JAJ17" s="1079" t="s">
        <v>3991</v>
      </c>
      <c r="JAK17" s="1078">
        <v>2.2000000000000002</v>
      </c>
      <c r="JAL17" s="1079" t="s">
        <v>3991</v>
      </c>
      <c r="JAM17" s="1078">
        <v>2.2000000000000002</v>
      </c>
      <c r="JAN17" s="1079" t="s">
        <v>3991</v>
      </c>
      <c r="JAO17" s="1078">
        <v>2.2000000000000002</v>
      </c>
      <c r="JAP17" s="1079" t="s">
        <v>3991</v>
      </c>
      <c r="JAQ17" s="1078">
        <v>2.2000000000000002</v>
      </c>
      <c r="JAR17" s="1079" t="s">
        <v>3991</v>
      </c>
      <c r="JAS17" s="1078">
        <v>2.2000000000000002</v>
      </c>
      <c r="JAT17" s="1079" t="s">
        <v>3991</v>
      </c>
      <c r="JAU17" s="1078">
        <v>2.2000000000000002</v>
      </c>
      <c r="JAV17" s="1079" t="s">
        <v>3991</v>
      </c>
      <c r="JAW17" s="1078">
        <v>2.2000000000000002</v>
      </c>
      <c r="JAX17" s="1079" t="s">
        <v>3991</v>
      </c>
      <c r="JAY17" s="1078">
        <v>2.2000000000000002</v>
      </c>
      <c r="JAZ17" s="1079" t="s">
        <v>3991</v>
      </c>
      <c r="JBA17" s="1078">
        <v>2.2000000000000002</v>
      </c>
      <c r="JBB17" s="1079" t="s">
        <v>3991</v>
      </c>
      <c r="JBC17" s="1078">
        <v>2.2000000000000002</v>
      </c>
      <c r="JBD17" s="1079" t="s">
        <v>3991</v>
      </c>
      <c r="JBE17" s="1078">
        <v>2.2000000000000002</v>
      </c>
      <c r="JBF17" s="1079" t="s">
        <v>3991</v>
      </c>
      <c r="JBG17" s="1078">
        <v>2.2000000000000002</v>
      </c>
      <c r="JBH17" s="1079" t="s">
        <v>3991</v>
      </c>
      <c r="JBI17" s="1078">
        <v>2.2000000000000002</v>
      </c>
      <c r="JBJ17" s="1079" t="s">
        <v>3991</v>
      </c>
      <c r="JBK17" s="1078">
        <v>2.2000000000000002</v>
      </c>
      <c r="JBL17" s="1079" t="s">
        <v>3991</v>
      </c>
      <c r="JBM17" s="1078">
        <v>2.2000000000000002</v>
      </c>
      <c r="JBN17" s="1079" t="s">
        <v>3991</v>
      </c>
      <c r="JBO17" s="1078">
        <v>2.2000000000000002</v>
      </c>
      <c r="JBP17" s="1079" t="s">
        <v>3991</v>
      </c>
      <c r="JBQ17" s="1078">
        <v>2.2000000000000002</v>
      </c>
      <c r="JBR17" s="1079" t="s">
        <v>3991</v>
      </c>
      <c r="JBS17" s="1078">
        <v>2.2000000000000002</v>
      </c>
      <c r="JBT17" s="1079" t="s">
        <v>3991</v>
      </c>
      <c r="JBU17" s="1078">
        <v>2.2000000000000002</v>
      </c>
      <c r="JBV17" s="1079" t="s">
        <v>3991</v>
      </c>
      <c r="JBW17" s="1078">
        <v>2.2000000000000002</v>
      </c>
      <c r="JBX17" s="1079" t="s">
        <v>3991</v>
      </c>
      <c r="JBY17" s="1078">
        <v>2.2000000000000002</v>
      </c>
      <c r="JBZ17" s="1079" t="s">
        <v>3991</v>
      </c>
      <c r="JCA17" s="1078">
        <v>2.2000000000000002</v>
      </c>
      <c r="JCB17" s="1079" t="s">
        <v>3991</v>
      </c>
      <c r="JCC17" s="1078">
        <v>2.2000000000000002</v>
      </c>
      <c r="JCD17" s="1079" t="s">
        <v>3991</v>
      </c>
      <c r="JCE17" s="1078">
        <v>2.2000000000000002</v>
      </c>
      <c r="JCF17" s="1079" t="s">
        <v>3991</v>
      </c>
      <c r="JCG17" s="1078">
        <v>2.2000000000000002</v>
      </c>
      <c r="JCH17" s="1079" t="s">
        <v>3991</v>
      </c>
      <c r="JCI17" s="1078">
        <v>2.2000000000000002</v>
      </c>
      <c r="JCJ17" s="1079" t="s">
        <v>3991</v>
      </c>
      <c r="JCK17" s="1078">
        <v>2.2000000000000002</v>
      </c>
      <c r="JCL17" s="1079" t="s">
        <v>3991</v>
      </c>
      <c r="JCM17" s="1078">
        <v>2.2000000000000002</v>
      </c>
      <c r="JCN17" s="1079" t="s">
        <v>3991</v>
      </c>
      <c r="JCO17" s="1078">
        <v>2.2000000000000002</v>
      </c>
      <c r="JCP17" s="1079" t="s">
        <v>3991</v>
      </c>
      <c r="JCQ17" s="1078">
        <v>2.2000000000000002</v>
      </c>
      <c r="JCR17" s="1079" t="s">
        <v>3991</v>
      </c>
      <c r="JCS17" s="1078">
        <v>2.2000000000000002</v>
      </c>
      <c r="JCT17" s="1079" t="s">
        <v>3991</v>
      </c>
      <c r="JCU17" s="1078">
        <v>2.2000000000000002</v>
      </c>
      <c r="JCV17" s="1079" t="s">
        <v>3991</v>
      </c>
      <c r="JCW17" s="1078">
        <v>2.2000000000000002</v>
      </c>
      <c r="JCX17" s="1079" t="s">
        <v>3991</v>
      </c>
      <c r="JCY17" s="1078">
        <v>2.2000000000000002</v>
      </c>
      <c r="JCZ17" s="1079" t="s">
        <v>3991</v>
      </c>
      <c r="JDA17" s="1078">
        <v>2.2000000000000002</v>
      </c>
      <c r="JDB17" s="1079" t="s">
        <v>3991</v>
      </c>
      <c r="JDC17" s="1078">
        <v>2.2000000000000002</v>
      </c>
      <c r="JDD17" s="1079" t="s">
        <v>3991</v>
      </c>
      <c r="JDE17" s="1078">
        <v>2.2000000000000002</v>
      </c>
      <c r="JDF17" s="1079" t="s">
        <v>3991</v>
      </c>
      <c r="JDG17" s="1078">
        <v>2.2000000000000002</v>
      </c>
      <c r="JDH17" s="1079" t="s">
        <v>3991</v>
      </c>
      <c r="JDI17" s="1078">
        <v>2.2000000000000002</v>
      </c>
      <c r="JDJ17" s="1079" t="s">
        <v>3991</v>
      </c>
      <c r="JDK17" s="1078">
        <v>2.2000000000000002</v>
      </c>
      <c r="JDL17" s="1079" t="s">
        <v>3991</v>
      </c>
      <c r="JDM17" s="1078">
        <v>2.2000000000000002</v>
      </c>
      <c r="JDN17" s="1079" t="s">
        <v>3991</v>
      </c>
      <c r="JDO17" s="1078">
        <v>2.2000000000000002</v>
      </c>
      <c r="JDP17" s="1079" t="s">
        <v>3991</v>
      </c>
      <c r="JDQ17" s="1078">
        <v>2.2000000000000002</v>
      </c>
      <c r="JDR17" s="1079" t="s">
        <v>3991</v>
      </c>
      <c r="JDS17" s="1078">
        <v>2.2000000000000002</v>
      </c>
      <c r="JDT17" s="1079" t="s">
        <v>3991</v>
      </c>
      <c r="JDU17" s="1078">
        <v>2.2000000000000002</v>
      </c>
      <c r="JDV17" s="1079" t="s">
        <v>3991</v>
      </c>
      <c r="JDW17" s="1078">
        <v>2.2000000000000002</v>
      </c>
      <c r="JDX17" s="1079" t="s">
        <v>3991</v>
      </c>
      <c r="JDY17" s="1078">
        <v>2.2000000000000002</v>
      </c>
      <c r="JDZ17" s="1079" t="s">
        <v>3991</v>
      </c>
      <c r="JEA17" s="1078">
        <v>2.2000000000000002</v>
      </c>
      <c r="JEB17" s="1079" t="s">
        <v>3991</v>
      </c>
      <c r="JEC17" s="1078">
        <v>2.2000000000000002</v>
      </c>
      <c r="JED17" s="1079" t="s">
        <v>3991</v>
      </c>
      <c r="JEE17" s="1078">
        <v>2.2000000000000002</v>
      </c>
      <c r="JEF17" s="1079" t="s">
        <v>3991</v>
      </c>
      <c r="JEG17" s="1078">
        <v>2.2000000000000002</v>
      </c>
      <c r="JEH17" s="1079" t="s">
        <v>3991</v>
      </c>
      <c r="JEI17" s="1078">
        <v>2.2000000000000002</v>
      </c>
      <c r="JEJ17" s="1079" t="s">
        <v>3991</v>
      </c>
      <c r="JEK17" s="1078">
        <v>2.2000000000000002</v>
      </c>
      <c r="JEL17" s="1079" t="s">
        <v>3991</v>
      </c>
      <c r="JEM17" s="1078">
        <v>2.2000000000000002</v>
      </c>
      <c r="JEN17" s="1079" t="s">
        <v>3991</v>
      </c>
      <c r="JEO17" s="1078">
        <v>2.2000000000000002</v>
      </c>
      <c r="JEP17" s="1079" t="s">
        <v>3991</v>
      </c>
      <c r="JEQ17" s="1078">
        <v>2.2000000000000002</v>
      </c>
      <c r="JER17" s="1079" t="s">
        <v>3991</v>
      </c>
      <c r="JES17" s="1078">
        <v>2.2000000000000002</v>
      </c>
      <c r="JET17" s="1079" t="s">
        <v>3991</v>
      </c>
      <c r="JEU17" s="1078">
        <v>2.2000000000000002</v>
      </c>
      <c r="JEV17" s="1079" t="s">
        <v>3991</v>
      </c>
      <c r="JEW17" s="1078">
        <v>2.2000000000000002</v>
      </c>
      <c r="JEX17" s="1079" t="s">
        <v>3991</v>
      </c>
      <c r="JEY17" s="1078">
        <v>2.2000000000000002</v>
      </c>
      <c r="JEZ17" s="1079" t="s">
        <v>3991</v>
      </c>
      <c r="JFA17" s="1078">
        <v>2.2000000000000002</v>
      </c>
      <c r="JFB17" s="1079" t="s">
        <v>3991</v>
      </c>
      <c r="JFC17" s="1078">
        <v>2.2000000000000002</v>
      </c>
      <c r="JFD17" s="1079" t="s">
        <v>3991</v>
      </c>
      <c r="JFE17" s="1078">
        <v>2.2000000000000002</v>
      </c>
      <c r="JFF17" s="1079" t="s">
        <v>3991</v>
      </c>
      <c r="JFG17" s="1078">
        <v>2.2000000000000002</v>
      </c>
      <c r="JFH17" s="1079" t="s">
        <v>3991</v>
      </c>
      <c r="JFI17" s="1078">
        <v>2.2000000000000002</v>
      </c>
      <c r="JFJ17" s="1079" t="s">
        <v>3991</v>
      </c>
      <c r="JFK17" s="1078">
        <v>2.2000000000000002</v>
      </c>
      <c r="JFL17" s="1079" t="s">
        <v>3991</v>
      </c>
      <c r="JFM17" s="1078">
        <v>2.2000000000000002</v>
      </c>
      <c r="JFN17" s="1079" t="s">
        <v>3991</v>
      </c>
      <c r="JFO17" s="1078">
        <v>2.2000000000000002</v>
      </c>
      <c r="JFP17" s="1079" t="s">
        <v>3991</v>
      </c>
      <c r="JFQ17" s="1078">
        <v>2.2000000000000002</v>
      </c>
      <c r="JFR17" s="1079" t="s">
        <v>3991</v>
      </c>
      <c r="JFS17" s="1078">
        <v>2.2000000000000002</v>
      </c>
      <c r="JFT17" s="1079" t="s">
        <v>3991</v>
      </c>
      <c r="JFU17" s="1078">
        <v>2.2000000000000002</v>
      </c>
      <c r="JFV17" s="1079" t="s">
        <v>3991</v>
      </c>
      <c r="JFW17" s="1078">
        <v>2.2000000000000002</v>
      </c>
      <c r="JFX17" s="1079" t="s">
        <v>3991</v>
      </c>
      <c r="JFY17" s="1078">
        <v>2.2000000000000002</v>
      </c>
      <c r="JFZ17" s="1079" t="s">
        <v>3991</v>
      </c>
      <c r="JGA17" s="1078">
        <v>2.2000000000000002</v>
      </c>
      <c r="JGB17" s="1079" t="s">
        <v>3991</v>
      </c>
      <c r="JGC17" s="1078">
        <v>2.2000000000000002</v>
      </c>
      <c r="JGD17" s="1079" t="s">
        <v>3991</v>
      </c>
      <c r="JGE17" s="1078">
        <v>2.2000000000000002</v>
      </c>
      <c r="JGF17" s="1079" t="s">
        <v>3991</v>
      </c>
      <c r="JGG17" s="1078">
        <v>2.2000000000000002</v>
      </c>
      <c r="JGH17" s="1079" t="s">
        <v>3991</v>
      </c>
      <c r="JGI17" s="1078">
        <v>2.2000000000000002</v>
      </c>
      <c r="JGJ17" s="1079" t="s">
        <v>3991</v>
      </c>
      <c r="JGK17" s="1078">
        <v>2.2000000000000002</v>
      </c>
      <c r="JGL17" s="1079" t="s">
        <v>3991</v>
      </c>
      <c r="JGM17" s="1078">
        <v>2.2000000000000002</v>
      </c>
      <c r="JGN17" s="1079" t="s">
        <v>3991</v>
      </c>
      <c r="JGO17" s="1078">
        <v>2.2000000000000002</v>
      </c>
      <c r="JGP17" s="1079" t="s">
        <v>3991</v>
      </c>
      <c r="JGQ17" s="1078">
        <v>2.2000000000000002</v>
      </c>
      <c r="JGR17" s="1079" t="s">
        <v>3991</v>
      </c>
      <c r="JGS17" s="1078">
        <v>2.2000000000000002</v>
      </c>
      <c r="JGT17" s="1079" t="s">
        <v>3991</v>
      </c>
      <c r="JGU17" s="1078">
        <v>2.2000000000000002</v>
      </c>
      <c r="JGV17" s="1079" t="s">
        <v>3991</v>
      </c>
      <c r="JGW17" s="1078">
        <v>2.2000000000000002</v>
      </c>
      <c r="JGX17" s="1079" t="s">
        <v>3991</v>
      </c>
      <c r="JGY17" s="1078">
        <v>2.2000000000000002</v>
      </c>
      <c r="JGZ17" s="1079" t="s">
        <v>3991</v>
      </c>
      <c r="JHA17" s="1078">
        <v>2.2000000000000002</v>
      </c>
      <c r="JHB17" s="1079" t="s">
        <v>3991</v>
      </c>
      <c r="JHC17" s="1078">
        <v>2.2000000000000002</v>
      </c>
      <c r="JHD17" s="1079" t="s">
        <v>3991</v>
      </c>
      <c r="JHE17" s="1078">
        <v>2.2000000000000002</v>
      </c>
      <c r="JHF17" s="1079" t="s">
        <v>3991</v>
      </c>
      <c r="JHG17" s="1078">
        <v>2.2000000000000002</v>
      </c>
      <c r="JHH17" s="1079" t="s">
        <v>3991</v>
      </c>
      <c r="JHI17" s="1078">
        <v>2.2000000000000002</v>
      </c>
      <c r="JHJ17" s="1079" t="s">
        <v>3991</v>
      </c>
      <c r="JHK17" s="1078">
        <v>2.2000000000000002</v>
      </c>
      <c r="JHL17" s="1079" t="s">
        <v>3991</v>
      </c>
      <c r="JHM17" s="1078">
        <v>2.2000000000000002</v>
      </c>
      <c r="JHN17" s="1079" t="s">
        <v>3991</v>
      </c>
      <c r="JHO17" s="1078">
        <v>2.2000000000000002</v>
      </c>
      <c r="JHP17" s="1079" t="s">
        <v>3991</v>
      </c>
      <c r="JHQ17" s="1078">
        <v>2.2000000000000002</v>
      </c>
      <c r="JHR17" s="1079" t="s">
        <v>3991</v>
      </c>
      <c r="JHS17" s="1078">
        <v>2.2000000000000002</v>
      </c>
      <c r="JHT17" s="1079" t="s">
        <v>3991</v>
      </c>
      <c r="JHU17" s="1078">
        <v>2.2000000000000002</v>
      </c>
      <c r="JHV17" s="1079" t="s">
        <v>3991</v>
      </c>
      <c r="JHW17" s="1078">
        <v>2.2000000000000002</v>
      </c>
      <c r="JHX17" s="1079" t="s">
        <v>3991</v>
      </c>
      <c r="JHY17" s="1078">
        <v>2.2000000000000002</v>
      </c>
      <c r="JHZ17" s="1079" t="s">
        <v>3991</v>
      </c>
      <c r="JIA17" s="1078">
        <v>2.2000000000000002</v>
      </c>
      <c r="JIB17" s="1079" t="s">
        <v>3991</v>
      </c>
      <c r="JIC17" s="1078">
        <v>2.2000000000000002</v>
      </c>
      <c r="JID17" s="1079" t="s">
        <v>3991</v>
      </c>
      <c r="JIE17" s="1078">
        <v>2.2000000000000002</v>
      </c>
      <c r="JIF17" s="1079" t="s">
        <v>3991</v>
      </c>
      <c r="JIG17" s="1078">
        <v>2.2000000000000002</v>
      </c>
      <c r="JIH17" s="1079" t="s">
        <v>3991</v>
      </c>
      <c r="JII17" s="1078">
        <v>2.2000000000000002</v>
      </c>
      <c r="JIJ17" s="1079" t="s">
        <v>3991</v>
      </c>
      <c r="JIK17" s="1078">
        <v>2.2000000000000002</v>
      </c>
      <c r="JIL17" s="1079" t="s">
        <v>3991</v>
      </c>
      <c r="JIM17" s="1078">
        <v>2.2000000000000002</v>
      </c>
      <c r="JIN17" s="1079" t="s">
        <v>3991</v>
      </c>
      <c r="JIO17" s="1078">
        <v>2.2000000000000002</v>
      </c>
      <c r="JIP17" s="1079" t="s">
        <v>3991</v>
      </c>
      <c r="JIQ17" s="1078">
        <v>2.2000000000000002</v>
      </c>
      <c r="JIR17" s="1079" t="s">
        <v>3991</v>
      </c>
      <c r="JIS17" s="1078">
        <v>2.2000000000000002</v>
      </c>
      <c r="JIT17" s="1079" t="s">
        <v>3991</v>
      </c>
      <c r="JIU17" s="1078">
        <v>2.2000000000000002</v>
      </c>
      <c r="JIV17" s="1079" t="s">
        <v>3991</v>
      </c>
      <c r="JIW17" s="1078">
        <v>2.2000000000000002</v>
      </c>
      <c r="JIX17" s="1079" t="s">
        <v>3991</v>
      </c>
      <c r="JIY17" s="1078">
        <v>2.2000000000000002</v>
      </c>
      <c r="JIZ17" s="1079" t="s">
        <v>3991</v>
      </c>
      <c r="JJA17" s="1078">
        <v>2.2000000000000002</v>
      </c>
      <c r="JJB17" s="1079" t="s">
        <v>3991</v>
      </c>
      <c r="JJC17" s="1078">
        <v>2.2000000000000002</v>
      </c>
      <c r="JJD17" s="1079" t="s">
        <v>3991</v>
      </c>
      <c r="JJE17" s="1078">
        <v>2.2000000000000002</v>
      </c>
      <c r="JJF17" s="1079" t="s">
        <v>3991</v>
      </c>
      <c r="JJG17" s="1078">
        <v>2.2000000000000002</v>
      </c>
      <c r="JJH17" s="1079" t="s">
        <v>3991</v>
      </c>
      <c r="JJI17" s="1078">
        <v>2.2000000000000002</v>
      </c>
      <c r="JJJ17" s="1079" t="s">
        <v>3991</v>
      </c>
      <c r="JJK17" s="1078">
        <v>2.2000000000000002</v>
      </c>
      <c r="JJL17" s="1079" t="s">
        <v>3991</v>
      </c>
      <c r="JJM17" s="1078">
        <v>2.2000000000000002</v>
      </c>
      <c r="JJN17" s="1079" t="s">
        <v>3991</v>
      </c>
      <c r="JJO17" s="1078">
        <v>2.2000000000000002</v>
      </c>
      <c r="JJP17" s="1079" t="s">
        <v>3991</v>
      </c>
      <c r="JJQ17" s="1078">
        <v>2.2000000000000002</v>
      </c>
      <c r="JJR17" s="1079" t="s">
        <v>3991</v>
      </c>
      <c r="JJS17" s="1078">
        <v>2.2000000000000002</v>
      </c>
      <c r="JJT17" s="1079" t="s">
        <v>3991</v>
      </c>
      <c r="JJU17" s="1078">
        <v>2.2000000000000002</v>
      </c>
      <c r="JJV17" s="1079" t="s">
        <v>3991</v>
      </c>
      <c r="JJW17" s="1078">
        <v>2.2000000000000002</v>
      </c>
      <c r="JJX17" s="1079" t="s">
        <v>3991</v>
      </c>
      <c r="JJY17" s="1078">
        <v>2.2000000000000002</v>
      </c>
      <c r="JJZ17" s="1079" t="s">
        <v>3991</v>
      </c>
      <c r="JKA17" s="1078">
        <v>2.2000000000000002</v>
      </c>
      <c r="JKB17" s="1079" t="s">
        <v>3991</v>
      </c>
      <c r="JKC17" s="1078">
        <v>2.2000000000000002</v>
      </c>
      <c r="JKD17" s="1079" t="s">
        <v>3991</v>
      </c>
      <c r="JKE17" s="1078">
        <v>2.2000000000000002</v>
      </c>
      <c r="JKF17" s="1079" t="s">
        <v>3991</v>
      </c>
      <c r="JKG17" s="1078">
        <v>2.2000000000000002</v>
      </c>
      <c r="JKH17" s="1079" t="s">
        <v>3991</v>
      </c>
      <c r="JKI17" s="1078">
        <v>2.2000000000000002</v>
      </c>
      <c r="JKJ17" s="1079" t="s">
        <v>3991</v>
      </c>
      <c r="JKK17" s="1078">
        <v>2.2000000000000002</v>
      </c>
      <c r="JKL17" s="1079" t="s">
        <v>3991</v>
      </c>
      <c r="JKM17" s="1078">
        <v>2.2000000000000002</v>
      </c>
      <c r="JKN17" s="1079" t="s">
        <v>3991</v>
      </c>
      <c r="JKO17" s="1078">
        <v>2.2000000000000002</v>
      </c>
      <c r="JKP17" s="1079" t="s">
        <v>3991</v>
      </c>
      <c r="JKQ17" s="1078">
        <v>2.2000000000000002</v>
      </c>
      <c r="JKR17" s="1079" t="s">
        <v>3991</v>
      </c>
      <c r="JKS17" s="1078">
        <v>2.2000000000000002</v>
      </c>
      <c r="JKT17" s="1079" t="s">
        <v>3991</v>
      </c>
      <c r="JKU17" s="1078">
        <v>2.2000000000000002</v>
      </c>
      <c r="JKV17" s="1079" t="s">
        <v>3991</v>
      </c>
      <c r="JKW17" s="1078">
        <v>2.2000000000000002</v>
      </c>
      <c r="JKX17" s="1079" t="s">
        <v>3991</v>
      </c>
      <c r="JKY17" s="1078">
        <v>2.2000000000000002</v>
      </c>
      <c r="JKZ17" s="1079" t="s">
        <v>3991</v>
      </c>
      <c r="JLA17" s="1078">
        <v>2.2000000000000002</v>
      </c>
      <c r="JLB17" s="1079" t="s">
        <v>3991</v>
      </c>
      <c r="JLC17" s="1078">
        <v>2.2000000000000002</v>
      </c>
      <c r="JLD17" s="1079" t="s">
        <v>3991</v>
      </c>
      <c r="JLE17" s="1078">
        <v>2.2000000000000002</v>
      </c>
      <c r="JLF17" s="1079" t="s">
        <v>3991</v>
      </c>
      <c r="JLG17" s="1078">
        <v>2.2000000000000002</v>
      </c>
      <c r="JLH17" s="1079" t="s">
        <v>3991</v>
      </c>
      <c r="JLI17" s="1078">
        <v>2.2000000000000002</v>
      </c>
      <c r="JLJ17" s="1079" t="s">
        <v>3991</v>
      </c>
      <c r="JLK17" s="1078">
        <v>2.2000000000000002</v>
      </c>
      <c r="JLL17" s="1079" t="s">
        <v>3991</v>
      </c>
      <c r="JLM17" s="1078">
        <v>2.2000000000000002</v>
      </c>
      <c r="JLN17" s="1079" t="s">
        <v>3991</v>
      </c>
      <c r="JLO17" s="1078">
        <v>2.2000000000000002</v>
      </c>
      <c r="JLP17" s="1079" t="s">
        <v>3991</v>
      </c>
      <c r="JLQ17" s="1078">
        <v>2.2000000000000002</v>
      </c>
      <c r="JLR17" s="1079" t="s">
        <v>3991</v>
      </c>
      <c r="JLS17" s="1078">
        <v>2.2000000000000002</v>
      </c>
      <c r="JLT17" s="1079" t="s">
        <v>3991</v>
      </c>
      <c r="JLU17" s="1078">
        <v>2.2000000000000002</v>
      </c>
      <c r="JLV17" s="1079" t="s">
        <v>3991</v>
      </c>
      <c r="JLW17" s="1078">
        <v>2.2000000000000002</v>
      </c>
      <c r="JLX17" s="1079" t="s">
        <v>3991</v>
      </c>
      <c r="JLY17" s="1078">
        <v>2.2000000000000002</v>
      </c>
      <c r="JLZ17" s="1079" t="s">
        <v>3991</v>
      </c>
      <c r="JMA17" s="1078">
        <v>2.2000000000000002</v>
      </c>
      <c r="JMB17" s="1079" t="s">
        <v>3991</v>
      </c>
      <c r="JMC17" s="1078">
        <v>2.2000000000000002</v>
      </c>
      <c r="JMD17" s="1079" t="s">
        <v>3991</v>
      </c>
      <c r="JME17" s="1078">
        <v>2.2000000000000002</v>
      </c>
      <c r="JMF17" s="1079" t="s">
        <v>3991</v>
      </c>
      <c r="JMG17" s="1078">
        <v>2.2000000000000002</v>
      </c>
      <c r="JMH17" s="1079" t="s">
        <v>3991</v>
      </c>
      <c r="JMI17" s="1078">
        <v>2.2000000000000002</v>
      </c>
      <c r="JMJ17" s="1079" t="s">
        <v>3991</v>
      </c>
      <c r="JMK17" s="1078">
        <v>2.2000000000000002</v>
      </c>
      <c r="JML17" s="1079" t="s">
        <v>3991</v>
      </c>
      <c r="JMM17" s="1078">
        <v>2.2000000000000002</v>
      </c>
      <c r="JMN17" s="1079" t="s">
        <v>3991</v>
      </c>
      <c r="JMO17" s="1078">
        <v>2.2000000000000002</v>
      </c>
      <c r="JMP17" s="1079" t="s">
        <v>3991</v>
      </c>
      <c r="JMQ17" s="1078">
        <v>2.2000000000000002</v>
      </c>
      <c r="JMR17" s="1079" t="s">
        <v>3991</v>
      </c>
      <c r="JMS17" s="1078">
        <v>2.2000000000000002</v>
      </c>
      <c r="JMT17" s="1079" t="s">
        <v>3991</v>
      </c>
      <c r="JMU17" s="1078">
        <v>2.2000000000000002</v>
      </c>
      <c r="JMV17" s="1079" t="s">
        <v>3991</v>
      </c>
      <c r="JMW17" s="1078">
        <v>2.2000000000000002</v>
      </c>
      <c r="JMX17" s="1079" t="s">
        <v>3991</v>
      </c>
      <c r="JMY17" s="1078">
        <v>2.2000000000000002</v>
      </c>
      <c r="JMZ17" s="1079" t="s">
        <v>3991</v>
      </c>
      <c r="JNA17" s="1078">
        <v>2.2000000000000002</v>
      </c>
      <c r="JNB17" s="1079" t="s">
        <v>3991</v>
      </c>
      <c r="JNC17" s="1078">
        <v>2.2000000000000002</v>
      </c>
      <c r="JND17" s="1079" t="s">
        <v>3991</v>
      </c>
      <c r="JNE17" s="1078">
        <v>2.2000000000000002</v>
      </c>
      <c r="JNF17" s="1079" t="s">
        <v>3991</v>
      </c>
      <c r="JNG17" s="1078">
        <v>2.2000000000000002</v>
      </c>
      <c r="JNH17" s="1079" t="s">
        <v>3991</v>
      </c>
      <c r="JNI17" s="1078">
        <v>2.2000000000000002</v>
      </c>
      <c r="JNJ17" s="1079" t="s">
        <v>3991</v>
      </c>
      <c r="JNK17" s="1078">
        <v>2.2000000000000002</v>
      </c>
      <c r="JNL17" s="1079" t="s">
        <v>3991</v>
      </c>
      <c r="JNM17" s="1078">
        <v>2.2000000000000002</v>
      </c>
      <c r="JNN17" s="1079" t="s">
        <v>3991</v>
      </c>
      <c r="JNO17" s="1078">
        <v>2.2000000000000002</v>
      </c>
      <c r="JNP17" s="1079" t="s">
        <v>3991</v>
      </c>
      <c r="JNQ17" s="1078">
        <v>2.2000000000000002</v>
      </c>
      <c r="JNR17" s="1079" t="s">
        <v>3991</v>
      </c>
      <c r="JNS17" s="1078">
        <v>2.2000000000000002</v>
      </c>
      <c r="JNT17" s="1079" t="s">
        <v>3991</v>
      </c>
      <c r="JNU17" s="1078">
        <v>2.2000000000000002</v>
      </c>
      <c r="JNV17" s="1079" t="s">
        <v>3991</v>
      </c>
      <c r="JNW17" s="1078">
        <v>2.2000000000000002</v>
      </c>
      <c r="JNX17" s="1079" t="s">
        <v>3991</v>
      </c>
      <c r="JNY17" s="1078">
        <v>2.2000000000000002</v>
      </c>
      <c r="JNZ17" s="1079" t="s">
        <v>3991</v>
      </c>
      <c r="JOA17" s="1078">
        <v>2.2000000000000002</v>
      </c>
      <c r="JOB17" s="1079" t="s">
        <v>3991</v>
      </c>
      <c r="JOC17" s="1078">
        <v>2.2000000000000002</v>
      </c>
      <c r="JOD17" s="1079" t="s">
        <v>3991</v>
      </c>
      <c r="JOE17" s="1078">
        <v>2.2000000000000002</v>
      </c>
      <c r="JOF17" s="1079" t="s">
        <v>3991</v>
      </c>
      <c r="JOG17" s="1078">
        <v>2.2000000000000002</v>
      </c>
      <c r="JOH17" s="1079" t="s">
        <v>3991</v>
      </c>
      <c r="JOI17" s="1078">
        <v>2.2000000000000002</v>
      </c>
      <c r="JOJ17" s="1079" t="s">
        <v>3991</v>
      </c>
      <c r="JOK17" s="1078">
        <v>2.2000000000000002</v>
      </c>
      <c r="JOL17" s="1079" t="s">
        <v>3991</v>
      </c>
      <c r="JOM17" s="1078">
        <v>2.2000000000000002</v>
      </c>
      <c r="JON17" s="1079" t="s">
        <v>3991</v>
      </c>
      <c r="JOO17" s="1078">
        <v>2.2000000000000002</v>
      </c>
      <c r="JOP17" s="1079" t="s">
        <v>3991</v>
      </c>
      <c r="JOQ17" s="1078">
        <v>2.2000000000000002</v>
      </c>
      <c r="JOR17" s="1079" t="s">
        <v>3991</v>
      </c>
      <c r="JOS17" s="1078">
        <v>2.2000000000000002</v>
      </c>
      <c r="JOT17" s="1079" t="s">
        <v>3991</v>
      </c>
      <c r="JOU17" s="1078">
        <v>2.2000000000000002</v>
      </c>
      <c r="JOV17" s="1079" t="s">
        <v>3991</v>
      </c>
      <c r="JOW17" s="1078">
        <v>2.2000000000000002</v>
      </c>
      <c r="JOX17" s="1079" t="s">
        <v>3991</v>
      </c>
      <c r="JOY17" s="1078">
        <v>2.2000000000000002</v>
      </c>
      <c r="JOZ17" s="1079" t="s">
        <v>3991</v>
      </c>
      <c r="JPA17" s="1078">
        <v>2.2000000000000002</v>
      </c>
      <c r="JPB17" s="1079" t="s">
        <v>3991</v>
      </c>
      <c r="JPC17" s="1078">
        <v>2.2000000000000002</v>
      </c>
      <c r="JPD17" s="1079" t="s">
        <v>3991</v>
      </c>
      <c r="JPE17" s="1078">
        <v>2.2000000000000002</v>
      </c>
      <c r="JPF17" s="1079" t="s">
        <v>3991</v>
      </c>
      <c r="JPG17" s="1078">
        <v>2.2000000000000002</v>
      </c>
      <c r="JPH17" s="1079" t="s">
        <v>3991</v>
      </c>
      <c r="JPI17" s="1078">
        <v>2.2000000000000002</v>
      </c>
      <c r="JPJ17" s="1079" t="s">
        <v>3991</v>
      </c>
      <c r="JPK17" s="1078">
        <v>2.2000000000000002</v>
      </c>
      <c r="JPL17" s="1079" t="s">
        <v>3991</v>
      </c>
      <c r="JPM17" s="1078">
        <v>2.2000000000000002</v>
      </c>
      <c r="JPN17" s="1079" t="s">
        <v>3991</v>
      </c>
      <c r="JPO17" s="1078">
        <v>2.2000000000000002</v>
      </c>
      <c r="JPP17" s="1079" t="s">
        <v>3991</v>
      </c>
      <c r="JPQ17" s="1078">
        <v>2.2000000000000002</v>
      </c>
      <c r="JPR17" s="1079" t="s">
        <v>3991</v>
      </c>
      <c r="JPS17" s="1078">
        <v>2.2000000000000002</v>
      </c>
      <c r="JPT17" s="1079" t="s">
        <v>3991</v>
      </c>
      <c r="JPU17" s="1078">
        <v>2.2000000000000002</v>
      </c>
      <c r="JPV17" s="1079" t="s">
        <v>3991</v>
      </c>
      <c r="JPW17" s="1078">
        <v>2.2000000000000002</v>
      </c>
      <c r="JPX17" s="1079" t="s">
        <v>3991</v>
      </c>
      <c r="JPY17" s="1078">
        <v>2.2000000000000002</v>
      </c>
      <c r="JPZ17" s="1079" t="s">
        <v>3991</v>
      </c>
      <c r="JQA17" s="1078">
        <v>2.2000000000000002</v>
      </c>
      <c r="JQB17" s="1079" t="s">
        <v>3991</v>
      </c>
      <c r="JQC17" s="1078">
        <v>2.2000000000000002</v>
      </c>
      <c r="JQD17" s="1079" t="s">
        <v>3991</v>
      </c>
      <c r="JQE17" s="1078">
        <v>2.2000000000000002</v>
      </c>
      <c r="JQF17" s="1079" t="s">
        <v>3991</v>
      </c>
      <c r="JQG17" s="1078">
        <v>2.2000000000000002</v>
      </c>
      <c r="JQH17" s="1079" t="s">
        <v>3991</v>
      </c>
      <c r="JQI17" s="1078">
        <v>2.2000000000000002</v>
      </c>
      <c r="JQJ17" s="1079" t="s">
        <v>3991</v>
      </c>
      <c r="JQK17" s="1078">
        <v>2.2000000000000002</v>
      </c>
      <c r="JQL17" s="1079" t="s">
        <v>3991</v>
      </c>
      <c r="JQM17" s="1078">
        <v>2.2000000000000002</v>
      </c>
      <c r="JQN17" s="1079" t="s">
        <v>3991</v>
      </c>
      <c r="JQO17" s="1078">
        <v>2.2000000000000002</v>
      </c>
      <c r="JQP17" s="1079" t="s">
        <v>3991</v>
      </c>
      <c r="JQQ17" s="1078">
        <v>2.2000000000000002</v>
      </c>
      <c r="JQR17" s="1079" t="s">
        <v>3991</v>
      </c>
      <c r="JQS17" s="1078">
        <v>2.2000000000000002</v>
      </c>
      <c r="JQT17" s="1079" t="s">
        <v>3991</v>
      </c>
      <c r="JQU17" s="1078">
        <v>2.2000000000000002</v>
      </c>
      <c r="JQV17" s="1079" t="s">
        <v>3991</v>
      </c>
      <c r="JQW17" s="1078">
        <v>2.2000000000000002</v>
      </c>
      <c r="JQX17" s="1079" t="s">
        <v>3991</v>
      </c>
      <c r="JQY17" s="1078">
        <v>2.2000000000000002</v>
      </c>
      <c r="JQZ17" s="1079" t="s">
        <v>3991</v>
      </c>
      <c r="JRA17" s="1078">
        <v>2.2000000000000002</v>
      </c>
      <c r="JRB17" s="1079" t="s">
        <v>3991</v>
      </c>
      <c r="JRC17" s="1078">
        <v>2.2000000000000002</v>
      </c>
      <c r="JRD17" s="1079" t="s">
        <v>3991</v>
      </c>
      <c r="JRE17" s="1078">
        <v>2.2000000000000002</v>
      </c>
      <c r="JRF17" s="1079" t="s">
        <v>3991</v>
      </c>
      <c r="JRG17" s="1078">
        <v>2.2000000000000002</v>
      </c>
      <c r="JRH17" s="1079" t="s">
        <v>3991</v>
      </c>
      <c r="JRI17" s="1078">
        <v>2.2000000000000002</v>
      </c>
      <c r="JRJ17" s="1079" t="s">
        <v>3991</v>
      </c>
      <c r="JRK17" s="1078">
        <v>2.2000000000000002</v>
      </c>
      <c r="JRL17" s="1079" t="s">
        <v>3991</v>
      </c>
      <c r="JRM17" s="1078">
        <v>2.2000000000000002</v>
      </c>
      <c r="JRN17" s="1079" t="s">
        <v>3991</v>
      </c>
      <c r="JRO17" s="1078">
        <v>2.2000000000000002</v>
      </c>
      <c r="JRP17" s="1079" t="s">
        <v>3991</v>
      </c>
      <c r="JRQ17" s="1078">
        <v>2.2000000000000002</v>
      </c>
      <c r="JRR17" s="1079" t="s">
        <v>3991</v>
      </c>
      <c r="JRS17" s="1078">
        <v>2.2000000000000002</v>
      </c>
      <c r="JRT17" s="1079" t="s">
        <v>3991</v>
      </c>
      <c r="JRU17" s="1078">
        <v>2.2000000000000002</v>
      </c>
      <c r="JRV17" s="1079" t="s">
        <v>3991</v>
      </c>
      <c r="JRW17" s="1078">
        <v>2.2000000000000002</v>
      </c>
      <c r="JRX17" s="1079" t="s">
        <v>3991</v>
      </c>
      <c r="JRY17" s="1078">
        <v>2.2000000000000002</v>
      </c>
      <c r="JRZ17" s="1079" t="s">
        <v>3991</v>
      </c>
      <c r="JSA17" s="1078">
        <v>2.2000000000000002</v>
      </c>
      <c r="JSB17" s="1079" t="s">
        <v>3991</v>
      </c>
      <c r="JSC17" s="1078">
        <v>2.2000000000000002</v>
      </c>
      <c r="JSD17" s="1079" t="s">
        <v>3991</v>
      </c>
      <c r="JSE17" s="1078">
        <v>2.2000000000000002</v>
      </c>
      <c r="JSF17" s="1079" t="s">
        <v>3991</v>
      </c>
      <c r="JSG17" s="1078">
        <v>2.2000000000000002</v>
      </c>
      <c r="JSH17" s="1079" t="s">
        <v>3991</v>
      </c>
      <c r="JSI17" s="1078">
        <v>2.2000000000000002</v>
      </c>
      <c r="JSJ17" s="1079" t="s">
        <v>3991</v>
      </c>
      <c r="JSK17" s="1078">
        <v>2.2000000000000002</v>
      </c>
      <c r="JSL17" s="1079" t="s">
        <v>3991</v>
      </c>
      <c r="JSM17" s="1078">
        <v>2.2000000000000002</v>
      </c>
      <c r="JSN17" s="1079" t="s">
        <v>3991</v>
      </c>
      <c r="JSO17" s="1078">
        <v>2.2000000000000002</v>
      </c>
      <c r="JSP17" s="1079" t="s">
        <v>3991</v>
      </c>
      <c r="JSQ17" s="1078">
        <v>2.2000000000000002</v>
      </c>
      <c r="JSR17" s="1079" t="s">
        <v>3991</v>
      </c>
      <c r="JSS17" s="1078">
        <v>2.2000000000000002</v>
      </c>
      <c r="JST17" s="1079" t="s">
        <v>3991</v>
      </c>
      <c r="JSU17" s="1078">
        <v>2.2000000000000002</v>
      </c>
      <c r="JSV17" s="1079" t="s">
        <v>3991</v>
      </c>
      <c r="JSW17" s="1078">
        <v>2.2000000000000002</v>
      </c>
      <c r="JSX17" s="1079" t="s">
        <v>3991</v>
      </c>
      <c r="JSY17" s="1078">
        <v>2.2000000000000002</v>
      </c>
      <c r="JSZ17" s="1079" t="s">
        <v>3991</v>
      </c>
      <c r="JTA17" s="1078">
        <v>2.2000000000000002</v>
      </c>
      <c r="JTB17" s="1079" t="s">
        <v>3991</v>
      </c>
      <c r="JTC17" s="1078">
        <v>2.2000000000000002</v>
      </c>
      <c r="JTD17" s="1079" t="s">
        <v>3991</v>
      </c>
      <c r="JTE17" s="1078">
        <v>2.2000000000000002</v>
      </c>
      <c r="JTF17" s="1079" t="s">
        <v>3991</v>
      </c>
      <c r="JTG17" s="1078">
        <v>2.2000000000000002</v>
      </c>
      <c r="JTH17" s="1079" t="s">
        <v>3991</v>
      </c>
      <c r="JTI17" s="1078">
        <v>2.2000000000000002</v>
      </c>
      <c r="JTJ17" s="1079" t="s">
        <v>3991</v>
      </c>
      <c r="JTK17" s="1078">
        <v>2.2000000000000002</v>
      </c>
      <c r="JTL17" s="1079" t="s">
        <v>3991</v>
      </c>
      <c r="JTM17" s="1078">
        <v>2.2000000000000002</v>
      </c>
      <c r="JTN17" s="1079" t="s">
        <v>3991</v>
      </c>
      <c r="JTO17" s="1078">
        <v>2.2000000000000002</v>
      </c>
      <c r="JTP17" s="1079" t="s">
        <v>3991</v>
      </c>
      <c r="JTQ17" s="1078">
        <v>2.2000000000000002</v>
      </c>
      <c r="JTR17" s="1079" t="s">
        <v>3991</v>
      </c>
      <c r="JTS17" s="1078">
        <v>2.2000000000000002</v>
      </c>
      <c r="JTT17" s="1079" t="s">
        <v>3991</v>
      </c>
      <c r="JTU17" s="1078">
        <v>2.2000000000000002</v>
      </c>
      <c r="JTV17" s="1079" t="s">
        <v>3991</v>
      </c>
      <c r="JTW17" s="1078">
        <v>2.2000000000000002</v>
      </c>
      <c r="JTX17" s="1079" t="s">
        <v>3991</v>
      </c>
      <c r="JTY17" s="1078">
        <v>2.2000000000000002</v>
      </c>
      <c r="JTZ17" s="1079" t="s">
        <v>3991</v>
      </c>
      <c r="JUA17" s="1078">
        <v>2.2000000000000002</v>
      </c>
      <c r="JUB17" s="1079" t="s">
        <v>3991</v>
      </c>
      <c r="JUC17" s="1078">
        <v>2.2000000000000002</v>
      </c>
      <c r="JUD17" s="1079" t="s">
        <v>3991</v>
      </c>
      <c r="JUE17" s="1078">
        <v>2.2000000000000002</v>
      </c>
      <c r="JUF17" s="1079" t="s">
        <v>3991</v>
      </c>
      <c r="JUG17" s="1078">
        <v>2.2000000000000002</v>
      </c>
      <c r="JUH17" s="1079" t="s">
        <v>3991</v>
      </c>
      <c r="JUI17" s="1078">
        <v>2.2000000000000002</v>
      </c>
      <c r="JUJ17" s="1079" t="s">
        <v>3991</v>
      </c>
      <c r="JUK17" s="1078">
        <v>2.2000000000000002</v>
      </c>
      <c r="JUL17" s="1079" t="s">
        <v>3991</v>
      </c>
      <c r="JUM17" s="1078">
        <v>2.2000000000000002</v>
      </c>
      <c r="JUN17" s="1079" t="s">
        <v>3991</v>
      </c>
      <c r="JUO17" s="1078">
        <v>2.2000000000000002</v>
      </c>
      <c r="JUP17" s="1079" t="s">
        <v>3991</v>
      </c>
      <c r="JUQ17" s="1078">
        <v>2.2000000000000002</v>
      </c>
      <c r="JUR17" s="1079" t="s">
        <v>3991</v>
      </c>
      <c r="JUS17" s="1078">
        <v>2.2000000000000002</v>
      </c>
      <c r="JUT17" s="1079" t="s">
        <v>3991</v>
      </c>
      <c r="JUU17" s="1078">
        <v>2.2000000000000002</v>
      </c>
      <c r="JUV17" s="1079" t="s">
        <v>3991</v>
      </c>
      <c r="JUW17" s="1078">
        <v>2.2000000000000002</v>
      </c>
      <c r="JUX17" s="1079" t="s">
        <v>3991</v>
      </c>
      <c r="JUY17" s="1078">
        <v>2.2000000000000002</v>
      </c>
      <c r="JUZ17" s="1079" t="s">
        <v>3991</v>
      </c>
      <c r="JVA17" s="1078">
        <v>2.2000000000000002</v>
      </c>
      <c r="JVB17" s="1079" t="s">
        <v>3991</v>
      </c>
      <c r="JVC17" s="1078">
        <v>2.2000000000000002</v>
      </c>
      <c r="JVD17" s="1079" t="s">
        <v>3991</v>
      </c>
      <c r="JVE17" s="1078">
        <v>2.2000000000000002</v>
      </c>
      <c r="JVF17" s="1079" t="s">
        <v>3991</v>
      </c>
      <c r="JVG17" s="1078">
        <v>2.2000000000000002</v>
      </c>
      <c r="JVH17" s="1079" t="s">
        <v>3991</v>
      </c>
      <c r="JVI17" s="1078">
        <v>2.2000000000000002</v>
      </c>
      <c r="JVJ17" s="1079" t="s">
        <v>3991</v>
      </c>
      <c r="JVK17" s="1078">
        <v>2.2000000000000002</v>
      </c>
      <c r="JVL17" s="1079" t="s">
        <v>3991</v>
      </c>
      <c r="JVM17" s="1078">
        <v>2.2000000000000002</v>
      </c>
      <c r="JVN17" s="1079" t="s">
        <v>3991</v>
      </c>
      <c r="JVO17" s="1078">
        <v>2.2000000000000002</v>
      </c>
      <c r="JVP17" s="1079" t="s">
        <v>3991</v>
      </c>
      <c r="JVQ17" s="1078">
        <v>2.2000000000000002</v>
      </c>
      <c r="JVR17" s="1079" t="s">
        <v>3991</v>
      </c>
      <c r="JVS17" s="1078">
        <v>2.2000000000000002</v>
      </c>
      <c r="JVT17" s="1079" t="s">
        <v>3991</v>
      </c>
      <c r="JVU17" s="1078">
        <v>2.2000000000000002</v>
      </c>
      <c r="JVV17" s="1079" t="s">
        <v>3991</v>
      </c>
      <c r="JVW17" s="1078">
        <v>2.2000000000000002</v>
      </c>
      <c r="JVX17" s="1079" t="s">
        <v>3991</v>
      </c>
      <c r="JVY17" s="1078">
        <v>2.2000000000000002</v>
      </c>
      <c r="JVZ17" s="1079" t="s">
        <v>3991</v>
      </c>
      <c r="JWA17" s="1078">
        <v>2.2000000000000002</v>
      </c>
      <c r="JWB17" s="1079" t="s">
        <v>3991</v>
      </c>
      <c r="JWC17" s="1078">
        <v>2.2000000000000002</v>
      </c>
      <c r="JWD17" s="1079" t="s">
        <v>3991</v>
      </c>
      <c r="JWE17" s="1078">
        <v>2.2000000000000002</v>
      </c>
      <c r="JWF17" s="1079" t="s">
        <v>3991</v>
      </c>
      <c r="JWG17" s="1078">
        <v>2.2000000000000002</v>
      </c>
      <c r="JWH17" s="1079" t="s">
        <v>3991</v>
      </c>
      <c r="JWI17" s="1078">
        <v>2.2000000000000002</v>
      </c>
      <c r="JWJ17" s="1079" t="s">
        <v>3991</v>
      </c>
      <c r="JWK17" s="1078">
        <v>2.2000000000000002</v>
      </c>
      <c r="JWL17" s="1079" t="s">
        <v>3991</v>
      </c>
      <c r="JWM17" s="1078">
        <v>2.2000000000000002</v>
      </c>
      <c r="JWN17" s="1079" t="s">
        <v>3991</v>
      </c>
      <c r="JWO17" s="1078">
        <v>2.2000000000000002</v>
      </c>
      <c r="JWP17" s="1079" t="s">
        <v>3991</v>
      </c>
      <c r="JWQ17" s="1078">
        <v>2.2000000000000002</v>
      </c>
      <c r="JWR17" s="1079" t="s">
        <v>3991</v>
      </c>
      <c r="JWS17" s="1078">
        <v>2.2000000000000002</v>
      </c>
      <c r="JWT17" s="1079" t="s">
        <v>3991</v>
      </c>
      <c r="JWU17" s="1078">
        <v>2.2000000000000002</v>
      </c>
      <c r="JWV17" s="1079" t="s">
        <v>3991</v>
      </c>
      <c r="JWW17" s="1078">
        <v>2.2000000000000002</v>
      </c>
      <c r="JWX17" s="1079" t="s">
        <v>3991</v>
      </c>
      <c r="JWY17" s="1078">
        <v>2.2000000000000002</v>
      </c>
      <c r="JWZ17" s="1079" t="s">
        <v>3991</v>
      </c>
      <c r="JXA17" s="1078">
        <v>2.2000000000000002</v>
      </c>
      <c r="JXB17" s="1079" t="s">
        <v>3991</v>
      </c>
      <c r="JXC17" s="1078">
        <v>2.2000000000000002</v>
      </c>
      <c r="JXD17" s="1079" t="s">
        <v>3991</v>
      </c>
      <c r="JXE17" s="1078">
        <v>2.2000000000000002</v>
      </c>
      <c r="JXF17" s="1079" t="s">
        <v>3991</v>
      </c>
      <c r="JXG17" s="1078">
        <v>2.2000000000000002</v>
      </c>
      <c r="JXH17" s="1079" t="s">
        <v>3991</v>
      </c>
      <c r="JXI17" s="1078">
        <v>2.2000000000000002</v>
      </c>
      <c r="JXJ17" s="1079" t="s">
        <v>3991</v>
      </c>
      <c r="JXK17" s="1078">
        <v>2.2000000000000002</v>
      </c>
      <c r="JXL17" s="1079" t="s">
        <v>3991</v>
      </c>
      <c r="JXM17" s="1078">
        <v>2.2000000000000002</v>
      </c>
      <c r="JXN17" s="1079" t="s">
        <v>3991</v>
      </c>
      <c r="JXO17" s="1078">
        <v>2.2000000000000002</v>
      </c>
      <c r="JXP17" s="1079" t="s">
        <v>3991</v>
      </c>
      <c r="JXQ17" s="1078">
        <v>2.2000000000000002</v>
      </c>
      <c r="JXR17" s="1079" t="s">
        <v>3991</v>
      </c>
      <c r="JXS17" s="1078">
        <v>2.2000000000000002</v>
      </c>
      <c r="JXT17" s="1079" t="s">
        <v>3991</v>
      </c>
      <c r="JXU17" s="1078">
        <v>2.2000000000000002</v>
      </c>
      <c r="JXV17" s="1079" t="s">
        <v>3991</v>
      </c>
      <c r="JXW17" s="1078">
        <v>2.2000000000000002</v>
      </c>
      <c r="JXX17" s="1079" t="s">
        <v>3991</v>
      </c>
      <c r="JXY17" s="1078">
        <v>2.2000000000000002</v>
      </c>
      <c r="JXZ17" s="1079" t="s">
        <v>3991</v>
      </c>
      <c r="JYA17" s="1078">
        <v>2.2000000000000002</v>
      </c>
      <c r="JYB17" s="1079" t="s">
        <v>3991</v>
      </c>
      <c r="JYC17" s="1078">
        <v>2.2000000000000002</v>
      </c>
      <c r="JYD17" s="1079" t="s">
        <v>3991</v>
      </c>
      <c r="JYE17" s="1078">
        <v>2.2000000000000002</v>
      </c>
      <c r="JYF17" s="1079" t="s">
        <v>3991</v>
      </c>
      <c r="JYG17" s="1078">
        <v>2.2000000000000002</v>
      </c>
      <c r="JYH17" s="1079" t="s">
        <v>3991</v>
      </c>
      <c r="JYI17" s="1078">
        <v>2.2000000000000002</v>
      </c>
      <c r="JYJ17" s="1079" t="s">
        <v>3991</v>
      </c>
      <c r="JYK17" s="1078">
        <v>2.2000000000000002</v>
      </c>
      <c r="JYL17" s="1079" t="s">
        <v>3991</v>
      </c>
      <c r="JYM17" s="1078">
        <v>2.2000000000000002</v>
      </c>
      <c r="JYN17" s="1079" t="s">
        <v>3991</v>
      </c>
      <c r="JYO17" s="1078">
        <v>2.2000000000000002</v>
      </c>
      <c r="JYP17" s="1079" t="s">
        <v>3991</v>
      </c>
      <c r="JYQ17" s="1078">
        <v>2.2000000000000002</v>
      </c>
      <c r="JYR17" s="1079" t="s">
        <v>3991</v>
      </c>
      <c r="JYS17" s="1078">
        <v>2.2000000000000002</v>
      </c>
      <c r="JYT17" s="1079" t="s">
        <v>3991</v>
      </c>
      <c r="JYU17" s="1078">
        <v>2.2000000000000002</v>
      </c>
      <c r="JYV17" s="1079" t="s">
        <v>3991</v>
      </c>
      <c r="JYW17" s="1078">
        <v>2.2000000000000002</v>
      </c>
      <c r="JYX17" s="1079" t="s">
        <v>3991</v>
      </c>
      <c r="JYY17" s="1078">
        <v>2.2000000000000002</v>
      </c>
      <c r="JYZ17" s="1079" t="s">
        <v>3991</v>
      </c>
      <c r="JZA17" s="1078">
        <v>2.2000000000000002</v>
      </c>
      <c r="JZB17" s="1079" t="s">
        <v>3991</v>
      </c>
      <c r="JZC17" s="1078">
        <v>2.2000000000000002</v>
      </c>
      <c r="JZD17" s="1079" t="s">
        <v>3991</v>
      </c>
      <c r="JZE17" s="1078">
        <v>2.2000000000000002</v>
      </c>
      <c r="JZF17" s="1079" t="s">
        <v>3991</v>
      </c>
      <c r="JZG17" s="1078">
        <v>2.2000000000000002</v>
      </c>
      <c r="JZH17" s="1079" t="s">
        <v>3991</v>
      </c>
      <c r="JZI17" s="1078">
        <v>2.2000000000000002</v>
      </c>
      <c r="JZJ17" s="1079" t="s">
        <v>3991</v>
      </c>
      <c r="JZK17" s="1078">
        <v>2.2000000000000002</v>
      </c>
      <c r="JZL17" s="1079" t="s">
        <v>3991</v>
      </c>
      <c r="JZM17" s="1078">
        <v>2.2000000000000002</v>
      </c>
      <c r="JZN17" s="1079" t="s">
        <v>3991</v>
      </c>
      <c r="JZO17" s="1078">
        <v>2.2000000000000002</v>
      </c>
      <c r="JZP17" s="1079" t="s">
        <v>3991</v>
      </c>
      <c r="JZQ17" s="1078">
        <v>2.2000000000000002</v>
      </c>
      <c r="JZR17" s="1079" t="s">
        <v>3991</v>
      </c>
      <c r="JZS17" s="1078">
        <v>2.2000000000000002</v>
      </c>
      <c r="JZT17" s="1079" t="s">
        <v>3991</v>
      </c>
      <c r="JZU17" s="1078">
        <v>2.2000000000000002</v>
      </c>
      <c r="JZV17" s="1079" t="s">
        <v>3991</v>
      </c>
      <c r="JZW17" s="1078">
        <v>2.2000000000000002</v>
      </c>
      <c r="JZX17" s="1079" t="s">
        <v>3991</v>
      </c>
      <c r="JZY17" s="1078">
        <v>2.2000000000000002</v>
      </c>
      <c r="JZZ17" s="1079" t="s">
        <v>3991</v>
      </c>
      <c r="KAA17" s="1078">
        <v>2.2000000000000002</v>
      </c>
      <c r="KAB17" s="1079" t="s">
        <v>3991</v>
      </c>
      <c r="KAC17" s="1078">
        <v>2.2000000000000002</v>
      </c>
      <c r="KAD17" s="1079" t="s">
        <v>3991</v>
      </c>
      <c r="KAE17" s="1078">
        <v>2.2000000000000002</v>
      </c>
      <c r="KAF17" s="1079" t="s">
        <v>3991</v>
      </c>
      <c r="KAG17" s="1078">
        <v>2.2000000000000002</v>
      </c>
      <c r="KAH17" s="1079" t="s">
        <v>3991</v>
      </c>
      <c r="KAI17" s="1078">
        <v>2.2000000000000002</v>
      </c>
      <c r="KAJ17" s="1079" t="s">
        <v>3991</v>
      </c>
      <c r="KAK17" s="1078">
        <v>2.2000000000000002</v>
      </c>
      <c r="KAL17" s="1079" t="s">
        <v>3991</v>
      </c>
      <c r="KAM17" s="1078">
        <v>2.2000000000000002</v>
      </c>
      <c r="KAN17" s="1079" t="s">
        <v>3991</v>
      </c>
      <c r="KAO17" s="1078">
        <v>2.2000000000000002</v>
      </c>
      <c r="KAP17" s="1079" t="s">
        <v>3991</v>
      </c>
      <c r="KAQ17" s="1078">
        <v>2.2000000000000002</v>
      </c>
      <c r="KAR17" s="1079" t="s">
        <v>3991</v>
      </c>
      <c r="KAS17" s="1078">
        <v>2.2000000000000002</v>
      </c>
      <c r="KAT17" s="1079" t="s">
        <v>3991</v>
      </c>
      <c r="KAU17" s="1078">
        <v>2.2000000000000002</v>
      </c>
      <c r="KAV17" s="1079" t="s">
        <v>3991</v>
      </c>
      <c r="KAW17" s="1078">
        <v>2.2000000000000002</v>
      </c>
      <c r="KAX17" s="1079" t="s">
        <v>3991</v>
      </c>
      <c r="KAY17" s="1078">
        <v>2.2000000000000002</v>
      </c>
      <c r="KAZ17" s="1079" t="s">
        <v>3991</v>
      </c>
      <c r="KBA17" s="1078">
        <v>2.2000000000000002</v>
      </c>
      <c r="KBB17" s="1079" t="s">
        <v>3991</v>
      </c>
      <c r="KBC17" s="1078">
        <v>2.2000000000000002</v>
      </c>
      <c r="KBD17" s="1079" t="s">
        <v>3991</v>
      </c>
      <c r="KBE17" s="1078">
        <v>2.2000000000000002</v>
      </c>
      <c r="KBF17" s="1079" t="s">
        <v>3991</v>
      </c>
      <c r="KBG17" s="1078">
        <v>2.2000000000000002</v>
      </c>
      <c r="KBH17" s="1079" t="s">
        <v>3991</v>
      </c>
      <c r="KBI17" s="1078">
        <v>2.2000000000000002</v>
      </c>
      <c r="KBJ17" s="1079" t="s">
        <v>3991</v>
      </c>
      <c r="KBK17" s="1078">
        <v>2.2000000000000002</v>
      </c>
      <c r="KBL17" s="1079" t="s">
        <v>3991</v>
      </c>
      <c r="KBM17" s="1078">
        <v>2.2000000000000002</v>
      </c>
      <c r="KBN17" s="1079" t="s">
        <v>3991</v>
      </c>
      <c r="KBO17" s="1078">
        <v>2.2000000000000002</v>
      </c>
      <c r="KBP17" s="1079" t="s">
        <v>3991</v>
      </c>
      <c r="KBQ17" s="1078">
        <v>2.2000000000000002</v>
      </c>
      <c r="KBR17" s="1079" t="s">
        <v>3991</v>
      </c>
      <c r="KBS17" s="1078">
        <v>2.2000000000000002</v>
      </c>
      <c r="KBT17" s="1079" t="s">
        <v>3991</v>
      </c>
      <c r="KBU17" s="1078">
        <v>2.2000000000000002</v>
      </c>
      <c r="KBV17" s="1079" t="s">
        <v>3991</v>
      </c>
      <c r="KBW17" s="1078">
        <v>2.2000000000000002</v>
      </c>
      <c r="KBX17" s="1079" t="s">
        <v>3991</v>
      </c>
      <c r="KBY17" s="1078">
        <v>2.2000000000000002</v>
      </c>
      <c r="KBZ17" s="1079" t="s">
        <v>3991</v>
      </c>
      <c r="KCA17" s="1078">
        <v>2.2000000000000002</v>
      </c>
      <c r="KCB17" s="1079" t="s">
        <v>3991</v>
      </c>
      <c r="KCC17" s="1078">
        <v>2.2000000000000002</v>
      </c>
      <c r="KCD17" s="1079" t="s">
        <v>3991</v>
      </c>
      <c r="KCE17" s="1078">
        <v>2.2000000000000002</v>
      </c>
      <c r="KCF17" s="1079" t="s">
        <v>3991</v>
      </c>
      <c r="KCG17" s="1078">
        <v>2.2000000000000002</v>
      </c>
      <c r="KCH17" s="1079" t="s">
        <v>3991</v>
      </c>
      <c r="KCI17" s="1078">
        <v>2.2000000000000002</v>
      </c>
      <c r="KCJ17" s="1079" t="s">
        <v>3991</v>
      </c>
      <c r="KCK17" s="1078">
        <v>2.2000000000000002</v>
      </c>
      <c r="KCL17" s="1079" t="s">
        <v>3991</v>
      </c>
      <c r="KCM17" s="1078">
        <v>2.2000000000000002</v>
      </c>
      <c r="KCN17" s="1079" t="s">
        <v>3991</v>
      </c>
      <c r="KCO17" s="1078">
        <v>2.2000000000000002</v>
      </c>
      <c r="KCP17" s="1079" t="s">
        <v>3991</v>
      </c>
      <c r="KCQ17" s="1078">
        <v>2.2000000000000002</v>
      </c>
      <c r="KCR17" s="1079" t="s">
        <v>3991</v>
      </c>
      <c r="KCS17" s="1078">
        <v>2.2000000000000002</v>
      </c>
      <c r="KCT17" s="1079" t="s">
        <v>3991</v>
      </c>
      <c r="KCU17" s="1078">
        <v>2.2000000000000002</v>
      </c>
      <c r="KCV17" s="1079" t="s">
        <v>3991</v>
      </c>
      <c r="KCW17" s="1078">
        <v>2.2000000000000002</v>
      </c>
      <c r="KCX17" s="1079" t="s">
        <v>3991</v>
      </c>
      <c r="KCY17" s="1078">
        <v>2.2000000000000002</v>
      </c>
      <c r="KCZ17" s="1079" t="s">
        <v>3991</v>
      </c>
      <c r="KDA17" s="1078">
        <v>2.2000000000000002</v>
      </c>
      <c r="KDB17" s="1079" t="s">
        <v>3991</v>
      </c>
      <c r="KDC17" s="1078">
        <v>2.2000000000000002</v>
      </c>
      <c r="KDD17" s="1079" t="s">
        <v>3991</v>
      </c>
      <c r="KDE17" s="1078">
        <v>2.2000000000000002</v>
      </c>
      <c r="KDF17" s="1079" t="s">
        <v>3991</v>
      </c>
      <c r="KDG17" s="1078">
        <v>2.2000000000000002</v>
      </c>
      <c r="KDH17" s="1079" t="s">
        <v>3991</v>
      </c>
      <c r="KDI17" s="1078">
        <v>2.2000000000000002</v>
      </c>
      <c r="KDJ17" s="1079" t="s">
        <v>3991</v>
      </c>
      <c r="KDK17" s="1078">
        <v>2.2000000000000002</v>
      </c>
      <c r="KDL17" s="1079" t="s">
        <v>3991</v>
      </c>
      <c r="KDM17" s="1078">
        <v>2.2000000000000002</v>
      </c>
      <c r="KDN17" s="1079" t="s">
        <v>3991</v>
      </c>
      <c r="KDO17" s="1078">
        <v>2.2000000000000002</v>
      </c>
      <c r="KDP17" s="1079" t="s">
        <v>3991</v>
      </c>
      <c r="KDQ17" s="1078">
        <v>2.2000000000000002</v>
      </c>
      <c r="KDR17" s="1079" t="s">
        <v>3991</v>
      </c>
      <c r="KDS17" s="1078">
        <v>2.2000000000000002</v>
      </c>
      <c r="KDT17" s="1079" t="s">
        <v>3991</v>
      </c>
      <c r="KDU17" s="1078">
        <v>2.2000000000000002</v>
      </c>
      <c r="KDV17" s="1079" t="s">
        <v>3991</v>
      </c>
      <c r="KDW17" s="1078">
        <v>2.2000000000000002</v>
      </c>
      <c r="KDX17" s="1079" t="s">
        <v>3991</v>
      </c>
      <c r="KDY17" s="1078">
        <v>2.2000000000000002</v>
      </c>
      <c r="KDZ17" s="1079" t="s">
        <v>3991</v>
      </c>
      <c r="KEA17" s="1078">
        <v>2.2000000000000002</v>
      </c>
      <c r="KEB17" s="1079" t="s">
        <v>3991</v>
      </c>
      <c r="KEC17" s="1078">
        <v>2.2000000000000002</v>
      </c>
      <c r="KED17" s="1079" t="s">
        <v>3991</v>
      </c>
      <c r="KEE17" s="1078">
        <v>2.2000000000000002</v>
      </c>
      <c r="KEF17" s="1079" t="s">
        <v>3991</v>
      </c>
      <c r="KEG17" s="1078">
        <v>2.2000000000000002</v>
      </c>
      <c r="KEH17" s="1079" t="s">
        <v>3991</v>
      </c>
      <c r="KEI17" s="1078">
        <v>2.2000000000000002</v>
      </c>
      <c r="KEJ17" s="1079" t="s">
        <v>3991</v>
      </c>
      <c r="KEK17" s="1078">
        <v>2.2000000000000002</v>
      </c>
      <c r="KEL17" s="1079" t="s">
        <v>3991</v>
      </c>
      <c r="KEM17" s="1078">
        <v>2.2000000000000002</v>
      </c>
      <c r="KEN17" s="1079" t="s">
        <v>3991</v>
      </c>
      <c r="KEO17" s="1078">
        <v>2.2000000000000002</v>
      </c>
      <c r="KEP17" s="1079" t="s">
        <v>3991</v>
      </c>
      <c r="KEQ17" s="1078">
        <v>2.2000000000000002</v>
      </c>
      <c r="KER17" s="1079" t="s">
        <v>3991</v>
      </c>
      <c r="KES17" s="1078">
        <v>2.2000000000000002</v>
      </c>
      <c r="KET17" s="1079" t="s">
        <v>3991</v>
      </c>
      <c r="KEU17" s="1078">
        <v>2.2000000000000002</v>
      </c>
      <c r="KEV17" s="1079" t="s">
        <v>3991</v>
      </c>
      <c r="KEW17" s="1078">
        <v>2.2000000000000002</v>
      </c>
      <c r="KEX17" s="1079" t="s">
        <v>3991</v>
      </c>
      <c r="KEY17" s="1078">
        <v>2.2000000000000002</v>
      </c>
      <c r="KEZ17" s="1079" t="s">
        <v>3991</v>
      </c>
      <c r="KFA17" s="1078">
        <v>2.2000000000000002</v>
      </c>
      <c r="KFB17" s="1079" t="s">
        <v>3991</v>
      </c>
      <c r="KFC17" s="1078">
        <v>2.2000000000000002</v>
      </c>
      <c r="KFD17" s="1079" t="s">
        <v>3991</v>
      </c>
      <c r="KFE17" s="1078">
        <v>2.2000000000000002</v>
      </c>
      <c r="KFF17" s="1079" t="s">
        <v>3991</v>
      </c>
      <c r="KFG17" s="1078">
        <v>2.2000000000000002</v>
      </c>
      <c r="KFH17" s="1079" t="s">
        <v>3991</v>
      </c>
      <c r="KFI17" s="1078">
        <v>2.2000000000000002</v>
      </c>
      <c r="KFJ17" s="1079" t="s">
        <v>3991</v>
      </c>
      <c r="KFK17" s="1078">
        <v>2.2000000000000002</v>
      </c>
      <c r="KFL17" s="1079" t="s">
        <v>3991</v>
      </c>
      <c r="KFM17" s="1078">
        <v>2.2000000000000002</v>
      </c>
      <c r="KFN17" s="1079" t="s">
        <v>3991</v>
      </c>
      <c r="KFO17" s="1078">
        <v>2.2000000000000002</v>
      </c>
      <c r="KFP17" s="1079" t="s">
        <v>3991</v>
      </c>
      <c r="KFQ17" s="1078">
        <v>2.2000000000000002</v>
      </c>
      <c r="KFR17" s="1079" t="s">
        <v>3991</v>
      </c>
      <c r="KFS17" s="1078">
        <v>2.2000000000000002</v>
      </c>
      <c r="KFT17" s="1079" t="s">
        <v>3991</v>
      </c>
      <c r="KFU17" s="1078">
        <v>2.2000000000000002</v>
      </c>
      <c r="KFV17" s="1079" t="s">
        <v>3991</v>
      </c>
      <c r="KFW17" s="1078">
        <v>2.2000000000000002</v>
      </c>
      <c r="KFX17" s="1079" t="s">
        <v>3991</v>
      </c>
      <c r="KFY17" s="1078">
        <v>2.2000000000000002</v>
      </c>
      <c r="KFZ17" s="1079" t="s">
        <v>3991</v>
      </c>
      <c r="KGA17" s="1078">
        <v>2.2000000000000002</v>
      </c>
      <c r="KGB17" s="1079" t="s">
        <v>3991</v>
      </c>
      <c r="KGC17" s="1078">
        <v>2.2000000000000002</v>
      </c>
      <c r="KGD17" s="1079" t="s">
        <v>3991</v>
      </c>
      <c r="KGE17" s="1078">
        <v>2.2000000000000002</v>
      </c>
      <c r="KGF17" s="1079" t="s">
        <v>3991</v>
      </c>
      <c r="KGG17" s="1078">
        <v>2.2000000000000002</v>
      </c>
      <c r="KGH17" s="1079" t="s">
        <v>3991</v>
      </c>
      <c r="KGI17" s="1078">
        <v>2.2000000000000002</v>
      </c>
      <c r="KGJ17" s="1079" t="s">
        <v>3991</v>
      </c>
      <c r="KGK17" s="1078">
        <v>2.2000000000000002</v>
      </c>
      <c r="KGL17" s="1079" t="s">
        <v>3991</v>
      </c>
      <c r="KGM17" s="1078">
        <v>2.2000000000000002</v>
      </c>
      <c r="KGN17" s="1079" t="s">
        <v>3991</v>
      </c>
      <c r="KGO17" s="1078">
        <v>2.2000000000000002</v>
      </c>
      <c r="KGP17" s="1079" t="s">
        <v>3991</v>
      </c>
      <c r="KGQ17" s="1078">
        <v>2.2000000000000002</v>
      </c>
      <c r="KGR17" s="1079" t="s">
        <v>3991</v>
      </c>
      <c r="KGS17" s="1078">
        <v>2.2000000000000002</v>
      </c>
      <c r="KGT17" s="1079" t="s">
        <v>3991</v>
      </c>
      <c r="KGU17" s="1078">
        <v>2.2000000000000002</v>
      </c>
      <c r="KGV17" s="1079" t="s">
        <v>3991</v>
      </c>
      <c r="KGW17" s="1078">
        <v>2.2000000000000002</v>
      </c>
      <c r="KGX17" s="1079" t="s">
        <v>3991</v>
      </c>
      <c r="KGY17" s="1078">
        <v>2.2000000000000002</v>
      </c>
      <c r="KGZ17" s="1079" t="s">
        <v>3991</v>
      </c>
      <c r="KHA17" s="1078">
        <v>2.2000000000000002</v>
      </c>
      <c r="KHB17" s="1079" t="s">
        <v>3991</v>
      </c>
      <c r="KHC17" s="1078">
        <v>2.2000000000000002</v>
      </c>
      <c r="KHD17" s="1079" t="s">
        <v>3991</v>
      </c>
      <c r="KHE17" s="1078">
        <v>2.2000000000000002</v>
      </c>
      <c r="KHF17" s="1079" t="s">
        <v>3991</v>
      </c>
      <c r="KHG17" s="1078">
        <v>2.2000000000000002</v>
      </c>
      <c r="KHH17" s="1079" t="s">
        <v>3991</v>
      </c>
      <c r="KHI17" s="1078">
        <v>2.2000000000000002</v>
      </c>
      <c r="KHJ17" s="1079" t="s">
        <v>3991</v>
      </c>
      <c r="KHK17" s="1078">
        <v>2.2000000000000002</v>
      </c>
      <c r="KHL17" s="1079" t="s">
        <v>3991</v>
      </c>
      <c r="KHM17" s="1078">
        <v>2.2000000000000002</v>
      </c>
      <c r="KHN17" s="1079" t="s">
        <v>3991</v>
      </c>
      <c r="KHO17" s="1078">
        <v>2.2000000000000002</v>
      </c>
      <c r="KHP17" s="1079" t="s">
        <v>3991</v>
      </c>
      <c r="KHQ17" s="1078">
        <v>2.2000000000000002</v>
      </c>
      <c r="KHR17" s="1079" t="s">
        <v>3991</v>
      </c>
      <c r="KHS17" s="1078">
        <v>2.2000000000000002</v>
      </c>
      <c r="KHT17" s="1079" t="s">
        <v>3991</v>
      </c>
      <c r="KHU17" s="1078">
        <v>2.2000000000000002</v>
      </c>
      <c r="KHV17" s="1079" t="s">
        <v>3991</v>
      </c>
      <c r="KHW17" s="1078">
        <v>2.2000000000000002</v>
      </c>
      <c r="KHX17" s="1079" t="s">
        <v>3991</v>
      </c>
      <c r="KHY17" s="1078">
        <v>2.2000000000000002</v>
      </c>
      <c r="KHZ17" s="1079" t="s">
        <v>3991</v>
      </c>
      <c r="KIA17" s="1078">
        <v>2.2000000000000002</v>
      </c>
      <c r="KIB17" s="1079" t="s">
        <v>3991</v>
      </c>
      <c r="KIC17" s="1078">
        <v>2.2000000000000002</v>
      </c>
      <c r="KID17" s="1079" t="s">
        <v>3991</v>
      </c>
      <c r="KIE17" s="1078">
        <v>2.2000000000000002</v>
      </c>
      <c r="KIF17" s="1079" t="s">
        <v>3991</v>
      </c>
      <c r="KIG17" s="1078">
        <v>2.2000000000000002</v>
      </c>
      <c r="KIH17" s="1079" t="s">
        <v>3991</v>
      </c>
      <c r="KII17" s="1078">
        <v>2.2000000000000002</v>
      </c>
      <c r="KIJ17" s="1079" t="s">
        <v>3991</v>
      </c>
      <c r="KIK17" s="1078">
        <v>2.2000000000000002</v>
      </c>
      <c r="KIL17" s="1079" t="s">
        <v>3991</v>
      </c>
      <c r="KIM17" s="1078">
        <v>2.2000000000000002</v>
      </c>
      <c r="KIN17" s="1079" t="s">
        <v>3991</v>
      </c>
      <c r="KIO17" s="1078">
        <v>2.2000000000000002</v>
      </c>
      <c r="KIP17" s="1079" t="s">
        <v>3991</v>
      </c>
      <c r="KIQ17" s="1078">
        <v>2.2000000000000002</v>
      </c>
      <c r="KIR17" s="1079" t="s">
        <v>3991</v>
      </c>
      <c r="KIS17" s="1078">
        <v>2.2000000000000002</v>
      </c>
      <c r="KIT17" s="1079" t="s">
        <v>3991</v>
      </c>
      <c r="KIU17" s="1078">
        <v>2.2000000000000002</v>
      </c>
      <c r="KIV17" s="1079" t="s">
        <v>3991</v>
      </c>
      <c r="KIW17" s="1078">
        <v>2.2000000000000002</v>
      </c>
      <c r="KIX17" s="1079" t="s">
        <v>3991</v>
      </c>
      <c r="KIY17" s="1078">
        <v>2.2000000000000002</v>
      </c>
      <c r="KIZ17" s="1079" t="s">
        <v>3991</v>
      </c>
      <c r="KJA17" s="1078">
        <v>2.2000000000000002</v>
      </c>
      <c r="KJB17" s="1079" t="s">
        <v>3991</v>
      </c>
      <c r="KJC17" s="1078">
        <v>2.2000000000000002</v>
      </c>
      <c r="KJD17" s="1079" t="s">
        <v>3991</v>
      </c>
      <c r="KJE17" s="1078">
        <v>2.2000000000000002</v>
      </c>
      <c r="KJF17" s="1079" t="s">
        <v>3991</v>
      </c>
      <c r="KJG17" s="1078">
        <v>2.2000000000000002</v>
      </c>
      <c r="KJH17" s="1079" t="s">
        <v>3991</v>
      </c>
      <c r="KJI17" s="1078">
        <v>2.2000000000000002</v>
      </c>
      <c r="KJJ17" s="1079" t="s">
        <v>3991</v>
      </c>
      <c r="KJK17" s="1078">
        <v>2.2000000000000002</v>
      </c>
      <c r="KJL17" s="1079" t="s">
        <v>3991</v>
      </c>
      <c r="KJM17" s="1078">
        <v>2.2000000000000002</v>
      </c>
      <c r="KJN17" s="1079" t="s">
        <v>3991</v>
      </c>
      <c r="KJO17" s="1078">
        <v>2.2000000000000002</v>
      </c>
      <c r="KJP17" s="1079" t="s">
        <v>3991</v>
      </c>
      <c r="KJQ17" s="1078">
        <v>2.2000000000000002</v>
      </c>
      <c r="KJR17" s="1079" t="s">
        <v>3991</v>
      </c>
      <c r="KJS17" s="1078">
        <v>2.2000000000000002</v>
      </c>
      <c r="KJT17" s="1079" t="s">
        <v>3991</v>
      </c>
      <c r="KJU17" s="1078">
        <v>2.2000000000000002</v>
      </c>
      <c r="KJV17" s="1079" t="s">
        <v>3991</v>
      </c>
      <c r="KJW17" s="1078">
        <v>2.2000000000000002</v>
      </c>
      <c r="KJX17" s="1079" t="s">
        <v>3991</v>
      </c>
      <c r="KJY17" s="1078">
        <v>2.2000000000000002</v>
      </c>
      <c r="KJZ17" s="1079" t="s">
        <v>3991</v>
      </c>
      <c r="KKA17" s="1078">
        <v>2.2000000000000002</v>
      </c>
      <c r="KKB17" s="1079" t="s">
        <v>3991</v>
      </c>
      <c r="KKC17" s="1078">
        <v>2.2000000000000002</v>
      </c>
      <c r="KKD17" s="1079" t="s">
        <v>3991</v>
      </c>
      <c r="KKE17" s="1078">
        <v>2.2000000000000002</v>
      </c>
      <c r="KKF17" s="1079" t="s">
        <v>3991</v>
      </c>
      <c r="KKG17" s="1078">
        <v>2.2000000000000002</v>
      </c>
      <c r="KKH17" s="1079" t="s">
        <v>3991</v>
      </c>
      <c r="KKI17" s="1078">
        <v>2.2000000000000002</v>
      </c>
      <c r="KKJ17" s="1079" t="s">
        <v>3991</v>
      </c>
      <c r="KKK17" s="1078">
        <v>2.2000000000000002</v>
      </c>
      <c r="KKL17" s="1079" t="s">
        <v>3991</v>
      </c>
      <c r="KKM17" s="1078">
        <v>2.2000000000000002</v>
      </c>
      <c r="KKN17" s="1079" t="s">
        <v>3991</v>
      </c>
      <c r="KKO17" s="1078">
        <v>2.2000000000000002</v>
      </c>
      <c r="KKP17" s="1079" t="s">
        <v>3991</v>
      </c>
      <c r="KKQ17" s="1078">
        <v>2.2000000000000002</v>
      </c>
      <c r="KKR17" s="1079" t="s">
        <v>3991</v>
      </c>
      <c r="KKS17" s="1078">
        <v>2.2000000000000002</v>
      </c>
      <c r="KKT17" s="1079" t="s">
        <v>3991</v>
      </c>
      <c r="KKU17" s="1078">
        <v>2.2000000000000002</v>
      </c>
      <c r="KKV17" s="1079" t="s">
        <v>3991</v>
      </c>
      <c r="KKW17" s="1078">
        <v>2.2000000000000002</v>
      </c>
      <c r="KKX17" s="1079" t="s">
        <v>3991</v>
      </c>
      <c r="KKY17" s="1078">
        <v>2.2000000000000002</v>
      </c>
      <c r="KKZ17" s="1079" t="s">
        <v>3991</v>
      </c>
      <c r="KLA17" s="1078">
        <v>2.2000000000000002</v>
      </c>
      <c r="KLB17" s="1079" t="s">
        <v>3991</v>
      </c>
      <c r="KLC17" s="1078">
        <v>2.2000000000000002</v>
      </c>
      <c r="KLD17" s="1079" t="s">
        <v>3991</v>
      </c>
      <c r="KLE17" s="1078">
        <v>2.2000000000000002</v>
      </c>
      <c r="KLF17" s="1079" t="s">
        <v>3991</v>
      </c>
      <c r="KLG17" s="1078">
        <v>2.2000000000000002</v>
      </c>
      <c r="KLH17" s="1079" t="s">
        <v>3991</v>
      </c>
      <c r="KLI17" s="1078">
        <v>2.2000000000000002</v>
      </c>
      <c r="KLJ17" s="1079" t="s">
        <v>3991</v>
      </c>
      <c r="KLK17" s="1078">
        <v>2.2000000000000002</v>
      </c>
      <c r="KLL17" s="1079" t="s">
        <v>3991</v>
      </c>
      <c r="KLM17" s="1078">
        <v>2.2000000000000002</v>
      </c>
      <c r="KLN17" s="1079" t="s">
        <v>3991</v>
      </c>
      <c r="KLO17" s="1078">
        <v>2.2000000000000002</v>
      </c>
      <c r="KLP17" s="1079" t="s">
        <v>3991</v>
      </c>
      <c r="KLQ17" s="1078">
        <v>2.2000000000000002</v>
      </c>
      <c r="KLR17" s="1079" t="s">
        <v>3991</v>
      </c>
      <c r="KLS17" s="1078">
        <v>2.2000000000000002</v>
      </c>
      <c r="KLT17" s="1079" t="s">
        <v>3991</v>
      </c>
      <c r="KLU17" s="1078">
        <v>2.2000000000000002</v>
      </c>
      <c r="KLV17" s="1079" t="s">
        <v>3991</v>
      </c>
      <c r="KLW17" s="1078">
        <v>2.2000000000000002</v>
      </c>
      <c r="KLX17" s="1079" t="s">
        <v>3991</v>
      </c>
      <c r="KLY17" s="1078">
        <v>2.2000000000000002</v>
      </c>
      <c r="KLZ17" s="1079" t="s">
        <v>3991</v>
      </c>
      <c r="KMA17" s="1078">
        <v>2.2000000000000002</v>
      </c>
      <c r="KMB17" s="1079" t="s">
        <v>3991</v>
      </c>
      <c r="KMC17" s="1078">
        <v>2.2000000000000002</v>
      </c>
      <c r="KMD17" s="1079" t="s">
        <v>3991</v>
      </c>
      <c r="KME17" s="1078">
        <v>2.2000000000000002</v>
      </c>
      <c r="KMF17" s="1079" t="s">
        <v>3991</v>
      </c>
      <c r="KMG17" s="1078">
        <v>2.2000000000000002</v>
      </c>
      <c r="KMH17" s="1079" t="s">
        <v>3991</v>
      </c>
      <c r="KMI17" s="1078">
        <v>2.2000000000000002</v>
      </c>
      <c r="KMJ17" s="1079" t="s">
        <v>3991</v>
      </c>
      <c r="KMK17" s="1078">
        <v>2.2000000000000002</v>
      </c>
      <c r="KML17" s="1079" t="s">
        <v>3991</v>
      </c>
      <c r="KMM17" s="1078">
        <v>2.2000000000000002</v>
      </c>
      <c r="KMN17" s="1079" t="s">
        <v>3991</v>
      </c>
      <c r="KMO17" s="1078">
        <v>2.2000000000000002</v>
      </c>
      <c r="KMP17" s="1079" t="s">
        <v>3991</v>
      </c>
      <c r="KMQ17" s="1078">
        <v>2.2000000000000002</v>
      </c>
      <c r="KMR17" s="1079" t="s">
        <v>3991</v>
      </c>
      <c r="KMS17" s="1078">
        <v>2.2000000000000002</v>
      </c>
      <c r="KMT17" s="1079" t="s">
        <v>3991</v>
      </c>
      <c r="KMU17" s="1078">
        <v>2.2000000000000002</v>
      </c>
      <c r="KMV17" s="1079" t="s">
        <v>3991</v>
      </c>
      <c r="KMW17" s="1078">
        <v>2.2000000000000002</v>
      </c>
      <c r="KMX17" s="1079" t="s">
        <v>3991</v>
      </c>
      <c r="KMY17" s="1078">
        <v>2.2000000000000002</v>
      </c>
      <c r="KMZ17" s="1079" t="s">
        <v>3991</v>
      </c>
      <c r="KNA17" s="1078">
        <v>2.2000000000000002</v>
      </c>
      <c r="KNB17" s="1079" t="s">
        <v>3991</v>
      </c>
      <c r="KNC17" s="1078">
        <v>2.2000000000000002</v>
      </c>
      <c r="KND17" s="1079" t="s">
        <v>3991</v>
      </c>
      <c r="KNE17" s="1078">
        <v>2.2000000000000002</v>
      </c>
      <c r="KNF17" s="1079" t="s">
        <v>3991</v>
      </c>
      <c r="KNG17" s="1078">
        <v>2.2000000000000002</v>
      </c>
      <c r="KNH17" s="1079" t="s">
        <v>3991</v>
      </c>
      <c r="KNI17" s="1078">
        <v>2.2000000000000002</v>
      </c>
      <c r="KNJ17" s="1079" t="s">
        <v>3991</v>
      </c>
      <c r="KNK17" s="1078">
        <v>2.2000000000000002</v>
      </c>
      <c r="KNL17" s="1079" t="s">
        <v>3991</v>
      </c>
      <c r="KNM17" s="1078">
        <v>2.2000000000000002</v>
      </c>
      <c r="KNN17" s="1079" t="s">
        <v>3991</v>
      </c>
      <c r="KNO17" s="1078">
        <v>2.2000000000000002</v>
      </c>
      <c r="KNP17" s="1079" t="s">
        <v>3991</v>
      </c>
      <c r="KNQ17" s="1078">
        <v>2.2000000000000002</v>
      </c>
      <c r="KNR17" s="1079" t="s">
        <v>3991</v>
      </c>
      <c r="KNS17" s="1078">
        <v>2.2000000000000002</v>
      </c>
      <c r="KNT17" s="1079" t="s">
        <v>3991</v>
      </c>
      <c r="KNU17" s="1078">
        <v>2.2000000000000002</v>
      </c>
      <c r="KNV17" s="1079" t="s">
        <v>3991</v>
      </c>
      <c r="KNW17" s="1078">
        <v>2.2000000000000002</v>
      </c>
      <c r="KNX17" s="1079" t="s">
        <v>3991</v>
      </c>
      <c r="KNY17" s="1078">
        <v>2.2000000000000002</v>
      </c>
      <c r="KNZ17" s="1079" t="s">
        <v>3991</v>
      </c>
      <c r="KOA17" s="1078">
        <v>2.2000000000000002</v>
      </c>
      <c r="KOB17" s="1079" t="s">
        <v>3991</v>
      </c>
      <c r="KOC17" s="1078">
        <v>2.2000000000000002</v>
      </c>
      <c r="KOD17" s="1079" t="s">
        <v>3991</v>
      </c>
      <c r="KOE17" s="1078">
        <v>2.2000000000000002</v>
      </c>
      <c r="KOF17" s="1079" t="s">
        <v>3991</v>
      </c>
      <c r="KOG17" s="1078">
        <v>2.2000000000000002</v>
      </c>
      <c r="KOH17" s="1079" t="s">
        <v>3991</v>
      </c>
      <c r="KOI17" s="1078">
        <v>2.2000000000000002</v>
      </c>
      <c r="KOJ17" s="1079" t="s">
        <v>3991</v>
      </c>
      <c r="KOK17" s="1078">
        <v>2.2000000000000002</v>
      </c>
      <c r="KOL17" s="1079" t="s">
        <v>3991</v>
      </c>
      <c r="KOM17" s="1078">
        <v>2.2000000000000002</v>
      </c>
      <c r="KON17" s="1079" t="s">
        <v>3991</v>
      </c>
      <c r="KOO17" s="1078">
        <v>2.2000000000000002</v>
      </c>
      <c r="KOP17" s="1079" t="s">
        <v>3991</v>
      </c>
      <c r="KOQ17" s="1078">
        <v>2.2000000000000002</v>
      </c>
      <c r="KOR17" s="1079" t="s">
        <v>3991</v>
      </c>
      <c r="KOS17" s="1078">
        <v>2.2000000000000002</v>
      </c>
      <c r="KOT17" s="1079" t="s">
        <v>3991</v>
      </c>
      <c r="KOU17" s="1078">
        <v>2.2000000000000002</v>
      </c>
      <c r="KOV17" s="1079" t="s">
        <v>3991</v>
      </c>
      <c r="KOW17" s="1078">
        <v>2.2000000000000002</v>
      </c>
      <c r="KOX17" s="1079" t="s">
        <v>3991</v>
      </c>
      <c r="KOY17" s="1078">
        <v>2.2000000000000002</v>
      </c>
      <c r="KOZ17" s="1079" t="s">
        <v>3991</v>
      </c>
      <c r="KPA17" s="1078">
        <v>2.2000000000000002</v>
      </c>
      <c r="KPB17" s="1079" t="s">
        <v>3991</v>
      </c>
      <c r="KPC17" s="1078">
        <v>2.2000000000000002</v>
      </c>
      <c r="KPD17" s="1079" t="s">
        <v>3991</v>
      </c>
      <c r="KPE17" s="1078">
        <v>2.2000000000000002</v>
      </c>
      <c r="KPF17" s="1079" t="s">
        <v>3991</v>
      </c>
      <c r="KPG17" s="1078">
        <v>2.2000000000000002</v>
      </c>
      <c r="KPH17" s="1079" t="s">
        <v>3991</v>
      </c>
      <c r="KPI17" s="1078">
        <v>2.2000000000000002</v>
      </c>
      <c r="KPJ17" s="1079" t="s">
        <v>3991</v>
      </c>
      <c r="KPK17" s="1078">
        <v>2.2000000000000002</v>
      </c>
      <c r="KPL17" s="1079" t="s">
        <v>3991</v>
      </c>
      <c r="KPM17" s="1078">
        <v>2.2000000000000002</v>
      </c>
      <c r="KPN17" s="1079" t="s">
        <v>3991</v>
      </c>
      <c r="KPO17" s="1078">
        <v>2.2000000000000002</v>
      </c>
      <c r="KPP17" s="1079" t="s">
        <v>3991</v>
      </c>
      <c r="KPQ17" s="1078">
        <v>2.2000000000000002</v>
      </c>
      <c r="KPR17" s="1079" t="s">
        <v>3991</v>
      </c>
      <c r="KPS17" s="1078">
        <v>2.2000000000000002</v>
      </c>
      <c r="KPT17" s="1079" t="s">
        <v>3991</v>
      </c>
      <c r="KPU17" s="1078">
        <v>2.2000000000000002</v>
      </c>
      <c r="KPV17" s="1079" t="s">
        <v>3991</v>
      </c>
      <c r="KPW17" s="1078">
        <v>2.2000000000000002</v>
      </c>
      <c r="KPX17" s="1079" t="s">
        <v>3991</v>
      </c>
      <c r="KPY17" s="1078">
        <v>2.2000000000000002</v>
      </c>
      <c r="KPZ17" s="1079" t="s">
        <v>3991</v>
      </c>
      <c r="KQA17" s="1078">
        <v>2.2000000000000002</v>
      </c>
      <c r="KQB17" s="1079" t="s">
        <v>3991</v>
      </c>
      <c r="KQC17" s="1078">
        <v>2.2000000000000002</v>
      </c>
      <c r="KQD17" s="1079" t="s">
        <v>3991</v>
      </c>
      <c r="KQE17" s="1078">
        <v>2.2000000000000002</v>
      </c>
      <c r="KQF17" s="1079" t="s">
        <v>3991</v>
      </c>
      <c r="KQG17" s="1078">
        <v>2.2000000000000002</v>
      </c>
      <c r="KQH17" s="1079" t="s">
        <v>3991</v>
      </c>
      <c r="KQI17" s="1078">
        <v>2.2000000000000002</v>
      </c>
      <c r="KQJ17" s="1079" t="s">
        <v>3991</v>
      </c>
      <c r="KQK17" s="1078">
        <v>2.2000000000000002</v>
      </c>
      <c r="KQL17" s="1079" t="s">
        <v>3991</v>
      </c>
      <c r="KQM17" s="1078">
        <v>2.2000000000000002</v>
      </c>
      <c r="KQN17" s="1079" t="s">
        <v>3991</v>
      </c>
      <c r="KQO17" s="1078">
        <v>2.2000000000000002</v>
      </c>
      <c r="KQP17" s="1079" t="s">
        <v>3991</v>
      </c>
      <c r="KQQ17" s="1078">
        <v>2.2000000000000002</v>
      </c>
      <c r="KQR17" s="1079" t="s">
        <v>3991</v>
      </c>
      <c r="KQS17" s="1078">
        <v>2.2000000000000002</v>
      </c>
      <c r="KQT17" s="1079" t="s">
        <v>3991</v>
      </c>
      <c r="KQU17" s="1078">
        <v>2.2000000000000002</v>
      </c>
      <c r="KQV17" s="1079" t="s">
        <v>3991</v>
      </c>
      <c r="KQW17" s="1078">
        <v>2.2000000000000002</v>
      </c>
      <c r="KQX17" s="1079" t="s">
        <v>3991</v>
      </c>
      <c r="KQY17" s="1078">
        <v>2.2000000000000002</v>
      </c>
      <c r="KQZ17" s="1079" t="s">
        <v>3991</v>
      </c>
      <c r="KRA17" s="1078">
        <v>2.2000000000000002</v>
      </c>
      <c r="KRB17" s="1079" t="s">
        <v>3991</v>
      </c>
      <c r="KRC17" s="1078">
        <v>2.2000000000000002</v>
      </c>
      <c r="KRD17" s="1079" t="s">
        <v>3991</v>
      </c>
      <c r="KRE17" s="1078">
        <v>2.2000000000000002</v>
      </c>
      <c r="KRF17" s="1079" t="s">
        <v>3991</v>
      </c>
      <c r="KRG17" s="1078">
        <v>2.2000000000000002</v>
      </c>
      <c r="KRH17" s="1079" t="s">
        <v>3991</v>
      </c>
      <c r="KRI17" s="1078">
        <v>2.2000000000000002</v>
      </c>
      <c r="KRJ17" s="1079" t="s">
        <v>3991</v>
      </c>
      <c r="KRK17" s="1078">
        <v>2.2000000000000002</v>
      </c>
      <c r="KRL17" s="1079" t="s">
        <v>3991</v>
      </c>
      <c r="KRM17" s="1078">
        <v>2.2000000000000002</v>
      </c>
      <c r="KRN17" s="1079" t="s">
        <v>3991</v>
      </c>
      <c r="KRO17" s="1078">
        <v>2.2000000000000002</v>
      </c>
      <c r="KRP17" s="1079" t="s">
        <v>3991</v>
      </c>
      <c r="KRQ17" s="1078">
        <v>2.2000000000000002</v>
      </c>
      <c r="KRR17" s="1079" t="s">
        <v>3991</v>
      </c>
      <c r="KRS17" s="1078">
        <v>2.2000000000000002</v>
      </c>
      <c r="KRT17" s="1079" t="s">
        <v>3991</v>
      </c>
      <c r="KRU17" s="1078">
        <v>2.2000000000000002</v>
      </c>
      <c r="KRV17" s="1079" t="s">
        <v>3991</v>
      </c>
      <c r="KRW17" s="1078">
        <v>2.2000000000000002</v>
      </c>
      <c r="KRX17" s="1079" t="s">
        <v>3991</v>
      </c>
      <c r="KRY17" s="1078">
        <v>2.2000000000000002</v>
      </c>
      <c r="KRZ17" s="1079" t="s">
        <v>3991</v>
      </c>
      <c r="KSA17" s="1078">
        <v>2.2000000000000002</v>
      </c>
      <c r="KSB17" s="1079" t="s">
        <v>3991</v>
      </c>
      <c r="KSC17" s="1078">
        <v>2.2000000000000002</v>
      </c>
      <c r="KSD17" s="1079" t="s">
        <v>3991</v>
      </c>
      <c r="KSE17" s="1078">
        <v>2.2000000000000002</v>
      </c>
      <c r="KSF17" s="1079" t="s">
        <v>3991</v>
      </c>
      <c r="KSG17" s="1078">
        <v>2.2000000000000002</v>
      </c>
      <c r="KSH17" s="1079" t="s">
        <v>3991</v>
      </c>
      <c r="KSI17" s="1078">
        <v>2.2000000000000002</v>
      </c>
      <c r="KSJ17" s="1079" t="s">
        <v>3991</v>
      </c>
      <c r="KSK17" s="1078">
        <v>2.2000000000000002</v>
      </c>
      <c r="KSL17" s="1079" t="s">
        <v>3991</v>
      </c>
      <c r="KSM17" s="1078">
        <v>2.2000000000000002</v>
      </c>
      <c r="KSN17" s="1079" t="s">
        <v>3991</v>
      </c>
      <c r="KSO17" s="1078">
        <v>2.2000000000000002</v>
      </c>
      <c r="KSP17" s="1079" t="s">
        <v>3991</v>
      </c>
      <c r="KSQ17" s="1078">
        <v>2.2000000000000002</v>
      </c>
      <c r="KSR17" s="1079" t="s">
        <v>3991</v>
      </c>
      <c r="KSS17" s="1078">
        <v>2.2000000000000002</v>
      </c>
      <c r="KST17" s="1079" t="s">
        <v>3991</v>
      </c>
      <c r="KSU17" s="1078">
        <v>2.2000000000000002</v>
      </c>
      <c r="KSV17" s="1079" t="s">
        <v>3991</v>
      </c>
      <c r="KSW17" s="1078">
        <v>2.2000000000000002</v>
      </c>
      <c r="KSX17" s="1079" t="s">
        <v>3991</v>
      </c>
      <c r="KSY17" s="1078">
        <v>2.2000000000000002</v>
      </c>
      <c r="KSZ17" s="1079" t="s">
        <v>3991</v>
      </c>
      <c r="KTA17" s="1078">
        <v>2.2000000000000002</v>
      </c>
      <c r="KTB17" s="1079" t="s">
        <v>3991</v>
      </c>
      <c r="KTC17" s="1078">
        <v>2.2000000000000002</v>
      </c>
      <c r="KTD17" s="1079" t="s">
        <v>3991</v>
      </c>
      <c r="KTE17" s="1078">
        <v>2.2000000000000002</v>
      </c>
      <c r="KTF17" s="1079" t="s">
        <v>3991</v>
      </c>
      <c r="KTG17" s="1078">
        <v>2.2000000000000002</v>
      </c>
      <c r="KTH17" s="1079" t="s">
        <v>3991</v>
      </c>
      <c r="KTI17" s="1078">
        <v>2.2000000000000002</v>
      </c>
      <c r="KTJ17" s="1079" t="s">
        <v>3991</v>
      </c>
      <c r="KTK17" s="1078">
        <v>2.2000000000000002</v>
      </c>
      <c r="KTL17" s="1079" t="s">
        <v>3991</v>
      </c>
      <c r="KTM17" s="1078">
        <v>2.2000000000000002</v>
      </c>
      <c r="KTN17" s="1079" t="s">
        <v>3991</v>
      </c>
      <c r="KTO17" s="1078">
        <v>2.2000000000000002</v>
      </c>
      <c r="KTP17" s="1079" t="s">
        <v>3991</v>
      </c>
      <c r="KTQ17" s="1078">
        <v>2.2000000000000002</v>
      </c>
      <c r="KTR17" s="1079" t="s">
        <v>3991</v>
      </c>
      <c r="KTS17" s="1078">
        <v>2.2000000000000002</v>
      </c>
      <c r="KTT17" s="1079" t="s">
        <v>3991</v>
      </c>
      <c r="KTU17" s="1078">
        <v>2.2000000000000002</v>
      </c>
      <c r="KTV17" s="1079" t="s">
        <v>3991</v>
      </c>
      <c r="KTW17" s="1078">
        <v>2.2000000000000002</v>
      </c>
      <c r="KTX17" s="1079" t="s">
        <v>3991</v>
      </c>
      <c r="KTY17" s="1078">
        <v>2.2000000000000002</v>
      </c>
      <c r="KTZ17" s="1079" t="s">
        <v>3991</v>
      </c>
      <c r="KUA17" s="1078">
        <v>2.2000000000000002</v>
      </c>
      <c r="KUB17" s="1079" t="s">
        <v>3991</v>
      </c>
      <c r="KUC17" s="1078">
        <v>2.2000000000000002</v>
      </c>
      <c r="KUD17" s="1079" t="s">
        <v>3991</v>
      </c>
      <c r="KUE17" s="1078">
        <v>2.2000000000000002</v>
      </c>
      <c r="KUF17" s="1079" t="s">
        <v>3991</v>
      </c>
      <c r="KUG17" s="1078">
        <v>2.2000000000000002</v>
      </c>
      <c r="KUH17" s="1079" t="s">
        <v>3991</v>
      </c>
      <c r="KUI17" s="1078">
        <v>2.2000000000000002</v>
      </c>
      <c r="KUJ17" s="1079" t="s">
        <v>3991</v>
      </c>
      <c r="KUK17" s="1078">
        <v>2.2000000000000002</v>
      </c>
      <c r="KUL17" s="1079" t="s">
        <v>3991</v>
      </c>
      <c r="KUM17" s="1078">
        <v>2.2000000000000002</v>
      </c>
      <c r="KUN17" s="1079" t="s">
        <v>3991</v>
      </c>
      <c r="KUO17" s="1078">
        <v>2.2000000000000002</v>
      </c>
      <c r="KUP17" s="1079" t="s">
        <v>3991</v>
      </c>
      <c r="KUQ17" s="1078">
        <v>2.2000000000000002</v>
      </c>
      <c r="KUR17" s="1079" t="s">
        <v>3991</v>
      </c>
      <c r="KUS17" s="1078">
        <v>2.2000000000000002</v>
      </c>
      <c r="KUT17" s="1079" t="s">
        <v>3991</v>
      </c>
      <c r="KUU17" s="1078">
        <v>2.2000000000000002</v>
      </c>
      <c r="KUV17" s="1079" t="s">
        <v>3991</v>
      </c>
      <c r="KUW17" s="1078">
        <v>2.2000000000000002</v>
      </c>
      <c r="KUX17" s="1079" t="s">
        <v>3991</v>
      </c>
      <c r="KUY17" s="1078">
        <v>2.2000000000000002</v>
      </c>
      <c r="KUZ17" s="1079" t="s">
        <v>3991</v>
      </c>
      <c r="KVA17" s="1078">
        <v>2.2000000000000002</v>
      </c>
      <c r="KVB17" s="1079" t="s">
        <v>3991</v>
      </c>
      <c r="KVC17" s="1078">
        <v>2.2000000000000002</v>
      </c>
      <c r="KVD17" s="1079" t="s">
        <v>3991</v>
      </c>
      <c r="KVE17" s="1078">
        <v>2.2000000000000002</v>
      </c>
      <c r="KVF17" s="1079" t="s">
        <v>3991</v>
      </c>
      <c r="KVG17" s="1078">
        <v>2.2000000000000002</v>
      </c>
      <c r="KVH17" s="1079" t="s">
        <v>3991</v>
      </c>
      <c r="KVI17" s="1078">
        <v>2.2000000000000002</v>
      </c>
      <c r="KVJ17" s="1079" t="s">
        <v>3991</v>
      </c>
      <c r="KVK17" s="1078">
        <v>2.2000000000000002</v>
      </c>
      <c r="KVL17" s="1079" t="s">
        <v>3991</v>
      </c>
      <c r="KVM17" s="1078">
        <v>2.2000000000000002</v>
      </c>
      <c r="KVN17" s="1079" t="s">
        <v>3991</v>
      </c>
      <c r="KVO17" s="1078">
        <v>2.2000000000000002</v>
      </c>
      <c r="KVP17" s="1079" t="s">
        <v>3991</v>
      </c>
      <c r="KVQ17" s="1078">
        <v>2.2000000000000002</v>
      </c>
      <c r="KVR17" s="1079" t="s">
        <v>3991</v>
      </c>
      <c r="KVS17" s="1078">
        <v>2.2000000000000002</v>
      </c>
      <c r="KVT17" s="1079" t="s">
        <v>3991</v>
      </c>
      <c r="KVU17" s="1078">
        <v>2.2000000000000002</v>
      </c>
      <c r="KVV17" s="1079" t="s">
        <v>3991</v>
      </c>
      <c r="KVW17" s="1078">
        <v>2.2000000000000002</v>
      </c>
      <c r="KVX17" s="1079" t="s">
        <v>3991</v>
      </c>
      <c r="KVY17" s="1078">
        <v>2.2000000000000002</v>
      </c>
      <c r="KVZ17" s="1079" t="s">
        <v>3991</v>
      </c>
      <c r="KWA17" s="1078">
        <v>2.2000000000000002</v>
      </c>
      <c r="KWB17" s="1079" t="s">
        <v>3991</v>
      </c>
      <c r="KWC17" s="1078">
        <v>2.2000000000000002</v>
      </c>
      <c r="KWD17" s="1079" t="s">
        <v>3991</v>
      </c>
      <c r="KWE17" s="1078">
        <v>2.2000000000000002</v>
      </c>
      <c r="KWF17" s="1079" t="s">
        <v>3991</v>
      </c>
      <c r="KWG17" s="1078">
        <v>2.2000000000000002</v>
      </c>
      <c r="KWH17" s="1079" t="s">
        <v>3991</v>
      </c>
      <c r="KWI17" s="1078">
        <v>2.2000000000000002</v>
      </c>
      <c r="KWJ17" s="1079" t="s">
        <v>3991</v>
      </c>
      <c r="KWK17" s="1078">
        <v>2.2000000000000002</v>
      </c>
      <c r="KWL17" s="1079" t="s">
        <v>3991</v>
      </c>
      <c r="KWM17" s="1078">
        <v>2.2000000000000002</v>
      </c>
      <c r="KWN17" s="1079" t="s">
        <v>3991</v>
      </c>
      <c r="KWO17" s="1078">
        <v>2.2000000000000002</v>
      </c>
      <c r="KWP17" s="1079" t="s">
        <v>3991</v>
      </c>
      <c r="KWQ17" s="1078">
        <v>2.2000000000000002</v>
      </c>
      <c r="KWR17" s="1079" t="s">
        <v>3991</v>
      </c>
      <c r="KWS17" s="1078">
        <v>2.2000000000000002</v>
      </c>
      <c r="KWT17" s="1079" t="s">
        <v>3991</v>
      </c>
      <c r="KWU17" s="1078">
        <v>2.2000000000000002</v>
      </c>
      <c r="KWV17" s="1079" t="s">
        <v>3991</v>
      </c>
      <c r="KWW17" s="1078">
        <v>2.2000000000000002</v>
      </c>
      <c r="KWX17" s="1079" t="s">
        <v>3991</v>
      </c>
      <c r="KWY17" s="1078">
        <v>2.2000000000000002</v>
      </c>
      <c r="KWZ17" s="1079" t="s">
        <v>3991</v>
      </c>
      <c r="KXA17" s="1078">
        <v>2.2000000000000002</v>
      </c>
      <c r="KXB17" s="1079" t="s">
        <v>3991</v>
      </c>
      <c r="KXC17" s="1078">
        <v>2.2000000000000002</v>
      </c>
      <c r="KXD17" s="1079" t="s">
        <v>3991</v>
      </c>
      <c r="KXE17" s="1078">
        <v>2.2000000000000002</v>
      </c>
      <c r="KXF17" s="1079" t="s">
        <v>3991</v>
      </c>
      <c r="KXG17" s="1078">
        <v>2.2000000000000002</v>
      </c>
      <c r="KXH17" s="1079" t="s">
        <v>3991</v>
      </c>
      <c r="KXI17" s="1078">
        <v>2.2000000000000002</v>
      </c>
      <c r="KXJ17" s="1079" t="s">
        <v>3991</v>
      </c>
      <c r="KXK17" s="1078">
        <v>2.2000000000000002</v>
      </c>
      <c r="KXL17" s="1079" t="s">
        <v>3991</v>
      </c>
      <c r="KXM17" s="1078">
        <v>2.2000000000000002</v>
      </c>
      <c r="KXN17" s="1079" t="s">
        <v>3991</v>
      </c>
      <c r="KXO17" s="1078">
        <v>2.2000000000000002</v>
      </c>
      <c r="KXP17" s="1079" t="s">
        <v>3991</v>
      </c>
      <c r="KXQ17" s="1078">
        <v>2.2000000000000002</v>
      </c>
      <c r="KXR17" s="1079" t="s">
        <v>3991</v>
      </c>
      <c r="KXS17" s="1078">
        <v>2.2000000000000002</v>
      </c>
      <c r="KXT17" s="1079" t="s">
        <v>3991</v>
      </c>
      <c r="KXU17" s="1078">
        <v>2.2000000000000002</v>
      </c>
      <c r="KXV17" s="1079" t="s">
        <v>3991</v>
      </c>
      <c r="KXW17" s="1078">
        <v>2.2000000000000002</v>
      </c>
      <c r="KXX17" s="1079" t="s">
        <v>3991</v>
      </c>
      <c r="KXY17" s="1078">
        <v>2.2000000000000002</v>
      </c>
      <c r="KXZ17" s="1079" t="s">
        <v>3991</v>
      </c>
      <c r="KYA17" s="1078">
        <v>2.2000000000000002</v>
      </c>
      <c r="KYB17" s="1079" t="s">
        <v>3991</v>
      </c>
      <c r="KYC17" s="1078">
        <v>2.2000000000000002</v>
      </c>
      <c r="KYD17" s="1079" t="s">
        <v>3991</v>
      </c>
      <c r="KYE17" s="1078">
        <v>2.2000000000000002</v>
      </c>
      <c r="KYF17" s="1079" t="s">
        <v>3991</v>
      </c>
      <c r="KYG17" s="1078">
        <v>2.2000000000000002</v>
      </c>
      <c r="KYH17" s="1079" t="s">
        <v>3991</v>
      </c>
      <c r="KYI17" s="1078">
        <v>2.2000000000000002</v>
      </c>
      <c r="KYJ17" s="1079" t="s">
        <v>3991</v>
      </c>
      <c r="KYK17" s="1078">
        <v>2.2000000000000002</v>
      </c>
      <c r="KYL17" s="1079" t="s">
        <v>3991</v>
      </c>
      <c r="KYM17" s="1078">
        <v>2.2000000000000002</v>
      </c>
      <c r="KYN17" s="1079" t="s">
        <v>3991</v>
      </c>
      <c r="KYO17" s="1078">
        <v>2.2000000000000002</v>
      </c>
      <c r="KYP17" s="1079" t="s">
        <v>3991</v>
      </c>
      <c r="KYQ17" s="1078">
        <v>2.2000000000000002</v>
      </c>
      <c r="KYR17" s="1079" t="s">
        <v>3991</v>
      </c>
      <c r="KYS17" s="1078">
        <v>2.2000000000000002</v>
      </c>
      <c r="KYT17" s="1079" t="s">
        <v>3991</v>
      </c>
      <c r="KYU17" s="1078">
        <v>2.2000000000000002</v>
      </c>
      <c r="KYV17" s="1079" t="s">
        <v>3991</v>
      </c>
      <c r="KYW17" s="1078">
        <v>2.2000000000000002</v>
      </c>
      <c r="KYX17" s="1079" t="s">
        <v>3991</v>
      </c>
      <c r="KYY17" s="1078">
        <v>2.2000000000000002</v>
      </c>
      <c r="KYZ17" s="1079" t="s">
        <v>3991</v>
      </c>
      <c r="KZA17" s="1078">
        <v>2.2000000000000002</v>
      </c>
      <c r="KZB17" s="1079" t="s">
        <v>3991</v>
      </c>
      <c r="KZC17" s="1078">
        <v>2.2000000000000002</v>
      </c>
      <c r="KZD17" s="1079" t="s">
        <v>3991</v>
      </c>
      <c r="KZE17" s="1078">
        <v>2.2000000000000002</v>
      </c>
      <c r="KZF17" s="1079" t="s">
        <v>3991</v>
      </c>
      <c r="KZG17" s="1078">
        <v>2.2000000000000002</v>
      </c>
      <c r="KZH17" s="1079" t="s">
        <v>3991</v>
      </c>
      <c r="KZI17" s="1078">
        <v>2.2000000000000002</v>
      </c>
      <c r="KZJ17" s="1079" t="s">
        <v>3991</v>
      </c>
      <c r="KZK17" s="1078">
        <v>2.2000000000000002</v>
      </c>
      <c r="KZL17" s="1079" t="s">
        <v>3991</v>
      </c>
      <c r="KZM17" s="1078">
        <v>2.2000000000000002</v>
      </c>
      <c r="KZN17" s="1079" t="s">
        <v>3991</v>
      </c>
      <c r="KZO17" s="1078">
        <v>2.2000000000000002</v>
      </c>
      <c r="KZP17" s="1079" t="s">
        <v>3991</v>
      </c>
      <c r="KZQ17" s="1078">
        <v>2.2000000000000002</v>
      </c>
      <c r="KZR17" s="1079" t="s">
        <v>3991</v>
      </c>
      <c r="KZS17" s="1078">
        <v>2.2000000000000002</v>
      </c>
      <c r="KZT17" s="1079" t="s">
        <v>3991</v>
      </c>
      <c r="KZU17" s="1078">
        <v>2.2000000000000002</v>
      </c>
      <c r="KZV17" s="1079" t="s">
        <v>3991</v>
      </c>
      <c r="KZW17" s="1078">
        <v>2.2000000000000002</v>
      </c>
      <c r="KZX17" s="1079" t="s">
        <v>3991</v>
      </c>
      <c r="KZY17" s="1078">
        <v>2.2000000000000002</v>
      </c>
      <c r="KZZ17" s="1079" t="s">
        <v>3991</v>
      </c>
      <c r="LAA17" s="1078">
        <v>2.2000000000000002</v>
      </c>
      <c r="LAB17" s="1079" t="s">
        <v>3991</v>
      </c>
      <c r="LAC17" s="1078">
        <v>2.2000000000000002</v>
      </c>
      <c r="LAD17" s="1079" t="s">
        <v>3991</v>
      </c>
      <c r="LAE17" s="1078">
        <v>2.2000000000000002</v>
      </c>
      <c r="LAF17" s="1079" t="s">
        <v>3991</v>
      </c>
      <c r="LAG17" s="1078">
        <v>2.2000000000000002</v>
      </c>
      <c r="LAH17" s="1079" t="s">
        <v>3991</v>
      </c>
      <c r="LAI17" s="1078">
        <v>2.2000000000000002</v>
      </c>
      <c r="LAJ17" s="1079" t="s">
        <v>3991</v>
      </c>
      <c r="LAK17" s="1078">
        <v>2.2000000000000002</v>
      </c>
      <c r="LAL17" s="1079" t="s">
        <v>3991</v>
      </c>
      <c r="LAM17" s="1078">
        <v>2.2000000000000002</v>
      </c>
      <c r="LAN17" s="1079" t="s">
        <v>3991</v>
      </c>
      <c r="LAO17" s="1078">
        <v>2.2000000000000002</v>
      </c>
      <c r="LAP17" s="1079" t="s">
        <v>3991</v>
      </c>
      <c r="LAQ17" s="1078">
        <v>2.2000000000000002</v>
      </c>
      <c r="LAR17" s="1079" t="s">
        <v>3991</v>
      </c>
      <c r="LAS17" s="1078">
        <v>2.2000000000000002</v>
      </c>
      <c r="LAT17" s="1079" t="s">
        <v>3991</v>
      </c>
      <c r="LAU17" s="1078">
        <v>2.2000000000000002</v>
      </c>
      <c r="LAV17" s="1079" t="s">
        <v>3991</v>
      </c>
      <c r="LAW17" s="1078">
        <v>2.2000000000000002</v>
      </c>
      <c r="LAX17" s="1079" t="s">
        <v>3991</v>
      </c>
      <c r="LAY17" s="1078">
        <v>2.2000000000000002</v>
      </c>
      <c r="LAZ17" s="1079" t="s">
        <v>3991</v>
      </c>
      <c r="LBA17" s="1078">
        <v>2.2000000000000002</v>
      </c>
      <c r="LBB17" s="1079" t="s">
        <v>3991</v>
      </c>
      <c r="LBC17" s="1078">
        <v>2.2000000000000002</v>
      </c>
      <c r="LBD17" s="1079" t="s">
        <v>3991</v>
      </c>
      <c r="LBE17" s="1078">
        <v>2.2000000000000002</v>
      </c>
      <c r="LBF17" s="1079" t="s">
        <v>3991</v>
      </c>
      <c r="LBG17" s="1078">
        <v>2.2000000000000002</v>
      </c>
      <c r="LBH17" s="1079" t="s">
        <v>3991</v>
      </c>
      <c r="LBI17" s="1078">
        <v>2.2000000000000002</v>
      </c>
      <c r="LBJ17" s="1079" t="s">
        <v>3991</v>
      </c>
      <c r="LBK17" s="1078">
        <v>2.2000000000000002</v>
      </c>
      <c r="LBL17" s="1079" t="s">
        <v>3991</v>
      </c>
      <c r="LBM17" s="1078">
        <v>2.2000000000000002</v>
      </c>
      <c r="LBN17" s="1079" t="s">
        <v>3991</v>
      </c>
      <c r="LBO17" s="1078">
        <v>2.2000000000000002</v>
      </c>
      <c r="LBP17" s="1079" t="s">
        <v>3991</v>
      </c>
      <c r="LBQ17" s="1078">
        <v>2.2000000000000002</v>
      </c>
      <c r="LBR17" s="1079" t="s">
        <v>3991</v>
      </c>
      <c r="LBS17" s="1078">
        <v>2.2000000000000002</v>
      </c>
      <c r="LBT17" s="1079" t="s">
        <v>3991</v>
      </c>
      <c r="LBU17" s="1078">
        <v>2.2000000000000002</v>
      </c>
      <c r="LBV17" s="1079" t="s">
        <v>3991</v>
      </c>
      <c r="LBW17" s="1078">
        <v>2.2000000000000002</v>
      </c>
      <c r="LBX17" s="1079" t="s">
        <v>3991</v>
      </c>
      <c r="LBY17" s="1078">
        <v>2.2000000000000002</v>
      </c>
      <c r="LBZ17" s="1079" t="s">
        <v>3991</v>
      </c>
      <c r="LCA17" s="1078">
        <v>2.2000000000000002</v>
      </c>
      <c r="LCB17" s="1079" t="s">
        <v>3991</v>
      </c>
      <c r="LCC17" s="1078">
        <v>2.2000000000000002</v>
      </c>
      <c r="LCD17" s="1079" t="s">
        <v>3991</v>
      </c>
      <c r="LCE17" s="1078">
        <v>2.2000000000000002</v>
      </c>
      <c r="LCF17" s="1079" t="s">
        <v>3991</v>
      </c>
      <c r="LCG17" s="1078">
        <v>2.2000000000000002</v>
      </c>
      <c r="LCH17" s="1079" t="s">
        <v>3991</v>
      </c>
      <c r="LCI17" s="1078">
        <v>2.2000000000000002</v>
      </c>
      <c r="LCJ17" s="1079" t="s">
        <v>3991</v>
      </c>
      <c r="LCK17" s="1078">
        <v>2.2000000000000002</v>
      </c>
      <c r="LCL17" s="1079" t="s">
        <v>3991</v>
      </c>
      <c r="LCM17" s="1078">
        <v>2.2000000000000002</v>
      </c>
      <c r="LCN17" s="1079" t="s">
        <v>3991</v>
      </c>
      <c r="LCO17" s="1078">
        <v>2.2000000000000002</v>
      </c>
      <c r="LCP17" s="1079" t="s">
        <v>3991</v>
      </c>
      <c r="LCQ17" s="1078">
        <v>2.2000000000000002</v>
      </c>
      <c r="LCR17" s="1079" t="s">
        <v>3991</v>
      </c>
      <c r="LCS17" s="1078">
        <v>2.2000000000000002</v>
      </c>
      <c r="LCT17" s="1079" t="s">
        <v>3991</v>
      </c>
      <c r="LCU17" s="1078">
        <v>2.2000000000000002</v>
      </c>
      <c r="LCV17" s="1079" t="s">
        <v>3991</v>
      </c>
      <c r="LCW17" s="1078">
        <v>2.2000000000000002</v>
      </c>
      <c r="LCX17" s="1079" t="s">
        <v>3991</v>
      </c>
      <c r="LCY17" s="1078">
        <v>2.2000000000000002</v>
      </c>
      <c r="LCZ17" s="1079" t="s">
        <v>3991</v>
      </c>
      <c r="LDA17" s="1078">
        <v>2.2000000000000002</v>
      </c>
      <c r="LDB17" s="1079" t="s">
        <v>3991</v>
      </c>
      <c r="LDC17" s="1078">
        <v>2.2000000000000002</v>
      </c>
      <c r="LDD17" s="1079" t="s">
        <v>3991</v>
      </c>
      <c r="LDE17" s="1078">
        <v>2.2000000000000002</v>
      </c>
      <c r="LDF17" s="1079" t="s">
        <v>3991</v>
      </c>
      <c r="LDG17" s="1078">
        <v>2.2000000000000002</v>
      </c>
      <c r="LDH17" s="1079" t="s">
        <v>3991</v>
      </c>
      <c r="LDI17" s="1078">
        <v>2.2000000000000002</v>
      </c>
      <c r="LDJ17" s="1079" t="s">
        <v>3991</v>
      </c>
      <c r="LDK17" s="1078">
        <v>2.2000000000000002</v>
      </c>
      <c r="LDL17" s="1079" t="s">
        <v>3991</v>
      </c>
      <c r="LDM17" s="1078">
        <v>2.2000000000000002</v>
      </c>
      <c r="LDN17" s="1079" t="s">
        <v>3991</v>
      </c>
      <c r="LDO17" s="1078">
        <v>2.2000000000000002</v>
      </c>
      <c r="LDP17" s="1079" t="s">
        <v>3991</v>
      </c>
      <c r="LDQ17" s="1078">
        <v>2.2000000000000002</v>
      </c>
      <c r="LDR17" s="1079" t="s">
        <v>3991</v>
      </c>
      <c r="LDS17" s="1078">
        <v>2.2000000000000002</v>
      </c>
      <c r="LDT17" s="1079" t="s">
        <v>3991</v>
      </c>
      <c r="LDU17" s="1078">
        <v>2.2000000000000002</v>
      </c>
      <c r="LDV17" s="1079" t="s">
        <v>3991</v>
      </c>
      <c r="LDW17" s="1078">
        <v>2.2000000000000002</v>
      </c>
      <c r="LDX17" s="1079" t="s">
        <v>3991</v>
      </c>
      <c r="LDY17" s="1078">
        <v>2.2000000000000002</v>
      </c>
      <c r="LDZ17" s="1079" t="s">
        <v>3991</v>
      </c>
      <c r="LEA17" s="1078">
        <v>2.2000000000000002</v>
      </c>
      <c r="LEB17" s="1079" t="s">
        <v>3991</v>
      </c>
      <c r="LEC17" s="1078">
        <v>2.2000000000000002</v>
      </c>
      <c r="LED17" s="1079" t="s">
        <v>3991</v>
      </c>
      <c r="LEE17" s="1078">
        <v>2.2000000000000002</v>
      </c>
      <c r="LEF17" s="1079" t="s">
        <v>3991</v>
      </c>
      <c r="LEG17" s="1078">
        <v>2.2000000000000002</v>
      </c>
      <c r="LEH17" s="1079" t="s">
        <v>3991</v>
      </c>
      <c r="LEI17" s="1078">
        <v>2.2000000000000002</v>
      </c>
      <c r="LEJ17" s="1079" t="s">
        <v>3991</v>
      </c>
      <c r="LEK17" s="1078">
        <v>2.2000000000000002</v>
      </c>
      <c r="LEL17" s="1079" t="s">
        <v>3991</v>
      </c>
      <c r="LEM17" s="1078">
        <v>2.2000000000000002</v>
      </c>
      <c r="LEN17" s="1079" t="s">
        <v>3991</v>
      </c>
      <c r="LEO17" s="1078">
        <v>2.2000000000000002</v>
      </c>
      <c r="LEP17" s="1079" t="s">
        <v>3991</v>
      </c>
      <c r="LEQ17" s="1078">
        <v>2.2000000000000002</v>
      </c>
      <c r="LER17" s="1079" t="s">
        <v>3991</v>
      </c>
      <c r="LES17" s="1078">
        <v>2.2000000000000002</v>
      </c>
      <c r="LET17" s="1079" t="s">
        <v>3991</v>
      </c>
      <c r="LEU17" s="1078">
        <v>2.2000000000000002</v>
      </c>
      <c r="LEV17" s="1079" t="s">
        <v>3991</v>
      </c>
      <c r="LEW17" s="1078">
        <v>2.2000000000000002</v>
      </c>
      <c r="LEX17" s="1079" t="s">
        <v>3991</v>
      </c>
      <c r="LEY17" s="1078">
        <v>2.2000000000000002</v>
      </c>
      <c r="LEZ17" s="1079" t="s">
        <v>3991</v>
      </c>
      <c r="LFA17" s="1078">
        <v>2.2000000000000002</v>
      </c>
      <c r="LFB17" s="1079" t="s">
        <v>3991</v>
      </c>
      <c r="LFC17" s="1078">
        <v>2.2000000000000002</v>
      </c>
      <c r="LFD17" s="1079" t="s">
        <v>3991</v>
      </c>
      <c r="LFE17" s="1078">
        <v>2.2000000000000002</v>
      </c>
      <c r="LFF17" s="1079" t="s">
        <v>3991</v>
      </c>
      <c r="LFG17" s="1078">
        <v>2.2000000000000002</v>
      </c>
      <c r="LFH17" s="1079" t="s">
        <v>3991</v>
      </c>
      <c r="LFI17" s="1078">
        <v>2.2000000000000002</v>
      </c>
      <c r="LFJ17" s="1079" t="s">
        <v>3991</v>
      </c>
      <c r="LFK17" s="1078">
        <v>2.2000000000000002</v>
      </c>
      <c r="LFL17" s="1079" t="s">
        <v>3991</v>
      </c>
      <c r="LFM17" s="1078">
        <v>2.2000000000000002</v>
      </c>
      <c r="LFN17" s="1079" t="s">
        <v>3991</v>
      </c>
      <c r="LFO17" s="1078">
        <v>2.2000000000000002</v>
      </c>
      <c r="LFP17" s="1079" t="s">
        <v>3991</v>
      </c>
      <c r="LFQ17" s="1078">
        <v>2.2000000000000002</v>
      </c>
      <c r="LFR17" s="1079" t="s">
        <v>3991</v>
      </c>
      <c r="LFS17" s="1078">
        <v>2.2000000000000002</v>
      </c>
      <c r="LFT17" s="1079" t="s">
        <v>3991</v>
      </c>
      <c r="LFU17" s="1078">
        <v>2.2000000000000002</v>
      </c>
      <c r="LFV17" s="1079" t="s">
        <v>3991</v>
      </c>
      <c r="LFW17" s="1078">
        <v>2.2000000000000002</v>
      </c>
      <c r="LFX17" s="1079" t="s">
        <v>3991</v>
      </c>
      <c r="LFY17" s="1078">
        <v>2.2000000000000002</v>
      </c>
      <c r="LFZ17" s="1079" t="s">
        <v>3991</v>
      </c>
      <c r="LGA17" s="1078">
        <v>2.2000000000000002</v>
      </c>
      <c r="LGB17" s="1079" t="s">
        <v>3991</v>
      </c>
      <c r="LGC17" s="1078">
        <v>2.2000000000000002</v>
      </c>
      <c r="LGD17" s="1079" t="s">
        <v>3991</v>
      </c>
      <c r="LGE17" s="1078">
        <v>2.2000000000000002</v>
      </c>
      <c r="LGF17" s="1079" t="s">
        <v>3991</v>
      </c>
      <c r="LGG17" s="1078">
        <v>2.2000000000000002</v>
      </c>
      <c r="LGH17" s="1079" t="s">
        <v>3991</v>
      </c>
      <c r="LGI17" s="1078">
        <v>2.2000000000000002</v>
      </c>
      <c r="LGJ17" s="1079" t="s">
        <v>3991</v>
      </c>
      <c r="LGK17" s="1078">
        <v>2.2000000000000002</v>
      </c>
      <c r="LGL17" s="1079" t="s">
        <v>3991</v>
      </c>
      <c r="LGM17" s="1078">
        <v>2.2000000000000002</v>
      </c>
      <c r="LGN17" s="1079" t="s">
        <v>3991</v>
      </c>
      <c r="LGO17" s="1078">
        <v>2.2000000000000002</v>
      </c>
      <c r="LGP17" s="1079" t="s">
        <v>3991</v>
      </c>
      <c r="LGQ17" s="1078">
        <v>2.2000000000000002</v>
      </c>
      <c r="LGR17" s="1079" t="s">
        <v>3991</v>
      </c>
      <c r="LGS17" s="1078">
        <v>2.2000000000000002</v>
      </c>
      <c r="LGT17" s="1079" t="s">
        <v>3991</v>
      </c>
      <c r="LGU17" s="1078">
        <v>2.2000000000000002</v>
      </c>
      <c r="LGV17" s="1079" t="s">
        <v>3991</v>
      </c>
      <c r="LGW17" s="1078">
        <v>2.2000000000000002</v>
      </c>
      <c r="LGX17" s="1079" t="s">
        <v>3991</v>
      </c>
      <c r="LGY17" s="1078">
        <v>2.2000000000000002</v>
      </c>
      <c r="LGZ17" s="1079" t="s">
        <v>3991</v>
      </c>
      <c r="LHA17" s="1078">
        <v>2.2000000000000002</v>
      </c>
      <c r="LHB17" s="1079" t="s">
        <v>3991</v>
      </c>
      <c r="LHC17" s="1078">
        <v>2.2000000000000002</v>
      </c>
      <c r="LHD17" s="1079" t="s">
        <v>3991</v>
      </c>
      <c r="LHE17" s="1078">
        <v>2.2000000000000002</v>
      </c>
      <c r="LHF17" s="1079" t="s">
        <v>3991</v>
      </c>
      <c r="LHG17" s="1078">
        <v>2.2000000000000002</v>
      </c>
      <c r="LHH17" s="1079" t="s">
        <v>3991</v>
      </c>
      <c r="LHI17" s="1078">
        <v>2.2000000000000002</v>
      </c>
      <c r="LHJ17" s="1079" t="s">
        <v>3991</v>
      </c>
      <c r="LHK17" s="1078">
        <v>2.2000000000000002</v>
      </c>
      <c r="LHL17" s="1079" t="s">
        <v>3991</v>
      </c>
      <c r="LHM17" s="1078">
        <v>2.2000000000000002</v>
      </c>
      <c r="LHN17" s="1079" t="s">
        <v>3991</v>
      </c>
      <c r="LHO17" s="1078">
        <v>2.2000000000000002</v>
      </c>
      <c r="LHP17" s="1079" t="s">
        <v>3991</v>
      </c>
      <c r="LHQ17" s="1078">
        <v>2.2000000000000002</v>
      </c>
      <c r="LHR17" s="1079" t="s">
        <v>3991</v>
      </c>
      <c r="LHS17" s="1078">
        <v>2.2000000000000002</v>
      </c>
      <c r="LHT17" s="1079" t="s">
        <v>3991</v>
      </c>
      <c r="LHU17" s="1078">
        <v>2.2000000000000002</v>
      </c>
      <c r="LHV17" s="1079" t="s">
        <v>3991</v>
      </c>
      <c r="LHW17" s="1078">
        <v>2.2000000000000002</v>
      </c>
      <c r="LHX17" s="1079" t="s">
        <v>3991</v>
      </c>
      <c r="LHY17" s="1078">
        <v>2.2000000000000002</v>
      </c>
      <c r="LHZ17" s="1079" t="s">
        <v>3991</v>
      </c>
      <c r="LIA17" s="1078">
        <v>2.2000000000000002</v>
      </c>
      <c r="LIB17" s="1079" t="s">
        <v>3991</v>
      </c>
      <c r="LIC17" s="1078">
        <v>2.2000000000000002</v>
      </c>
      <c r="LID17" s="1079" t="s">
        <v>3991</v>
      </c>
      <c r="LIE17" s="1078">
        <v>2.2000000000000002</v>
      </c>
      <c r="LIF17" s="1079" t="s">
        <v>3991</v>
      </c>
      <c r="LIG17" s="1078">
        <v>2.2000000000000002</v>
      </c>
      <c r="LIH17" s="1079" t="s">
        <v>3991</v>
      </c>
      <c r="LII17" s="1078">
        <v>2.2000000000000002</v>
      </c>
      <c r="LIJ17" s="1079" t="s">
        <v>3991</v>
      </c>
      <c r="LIK17" s="1078">
        <v>2.2000000000000002</v>
      </c>
      <c r="LIL17" s="1079" t="s">
        <v>3991</v>
      </c>
      <c r="LIM17" s="1078">
        <v>2.2000000000000002</v>
      </c>
      <c r="LIN17" s="1079" t="s">
        <v>3991</v>
      </c>
      <c r="LIO17" s="1078">
        <v>2.2000000000000002</v>
      </c>
      <c r="LIP17" s="1079" t="s">
        <v>3991</v>
      </c>
      <c r="LIQ17" s="1078">
        <v>2.2000000000000002</v>
      </c>
      <c r="LIR17" s="1079" t="s">
        <v>3991</v>
      </c>
      <c r="LIS17" s="1078">
        <v>2.2000000000000002</v>
      </c>
      <c r="LIT17" s="1079" t="s">
        <v>3991</v>
      </c>
      <c r="LIU17" s="1078">
        <v>2.2000000000000002</v>
      </c>
      <c r="LIV17" s="1079" t="s">
        <v>3991</v>
      </c>
      <c r="LIW17" s="1078">
        <v>2.2000000000000002</v>
      </c>
      <c r="LIX17" s="1079" t="s">
        <v>3991</v>
      </c>
      <c r="LIY17" s="1078">
        <v>2.2000000000000002</v>
      </c>
      <c r="LIZ17" s="1079" t="s">
        <v>3991</v>
      </c>
      <c r="LJA17" s="1078">
        <v>2.2000000000000002</v>
      </c>
      <c r="LJB17" s="1079" t="s">
        <v>3991</v>
      </c>
      <c r="LJC17" s="1078">
        <v>2.2000000000000002</v>
      </c>
      <c r="LJD17" s="1079" t="s">
        <v>3991</v>
      </c>
      <c r="LJE17" s="1078">
        <v>2.2000000000000002</v>
      </c>
      <c r="LJF17" s="1079" t="s">
        <v>3991</v>
      </c>
      <c r="LJG17" s="1078">
        <v>2.2000000000000002</v>
      </c>
      <c r="LJH17" s="1079" t="s">
        <v>3991</v>
      </c>
      <c r="LJI17" s="1078">
        <v>2.2000000000000002</v>
      </c>
      <c r="LJJ17" s="1079" t="s">
        <v>3991</v>
      </c>
      <c r="LJK17" s="1078">
        <v>2.2000000000000002</v>
      </c>
      <c r="LJL17" s="1079" t="s">
        <v>3991</v>
      </c>
      <c r="LJM17" s="1078">
        <v>2.2000000000000002</v>
      </c>
      <c r="LJN17" s="1079" t="s">
        <v>3991</v>
      </c>
      <c r="LJO17" s="1078">
        <v>2.2000000000000002</v>
      </c>
      <c r="LJP17" s="1079" t="s">
        <v>3991</v>
      </c>
      <c r="LJQ17" s="1078">
        <v>2.2000000000000002</v>
      </c>
      <c r="LJR17" s="1079" t="s">
        <v>3991</v>
      </c>
      <c r="LJS17" s="1078">
        <v>2.2000000000000002</v>
      </c>
      <c r="LJT17" s="1079" t="s">
        <v>3991</v>
      </c>
      <c r="LJU17" s="1078">
        <v>2.2000000000000002</v>
      </c>
      <c r="LJV17" s="1079" t="s">
        <v>3991</v>
      </c>
      <c r="LJW17" s="1078">
        <v>2.2000000000000002</v>
      </c>
      <c r="LJX17" s="1079" t="s">
        <v>3991</v>
      </c>
      <c r="LJY17" s="1078">
        <v>2.2000000000000002</v>
      </c>
      <c r="LJZ17" s="1079" t="s">
        <v>3991</v>
      </c>
      <c r="LKA17" s="1078">
        <v>2.2000000000000002</v>
      </c>
      <c r="LKB17" s="1079" t="s">
        <v>3991</v>
      </c>
      <c r="LKC17" s="1078">
        <v>2.2000000000000002</v>
      </c>
      <c r="LKD17" s="1079" t="s">
        <v>3991</v>
      </c>
      <c r="LKE17" s="1078">
        <v>2.2000000000000002</v>
      </c>
      <c r="LKF17" s="1079" t="s">
        <v>3991</v>
      </c>
      <c r="LKG17" s="1078">
        <v>2.2000000000000002</v>
      </c>
      <c r="LKH17" s="1079" t="s">
        <v>3991</v>
      </c>
      <c r="LKI17" s="1078">
        <v>2.2000000000000002</v>
      </c>
      <c r="LKJ17" s="1079" t="s">
        <v>3991</v>
      </c>
      <c r="LKK17" s="1078">
        <v>2.2000000000000002</v>
      </c>
      <c r="LKL17" s="1079" t="s">
        <v>3991</v>
      </c>
      <c r="LKM17" s="1078">
        <v>2.2000000000000002</v>
      </c>
      <c r="LKN17" s="1079" t="s">
        <v>3991</v>
      </c>
      <c r="LKO17" s="1078">
        <v>2.2000000000000002</v>
      </c>
      <c r="LKP17" s="1079" t="s">
        <v>3991</v>
      </c>
      <c r="LKQ17" s="1078">
        <v>2.2000000000000002</v>
      </c>
      <c r="LKR17" s="1079" t="s">
        <v>3991</v>
      </c>
      <c r="LKS17" s="1078">
        <v>2.2000000000000002</v>
      </c>
      <c r="LKT17" s="1079" t="s">
        <v>3991</v>
      </c>
      <c r="LKU17" s="1078">
        <v>2.2000000000000002</v>
      </c>
      <c r="LKV17" s="1079" t="s">
        <v>3991</v>
      </c>
      <c r="LKW17" s="1078">
        <v>2.2000000000000002</v>
      </c>
      <c r="LKX17" s="1079" t="s">
        <v>3991</v>
      </c>
      <c r="LKY17" s="1078">
        <v>2.2000000000000002</v>
      </c>
      <c r="LKZ17" s="1079" t="s">
        <v>3991</v>
      </c>
      <c r="LLA17" s="1078">
        <v>2.2000000000000002</v>
      </c>
      <c r="LLB17" s="1079" t="s">
        <v>3991</v>
      </c>
      <c r="LLC17" s="1078">
        <v>2.2000000000000002</v>
      </c>
      <c r="LLD17" s="1079" t="s">
        <v>3991</v>
      </c>
      <c r="LLE17" s="1078">
        <v>2.2000000000000002</v>
      </c>
      <c r="LLF17" s="1079" t="s">
        <v>3991</v>
      </c>
      <c r="LLG17" s="1078">
        <v>2.2000000000000002</v>
      </c>
      <c r="LLH17" s="1079" t="s">
        <v>3991</v>
      </c>
      <c r="LLI17" s="1078">
        <v>2.2000000000000002</v>
      </c>
      <c r="LLJ17" s="1079" t="s">
        <v>3991</v>
      </c>
      <c r="LLK17" s="1078">
        <v>2.2000000000000002</v>
      </c>
      <c r="LLL17" s="1079" t="s">
        <v>3991</v>
      </c>
      <c r="LLM17" s="1078">
        <v>2.2000000000000002</v>
      </c>
      <c r="LLN17" s="1079" t="s">
        <v>3991</v>
      </c>
      <c r="LLO17" s="1078">
        <v>2.2000000000000002</v>
      </c>
      <c r="LLP17" s="1079" t="s">
        <v>3991</v>
      </c>
      <c r="LLQ17" s="1078">
        <v>2.2000000000000002</v>
      </c>
      <c r="LLR17" s="1079" t="s">
        <v>3991</v>
      </c>
      <c r="LLS17" s="1078">
        <v>2.2000000000000002</v>
      </c>
      <c r="LLT17" s="1079" t="s">
        <v>3991</v>
      </c>
      <c r="LLU17" s="1078">
        <v>2.2000000000000002</v>
      </c>
      <c r="LLV17" s="1079" t="s">
        <v>3991</v>
      </c>
      <c r="LLW17" s="1078">
        <v>2.2000000000000002</v>
      </c>
      <c r="LLX17" s="1079" t="s">
        <v>3991</v>
      </c>
      <c r="LLY17" s="1078">
        <v>2.2000000000000002</v>
      </c>
      <c r="LLZ17" s="1079" t="s">
        <v>3991</v>
      </c>
      <c r="LMA17" s="1078">
        <v>2.2000000000000002</v>
      </c>
      <c r="LMB17" s="1079" t="s">
        <v>3991</v>
      </c>
      <c r="LMC17" s="1078">
        <v>2.2000000000000002</v>
      </c>
      <c r="LMD17" s="1079" t="s">
        <v>3991</v>
      </c>
      <c r="LME17" s="1078">
        <v>2.2000000000000002</v>
      </c>
      <c r="LMF17" s="1079" t="s">
        <v>3991</v>
      </c>
      <c r="LMG17" s="1078">
        <v>2.2000000000000002</v>
      </c>
      <c r="LMH17" s="1079" t="s">
        <v>3991</v>
      </c>
      <c r="LMI17" s="1078">
        <v>2.2000000000000002</v>
      </c>
      <c r="LMJ17" s="1079" t="s">
        <v>3991</v>
      </c>
      <c r="LMK17" s="1078">
        <v>2.2000000000000002</v>
      </c>
      <c r="LML17" s="1079" t="s">
        <v>3991</v>
      </c>
      <c r="LMM17" s="1078">
        <v>2.2000000000000002</v>
      </c>
      <c r="LMN17" s="1079" t="s">
        <v>3991</v>
      </c>
      <c r="LMO17" s="1078">
        <v>2.2000000000000002</v>
      </c>
      <c r="LMP17" s="1079" t="s">
        <v>3991</v>
      </c>
      <c r="LMQ17" s="1078">
        <v>2.2000000000000002</v>
      </c>
      <c r="LMR17" s="1079" t="s">
        <v>3991</v>
      </c>
      <c r="LMS17" s="1078">
        <v>2.2000000000000002</v>
      </c>
      <c r="LMT17" s="1079" t="s">
        <v>3991</v>
      </c>
      <c r="LMU17" s="1078">
        <v>2.2000000000000002</v>
      </c>
      <c r="LMV17" s="1079" t="s">
        <v>3991</v>
      </c>
      <c r="LMW17" s="1078">
        <v>2.2000000000000002</v>
      </c>
      <c r="LMX17" s="1079" t="s">
        <v>3991</v>
      </c>
      <c r="LMY17" s="1078">
        <v>2.2000000000000002</v>
      </c>
      <c r="LMZ17" s="1079" t="s">
        <v>3991</v>
      </c>
      <c r="LNA17" s="1078">
        <v>2.2000000000000002</v>
      </c>
      <c r="LNB17" s="1079" t="s">
        <v>3991</v>
      </c>
      <c r="LNC17" s="1078">
        <v>2.2000000000000002</v>
      </c>
      <c r="LND17" s="1079" t="s">
        <v>3991</v>
      </c>
      <c r="LNE17" s="1078">
        <v>2.2000000000000002</v>
      </c>
      <c r="LNF17" s="1079" t="s">
        <v>3991</v>
      </c>
      <c r="LNG17" s="1078">
        <v>2.2000000000000002</v>
      </c>
      <c r="LNH17" s="1079" t="s">
        <v>3991</v>
      </c>
      <c r="LNI17" s="1078">
        <v>2.2000000000000002</v>
      </c>
      <c r="LNJ17" s="1079" t="s">
        <v>3991</v>
      </c>
      <c r="LNK17" s="1078">
        <v>2.2000000000000002</v>
      </c>
      <c r="LNL17" s="1079" t="s">
        <v>3991</v>
      </c>
      <c r="LNM17" s="1078">
        <v>2.2000000000000002</v>
      </c>
      <c r="LNN17" s="1079" t="s">
        <v>3991</v>
      </c>
      <c r="LNO17" s="1078">
        <v>2.2000000000000002</v>
      </c>
      <c r="LNP17" s="1079" t="s">
        <v>3991</v>
      </c>
      <c r="LNQ17" s="1078">
        <v>2.2000000000000002</v>
      </c>
      <c r="LNR17" s="1079" t="s">
        <v>3991</v>
      </c>
      <c r="LNS17" s="1078">
        <v>2.2000000000000002</v>
      </c>
      <c r="LNT17" s="1079" t="s">
        <v>3991</v>
      </c>
      <c r="LNU17" s="1078">
        <v>2.2000000000000002</v>
      </c>
      <c r="LNV17" s="1079" t="s">
        <v>3991</v>
      </c>
      <c r="LNW17" s="1078">
        <v>2.2000000000000002</v>
      </c>
      <c r="LNX17" s="1079" t="s">
        <v>3991</v>
      </c>
      <c r="LNY17" s="1078">
        <v>2.2000000000000002</v>
      </c>
      <c r="LNZ17" s="1079" t="s">
        <v>3991</v>
      </c>
      <c r="LOA17" s="1078">
        <v>2.2000000000000002</v>
      </c>
      <c r="LOB17" s="1079" t="s">
        <v>3991</v>
      </c>
      <c r="LOC17" s="1078">
        <v>2.2000000000000002</v>
      </c>
      <c r="LOD17" s="1079" t="s">
        <v>3991</v>
      </c>
      <c r="LOE17" s="1078">
        <v>2.2000000000000002</v>
      </c>
      <c r="LOF17" s="1079" t="s">
        <v>3991</v>
      </c>
      <c r="LOG17" s="1078">
        <v>2.2000000000000002</v>
      </c>
      <c r="LOH17" s="1079" t="s">
        <v>3991</v>
      </c>
      <c r="LOI17" s="1078">
        <v>2.2000000000000002</v>
      </c>
      <c r="LOJ17" s="1079" t="s">
        <v>3991</v>
      </c>
      <c r="LOK17" s="1078">
        <v>2.2000000000000002</v>
      </c>
      <c r="LOL17" s="1079" t="s">
        <v>3991</v>
      </c>
      <c r="LOM17" s="1078">
        <v>2.2000000000000002</v>
      </c>
      <c r="LON17" s="1079" t="s">
        <v>3991</v>
      </c>
      <c r="LOO17" s="1078">
        <v>2.2000000000000002</v>
      </c>
      <c r="LOP17" s="1079" t="s">
        <v>3991</v>
      </c>
      <c r="LOQ17" s="1078">
        <v>2.2000000000000002</v>
      </c>
      <c r="LOR17" s="1079" t="s">
        <v>3991</v>
      </c>
      <c r="LOS17" s="1078">
        <v>2.2000000000000002</v>
      </c>
      <c r="LOT17" s="1079" t="s">
        <v>3991</v>
      </c>
      <c r="LOU17" s="1078">
        <v>2.2000000000000002</v>
      </c>
      <c r="LOV17" s="1079" t="s">
        <v>3991</v>
      </c>
      <c r="LOW17" s="1078">
        <v>2.2000000000000002</v>
      </c>
      <c r="LOX17" s="1079" t="s">
        <v>3991</v>
      </c>
      <c r="LOY17" s="1078">
        <v>2.2000000000000002</v>
      </c>
      <c r="LOZ17" s="1079" t="s">
        <v>3991</v>
      </c>
      <c r="LPA17" s="1078">
        <v>2.2000000000000002</v>
      </c>
      <c r="LPB17" s="1079" t="s">
        <v>3991</v>
      </c>
      <c r="LPC17" s="1078">
        <v>2.2000000000000002</v>
      </c>
      <c r="LPD17" s="1079" t="s">
        <v>3991</v>
      </c>
      <c r="LPE17" s="1078">
        <v>2.2000000000000002</v>
      </c>
      <c r="LPF17" s="1079" t="s">
        <v>3991</v>
      </c>
      <c r="LPG17" s="1078">
        <v>2.2000000000000002</v>
      </c>
      <c r="LPH17" s="1079" t="s">
        <v>3991</v>
      </c>
      <c r="LPI17" s="1078">
        <v>2.2000000000000002</v>
      </c>
      <c r="LPJ17" s="1079" t="s">
        <v>3991</v>
      </c>
      <c r="LPK17" s="1078">
        <v>2.2000000000000002</v>
      </c>
      <c r="LPL17" s="1079" t="s">
        <v>3991</v>
      </c>
      <c r="LPM17" s="1078">
        <v>2.2000000000000002</v>
      </c>
      <c r="LPN17" s="1079" t="s">
        <v>3991</v>
      </c>
      <c r="LPO17" s="1078">
        <v>2.2000000000000002</v>
      </c>
      <c r="LPP17" s="1079" t="s">
        <v>3991</v>
      </c>
      <c r="LPQ17" s="1078">
        <v>2.2000000000000002</v>
      </c>
      <c r="LPR17" s="1079" t="s">
        <v>3991</v>
      </c>
      <c r="LPS17" s="1078">
        <v>2.2000000000000002</v>
      </c>
      <c r="LPT17" s="1079" t="s">
        <v>3991</v>
      </c>
      <c r="LPU17" s="1078">
        <v>2.2000000000000002</v>
      </c>
      <c r="LPV17" s="1079" t="s">
        <v>3991</v>
      </c>
      <c r="LPW17" s="1078">
        <v>2.2000000000000002</v>
      </c>
      <c r="LPX17" s="1079" t="s">
        <v>3991</v>
      </c>
      <c r="LPY17" s="1078">
        <v>2.2000000000000002</v>
      </c>
      <c r="LPZ17" s="1079" t="s">
        <v>3991</v>
      </c>
      <c r="LQA17" s="1078">
        <v>2.2000000000000002</v>
      </c>
      <c r="LQB17" s="1079" t="s">
        <v>3991</v>
      </c>
      <c r="LQC17" s="1078">
        <v>2.2000000000000002</v>
      </c>
      <c r="LQD17" s="1079" t="s">
        <v>3991</v>
      </c>
      <c r="LQE17" s="1078">
        <v>2.2000000000000002</v>
      </c>
      <c r="LQF17" s="1079" t="s">
        <v>3991</v>
      </c>
      <c r="LQG17" s="1078">
        <v>2.2000000000000002</v>
      </c>
      <c r="LQH17" s="1079" t="s">
        <v>3991</v>
      </c>
      <c r="LQI17" s="1078">
        <v>2.2000000000000002</v>
      </c>
      <c r="LQJ17" s="1079" t="s">
        <v>3991</v>
      </c>
      <c r="LQK17" s="1078">
        <v>2.2000000000000002</v>
      </c>
      <c r="LQL17" s="1079" t="s">
        <v>3991</v>
      </c>
      <c r="LQM17" s="1078">
        <v>2.2000000000000002</v>
      </c>
      <c r="LQN17" s="1079" t="s">
        <v>3991</v>
      </c>
      <c r="LQO17" s="1078">
        <v>2.2000000000000002</v>
      </c>
      <c r="LQP17" s="1079" t="s">
        <v>3991</v>
      </c>
      <c r="LQQ17" s="1078">
        <v>2.2000000000000002</v>
      </c>
      <c r="LQR17" s="1079" t="s">
        <v>3991</v>
      </c>
      <c r="LQS17" s="1078">
        <v>2.2000000000000002</v>
      </c>
      <c r="LQT17" s="1079" t="s">
        <v>3991</v>
      </c>
      <c r="LQU17" s="1078">
        <v>2.2000000000000002</v>
      </c>
      <c r="LQV17" s="1079" t="s">
        <v>3991</v>
      </c>
      <c r="LQW17" s="1078">
        <v>2.2000000000000002</v>
      </c>
      <c r="LQX17" s="1079" t="s">
        <v>3991</v>
      </c>
      <c r="LQY17" s="1078">
        <v>2.2000000000000002</v>
      </c>
      <c r="LQZ17" s="1079" t="s">
        <v>3991</v>
      </c>
      <c r="LRA17" s="1078">
        <v>2.2000000000000002</v>
      </c>
      <c r="LRB17" s="1079" t="s">
        <v>3991</v>
      </c>
      <c r="LRC17" s="1078">
        <v>2.2000000000000002</v>
      </c>
      <c r="LRD17" s="1079" t="s">
        <v>3991</v>
      </c>
      <c r="LRE17" s="1078">
        <v>2.2000000000000002</v>
      </c>
      <c r="LRF17" s="1079" t="s">
        <v>3991</v>
      </c>
      <c r="LRG17" s="1078">
        <v>2.2000000000000002</v>
      </c>
      <c r="LRH17" s="1079" t="s">
        <v>3991</v>
      </c>
      <c r="LRI17" s="1078">
        <v>2.2000000000000002</v>
      </c>
      <c r="LRJ17" s="1079" t="s">
        <v>3991</v>
      </c>
      <c r="LRK17" s="1078">
        <v>2.2000000000000002</v>
      </c>
      <c r="LRL17" s="1079" t="s">
        <v>3991</v>
      </c>
      <c r="LRM17" s="1078">
        <v>2.2000000000000002</v>
      </c>
      <c r="LRN17" s="1079" t="s">
        <v>3991</v>
      </c>
      <c r="LRO17" s="1078">
        <v>2.2000000000000002</v>
      </c>
      <c r="LRP17" s="1079" t="s">
        <v>3991</v>
      </c>
      <c r="LRQ17" s="1078">
        <v>2.2000000000000002</v>
      </c>
      <c r="LRR17" s="1079" t="s">
        <v>3991</v>
      </c>
      <c r="LRS17" s="1078">
        <v>2.2000000000000002</v>
      </c>
      <c r="LRT17" s="1079" t="s">
        <v>3991</v>
      </c>
      <c r="LRU17" s="1078">
        <v>2.2000000000000002</v>
      </c>
      <c r="LRV17" s="1079" t="s">
        <v>3991</v>
      </c>
      <c r="LRW17" s="1078">
        <v>2.2000000000000002</v>
      </c>
      <c r="LRX17" s="1079" t="s">
        <v>3991</v>
      </c>
      <c r="LRY17" s="1078">
        <v>2.2000000000000002</v>
      </c>
      <c r="LRZ17" s="1079" t="s">
        <v>3991</v>
      </c>
      <c r="LSA17" s="1078">
        <v>2.2000000000000002</v>
      </c>
      <c r="LSB17" s="1079" t="s">
        <v>3991</v>
      </c>
      <c r="LSC17" s="1078">
        <v>2.2000000000000002</v>
      </c>
      <c r="LSD17" s="1079" t="s">
        <v>3991</v>
      </c>
      <c r="LSE17" s="1078">
        <v>2.2000000000000002</v>
      </c>
      <c r="LSF17" s="1079" t="s">
        <v>3991</v>
      </c>
      <c r="LSG17" s="1078">
        <v>2.2000000000000002</v>
      </c>
      <c r="LSH17" s="1079" t="s">
        <v>3991</v>
      </c>
      <c r="LSI17" s="1078">
        <v>2.2000000000000002</v>
      </c>
      <c r="LSJ17" s="1079" t="s">
        <v>3991</v>
      </c>
      <c r="LSK17" s="1078">
        <v>2.2000000000000002</v>
      </c>
      <c r="LSL17" s="1079" t="s">
        <v>3991</v>
      </c>
      <c r="LSM17" s="1078">
        <v>2.2000000000000002</v>
      </c>
      <c r="LSN17" s="1079" t="s">
        <v>3991</v>
      </c>
      <c r="LSO17" s="1078">
        <v>2.2000000000000002</v>
      </c>
      <c r="LSP17" s="1079" t="s">
        <v>3991</v>
      </c>
      <c r="LSQ17" s="1078">
        <v>2.2000000000000002</v>
      </c>
      <c r="LSR17" s="1079" t="s">
        <v>3991</v>
      </c>
      <c r="LSS17" s="1078">
        <v>2.2000000000000002</v>
      </c>
      <c r="LST17" s="1079" t="s">
        <v>3991</v>
      </c>
      <c r="LSU17" s="1078">
        <v>2.2000000000000002</v>
      </c>
      <c r="LSV17" s="1079" t="s">
        <v>3991</v>
      </c>
      <c r="LSW17" s="1078">
        <v>2.2000000000000002</v>
      </c>
      <c r="LSX17" s="1079" t="s">
        <v>3991</v>
      </c>
      <c r="LSY17" s="1078">
        <v>2.2000000000000002</v>
      </c>
      <c r="LSZ17" s="1079" t="s">
        <v>3991</v>
      </c>
      <c r="LTA17" s="1078">
        <v>2.2000000000000002</v>
      </c>
      <c r="LTB17" s="1079" t="s">
        <v>3991</v>
      </c>
      <c r="LTC17" s="1078">
        <v>2.2000000000000002</v>
      </c>
      <c r="LTD17" s="1079" t="s">
        <v>3991</v>
      </c>
      <c r="LTE17" s="1078">
        <v>2.2000000000000002</v>
      </c>
      <c r="LTF17" s="1079" t="s">
        <v>3991</v>
      </c>
      <c r="LTG17" s="1078">
        <v>2.2000000000000002</v>
      </c>
      <c r="LTH17" s="1079" t="s">
        <v>3991</v>
      </c>
      <c r="LTI17" s="1078">
        <v>2.2000000000000002</v>
      </c>
      <c r="LTJ17" s="1079" t="s">
        <v>3991</v>
      </c>
      <c r="LTK17" s="1078">
        <v>2.2000000000000002</v>
      </c>
      <c r="LTL17" s="1079" t="s">
        <v>3991</v>
      </c>
      <c r="LTM17" s="1078">
        <v>2.2000000000000002</v>
      </c>
      <c r="LTN17" s="1079" t="s">
        <v>3991</v>
      </c>
      <c r="LTO17" s="1078">
        <v>2.2000000000000002</v>
      </c>
      <c r="LTP17" s="1079" t="s">
        <v>3991</v>
      </c>
      <c r="LTQ17" s="1078">
        <v>2.2000000000000002</v>
      </c>
      <c r="LTR17" s="1079" t="s">
        <v>3991</v>
      </c>
      <c r="LTS17" s="1078">
        <v>2.2000000000000002</v>
      </c>
      <c r="LTT17" s="1079" t="s">
        <v>3991</v>
      </c>
      <c r="LTU17" s="1078">
        <v>2.2000000000000002</v>
      </c>
      <c r="LTV17" s="1079" t="s">
        <v>3991</v>
      </c>
      <c r="LTW17" s="1078">
        <v>2.2000000000000002</v>
      </c>
      <c r="LTX17" s="1079" t="s">
        <v>3991</v>
      </c>
      <c r="LTY17" s="1078">
        <v>2.2000000000000002</v>
      </c>
      <c r="LTZ17" s="1079" t="s">
        <v>3991</v>
      </c>
      <c r="LUA17" s="1078">
        <v>2.2000000000000002</v>
      </c>
      <c r="LUB17" s="1079" t="s">
        <v>3991</v>
      </c>
      <c r="LUC17" s="1078">
        <v>2.2000000000000002</v>
      </c>
      <c r="LUD17" s="1079" t="s">
        <v>3991</v>
      </c>
      <c r="LUE17" s="1078">
        <v>2.2000000000000002</v>
      </c>
      <c r="LUF17" s="1079" t="s">
        <v>3991</v>
      </c>
      <c r="LUG17" s="1078">
        <v>2.2000000000000002</v>
      </c>
      <c r="LUH17" s="1079" t="s">
        <v>3991</v>
      </c>
      <c r="LUI17" s="1078">
        <v>2.2000000000000002</v>
      </c>
      <c r="LUJ17" s="1079" t="s">
        <v>3991</v>
      </c>
      <c r="LUK17" s="1078">
        <v>2.2000000000000002</v>
      </c>
      <c r="LUL17" s="1079" t="s">
        <v>3991</v>
      </c>
      <c r="LUM17" s="1078">
        <v>2.2000000000000002</v>
      </c>
      <c r="LUN17" s="1079" t="s">
        <v>3991</v>
      </c>
      <c r="LUO17" s="1078">
        <v>2.2000000000000002</v>
      </c>
      <c r="LUP17" s="1079" t="s">
        <v>3991</v>
      </c>
      <c r="LUQ17" s="1078">
        <v>2.2000000000000002</v>
      </c>
      <c r="LUR17" s="1079" t="s">
        <v>3991</v>
      </c>
      <c r="LUS17" s="1078">
        <v>2.2000000000000002</v>
      </c>
      <c r="LUT17" s="1079" t="s">
        <v>3991</v>
      </c>
      <c r="LUU17" s="1078">
        <v>2.2000000000000002</v>
      </c>
      <c r="LUV17" s="1079" t="s">
        <v>3991</v>
      </c>
      <c r="LUW17" s="1078">
        <v>2.2000000000000002</v>
      </c>
      <c r="LUX17" s="1079" t="s">
        <v>3991</v>
      </c>
      <c r="LUY17" s="1078">
        <v>2.2000000000000002</v>
      </c>
      <c r="LUZ17" s="1079" t="s">
        <v>3991</v>
      </c>
      <c r="LVA17" s="1078">
        <v>2.2000000000000002</v>
      </c>
      <c r="LVB17" s="1079" t="s">
        <v>3991</v>
      </c>
      <c r="LVC17" s="1078">
        <v>2.2000000000000002</v>
      </c>
      <c r="LVD17" s="1079" t="s">
        <v>3991</v>
      </c>
      <c r="LVE17" s="1078">
        <v>2.2000000000000002</v>
      </c>
      <c r="LVF17" s="1079" t="s">
        <v>3991</v>
      </c>
      <c r="LVG17" s="1078">
        <v>2.2000000000000002</v>
      </c>
      <c r="LVH17" s="1079" t="s">
        <v>3991</v>
      </c>
      <c r="LVI17" s="1078">
        <v>2.2000000000000002</v>
      </c>
      <c r="LVJ17" s="1079" t="s">
        <v>3991</v>
      </c>
      <c r="LVK17" s="1078">
        <v>2.2000000000000002</v>
      </c>
      <c r="LVL17" s="1079" t="s">
        <v>3991</v>
      </c>
      <c r="LVM17" s="1078">
        <v>2.2000000000000002</v>
      </c>
      <c r="LVN17" s="1079" t="s">
        <v>3991</v>
      </c>
      <c r="LVO17" s="1078">
        <v>2.2000000000000002</v>
      </c>
      <c r="LVP17" s="1079" t="s">
        <v>3991</v>
      </c>
      <c r="LVQ17" s="1078">
        <v>2.2000000000000002</v>
      </c>
      <c r="LVR17" s="1079" t="s">
        <v>3991</v>
      </c>
      <c r="LVS17" s="1078">
        <v>2.2000000000000002</v>
      </c>
      <c r="LVT17" s="1079" t="s">
        <v>3991</v>
      </c>
      <c r="LVU17" s="1078">
        <v>2.2000000000000002</v>
      </c>
      <c r="LVV17" s="1079" t="s">
        <v>3991</v>
      </c>
      <c r="LVW17" s="1078">
        <v>2.2000000000000002</v>
      </c>
      <c r="LVX17" s="1079" t="s">
        <v>3991</v>
      </c>
      <c r="LVY17" s="1078">
        <v>2.2000000000000002</v>
      </c>
      <c r="LVZ17" s="1079" t="s">
        <v>3991</v>
      </c>
      <c r="LWA17" s="1078">
        <v>2.2000000000000002</v>
      </c>
      <c r="LWB17" s="1079" t="s">
        <v>3991</v>
      </c>
      <c r="LWC17" s="1078">
        <v>2.2000000000000002</v>
      </c>
      <c r="LWD17" s="1079" t="s">
        <v>3991</v>
      </c>
      <c r="LWE17" s="1078">
        <v>2.2000000000000002</v>
      </c>
      <c r="LWF17" s="1079" t="s">
        <v>3991</v>
      </c>
      <c r="LWG17" s="1078">
        <v>2.2000000000000002</v>
      </c>
      <c r="LWH17" s="1079" t="s">
        <v>3991</v>
      </c>
      <c r="LWI17" s="1078">
        <v>2.2000000000000002</v>
      </c>
      <c r="LWJ17" s="1079" t="s">
        <v>3991</v>
      </c>
      <c r="LWK17" s="1078">
        <v>2.2000000000000002</v>
      </c>
      <c r="LWL17" s="1079" t="s">
        <v>3991</v>
      </c>
      <c r="LWM17" s="1078">
        <v>2.2000000000000002</v>
      </c>
      <c r="LWN17" s="1079" t="s">
        <v>3991</v>
      </c>
      <c r="LWO17" s="1078">
        <v>2.2000000000000002</v>
      </c>
      <c r="LWP17" s="1079" t="s">
        <v>3991</v>
      </c>
      <c r="LWQ17" s="1078">
        <v>2.2000000000000002</v>
      </c>
      <c r="LWR17" s="1079" t="s">
        <v>3991</v>
      </c>
      <c r="LWS17" s="1078">
        <v>2.2000000000000002</v>
      </c>
      <c r="LWT17" s="1079" t="s">
        <v>3991</v>
      </c>
      <c r="LWU17" s="1078">
        <v>2.2000000000000002</v>
      </c>
      <c r="LWV17" s="1079" t="s">
        <v>3991</v>
      </c>
      <c r="LWW17" s="1078">
        <v>2.2000000000000002</v>
      </c>
      <c r="LWX17" s="1079" t="s">
        <v>3991</v>
      </c>
      <c r="LWY17" s="1078">
        <v>2.2000000000000002</v>
      </c>
      <c r="LWZ17" s="1079" t="s">
        <v>3991</v>
      </c>
      <c r="LXA17" s="1078">
        <v>2.2000000000000002</v>
      </c>
      <c r="LXB17" s="1079" t="s">
        <v>3991</v>
      </c>
      <c r="LXC17" s="1078">
        <v>2.2000000000000002</v>
      </c>
      <c r="LXD17" s="1079" t="s">
        <v>3991</v>
      </c>
      <c r="LXE17" s="1078">
        <v>2.2000000000000002</v>
      </c>
      <c r="LXF17" s="1079" t="s">
        <v>3991</v>
      </c>
      <c r="LXG17" s="1078">
        <v>2.2000000000000002</v>
      </c>
      <c r="LXH17" s="1079" t="s">
        <v>3991</v>
      </c>
      <c r="LXI17" s="1078">
        <v>2.2000000000000002</v>
      </c>
      <c r="LXJ17" s="1079" t="s">
        <v>3991</v>
      </c>
      <c r="LXK17" s="1078">
        <v>2.2000000000000002</v>
      </c>
      <c r="LXL17" s="1079" t="s">
        <v>3991</v>
      </c>
      <c r="LXM17" s="1078">
        <v>2.2000000000000002</v>
      </c>
      <c r="LXN17" s="1079" t="s">
        <v>3991</v>
      </c>
      <c r="LXO17" s="1078">
        <v>2.2000000000000002</v>
      </c>
      <c r="LXP17" s="1079" t="s">
        <v>3991</v>
      </c>
      <c r="LXQ17" s="1078">
        <v>2.2000000000000002</v>
      </c>
      <c r="LXR17" s="1079" t="s">
        <v>3991</v>
      </c>
      <c r="LXS17" s="1078">
        <v>2.2000000000000002</v>
      </c>
      <c r="LXT17" s="1079" t="s">
        <v>3991</v>
      </c>
      <c r="LXU17" s="1078">
        <v>2.2000000000000002</v>
      </c>
      <c r="LXV17" s="1079" t="s">
        <v>3991</v>
      </c>
      <c r="LXW17" s="1078">
        <v>2.2000000000000002</v>
      </c>
      <c r="LXX17" s="1079" t="s">
        <v>3991</v>
      </c>
      <c r="LXY17" s="1078">
        <v>2.2000000000000002</v>
      </c>
      <c r="LXZ17" s="1079" t="s">
        <v>3991</v>
      </c>
      <c r="LYA17" s="1078">
        <v>2.2000000000000002</v>
      </c>
      <c r="LYB17" s="1079" t="s">
        <v>3991</v>
      </c>
      <c r="LYC17" s="1078">
        <v>2.2000000000000002</v>
      </c>
      <c r="LYD17" s="1079" t="s">
        <v>3991</v>
      </c>
      <c r="LYE17" s="1078">
        <v>2.2000000000000002</v>
      </c>
      <c r="LYF17" s="1079" t="s">
        <v>3991</v>
      </c>
      <c r="LYG17" s="1078">
        <v>2.2000000000000002</v>
      </c>
      <c r="LYH17" s="1079" t="s">
        <v>3991</v>
      </c>
      <c r="LYI17" s="1078">
        <v>2.2000000000000002</v>
      </c>
      <c r="LYJ17" s="1079" t="s">
        <v>3991</v>
      </c>
      <c r="LYK17" s="1078">
        <v>2.2000000000000002</v>
      </c>
      <c r="LYL17" s="1079" t="s">
        <v>3991</v>
      </c>
      <c r="LYM17" s="1078">
        <v>2.2000000000000002</v>
      </c>
      <c r="LYN17" s="1079" t="s">
        <v>3991</v>
      </c>
      <c r="LYO17" s="1078">
        <v>2.2000000000000002</v>
      </c>
      <c r="LYP17" s="1079" t="s">
        <v>3991</v>
      </c>
      <c r="LYQ17" s="1078">
        <v>2.2000000000000002</v>
      </c>
      <c r="LYR17" s="1079" t="s">
        <v>3991</v>
      </c>
      <c r="LYS17" s="1078">
        <v>2.2000000000000002</v>
      </c>
      <c r="LYT17" s="1079" t="s">
        <v>3991</v>
      </c>
      <c r="LYU17" s="1078">
        <v>2.2000000000000002</v>
      </c>
      <c r="LYV17" s="1079" t="s">
        <v>3991</v>
      </c>
      <c r="LYW17" s="1078">
        <v>2.2000000000000002</v>
      </c>
      <c r="LYX17" s="1079" t="s">
        <v>3991</v>
      </c>
      <c r="LYY17" s="1078">
        <v>2.2000000000000002</v>
      </c>
      <c r="LYZ17" s="1079" t="s">
        <v>3991</v>
      </c>
      <c r="LZA17" s="1078">
        <v>2.2000000000000002</v>
      </c>
      <c r="LZB17" s="1079" t="s">
        <v>3991</v>
      </c>
      <c r="LZC17" s="1078">
        <v>2.2000000000000002</v>
      </c>
      <c r="LZD17" s="1079" t="s">
        <v>3991</v>
      </c>
      <c r="LZE17" s="1078">
        <v>2.2000000000000002</v>
      </c>
      <c r="LZF17" s="1079" t="s">
        <v>3991</v>
      </c>
      <c r="LZG17" s="1078">
        <v>2.2000000000000002</v>
      </c>
      <c r="LZH17" s="1079" t="s">
        <v>3991</v>
      </c>
      <c r="LZI17" s="1078">
        <v>2.2000000000000002</v>
      </c>
      <c r="LZJ17" s="1079" t="s">
        <v>3991</v>
      </c>
      <c r="LZK17" s="1078">
        <v>2.2000000000000002</v>
      </c>
      <c r="LZL17" s="1079" t="s">
        <v>3991</v>
      </c>
      <c r="LZM17" s="1078">
        <v>2.2000000000000002</v>
      </c>
      <c r="LZN17" s="1079" t="s">
        <v>3991</v>
      </c>
      <c r="LZO17" s="1078">
        <v>2.2000000000000002</v>
      </c>
      <c r="LZP17" s="1079" t="s">
        <v>3991</v>
      </c>
      <c r="LZQ17" s="1078">
        <v>2.2000000000000002</v>
      </c>
      <c r="LZR17" s="1079" t="s">
        <v>3991</v>
      </c>
      <c r="LZS17" s="1078">
        <v>2.2000000000000002</v>
      </c>
      <c r="LZT17" s="1079" t="s">
        <v>3991</v>
      </c>
      <c r="LZU17" s="1078">
        <v>2.2000000000000002</v>
      </c>
      <c r="LZV17" s="1079" t="s">
        <v>3991</v>
      </c>
      <c r="LZW17" s="1078">
        <v>2.2000000000000002</v>
      </c>
      <c r="LZX17" s="1079" t="s">
        <v>3991</v>
      </c>
      <c r="LZY17" s="1078">
        <v>2.2000000000000002</v>
      </c>
      <c r="LZZ17" s="1079" t="s">
        <v>3991</v>
      </c>
      <c r="MAA17" s="1078">
        <v>2.2000000000000002</v>
      </c>
      <c r="MAB17" s="1079" t="s">
        <v>3991</v>
      </c>
      <c r="MAC17" s="1078">
        <v>2.2000000000000002</v>
      </c>
      <c r="MAD17" s="1079" t="s">
        <v>3991</v>
      </c>
      <c r="MAE17" s="1078">
        <v>2.2000000000000002</v>
      </c>
      <c r="MAF17" s="1079" t="s">
        <v>3991</v>
      </c>
      <c r="MAG17" s="1078">
        <v>2.2000000000000002</v>
      </c>
      <c r="MAH17" s="1079" t="s">
        <v>3991</v>
      </c>
      <c r="MAI17" s="1078">
        <v>2.2000000000000002</v>
      </c>
      <c r="MAJ17" s="1079" t="s">
        <v>3991</v>
      </c>
      <c r="MAK17" s="1078">
        <v>2.2000000000000002</v>
      </c>
      <c r="MAL17" s="1079" t="s">
        <v>3991</v>
      </c>
      <c r="MAM17" s="1078">
        <v>2.2000000000000002</v>
      </c>
      <c r="MAN17" s="1079" t="s">
        <v>3991</v>
      </c>
      <c r="MAO17" s="1078">
        <v>2.2000000000000002</v>
      </c>
      <c r="MAP17" s="1079" t="s">
        <v>3991</v>
      </c>
      <c r="MAQ17" s="1078">
        <v>2.2000000000000002</v>
      </c>
      <c r="MAR17" s="1079" t="s">
        <v>3991</v>
      </c>
      <c r="MAS17" s="1078">
        <v>2.2000000000000002</v>
      </c>
      <c r="MAT17" s="1079" t="s">
        <v>3991</v>
      </c>
      <c r="MAU17" s="1078">
        <v>2.2000000000000002</v>
      </c>
      <c r="MAV17" s="1079" t="s">
        <v>3991</v>
      </c>
      <c r="MAW17" s="1078">
        <v>2.2000000000000002</v>
      </c>
      <c r="MAX17" s="1079" t="s">
        <v>3991</v>
      </c>
      <c r="MAY17" s="1078">
        <v>2.2000000000000002</v>
      </c>
      <c r="MAZ17" s="1079" t="s">
        <v>3991</v>
      </c>
      <c r="MBA17" s="1078">
        <v>2.2000000000000002</v>
      </c>
      <c r="MBB17" s="1079" t="s">
        <v>3991</v>
      </c>
      <c r="MBC17" s="1078">
        <v>2.2000000000000002</v>
      </c>
      <c r="MBD17" s="1079" t="s">
        <v>3991</v>
      </c>
      <c r="MBE17" s="1078">
        <v>2.2000000000000002</v>
      </c>
      <c r="MBF17" s="1079" t="s">
        <v>3991</v>
      </c>
      <c r="MBG17" s="1078">
        <v>2.2000000000000002</v>
      </c>
      <c r="MBH17" s="1079" t="s">
        <v>3991</v>
      </c>
      <c r="MBI17" s="1078">
        <v>2.2000000000000002</v>
      </c>
      <c r="MBJ17" s="1079" t="s">
        <v>3991</v>
      </c>
      <c r="MBK17" s="1078">
        <v>2.2000000000000002</v>
      </c>
      <c r="MBL17" s="1079" t="s">
        <v>3991</v>
      </c>
      <c r="MBM17" s="1078">
        <v>2.2000000000000002</v>
      </c>
      <c r="MBN17" s="1079" t="s">
        <v>3991</v>
      </c>
      <c r="MBO17" s="1078">
        <v>2.2000000000000002</v>
      </c>
      <c r="MBP17" s="1079" t="s">
        <v>3991</v>
      </c>
      <c r="MBQ17" s="1078">
        <v>2.2000000000000002</v>
      </c>
      <c r="MBR17" s="1079" t="s">
        <v>3991</v>
      </c>
      <c r="MBS17" s="1078">
        <v>2.2000000000000002</v>
      </c>
      <c r="MBT17" s="1079" t="s">
        <v>3991</v>
      </c>
      <c r="MBU17" s="1078">
        <v>2.2000000000000002</v>
      </c>
      <c r="MBV17" s="1079" t="s">
        <v>3991</v>
      </c>
      <c r="MBW17" s="1078">
        <v>2.2000000000000002</v>
      </c>
      <c r="MBX17" s="1079" t="s">
        <v>3991</v>
      </c>
      <c r="MBY17" s="1078">
        <v>2.2000000000000002</v>
      </c>
      <c r="MBZ17" s="1079" t="s">
        <v>3991</v>
      </c>
      <c r="MCA17" s="1078">
        <v>2.2000000000000002</v>
      </c>
      <c r="MCB17" s="1079" t="s">
        <v>3991</v>
      </c>
      <c r="MCC17" s="1078">
        <v>2.2000000000000002</v>
      </c>
      <c r="MCD17" s="1079" t="s">
        <v>3991</v>
      </c>
      <c r="MCE17" s="1078">
        <v>2.2000000000000002</v>
      </c>
      <c r="MCF17" s="1079" t="s">
        <v>3991</v>
      </c>
      <c r="MCG17" s="1078">
        <v>2.2000000000000002</v>
      </c>
      <c r="MCH17" s="1079" t="s">
        <v>3991</v>
      </c>
      <c r="MCI17" s="1078">
        <v>2.2000000000000002</v>
      </c>
      <c r="MCJ17" s="1079" t="s">
        <v>3991</v>
      </c>
      <c r="MCK17" s="1078">
        <v>2.2000000000000002</v>
      </c>
      <c r="MCL17" s="1079" t="s">
        <v>3991</v>
      </c>
      <c r="MCM17" s="1078">
        <v>2.2000000000000002</v>
      </c>
      <c r="MCN17" s="1079" t="s">
        <v>3991</v>
      </c>
      <c r="MCO17" s="1078">
        <v>2.2000000000000002</v>
      </c>
      <c r="MCP17" s="1079" t="s">
        <v>3991</v>
      </c>
      <c r="MCQ17" s="1078">
        <v>2.2000000000000002</v>
      </c>
      <c r="MCR17" s="1079" t="s">
        <v>3991</v>
      </c>
      <c r="MCS17" s="1078">
        <v>2.2000000000000002</v>
      </c>
      <c r="MCT17" s="1079" t="s">
        <v>3991</v>
      </c>
      <c r="MCU17" s="1078">
        <v>2.2000000000000002</v>
      </c>
      <c r="MCV17" s="1079" t="s">
        <v>3991</v>
      </c>
      <c r="MCW17" s="1078">
        <v>2.2000000000000002</v>
      </c>
      <c r="MCX17" s="1079" t="s">
        <v>3991</v>
      </c>
      <c r="MCY17" s="1078">
        <v>2.2000000000000002</v>
      </c>
      <c r="MCZ17" s="1079" t="s">
        <v>3991</v>
      </c>
      <c r="MDA17" s="1078">
        <v>2.2000000000000002</v>
      </c>
      <c r="MDB17" s="1079" t="s">
        <v>3991</v>
      </c>
      <c r="MDC17" s="1078">
        <v>2.2000000000000002</v>
      </c>
      <c r="MDD17" s="1079" t="s">
        <v>3991</v>
      </c>
      <c r="MDE17" s="1078">
        <v>2.2000000000000002</v>
      </c>
      <c r="MDF17" s="1079" t="s">
        <v>3991</v>
      </c>
      <c r="MDG17" s="1078">
        <v>2.2000000000000002</v>
      </c>
      <c r="MDH17" s="1079" t="s">
        <v>3991</v>
      </c>
      <c r="MDI17" s="1078">
        <v>2.2000000000000002</v>
      </c>
      <c r="MDJ17" s="1079" t="s">
        <v>3991</v>
      </c>
      <c r="MDK17" s="1078">
        <v>2.2000000000000002</v>
      </c>
      <c r="MDL17" s="1079" t="s">
        <v>3991</v>
      </c>
      <c r="MDM17" s="1078">
        <v>2.2000000000000002</v>
      </c>
      <c r="MDN17" s="1079" t="s">
        <v>3991</v>
      </c>
      <c r="MDO17" s="1078">
        <v>2.2000000000000002</v>
      </c>
      <c r="MDP17" s="1079" t="s">
        <v>3991</v>
      </c>
      <c r="MDQ17" s="1078">
        <v>2.2000000000000002</v>
      </c>
      <c r="MDR17" s="1079" t="s">
        <v>3991</v>
      </c>
      <c r="MDS17" s="1078">
        <v>2.2000000000000002</v>
      </c>
      <c r="MDT17" s="1079" t="s">
        <v>3991</v>
      </c>
      <c r="MDU17" s="1078">
        <v>2.2000000000000002</v>
      </c>
      <c r="MDV17" s="1079" t="s">
        <v>3991</v>
      </c>
      <c r="MDW17" s="1078">
        <v>2.2000000000000002</v>
      </c>
      <c r="MDX17" s="1079" t="s">
        <v>3991</v>
      </c>
      <c r="MDY17" s="1078">
        <v>2.2000000000000002</v>
      </c>
      <c r="MDZ17" s="1079" t="s">
        <v>3991</v>
      </c>
      <c r="MEA17" s="1078">
        <v>2.2000000000000002</v>
      </c>
      <c r="MEB17" s="1079" t="s">
        <v>3991</v>
      </c>
      <c r="MEC17" s="1078">
        <v>2.2000000000000002</v>
      </c>
      <c r="MED17" s="1079" t="s">
        <v>3991</v>
      </c>
      <c r="MEE17" s="1078">
        <v>2.2000000000000002</v>
      </c>
      <c r="MEF17" s="1079" t="s">
        <v>3991</v>
      </c>
      <c r="MEG17" s="1078">
        <v>2.2000000000000002</v>
      </c>
      <c r="MEH17" s="1079" t="s">
        <v>3991</v>
      </c>
      <c r="MEI17" s="1078">
        <v>2.2000000000000002</v>
      </c>
      <c r="MEJ17" s="1079" t="s">
        <v>3991</v>
      </c>
      <c r="MEK17" s="1078">
        <v>2.2000000000000002</v>
      </c>
      <c r="MEL17" s="1079" t="s">
        <v>3991</v>
      </c>
      <c r="MEM17" s="1078">
        <v>2.2000000000000002</v>
      </c>
      <c r="MEN17" s="1079" t="s">
        <v>3991</v>
      </c>
      <c r="MEO17" s="1078">
        <v>2.2000000000000002</v>
      </c>
      <c r="MEP17" s="1079" t="s">
        <v>3991</v>
      </c>
      <c r="MEQ17" s="1078">
        <v>2.2000000000000002</v>
      </c>
      <c r="MER17" s="1079" t="s">
        <v>3991</v>
      </c>
      <c r="MES17" s="1078">
        <v>2.2000000000000002</v>
      </c>
      <c r="MET17" s="1079" t="s">
        <v>3991</v>
      </c>
      <c r="MEU17" s="1078">
        <v>2.2000000000000002</v>
      </c>
      <c r="MEV17" s="1079" t="s">
        <v>3991</v>
      </c>
      <c r="MEW17" s="1078">
        <v>2.2000000000000002</v>
      </c>
      <c r="MEX17" s="1079" t="s">
        <v>3991</v>
      </c>
      <c r="MEY17" s="1078">
        <v>2.2000000000000002</v>
      </c>
      <c r="MEZ17" s="1079" t="s">
        <v>3991</v>
      </c>
      <c r="MFA17" s="1078">
        <v>2.2000000000000002</v>
      </c>
      <c r="MFB17" s="1079" t="s">
        <v>3991</v>
      </c>
      <c r="MFC17" s="1078">
        <v>2.2000000000000002</v>
      </c>
      <c r="MFD17" s="1079" t="s">
        <v>3991</v>
      </c>
      <c r="MFE17" s="1078">
        <v>2.2000000000000002</v>
      </c>
      <c r="MFF17" s="1079" t="s">
        <v>3991</v>
      </c>
      <c r="MFG17" s="1078">
        <v>2.2000000000000002</v>
      </c>
      <c r="MFH17" s="1079" t="s">
        <v>3991</v>
      </c>
      <c r="MFI17" s="1078">
        <v>2.2000000000000002</v>
      </c>
      <c r="MFJ17" s="1079" t="s">
        <v>3991</v>
      </c>
      <c r="MFK17" s="1078">
        <v>2.2000000000000002</v>
      </c>
      <c r="MFL17" s="1079" t="s">
        <v>3991</v>
      </c>
      <c r="MFM17" s="1078">
        <v>2.2000000000000002</v>
      </c>
      <c r="MFN17" s="1079" t="s">
        <v>3991</v>
      </c>
      <c r="MFO17" s="1078">
        <v>2.2000000000000002</v>
      </c>
      <c r="MFP17" s="1079" t="s">
        <v>3991</v>
      </c>
      <c r="MFQ17" s="1078">
        <v>2.2000000000000002</v>
      </c>
      <c r="MFR17" s="1079" t="s">
        <v>3991</v>
      </c>
      <c r="MFS17" s="1078">
        <v>2.2000000000000002</v>
      </c>
      <c r="MFT17" s="1079" t="s">
        <v>3991</v>
      </c>
      <c r="MFU17" s="1078">
        <v>2.2000000000000002</v>
      </c>
      <c r="MFV17" s="1079" t="s">
        <v>3991</v>
      </c>
      <c r="MFW17" s="1078">
        <v>2.2000000000000002</v>
      </c>
      <c r="MFX17" s="1079" t="s">
        <v>3991</v>
      </c>
      <c r="MFY17" s="1078">
        <v>2.2000000000000002</v>
      </c>
      <c r="MFZ17" s="1079" t="s">
        <v>3991</v>
      </c>
      <c r="MGA17" s="1078">
        <v>2.2000000000000002</v>
      </c>
      <c r="MGB17" s="1079" t="s">
        <v>3991</v>
      </c>
      <c r="MGC17" s="1078">
        <v>2.2000000000000002</v>
      </c>
      <c r="MGD17" s="1079" t="s">
        <v>3991</v>
      </c>
      <c r="MGE17" s="1078">
        <v>2.2000000000000002</v>
      </c>
      <c r="MGF17" s="1079" t="s">
        <v>3991</v>
      </c>
      <c r="MGG17" s="1078">
        <v>2.2000000000000002</v>
      </c>
      <c r="MGH17" s="1079" t="s">
        <v>3991</v>
      </c>
      <c r="MGI17" s="1078">
        <v>2.2000000000000002</v>
      </c>
      <c r="MGJ17" s="1079" t="s">
        <v>3991</v>
      </c>
      <c r="MGK17" s="1078">
        <v>2.2000000000000002</v>
      </c>
      <c r="MGL17" s="1079" t="s">
        <v>3991</v>
      </c>
      <c r="MGM17" s="1078">
        <v>2.2000000000000002</v>
      </c>
      <c r="MGN17" s="1079" t="s">
        <v>3991</v>
      </c>
      <c r="MGO17" s="1078">
        <v>2.2000000000000002</v>
      </c>
      <c r="MGP17" s="1079" t="s">
        <v>3991</v>
      </c>
      <c r="MGQ17" s="1078">
        <v>2.2000000000000002</v>
      </c>
      <c r="MGR17" s="1079" t="s">
        <v>3991</v>
      </c>
      <c r="MGS17" s="1078">
        <v>2.2000000000000002</v>
      </c>
      <c r="MGT17" s="1079" t="s">
        <v>3991</v>
      </c>
      <c r="MGU17" s="1078">
        <v>2.2000000000000002</v>
      </c>
      <c r="MGV17" s="1079" t="s">
        <v>3991</v>
      </c>
      <c r="MGW17" s="1078">
        <v>2.2000000000000002</v>
      </c>
      <c r="MGX17" s="1079" t="s">
        <v>3991</v>
      </c>
      <c r="MGY17" s="1078">
        <v>2.2000000000000002</v>
      </c>
      <c r="MGZ17" s="1079" t="s">
        <v>3991</v>
      </c>
      <c r="MHA17" s="1078">
        <v>2.2000000000000002</v>
      </c>
      <c r="MHB17" s="1079" t="s">
        <v>3991</v>
      </c>
      <c r="MHC17" s="1078">
        <v>2.2000000000000002</v>
      </c>
      <c r="MHD17" s="1079" t="s">
        <v>3991</v>
      </c>
      <c r="MHE17" s="1078">
        <v>2.2000000000000002</v>
      </c>
      <c r="MHF17" s="1079" t="s">
        <v>3991</v>
      </c>
      <c r="MHG17" s="1078">
        <v>2.2000000000000002</v>
      </c>
      <c r="MHH17" s="1079" t="s">
        <v>3991</v>
      </c>
      <c r="MHI17" s="1078">
        <v>2.2000000000000002</v>
      </c>
      <c r="MHJ17" s="1079" t="s">
        <v>3991</v>
      </c>
      <c r="MHK17" s="1078">
        <v>2.2000000000000002</v>
      </c>
      <c r="MHL17" s="1079" t="s">
        <v>3991</v>
      </c>
      <c r="MHM17" s="1078">
        <v>2.2000000000000002</v>
      </c>
      <c r="MHN17" s="1079" t="s">
        <v>3991</v>
      </c>
      <c r="MHO17" s="1078">
        <v>2.2000000000000002</v>
      </c>
      <c r="MHP17" s="1079" t="s">
        <v>3991</v>
      </c>
      <c r="MHQ17" s="1078">
        <v>2.2000000000000002</v>
      </c>
      <c r="MHR17" s="1079" t="s">
        <v>3991</v>
      </c>
      <c r="MHS17" s="1078">
        <v>2.2000000000000002</v>
      </c>
      <c r="MHT17" s="1079" t="s">
        <v>3991</v>
      </c>
      <c r="MHU17" s="1078">
        <v>2.2000000000000002</v>
      </c>
      <c r="MHV17" s="1079" t="s">
        <v>3991</v>
      </c>
      <c r="MHW17" s="1078">
        <v>2.2000000000000002</v>
      </c>
      <c r="MHX17" s="1079" t="s">
        <v>3991</v>
      </c>
      <c r="MHY17" s="1078">
        <v>2.2000000000000002</v>
      </c>
      <c r="MHZ17" s="1079" t="s">
        <v>3991</v>
      </c>
      <c r="MIA17" s="1078">
        <v>2.2000000000000002</v>
      </c>
      <c r="MIB17" s="1079" t="s">
        <v>3991</v>
      </c>
      <c r="MIC17" s="1078">
        <v>2.2000000000000002</v>
      </c>
      <c r="MID17" s="1079" t="s">
        <v>3991</v>
      </c>
      <c r="MIE17" s="1078">
        <v>2.2000000000000002</v>
      </c>
      <c r="MIF17" s="1079" t="s">
        <v>3991</v>
      </c>
      <c r="MIG17" s="1078">
        <v>2.2000000000000002</v>
      </c>
      <c r="MIH17" s="1079" t="s">
        <v>3991</v>
      </c>
      <c r="MII17" s="1078">
        <v>2.2000000000000002</v>
      </c>
      <c r="MIJ17" s="1079" t="s">
        <v>3991</v>
      </c>
      <c r="MIK17" s="1078">
        <v>2.2000000000000002</v>
      </c>
      <c r="MIL17" s="1079" t="s">
        <v>3991</v>
      </c>
      <c r="MIM17" s="1078">
        <v>2.2000000000000002</v>
      </c>
      <c r="MIN17" s="1079" t="s">
        <v>3991</v>
      </c>
      <c r="MIO17" s="1078">
        <v>2.2000000000000002</v>
      </c>
      <c r="MIP17" s="1079" t="s">
        <v>3991</v>
      </c>
      <c r="MIQ17" s="1078">
        <v>2.2000000000000002</v>
      </c>
      <c r="MIR17" s="1079" t="s">
        <v>3991</v>
      </c>
      <c r="MIS17" s="1078">
        <v>2.2000000000000002</v>
      </c>
      <c r="MIT17" s="1079" t="s">
        <v>3991</v>
      </c>
      <c r="MIU17" s="1078">
        <v>2.2000000000000002</v>
      </c>
      <c r="MIV17" s="1079" t="s">
        <v>3991</v>
      </c>
      <c r="MIW17" s="1078">
        <v>2.2000000000000002</v>
      </c>
      <c r="MIX17" s="1079" t="s">
        <v>3991</v>
      </c>
      <c r="MIY17" s="1078">
        <v>2.2000000000000002</v>
      </c>
      <c r="MIZ17" s="1079" t="s">
        <v>3991</v>
      </c>
      <c r="MJA17" s="1078">
        <v>2.2000000000000002</v>
      </c>
      <c r="MJB17" s="1079" t="s">
        <v>3991</v>
      </c>
      <c r="MJC17" s="1078">
        <v>2.2000000000000002</v>
      </c>
      <c r="MJD17" s="1079" t="s">
        <v>3991</v>
      </c>
      <c r="MJE17" s="1078">
        <v>2.2000000000000002</v>
      </c>
      <c r="MJF17" s="1079" t="s">
        <v>3991</v>
      </c>
      <c r="MJG17" s="1078">
        <v>2.2000000000000002</v>
      </c>
      <c r="MJH17" s="1079" t="s">
        <v>3991</v>
      </c>
      <c r="MJI17" s="1078">
        <v>2.2000000000000002</v>
      </c>
      <c r="MJJ17" s="1079" t="s">
        <v>3991</v>
      </c>
      <c r="MJK17" s="1078">
        <v>2.2000000000000002</v>
      </c>
      <c r="MJL17" s="1079" t="s">
        <v>3991</v>
      </c>
      <c r="MJM17" s="1078">
        <v>2.2000000000000002</v>
      </c>
      <c r="MJN17" s="1079" t="s">
        <v>3991</v>
      </c>
      <c r="MJO17" s="1078">
        <v>2.2000000000000002</v>
      </c>
      <c r="MJP17" s="1079" t="s">
        <v>3991</v>
      </c>
      <c r="MJQ17" s="1078">
        <v>2.2000000000000002</v>
      </c>
      <c r="MJR17" s="1079" t="s">
        <v>3991</v>
      </c>
      <c r="MJS17" s="1078">
        <v>2.2000000000000002</v>
      </c>
      <c r="MJT17" s="1079" t="s">
        <v>3991</v>
      </c>
      <c r="MJU17" s="1078">
        <v>2.2000000000000002</v>
      </c>
      <c r="MJV17" s="1079" t="s">
        <v>3991</v>
      </c>
      <c r="MJW17" s="1078">
        <v>2.2000000000000002</v>
      </c>
      <c r="MJX17" s="1079" t="s">
        <v>3991</v>
      </c>
      <c r="MJY17" s="1078">
        <v>2.2000000000000002</v>
      </c>
      <c r="MJZ17" s="1079" t="s">
        <v>3991</v>
      </c>
      <c r="MKA17" s="1078">
        <v>2.2000000000000002</v>
      </c>
      <c r="MKB17" s="1079" t="s">
        <v>3991</v>
      </c>
      <c r="MKC17" s="1078">
        <v>2.2000000000000002</v>
      </c>
      <c r="MKD17" s="1079" t="s">
        <v>3991</v>
      </c>
      <c r="MKE17" s="1078">
        <v>2.2000000000000002</v>
      </c>
      <c r="MKF17" s="1079" t="s">
        <v>3991</v>
      </c>
      <c r="MKG17" s="1078">
        <v>2.2000000000000002</v>
      </c>
      <c r="MKH17" s="1079" t="s">
        <v>3991</v>
      </c>
      <c r="MKI17" s="1078">
        <v>2.2000000000000002</v>
      </c>
      <c r="MKJ17" s="1079" t="s">
        <v>3991</v>
      </c>
      <c r="MKK17" s="1078">
        <v>2.2000000000000002</v>
      </c>
      <c r="MKL17" s="1079" t="s">
        <v>3991</v>
      </c>
      <c r="MKM17" s="1078">
        <v>2.2000000000000002</v>
      </c>
      <c r="MKN17" s="1079" t="s">
        <v>3991</v>
      </c>
      <c r="MKO17" s="1078">
        <v>2.2000000000000002</v>
      </c>
      <c r="MKP17" s="1079" t="s">
        <v>3991</v>
      </c>
      <c r="MKQ17" s="1078">
        <v>2.2000000000000002</v>
      </c>
      <c r="MKR17" s="1079" t="s">
        <v>3991</v>
      </c>
      <c r="MKS17" s="1078">
        <v>2.2000000000000002</v>
      </c>
      <c r="MKT17" s="1079" t="s">
        <v>3991</v>
      </c>
      <c r="MKU17" s="1078">
        <v>2.2000000000000002</v>
      </c>
      <c r="MKV17" s="1079" t="s">
        <v>3991</v>
      </c>
      <c r="MKW17" s="1078">
        <v>2.2000000000000002</v>
      </c>
      <c r="MKX17" s="1079" t="s">
        <v>3991</v>
      </c>
      <c r="MKY17" s="1078">
        <v>2.2000000000000002</v>
      </c>
      <c r="MKZ17" s="1079" t="s">
        <v>3991</v>
      </c>
      <c r="MLA17" s="1078">
        <v>2.2000000000000002</v>
      </c>
      <c r="MLB17" s="1079" t="s">
        <v>3991</v>
      </c>
      <c r="MLC17" s="1078">
        <v>2.2000000000000002</v>
      </c>
      <c r="MLD17" s="1079" t="s">
        <v>3991</v>
      </c>
      <c r="MLE17" s="1078">
        <v>2.2000000000000002</v>
      </c>
      <c r="MLF17" s="1079" t="s">
        <v>3991</v>
      </c>
      <c r="MLG17" s="1078">
        <v>2.2000000000000002</v>
      </c>
      <c r="MLH17" s="1079" t="s">
        <v>3991</v>
      </c>
      <c r="MLI17" s="1078">
        <v>2.2000000000000002</v>
      </c>
      <c r="MLJ17" s="1079" t="s">
        <v>3991</v>
      </c>
      <c r="MLK17" s="1078">
        <v>2.2000000000000002</v>
      </c>
      <c r="MLL17" s="1079" t="s">
        <v>3991</v>
      </c>
      <c r="MLM17" s="1078">
        <v>2.2000000000000002</v>
      </c>
      <c r="MLN17" s="1079" t="s">
        <v>3991</v>
      </c>
      <c r="MLO17" s="1078">
        <v>2.2000000000000002</v>
      </c>
      <c r="MLP17" s="1079" t="s">
        <v>3991</v>
      </c>
      <c r="MLQ17" s="1078">
        <v>2.2000000000000002</v>
      </c>
      <c r="MLR17" s="1079" t="s">
        <v>3991</v>
      </c>
      <c r="MLS17" s="1078">
        <v>2.2000000000000002</v>
      </c>
      <c r="MLT17" s="1079" t="s">
        <v>3991</v>
      </c>
      <c r="MLU17" s="1078">
        <v>2.2000000000000002</v>
      </c>
      <c r="MLV17" s="1079" t="s">
        <v>3991</v>
      </c>
      <c r="MLW17" s="1078">
        <v>2.2000000000000002</v>
      </c>
      <c r="MLX17" s="1079" t="s">
        <v>3991</v>
      </c>
      <c r="MLY17" s="1078">
        <v>2.2000000000000002</v>
      </c>
      <c r="MLZ17" s="1079" t="s">
        <v>3991</v>
      </c>
      <c r="MMA17" s="1078">
        <v>2.2000000000000002</v>
      </c>
      <c r="MMB17" s="1079" t="s">
        <v>3991</v>
      </c>
      <c r="MMC17" s="1078">
        <v>2.2000000000000002</v>
      </c>
      <c r="MMD17" s="1079" t="s">
        <v>3991</v>
      </c>
      <c r="MME17" s="1078">
        <v>2.2000000000000002</v>
      </c>
      <c r="MMF17" s="1079" t="s">
        <v>3991</v>
      </c>
      <c r="MMG17" s="1078">
        <v>2.2000000000000002</v>
      </c>
      <c r="MMH17" s="1079" t="s">
        <v>3991</v>
      </c>
      <c r="MMI17" s="1078">
        <v>2.2000000000000002</v>
      </c>
      <c r="MMJ17" s="1079" t="s">
        <v>3991</v>
      </c>
      <c r="MMK17" s="1078">
        <v>2.2000000000000002</v>
      </c>
      <c r="MML17" s="1079" t="s">
        <v>3991</v>
      </c>
      <c r="MMM17" s="1078">
        <v>2.2000000000000002</v>
      </c>
      <c r="MMN17" s="1079" t="s">
        <v>3991</v>
      </c>
      <c r="MMO17" s="1078">
        <v>2.2000000000000002</v>
      </c>
      <c r="MMP17" s="1079" t="s">
        <v>3991</v>
      </c>
      <c r="MMQ17" s="1078">
        <v>2.2000000000000002</v>
      </c>
      <c r="MMR17" s="1079" t="s">
        <v>3991</v>
      </c>
      <c r="MMS17" s="1078">
        <v>2.2000000000000002</v>
      </c>
      <c r="MMT17" s="1079" t="s">
        <v>3991</v>
      </c>
      <c r="MMU17" s="1078">
        <v>2.2000000000000002</v>
      </c>
      <c r="MMV17" s="1079" t="s">
        <v>3991</v>
      </c>
      <c r="MMW17" s="1078">
        <v>2.2000000000000002</v>
      </c>
      <c r="MMX17" s="1079" t="s">
        <v>3991</v>
      </c>
      <c r="MMY17" s="1078">
        <v>2.2000000000000002</v>
      </c>
      <c r="MMZ17" s="1079" t="s">
        <v>3991</v>
      </c>
      <c r="MNA17" s="1078">
        <v>2.2000000000000002</v>
      </c>
      <c r="MNB17" s="1079" t="s">
        <v>3991</v>
      </c>
      <c r="MNC17" s="1078">
        <v>2.2000000000000002</v>
      </c>
      <c r="MND17" s="1079" t="s">
        <v>3991</v>
      </c>
      <c r="MNE17" s="1078">
        <v>2.2000000000000002</v>
      </c>
      <c r="MNF17" s="1079" t="s">
        <v>3991</v>
      </c>
      <c r="MNG17" s="1078">
        <v>2.2000000000000002</v>
      </c>
      <c r="MNH17" s="1079" t="s">
        <v>3991</v>
      </c>
      <c r="MNI17" s="1078">
        <v>2.2000000000000002</v>
      </c>
      <c r="MNJ17" s="1079" t="s">
        <v>3991</v>
      </c>
      <c r="MNK17" s="1078">
        <v>2.2000000000000002</v>
      </c>
      <c r="MNL17" s="1079" t="s">
        <v>3991</v>
      </c>
      <c r="MNM17" s="1078">
        <v>2.2000000000000002</v>
      </c>
      <c r="MNN17" s="1079" t="s">
        <v>3991</v>
      </c>
      <c r="MNO17" s="1078">
        <v>2.2000000000000002</v>
      </c>
      <c r="MNP17" s="1079" t="s">
        <v>3991</v>
      </c>
      <c r="MNQ17" s="1078">
        <v>2.2000000000000002</v>
      </c>
      <c r="MNR17" s="1079" t="s">
        <v>3991</v>
      </c>
      <c r="MNS17" s="1078">
        <v>2.2000000000000002</v>
      </c>
      <c r="MNT17" s="1079" t="s">
        <v>3991</v>
      </c>
      <c r="MNU17" s="1078">
        <v>2.2000000000000002</v>
      </c>
      <c r="MNV17" s="1079" t="s">
        <v>3991</v>
      </c>
      <c r="MNW17" s="1078">
        <v>2.2000000000000002</v>
      </c>
      <c r="MNX17" s="1079" t="s">
        <v>3991</v>
      </c>
      <c r="MNY17" s="1078">
        <v>2.2000000000000002</v>
      </c>
      <c r="MNZ17" s="1079" t="s">
        <v>3991</v>
      </c>
      <c r="MOA17" s="1078">
        <v>2.2000000000000002</v>
      </c>
      <c r="MOB17" s="1079" t="s">
        <v>3991</v>
      </c>
      <c r="MOC17" s="1078">
        <v>2.2000000000000002</v>
      </c>
      <c r="MOD17" s="1079" t="s">
        <v>3991</v>
      </c>
      <c r="MOE17" s="1078">
        <v>2.2000000000000002</v>
      </c>
      <c r="MOF17" s="1079" t="s">
        <v>3991</v>
      </c>
      <c r="MOG17" s="1078">
        <v>2.2000000000000002</v>
      </c>
      <c r="MOH17" s="1079" t="s">
        <v>3991</v>
      </c>
      <c r="MOI17" s="1078">
        <v>2.2000000000000002</v>
      </c>
      <c r="MOJ17" s="1079" t="s">
        <v>3991</v>
      </c>
      <c r="MOK17" s="1078">
        <v>2.2000000000000002</v>
      </c>
      <c r="MOL17" s="1079" t="s">
        <v>3991</v>
      </c>
      <c r="MOM17" s="1078">
        <v>2.2000000000000002</v>
      </c>
      <c r="MON17" s="1079" t="s">
        <v>3991</v>
      </c>
      <c r="MOO17" s="1078">
        <v>2.2000000000000002</v>
      </c>
      <c r="MOP17" s="1079" t="s">
        <v>3991</v>
      </c>
      <c r="MOQ17" s="1078">
        <v>2.2000000000000002</v>
      </c>
      <c r="MOR17" s="1079" t="s">
        <v>3991</v>
      </c>
      <c r="MOS17" s="1078">
        <v>2.2000000000000002</v>
      </c>
      <c r="MOT17" s="1079" t="s">
        <v>3991</v>
      </c>
      <c r="MOU17" s="1078">
        <v>2.2000000000000002</v>
      </c>
      <c r="MOV17" s="1079" t="s">
        <v>3991</v>
      </c>
      <c r="MOW17" s="1078">
        <v>2.2000000000000002</v>
      </c>
      <c r="MOX17" s="1079" t="s">
        <v>3991</v>
      </c>
      <c r="MOY17" s="1078">
        <v>2.2000000000000002</v>
      </c>
      <c r="MOZ17" s="1079" t="s">
        <v>3991</v>
      </c>
      <c r="MPA17" s="1078">
        <v>2.2000000000000002</v>
      </c>
      <c r="MPB17" s="1079" t="s">
        <v>3991</v>
      </c>
      <c r="MPC17" s="1078">
        <v>2.2000000000000002</v>
      </c>
      <c r="MPD17" s="1079" t="s">
        <v>3991</v>
      </c>
      <c r="MPE17" s="1078">
        <v>2.2000000000000002</v>
      </c>
      <c r="MPF17" s="1079" t="s">
        <v>3991</v>
      </c>
      <c r="MPG17" s="1078">
        <v>2.2000000000000002</v>
      </c>
      <c r="MPH17" s="1079" t="s">
        <v>3991</v>
      </c>
      <c r="MPI17" s="1078">
        <v>2.2000000000000002</v>
      </c>
      <c r="MPJ17" s="1079" t="s">
        <v>3991</v>
      </c>
      <c r="MPK17" s="1078">
        <v>2.2000000000000002</v>
      </c>
      <c r="MPL17" s="1079" t="s">
        <v>3991</v>
      </c>
      <c r="MPM17" s="1078">
        <v>2.2000000000000002</v>
      </c>
      <c r="MPN17" s="1079" t="s">
        <v>3991</v>
      </c>
      <c r="MPO17" s="1078">
        <v>2.2000000000000002</v>
      </c>
      <c r="MPP17" s="1079" t="s">
        <v>3991</v>
      </c>
      <c r="MPQ17" s="1078">
        <v>2.2000000000000002</v>
      </c>
      <c r="MPR17" s="1079" t="s">
        <v>3991</v>
      </c>
      <c r="MPS17" s="1078">
        <v>2.2000000000000002</v>
      </c>
      <c r="MPT17" s="1079" t="s">
        <v>3991</v>
      </c>
      <c r="MPU17" s="1078">
        <v>2.2000000000000002</v>
      </c>
      <c r="MPV17" s="1079" t="s">
        <v>3991</v>
      </c>
      <c r="MPW17" s="1078">
        <v>2.2000000000000002</v>
      </c>
      <c r="MPX17" s="1079" t="s">
        <v>3991</v>
      </c>
      <c r="MPY17" s="1078">
        <v>2.2000000000000002</v>
      </c>
      <c r="MPZ17" s="1079" t="s">
        <v>3991</v>
      </c>
      <c r="MQA17" s="1078">
        <v>2.2000000000000002</v>
      </c>
      <c r="MQB17" s="1079" t="s">
        <v>3991</v>
      </c>
      <c r="MQC17" s="1078">
        <v>2.2000000000000002</v>
      </c>
      <c r="MQD17" s="1079" t="s">
        <v>3991</v>
      </c>
      <c r="MQE17" s="1078">
        <v>2.2000000000000002</v>
      </c>
      <c r="MQF17" s="1079" t="s">
        <v>3991</v>
      </c>
      <c r="MQG17" s="1078">
        <v>2.2000000000000002</v>
      </c>
      <c r="MQH17" s="1079" t="s">
        <v>3991</v>
      </c>
      <c r="MQI17" s="1078">
        <v>2.2000000000000002</v>
      </c>
      <c r="MQJ17" s="1079" t="s">
        <v>3991</v>
      </c>
      <c r="MQK17" s="1078">
        <v>2.2000000000000002</v>
      </c>
      <c r="MQL17" s="1079" t="s">
        <v>3991</v>
      </c>
      <c r="MQM17" s="1078">
        <v>2.2000000000000002</v>
      </c>
      <c r="MQN17" s="1079" t="s">
        <v>3991</v>
      </c>
      <c r="MQO17" s="1078">
        <v>2.2000000000000002</v>
      </c>
      <c r="MQP17" s="1079" t="s">
        <v>3991</v>
      </c>
      <c r="MQQ17" s="1078">
        <v>2.2000000000000002</v>
      </c>
      <c r="MQR17" s="1079" t="s">
        <v>3991</v>
      </c>
      <c r="MQS17" s="1078">
        <v>2.2000000000000002</v>
      </c>
      <c r="MQT17" s="1079" t="s">
        <v>3991</v>
      </c>
      <c r="MQU17" s="1078">
        <v>2.2000000000000002</v>
      </c>
      <c r="MQV17" s="1079" t="s">
        <v>3991</v>
      </c>
      <c r="MQW17" s="1078">
        <v>2.2000000000000002</v>
      </c>
      <c r="MQX17" s="1079" t="s">
        <v>3991</v>
      </c>
      <c r="MQY17" s="1078">
        <v>2.2000000000000002</v>
      </c>
      <c r="MQZ17" s="1079" t="s">
        <v>3991</v>
      </c>
      <c r="MRA17" s="1078">
        <v>2.2000000000000002</v>
      </c>
      <c r="MRB17" s="1079" t="s">
        <v>3991</v>
      </c>
      <c r="MRC17" s="1078">
        <v>2.2000000000000002</v>
      </c>
      <c r="MRD17" s="1079" t="s">
        <v>3991</v>
      </c>
      <c r="MRE17" s="1078">
        <v>2.2000000000000002</v>
      </c>
      <c r="MRF17" s="1079" t="s">
        <v>3991</v>
      </c>
      <c r="MRG17" s="1078">
        <v>2.2000000000000002</v>
      </c>
      <c r="MRH17" s="1079" t="s">
        <v>3991</v>
      </c>
      <c r="MRI17" s="1078">
        <v>2.2000000000000002</v>
      </c>
      <c r="MRJ17" s="1079" t="s">
        <v>3991</v>
      </c>
      <c r="MRK17" s="1078">
        <v>2.2000000000000002</v>
      </c>
      <c r="MRL17" s="1079" t="s">
        <v>3991</v>
      </c>
      <c r="MRM17" s="1078">
        <v>2.2000000000000002</v>
      </c>
      <c r="MRN17" s="1079" t="s">
        <v>3991</v>
      </c>
      <c r="MRO17" s="1078">
        <v>2.2000000000000002</v>
      </c>
      <c r="MRP17" s="1079" t="s">
        <v>3991</v>
      </c>
      <c r="MRQ17" s="1078">
        <v>2.2000000000000002</v>
      </c>
      <c r="MRR17" s="1079" t="s">
        <v>3991</v>
      </c>
      <c r="MRS17" s="1078">
        <v>2.2000000000000002</v>
      </c>
      <c r="MRT17" s="1079" t="s">
        <v>3991</v>
      </c>
      <c r="MRU17" s="1078">
        <v>2.2000000000000002</v>
      </c>
      <c r="MRV17" s="1079" t="s">
        <v>3991</v>
      </c>
      <c r="MRW17" s="1078">
        <v>2.2000000000000002</v>
      </c>
      <c r="MRX17" s="1079" t="s">
        <v>3991</v>
      </c>
      <c r="MRY17" s="1078">
        <v>2.2000000000000002</v>
      </c>
      <c r="MRZ17" s="1079" t="s">
        <v>3991</v>
      </c>
      <c r="MSA17" s="1078">
        <v>2.2000000000000002</v>
      </c>
      <c r="MSB17" s="1079" t="s">
        <v>3991</v>
      </c>
      <c r="MSC17" s="1078">
        <v>2.2000000000000002</v>
      </c>
      <c r="MSD17" s="1079" t="s">
        <v>3991</v>
      </c>
      <c r="MSE17" s="1078">
        <v>2.2000000000000002</v>
      </c>
      <c r="MSF17" s="1079" t="s">
        <v>3991</v>
      </c>
      <c r="MSG17" s="1078">
        <v>2.2000000000000002</v>
      </c>
      <c r="MSH17" s="1079" t="s">
        <v>3991</v>
      </c>
      <c r="MSI17" s="1078">
        <v>2.2000000000000002</v>
      </c>
      <c r="MSJ17" s="1079" t="s">
        <v>3991</v>
      </c>
      <c r="MSK17" s="1078">
        <v>2.2000000000000002</v>
      </c>
      <c r="MSL17" s="1079" t="s">
        <v>3991</v>
      </c>
      <c r="MSM17" s="1078">
        <v>2.2000000000000002</v>
      </c>
      <c r="MSN17" s="1079" t="s">
        <v>3991</v>
      </c>
      <c r="MSO17" s="1078">
        <v>2.2000000000000002</v>
      </c>
      <c r="MSP17" s="1079" t="s">
        <v>3991</v>
      </c>
      <c r="MSQ17" s="1078">
        <v>2.2000000000000002</v>
      </c>
      <c r="MSR17" s="1079" t="s">
        <v>3991</v>
      </c>
      <c r="MSS17" s="1078">
        <v>2.2000000000000002</v>
      </c>
      <c r="MST17" s="1079" t="s">
        <v>3991</v>
      </c>
      <c r="MSU17" s="1078">
        <v>2.2000000000000002</v>
      </c>
      <c r="MSV17" s="1079" t="s">
        <v>3991</v>
      </c>
      <c r="MSW17" s="1078">
        <v>2.2000000000000002</v>
      </c>
      <c r="MSX17" s="1079" t="s">
        <v>3991</v>
      </c>
      <c r="MSY17" s="1078">
        <v>2.2000000000000002</v>
      </c>
      <c r="MSZ17" s="1079" t="s">
        <v>3991</v>
      </c>
      <c r="MTA17" s="1078">
        <v>2.2000000000000002</v>
      </c>
      <c r="MTB17" s="1079" t="s">
        <v>3991</v>
      </c>
      <c r="MTC17" s="1078">
        <v>2.2000000000000002</v>
      </c>
      <c r="MTD17" s="1079" t="s">
        <v>3991</v>
      </c>
      <c r="MTE17" s="1078">
        <v>2.2000000000000002</v>
      </c>
      <c r="MTF17" s="1079" t="s">
        <v>3991</v>
      </c>
      <c r="MTG17" s="1078">
        <v>2.2000000000000002</v>
      </c>
      <c r="MTH17" s="1079" t="s">
        <v>3991</v>
      </c>
      <c r="MTI17" s="1078">
        <v>2.2000000000000002</v>
      </c>
      <c r="MTJ17" s="1079" t="s">
        <v>3991</v>
      </c>
      <c r="MTK17" s="1078">
        <v>2.2000000000000002</v>
      </c>
      <c r="MTL17" s="1079" t="s">
        <v>3991</v>
      </c>
      <c r="MTM17" s="1078">
        <v>2.2000000000000002</v>
      </c>
      <c r="MTN17" s="1079" t="s">
        <v>3991</v>
      </c>
      <c r="MTO17" s="1078">
        <v>2.2000000000000002</v>
      </c>
      <c r="MTP17" s="1079" t="s">
        <v>3991</v>
      </c>
      <c r="MTQ17" s="1078">
        <v>2.2000000000000002</v>
      </c>
      <c r="MTR17" s="1079" t="s">
        <v>3991</v>
      </c>
      <c r="MTS17" s="1078">
        <v>2.2000000000000002</v>
      </c>
      <c r="MTT17" s="1079" t="s">
        <v>3991</v>
      </c>
      <c r="MTU17" s="1078">
        <v>2.2000000000000002</v>
      </c>
      <c r="MTV17" s="1079" t="s">
        <v>3991</v>
      </c>
      <c r="MTW17" s="1078">
        <v>2.2000000000000002</v>
      </c>
      <c r="MTX17" s="1079" t="s">
        <v>3991</v>
      </c>
      <c r="MTY17" s="1078">
        <v>2.2000000000000002</v>
      </c>
      <c r="MTZ17" s="1079" t="s">
        <v>3991</v>
      </c>
      <c r="MUA17" s="1078">
        <v>2.2000000000000002</v>
      </c>
      <c r="MUB17" s="1079" t="s">
        <v>3991</v>
      </c>
      <c r="MUC17" s="1078">
        <v>2.2000000000000002</v>
      </c>
      <c r="MUD17" s="1079" t="s">
        <v>3991</v>
      </c>
      <c r="MUE17" s="1078">
        <v>2.2000000000000002</v>
      </c>
      <c r="MUF17" s="1079" t="s">
        <v>3991</v>
      </c>
      <c r="MUG17" s="1078">
        <v>2.2000000000000002</v>
      </c>
      <c r="MUH17" s="1079" t="s">
        <v>3991</v>
      </c>
      <c r="MUI17" s="1078">
        <v>2.2000000000000002</v>
      </c>
      <c r="MUJ17" s="1079" t="s">
        <v>3991</v>
      </c>
      <c r="MUK17" s="1078">
        <v>2.2000000000000002</v>
      </c>
      <c r="MUL17" s="1079" t="s">
        <v>3991</v>
      </c>
      <c r="MUM17" s="1078">
        <v>2.2000000000000002</v>
      </c>
      <c r="MUN17" s="1079" t="s">
        <v>3991</v>
      </c>
      <c r="MUO17" s="1078">
        <v>2.2000000000000002</v>
      </c>
      <c r="MUP17" s="1079" t="s">
        <v>3991</v>
      </c>
      <c r="MUQ17" s="1078">
        <v>2.2000000000000002</v>
      </c>
      <c r="MUR17" s="1079" t="s">
        <v>3991</v>
      </c>
      <c r="MUS17" s="1078">
        <v>2.2000000000000002</v>
      </c>
      <c r="MUT17" s="1079" t="s">
        <v>3991</v>
      </c>
      <c r="MUU17" s="1078">
        <v>2.2000000000000002</v>
      </c>
      <c r="MUV17" s="1079" t="s">
        <v>3991</v>
      </c>
      <c r="MUW17" s="1078">
        <v>2.2000000000000002</v>
      </c>
      <c r="MUX17" s="1079" t="s">
        <v>3991</v>
      </c>
      <c r="MUY17" s="1078">
        <v>2.2000000000000002</v>
      </c>
      <c r="MUZ17" s="1079" t="s">
        <v>3991</v>
      </c>
      <c r="MVA17" s="1078">
        <v>2.2000000000000002</v>
      </c>
      <c r="MVB17" s="1079" t="s">
        <v>3991</v>
      </c>
      <c r="MVC17" s="1078">
        <v>2.2000000000000002</v>
      </c>
      <c r="MVD17" s="1079" t="s">
        <v>3991</v>
      </c>
      <c r="MVE17" s="1078">
        <v>2.2000000000000002</v>
      </c>
      <c r="MVF17" s="1079" t="s">
        <v>3991</v>
      </c>
      <c r="MVG17" s="1078">
        <v>2.2000000000000002</v>
      </c>
      <c r="MVH17" s="1079" t="s">
        <v>3991</v>
      </c>
      <c r="MVI17" s="1078">
        <v>2.2000000000000002</v>
      </c>
      <c r="MVJ17" s="1079" t="s">
        <v>3991</v>
      </c>
      <c r="MVK17" s="1078">
        <v>2.2000000000000002</v>
      </c>
      <c r="MVL17" s="1079" t="s">
        <v>3991</v>
      </c>
      <c r="MVM17" s="1078">
        <v>2.2000000000000002</v>
      </c>
      <c r="MVN17" s="1079" t="s">
        <v>3991</v>
      </c>
      <c r="MVO17" s="1078">
        <v>2.2000000000000002</v>
      </c>
      <c r="MVP17" s="1079" t="s">
        <v>3991</v>
      </c>
      <c r="MVQ17" s="1078">
        <v>2.2000000000000002</v>
      </c>
      <c r="MVR17" s="1079" t="s">
        <v>3991</v>
      </c>
      <c r="MVS17" s="1078">
        <v>2.2000000000000002</v>
      </c>
      <c r="MVT17" s="1079" t="s">
        <v>3991</v>
      </c>
      <c r="MVU17" s="1078">
        <v>2.2000000000000002</v>
      </c>
      <c r="MVV17" s="1079" t="s">
        <v>3991</v>
      </c>
      <c r="MVW17" s="1078">
        <v>2.2000000000000002</v>
      </c>
      <c r="MVX17" s="1079" t="s">
        <v>3991</v>
      </c>
      <c r="MVY17" s="1078">
        <v>2.2000000000000002</v>
      </c>
      <c r="MVZ17" s="1079" t="s">
        <v>3991</v>
      </c>
      <c r="MWA17" s="1078">
        <v>2.2000000000000002</v>
      </c>
      <c r="MWB17" s="1079" t="s">
        <v>3991</v>
      </c>
      <c r="MWC17" s="1078">
        <v>2.2000000000000002</v>
      </c>
      <c r="MWD17" s="1079" t="s">
        <v>3991</v>
      </c>
      <c r="MWE17" s="1078">
        <v>2.2000000000000002</v>
      </c>
      <c r="MWF17" s="1079" t="s">
        <v>3991</v>
      </c>
      <c r="MWG17" s="1078">
        <v>2.2000000000000002</v>
      </c>
      <c r="MWH17" s="1079" t="s">
        <v>3991</v>
      </c>
      <c r="MWI17" s="1078">
        <v>2.2000000000000002</v>
      </c>
      <c r="MWJ17" s="1079" t="s">
        <v>3991</v>
      </c>
      <c r="MWK17" s="1078">
        <v>2.2000000000000002</v>
      </c>
      <c r="MWL17" s="1079" t="s">
        <v>3991</v>
      </c>
      <c r="MWM17" s="1078">
        <v>2.2000000000000002</v>
      </c>
      <c r="MWN17" s="1079" t="s">
        <v>3991</v>
      </c>
      <c r="MWO17" s="1078">
        <v>2.2000000000000002</v>
      </c>
      <c r="MWP17" s="1079" t="s">
        <v>3991</v>
      </c>
      <c r="MWQ17" s="1078">
        <v>2.2000000000000002</v>
      </c>
      <c r="MWR17" s="1079" t="s">
        <v>3991</v>
      </c>
      <c r="MWS17" s="1078">
        <v>2.2000000000000002</v>
      </c>
      <c r="MWT17" s="1079" t="s">
        <v>3991</v>
      </c>
      <c r="MWU17" s="1078">
        <v>2.2000000000000002</v>
      </c>
      <c r="MWV17" s="1079" t="s">
        <v>3991</v>
      </c>
      <c r="MWW17" s="1078">
        <v>2.2000000000000002</v>
      </c>
      <c r="MWX17" s="1079" t="s">
        <v>3991</v>
      </c>
      <c r="MWY17" s="1078">
        <v>2.2000000000000002</v>
      </c>
      <c r="MWZ17" s="1079" t="s">
        <v>3991</v>
      </c>
      <c r="MXA17" s="1078">
        <v>2.2000000000000002</v>
      </c>
      <c r="MXB17" s="1079" t="s">
        <v>3991</v>
      </c>
      <c r="MXC17" s="1078">
        <v>2.2000000000000002</v>
      </c>
      <c r="MXD17" s="1079" t="s">
        <v>3991</v>
      </c>
      <c r="MXE17" s="1078">
        <v>2.2000000000000002</v>
      </c>
      <c r="MXF17" s="1079" t="s">
        <v>3991</v>
      </c>
      <c r="MXG17" s="1078">
        <v>2.2000000000000002</v>
      </c>
      <c r="MXH17" s="1079" t="s">
        <v>3991</v>
      </c>
      <c r="MXI17" s="1078">
        <v>2.2000000000000002</v>
      </c>
      <c r="MXJ17" s="1079" t="s">
        <v>3991</v>
      </c>
      <c r="MXK17" s="1078">
        <v>2.2000000000000002</v>
      </c>
      <c r="MXL17" s="1079" t="s">
        <v>3991</v>
      </c>
      <c r="MXM17" s="1078">
        <v>2.2000000000000002</v>
      </c>
      <c r="MXN17" s="1079" t="s">
        <v>3991</v>
      </c>
      <c r="MXO17" s="1078">
        <v>2.2000000000000002</v>
      </c>
      <c r="MXP17" s="1079" t="s">
        <v>3991</v>
      </c>
      <c r="MXQ17" s="1078">
        <v>2.2000000000000002</v>
      </c>
      <c r="MXR17" s="1079" t="s">
        <v>3991</v>
      </c>
      <c r="MXS17" s="1078">
        <v>2.2000000000000002</v>
      </c>
      <c r="MXT17" s="1079" t="s">
        <v>3991</v>
      </c>
      <c r="MXU17" s="1078">
        <v>2.2000000000000002</v>
      </c>
      <c r="MXV17" s="1079" t="s">
        <v>3991</v>
      </c>
      <c r="MXW17" s="1078">
        <v>2.2000000000000002</v>
      </c>
      <c r="MXX17" s="1079" t="s">
        <v>3991</v>
      </c>
      <c r="MXY17" s="1078">
        <v>2.2000000000000002</v>
      </c>
      <c r="MXZ17" s="1079" t="s">
        <v>3991</v>
      </c>
      <c r="MYA17" s="1078">
        <v>2.2000000000000002</v>
      </c>
      <c r="MYB17" s="1079" t="s">
        <v>3991</v>
      </c>
      <c r="MYC17" s="1078">
        <v>2.2000000000000002</v>
      </c>
      <c r="MYD17" s="1079" t="s">
        <v>3991</v>
      </c>
      <c r="MYE17" s="1078">
        <v>2.2000000000000002</v>
      </c>
      <c r="MYF17" s="1079" t="s">
        <v>3991</v>
      </c>
      <c r="MYG17" s="1078">
        <v>2.2000000000000002</v>
      </c>
      <c r="MYH17" s="1079" t="s">
        <v>3991</v>
      </c>
      <c r="MYI17" s="1078">
        <v>2.2000000000000002</v>
      </c>
      <c r="MYJ17" s="1079" t="s">
        <v>3991</v>
      </c>
      <c r="MYK17" s="1078">
        <v>2.2000000000000002</v>
      </c>
      <c r="MYL17" s="1079" t="s">
        <v>3991</v>
      </c>
      <c r="MYM17" s="1078">
        <v>2.2000000000000002</v>
      </c>
      <c r="MYN17" s="1079" t="s">
        <v>3991</v>
      </c>
      <c r="MYO17" s="1078">
        <v>2.2000000000000002</v>
      </c>
      <c r="MYP17" s="1079" t="s">
        <v>3991</v>
      </c>
      <c r="MYQ17" s="1078">
        <v>2.2000000000000002</v>
      </c>
      <c r="MYR17" s="1079" t="s">
        <v>3991</v>
      </c>
      <c r="MYS17" s="1078">
        <v>2.2000000000000002</v>
      </c>
      <c r="MYT17" s="1079" t="s">
        <v>3991</v>
      </c>
      <c r="MYU17" s="1078">
        <v>2.2000000000000002</v>
      </c>
      <c r="MYV17" s="1079" t="s">
        <v>3991</v>
      </c>
      <c r="MYW17" s="1078">
        <v>2.2000000000000002</v>
      </c>
      <c r="MYX17" s="1079" t="s">
        <v>3991</v>
      </c>
      <c r="MYY17" s="1078">
        <v>2.2000000000000002</v>
      </c>
      <c r="MYZ17" s="1079" t="s">
        <v>3991</v>
      </c>
      <c r="MZA17" s="1078">
        <v>2.2000000000000002</v>
      </c>
      <c r="MZB17" s="1079" t="s">
        <v>3991</v>
      </c>
      <c r="MZC17" s="1078">
        <v>2.2000000000000002</v>
      </c>
      <c r="MZD17" s="1079" t="s">
        <v>3991</v>
      </c>
      <c r="MZE17" s="1078">
        <v>2.2000000000000002</v>
      </c>
      <c r="MZF17" s="1079" t="s">
        <v>3991</v>
      </c>
      <c r="MZG17" s="1078">
        <v>2.2000000000000002</v>
      </c>
      <c r="MZH17" s="1079" t="s">
        <v>3991</v>
      </c>
      <c r="MZI17" s="1078">
        <v>2.2000000000000002</v>
      </c>
      <c r="MZJ17" s="1079" t="s">
        <v>3991</v>
      </c>
      <c r="MZK17" s="1078">
        <v>2.2000000000000002</v>
      </c>
      <c r="MZL17" s="1079" t="s">
        <v>3991</v>
      </c>
      <c r="MZM17" s="1078">
        <v>2.2000000000000002</v>
      </c>
      <c r="MZN17" s="1079" t="s">
        <v>3991</v>
      </c>
      <c r="MZO17" s="1078">
        <v>2.2000000000000002</v>
      </c>
      <c r="MZP17" s="1079" t="s">
        <v>3991</v>
      </c>
      <c r="MZQ17" s="1078">
        <v>2.2000000000000002</v>
      </c>
      <c r="MZR17" s="1079" t="s">
        <v>3991</v>
      </c>
      <c r="MZS17" s="1078">
        <v>2.2000000000000002</v>
      </c>
      <c r="MZT17" s="1079" t="s">
        <v>3991</v>
      </c>
      <c r="MZU17" s="1078">
        <v>2.2000000000000002</v>
      </c>
      <c r="MZV17" s="1079" t="s">
        <v>3991</v>
      </c>
      <c r="MZW17" s="1078">
        <v>2.2000000000000002</v>
      </c>
      <c r="MZX17" s="1079" t="s">
        <v>3991</v>
      </c>
      <c r="MZY17" s="1078">
        <v>2.2000000000000002</v>
      </c>
      <c r="MZZ17" s="1079" t="s">
        <v>3991</v>
      </c>
      <c r="NAA17" s="1078">
        <v>2.2000000000000002</v>
      </c>
      <c r="NAB17" s="1079" t="s">
        <v>3991</v>
      </c>
      <c r="NAC17" s="1078">
        <v>2.2000000000000002</v>
      </c>
      <c r="NAD17" s="1079" t="s">
        <v>3991</v>
      </c>
      <c r="NAE17" s="1078">
        <v>2.2000000000000002</v>
      </c>
      <c r="NAF17" s="1079" t="s">
        <v>3991</v>
      </c>
      <c r="NAG17" s="1078">
        <v>2.2000000000000002</v>
      </c>
      <c r="NAH17" s="1079" t="s">
        <v>3991</v>
      </c>
      <c r="NAI17" s="1078">
        <v>2.2000000000000002</v>
      </c>
      <c r="NAJ17" s="1079" t="s">
        <v>3991</v>
      </c>
      <c r="NAK17" s="1078">
        <v>2.2000000000000002</v>
      </c>
      <c r="NAL17" s="1079" t="s">
        <v>3991</v>
      </c>
      <c r="NAM17" s="1078">
        <v>2.2000000000000002</v>
      </c>
      <c r="NAN17" s="1079" t="s">
        <v>3991</v>
      </c>
      <c r="NAO17" s="1078">
        <v>2.2000000000000002</v>
      </c>
      <c r="NAP17" s="1079" t="s">
        <v>3991</v>
      </c>
      <c r="NAQ17" s="1078">
        <v>2.2000000000000002</v>
      </c>
      <c r="NAR17" s="1079" t="s">
        <v>3991</v>
      </c>
      <c r="NAS17" s="1078">
        <v>2.2000000000000002</v>
      </c>
      <c r="NAT17" s="1079" t="s">
        <v>3991</v>
      </c>
      <c r="NAU17" s="1078">
        <v>2.2000000000000002</v>
      </c>
      <c r="NAV17" s="1079" t="s">
        <v>3991</v>
      </c>
      <c r="NAW17" s="1078">
        <v>2.2000000000000002</v>
      </c>
      <c r="NAX17" s="1079" t="s">
        <v>3991</v>
      </c>
      <c r="NAY17" s="1078">
        <v>2.2000000000000002</v>
      </c>
      <c r="NAZ17" s="1079" t="s">
        <v>3991</v>
      </c>
      <c r="NBA17" s="1078">
        <v>2.2000000000000002</v>
      </c>
      <c r="NBB17" s="1079" t="s">
        <v>3991</v>
      </c>
      <c r="NBC17" s="1078">
        <v>2.2000000000000002</v>
      </c>
      <c r="NBD17" s="1079" t="s">
        <v>3991</v>
      </c>
      <c r="NBE17" s="1078">
        <v>2.2000000000000002</v>
      </c>
      <c r="NBF17" s="1079" t="s">
        <v>3991</v>
      </c>
      <c r="NBG17" s="1078">
        <v>2.2000000000000002</v>
      </c>
      <c r="NBH17" s="1079" t="s">
        <v>3991</v>
      </c>
      <c r="NBI17" s="1078">
        <v>2.2000000000000002</v>
      </c>
      <c r="NBJ17" s="1079" t="s">
        <v>3991</v>
      </c>
      <c r="NBK17" s="1078">
        <v>2.2000000000000002</v>
      </c>
      <c r="NBL17" s="1079" t="s">
        <v>3991</v>
      </c>
      <c r="NBM17" s="1078">
        <v>2.2000000000000002</v>
      </c>
      <c r="NBN17" s="1079" t="s">
        <v>3991</v>
      </c>
      <c r="NBO17" s="1078">
        <v>2.2000000000000002</v>
      </c>
      <c r="NBP17" s="1079" t="s">
        <v>3991</v>
      </c>
      <c r="NBQ17" s="1078">
        <v>2.2000000000000002</v>
      </c>
      <c r="NBR17" s="1079" t="s">
        <v>3991</v>
      </c>
      <c r="NBS17" s="1078">
        <v>2.2000000000000002</v>
      </c>
      <c r="NBT17" s="1079" t="s">
        <v>3991</v>
      </c>
      <c r="NBU17" s="1078">
        <v>2.2000000000000002</v>
      </c>
      <c r="NBV17" s="1079" t="s">
        <v>3991</v>
      </c>
      <c r="NBW17" s="1078">
        <v>2.2000000000000002</v>
      </c>
      <c r="NBX17" s="1079" t="s">
        <v>3991</v>
      </c>
      <c r="NBY17" s="1078">
        <v>2.2000000000000002</v>
      </c>
      <c r="NBZ17" s="1079" t="s">
        <v>3991</v>
      </c>
      <c r="NCA17" s="1078">
        <v>2.2000000000000002</v>
      </c>
      <c r="NCB17" s="1079" t="s">
        <v>3991</v>
      </c>
      <c r="NCC17" s="1078">
        <v>2.2000000000000002</v>
      </c>
      <c r="NCD17" s="1079" t="s">
        <v>3991</v>
      </c>
      <c r="NCE17" s="1078">
        <v>2.2000000000000002</v>
      </c>
      <c r="NCF17" s="1079" t="s">
        <v>3991</v>
      </c>
      <c r="NCG17" s="1078">
        <v>2.2000000000000002</v>
      </c>
      <c r="NCH17" s="1079" t="s">
        <v>3991</v>
      </c>
      <c r="NCI17" s="1078">
        <v>2.2000000000000002</v>
      </c>
      <c r="NCJ17" s="1079" t="s">
        <v>3991</v>
      </c>
      <c r="NCK17" s="1078">
        <v>2.2000000000000002</v>
      </c>
      <c r="NCL17" s="1079" t="s">
        <v>3991</v>
      </c>
      <c r="NCM17" s="1078">
        <v>2.2000000000000002</v>
      </c>
      <c r="NCN17" s="1079" t="s">
        <v>3991</v>
      </c>
      <c r="NCO17" s="1078">
        <v>2.2000000000000002</v>
      </c>
      <c r="NCP17" s="1079" t="s">
        <v>3991</v>
      </c>
      <c r="NCQ17" s="1078">
        <v>2.2000000000000002</v>
      </c>
      <c r="NCR17" s="1079" t="s">
        <v>3991</v>
      </c>
      <c r="NCS17" s="1078">
        <v>2.2000000000000002</v>
      </c>
      <c r="NCT17" s="1079" t="s">
        <v>3991</v>
      </c>
      <c r="NCU17" s="1078">
        <v>2.2000000000000002</v>
      </c>
      <c r="NCV17" s="1079" t="s">
        <v>3991</v>
      </c>
      <c r="NCW17" s="1078">
        <v>2.2000000000000002</v>
      </c>
      <c r="NCX17" s="1079" t="s">
        <v>3991</v>
      </c>
      <c r="NCY17" s="1078">
        <v>2.2000000000000002</v>
      </c>
      <c r="NCZ17" s="1079" t="s">
        <v>3991</v>
      </c>
      <c r="NDA17" s="1078">
        <v>2.2000000000000002</v>
      </c>
      <c r="NDB17" s="1079" t="s">
        <v>3991</v>
      </c>
      <c r="NDC17" s="1078">
        <v>2.2000000000000002</v>
      </c>
      <c r="NDD17" s="1079" t="s">
        <v>3991</v>
      </c>
      <c r="NDE17" s="1078">
        <v>2.2000000000000002</v>
      </c>
      <c r="NDF17" s="1079" t="s">
        <v>3991</v>
      </c>
      <c r="NDG17" s="1078">
        <v>2.2000000000000002</v>
      </c>
      <c r="NDH17" s="1079" t="s">
        <v>3991</v>
      </c>
      <c r="NDI17" s="1078">
        <v>2.2000000000000002</v>
      </c>
      <c r="NDJ17" s="1079" t="s">
        <v>3991</v>
      </c>
      <c r="NDK17" s="1078">
        <v>2.2000000000000002</v>
      </c>
      <c r="NDL17" s="1079" t="s">
        <v>3991</v>
      </c>
      <c r="NDM17" s="1078">
        <v>2.2000000000000002</v>
      </c>
      <c r="NDN17" s="1079" t="s">
        <v>3991</v>
      </c>
      <c r="NDO17" s="1078">
        <v>2.2000000000000002</v>
      </c>
      <c r="NDP17" s="1079" t="s">
        <v>3991</v>
      </c>
      <c r="NDQ17" s="1078">
        <v>2.2000000000000002</v>
      </c>
      <c r="NDR17" s="1079" t="s">
        <v>3991</v>
      </c>
      <c r="NDS17" s="1078">
        <v>2.2000000000000002</v>
      </c>
      <c r="NDT17" s="1079" t="s">
        <v>3991</v>
      </c>
      <c r="NDU17" s="1078">
        <v>2.2000000000000002</v>
      </c>
      <c r="NDV17" s="1079" t="s">
        <v>3991</v>
      </c>
      <c r="NDW17" s="1078">
        <v>2.2000000000000002</v>
      </c>
      <c r="NDX17" s="1079" t="s">
        <v>3991</v>
      </c>
      <c r="NDY17" s="1078">
        <v>2.2000000000000002</v>
      </c>
      <c r="NDZ17" s="1079" t="s">
        <v>3991</v>
      </c>
      <c r="NEA17" s="1078">
        <v>2.2000000000000002</v>
      </c>
      <c r="NEB17" s="1079" t="s">
        <v>3991</v>
      </c>
      <c r="NEC17" s="1078">
        <v>2.2000000000000002</v>
      </c>
      <c r="NED17" s="1079" t="s">
        <v>3991</v>
      </c>
      <c r="NEE17" s="1078">
        <v>2.2000000000000002</v>
      </c>
      <c r="NEF17" s="1079" t="s">
        <v>3991</v>
      </c>
      <c r="NEG17" s="1078">
        <v>2.2000000000000002</v>
      </c>
      <c r="NEH17" s="1079" t="s">
        <v>3991</v>
      </c>
      <c r="NEI17" s="1078">
        <v>2.2000000000000002</v>
      </c>
      <c r="NEJ17" s="1079" t="s">
        <v>3991</v>
      </c>
      <c r="NEK17" s="1078">
        <v>2.2000000000000002</v>
      </c>
      <c r="NEL17" s="1079" t="s">
        <v>3991</v>
      </c>
      <c r="NEM17" s="1078">
        <v>2.2000000000000002</v>
      </c>
      <c r="NEN17" s="1079" t="s">
        <v>3991</v>
      </c>
      <c r="NEO17" s="1078">
        <v>2.2000000000000002</v>
      </c>
      <c r="NEP17" s="1079" t="s">
        <v>3991</v>
      </c>
      <c r="NEQ17" s="1078">
        <v>2.2000000000000002</v>
      </c>
      <c r="NER17" s="1079" t="s">
        <v>3991</v>
      </c>
      <c r="NES17" s="1078">
        <v>2.2000000000000002</v>
      </c>
      <c r="NET17" s="1079" t="s">
        <v>3991</v>
      </c>
      <c r="NEU17" s="1078">
        <v>2.2000000000000002</v>
      </c>
      <c r="NEV17" s="1079" t="s">
        <v>3991</v>
      </c>
      <c r="NEW17" s="1078">
        <v>2.2000000000000002</v>
      </c>
      <c r="NEX17" s="1079" t="s">
        <v>3991</v>
      </c>
      <c r="NEY17" s="1078">
        <v>2.2000000000000002</v>
      </c>
      <c r="NEZ17" s="1079" t="s">
        <v>3991</v>
      </c>
      <c r="NFA17" s="1078">
        <v>2.2000000000000002</v>
      </c>
      <c r="NFB17" s="1079" t="s">
        <v>3991</v>
      </c>
      <c r="NFC17" s="1078">
        <v>2.2000000000000002</v>
      </c>
      <c r="NFD17" s="1079" t="s">
        <v>3991</v>
      </c>
      <c r="NFE17" s="1078">
        <v>2.2000000000000002</v>
      </c>
      <c r="NFF17" s="1079" t="s">
        <v>3991</v>
      </c>
      <c r="NFG17" s="1078">
        <v>2.2000000000000002</v>
      </c>
      <c r="NFH17" s="1079" t="s">
        <v>3991</v>
      </c>
      <c r="NFI17" s="1078">
        <v>2.2000000000000002</v>
      </c>
      <c r="NFJ17" s="1079" t="s">
        <v>3991</v>
      </c>
      <c r="NFK17" s="1078">
        <v>2.2000000000000002</v>
      </c>
      <c r="NFL17" s="1079" t="s">
        <v>3991</v>
      </c>
      <c r="NFM17" s="1078">
        <v>2.2000000000000002</v>
      </c>
      <c r="NFN17" s="1079" t="s">
        <v>3991</v>
      </c>
      <c r="NFO17" s="1078">
        <v>2.2000000000000002</v>
      </c>
      <c r="NFP17" s="1079" t="s">
        <v>3991</v>
      </c>
      <c r="NFQ17" s="1078">
        <v>2.2000000000000002</v>
      </c>
      <c r="NFR17" s="1079" t="s">
        <v>3991</v>
      </c>
      <c r="NFS17" s="1078">
        <v>2.2000000000000002</v>
      </c>
      <c r="NFT17" s="1079" t="s">
        <v>3991</v>
      </c>
      <c r="NFU17" s="1078">
        <v>2.2000000000000002</v>
      </c>
      <c r="NFV17" s="1079" t="s">
        <v>3991</v>
      </c>
      <c r="NFW17" s="1078">
        <v>2.2000000000000002</v>
      </c>
      <c r="NFX17" s="1079" t="s">
        <v>3991</v>
      </c>
      <c r="NFY17" s="1078">
        <v>2.2000000000000002</v>
      </c>
      <c r="NFZ17" s="1079" t="s">
        <v>3991</v>
      </c>
      <c r="NGA17" s="1078">
        <v>2.2000000000000002</v>
      </c>
      <c r="NGB17" s="1079" t="s">
        <v>3991</v>
      </c>
      <c r="NGC17" s="1078">
        <v>2.2000000000000002</v>
      </c>
      <c r="NGD17" s="1079" t="s">
        <v>3991</v>
      </c>
      <c r="NGE17" s="1078">
        <v>2.2000000000000002</v>
      </c>
      <c r="NGF17" s="1079" t="s">
        <v>3991</v>
      </c>
      <c r="NGG17" s="1078">
        <v>2.2000000000000002</v>
      </c>
      <c r="NGH17" s="1079" t="s">
        <v>3991</v>
      </c>
      <c r="NGI17" s="1078">
        <v>2.2000000000000002</v>
      </c>
      <c r="NGJ17" s="1079" t="s">
        <v>3991</v>
      </c>
      <c r="NGK17" s="1078">
        <v>2.2000000000000002</v>
      </c>
      <c r="NGL17" s="1079" t="s">
        <v>3991</v>
      </c>
      <c r="NGM17" s="1078">
        <v>2.2000000000000002</v>
      </c>
      <c r="NGN17" s="1079" t="s">
        <v>3991</v>
      </c>
      <c r="NGO17" s="1078">
        <v>2.2000000000000002</v>
      </c>
      <c r="NGP17" s="1079" t="s">
        <v>3991</v>
      </c>
      <c r="NGQ17" s="1078">
        <v>2.2000000000000002</v>
      </c>
      <c r="NGR17" s="1079" t="s">
        <v>3991</v>
      </c>
      <c r="NGS17" s="1078">
        <v>2.2000000000000002</v>
      </c>
      <c r="NGT17" s="1079" t="s">
        <v>3991</v>
      </c>
      <c r="NGU17" s="1078">
        <v>2.2000000000000002</v>
      </c>
      <c r="NGV17" s="1079" t="s">
        <v>3991</v>
      </c>
      <c r="NGW17" s="1078">
        <v>2.2000000000000002</v>
      </c>
      <c r="NGX17" s="1079" t="s">
        <v>3991</v>
      </c>
      <c r="NGY17" s="1078">
        <v>2.2000000000000002</v>
      </c>
      <c r="NGZ17" s="1079" t="s">
        <v>3991</v>
      </c>
      <c r="NHA17" s="1078">
        <v>2.2000000000000002</v>
      </c>
      <c r="NHB17" s="1079" t="s">
        <v>3991</v>
      </c>
      <c r="NHC17" s="1078">
        <v>2.2000000000000002</v>
      </c>
      <c r="NHD17" s="1079" t="s">
        <v>3991</v>
      </c>
      <c r="NHE17" s="1078">
        <v>2.2000000000000002</v>
      </c>
      <c r="NHF17" s="1079" t="s">
        <v>3991</v>
      </c>
      <c r="NHG17" s="1078">
        <v>2.2000000000000002</v>
      </c>
      <c r="NHH17" s="1079" t="s">
        <v>3991</v>
      </c>
      <c r="NHI17" s="1078">
        <v>2.2000000000000002</v>
      </c>
      <c r="NHJ17" s="1079" t="s">
        <v>3991</v>
      </c>
      <c r="NHK17" s="1078">
        <v>2.2000000000000002</v>
      </c>
      <c r="NHL17" s="1079" t="s">
        <v>3991</v>
      </c>
      <c r="NHM17" s="1078">
        <v>2.2000000000000002</v>
      </c>
      <c r="NHN17" s="1079" t="s">
        <v>3991</v>
      </c>
      <c r="NHO17" s="1078">
        <v>2.2000000000000002</v>
      </c>
      <c r="NHP17" s="1079" t="s">
        <v>3991</v>
      </c>
      <c r="NHQ17" s="1078">
        <v>2.2000000000000002</v>
      </c>
      <c r="NHR17" s="1079" t="s">
        <v>3991</v>
      </c>
      <c r="NHS17" s="1078">
        <v>2.2000000000000002</v>
      </c>
      <c r="NHT17" s="1079" t="s">
        <v>3991</v>
      </c>
      <c r="NHU17" s="1078">
        <v>2.2000000000000002</v>
      </c>
      <c r="NHV17" s="1079" t="s">
        <v>3991</v>
      </c>
      <c r="NHW17" s="1078">
        <v>2.2000000000000002</v>
      </c>
      <c r="NHX17" s="1079" t="s">
        <v>3991</v>
      </c>
      <c r="NHY17" s="1078">
        <v>2.2000000000000002</v>
      </c>
      <c r="NHZ17" s="1079" t="s">
        <v>3991</v>
      </c>
      <c r="NIA17" s="1078">
        <v>2.2000000000000002</v>
      </c>
      <c r="NIB17" s="1079" t="s">
        <v>3991</v>
      </c>
      <c r="NIC17" s="1078">
        <v>2.2000000000000002</v>
      </c>
      <c r="NID17" s="1079" t="s">
        <v>3991</v>
      </c>
      <c r="NIE17" s="1078">
        <v>2.2000000000000002</v>
      </c>
      <c r="NIF17" s="1079" t="s">
        <v>3991</v>
      </c>
      <c r="NIG17" s="1078">
        <v>2.2000000000000002</v>
      </c>
      <c r="NIH17" s="1079" t="s">
        <v>3991</v>
      </c>
      <c r="NII17" s="1078">
        <v>2.2000000000000002</v>
      </c>
      <c r="NIJ17" s="1079" t="s">
        <v>3991</v>
      </c>
      <c r="NIK17" s="1078">
        <v>2.2000000000000002</v>
      </c>
      <c r="NIL17" s="1079" t="s">
        <v>3991</v>
      </c>
      <c r="NIM17" s="1078">
        <v>2.2000000000000002</v>
      </c>
      <c r="NIN17" s="1079" t="s">
        <v>3991</v>
      </c>
      <c r="NIO17" s="1078">
        <v>2.2000000000000002</v>
      </c>
      <c r="NIP17" s="1079" t="s">
        <v>3991</v>
      </c>
      <c r="NIQ17" s="1078">
        <v>2.2000000000000002</v>
      </c>
      <c r="NIR17" s="1079" t="s">
        <v>3991</v>
      </c>
      <c r="NIS17" s="1078">
        <v>2.2000000000000002</v>
      </c>
      <c r="NIT17" s="1079" t="s">
        <v>3991</v>
      </c>
      <c r="NIU17" s="1078">
        <v>2.2000000000000002</v>
      </c>
      <c r="NIV17" s="1079" t="s">
        <v>3991</v>
      </c>
      <c r="NIW17" s="1078">
        <v>2.2000000000000002</v>
      </c>
      <c r="NIX17" s="1079" t="s">
        <v>3991</v>
      </c>
      <c r="NIY17" s="1078">
        <v>2.2000000000000002</v>
      </c>
      <c r="NIZ17" s="1079" t="s">
        <v>3991</v>
      </c>
      <c r="NJA17" s="1078">
        <v>2.2000000000000002</v>
      </c>
      <c r="NJB17" s="1079" t="s">
        <v>3991</v>
      </c>
      <c r="NJC17" s="1078">
        <v>2.2000000000000002</v>
      </c>
      <c r="NJD17" s="1079" t="s">
        <v>3991</v>
      </c>
      <c r="NJE17" s="1078">
        <v>2.2000000000000002</v>
      </c>
      <c r="NJF17" s="1079" t="s">
        <v>3991</v>
      </c>
      <c r="NJG17" s="1078">
        <v>2.2000000000000002</v>
      </c>
      <c r="NJH17" s="1079" t="s">
        <v>3991</v>
      </c>
      <c r="NJI17" s="1078">
        <v>2.2000000000000002</v>
      </c>
      <c r="NJJ17" s="1079" t="s">
        <v>3991</v>
      </c>
      <c r="NJK17" s="1078">
        <v>2.2000000000000002</v>
      </c>
      <c r="NJL17" s="1079" t="s">
        <v>3991</v>
      </c>
      <c r="NJM17" s="1078">
        <v>2.2000000000000002</v>
      </c>
      <c r="NJN17" s="1079" t="s">
        <v>3991</v>
      </c>
      <c r="NJO17" s="1078">
        <v>2.2000000000000002</v>
      </c>
      <c r="NJP17" s="1079" t="s">
        <v>3991</v>
      </c>
      <c r="NJQ17" s="1078">
        <v>2.2000000000000002</v>
      </c>
      <c r="NJR17" s="1079" t="s">
        <v>3991</v>
      </c>
      <c r="NJS17" s="1078">
        <v>2.2000000000000002</v>
      </c>
      <c r="NJT17" s="1079" t="s">
        <v>3991</v>
      </c>
      <c r="NJU17" s="1078">
        <v>2.2000000000000002</v>
      </c>
      <c r="NJV17" s="1079" t="s">
        <v>3991</v>
      </c>
      <c r="NJW17" s="1078">
        <v>2.2000000000000002</v>
      </c>
      <c r="NJX17" s="1079" t="s">
        <v>3991</v>
      </c>
      <c r="NJY17" s="1078">
        <v>2.2000000000000002</v>
      </c>
      <c r="NJZ17" s="1079" t="s">
        <v>3991</v>
      </c>
      <c r="NKA17" s="1078">
        <v>2.2000000000000002</v>
      </c>
      <c r="NKB17" s="1079" t="s">
        <v>3991</v>
      </c>
      <c r="NKC17" s="1078">
        <v>2.2000000000000002</v>
      </c>
      <c r="NKD17" s="1079" t="s">
        <v>3991</v>
      </c>
      <c r="NKE17" s="1078">
        <v>2.2000000000000002</v>
      </c>
      <c r="NKF17" s="1079" t="s">
        <v>3991</v>
      </c>
      <c r="NKG17" s="1078">
        <v>2.2000000000000002</v>
      </c>
      <c r="NKH17" s="1079" t="s">
        <v>3991</v>
      </c>
      <c r="NKI17" s="1078">
        <v>2.2000000000000002</v>
      </c>
      <c r="NKJ17" s="1079" t="s">
        <v>3991</v>
      </c>
      <c r="NKK17" s="1078">
        <v>2.2000000000000002</v>
      </c>
      <c r="NKL17" s="1079" t="s">
        <v>3991</v>
      </c>
      <c r="NKM17" s="1078">
        <v>2.2000000000000002</v>
      </c>
      <c r="NKN17" s="1079" t="s">
        <v>3991</v>
      </c>
      <c r="NKO17" s="1078">
        <v>2.2000000000000002</v>
      </c>
      <c r="NKP17" s="1079" t="s">
        <v>3991</v>
      </c>
      <c r="NKQ17" s="1078">
        <v>2.2000000000000002</v>
      </c>
      <c r="NKR17" s="1079" t="s">
        <v>3991</v>
      </c>
      <c r="NKS17" s="1078">
        <v>2.2000000000000002</v>
      </c>
      <c r="NKT17" s="1079" t="s">
        <v>3991</v>
      </c>
      <c r="NKU17" s="1078">
        <v>2.2000000000000002</v>
      </c>
      <c r="NKV17" s="1079" t="s">
        <v>3991</v>
      </c>
      <c r="NKW17" s="1078">
        <v>2.2000000000000002</v>
      </c>
      <c r="NKX17" s="1079" t="s">
        <v>3991</v>
      </c>
      <c r="NKY17" s="1078">
        <v>2.2000000000000002</v>
      </c>
      <c r="NKZ17" s="1079" t="s">
        <v>3991</v>
      </c>
      <c r="NLA17" s="1078">
        <v>2.2000000000000002</v>
      </c>
      <c r="NLB17" s="1079" t="s">
        <v>3991</v>
      </c>
      <c r="NLC17" s="1078">
        <v>2.2000000000000002</v>
      </c>
      <c r="NLD17" s="1079" t="s">
        <v>3991</v>
      </c>
      <c r="NLE17" s="1078">
        <v>2.2000000000000002</v>
      </c>
      <c r="NLF17" s="1079" t="s">
        <v>3991</v>
      </c>
      <c r="NLG17" s="1078">
        <v>2.2000000000000002</v>
      </c>
      <c r="NLH17" s="1079" t="s">
        <v>3991</v>
      </c>
      <c r="NLI17" s="1078">
        <v>2.2000000000000002</v>
      </c>
      <c r="NLJ17" s="1079" t="s">
        <v>3991</v>
      </c>
      <c r="NLK17" s="1078">
        <v>2.2000000000000002</v>
      </c>
      <c r="NLL17" s="1079" t="s">
        <v>3991</v>
      </c>
      <c r="NLM17" s="1078">
        <v>2.2000000000000002</v>
      </c>
      <c r="NLN17" s="1079" t="s">
        <v>3991</v>
      </c>
      <c r="NLO17" s="1078">
        <v>2.2000000000000002</v>
      </c>
      <c r="NLP17" s="1079" t="s">
        <v>3991</v>
      </c>
      <c r="NLQ17" s="1078">
        <v>2.2000000000000002</v>
      </c>
      <c r="NLR17" s="1079" t="s">
        <v>3991</v>
      </c>
      <c r="NLS17" s="1078">
        <v>2.2000000000000002</v>
      </c>
      <c r="NLT17" s="1079" t="s">
        <v>3991</v>
      </c>
      <c r="NLU17" s="1078">
        <v>2.2000000000000002</v>
      </c>
      <c r="NLV17" s="1079" t="s">
        <v>3991</v>
      </c>
      <c r="NLW17" s="1078">
        <v>2.2000000000000002</v>
      </c>
      <c r="NLX17" s="1079" t="s">
        <v>3991</v>
      </c>
      <c r="NLY17" s="1078">
        <v>2.2000000000000002</v>
      </c>
      <c r="NLZ17" s="1079" t="s">
        <v>3991</v>
      </c>
      <c r="NMA17" s="1078">
        <v>2.2000000000000002</v>
      </c>
      <c r="NMB17" s="1079" t="s">
        <v>3991</v>
      </c>
      <c r="NMC17" s="1078">
        <v>2.2000000000000002</v>
      </c>
      <c r="NMD17" s="1079" t="s">
        <v>3991</v>
      </c>
      <c r="NME17" s="1078">
        <v>2.2000000000000002</v>
      </c>
      <c r="NMF17" s="1079" t="s">
        <v>3991</v>
      </c>
      <c r="NMG17" s="1078">
        <v>2.2000000000000002</v>
      </c>
      <c r="NMH17" s="1079" t="s">
        <v>3991</v>
      </c>
      <c r="NMI17" s="1078">
        <v>2.2000000000000002</v>
      </c>
      <c r="NMJ17" s="1079" t="s">
        <v>3991</v>
      </c>
      <c r="NMK17" s="1078">
        <v>2.2000000000000002</v>
      </c>
      <c r="NML17" s="1079" t="s">
        <v>3991</v>
      </c>
      <c r="NMM17" s="1078">
        <v>2.2000000000000002</v>
      </c>
      <c r="NMN17" s="1079" t="s">
        <v>3991</v>
      </c>
      <c r="NMO17" s="1078">
        <v>2.2000000000000002</v>
      </c>
      <c r="NMP17" s="1079" t="s">
        <v>3991</v>
      </c>
      <c r="NMQ17" s="1078">
        <v>2.2000000000000002</v>
      </c>
      <c r="NMR17" s="1079" t="s">
        <v>3991</v>
      </c>
      <c r="NMS17" s="1078">
        <v>2.2000000000000002</v>
      </c>
      <c r="NMT17" s="1079" t="s">
        <v>3991</v>
      </c>
      <c r="NMU17" s="1078">
        <v>2.2000000000000002</v>
      </c>
      <c r="NMV17" s="1079" t="s">
        <v>3991</v>
      </c>
      <c r="NMW17" s="1078">
        <v>2.2000000000000002</v>
      </c>
      <c r="NMX17" s="1079" t="s">
        <v>3991</v>
      </c>
      <c r="NMY17" s="1078">
        <v>2.2000000000000002</v>
      </c>
      <c r="NMZ17" s="1079" t="s">
        <v>3991</v>
      </c>
      <c r="NNA17" s="1078">
        <v>2.2000000000000002</v>
      </c>
      <c r="NNB17" s="1079" t="s">
        <v>3991</v>
      </c>
      <c r="NNC17" s="1078">
        <v>2.2000000000000002</v>
      </c>
      <c r="NND17" s="1079" t="s">
        <v>3991</v>
      </c>
      <c r="NNE17" s="1078">
        <v>2.2000000000000002</v>
      </c>
      <c r="NNF17" s="1079" t="s">
        <v>3991</v>
      </c>
      <c r="NNG17" s="1078">
        <v>2.2000000000000002</v>
      </c>
      <c r="NNH17" s="1079" t="s">
        <v>3991</v>
      </c>
      <c r="NNI17" s="1078">
        <v>2.2000000000000002</v>
      </c>
      <c r="NNJ17" s="1079" t="s">
        <v>3991</v>
      </c>
      <c r="NNK17" s="1078">
        <v>2.2000000000000002</v>
      </c>
      <c r="NNL17" s="1079" t="s">
        <v>3991</v>
      </c>
      <c r="NNM17" s="1078">
        <v>2.2000000000000002</v>
      </c>
      <c r="NNN17" s="1079" t="s">
        <v>3991</v>
      </c>
      <c r="NNO17" s="1078">
        <v>2.2000000000000002</v>
      </c>
      <c r="NNP17" s="1079" t="s">
        <v>3991</v>
      </c>
      <c r="NNQ17" s="1078">
        <v>2.2000000000000002</v>
      </c>
      <c r="NNR17" s="1079" t="s">
        <v>3991</v>
      </c>
      <c r="NNS17" s="1078">
        <v>2.2000000000000002</v>
      </c>
      <c r="NNT17" s="1079" t="s">
        <v>3991</v>
      </c>
      <c r="NNU17" s="1078">
        <v>2.2000000000000002</v>
      </c>
      <c r="NNV17" s="1079" t="s">
        <v>3991</v>
      </c>
      <c r="NNW17" s="1078">
        <v>2.2000000000000002</v>
      </c>
      <c r="NNX17" s="1079" t="s">
        <v>3991</v>
      </c>
      <c r="NNY17" s="1078">
        <v>2.2000000000000002</v>
      </c>
      <c r="NNZ17" s="1079" t="s">
        <v>3991</v>
      </c>
      <c r="NOA17" s="1078">
        <v>2.2000000000000002</v>
      </c>
      <c r="NOB17" s="1079" t="s">
        <v>3991</v>
      </c>
      <c r="NOC17" s="1078">
        <v>2.2000000000000002</v>
      </c>
      <c r="NOD17" s="1079" t="s">
        <v>3991</v>
      </c>
      <c r="NOE17" s="1078">
        <v>2.2000000000000002</v>
      </c>
      <c r="NOF17" s="1079" t="s">
        <v>3991</v>
      </c>
      <c r="NOG17" s="1078">
        <v>2.2000000000000002</v>
      </c>
      <c r="NOH17" s="1079" t="s">
        <v>3991</v>
      </c>
      <c r="NOI17" s="1078">
        <v>2.2000000000000002</v>
      </c>
      <c r="NOJ17" s="1079" t="s">
        <v>3991</v>
      </c>
      <c r="NOK17" s="1078">
        <v>2.2000000000000002</v>
      </c>
      <c r="NOL17" s="1079" t="s">
        <v>3991</v>
      </c>
      <c r="NOM17" s="1078">
        <v>2.2000000000000002</v>
      </c>
      <c r="NON17" s="1079" t="s">
        <v>3991</v>
      </c>
      <c r="NOO17" s="1078">
        <v>2.2000000000000002</v>
      </c>
      <c r="NOP17" s="1079" t="s">
        <v>3991</v>
      </c>
      <c r="NOQ17" s="1078">
        <v>2.2000000000000002</v>
      </c>
      <c r="NOR17" s="1079" t="s">
        <v>3991</v>
      </c>
      <c r="NOS17" s="1078">
        <v>2.2000000000000002</v>
      </c>
      <c r="NOT17" s="1079" t="s">
        <v>3991</v>
      </c>
      <c r="NOU17" s="1078">
        <v>2.2000000000000002</v>
      </c>
      <c r="NOV17" s="1079" t="s">
        <v>3991</v>
      </c>
      <c r="NOW17" s="1078">
        <v>2.2000000000000002</v>
      </c>
      <c r="NOX17" s="1079" t="s">
        <v>3991</v>
      </c>
      <c r="NOY17" s="1078">
        <v>2.2000000000000002</v>
      </c>
      <c r="NOZ17" s="1079" t="s">
        <v>3991</v>
      </c>
      <c r="NPA17" s="1078">
        <v>2.2000000000000002</v>
      </c>
      <c r="NPB17" s="1079" t="s">
        <v>3991</v>
      </c>
      <c r="NPC17" s="1078">
        <v>2.2000000000000002</v>
      </c>
      <c r="NPD17" s="1079" t="s">
        <v>3991</v>
      </c>
      <c r="NPE17" s="1078">
        <v>2.2000000000000002</v>
      </c>
      <c r="NPF17" s="1079" t="s">
        <v>3991</v>
      </c>
      <c r="NPG17" s="1078">
        <v>2.2000000000000002</v>
      </c>
      <c r="NPH17" s="1079" t="s">
        <v>3991</v>
      </c>
      <c r="NPI17" s="1078">
        <v>2.2000000000000002</v>
      </c>
      <c r="NPJ17" s="1079" t="s">
        <v>3991</v>
      </c>
      <c r="NPK17" s="1078">
        <v>2.2000000000000002</v>
      </c>
      <c r="NPL17" s="1079" t="s">
        <v>3991</v>
      </c>
      <c r="NPM17" s="1078">
        <v>2.2000000000000002</v>
      </c>
      <c r="NPN17" s="1079" t="s">
        <v>3991</v>
      </c>
      <c r="NPO17" s="1078">
        <v>2.2000000000000002</v>
      </c>
      <c r="NPP17" s="1079" t="s">
        <v>3991</v>
      </c>
      <c r="NPQ17" s="1078">
        <v>2.2000000000000002</v>
      </c>
      <c r="NPR17" s="1079" t="s">
        <v>3991</v>
      </c>
      <c r="NPS17" s="1078">
        <v>2.2000000000000002</v>
      </c>
      <c r="NPT17" s="1079" t="s">
        <v>3991</v>
      </c>
      <c r="NPU17" s="1078">
        <v>2.2000000000000002</v>
      </c>
      <c r="NPV17" s="1079" t="s">
        <v>3991</v>
      </c>
      <c r="NPW17" s="1078">
        <v>2.2000000000000002</v>
      </c>
      <c r="NPX17" s="1079" t="s">
        <v>3991</v>
      </c>
      <c r="NPY17" s="1078">
        <v>2.2000000000000002</v>
      </c>
      <c r="NPZ17" s="1079" t="s">
        <v>3991</v>
      </c>
      <c r="NQA17" s="1078">
        <v>2.2000000000000002</v>
      </c>
      <c r="NQB17" s="1079" t="s">
        <v>3991</v>
      </c>
      <c r="NQC17" s="1078">
        <v>2.2000000000000002</v>
      </c>
      <c r="NQD17" s="1079" t="s">
        <v>3991</v>
      </c>
      <c r="NQE17" s="1078">
        <v>2.2000000000000002</v>
      </c>
      <c r="NQF17" s="1079" t="s">
        <v>3991</v>
      </c>
      <c r="NQG17" s="1078">
        <v>2.2000000000000002</v>
      </c>
      <c r="NQH17" s="1079" t="s">
        <v>3991</v>
      </c>
      <c r="NQI17" s="1078">
        <v>2.2000000000000002</v>
      </c>
      <c r="NQJ17" s="1079" t="s">
        <v>3991</v>
      </c>
      <c r="NQK17" s="1078">
        <v>2.2000000000000002</v>
      </c>
      <c r="NQL17" s="1079" t="s">
        <v>3991</v>
      </c>
      <c r="NQM17" s="1078">
        <v>2.2000000000000002</v>
      </c>
      <c r="NQN17" s="1079" t="s">
        <v>3991</v>
      </c>
      <c r="NQO17" s="1078">
        <v>2.2000000000000002</v>
      </c>
      <c r="NQP17" s="1079" t="s">
        <v>3991</v>
      </c>
      <c r="NQQ17" s="1078">
        <v>2.2000000000000002</v>
      </c>
      <c r="NQR17" s="1079" t="s">
        <v>3991</v>
      </c>
      <c r="NQS17" s="1078">
        <v>2.2000000000000002</v>
      </c>
      <c r="NQT17" s="1079" t="s">
        <v>3991</v>
      </c>
      <c r="NQU17" s="1078">
        <v>2.2000000000000002</v>
      </c>
      <c r="NQV17" s="1079" t="s">
        <v>3991</v>
      </c>
      <c r="NQW17" s="1078">
        <v>2.2000000000000002</v>
      </c>
      <c r="NQX17" s="1079" t="s">
        <v>3991</v>
      </c>
      <c r="NQY17" s="1078">
        <v>2.2000000000000002</v>
      </c>
      <c r="NQZ17" s="1079" t="s">
        <v>3991</v>
      </c>
      <c r="NRA17" s="1078">
        <v>2.2000000000000002</v>
      </c>
      <c r="NRB17" s="1079" t="s">
        <v>3991</v>
      </c>
      <c r="NRC17" s="1078">
        <v>2.2000000000000002</v>
      </c>
      <c r="NRD17" s="1079" t="s">
        <v>3991</v>
      </c>
      <c r="NRE17" s="1078">
        <v>2.2000000000000002</v>
      </c>
      <c r="NRF17" s="1079" t="s">
        <v>3991</v>
      </c>
      <c r="NRG17" s="1078">
        <v>2.2000000000000002</v>
      </c>
      <c r="NRH17" s="1079" t="s">
        <v>3991</v>
      </c>
      <c r="NRI17" s="1078">
        <v>2.2000000000000002</v>
      </c>
      <c r="NRJ17" s="1079" t="s">
        <v>3991</v>
      </c>
      <c r="NRK17" s="1078">
        <v>2.2000000000000002</v>
      </c>
      <c r="NRL17" s="1079" t="s">
        <v>3991</v>
      </c>
      <c r="NRM17" s="1078">
        <v>2.2000000000000002</v>
      </c>
      <c r="NRN17" s="1079" t="s">
        <v>3991</v>
      </c>
      <c r="NRO17" s="1078">
        <v>2.2000000000000002</v>
      </c>
      <c r="NRP17" s="1079" t="s">
        <v>3991</v>
      </c>
      <c r="NRQ17" s="1078">
        <v>2.2000000000000002</v>
      </c>
      <c r="NRR17" s="1079" t="s">
        <v>3991</v>
      </c>
      <c r="NRS17" s="1078">
        <v>2.2000000000000002</v>
      </c>
      <c r="NRT17" s="1079" t="s">
        <v>3991</v>
      </c>
      <c r="NRU17" s="1078">
        <v>2.2000000000000002</v>
      </c>
      <c r="NRV17" s="1079" t="s">
        <v>3991</v>
      </c>
      <c r="NRW17" s="1078">
        <v>2.2000000000000002</v>
      </c>
      <c r="NRX17" s="1079" t="s">
        <v>3991</v>
      </c>
      <c r="NRY17" s="1078">
        <v>2.2000000000000002</v>
      </c>
      <c r="NRZ17" s="1079" t="s">
        <v>3991</v>
      </c>
      <c r="NSA17" s="1078">
        <v>2.2000000000000002</v>
      </c>
      <c r="NSB17" s="1079" t="s">
        <v>3991</v>
      </c>
      <c r="NSC17" s="1078">
        <v>2.2000000000000002</v>
      </c>
      <c r="NSD17" s="1079" t="s">
        <v>3991</v>
      </c>
      <c r="NSE17" s="1078">
        <v>2.2000000000000002</v>
      </c>
      <c r="NSF17" s="1079" t="s">
        <v>3991</v>
      </c>
      <c r="NSG17" s="1078">
        <v>2.2000000000000002</v>
      </c>
      <c r="NSH17" s="1079" t="s">
        <v>3991</v>
      </c>
      <c r="NSI17" s="1078">
        <v>2.2000000000000002</v>
      </c>
      <c r="NSJ17" s="1079" t="s">
        <v>3991</v>
      </c>
      <c r="NSK17" s="1078">
        <v>2.2000000000000002</v>
      </c>
      <c r="NSL17" s="1079" t="s">
        <v>3991</v>
      </c>
      <c r="NSM17" s="1078">
        <v>2.2000000000000002</v>
      </c>
      <c r="NSN17" s="1079" t="s">
        <v>3991</v>
      </c>
      <c r="NSO17" s="1078">
        <v>2.2000000000000002</v>
      </c>
      <c r="NSP17" s="1079" t="s">
        <v>3991</v>
      </c>
      <c r="NSQ17" s="1078">
        <v>2.2000000000000002</v>
      </c>
      <c r="NSR17" s="1079" t="s">
        <v>3991</v>
      </c>
      <c r="NSS17" s="1078">
        <v>2.2000000000000002</v>
      </c>
      <c r="NST17" s="1079" t="s">
        <v>3991</v>
      </c>
      <c r="NSU17" s="1078">
        <v>2.2000000000000002</v>
      </c>
      <c r="NSV17" s="1079" t="s">
        <v>3991</v>
      </c>
      <c r="NSW17" s="1078">
        <v>2.2000000000000002</v>
      </c>
      <c r="NSX17" s="1079" t="s">
        <v>3991</v>
      </c>
      <c r="NSY17" s="1078">
        <v>2.2000000000000002</v>
      </c>
      <c r="NSZ17" s="1079" t="s">
        <v>3991</v>
      </c>
      <c r="NTA17" s="1078">
        <v>2.2000000000000002</v>
      </c>
      <c r="NTB17" s="1079" t="s">
        <v>3991</v>
      </c>
      <c r="NTC17" s="1078">
        <v>2.2000000000000002</v>
      </c>
      <c r="NTD17" s="1079" t="s">
        <v>3991</v>
      </c>
      <c r="NTE17" s="1078">
        <v>2.2000000000000002</v>
      </c>
      <c r="NTF17" s="1079" t="s">
        <v>3991</v>
      </c>
      <c r="NTG17" s="1078">
        <v>2.2000000000000002</v>
      </c>
      <c r="NTH17" s="1079" t="s">
        <v>3991</v>
      </c>
      <c r="NTI17" s="1078">
        <v>2.2000000000000002</v>
      </c>
      <c r="NTJ17" s="1079" t="s">
        <v>3991</v>
      </c>
      <c r="NTK17" s="1078">
        <v>2.2000000000000002</v>
      </c>
      <c r="NTL17" s="1079" t="s">
        <v>3991</v>
      </c>
      <c r="NTM17" s="1078">
        <v>2.2000000000000002</v>
      </c>
      <c r="NTN17" s="1079" t="s">
        <v>3991</v>
      </c>
      <c r="NTO17" s="1078">
        <v>2.2000000000000002</v>
      </c>
      <c r="NTP17" s="1079" t="s">
        <v>3991</v>
      </c>
      <c r="NTQ17" s="1078">
        <v>2.2000000000000002</v>
      </c>
      <c r="NTR17" s="1079" t="s">
        <v>3991</v>
      </c>
      <c r="NTS17" s="1078">
        <v>2.2000000000000002</v>
      </c>
      <c r="NTT17" s="1079" t="s">
        <v>3991</v>
      </c>
      <c r="NTU17" s="1078">
        <v>2.2000000000000002</v>
      </c>
      <c r="NTV17" s="1079" t="s">
        <v>3991</v>
      </c>
      <c r="NTW17" s="1078">
        <v>2.2000000000000002</v>
      </c>
      <c r="NTX17" s="1079" t="s">
        <v>3991</v>
      </c>
      <c r="NTY17" s="1078">
        <v>2.2000000000000002</v>
      </c>
      <c r="NTZ17" s="1079" t="s">
        <v>3991</v>
      </c>
      <c r="NUA17" s="1078">
        <v>2.2000000000000002</v>
      </c>
      <c r="NUB17" s="1079" t="s">
        <v>3991</v>
      </c>
      <c r="NUC17" s="1078">
        <v>2.2000000000000002</v>
      </c>
      <c r="NUD17" s="1079" t="s">
        <v>3991</v>
      </c>
      <c r="NUE17" s="1078">
        <v>2.2000000000000002</v>
      </c>
      <c r="NUF17" s="1079" t="s">
        <v>3991</v>
      </c>
      <c r="NUG17" s="1078">
        <v>2.2000000000000002</v>
      </c>
      <c r="NUH17" s="1079" t="s">
        <v>3991</v>
      </c>
      <c r="NUI17" s="1078">
        <v>2.2000000000000002</v>
      </c>
      <c r="NUJ17" s="1079" t="s">
        <v>3991</v>
      </c>
      <c r="NUK17" s="1078">
        <v>2.2000000000000002</v>
      </c>
      <c r="NUL17" s="1079" t="s">
        <v>3991</v>
      </c>
      <c r="NUM17" s="1078">
        <v>2.2000000000000002</v>
      </c>
      <c r="NUN17" s="1079" t="s">
        <v>3991</v>
      </c>
      <c r="NUO17" s="1078">
        <v>2.2000000000000002</v>
      </c>
      <c r="NUP17" s="1079" t="s">
        <v>3991</v>
      </c>
      <c r="NUQ17" s="1078">
        <v>2.2000000000000002</v>
      </c>
      <c r="NUR17" s="1079" t="s">
        <v>3991</v>
      </c>
      <c r="NUS17" s="1078">
        <v>2.2000000000000002</v>
      </c>
      <c r="NUT17" s="1079" t="s">
        <v>3991</v>
      </c>
      <c r="NUU17" s="1078">
        <v>2.2000000000000002</v>
      </c>
      <c r="NUV17" s="1079" t="s">
        <v>3991</v>
      </c>
      <c r="NUW17" s="1078">
        <v>2.2000000000000002</v>
      </c>
      <c r="NUX17" s="1079" t="s">
        <v>3991</v>
      </c>
      <c r="NUY17" s="1078">
        <v>2.2000000000000002</v>
      </c>
      <c r="NUZ17" s="1079" t="s">
        <v>3991</v>
      </c>
      <c r="NVA17" s="1078">
        <v>2.2000000000000002</v>
      </c>
      <c r="NVB17" s="1079" t="s">
        <v>3991</v>
      </c>
      <c r="NVC17" s="1078">
        <v>2.2000000000000002</v>
      </c>
      <c r="NVD17" s="1079" t="s">
        <v>3991</v>
      </c>
      <c r="NVE17" s="1078">
        <v>2.2000000000000002</v>
      </c>
      <c r="NVF17" s="1079" t="s">
        <v>3991</v>
      </c>
      <c r="NVG17" s="1078">
        <v>2.2000000000000002</v>
      </c>
      <c r="NVH17" s="1079" t="s">
        <v>3991</v>
      </c>
      <c r="NVI17" s="1078">
        <v>2.2000000000000002</v>
      </c>
      <c r="NVJ17" s="1079" t="s">
        <v>3991</v>
      </c>
      <c r="NVK17" s="1078">
        <v>2.2000000000000002</v>
      </c>
      <c r="NVL17" s="1079" t="s">
        <v>3991</v>
      </c>
      <c r="NVM17" s="1078">
        <v>2.2000000000000002</v>
      </c>
      <c r="NVN17" s="1079" t="s">
        <v>3991</v>
      </c>
      <c r="NVO17" s="1078">
        <v>2.2000000000000002</v>
      </c>
      <c r="NVP17" s="1079" t="s">
        <v>3991</v>
      </c>
      <c r="NVQ17" s="1078">
        <v>2.2000000000000002</v>
      </c>
      <c r="NVR17" s="1079" t="s">
        <v>3991</v>
      </c>
      <c r="NVS17" s="1078">
        <v>2.2000000000000002</v>
      </c>
      <c r="NVT17" s="1079" t="s">
        <v>3991</v>
      </c>
      <c r="NVU17" s="1078">
        <v>2.2000000000000002</v>
      </c>
      <c r="NVV17" s="1079" t="s">
        <v>3991</v>
      </c>
      <c r="NVW17" s="1078">
        <v>2.2000000000000002</v>
      </c>
      <c r="NVX17" s="1079" t="s">
        <v>3991</v>
      </c>
      <c r="NVY17" s="1078">
        <v>2.2000000000000002</v>
      </c>
      <c r="NVZ17" s="1079" t="s">
        <v>3991</v>
      </c>
      <c r="NWA17" s="1078">
        <v>2.2000000000000002</v>
      </c>
      <c r="NWB17" s="1079" t="s">
        <v>3991</v>
      </c>
      <c r="NWC17" s="1078">
        <v>2.2000000000000002</v>
      </c>
      <c r="NWD17" s="1079" t="s">
        <v>3991</v>
      </c>
      <c r="NWE17" s="1078">
        <v>2.2000000000000002</v>
      </c>
      <c r="NWF17" s="1079" t="s">
        <v>3991</v>
      </c>
      <c r="NWG17" s="1078">
        <v>2.2000000000000002</v>
      </c>
      <c r="NWH17" s="1079" t="s">
        <v>3991</v>
      </c>
      <c r="NWI17" s="1078">
        <v>2.2000000000000002</v>
      </c>
      <c r="NWJ17" s="1079" t="s">
        <v>3991</v>
      </c>
      <c r="NWK17" s="1078">
        <v>2.2000000000000002</v>
      </c>
      <c r="NWL17" s="1079" t="s">
        <v>3991</v>
      </c>
      <c r="NWM17" s="1078">
        <v>2.2000000000000002</v>
      </c>
      <c r="NWN17" s="1079" t="s">
        <v>3991</v>
      </c>
      <c r="NWO17" s="1078">
        <v>2.2000000000000002</v>
      </c>
      <c r="NWP17" s="1079" t="s">
        <v>3991</v>
      </c>
      <c r="NWQ17" s="1078">
        <v>2.2000000000000002</v>
      </c>
      <c r="NWR17" s="1079" t="s">
        <v>3991</v>
      </c>
      <c r="NWS17" s="1078">
        <v>2.2000000000000002</v>
      </c>
      <c r="NWT17" s="1079" t="s">
        <v>3991</v>
      </c>
      <c r="NWU17" s="1078">
        <v>2.2000000000000002</v>
      </c>
      <c r="NWV17" s="1079" t="s">
        <v>3991</v>
      </c>
      <c r="NWW17" s="1078">
        <v>2.2000000000000002</v>
      </c>
      <c r="NWX17" s="1079" t="s">
        <v>3991</v>
      </c>
      <c r="NWY17" s="1078">
        <v>2.2000000000000002</v>
      </c>
      <c r="NWZ17" s="1079" t="s">
        <v>3991</v>
      </c>
      <c r="NXA17" s="1078">
        <v>2.2000000000000002</v>
      </c>
      <c r="NXB17" s="1079" t="s">
        <v>3991</v>
      </c>
      <c r="NXC17" s="1078">
        <v>2.2000000000000002</v>
      </c>
      <c r="NXD17" s="1079" t="s">
        <v>3991</v>
      </c>
      <c r="NXE17" s="1078">
        <v>2.2000000000000002</v>
      </c>
      <c r="NXF17" s="1079" t="s">
        <v>3991</v>
      </c>
      <c r="NXG17" s="1078">
        <v>2.2000000000000002</v>
      </c>
      <c r="NXH17" s="1079" t="s">
        <v>3991</v>
      </c>
      <c r="NXI17" s="1078">
        <v>2.2000000000000002</v>
      </c>
      <c r="NXJ17" s="1079" t="s">
        <v>3991</v>
      </c>
      <c r="NXK17" s="1078">
        <v>2.2000000000000002</v>
      </c>
      <c r="NXL17" s="1079" t="s">
        <v>3991</v>
      </c>
      <c r="NXM17" s="1078">
        <v>2.2000000000000002</v>
      </c>
      <c r="NXN17" s="1079" t="s">
        <v>3991</v>
      </c>
      <c r="NXO17" s="1078">
        <v>2.2000000000000002</v>
      </c>
      <c r="NXP17" s="1079" t="s">
        <v>3991</v>
      </c>
      <c r="NXQ17" s="1078">
        <v>2.2000000000000002</v>
      </c>
      <c r="NXR17" s="1079" t="s">
        <v>3991</v>
      </c>
      <c r="NXS17" s="1078">
        <v>2.2000000000000002</v>
      </c>
      <c r="NXT17" s="1079" t="s">
        <v>3991</v>
      </c>
      <c r="NXU17" s="1078">
        <v>2.2000000000000002</v>
      </c>
      <c r="NXV17" s="1079" t="s">
        <v>3991</v>
      </c>
      <c r="NXW17" s="1078">
        <v>2.2000000000000002</v>
      </c>
      <c r="NXX17" s="1079" t="s">
        <v>3991</v>
      </c>
      <c r="NXY17" s="1078">
        <v>2.2000000000000002</v>
      </c>
      <c r="NXZ17" s="1079" t="s">
        <v>3991</v>
      </c>
      <c r="NYA17" s="1078">
        <v>2.2000000000000002</v>
      </c>
      <c r="NYB17" s="1079" t="s">
        <v>3991</v>
      </c>
      <c r="NYC17" s="1078">
        <v>2.2000000000000002</v>
      </c>
      <c r="NYD17" s="1079" t="s">
        <v>3991</v>
      </c>
      <c r="NYE17" s="1078">
        <v>2.2000000000000002</v>
      </c>
      <c r="NYF17" s="1079" t="s">
        <v>3991</v>
      </c>
      <c r="NYG17" s="1078">
        <v>2.2000000000000002</v>
      </c>
      <c r="NYH17" s="1079" t="s">
        <v>3991</v>
      </c>
      <c r="NYI17" s="1078">
        <v>2.2000000000000002</v>
      </c>
      <c r="NYJ17" s="1079" t="s">
        <v>3991</v>
      </c>
      <c r="NYK17" s="1078">
        <v>2.2000000000000002</v>
      </c>
      <c r="NYL17" s="1079" t="s">
        <v>3991</v>
      </c>
      <c r="NYM17" s="1078">
        <v>2.2000000000000002</v>
      </c>
      <c r="NYN17" s="1079" t="s">
        <v>3991</v>
      </c>
      <c r="NYO17" s="1078">
        <v>2.2000000000000002</v>
      </c>
      <c r="NYP17" s="1079" t="s">
        <v>3991</v>
      </c>
      <c r="NYQ17" s="1078">
        <v>2.2000000000000002</v>
      </c>
      <c r="NYR17" s="1079" t="s">
        <v>3991</v>
      </c>
      <c r="NYS17" s="1078">
        <v>2.2000000000000002</v>
      </c>
      <c r="NYT17" s="1079" t="s">
        <v>3991</v>
      </c>
      <c r="NYU17" s="1078">
        <v>2.2000000000000002</v>
      </c>
      <c r="NYV17" s="1079" t="s">
        <v>3991</v>
      </c>
      <c r="NYW17" s="1078">
        <v>2.2000000000000002</v>
      </c>
      <c r="NYX17" s="1079" t="s">
        <v>3991</v>
      </c>
      <c r="NYY17" s="1078">
        <v>2.2000000000000002</v>
      </c>
      <c r="NYZ17" s="1079" t="s">
        <v>3991</v>
      </c>
      <c r="NZA17" s="1078">
        <v>2.2000000000000002</v>
      </c>
      <c r="NZB17" s="1079" t="s">
        <v>3991</v>
      </c>
      <c r="NZC17" s="1078">
        <v>2.2000000000000002</v>
      </c>
      <c r="NZD17" s="1079" t="s">
        <v>3991</v>
      </c>
      <c r="NZE17" s="1078">
        <v>2.2000000000000002</v>
      </c>
      <c r="NZF17" s="1079" t="s">
        <v>3991</v>
      </c>
      <c r="NZG17" s="1078">
        <v>2.2000000000000002</v>
      </c>
      <c r="NZH17" s="1079" t="s">
        <v>3991</v>
      </c>
      <c r="NZI17" s="1078">
        <v>2.2000000000000002</v>
      </c>
      <c r="NZJ17" s="1079" t="s">
        <v>3991</v>
      </c>
      <c r="NZK17" s="1078">
        <v>2.2000000000000002</v>
      </c>
      <c r="NZL17" s="1079" t="s">
        <v>3991</v>
      </c>
      <c r="NZM17" s="1078">
        <v>2.2000000000000002</v>
      </c>
      <c r="NZN17" s="1079" t="s">
        <v>3991</v>
      </c>
      <c r="NZO17" s="1078">
        <v>2.2000000000000002</v>
      </c>
      <c r="NZP17" s="1079" t="s">
        <v>3991</v>
      </c>
      <c r="NZQ17" s="1078">
        <v>2.2000000000000002</v>
      </c>
      <c r="NZR17" s="1079" t="s">
        <v>3991</v>
      </c>
      <c r="NZS17" s="1078">
        <v>2.2000000000000002</v>
      </c>
      <c r="NZT17" s="1079" t="s">
        <v>3991</v>
      </c>
      <c r="NZU17" s="1078">
        <v>2.2000000000000002</v>
      </c>
      <c r="NZV17" s="1079" t="s">
        <v>3991</v>
      </c>
      <c r="NZW17" s="1078">
        <v>2.2000000000000002</v>
      </c>
      <c r="NZX17" s="1079" t="s">
        <v>3991</v>
      </c>
      <c r="NZY17" s="1078">
        <v>2.2000000000000002</v>
      </c>
      <c r="NZZ17" s="1079" t="s">
        <v>3991</v>
      </c>
      <c r="OAA17" s="1078">
        <v>2.2000000000000002</v>
      </c>
      <c r="OAB17" s="1079" t="s">
        <v>3991</v>
      </c>
      <c r="OAC17" s="1078">
        <v>2.2000000000000002</v>
      </c>
      <c r="OAD17" s="1079" t="s">
        <v>3991</v>
      </c>
      <c r="OAE17" s="1078">
        <v>2.2000000000000002</v>
      </c>
      <c r="OAF17" s="1079" t="s">
        <v>3991</v>
      </c>
      <c r="OAG17" s="1078">
        <v>2.2000000000000002</v>
      </c>
      <c r="OAH17" s="1079" t="s">
        <v>3991</v>
      </c>
      <c r="OAI17" s="1078">
        <v>2.2000000000000002</v>
      </c>
      <c r="OAJ17" s="1079" t="s">
        <v>3991</v>
      </c>
      <c r="OAK17" s="1078">
        <v>2.2000000000000002</v>
      </c>
      <c r="OAL17" s="1079" t="s">
        <v>3991</v>
      </c>
      <c r="OAM17" s="1078">
        <v>2.2000000000000002</v>
      </c>
      <c r="OAN17" s="1079" t="s">
        <v>3991</v>
      </c>
      <c r="OAO17" s="1078">
        <v>2.2000000000000002</v>
      </c>
      <c r="OAP17" s="1079" t="s">
        <v>3991</v>
      </c>
      <c r="OAQ17" s="1078">
        <v>2.2000000000000002</v>
      </c>
      <c r="OAR17" s="1079" t="s">
        <v>3991</v>
      </c>
      <c r="OAS17" s="1078">
        <v>2.2000000000000002</v>
      </c>
      <c r="OAT17" s="1079" t="s">
        <v>3991</v>
      </c>
      <c r="OAU17" s="1078">
        <v>2.2000000000000002</v>
      </c>
      <c r="OAV17" s="1079" t="s">
        <v>3991</v>
      </c>
      <c r="OAW17" s="1078">
        <v>2.2000000000000002</v>
      </c>
      <c r="OAX17" s="1079" t="s">
        <v>3991</v>
      </c>
      <c r="OAY17" s="1078">
        <v>2.2000000000000002</v>
      </c>
      <c r="OAZ17" s="1079" t="s">
        <v>3991</v>
      </c>
      <c r="OBA17" s="1078">
        <v>2.2000000000000002</v>
      </c>
      <c r="OBB17" s="1079" t="s">
        <v>3991</v>
      </c>
      <c r="OBC17" s="1078">
        <v>2.2000000000000002</v>
      </c>
      <c r="OBD17" s="1079" t="s">
        <v>3991</v>
      </c>
      <c r="OBE17" s="1078">
        <v>2.2000000000000002</v>
      </c>
      <c r="OBF17" s="1079" t="s">
        <v>3991</v>
      </c>
      <c r="OBG17" s="1078">
        <v>2.2000000000000002</v>
      </c>
      <c r="OBH17" s="1079" t="s">
        <v>3991</v>
      </c>
      <c r="OBI17" s="1078">
        <v>2.2000000000000002</v>
      </c>
      <c r="OBJ17" s="1079" t="s">
        <v>3991</v>
      </c>
      <c r="OBK17" s="1078">
        <v>2.2000000000000002</v>
      </c>
      <c r="OBL17" s="1079" t="s">
        <v>3991</v>
      </c>
      <c r="OBM17" s="1078">
        <v>2.2000000000000002</v>
      </c>
      <c r="OBN17" s="1079" t="s">
        <v>3991</v>
      </c>
      <c r="OBO17" s="1078">
        <v>2.2000000000000002</v>
      </c>
      <c r="OBP17" s="1079" t="s">
        <v>3991</v>
      </c>
      <c r="OBQ17" s="1078">
        <v>2.2000000000000002</v>
      </c>
      <c r="OBR17" s="1079" t="s">
        <v>3991</v>
      </c>
      <c r="OBS17" s="1078">
        <v>2.2000000000000002</v>
      </c>
      <c r="OBT17" s="1079" t="s">
        <v>3991</v>
      </c>
      <c r="OBU17" s="1078">
        <v>2.2000000000000002</v>
      </c>
      <c r="OBV17" s="1079" t="s">
        <v>3991</v>
      </c>
      <c r="OBW17" s="1078">
        <v>2.2000000000000002</v>
      </c>
      <c r="OBX17" s="1079" t="s">
        <v>3991</v>
      </c>
      <c r="OBY17" s="1078">
        <v>2.2000000000000002</v>
      </c>
      <c r="OBZ17" s="1079" t="s">
        <v>3991</v>
      </c>
      <c r="OCA17" s="1078">
        <v>2.2000000000000002</v>
      </c>
      <c r="OCB17" s="1079" t="s">
        <v>3991</v>
      </c>
      <c r="OCC17" s="1078">
        <v>2.2000000000000002</v>
      </c>
      <c r="OCD17" s="1079" t="s">
        <v>3991</v>
      </c>
      <c r="OCE17" s="1078">
        <v>2.2000000000000002</v>
      </c>
      <c r="OCF17" s="1079" t="s">
        <v>3991</v>
      </c>
      <c r="OCG17" s="1078">
        <v>2.2000000000000002</v>
      </c>
      <c r="OCH17" s="1079" t="s">
        <v>3991</v>
      </c>
      <c r="OCI17" s="1078">
        <v>2.2000000000000002</v>
      </c>
      <c r="OCJ17" s="1079" t="s">
        <v>3991</v>
      </c>
      <c r="OCK17" s="1078">
        <v>2.2000000000000002</v>
      </c>
      <c r="OCL17" s="1079" t="s">
        <v>3991</v>
      </c>
      <c r="OCM17" s="1078">
        <v>2.2000000000000002</v>
      </c>
      <c r="OCN17" s="1079" t="s">
        <v>3991</v>
      </c>
      <c r="OCO17" s="1078">
        <v>2.2000000000000002</v>
      </c>
      <c r="OCP17" s="1079" t="s">
        <v>3991</v>
      </c>
      <c r="OCQ17" s="1078">
        <v>2.2000000000000002</v>
      </c>
      <c r="OCR17" s="1079" t="s">
        <v>3991</v>
      </c>
      <c r="OCS17" s="1078">
        <v>2.2000000000000002</v>
      </c>
      <c r="OCT17" s="1079" t="s">
        <v>3991</v>
      </c>
      <c r="OCU17" s="1078">
        <v>2.2000000000000002</v>
      </c>
      <c r="OCV17" s="1079" t="s">
        <v>3991</v>
      </c>
      <c r="OCW17" s="1078">
        <v>2.2000000000000002</v>
      </c>
      <c r="OCX17" s="1079" t="s">
        <v>3991</v>
      </c>
      <c r="OCY17" s="1078">
        <v>2.2000000000000002</v>
      </c>
      <c r="OCZ17" s="1079" t="s">
        <v>3991</v>
      </c>
      <c r="ODA17" s="1078">
        <v>2.2000000000000002</v>
      </c>
      <c r="ODB17" s="1079" t="s">
        <v>3991</v>
      </c>
      <c r="ODC17" s="1078">
        <v>2.2000000000000002</v>
      </c>
      <c r="ODD17" s="1079" t="s">
        <v>3991</v>
      </c>
      <c r="ODE17" s="1078">
        <v>2.2000000000000002</v>
      </c>
      <c r="ODF17" s="1079" t="s">
        <v>3991</v>
      </c>
      <c r="ODG17" s="1078">
        <v>2.2000000000000002</v>
      </c>
      <c r="ODH17" s="1079" t="s">
        <v>3991</v>
      </c>
      <c r="ODI17" s="1078">
        <v>2.2000000000000002</v>
      </c>
      <c r="ODJ17" s="1079" t="s">
        <v>3991</v>
      </c>
      <c r="ODK17" s="1078">
        <v>2.2000000000000002</v>
      </c>
      <c r="ODL17" s="1079" t="s">
        <v>3991</v>
      </c>
      <c r="ODM17" s="1078">
        <v>2.2000000000000002</v>
      </c>
      <c r="ODN17" s="1079" t="s">
        <v>3991</v>
      </c>
      <c r="ODO17" s="1078">
        <v>2.2000000000000002</v>
      </c>
      <c r="ODP17" s="1079" t="s">
        <v>3991</v>
      </c>
      <c r="ODQ17" s="1078">
        <v>2.2000000000000002</v>
      </c>
      <c r="ODR17" s="1079" t="s">
        <v>3991</v>
      </c>
      <c r="ODS17" s="1078">
        <v>2.2000000000000002</v>
      </c>
      <c r="ODT17" s="1079" t="s">
        <v>3991</v>
      </c>
      <c r="ODU17" s="1078">
        <v>2.2000000000000002</v>
      </c>
      <c r="ODV17" s="1079" t="s">
        <v>3991</v>
      </c>
      <c r="ODW17" s="1078">
        <v>2.2000000000000002</v>
      </c>
      <c r="ODX17" s="1079" t="s">
        <v>3991</v>
      </c>
      <c r="ODY17" s="1078">
        <v>2.2000000000000002</v>
      </c>
      <c r="ODZ17" s="1079" t="s">
        <v>3991</v>
      </c>
      <c r="OEA17" s="1078">
        <v>2.2000000000000002</v>
      </c>
      <c r="OEB17" s="1079" t="s">
        <v>3991</v>
      </c>
      <c r="OEC17" s="1078">
        <v>2.2000000000000002</v>
      </c>
      <c r="OED17" s="1079" t="s">
        <v>3991</v>
      </c>
      <c r="OEE17" s="1078">
        <v>2.2000000000000002</v>
      </c>
      <c r="OEF17" s="1079" t="s">
        <v>3991</v>
      </c>
      <c r="OEG17" s="1078">
        <v>2.2000000000000002</v>
      </c>
      <c r="OEH17" s="1079" t="s">
        <v>3991</v>
      </c>
      <c r="OEI17" s="1078">
        <v>2.2000000000000002</v>
      </c>
      <c r="OEJ17" s="1079" t="s">
        <v>3991</v>
      </c>
      <c r="OEK17" s="1078">
        <v>2.2000000000000002</v>
      </c>
      <c r="OEL17" s="1079" t="s">
        <v>3991</v>
      </c>
      <c r="OEM17" s="1078">
        <v>2.2000000000000002</v>
      </c>
      <c r="OEN17" s="1079" t="s">
        <v>3991</v>
      </c>
      <c r="OEO17" s="1078">
        <v>2.2000000000000002</v>
      </c>
      <c r="OEP17" s="1079" t="s">
        <v>3991</v>
      </c>
      <c r="OEQ17" s="1078">
        <v>2.2000000000000002</v>
      </c>
      <c r="OER17" s="1079" t="s">
        <v>3991</v>
      </c>
      <c r="OES17" s="1078">
        <v>2.2000000000000002</v>
      </c>
      <c r="OET17" s="1079" t="s">
        <v>3991</v>
      </c>
      <c r="OEU17" s="1078">
        <v>2.2000000000000002</v>
      </c>
      <c r="OEV17" s="1079" t="s">
        <v>3991</v>
      </c>
      <c r="OEW17" s="1078">
        <v>2.2000000000000002</v>
      </c>
      <c r="OEX17" s="1079" t="s">
        <v>3991</v>
      </c>
      <c r="OEY17" s="1078">
        <v>2.2000000000000002</v>
      </c>
      <c r="OEZ17" s="1079" t="s">
        <v>3991</v>
      </c>
      <c r="OFA17" s="1078">
        <v>2.2000000000000002</v>
      </c>
      <c r="OFB17" s="1079" t="s">
        <v>3991</v>
      </c>
      <c r="OFC17" s="1078">
        <v>2.2000000000000002</v>
      </c>
      <c r="OFD17" s="1079" t="s">
        <v>3991</v>
      </c>
      <c r="OFE17" s="1078">
        <v>2.2000000000000002</v>
      </c>
      <c r="OFF17" s="1079" t="s">
        <v>3991</v>
      </c>
      <c r="OFG17" s="1078">
        <v>2.2000000000000002</v>
      </c>
      <c r="OFH17" s="1079" t="s">
        <v>3991</v>
      </c>
      <c r="OFI17" s="1078">
        <v>2.2000000000000002</v>
      </c>
      <c r="OFJ17" s="1079" t="s">
        <v>3991</v>
      </c>
      <c r="OFK17" s="1078">
        <v>2.2000000000000002</v>
      </c>
      <c r="OFL17" s="1079" t="s">
        <v>3991</v>
      </c>
      <c r="OFM17" s="1078">
        <v>2.2000000000000002</v>
      </c>
      <c r="OFN17" s="1079" t="s">
        <v>3991</v>
      </c>
      <c r="OFO17" s="1078">
        <v>2.2000000000000002</v>
      </c>
      <c r="OFP17" s="1079" t="s">
        <v>3991</v>
      </c>
      <c r="OFQ17" s="1078">
        <v>2.2000000000000002</v>
      </c>
      <c r="OFR17" s="1079" t="s">
        <v>3991</v>
      </c>
      <c r="OFS17" s="1078">
        <v>2.2000000000000002</v>
      </c>
      <c r="OFT17" s="1079" t="s">
        <v>3991</v>
      </c>
      <c r="OFU17" s="1078">
        <v>2.2000000000000002</v>
      </c>
      <c r="OFV17" s="1079" t="s">
        <v>3991</v>
      </c>
      <c r="OFW17" s="1078">
        <v>2.2000000000000002</v>
      </c>
      <c r="OFX17" s="1079" t="s">
        <v>3991</v>
      </c>
      <c r="OFY17" s="1078">
        <v>2.2000000000000002</v>
      </c>
      <c r="OFZ17" s="1079" t="s">
        <v>3991</v>
      </c>
      <c r="OGA17" s="1078">
        <v>2.2000000000000002</v>
      </c>
      <c r="OGB17" s="1079" t="s">
        <v>3991</v>
      </c>
      <c r="OGC17" s="1078">
        <v>2.2000000000000002</v>
      </c>
      <c r="OGD17" s="1079" t="s">
        <v>3991</v>
      </c>
      <c r="OGE17" s="1078">
        <v>2.2000000000000002</v>
      </c>
      <c r="OGF17" s="1079" t="s">
        <v>3991</v>
      </c>
      <c r="OGG17" s="1078">
        <v>2.2000000000000002</v>
      </c>
      <c r="OGH17" s="1079" t="s">
        <v>3991</v>
      </c>
      <c r="OGI17" s="1078">
        <v>2.2000000000000002</v>
      </c>
      <c r="OGJ17" s="1079" t="s">
        <v>3991</v>
      </c>
      <c r="OGK17" s="1078">
        <v>2.2000000000000002</v>
      </c>
      <c r="OGL17" s="1079" t="s">
        <v>3991</v>
      </c>
      <c r="OGM17" s="1078">
        <v>2.2000000000000002</v>
      </c>
      <c r="OGN17" s="1079" t="s">
        <v>3991</v>
      </c>
      <c r="OGO17" s="1078">
        <v>2.2000000000000002</v>
      </c>
      <c r="OGP17" s="1079" t="s">
        <v>3991</v>
      </c>
      <c r="OGQ17" s="1078">
        <v>2.2000000000000002</v>
      </c>
      <c r="OGR17" s="1079" t="s">
        <v>3991</v>
      </c>
      <c r="OGS17" s="1078">
        <v>2.2000000000000002</v>
      </c>
      <c r="OGT17" s="1079" t="s">
        <v>3991</v>
      </c>
      <c r="OGU17" s="1078">
        <v>2.2000000000000002</v>
      </c>
      <c r="OGV17" s="1079" t="s">
        <v>3991</v>
      </c>
      <c r="OGW17" s="1078">
        <v>2.2000000000000002</v>
      </c>
      <c r="OGX17" s="1079" t="s">
        <v>3991</v>
      </c>
      <c r="OGY17" s="1078">
        <v>2.2000000000000002</v>
      </c>
      <c r="OGZ17" s="1079" t="s">
        <v>3991</v>
      </c>
      <c r="OHA17" s="1078">
        <v>2.2000000000000002</v>
      </c>
      <c r="OHB17" s="1079" t="s">
        <v>3991</v>
      </c>
      <c r="OHC17" s="1078">
        <v>2.2000000000000002</v>
      </c>
      <c r="OHD17" s="1079" t="s">
        <v>3991</v>
      </c>
      <c r="OHE17" s="1078">
        <v>2.2000000000000002</v>
      </c>
      <c r="OHF17" s="1079" t="s">
        <v>3991</v>
      </c>
      <c r="OHG17" s="1078">
        <v>2.2000000000000002</v>
      </c>
      <c r="OHH17" s="1079" t="s">
        <v>3991</v>
      </c>
      <c r="OHI17" s="1078">
        <v>2.2000000000000002</v>
      </c>
      <c r="OHJ17" s="1079" t="s">
        <v>3991</v>
      </c>
      <c r="OHK17" s="1078">
        <v>2.2000000000000002</v>
      </c>
      <c r="OHL17" s="1079" t="s">
        <v>3991</v>
      </c>
      <c r="OHM17" s="1078">
        <v>2.2000000000000002</v>
      </c>
      <c r="OHN17" s="1079" t="s">
        <v>3991</v>
      </c>
      <c r="OHO17" s="1078">
        <v>2.2000000000000002</v>
      </c>
      <c r="OHP17" s="1079" t="s">
        <v>3991</v>
      </c>
      <c r="OHQ17" s="1078">
        <v>2.2000000000000002</v>
      </c>
      <c r="OHR17" s="1079" t="s">
        <v>3991</v>
      </c>
      <c r="OHS17" s="1078">
        <v>2.2000000000000002</v>
      </c>
      <c r="OHT17" s="1079" t="s">
        <v>3991</v>
      </c>
      <c r="OHU17" s="1078">
        <v>2.2000000000000002</v>
      </c>
      <c r="OHV17" s="1079" t="s">
        <v>3991</v>
      </c>
      <c r="OHW17" s="1078">
        <v>2.2000000000000002</v>
      </c>
      <c r="OHX17" s="1079" t="s">
        <v>3991</v>
      </c>
      <c r="OHY17" s="1078">
        <v>2.2000000000000002</v>
      </c>
      <c r="OHZ17" s="1079" t="s">
        <v>3991</v>
      </c>
      <c r="OIA17" s="1078">
        <v>2.2000000000000002</v>
      </c>
      <c r="OIB17" s="1079" t="s">
        <v>3991</v>
      </c>
      <c r="OIC17" s="1078">
        <v>2.2000000000000002</v>
      </c>
      <c r="OID17" s="1079" t="s">
        <v>3991</v>
      </c>
      <c r="OIE17" s="1078">
        <v>2.2000000000000002</v>
      </c>
      <c r="OIF17" s="1079" t="s">
        <v>3991</v>
      </c>
      <c r="OIG17" s="1078">
        <v>2.2000000000000002</v>
      </c>
      <c r="OIH17" s="1079" t="s">
        <v>3991</v>
      </c>
      <c r="OII17" s="1078">
        <v>2.2000000000000002</v>
      </c>
      <c r="OIJ17" s="1079" t="s">
        <v>3991</v>
      </c>
      <c r="OIK17" s="1078">
        <v>2.2000000000000002</v>
      </c>
      <c r="OIL17" s="1079" t="s">
        <v>3991</v>
      </c>
      <c r="OIM17" s="1078">
        <v>2.2000000000000002</v>
      </c>
      <c r="OIN17" s="1079" t="s">
        <v>3991</v>
      </c>
      <c r="OIO17" s="1078">
        <v>2.2000000000000002</v>
      </c>
      <c r="OIP17" s="1079" t="s">
        <v>3991</v>
      </c>
      <c r="OIQ17" s="1078">
        <v>2.2000000000000002</v>
      </c>
      <c r="OIR17" s="1079" t="s">
        <v>3991</v>
      </c>
      <c r="OIS17" s="1078">
        <v>2.2000000000000002</v>
      </c>
      <c r="OIT17" s="1079" t="s">
        <v>3991</v>
      </c>
      <c r="OIU17" s="1078">
        <v>2.2000000000000002</v>
      </c>
      <c r="OIV17" s="1079" t="s">
        <v>3991</v>
      </c>
      <c r="OIW17" s="1078">
        <v>2.2000000000000002</v>
      </c>
      <c r="OIX17" s="1079" t="s">
        <v>3991</v>
      </c>
      <c r="OIY17" s="1078">
        <v>2.2000000000000002</v>
      </c>
      <c r="OIZ17" s="1079" t="s">
        <v>3991</v>
      </c>
      <c r="OJA17" s="1078">
        <v>2.2000000000000002</v>
      </c>
      <c r="OJB17" s="1079" t="s">
        <v>3991</v>
      </c>
      <c r="OJC17" s="1078">
        <v>2.2000000000000002</v>
      </c>
      <c r="OJD17" s="1079" t="s">
        <v>3991</v>
      </c>
      <c r="OJE17" s="1078">
        <v>2.2000000000000002</v>
      </c>
      <c r="OJF17" s="1079" t="s">
        <v>3991</v>
      </c>
      <c r="OJG17" s="1078">
        <v>2.2000000000000002</v>
      </c>
      <c r="OJH17" s="1079" t="s">
        <v>3991</v>
      </c>
      <c r="OJI17" s="1078">
        <v>2.2000000000000002</v>
      </c>
      <c r="OJJ17" s="1079" t="s">
        <v>3991</v>
      </c>
      <c r="OJK17" s="1078">
        <v>2.2000000000000002</v>
      </c>
      <c r="OJL17" s="1079" t="s">
        <v>3991</v>
      </c>
      <c r="OJM17" s="1078">
        <v>2.2000000000000002</v>
      </c>
      <c r="OJN17" s="1079" t="s">
        <v>3991</v>
      </c>
      <c r="OJO17" s="1078">
        <v>2.2000000000000002</v>
      </c>
      <c r="OJP17" s="1079" t="s">
        <v>3991</v>
      </c>
      <c r="OJQ17" s="1078">
        <v>2.2000000000000002</v>
      </c>
      <c r="OJR17" s="1079" t="s">
        <v>3991</v>
      </c>
      <c r="OJS17" s="1078">
        <v>2.2000000000000002</v>
      </c>
      <c r="OJT17" s="1079" t="s">
        <v>3991</v>
      </c>
      <c r="OJU17" s="1078">
        <v>2.2000000000000002</v>
      </c>
      <c r="OJV17" s="1079" t="s">
        <v>3991</v>
      </c>
      <c r="OJW17" s="1078">
        <v>2.2000000000000002</v>
      </c>
      <c r="OJX17" s="1079" t="s">
        <v>3991</v>
      </c>
      <c r="OJY17" s="1078">
        <v>2.2000000000000002</v>
      </c>
      <c r="OJZ17" s="1079" t="s">
        <v>3991</v>
      </c>
      <c r="OKA17" s="1078">
        <v>2.2000000000000002</v>
      </c>
      <c r="OKB17" s="1079" t="s">
        <v>3991</v>
      </c>
      <c r="OKC17" s="1078">
        <v>2.2000000000000002</v>
      </c>
      <c r="OKD17" s="1079" t="s">
        <v>3991</v>
      </c>
      <c r="OKE17" s="1078">
        <v>2.2000000000000002</v>
      </c>
      <c r="OKF17" s="1079" t="s">
        <v>3991</v>
      </c>
      <c r="OKG17" s="1078">
        <v>2.2000000000000002</v>
      </c>
      <c r="OKH17" s="1079" t="s">
        <v>3991</v>
      </c>
      <c r="OKI17" s="1078">
        <v>2.2000000000000002</v>
      </c>
      <c r="OKJ17" s="1079" t="s">
        <v>3991</v>
      </c>
      <c r="OKK17" s="1078">
        <v>2.2000000000000002</v>
      </c>
      <c r="OKL17" s="1079" t="s">
        <v>3991</v>
      </c>
      <c r="OKM17" s="1078">
        <v>2.2000000000000002</v>
      </c>
      <c r="OKN17" s="1079" t="s">
        <v>3991</v>
      </c>
      <c r="OKO17" s="1078">
        <v>2.2000000000000002</v>
      </c>
      <c r="OKP17" s="1079" t="s">
        <v>3991</v>
      </c>
      <c r="OKQ17" s="1078">
        <v>2.2000000000000002</v>
      </c>
      <c r="OKR17" s="1079" t="s">
        <v>3991</v>
      </c>
      <c r="OKS17" s="1078">
        <v>2.2000000000000002</v>
      </c>
      <c r="OKT17" s="1079" t="s">
        <v>3991</v>
      </c>
      <c r="OKU17" s="1078">
        <v>2.2000000000000002</v>
      </c>
      <c r="OKV17" s="1079" t="s">
        <v>3991</v>
      </c>
      <c r="OKW17" s="1078">
        <v>2.2000000000000002</v>
      </c>
      <c r="OKX17" s="1079" t="s">
        <v>3991</v>
      </c>
      <c r="OKY17" s="1078">
        <v>2.2000000000000002</v>
      </c>
      <c r="OKZ17" s="1079" t="s">
        <v>3991</v>
      </c>
      <c r="OLA17" s="1078">
        <v>2.2000000000000002</v>
      </c>
      <c r="OLB17" s="1079" t="s">
        <v>3991</v>
      </c>
      <c r="OLC17" s="1078">
        <v>2.2000000000000002</v>
      </c>
      <c r="OLD17" s="1079" t="s">
        <v>3991</v>
      </c>
      <c r="OLE17" s="1078">
        <v>2.2000000000000002</v>
      </c>
      <c r="OLF17" s="1079" t="s">
        <v>3991</v>
      </c>
      <c r="OLG17" s="1078">
        <v>2.2000000000000002</v>
      </c>
      <c r="OLH17" s="1079" t="s">
        <v>3991</v>
      </c>
      <c r="OLI17" s="1078">
        <v>2.2000000000000002</v>
      </c>
      <c r="OLJ17" s="1079" t="s">
        <v>3991</v>
      </c>
      <c r="OLK17" s="1078">
        <v>2.2000000000000002</v>
      </c>
      <c r="OLL17" s="1079" t="s">
        <v>3991</v>
      </c>
      <c r="OLM17" s="1078">
        <v>2.2000000000000002</v>
      </c>
      <c r="OLN17" s="1079" t="s">
        <v>3991</v>
      </c>
      <c r="OLO17" s="1078">
        <v>2.2000000000000002</v>
      </c>
      <c r="OLP17" s="1079" t="s">
        <v>3991</v>
      </c>
      <c r="OLQ17" s="1078">
        <v>2.2000000000000002</v>
      </c>
      <c r="OLR17" s="1079" t="s">
        <v>3991</v>
      </c>
      <c r="OLS17" s="1078">
        <v>2.2000000000000002</v>
      </c>
      <c r="OLT17" s="1079" t="s">
        <v>3991</v>
      </c>
      <c r="OLU17" s="1078">
        <v>2.2000000000000002</v>
      </c>
      <c r="OLV17" s="1079" t="s">
        <v>3991</v>
      </c>
      <c r="OLW17" s="1078">
        <v>2.2000000000000002</v>
      </c>
      <c r="OLX17" s="1079" t="s">
        <v>3991</v>
      </c>
      <c r="OLY17" s="1078">
        <v>2.2000000000000002</v>
      </c>
      <c r="OLZ17" s="1079" t="s">
        <v>3991</v>
      </c>
      <c r="OMA17" s="1078">
        <v>2.2000000000000002</v>
      </c>
      <c r="OMB17" s="1079" t="s">
        <v>3991</v>
      </c>
      <c r="OMC17" s="1078">
        <v>2.2000000000000002</v>
      </c>
      <c r="OMD17" s="1079" t="s">
        <v>3991</v>
      </c>
      <c r="OME17" s="1078">
        <v>2.2000000000000002</v>
      </c>
      <c r="OMF17" s="1079" t="s">
        <v>3991</v>
      </c>
      <c r="OMG17" s="1078">
        <v>2.2000000000000002</v>
      </c>
      <c r="OMH17" s="1079" t="s">
        <v>3991</v>
      </c>
      <c r="OMI17" s="1078">
        <v>2.2000000000000002</v>
      </c>
      <c r="OMJ17" s="1079" t="s">
        <v>3991</v>
      </c>
      <c r="OMK17" s="1078">
        <v>2.2000000000000002</v>
      </c>
      <c r="OML17" s="1079" t="s">
        <v>3991</v>
      </c>
      <c r="OMM17" s="1078">
        <v>2.2000000000000002</v>
      </c>
      <c r="OMN17" s="1079" t="s">
        <v>3991</v>
      </c>
      <c r="OMO17" s="1078">
        <v>2.2000000000000002</v>
      </c>
      <c r="OMP17" s="1079" t="s">
        <v>3991</v>
      </c>
      <c r="OMQ17" s="1078">
        <v>2.2000000000000002</v>
      </c>
      <c r="OMR17" s="1079" t="s">
        <v>3991</v>
      </c>
      <c r="OMS17" s="1078">
        <v>2.2000000000000002</v>
      </c>
      <c r="OMT17" s="1079" t="s">
        <v>3991</v>
      </c>
      <c r="OMU17" s="1078">
        <v>2.2000000000000002</v>
      </c>
      <c r="OMV17" s="1079" t="s">
        <v>3991</v>
      </c>
      <c r="OMW17" s="1078">
        <v>2.2000000000000002</v>
      </c>
      <c r="OMX17" s="1079" t="s">
        <v>3991</v>
      </c>
      <c r="OMY17" s="1078">
        <v>2.2000000000000002</v>
      </c>
      <c r="OMZ17" s="1079" t="s">
        <v>3991</v>
      </c>
      <c r="ONA17" s="1078">
        <v>2.2000000000000002</v>
      </c>
      <c r="ONB17" s="1079" t="s">
        <v>3991</v>
      </c>
      <c r="ONC17" s="1078">
        <v>2.2000000000000002</v>
      </c>
      <c r="OND17" s="1079" t="s">
        <v>3991</v>
      </c>
      <c r="ONE17" s="1078">
        <v>2.2000000000000002</v>
      </c>
      <c r="ONF17" s="1079" t="s">
        <v>3991</v>
      </c>
      <c r="ONG17" s="1078">
        <v>2.2000000000000002</v>
      </c>
      <c r="ONH17" s="1079" t="s">
        <v>3991</v>
      </c>
      <c r="ONI17" s="1078">
        <v>2.2000000000000002</v>
      </c>
      <c r="ONJ17" s="1079" t="s">
        <v>3991</v>
      </c>
      <c r="ONK17" s="1078">
        <v>2.2000000000000002</v>
      </c>
      <c r="ONL17" s="1079" t="s">
        <v>3991</v>
      </c>
      <c r="ONM17" s="1078">
        <v>2.2000000000000002</v>
      </c>
      <c r="ONN17" s="1079" t="s">
        <v>3991</v>
      </c>
      <c r="ONO17" s="1078">
        <v>2.2000000000000002</v>
      </c>
      <c r="ONP17" s="1079" t="s">
        <v>3991</v>
      </c>
      <c r="ONQ17" s="1078">
        <v>2.2000000000000002</v>
      </c>
      <c r="ONR17" s="1079" t="s">
        <v>3991</v>
      </c>
      <c r="ONS17" s="1078">
        <v>2.2000000000000002</v>
      </c>
      <c r="ONT17" s="1079" t="s">
        <v>3991</v>
      </c>
      <c r="ONU17" s="1078">
        <v>2.2000000000000002</v>
      </c>
      <c r="ONV17" s="1079" t="s">
        <v>3991</v>
      </c>
      <c r="ONW17" s="1078">
        <v>2.2000000000000002</v>
      </c>
      <c r="ONX17" s="1079" t="s">
        <v>3991</v>
      </c>
      <c r="ONY17" s="1078">
        <v>2.2000000000000002</v>
      </c>
      <c r="ONZ17" s="1079" t="s">
        <v>3991</v>
      </c>
      <c r="OOA17" s="1078">
        <v>2.2000000000000002</v>
      </c>
      <c r="OOB17" s="1079" t="s">
        <v>3991</v>
      </c>
      <c r="OOC17" s="1078">
        <v>2.2000000000000002</v>
      </c>
      <c r="OOD17" s="1079" t="s">
        <v>3991</v>
      </c>
      <c r="OOE17" s="1078">
        <v>2.2000000000000002</v>
      </c>
      <c r="OOF17" s="1079" t="s">
        <v>3991</v>
      </c>
      <c r="OOG17" s="1078">
        <v>2.2000000000000002</v>
      </c>
      <c r="OOH17" s="1079" t="s">
        <v>3991</v>
      </c>
      <c r="OOI17" s="1078">
        <v>2.2000000000000002</v>
      </c>
      <c r="OOJ17" s="1079" t="s">
        <v>3991</v>
      </c>
      <c r="OOK17" s="1078">
        <v>2.2000000000000002</v>
      </c>
      <c r="OOL17" s="1079" t="s">
        <v>3991</v>
      </c>
      <c r="OOM17" s="1078">
        <v>2.2000000000000002</v>
      </c>
      <c r="OON17" s="1079" t="s">
        <v>3991</v>
      </c>
      <c r="OOO17" s="1078">
        <v>2.2000000000000002</v>
      </c>
      <c r="OOP17" s="1079" t="s">
        <v>3991</v>
      </c>
      <c r="OOQ17" s="1078">
        <v>2.2000000000000002</v>
      </c>
      <c r="OOR17" s="1079" t="s">
        <v>3991</v>
      </c>
      <c r="OOS17" s="1078">
        <v>2.2000000000000002</v>
      </c>
      <c r="OOT17" s="1079" t="s">
        <v>3991</v>
      </c>
      <c r="OOU17" s="1078">
        <v>2.2000000000000002</v>
      </c>
      <c r="OOV17" s="1079" t="s">
        <v>3991</v>
      </c>
      <c r="OOW17" s="1078">
        <v>2.2000000000000002</v>
      </c>
      <c r="OOX17" s="1079" t="s">
        <v>3991</v>
      </c>
      <c r="OOY17" s="1078">
        <v>2.2000000000000002</v>
      </c>
      <c r="OOZ17" s="1079" t="s">
        <v>3991</v>
      </c>
      <c r="OPA17" s="1078">
        <v>2.2000000000000002</v>
      </c>
      <c r="OPB17" s="1079" t="s">
        <v>3991</v>
      </c>
      <c r="OPC17" s="1078">
        <v>2.2000000000000002</v>
      </c>
      <c r="OPD17" s="1079" t="s">
        <v>3991</v>
      </c>
      <c r="OPE17" s="1078">
        <v>2.2000000000000002</v>
      </c>
      <c r="OPF17" s="1079" t="s">
        <v>3991</v>
      </c>
      <c r="OPG17" s="1078">
        <v>2.2000000000000002</v>
      </c>
      <c r="OPH17" s="1079" t="s">
        <v>3991</v>
      </c>
      <c r="OPI17" s="1078">
        <v>2.2000000000000002</v>
      </c>
      <c r="OPJ17" s="1079" t="s">
        <v>3991</v>
      </c>
      <c r="OPK17" s="1078">
        <v>2.2000000000000002</v>
      </c>
      <c r="OPL17" s="1079" t="s">
        <v>3991</v>
      </c>
      <c r="OPM17" s="1078">
        <v>2.2000000000000002</v>
      </c>
      <c r="OPN17" s="1079" t="s">
        <v>3991</v>
      </c>
      <c r="OPO17" s="1078">
        <v>2.2000000000000002</v>
      </c>
      <c r="OPP17" s="1079" t="s">
        <v>3991</v>
      </c>
      <c r="OPQ17" s="1078">
        <v>2.2000000000000002</v>
      </c>
      <c r="OPR17" s="1079" t="s">
        <v>3991</v>
      </c>
      <c r="OPS17" s="1078">
        <v>2.2000000000000002</v>
      </c>
      <c r="OPT17" s="1079" t="s">
        <v>3991</v>
      </c>
      <c r="OPU17" s="1078">
        <v>2.2000000000000002</v>
      </c>
      <c r="OPV17" s="1079" t="s">
        <v>3991</v>
      </c>
      <c r="OPW17" s="1078">
        <v>2.2000000000000002</v>
      </c>
      <c r="OPX17" s="1079" t="s">
        <v>3991</v>
      </c>
      <c r="OPY17" s="1078">
        <v>2.2000000000000002</v>
      </c>
      <c r="OPZ17" s="1079" t="s">
        <v>3991</v>
      </c>
      <c r="OQA17" s="1078">
        <v>2.2000000000000002</v>
      </c>
      <c r="OQB17" s="1079" t="s">
        <v>3991</v>
      </c>
      <c r="OQC17" s="1078">
        <v>2.2000000000000002</v>
      </c>
      <c r="OQD17" s="1079" t="s">
        <v>3991</v>
      </c>
      <c r="OQE17" s="1078">
        <v>2.2000000000000002</v>
      </c>
      <c r="OQF17" s="1079" t="s">
        <v>3991</v>
      </c>
      <c r="OQG17" s="1078">
        <v>2.2000000000000002</v>
      </c>
      <c r="OQH17" s="1079" t="s">
        <v>3991</v>
      </c>
      <c r="OQI17" s="1078">
        <v>2.2000000000000002</v>
      </c>
      <c r="OQJ17" s="1079" t="s">
        <v>3991</v>
      </c>
      <c r="OQK17" s="1078">
        <v>2.2000000000000002</v>
      </c>
      <c r="OQL17" s="1079" t="s">
        <v>3991</v>
      </c>
      <c r="OQM17" s="1078">
        <v>2.2000000000000002</v>
      </c>
      <c r="OQN17" s="1079" t="s">
        <v>3991</v>
      </c>
      <c r="OQO17" s="1078">
        <v>2.2000000000000002</v>
      </c>
      <c r="OQP17" s="1079" t="s">
        <v>3991</v>
      </c>
      <c r="OQQ17" s="1078">
        <v>2.2000000000000002</v>
      </c>
      <c r="OQR17" s="1079" t="s">
        <v>3991</v>
      </c>
      <c r="OQS17" s="1078">
        <v>2.2000000000000002</v>
      </c>
      <c r="OQT17" s="1079" t="s">
        <v>3991</v>
      </c>
      <c r="OQU17" s="1078">
        <v>2.2000000000000002</v>
      </c>
      <c r="OQV17" s="1079" t="s">
        <v>3991</v>
      </c>
      <c r="OQW17" s="1078">
        <v>2.2000000000000002</v>
      </c>
      <c r="OQX17" s="1079" t="s">
        <v>3991</v>
      </c>
      <c r="OQY17" s="1078">
        <v>2.2000000000000002</v>
      </c>
      <c r="OQZ17" s="1079" t="s">
        <v>3991</v>
      </c>
      <c r="ORA17" s="1078">
        <v>2.2000000000000002</v>
      </c>
      <c r="ORB17" s="1079" t="s">
        <v>3991</v>
      </c>
      <c r="ORC17" s="1078">
        <v>2.2000000000000002</v>
      </c>
      <c r="ORD17" s="1079" t="s">
        <v>3991</v>
      </c>
      <c r="ORE17" s="1078">
        <v>2.2000000000000002</v>
      </c>
      <c r="ORF17" s="1079" t="s">
        <v>3991</v>
      </c>
      <c r="ORG17" s="1078">
        <v>2.2000000000000002</v>
      </c>
      <c r="ORH17" s="1079" t="s">
        <v>3991</v>
      </c>
      <c r="ORI17" s="1078">
        <v>2.2000000000000002</v>
      </c>
      <c r="ORJ17" s="1079" t="s">
        <v>3991</v>
      </c>
      <c r="ORK17" s="1078">
        <v>2.2000000000000002</v>
      </c>
      <c r="ORL17" s="1079" t="s">
        <v>3991</v>
      </c>
      <c r="ORM17" s="1078">
        <v>2.2000000000000002</v>
      </c>
      <c r="ORN17" s="1079" t="s">
        <v>3991</v>
      </c>
      <c r="ORO17" s="1078">
        <v>2.2000000000000002</v>
      </c>
      <c r="ORP17" s="1079" t="s">
        <v>3991</v>
      </c>
      <c r="ORQ17" s="1078">
        <v>2.2000000000000002</v>
      </c>
      <c r="ORR17" s="1079" t="s">
        <v>3991</v>
      </c>
      <c r="ORS17" s="1078">
        <v>2.2000000000000002</v>
      </c>
      <c r="ORT17" s="1079" t="s">
        <v>3991</v>
      </c>
      <c r="ORU17" s="1078">
        <v>2.2000000000000002</v>
      </c>
      <c r="ORV17" s="1079" t="s">
        <v>3991</v>
      </c>
      <c r="ORW17" s="1078">
        <v>2.2000000000000002</v>
      </c>
      <c r="ORX17" s="1079" t="s">
        <v>3991</v>
      </c>
      <c r="ORY17" s="1078">
        <v>2.2000000000000002</v>
      </c>
      <c r="ORZ17" s="1079" t="s">
        <v>3991</v>
      </c>
      <c r="OSA17" s="1078">
        <v>2.2000000000000002</v>
      </c>
      <c r="OSB17" s="1079" t="s">
        <v>3991</v>
      </c>
      <c r="OSC17" s="1078">
        <v>2.2000000000000002</v>
      </c>
      <c r="OSD17" s="1079" t="s">
        <v>3991</v>
      </c>
      <c r="OSE17" s="1078">
        <v>2.2000000000000002</v>
      </c>
      <c r="OSF17" s="1079" t="s">
        <v>3991</v>
      </c>
      <c r="OSG17" s="1078">
        <v>2.2000000000000002</v>
      </c>
      <c r="OSH17" s="1079" t="s">
        <v>3991</v>
      </c>
      <c r="OSI17" s="1078">
        <v>2.2000000000000002</v>
      </c>
      <c r="OSJ17" s="1079" t="s">
        <v>3991</v>
      </c>
      <c r="OSK17" s="1078">
        <v>2.2000000000000002</v>
      </c>
      <c r="OSL17" s="1079" t="s">
        <v>3991</v>
      </c>
      <c r="OSM17" s="1078">
        <v>2.2000000000000002</v>
      </c>
      <c r="OSN17" s="1079" t="s">
        <v>3991</v>
      </c>
      <c r="OSO17" s="1078">
        <v>2.2000000000000002</v>
      </c>
      <c r="OSP17" s="1079" t="s">
        <v>3991</v>
      </c>
      <c r="OSQ17" s="1078">
        <v>2.2000000000000002</v>
      </c>
      <c r="OSR17" s="1079" t="s">
        <v>3991</v>
      </c>
      <c r="OSS17" s="1078">
        <v>2.2000000000000002</v>
      </c>
      <c r="OST17" s="1079" t="s">
        <v>3991</v>
      </c>
      <c r="OSU17" s="1078">
        <v>2.2000000000000002</v>
      </c>
      <c r="OSV17" s="1079" t="s">
        <v>3991</v>
      </c>
      <c r="OSW17" s="1078">
        <v>2.2000000000000002</v>
      </c>
      <c r="OSX17" s="1079" t="s">
        <v>3991</v>
      </c>
      <c r="OSY17" s="1078">
        <v>2.2000000000000002</v>
      </c>
      <c r="OSZ17" s="1079" t="s">
        <v>3991</v>
      </c>
      <c r="OTA17" s="1078">
        <v>2.2000000000000002</v>
      </c>
      <c r="OTB17" s="1079" t="s">
        <v>3991</v>
      </c>
      <c r="OTC17" s="1078">
        <v>2.2000000000000002</v>
      </c>
      <c r="OTD17" s="1079" t="s">
        <v>3991</v>
      </c>
      <c r="OTE17" s="1078">
        <v>2.2000000000000002</v>
      </c>
      <c r="OTF17" s="1079" t="s">
        <v>3991</v>
      </c>
      <c r="OTG17" s="1078">
        <v>2.2000000000000002</v>
      </c>
      <c r="OTH17" s="1079" t="s">
        <v>3991</v>
      </c>
      <c r="OTI17" s="1078">
        <v>2.2000000000000002</v>
      </c>
      <c r="OTJ17" s="1079" t="s">
        <v>3991</v>
      </c>
      <c r="OTK17" s="1078">
        <v>2.2000000000000002</v>
      </c>
      <c r="OTL17" s="1079" t="s">
        <v>3991</v>
      </c>
      <c r="OTM17" s="1078">
        <v>2.2000000000000002</v>
      </c>
      <c r="OTN17" s="1079" t="s">
        <v>3991</v>
      </c>
      <c r="OTO17" s="1078">
        <v>2.2000000000000002</v>
      </c>
      <c r="OTP17" s="1079" t="s">
        <v>3991</v>
      </c>
      <c r="OTQ17" s="1078">
        <v>2.2000000000000002</v>
      </c>
      <c r="OTR17" s="1079" t="s">
        <v>3991</v>
      </c>
      <c r="OTS17" s="1078">
        <v>2.2000000000000002</v>
      </c>
      <c r="OTT17" s="1079" t="s">
        <v>3991</v>
      </c>
      <c r="OTU17" s="1078">
        <v>2.2000000000000002</v>
      </c>
      <c r="OTV17" s="1079" t="s">
        <v>3991</v>
      </c>
      <c r="OTW17" s="1078">
        <v>2.2000000000000002</v>
      </c>
      <c r="OTX17" s="1079" t="s">
        <v>3991</v>
      </c>
      <c r="OTY17" s="1078">
        <v>2.2000000000000002</v>
      </c>
      <c r="OTZ17" s="1079" t="s">
        <v>3991</v>
      </c>
      <c r="OUA17" s="1078">
        <v>2.2000000000000002</v>
      </c>
      <c r="OUB17" s="1079" t="s">
        <v>3991</v>
      </c>
      <c r="OUC17" s="1078">
        <v>2.2000000000000002</v>
      </c>
      <c r="OUD17" s="1079" t="s">
        <v>3991</v>
      </c>
      <c r="OUE17" s="1078">
        <v>2.2000000000000002</v>
      </c>
      <c r="OUF17" s="1079" t="s">
        <v>3991</v>
      </c>
      <c r="OUG17" s="1078">
        <v>2.2000000000000002</v>
      </c>
      <c r="OUH17" s="1079" t="s">
        <v>3991</v>
      </c>
      <c r="OUI17" s="1078">
        <v>2.2000000000000002</v>
      </c>
      <c r="OUJ17" s="1079" t="s">
        <v>3991</v>
      </c>
      <c r="OUK17" s="1078">
        <v>2.2000000000000002</v>
      </c>
      <c r="OUL17" s="1079" t="s">
        <v>3991</v>
      </c>
      <c r="OUM17" s="1078">
        <v>2.2000000000000002</v>
      </c>
      <c r="OUN17" s="1079" t="s">
        <v>3991</v>
      </c>
      <c r="OUO17" s="1078">
        <v>2.2000000000000002</v>
      </c>
      <c r="OUP17" s="1079" t="s">
        <v>3991</v>
      </c>
      <c r="OUQ17" s="1078">
        <v>2.2000000000000002</v>
      </c>
      <c r="OUR17" s="1079" t="s">
        <v>3991</v>
      </c>
      <c r="OUS17" s="1078">
        <v>2.2000000000000002</v>
      </c>
      <c r="OUT17" s="1079" t="s">
        <v>3991</v>
      </c>
      <c r="OUU17" s="1078">
        <v>2.2000000000000002</v>
      </c>
      <c r="OUV17" s="1079" t="s">
        <v>3991</v>
      </c>
      <c r="OUW17" s="1078">
        <v>2.2000000000000002</v>
      </c>
      <c r="OUX17" s="1079" t="s">
        <v>3991</v>
      </c>
      <c r="OUY17" s="1078">
        <v>2.2000000000000002</v>
      </c>
      <c r="OUZ17" s="1079" t="s">
        <v>3991</v>
      </c>
      <c r="OVA17" s="1078">
        <v>2.2000000000000002</v>
      </c>
      <c r="OVB17" s="1079" t="s">
        <v>3991</v>
      </c>
      <c r="OVC17" s="1078">
        <v>2.2000000000000002</v>
      </c>
      <c r="OVD17" s="1079" t="s">
        <v>3991</v>
      </c>
      <c r="OVE17" s="1078">
        <v>2.2000000000000002</v>
      </c>
      <c r="OVF17" s="1079" t="s">
        <v>3991</v>
      </c>
      <c r="OVG17" s="1078">
        <v>2.2000000000000002</v>
      </c>
      <c r="OVH17" s="1079" t="s">
        <v>3991</v>
      </c>
      <c r="OVI17" s="1078">
        <v>2.2000000000000002</v>
      </c>
      <c r="OVJ17" s="1079" t="s">
        <v>3991</v>
      </c>
      <c r="OVK17" s="1078">
        <v>2.2000000000000002</v>
      </c>
      <c r="OVL17" s="1079" t="s">
        <v>3991</v>
      </c>
      <c r="OVM17" s="1078">
        <v>2.2000000000000002</v>
      </c>
      <c r="OVN17" s="1079" t="s">
        <v>3991</v>
      </c>
      <c r="OVO17" s="1078">
        <v>2.2000000000000002</v>
      </c>
      <c r="OVP17" s="1079" t="s">
        <v>3991</v>
      </c>
      <c r="OVQ17" s="1078">
        <v>2.2000000000000002</v>
      </c>
      <c r="OVR17" s="1079" t="s">
        <v>3991</v>
      </c>
      <c r="OVS17" s="1078">
        <v>2.2000000000000002</v>
      </c>
      <c r="OVT17" s="1079" t="s">
        <v>3991</v>
      </c>
      <c r="OVU17" s="1078">
        <v>2.2000000000000002</v>
      </c>
      <c r="OVV17" s="1079" t="s">
        <v>3991</v>
      </c>
      <c r="OVW17" s="1078">
        <v>2.2000000000000002</v>
      </c>
      <c r="OVX17" s="1079" t="s">
        <v>3991</v>
      </c>
      <c r="OVY17" s="1078">
        <v>2.2000000000000002</v>
      </c>
      <c r="OVZ17" s="1079" t="s">
        <v>3991</v>
      </c>
      <c r="OWA17" s="1078">
        <v>2.2000000000000002</v>
      </c>
      <c r="OWB17" s="1079" t="s">
        <v>3991</v>
      </c>
      <c r="OWC17" s="1078">
        <v>2.2000000000000002</v>
      </c>
      <c r="OWD17" s="1079" t="s">
        <v>3991</v>
      </c>
      <c r="OWE17" s="1078">
        <v>2.2000000000000002</v>
      </c>
      <c r="OWF17" s="1079" t="s">
        <v>3991</v>
      </c>
      <c r="OWG17" s="1078">
        <v>2.2000000000000002</v>
      </c>
      <c r="OWH17" s="1079" t="s">
        <v>3991</v>
      </c>
      <c r="OWI17" s="1078">
        <v>2.2000000000000002</v>
      </c>
      <c r="OWJ17" s="1079" t="s">
        <v>3991</v>
      </c>
      <c r="OWK17" s="1078">
        <v>2.2000000000000002</v>
      </c>
      <c r="OWL17" s="1079" t="s">
        <v>3991</v>
      </c>
      <c r="OWM17" s="1078">
        <v>2.2000000000000002</v>
      </c>
      <c r="OWN17" s="1079" t="s">
        <v>3991</v>
      </c>
      <c r="OWO17" s="1078">
        <v>2.2000000000000002</v>
      </c>
      <c r="OWP17" s="1079" t="s">
        <v>3991</v>
      </c>
      <c r="OWQ17" s="1078">
        <v>2.2000000000000002</v>
      </c>
      <c r="OWR17" s="1079" t="s">
        <v>3991</v>
      </c>
      <c r="OWS17" s="1078">
        <v>2.2000000000000002</v>
      </c>
      <c r="OWT17" s="1079" t="s">
        <v>3991</v>
      </c>
      <c r="OWU17" s="1078">
        <v>2.2000000000000002</v>
      </c>
      <c r="OWV17" s="1079" t="s">
        <v>3991</v>
      </c>
      <c r="OWW17" s="1078">
        <v>2.2000000000000002</v>
      </c>
      <c r="OWX17" s="1079" t="s">
        <v>3991</v>
      </c>
      <c r="OWY17" s="1078">
        <v>2.2000000000000002</v>
      </c>
      <c r="OWZ17" s="1079" t="s">
        <v>3991</v>
      </c>
      <c r="OXA17" s="1078">
        <v>2.2000000000000002</v>
      </c>
      <c r="OXB17" s="1079" t="s">
        <v>3991</v>
      </c>
      <c r="OXC17" s="1078">
        <v>2.2000000000000002</v>
      </c>
      <c r="OXD17" s="1079" t="s">
        <v>3991</v>
      </c>
      <c r="OXE17" s="1078">
        <v>2.2000000000000002</v>
      </c>
      <c r="OXF17" s="1079" t="s">
        <v>3991</v>
      </c>
      <c r="OXG17" s="1078">
        <v>2.2000000000000002</v>
      </c>
      <c r="OXH17" s="1079" t="s">
        <v>3991</v>
      </c>
      <c r="OXI17" s="1078">
        <v>2.2000000000000002</v>
      </c>
      <c r="OXJ17" s="1079" t="s">
        <v>3991</v>
      </c>
      <c r="OXK17" s="1078">
        <v>2.2000000000000002</v>
      </c>
      <c r="OXL17" s="1079" t="s">
        <v>3991</v>
      </c>
      <c r="OXM17" s="1078">
        <v>2.2000000000000002</v>
      </c>
      <c r="OXN17" s="1079" t="s">
        <v>3991</v>
      </c>
      <c r="OXO17" s="1078">
        <v>2.2000000000000002</v>
      </c>
      <c r="OXP17" s="1079" t="s">
        <v>3991</v>
      </c>
      <c r="OXQ17" s="1078">
        <v>2.2000000000000002</v>
      </c>
      <c r="OXR17" s="1079" t="s">
        <v>3991</v>
      </c>
      <c r="OXS17" s="1078">
        <v>2.2000000000000002</v>
      </c>
      <c r="OXT17" s="1079" t="s">
        <v>3991</v>
      </c>
      <c r="OXU17" s="1078">
        <v>2.2000000000000002</v>
      </c>
      <c r="OXV17" s="1079" t="s">
        <v>3991</v>
      </c>
      <c r="OXW17" s="1078">
        <v>2.2000000000000002</v>
      </c>
      <c r="OXX17" s="1079" t="s">
        <v>3991</v>
      </c>
      <c r="OXY17" s="1078">
        <v>2.2000000000000002</v>
      </c>
      <c r="OXZ17" s="1079" t="s">
        <v>3991</v>
      </c>
      <c r="OYA17" s="1078">
        <v>2.2000000000000002</v>
      </c>
      <c r="OYB17" s="1079" t="s">
        <v>3991</v>
      </c>
      <c r="OYC17" s="1078">
        <v>2.2000000000000002</v>
      </c>
      <c r="OYD17" s="1079" t="s">
        <v>3991</v>
      </c>
      <c r="OYE17" s="1078">
        <v>2.2000000000000002</v>
      </c>
      <c r="OYF17" s="1079" t="s">
        <v>3991</v>
      </c>
      <c r="OYG17" s="1078">
        <v>2.2000000000000002</v>
      </c>
      <c r="OYH17" s="1079" t="s">
        <v>3991</v>
      </c>
      <c r="OYI17" s="1078">
        <v>2.2000000000000002</v>
      </c>
      <c r="OYJ17" s="1079" t="s">
        <v>3991</v>
      </c>
      <c r="OYK17" s="1078">
        <v>2.2000000000000002</v>
      </c>
      <c r="OYL17" s="1079" t="s">
        <v>3991</v>
      </c>
      <c r="OYM17" s="1078">
        <v>2.2000000000000002</v>
      </c>
      <c r="OYN17" s="1079" t="s">
        <v>3991</v>
      </c>
      <c r="OYO17" s="1078">
        <v>2.2000000000000002</v>
      </c>
      <c r="OYP17" s="1079" t="s">
        <v>3991</v>
      </c>
      <c r="OYQ17" s="1078">
        <v>2.2000000000000002</v>
      </c>
      <c r="OYR17" s="1079" t="s">
        <v>3991</v>
      </c>
      <c r="OYS17" s="1078">
        <v>2.2000000000000002</v>
      </c>
      <c r="OYT17" s="1079" t="s">
        <v>3991</v>
      </c>
      <c r="OYU17" s="1078">
        <v>2.2000000000000002</v>
      </c>
      <c r="OYV17" s="1079" t="s">
        <v>3991</v>
      </c>
      <c r="OYW17" s="1078">
        <v>2.2000000000000002</v>
      </c>
      <c r="OYX17" s="1079" t="s">
        <v>3991</v>
      </c>
      <c r="OYY17" s="1078">
        <v>2.2000000000000002</v>
      </c>
      <c r="OYZ17" s="1079" t="s">
        <v>3991</v>
      </c>
      <c r="OZA17" s="1078">
        <v>2.2000000000000002</v>
      </c>
      <c r="OZB17" s="1079" t="s">
        <v>3991</v>
      </c>
      <c r="OZC17" s="1078">
        <v>2.2000000000000002</v>
      </c>
      <c r="OZD17" s="1079" t="s">
        <v>3991</v>
      </c>
      <c r="OZE17" s="1078">
        <v>2.2000000000000002</v>
      </c>
      <c r="OZF17" s="1079" t="s">
        <v>3991</v>
      </c>
      <c r="OZG17" s="1078">
        <v>2.2000000000000002</v>
      </c>
      <c r="OZH17" s="1079" t="s">
        <v>3991</v>
      </c>
      <c r="OZI17" s="1078">
        <v>2.2000000000000002</v>
      </c>
      <c r="OZJ17" s="1079" t="s">
        <v>3991</v>
      </c>
      <c r="OZK17" s="1078">
        <v>2.2000000000000002</v>
      </c>
      <c r="OZL17" s="1079" t="s">
        <v>3991</v>
      </c>
      <c r="OZM17" s="1078">
        <v>2.2000000000000002</v>
      </c>
      <c r="OZN17" s="1079" t="s">
        <v>3991</v>
      </c>
      <c r="OZO17" s="1078">
        <v>2.2000000000000002</v>
      </c>
      <c r="OZP17" s="1079" t="s">
        <v>3991</v>
      </c>
      <c r="OZQ17" s="1078">
        <v>2.2000000000000002</v>
      </c>
      <c r="OZR17" s="1079" t="s">
        <v>3991</v>
      </c>
      <c r="OZS17" s="1078">
        <v>2.2000000000000002</v>
      </c>
      <c r="OZT17" s="1079" t="s">
        <v>3991</v>
      </c>
      <c r="OZU17" s="1078">
        <v>2.2000000000000002</v>
      </c>
      <c r="OZV17" s="1079" t="s">
        <v>3991</v>
      </c>
      <c r="OZW17" s="1078">
        <v>2.2000000000000002</v>
      </c>
      <c r="OZX17" s="1079" t="s">
        <v>3991</v>
      </c>
      <c r="OZY17" s="1078">
        <v>2.2000000000000002</v>
      </c>
      <c r="OZZ17" s="1079" t="s">
        <v>3991</v>
      </c>
      <c r="PAA17" s="1078">
        <v>2.2000000000000002</v>
      </c>
      <c r="PAB17" s="1079" t="s">
        <v>3991</v>
      </c>
      <c r="PAC17" s="1078">
        <v>2.2000000000000002</v>
      </c>
      <c r="PAD17" s="1079" t="s">
        <v>3991</v>
      </c>
      <c r="PAE17" s="1078">
        <v>2.2000000000000002</v>
      </c>
      <c r="PAF17" s="1079" t="s">
        <v>3991</v>
      </c>
      <c r="PAG17" s="1078">
        <v>2.2000000000000002</v>
      </c>
      <c r="PAH17" s="1079" t="s">
        <v>3991</v>
      </c>
      <c r="PAI17" s="1078">
        <v>2.2000000000000002</v>
      </c>
      <c r="PAJ17" s="1079" t="s">
        <v>3991</v>
      </c>
      <c r="PAK17" s="1078">
        <v>2.2000000000000002</v>
      </c>
      <c r="PAL17" s="1079" t="s">
        <v>3991</v>
      </c>
      <c r="PAM17" s="1078">
        <v>2.2000000000000002</v>
      </c>
      <c r="PAN17" s="1079" t="s">
        <v>3991</v>
      </c>
      <c r="PAO17" s="1078">
        <v>2.2000000000000002</v>
      </c>
      <c r="PAP17" s="1079" t="s">
        <v>3991</v>
      </c>
      <c r="PAQ17" s="1078">
        <v>2.2000000000000002</v>
      </c>
      <c r="PAR17" s="1079" t="s">
        <v>3991</v>
      </c>
      <c r="PAS17" s="1078">
        <v>2.2000000000000002</v>
      </c>
      <c r="PAT17" s="1079" t="s">
        <v>3991</v>
      </c>
      <c r="PAU17" s="1078">
        <v>2.2000000000000002</v>
      </c>
      <c r="PAV17" s="1079" t="s">
        <v>3991</v>
      </c>
      <c r="PAW17" s="1078">
        <v>2.2000000000000002</v>
      </c>
      <c r="PAX17" s="1079" t="s">
        <v>3991</v>
      </c>
      <c r="PAY17" s="1078">
        <v>2.2000000000000002</v>
      </c>
      <c r="PAZ17" s="1079" t="s">
        <v>3991</v>
      </c>
      <c r="PBA17" s="1078">
        <v>2.2000000000000002</v>
      </c>
      <c r="PBB17" s="1079" t="s">
        <v>3991</v>
      </c>
      <c r="PBC17" s="1078">
        <v>2.2000000000000002</v>
      </c>
      <c r="PBD17" s="1079" t="s">
        <v>3991</v>
      </c>
      <c r="PBE17" s="1078">
        <v>2.2000000000000002</v>
      </c>
      <c r="PBF17" s="1079" t="s">
        <v>3991</v>
      </c>
      <c r="PBG17" s="1078">
        <v>2.2000000000000002</v>
      </c>
      <c r="PBH17" s="1079" t="s">
        <v>3991</v>
      </c>
      <c r="PBI17" s="1078">
        <v>2.2000000000000002</v>
      </c>
      <c r="PBJ17" s="1079" t="s">
        <v>3991</v>
      </c>
      <c r="PBK17" s="1078">
        <v>2.2000000000000002</v>
      </c>
      <c r="PBL17" s="1079" t="s">
        <v>3991</v>
      </c>
      <c r="PBM17" s="1078">
        <v>2.2000000000000002</v>
      </c>
      <c r="PBN17" s="1079" t="s">
        <v>3991</v>
      </c>
      <c r="PBO17" s="1078">
        <v>2.2000000000000002</v>
      </c>
      <c r="PBP17" s="1079" t="s">
        <v>3991</v>
      </c>
      <c r="PBQ17" s="1078">
        <v>2.2000000000000002</v>
      </c>
      <c r="PBR17" s="1079" t="s">
        <v>3991</v>
      </c>
      <c r="PBS17" s="1078">
        <v>2.2000000000000002</v>
      </c>
      <c r="PBT17" s="1079" t="s">
        <v>3991</v>
      </c>
      <c r="PBU17" s="1078">
        <v>2.2000000000000002</v>
      </c>
      <c r="PBV17" s="1079" t="s">
        <v>3991</v>
      </c>
      <c r="PBW17" s="1078">
        <v>2.2000000000000002</v>
      </c>
      <c r="PBX17" s="1079" t="s">
        <v>3991</v>
      </c>
      <c r="PBY17" s="1078">
        <v>2.2000000000000002</v>
      </c>
      <c r="PBZ17" s="1079" t="s">
        <v>3991</v>
      </c>
      <c r="PCA17" s="1078">
        <v>2.2000000000000002</v>
      </c>
      <c r="PCB17" s="1079" t="s">
        <v>3991</v>
      </c>
      <c r="PCC17" s="1078">
        <v>2.2000000000000002</v>
      </c>
      <c r="PCD17" s="1079" t="s">
        <v>3991</v>
      </c>
      <c r="PCE17" s="1078">
        <v>2.2000000000000002</v>
      </c>
      <c r="PCF17" s="1079" t="s">
        <v>3991</v>
      </c>
      <c r="PCG17" s="1078">
        <v>2.2000000000000002</v>
      </c>
      <c r="PCH17" s="1079" t="s">
        <v>3991</v>
      </c>
      <c r="PCI17" s="1078">
        <v>2.2000000000000002</v>
      </c>
      <c r="PCJ17" s="1079" t="s">
        <v>3991</v>
      </c>
      <c r="PCK17" s="1078">
        <v>2.2000000000000002</v>
      </c>
      <c r="PCL17" s="1079" t="s">
        <v>3991</v>
      </c>
      <c r="PCM17" s="1078">
        <v>2.2000000000000002</v>
      </c>
      <c r="PCN17" s="1079" t="s">
        <v>3991</v>
      </c>
      <c r="PCO17" s="1078">
        <v>2.2000000000000002</v>
      </c>
      <c r="PCP17" s="1079" t="s">
        <v>3991</v>
      </c>
      <c r="PCQ17" s="1078">
        <v>2.2000000000000002</v>
      </c>
      <c r="PCR17" s="1079" t="s">
        <v>3991</v>
      </c>
      <c r="PCS17" s="1078">
        <v>2.2000000000000002</v>
      </c>
      <c r="PCT17" s="1079" t="s">
        <v>3991</v>
      </c>
      <c r="PCU17" s="1078">
        <v>2.2000000000000002</v>
      </c>
      <c r="PCV17" s="1079" t="s">
        <v>3991</v>
      </c>
      <c r="PCW17" s="1078">
        <v>2.2000000000000002</v>
      </c>
      <c r="PCX17" s="1079" t="s">
        <v>3991</v>
      </c>
      <c r="PCY17" s="1078">
        <v>2.2000000000000002</v>
      </c>
      <c r="PCZ17" s="1079" t="s">
        <v>3991</v>
      </c>
      <c r="PDA17" s="1078">
        <v>2.2000000000000002</v>
      </c>
      <c r="PDB17" s="1079" t="s">
        <v>3991</v>
      </c>
      <c r="PDC17" s="1078">
        <v>2.2000000000000002</v>
      </c>
      <c r="PDD17" s="1079" t="s">
        <v>3991</v>
      </c>
      <c r="PDE17" s="1078">
        <v>2.2000000000000002</v>
      </c>
      <c r="PDF17" s="1079" t="s">
        <v>3991</v>
      </c>
      <c r="PDG17" s="1078">
        <v>2.2000000000000002</v>
      </c>
      <c r="PDH17" s="1079" t="s">
        <v>3991</v>
      </c>
      <c r="PDI17" s="1078">
        <v>2.2000000000000002</v>
      </c>
      <c r="PDJ17" s="1079" t="s">
        <v>3991</v>
      </c>
      <c r="PDK17" s="1078">
        <v>2.2000000000000002</v>
      </c>
      <c r="PDL17" s="1079" t="s">
        <v>3991</v>
      </c>
      <c r="PDM17" s="1078">
        <v>2.2000000000000002</v>
      </c>
      <c r="PDN17" s="1079" t="s">
        <v>3991</v>
      </c>
      <c r="PDO17" s="1078">
        <v>2.2000000000000002</v>
      </c>
      <c r="PDP17" s="1079" t="s">
        <v>3991</v>
      </c>
      <c r="PDQ17" s="1078">
        <v>2.2000000000000002</v>
      </c>
      <c r="PDR17" s="1079" t="s">
        <v>3991</v>
      </c>
      <c r="PDS17" s="1078">
        <v>2.2000000000000002</v>
      </c>
      <c r="PDT17" s="1079" t="s">
        <v>3991</v>
      </c>
      <c r="PDU17" s="1078">
        <v>2.2000000000000002</v>
      </c>
      <c r="PDV17" s="1079" t="s">
        <v>3991</v>
      </c>
      <c r="PDW17" s="1078">
        <v>2.2000000000000002</v>
      </c>
      <c r="PDX17" s="1079" t="s">
        <v>3991</v>
      </c>
      <c r="PDY17" s="1078">
        <v>2.2000000000000002</v>
      </c>
      <c r="PDZ17" s="1079" t="s">
        <v>3991</v>
      </c>
      <c r="PEA17" s="1078">
        <v>2.2000000000000002</v>
      </c>
      <c r="PEB17" s="1079" t="s">
        <v>3991</v>
      </c>
      <c r="PEC17" s="1078">
        <v>2.2000000000000002</v>
      </c>
      <c r="PED17" s="1079" t="s">
        <v>3991</v>
      </c>
      <c r="PEE17" s="1078">
        <v>2.2000000000000002</v>
      </c>
      <c r="PEF17" s="1079" t="s">
        <v>3991</v>
      </c>
      <c r="PEG17" s="1078">
        <v>2.2000000000000002</v>
      </c>
      <c r="PEH17" s="1079" t="s">
        <v>3991</v>
      </c>
      <c r="PEI17" s="1078">
        <v>2.2000000000000002</v>
      </c>
      <c r="PEJ17" s="1079" t="s">
        <v>3991</v>
      </c>
      <c r="PEK17" s="1078">
        <v>2.2000000000000002</v>
      </c>
      <c r="PEL17" s="1079" t="s">
        <v>3991</v>
      </c>
      <c r="PEM17" s="1078">
        <v>2.2000000000000002</v>
      </c>
      <c r="PEN17" s="1079" t="s">
        <v>3991</v>
      </c>
      <c r="PEO17" s="1078">
        <v>2.2000000000000002</v>
      </c>
      <c r="PEP17" s="1079" t="s">
        <v>3991</v>
      </c>
      <c r="PEQ17" s="1078">
        <v>2.2000000000000002</v>
      </c>
      <c r="PER17" s="1079" t="s">
        <v>3991</v>
      </c>
      <c r="PES17" s="1078">
        <v>2.2000000000000002</v>
      </c>
      <c r="PET17" s="1079" t="s">
        <v>3991</v>
      </c>
      <c r="PEU17" s="1078">
        <v>2.2000000000000002</v>
      </c>
      <c r="PEV17" s="1079" t="s">
        <v>3991</v>
      </c>
      <c r="PEW17" s="1078">
        <v>2.2000000000000002</v>
      </c>
      <c r="PEX17" s="1079" t="s">
        <v>3991</v>
      </c>
      <c r="PEY17" s="1078">
        <v>2.2000000000000002</v>
      </c>
      <c r="PEZ17" s="1079" t="s">
        <v>3991</v>
      </c>
      <c r="PFA17" s="1078">
        <v>2.2000000000000002</v>
      </c>
      <c r="PFB17" s="1079" t="s">
        <v>3991</v>
      </c>
      <c r="PFC17" s="1078">
        <v>2.2000000000000002</v>
      </c>
      <c r="PFD17" s="1079" t="s">
        <v>3991</v>
      </c>
      <c r="PFE17" s="1078">
        <v>2.2000000000000002</v>
      </c>
      <c r="PFF17" s="1079" t="s">
        <v>3991</v>
      </c>
      <c r="PFG17" s="1078">
        <v>2.2000000000000002</v>
      </c>
      <c r="PFH17" s="1079" t="s">
        <v>3991</v>
      </c>
      <c r="PFI17" s="1078">
        <v>2.2000000000000002</v>
      </c>
      <c r="PFJ17" s="1079" t="s">
        <v>3991</v>
      </c>
      <c r="PFK17" s="1078">
        <v>2.2000000000000002</v>
      </c>
      <c r="PFL17" s="1079" t="s">
        <v>3991</v>
      </c>
      <c r="PFM17" s="1078">
        <v>2.2000000000000002</v>
      </c>
      <c r="PFN17" s="1079" t="s">
        <v>3991</v>
      </c>
      <c r="PFO17" s="1078">
        <v>2.2000000000000002</v>
      </c>
      <c r="PFP17" s="1079" t="s">
        <v>3991</v>
      </c>
      <c r="PFQ17" s="1078">
        <v>2.2000000000000002</v>
      </c>
      <c r="PFR17" s="1079" t="s">
        <v>3991</v>
      </c>
      <c r="PFS17" s="1078">
        <v>2.2000000000000002</v>
      </c>
      <c r="PFT17" s="1079" t="s">
        <v>3991</v>
      </c>
      <c r="PFU17" s="1078">
        <v>2.2000000000000002</v>
      </c>
      <c r="PFV17" s="1079" t="s">
        <v>3991</v>
      </c>
      <c r="PFW17" s="1078">
        <v>2.2000000000000002</v>
      </c>
      <c r="PFX17" s="1079" t="s">
        <v>3991</v>
      </c>
      <c r="PFY17" s="1078">
        <v>2.2000000000000002</v>
      </c>
      <c r="PFZ17" s="1079" t="s">
        <v>3991</v>
      </c>
      <c r="PGA17" s="1078">
        <v>2.2000000000000002</v>
      </c>
      <c r="PGB17" s="1079" t="s">
        <v>3991</v>
      </c>
      <c r="PGC17" s="1078">
        <v>2.2000000000000002</v>
      </c>
      <c r="PGD17" s="1079" t="s">
        <v>3991</v>
      </c>
      <c r="PGE17" s="1078">
        <v>2.2000000000000002</v>
      </c>
      <c r="PGF17" s="1079" t="s">
        <v>3991</v>
      </c>
      <c r="PGG17" s="1078">
        <v>2.2000000000000002</v>
      </c>
      <c r="PGH17" s="1079" t="s">
        <v>3991</v>
      </c>
      <c r="PGI17" s="1078">
        <v>2.2000000000000002</v>
      </c>
      <c r="PGJ17" s="1079" t="s">
        <v>3991</v>
      </c>
      <c r="PGK17" s="1078">
        <v>2.2000000000000002</v>
      </c>
      <c r="PGL17" s="1079" t="s">
        <v>3991</v>
      </c>
      <c r="PGM17" s="1078">
        <v>2.2000000000000002</v>
      </c>
      <c r="PGN17" s="1079" t="s">
        <v>3991</v>
      </c>
      <c r="PGO17" s="1078">
        <v>2.2000000000000002</v>
      </c>
      <c r="PGP17" s="1079" t="s">
        <v>3991</v>
      </c>
      <c r="PGQ17" s="1078">
        <v>2.2000000000000002</v>
      </c>
      <c r="PGR17" s="1079" t="s">
        <v>3991</v>
      </c>
      <c r="PGS17" s="1078">
        <v>2.2000000000000002</v>
      </c>
      <c r="PGT17" s="1079" t="s">
        <v>3991</v>
      </c>
      <c r="PGU17" s="1078">
        <v>2.2000000000000002</v>
      </c>
      <c r="PGV17" s="1079" t="s">
        <v>3991</v>
      </c>
      <c r="PGW17" s="1078">
        <v>2.2000000000000002</v>
      </c>
      <c r="PGX17" s="1079" t="s">
        <v>3991</v>
      </c>
      <c r="PGY17" s="1078">
        <v>2.2000000000000002</v>
      </c>
      <c r="PGZ17" s="1079" t="s">
        <v>3991</v>
      </c>
      <c r="PHA17" s="1078">
        <v>2.2000000000000002</v>
      </c>
      <c r="PHB17" s="1079" t="s">
        <v>3991</v>
      </c>
      <c r="PHC17" s="1078">
        <v>2.2000000000000002</v>
      </c>
      <c r="PHD17" s="1079" t="s">
        <v>3991</v>
      </c>
      <c r="PHE17" s="1078">
        <v>2.2000000000000002</v>
      </c>
      <c r="PHF17" s="1079" t="s">
        <v>3991</v>
      </c>
      <c r="PHG17" s="1078">
        <v>2.2000000000000002</v>
      </c>
      <c r="PHH17" s="1079" t="s">
        <v>3991</v>
      </c>
      <c r="PHI17" s="1078">
        <v>2.2000000000000002</v>
      </c>
      <c r="PHJ17" s="1079" t="s">
        <v>3991</v>
      </c>
      <c r="PHK17" s="1078">
        <v>2.2000000000000002</v>
      </c>
      <c r="PHL17" s="1079" t="s">
        <v>3991</v>
      </c>
      <c r="PHM17" s="1078">
        <v>2.2000000000000002</v>
      </c>
      <c r="PHN17" s="1079" t="s">
        <v>3991</v>
      </c>
      <c r="PHO17" s="1078">
        <v>2.2000000000000002</v>
      </c>
      <c r="PHP17" s="1079" t="s">
        <v>3991</v>
      </c>
      <c r="PHQ17" s="1078">
        <v>2.2000000000000002</v>
      </c>
      <c r="PHR17" s="1079" t="s">
        <v>3991</v>
      </c>
      <c r="PHS17" s="1078">
        <v>2.2000000000000002</v>
      </c>
      <c r="PHT17" s="1079" t="s">
        <v>3991</v>
      </c>
      <c r="PHU17" s="1078">
        <v>2.2000000000000002</v>
      </c>
      <c r="PHV17" s="1079" t="s">
        <v>3991</v>
      </c>
      <c r="PHW17" s="1078">
        <v>2.2000000000000002</v>
      </c>
      <c r="PHX17" s="1079" t="s">
        <v>3991</v>
      </c>
      <c r="PHY17" s="1078">
        <v>2.2000000000000002</v>
      </c>
      <c r="PHZ17" s="1079" t="s">
        <v>3991</v>
      </c>
      <c r="PIA17" s="1078">
        <v>2.2000000000000002</v>
      </c>
      <c r="PIB17" s="1079" t="s">
        <v>3991</v>
      </c>
      <c r="PIC17" s="1078">
        <v>2.2000000000000002</v>
      </c>
      <c r="PID17" s="1079" t="s">
        <v>3991</v>
      </c>
      <c r="PIE17" s="1078">
        <v>2.2000000000000002</v>
      </c>
      <c r="PIF17" s="1079" t="s">
        <v>3991</v>
      </c>
      <c r="PIG17" s="1078">
        <v>2.2000000000000002</v>
      </c>
      <c r="PIH17" s="1079" t="s">
        <v>3991</v>
      </c>
      <c r="PII17" s="1078">
        <v>2.2000000000000002</v>
      </c>
      <c r="PIJ17" s="1079" t="s">
        <v>3991</v>
      </c>
      <c r="PIK17" s="1078">
        <v>2.2000000000000002</v>
      </c>
      <c r="PIL17" s="1079" t="s">
        <v>3991</v>
      </c>
      <c r="PIM17" s="1078">
        <v>2.2000000000000002</v>
      </c>
      <c r="PIN17" s="1079" t="s">
        <v>3991</v>
      </c>
      <c r="PIO17" s="1078">
        <v>2.2000000000000002</v>
      </c>
      <c r="PIP17" s="1079" t="s">
        <v>3991</v>
      </c>
      <c r="PIQ17" s="1078">
        <v>2.2000000000000002</v>
      </c>
      <c r="PIR17" s="1079" t="s">
        <v>3991</v>
      </c>
      <c r="PIS17" s="1078">
        <v>2.2000000000000002</v>
      </c>
      <c r="PIT17" s="1079" t="s">
        <v>3991</v>
      </c>
      <c r="PIU17" s="1078">
        <v>2.2000000000000002</v>
      </c>
      <c r="PIV17" s="1079" t="s">
        <v>3991</v>
      </c>
      <c r="PIW17" s="1078">
        <v>2.2000000000000002</v>
      </c>
      <c r="PIX17" s="1079" t="s">
        <v>3991</v>
      </c>
      <c r="PIY17" s="1078">
        <v>2.2000000000000002</v>
      </c>
      <c r="PIZ17" s="1079" t="s">
        <v>3991</v>
      </c>
      <c r="PJA17" s="1078">
        <v>2.2000000000000002</v>
      </c>
      <c r="PJB17" s="1079" t="s">
        <v>3991</v>
      </c>
      <c r="PJC17" s="1078">
        <v>2.2000000000000002</v>
      </c>
      <c r="PJD17" s="1079" t="s">
        <v>3991</v>
      </c>
      <c r="PJE17" s="1078">
        <v>2.2000000000000002</v>
      </c>
      <c r="PJF17" s="1079" t="s">
        <v>3991</v>
      </c>
      <c r="PJG17" s="1078">
        <v>2.2000000000000002</v>
      </c>
      <c r="PJH17" s="1079" t="s">
        <v>3991</v>
      </c>
      <c r="PJI17" s="1078">
        <v>2.2000000000000002</v>
      </c>
      <c r="PJJ17" s="1079" t="s">
        <v>3991</v>
      </c>
      <c r="PJK17" s="1078">
        <v>2.2000000000000002</v>
      </c>
      <c r="PJL17" s="1079" t="s">
        <v>3991</v>
      </c>
      <c r="PJM17" s="1078">
        <v>2.2000000000000002</v>
      </c>
      <c r="PJN17" s="1079" t="s">
        <v>3991</v>
      </c>
      <c r="PJO17" s="1078">
        <v>2.2000000000000002</v>
      </c>
      <c r="PJP17" s="1079" t="s">
        <v>3991</v>
      </c>
      <c r="PJQ17" s="1078">
        <v>2.2000000000000002</v>
      </c>
      <c r="PJR17" s="1079" t="s">
        <v>3991</v>
      </c>
      <c r="PJS17" s="1078">
        <v>2.2000000000000002</v>
      </c>
      <c r="PJT17" s="1079" t="s">
        <v>3991</v>
      </c>
      <c r="PJU17" s="1078">
        <v>2.2000000000000002</v>
      </c>
      <c r="PJV17" s="1079" t="s">
        <v>3991</v>
      </c>
      <c r="PJW17" s="1078">
        <v>2.2000000000000002</v>
      </c>
      <c r="PJX17" s="1079" t="s">
        <v>3991</v>
      </c>
      <c r="PJY17" s="1078">
        <v>2.2000000000000002</v>
      </c>
      <c r="PJZ17" s="1079" t="s">
        <v>3991</v>
      </c>
      <c r="PKA17" s="1078">
        <v>2.2000000000000002</v>
      </c>
      <c r="PKB17" s="1079" t="s">
        <v>3991</v>
      </c>
      <c r="PKC17" s="1078">
        <v>2.2000000000000002</v>
      </c>
      <c r="PKD17" s="1079" t="s">
        <v>3991</v>
      </c>
      <c r="PKE17" s="1078">
        <v>2.2000000000000002</v>
      </c>
      <c r="PKF17" s="1079" t="s">
        <v>3991</v>
      </c>
      <c r="PKG17" s="1078">
        <v>2.2000000000000002</v>
      </c>
      <c r="PKH17" s="1079" t="s">
        <v>3991</v>
      </c>
      <c r="PKI17" s="1078">
        <v>2.2000000000000002</v>
      </c>
      <c r="PKJ17" s="1079" t="s">
        <v>3991</v>
      </c>
      <c r="PKK17" s="1078">
        <v>2.2000000000000002</v>
      </c>
      <c r="PKL17" s="1079" t="s">
        <v>3991</v>
      </c>
      <c r="PKM17" s="1078">
        <v>2.2000000000000002</v>
      </c>
      <c r="PKN17" s="1079" t="s">
        <v>3991</v>
      </c>
      <c r="PKO17" s="1078">
        <v>2.2000000000000002</v>
      </c>
      <c r="PKP17" s="1079" t="s">
        <v>3991</v>
      </c>
      <c r="PKQ17" s="1078">
        <v>2.2000000000000002</v>
      </c>
      <c r="PKR17" s="1079" t="s">
        <v>3991</v>
      </c>
      <c r="PKS17" s="1078">
        <v>2.2000000000000002</v>
      </c>
      <c r="PKT17" s="1079" t="s">
        <v>3991</v>
      </c>
      <c r="PKU17" s="1078">
        <v>2.2000000000000002</v>
      </c>
      <c r="PKV17" s="1079" t="s">
        <v>3991</v>
      </c>
      <c r="PKW17" s="1078">
        <v>2.2000000000000002</v>
      </c>
      <c r="PKX17" s="1079" t="s">
        <v>3991</v>
      </c>
      <c r="PKY17" s="1078">
        <v>2.2000000000000002</v>
      </c>
      <c r="PKZ17" s="1079" t="s">
        <v>3991</v>
      </c>
      <c r="PLA17" s="1078">
        <v>2.2000000000000002</v>
      </c>
      <c r="PLB17" s="1079" t="s">
        <v>3991</v>
      </c>
      <c r="PLC17" s="1078">
        <v>2.2000000000000002</v>
      </c>
      <c r="PLD17" s="1079" t="s">
        <v>3991</v>
      </c>
      <c r="PLE17" s="1078">
        <v>2.2000000000000002</v>
      </c>
      <c r="PLF17" s="1079" t="s">
        <v>3991</v>
      </c>
      <c r="PLG17" s="1078">
        <v>2.2000000000000002</v>
      </c>
      <c r="PLH17" s="1079" t="s">
        <v>3991</v>
      </c>
      <c r="PLI17" s="1078">
        <v>2.2000000000000002</v>
      </c>
      <c r="PLJ17" s="1079" t="s">
        <v>3991</v>
      </c>
      <c r="PLK17" s="1078">
        <v>2.2000000000000002</v>
      </c>
      <c r="PLL17" s="1079" t="s">
        <v>3991</v>
      </c>
      <c r="PLM17" s="1078">
        <v>2.2000000000000002</v>
      </c>
      <c r="PLN17" s="1079" t="s">
        <v>3991</v>
      </c>
      <c r="PLO17" s="1078">
        <v>2.2000000000000002</v>
      </c>
      <c r="PLP17" s="1079" t="s">
        <v>3991</v>
      </c>
      <c r="PLQ17" s="1078">
        <v>2.2000000000000002</v>
      </c>
      <c r="PLR17" s="1079" t="s">
        <v>3991</v>
      </c>
      <c r="PLS17" s="1078">
        <v>2.2000000000000002</v>
      </c>
      <c r="PLT17" s="1079" t="s">
        <v>3991</v>
      </c>
      <c r="PLU17" s="1078">
        <v>2.2000000000000002</v>
      </c>
      <c r="PLV17" s="1079" t="s">
        <v>3991</v>
      </c>
      <c r="PLW17" s="1078">
        <v>2.2000000000000002</v>
      </c>
      <c r="PLX17" s="1079" t="s">
        <v>3991</v>
      </c>
      <c r="PLY17" s="1078">
        <v>2.2000000000000002</v>
      </c>
      <c r="PLZ17" s="1079" t="s">
        <v>3991</v>
      </c>
      <c r="PMA17" s="1078">
        <v>2.2000000000000002</v>
      </c>
      <c r="PMB17" s="1079" t="s">
        <v>3991</v>
      </c>
      <c r="PMC17" s="1078">
        <v>2.2000000000000002</v>
      </c>
      <c r="PMD17" s="1079" t="s">
        <v>3991</v>
      </c>
      <c r="PME17" s="1078">
        <v>2.2000000000000002</v>
      </c>
      <c r="PMF17" s="1079" t="s">
        <v>3991</v>
      </c>
      <c r="PMG17" s="1078">
        <v>2.2000000000000002</v>
      </c>
      <c r="PMH17" s="1079" t="s">
        <v>3991</v>
      </c>
      <c r="PMI17" s="1078">
        <v>2.2000000000000002</v>
      </c>
      <c r="PMJ17" s="1079" t="s">
        <v>3991</v>
      </c>
      <c r="PMK17" s="1078">
        <v>2.2000000000000002</v>
      </c>
      <c r="PML17" s="1079" t="s">
        <v>3991</v>
      </c>
      <c r="PMM17" s="1078">
        <v>2.2000000000000002</v>
      </c>
      <c r="PMN17" s="1079" t="s">
        <v>3991</v>
      </c>
      <c r="PMO17" s="1078">
        <v>2.2000000000000002</v>
      </c>
      <c r="PMP17" s="1079" t="s">
        <v>3991</v>
      </c>
      <c r="PMQ17" s="1078">
        <v>2.2000000000000002</v>
      </c>
      <c r="PMR17" s="1079" t="s">
        <v>3991</v>
      </c>
      <c r="PMS17" s="1078">
        <v>2.2000000000000002</v>
      </c>
      <c r="PMT17" s="1079" t="s">
        <v>3991</v>
      </c>
      <c r="PMU17" s="1078">
        <v>2.2000000000000002</v>
      </c>
      <c r="PMV17" s="1079" t="s">
        <v>3991</v>
      </c>
      <c r="PMW17" s="1078">
        <v>2.2000000000000002</v>
      </c>
      <c r="PMX17" s="1079" t="s">
        <v>3991</v>
      </c>
      <c r="PMY17" s="1078">
        <v>2.2000000000000002</v>
      </c>
      <c r="PMZ17" s="1079" t="s">
        <v>3991</v>
      </c>
      <c r="PNA17" s="1078">
        <v>2.2000000000000002</v>
      </c>
      <c r="PNB17" s="1079" t="s">
        <v>3991</v>
      </c>
      <c r="PNC17" s="1078">
        <v>2.2000000000000002</v>
      </c>
      <c r="PND17" s="1079" t="s">
        <v>3991</v>
      </c>
      <c r="PNE17" s="1078">
        <v>2.2000000000000002</v>
      </c>
      <c r="PNF17" s="1079" t="s">
        <v>3991</v>
      </c>
      <c r="PNG17" s="1078">
        <v>2.2000000000000002</v>
      </c>
      <c r="PNH17" s="1079" t="s">
        <v>3991</v>
      </c>
      <c r="PNI17" s="1078">
        <v>2.2000000000000002</v>
      </c>
      <c r="PNJ17" s="1079" t="s">
        <v>3991</v>
      </c>
      <c r="PNK17" s="1078">
        <v>2.2000000000000002</v>
      </c>
      <c r="PNL17" s="1079" t="s">
        <v>3991</v>
      </c>
      <c r="PNM17" s="1078">
        <v>2.2000000000000002</v>
      </c>
      <c r="PNN17" s="1079" t="s">
        <v>3991</v>
      </c>
      <c r="PNO17" s="1078">
        <v>2.2000000000000002</v>
      </c>
      <c r="PNP17" s="1079" t="s">
        <v>3991</v>
      </c>
      <c r="PNQ17" s="1078">
        <v>2.2000000000000002</v>
      </c>
      <c r="PNR17" s="1079" t="s">
        <v>3991</v>
      </c>
      <c r="PNS17" s="1078">
        <v>2.2000000000000002</v>
      </c>
      <c r="PNT17" s="1079" t="s">
        <v>3991</v>
      </c>
      <c r="PNU17" s="1078">
        <v>2.2000000000000002</v>
      </c>
      <c r="PNV17" s="1079" t="s">
        <v>3991</v>
      </c>
      <c r="PNW17" s="1078">
        <v>2.2000000000000002</v>
      </c>
      <c r="PNX17" s="1079" t="s">
        <v>3991</v>
      </c>
      <c r="PNY17" s="1078">
        <v>2.2000000000000002</v>
      </c>
      <c r="PNZ17" s="1079" t="s">
        <v>3991</v>
      </c>
      <c r="POA17" s="1078">
        <v>2.2000000000000002</v>
      </c>
      <c r="POB17" s="1079" t="s">
        <v>3991</v>
      </c>
      <c r="POC17" s="1078">
        <v>2.2000000000000002</v>
      </c>
      <c r="POD17" s="1079" t="s">
        <v>3991</v>
      </c>
      <c r="POE17" s="1078">
        <v>2.2000000000000002</v>
      </c>
      <c r="POF17" s="1079" t="s">
        <v>3991</v>
      </c>
      <c r="POG17" s="1078">
        <v>2.2000000000000002</v>
      </c>
      <c r="POH17" s="1079" t="s">
        <v>3991</v>
      </c>
      <c r="POI17" s="1078">
        <v>2.2000000000000002</v>
      </c>
      <c r="POJ17" s="1079" t="s">
        <v>3991</v>
      </c>
      <c r="POK17" s="1078">
        <v>2.2000000000000002</v>
      </c>
      <c r="POL17" s="1079" t="s">
        <v>3991</v>
      </c>
      <c r="POM17" s="1078">
        <v>2.2000000000000002</v>
      </c>
      <c r="PON17" s="1079" t="s">
        <v>3991</v>
      </c>
      <c r="POO17" s="1078">
        <v>2.2000000000000002</v>
      </c>
      <c r="POP17" s="1079" t="s">
        <v>3991</v>
      </c>
      <c r="POQ17" s="1078">
        <v>2.2000000000000002</v>
      </c>
      <c r="POR17" s="1079" t="s">
        <v>3991</v>
      </c>
      <c r="POS17" s="1078">
        <v>2.2000000000000002</v>
      </c>
      <c r="POT17" s="1079" t="s">
        <v>3991</v>
      </c>
      <c r="POU17" s="1078">
        <v>2.2000000000000002</v>
      </c>
      <c r="POV17" s="1079" t="s">
        <v>3991</v>
      </c>
      <c r="POW17" s="1078">
        <v>2.2000000000000002</v>
      </c>
      <c r="POX17" s="1079" t="s">
        <v>3991</v>
      </c>
      <c r="POY17" s="1078">
        <v>2.2000000000000002</v>
      </c>
      <c r="POZ17" s="1079" t="s">
        <v>3991</v>
      </c>
      <c r="PPA17" s="1078">
        <v>2.2000000000000002</v>
      </c>
      <c r="PPB17" s="1079" t="s">
        <v>3991</v>
      </c>
      <c r="PPC17" s="1078">
        <v>2.2000000000000002</v>
      </c>
      <c r="PPD17" s="1079" t="s">
        <v>3991</v>
      </c>
      <c r="PPE17" s="1078">
        <v>2.2000000000000002</v>
      </c>
      <c r="PPF17" s="1079" t="s">
        <v>3991</v>
      </c>
      <c r="PPG17" s="1078">
        <v>2.2000000000000002</v>
      </c>
      <c r="PPH17" s="1079" t="s">
        <v>3991</v>
      </c>
      <c r="PPI17" s="1078">
        <v>2.2000000000000002</v>
      </c>
      <c r="PPJ17" s="1079" t="s">
        <v>3991</v>
      </c>
      <c r="PPK17" s="1078">
        <v>2.2000000000000002</v>
      </c>
      <c r="PPL17" s="1079" t="s">
        <v>3991</v>
      </c>
      <c r="PPM17" s="1078">
        <v>2.2000000000000002</v>
      </c>
      <c r="PPN17" s="1079" t="s">
        <v>3991</v>
      </c>
      <c r="PPO17" s="1078">
        <v>2.2000000000000002</v>
      </c>
      <c r="PPP17" s="1079" t="s">
        <v>3991</v>
      </c>
      <c r="PPQ17" s="1078">
        <v>2.2000000000000002</v>
      </c>
      <c r="PPR17" s="1079" t="s">
        <v>3991</v>
      </c>
      <c r="PPS17" s="1078">
        <v>2.2000000000000002</v>
      </c>
      <c r="PPT17" s="1079" t="s">
        <v>3991</v>
      </c>
      <c r="PPU17" s="1078">
        <v>2.2000000000000002</v>
      </c>
      <c r="PPV17" s="1079" t="s">
        <v>3991</v>
      </c>
      <c r="PPW17" s="1078">
        <v>2.2000000000000002</v>
      </c>
      <c r="PPX17" s="1079" t="s">
        <v>3991</v>
      </c>
      <c r="PPY17" s="1078">
        <v>2.2000000000000002</v>
      </c>
      <c r="PPZ17" s="1079" t="s">
        <v>3991</v>
      </c>
      <c r="PQA17" s="1078">
        <v>2.2000000000000002</v>
      </c>
      <c r="PQB17" s="1079" t="s">
        <v>3991</v>
      </c>
      <c r="PQC17" s="1078">
        <v>2.2000000000000002</v>
      </c>
      <c r="PQD17" s="1079" t="s">
        <v>3991</v>
      </c>
      <c r="PQE17" s="1078">
        <v>2.2000000000000002</v>
      </c>
      <c r="PQF17" s="1079" t="s">
        <v>3991</v>
      </c>
      <c r="PQG17" s="1078">
        <v>2.2000000000000002</v>
      </c>
      <c r="PQH17" s="1079" t="s">
        <v>3991</v>
      </c>
      <c r="PQI17" s="1078">
        <v>2.2000000000000002</v>
      </c>
      <c r="PQJ17" s="1079" t="s">
        <v>3991</v>
      </c>
      <c r="PQK17" s="1078">
        <v>2.2000000000000002</v>
      </c>
      <c r="PQL17" s="1079" t="s">
        <v>3991</v>
      </c>
      <c r="PQM17" s="1078">
        <v>2.2000000000000002</v>
      </c>
      <c r="PQN17" s="1079" t="s">
        <v>3991</v>
      </c>
      <c r="PQO17" s="1078">
        <v>2.2000000000000002</v>
      </c>
      <c r="PQP17" s="1079" t="s">
        <v>3991</v>
      </c>
      <c r="PQQ17" s="1078">
        <v>2.2000000000000002</v>
      </c>
      <c r="PQR17" s="1079" t="s">
        <v>3991</v>
      </c>
      <c r="PQS17" s="1078">
        <v>2.2000000000000002</v>
      </c>
      <c r="PQT17" s="1079" t="s">
        <v>3991</v>
      </c>
      <c r="PQU17" s="1078">
        <v>2.2000000000000002</v>
      </c>
      <c r="PQV17" s="1079" t="s">
        <v>3991</v>
      </c>
      <c r="PQW17" s="1078">
        <v>2.2000000000000002</v>
      </c>
      <c r="PQX17" s="1079" t="s">
        <v>3991</v>
      </c>
      <c r="PQY17" s="1078">
        <v>2.2000000000000002</v>
      </c>
      <c r="PQZ17" s="1079" t="s">
        <v>3991</v>
      </c>
      <c r="PRA17" s="1078">
        <v>2.2000000000000002</v>
      </c>
      <c r="PRB17" s="1079" t="s">
        <v>3991</v>
      </c>
      <c r="PRC17" s="1078">
        <v>2.2000000000000002</v>
      </c>
      <c r="PRD17" s="1079" t="s">
        <v>3991</v>
      </c>
      <c r="PRE17" s="1078">
        <v>2.2000000000000002</v>
      </c>
      <c r="PRF17" s="1079" t="s">
        <v>3991</v>
      </c>
      <c r="PRG17" s="1078">
        <v>2.2000000000000002</v>
      </c>
      <c r="PRH17" s="1079" t="s">
        <v>3991</v>
      </c>
      <c r="PRI17" s="1078">
        <v>2.2000000000000002</v>
      </c>
      <c r="PRJ17" s="1079" t="s">
        <v>3991</v>
      </c>
      <c r="PRK17" s="1078">
        <v>2.2000000000000002</v>
      </c>
      <c r="PRL17" s="1079" t="s">
        <v>3991</v>
      </c>
      <c r="PRM17" s="1078">
        <v>2.2000000000000002</v>
      </c>
      <c r="PRN17" s="1079" t="s">
        <v>3991</v>
      </c>
      <c r="PRO17" s="1078">
        <v>2.2000000000000002</v>
      </c>
      <c r="PRP17" s="1079" t="s">
        <v>3991</v>
      </c>
      <c r="PRQ17" s="1078">
        <v>2.2000000000000002</v>
      </c>
      <c r="PRR17" s="1079" t="s">
        <v>3991</v>
      </c>
      <c r="PRS17" s="1078">
        <v>2.2000000000000002</v>
      </c>
      <c r="PRT17" s="1079" t="s">
        <v>3991</v>
      </c>
      <c r="PRU17" s="1078">
        <v>2.2000000000000002</v>
      </c>
      <c r="PRV17" s="1079" t="s">
        <v>3991</v>
      </c>
      <c r="PRW17" s="1078">
        <v>2.2000000000000002</v>
      </c>
      <c r="PRX17" s="1079" t="s">
        <v>3991</v>
      </c>
      <c r="PRY17" s="1078">
        <v>2.2000000000000002</v>
      </c>
      <c r="PRZ17" s="1079" t="s">
        <v>3991</v>
      </c>
      <c r="PSA17" s="1078">
        <v>2.2000000000000002</v>
      </c>
      <c r="PSB17" s="1079" t="s">
        <v>3991</v>
      </c>
      <c r="PSC17" s="1078">
        <v>2.2000000000000002</v>
      </c>
      <c r="PSD17" s="1079" t="s">
        <v>3991</v>
      </c>
      <c r="PSE17" s="1078">
        <v>2.2000000000000002</v>
      </c>
      <c r="PSF17" s="1079" t="s">
        <v>3991</v>
      </c>
      <c r="PSG17" s="1078">
        <v>2.2000000000000002</v>
      </c>
      <c r="PSH17" s="1079" t="s">
        <v>3991</v>
      </c>
      <c r="PSI17" s="1078">
        <v>2.2000000000000002</v>
      </c>
      <c r="PSJ17" s="1079" t="s">
        <v>3991</v>
      </c>
      <c r="PSK17" s="1078">
        <v>2.2000000000000002</v>
      </c>
      <c r="PSL17" s="1079" t="s">
        <v>3991</v>
      </c>
      <c r="PSM17" s="1078">
        <v>2.2000000000000002</v>
      </c>
      <c r="PSN17" s="1079" t="s">
        <v>3991</v>
      </c>
      <c r="PSO17" s="1078">
        <v>2.2000000000000002</v>
      </c>
      <c r="PSP17" s="1079" t="s">
        <v>3991</v>
      </c>
      <c r="PSQ17" s="1078">
        <v>2.2000000000000002</v>
      </c>
      <c r="PSR17" s="1079" t="s">
        <v>3991</v>
      </c>
      <c r="PSS17" s="1078">
        <v>2.2000000000000002</v>
      </c>
      <c r="PST17" s="1079" t="s">
        <v>3991</v>
      </c>
      <c r="PSU17" s="1078">
        <v>2.2000000000000002</v>
      </c>
      <c r="PSV17" s="1079" t="s">
        <v>3991</v>
      </c>
      <c r="PSW17" s="1078">
        <v>2.2000000000000002</v>
      </c>
      <c r="PSX17" s="1079" t="s">
        <v>3991</v>
      </c>
      <c r="PSY17" s="1078">
        <v>2.2000000000000002</v>
      </c>
      <c r="PSZ17" s="1079" t="s">
        <v>3991</v>
      </c>
      <c r="PTA17" s="1078">
        <v>2.2000000000000002</v>
      </c>
      <c r="PTB17" s="1079" t="s">
        <v>3991</v>
      </c>
      <c r="PTC17" s="1078">
        <v>2.2000000000000002</v>
      </c>
      <c r="PTD17" s="1079" t="s">
        <v>3991</v>
      </c>
      <c r="PTE17" s="1078">
        <v>2.2000000000000002</v>
      </c>
      <c r="PTF17" s="1079" t="s">
        <v>3991</v>
      </c>
      <c r="PTG17" s="1078">
        <v>2.2000000000000002</v>
      </c>
      <c r="PTH17" s="1079" t="s">
        <v>3991</v>
      </c>
      <c r="PTI17" s="1078">
        <v>2.2000000000000002</v>
      </c>
      <c r="PTJ17" s="1079" t="s">
        <v>3991</v>
      </c>
      <c r="PTK17" s="1078">
        <v>2.2000000000000002</v>
      </c>
      <c r="PTL17" s="1079" t="s">
        <v>3991</v>
      </c>
      <c r="PTM17" s="1078">
        <v>2.2000000000000002</v>
      </c>
      <c r="PTN17" s="1079" t="s">
        <v>3991</v>
      </c>
      <c r="PTO17" s="1078">
        <v>2.2000000000000002</v>
      </c>
      <c r="PTP17" s="1079" t="s">
        <v>3991</v>
      </c>
      <c r="PTQ17" s="1078">
        <v>2.2000000000000002</v>
      </c>
      <c r="PTR17" s="1079" t="s">
        <v>3991</v>
      </c>
      <c r="PTS17" s="1078">
        <v>2.2000000000000002</v>
      </c>
      <c r="PTT17" s="1079" t="s">
        <v>3991</v>
      </c>
      <c r="PTU17" s="1078">
        <v>2.2000000000000002</v>
      </c>
      <c r="PTV17" s="1079" t="s">
        <v>3991</v>
      </c>
      <c r="PTW17" s="1078">
        <v>2.2000000000000002</v>
      </c>
      <c r="PTX17" s="1079" t="s">
        <v>3991</v>
      </c>
      <c r="PTY17" s="1078">
        <v>2.2000000000000002</v>
      </c>
      <c r="PTZ17" s="1079" t="s">
        <v>3991</v>
      </c>
      <c r="PUA17" s="1078">
        <v>2.2000000000000002</v>
      </c>
      <c r="PUB17" s="1079" t="s">
        <v>3991</v>
      </c>
      <c r="PUC17" s="1078">
        <v>2.2000000000000002</v>
      </c>
      <c r="PUD17" s="1079" t="s">
        <v>3991</v>
      </c>
      <c r="PUE17" s="1078">
        <v>2.2000000000000002</v>
      </c>
      <c r="PUF17" s="1079" t="s">
        <v>3991</v>
      </c>
      <c r="PUG17" s="1078">
        <v>2.2000000000000002</v>
      </c>
      <c r="PUH17" s="1079" t="s">
        <v>3991</v>
      </c>
      <c r="PUI17" s="1078">
        <v>2.2000000000000002</v>
      </c>
      <c r="PUJ17" s="1079" t="s">
        <v>3991</v>
      </c>
      <c r="PUK17" s="1078">
        <v>2.2000000000000002</v>
      </c>
      <c r="PUL17" s="1079" t="s">
        <v>3991</v>
      </c>
      <c r="PUM17" s="1078">
        <v>2.2000000000000002</v>
      </c>
      <c r="PUN17" s="1079" t="s">
        <v>3991</v>
      </c>
      <c r="PUO17" s="1078">
        <v>2.2000000000000002</v>
      </c>
      <c r="PUP17" s="1079" t="s">
        <v>3991</v>
      </c>
      <c r="PUQ17" s="1078">
        <v>2.2000000000000002</v>
      </c>
      <c r="PUR17" s="1079" t="s">
        <v>3991</v>
      </c>
      <c r="PUS17" s="1078">
        <v>2.2000000000000002</v>
      </c>
      <c r="PUT17" s="1079" t="s">
        <v>3991</v>
      </c>
      <c r="PUU17" s="1078">
        <v>2.2000000000000002</v>
      </c>
      <c r="PUV17" s="1079" t="s">
        <v>3991</v>
      </c>
      <c r="PUW17" s="1078">
        <v>2.2000000000000002</v>
      </c>
      <c r="PUX17" s="1079" t="s">
        <v>3991</v>
      </c>
      <c r="PUY17" s="1078">
        <v>2.2000000000000002</v>
      </c>
      <c r="PUZ17" s="1079" t="s">
        <v>3991</v>
      </c>
      <c r="PVA17" s="1078">
        <v>2.2000000000000002</v>
      </c>
      <c r="PVB17" s="1079" t="s">
        <v>3991</v>
      </c>
      <c r="PVC17" s="1078">
        <v>2.2000000000000002</v>
      </c>
      <c r="PVD17" s="1079" t="s">
        <v>3991</v>
      </c>
      <c r="PVE17" s="1078">
        <v>2.2000000000000002</v>
      </c>
      <c r="PVF17" s="1079" t="s">
        <v>3991</v>
      </c>
      <c r="PVG17" s="1078">
        <v>2.2000000000000002</v>
      </c>
      <c r="PVH17" s="1079" t="s">
        <v>3991</v>
      </c>
      <c r="PVI17" s="1078">
        <v>2.2000000000000002</v>
      </c>
      <c r="PVJ17" s="1079" t="s">
        <v>3991</v>
      </c>
      <c r="PVK17" s="1078">
        <v>2.2000000000000002</v>
      </c>
      <c r="PVL17" s="1079" t="s">
        <v>3991</v>
      </c>
      <c r="PVM17" s="1078">
        <v>2.2000000000000002</v>
      </c>
      <c r="PVN17" s="1079" t="s">
        <v>3991</v>
      </c>
      <c r="PVO17" s="1078">
        <v>2.2000000000000002</v>
      </c>
      <c r="PVP17" s="1079" t="s">
        <v>3991</v>
      </c>
      <c r="PVQ17" s="1078">
        <v>2.2000000000000002</v>
      </c>
      <c r="PVR17" s="1079" t="s">
        <v>3991</v>
      </c>
      <c r="PVS17" s="1078">
        <v>2.2000000000000002</v>
      </c>
      <c r="PVT17" s="1079" t="s">
        <v>3991</v>
      </c>
      <c r="PVU17" s="1078">
        <v>2.2000000000000002</v>
      </c>
      <c r="PVV17" s="1079" t="s">
        <v>3991</v>
      </c>
      <c r="PVW17" s="1078">
        <v>2.2000000000000002</v>
      </c>
      <c r="PVX17" s="1079" t="s">
        <v>3991</v>
      </c>
      <c r="PVY17" s="1078">
        <v>2.2000000000000002</v>
      </c>
      <c r="PVZ17" s="1079" t="s">
        <v>3991</v>
      </c>
      <c r="PWA17" s="1078">
        <v>2.2000000000000002</v>
      </c>
      <c r="PWB17" s="1079" t="s">
        <v>3991</v>
      </c>
      <c r="PWC17" s="1078">
        <v>2.2000000000000002</v>
      </c>
      <c r="PWD17" s="1079" t="s">
        <v>3991</v>
      </c>
      <c r="PWE17" s="1078">
        <v>2.2000000000000002</v>
      </c>
      <c r="PWF17" s="1079" t="s">
        <v>3991</v>
      </c>
      <c r="PWG17" s="1078">
        <v>2.2000000000000002</v>
      </c>
      <c r="PWH17" s="1079" t="s">
        <v>3991</v>
      </c>
      <c r="PWI17" s="1078">
        <v>2.2000000000000002</v>
      </c>
      <c r="PWJ17" s="1079" t="s">
        <v>3991</v>
      </c>
      <c r="PWK17" s="1078">
        <v>2.2000000000000002</v>
      </c>
      <c r="PWL17" s="1079" t="s">
        <v>3991</v>
      </c>
      <c r="PWM17" s="1078">
        <v>2.2000000000000002</v>
      </c>
      <c r="PWN17" s="1079" t="s">
        <v>3991</v>
      </c>
      <c r="PWO17" s="1078">
        <v>2.2000000000000002</v>
      </c>
      <c r="PWP17" s="1079" t="s">
        <v>3991</v>
      </c>
      <c r="PWQ17" s="1078">
        <v>2.2000000000000002</v>
      </c>
      <c r="PWR17" s="1079" t="s">
        <v>3991</v>
      </c>
      <c r="PWS17" s="1078">
        <v>2.2000000000000002</v>
      </c>
      <c r="PWT17" s="1079" t="s">
        <v>3991</v>
      </c>
      <c r="PWU17" s="1078">
        <v>2.2000000000000002</v>
      </c>
      <c r="PWV17" s="1079" t="s">
        <v>3991</v>
      </c>
      <c r="PWW17" s="1078">
        <v>2.2000000000000002</v>
      </c>
      <c r="PWX17" s="1079" t="s">
        <v>3991</v>
      </c>
      <c r="PWY17" s="1078">
        <v>2.2000000000000002</v>
      </c>
      <c r="PWZ17" s="1079" t="s">
        <v>3991</v>
      </c>
      <c r="PXA17" s="1078">
        <v>2.2000000000000002</v>
      </c>
      <c r="PXB17" s="1079" t="s">
        <v>3991</v>
      </c>
      <c r="PXC17" s="1078">
        <v>2.2000000000000002</v>
      </c>
      <c r="PXD17" s="1079" t="s">
        <v>3991</v>
      </c>
      <c r="PXE17" s="1078">
        <v>2.2000000000000002</v>
      </c>
      <c r="PXF17" s="1079" t="s">
        <v>3991</v>
      </c>
      <c r="PXG17" s="1078">
        <v>2.2000000000000002</v>
      </c>
      <c r="PXH17" s="1079" t="s">
        <v>3991</v>
      </c>
      <c r="PXI17" s="1078">
        <v>2.2000000000000002</v>
      </c>
      <c r="PXJ17" s="1079" t="s">
        <v>3991</v>
      </c>
      <c r="PXK17" s="1078">
        <v>2.2000000000000002</v>
      </c>
      <c r="PXL17" s="1079" t="s">
        <v>3991</v>
      </c>
      <c r="PXM17" s="1078">
        <v>2.2000000000000002</v>
      </c>
      <c r="PXN17" s="1079" t="s">
        <v>3991</v>
      </c>
      <c r="PXO17" s="1078">
        <v>2.2000000000000002</v>
      </c>
      <c r="PXP17" s="1079" t="s">
        <v>3991</v>
      </c>
      <c r="PXQ17" s="1078">
        <v>2.2000000000000002</v>
      </c>
      <c r="PXR17" s="1079" t="s">
        <v>3991</v>
      </c>
      <c r="PXS17" s="1078">
        <v>2.2000000000000002</v>
      </c>
      <c r="PXT17" s="1079" t="s">
        <v>3991</v>
      </c>
      <c r="PXU17" s="1078">
        <v>2.2000000000000002</v>
      </c>
      <c r="PXV17" s="1079" t="s">
        <v>3991</v>
      </c>
      <c r="PXW17" s="1078">
        <v>2.2000000000000002</v>
      </c>
      <c r="PXX17" s="1079" t="s">
        <v>3991</v>
      </c>
      <c r="PXY17" s="1078">
        <v>2.2000000000000002</v>
      </c>
      <c r="PXZ17" s="1079" t="s">
        <v>3991</v>
      </c>
      <c r="PYA17" s="1078">
        <v>2.2000000000000002</v>
      </c>
      <c r="PYB17" s="1079" t="s">
        <v>3991</v>
      </c>
      <c r="PYC17" s="1078">
        <v>2.2000000000000002</v>
      </c>
      <c r="PYD17" s="1079" t="s">
        <v>3991</v>
      </c>
      <c r="PYE17" s="1078">
        <v>2.2000000000000002</v>
      </c>
      <c r="PYF17" s="1079" t="s">
        <v>3991</v>
      </c>
      <c r="PYG17" s="1078">
        <v>2.2000000000000002</v>
      </c>
      <c r="PYH17" s="1079" t="s">
        <v>3991</v>
      </c>
      <c r="PYI17" s="1078">
        <v>2.2000000000000002</v>
      </c>
      <c r="PYJ17" s="1079" t="s">
        <v>3991</v>
      </c>
      <c r="PYK17" s="1078">
        <v>2.2000000000000002</v>
      </c>
      <c r="PYL17" s="1079" t="s">
        <v>3991</v>
      </c>
      <c r="PYM17" s="1078">
        <v>2.2000000000000002</v>
      </c>
      <c r="PYN17" s="1079" t="s">
        <v>3991</v>
      </c>
      <c r="PYO17" s="1078">
        <v>2.2000000000000002</v>
      </c>
      <c r="PYP17" s="1079" t="s">
        <v>3991</v>
      </c>
      <c r="PYQ17" s="1078">
        <v>2.2000000000000002</v>
      </c>
      <c r="PYR17" s="1079" t="s">
        <v>3991</v>
      </c>
      <c r="PYS17" s="1078">
        <v>2.2000000000000002</v>
      </c>
      <c r="PYT17" s="1079" t="s">
        <v>3991</v>
      </c>
      <c r="PYU17" s="1078">
        <v>2.2000000000000002</v>
      </c>
      <c r="PYV17" s="1079" t="s">
        <v>3991</v>
      </c>
      <c r="PYW17" s="1078">
        <v>2.2000000000000002</v>
      </c>
      <c r="PYX17" s="1079" t="s">
        <v>3991</v>
      </c>
      <c r="PYY17" s="1078">
        <v>2.2000000000000002</v>
      </c>
      <c r="PYZ17" s="1079" t="s">
        <v>3991</v>
      </c>
      <c r="PZA17" s="1078">
        <v>2.2000000000000002</v>
      </c>
      <c r="PZB17" s="1079" t="s">
        <v>3991</v>
      </c>
      <c r="PZC17" s="1078">
        <v>2.2000000000000002</v>
      </c>
      <c r="PZD17" s="1079" t="s">
        <v>3991</v>
      </c>
      <c r="PZE17" s="1078">
        <v>2.2000000000000002</v>
      </c>
      <c r="PZF17" s="1079" t="s">
        <v>3991</v>
      </c>
      <c r="PZG17" s="1078">
        <v>2.2000000000000002</v>
      </c>
      <c r="PZH17" s="1079" t="s">
        <v>3991</v>
      </c>
      <c r="PZI17" s="1078">
        <v>2.2000000000000002</v>
      </c>
      <c r="PZJ17" s="1079" t="s">
        <v>3991</v>
      </c>
      <c r="PZK17" s="1078">
        <v>2.2000000000000002</v>
      </c>
      <c r="PZL17" s="1079" t="s">
        <v>3991</v>
      </c>
      <c r="PZM17" s="1078">
        <v>2.2000000000000002</v>
      </c>
      <c r="PZN17" s="1079" t="s">
        <v>3991</v>
      </c>
      <c r="PZO17" s="1078">
        <v>2.2000000000000002</v>
      </c>
      <c r="PZP17" s="1079" t="s">
        <v>3991</v>
      </c>
      <c r="PZQ17" s="1078">
        <v>2.2000000000000002</v>
      </c>
      <c r="PZR17" s="1079" t="s">
        <v>3991</v>
      </c>
      <c r="PZS17" s="1078">
        <v>2.2000000000000002</v>
      </c>
      <c r="PZT17" s="1079" t="s">
        <v>3991</v>
      </c>
      <c r="PZU17" s="1078">
        <v>2.2000000000000002</v>
      </c>
      <c r="PZV17" s="1079" t="s">
        <v>3991</v>
      </c>
      <c r="PZW17" s="1078">
        <v>2.2000000000000002</v>
      </c>
      <c r="PZX17" s="1079" t="s">
        <v>3991</v>
      </c>
      <c r="PZY17" s="1078">
        <v>2.2000000000000002</v>
      </c>
      <c r="PZZ17" s="1079" t="s">
        <v>3991</v>
      </c>
      <c r="QAA17" s="1078">
        <v>2.2000000000000002</v>
      </c>
      <c r="QAB17" s="1079" t="s">
        <v>3991</v>
      </c>
      <c r="QAC17" s="1078">
        <v>2.2000000000000002</v>
      </c>
      <c r="QAD17" s="1079" t="s">
        <v>3991</v>
      </c>
      <c r="QAE17" s="1078">
        <v>2.2000000000000002</v>
      </c>
      <c r="QAF17" s="1079" t="s">
        <v>3991</v>
      </c>
      <c r="QAG17" s="1078">
        <v>2.2000000000000002</v>
      </c>
      <c r="QAH17" s="1079" t="s">
        <v>3991</v>
      </c>
      <c r="QAI17" s="1078">
        <v>2.2000000000000002</v>
      </c>
      <c r="QAJ17" s="1079" t="s">
        <v>3991</v>
      </c>
      <c r="QAK17" s="1078">
        <v>2.2000000000000002</v>
      </c>
      <c r="QAL17" s="1079" t="s">
        <v>3991</v>
      </c>
      <c r="QAM17" s="1078">
        <v>2.2000000000000002</v>
      </c>
      <c r="QAN17" s="1079" t="s">
        <v>3991</v>
      </c>
      <c r="QAO17" s="1078">
        <v>2.2000000000000002</v>
      </c>
      <c r="QAP17" s="1079" t="s">
        <v>3991</v>
      </c>
      <c r="QAQ17" s="1078">
        <v>2.2000000000000002</v>
      </c>
      <c r="QAR17" s="1079" t="s">
        <v>3991</v>
      </c>
      <c r="QAS17" s="1078">
        <v>2.2000000000000002</v>
      </c>
      <c r="QAT17" s="1079" t="s">
        <v>3991</v>
      </c>
      <c r="QAU17" s="1078">
        <v>2.2000000000000002</v>
      </c>
      <c r="QAV17" s="1079" t="s">
        <v>3991</v>
      </c>
      <c r="QAW17" s="1078">
        <v>2.2000000000000002</v>
      </c>
      <c r="QAX17" s="1079" t="s">
        <v>3991</v>
      </c>
      <c r="QAY17" s="1078">
        <v>2.2000000000000002</v>
      </c>
      <c r="QAZ17" s="1079" t="s">
        <v>3991</v>
      </c>
      <c r="QBA17" s="1078">
        <v>2.2000000000000002</v>
      </c>
      <c r="QBB17" s="1079" t="s">
        <v>3991</v>
      </c>
      <c r="QBC17" s="1078">
        <v>2.2000000000000002</v>
      </c>
      <c r="QBD17" s="1079" t="s">
        <v>3991</v>
      </c>
      <c r="QBE17" s="1078">
        <v>2.2000000000000002</v>
      </c>
      <c r="QBF17" s="1079" t="s">
        <v>3991</v>
      </c>
      <c r="QBG17" s="1078">
        <v>2.2000000000000002</v>
      </c>
      <c r="QBH17" s="1079" t="s">
        <v>3991</v>
      </c>
      <c r="QBI17" s="1078">
        <v>2.2000000000000002</v>
      </c>
      <c r="QBJ17" s="1079" t="s">
        <v>3991</v>
      </c>
      <c r="QBK17" s="1078">
        <v>2.2000000000000002</v>
      </c>
      <c r="QBL17" s="1079" t="s">
        <v>3991</v>
      </c>
      <c r="QBM17" s="1078">
        <v>2.2000000000000002</v>
      </c>
      <c r="QBN17" s="1079" t="s">
        <v>3991</v>
      </c>
      <c r="QBO17" s="1078">
        <v>2.2000000000000002</v>
      </c>
      <c r="QBP17" s="1079" t="s">
        <v>3991</v>
      </c>
      <c r="QBQ17" s="1078">
        <v>2.2000000000000002</v>
      </c>
      <c r="QBR17" s="1079" t="s">
        <v>3991</v>
      </c>
      <c r="QBS17" s="1078">
        <v>2.2000000000000002</v>
      </c>
      <c r="QBT17" s="1079" t="s">
        <v>3991</v>
      </c>
      <c r="QBU17" s="1078">
        <v>2.2000000000000002</v>
      </c>
      <c r="QBV17" s="1079" t="s">
        <v>3991</v>
      </c>
      <c r="QBW17" s="1078">
        <v>2.2000000000000002</v>
      </c>
      <c r="QBX17" s="1079" t="s">
        <v>3991</v>
      </c>
      <c r="QBY17" s="1078">
        <v>2.2000000000000002</v>
      </c>
      <c r="QBZ17" s="1079" t="s">
        <v>3991</v>
      </c>
      <c r="QCA17" s="1078">
        <v>2.2000000000000002</v>
      </c>
      <c r="QCB17" s="1079" t="s">
        <v>3991</v>
      </c>
      <c r="QCC17" s="1078">
        <v>2.2000000000000002</v>
      </c>
      <c r="QCD17" s="1079" t="s">
        <v>3991</v>
      </c>
      <c r="QCE17" s="1078">
        <v>2.2000000000000002</v>
      </c>
      <c r="QCF17" s="1079" t="s">
        <v>3991</v>
      </c>
      <c r="QCG17" s="1078">
        <v>2.2000000000000002</v>
      </c>
      <c r="QCH17" s="1079" t="s">
        <v>3991</v>
      </c>
      <c r="QCI17" s="1078">
        <v>2.2000000000000002</v>
      </c>
      <c r="QCJ17" s="1079" t="s">
        <v>3991</v>
      </c>
      <c r="QCK17" s="1078">
        <v>2.2000000000000002</v>
      </c>
      <c r="QCL17" s="1079" t="s">
        <v>3991</v>
      </c>
      <c r="QCM17" s="1078">
        <v>2.2000000000000002</v>
      </c>
      <c r="QCN17" s="1079" t="s">
        <v>3991</v>
      </c>
      <c r="QCO17" s="1078">
        <v>2.2000000000000002</v>
      </c>
      <c r="QCP17" s="1079" t="s">
        <v>3991</v>
      </c>
      <c r="QCQ17" s="1078">
        <v>2.2000000000000002</v>
      </c>
      <c r="QCR17" s="1079" t="s">
        <v>3991</v>
      </c>
      <c r="QCS17" s="1078">
        <v>2.2000000000000002</v>
      </c>
      <c r="QCT17" s="1079" t="s">
        <v>3991</v>
      </c>
      <c r="QCU17" s="1078">
        <v>2.2000000000000002</v>
      </c>
      <c r="QCV17" s="1079" t="s">
        <v>3991</v>
      </c>
      <c r="QCW17" s="1078">
        <v>2.2000000000000002</v>
      </c>
      <c r="QCX17" s="1079" t="s">
        <v>3991</v>
      </c>
      <c r="QCY17" s="1078">
        <v>2.2000000000000002</v>
      </c>
      <c r="QCZ17" s="1079" t="s">
        <v>3991</v>
      </c>
      <c r="QDA17" s="1078">
        <v>2.2000000000000002</v>
      </c>
      <c r="QDB17" s="1079" t="s">
        <v>3991</v>
      </c>
      <c r="QDC17" s="1078">
        <v>2.2000000000000002</v>
      </c>
      <c r="QDD17" s="1079" t="s">
        <v>3991</v>
      </c>
      <c r="QDE17" s="1078">
        <v>2.2000000000000002</v>
      </c>
      <c r="QDF17" s="1079" t="s">
        <v>3991</v>
      </c>
      <c r="QDG17" s="1078">
        <v>2.2000000000000002</v>
      </c>
      <c r="QDH17" s="1079" t="s">
        <v>3991</v>
      </c>
      <c r="QDI17" s="1078">
        <v>2.2000000000000002</v>
      </c>
      <c r="QDJ17" s="1079" t="s">
        <v>3991</v>
      </c>
      <c r="QDK17" s="1078">
        <v>2.2000000000000002</v>
      </c>
      <c r="QDL17" s="1079" t="s">
        <v>3991</v>
      </c>
      <c r="QDM17" s="1078">
        <v>2.2000000000000002</v>
      </c>
      <c r="QDN17" s="1079" t="s">
        <v>3991</v>
      </c>
      <c r="QDO17" s="1078">
        <v>2.2000000000000002</v>
      </c>
      <c r="QDP17" s="1079" t="s">
        <v>3991</v>
      </c>
      <c r="QDQ17" s="1078">
        <v>2.2000000000000002</v>
      </c>
      <c r="QDR17" s="1079" t="s">
        <v>3991</v>
      </c>
      <c r="QDS17" s="1078">
        <v>2.2000000000000002</v>
      </c>
      <c r="QDT17" s="1079" t="s">
        <v>3991</v>
      </c>
      <c r="QDU17" s="1078">
        <v>2.2000000000000002</v>
      </c>
      <c r="QDV17" s="1079" t="s">
        <v>3991</v>
      </c>
      <c r="QDW17" s="1078">
        <v>2.2000000000000002</v>
      </c>
      <c r="QDX17" s="1079" t="s">
        <v>3991</v>
      </c>
      <c r="QDY17" s="1078">
        <v>2.2000000000000002</v>
      </c>
      <c r="QDZ17" s="1079" t="s">
        <v>3991</v>
      </c>
      <c r="QEA17" s="1078">
        <v>2.2000000000000002</v>
      </c>
      <c r="QEB17" s="1079" t="s">
        <v>3991</v>
      </c>
      <c r="QEC17" s="1078">
        <v>2.2000000000000002</v>
      </c>
      <c r="QED17" s="1079" t="s">
        <v>3991</v>
      </c>
      <c r="QEE17" s="1078">
        <v>2.2000000000000002</v>
      </c>
      <c r="QEF17" s="1079" t="s">
        <v>3991</v>
      </c>
      <c r="QEG17" s="1078">
        <v>2.2000000000000002</v>
      </c>
      <c r="QEH17" s="1079" t="s">
        <v>3991</v>
      </c>
      <c r="QEI17" s="1078">
        <v>2.2000000000000002</v>
      </c>
      <c r="QEJ17" s="1079" t="s">
        <v>3991</v>
      </c>
      <c r="QEK17" s="1078">
        <v>2.2000000000000002</v>
      </c>
      <c r="QEL17" s="1079" t="s">
        <v>3991</v>
      </c>
      <c r="QEM17" s="1078">
        <v>2.2000000000000002</v>
      </c>
      <c r="QEN17" s="1079" t="s">
        <v>3991</v>
      </c>
      <c r="QEO17" s="1078">
        <v>2.2000000000000002</v>
      </c>
      <c r="QEP17" s="1079" t="s">
        <v>3991</v>
      </c>
      <c r="QEQ17" s="1078">
        <v>2.2000000000000002</v>
      </c>
      <c r="QER17" s="1079" t="s">
        <v>3991</v>
      </c>
      <c r="QES17" s="1078">
        <v>2.2000000000000002</v>
      </c>
      <c r="QET17" s="1079" t="s">
        <v>3991</v>
      </c>
      <c r="QEU17" s="1078">
        <v>2.2000000000000002</v>
      </c>
      <c r="QEV17" s="1079" t="s">
        <v>3991</v>
      </c>
      <c r="QEW17" s="1078">
        <v>2.2000000000000002</v>
      </c>
      <c r="QEX17" s="1079" t="s">
        <v>3991</v>
      </c>
      <c r="QEY17" s="1078">
        <v>2.2000000000000002</v>
      </c>
      <c r="QEZ17" s="1079" t="s">
        <v>3991</v>
      </c>
      <c r="QFA17" s="1078">
        <v>2.2000000000000002</v>
      </c>
      <c r="QFB17" s="1079" t="s">
        <v>3991</v>
      </c>
      <c r="QFC17" s="1078">
        <v>2.2000000000000002</v>
      </c>
      <c r="QFD17" s="1079" t="s">
        <v>3991</v>
      </c>
      <c r="QFE17" s="1078">
        <v>2.2000000000000002</v>
      </c>
      <c r="QFF17" s="1079" t="s">
        <v>3991</v>
      </c>
      <c r="QFG17" s="1078">
        <v>2.2000000000000002</v>
      </c>
      <c r="QFH17" s="1079" t="s">
        <v>3991</v>
      </c>
      <c r="QFI17" s="1078">
        <v>2.2000000000000002</v>
      </c>
      <c r="QFJ17" s="1079" t="s">
        <v>3991</v>
      </c>
      <c r="QFK17" s="1078">
        <v>2.2000000000000002</v>
      </c>
      <c r="QFL17" s="1079" t="s">
        <v>3991</v>
      </c>
      <c r="QFM17" s="1078">
        <v>2.2000000000000002</v>
      </c>
      <c r="QFN17" s="1079" t="s">
        <v>3991</v>
      </c>
      <c r="QFO17" s="1078">
        <v>2.2000000000000002</v>
      </c>
      <c r="QFP17" s="1079" t="s">
        <v>3991</v>
      </c>
      <c r="QFQ17" s="1078">
        <v>2.2000000000000002</v>
      </c>
      <c r="QFR17" s="1079" t="s">
        <v>3991</v>
      </c>
      <c r="QFS17" s="1078">
        <v>2.2000000000000002</v>
      </c>
      <c r="QFT17" s="1079" t="s">
        <v>3991</v>
      </c>
      <c r="QFU17" s="1078">
        <v>2.2000000000000002</v>
      </c>
      <c r="QFV17" s="1079" t="s">
        <v>3991</v>
      </c>
      <c r="QFW17" s="1078">
        <v>2.2000000000000002</v>
      </c>
      <c r="QFX17" s="1079" t="s">
        <v>3991</v>
      </c>
      <c r="QFY17" s="1078">
        <v>2.2000000000000002</v>
      </c>
      <c r="QFZ17" s="1079" t="s">
        <v>3991</v>
      </c>
      <c r="QGA17" s="1078">
        <v>2.2000000000000002</v>
      </c>
      <c r="QGB17" s="1079" t="s">
        <v>3991</v>
      </c>
      <c r="QGC17" s="1078">
        <v>2.2000000000000002</v>
      </c>
      <c r="QGD17" s="1079" t="s">
        <v>3991</v>
      </c>
      <c r="QGE17" s="1078">
        <v>2.2000000000000002</v>
      </c>
      <c r="QGF17" s="1079" t="s">
        <v>3991</v>
      </c>
      <c r="QGG17" s="1078">
        <v>2.2000000000000002</v>
      </c>
      <c r="QGH17" s="1079" t="s">
        <v>3991</v>
      </c>
      <c r="QGI17" s="1078">
        <v>2.2000000000000002</v>
      </c>
      <c r="QGJ17" s="1079" t="s">
        <v>3991</v>
      </c>
      <c r="QGK17" s="1078">
        <v>2.2000000000000002</v>
      </c>
      <c r="QGL17" s="1079" t="s">
        <v>3991</v>
      </c>
      <c r="QGM17" s="1078">
        <v>2.2000000000000002</v>
      </c>
      <c r="QGN17" s="1079" t="s">
        <v>3991</v>
      </c>
      <c r="QGO17" s="1078">
        <v>2.2000000000000002</v>
      </c>
      <c r="QGP17" s="1079" t="s">
        <v>3991</v>
      </c>
      <c r="QGQ17" s="1078">
        <v>2.2000000000000002</v>
      </c>
      <c r="QGR17" s="1079" t="s">
        <v>3991</v>
      </c>
      <c r="QGS17" s="1078">
        <v>2.2000000000000002</v>
      </c>
      <c r="QGT17" s="1079" t="s">
        <v>3991</v>
      </c>
      <c r="QGU17" s="1078">
        <v>2.2000000000000002</v>
      </c>
      <c r="QGV17" s="1079" t="s">
        <v>3991</v>
      </c>
      <c r="QGW17" s="1078">
        <v>2.2000000000000002</v>
      </c>
      <c r="QGX17" s="1079" t="s">
        <v>3991</v>
      </c>
      <c r="QGY17" s="1078">
        <v>2.2000000000000002</v>
      </c>
      <c r="QGZ17" s="1079" t="s">
        <v>3991</v>
      </c>
      <c r="QHA17" s="1078">
        <v>2.2000000000000002</v>
      </c>
      <c r="QHB17" s="1079" t="s">
        <v>3991</v>
      </c>
      <c r="QHC17" s="1078">
        <v>2.2000000000000002</v>
      </c>
      <c r="QHD17" s="1079" t="s">
        <v>3991</v>
      </c>
      <c r="QHE17" s="1078">
        <v>2.2000000000000002</v>
      </c>
      <c r="QHF17" s="1079" t="s">
        <v>3991</v>
      </c>
      <c r="QHG17" s="1078">
        <v>2.2000000000000002</v>
      </c>
      <c r="QHH17" s="1079" t="s">
        <v>3991</v>
      </c>
      <c r="QHI17" s="1078">
        <v>2.2000000000000002</v>
      </c>
      <c r="QHJ17" s="1079" t="s">
        <v>3991</v>
      </c>
      <c r="QHK17" s="1078">
        <v>2.2000000000000002</v>
      </c>
      <c r="QHL17" s="1079" t="s">
        <v>3991</v>
      </c>
      <c r="QHM17" s="1078">
        <v>2.2000000000000002</v>
      </c>
      <c r="QHN17" s="1079" t="s">
        <v>3991</v>
      </c>
      <c r="QHO17" s="1078">
        <v>2.2000000000000002</v>
      </c>
      <c r="QHP17" s="1079" t="s">
        <v>3991</v>
      </c>
      <c r="QHQ17" s="1078">
        <v>2.2000000000000002</v>
      </c>
      <c r="QHR17" s="1079" t="s">
        <v>3991</v>
      </c>
      <c r="QHS17" s="1078">
        <v>2.2000000000000002</v>
      </c>
      <c r="QHT17" s="1079" t="s">
        <v>3991</v>
      </c>
      <c r="QHU17" s="1078">
        <v>2.2000000000000002</v>
      </c>
      <c r="QHV17" s="1079" t="s">
        <v>3991</v>
      </c>
      <c r="QHW17" s="1078">
        <v>2.2000000000000002</v>
      </c>
      <c r="QHX17" s="1079" t="s">
        <v>3991</v>
      </c>
      <c r="QHY17" s="1078">
        <v>2.2000000000000002</v>
      </c>
      <c r="QHZ17" s="1079" t="s">
        <v>3991</v>
      </c>
      <c r="QIA17" s="1078">
        <v>2.2000000000000002</v>
      </c>
      <c r="QIB17" s="1079" t="s">
        <v>3991</v>
      </c>
      <c r="QIC17" s="1078">
        <v>2.2000000000000002</v>
      </c>
      <c r="QID17" s="1079" t="s">
        <v>3991</v>
      </c>
      <c r="QIE17" s="1078">
        <v>2.2000000000000002</v>
      </c>
      <c r="QIF17" s="1079" t="s">
        <v>3991</v>
      </c>
      <c r="QIG17" s="1078">
        <v>2.2000000000000002</v>
      </c>
      <c r="QIH17" s="1079" t="s">
        <v>3991</v>
      </c>
      <c r="QII17" s="1078">
        <v>2.2000000000000002</v>
      </c>
      <c r="QIJ17" s="1079" t="s">
        <v>3991</v>
      </c>
      <c r="QIK17" s="1078">
        <v>2.2000000000000002</v>
      </c>
      <c r="QIL17" s="1079" t="s">
        <v>3991</v>
      </c>
      <c r="QIM17" s="1078">
        <v>2.2000000000000002</v>
      </c>
      <c r="QIN17" s="1079" t="s">
        <v>3991</v>
      </c>
      <c r="QIO17" s="1078">
        <v>2.2000000000000002</v>
      </c>
      <c r="QIP17" s="1079" t="s">
        <v>3991</v>
      </c>
      <c r="QIQ17" s="1078">
        <v>2.2000000000000002</v>
      </c>
      <c r="QIR17" s="1079" t="s">
        <v>3991</v>
      </c>
      <c r="QIS17" s="1078">
        <v>2.2000000000000002</v>
      </c>
      <c r="QIT17" s="1079" t="s">
        <v>3991</v>
      </c>
      <c r="QIU17" s="1078">
        <v>2.2000000000000002</v>
      </c>
      <c r="QIV17" s="1079" t="s">
        <v>3991</v>
      </c>
      <c r="QIW17" s="1078">
        <v>2.2000000000000002</v>
      </c>
      <c r="QIX17" s="1079" t="s">
        <v>3991</v>
      </c>
      <c r="QIY17" s="1078">
        <v>2.2000000000000002</v>
      </c>
      <c r="QIZ17" s="1079" t="s">
        <v>3991</v>
      </c>
      <c r="QJA17" s="1078">
        <v>2.2000000000000002</v>
      </c>
      <c r="QJB17" s="1079" t="s">
        <v>3991</v>
      </c>
      <c r="QJC17" s="1078">
        <v>2.2000000000000002</v>
      </c>
      <c r="QJD17" s="1079" t="s">
        <v>3991</v>
      </c>
      <c r="QJE17" s="1078">
        <v>2.2000000000000002</v>
      </c>
      <c r="QJF17" s="1079" t="s">
        <v>3991</v>
      </c>
      <c r="QJG17" s="1078">
        <v>2.2000000000000002</v>
      </c>
      <c r="QJH17" s="1079" t="s">
        <v>3991</v>
      </c>
      <c r="QJI17" s="1078">
        <v>2.2000000000000002</v>
      </c>
      <c r="QJJ17" s="1079" t="s">
        <v>3991</v>
      </c>
      <c r="QJK17" s="1078">
        <v>2.2000000000000002</v>
      </c>
      <c r="QJL17" s="1079" t="s">
        <v>3991</v>
      </c>
      <c r="QJM17" s="1078">
        <v>2.2000000000000002</v>
      </c>
      <c r="QJN17" s="1079" t="s">
        <v>3991</v>
      </c>
      <c r="QJO17" s="1078">
        <v>2.2000000000000002</v>
      </c>
      <c r="QJP17" s="1079" t="s">
        <v>3991</v>
      </c>
      <c r="QJQ17" s="1078">
        <v>2.2000000000000002</v>
      </c>
      <c r="QJR17" s="1079" t="s">
        <v>3991</v>
      </c>
      <c r="QJS17" s="1078">
        <v>2.2000000000000002</v>
      </c>
      <c r="QJT17" s="1079" t="s">
        <v>3991</v>
      </c>
      <c r="QJU17" s="1078">
        <v>2.2000000000000002</v>
      </c>
      <c r="QJV17" s="1079" t="s">
        <v>3991</v>
      </c>
      <c r="QJW17" s="1078">
        <v>2.2000000000000002</v>
      </c>
      <c r="QJX17" s="1079" t="s">
        <v>3991</v>
      </c>
      <c r="QJY17" s="1078">
        <v>2.2000000000000002</v>
      </c>
      <c r="QJZ17" s="1079" t="s">
        <v>3991</v>
      </c>
      <c r="QKA17" s="1078">
        <v>2.2000000000000002</v>
      </c>
      <c r="QKB17" s="1079" t="s">
        <v>3991</v>
      </c>
      <c r="QKC17" s="1078">
        <v>2.2000000000000002</v>
      </c>
      <c r="QKD17" s="1079" t="s">
        <v>3991</v>
      </c>
      <c r="QKE17" s="1078">
        <v>2.2000000000000002</v>
      </c>
      <c r="QKF17" s="1079" t="s">
        <v>3991</v>
      </c>
      <c r="QKG17" s="1078">
        <v>2.2000000000000002</v>
      </c>
      <c r="QKH17" s="1079" t="s">
        <v>3991</v>
      </c>
      <c r="QKI17" s="1078">
        <v>2.2000000000000002</v>
      </c>
      <c r="QKJ17" s="1079" t="s">
        <v>3991</v>
      </c>
      <c r="QKK17" s="1078">
        <v>2.2000000000000002</v>
      </c>
      <c r="QKL17" s="1079" t="s">
        <v>3991</v>
      </c>
      <c r="QKM17" s="1078">
        <v>2.2000000000000002</v>
      </c>
      <c r="QKN17" s="1079" t="s">
        <v>3991</v>
      </c>
      <c r="QKO17" s="1078">
        <v>2.2000000000000002</v>
      </c>
      <c r="QKP17" s="1079" t="s">
        <v>3991</v>
      </c>
      <c r="QKQ17" s="1078">
        <v>2.2000000000000002</v>
      </c>
      <c r="QKR17" s="1079" t="s">
        <v>3991</v>
      </c>
      <c r="QKS17" s="1078">
        <v>2.2000000000000002</v>
      </c>
      <c r="QKT17" s="1079" t="s">
        <v>3991</v>
      </c>
      <c r="QKU17" s="1078">
        <v>2.2000000000000002</v>
      </c>
      <c r="QKV17" s="1079" t="s">
        <v>3991</v>
      </c>
      <c r="QKW17" s="1078">
        <v>2.2000000000000002</v>
      </c>
      <c r="QKX17" s="1079" t="s">
        <v>3991</v>
      </c>
      <c r="QKY17" s="1078">
        <v>2.2000000000000002</v>
      </c>
      <c r="QKZ17" s="1079" t="s">
        <v>3991</v>
      </c>
      <c r="QLA17" s="1078">
        <v>2.2000000000000002</v>
      </c>
      <c r="QLB17" s="1079" t="s">
        <v>3991</v>
      </c>
      <c r="QLC17" s="1078">
        <v>2.2000000000000002</v>
      </c>
      <c r="QLD17" s="1079" t="s">
        <v>3991</v>
      </c>
      <c r="QLE17" s="1078">
        <v>2.2000000000000002</v>
      </c>
      <c r="QLF17" s="1079" t="s">
        <v>3991</v>
      </c>
      <c r="QLG17" s="1078">
        <v>2.2000000000000002</v>
      </c>
      <c r="QLH17" s="1079" t="s">
        <v>3991</v>
      </c>
      <c r="QLI17" s="1078">
        <v>2.2000000000000002</v>
      </c>
      <c r="QLJ17" s="1079" t="s">
        <v>3991</v>
      </c>
      <c r="QLK17" s="1078">
        <v>2.2000000000000002</v>
      </c>
      <c r="QLL17" s="1079" t="s">
        <v>3991</v>
      </c>
      <c r="QLM17" s="1078">
        <v>2.2000000000000002</v>
      </c>
      <c r="QLN17" s="1079" t="s">
        <v>3991</v>
      </c>
      <c r="QLO17" s="1078">
        <v>2.2000000000000002</v>
      </c>
      <c r="QLP17" s="1079" t="s">
        <v>3991</v>
      </c>
      <c r="QLQ17" s="1078">
        <v>2.2000000000000002</v>
      </c>
      <c r="QLR17" s="1079" t="s">
        <v>3991</v>
      </c>
      <c r="QLS17" s="1078">
        <v>2.2000000000000002</v>
      </c>
      <c r="QLT17" s="1079" t="s">
        <v>3991</v>
      </c>
      <c r="QLU17" s="1078">
        <v>2.2000000000000002</v>
      </c>
      <c r="QLV17" s="1079" t="s">
        <v>3991</v>
      </c>
      <c r="QLW17" s="1078">
        <v>2.2000000000000002</v>
      </c>
      <c r="QLX17" s="1079" t="s">
        <v>3991</v>
      </c>
      <c r="QLY17" s="1078">
        <v>2.2000000000000002</v>
      </c>
      <c r="QLZ17" s="1079" t="s">
        <v>3991</v>
      </c>
      <c r="QMA17" s="1078">
        <v>2.2000000000000002</v>
      </c>
      <c r="QMB17" s="1079" t="s">
        <v>3991</v>
      </c>
      <c r="QMC17" s="1078">
        <v>2.2000000000000002</v>
      </c>
      <c r="QMD17" s="1079" t="s">
        <v>3991</v>
      </c>
      <c r="QME17" s="1078">
        <v>2.2000000000000002</v>
      </c>
      <c r="QMF17" s="1079" t="s">
        <v>3991</v>
      </c>
      <c r="QMG17" s="1078">
        <v>2.2000000000000002</v>
      </c>
      <c r="QMH17" s="1079" t="s">
        <v>3991</v>
      </c>
      <c r="QMI17" s="1078">
        <v>2.2000000000000002</v>
      </c>
      <c r="QMJ17" s="1079" t="s">
        <v>3991</v>
      </c>
      <c r="QMK17" s="1078">
        <v>2.2000000000000002</v>
      </c>
      <c r="QML17" s="1079" t="s">
        <v>3991</v>
      </c>
      <c r="QMM17" s="1078">
        <v>2.2000000000000002</v>
      </c>
      <c r="QMN17" s="1079" t="s">
        <v>3991</v>
      </c>
      <c r="QMO17" s="1078">
        <v>2.2000000000000002</v>
      </c>
      <c r="QMP17" s="1079" t="s">
        <v>3991</v>
      </c>
      <c r="QMQ17" s="1078">
        <v>2.2000000000000002</v>
      </c>
      <c r="QMR17" s="1079" t="s">
        <v>3991</v>
      </c>
      <c r="QMS17" s="1078">
        <v>2.2000000000000002</v>
      </c>
      <c r="QMT17" s="1079" t="s">
        <v>3991</v>
      </c>
      <c r="QMU17" s="1078">
        <v>2.2000000000000002</v>
      </c>
      <c r="QMV17" s="1079" t="s">
        <v>3991</v>
      </c>
      <c r="QMW17" s="1078">
        <v>2.2000000000000002</v>
      </c>
      <c r="QMX17" s="1079" t="s">
        <v>3991</v>
      </c>
      <c r="QMY17" s="1078">
        <v>2.2000000000000002</v>
      </c>
      <c r="QMZ17" s="1079" t="s">
        <v>3991</v>
      </c>
      <c r="QNA17" s="1078">
        <v>2.2000000000000002</v>
      </c>
      <c r="QNB17" s="1079" t="s">
        <v>3991</v>
      </c>
      <c r="QNC17" s="1078">
        <v>2.2000000000000002</v>
      </c>
      <c r="QND17" s="1079" t="s">
        <v>3991</v>
      </c>
      <c r="QNE17" s="1078">
        <v>2.2000000000000002</v>
      </c>
      <c r="QNF17" s="1079" t="s">
        <v>3991</v>
      </c>
      <c r="QNG17" s="1078">
        <v>2.2000000000000002</v>
      </c>
      <c r="QNH17" s="1079" t="s">
        <v>3991</v>
      </c>
      <c r="QNI17" s="1078">
        <v>2.2000000000000002</v>
      </c>
      <c r="QNJ17" s="1079" t="s">
        <v>3991</v>
      </c>
      <c r="QNK17" s="1078">
        <v>2.2000000000000002</v>
      </c>
      <c r="QNL17" s="1079" t="s">
        <v>3991</v>
      </c>
      <c r="QNM17" s="1078">
        <v>2.2000000000000002</v>
      </c>
      <c r="QNN17" s="1079" t="s">
        <v>3991</v>
      </c>
      <c r="QNO17" s="1078">
        <v>2.2000000000000002</v>
      </c>
      <c r="QNP17" s="1079" t="s">
        <v>3991</v>
      </c>
      <c r="QNQ17" s="1078">
        <v>2.2000000000000002</v>
      </c>
      <c r="QNR17" s="1079" t="s">
        <v>3991</v>
      </c>
      <c r="QNS17" s="1078">
        <v>2.2000000000000002</v>
      </c>
      <c r="QNT17" s="1079" t="s">
        <v>3991</v>
      </c>
      <c r="QNU17" s="1078">
        <v>2.2000000000000002</v>
      </c>
      <c r="QNV17" s="1079" t="s">
        <v>3991</v>
      </c>
      <c r="QNW17" s="1078">
        <v>2.2000000000000002</v>
      </c>
      <c r="QNX17" s="1079" t="s">
        <v>3991</v>
      </c>
      <c r="QNY17" s="1078">
        <v>2.2000000000000002</v>
      </c>
      <c r="QNZ17" s="1079" t="s">
        <v>3991</v>
      </c>
      <c r="QOA17" s="1078">
        <v>2.2000000000000002</v>
      </c>
      <c r="QOB17" s="1079" t="s">
        <v>3991</v>
      </c>
      <c r="QOC17" s="1078">
        <v>2.2000000000000002</v>
      </c>
      <c r="QOD17" s="1079" t="s">
        <v>3991</v>
      </c>
      <c r="QOE17" s="1078">
        <v>2.2000000000000002</v>
      </c>
      <c r="QOF17" s="1079" t="s">
        <v>3991</v>
      </c>
      <c r="QOG17" s="1078">
        <v>2.2000000000000002</v>
      </c>
      <c r="QOH17" s="1079" t="s">
        <v>3991</v>
      </c>
      <c r="QOI17" s="1078">
        <v>2.2000000000000002</v>
      </c>
      <c r="QOJ17" s="1079" t="s">
        <v>3991</v>
      </c>
      <c r="QOK17" s="1078">
        <v>2.2000000000000002</v>
      </c>
      <c r="QOL17" s="1079" t="s">
        <v>3991</v>
      </c>
      <c r="QOM17" s="1078">
        <v>2.2000000000000002</v>
      </c>
      <c r="QON17" s="1079" t="s">
        <v>3991</v>
      </c>
      <c r="QOO17" s="1078">
        <v>2.2000000000000002</v>
      </c>
      <c r="QOP17" s="1079" t="s">
        <v>3991</v>
      </c>
      <c r="QOQ17" s="1078">
        <v>2.2000000000000002</v>
      </c>
      <c r="QOR17" s="1079" t="s">
        <v>3991</v>
      </c>
      <c r="QOS17" s="1078">
        <v>2.2000000000000002</v>
      </c>
      <c r="QOT17" s="1079" t="s">
        <v>3991</v>
      </c>
      <c r="QOU17" s="1078">
        <v>2.2000000000000002</v>
      </c>
      <c r="QOV17" s="1079" t="s">
        <v>3991</v>
      </c>
      <c r="QOW17" s="1078">
        <v>2.2000000000000002</v>
      </c>
      <c r="QOX17" s="1079" t="s">
        <v>3991</v>
      </c>
      <c r="QOY17" s="1078">
        <v>2.2000000000000002</v>
      </c>
      <c r="QOZ17" s="1079" t="s">
        <v>3991</v>
      </c>
      <c r="QPA17" s="1078">
        <v>2.2000000000000002</v>
      </c>
      <c r="QPB17" s="1079" t="s">
        <v>3991</v>
      </c>
      <c r="QPC17" s="1078">
        <v>2.2000000000000002</v>
      </c>
      <c r="QPD17" s="1079" t="s">
        <v>3991</v>
      </c>
      <c r="QPE17" s="1078">
        <v>2.2000000000000002</v>
      </c>
      <c r="QPF17" s="1079" t="s">
        <v>3991</v>
      </c>
      <c r="QPG17" s="1078">
        <v>2.2000000000000002</v>
      </c>
      <c r="QPH17" s="1079" t="s">
        <v>3991</v>
      </c>
      <c r="QPI17" s="1078">
        <v>2.2000000000000002</v>
      </c>
      <c r="QPJ17" s="1079" t="s">
        <v>3991</v>
      </c>
      <c r="QPK17" s="1078">
        <v>2.2000000000000002</v>
      </c>
      <c r="QPL17" s="1079" t="s">
        <v>3991</v>
      </c>
      <c r="QPM17" s="1078">
        <v>2.2000000000000002</v>
      </c>
      <c r="QPN17" s="1079" t="s">
        <v>3991</v>
      </c>
      <c r="QPO17" s="1078">
        <v>2.2000000000000002</v>
      </c>
      <c r="QPP17" s="1079" t="s">
        <v>3991</v>
      </c>
      <c r="QPQ17" s="1078">
        <v>2.2000000000000002</v>
      </c>
      <c r="QPR17" s="1079" t="s">
        <v>3991</v>
      </c>
      <c r="QPS17" s="1078">
        <v>2.2000000000000002</v>
      </c>
      <c r="QPT17" s="1079" t="s">
        <v>3991</v>
      </c>
      <c r="QPU17" s="1078">
        <v>2.2000000000000002</v>
      </c>
      <c r="QPV17" s="1079" t="s">
        <v>3991</v>
      </c>
      <c r="QPW17" s="1078">
        <v>2.2000000000000002</v>
      </c>
      <c r="QPX17" s="1079" t="s">
        <v>3991</v>
      </c>
      <c r="QPY17" s="1078">
        <v>2.2000000000000002</v>
      </c>
      <c r="QPZ17" s="1079" t="s">
        <v>3991</v>
      </c>
      <c r="QQA17" s="1078">
        <v>2.2000000000000002</v>
      </c>
      <c r="QQB17" s="1079" t="s">
        <v>3991</v>
      </c>
      <c r="QQC17" s="1078">
        <v>2.2000000000000002</v>
      </c>
      <c r="QQD17" s="1079" t="s">
        <v>3991</v>
      </c>
      <c r="QQE17" s="1078">
        <v>2.2000000000000002</v>
      </c>
      <c r="QQF17" s="1079" t="s">
        <v>3991</v>
      </c>
      <c r="QQG17" s="1078">
        <v>2.2000000000000002</v>
      </c>
      <c r="QQH17" s="1079" t="s">
        <v>3991</v>
      </c>
      <c r="QQI17" s="1078">
        <v>2.2000000000000002</v>
      </c>
      <c r="QQJ17" s="1079" t="s">
        <v>3991</v>
      </c>
      <c r="QQK17" s="1078">
        <v>2.2000000000000002</v>
      </c>
      <c r="QQL17" s="1079" t="s">
        <v>3991</v>
      </c>
      <c r="QQM17" s="1078">
        <v>2.2000000000000002</v>
      </c>
      <c r="QQN17" s="1079" t="s">
        <v>3991</v>
      </c>
      <c r="QQO17" s="1078">
        <v>2.2000000000000002</v>
      </c>
      <c r="QQP17" s="1079" t="s">
        <v>3991</v>
      </c>
      <c r="QQQ17" s="1078">
        <v>2.2000000000000002</v>
      </c>
      <c r="QQR17" s="1079" t="s">
        <v>3991</v>
      </c>
      <c r="QQS17" s="1078">
        <v>2.2000000000000002</v>
      </c>
      <c r="QQT17" s="1079" t="s">
        <v>3991</v>
      </c>
      <c r="QQU17" s="1078">
        <v>2.2000000000000002</v>
      </c>
      <c r="QQV17" s="1079" t="s">
        <v>3991</v>
      </c>
      <c r="QQW17" s="1078">
        <v>2.2000000000000002</v>
      </c>
      <c r="QQX17" s="1079" t="s">
        <v>3991</v>
      </c>
      <c r="QQY17" s="1078">
        <v>2.2000000000000002</v>
      </c>
      <c r="QQZ17" s="1079" t="s">
        <v>3991</v>
      </c>
      <c r="QRA17" s="1078">
        <v>2.2000000000000002</v>
      </c>
      <c r="QRB17" s="1079" t="s">
        <v>3991</v>
      </c>
      <c r="QRC17" s="1078">
        <v>2.2000000000000002</v>
      </c>
      <c r="QRD17" s="1079" t="s">
        <v>3991</v>
      </c>
      <c r="QRE17" s="1078">
        <v>2.2000000000000002</v>
      </c>
      <c r="QRF17" s="1079" t="s">
        <v>3991</v>
      </c>
      <c r="QRG17" s="1078">
        <v>2.2000000000000002</v>
      </c>
      <c r="QRH17" s="1079" t="s">
        <v>3991</v>
      </c>
      <c r="QRI17" s="1078">
        <v>2.2000000000000002</v>
      </c>
      <c r="QRJ17" s="1079" t="s">
        <v>3991</v>
      </c>
      <c r="QRK17" s="1078">
        <v>2.2000000000000002</v>
      </c>
      <c r="QRL17" s="1079" t="s">
        <v>3991</v>
      </c>
      <c r="QRM17" s="1078">
        <v>2.2000000000000002</v>
      </c>
      <c r="QRN17" s="1079" t="s">
        <v>3991</v>
      </c>
      <c r="QRO17" s="1078">
        <v>2.2000000000000002</v>
      </c>
      <c r="QRP17" s="1079" t="s">
        <v>3991</v>
      </c>
      <c r="QRQ17" s="1078">
        <v>2.2000000000000002</v>
      </c>
      <c r="QRR17" s="1079" t="s">
        <v>3991</v>
      </c>
      <c r="QRS17" s="1078">
        <v>2.2000000000000002</v>
      </c>
      <c r="QRT17" s="1079" t="s">
        <v>3991</v>
      </c>
      <c r="QRU17" s="1078">
        <v>2.2000000000000002</v>
      </c>
      <c r="QRV17" s="1079" t="s">
        <v>3991</v>
      </c>
      <c r="QRW17" s="1078">
        <v>2.2000000000000002</v>
      </c>
      <c r="QRX17" s="1079" t="s">
        <v>3991</v>
      </c>
      <c r="QRY17" s="1078">
        <v>2.2000000000000002</v>
      </c>
      <c r="QRZ17" s="1079" t="s">
        <v>3991</v>
      </c>
      <c r="QSA17" s="1078">
        <v>2.2000000000000002</v>
      </c>
      <c r="QSB17" s="1079" t="s">
        <v>3991</v>
      </c>
      <c r="QSC17" s="1078">
        <v>2.2000000000000002</v>
      </c>
      <c r="QSD17" s="1079" t="s">
        <v>3991</v>
      </c>
      <c r="QSE17" s="1078">
        <v>2.2000000000000002</v>
      </c>
      <c r="QSF17" s="1079" t="s">
        <v>3991</v>
      </c>
      <c r="QSG17" s="1078">
        <v>2.2000000000000002</v>
      </c>
      <c r="QSH17" s="1079" t="s">
        <v>3991</v>
      </c>
      <c r="QSI17" s="1078">
        <v>2.2000000000000002</v>
      </c>
      <c r="QSJ17" s="1079" t="s">
        <v>3991</v>
      </c>
      <c r="QSK17" s="1078">
        <v>2.2000000000000002</v>
      </c>
      <c r="QSL17" s="1079" t="s">
        <v>3991</v>
      </c>
      <c r="QSM17" s="1078">
        <v>2.2000000000000002</v>
      </c>
      <c r="QSN17" s="1079" t="s">
        <v>3991</v>
      </c>
      <c r="QSO17" s="1078">
        <v>2.2000000000000002</v>
      </c>
      <c r="QSP17" s="1079" t="s">
        <v>3991</v>
      </c>
      <c r="QSQ17" s="1078">
        <v>2.2000000000000002</v>
      </c>
      <c r="QSR17" s="1079" t="s">
        <v>3991</v>
      </c>
      <c r="QSS17" s="1078">
        <v>2.2000000000000002</v>
      </c>
      <c r="QST17" s="1079" t="s">
        <v>3991</v>
      </c>
      <c r="QSU17" s="1078">
        <v>2.2000000000000002</v>
      </c>
      <c r="QSV17" s="1079" t="s">
        <v>3991</v>
      </c>
      <c r="QSW17" s="1078">
        <v>2.2000000000000002</v>
      </c>
      <c r="QSX17" s="1079" t="s">
        <v>3991</v>
      </c>
      <c r="QSY17" s="1078">
        <v>2.2000000000000002</v>
      </c>
      <c r="QSZ17" s="1079" t="s">
        <v>3991</v>
      </c>
      <c r="QTA17" s="1078">
        <v>2.2000000000000002</v>
      </c>
      <c r="QTB17" s="1079" t="s">
        <v>3991</v>
      </c>
      <c r="QTC17" s="1078">
        <v>2.2000000000000002</v>
      </c>
      <c r="QTD17" s="1079" t="s">
        <v>3991</v>
      </c>
      <c r="QTE17" s="1078">
        <v>2.2000000000000002</v>
      </c>
      <c r="QTF17" s="1079" t="s">
        <v>3991</v>
      </c>
      <c r="QTG17" s="1078">
        <v>2.2000000000000002</v>
      </c>
      <c r="QTH17" s="1079" t="s">
        <v>3991</v>
      </c>
      <c r="QTI17" s="1078">
        <v>2.2000000000000002</v>
      </c>
      <c r="QTJ17" s="1079" t="s">
        <v>3991</v>
      </c>
      <c r="QTK17" s="1078">
        <v>2.2000000000000002</v>
      </c>
      <c r="QTL17" s="1079" t="s">
        <v>3991</v>
      </c>
      <c r="QTM17" s="1078">
        <v>2.2000000000000002</v>
      </c>
      <c r="QTN17" s="1079" t="s">
        <v>3991</v>
      </c>
      <c r="QTO17" s="1078">
        <v>2.2000000000000002</v>
      </c>
      <c r="QTP17" s="1079" t="s">
        <v>3991</v>
      </c>
      <c r="QTQ17" s="1078">
        <v>2.2000000000000002</v>
      </c>
      <c r="QTR17" s="1079" t="s">
        <v>3991</v>
      </c>
      <c r="QTS17" s="1078">
        <v>2.2000000000000002</v>
      </c>
      <c r="QTT17" s="1079" t="s">
        <v>3991</v>
      </c>
      <c r="QTU17" s="1078">
        <v>2.2000000000000002</v>
      </c>
      <c r="QTV17" s="1079" t="s">
        <v>3991</v>
      </c>
      <c r="QTW17" s="1078">
        <v>2.2000000000000002</v>
      </c>
      <c r="QTX17" s="1079" t="s">
        <v>3991</v>
      </c>
      <c r="QTY17" s="1078">
        <v>2.2000000000000002</v>
      </c>
      <c r="QTZ17" s="1079" t="s">
        <v>3991</v>
      </c>
      <c r="QUA17" s="1078">
        <v>2.2000000000000002</v>
      </c>
      <c r="QUB17" s="1079" t="s">
        <v>3991</v>
      </c>
      <c r="QUC17" s="1078">
        <v>2.2000000000000002</v>
      </c>
      <c r="QUD17" s="1079" t="s">
        <v>3991</v>
      </c>
      <c r="QUE17" s="1078">
        <v>2.2000000000000002</v>
      </c>
      <c r="QUF17" s="1079" t="s">
        <v>3991</v>
      </c>
      <c r="QUG17" s="1078">
        <v>2.2000000000000002</v>
      </c>
      <c r="QUH17" s="1079" t="s">
        <v>3991</v>
      </c>
      <c r="QUI17" s="1078">
        <v>2.2000000000000002</v>
      </c>
      <c r="QUJ17" s="1079" t="s">
        <v>3991</v>
      </c>
      <c r="QUK17" s="1078">
        <v>2.2000000000000002</v>
      </c>
      <c r="QUL17" s="1079" t="s">
        <v>3991</v>
      </c>
      <c r="QUM17" s="1078">
        <v>2.2000000000000002</v>
      </c>
      <c r="QUN17" s="1079" t="s">
        <v>3991</v>
      </c>
      <c r="QUO17" s="1078">
        <v>2.2000000000000002</v>
      </c>
      <c r="QUP17" s="1079" t="s">
        <v>3991</v>
      </c>
      <c r="QUQ17" s="1078">
        <v>2.2000000000000002</v>
      </c>
      <c r="QUR17" s="1079" t="s">
        <v>3991</v>
      </c>
      <c r="QUS17" s="1078">
        <v>2.2000000000000002</v>
      </c>
      <c r="QUT17" s="1079" t="s">
        <v>3991</v>
      </c>
      <c r="QUU17" s="1078">
        <v>2.2000000000000002</v>
      </c>
      <c r="QUV17" s="1079" t="s">
        <v>3991</v>
      </c>
      <c r="QUW17" s="1078">
        <v>2.2000000000000002</v>
      </c>
      <c r="QUX17" s="1079" t="s">
        <v>3991</v>
      </c>
      <c r="QUY17" s="1078">
        <v>2.2000000000000002</v>
      </c>
      <c r="QUZ17" s="1079" t="s">
        <v>3991</v>
      </c>
      <c r="QVA17" s="1078">
        <v>2.2000000000000002</v>
      </c>
      <c r="QVB17" s="1079" t="s">
        <v>3991</v>
      </c>
      <c r="QVC17" s="1078">
        <v>2.2000000000000002</v>
      </c>
      <c r="QVD17" s="1079" t="s">
        <v>3991</v>
      </c>
      <c r="QVE17" s="1078">
        <v>2.2000000000000002</v>
      </c>
      <c r="QVF17" s="1079" t="s">
        <v>3991</v>
      </c>
      <c r="QVG17" s="1078">
        <v>2.2000000000000002</v>
      </c>
      <c r="QVH17" s="1079" t="s">
        <v>3991</v>
      </c>
      <c r="QVI17" s="1078">
        <v>2.2000000000000002</v>
      </c>
      <c r="QVJ17" s="1079" t="s">
        <v>3991</v>
      </c>
      <c r="QVK17" s="1078">
        <v>2.2000000000000002</v>
      </c>
      <c r="QVL17" s="1079" t="s">
        <v>3991</v>
      </c>
      <c r="QVM17" s="1078">
        <v>2.2000000000000002</v>
      </c>
      <c r="QVN17" s="1079" t="s">
        <v>3991</v>
      </c>
      <c r="QVO17" s="1078">
        <v>2.2000000000000002</v>
      </c>
      <c r="QVP17" s="1079" t="s">
        <v>3991</v>
      </c>
      <c r="QVQ17" s="1078">
        <v>2.2000000000000002</v>
      </c>
      <c r="QVR17" s="1079" t="s">
        <v>3991</v>
      </c>
      <c r="QVS17" s="1078">
        <v>2.2000000000000002</v>
      </c>
      <c r="QVT17" s="1079" t="s">
        <v>3991</v>
      </c>
      <c r="QVU17" s="1078">
        <v>2.2000000000000002</v>
      </c>
      <c r="QVV17" s="1079" t="s">
        <v>3991</v>
      </c>
      <c r="QVW17" s="1078">
        <v>2.2000000000000002</v>
      </c>
      <c r="QVX17" s="1079" t="s">
        <v>3991</v>
      </c>
      <c r="QVY17" s="1078">
        <v>2.2000000000000002</v>
      </c>
      <c r="QVZ17" s="1079" t="s">
        <v>3991</v>
      </c>
      <c r="QWA17" s="1078">
        <v>2.2000000000000002</v>
      </c>
      <c r="QWB17" s="1079" t="s">
        <v>3991</v>
      </c>
      <c r="QWC17" s="1078">
        <v>2.2000000000000002</v>
      </c>
      <c r="QWD17" s="1079" t="s">
        <v>3991</v>
      </c>
      <c r="QWE17" s="1078">
        <v>2.2000000000000002</v>
      </c>
      <c r="QWF17" s="1079" t="s">
        <v>3991</v>
      </c>
      <c r="QWG17" s="1078">
        <v>2.2000000000000002</v>
      </c>
      <c r="QWH17" s="1079" t="s">
        <v>3991</v>
      </c>
      <c r="QWI17" s="1078">
        <v>2.2000000000000002</v>
      </c>
      <c r="QWJ17" s="1079" t="s">
        <v>3991</v>
      </c>
      <c r="QWK17" s="1078">
        <v>2.2000000000000002</v>
      </c>
      <c r="QWL17" s="1079" t="s">
        <v>3991</v>
      </c>
      <c r="QWM17" s="1078">
        <v>2.2000000000000002</v>
      </c>
      <c r="QWN17" s="1079" t="s">
        <v>3991</v>
      </c>
      <c r="QWO17" s="1078">
        <v>2.2000000000000002</v>
      </c>
      <c r="QWP17" s="1079" t="s">
        <v>3991</v>
      </c>
      <c r="QWQ17" s="1078">
        <v>2.2000000000000002</v>
      </c>
      <c r="QWR17" s="1079" t="s">
        <v>3991</v>
      </c>
      <c r="QWS17" s="1078">
        <v>2.2000000000000002</v>
      </c>
      <c r="QWT17" s="1079" t="s">
        <v>3991</v>
      </c>
      <c r="QWU17" s="1078">
        <v>2.2000000000000002</v>
      </c>
      <c r="QWV17" s="1079" t="s">
        <v>3991</v>
      </c>
      <c r="QWW17" s="1078">
        <v>2.2000000000000002</v>
      </c>
      <c r="QWX17" s="1079" t="s">
        <v>3991</v>
      </c>
      <c r="QWY17" s="1078">
        <v>2.2000000000000002</v>
      </c>
      <c r="QWZ17" s="1079" t="s">
        <v>3991</v>
      </c>
      <c r="QXA17" s="1078">
        <v>2.2000000000000002</v>
      </c>
      <c r="QXB17" s="1079" t="s">
        <v>3991</v>
      </c>
      <c r="QXC17" s="1078">
        <v>2.2000000000000002</v>
      </c>
      <c r="QXD17" s="1079" t="s">
        <v>3991</v>
      </c>
      <c r="QXE17" s="1078">
        <v>2.2000000000000002</v>
      </c>
      <c r="QXF17" s="1079" t="s">
        <v>3991</v>
      </c>
      <c r="QXG17" s="1078">
        <v>2.2000000000000002</v>
      </c>
      <c r="QXH17" s="1079" t="s">
        <v>3991</v>
      </c>
      <c r="QXI17" s="1078">
        <v>2.2000000000000002</v>
      </c>
      <c r="QXJ17" s="1079" t="s">
        <v>3991</v>
      </c>
      <c r="QXK17" s="1078">
        <v>2.2000000000000002</v>
      </c>
      <c r="QXL17" s="1079" t="s">
        <v>3991</v>
      </c>
      <c r="QXM17" s="1078">
        <v>2.2000000000000002</v>
      </c>
      <c r="QXN17" s="1079" t="s">
        <v>3991</v>
      </c>
      <c r="QXO17" s="1078">
        <v>2.2000000000000002</v>
      </c>
      <c r="QXP17" s="1079" t="s">
        <v>3991</v>
      </c>
      <c r="QXQ17" s="1078">
        <v>2.2000000000000002</v>
      </c>
      <c r="QXR17" s="1079" t="s">
        <v>3991</v>
      </c>
      <c r="QXS17" s="1078">
        <v>2.2000000000000002</v>
      </c>
      <c r="QXT17" s="1079" t="s">
        <v>3991</v>
      </c>
      <c r="QXU17" s="1078">
        <v>2.2000000000000002</v>
      </c>
      <c r="QXV17" s="1079" t="s">
        <v>3991</v>
      </c>
      <c r="QXW17" s="1078">
        <v>2.2000000000000002</v>
      </c>
      <c r="QXX17" s="1079" t="s">
        <v>3991</v>
      </c>
      <c r="QXY17" s="1078">
        <v>2.2000000000000002</v>
      </c>
      <c r="QXZ17" s="1079" t="s">
        <v>3991</v>
      </c>
      <c r="QYA17" s="1078">
        <v>2.2000000000000002</v>
      </c>
      <c r="QYB17" s="1079" t="s">
        <v>3991</v>
      </c>
      <c r="QYC17" s="1078">
        <v>2.2000000000000002</v>
      </c>
      <c r="QYD17" s="1079" t="s">
        <v>3991</v>
      </c>
      <c r="QYE17" s="1078">
        <v>2.2000000000000002</v>
      </c>
      <c r="QYF17" s="1079" t="s">
        <v>3991</v>
      </c>
      <c r="QYG17" s="1078">
        <v>2.2000000000000002</v>
      </c>
      <c r="QYH17" s="1079" t="s">
        <v>3991</v>
      </c>
      <c r="QYI17" s="1078">
        <v>2.2000000000000002</v>
      </c>
      <c r="QYJ17" s="1079" t="s">
        <v>3991</v>
      </c>
      <c r="QYK17" s="1078">
        <v>2.2000000000000002</v>
      </c>
      <c r="QYL17" s="1079" t="s">
        <v>3991</v>
      </c>
      <c r="QYM17" s="1078">
        <v>2.2000000000000002</v>
      </c>
      <c r="QYN17" s="1079" t="s">
        <v>3991</v>
      </c>
      <c r="QYO17" s="1078">
        <v>2.2000000000000002</v>
      </c>
      <c r="QYP17" s="1079" t="s">
        <v>3991</v>
      </c>
      <c r="QYQ17" s="1078">
        <v>2.2000000000000002</v>
      </c>
      <c r="QYR17" s="1079" t="s">
        <v>3991</v>
      </c>
      <c r="QYS17" s="1078">
        <v>2.2000000000000002</v>
      </c>
      <c r="QYT17" s="1079" t="s">
        <v>3991</v>
      </c>
      <c r="QYU17" s="1078">
        <v>2.2000000000000002</v>
      </c>
      <c r="QYV17" s="1079" t="s">
        <v>3991</v>
      </c>
      <c r="QYW17" s="1078">
        <v>2.2000000000000002</v>
      </c>
      <c r="QYX17" s="1079" t="s">
        <v>3991</v>
      </c>
      <c r="QYY17" s="1078">
        <v>2.2000000000000002</v>
      </c>
      <c r="QYZ17" s="1079" t="s">
        <v>3991</v>
      </c>
      <c r="QZA17" s="1078">
        <v>2.2000000000000002</v>
      </c>
      <c r="QZB17" s="1079" t="s">
        <v>3991</v>
      </c>
      <c r="QZC17" s="1078">
        <v>2.2000000000000002</v>
      </c>
      <c r="QZD17" s="1079" t="s">
        <v>3991</v>
      </c>
      <c r="QZE17" s="1078">
        <v>2.2000000000000002</v>
      </c>
      <c r="QZF17" s="1079" t="s">
        <v>3991</v>
      </c>
      <c r="QZG17" s="1078">
        <v>2.2000000000000002</v>
      </c>
      <c r="QZH17" s="1079" t="s">
        <v>3991</v>
      </c>
      <c r="QZI17" s="1078">
        <v>2.2000000000000002</v>
      </c>
      <c r="QZJ17" s="1079" t="s">
        <v>3991</v>
      </c>
      <c r="QZK17" s="1078">
        <v>2.2000000000000002</v>
      </c>
      <c r="QZL17" s="1079" t="s">
        <v>3991</v>
      </c>
      <c r="QZM17" s="1078">
        <v>2.2000000000000002</v>
      </c>
      <c r="QZN17" s="1079" t="s">
        <v>3991</v>
      </c>
      <c r="QZO17" s="1078">
        <v>2.2000000000000002</v>
      </c>
      <c r="QZP17" s="1079" t="s">
        <v>3991</v>
      </c>
      <c r="QZQ17" s="1078">
        <v>2.2000000000000002</v>
      </c>
      <c r="QZR17" s="1079" t="s">
        <v>3991</v>
      </c>
      <c r="QZS17" s="1078">
        <v>2.2000000000000002</v>
      </c>
      <c r="QZT17" s="1079" t="s">
        <v>3991</v>
      </c>
      <c r="QZU17" s="1078">
        <v>2.2000000000000002</v>
      </c>
      <c r="QZV17" s="1079" t="s">
        <v>3991</v>
      </c>
      <c r="QZW17" s="1078">
        <v>2.2000000000000002</v>
      </c>
      <c r="QZX17" s="1079" t="s">
        <v>3991</v>
      </c>
      <c r="QZY17" s="1078">
        <v>2.2000000000000002</v>
      </c>
      <c r="QZZ17" s="1079" t="s">
        <v>3991</v>
      </c>
      <c r="RAA17" s="1078">
        <v>2.2000000000000002</v>
      </c>
      <c r="RAB17" s="1079" t="s">
        <v>3991</v>
      </c>
      <c r="RAC17" s="1078">
        <v>2.2000000000000002</v>
      </c>
      <c r="RAD17" s="1079" t="s">
        <v>3991</v>
      </c>
      <c r="RAE17" s="1078">
        <v>2.2000000000000002</v>
      </c>
      <c r="RAF17" s="1079" t="s">
        <v>3991</v>
      </c>
      <c r="RAG17" s="1078">
        <v>2.2000000000000002</v>
      </c>
      <c r="RAH17" s="1079" t="s">
        <v>3991</v>
      </c>
      <c r="RAI17" s="1078">
        <v>2.2000000000000002</v>
      </c>
      <c r="RAJ17" s="1079" t="s">
        <v>3991</v>
      </c>
      <c r="RAK17" s="1078">
        <v>2.2000000000000002</v>
      </c>
      <c r="RAL17" s="1079" t="s">
        <v>3991</v>
      </c>
      <c r="RAM17" s="1078">
        <v>2.2000000000000002</v>
      </c>
      <c r="RAN17" s="1079" t="s">
        <v>3991</v>
      </c>
      <c r="RAO17" s="1078">
        <v>2.2000000000000002</v>
      </c>
      <c r="RAP17" s="1079" t="s">
        <v>3991</v>
      </c>
      <c r="RAQ17" s="1078">
        <v>2.2000000000000002</v>
      </c>
      <c r="RAR17" s="1079" t="s">
        <v>3991</v>
      </c>
      <c r="RAS17" s="1078">
        <v>2.2000000000000002</v>
      </c>
      <c r="RAT17" s="1079" t="s">
        <v>3991</v>
      </c>
      <c r="RAU17" s="1078">
        <v>2.2000000000000002</v>
      </c>
      <c r="RAV17" s="1079" t="s">
        <v>3991</v>
      </c>
      <c r="RAW17" s="1078">
        <v>2.2000000000000002</v>
      </c>
      <c r="RAX17" s="1079" t="s">
        <v>3991</v>
      </c>
      <c r="RAY17" s="1078">
        <v>2.2000000000000002</v>
      </c>
      <c r="RAZ17" s="1079" t="s">
        <v>3991</v>
      </c>
      <c r="RBA17" s="1078">
        <v>2.2000000000000002</v>
      </c>
      <c r="RBB17" s="1079" t="s">
        <v>3991</v>
      </c>
      <c r="RBC17" s="1078">
        <v>2.2000000000000002</v>
      </c>
      <c r="RBD17" s="1079" t="s">
        <v>3991</v>
      </c>
      <c r="RBE17" s="1078">
        <v>2.2000000000000002</v>
      </c>
      <c r="RBF17" s="1079" t="s">
        <v>3991</v>
      </c>
      <c r="RBG17" s="1078">
        <v>2.2000000000000002</v>
      </c>
      <c r="RBH17" s="1079" t="s">
        <v>3991</v>
      </c>
      <c r="RBI17" s="1078">
        <v>2.2000000000000002</v>
      </c>
      <c r="RBJ17" s="1079" t="s">
        <v>3991</v>
      </c>
      <c r="RBK17" s="1078">
        <v>2.2000000000000002</v>
      </c>
      <c r="RBL17" s="1079" t="s">
        <v>3991</v>
      </c>
      <c r="RBM17" s="1078">
        <v>2.2000000000000002</v>
      </c>
      <c r="RBN17" s="1079" t="s">
        <v>3991</v>
      </c>
      <c r="RBO17" s="1078">
        <v>2.2000000000000002</v>
      </c>
      <c r="RBP17" s="1079" t="s">
        <v>3991</v>
      </c>
      <c r="RBQ17" s="1078">
        <v>2.2000000000000002</v>
      </c>
      <c r="RBR17" s="1079" t="s">
        <v>3991</v>
      </c>
      <c r="RBS17" s="1078">
        <v>2.2000000000000002</v>
      </c>
      <c r="RBT17" s="1079" t="s">
        <v>3991</v>
      </c>
      <c r="RBU17" s="1078">
        <v>2.2000000000000002</v>
      </c>
      <c r="RBV17" s="1079" t="s">
        <v>3991</v>
      </c>
      <c r="RBW17" s="1078">
        <v>2.2000000000000002</v>
      </c>
      <c r="RBX17" s="1079" t="s">
        <v>3991</v>
      </c>
      <c r="RBY17" s="1078">
        <v>2.2000000000000002</v>
      </c>
      <c r="RBZ17" s="1079" t="s">
        <v>3991</v>
      </c>
      <c r="RCA17" s="1078">
        <v>2.2000000000000002</v>
      </c>
      <c r="RCB17" s="1079" t="s">
        <v>3991</v>
      </c>
      <c r="RCC17" s="1078">
        <v>2.2000000000000002</v>
      </c>
      <c r="RCD17" s="1079" t="s">
        <v>3991</v>
      </c>
      <c r="RCE17" s="1078">
        <v>2.2000000000000002</v>
      </c>
      <c r="RCF17" s="1079" t="s">
        <v>3991</v>
      </c>
      <c r="RCG17" s="1078">
        <v>2.2000000000000002</v>
      </c>
      <c r="RCH17" s="1079" t="s">
        <v>3991</v>
      </c>
      <c r="RCI17" s="1078">
        <v>2.2000000000000002</v>
      </c>
      <c r="RCJ17" s="1079" t="s">
        <v>3991</v>
      </c>
      <c r="RCK17" s="1078">
        <v>2.2000000000000002</v>
      </c>
      <c r="RCL17" s="1079" t="s">
        <v>3991</v>
      </c>
      <c r="RCM17" s="1078">
        <v>2.2000000000000002</v>
      </c>
      <c r="RCN17" s="1079" t="s">
        <v>3991</v>
      </c>
      <c r="RCO17" s="1078">
        <v>2.2000000000000002</v>
      </c>
      <c r="RCP17" s="1079" t="s">
        <v>3991</v>
      </c>
      <c r="RCQ17" s="1078">
        <v>2.2000000000000002</v>
      </c>
      <c r="RCR17" s="1079" t="s">
        <v>3991</v>
      </c>
      <c r="RCS17" s="1078">
        <v>2.2000000000000002</v>
      </c>
      <c r="RCT17" s="1079" t="s">
        <v>3991</v>
      </c>
      <c r="RCU17" s="1078">
        <v>2.2000000000000002</v>
      </c>
      <c r="RCV17" s="1079" t="s">
        <v>3991</v>
      </c>
      <c r="RCW17" s="1078">
        <v>2.2000000000000002</v>
      </c>
      <c r="RCX17" s="1079" t="s">
        <v>3991</v>
      </c>
      <c r="RCY17" s="1078">
        <v>2.2000000000000002</v>
      </c>
      <c r="RCZ17" s="1079" t="s">
        <v>3991</v>
      </c>
      <c r="RDA17" s="1078">
        <v>2.2000000000000002</v>
      </c>
      <c r="RDB17" s="1079" t="s">
        <v>3991</v>
      </c>
      <c r="RDC17" s="1078">
        <v>2.2000000000000002</v>
      </c>
      <c r="RDD17" s="1079" t="s">
        <v>3991</v>
      </c>
      <c r="RDE17" s="1078">
        <v>2.2000000000000002</v>
      </c>
      <c r="RDF17" s="1079" t="s">
        <v>3991</v>
      </c>
      <c r="RDG17" s="1078">
        <v>2.2000000000000002</v>
      </c>
      <c r="RDH17" s="1079" t="s">
        <v>3991</v>
      </c>
      <c r="RDI17" s="1078">
        <v>2.2000000000000002</v>
      </c>
      <c r="RDJ17" s="1079" t="s">
        <v>3991</v>
      </c>
      <c r="RDK17" s="1078">
        <v>2.2000000000000002</v>
      </c>
      <c r="RDL17" s="1079" t="s">
        <v>3991</v>
      </c>
      <c r="RDM17" s="1078">
        <v>2.2000000000000002</v>
      </c>
      <c r="RDN17" s="1079" t="s">
        <v>3991</v>
      </c>
      <c r="RDO17" s="1078">
        <v>2.2000000000000002</v>
      </c>
      <c r="RDP17" s="1079" t="s">
        <v>3991</v>
      </c>
      <c r="RDQ17" s="1078">
        <v>2.2000000000000002</v>
      </c>
      <c r="RDR17" s="1079" t="s">
        <v>3991</v>
      </c>
      <c r="RDS17" s="1078">
        <v>2.2000000000000002</v>
      </c>
      <c r="RDT17" s="1079" t="s">
        <v>3991</v>
      </c>
      <c r="RDU17" s="1078">
        <v>2.2000000000000002</v>
      </c>
      <c r="RDV17" s="1079" t="s">
        <v>3991</v>
      </c>
      <c r="RDW17" s="1078">
        <v>2.2000000000000002</v>
      </c>
      <c r="RDX17" s="1079" t="s">
        <v>3991</v>
      </c>
      <c r="RDY17" s="1078">
        <v>2.2000000000000002</v>
      </c>
      <c r="RDZ17" s="1079" t="s">
        <v>3991</v>
      </c>
      <c r="REA17" s="1078">
        <v>2.2000000000000002</v>
      </c>
      <c r="REB17" s="1079" t="s">
        <v>3991</v>
      </c>
      <c r="REC17" s="1078">
        <v>2.2000000000000002</v>
      </c>
      <c r="RED17" s="1079" t="s">
        <v>3991</v>
      </c>
      <c r="REE17" s="1078">
        <v>2.2000000000000002</v>
      </c>
      <c r="REF17" s="1079" t="s">
        <v>3991</v>
      </c>
      <c r="REG17" s="1078">
        <v>2.2000000000000002</v>
      </c>
      <c r="REH17" s="1079" t="s">
        <v>3991</v>
      </c>
      <c r="REI17" s="1078">
        <v>2.2000000000000002</v>
      </c>
      <c r="REJ17" s="1079" t="s">
        <v>3991</v>
      </c>
      <c r="REK17" s="1078">
        <v>2.2000000000000002</v>
      </c>
      <c r="REL17" s="1079" t="s">
        <v>3991</v>
      </c>
      <c r="REM17" s="1078">
        <v>2.2000000000000002</v>
      </c>
      <c r="REN17" s="1079" t="s">
        <v>3991</v>
      </c>
      <c r="REO17" s="1078">
        <v>2.2000000000000002</v>
      </c>
      <c r="REP17" s="1079" t="s">
        <v>3991</v>
      </c>
      <c r="REQ17" s="1078">
        <v>2.2000000000000002</v>
      </c>
      <c r="RER17" s="1079" t="s">
        <v>3991</v>
      </c>
      <c r="RES17" s="1078">
        <v>2.2000000000000002</v>
      </c>
      <c r="RET17" s="1079" t="s">
        <v>3991</v>
      </c>
      <c r="REU17" s="1078">
        <v>2.2000000000000002</v>
      </c>
      <c r="REV17" s="1079" t="s">
        <v>3991</v>
      </c>
      <c r="REW17" s="1078">
        <v>2.2000000000000002</v>
      </c>
      <c r="REX17" s="1079" t="s">
        <v>3991</v>
      </c>
      <c r="REY17" s="1078">
        <v>2.2000000000000002</v>
      </c>
      <c r="REZ17" s="1079" t="s">
        <v>3991</v>
      </c>
      <c r="RFA17" s="1078">
        <v>2.2000000000000002</v>
      </c>
      <c r="RFB17" s="1079" t="s">
        <v>3991</v>
      </c>
      <c r="RFC17" s="1078">
        <v>2.2000000000000002</v>
      </c>
      <c r="RFD17" s="1079" t="s">
        <v>3991</v>
      </c>
      <c r="RFE17" s="1078">
        <v>2.2000000000000002</v>
      </c>
      <c r="RFF17" s="1079" t="s">
        <v>3991</v>
      </c>
      <c r="RFG17" s="1078">
        <v>2.2000000000000002</v>
      </c>
      <c r="RFH17" s="1079" t="s">
        <v>3991</v>
      </c>
      <c r="RFI17" s="1078">
        <v>2.2000000000000002</v>
      </c>
      <c r="RFJ17" s="1079" t="s">
        <v>3991</v>
      </c>
      <c r="RFK17" s="1078">
        <v>2.2000000000000002</v>
      </c>
      <c r="RFL17" s="1079" t="s">
        <v>3991</v>
      </c>
      <c r="RFM17" s="1078">
        <v>2.2000000000000002</v>
      </c>
      <c r="RFN17" s="1079" t="s">
        <v>3991</v>
      </c>
      <c r="RFO17" s="1078">
        <v>2.2000000000000002</v>
      </c>
      <c r="RFP17" s="1079" t="s">
        <v>3991</v>
      </c>
      <c r="RFQ17" s="1078">
        <v>2.2000000000000002</v>
      </c>
      <c r="RFR17" s="1079" t="s">
        <v>3991</v>
      </c>
      <c r="RFS17" s="1078">
        <v>2.2000000000000002</v>
      </c>
      <c r="RFT17" s="1079" t="s">
        <v>3991</v>
      </c>
      <c r="RFU17" s="1078">
        <v>2.2000000000000002</v>
      </c>
      <c r="RFV17" s="1079" t="s">
        <v>3991</v>
      </c>
      <c r="RFW17" s="1078">
        <v>2.2000000000000002</v>
      </c>
      <c r="RFX17" s="1079" t="s">
        <v>3991</v>
      </c>
      <c r="RFY17" s="1078">
        <v>2.2000000000000002</v>
      </c>
      <c r="RFZ17" s="1079" t="s">
        <v>3991</v>
      </c>
      <c r="RGA17" s="1078">
        <v>2.2000000000000002</v>
      </c>
      <c r="RGB17" s="1079" t="s">
        <v>3991</v>
      </c>
      <c r="RGC17" s="1078">
        <v>2.2000000000000002</v>
      </c>
      <c r="RGD17" s="1079" t="s">
        <v>3991</v>
      </c>
      <c r="RGE17" s="1078">
        <v>2.2000000000000002</v>
      </c>
      <c r="RGF17" s="1079" t="s">
        <v>3991</v>
      </c>
      <c r="RGG17" s="1078">
        <v>2.2000000000000002</v>
      </c>
      <c r="RGH17" s="1079" t="s">
        <v>3991</v>
      </c>
      <c r="RGI17" s="1078">
        <v>2.2000000000000002</v>
      </c>
      <c r="RGJ17" s="1079" t="s">
        <v>3991</v>
      </c>
      <c r="RGK17" s="1078">
        <v>2.2000000000000002</v>
      </c>
      <c r="RGL17" s="1079" t="s">
        <v>3991</v>
      </c>
      <c r="RGM17" s="1078">
        <v>2.2000000000000002</v>
      </c>
      <c r="RGN17" s="1079" t="s">
        <v>3991</v>
      </c>
      <c r="RGO17" s="1078">
        <v>2.2000000000000002</v>
      </c>
      <c r="RGP17" s="1079" t="s">
        <v>3991</v>
      </c>
      <c r="RGQ17" s="1078">
        <v>2.2000000000000002</v>
      </c>
      <c r="RGR17" s="1079" t="s">
        <v>3991</v>
      </c>
      <c r="RGS17" s="1078">
        <v>2.2000000000000002</v>
      </c>
      <c r="RGT17" s="1079" t="s">
        <v>3991</v>
      </c>
      <c r="RGU17" s="1078">
        <v>2.2000000000000002</v>
      </c>
      <c r="RGV17" s="1079" t="s">
        <v>3991</v>
      </c>
      <c r="RGW17" s="1078">
        <v>2.2000000000000002</v>
      </c>
      <c r="RGX17" s="1079" t="s">
        <v>3991</v>
      </c>
      <c r="RGY17" s="1078">
        <v>2.2000000000000002</v>
      </c>
      <c r="RGZ17" s="1079" t="s">
        <v>3991</v>
      </c>
      <c r="RHA17" s="1078">
        <v>2.2000000000000002</v>
      </c>
      <c r="RHB17" s="1079" t="s">
        <v>3991</v>
      </c>
      <c r="RHC17" s="1078">
        <v>2.2000000000000002</v>
      </c>
      <c r="RHD17" s="1079" t="s">
        <v>3991</v>
      </c>
      <c r="RHE17" s="1078">
        <v>2.2000000000000002</v>
      </c>
      <c r="RHF17" s="1079" t="s">
        <v>3991</v>
      </c>
      <c r="RHG17" s="1078">
        <v>2.2000000000000002</v>
      </c>
      <c r="RHH17" s="1079" t="s">
        <v>3991</v>
      </c>
      <c r="RHI17" s="1078">
        <v>2.2000000000000002</v>
      </c>
      <c r="RHJ17" s="1079" t="s">
        <v>3991</v>
      </c>
      <c r="RHK17" s="1078">
        <v>2.2000000000000002</v>
      </c>
      <c r="RHL17" s="1079" t="s">
        <v>3991</v>
      </c>
      <c r="RHM17" s="1078">
        <v>2.2000000000000002</v>
      </c>
      <c r="RHN17" s="1079" t="s">
        <v>3991</v>
      </c>
      <c r="RHO17" s="1078">
        <v>2.2000000000000002</v>
      </c>
      <c r="RHP17" s="1079" t="s">
        <v>3991</v>
      </c>
      <c r="RHQ17" s="1078">
        <v>2.2000000000000002</v>
      </c>
      <c r="RHR17" s="1079" t="s">
        <v>3991</v>
      </c>
      <c r="RHS17" s="1078">
        <v>2.2000000000000002</v>
      </c>
      <c r="RHT17" s="1079" t="s">
        <v>3991</v>
      </c>
      <c r="RHU17" s="1078">
        <v>2.2000000000000002</v>
      </c>
      <c r="RHV17" s="1079" t="s">
        <v>3991</v>
      </c>
      <c r="RHW17" s="1078">
        <v>2.2000000000000002</v>
      </c>
      <c r="RHX17" s="1079" t="s">
        <v>3991</v>
      </c>
      <c r="RHY17" s="1078">
        <v>2.2000000000000002</v>
      </c>
      <c r="RHZ17" s="1079" t="s">
        <v>3991</v>
      </c>
      <c r="RIA17" s="1078">
        <v>2.2000000000000002</v>
      </c>
      <c r="RIB17" s="1079" t="s">
        <v>3991</v>
      </c>
      <c r="RIC17" s="1078">
        <v>2.2000000000000002</v>
      </c>
      <c r="RID17" s="1079" t="s">
        <v>3991</v>
      </c>
      <c r="RIE17" s="1078">
        <v>2.2000000000000002</v>
      </c>
      <c r="RIF17" s="1079" t="s">
        <v>3991</v>
      </c>
      <c r="RIG17" s="1078">
        <v>2.2000000000000002</v>
      </c>
      <c r="RIH17" s="1079" t="s">
        <v>3991</v>
      </c>
      <c r="RII17" s="1078">
        <v>2.2000000000000002</v>
      </c>
      <c r="RIJ17" s="1079" t="s">
        <v>3991</v>
      </c>
      <c r="RIK17" s="1078">
        <v>2.2000000000000002</v>
      </c>
      <c r="RIL17" s="1079" t="s">
        <v>3991</v>
      </c>
      <c r="RIM17" s="1078">
        <v>2.2000000000000002</v>
      </c>
      <c r="RIN17" s="1079" t="s">
        <v>3991</v>
      </c>
      <c r="RIO17" s="1078">
        <v>2.2000000000000002</v>
      </c>
      <c r="RIP17" s="1079" t="s">
        <v>3991</v>
      </c>
      <c r="RIQ17" s="1078">
        <v>2.2000000000000002</v>
      </c>
      <c r="RIR17" s="1079" t="s">
        <v>3991</v>
      </c>
      <c r="RIS17" s="1078">
        <v>2.2000000000000002</v>
      </c>
      <c r="RIT17" s="1079" t="s">
        <v>3991</v>
      </c>
      <c r="RIU17" s="1078">
        <v>2.2000000000000002</v>
      </c>
      <c r="RIV17" s="1079" t="s">
        <v>3991</v>
      </c>
      <c r="RIW17" s="1078">
        <v>2.2000000000000002</v>
      </c>
      <c r="RIX17" s="1079" t="s">
        <v>3991</v>
      </c>
      <c r="RIY17" s="1078">
        <v>2.2000000000000002</v>
      </c>
      <c r="RIZ17" s="1079" t="s">
        <v>3991</v>
      </c>
      <c r="RJA17" s="1078">
        <v>2.2000000000000002</v>
      </c>
      <c r="RJB17" s="1079" t="s">
        <v>3991</v>
      </c>
      <c r="RJC17" s="1078">
        <v>2.2000000000000002</v>
      </c>
      <c r="RJD17" s="1079" t="s">
        <v>3991</v>
      </c>
      <c r="RJE17" s="1078">
        <v>2.2000000000000002</v>
      </c>
      <c r="RJF17" s="1079" t="s">
        <v>3991</v>
      </c>
      <c r="RJG17" s="1078">
        <v>2.2000000000000002</v>
      </c>
      <c r="RJH17" s="1079" t="s">
        <v>3991</v>
      </c>
      <c r="RJI17" s="1078">
        <v>2.2000000000000002</v>
      </c>
      <c r="RJJ17" s="1079" t="s">
        <v>3991</v>
      </c>
      <c r="RJK17" s="1078">
        <v>2.2000000000000002</v>
      </c>
      <c r="RJL17" s="1079" t="s">
        <v>3991</v>
      </c>
      <c r="RJM17" s="1078">
        <v>2.2000000000000002</v>
      </c>
      <c r="RJN17" s="1079" t="s">
        <v>3991</v>
      </c>
      <c r="RJO17" s="1078">
        <v>2.2000000000000002</v>
      </c>
      <c r="RJP17" s="1079" t="s">
        <v>3991</v>
      </c>
      <c r="RJQ17" s="1078">
        <v>2.2000000000000002</v>
      </c>
      <c r="RJR17" s="1079" t="s">
        <v>3991</v>
      </c>
      <c r="RJS17" s="1078">
        <v>2.2000000000000002</v>
      </c>
      <c r="RJT17" s="1079" t="s">
        <v>3991</v>
      </c>
      <c r="RJU17" s="1078">
        <v>2.2000000000000002</v>
      </c>
      <c r="RJV17" s="1079" t="s">
        <v>3991</v>
      </c>
      <c r="RJW17" s="1078">
        <v>2.2000000000000002</v>
      </c>
      <c r="RJX17" s="1079" t="s">
        <v>3991</v>
      </c>
      <c r="RJY17" s="1078">
        <v>2.2000000000000002</v>
      </c>
      <c r="RJZ17" s="1079" t="s">
        <v>3991</v>
      </c>
      <c r="RKA17" s="1078">
        <v>2.2000000000000002</v>
      </c>
      <c r="RKB17" s="1079" t="s">
        <v>3991</v>
      </c>
      <c r="RKC17" s="1078">
        <v>2.2000000000000002</v>
      </c>
      <c r="RKD17" s="1079" t="s">
        <v>3991</v>
      </c>
      <c r="RKE17" s="1078">
        <v>2.2000000000000002</v>
      </c>
      <c r="RKF17" s="1079" t="s">
        <v>3991</v>
      </c>
      <c r="RKG17" s="1078">
        <v>2.2000000000000002</v>
      </c>
      <c r="RKH17" s="1079" t="s">
        <v>3991</v>
      </c>
      <c r="RKI17" s="1078">
        <v>2.2000000000000002</v>
      </c>
      <c r="RKJ17" s="1079" t="s">
        <v>3991</v>
      </c>
      <c r="RKK17" s="1078">
        <v>2.2000000000000002</v>
      </c>
      <c r="RKL17" s="1079" t="s">
        <v>3991</v>
      </c>
      <c r="RKM17" s="1078">
        <v>2.2000000000000002</v>
      </c>
      <c r="RKN17" s="1079" t="s">
        <v>3991</v>
      </c>
      <c r="RKO17" s="1078">
        <v>2.2000000000000002</v>
      </c>
      <c r="RKP17" s="1079" t="s">
        <v>3991</v>
      </c>
      <c r="RKQ17" s="1078">
        <v>2.2000000000000002</v>
      </c>
      <c r="RKR17" s="1079" t="s">
        <v>3991</v>
      </c>
      <c r="RKS17" s="1078">
        <v>2.2000000000000002</v>
      </c>
      <c r="RKT17" s="1079" t="s">
        <v>3991</v>
      </c>
      <c r="RKU17" s="1078">
        <v>2.2000000000000002</v>
      </c>
      <c r="RKV17" s="1079" t="s">
        <v>3991</v>
      </c>
      <c r="RKW17" s="1078">
        <v>2.2000000000000002</v>
      </c>
      <c r="RKX17" s="1079" t="s">
        <v>3991</v>
      </c>
      <c r="RKY17" s="1078">
        <v>2.2000000000000002</v>
      </c>
      <c r="RKZ17" s="1079" t="s">
        <v>3991</v>
      </c>
      <c r="RLA17" s="1078">
        <v>2.2000000000000002</v>
      </c>
      <c r="RLB17" s="1079" t="s">
        <v>3991</v>
      </c>
      <c r="RLC17" s="1078">
        <v>2.2000000000000002</v>
      </c>
      <c r="RLD17" s="1079" t="s">
        <v>3991</v>
      </c>
      <c r="RLE17" s="1078">
        <v>2.2000000000000002</v>
      </c>
      <c r="RLF17" s="1079" t="s">
        <v>3991</v>
      </c>
      <c r="RLG17" s="1078">
        <v>2.2000000000000002</v>
      </c>
      <c r="RLH17" s="1079" t="s">
        <v>3991</v>
      </c>
      <c r="RLI17" s="1078">
        <v>2.2000000000000002</v>
      </c>
      <c r="RLJ17" s="1079" t="s">
        <v>3991</v>
      </c>
      <c r="RLK17" s="1078">
        <v>2.2000000000000002</v>
      </c>
      <c r="RLL17" s="1079" t="s">
        <v>3991</v>
      </c>
      <c r="RLM17" s="1078">
        <v>2.2000000000000002</v>
      </c>
      <c r="RLN17" s="1079" t="s">
        <v>3991</v>
      </c>
      <c r="RLO17" s="1078">
        <v>2.2000000000000002</v>
      </c>
      <c r="RLP17" s="1079" t="s">
        <v>3991</v>
      </c>
      <c r="RLQ17" s="1078">
        <v>2.2000000000000002</v>
      </c>
      <c r="RLR17" s="1079" t="s">
        <v>3991</v>
      </c>
      <c r="RLS17" s="1078">
        <v>2.2000000000000002</v>
      </c>
      <c r="RLT17" s="1079" t="s">
        <v>3991</v>
      </c>
      <c r="RLU17" s="1078">
        <v>2.2000000000000002</v>
      </c>
      <c r="RLV17" s="1079" t="s">
        <v>3991</v>
      </c>
      <c r="RLW17" s="1078">
        <v>2.2000000000000002</v>
      </c>
      <c r="RLX17" s="1079" t="s">
        <v>3991</v>
      </c>
      <c r="RLY17" s="1078">
        <v>2.2000000000000002</v>
      </c>
      <c r="RLZ17" s="1079" t="s">
        <v>3991</v>
      </c>
      <c r="RMA17" s="1078">
        <v>2.2000000000000002</v>
      </c>
      <c r="RMB17" s="1079" t="s">
        <v>3991</v>
      </c>
      <c r="RMC17" s="1078">
        <v>2.2000000000000002</v>
      </c>
      <c r="RMD17" s="1079" t="s">
        <v>3991</v>
      </c>
      <c r="RME17" s="1078">
        <v>2.2000000000000002</v>
      </c>
      <c r="RMF17" s="1079" t="s">
        <v>3991</v>
      </c>
      <c r="RMG17" s="1078">
        <v>2.2000000000000002</v>
      </c>
      <c r="RMH17" s="1079" t="s">
        <v>3991</v>
      </c>
      <c r="RMI17" s="1078">
        <v>2.2000000000000002</v>
      </c>
      <c r="RMJ17" s="1079" t="s">
        <v>3991</v>
      </c>
      <c r="RMK17" s="1078">
        <v>2.2000000000000002</v>
      </c>
      <c r="RML17" s="1079" t="s">
        <v>3991</v>
      </c>
      <c r="RMM17" s="1078">
        <v>2.2000000000000002</v>
      </c>
      <c r="RMN17" s="1079" t="s">
        <v>3991</v>
      </c>
      <c r="RMO17" s="1078">
        <v>2.2000000000000002</v>
      </c>
      <c r="RMP17" s="1079" t="s">
        <v>3991</v>
      </c>
      <c r="RMQ17" s="1078">
        <v>2.2000000000000002</v>
      </c>
      <c r="RMR17" s="1079" t="s">
        <v>3991</v>
      </c>
      <c r="RMS17" s="1078">
        <v>2.2000000000000002</v>
      </c>
      <c r="RMT17" s="1079" t="s">
        <v>3991</v>
      </c>
      <c r="RMU17" s="1078">
        <v>2.2000000000000002</v>
      </c>
      <c r="RMV17" s="1079" t="s">
        <v>3991</v>
      </c>
      <c r="RMW17" s="1078">
        <v>2.2000000000000002</v>
      </c>
      <c r="RMX17" s="1079" t="s">
        <v>3991</v>
      </c>
      <c r="RMY17" s="1078">
        <v>2.2000000000000002</v>
      </c>
      <c r="RMZ17" s="1079" t="s">
        <v>3991</v>
      </c>
      <c r="RNA17" s="1078">
        <v>2.2000000000000002</v>
      </c>
      <c r="RNB17" s="1079" t="s">
        <v>3991</v>
      </c>
      <c r="RNC17" s="1078">
        <v>2.2000000000000002</v>
      </c>
      <c r="RND17" s="1079" t="s">
        <v>3991</v>
      </c>
      <c r="RNE17" s="1078">
        <v>2.2000000000000002</v>
      </c>
      <c r="RNF17" s="1079" t="s">
        <v>3991</v>
      </c>
      <c r="RNG17" s="1078">
        <v>2.2000000000000002</v>
      </c>
      <c r="RNH17" s="1079" t="s">
        <v>3991</v>
      </c>
      <c r="RNI17" s="1078">
        <v>2.2000000000000002</v>
      </c>
      <c r="RNJ17" s="1079" t="s">
        <v>3991</v>
      </c>
      <c r="RNK17" s="1078">
        <v>2.2000000000000002</v>
      </c>
      <c r="RNL17" s="1079" t="s">
        <v>3991</v>
      </c>
      <c r="RNM17" s="1078">
        <v>2.2000000000000002</v>
      </c>
      <c r="RNN17" s="1079" t="s">
        <v>3991</v>
      </c>
      <c r="RNO17" s="1078">
        <v>2.2000000000000002</v>
      </c>
      <c r="RNP17" s="1079" t="s">
        <v>3991</v>
      </c>
      <c r="RNQ17" s="1078">
        <v>2.2000000000000002</v>
      </c>
      <c r="RNR17" s="1079" t="s">
        <v>3991</v>
      </c>
      <c r="RNS17" s="1078">
        <v>2.2000000000000002</v>
      </c>
      <c r="RNT17" s="1079" t="s">
        <v>3991</v>
      </c>
      <c r="RNU17" s="1078">
        <v>2.2000000000000002</v>
      </c>
      <c r="RNV17" s="1079" t="s">
        <v>3991</v>
      </c>
      <c r="RNW17" s="1078">
        <v>2.2000000000000002</v>
      </c>
      <c r="RNX17" s="1079" t="s">
        <v>3991</v>
      </c>
      <c r="RNY17" s="1078">
        <v>2.2000000000000002</v>
      </c>
      <c r="RNZ17" s="1079" t="s">
        <v>3991</v>
      </c>
      <c r="ROA17" s="1078">
        <v>2.2000000000000002</v>
      </c>
      <c r="ROB17" s="1079" t="s">
        <v>3991</v>
      </c>
      <c r="ROC17" s="1078">
        <v>2.2000000000000002</v>
      </c>
      <c r="ROD17" s="1079" t="s">
        <v>3991</v>
      </c>
      <c r="ROE17" s="1078">
        <v>2.2000000000000002</v>
      </c>
      <c r="ROF17" s="1079" t="s">
        <v>3991</v>
      </c>
      <c r="ROG17" s="1078">
        <v>2.2000000000000002</v>
      </c>
      <c r="ROH17" s="1079" t="s">
        <v>3991</v>
      </c>
      <c r="ROI17" s="1078">
        <v>2.2000000000000002</v>
      </c>
      <c r="ROJ17" s="1079" t="s">
        <v>3991</v>
      </c>
      <c r="ROK17" s="1078">
        <v>2.2000000000000002</v>
      </c>
      <c r="ROL17" s="1079" t="s">
        <v>3991</v>
      </c>
      <c r="ROM17" s="1078">
        <v>2.2000000000000002</v>
      </c>
      <c r="RON17" s="1079" t="s">
        <v>3991</v>
      </c>
      <c r="ROO17" s="1078">
        <v>2.2000000000000002</v>
      </c>
      <c r="ROP17" s="1079" t="s">
        <v>3991</v>
      </c>
      <c r="ROQ17" s="1078">
        <v>2.2000000000000002</v>
      </c>
      <c r="ROR17" s="1079" t="s">
        <v>3991</v>
      </c>
      <c r="ROS17" s="1078">
        <v>2.2000000000000002</v>
      </c>
      <c r="ROT17" s="1079" t="s">
        <v>3991</v>
      </c>
      <c r="ROU17" s="1078">
        <v>2.2000000000000002</v>
      </c>
      <c r="ROV17" s="1079" t="s">
        <v>3991</v>
      </c>
      <c r="ROW17" s="1078">
        <v>2.2000000000000002</v>
      </c>
      <c r="ROX17" s="1079" t="s">
        <v>3991</v>
      </c>
      <c r="ROY17" s="1078">
        <v>2.2000000000000002</v>
      </c>
      <c r="ROZ17" s="1079" t="s">
        <v>3991</v>
      </c>
      <c r="RPA17" s="1078">
        <v>2.2000000000000002</v>
      </c>
      <c r="RPB17" s="1079" t="s">
        <v>3991</v>
      </c>
      <c r="RPC17" s="1078">
        <v>2.2000000000000002</v>
      </c>
      <c r="RPD17" s="1079" t="s">
        <v>3991</v>
      </c>
      <c r="RPE17" s="1078">
        <v>2.2000000000000002</v>
      </c>
      <c r="RPF17" s="1079" t="s">
        <v>3991</v>
      </c>
      <c r="RPG17" s="1078">
        <v>2.2000000000000002</v>
      </c>
      <c r="RPH17" s="1079" t="s">
        <v>3991</v>
      </c>
      <c r="RPI17" s="1078">
        <v>2.2000000000000002</v>
      </c>
      <c r="RPJ17" s="1079" t="s">
        <v>3991</v>
      </c>
      <c r="RPK17" s="1078">
        <v>2.2000000000000002</v>
      </c>
      <c r="RPL17" s="1079" t="s">
        <v>3991</v>
      </c>
      <c r="RPM17" s="1078">
        <v>2.2000000000000002</v>
      </c>
      <c r="RPN17" s="1079" t="s">
        <v>3991</v>
      </c>
      <c r="RPO17" s="1078">
        <v>2.2000000000000002</v>
      </c>
      <c r="RPP17" s="1079" t="s">
        <v>3991</v>
      </c>
      <c r="RPQ17" s="1078">
        <v>2.2000000000000002</v>
      </c>
      <c r="RPR17" s="1079" t="s">
        <v>3991</v>
      </c>
      <c r="RPS17" s="1078">
        <v>2.2000000000000002</v>
      </c>
      <c r="RPT17" s="1079" t="s">
        <v>3991</v>
      </c>
      <c r="RPU17" s="1078">
        <v>2.2000000000000002</v>
      </c>
      <c r="RPV17" s="1079" t="s">
        <v>3991</v>
      </c>
      <c r="RPW17" s="1078">
        <v>2.2000000000000002</v>
      </c>
      <c r="RPX17" s="1079" t="s">
        <v>3991</v>
      </c>
      <c r="RPY17" s="1078">
        <v>2.2000000000000002</v>
      </c>
      <c r="RPZ17" s="1079" t="s">
        <v>3991</v>
      </c>
      <c r="RQA17" s="1078">
        <v>2.2000000000000002</v>
      </c>
      <c r="RQB17" s="1079" t="s">
        <v>3991</v>
      </c>
      <c r="RQC17" s="1078">
        <v>2.2000000000000002</v>
      </c>
      <c r="RQD17" s="1079" t="s">
        <v>3991</v>
      </c>
      <c r="RQE17" s="1078">
        <v>2.2000000000000002</v>
      </c>
      <c r="RQF17" s="1079" t="s">
        <v>3991</v>
      </c>
      <c r="RQG17" s="1078">
        <v>2.2000000000000002</v>
      </c>
      <c r="RQH17" s="1079" t="s">
        <v>3991</v>
      </c>
      <c r="RQI17" s="1078">
        <v>2.2000000000000002</v>
      </c>
      <c r="RQJ17" s="1079" t="s">
        <v>3991</v>
      </c>
      <c r="RQK17" s="1078">
        <v>2.2000000000000002</v>
      </c>
      <c r="RQL17" s="1079" t="s">
        <v>3991</v>
      </c>
      <c r="RQM17" s="1078">
        <v>2.2000000000000002</v>
      </c>
      <c r="RQN17" s="1079" t="s">
        <v>3991</v>
      </c>
      <c r="RQO17" s="1078">
        <v>2.2000000000000002</v>
      </c>
      <c r="RQP17" s="1079" t="s">
        <v>3991</v>
      </c>
      <c r="RQQ17" s="1078">
        <v>2.2000000000000002</v>
      </c>
      <c r="RQR17" s="1079" t="s">
        <v>3991</v>
      </c>
      <c r="RQS17" s="1078">
        <v>2.2000000000000002</v>
      </c>
      <c r="RQT17" s="1079" t="s">
        <v>3991</v>
      </c>
      <c r="RQU17" s="1078">
        <v>2.2000000000000002</v>
      </c>
      <c r="RQV17" s="1079" t="s">
        <v>3991</v>
      </c>
      <c r="RQW17" s="1078">
        <v>2.2000000000000002</v>
      </c>
      <c r="RQX17" s="1079" t="s">
        <v>3991</v>
      </c>
      <c r="RQY17" s="1078">
        <v>2.2000000000000002</v>
      </c>
      <c r="RQZ17" s="1079" t="s">
        <v>3991</v>
      </c>
      <c r="RRA17" s="1078">
        <v>2.2000000000000002</v>
      </c>
      <c r="RRB17" s="1079" t="s">
        <v>3991</v>
      </c>
      <c r="RRC17" s="1078">
        <v>2.2000000000000002</v>
      </c>
      <c r="RRD17" s="1079" t="s">
        <v>3991</v>
      </c>
      <c r="RRE17" s="1078">
        <v>2.2000000000000002</v>
      </c>
      <c r="RRF17" s="1079" t="s">
        <v>3991</v>
      </c>
      <c r="RRG17" s="1078">
        <v>2.2000000000000002</v>
      </c>
      <c r="RRH17" s="1079" t="s">
        <v>3991</v>
      </c>
      <c r="RRI17" s="1078">
        <v>2.2000000000000002</v>
      </c>
      <c r="RRJ17" s="1079" t="s">
        <v>3991</v>
      </c>
      <c r="RRK17" s="1078">
        <v>2.2000000000000002</v>
      </c>
      <c r="RRL17" s="1079" t="s">
        <v>3991</v>
      </c>
      <c r="RRM17" s="1078">
        <v>2.2000000000000002</v>
      </c>
      <c r="RRN17" s="1079" t="s">
        <v>3991</v>
      </c>
      <c r="RRO17" s="1078">
        <v>2.2000000000000002</v>
      </c>
      <c r="RRP17" s="1079" t="s">
        <v>3991</v>
      </c>
      <c r="RRQ17" s="1078">
        <v>2.2000000000000002</v>
      </c>
      <c r="RRR17" s="1079" t="s">
        <v>3991</v>
      </c>
      <c r="RRS17" s="1078">
        <v>2.2000000000000002</v>
      </c>
      <c r="RRT17" s="1079" t="s">
        <v>3991</v>
      </c>
      <c r="RRU17" s="1078">
        <v>2.2000000000000002</v>
      </c>
      <c r="RRV17" s="1079" t="s">
        <v>3991</v>
      </c>
      <c r="RRW17" s="1078">
        <v>2.2000000000000002</v>
      </c>
      <c r="RRX17" s="1079" t="s">
        <v>3991</v>
      </c>
      <c r="RRY17" s="1078">
        <v>2.2000000000000002</v>
      </c>
      <c r="RRZ17" s="1079" t="s">
        <v>3991</v>
      </c>
      <c r="RSA17" s="1078">
        <v>2.2000000000000002</v>
      </c>
      <c r="RSB17" s="1079" t="s">
        <v>3991</v>
      </c>
      <c r="RSC17" s="1078">
        <v>2.2000000000000002</v>
      </c>
      <c r="RSD17" s="1079" t="s">
        <v>3991</v>
      </c>
      <c r="RSE17" s="1078">
        <v>2.2000000000000002</v>
      </c>
      <c r="RSF17" s="1079" t="s">
        <v>3991</v>
      </c>
      <c r="RSG17" s="1078">
        <v>2.2000000000000002</v>
      </c>
      <c r="RSH17" s="1079" t="s">
        <v>3991</v>
      </c>
      <c r="RSI17" s="1078">
        <v>2.2000000000000002</v>
      </c>
      <c r="RSJ17" s="1079" t="s">
        <v>3991</v>
      </c>
      <c r="RSK17" s="1078">
        <v>2.2000000000000002</v>
      </c>
      <c r="RSL17" s="1079" t="s">
        <v>3991</v>
      </c>
      <c r="RSM17" s="1078">
        <v>2.2000000000000002</v>
      </c>
      <c r="RSN17" s="1079" t="s">
        <v>3991</v>
      </c>
      <c r="RSO17" s="1078">
        <v>2.2000000000000002</v>
      </c>
      <c r="RSP17" s="1079" t="s">
        <v>3991</v>
      </c>
      <c r="RSQ17" s="1078">
        <v>2.2000000000000002</v>
      </c>
      <c r="RSR17" s="1079" t="s">
        <v>3991</v>
      </c>
      <c r="RSS17" s="1078">
        <v>2.2000000000000002</v>
      </c>
      <c r="RST17" s="1079" t="s">
        <v>3991</v>
      </c>
      <c r="RSU17" s="1078">
        <v>2.2000000000000002</v>
      </c>
      <c r="RSV17" s="1079" t="s">
        <v>3991</v>
      </c>
      <c r="RSW17" s="1078">
        <v>2.2000000000000002</v>
      </c>
      <c r="RSX17" s="1079" t="s">
        <v>3991</v>
      </c>
      <c r="RSY17" s="1078">
        <v>2.2000000000000002</v>
      </c>
      <c r="RSZ17" s="1079" t="s">
        <v>3991</v>
      </c>
      <c r="RTA17" s="1078">
        <v>2.2000000000000002</v>
      </c>
      <c r="RTB17" s="1079" t="s">
        <v>3991</v>
      </c>
      <c r="RTC17" s="1078">
        <v>2.2000000000000002</v>
      </c>
      <c r="RTD17" s="1079" t="s">
        <v>3991</v>
      </c>
      <c r="RTE17" s="1078">
        <v>2.2000000000000002</v>
      </c>
      <c r="RTF17" s="1079" t="s">
        <v>3991</v>
      </c>
      <c r="RTG17" s="1078">
        <v>2.2000000000000002</v>
      </c>
      <c r="RTH17" s="1079" t="s">
        <v>3991</v>
      </c>
      <c r="RTI17" s="1078">
        <v>2.2000000000000002</v>
      </c>
      <c r="RTJ17" s="1079" t="s">
        <v>3991</v>
      </c>
      <c r="RTK17" s="1078">
        <v>2.2000000000000002</v>
      </c>
      <c r="RTL17" s="1079" t="s">
        <v>3991</v>
      </c>
      <c r="RTM17" s="1078">
        <v>2.2000000000000002</v>
      </c>
      <c r="RTN17" s="1079" t="s">
        <v>3991</v>
      </c>
      <c r="RTO17" s="1078">
        <v>2.2000000000000002</v>
      </c>
      <c r="RTP17" s="1079" t="s">
        <v>3991</v>
      </c>
      <c r="RTQ17" s="1078">
        <v>2.2000000000000002</v>
      </c>
      <c r="RTR17" s="1079" t="s">
        <v>3991</v>
      </c>
      <c r="RTS17" s="1078">
        <v>2.2000000000000002</v>
      </c>
      <c r="RTT17" s="1079" t="s">
        <v>3991</v>
      </c>
      <c r="RTU17" s="1078">
        <v>2.2000000000000002</v>
      </c>
      <c r="RTV17" s="1079" t="s">
        <v>3991</v>
      </c>
      <c r="RTW17" s="1078">
        <v>2.2000000000000002</v>
      </c>
      <c r="RTX17" s="1079" t="s">
        <v>3991</v>
      </c>
      <c r="RTY17" s="1078">
        <v>2.2000000000000002</v>
      </c>
      <c r="RTZ17" s="1079" t="s">
        <v>3991</v>
      </c>
      <c r="RUA17" s="1078">
        <v>2.2000000000000002</v>
      </c>
      <c r="RUB17" s="1079" t="s">
        <v>3991</v>
      </c>
      <c r="RUC17" s="1078">
        <v>2.2000000000000002</v>
      </c>
      <c r="RUD17" s="1079" t="s">
        <v>3991</v>
      </c>
      <c r="RUE17" s="1078">
        <v>2.2000000000000002</v>
      </c>
      <c r="RUF17" s="1079" t="s">
        <v>3991</v>
      </c>
      <c r="RUG17" s="1078">
        <v>2.2000000000000002</v>
      </c>
      <c r="RUH17" s="1079" t="s">
        <v>3991</v>
      </c>
      <c r="RUI17" s="1078">
        <v>2.2000000000000002</v>
      </c>
      <c r="RUJ17" s="1079" t="s">
        <v>3991</v>
      </c>
      <c r="RUK17" s="1078">
        <v>2.2000000000000002</v>
      </c>
      <c r="RUL17" s="1079" t="s">
        <v>3991</v>
      </c>
      <c r="RUM17" s="1078">
        <v>2.2000000000000002</v>
      </c>
      <c r="RUN17" s="1079" t="s">
        <v>3991</v>
      </c>
      <c r="RUO17" s="1078">
        <v>2.2000000000000002</v>
      </c>
      <c r="RUP17" s="1079" t="s">
        <v>3991</v>
      </c>
      <c r="RUQ17" s="1078">
        <v>2.2000000000000002</v>
      </c>
      <c r="RUR17" s="1079" t="s">
        <v>3991</v>
      </c>
      <c r="RUS17" s="1078">
        <v>2.2000000000000002</v>
      </c>
      <c r="RUT17" s="1079" t="s">
        <v>3991</v>
      </c>
      <c r="RUU17" s="1078">
        <v>2.2000000000000002</v>
      </c>
      <c r="RUV17" s="1079" t="s">
        <v>3991</v>
      </c>
      <c r="RUW17" s="1078">
        <v>2.2000000000000002</v>
      </c>
      <c r="RUX17" s="1079" t="s">
        <v>3991</v>
      </c>
      <c r="RUY17" s="1078">
        <v>2.2000000000000002</v>
      </c>
      <c r="RUZ17" s="1079" t="s">
        <v>3991</v>
      </c>
      <c r="RVA17" s="1078">
        <v>2.2000000000000002</v>
      </c>
      <c r="RVB17" s="1079" t="s">
        <v>3991</v>
      </c>
      <c r="RVC17" s="1078">
        <v>2.2000000000000002</v>
      </c>
      <c r="RVD17" s="1079" t="s">
        <v>3991</v>
      </c>
      <c r="RVE17" s="1078">
        <v>2.2000000000000002</v>
      </c>
      <c r="RVF17" s="1079" t="s">
        <v>3991</v>
      </c>
      <c r="RVG17" s="1078">
        <v>2.2000000000000002</v>
      </c>
      <c r="RVH17" s="1079" t="s">
        <v>3991</v>
      </c>
      <c r="RVI17" s="1078">
        <v>2.2000000000000002</v>
      </c>
      <c r="RVJ17" s="1079" t="s">
        <v>3991</v>
      </c>
      <c r="RVK17" s="1078">
        <v>2.2000000000000002</v>
      </c>
      <c r="RVL17" s="1079" t="s">
        <v>3991</v>
      </c>
      <c r="RVM17" s="1078">
        <v>2.2000000000000002</v>
      </c>
      <c r="RVN17" s="1079" t="s">
        <v>3991</v>
      </c>
      <c r="RVO17" s="1078">
        <v>2.2000000000000002</v>
      </c>
      <c r="RVP17" s="1079" t="s">
        <v>3991</v>
      </c>
      <c r="RVQ17" s="1078">
        <v>2.2000000000000002</v>
      </c>
      <c r="RVR17" s="1079" t="s">
        <v>3991</v>
      </c>
      <c r="RVS17" s="1078">
        <v>2.2000000000000002</v>
      </c>
      <c r="RVT17" s="1079" t="s">
        <v>3991</v>
      </c>
      <c r="RVU17" s="1078">
        <v>2.2000000000000002</v>
      </c>
      <c r="RVV17" s="1079" t="s">
        <v>3991</v>
      </c>
      <c r="RVW17" s="1078">
        <v>2.2000000000000002</v>
      </c>
      <c r="RVX17" s="1079" t="s">
        <v>3991</v>
      </c>
      <c r="RVY17" s="1078">
        <v>2.2000000000000002</v>
      </c>
      <c r="RVZ17" s="1079" t="s">
        <v>3991</v>
      </c>
      <c r="RWA17" s="1078">
        <v>2.2000000000000002</v>
      </c>
      <c r="RWB17" s="1079" t="s">
        <v>3991</v>
      </c>
      <c r="RWC17" s="1078">
        <v>2.2000000000000002</v>
      </c>
      <c r="RWD17" s="1079" t="s">
        <v>3991</v>
      </c>
      <c r="RWE17" s="1078">
        <v>2.2000000000000002</v>
      </c>
      <c r="RWF17" s="1079" t="s">
        <v>3991</v>
      </c>
      <c r="RWG17" s="1078">
        <v>2.2000000000000002</v>
      </c>
      <c r="RWH17" s="1079" t="s">
        <v>3991</v>
      </c>
      <c r="RWI17" s="1078">
        <v>2.2000000000000002</v>
      </c>
      <c r="RWJ17" s="1079" t="s">
        <v>3991</v>
      </c>
      <c r="RWK17" s="1078">
        <v>2.2000000000000002</v>
      </c>
      <c r="RWL17" s="1079" t="s">
        <v>3991</v>
      </c>
      <c r="RWM17" s="1078">
        <v>2.2000000000000002</v>
      </c>
      <c r="RWN17" s="1079" t="s">
        <v>3991</v>
      </c>
      <c r="RWO17" s="1078">
        <v>2.2000000000000002</v>
      </c>
      <c r="RWP17" s="1079" t="s">
        <v>3991</v>
      </c>
      <c r="RWQ17" s="1078">
        <v>2.2000000000000002</v>
      </c>
      <c r="RWR17" s="1079" t="s">
        <v>3991</v>
      </c>
      <c r="RWS17" s="1078">
        <v>2.2000000000000002</v>
      </c>
      <c r="RWT17" s="1079" t="s">
        <v>3991</v>
      </c>
      <c r="RWU17" s="1078">
        <v>2.2000000000000002</v>
      </c>
      <c r="RWV17" s="1079" t="s">
        <v>3991</v>
      </c>
      <c r="RWW17" s="1078">
        <v>2.2000000000000002</v>
      </c>
      <c r="RWX17" s="1079" t="s">
        <v>3991</v>
      </c>
      <c r="RWY17" s="1078">
        <v>2.2000000000000002</v>
      </c>
      <c r="RWZ17" s="1079" t="s">
        <v>3991</v>
      </c>
      <c r="RXA17" s="1078">
        <v>2.2000000000000002</v>
      </c>
      <c r="RXB17" s="1079" t="s">
        <v>3991</v>
      </c>
      <c r="RXC17" s="1078">
        <v>2.2000000000000002</v>
      </c>
      <c r="RXD17" s="1079" t="s">
        <v>3991</v>
      </c>
      <c r="RXE17" s="1078">
        <v>2.2000000000000002</v>
      </c>
      <c r="RXF17" s="1079" t="s">
        <v>3991</v>
      </c>
      <c r="RXG17" s="1078">
        <v>2.2000000000000002</v>
      </c>
      <c r="RXH17" s="1079" t="s">
        <v>3991</v>
      </c>
      <c r="RXI17" s="1078">
        <v>2.2000000000000002</v>
      </c>
      <c r="RXJ17" s="1079" t="s">
        <v>3991</v>
      </c>
      <c r="RXK17" s="1078">
        <v>2.2000000000000002</v>
      </c>
      <c r="RXL17" s="1079" t="s">
        <v>3991</v>
      </c>
      <c r="RXM17" s="1078">
        <v>2.2000000000000002</v>
      </c>
      <c r="RXN17" s="1079" t="s">
        <v>3991</v>
      </c>
      <c r="RXO17" s="1078">
        <v>2.2000000000000002</v>
      </c>
      <c r="RXP17" s="1079" t="s">
        <v>3991</v>
      </c>
      <c r="RXQ17" s="1078">
        <v>2.2000000000000002</v>
      </c>
      <c r="RXR17" s="1079" t="s">
        <v>3991</v>
      </c>
      <c r="RXS17" s="1078">
        <v>2.2000000000000002</v>
      </c>
      <c r="RXT17" s="1079" t="s">
        <v>3991</v>
      </c>
      <c r="RXU17" s="1078">
        <v>2.2000000000000002</v>
      </c>
      <c r="RXV17" s="1079" t="s">
        <v>3991</v>
      </c>
      <c r="RXW17" s="1078">
        <v>2.2000000000000002</v>
      </c>
      <c r="RXX17" s="1079" t="s">
        <v>3991</v>
      </c>
      <c r="RXY17" s="1078">
        <v>2.2000000000000002</v>
      </c>
      <c r="RXZ17" s="1079" t="s">
        <v>3991</v>
      </c>
      <c r="RYA17" s="1078">
        <v>2.2000000000000002</v>
      </c>
      <c r="RYB17" s="1079" t="s">
        <v>3991</v>
      </c>
      <c r="RYC17" s="1078">
        <v>2.2000000000000002</v>
      </c>
      <c r="RYD17" s="1079" t="s">
        <v>3991</v>
      </c>
      <c r="RYE17" s="1078">
        <v>2.2000000000000002</v>
      </c>
      <c r="RYF17" s="1079" t="s">
        <v>3991</v>
      </c>
      <c r="RYG17" s="1078">
        <v>2.2000000000000002</v>
      </c>
      <c r="RYH17" s="1079" t="s">
        <v>3991</v>
      </c>
      <c r="RYI17" s="1078">
        <v>2.2000000000000002</v>
      </c>
      <c r="RYJ17" s="1079" t="s">
        <v>3991</v>
      </c>
      <c r="RYK17" s="1078">
        <v>2.2000000000000002</v>
      </c>
      <c r="RYL17" s="1079" t="s">
        <v>3991</v>
      </c>
      <c r="RYM17" s="1078">
        <v>2.2000000000000002</v>
      </c>
      <c r="RYN17" s="1079" t="s">
        <v>3991</v>
      </c>
      <c r="RYO17" s="1078">
        <v>2.2000000000000002</v>
      </c>
      <c r="RYP17" s="1079" t="s">
        <v>3991</v>
      </c>
      <c r="RYQ17" s="1078">
        <v>2.2000000000000002</v>
      </c>
      <c r="RYR17" s="1079" t="s">
        <v>3991</v>
      </c>
      <c r="RYS17" s="1078">
        <v>2.2000000000000002</v>
      </c>
      <c r="RYT17" s="1079" t="s">
        <v>3991</v>
      </c>
      <c r="RYU17" s="1078">
        <v>2.2000000000000002</v>
      </c>
      <c r="RYV17" s="1079" t="s">
        <v>3991</v>
      </c>
      <c r="RYW17" s="1078">
        <v>2.2000000000000002</v>
      </c>
      <c r="RYX17" s="1079" t="s">
        <v>3991</v>
      </c>
      <c r="RYY17" s="1078">
        <v>2.2000000000000002</v>
      </c>
      <c r="RYZ17" s="1079" t="s">
        <v>3991</v>
      </c>
      <c r="RZA17" s="1078">
        <v>2.2000000000000002</v>
      </c>
      <c r="RZB17" s="1079" t="s">
        <v>3991</v>
      </c>
      <c r="RZC17" s="1078">
        <v>2.2000000000000002</v>
      </c>
      <c r="RZD17" s="1079" t="s">
        <v>3991</v>
      </c>
      <c r="RZE17" s="1078">
        <v>2.2000000000000002</v>
      </c>
      <c r="RZF17" s="1079" t="s">
        <v>3991</v>
      </c>
      <c r="RZG17" s="1078">
        <v>2.2000000000000002</v>
      </c>
      <c r="RZH17" s="1079" t="s">
        <v>3991</v>
      </c>
      <c r="RZI17" s="1078">
        <v>2.2000000000000002</v>
      </c>
      <c r="RZJ17" s="1079" t="s">
        <v>3991</v>
      </c>
      <c r="RZK17" s="1078">
        <v>2.2000000000000002</v>
      </c>
      <c r="RZL17" s="1079" t="s">
        <v>3991</v>
      </c>
      <c r="RZM17" s="1078">
        <v>2.2000000000000002</v>
      </c>
      <c r="RZN17" s="1079" t="s">
        <v>3991</v>
      </c>
      <c r="RZO17" s="1078">
        <v>2.2000000000000002</v>
      </c>
      <c r="RZP17" s="1079" t="s">
        <v>3991</v>
      </c>
      <c r="RZQ17" s="1078">
        <v>2.2000000000000002</v>
      </c>
      <c r="RZR17" s="1079" t="s">
        <v>3991</v>
      </c>
      <c r="RZS17" s="1078">
        <v>2.2000000000000002</v>
      </c>
      <c r="RZT17" s="1079" t="s">
        <v>3991</v>
      </c>
      <c r="RZU17" s="1078">
        <v>2.2000000000000002</v>
      </c>
      <c r="RZV17" s="1079" t="s">
        <v>3991</v>
      </c>
      <c r="RZW17" s="1078">
        <v>2.2000000000000002</v>
      </c>
      <c r="RZX17" s="1079" t="s">
        <v>3991</v>
      </c>
      <c r="RZY17" s="1078">
        <v>2.2000000000000002</v>
      </c>
      <c r="RZZ17" s="1079" t="s">
        <v>3991</v>
      </c>
      <c r="SAA17" s="1078">
        <v>2.2000000000000002</v>
      </c>
      <c r="SAB17" s="1079" t="s">
        <v>3991</v>
      </c>
      <c r="SAC17" s="1078">
        <v>2.2000000000000002</v>
      </c>
      <c r="SAD17" s="1079" t="s">
        <v>3991</v>
      </c>
      <c r="SAE17" s="1078">
        <v>2.2000000000000002</v>
      </c>
      <c r="SAF17" s="1079" t="s">
        <v>3991</v>
      </c>
      <c r="SAG17" s="1078">
        <v>2.2000000000000002</v>
      </c>
      <c r="SAH17" s="1079" t="s">
        <v>3991</v>
      </c>
      <c r="SAI17" s="1078">
        <v>2.2000000000000002</v>
      </c>
      <c r="SAJ17" s="1079" t="s">
        <v>3991</v>
      </c>
      <c r="SAK17" s="1078">
        <v>2.2000000000000002</v>
      </c>
      <c r="SAL17" s="1079" t="s">
        <v>3991</v>
      </c>
      <c r="SAM17" s="1078">
        <v>2.2000000000000002</v>
      </c>
      <c r="SAN17" s="1079" t="s">
        <v>3991</v>
      </c>
      <c r="SAO17" s="1078">
        <v>2.2000000000000002</v>
      </c>
      <c r="SAP17" s="1079" t="s">
        <v>3991</v>
      </c>
      <c r="SAQ17" s="1078">
        <v>2.2000000000000002</v>
      </c>
      <c r="SAR17" s="1079" t="s">
        <v>3991</v>
      </c>
      <c r="SAS17" s="1078">
        <v>2.2000000000000002</v>
      </c>
      <c r="SAT17" s="1079" t="s">
        <v>3991</v>
      </c>
      <c r="SAU17" s="1078">
        <v>2.2000000000000002</v>
      </c>
      <c r="SAV17" s="1079" t="s">
        <v>3991</v>
      </c>
      <c r="SAW17" s="1078">
        <v>2.2000000000000002</v>
      </c>
      <c r="SAX17" s="1079" t="s">
        <v>3991</v>
      </c>
      <c r="SAY17" s="1078">
        <v>2.2000000000000002</v>
      </c>
      <c r="SAZ17" s="1079" t="s">
        <v>3991</v>
      </c>
      <c r="SBA17" s="1078">
        <v>2.2000000000000002</v>
      </c>
      <c r="SBB17" s="1079" t="s">
        <v>3991</v>
      </c>
      <c r="SBC17" s="1078">
        <v>2.2000000000000002</v>
      </c>
      <c r="SBD17" s="1079" t="s">
        <v>3991</v>
      </c>
      <c r="SBE17" s="1078">
        <v>2.2000000000000002</v>
      </c>
      <c r="SBF17" s="1079" t="s">
        <v>3991</v>
      </c>
      <c r="SBG17" s="1078">
        <v>2.2000000000000002</v>
      </c>
      <c r="SBH17" s="1079" t="s">
        <v>3991</v>
      </c>
      <c r="SBI17" s="1078">
        <v>2.2000000000000002</v>
      </c>
      <c r="SBJ17" s="1079" t="s">
        <v>3991</v>
      </c>
      <c r="SBK17" s="1078">
        <v>2.2000000000000002</v>
      </c>
      <c r="SBL17" s="1079" t="s">
        <v>3991</v>
      </c>
      <c r="SBM17" s="1078">
        <v>2.2000000000000002</v>
      </c>
      <c r="SBN17" s="1079" t="s">
        <v>3991</v>
      </c>
      <c r="SBO17" s="1078">
        <v>2.2000000000000002</v>
      </c>
      <c r="SBP17" s="1079" t="s">
        <v>3991</v>
      </c>
      <c r="SBQ17" s="1078">
        <v>2.2000000000000002</v>
      </c>
      <c r="SBR17" s="1079" t="s">
        <v>3991</v>
      </c>
      <c r="SBS17" s="1078">
        <v>2.2000000000000002</v>
      </c>
      <c r="SBT17" s="1079" t="s">
        <v>3991</v>
      </c>
      <c r="SBU17" s="1078">
        <v>2.2000000000000002</v>
      </c>
      <c r="SBV17" s="1079" t="s">
        <v>3991</v>
      </c>
      <c r="SBW17" s="1078">
        <v>2.2000000000000002</v>
      </c>
      <c r="SBX17" s="1079" t="s">
        <v>3991</v>
      </c>
      <c r="SBY17" s="1078">
        <v>2.2000000000000002</v>
      </c>
      <c r="SBZ17" s="1079" t="s">
        <v>3991</v>
      </c>
      <c r="SCA17" s="1078">
        <v>2.2000000000000002</v>
      </c>
      <c r="SCB17" s="1079" t="s">
        <v>3991</v>
      </c>
      <c r="SCC17" s="1078">
        <v>2.2000000000000002</v>
      </c>
      <c r="SCD17" s="1079" t="s">
        <v>3991</v>
      </c>
      <c r="SCE17" s="1078">
        <v>2.2000000000000002</v>
      </c>
      <c r="SCF17" s="1079" t="s">
        <v>3991</v>
      </c>
      <c r="SCG17" s="1078">
        <v>2.2000000000000002</v>
      </c>
      <c r="SCH17" s="1079" t="s">
        <v>3991</v>
      </c>
      <c r="SCI17" s="1078">
        <v>2.2000000000000002</v>
      </c>
      <c r="SCJ17" s="1079" t="s">
        <v>3991</v>
      </c>
      <c r="SCK17" s="1078">
        <v>2.2000000000000002</v>
      </c>
      <c r="SCL17" s="1079" t="s">
        <v>3991</v>
      </c>
      <c r="SCM17" s="1078">
        <v>2.2000000000000002</v>
      </c>
      <c r="SCN17" s="1079" t="s">
        <v>3991</v>
      </c>
      <c r="SCO17" s="1078">
        <v>2.2000000000000002</v>
      </c>
      <c r="SCP17" s="1079" t="s">
        <v>3991</v>
      </c>
      <c r="SCQ17" s="1078">
        <v>2.2000000000000002</v>
      </c>
      <c r="SCR17" s="1079" t="s">
        <v>3991</v>
      </c>
      <c r="SCS17" s="1078">
        <v>2.2000000000000002</v>
      </c>
      <c r="SCT17" s="1079" t="s">
        <v>3991</v>
      </c>
      <c r="SCU17" s="1078">
        <v>2.2000000000000002</v>
      </c>
      <c r="SCV17" s="1079" t="s">
        <v>3991</v>
      </c>
      <c r="SCW17" s="1078">
        <v>2.2000000000000002</v>
      </c>
      <c r="SCX17" s="1079" t="s">
        <v>3991</v>
      </c>
      <c r="SCY17" s="1078">
        <v>2.2000000000000002</v>
      </c>
      <c r="SCZ17" s="1079" t="s">
        <v>3991</v>
      </c>
      <c r="SDA17" s="1078">
        <v>2.2000000000000002</v>
      </c>
      <c r="SDB17" s="1079" t="s">
        <v>3991</v>
      </c>
      <c r="SDC17" s="1078">
        <v>2.2000000000000002</v>
      </c>
      <c r="SDD17" s="1079" t="s">
        <v>3991</v>
      </c>
      <c r="SDE17" s="1078">
        <v>2.2000000000000002</v>
      </c>
      <c r="SDF17" s="1079" t="s">
        <v>3991</v>
      </c>
      <c r="SDG17" s="1078">
        <v>2.2000000000000002</v>
      </c>
      <c r="SDH17" s="1079" t="s">
        <v>3991</v>
      </c>
      <c r="SDI17" s="1078">
        <v>2.2000000000000002</v>
      </c>
      <c r="SDJ17" s="1079" t="s">
        <v>3991</v>
      </c>
      <c r="SDK17" s="1078">
        <v>2.2000000000000002</v>
      </c>
      <c r="SDL17" s="1079" t="s">
        <v>3991</v>
      </c>
      <c r="SDM17" s="1078">
        <v>2.2000000000000002</v>
      </c>
      <c r="SDN17" s="1079" t="s">
        <v>3991</v>
      </c>
      <c r="SDO17" s="1078">
        <v>2.2000000000000002</v>
      </c>
      <c r="SDP17" s="1079" t="s">
        <v>3991</v>
      </c>
      <c r="SDQ17" s="1078">
        <v>2.2000000000000002</v>
      </c>
      <c r="SDR17" s="1079" t="s">
        <v>3991</v>
      </c>
      <c r="SDS17" s="1078">
        <v>2.2000000000000002</v>
      </c>
      <c r="SDT17" s="1079" t="s">
        <v>3991</v>
      </c>
      <c r="SDU17" s="1078">
        <v>2.2000000000000002</v>
      </c>
      <c r="SDV17" s="1079" t="s">
        <v>3991</v>
      </c>
      <c r="SDW17" s="1078">
        <v>2.2000000000000002</v>
      </c>
      <c r="SDX17" s="1079" t="s">
        <v>3991</v>
      </c>
      <c r="SDY17" s="1078">
        <v>2.2000000000000002</v>
      </c>
      <c r="SDZ17" s="1079" t="s">
        <v>3991</v>
      </c>
      <c r="SEA17" s="1078">
        <v>2.2000000000000002</v>
      </c>
      <c r="SEB17" s="1079" t="s">
        <v>3991</v>
      </c>
      <c r="SEC17" s="1078">
        <v>2.2000000000000002</v>
      </c>
      <c r="SED17" s="1079" t="s">
        <v>3991</v>
      </c>
      <c r="SEE17" s="1078">
        <v>2.2000000000000002</v>
      </c>
      <c r="SEF17" s="1079" t="s">
        <v>3991</v>
      </c>
      <c r="SEG17" s="1078">
        <v>2.2000000000000002</v>
      </c>
      <c r="SEH17" s="1079" t="s">
        <v>3991</v>
      </c>
      <c r="SEI17" s="1078">
        <v>2.2000000000000002</v>
      </c>
      <c r="SEJ17" s="1079" t="s">
        <v>3991</v>
      </c>
      <c r="SEK17" s="1078">
        <v>2.2000000000000002</v>
      </c>
      <c r="SEL17" s="1079" t="s">
        <v>3991</v>
      </c>
      <c r="SEM17" s="1078">
        <v>2.2000000000000002</v>
      </c>
      <c r="SEN17" s="1079" t="s">
        <v>3991</v>
      </c>
      <c r="SEO17" s="1078">
        <v>2.2000000000000002</v>
      </c>
      <c r="SEP17" s="1079" t="s">
        <v>3991</v>
      </c>
      <c r="SEQ17" s="1078">
        <v>2.2000000000000002</v>
      </c>
      <c r="SER17" s="1079" t="s">
        <v>3991</v>
      </c>
      <c r="SES17" s="1078">
        <v>2.2000000000000002</v>
      </c>
      <c r="SET17" s="1079" t="s">
        <v>3991</v>
      </c>
      <c r="SEU17" s="1078">
        <v>2.2000000000000002</v>
      </c>
      <c r="SEV17" s="1079" t="s">
        <v>3991</v>
      </c>
      <c r="SEW17" s="1078">
        <v>2.2000000000000002</v>
      </c>
      <c r="SEX17" s="1079" t="s">
        <v>3991</v>
      </c>
      <c r="SEY17" s="1078">
        <v>2.2000000000000002</v>
      </c>
      <c r="SEZ17" s="1079" t="s">
        <v>3991</v>
      </c>
      <c r="SFA17" s="1078">
        <v>2.2000000000000002</v>
      </c>
      <c r="SFB17" s="1079" t="s">
        <v>3991</v>
      </c>
      <c r="SFC17" s="1078">
        <v>2.2000000000000002</v>
      </c>
      <c r="SFD17" s="1079" t="s">
        <v>3991</v>
      </c>
      <c r="SFE17" s="1078">
        <v>2.2000000000000002</v>
      </c>
      <c r="SFF17" s="1079" t="s">
        <v>3991</v>
      </c>
      <c r="SFG17" s="1078">
        <v>2.2000000000000002</v>
      </c>
      <c r="SFH17" s="1079" t="s">
        <v>3991</v>
      </c>
      <c r="SFI17" s="1078">
        <v>2.2000000000000002</v>
      </c>
      <c r="SFJ17" s="1079" t="s">
        <v>3991</v>
      </c>
      <c r="SFK17" s="1078">
        <v>2.2000000000000002</v>
      </c>
      <c r="SFL17" s="1079" t="s">
        <v>3991</v>
      </c>
      <c r="SFM17" s="1078">
        <v>2.2000000000000002</v>
      </c>
      <c r="SFN17" s="1079" t="s">
        <v>3991</v>
      </c>
      <c r="SFO17" s="1078">
        <v>2.2000000000000002</v>
      </c>
      <c r="SFP17" s="1079" t="s">
        <v>3991</v>
      </c>
      <c r="SFQ17" s="1078">
        <v>2.2000000000000002</v>
      </c>
      <c r="SFR17" s="1079" t="s">
        <v>3991</v>
      </c>
      <c r="SFS17" s="1078">
        <v>2.2000000000000002</v>
      </c>
      <c r="SFT17" s="1079" t="s">
        <v>3991</v>
      </c>
      <c r="SFU17" s="1078">
        <v>2.2000000000000002</v>
      </c>
      <c r="SFV17" s="1079" t="s">
        <v>3991</v>
      </c>
      <c r="SFW17" s="1078">
        <v>2.2000000000000002</v>
      </c>
      <c r="SFX17" s="1079" t="s">
        <v>3991</v>
      </c>
      <c r="SFY17" s="1078">
        <v>2.2000000000000002</v>
      </c>
      <c r="SFZ17" s="1079" t="s">
        <v>3991</v>
      </c>
      <c r="SGA17" s="1078">
        <v>2.2000000000000002</v>
      </c>
      <c r="SGB17" s="1079" t="s">
        <v>3991</v>
      </c>
      <c r="SGC17" s="1078">
        <v>2.2000000000000002</v>
      </c>
      <c r="SGD17" s="1079" t="s">
        <v>3991</v>
      </c>
      <c r="SGE17" s="1078">
        <v>2.2000000000000002</v>
      </c>
      <c r="SGF17" s="1079" t="s">
        <v>3991</v>
      </c>
      <c r="SGG17" s="1078">
        <v>2.2000000000000002</v>
      </c>
      <c r="SGH17" s="1079" t="s">
        <v>3991</v>
      </c>
      <c r="SGI17" s="1078">
        <v>2.2000000000000002</v>
      </c>
      <c r="SGJ17" s="1079" t="s">
        <v>3991</v>
      </c>
      <c r="SGK17" s="1078">
        <v>2.2000000000000002</v>
      </c>
      <c r="SGL17" s="1079" t="s">
        <v>3991</v>
      </c>
      <c r="SGM17" s="1078">
        <v>2.2000000000000002</v>
      </c>
      <c r="SGN17" s="1079" t="s">
        <v>3991</v>
      </c>
      <c r="SGO17" s="1078">
        <v>2.2000000000000002</v>
      </c>
      <c r="SGP17" s="1079" t="s">
        <v>3991</v>
      </c>
      <c r="SGQ17" s="1078">
        <v>2.2000000000000002</v>
      </c>
      <c r="SGR17" s="1079" t="s">
        <v>3991</v>
      </c>
      <c r="SGS17" s="1078">
        <v>2.2000000000000002</v>
      </c>
      <c r="SGT17" s="1079" t="s">
        <v>3991</v>
      </c>
      <c r="SGU17" s="1078">
        <v>2.2000000000000002</v>
      </c>
      <c r="SGV17" s="1079" t="s">
        <v>3991</v>
      </c>
      <c r="SGW17" s="1078">
        <v>2.2000000000000002</v>
      </c>
      <c r="SGX17" s="1079" t="s">
        <v>3991</v>
      </c>
      <c r="SGY17" s="1078">
        <v>2.2000000000000002</v>
      </c>
      <c r="SGZ17" s="1079" t="s">
        <v>3991</v>
      </c>
      <c r="SHA17" s="1078">
        <v>2.2000000000000002</v>
      </c>
      <c r="SHB17" s="1079" t="s">
        <v>3991</v>
      </c>
      <c r="SHC17" s="1078">
        <v>2.2000000000000002</v>
      </c>
      <c r="SHD17" s="1079" t="s">
        <v>3991</v>
      </c>
      <c r="SHE17" s="1078">
        <v>2.2000000000000002</v>
      </c>
      <c r="SHF17" s="1079" t="s">
        <v>3991</v>
      </c>
      <c r="SHG17" s="1078">
        <v>2.2000000000000002</v>
      </c>
      <c r="SHH17" s="1079" t="s">
        <v>3991</v>
      </c>
      <c r="SHI17" s="1078">
        <v>2.2000000000000002</v>
      </c>
      <c r="SHJ17" s="1079" t="s">
        <v>3991</v>
      </c>
      <c r="SHK17" s="1078">
        <v>2.2000000000000002</v>
      </c>
      <c r="SHL17" s="1079" t="s">
        <v>3991</v>
      </c>
      <c r="SHM17" s="1078">
        <v>2.2000000000000002</v>
      </c>
      <c r="SHN17" s="1079" t="s">
        <v>3991</v>
      </c>
      <c r="SHO17" s="1078">
        <v>2.2000000000000002</v>
      </c>
      <c r="SHP17" s="1079" t="s">
        <v>3991</v>
      </c>
      <c r="SHQ17" s="1078">
        <v>2.2000000000000002</v>
      </c>
      <c r="SHR17" s="1079" t="s">
        <v>3991</v>
      </c>
      <c r="SHS17" s="1078">
        <v>2.2000000000000002</v>
      </c>
      <c r="SHT17" s="1079" t="s">
        <v>3991</v>
      </c>
      <c r="SHU17" s="1078">
        <v>2.2000000000000002</v>
      </c>
      <c r="SHV17" s="1079" t="s">
        <v>3991</v>
      </c>
      <c r="SHW17" s="1078">
        <v>2.2000000000000002</v>
      </c>
      <c r="SHX17" s="1079" t="s">
        <v>3991</v>
      </c>
      <c r="SHY17" s="1078">
        <v>2.2000000000000002</v>
      </c>
      <c r="SHZ17" s="1079" t="s">
        <v>3991</v>
      </c>
      <c r="SIA17" s="1078">
        <v>2.2000000000000002</v>
      </c>
      <c r="SIB17" s="1079" t="s">
        <v>3991</v>
      </c>
      <c r="SIC17" s="1078">
        <v>2.2000000000000002</v>
      </c>
      <c r="SID17" s="1079" t="s">
        <v>3991</v>
      </c>
      <c r="SIE17" s="1078">
        <v>2.2000000000000002</v>
      </c>
      <c r="SIF17" s="1079" t="s">
        <v>3991</v>
      </c>
      <c r="SIG17" s="1078">
        <v>2.2000000000000002</v>
      </c>
      <c r="SIH17" s="1079" t="s">
        <v>3991</v>
      </c>
      <c r="SII17" s="1078">
        <v>2.2000000000000002</v>
      </c>
      <c r="SIJ17" s="1079" t="s">
        <v>3991</v>
      </c>
      <c r="SIK17" s="1078">
        <v>2.2000000000000002</v>
      </c>
      <c r="SIL17" s="1079" t="s">
        <v>3991</v>
      </c>
      <c r="SIM17" s="1078">
        <v>2.2000000000000002</v>
      </c>
      <c r="SIN17" s="1079" t="s">
        <v>3991</v>
      </c>
      <c r="SIO17" s="1078">
        <v>2.2000000000000002</v>
      </c>
      <c r="SIP17" s="1079" t="s">
        <v>3991</v>
      </c>
      <c r="SIQ17" s="1078">
        <v>2.2000000000000002</v>
      </c>
      <c r="SIR17" s="1079" t="s">
        <v>3991</v>
      </c>
      <c r="SIS17" s="1078">
        <v>2.2000000000000002</v>
      </c>
      <c r="SIT17" s="1079" t="s">
        <v>3991</v>
      </c>
      <c r="SIU17" s="1078">
        <v>2.2000000000000002</v>
      </c>
      <c r="SIV17" s="1079" t="s">
        <v>3991</v>
      </c>
      <c r="SIW17" s="1078">
        <v>2.2000000000000002</v>
      </c>
      <c r="SIX17" s="1079" t="s">
        <v>3991</v>
      </c>
      <c r="SIY17" s="1078">
        <v>2.2000000000000002</v>
      </c>
      <c r="SIZ17" s="1079" t="s">
        <v>3991</v>
      </c>
      <c r="SJA17" s="1078">
        <v>2.2000000000000002</v>
      </c>
      <c r="SJB17" s="1079" t="s">
        <v>3991</v>
      </c>
      <c r="SJC17" s="1078">
        <v>2.2000000000000002</v>
      </c>
      <c r="SJD17" s="1079" t="s">
        <v>3991</v>
      </c>
      <c r="SJE17" s="1078">
        <v>2.2000000000000002</v>
      </c>
      <c r="SJF17" s="1079" t="s">
        <v>3991</v>
      </c>
      <c r="SJG17" s="1078">
        <v>2.2000000000000002</v>
      </c>
      <c r="SJH17" s="1079" t="s">
        <v>3991</v>
      </c>
      <c r="SJI17" s="1078">
        <v>2.2000000000000002</v>
      </c>
      <c r="SJJ17" s="1079" t="s">
        <v>3991</v>
      </c>
      <c r="SJK17" s="1078">
        <v>2.2000000000000002</v>
      </c>
      <c r="SJL17" s="1079" t="s">
        <v>3991</v>
      </c>
      <c r="SJM17" s="1078">
        <v>2.2000000000000002</v>
      </c>
      <c r="SJN17" s="1079" t="s">
        <v>3991</v>
      </c>
      <c r="SJO17" s="1078">
        <v>2.2000000000000002</v>
      </c>
      <c r="SJP17" s="1079" t="s">
        <v>3991</v>
      </c>
      <c r="SJQ17" s="1078">
        <v>2.2000000000000002</v>
      </c>
      <c r="SJR17" s="1079" t="s">
        <v>3991</v>
      </c>
      <c r="SJS17" s="1078">
        <v>2.2000000000000002</v>
      </c>
      <c r="SJT17" s="1079" t="s">
        <v>3991</v>
      </c>
      <c r="SJU17" s="1078">
        <v>2.2000000000000002</v>
      </c>
      <c r="SJV17" s="1079" t="s">
        <v>3991</v>
      </c>
      <c r="SJW17" s="1078">
        <v>2.2000000000000002</v>
      </c>
      <c r="SJX17" s="1079" t="s">
        <v>3991</v>
      </c>
      <c r="SJY17" s="1078">
        <v>2.2000000000000002</v>
      </c>
      <c r="SJZ17" s="1079" t="s">
        <v>3991</v>
      </c>
      <c r="SKA17" s="1078">
        <v>2.2000000000000002</v>
      </c>
      <c r="SKB17" s="1079" t="s">
        <v>3991</v>
      </c>
      <c r="SKC17" s="1078">
        <v>2.2000000000000002</v>
      </c>
      <c r="SKD17" s="1079" t="s">
        <v>3991</v>
      </c>
      <c r="SKE17" s="1078">
        <v>2.2000000000000002</v>
      </c>
      <c r="SKF17" s="1079" t="s">
        <v>3991</v>
      </c>
      <c r="SKG17" s="1078">
        <v>2.2000000000000002</v>
      </c>
      <c r="SKH17" s="1079" t="s">
        <v>3991</v>
      </c>
      <c r="SKI17" s="1078">
        <v>2.2000000000000002</v>
      </c>
      <c r="SKJ17" s="1079" t="s">
        <v>3991</v>
      </c>
      <c r="SKK17" s="1078">
        <v>2.2000000000000002</v>
      </c>
      <c r="SKL17" s="1079" t="s">
        <v>3991</v>
      </c>
      <c r="SKM17" s="1078">
        <v>2.2000000000000002</v>
      </c>
      <c r="SKN17" s="1079" t="s">
        <v>3991</v>
      </c>
      <c r="SKO17" s="1078">
        <v>2.2000000000000002</v>
      </c>
      <c r="SKP17" s="1079" t="s">
        <v>3991</v>
      </c>
      <c r="SKQ17" s="1078">
        <v>2.2000000000000002</v>
      </c>
      <c r="SKR17" s="1079" t="s">
        <v>3991</v>
      </c>
      <c r="SKS17" s="1078">
        <v>2.2000000000000002</v>
      </c>
      <c r="SKT17" s="1079" t="s">
        <v>3991</v>
      </c>
      <c r="SKU17" s="1078">
        <v>2.2000000000000002</v>
      </c>
      <c r="SKV17" s="1079" t="s">
        <v>3991</v>
      </c>
      <c r="SKW17" s="1078">
        <v>2.2000000000000002</v>
      </c>
      <c r="SKX17" s="1079" t="s">
        <v>3991</v>
      </c>
      <c r="SKY17" s="1078">
        <v>2.2000000000000002</v>
      </c>
      <c r="SKZ17" s="1079" t="s">
        <v>3991</v>
      </c>
      <c r="SLA17" s="1078">
        <v>2.2000000000000002</v>
      </c>
      <c r="SLB17" s="1079" t="s">
        <v>3991</v>
      </c>
      <c r="SLC17" s="1078">
        <v>2.2000000000000002</v>
      </c>
      <c r="SLD17" s="1079" t="s">
        <v>3991</v>
      </c>
      <c r="SLE17" s="1078">
        <v>2.2000000000000002</v>
      </c>
      <c r="SLF17" s="1079" t="s">
        <v>3991</v>
      </c>
      <c r="SLG17" s="1078">
        <v>2.2000000000000002</v>
      </c>
      <c r="SLH17" s="1079" t="s">
        <v>3991</v>
      </c>
      <c r="SLI17" s="1078">
        <v>2.2000000000000002</v>
      </c>
      <c r="SLJ17" s="1079" t="s">
        <v>3991</v>
      </c>
      <c r="SLK17" s="1078">
        <v>2.2000000000000002</v>
      </c>
      <c r="SLL17" s="1079" t="s">
        <v>3991</v>
      </c>
      <c r="SLM17" s="1078">
        <v>2.2000000000000002</v>
      </c>
      <c r="SLN17" s="1079" t="s">
        <v>3991</v>
      </c>
      <c r="SLO17" s="1078">
        <v>2.2000000000000002</v>
      </c>
      <c r="SLP17" s="1079" t="s">
        <v>3991</v>
      </c>
      <c r="SLQ17" s="1078">
        <v>2.2000000000000002</v>
      </c>
      <c r="SLR17" s="1079" t="s">
        <v>3991</v>
      </c>
      <c r="SLS17" s="1078">
        <v>2.2000000000000002</v>
      </c>
      <c r="SLT17" s="1079" t="s">
        <v>3991</v>
      </c>
      <c r="SLU17" s="1078">
        <v>2.2000000000000002</v>
      </c>
      <c r="SLV17" s="1079" t="s">
        <v>3991</v>
      </c>
      <c r="SLW17" s="1078">
        <v>2.2000000000000002</v>
      </c>
      <c r="SLX17" s="1079" t="s">
        <v>3991</v>
      </c>
      <c r="SLY17" s="1078">
        <v>2.2000000000000002</v>
      </c>
      <c r="SLZ17" s="1079" t="s">
        <v>3991</v>
      </c>
      <c r="SMA17" s="1078">
        <v>2.2000000000000002</v>
      </c>
      <c r="SMB17" s="1079" t="s">
        <v>3991</v>
      </c>
      <c r="SMC17" s="1078">
        <v>2.2000000000000002</v>
      </c>
      <c r="SMD17" s="1079" t="s">
        <v>3991</v>
      </c>
      <c r="SME17" s="1078">
        <v>2.2000000000000002</v>
      </c>
      <c r="SMF17" s="1079" t="s">
        <v>3991</v>
      </c>
      <c r="SMG17" s="1078">
        <v>2.2000000000000002</v>
      </c>
      <c r="SMH17" s="1079" t="s">
        <v>3991</v>
      </c>
      <c r="SMI17" s="1078">
        <v>2.2000000000000002</v>
      </c>
      <c r="SMJ17" s="1079" t="s">
        <v>3991</v>
      </c>
      <c r="SMK17" s="1078">
        <v>2.2000000000000002</v>
      </c>
      <c r="SML17" s="1079" t="s">
        <v>3991</v>
      </c>
      <c r="SMM17" s="1078">
        <v>2.2000000000000002</v>
      </c>
      <c r="SMN17" s="1079" t="s">
        <v>3991</v>
      </c>
      <c r="SMO17" s="1078">
        <v>2.2000000000000002</v>
      </c>
      <c r="SMP17" s="1079" t="s">
        <v>3991</v>
      </c>
      <c r="SMQ17" s="1078">
        <v>2.2000000000000002</v>
      </c>
      <c r="SMR17" s="1079" t="s">
        <v>3991</v>
      </c>
      <c r="SMS17" s="1078">
        <v>2.2000000000000002</v>
      </c>
      <c r="SMT17" s="1079" t="s">
        <v>3991</v>
      </c>
      <c r="SMU17" s="1078">
        <v>2.2000000000000002</v>
      </c>
      <c r="SMV17" s="1079" t="s">
        <v>3991</v>
      </c>
      <c r="SMW17" s="1078">
        <v>2.2000000000000002</v>
      </c>
      <c r="SMX17" s="1079" t="s">
        <v>3991</v>
      </c>
      <c r="SMY17" s="1078">
        <v>2.2000000000000002</v>
      </c>
      <c r="SMZ17" s="1079" t="s">
        <v>3991</v>
      </c>
      <c r="SNA17" s="1078">
        <v>2.2000000000000002</v>
      </c>
      <c r="SNB17" s="1079" t="s">
        <v>3991</v>
      </c>
      <c r="SNC17" s="1078">
        <v>2.2000000000000002</v>
      </c>
      <c r="SND17" s="1079" t="s">
        <v>3991</v>
      </c>
      <c r="SNE17" s="1078">
        <v>2.2000000000000002</v>
      </c>
      <c r="SNF17" s="1079" t="s">
        <v>3991</v>
      </c>
      <c r="SNG17" s="1078">
        <v>2.2000000000000002</v>
      </c>
      <c r="SNH17" s="1079" t="s">
        <v>3991</v>
      </c>
      <c r="SNI17" s="1078">
        <v>2.2000000000000002</v>
      </c>
      <c r="SNJ17" s="1079" t="s">
        <v>3991</v>
      </c>
      <c r="SNK17" s="1078">
        <v>2.2000000000000002</v>
      </c>
      <c r="SNL17" s="1079" t="s">
        <v>3991</v>
      </c>
      <c r="SNM17" s="1078">
        <v>2.2000000000000002</v>
      </c>
      <c r="SNN17" s="1079" t="s">
        <v>3991</v>
      </c>
      <c r="SNO17" s="1078">
        <v>2.2000000000000002</v>
      </c>
      <c r="SNP17" s="1079" t="s">
        <v>3991</v>
      </c>
      <c r="SNQ17" s="1078">
        <v>2.2000000000000002</v>
      </c>
      <c r="SNR17" s="1079" t="s">
        <v>3991</v>
      </c>
      <c r="SNS17" s="1078">
        <v>2.2000000000000002</v>
      </c>
      <c r="SNT17" s="1079" t="s">
        <v>3991</v>
      </c>
      <c r="SNU17" s="1078">
        <v>2.2000000000000002</v>
      </c>
      <c r="SNV17" s="1079" t="s">
        <v>3991</v>
      </c>
      <c r="SNW17" s="1078">
        <v>2.2000000000000002</v>
      </c>
      <c r="SNX17" s="1079" t="s">
        <v>3991</v>
      </c>
      <c r="SNY17" s="1078">
        <v>2.2000000000000002</v>
      </c>
      <c r="SNZ17" s="1079" t="s">
        <v>3991</v>
      </c>
      <c r="SOA17" s="1078">
        <v>2.2000000000000002</v>
      </c>
      <c r="SOB17" s="1079" t="s">
        <v>3991</v>
      </c>
      <c r="SOC17" s="1078">
        <v>2.2000000000000002</v>
      </c>
      <c r="SOD17" s="1079" t="s">
        <v>3991</v>
      </c>
      <c r="SOE17" s="1078">
        <v>2.2000000000000002</v>
      </c>
      <c r="SOF17" s="1079" t="s">
        <v>3991</v>
      </c>
      <c r="SOG17" s="1078">
        <v>2.2000000000000002</v>
      </c>
      <c r="SOH17" s="1079" t="s">
        <v>3991</v>
      </c>
      <c r="SOI17" s="1078">
        <v>2.2000000000000002</v>
      </c>
      <c r="SOJ17" s="1079" t="s">
        <v>3991</v>
      </c>
      <c r="SOK17" s="1078">
        <v>2.2000000000000002</v>
      </c>
      <c r="SOL17" s="1079" t="s">
        <v>3991</v>
      </c>
      <c r="SOM17" s="1078">
        <v>2.2000000000000002</v>
      </c>
      <c r="SON17" s="1079" t="s">
        <v>3991</v>
      </c>
      <c r="SOO17" s="1078">
        <v>2.2000000000000002</v>
      </c>
      <c r="SOP17" s="1079" t="s">
        <v>3991</v>
      </c>
      <c r="SOQ17" s="1078">
        <v>2.2000000000000002</v>
      </c>
      <c r="SOR17" s="1079" t="s">
        <v>3991</v>
      </c>
      <c r="SOS17" s="1078">
        <v>2.2000000000000002</v>
      </c>
      <c r="SOT17" s="1079" t="s">
        <v>3991</v>
      </c>
      <c r="SOU17" s="1078">
        <v>2.2000000000000002</v>
      </c>
      <c r="SOV17" s="1079" t="s">
        <v>3991</v>
      </c>
      <c r="SOW17" s="1078">
        <v>2.2000000000000002</v>
      </c>
      <c r="SOX17" s="1079" t="s">
        <v>3991</v>
      </c>
      <c r="SOY17" s="1078">
        <v>2.2000000000000002</v>
      </c>
      <c r="SOZ17" s="1079" t="s">
        <v>3991</v>
      </c>
      <c r="SPA17" s="1078">
        <v>2.2000000000000002</v>
      </c>
      <c r="SPB17" s="1079" t="s">
        <v>3991</v>
      </c>
      <c r="SPC17" s="1078">
        <v>2.2000000000000002</v>
      </c>
      <c r="SPD17" s="1079" t="s">
        <v>3991</v>
      </c>
      <c r="SPE17" s="1078">
        <v>2.2000000000000002</v>
      </c>
      <c r="SPF17" s="1079" t="s">
        <v>3991</v>
      </c>
      <c r="SPG17" s="1078">
        <v>2.2000000000000002</v>
      </c>
      <c r="SPH17" s="1079" t="s">
        <v>3991</v>
      </c>
      <c r="SPI17" s="1078">
        <v>2.2000000000000002</v>
      </c>
      <c r="SPJ17" s="1079" t="s">
        <v>3991</v>
      </c>
      <c r="SPK17" s="1078">
        <v>2.2000000000000002</v>
      </c>
      <c r="SPL17" s="1079" t="s">
        <v>3991</v>
      </c>
      <c r="SPM17" s="1078">
        <v>2.2000000000000002</v>
      </c>
      <c r="SPN17" s="1079" t="s">
        <v>3991</v>
      </c>
      <c r="SPO17" s="1078">
        <v>2.2000000000000002</v>
      </c>
      <c r="SPP17" s="1079" t="s">
        <v>3991</v>
      </c>
      <c r="SPQ17" s="1078">
        <v>2.2000000000000002</v>
      </c>
      <c r="SPR17" s="1079" t="s">
        <v>3991</v>
      </c>
      <c r="SPS17" s="1078">
        <v>2.2000000000000002</v>
      </c>
      <c r="SPT17" s="1079" t="s">
        <v>3991</v>
      </c>
      <c r="SPU17" s="1078">
        <v>2.2000000000000002</v>
      </c>
      <c r="SPV17" s="1079" t="s">
        <v>3991</v>
      </c>
      <c r="SPW17" s="1078">
        <v>2.2000000000000002</v>
      </c>
      <c r="SPX17" s="1079" t="s">
        <v>3991</v>
      </c>
      <c r="SPY17" s="1078">
        <v>2.2000000000000002</v>
      </c>
      <c r="SPZ17" s="1079" t="s">
        <v>3991</v>
      </c>
      <c r="SQA17" s="1078">
        <v>2.2000000000000002</v>
      </c>
      <c r="SQB17" s="1079" t="s">
        <v>3991</v>
      </c>
      <c r="SQC17" s="1078">
        <v>2.2000000000000002</v>
      </c>
      <c r="SQD17" s="1079" t="s">
        <v>3991</v>
      </c>
      <c r="SQE17" s="1078">
        <v>2.2000000000000002</v>
      </c>
      <c r="SQF17" s="1079" t="s">
        <v>3991</v>
      </c>
      <c r="SQG17" s="1078">
        <v>2.2000000000000002</v>
      </c>
      <c r="SQH17" s="1079" t="s">
        <v>3991</v>
      </c>
      <c r="SQI17" s="1078">
        <v>2.2000000000000002</v>
      </c>
      <c r="SQJ17" s="1079" t="s">
        <v>3991</v>
      </c>
      <c r="SQK17" s="1078">
        <v>2.2000000000000002</v>
      </c>
      <c r="SQL17" s="1079" t="s">
        <v>3991</v>
      </c>
      <c r="SQM17" s="1078">
        <v>2.2000000000000002</v>
      </c>
      <c r="SQN17" s="1079" t="s">
        <v>3991</v>
      </c>
      <c r="SQO17" s="1078">
        <v>2.2000000000000002</v>
      </c>
      <c r="SQP17" s="1079" t="s">
        <v>3991</v>
      </c>
      <c r="SQQ17" s="1078">
        <v>2.2000000000000002</v>
      </c>
      <c r="SQR17" s="1079" t="s">
        <v>3991</v>
      </c>
      <c r="SQS17" s="1078">
        <v>2.2000000000000002</v>
      </c>
      <c r="SQT17" s="1079" t="s">
        <v>3991</v>
      </c>
      <c r="SQU17" s="1078">
        <v>2.2000000000000002</v>
      </c>
      <c r="SQV17" s="1079" t="s">
        <v>3991</v>
      </c>
      <c r="SQW17" s="1078">
        <v>2.2000000000000002</v>
      </c>
      <c r="SQX17" s="1079" t="s">
        <v>3991</v>
      </c>
      <c r="SQY17" s="1078">
        <v>2.2000000000000002</v>
      </c>
      <c r="SQZ17" s="1079" t="s">
        <v>3991</v>
      </c>
      <c r="SRA17" s="1078">
        <v>2.2000000000000002</v>
      </c>
      <c r="SRB17" s="1079" t="s">
        <v>3991</v>
      </c>
      <c r="SRC17" s="1078">
        <v>2.2000000000000002</v>
      </c>
      <c r="SRD17" s="1079" t="s">
        <v>3991</v>
      </c>
      <c r="SRE17" s="1078">
        <v>2.2000000000000002</v>
      </c>
      <c r="SRF17" s="1079" t="s">
        <v>3991</v>
      </c>
      <c r="SRG17" s="1078">
        <v>2.2000000000000002</v>
      </c>
      <c r="SRH17" s="1079" t="s">
        <v>3991</v>
      </c>
      <c r="SRI17" s="1078">
        <v>2.2000000000000002</v>
      </c>
      <c r="SRJ17" s="1079" t="s">
        <v>3991</v>
      </c>
      <c r="SRK17" s="1078">
        <v>2.2000000000000002</v>
      </c>
      <c r="SRL17" s="1079" t="s">
        <v>3991</v>
      </c>
      <c r="SRM17" s="1078">
        <v>2.2000000000000002</v>
      </c>
      <c r="SRN17" s="1079" t="s">
        <v>3991</v>
      </c>
      <c r="SRO17" s="1078">
        <v>2.2000000000000002</v>
      </c>
      <c r="SRP17" s="1079" t="s">
        <v>3991</v>
      </c>
      <c r="SRQ17" s="1078">
        <v>2.2000000000000002</v>
      </c>
      <c r="SRR17" s="1079" t="s">
        <v>3991</v>
      </c>
      <c r="SRS17" s="1078">
        <v>2.2000000000000002</v>
      </c>
      <c r="SRT17" s="1079" t="s">
        <v>3991</v>
      </c>
      <c r="SRU17" s="1078">
        <v>2.2000000000000002</v>
      </c>
      <c r="SRV17" s="1079" t="s">
        <v>3991</v>
      </c>
      <c r="SRW17" s="1078">
        <v>2.2000000000000002</v>
      </c>
      <c r="SRX17" s="1079" t="s">
        <v>3991</v>
      </c>
      <c r="SRY17" s="1078">
        <v>2.2000000000000002</v>
      </c>
      <c r="SRZ17" s="1079" t="s">
        <v>3991</v>
      </c>
      <c r="SSA17" s="1078">
        <v>2.2000000000000002</v>
      </c>
      <c r="SSB17" s="1079" t="s">
        <v>3991</v>
      </c>
      <c r="SSC17" s="1078">
        <v>2.2000000000000002</v>
      </c>
      <c r="SSD17" s="1079" t="s">
        <v>3991</v>
      </c>
      <c r="SSE17" s="1078">
        <v>2.2000000000000002</v>
      </c>
      <c r="SSF17" s="1079" t="s">
        <v>3991</v>
      </c>
      <c r="SSG17" s="1078">
        <v>2.2000000000000002</v>
      </c>
      <c r="SSH17" s="1079" t="s">
        <v>3991</v>
      </c>
      <c r="SSI17" s="1078">
        <v>2.2000000000000002</v>
      </c>
      <c r="SSJ17" s="1079" t="s">
        <v>3991</v>
      </c>
      <c r="SSK17" s="1078">
        <v>2.2000000000000002</v>
      </c>
      <c r="SSL17" s="1079" t="s">
        <v>3991</v>
      </c>
      <c r="SSM17" s="1078">
        <v>2.2000000000000002</v>
      </c>
      <c r="SSN17" s="1079" t="s">
        <v>3991</v>
      </c>
      <c r="SSO17" s="1078">
        <v>2.2000000000000002</v>
      </c>
      <c r="SSP17" s="1079" t="s">
        <v>3991</v>
      </c>
      <c r="SSQ17" s="1078">
        <v>2.2000000000000002</v>
      </c>
      <c r="SSR17" s="1079" t="s">
        <v>3991</v>
      </c>
      <c r="SSS17" s="1078">
        <v>2.2000000000000002</v>
      </c>
      <c r="SST17" s="1079" t="s">
        <v>3991</v>
      </c>
      <c r="SSU17" s="1078">
        <v>2.2000000000000002</v>
      </c>
      <c r="SSV17" s="1079" t="s">
        <v>3991</v>
      </c>
      <c r="SSW17" s="1078">
        <v>2.2000000000000002</v>
      </c>
      <c r="SSX17" s="1079" t="s">
        <v>3991</v>
      </c>
      <c r="SSY17" s="1078">
        <v>2.2000000000000002</v>
      </c>
      <c r="SSZ17" s="1079" t="s">
        <v>3991</v>
      </c>
      <c r="STA17" s="1078">
        <v>2.2000000000000002</v>
      </c>
      <c r="STB17" s="1079" t="s">
        <v>3991</v>
      </c>
      <c r="STC17" s="1078">
        <v>2.2000000000000002</v>
      </c>
      <c r="STD17" s="1079" t="s">
        <v>3991</v>
      </c>
      <c r="STE17" s="1078">
        <v>2.2000000000000002</v>
      </c>
      <c r="STF17" s="1079" t="s">
        <v>3991</v>
      </c>
      <c r="STG17" s="1078">
        <v>2.2000000000000002</v>
      </c>
      <c r="STH17" s="1079" t="s">
        <v>3991</v>
      </c>
      <c r="STI17" s="1078">
        <v>2.2000000000000002</v>
      </c>
      <c r="STJ17" s="1079" t="s">
        <v>3991</v>
      </c>
      <c r="STK17" s="1078">
        <v>2.2000000000000002</v>
      </c>
      <c r="STL17" s="1079" t="s">
        <v>3991</v>
      </c>
      <c r="STM17" s="1078">
        <v>2.2000000000000002</v>
      </c>
      <c r="STN17" s="1079" t="s">
        <v>3991</v>
      </c>
      <c r="STO17" s="1078">
        <v>2.2000000000000002</v>
      </c>
      <c r="STP17" s="1079" t="s">
        <v>3991</v>
      </c>
      <c r="STQ17" s="1078">
        <v>2.2000000000000002</v>
      </c>
      <c r="STR17" s="1079" t="s">
        <v>3991</v>
      </c>
      <c r="STS17" s="1078">
        <v>2.2000000000000002</v>
      </c>
      <c r="STT17" s="1079" t="s">
        <v>3991</v>
      </c>
      <c r="STU17" s="1078">
        <v>2.2000000000000002</v>
      </c>
      <c r="STV17" s="1079" t="s">
        <v>3991</v>
      </c>
      <c r="STW17" s="1078">
        <v>2.2000000000000002</v>
      </c>
      <c r="STX17" s="1079" t="s">
        <v>3991</v>
      </c>
      <c r="STY17" s="1078">
        <v>2.2000000000000002</v>
      </c>
      <c r="STZ17" s="1079" t="s">
        <v>3991</v>
      </c>
      <c r="SUA17" s="1078">
        <v>2.2000000000000002</v>
      </c>
      <c r="SUB17" s="1079" t="s">
        <v>3991</v>
      </c>
      <c r="SUC17" s="1078">
        <v>2.2000000000000002</v>
      </c>
      <c r="SUD17" s="1079" t="s">
        <v>3991</v>
      </c>
      <c r="SUE17" s="1078">
        <v>2.2000000000000002</v>
      </c>
      <c r="SUF17" s="1079" t="s">
        <v>3991</v>
      </c>
      <c r="SUG17" s="1078">
        <v>2.2000000000000002</v>
      </c>
      <c r="SUH17" s="1079" t="s">
        <v>3991</v>
      </c>
      <c r="SUI17" s="1078">
        <v>2.2000000000000002</v>
      </c>
      <c r="SUJ17" s="1079" t="s">
        <v>3991</v>
      </c>
      <c r="SUK17" s="1078">
        <v>2.2000000000000002</v>
      </c>
      <c r="SUL17" s="1079" t="s">
        <v>3991</v>
      </c>
      <c r="SUM17" s="1078">
        <v>2.2000000000000002</v>
      </c>
      <c r="SUN17" s="1079" t="s">
        <v>3991</v>
      </c>
      <c r="SUO17" s="1078">
        <v>2.2000000000000002</v>
      </c>
      <c r="SUP17" s="1079" t="s">
        <v>3991</v>
      </c>
      <c r="SUQ17" s="1078">
        <v>2.2000000000000002</v>
      </c>
      <c r="SUR17" s="1079" t="s">
        <v>3991</v>
      </c>
      <c r="SUS17" s="1078">
        <v>2.2000000000000002</v>
      </c>
      <c r="SUT17" s="1079" t="s">
        <v>3991</v>
      </c>
      <c r="SUU17" s="1078">
        <v>2.2000000000000002</v>
      </c>
      <c r="SUV17" s="1079" t="s">
        <v>3991</v>
      </c>
      <c r="SUW17" s="1078">
        <v>2.2000000000000002</v>
      </c>
      <c r="SUX17" s="1079" t="s">
        <v>3991</v>
      </c>
      <c r="SUY17" s="1078">
        <v>2.2000000000000002</v>
      </c>
      <c r="SUZ17" s="1079" t="s">
        <v>3991</v>
      </c>
      <c r="SVA17" s="1078">
        <v>2.2000000000000002</v>
      </c>
      <c r="SVB17" s="1079" t="s">
        <v>3991</v>
      </c>
      <c r="SVC17" s="1078">
        <v>2.2000000000000002</v>
      </c>
      <c r="SVD17" s="1079" t="s">
        <v>3991</v>
      </c>
      <c r="SVE17" s="1078">
        <v>2.2000000000000002</v>
      </c>
      <c r="SVF17" s="1079" t="s">
        <v>3991</v>
      </c>
      <c r="SVG17" s="1078">
        <v>2.2000000000000002</v>
      </c>
      <c r="SVH17" s="1079" t="s">
        <v>3991</v>
      </c>
      <c r="SVI17" s="1078">
        <v>2.2000000000000002</v>
      </c>
      <c r="SVJ17" s="1079" t="s">
        <v>3991</v>
      </c>
      <c r="SVK17" s="1078">
        <v>2.2000000000000002</v>
      </c>
      <c r="SVL17" s="1079" t="s">
        <v>3991</v>
      </c>
      <c r="SVM17" s="1078">
        <v>2.2000000000000002</v>
      </c>
      <c r="SVN17" s="1079" t="s">
        <v>3991</v>
      </c>
      <c r="SVO17" s="1078">
        <v>2.2000000000000002</v>
      </c>
      <c r="SVP17" s="1079" t="s">
        <v>3991</v>
      </c>
      <c r="SVQ17" s="1078">
        <v>2.2000000000000002</v>
      </c>
      <c r="SVR17" s="1079" t="s">
        <v>3991</v>
      </c>
      <c r="SVS17" s="1078">
        <v>2.2000000000000002</v>
      </c>
      <c r="SVT17" s="1079" t="s">
        <v>3991</v>
      </c>
      <c r="SVU17" s="1078">
        <v>2.2000000000000002</v>
      </c>
      <c r="SVV17" s="1079" t="s">
        <v>3991</v>
      </c>
      <c r="SVW17" s="1078">
        <v>2.2000000000000002</v>
      </c>
      <c r="SVX17" s="1079" t="s">
        <v>3991</v>
      </c>
      <c r="SVY17" s="1078">
        <v>2.2000000000000002</v>
      </c>
      <c r="SVZ17" s="1079" t="s">
        <v>3991</v>
      </c>
      <c r="SWA17" s="1078">
        <v>2.2000000000000002</v>
      </c>
      <c r="SWB17" s="1079" t="s">
        <v>3991</v>
      </c>
      <c r="SWC17" s="1078">
        <v>2.2000000000000002</v>
      </c>
      <c r="SWD17" s="1079" t="s">
        <v>3991</v>
      </c>
      <c r="SWE17" s="1078">
        <v>2.2000000000000002</v>
      </c>
      <c r="SWF17" s="1079" t="s">
        <v>3991</v>
      </c>
      <c r="SWG17" s="1078">
        <v>2.2000000000000002</v>
      </c>
      <c r="SWH17" s="1079" t="s">
        <v>3991</v>
      </c>
      <c r="SWI17" s="1078">
        <v>2.2000000000000002</v>
      </c>
      <c r="SWJ17" s="1079" t="s">
        <v>3991</v>
      </c>
      <c r="SWK17" s="1078">
        <v>2.2000000000000002</v>
      </c>
      <c r="SWL17" s="1079" t="s">
        <v>3991</v>
      </c>
      <c r="SWM17" s="1078">
        <v>2.2000000000000002</v>
      </c>
      <c r="SWN17" s="1079" t="s">
        <v>3991</v>
      </c>
      <c r="SWO17" s="1078">
        <v>2.2000000000000002</v>
      </c>
      <c r="SWP17" s="1079" t="s">
        <v>3991</v>
      </c>
      <c r="SWQ17" s="1078">
        <v>2.2000000000000002</v>
      </c>
      <c r="SWR17" s="1079" t="s">
        <v>3991</v>
      </c>
      <c r="SWS17" s="1078">
        <v>2.2000000000000002</v>
      </c>
      <c r="SWT17" s="1079" t="s">
        <v>3991</v>
      </c>
      <c r="SWU17" s="1078">
        <v>2.2000000000000002</v>
      </c>
      <c r="SWV17" s="1079" t="s">
        <v>3991</v>
      </c>
      <c r="SWW17" s="1078">
        <v>2.2000000000000002</v>
      </c>
      <c r="SWX17" s="1079" t="s">
        <v>3991</v>
      </c>
      <c r="SWY17" s="1078">
        <v>2.2000000000000002</v>
      </c>
      <c r="SWZ17" s="1079" t="s">
        <v>3991</v>
      </c>
      <c r="SXA17" s="1078">
        <v>2.2000000000000002</v>
      </c>
      <c r="SXB17" s="1079" t="s">
        <v>3991</v>
      </c>
      <c r="SXC17" s="1078">
        <v>2.2000000000000002</v>
      </c>
      <c r="SXD17" s="1079" t="s">
        <v>3991</v>
      </c>
      <c r="SXE17" s="1078">
        <v>2.2000000000000002</v>
      </c>
      <c r="SXF17" s="1079" t="s">
        <v>3991</v>
      </c>
      <c r="SXG17" s="1078">
        <v>2.2000000000000002</v>
      </c>
      <c r="SXH17" s="1079" t="s">
        <v>3991</v>
      </c>
      <c r="SXI17" s="1078">
        <v>2.2000000000000002</v>
      </c>
      <c r="SXJ17" s="1079" t="s">
        <v>3991</v>
      </c>
      <c r="SXK17" s="1078">
        <v>2.2000000000000002</v>
      </c>
      <c r="SXL17" s="1079" t="s">
        <v>3991</v>
      </c>
      <c r="SXM17" s="1078">
        <v>2.2000000000000002</v>
      </c>
      <c r="SXN17" s="1079" t="s">
        <v>3991</v>
      </c>
      <c r="SXO17" s="1078">
        <v>2.2000000000000002</v>
      </c>
      <c r="SXP17" s="1079" t="s">
        <v>3991</v>
      </c>
      <c r="SXQ17" s="1078">
        <v>2.2000000000000002</v>
      </c>
      <c r="SXR17" s="1079" t="s">
        <v>3991</v>
      </c>
      <c r="SXS17" s="1078">
        <v>2.2000000000000002</v>
      </c>
      <c r="SXT17" s="1079" t="s">
        <v>3991</v>
      </c>
      <c r="SXU17" s="1078">
        <v>2.2000000000000002</v>
      </c>
      <c r="SXV17" s="1079" t="s">
        <v>3991</v>
      </c>
      <c r="SXW17" s="1078">
        <v>2.2000000000000002</v>
      </c>
      <c r="SXX17" s="1079" t="s">
        <v>3991</v>
      </c>
      <c r="SXY17" s="1078">
        <v>2.2000000000000002</v>
      </c>
      <c r="SXZ17" s="1079" t="s">
        <v>3991</v>
      </c>
      <c r="SYA17" s="1078">
        <v>2.2000000000000002</v>
      </c>
      <c r="SYB17" s="1079" t="s">
        <v>3991</v>
      </c>
      <c r="SYC17" s="1078">
        <v>2.2000000000000002</v>
      </c>
      <c r="SYD17" s="1079" t="s">
        <v>3991</v>
      </c>
      <c r="SYE17" s="1078">
        <v>2.2000000000000002</v>
      </c>
      <c r="SYF17" s="1079" t="s">
        <v>3991</v>
      </c>
      <c r="SYG17" s="1078">
        <v>2.2000000000000002</v>
      </c>
      <c r="SYH17" s="1079" t="s">
        <v>3991</v>
      </c>
      <c r="SYI17" s="1078">
        <v>2.2000000000000002</v>
      </c>
      <c r="SYJ17" s="1079" t="s">
        <v>3991</v>
      </c>
      <c r="SYK17" s="1078">
        <v>2.2000000000000002</v>
      </c>
      <c r="SYL17" s="1079" t="s">
        <v>3991</v>
      </c>
      <c r="SYM17" s="1078">
        <v>2.2000000000000002</v>
      </c>
      <c r="SYN17" s="1079" t="s">
        <v>3991</v>
      </c>
      <c r="SYO17" s="1078">
        <v>2.2000000000000002</v>
      </c>
      <c r="SYP17" s="1079" t="s">
        <v>3991</v>
      </c>
      <c r="SYQ17" s="1078">
        <v>2.2000000000000002</v>
      </c>
      <c r="SYR17" s="1079" t="s">
        <v>3991</v>
      </c>
      <c r="SYS17" s="1078">
        <v>2.2000000000000002</v>
      </c>
      <c r="SYT17" s="1079" t="s">
        <v>3991</v>
      </c>
      <c r="SYU17" s="1078">
        <v>2.2000000000000002</v>
      </c>
      <c r="SYV17" s="1079" t="s">
        <v>3991</v>
      </c>
      <c r="SYW17" s="1078">
        <v>2.2000000000000002</v>
      </c>
      <c r="SYX17" s="1079" t="s">
        <v>3991</v>
      </c>
      <c r="SYY17" s="1078">
        <v>2.2000000000000002</v>
      </c>
      <c r="SYZ17" s="1079" t="s">
        <v>3991</v>
      </c>
      <c r="SZA17" s="1078">
        <v>2.2000000000000002</v>
      </c>
      <c r="SZB17" s="1079" t="s">
        <v>3991</v>
      </c>
      <c r="SZC17" s="1078">
        <v>2.2000000000000002</v>
      </c>
      <c r="SZD17" s="1079" t="s">
        <v>3991</v>
      </c>
      <c r="SZE17" s="1078">
        <v>2.2000000000000002</v>
      </c>
      <c r="SZF17" s="1079" t="s">
        <v>3991</v>
      </c>
      <c r="SZG17" s="1078">
        <v>2.2000000000000002</v>
      </c>
      <c r="SZH17" s="1079" t="s">
        <v>3991</v>
      </c>
      <c r="SZI17" s="1078">
        <v>2.2000000000000002</v>
      </c>
      <c r="SZJ17" s="1079" t="s">
        <v>3991</v>
      </c>
      <c r="SZK17" s="1078">
        <v>2.2000000000000002</v>
      </c>
      <c r="SZL17" s="1079" t="s">
        <v>3991</v>
      </c>
      <c r="SZM17" s="1078">
        <v>2.2000000000000002</v>
      </c>
      <c r="SZN17" s="1079" t="s">
        <v>3991</v>
      </c>
      <c r="SZO17" s="1078">
        <v>2.2000000000000002</v>
      </c>
      <c r="SZP17" s="1079" t="s">
        <v>3991</v>
      </c>
      <c r="SZQ17" s="1078">
        <v>2.2000000000000002</v>
      </c>
      <c r="SZR17" s="1079" t="s">
        <v>3991</v>
      </c>
      <c r="SZS17" s="1078">
        <v>2.2000000000000002</v>
      </c>
      <c r="SZT17" s="1079" t="s">
        <v>3991</v>
      </c>
      <c r="SZU17" s="1078">
        <v>2.2000000000000002</v>
      </c>
      <c r="SZV17" s="1079" t="s">
        <v>3991</v>
      </c>
      <c r="SZW17" s="1078">
        <v>2.2000000000000002</v>
      </c>
      <c r="SZX17" s="1079" t="s">
        <v>3991</v>
      </c>
      <c r="SZY17" s="1078">
        <v>2.2000000000000002</v>
      </c>
      <c r="SZZ17" s="1079" t="s">
        <v>3991</v>
      </c>
      <c r="TAA17" s="1078">
        <v>2.2000000000000002</v>
      </c>
      <c r="TAB17" s="1079" t="s">
        <v>3991</v>
      </c>
      <c r="TAC17" s="1078">
        <v>2.2000000000000002</v>
      </c>
      <c r="TAD17" s="1079" t="s">
        <v>3991</v>
      </c>
      <c r="TAE17" s="1078">
        <v>2.2000000000000002</v>
      </c>
      <c r="TAF17" s="1079" t="s">
        <v>3991</v>
      </c>
      <c r="TAG17" s="1078">
        <v>2.2000000000000002</v>
      </c>
      <c r="TAH17" s="1079" t="s">
        <v>3991</v>
      </c>
      <c r="TAI17" s="1078">
        <v>2.2000000000000002</v>
      </c>
      <c r="TAJ17" s="1079" t="s">
        <v>3991</v>
      </c>
      <c r="TAK17" s="1078">
        <v>2.2000000000000002</v>
      </c>
      <c r="TAL17" s="1079" t="s">
        <v>3991</v>
      </c>
      <c r="TAM17" s="1078">
        <v>2.2000000000000002</v>
      </c>
      <c r="TAN17" s="1079" t="s">
        <v>3991</v>
      </c>
      <c r="TAO17" s="1078">
        <v>2.2000000000000002</v>
      </c>
      <c r="TAP17" s="1079" t="s">
        <v>3991</v>
      </c>
      <c r="TAQ17" s="1078">
        <v>2.2000000000000002</v>
      </c>
      <c r="TAR17" s="1079" t="s">
        <v>3991</v>
      </c>
      <c r="TAS17" s="1078">
        <v>2.2000000000000002</v>
      </c>
      <c r="TAT17" s="1079" t="s">
        <v>3991</v>
      </c>
      <c r="TAU17" s="1078">
        <v>2.2000000000000002</v>
      </c>
      <c r="TAV17" s="1079" t="s">
        <v>3991</v>
      </c>
      <c r="TAW17" s="1078">
        <v>2.2000000000000002</v>
      </c>
      <c r="TAX17" s="1079" t="s">
        <v>3991</v>
      </c>
      <c r="TAY17" s="1078">
        <v>2.2000000000000002</v>
      </c>
      <c r="TAZ17" s="1079" t="s">
        <v>3991</v>
      </c>
      <c r="TBA17" s="1078">
        <v>2.2000000000000002</v>
      </c>
      <c r="TBB17" s="1079" t="s">
        <v>3991</v>
      </c>
      <c r="TBC17" s="1078">
        <v>2.2000000000000002</v>
      </c>
      <c r="TBD17" s="1079" t="s">
        <v>3991</v>
      </c>
      <c r="TBE17" s="1078">
        <v>2.2000000000000002</v>
      </c>
      <c r="TBF17" s="1079" t="s">
        <v>3991</v>
      </c>
      <c r="TBG17" s="1078">
        <v>2.2000000000000002</v>
      </c>
      <c r="TBH17" s="1079" t="s">
        <v>3991</v>
      </c>
      <c r="TBI17" s="1078">
        <v>2.2000000000000002</v>
      </c>
      <c r="TBJ17" s="1079" t="s">
        <v>3991</v>
      </c>
      <c r="TBK17" s="1078">
        <v>2.2000000000000002</v>
      </c>
      <c r="TBL17" s="1079" t="s">
        <v>3991</v>
      </c>
      <c r="TBM17" s="1078">
        <v>2.2000000000000002</v>
      </c>
      <c r="TBN17" s="1079" t="s">
        <v>3991</v>
      </c>
      <c r="TBO17" s="1078">
        <v>2.2000000000000002</v>
      </c>
      <c r="TBP17" s="1079" t="s">
        <v>3991</v>
      </c>
      <c r="TBQ17" s="1078">
        <v>2.2000000000000002</v>
      </c>
      <c r="TBR17" s="1079" t="s">
        <v>3991</v>
      </c>
      <c r="TBS17" s="1078">
        <v>2.2000000000000002</v>
      </c>
      <c r="TBT17" s="1079" t="s">
        <v>3991</v>
      </c>
      <c r="TBU17" s="1078">
        <v>2.2000000000000002</v>
      </c>
      <c r="TBV17" s="1079" t="s">
        <v>3991</v>
      </c>
      <c r="TBW17" s="1078">
        <v>2.2000000000000002</v>
      </c>
      <c r="TBX17" s="1079" t="s">
        <v>3991</v>
      </c>
      <c r="TBY17" s="1078">
        <v>2.2000000000000002</v>
      </c>
      <c r="TBZ17" s="1079" t="s">
        <v>3991</v>
      </c>
      <c r="TCA17" s="1078">
        <v>2.2000000000000002</v>
      </c>
      <c r="TCB17" s="1079" t="s">
        <v>3991</v>
      </c>
      <c r="TCC17" s="1078">
        <v>2.2000000000000002</v>
      </c>
      <c r="TCD17" s="1079" t="s">
        <v>3991</v>
      </c>
      <c r="TCE17" s="1078">
        <v>2.2000000000000002</v>
      </c>
      <c r="TCF17" s="1079" t="s">
        <v>3991</v>
      </c>
      <c r="TCG17" s="1078">
        <v>2.2000000000000002</v>
      </c>
      <c r="TCH17" s="1079" t="s">
        <v>3991</v>
      </c>
      <c r="TCI17" s="1078">
        <v>2.2000000000000002</v>
      </c>
      <c r="TCJ17" s="1079" t="s">
        <v>3991</v>
      </c>
      <c r="TCK17" s="1078">
        <v>2.2000000000000002</v>
      </c>
      <c r="TCL17" s="1079" t="s">
        <v>3991</v>
      </c>
      <c r="TCM17" s="1078">
        <v>2.2000000000000002</v>
      </c>
      <c r="TCN17" s="1079" t="s">
        <v>3991</v>
      </c>
      <c r="TCO17" s="1078">
        <v>2.2000000000000002</v>
      </c>
      <c r="TCP17" s="1079" t="s">
        <v>3991</v>
      </c>
      <c r="TCQ17" s="1078">
        <v>2.2000000000000002</v>
      </c>
      <c r="TCR17" s="1079" t="s">
        <v>3991</v>
      </c>
      <c r="TCS17" s="1078">
        <v>2.2000000000000002</v>
      </c>
      <c r="TCT17" s="1079" t="s">
        <v>3991</v>
      </c>
      <c r="TCU17" s="1078">
        <v>2.2000000000000002</v>
      </c>
      <c r="TCV17" s="1079" t="s">
        <v>3991</v>
      </c>
      <c r="TCW17" s="1078">
        <v>2.2000000000000002</v>
      </c>
      <c r="TCX17" s="1079" t="s">
        <v>3991</v>
      </c>
      <c r="TCY17" s="1078">
        <v>2.2000000000000002</v>
      </c>
      <c r="TCZ17" s="1079" t="s">
        <v>3991</v>
      </c>
      <c r="TDA17" s="1078">
        <v>2.2000000000000002</v>
      </c>
      <c r="TDB17" s="1079" t="s">
        <v>3991</v>
      </c>
      <c r="TDC17" s="1078">
        <v>2.2000000000000002</v>
      </c>
      <c r="TDD17" s="1079" t="s">
        <v>3991</v>
      </c>
      <c r="TDE17" s="1078">
        <v>2.2000000000000002</v>
      </c>
      <c r="TDF17" s="1079" t="s">
        <v>3991</v>
      </c>
      <c r="TDG17" s="1078">
        <v>2.2000000000000002</v>
      </c>
      <c r="TDH17" s="1079" t="s">
        <v>3991</v>
      </c>
      <c r="TDI17" s="1078">
        <v>2.2000000000000002</v>
      </c>
      <c r="TDJ17" s="1079" t="s">
        <v>3991</v>
      </c>
      <c r="TDK17" s="1078">
        <v>2.2000000000000002</v>
      </c>
      <c r="TDL17" s="1079" t="s">
        <v>3991</v>
      </c>
      <c r="TDM17" s="1078">
        <v>2.2000000000000002</v>
      </c>
      <c r="TDN17" s="1079" t="s">
        <v>3991</v>
      </c>
      <c r="TDO17" s="1078">
        <v>2.2000000000000002</v>
      </c>
      <c r="TDP17" s="1079" t="s">
        <v>3991</v>
      </c>
      <c r="TDQ17" s="1078">
        <v>2.2000000000000002</v>
      </c>
      <c r="TDR17" s="1079" t="s">
        <v>3991</v>
      </c>
      <c r="TDS17" s="1078">
        <v>2.2000000000000002</v>
      </c>
      <c r="TDT17" s="1079" t="s">
        <v>3991</v>
      </c>
      <c r="TDU17" s="1078">
        <v>2.2000000000000002</v>
      </c>
      <c r="TDV17" s="1079" t="s">
        <v>3991</v>
      </c>
      <c r="TDW17" s="1078">
        <v>2.2000000000000002</v>
      </c>
      <c r="TDX17" s="1079" t="s">
        <v>3991</v>
      </c>
      <c r="TDY17" s="1078">
        <v>2.2000000000000002</v>
      </c>
      <c r="TDZ17" s="1079" t="s">
        <v>3991</v>
      </c>
      <c r="TEA17" s="1078">
        <v>2.2000000000000002</v>
      </c>
      <c r="TEB17" s="1079" t="s">
        <v>3991</v>
      </c>
      <c r="TEC17" s="1078">
        <v>2.2000000000000002</v>
      </c>
      <c r="TED17" s="1079" t="s">
        <v>3991</v>
      </c>
      <c r="TEE17" s="1078">
        <v>2.2000000000000002</v>
      </c>
      <c r="TEF17" s="1079" t="s">
        <v>3991</v>
      </c>
      <c r="TEG17" s="1078">
        <v>2.2000000000000002</v>
      </c>
      <c r="TEH17" s="1079" t="s">
        <v>3991</v>
      </c>
      <c r="TEI17" s="1078">
        <v>2.2000000000000002</v>
      </c>
      <c r="TEJ17" s="1079" t="s">
        <v>3991</v>
      </c>
      <c r="TEK17" s="1078">
        <v>2.2000000000000002</v>
      </c>
      <c r="TEL17" s="1079" t="s">
        <v>3991</v>
      </c>
      <c r="TEM17" s="1078">
        <v>2.2000000000000002</v>
      </c>
      <c r="TEN17" s="1079" t="s">
        <v>3991</v>
      </c>
      <c r="TEO17" s="1078">
        <v>2.2000000000000002</v>
      </c>
      <c r="TEP17" s="1079" t="s">
        <v>3991</v>
      </c>
      <c r="TEQ17" s="1078">
        <v>2.2000000000000002</v>
      </c>
      <c r="TER17" s="1079" t="s">
        <v>3991</v>
      </c>
      <c r="TES17" s="1078">
        <v>2.2000000000000002</v>
      </c>
      <c r="TET17" s="1079" t="s">
        <v>3991</v>
      </c>
      <c r="TEU17" s="1078">
        <v>2.2000000000000002</v>
      </c>
      <c r="TEV17" s="1079" t="s">
        <v>3991</v>
      </c>
      <c r="TEW17" s="1078">
        <v>2.2000000000000002</v>
      </c>
      <c r="TEX17" s="1079" t="s">
        <v>3991</v>
      </c>
      <c r="TEY17" s="1078">
        <v>2.2000000000000002</v>
      </c>
      <c r="TEZ17" s="1079" t="s">
        <v>3991</v>
      </c>
      <c r="TFA17" s="1078">
        <v>2.2000000000000002</v>
      </c>
      <c r="TFB17" s="1079" t="s">
        <v>3991</v>
      </c>
      <c r="TFC17" s="1078">
        <v>2.2000000000000002</v>
      </c>
      <c r="TFD17" s="1079" t="s">
        <v>3991</v>
      </c>
      <c r="TFE17" s="1078">
        <v>2.2000000000000002</v>
      </c>
      <c r="TFF17" s="1079" t="s">
        <v>3991</v>
      </c>
      <c r="TFG17" s="1078">
        <v>2.2000000000000002</v>
      </c>
      <c r="TFH17" s="1079" t="s">
        <v>3991</v>
      </c>
      <c r="TFI17" s="1078">
        <v>2.2000000000000002</v>
      </c>
      <c r="TFJ17" s="1079" t="s">
        <v>3991</v>
      </c>
      <c r="TFK17" s="1078">
        <v>2.2000000000000002</v>
      </c>
      <c r="TFL17" s="1079" t="s">
        <v>3991</v>
      </c>
      <c r="TFM17" s="1078">
        <v>2.2000000000000002</v>
      </c>
      <c r="TFN17" s="1079" t="s">
        <v>3991</v>
      </c>
      <c r="TFO17" s="1078">
        <v>2.2000000000000002</v>
      </c>
      <c r="TFP17" s="1079" t="s">
        <v>3991</v>
      </c>
      <c r="TFQ17" s="1078">
        <v>2.2000000000000002</v>
      </c>
      <c r="TFR17" s="1079" t="s">
        <v>3991</v>
      </c>
      <c r="TFS17" s="1078">
        <v>2.2000000000000002</v>
      </c>
      <c r="TFT17" s="1079" t="s">
        <v>3991</v>
      </c>
      <c r="TFU17" s="1078">
        <v>2.2000000000000002</v>
      </c>
      <c r="TFV17" s="1079" t="s">
        <v>3991</v>
      </c>
      <c r="TFW17" s="1078">
        <v>2.2000000000000002</v>
      </c>
      <c r="TFX17" s="1079" t="s">
        <v>3991</v>
      </c>
      <c r="TFY17" s="1078">
        <v>2.2000000000000002</v>
      </c>
      <c r="TFZ17" s="1079" t="s">
        <v>3991</v>
      </c>
      <c r="TGA17" s="1078">
        <v>2.2000000000000002</v>
      </c>
      <c r="TGB17" s="1079" t="s">
        <v>3991</v>
      </c>
      <c r="TGC17" s="1078">
        <v>2.2000000000000002</v>
      </c>
      <c r="TGD17" s="1079" t="s">
        <v>3991</v>
      </c>
      <c r="TGE17" s="1078">
        <v>2.2000000000000002</v>
      </c>
      <c r="TGF17" s="1079" t="s">
        <v>3991</v>
      </c>
      <c r="TGG17" s="1078">
        <v>2.2000000000000002</v>
      </c>
      <c r="TGH17" s="1079" t="s">
        <v>3991</v>
      </c>
      <c r="TGI17" s="1078">
        <v>2.2000000000000002</v>
      </c>
      <c r="TGJ17" s="1079" t="s">
        <v>3991</v>
      </c>
      <c r="TGK17" s="1078">
        <v>2.2000000000000002</v>
      </c>
      <c r="TGL17" s="1079" t="s">
        <v>3991</v>
      </c>
      <c r="TGM17" s="1078">
        <v>2.2000000000000002</v>
      </c>
      <c r="TGN17" s="1079" t="s">
        <v>3991</v>
      </c>
      <c r="TGO17" s="1078">
        <v>2.2000000000000002</v>
      </c>
      <c r="TGP17" s="1079" t="s">
        <v>3991</v>
      </c>
      <c r="TGQ17" s="1078">
        <v>2.2000000000000002</v>
      </c>
      <c r="TGR17" s="1079" t="s">
        <v>3991</v>
      </c>
      <c r="TGS17" s="1078">
        <v>2.2000000000000002</v>
      </c>
      <c r="TGT17" s="1079" t="s">
        <v>3991</v>
      </c>
      <c r="TGU17" s="1078">
        <v>2.2000000000000002</v>
      </c>
      <c r="TGV17" s="1079" t="s">
        <v>3991</v>
      </c>
      <c r="TGW17" s="1078">
        <v>2.2000000000000002</v>
      </c>
      <c r="TGX17" s="1079" t="s">
        <v>3991</v>
      </c>
      <c r="TGY17" s="1078">
        <v>2.2000000000000002</v>
      </c>
      <c r="TGZ17" s="1079" t="s">
        <v>3991</v>
      </c>
      <c r="THA17" s="1078">
        <v>2.2000000000000002</v>
      </c>
      <c r="THB17" s="1079" t="s">
        <v>3991</v>
      </c>
      <c r="THC17" s="1078">
        <v>2.2000000000000002</v>
      </c>
      <c r="THD17" s="1079" t="s">
        <v>3991</v>
      </c>
      <c r="THE17" s="1078">
        <v>2.2000000000000002</v>
      </c>
      <c r="THF17" s="1079" t="s">
        <v>3991</v>
      </c>
      <c r="THG17" s="1078">
        <v>2.2000000000000002</v>
      </c>
      <c r="THH17" s="1079" t="s">
        <v>3991</v>
      </c>
      <c r="THI17" s="1078">
        <v>2.2000000000000002</v>
      </c>
      <c r="THJ17" s="1079" t="s">
        <v>3991</v>
      </c>
      <c r="THK17" s="1078">
        <v>2.2000000000000002</v>
      </c>
      <c r="THL17" s="1079" t="s">
        <v>3991</v>
      </c>
      <c r="THM17" s="1078">
        <v>2.2000000000000002</v>
      </c>
      <c r="THN17" s="1079" t="s">
        <v>3991</v>
      </c>
      <c r="THO17" s="1078">
        <v>2.2000000000000002</v>
      </c>
      <c r="THP17" s="1079" t="s">
        <v>3991</v>
      </c>
      <c r="THQ17" s="1078">
        <v>2.2000000000000002</v>
      </c>
      <c r="THR17" s="1079" t="s">
        <v>3991</v>
      </c>
      <c r="THS17" s="1078">
        <v>2.2000000000000002</v>
      </c>
      <c r="THT17" s="1079" t="s">
        <v>3991</v>
      </c>
      <c r="THU17" s="1078">
        <v>2.2000000000000002</v>
      </c>
      <c r="THV17" s="1079" t="s">
        <v>3991</v>
      </c>
      <c r="THW17" s="1078">
        <v>2.2000000000000002</v>
      </c>
      <c r="THX17" s="1079" t="s">
        <v>3991</v>
      </c>
      <c r="THY17" s="1078">
        <v>2.2000000000000002</v>
      </c>
      <c r="THZ17" s="1079" t="s">
        <v>3991</v>
      </c>
      <c r="TIA17" s="1078">
        <v>2.2000000000000002</v>
      </c>
      <c r="TIB17" s="1079" t="s">
        <v>3991</v>
      </c>
      <c r="TIC17" s="1078">
        <v>2.2000000000000002</v>
      </c>
      <c r="TID17" s="1079" t="s">
        <v>3991</v>
      </c>
      <c r="TIE17" s="1078">
        <v>2.2000000000000002</v>
      </c>
      <c r="TIF17" s="1079" t="s">
        <v>3991</v>
      </c>
      <c r="TIG17" s="1078">
        <v>2.2000000000000002</v>
      </c>
      <c r="TIH17" s="1079" t="s">
        <v>3991</v>
      </c>
      <c r="TII17" s="1078">
        <v>2.2000000000000002</v>
      </c>
      <c r="TIJ17" s="1079" t="s">
        <v>3991</v>
      </c>
      <c r="TIK17" s="1078">
        <v>2.2000000000000002</v>
      </c>
      <c r="TIL17" s="1079" t="s">
        <v>3991</v>
      </c>
      <c r="TIM17" s="1078">
        <v>2.2000000000000002</v>
      </c>
      <c r="TIN17" s="1079" t="s">
        <v>3991</v>
      </c>
      <c r="TIO17" s="1078">
        <v>2.2000000000000002</v>
      </c>
      <c r="TIP17" s="1079" t="s">
        <v>3991</v>
      </c>
      <c r="TIQ17" s="1078">
        <v>2.2000000000000002</v>
      </c>
      <c r="TIR17" s="1079" t="s">
        <v>3991</v>
      </c>
      <c r="TIS17" s="1078">
        <v>2.2000000000000002</v>
      </c>
      <c r="TIT17" s="1079" t="s">
        <v>3991</v>
      </c>
      <c r="TIU17" s="1078">
        <v>2.2000000000000002</v>
      </c>
      <c r="TIV17" s="1079" t="s">
        <v>3991</v>
      </c>
      <c r="TIW17" s="1078">
        <v>2.2000000000000002</v>
      </c>
      <c r="TIX17" s="1079" t="s">
        <v>3991</v>
      </c>
      <c r="TIY17" s="1078">
        <v>2.2000000000000002</v>
      </c>
      <c r="TIZ17" s="1079" t="s">
        <v>3991</v>
      </c>
      <c r="TJA17" s="1078">
        <v>2.2000000000000002</v>
      </c>
      <c r="TJB17" s="1079" t="s">
        <v>3991</v>
      </c>
      <c r="TJC17" s="1078">
        <v>2.2000000000000002</v>
      </c>
      <c r="TJD17" s="1079" t="s">
        <v>3991</v>
      </c>
      <c r="TJE17" s="1078">
        <v>2.2000000000000002</v>
      </c>
      <c r="TJF17" s="1079" t="s">
        <v>3991</v>
      </c>
      <c r="TJG17" s="1078">
        <v>2.2000000000000002</v>
      </c>
      <c r="TJH17" s="1079" t="s">
        <v>3991</v>
      </c>
      <c r="TJI17" s="1078">
        <v>2.2000000000000002</v>
      </c>
      <c r="TJJ17" s="1079" t="s">
        <v>3991</v>
      </c>
      <c r="TJK17" s="1078">
        <v>2.2000000000000002</v>
      </c>
      <c r="TJL17" s="1079" t="s">
        <v>3991</v>
      </c>
      <c r="TJM17" s="1078">
        <v>2.2000000000000002</v>
      </c>
      <c r="TJN17" s="1079" t="s">
        <v>3991</v>
      </c>
      <c r="TJO17" s="1078">
        <v>2.2000000000000002</v>
      </c>
      <c r="TJP17" s="1079" t="s">
        <v>3991</v>
      </c>
      <c r="TJQ17" s="1078">
        <v>2.2000000000000002</v>
      </c>
      <c r="TJR17" s="1079" t="s">
        <v>3991</v>
      </c>
      <c r="TJS17" s="1078">
        <v>2.2000000000000002</v>
      </c>
      <c r="TJT17" s="1079" t="s">
        <v>3991</v>
      </c>
      <c r="TJU17" s="1078">
        <v>2.2000000000000002</v>
      </c>
      <c r="TJV17" s="1079" t="s">
        <v>3991</v>
      </c>
      <c r="TJW17" s="1078">
        <v>2.2000000000000002</v>
      </c>
      <c r="TJX17" s="1079" t="s">
        <v>3991</v>
      </c>
      <c r="TJY17" s="1078">
        <v>2.2000000000000002</v>
      </c>
      <c r="TJZ17" s="1079" t="s">
        <v>3991</v>
      </c>
      <c r="TKA17" s="1078">
        <v>2.2000000000000002</v>
      </c>
      <c r="TKB17" s="1079" t="s">
        <v>3991</v>
      </c>
      <c r="TKC17" s="1078">
        <v>2.2000000000000002</v>
      </c>
      <c r="TKD17" s="1079" t="s">
        <v>3991</v>
      </c>
      <c r="TKE17" s="1078">
        <v>2.2000000000000002</v>
      </c>
      <c r="TKF17" s="1079" t="s">
        <v>3991</v>
      </c>
      <c r="TKG17" s="1078">
        <v>2.2000000000000002</v>
      </c>
      <c r="TKH17" s="1079" t="s">
        <v>3991</v>
      </c>
      <c r="TKI17" s="1078">
        <v>2.2000000000000002</v>
      </c>
      <c r="TKJ17" s="1079" t="s">
        <v>3991</v>
      </c>
      <c r="TKK17" s="1078">
        <v>2.2000000000000002</v>
      </c>
      <c r="TKL17" s="1079" t="s">
        <v>3991</v>
      </c>
      <c r="TKM17" s="1078">
        <v>2.2000000000000002</v>
      </c>
      <c r="TKN17" s="1079" t="s">
        <v>3991</v>
      </c>
      <c r="TKO17" s="1078">
        <v>2.2000000000000002</v>
      </c>
      <c r="TKP17" s="1079" t="s">
        <v>3991</v>
      </c>
      <c r="TKQ17" s="1078">
        <v>2.2000000000000002</v>
      </c>
      <c r="TKR17" s="1079" t="s">
        <v>3991</v>
      </c>
      <c r="TKS17" s="1078">
        <v>2.2000000000000002</v>
      </c>
      <c r="TKT17" s="1079" t="s">
        <v>3991</v>
      </c>
      <c r="TKU17" s="1078">
        <v>2.2000000000000002</v>
      </c>
      <c r="TKV17" s="1079" t="s">
        <v>3991</v>
      </c>
      <c r="TKW17" s="1078">
        <v>2.2000000000000002</v>
      </c>
      <c r="TKX17" s="1079" t="s">
        <v>3991</v>
      </c>
      <c r="TKY17" s="1078">
        <v>2.2000000000000002</v>
      </c>
      <c r="TKZ17" s="1079" t="s">
        <v>3991</v>
      </c>
      <c r="TLA17" s="1078">
        <v>2.2000000000000002</v>
      </c>
      <c r="TLB17" s="1079" t="s">
        <v>3991</v>
      </c>
      <c r="TLC17" s="1078">
        <v>2.2000000000000002</v>
      </c>
      <c r="TLD17" s="1079" t="s">
        <v>3991</v>
      </c>
      <c r="TLE17" s="1078">
        <v>2.2000000000000002</v>
      </c>
      <c r="TLF17" s="1079" t="s">
        <v>3991</v>
      </c>
      <c r="TLG17" s="1078">
        <v>2.2000000000000002</v>
      </c>
      <c r="TLH17" s="1079" t="s">
        <v>3991</v>
      </c>
      <c r="TLI17" s="1078">
        <v>2.2000000000000002</v>
      </c>
      <c r="TLJ17" s="1079" t="s">
        <v>3991</v>
      </c>
      <c r="TLK17" s="1078">
        <v>2.2000000000000002</v>
      </c>
      <c r="TLL17" s="1079" t="s">
        <v>3991</v>
      </c>
      <c r="TLM17" s="1078">
        <v>2.2000000000000002</v>
      </c>
      <c r="TLN17" s="1079" t="s">
        <v>3991</v>
      </c>
      <c r="TLO17" s="1078">
        <v>2.2000000000000002</v>
      </c>
      <c r="TLP17" s="1079" t="s">
        <v>3991</v>
      </c>
      <c r="TLQ17" s="1078">
        <v>2.2000000000000002</v>
      </c>
      <c r="TLR17" s="1079" t="s">
        <v>3991</v>
      </c>
      <c r="TLS17" s="1078">
        <v>2.2000000000000002</v>
      </c>
      <c r="TLT17" s="1079" t="s">
        <v>3991</v>
      </c>
      <c r="TLU17" s="1078">
        <v>2.2000000000000002</v>
      </c>
      <c r="TLV17" s="1079" t="s">
        <v>3991</v>
      </c>
      <c r="TLW17" s="1078">
        <v>2.2000000000000002</v>
      </c>
      <c r="TLX17" s="1079" t="s">
        <v>3991</v>
      </c>
      <c r="TLY17" s="1078">
        <v>2.2000000000000002</v>
      </c>
      <c r="TLZ17" s="1079" t="s">
        <v>3991</v>
      </c>
      <c r="TMA17" s="1078">
        <v>2.2000000000000002</v>
      </c>
      <c r="TMB17" s="1079" t="s">
        <v>3991</v>
      </c>
      <c r="TMC17" s="1078">
        <v>2.2000000000000002</v>
      </c>
      <c r="TMD17" s="1079" t="s">
        <v>3991</v>
      </c>
      <c r="TME17" s="1078">
        <v>2.2000000000000002</v>
      </c>
      <c r="TMF17" s="1079" t="s">
        <v>3991</v>
      </c>
      <c r="TMG17" s="1078">
        <v>2.2000000000000002</v>
      </c>
      <c r="TMH17" s="1079" t="s">
        <v>3991</v>
      </c>
      <c r="TMI17" s="1078">
        <v>2.2000000000000002</v>
      </c>
      <c r="TMJ17" s="1079" t="s">
        <v>3991</v>
      </c>
      <c r="TMK17" s="1078">
        <v>2.2000000000000002</v>
      </c>
      <c r="TML17" s="1079" t="s">
        <v>3991</v>
      </c>
      <c r="TMM17" s="1078">
        <v>2.2000000000000002</v>
      </c>
      <c r="TMN17" s="1079" t="s">
        <v>3991</v>
      </c>
      <c r="TMO17" s="1078">
        <v>2.2000000000000002</v>
      </c>
      <c r="TMP17" s="1079" t="s">
        <v>3991</v>
      </c>
      <c r="TMQ17" s="1078">
        <v>2.2000000000000002</v>
      </c>
      <c r="TMR17" s="1079" t="s">
        <v>3991</v>
      </c>
      <c r="TMS17" s="1078">
        <v>2.2000000000000002</v>
      </c>
      <c r="TMT17" s="1079" t="s">
        <v>3991</v>
      </c>
      <c r="TMU17" s="1078">
        <v>2.2000000000000002</v>
      </c>
      <c r="TMV17" s="1079" t="s">
        <v>3991</v>
      </c>
      <c r="TMW17" s="1078">
        <v>2.2000000000000002</v>
      </c>
      <c r="TMX17" s="1079" t="s">
        <v>3991</v>
      </c>
      <c r="TMY17" s="1078">
        <v>2.2000000000000002</v>
      </c>
      <c r="TMZ17" s="1079" t="s">
        <v>3991</v>
      </c>
      <c r="TNA17" s="1078">
        <v>2.2000000000000002</v>
      </c>
      <c r="TNB17" s="1079" t="s">
        <v>3991</v>
      </c>
      <c r="TNC17" s="1078">
        <v>2.2000000000000002</v>
      </c>
      <c r="TND17" s="1079" t="s">
        <v>3991</v>
      </c>
      <c r="TNE17" s="1078">
        <v>2.2000000000000002</v>
      </c>
      <c r="TNF17" s="1079" t="s">
        <v>3991</v>
      </c>
      <c r="TNG17" s="1078">
        <v>2.2000000000000002</v>
      </c>
      <c r="TNH17" s="1079" t="s">
        <v>3991</v>
      </c>
      <c r="TNI17" s="1078">
        <v>2.2000000000000002</v>
      </c>
      <c r="TNJ17" s="1079" t="s">
        <v>3991</v>
      </c>
      <c r="TNK17" s="1078">
        <v>2.2000000000000002</v>
      </c>
      <c r="TNL17" s="1079" t="s">
        <v>3991</v>
      </c>
      <c r="TNM17" s="1078">
        <v>2.2000000000000002</v>
      </c>
      <c r="TNN17" s="1079" t="s">
        <v>3991</v>
      </c>
      <c r="TNO17" s="1078">
        <v>2.2000000000000002</v>
      </c>
      <c r="TNP17" s="1079" t="s">
        <v>3991</v>
      </c>
      <c r="TNQ17" s="1078">
        <v>2.2000000000000002</v>
      </c>
      <c r="TNR17" s="1079" t="s">
        <v>3991</v>
      </c>
      <c r="TNS17" s="1078">
        <v>2.2000000000000002</v>
      </c>
      <c r="TNT17" s="1079" t="s">
        <v>3991</v>
      </c>
      <c r="TNU17" s="1078">
        <v>2.2000000000000002</v>
      </c>
      <c r="TNV17" s="1079" t="s">
        <v>3991</v>
      </c>
      <c r="TNW17" s="1078">
        <v>2.2000000000000002</v>
      </c>
      <c r="TNX17" s="1079" t="s">
        <v>3991</v>
      </c>
      <c r="TNY17" s="1078">
        <v>2.2000000000000002</v>
      </c>
      <c r="TNZ17" s="1079" t="s">
        <v>3991</v>
      </c>
      <c r="TOA17" s="1078">
        <v>2.2000000000000002</v>
      </c>
      <c r="TOB17" s="1079" t="s">
        <v>3991</v>
      </c>
      <c r="TOC17" s="1078">
        <v>2.2000000000000002</v>
      </c>
      <c r="TOD17" s="1079" t="s">
        <v>3991</v>
      </c>
      <c r="TOE17" s="1078">
        <v>2.2000000000000002</v>
      </c>
      <c r="TOF17" s="1079" t="s">
        <v>3991</v>
      </c>
      <c r="TOG17" s="1078">
        <v>2.2000000000000002</v>
      </c>
      <c r="TOH17" s="1079" t="s">
        <v>3991</v>
      </c>
      <c r="TOI17" s="1078">
        <v>2.2000000000000002</v>
      </c>
      <c r="TOJ17" s="1079" t="s">
        <v>3991</v>
      </c>
      <c r="TOK17" s="1078">
        <v>2.2000000000000002</v>
      </c>
      <c r="TOL17" s="1079" t="s">
        <v>3991</v>
      </c>
      <c r="TOM17" s="1078">
        <v>2.2000000000000002</v>
      </c>
      <c r="TON17" s="1079" t="s">
        <v>3991</v>
      </c>
      <c r="TOO17" s="1078">
        <v>2.2000000000000002</v>
      </c>
      <c r="TOP17" s="1079" t="s">
        <v>3991</v>
      </c>
      <c r="TOQ17" s="1078">
        <v>2.2000000000000002</v>
      </c>
      <c r="TOR17" s="1079" t="s">
        <v>3991</v>
      </c>
      <c r="TOS17" s="1078">
        <v>2.2000000000000002</v>
      </c>
      <c r="TOT17" s="1079" t="s">
        <v>3991</v>
      </c>
      <c r="TOU17" s="1078">
        <v>2.2000000000000002</v>
      </c>
      <c r="TOV17" s="1079" t="s">
        <v>3991</v>
      </c>
      <c r="TOW17" s="1078">
        <v>2.2000000000000002</v>
      </c>
      <c r="TOX17" s="1079" t="s">
        <v>3991</v>
      </c>
      <c r="TOY17" s="1078">
        <v>2.2000000000000002</v>
      </c>
      <c r="TOZ17" s="1079" t="s">
        <v>3991</v>
      </c>
      <c r="TPA17" s="1078">
        <v>2.2000000000000002</v>
      </c>
      <c r="TPB17" s="1079" t="s">
        <v>3991</v>
      </c>
      <c r="TPC17" s="1078">
        <v>2.2000000000000002</v>
      </c>
      <c r="TPD17" s="1079" t="s">
        <v>3991</v>
      </c>
      <c r="TPE17" s="1078">
        <v>2.2000000000000002</v>
      </c>
      <c r="TPF17" s="1079" t="s">
        <v>3991</v>
      </c>
      <c r="TPG17" s="1078">
        <v>2.2000000000000002</v>
      </c>
      <c r="TPH17" s="1079" t="s">
        <v>3991</v>
      </c>
      <c r="TPI17" s="1078">
        <v>2.2000000000000002</v>
      </c>
      <c r="TPJ17" s="1079" t="s">
        <v>3991</v>
      </c>
      <c r="TPK17" s="1078">
        <v>2.2000000000000002</v>
      </c>
      <c r="TPL17" s="1079" t="s">
        <v>3991</v>
      </c>
      <c r="TPM17" s="1078">
        <v>2.2000000000000002</v>
      </c>
      <c r="TPN17" s="1079" t="s">
        <v>3991</v>
      </c>
      <c r="TPO17" s="1078">
        <v>2.2000000000000002</v>
      </c>
      <c r="TPP17" s="1079" t="s">
        <v>3991</v>
      </c>
      <c r="TPQ17" s="1078">
        <v>2.2000000000000002</v>
      </c>
      <c r="TPR17" s="1079" t="s">
        <v>3991</v>
      </c>
      <c r="TPS17" s="1078">
        <v>2.2000000000000002</v>
      </c>
      <c r="TPT17" s="1079" t="s">
        <v>3991</v>
      </c>
      <c r="TPU17" s="1078">
        <v>2.2000000000000002</v>
      </c>
      <c r="TPV17" s="1079" t="s">
        <v>3991</v>
      </c>
      <c r="TPW17" s="1078">
        <v>2.2000000000000002</v>
      </c>
      <c r="TPX17" s="1079" t="s">
        <v>3991</v>
      </c>
      <c r="TPY17" s="1078">
        <v>2.2000000000000002</v>
      </c>
      <c r="TPZ17" s="1079" t="s">
        <v>3991</v>
      </c>
      <c r="TQA17" s="1078">
        <v>2.2000000000000002</v>
      </c>
      <c r="TQB17" s="1079" t="s">
        <v>3991</v>
      </c>
      <c r="TQC17" s="1078">
        <v>2.2000000000000002</v>
      </c>
      <c r="TQD17" s="1079" t="s">
        <v>3991</v>
      </c>
      <c r="TQE17" s="1078">
        <v>2.2000000000000002</v>
      </c>
      <c r="TQF17" s="1079" t="s">
        <v>3991</v>
      </c>
      <c r="TQG17" s="1078">
        <v>2.2000000000000002</v>
      </c>
      <c r="TQH17" s="1079" t="s">
        <v>3991</v>
      </c>
      <c r="TQI17" s="1078">
        <v>2.2000000000000002</v>
      </c>
      <c r="TQJ17" s="1079" t="s">
        <v>3991</v>
      </c>
      <c r="TQK17" s="1078">
        <v>2.2000000000000002</v>
      </c>
      <c r="TQL17" s="1079" t="s">
        <v>3991</v>
      </c>
      <c r="TQM17" s="1078">
        <v>2.2000000000000002</v>
      </c>
      <c r="TQN17" s="1079" t="s">
        <v>3991</v>
      </c>
      <c r="TQO17" s="1078">
        <v>2.2000000000000002</v>
      </c>
      <c r="TQP17" s="1079" t="s">
        <v>3991</v>
      </c>
      <c r="TQQ17" s="1078">
        <v>2.2000000000000002</v>
      </c>
      <c r="TQR17" s="1079" t="s">
        <v>3991</v>
      </c>
      <c r="TQS17" s="1078">
        <v>2.2000000000000002</v>
      </c>
      <c r="TQT17" s="1079" t="s">
        <v>3991</v>
      </c>
      <c r="TQU17" s="1078">
        <v>2.2000000000000002</v>
      </c>
      <c r="TQV17" s="1079" t="s">
        <v>3991</v>
      </c>
      <c r="TQW17" s="1078">
        <v>2.2000000000000002</v>
      </c>
      <c r="TQX17" s="1079" t="s">
        <v>3991</v>
      </c>
      <c r="TQY17" s="1078">
        <v>2.2000000000000002</v>
      </c>
      <c r="TQZ17" s="1079" t="s">
        <v>3991</v>
      </c>
      <c r="TRA17" s="1078">
        <v>2.2000000000000002</v>
      </c>
      <c r="TRB17" s="1079" t="s">
        <v>3991</v>
      </c>
      <c r="TRC17" s="1078">
        <v>2.2000000000000002</v>
      </c>
      <c r="TRD17" s="1079" t="s">
        <v>3991</v>
      </c>
      <c r="TRE17" s="1078">
        <v>2.2000000000000002</v>
      </c>
      <c r="TRF17" s="1079" t="s">
        <v>3991</v>
      </c>
      <c r="TRG17" s="1078">
        <v>2.2000000000000002</v>
      </c>
      <c r="TRH17" s="1079" t="s">
        <v>3991</v>
      </c>
      <c r="TRI17" s="1078">
        <v>2.2000000000000002</v>
      </c>
      <c r="TRJ17" s="1079" t="s">
        <v>3991</v>
      </c>
      <c r="TRK17" s="1078">
        <v>2.2000000000000002</v>
      </c>
      <c r="TRL17" s="1079" t="s">
        <v>3991</v>
      </c>
      <c r="TRM17" s="1078">
        <v>2.2000000000000002</v>
      </c>
      <c r="TRN17" s="1079" t="s">
        <v>3991</v>
      </c>
      <c r="TRO17" s="1078">
        <v>2.2000000000000002</v>
      </c>
      <c r="TRP17" s="1079" t="s">
        <v>3991</v>
      </c>
      <c r="TRQ17" s="1078">
        <v>2.2000000000000002</v>
      </c>
      <c r="TRR17" s="1079" t="s">
        <v>3991</v>
      </c>
      <c r="TRS17" s="1078">
        <v>2.2000000000000002</v>
      </c>
      <c r="TRT17" s="1079" t="s">
        <v>3991</v>
      </c>
      <c r="TRU17" s="1078">
        <v>2.2000000000000002</v>
      </c>
      <c r="TRV17" s="1079" t="s">
        <v>3991</v>
      </c>
      <c r="TRW17" s="1078">
        <v>2.2000000000000002</v>
      </c>
      <c r="TRX17" s="1079" t="s">
        <v>3991</v>
      </c>
      <c r="TRY17" s="1078">
        <v>2.2000000000000002</v>
      </c>
      <c r="TRZ17" s="1079" t="s">
        <v>3991</v>
      </c>
      <c r="TSA17" s="1078">
        <v>2.2000000000000002</v>
      </c>
      <c r="TSB17" s="1079" t="s">
        <v>3991</v>
      </c>
      <c r="TSC17" s="1078">
        <v>2.2000000000000002</v>
      </c>
      <c r="TSD17" s="1079" t="s">
        <v>3991</v>
      </c>
      <c r="TSE17" s="1078">
        <v>2.2000000000000002</v>
      </c>
      <c r="TSF17" s="1079" t="s">
        <v>3991</v>
      </c>
      <c r="TSG17" s="1078">
        <v>2.2000000000000002</v>
      </c>
      <c r="TSH17" s="1079" t="s">
        <v>3991</v>
      </c>
      <c r="TSI17" s="1078">
        <v>2.2000000000000002</v>
      </c>
      <c r="TSJ17" s="1079" t="s">
        <v>3991</v>
      </c>
      <c r="TSK17" s="1078">
        <v>2.2000000000000002</v>
      </c>
      <c r="TSL17" s="1079" t="s">
        <v>3991</v>
      </c>
      <c r="TSM17" s="1078">
        <v>2.2000000000000002</v>
      </c>
      <c r="TSN17" s="1079" t="s">
        <v>3991</v>
      </c>
      <c r="TSO17" s="1078">
        <v>2.2000000000000002</v>
      </c>
      <c r="TSP17" s="1079" t="s">
        <v>3991</v>
      </c>
      <c r="TSQ17" s="1078">
        <v>2.2000000000000002</v>
      </c>
      <c r="TSR17" s="1079" t="s">
        <v>3991</v>
      </c>
      <c r="TSS17" s="1078">
        <v>2.2000000000000002</v>
      </c>
      <c r="TST17" s="1079" t="s">
        <v>3991</v>
      </c>
      <c r="TSU17" s="1078">
        <v>2.2000000000000002</v>
      </c>
      <c r="TSV17" s="1079" t="s">
        <v>3991</v>
      </c>
      <c r="TSW17" s="1078">
        <v>2.2000000000000002</v>
      </c>
      <c r="TSX17" s="1079" t="s">
        <v>3991</v>
      </c>
      <c r="TSY17" s="1078">
        <v>2.2000000000000002</v>
      </c>
      <c r="TSZ17" s="1079" t="s">
        <v>3991</v>
      </c>
      <c r="TTA17" s="1078">
        <v>2.2000000000000002</v>
      </c>
      <c r="TTB17" s="1079" t="s">
        <v>3991</v>
      </c>
      <c r="TTC17" s="1078">
        <v>2.2000000000000002</v>
      </c>
      <c r="TTD17" s="1079" t="s">
        <v>3991</v>
      </c>
      <c r="TTE17" s="1078">
        <v>2.2000000000000002</v>
      </c>
      <c r="TTF17" s="1079" t="s">
        <v>3991</v>
      </c>
      <c r="TTG17" s="1078">
        <v>2.2000000000000002</v>
      </c>
      <c r="TTH17" s="1079" t="s">
        <v>3991</v>
      </c>
      <c r="TTI17" s="1078">
        <v>2.2000000000000002</v>
      </c>
      <c r="TTJ17" s="1079" t="s">
        <v>3991</v>
      </c>
      <c r="TTK17" s="1078">
        <v>2.2000000000000002</v>
      </c>
      <c r="TTL17" s="1079" t="s">
        <v>3991</v>
      </c>
      <c r="TTM17" s="1078">
        <v>2.2000000000000002</v>
      </c>
      <c r="TTN17" s="1079" t="s">
        <v>3991</v>
      </c>
      <c r="TTO17" s="1078">
        <v>2.2000000000000002</v>
      </c>
      <c r="TTP17" s="1079" t="s">
        <v>3991</v>
      </c>
      <c r="TTQ17" s="1078">
        <v>2.2000000000000002</v>
      </c>
      <c r="TTR17" s="1079" t="s">
        <v>3991</v>
      </c>
      <c r="TTS17" s="1078">
        <v>2.2000000000000002</v>
      </c>
      <c r="TTT17" s="1079" t="s">
        <v>3991</v>
      </c>
      <c r="TTU17" s="1078">
        <v>2.2000000000000002</v>
      </c>
      <c r="TTV17" s="1079" t="s">
        <v>3991</v>
      </c>
      <c r="TTW17" s="1078">
        <v>2.2000000000000002</v>
      </c>
      <c r="TTX17" s="1079" t="s">
        <v>3991</v>
      </c>
      <c r="TTY17" s="1078">
        <v>2.2000000000000002</v>
      </c>
      <c r="TTZ17" s="1079" t="s">
        <v>3991</v>
      </c>
      <c r="TUA17" s="1078">
        <v>2.2000000000000002</v>
      </c>
      <c r="TUB17" s="1079" t="s">
        <v>3991</v>
      </c>
      <c r="TUC17" s="1078">
        <v>2.2000000000000002</v>
      </c>
      <c r="TUD17" s="1079" t="s">
        <v>3991</v>
      </c>
      <c r="TUE17" s="1078">
        <v>2.2000000000000002</v>
      </c>
      <c r="TUF17" s="1079" t="s">
        <v>3991</v>
      </c>
      <c r="TUG17" s="1078">
        <v>2.2000000000000002</v>
      </c>
      <c r="TUH17" s="1079" t="s">
        <v>3991</v>
      </c>
      <c r="TUI17" s="1078">
        <v>2.2000000000000002</v>
      </c>
      <c r="TUJ17" s="1079" t="s">
        <v>3991</v>
      </c>
      <c r="TUK17" s="1078">
        <v>2.2000000000000002</v>
      </c>
      <c r="TUL17" s="1079" t="s">
        <v>3991</v>
      </c>
      <c r="TUM17" s="1078">
        <v>2.2000000000000002</v>
      </c>
      <c r="TUN17" s="1079" t="s">
        <v>3991</v>
      </c>
      <c r="TUO17" s="1078">
        <v>2.2000000000000002</v>
      </c>
      <c r="TUP17" s="1079" t="s">
        <v>3991</v>
      </c>
      <c r="TUQ17" s="1078">
        <v>2.2000000000000002</v>
      </c>
      <c r="TUR17" s="1079" t="s">
        <v>3991</v>
      </c>
      <c r="TUS17" s="1078">
        <v>2.2000000000000002</v>
      </c>
      <c r="TUT17" s="1079" t="s">
        <v>3991</v>
      </c>
      <c r="TUU17" s="1078">
        <v>2.2000000000000002</v>
      </c>
      <c r="TUV17" s="1079" t="s">
        <v>3991</v>
      </c>
      <c r="TUW17" s="1078">
        <v>2.2000000000000002</v>
      </c>
      <c r="TUX17" s="1079" t="s">
        <v>3991</v>
      </c>
      <c r="TUY17" s="1078">
        <v>2.2000000000000002</v>
      </c>
      <c r="TUZ17" s="1079" t="s">
        <v>3991</v>
      </c>
      <c r="TVA17" s="1078">
        <v>2.2000000000000002</v>
      </c>
      <c r="TVB17" s="1079" t="s">
        <v>3991</v>
      </c>
      <c r="TVC17" s="1078">
        <v>2.2000000000000002</v>
      </c>
      <c r="TVD17" s="1079" t="s">
        <v>3991</v>
      </c>
      <c r="TVE17" s="1078">
        <v>2.2000000000000002</v>
      </c>
      <c r="TVF17" s="1079" t="s">
        <v>3991</v>
      </c>
      <c r="TVG17" s="1078">
        <v>2.2000000000000002</v>
      </c>
      <c r="TVH17" s="1079" t="s">
        <v>3991</v>
      </c>
      <c r="TVI17" s="1078">
        <v>2.2000000000000002</v>
      </c>
      <c r="TVJ17" s="1079" t="s">
        <v>3991</v>
      </c>
      <c r="TVK17" s="1078">
        <v>2.2000000000000002</v>
      </c>
      <c r="TVL17" s="1079" t="s">
        <v>3991</v>
      </c>
      <c r="TVM17" s="1078">
        <v>2.2000000000000002</v>
      </c>
      <c r="TVN17" s="1079" t="s">
        <v>3991</v>
      </c>
      <c r="TVO17" s="1078">
        <v>2.2000000000000002</v>
      </c>
      <c r="TVP17" s="1079" t="s">
        <v>3991</v>
      </c>
      <c r="TVQ17" s="1078">
        <v>2.2000000000000002</v>
      </c>
      <c r="TVR17" s="1079" t="s">
        <v>3991</v>
      </c>
      <c r="TVS17" s="1078">
        <v>2.2000000000000002</v>
      </c>
      <c r="TVT17" s="1079" t="s">
        <v>3991</v>
      </c>
      <c r="TVU17" s="1078">
        <v>2.2000000000000002</v>
      </c>
      <c r="TVV17" s="1079" t="s">
        <v>3991</v>
      </c>
      <c r="TVW17" s="1078">
        <v>2.2000000000000002</v>
      </c>
      <c r="TVX17" s="1079" t="s">
        <v>3991</v>
      </c>
      <c r="TVY17" s="1078">
        <v>2.2000000000000002</v>
      </c>
      <c r="TVZ17" s="1079" t="s">
        <v>3991</v>
      </c>
      <c r="TWA17" s="1078">
        <v>2.2000000000000002</v>
      </c>
      <c r="TWB17" s="1079" t="s">
        <v>3991</v>
      </c>
      <c r="TWC17" s="1078">
        <v>2.2000000000000002</v>
      </c>
      <c r="TWD17" s="1079" t="s">
        <v>3991</v>
      </c>
      <c r="TWE17" s="1078">
        <v>2.2000000000000002</v>
      </c>
      <c r="TWF17" s="1079" t="s">
        <v>3991</v>
      </c>
      <c r="TWG17" s="1078">
        <v>2.2000000000000002</v>
      </c>
      <c r="TWH17" s="1079" t="s">
        <v>3991</v>
      </c>
      <c r="TWI17" s="1078">
        <v>2.2000000000000002</v>
      </c>
      <c r="TWJ17" s="1079" t="s">
        <v>3991</v>
      </c>
      <c r="TWK17" s="1078">
        <v>2.2000000000000002</v>
      </c>
      <c r="TWL17" s="1079" t="s">
        <v>3991</v>
      </c>
      <c r="TWM17" s="1078">
        <v>2.2000000000000002</v>
      </c>
      <c r="TWN17" s="1079" t="s">
        <v>3991</v>
      </c>
      <c r="TWO17" s="1078">
        <v>2.2000000000000002</v>
      </c>
      <c r="TWP17" s="1079" t="s">
        <v>3991</v>
      </c>
      <c r="TWQ17" s="1078">
        <v>2.2000000000000002</v>
      </c>
      <c r="TWR17" s="1079" t="s">
        <v>3991</v>
      </c>
      <c r="TWS17" s="1078">
        <v>2.2000000000000002</v>
      </c>
      <c r="TWT17" s="1079" t="s">
        <v>3991</v>
      </c>
      <c r="TWU17" s="1078">
        <v>2.2000000000000002</v>
      </c>
      <c r="TWV17" s="1079" t="s">
        <v>3991</v>
      </c>
      <c r="TWW17" s="1078">
        <v>2.2000000000000002</v>
      </c>
      <c r="TWX17" s="1079" t="s">
        <v>3991</v>
      </c>
      <c r="TWY17" s="1078">
        <v>2.2000000000000002</v>
      </c>
      <c r="TWZ17" s="1079" t="s">
        <v>3991</v>
      </c>
      <c r="TXA17" s="1078">
        <v>2.2000000000000002</v>
      </c>
      <c r="TXB17" s="1079" t="s">
        <v>3991</v>
      </c>
      <c r="TXC17" s="1078">
        <v>2.2000000000000002</v>
      </c>
      <c r="TXD17" s="1079" t="s">
        <v>3991</v>
      </c>
      <c r="TXE17" s="1078">
        <v>2.2000000000000002</v>
      </c>
      <c r="TXF17" s="1079" t="s">
        <v>3991</v>
      </c>
      <c r="TXG17" s="1078">
        <v>2.2000000000000002</v>
      </c>
      <c r="TXH17" s="1079" t="s">
        <v>3991</v>
      </c>
      <c r="TXI17" s="1078">
        <v>2.2000000000000002</v>
      </c>
      <c r="TXJ17" s="1079" t="s">
        <v>3991</v>
      </c>
      <c r="TXK17" s="1078">
        <v>2.2000000000000002</v>
      </c>
      <c r="TXL17" s="1079" t="s">
        <v>3991</v>
      </c>
      <c r="TXM17" s="1078">
        <v>2.2000000000000002</v>
      </c>
      <c r="TXN17" s="1079" t="s">
        <v>3991</v>
      </c>
      <c r="TXO17" s="1078">
        <v>2.2000000000000002</v>
      </c>
      <c r="TXP17" s="1079" t="s">
        <v>3991</v>
      </c>
      <c r="TXQ17" s="1078">
        <v>2.2000000000000002</v>
      </c>
      <c r="TXR17" s="1079" t="s">
        <v>3991</v>
      </c>
      <c r="TXS17" s="1078">
        <v>2.2000000000000002</v>
      </c>
      <c r="TXT17" s="1079" t="s">
        <v>3991</v>
      </c>
      <c r="TXU17" s="1078">
        <v>2.2000000000000002</v>
      </c>
      <c r="TXV17" s="1079" t="s">
        <v>3991</v>
      </c>
      <c r="TXW17" s="1078">
        <v>2.2000000000000002</v>
      </c>
      <c r="TXX17" s="1079" t="s">
        <v>3991</v>
      </c>
      <c r="TXY17" s="1078">
        <v>2.2000000000000002</v>
      </c>
      <c r="TXZ17" s="1079" t="s">
        <v>3991</v>
      </c>
      <c r="TYA17" s="1078">
        <v>2.2000000000000002</v>
      </c>
      <c r="TYB17" s="1079" t="s">
        <v>3991</v>
      </c>
      <c r="TYC17" s="1078">
        <v>2.2000000000000002</v>
      </c>
      <c r="TYD17" s="1079" t="s">
        <v>3991</v>
      </c>
      <c r="TYE17" s="1078">
        <v>2.2000000000000002</v>
      </c>
      <c r="TYF17" s="1079" t="s">
        <v>3991</v>
      </c>
      <c r="TYG17" s="1078">
        <v>2.2000000000000002</v>
      </c>
      <c r="TYH17" s="1079" t="s">
        <v>3991</v>
      </c>
      <c r="TYI17" s="1078">
        <v>2.2000000000000002</v>
      </c>
      <c r="TYJ17" s="1079" t="s">
        <v>3991</v>
      </c>
      <c r="TYK17" s="1078">
        <v>2.2000000000000002</v>
      </c>
      <c r="TYL17" s="1079" t="s">
        <v>3991</v>
      </c>
      <c r="TYM17" s="1078">
        <v>2.2000000000000002</v>
      </c>
      <c r="TYN17" s="1079" t="s">
        <v>3991</v>
      </c>
      <c r="TYO17" s="1078">
        <v>2.2000000000000002</v>
      </c>
      <c r="TYP17" s="1079" t="s">
        <v>3991</v>
      </c>
      <c r="TYQ17" s="1078">
        <v>2.2000000000000002</v>
      </c>
      <c r="TYR17" s="1079" t="s">
        <v>3991</v>
      </c>
      <c r="TYS17" s="1078">
        <v>2.2000000000000002</v>
      </c>
      <c r="TYT17" s="1079" t="s">
        <v>3991</v>
      </c>
      <c r="TYU17" s="1078">
        <v>2.2000000000000002</v>
      </c>
      <c r="TYV17" s="1079" t="s">
        <v>3991</v>
      </c>
      <c r="TYW17" s="1078">
        <v>2.2000000000000002</v>
      </c>
      <c r="TYX17" s="1079" t="s">
        <v>3991</v>
      </c>
      <c r="TYY17" s="1078">
        <v>2.2000000000000002</v>
      </c>
      <c r="TYZ17" s="1079" t="s">
        <v>3991</v>
      </c>
      <c r="TZA17" s="1078">
        <v>2.2000000000000002</v>
      </c>
      <c r="TZB17" s="1079" t="s">
        <v>3991</v>
      </c>
      <c r="TZC17" s="1078">
        <v>2.2000000000000002</v>
      </c>
      <c r="TZD17" s="1079" t="s">
        <v>3991</v>
      </c>
      <c r="TZE17" s="1078">
        <v>2.2000000000000002</v>
      </c>
      <c r="TZF17" s="1079" t="s">
        <v>3991</v>
      </c>
      <c r="TZG17" s="1078">
        <v>2.2000000000000002</v>
      </c>
      <c r="TZH17" s="1079" t="s">
        <v>3991</v>
      </c>
      <c r="TZI17" s="1078">
        <v>2.2000000000000002</v>
      </c>
      <c r="TZJ17" s="1079" t="s">
        <v>3991</v>
      </c>
      <c r="TZK17" s="1078">
        <v>2.2000000000000002</v>
      </c>
      <c r="TZL17" s="1079" t="s">
        <v>3991</v>
      </c>
      <c r="TZM17" s="1078">
        <v>2.2000000000000002</v>
      </c>
      <c r="TZN17" s="1079" t="s">
        <v>3991</v>
      </c>
      <c r="TZO17" s="1078">
        <v>2.2000000000000002</v>
      </c>
      <c r="TZP17" s="1079" t="s">
        <v>3991</v>
      </c>
      <c r="TZQ17" s="1078">
        <v>2.2000000000000002</v>
      </c>
      <c r="TZR17" s="1079" t="s">
        <v>3991</v>
      </c>
      <c r="TZS17" s="1078">
        <v>2.2000000000000002</v>
      </c>
      <c r="TZT17" s="1079" t="s">
        <v>3991</v>
      </c>
      <c r="TZU17" s="1078">
        <v>2.2000000000000002</v>
      </c>
      <c r="TZV17" s="1079" t="s">
        <v>3991</v>
      </c>
      <c r="TZW17" s="1078">
        <v>2.2000000000000002</v>
      </c>
      <c r="TZX17" s="1079" t="s">
        <v>3991</v>
      </c>
      <c r="TZY17" s="1078">
        <v>2.2000000000000002</v>
      </c>
      <c r="TZZ17" s="1079" t="s">
        <v>3991</v>
      </c>
      <c r="UAA17" s="1078">
        <v>2.2000000000000002</v>
      </c>
      <c r="UAB17" s="1079" t="s">
        <v>3991</v>
      </c>
      <c r="UAC17" s="1078">
        <v>2.2000000000000002</v>
      </c>
      <c r="UAD17" s="1079" t="s">
        <v>3991</v>
      </c>
      <c r="UAE17" s="1078">
        <v>2.2000000000000002</v>
      </c>
      <c r="UAF17" s="1079" t="s">
        <v>3991</v>
      </c>
      <c r="UAG17" s="1078">
        <v>2.2000000000000002</v>
      </c>
      <c r="UAH17" s="1079" t="s">
        <v>3991</v>
      </c>
      <c r="UAI17" s="1078">
        <v>2.2000000000000002</v>
      </c>
      <c r="UAJ17" s="1079" t="s">
        <v>3991</v>
      </c>
      <c r="UAK17" s="1078">
        <v>2.2000000000000002</v>
      </c>
      <c r="UAL17" s="1079" t="s">
        <v>3991</v>
      </c>
      <c r="UAM17" s="1078">
        <v>2.2000000000000002</v>
      </c>
      <c r="UAN17" s="1079" t="s">
        <v>3991</v>
      </c>
      <c r="UAO17" s="1078">
        <v>2.2000000000000002</v>
      </c>
      <c r="UAP17" s="1079" t="s">
        <v>3991</v>
      </c>
      <c r="UAQ17" s="1078">
        <v>2.2000000000000002</v>
      </c>
      <c r="UAR17" s="1079" t="s">
        <v>3991</v>
      </c>
      <c r="UAS17" s="1078">
        <v>2.2000000000000002</v>
      </c>
      <c r="UAT17" s="1079" t="s">
        <v>3991</v>
      </c>
      <c r="UAU17" s="1078">
        <v>2.2000000000000002</v>
      </c>
      <c r="UAV17" s="1079" t="s">
        <v>3991</v>
      </c>
      <c r="UAW17" s="1078">
        <v>2.2000000000000002</v>
      </c>
      <c r="UAX17" s="1079" t="s">
        <v>3991</v>
      </c>
      <c r="UAY17" s="1078">
        <v>2.2000000000000002</v>
      </c>
      <c r="UAZ17" s="1079" t="s">
        <v>3991</v>
      </c>
      <c r="UBA17" s="1078">
        <v>2.2000000000000002</v>
      </c>
      <c r="UBB17" s="1079" t="s">
        <v>3991</v>
      </c>
      <c r="UBC17" s="1078">
        <v>2.2000000000000002</v>
      </c>
      <c r="UBD17" s="1079" t="s">
        <v>3991</v>
      </c>
      <c r="UBE17" s="1078">
        <v>2.2000000000000002</v>
      </c>
      <c r="UBF17" s="1079" t="s">
        <v>3991</v>
      </c>
      <c r="UBG17" s="1078">
        <v>2.2000000000000002</v>
      </c>
      <c r="UBH17" s="1079" t="s">
        <v>3991</v>
      </c>
      <c r="UBI17" s="1078">
        <v>2.2000000000000002</v>
      </c>
      <c r="UBJ17" s="1079" t="s">
        <v>3991</v>
      </c>
      <c r="UBK17" s="1078">
        <v>2.2000000000000002</v>
      </c>
      <c r="UBL17" s="1079" t="s">
        <v>3991</v>
      </c>
      <c r="UBM17" s="1078">
        <v>2.2000000000000002</v>
      </c>
      <c r="UBN17" s="1079" t="s">
        <v>3991</v>
      </c>
      <c r="UBO17" s="1078">
        <v>2.2000000000000002</v>
      </c>
      <c r="UBP17" s="1079" t="s">
        <v>3991</v>
      </c>
      <c r="UBQ17" s="1078">
        <v>2.2000000000000002</v>
      </c>
      <c r="UBR17" s="1079" t="s">
        <v>3991</v>
      </c>
      <c r="UBS17" s="1078">
        <v>2.2000000000000002</v>
      </c>
      <c r="UBT17" s="1079" t="s">
        <v>3991</v>
      </c>
      <c r="UBU17" s="1078">
        <v>2.2000000000000002</v>
      </c>
      <c r="UBV17" s="1079" t="s">
        <v>3991</v>
      </c>
      <c r="UBW17" s="1078">
        <v>2.2000000000000002</v>
      </c>
      <c r="UBX17" s="1079" t="s">
        <v>3991</v>
      </c>
      <c r="UBY17" s="1078">
        <v>2.2000000000000002</v>
      </c>
      <c r="UBZ17" s="1079" t="s">
        <v>3991</v>
      </c>
      <c r="UCA17" s="1078">
        <v>2.2000000000000002</v>
      </c>
      <c r="UCB17" s="1079" t="s">
        <v>3991</v>
      </c>
      <c r="UCC17" s="1078">
        <v>2.2000000000000002</v>
      </c>
      <c r="UCD17" s="1079" t="s">
        <v>3991</v>
      </c>
      <c r="UCE17" s="1078">
        <v>2.2000000000000002</v>
      </c>
      <c r="UCF17" s="1079" t="s">
        <v>3991</v>
      </c>
      <c r="UCG17" s="1078">
        <v>2.2000000000000002</v>
      </c>
      <c r="UCH17" s="1079" t="s">
        <v>3991</v>
      </c>
      <c r="UCI17" s="1078">
        <v>2.2000000000000002</v>
      </c>
      <c r="UCJ17" s="1079" t="s">
        <v>3991</v>
      </c>
      <c r="UCK17" s="1078">
        <v>2.2000000000000002</v>
      </c>
      <c r="UCL17" s="1079" t="s">
        <v>3991</v>
      </c>
      <c r="UCM17" s="1078">
        <v>2.2000000000000002</v>
      </c>
      <c r="UCN17" s="1079" t="s">
        <v>3991</v>
      </c>
      <c r="UCO17" s="1078">
        <v>2.2000000000000002</v>
      </c>
      <c r="UCP17" s="1079" t="s">
        <v>3991</v>
      </c>
      <c r="UCQ17" s="1078">
        <v>2.2000000000000002</v>
      </c>
      <c r="UCR17" s="1079" t="s">
        <v>3991</v>
      </c>
      <c r="UCS17" s="1078">
        <v>2.2000000000000002</v>
      </c>
      <c r="UCT17" s="1079" t="s">
        <v>3991</v>
      </c>
      <c r="UCU17" s="1078">
        <v>2.2000000000000002</v>
      </c>
      <c r="UCV17" s="1079" t="s">
        <v>3991</v>
      </c>
      <c r="UCW17" s="1078">
        <v>2.2000000000000002</v>
      </c>
      <c r="UCX17" s="1079" t="s">
        <v>3991</v>
      </c>
      <c r="UCY17" s="1078">
        <v>2.2000000000000002</v>
      </c>
      <c r="UCZ17" s="1079" t="s">
        <v>3991</v>
      </c>
      <c r="UDA17" s="1078">
        <v>2.2000000000000002</v>
      </c>
      <c r="UDB17" s="1079" t="s">
        <v>3991</v>
      </c>
      <c r="UDC17" s="1078">
        <v>2.2000000000000002</v>
      </c>
      <c r="UDD17" s="1079" t="s">
        <v>3991</v>
      </c>
      <c r="UDE17" s="1078">
        <v>2.2000000000000002</v>
      </c>
      <c r="UDF17" s="1079" t="s">
        <v>3991</v>
      </c>
      <c r="UDG17" s="1078">
        <v>2.2000000000000002</v>
      </c>
      <c r="UDH17" s="1079" t="s">
        <v>3991</v>
      </c>
      <c r="UDI17" s="1078">
        <v>2.2000000000000002</v>
      </c>
      <c r="UDJ17" s="1079" t="s">
        <v>3991</v>
      </c>
      <c r="UDK17" s="1078">
        <v>2.2000000000000002</v>
      </c>
      <c r="UDL17" s="1079" t="s">
        <v>3991</v>
      </c>
      <c r="UDM17" s="1078">
        <v>2.2000000000000002</v>
      </c>
      <c r="UDN17" s="1079" t="s">
        <v>3991</v>
      </c>
      <c r="UDO17" s="1078">
        <v>2.2000000000000002</v>
      </c>
      <c r="UDP17" s="1079" t="s">
        <v>3991</v>
      </c>
      <c r="UDQ17" s="1078">
        <v>2.2000000000000002</v>
      </c>
      <c r="UDR17" s="1079" t="s">
        <v>3991</v>
      </c>
      <c r="UDS17" s="1078">
        <v>2.2000000000000002</v>
      </c>
      <c r="UDT17" s="1079" t="s">
        <v>3991</v>
      </c>
      <c r="UDU17" s="1078">
        <v>2.2000000000000002</v>
      </c>
      <c r="UDV17" s="1079" t="s">
        <v>3991</v>
      </c>
      <c r="UDW17" s="1078">
        <v>2.2000000000000002</v>
      </c>
      <c r="UDX17" s="1079" t="s">
        <v>3991</v>
      </c>
      <c r="UDY17" s="1078">
        <v>2.2000000000000002</v>
      </c>
      <c r="UDZ17" s="1079" t="s">
        <v>3991</v>
      </c>
      <c r="UEA17" s="1078">
        <v>2.2000000000000002</v>
      </c>
      <c r="UEB17" s="1079" t="s">
        <v>3991</v>
      </c>
      <c r="UEC17" s="1078">
        <v>2.2000000000000002</v>
      </c>
      <c r="UED17" s="1079" t="s">
        <v>3991</v>
      </c>
      <c r="UEE17" s="1078">
        <v>2.2000000000000002</v>
      </c>
      <c r="UEF17" s="1079" t="s">
        <v>3991</v>
      </c>
      <c r="UEG17" s="1078">
        <v>2.2000000000000002</v>
      </c>
      <c r="UEH17" s="1079" t="s">
        <v>3991</v>
      </c>
      <c r="UEI17" s="1078">
        <v>2.2000000000000002</v>
      </c>
      <c r="UEJ17" s="1079" t="s">
        <v>3991</v>
      </c>
      <c r="UEK17" s="1078">
        <v>2.2000000000000002</v>
      </c>
      <c r="UEL17" s="1079" t="s">
        <v>3991</v>
      </c>
      <c r="UEM17" s="1078">
        <v>2.2000000000000002</v>
      </c>
      <c r="UEN17" s="1079" t="s">
        <v>3991</v>
      </c>
      <c r="UEO17" s="1078">
        <v>2.2000000000000002</v>
      </c>
      <c r="UEP17" s="1079" t="s">
        <v>3991</v>
      </c>
      <c r="UEQ17" s="1078">
        <v>2.2000000000000002</v>
      </c>
      <c r="UER17" s="1079" t="s">
        <v>3991</v>
      </c>
      <c r="UES17" s="1078">
        <v>2.2000000000000002</v>
      </c>
      <c r="UET17" s="1079" t="s">
        <v>3991</v>
      </c>
      <c r="UEU17" s="1078">
        <v>2.2000000000000002</v>
      </c>
      <c r="UEV17" s="1079" t="s">
        <v>3991</v>
      </c>
      <c r="UEW17" s="1078">
        <v>2.2000000000000002</v>
      </c>
      <c r="UEX17" s="1079" t="s">
        <v>3991</v>
      </c>
      <c r="UEY17" s="1078">
        <v>2.2000000000000002</v>
      </c>
      <c r="UEZ17" s="1079" t="s">
        <v>3991</v>
      </c>
      <c r="UFA17" s="1078">
        <v>2.2000000000000002</v>
      </c>
      <c r="UFB17" s="1079" t="s">
        <v>3991</v>
      </c>
      <c r="UFC17" s="1078">
        <v>2.2000000000000002</v>
      </c>
      <c r="UFD17" s="1079" t="s">
        <v>3991</v>
      </c>
      <c r="UFE17" s="1078">
        <v>2.2000000000000002</v>
      </c>
      <c r="UFF17" s="1079" t="s">
        <v>3991</v>
      </c>
      <c r="UFG17" s="1078">
        <v>2.2000000000000002</v>
      </c>
      <c r="UFH17" s="1079" t="s">
        <v>3991</v>
      </c>
      <c r="UFI17" s="1078">
        <v>2.2000000000000002</v>
      </c>
      <c r="UFJ17" s="1079" t="s">
        <v>3991</v>
      </c>
      <c r="UFK17" s="1078">
        <v>2.2000000000000002</v>
      </c>
      <c r="UFL17" s="1079" t="s">
        <v>3991</v>
      </c>
      <c r="UFM17" s="1078">
        <v>2.2000000000000002</v>
      </c>
      <c r="UFN17" s="1079" t="s">
        <v>3991</v>
      </c>
      <c r="UFO17" s="1078">
        <v>2.2000000000000002</v>
      </c>
      <c r="UFP17" s="1079" t="s">
        <v>3991</v>
      </c>
      <c r="UFQ17" s="1078">
        <v>2.2000000000000002</v>
      </c>
      <c r="UFR17" s="1079" t="s">
        <v>3991</v>
      </c>
      <c r="UFS17" s="1078">
        <v>2.2000000000000002</v>
      </c>
      <c r="UFT17" s="1079" t="s">
        <v>3991</v>
      </c>
      <c r="UFU17" s="1078">
        <v>2.2000000000000002</v>
      </c>
      <c r="UFV17" s="1079" t="s">
        <v>3991</v>
      </c>
      <c r="UFW17" s="1078">
        <v>2.2000000000000002</v>
      </c>
      <c r="UFX17" s="1079" t="s">
        <v>3991</v>
      </c>
      <c r="UFY17" s="1078">
        <v>2.2000000000000002</v>
      </c>
      <c r="UFZ17" s="1079" t="s">
        <v>3991</v>
      </c>
      <c r="UGA17" s="1078">
        <v>2.2000000000000002</v>
      </c>
      <c r="UGB17" s="1079" t="s">
        <v>3991</v>
      </c>
      <c r="UGC17" s="1078">
        <v>2.2000000000000002</v>
      </c>
      <c r="UGD17" s="1079" t="s">
        <v>3991</v>
      </c>
      <c r="UGE17" s="1078">
        <v>2.2000000000000002</v>
      </c>
      <c r="UGF17" s="1079" t="s">
        <v>3991</v>
      </c>
      <c r="UGG17" s="1078">
        <v>2.2000000000000002</v>
      </c>
      <c r="UGH17" s="1079" t="s">
        <v>3991</v>
      </c>
      <c r="UGI17" s="1078">
        <v>2.2000000000000002</v>
      </c>
      <c r="UGJ17" s="1079" t="s">
        <v>3991</v>
      </c>
      <c r="UGK17" s="1078">
        <v>2.2000000000000002</v>
      </c>
      <c r="UGL17" s="1079" t="s">
        <v>3991</v>
      </c>
      <c r="UGM17" s="1078">
        <v>2.2000000000000002</v>
      </c>
      <c r="UGN17" s="1079" t="s">
        <v>3991</v>
      </c>
      <c r="UGO17" s="1078">
        <v>2.2000000000000002</v>
      </c>
      <c r="UGP17" s="1079" t="s">
        <v>3991</v>
      </c>
      <c r="UGQ17" s="1078">
        <v>2.2000000000000002</v>
      </c>
      <c r="UGR17" s="1079" t="s">
        <v>3991</v>
      </c>
      <c r="UGS17" s="1078">
        <v>2.2000000000000002</v>
      </c>
      <c r="UGT17" s="1079" t="s">
        <v>3991</v>
      </c>
      <c r="UGU17" s="1078">
        <v>2.2000000000000002</v>
      </c>
      <c r="UGV17" s="1079" t="s">
        <v>3991</v>
      </c>
      <c r="UGW17" s="1078">
        <v>2.2000000000000002</v>
      </c>
      <c r="UGX17" s="1079" t="s">
        <v>3991</v>
      </c>
      <c r="UGY17" s="1078">
        <v>2.2000000000000002</v>
      </c>
      <c r="UGZ17" s="1079" t="s">
        <v>3991</v>
      </c>
      <c r="UHA17" s="1078">
        <v>2.2000000000000002</v>
      </c>
      <c r="UHB17" s="1079" t="s">
        <v>3991</v>
      </c>
      <c r="UHC17" s="1078">
        <v>2.2000000000000002</v>
      </c>
      <c r="UHD17" s="1079" t="s">
        <v>3991</v>
      </c>
      <c r="UHE17" s="1078">
        <v>2.2000000000000002</v>
      </c>
      <c r="UHF17" s="1079" t="s">
        <v>3991</v>
      </c>
      <c r="UHG17" s="1078">
        <v>2.2000000000000002</v>
      </c>
      <c r="UHH17" s="1079" t="s">
        <v>3991</v>
      </c>
      <c r="UHI17" s="1078">
        <v>2.2000000000000002</v>
      </c>
      <c r="UHJ17" s="1079" t="s">
        <v>3991</v>
      </c>
      <c r="UHK17" s="1078">
        <v>2.2000000000000002</v>
      </c>
      <c r="UHL17" s="1079" t="s">
        <v>3991</v>
      </c>
      <c r="UHM17" s="1078">
        <v>2.2000000000000002</v>
      </c>
      <c r="UHN17" s="1079" t="s">
        <v>3991</v>
      </c>
      <c r="UHO17" s="1078">
        <v>2.2000000000000002</v>
      </c>
      <c r="UHP17" s="1079" t="s">
        <v>3991</v>
      </c>
      <c r="UHQ17" s="1078">
        <v>2.2000000000000002</v>
      </c>
      <c r="UHR17" s="1079" t="s">
        <v>3991</v>
      </c>
      <c r="UHS17" s="1078">
        <v>2.2000000000000002</v>
      </c>
      <c r="UHT17" s="1079" t="s">
        <v>3991</v>
      </c>
      <c r="UHU17" s="1078">
        <v>2.2000000000000002</v>
      </c>
      <c r="UHV17" s="1079" t="s">
        <v>3991</v>
      </c>
      <c r="UHW17" s="1078">
        <v>2.2000000000000002</v>
      </c>
      <c r="UHX17" s="1079" t="s">
        <v>3991</v>
      </c>
      <c r="UHY17" s="1078">
        <v>2.2000000000000002</v>
      </c>
      <c r="UHZ17" s="1079" t="s">
        <v>3991</v>
      </c>
      <c r="UIA17" s="1078">
        <v>2.2000000000000002</v>
      </c>
      <c r="UIB17" s="1079" t="s">
        <v>3991</v>
      </c>
      <c r="UIC17" s="1078">
        <v>2.2000000000000002</v>
      </c>
      <c r="UID17" s="1079" t="s">
        <v>3991</v>
      </c>
      <c r="UIE17" s="1078">
        <v>2.2000000000000002</v>
      </c>
      <c r="UIF17" s="1079" t="s">
        <v>3991</v>
      </c>
      <c r="UIG17" s="1078">
        <v>2.2000000000000002</v>
      </c>
      <c r="UIH17" s="1079" t="s">
        <v>3991</v>
      </c>
      <c r="UII17" s="1078">
        <v>2.2000000000000002</v>
      </c>
      <c r="UIJ17" s="1079" t="s">
        <v>3991</v>
      </c>
      <c r="UIK17" s="1078">
        <v>2.2000000000000002</v>
      </c>
      <c r="UIL17" s="1079" t="s">
        <v>3991</v>
      </c>
      <c r="UIM17" s="1078">
        <v>2.2000000000000002</v>
      </c>
      <c r="UIN17" s="1079" t="s">
        <v>3991</v>
      </c>
      <c r="UIO17" s="1078">
        <v>2.2000000000000002</v>
      </c>
      <c r="UIP17" s="1079" t="s">
        <v>3991</v>
      </c>
      <c r="UIQ17" s="1078">
        <v>2.2000000000000002</v>
      </c>
      <c r="UIR17" s="1079" t="s">
        <v>3991</v>
      </c>
      <c r="UIS17" s="1078">
        <v>2.2000000000000002</v>
      </c>
      <c r="UIT17" s="1079" t="s">
        <v>3991</v>
      </c>
      <c r="UIU17" s="1078">
        <v>2.2000000000000002</v>
      </c>
      <c r="UIV17" s="1079" t="s">
        <v>3991</v>
      </c>
      <c r="UIW17" s="1078">
        <v>2.2000000000000002</v>
      </c>
      <c r="UIX17" s="1079" t="s">
        <v>3991</v>
      </c>
      <c r="UIY17" s="1078">
        <v>2.2000000000000002</v>
      </c>
      <c r="UIZ17" s="1079" t="s">
        <v>3991</v>
      </c>
      <c r="UJA17" s="1078">
        <v>2.2000000000000002</v>
      </c>
      <c r="UJB17" s="1079" t="s">
        <v>3991</v>
      </c>
      <c r="UJC17" s="1078">
        <v>2.2000000000000002</v>
      </c>
      <c r="UJD17" s="1079" t="s">
        <v>3991</v>
      </c>
      <c r="UJE17" s="1078">
        <v>2.2000000000000002</v>
      </c>
      <c r="UJF17" s="1079" t="s">
        <v>3991</v>
      </c>
      <c r="UJG17" s="1078">
        <v>2.2000000000000002</v>
      </c>
      <c r="UJH17" s="1079" t="s">
        <v>3991</v>
      </c>
      <c r="UJI17" s="1078">
        <v>2.2000000000000002</v>
      </c>
      <c r="UJJ17" s="1079" t="s">
        <v>3991</v>
      </c>
      <c r="UJK17" s="1078">
        <v>2.2000000000000002</v>
      </c>
      <c r="UJL17" s="1079" t="s">
        <v>3991</v>
      </c>
      <c r="UJM17" s="1078">
        <v>2.2000000000000002</v>
      </c>
      <c r="UJN17" s="1079" t="s">
        <v>3991</v>
      </c>
      <c r="UJO17" s="1078">
        <v>2.2000000000000002</v>
      </c>
      <c r="UJP17" s="1079" t="s">
        <v>3991</v>
      </c>
      <c r="UJQ17" s="1078">
        <v>2.2000000000000002</v>
      </c>
      <c r="UJR17" s="1079" t="s">
        <v>3991</v>
      </c>
      <c r="UJS17" s="1078">
        <v>2.2000000000000002</v>
      </c>
      <c r="UJT17" s="1079" t="s">
        <v>3991</v>
      </c>
      <c r="UJU17" s="1078">
        <v>2.2000000000000002</v>
      </c>
      <c r="UJV17" s="1079" t="s">
        <v>3991</v>
      </c>
      <c r="UJW17" s="1078">
        <v>2.2000000000000002</v>
      </c>
      <c r="UJX17" s="1079" t="s">
        <v>3991</v>
      </c>
      <c r="UJY17" s="1078">
        <v>2.2000000000000002</v>
      </c>
      <c r="UJZ17" s="1079" t="s">
        <v>3991</v>
      </c>
      <c r="UKA17" s="1078">
        <v>2.2000000000000002</v>
      </c>
      <c r="UKB17" s="1079" t="s">
        <v>3991</v>
      </c>
      <c r="UKC17" s="1078">
        <v>2.2000000000000002</v>
      </c>
      <c r="UKD17" s="1079" t="s">
        <v>3991</v>
      </c>
      <c r="UKE17" s="1078">
        <v>2.2000000000000002</v>
      </c>
      <c r="UKF17" s="1079" t="s">
        <v>3991</v>
      </c>
      <c r="UKG17" s="1078">
        <v>2.2000000000000002</v>
      </c>
      <c r="UKH17" s="1079" t="s">
        <v>3991</v>
      </c>
      <c r="UKI17" s="1078">
        <v>2.2000000000000002</v>
      </c>
      <c r="UKJ17" s="1079" t="s">
        <v>3991</v>
      </c>
      <c r="UKK17" s="1078">
        <v>2.2000000000000002</v>
      </c>
      <c r="UKL17" s="1079" t="s">
        <v>3991</v>
      </c>
      <c r="UKM17" s="1078">
        <v>2.2000000000000002</v>
      </c>
      <c r="UKN17" s="1079" t="s">
        <v>3991</v>
      </c>
      <c r="UKO17" s="1078">
        <v>2.2000000000000002</v>
      </c>
      <c r="UKP17" s="1079" t="s">
        <v>3991</v>
      </c>
      <c r="UKQ17" s="1078">
        <v>2.2000000000000002</v>
      </c>
      <c r="UKR17" s="1079" t="s">
        <v>3991</v>
      </c>
      <c r="UKS17" s="1078">
        <v>2.2000000000000002</v>
      </c>
      <c r="UKT17" s="1079" t="s">
        <v>3991</v>
      </c>
      <c r="UKU17" s="1078">
        <v>2.2000000000000002</v>
      </c>
      <c r="UKV17" s="1079" t="s">
        <v>3991</v>
      </c>
      <c r="UKW17" s="1078">
        <v>2.2000000000000002</v>
      </c>
      <c r="UKX17" s="1079" t="s">
        <v>3991</v>
      </c>
      <c r="UKY17" s="1078">
        <v>2.2000000000000002</v>
      </c>
      <c r="UKZ17" s="1079" t="s">
        <v>3991</v>
      </c>
      <c r="ULA17" s="1078">
        <v>2.2000000000000002</v>
      </c>
      <c r="ULB17" s="1079" t="s">
        <v>3991</v>
      </c>
      <c r="ULC17" s="1078">
        <v>2.2000000000000002</v>
      </c>
      <c r="ULD17" s="1079" t="s">
        <v>3991</v>
      </c>
      <c r="ULE17" s="1078">
        <v>2.2000000000000002</v>
      </c>
      <c r="ULF17" s="1079" t="s">
        <v>3991</v>
      </c>
      <c r="ULG17" s="1078">
        <v>2.2000000000000002</v>
      </c>
      <c r="ULH17" s="1079" t="s">
        <v>3991</v>
      </c>
      <c r="ULI17" s="1078">
        <v>2.2000000000000002</v>
      </c>
      <c r="ULJ17" s="1079" t="s">
        <v>3991</v>
      </c>
      <c r="ULK17" s="1078">
        <v>2.2000000000000002</v>
      </c>
      <c r="ULL17" s="1079" t="s">
        <v>3991</v>
      </c>
      <c r="ULM17" s="1078">
        <v>2.2000000000000002</v>
      </c>
      <c r="ULN17" s="1079" t="s">
        <v>3991</v>
      </c>
      <c r="ULO17" s="1078">
        <v>2.2000000000000002</v>
      </c>
      <c r="ULP17" s="1079" t="s">
        <v>3991</v>
      </c>
      <c r="ULQ17" s="1078">
        <v>2.2000000000000002</v>
      </c>
      <c r="ULR17" s="1079" t="s">
        <v>3991</v>
      </c>
      <c r="ULS17" s="1078">
        <v>2.2000000000000002</v>
      </c>
      <c r="ULT17" s="1079" t="s">
        <v>3991</v>
      </c>
      <c r="ULU17" s="1078">
        <v>2.2000000000000002</v>
      </c>
      <c r="ULV17" s="1079" t="s">
        <v>3991</v>
      </c>
      <c r="ULW17" s="1078">
        <v>2.2000000000000002</v>
      </c>
      <c r="ULX17" s="1079" t="s">
        <v>3991</v>
      </c>
      <c r="ULY17" s="1078">
        <v>2.2000000000000002</v>
      </c>
      <c r="ULZ17" s="1079" t="s">
        <v>3991</v>
      </c>
      <c r="UMA17" s="1078">
        <v>2.2000000000000002</v>
      </c>
      <c r="UMB17" s="1079" t="s">
        <v>3991</v>
      </c>
      <c r="UMC17" s="1078">
        <v>2.2000000000000002</v>
      </c>
      <c r="UMD17" s="1079" t="s">
        <v>3991</v>
      </c>
      <c r="UME17" s="1078">
        <v>2.2000000000000002</v>
      </c>
      <c r="UMF17" s="1079" t="s">
        <v>3991</v>
      </c>
      <c r="UMG17" s="1078">
        <v>2.2000000000000002</v>
      </c>
      <c r="UMH17" s="1079" t="s">
        <v>3991</v>
      </c>
      <c r="UMI17" s="1078">
        <v>2.2000000000000002</v>
      </c>
      <c r="UMJ17" s="1079" t="s">
        <v>3991</v>
      </c>
      <c r="UMK17" s="1078">
        <v>2.2000000000000002</v>
      </c>
      <c r="UML17" s="1079" t="s">
        <v>3991</v>
      </c>
      <c r="UMM17" s="1078">
        <v>2.2000000000000002</v>
      </c>
      <c r="UMN17" s="1079" t="s">
        <v>3991</v>
      </c>
      <c r="UMO17" s="1078">
        <v>2.2000000000000002</v>
      </c>
      <c r="UMP17" s="1079" t="s">
        <v>3991</v>
      </c>
      <c r="UMQ17" s="1078">
        <v>2.2000000000000002</v>
      </c>
      <c r="UMR17" s="1079" t="s">
        <v>3991</v>
      </c>
      <c r="UMS17" s="1078">
        <v>2.2000000000000002</v>
      </c>
      <c r="UMT17" s="1079" t="s">
        <v>3991</v>
      </c>
      <c r="UMU17" s="1078">
        <v>2.2000000000000002</v>
      </c>
      <c r="UMV17" s="1079" t="s">
        <v>3991</v>
      </c>
      <c r="UMW17" s="1078">
        <v>2.2000000000000002</v>
      </c>
      <c r="UMX17" s="1079" t="s">
        <v>3991</v>
      </c>
      <c r="UMY17" s="1078">
        <v>2.2000000000000002</v>
      </c>
      <c r="UMZ17" s="1079" t="s">
        <v>3991</v>
      </c>
      <c r="UNA17" s="1078">
        <v>2.2000000000000002</v>
      </c>
      <c r="UNB17" s="1079" t="s">
        <v>3991</v>
      </c>
      <c r="UNC17" s="1078">
        <v>2.2000000000000002</v>
      </c>
      <c r="UND17" s="1079" t="s">
        <v>3991</v>
      </c>
      <c r="UNE17" s="1078">
        <v>2.2000000000000002</v>
      </c>
      <c r="UNF17" s="1079" t="s">
        <v>3991</v>
      </c>
      <c r="UNG17" s="1078">
        <v>2.2000000000000002</v>
      </c>
      <c r="UNH17" s="1079" t="s">
        <v>3991</v>
      </c>
      <c r="UNI17" s="1078">
        <v>2.2000000000000002</v>
      </c>
      <c r="UNJ17" s="1079" t="s">
        <v>3991</v>
      </c>
      <c r="UNK17" s="1078">
        <v>2.2000000000000002</v>
      </c>
      <c r="UNL17" s="1079" t="s">
        <v>3991</v>
      </c>
      <c r="UNM17" s="1078">
        <v>2.2000000000000002</v>
      </c>
      <c r="UNN17" s="1079" t="s">
        <v>3991</v>
      </c>
      <c r="UNO17" s="1078">
        <v>2.2000000000000002</v>
      </c>
      <c r="UNP17" s="1079" t="s">
        <v>3991</v>
      </c>
      <c r="UNQ17" s="1078">
        <v>2.2000000000000002</v>
      </c>
      <c r="UNR17" s="1079" t="s">
        <v>3991</v>
      </c>
      <c r="UNS17" s="1078">
        <v>2.2000000000000002</v>
      </c>
      <c r="UNT17" s="1079" t="s">
        <v>3991</v>
      </c>
      <c r="UNU17" s="1078">
        <v>2.2000000000000002</v>
      </c>
      <c r="UNV17" s="1079" t="s">
        <v>3991</v>
      </c>
      <c r="UNW17" s="1078">
        <v>2.2000000000000002</v>
      </c>
      <c r="UNX17" s="1079" t="s">
        <v>3991</v>
      </c>
      <c r="UNY17" s="1078">
        <v>2.2000000000000002</v>
      </c>
      <c r="UNZ17" s="1079" t="s">
        <v>3991</v>
      </c>
      <c r="UOA17" s="1078">
        <v>2.2000000000000002</v>
      </c>
      <c r="UOB17" s="1079" t="s">
        <v>3991</v>
      </c>
      <c r="UOC17" s="1078">
        <v>2.2000000000000002</v>
      </c>
      <c r="UOD17" s="1079" t="s">
        <v>3991</v>
      </c>
      <c r="UOE17" s="1078">
        <v>2.2000000000000002</v>
      </c>
      <c r="UOF17" s="1079" t="s">
        <v>3991</v>
      </c>
      <c r="UOG17" s="1078">
        <v>2.2000000000000002</v>
      </c>
      <c r="UOH17" s="1079" t="s">
        <v>3991</v>
      </c>
      <c r="UOI17" s="1078">
        <v>2.2000000000000002</v>
      </c>
      <c r="UOJ17" s="1079" t="s">
        <v>3991</v>
      </c>
      <c r="UOK17" s="1078">
        <v>2.2000000000000002</v>
      </c>
      <c r="UOL17" s="1079" t="s">
        <v>3991</v>
      </c>
      <c r="UOM17" s="1078">
        <v>2.2000000000000002</v>
      </c>
      <c r="UON17" s="1079" t="s">
        <v>3991</v>
      </c>
      <c r="UOO17" s="1078">
        <v>2.2000000000000002</v>
      </c>
      <c r="UOP17" s="1079" t="s">
        <v>3991</v>
      </c>
      <c r="UOQ17" s="1078">
        <v>2.2000000000000002</v>
      </c>
      <c r="UOR17" s="1079" t="s">
        <v>3991</v>
      </c>
      <c r="UOS17" s="1078">
        <v>2.2000000000000002</v>
      </c>
      <c r="UOT17" s="1079" t="s">
        <v>3991</v>
      </c>
      <c r="UOU17" s="1078">
        <v>2.2000000000000002</v>
      </c>
      <c r="UOV17" s="1079" t="s">
        <v>3991</v>
      </c>
      <c r="UOW17" s="1078">
        <v>2.2000000000000002</v>
      </c>
      <c r="UOX17" s="1079" t="s">
        <v>3991</v>
      </c>
      <c r="UOY17" s="1078">
        <v>2.2000000000000002</v>
      </c>
      <c r="UOZ17" s="1079" t="s">
        <v>3991</v>
      </c>
      <c r="UPA17" s="1078">
        <v>2.2000000000000002</v>
      </c>
      <c r="UPB17" s="1079" t="s">
        <v>3991</v>
      </c>
      <c r="UPC17" s="1078">
        <v>2.2000000000000002</v>
      </c>
      <c r="UPD17" s="1079" t="s">
        <v>3991</v>
      </c>
      <c r="UPE17" s="1078">
        <v>2.2000000000000002</v>
      </c>
      <c r="UPF17" s="1079" t="s">
        <v>3991</v>
      </c>
      <c r="UPG17" s="1078">
        <v>2.2000000000000002</v>
      </c>
      <c r="UPH17" s="1079" t="s">
        <v>3991</v>
      </c>
      <c r="UPI17" s="1078">
        <v>2.2000000000000002</v>
      </c>
      <c r="UPJ17" s="1079" t="s">
        <v>3991</v>
      </c>
      <c r="UPK17" s="1078">
        <v>2.2000000000000002</v>
      </c>
      <c r="UPL17" s="1079" t="s">
        <v>3991</v>
      </c>
      <c r="UPM17" s="1078">
        <v>2.2000000000000002</v>
      </c>
      <c r="UPN17" s="1079" t="s">
        <v>3991</v>
      </c>
      <c r="UPO17" s="1078">
        <v>2.2000000000000002</v>
      </c>
      <c r="UPP17" s="1079" t="s">
        <v>3991</v>
      </c>
      <c r="UPQ17" s="1078">
        <v>2.2000000000000002</v>
      </c>
      <c r="UPR17" s="1079" t="s">
        <v>3991</v>
      </c>
      <c r="UPS17" s="1078">
        <v>2.2000000000000002</v>
      </c>
      <c r="UPT17" s="1079" t="s">
        <v>3991</v>
      </c>
      <c r="UPU17" s="1078">
        <v>2.2000000000000002</v>
      </c>
      <c r="UPV17" s="1079" t="s">
        <v>3991</v>
      </c>
      <c r="UPW17" s="1078">
        <v>2.2000000000000002</v>
      </c>
      <c r="UPX17" s="1079" t="s">
        <v>3991</v>
      </c>
      <c r="UPY17" s="1078">
        <v>2.2000000000000002</v>
      </c>
      <c r="UPZ17" s="1079" t="s">
        <v>3991</v>
      </c>
      <c r="UQA17" s="1078">
        <v>2.2000000000000002</v>
      </c>
      <c r="UQB17" s="1079" t="s">
        <v>3991</v>
      </c>
      <c r="UQC17" s="1078">
        <v>2.2000000000000002</v>
      </c>
      <c r="UQD17" s="1079" t="s">
        <v>3991</v>
      </c>
      <c r="UQE17" s="1078">
        <v>2.2000000000000002</v>
      </c>
      <c r="UQF17" s="1079" t="s">
        <v>3991</v>
      </c>
      <c r="UQG17" s="1078">
        <v>2.2000000000000002</v>
      </c>
      <c r="UQH17" s="1079" t="s">
        <v>3991</v>
      </c>
      <c r="UQI17" s="1078">
        <v>2.2000000000000002</v>
      </c>
      <c r="UQJ17" s="1079" t="s">
        <v>3991</v>
      </c>
      <c r="UQK17" s="1078">
        <v>2.2000000000000002</v>
      </c>
      <c r="UQL17" s="1079" t="s">
        <v>3991</v>
      </c>
      <c r="UQM17" s="1078">
        <v>2.2000000000000002</v>
      </c>
      <c r="UQN17" s="1079" t="s">
        <v>3991</v>
      </c>
      <c r="UQO17" s="1078">
        <v>2.2000000000000002</v>
      </c>
      <c r="UQP17" s="1079" t="s">
        <v>3991</v>
      </c>
      <c r="UQQ17" s="1078">
        <v>2.2000000000000002</v>
      </c>
      <c r="UQR17" s="1079" t="s">
        <v>3991</v>
      </c>
      <c r="UQS17" s="1078">
        <v>2.2000000000000002</v>
      </c>
      <c r="UQT17" s="1079" t="s">
        <v>3991</v>
      </c>
      <c r="UQU17" s="1078">
        <v>2.2000000000000002</v>
      </c>
      <c r="UQV17" s="1079" t="s">
        <v>3991</v>
      </c>
      <c r="UQW17" s="1078">
        <v>2.2000000000000002</v>
      </c>
      <c r="UQX17" s="1079" t="s">
        <v>3991</v>
      </c>
      <c r="UQY17" s="1078">
        <v>2.2000000000000002</v>
      </c>
      <c r="UQZ17" s="1079" t="s">
        <v>3991</v>
      </c>
      <c r="URA17" s="1078">
        <v>2.2000000000000002</v>
      </c>
      <c r="URB17" s="1079" t="s">
        <v>3991</v>
      </c>
      <c r="URC17" s="1078">
        <v>2.2000000000000002</v>
      </c>
      <c r="URD17" s="1079" t="s">
        <v>3991</v>
      </c>
      <c r="URE17" s="1078">
        <v>2.2000000000000002</v>
      </c>
      <c r="URF17" s="1079" t="s">
        <v>3991</v>
      </c>
      <c r="URG17" s="1078">
        <v>2.2000000000000002</v>
      </c>
      <c r="URH17" s="1079" t="s">
        <v>3991</v>
      </c>
      <c r="URI17" s="1078">
        <v>2.2000000000000002</v>
      </c>
      <c r="URJ17" s="1079" t="s">
        <v>3991</v>
      </c>
      <c r="URK17" s="1078">
        <v>2.2000000000000002</v>
      </c>
      <c r="URL17" s="1079" t="s">
        <v>3991</v>
      </c>
      <c r="URM17" s="1078">
        <v>2.2000000000000002</v>
      </c>
      <c r="URN17" s="1079" t="s">
        <v>3991</v>
      </c>
      <c r="URO17" s="1078">
        <v>2.2000000000000002</v>
      </c>
      <c r="URP17" s="1079" t="s">
        <v>3991</v>
      </c>
      <c r="URQ17" s="1078">
        <v>2.2000000000000002</v>
      </c>
      <c r="URR17" s="1079" t="s">
        <v>3991</v>
      </c>
      <c r="URS17" s="1078">
        <v>2.2000000000000002</v>
      </c>
      <c r="URT17" s="1079" t="s">
        <v>3991</v>
      </c>
      <c r="URU17" s="1078">
        <v>2.2000000000000002</v>
      </c>
      <c r="URV17" s="1079" t="s">
        <v>3991</v>
      </c>
      <c r="URW17" s="1078">
        <v>2.2000000000000002</v>
      </c>
      <c r="URX17" s="1079" t="s">
        <v>3991</v>
      </c>
      <c r="URY17" s="1078">
        <v>2.2000000000000002</v>
      </c>
      <c r="URZ17" s="1079" t="s">
        <v>3991</v>
      </c>
      <c r="USA17" s="1078">
        <v>2.2000000000000002</v>
      </c>
      <c r="USB17" s="1079" t="s">
        <v>3991</v>
      </c>
      <c r="USC17" s="1078">
        <v>2.2000000000000002</v>
      </c>
      <c r="USD17" s="1079" t="s">
        <v>3991</v>
      </c>
      <c r="USE17" s="1078">
        <v>2.2000000000000002</v>
      </c>
      <c r="USF17" s="1079" t="s">
        <v>3991</v>
      </c>
      <c r="USG17" s="1078">
        <v>2.2000000000000002</v>
      </c>
      <c r="USH17" s="1079" t="s">
        <v>3991</v>
      </c>
      <c r="USI17" s="1078">
        <v>2.2000000000000002</v>
      </c>
      <c r="USJ17" s="1079" t="s">
        <v>3991</v>
      </c>
      <c r="USK17" s="1078">
        <v>2.2000000000000002</v>
      </c>
      <c r="USL17" s="1079" t="s">
        <v>3991</v>
      </c>
      <c r="USM17" s="1078">
        <v>2.2000000000000002</v>
      </c>
      <c r="USN17" s="1079" t="s">
        <v>3991</v>
      </c>
      <c r="USO17" s="1078">
        <v>2.2000000000000002</v>
      </c>
      <c r="USP17" s="1079" t="s">
        <v>3991</v>
      </c>
      <c r="USQ17" s="1078">
        <v>2.2000000000000002</v>
      </c>
      <c r="USR17" s="1079" t="s">
        <v>3991</v>
      </c>
      <c r="USS17" s="1078">
        <v>2.2000000000000002</v>
      </c>
      <c r="UST17" s="1079" t="s">
        <v>3991</v>
      </c>
      <c r="USU17" s="1078">
        <v>2.2000000000000002</v>
      </c>
      <c r="USV17" s="1079" t="s">
        <v>3991</v>
      </c>
      <c r="USW17" s="1078">
        <v>2.2000000000000002</v>
      </c>
      <c r="USX17" s="1079" t="s">
        <v>3991</v>
      </c>
      <c r="USY17" s="1078">
        <v>2.2000000000000002</v>
      </c>
      <c r="USZ17" s="1079" t="s">
        <v>3991</v>
      </c>
      <c r="UTA17" s="1078">
        <v>2.2000000000000002</v>
      </c>
      <c r="UTB17" s="1079" t="s">
        <v>3991</v>
      </c>
      <c r="UTC17" s="1078">
        <v>2.2000000000000002</v>
      </c>
      <c r="UTD17" s="1079" t="s">
        <v>3991</v>
      </c>
      <c r="UTE17" s="1078">
        <v>2.2000000000000002</v>
      </c>
      <c r="UTF17" s="1079" t="s">
        <v>3991</v>
      </c>
      <c r="UTG17" s="1078">
        <v>2.2000000000000002</v>
      </c>
      <c r="UTH17" s="1079" t="s">
        <v>3991</v>
      </c>
      <c r="UTI17" s="1078">
        <v>2.2000000000000002</v>
      </c>
      <c r="UTJ17" s="1079" t="s">
        <v>3991</v>
      </c>
      <c r="UTK17" s="1078">
        <v>2.2000000000000002</v>
      </c>
      <c r="UTL17" s="1079" t="s">
        <v>3991</v>
      </c>
      <c r="UTM17" s="1078">
        <v>2.2000000000000002</v>
      </c>
      <c r="UTN17" s="1079" t="s">
        <v>3991</v>
      </c>
      <c r="UTO17" s="1078">
        <v>2.2000000000000002</v>
      </c>
      <c r="UTP17" s="1079" t="s">
        <v>3991</v>
      </c>
      <c r="UTQ17" s="1078">
        <v>2.2000000000000002</v>
      </c>
      <c r="UTR17" s="1079" t="s">
        <v>3991</v>
      </c>
      <c r="UTS17" s="1078">
        <v>2.2000000000000002</v>
      </c>
      <c r="UTT17" s="1079" t="s">
        <v>3991</v>
      </c>
      <c r="UTU17" s="1078">
        <v>2.2000000000000002</v>
      </c>
      <c r="UTV17" s="1079" t="s">
        <v>3991</v>
      </c>
      <c r="UTW17" s="1078">
        <v>2.2000000000000002</v>
      </c>
      <c r="UTX17" s="1079" t="s">
        <v>3991</v>
      </c>
      <c r="UTY17" s="1078">
        <v>2.2000000000000002</v>
      </c>
      <c r="UTZ17" s="1079" t="s">
        <v>3991</v>
      </c>
      <c r="UUA17" s="1078">
        <v>2.2000000000000002</v>
      </c>
      <c r="UUB17" s="1079" t="s">
        <v>3991</v>
      </c>
      <c r="UUC17" s="1078">
        <v>2.2000000000000002</v>
      </c>
      <c r="UUD17" s="1079" t="s">
        <v>3991</v>
      </c>
      <c r="UUE17" s="1078">
        <v>2.2000000000000002</v>
      </c>
      <c r="UUF17" s="1079" t="s">
        <v>3991</v>
      </c>
      <c r="UUG17" s="1078">
        <v>2.2000000000000002</v>
      </c>
      <c r="UUH17" s="1079" t="s">
        <v>3991</v>
      </c>
      <c r="UUI17" s="1078">
        <v>2.2000000000000002</v>
      </c>
      <c r="UUJ17" s="1079" t="s">
        <v>3991</v>
      </c>
      <c r="UUK17" s="1078">
        <v>2.2000000000000002</v>
      </c>
      <c r="UUL17" s="1079" t="s">
        <v>3991</v>
      </c>
      <c r="UUM17" s="1078">
        <v>2.2000000000000002</v>
      </c>
      <c r="UUN17" s="1079" t="s">
        <v>3991</v>
      </c>
      <c r="UUO17" s="1078">
        <v>2.2000000000000002</v>
      </c>
      <c r="UUP17" s="1079" t="s">
        <v>3991</v>
      </c>
      <c r="UUQ17" s="1078">
        <v>2.2000000000000002</v>
      </c>
      <c r="UUR17" s="1079" t="s">
        <v>3991</v>
      </c>
      <c r="UUS17" s="1078">
        <v>2.2000000000000002</v>
      </c>
      <c r="UUT17" s="1079" t="s">
        <v>3991</v>
      </c>
      <c r="UUU17" s="1078">
        <v>2.2000000000000002</v>
      </c>
      <c r="UUV17" s="1079" t="s">
        <v>3991</v>
      </c>
      <c r="UUW17" s="1078">
        <v>2.2000000000000002</v>
      </c>
      <c r="UUX17" s="1079" t="s">
        <v>3991</v>
      </c>
      <c r="UUY17" s="1078">
        <v>2.2000000000000002</v>
      </c>
      <c r="UUZ17" s="1079" t="s">
        <v>3991</v>
      </c>
      <c r="UVA17" s="1078">
        <v>2.2000000000000002</v>
      </c>
      <c r="UVB17" s="1079" t="s">
        <v>3991</v>
      </c>
      <c r="UVC17" s="1078">
        <v>2.2000000000000002</v>
      </c>
      <c r="UVD17" s="1079" t="s">
        <v>3991</v>
      </c>
      <c r="UVE17" s="1078">
        <v>2.2000000000000002</v>
      </c>
      <c r="UVF17" s="1079" t="s">
        <v>3991</v>
      </c>
      <c r="UVG17" s="1078">
        <v>2.2000000000000002</v>
      </c>
      <c r="UVH17" s="1079" t="s">
        <v>3991</v>
      </c>
      <c r="UVI17" s="1078">
        <v>2.2000000000000002</v>
      </c>
      <c r="UVJ17" s="1079" t="s">
        <v>3991</v>
      </c>
      <c r="UVK17" s="1078">
        <v>2.2000000000000002</v>
      </c>
      <c r="UVL17" s="1079" t="s">
        <v>3991</v>
      </c>
      <c r="UVM17" s="1078">
        <v>2.2000000000000002</v>
      </c>
      <c r="UVN17" s="1079" t="s">
        <v>3991</v>
      </c>
      <c r="UVO17" s="1078">
        <v>2.2000000000000002</v>
      </c>
      <c r="UVP17" s="1079" t="s">
        <v>3991</v>
      </c>
      <c r="UVQ17" s="1078">
        <v>2.2000000000000002</v>
      </c>
      <c r="UVR17" s="1079" t="s">
        <v>3991</v>
      </c>
      <c r="UVS17" s="1078">
        <v>2.2000000000000002</v>
      </c>
      <c r="UVT17" s="1079" t="s">
        <v>3991</v>
      </c>
      <c r="UVU17" s="1078">
        <v>2.2000000000000002</v>
      </c>
      <c r="UVV17" s="1079" t="s">
        <v>3991</v>
      </c>
      <c r="UVW17" s="1078">
        <v>2.2000000000000002</v>
      </c>
      <c r="UVX17" s="1079" t="s">
        <v>3991</v>
      </c>
      <c r="UVY17" s="1078">
        <v>2.2000000000000002</v>
      </c>
      <c r="UVZ17" s="1079" t="s">
        <v>3991</v>
      </c>
      <c r="UWA17" s="1078">
        <v>2.2000000000000002</v>
      </c>
      <c r="UWB17" s="1079" t="s">
        <v>3991</v>
      </c>
      <c r="UWC17" s="1078">
        <v>2.2000000000000002</v>
      </c>
      <c r="UWD17" s="1079" t="s">
        <v>3991</v>
      </c>
      <c r="UWE17" s="1078">
        <v>2.2000000000000002</v>
      </c>
      <c r="UWF17" s="1079" t="s">
        <v>3991</v>
      </c>
      <c r="UWG17" s="1078">
        <v>2.2000000000000002</v>
      </c>
      <c r="UWH17" s="1079" t="s">
        <v>3991</v>
      </c>
      <c r="UWI17" s="1078">
        <v>2.2000000000000002</v>
      </c>
      <c r="UWJ17" s="1079" t="s">
        <v>3991</v>
      </c>
      <c r="UWK17" s="1078">
        <v>2.2000000000000002</v>
      </c>
      <c r="UWL17" s="1079" t="s">
        <v>3991</v>
      </c>
      <c r="UWM17" s="1078">
        <v>2.2000000000000002</v>
      </c>
      <c r="UWN17" s="1079" t="s">
        <v>3991</v>
      </c>
      <c r="UWO17" s="1078">
        <v>2.2000000000000002</v>
      </c>
      <c r="UWP17" s="1079" t="s">
        <v>3991</v>
      </c>
      <c r="UWQ17" s="1078">
        <v>2.2000000000000002</v>
      </c>
      <c r="UWR17" s="1079" t="s">
        <v>3991</v>
      </c>
      <c r="UWS17" s="1078">
        <v>2.2000000000000002</v>
      </c>
      <c r="UWT17" s="1079" t="s">
        <v>3991</v>
      </c>
      <c r="UWU17" s="1078">
        <v>2.2000000000000002</v>
      </c>
      <c r="UWV17" s="1079" t="s">
        <v>3991</v>
      </c>
      <c r="UWW17" s="1078">
        <v>2.2000000000000002</v>
      </c>
      <c r="UWX17" s="1079" t="s">
        <v>3991</v>
      </c>
      <c r="UWY17" s="1078">
        <v>2.2000000000000002</v>
      </c>
      <c r="UWZ17" s="1079" t="s">
        <v>3991</v>
      </c>
      <c r="UXA17" s="1078">
        <v>2.2000000000000002</v>
      </c>
      <c r="UXB17" s="1079" t="s">
        <v>3991</v>
      </c>
      <c r="UXC17" s="1078">
        <v>2.2000000000000002</v>
      </c>
      <c r="UXD17" s="1079" t="s">
        <v>3991</v>
      </c>
      <c r="UXE17" s="1078">
        <v>2.2000000000000002</v>
      </c>
      <c r="UXF17" s="1079" t="s">
        <v>3991</v>
      </c>
      <c r="UXG17" s="1078">
        <v>2.2000000000000002</v>
      </c>
      <c r="UXH17" s="1079" t="s">
        <v>3991</v>
      </c>
      <c r="UXI17" s="1078">
        <v>2.2000000000000002</v>
      </c>
      <c r="UXJ17" s="1079" t="s">
        <v>3991</v>
      </c>
      <c r="UXK17" s="1078">
        <v>2.2000000000000002</v>
      </c>
      <c r="UXL17" s="1079" t="s">
        <v>3991</v>
      </c>
      <c r="UXM17" s="1078">
        <v>2.2000000000000002</v>
      </c>
      <c r="UXN17" s="1079" t="s">
        <v>3991</v>
      </c>
      <c r="UXO17" s="1078">
        <v>2.2000000000000002</v>
      </c>
      <c r="UXP17" s="1079" t="s">
        <v>3991</v>
      </c>
      <c r="UXQ17" s="1078">
        <v>2.2000000000000002</v>
      </c>
      <c r="UXR17" s="1079" t="s">
        <v>3991</v>
      </c>
      <c r="UXS17" s="1078">
        <v>2.2000000000000002</v>
      </c>
      <c r="UXT17" s="1079" t="s">
        <v>3991</v>
      </c>
      <c r="UXU17" s="1078">
        <v>2.2000000000000002</v>
      </c>
      <c r="UXV17" s="1079" t="s">
        <v>3991</v>
      </c>
      <c r="UXW17" s="1078">
        <v>2.2000000000000002</v>
      </c>
      <c r="UXX17" s="1079" t="s">
        <v>3991</v>
      </c>
      <c r="UXY17" s="1078">
        <v>2.2000000000000002</v>
      </c>
      <c r="UXZ17" s="1079" t="s">
        <v>3991</v>
      </c>
      <c r="UYA17" s="1078">
        <v>2.2000000000000002</v>
      </c>
      <c r="UYB17" s="1079" t="s">
        <v>3991</v>
      </c>
      <c r="UYC17" s="1078">
        <v>2.2000000000000002</v>
      </c>
      <c r="UYD17" s="1079" t="s">
        <v>3991</v>
      </c>
      <c r="UYE17" s="1078">
        <v>2.2000000000000002</v>
      </c>
      <c r="UYF17" s="1079" t="s">
        <v>3991</v>
      </c>
      <c r="UYG17" s="1078">
        <v>2.2000000000000002</v>
      </c>
      <c r="UYH17" s="1079" t="s">
        <v>3991</v>
      </c>
      <c r="UYI17" s="1078">
        <v>2.2000000000000002</v>
      </c>
      <c r="UYJ17" s="1079" t="s">
        <v>3991</v>
      </c>
      <c r="UYK17" s="1078">
        <v>2.2000000000000002</v>
      </c>
      <c r="UYL17" s="1079" t="s">
        <v>3991</v>
      </c>
      <c r="UYM17" s="1078">
        <v>2.2000000000000002</v>
      </c>
      <c r="UYN17" s="1079" t="s">
        <v>3991</v>
      </c>
      <c r="UYO17" s="1078">
        <v>2.2000000000000002</v>
      </c>
      <c r="UYP17" s="1079" t="s">
        <v>3991</v>
      </c>
      <c r="UYQ17" s="1078">
        <v>2.2000000000000002</v>
      </c>
      <c r="UYR17" s="1079" t="s">
        <v>3991</v>
      </c>
      <c r="UYS17" s="1078">
        <v>2.2000000000000002</v>
      </c>
      <c r="UYT17" s="1079" t="s">
        <v>3991</v>
      </c>
      <c r="UYU17" s="1078">
        <v>2.2000000000000002</v>
      </c>
      <c r="UYV17" s="1079" t="s">
        <v>3991</v>
      </c>
      <c r="UYW17" s="1078">
        <v>2.2000000000000002</v>
      </c>
      <c r="UYX17" s="1079" t="s">
        <v>3991</v>
      </c>
      <c r="UYY17" s="1078">
        <v>2.2000000000000002</v>
      </c>
      <c r="UYZ17" s="1079" t="s">
        <v>3991</v>
      </c>
      <c r="UZA17" s="1078">
        <v>2.2000000000000002</v>
      </c>
      <c r="UZB17" s="1079" t="s">
        <v>3991</v>
      </c>
      <c r="UZC17" s="1078">
        <v>2.2000000000000002</v>
      </c>
      <c r="UZD17" s="1079" t="s">
        <v>3991</v>
      </c>
      <c r="UZE17" s="1078">
        <v>2.2000000000000002</v>
      </c>
      <c r="UZF17" s="1079" t="s">
        <v>3991</v>
      </c>
      <c r="UZG17" s="1078">
        <v>2.2000000000000002</v>
      </c>
      <c r="UZH17" s="1079" t="s">
        <v>3991</v>
      </c>
      <c r="UZI17" s="1078">
        <v>2.2000000000000002</v>
      </c>
      <c r="UZJ17" s="1079" t="s">
        <v>3991</v>
      </c>
      <c r="UZK17" s="1078">
        <v>2.2000000000000002</v>
      </c>
      <c r="UZL17" s="1079" t="s">
        <v>3991</v>
      </c>
      <c r="UZM17" s="1078">
        <v>2.2000000000000002</v>
      </c>
      <c r="UZN17" s="1079" t="s">
        <v>3991</v>
      </c>
      <c r="UZO17" s="1078">
        <v>2.2000000000000002</v>
      </c>
      <c r="UZP17" s="1079" t="s">
        <v>3991</v>
      </c>
      <c r="UZQ17" s="1078">
        <v>2.2000000000000002</v>
      </c>
      <c r="UZR17" s="1079" t="s">
        <v>3991</v>
      </c>
      <c r="UZS17" s="1078">
        <v>2.2000000000000002</v>
      </c>
      <c r="UZT17" s="1079" t="s">
        <v>3991</v>
      </c>
      <c r="UZU17" s="1078">
        <v>2.2000000000000002</v>
      </c>
      <c r="UZV17" s="1079" t="s">
        <v>3991</v>
      </c>
      <c r="UZW17" s="1078">
        <v>2.2000000000000002</v>
      </c>
      <c r="UZX17" s="1079" t="s">
        <v>3991</v>
      </c>
      <c r="UZY17" s="1078">
        <v>2.2000000000000002</v>
      </c>
      <c r="UZZ17" s="1079" t="s">
        <v>3991</v>
      </c>
      <c r="VAA17" s="1078">
        <v>2.2000000000000002</v>
      </c>
      <c r="VAB17" s="1079" t="s">
        <v>3991</v>
      </c>
      <c r="VAC17" s="1078">
        <v>2.2000000000000002</v>
      </c>
      <c r="VAD17" s="1079" t="s">
        <v>3991</v>
      </c>
      <c r="VAE17" s="1078">
        <v>2.2000000000000002</v>
      </c>
      <c r="VAF17" s="1079" t="s">
        <v>3991</v>
      </c>
      <c r="VAG17" s="1078">
        <v>2.2000000000000002</v>
      </c>
      <c r="VAH17" s="1079" t="s">
        <v>3991</v>
      </c>
      <c r="VAI17" s="1078">
        <v>2.2000000000000002</v>
      </c>
      <c r="VAJ17" s="1079" t="s">
        <v>3991</v>
      </c>
      <c r="VAK17" s="1078">
        <v>2.2000000000000002</v>
      </c>
      <c r="VAL17" s="1079" t="s">
        <v>3991</v>
      </c>
      <c r="VAM17" s="1078">
        <v>2.2000000000000002</v>
      </c>
      <c r="VAN17" s="1079" t="s">
        <v>3991</v>
      </c>
      <c r="VAO17" s="1078">
        <v>2.2000000000000002</v>
      </c>
      <c r="VAP17" s="1079" t="s">
        <v>3991</v>
      </c>
      <c r="VAQ17" s="1078">
        <v>2.2000000000000002</v>
      </c>
      <c r="VAR17" s="1079" t="s">
        <v>3991</v>
      </c>
      <c r="VAS17" s="1078">
        <v>2.2000000000000002</v>
      </c>
      <c r="VAT17" s="1079" t="s">
        <v>3991</v>
      </c>
      <c r="VAU17" s="1078">
        <v>2.2000000000000002</v>
      </c>
      <c r="VAV17" s="1079" t="s">
        <v>3991</v>
      </c>
      <c r="VAW17" s="1078">
        <v>2.2000000000000002</v>
      </c>
      <c r="VAX17" s="1079" t="s">
        <v>3991</v>
      </c>
      <c r="VAY17" s="1078">
        <v>2.2000000000000002</v>
      </c>
      <c r="VAZ17" s="1079" t="s">
        <v>3991</v>
      </c>
      <c r="VBA17" s="1078">
        <v>2.2000000000000002</v>
      </c>
      <c r="VBB17" s="1079" t="s">
        <v>3991</v>
      </c>
      <c r="VBC17" s="1078">
        <v>2.2000000000000002</v>
      </c>
      <c r="VBD17" s="1079" t="s">
        <v>3991</v>
      </c>
      <c r="VBE17" s="1078">
        <v>2.2000000000000002</v>
      </c>
      <c r="VBF17" s="1079" t="s">
        <v>3991</v>
      </c>
      <c r="VBG17" s="1078">
        <v>2.2000000000000002</v>
      </c>
      <c r="VBH17" s="1079" t="s">
        <v>3991</v>
      </c>
      <c r="VBI17" s="1078">
        <v>2.2000000000000002</v>
      </c>
      <c r="VBJ17" s="1079" t="s">
        <v>3991</v>
      </c>
      <c r="VBK17" s="1078">
        <v>2.2000000000000002</v>
      </c>
      <c r="VBL17" s="1079" t="s">
        <v>3991</v>
      </c>
      <c r="VBM17" s="1078">
        <v>2.2000000000000002</v>
      </c>
      <c r="VBN17" s="1079" t="s">
        <v>3991</v>
      </c>
      <c r="VBO17" s="1078">
        <v>2.2000000000000002</v>
      </c>
      <c r="VBP17" s="1079" t="s">
        <v>3991</v>
      </c>
      <c r="VBQ17" s="1078">
        <v>2.2000000000000002</v>
      </c>
      <c r="VBR17" s="1079" t="s">
        <v>3991</v>
      </c>
      <c r="VBS17" s="1078">
        <v>2.2000000000000002</v>
      </c>
      <c r="VBT17" s="1079" t="s">
        <v>3991</v>
      </c>
      <c r="VBU17" s="1078">
        <v>2.2000000000000002</v>
      </c>
      <c r="VBV17" s="1079" t="s">
        <v>3991</v>
      </c>
      <c r="VBW17" s="1078">
        <v>2.2000000000000002</v>
      </c>
      <c r="VBX17" s="1079" t="s">
        <v>3991</v>
      </c>
      <c r="VBY17" s="1078">
        <v>2.2000000000000002</v>
      </c>
      <c r="VBZ17" s="1079" t="s">
        <v>3991</v>
      </c>
      <c r="VCA17" s="1078">
        <v>2.2000000000000002</v>
      </c>
      <c r="VCB17" s="1079" t="s">
        <v>3991</v>
      </c>
      <c r="VCC17" s="1078">
        <v>2.2000000000000002</v>
      </c>
      <c r="VCD17" s="1079" t="s">
        <v>3991</v>
      </c>
      <c r="VCE17" s="1078">
        <v>2.2000000000000002</v>
      </c>
      <c r="VCF17" s="1079" t="s">
        <v>3991</v>
      </c>
      <c r="VCG17" s="1078">
        <v>2.2000000000000002</v>
      </c>
      <c r="VCH17" s="1079" t="s">
        <v>3991</v>
      </c>
      <c r="VCI17" s="1078">
        <v>2.2000000000000002</v>
      </c>
      <c r="VCJ17" s="1079" t="s">
        <v>3991</v>
      </c>
      <c r="VCK17" s="1078">
        <v>2.2000000000000002</v>
      </c>
      <c r="VCL17" s="1079" t="s">
        <v>3991</v>
      </c>
      <c r="VCM17" s="1078">
        <v>2.2000000000000002</v>
      </c>
      <c r="VCN17" s="1079" t="s">
        <v>3991</v>
      </c>
      <c r="VCO17" s="1078">
        <v>2.2000000000000002</v>
      </c>
      <c r="VCP17" s="1079" t="s">
        <v>3991</v>
      </c>
      <c r="VCQ17" s="1078">
        <v>2.2000000000000002</v>
      </c>
      <c r="VCR17" s="1079" t="s">
        <v>3991</v>
      </c>
      <c r="VCS17" s="1078">
        <v>2.2000000000000002</v>
      </c>
      <c r="VCT17" s="1079" t="s">
        <v>3991</v>
      </c>
      <c r="VCU17" s="1078">
        <v>2.2000000000000002</v>
      </c>
      <c r="VCV17" s="1079" t="s">
        <v>3991</v>
      </c>
      <c r="VCW17" s="1078">
        <v>2.2000000000000002</v>
      </c>
      <c r="VCX17" s="1079" t="s">
        <v>3991</v>
      </c>
      <c r="VCY17" s="1078">
        <v>2.2000000000000002</v>
      </c>
      <c r="VCZ17" s="1079" t="s">
        <v>3991</v>
      </c>
      <c r="VDA17" s="1078">
        <v>2.2000000000000002</v>
      </c>
      <c r="VDB17" s="1079" t="s">
        <v>3991</v>
      </c>
      <c r="VDC17" s="1078">
        <v>2.2000000000000002</v>
      </c>
      <c r="VDD17" s="1079" t="s">
        <v>3991</v>
      </c>
      <c r="VDE17" s="1078">
        <v>2.2000000000000002</v>
      </c>
      <c r="VDF17" s="1079" t="s">
        <v>3991</v>
      </c>
      <c r="VDG17" s="1078">
        <v>2.2000000000000002</v>
      </c>
      <c r="VDH17" s="1079" t="s">
        <v>3991</v>
      </c>
      <c r="VDI17" s="1078">
        <v>2.2000000000000002</v>
      </c>
      <c r="VDJ17" s="1079" t="s">
        <v>3991</v>
      </c>
      <c r="VDK17" s="1078">
        <v>2.2000000000000002</v>
      </c>
      <c r="VDL17" s="1079" t="s">
        <v>3991</v>
      </c>
      <c r="VDM17" s="1078">
        <v>2.2000000000000002</v>
      </c>
      <c r="VDN17" s="1079" t="s">
        <v>3991</v>
      </c>
      <c r="VDO17" s="1078">
        <v>2.2000000000000002</v>
      </c>
      <c r="VDP17" s="1079" t="s">
        <v>3991</v>
      </c>
      <c r="VDQ17" s="1078">
        <v>2.2000000000000002</v>
      </c>
      <c r="VDR17" s="1079" t="s">
        <v>3991</v>
      </c>
      <c r="VDS17" s="1078">
        <v>2.2000000000000002</v>
      </c>
      <c r="VDT17" s="1079" t="s">
        <v>3991</v>
      </c>
      <c r="VDU17" s="1078">
        <v>2.2000000000000002</v>
      </c>
      <c r="VDV17" s="1079" t="s">
        <v>3991</v>
      </c>
      <c r="VDW17" s="1078">
        <v>2.2000000000000002</v>
      </c>
      <c r="VDX17" s="1079" t="s">
        <v>3991</v>
      </c>
      <c r="VDY17" s="1078">
        <v>2.2000000000000002</v>
      </c>
      <c r="VDZ17" s="1079" t="s">
        <v>3991</v>
      </c>
      <c r="VEA17" s="1078">
        <v>2.2000000000000002</v>
      </c>
      <c r="VEB17" s="1079" t="s">
        <v>3991</v>
      </c>
      <c r="VEC17" s="1078">
        <v>2.2000000000000002</v>
      </c>
      <c r="VED17" s="1079" t="s">
        <v>3991</v>
      </c>
      <c r="VEE17" s="1078">
        <v>2.2000000000000002</v>
      </c>
      <c r="VEF17" s="1079" t="s">
        <v>3991</v>
      </c>
      <c r="VEG17" s="1078">
        <v>2.2000000000000002</v>
      </c>
      <c r="VEH17" s="1079" t="s">
        <v>3991</v>
      </c>
      <c r="VEI17" s="1078">
        <v>2.2000000000000002</v>
      </c>
      <c r="VEJ17" s="1079" t="s">
        <v>3991</v>
      </c>
      <c r="VEK17" s="1078">
        <v>2.2000000000000002</v>
      </c>
      <c r="VEL17" s="1079" t="s">
        <v>3991</v>
      </c>
      <c r="VEM17" s="1078">
        <v>2.2000000000000002</v>
      </c>
      <c r="VEN17" s="1079" t="s">
        <v>3991</v>
      </c>
      <c r="VEO17" s="1078">
        <v>2.2000000000000002</v>
      </c>
      <c r="VEP17" s="1079" t="s">
        <v>3991</v>
      </c>
      <c r="VEQ17" s="1078">
        <v>2.2000000000000002</v>
      </c>
      <c r="VER17" s="1079" t="s">
        <v>3991</v>
      </c>
      <c r="VES17" s="1078">
        <v>2.2000000000000002</v>
      </c>
      <c r="VET17" s="1079" t="s">
        <v>3991</v>
      </c>
      <c r="VEU17" s="1078">
        <v>2.2000000000000002</v>
      </c>
      <c r="VEV17" s="1079" t="s">
        <v>3991</v>
      </c>
      <c r="VEW17" s="1078">
        <v>2.2000000000000002</v>
      </c>
      <c r="VEX17" s="1079" t="s">
        <v>3991</v>
      </c>
      <c r="VEY17" s="1078">
        <v>2.2000000000000002</v>
      </c>
      <c r="VEZ17" s="1079" t="s">
        <v>3991</v>
      </c>
      <c r="VFA17" s="1078">
        <v>2.2000000000000002</v>
      </c>
      <c r="VFB17" s="1079" t="s">
        <v>3991</v>
      </c>
      <c r="VFC17" s="1078">
        <v>2.2000000000000002</v>
      </c>
      <c r="VFD17" s="1079" t="s">
        <v>3991</v>
      </c>
      <c r="VFE17" s="1078">
        <v>2.2000000000000002</v>
      </c>
      <c r="VFF17" s="1079" t="s">
        <v>3991</v>
      </c>
      <c r="VFG17" s="1078">
        <v>2.2000000000000002</v>
      </c>
      <c r="VFH17" s="1079" t="s">
        <v>3991</v>
      </c>
      <c r="VFI17" s="1078">
        <v>2.2000000000000002</v>
      </c>
      <c r="VFJ17" s="1079" t="s">
        <v>3991</v>
      </c>
      <c r="VFK17" s="1078">
        <v>2.2000000000000002</v>
      </c>
      <c r="VFL17" s="1079" t="s">
        <v>3991</v>
      </c>
      <c r="VFM17" s="1078">
        <v>2.2000000000000002</v>
      </c>
      <c r="VFN17" s="1079" t="s">
        <v>3991</v>
      </c>
      <c r="VFO17" s="1078">
        <v>2.2000000000000002</v>
      </c>
      <c r="VFP17" s="1079" t="s">
        <v>3991</v>
      </c>
      <c r="VFQ17" s="1078">
        <v>2.2000000000000002</v>
      </c>
      <c r="VFR17" s="1079" t="s">
        <v>3991</v>
      </c>
      <c r="VFS17" s="1078">
        <v>2.2000000000000002</v>
      </c>
      <c r="VFT17" s="1079" t="s">
        <v>3991</v>
      </c>
      <c r="VFU17" s="1078">
        <v>2.2000000000000002</v>
      </c>
      <c r="VFV17" s="1079" t="s">
        <v>3991</v>
      </c>
      <c r="VFW17" s="1078">
        <v>2.2000000000000002</v>
      </c>
      <c r="VFX17" s="1079" t="s">
        <v>3991</v>
      </c>
      <c r="VFY17" s="1078">
        <v>2.2000000000000002</v>
      </c>
      <c r="VFZ17" s="1079" t="s">
        <v>3991</v>
      </c>
      <c r="VGA17" s="1078">
        <v>2.2000000000000002</v>
      </c>
      <c r="VGB17" s="1079" t="s">
        <v>3991</v>
      </c>
      <c r="VGC17" s="1078">
        <v>2.2000000000000002</v>
      </c>
      <c r="VGD17" s="1079" t="s">
        <v>3991</v>
      </c>
      <c r="VGE17" s="1078">
        <v>2.2000000000000002</v>
      </c>
      <c r="VGF17" s="1079" t="s">
        <v>3991</v>
      </c>
      <c r="VGG17" s="1078">
        <v>2.2000000000000002</v>
      </c>
      <c r="VGH17" s="1079" t="s">
        <v>3991</v>
      </c>
      <c r="VGI17" s="1078">
        <v>2.2000000000000002</v>
      </c>
      <c r="VGJ17" s="1079" t="s">
        <v>3991</v>
      </c>
      <c r="VGK17" s="1078">
        <v>2.2000000000000002</v>
      </c>
      <c r="VGL17" s="1079" t="s">
        <v>3991</v>
      </c>
      <c r="VGM17" s="1078">
        <v>2.2000000000000002</v>
      </c>
      <c r="VGN17" s="1079" t="s">
        <v>3991</v>
      </c>
      <c r="VGO17" s="1078">
        <v>2.2000000000000002</v>
      </c>
      <c r="VGP17" s="1079" t="s">
        <v>3991</v>
      </c>
      <c r="VGQ17" s="1078">
        <v>2.2000000000000002</v>
      </c>
      <c r="VGR17" s="1079" t="s">
        <v>3991</v>
      </c>
      <c r="VGS17" s="1078">
        <v>2.2000000000000002</v>
      </c>
      <c r="VGT17" s="1079" t="s">
        <v>3991</v>
      </c>
      <c r="VGU17" s="1078">
        <v>2.2000000000000002</v>
      </c>
      <c r="VGV17" s="1079" t="s">
        <v>3991</v>
      </c>
      <c r="VGW17" s="1078">
        <v>2.2000000000000002</v>
      </c>
      <c r="VGX17" s="1079" t="s">
        <v>3991</v>
      </c>
      <c r="VGY17" s="1078">
        <v>2.2000000000000002</v>
      </c>
      <c r="VGZ17" s="1079" t="s">
        <v>3991</v>
      </c>
      <c r="VHA17" s="1078">
        <v>2.2000000000000002</v>
      </c>
      <c r="VHB17" s="1079" t="s">
        <v>3991</v>
      </c>
      <c r="VHC17" s="1078">
        <v>2.2000000000000002</v>
      </c>
      <c r="VHD17" s="1079" t="s">
        <v>3991</v>
      </c>
      <c r="VHE17" s="1078">
        <v>2.2000000000000002</v>
      </c>
      <c r="VHF17" s="1079" t="s">
        <v>3991</v>
      </c>
      <c r="VHG17" s="1078">
        <v>2.2000000000000002</v>
      </c>
      <c r="VHH17" s="1079" t="s">
        <v>3991</v>
      </c>
      <c r="VHI17" s="1078">
        <v>2.2000000000000002</v>
      </c>
      <c r="VHJ17" s="1079" t="s">
        <v>3991</v>
      </c>
      <c r="VHK17" s="1078">
        <v>2.2000000000000002</v>
      </c>
      <c r="VHL17" s="1079" t="s">
        <v>3991</v>
      </c>
      <c r="VHM17" s="1078">
        <v>2.2000000000000002</v>
      </c>
      <c r="VHN17" s="1079" t="s">
        <v>3991</v>
      </c>
      <c r="VHO17" s="1078">
        <v>2.2000000000000002</v>
      </c>
      <c r="VHP17" s="1079" t="s">
        <v>3991</v>
      </c>
      <c r="VHQ17" s="1078">
        <v>2.2000000000000002</v>
      </c>
      <c r="VHR17" s="1079" t="s">
        <v>3991</v>
      </c>
      <c r="VHS17" s="1078">
        <v>2.2000000000000002</v>
      </c>
      <c r="VHT17" s="1079" t="s">
        <v>3991</v>
      </c>
      <c r="VHU17" s="1078">
        <v>2.2000000000000002</v>
      </c>
      <c r="VHV17" s="1079" t="s">
        <v>3991</v>
      </c>
      <c r="VHW17" s="1078">
        <v>2.2000000000000002</v>
      </c>
      <c r="VHX17" s="1079" t="s">
        <v>3991</v>
      </c>
      <c r="VHY17" s="1078">
        <v>2.2000000000000002</v>
      </c>
      <c r="VHZ17" s="1079" t="s">
        <v>3991</v>
      </c>
      <c r="VIA17" s="1078">
        <v>2.2000000000000002</v>
      </c>
      <c r="VIB17" s="1079" t="s">
        <v>3991</v>
      </c>
      <c r="VIC17" s="1078">
        <v>2.2000000000000002</v>
      </c>
      <c r="VID17" s="1079" t="s">
        <v>3991</v>
      </c>
      <c r="VIE17" s="1078">
        <v>2.2000000000000002</v>
      </c>
      <c r="VIF17" s="1079" t="s">
        <v>3991</v>
      </c>
      <c r="VIG17" s="1078">
        <v>2.2000000000000002</v>
      </c>
      <c r="VIH17" s="1079" t="s">
        <v>3991</v>
      </c>
      <c r="VII17" s="1078">
        <v>2.2000000000000002</v>
      </c>
      <c r="VIJ17" s="1079" t="s">
        <v>3991</v>
      </c>
      <c r="VIK17" s="1078">
        <v>2.2000000000000002</v>
      </c>
      <c r="VIL17" s="1079" t="s">
        <v>3991</v>
      </c>
      <c r="VIM17" s="1078">
        <v>2.2000000000000002</v>
      </c>
      <c r="VIN17" s="1079" t="s">
        <v>3991</v>
      </c>
      <c r="VIO17" s="1078">
        <v>2.2000000000000002</v>
      </c>
      <c r="VIP17" s="1079" t="s">
        <v>3991</v>
      </c>
      <c r="VIQ17" s="1078">
        <v>2.2000000000000002</v>
      </c>
      <c r="VIR17" s="1079" t="s">
        <v>3991</v>
      </c>
      <c r="VIS17" s="1078">
        <v>2.2000000000000002</v>
      </c>
      <c r="VIT17" s="1079" t="s">
        <v>3991</v>
      </c>
      <c r="VIU17" s="1078">
        <v>2.2000000000000002</v>
      </c>
      <c r="VIV17" s="1079" t="s">
        <v>3991</v>
      </c>
      <c r="VIW17" s="1078">
        <v>2.2000000000000002</v>
      </c>
      <c r="VIX17" s="1079" t="s">
        <v>3991</v>
      </c>
      <c r="VIY17" s="1078">
        <v>2.2000000000000002</v>
      </c>
      <c r="VIZ17" s="1079" t="s">
        <v>3991</v>
      </c>
      <c r="VJA17" s="1078">
        <v>2.2000000000000002</v>
      </c>
      <c r="VJB17" s="1079" t="s">
        <v>3991</v>
      </c>
      <c r="VJC17" s="1078">
        <v>2.2000000000000002</v>
      </c>
      <c r="VJD17" s="1079" t="s">
        <v>3991</v>
      </c>
      <c r="VJE17" s="1078">
        <v>2.2000000000000002</v>
      </c>
      <c r="VJF17" s="1079" t="s">
        <v>3991</v>
      </c>
      <c r="VJG17" s="1078">
        <v>2.2000000000000002</v>
      </c>
      <c r="VJH17" s="1079" t="s">
        <v>3991</v>
      </c>
      <c r="VJI17" s="1078">
        <v>2.2000000000000002</v>
      </c>
      <c r="VJJ17" s="1079" t="s">
        <v>3991</v>
      </c>
      <c r="VJK17" s="1078">
        <v>2.2000000000000002</v>
      </c>
      <c r="VJL17" s="1079" t="s">
        <v>3991</v>
      </c>
      <c r="VJM17" s="1078">
        <v>2.2000000000000002</v>
      </c>
      <c r="VJN17" s="1079" t="s">
        <v>3991</v>
      </c>
      <c r="VJO17" s="1078">
        <v>2.2000000000000002</v>
      </c>
      <c r="VJP17" s="1079" t="s">
        <v>3991</v>
      </c>
      <c r="VJQ17" s="1078">
        <v>2.2000000000000002</v>
      </c>
      <c r="VJR17" s="1079" t="s">
        <v>3991</v>
      </c>
      <c r="VJS17" s="1078">
        <v>2.2000000000000002</v>
      </c>
      <c r="VJT17" s="1079" t="s">
        <v>3991</v>
      </c>
      <c r="VJU17" s="1078">
        <v>2.2000000000000002</v>
      </c>
      <c r="VJV17" s="1079" t="s">
        <v>3991</v>
      </c>
      <c r="VJW17" s="1078">
        <v>2.2000000000000002</v>
      </c>
      <c r="VJX17" s="1079" t="s">
        <v>3991</v>
      </c>
      <c r="VJY17" s="1078">
        <v>2.2000000000000002</v>
      </c>
      <c r="VJZ17" s="1079" t="s">
        <v>3991</v>
      </c>
      <c r="VKA17" s="1078">
        <v>2.2000000000000002</v>
      </c>
      <c r="VKB17" s="1079" t="s">
        <v>3991</v>
      </c>
      <c r="VKC17" s="1078">
        <v>2.2000000000000002</v>
      </c>
      <c r="VKD17" s="1079" t="s">
        <v>3991</v>
      </c>
      <c r="VKE17" s="1078">
        <v>2.2000000000000002</v>
      </c>
      <c r="VKF17" s="1079" t="s">
        <v>3991</v>
      </c>
      <c r="VKG17" s="1078">
        <v>2.2000000000000002</v>
      </c>
      <c r="VKH17" s="1079" t="s">
        <v>3991</v>
      </c>
      <c r="VKI17" s="1078">
        <v>2.2000000000000002</v>
      </c>
      <c r="VKJ17" s="1079" t="s">
        <v>3991</v>
      </c>
      <c r="VKK17" s="1078">
        <v>2.2000000000000002</v>
      </c>
      <c r="VKL17" s="1079" t="s">
        <v>3991</v>
      </c>
      <c r="VKM17" s="1078">
        <v>2.2000000000000002</v>
      </c>
      <c r="VKN17" s="1079" t="s">
        <v>3991</v>
      </c>
      <c r="VKO17" s="1078">
        <v>2.2000000000000002</v>
      </c>
      <c r="VKP17" s="1079" t="s">
        <v>3991</v>
      </c>
      <c r="VKQ17" s="1078">
        <v>2.2000000000000002</v>
      </c>
      <c r="VKR17" s="1079" t="s">
        <v>3991</v>
      </c>
      <c r="VKS17" s="1078">
        <v>2.2000000000000002</v>
      </c>
      <c r="VKT17" s="1079" t="s">
        <v>3991</v>
      </c>
      <c r="VKU17" s="1078">
        <v>2.2000000000000002</v>
      </c>
      <c r="VKV17" s="1079" t="s">
        <v>3991</v>
      </c>
      <c r="VKW17" s="1078">
        <v>2.2000000000000002</v>
      </c>
      <c r="VKX17" s="1079" t="s">
        <v>3991</v>
      </c>
      <c r="VKY17" s="1078">
        <v>2.2000000000000002</v>
      </c>
      <c r="VKZ17" s="1079" t="s">
        <v>3991</v>
      </c>
      <c r="VLA17" s="1078">
        <v>2.2000000000000002</v>
      </c>
      <c r="VLB17" s="1079" t="s">
        <v>3991</v>
      </c>
      <c r="VLC17" s="1078">
        <v>2.2000000000000002</v>
      </c>
      <c r="VLD17" s="1079" t="s">
        <v>3991</v>
      </c>
      <c r="VLE17" s="1078">
        <v>2.2000000000000002</v>
      </c>
      <c r="VLF17" s="1079" t="s">
        <v>3991</v>
      </c>
      <c r="VLG17" s="1078">
        <v>2.2000000000000002</v>
      </c>
      <c r="VLH17" s="1079" t="s">
        <v>3991</v>
      </c>
      <c r="VLI17" s="1078">
        <v>2.2000000000000002</v>
      </c>
      <c r="VLJ17" s="1079" t="s">
        <v>3991</v>
      </c>
      <c r="VLK17" s="1078">
        <v>2.2000000000000002</v>
      </c>
      <c r="VLL17" s="1079" t="s">
        <v>3991</v>
      </c>
      <c r="VLM17" s="1078">
        <v>2.2000000000000002</v>
      </c>
      <c r="VLN17" s="1079" t="s">
        <v>3991</v>
      </c>
      <c r="VLO17" s="1078">
        <v>2.2000000000000002</v>
      </c>
      <c r="VLP17" s="1079" t="s">
        <v>3991</v>
      </c>
      <c r="VLQ17" s="1078">
        <v>2.2000000000000002</v>
      </c>
      <c r="VLR17" s="1079" t="s">
        <v>3991</v>
      </c>
      <c r="VLS17" s="1078">
        <v>2.2000000000000002</v>
      </c>
      <c r="VLT17" s="1079" t="s">
        <v>3991</v>
      </c>
      <c r="VLU17" s="1078">
        <v>2.2000000000000002</v>
      </c>
      <c r="VLV17" s="1079" t="s">
        <v>3991</v>
      </c>
      <c r="VLW17" s="1078">
        <v>2.2000000000000002</v>
      </c>
      <c r="VLX17" s="1079" t="s">
        <v>3991</v>
      </c>
      <c r="VLY17" s="1078">
        <v>2.2000000000000002</v>
      </c>
      <c r="VLZ17" s="1079" t="s">
        <v>3991</v>
      </c>
      <c r="VMA17" s="1078">
        <v>2.2000000000000002</v>
      </c>
      <c r="VMB17" s="1079" t="s">
        <v>3991</v>
      </c>
      <c r="VMC17" s="1078">
        <v>2.2000000000000002</v>
      </c>
      <c r="VMD17" s="1079" t="s">
        <v>3991</v>
      </c>
      <c r="VME17" s="1078">
        <v>2.2000000000000002</v>
      </c>
      <c r="VMF17" s="1079" t="s">
        <v>3991</v>
      </c>
      <c r="VMG17" s="1078">
        <v>2.2000000000000002</v>
      </c>
      <c r="VMH17" s="1079" t="s">
        <v>3991</v>
      </c>
      <c r="VMI17" s="1078">
        <v>2.2000000000000002</v>
      </c>
      <c r="VMJ17" s="1079" t="s">
        <v>3991</v>
      </c>
      <c r="VMK17" s="1078">
        <v>2.2000000000000002</v>
      </c>
      <c r="VML17" s="1079" t="s">
        <v>3991</v>
      </c>
      <c r="VMM17" s="1078">
        <v>2.2000000000000002</v>
      </c>
      <c r="VMN17" s="1079" t="s">
        <v>3991</v>
      </c>
      <c r="VMO17" s="1078">
        <v>2.2000000000000002</v>
      </c>
      <c r="VMP17" s="1079" t="s">
        <v>3991</v>
      </c>
      <c r="VMQ17" s="1078">
        <v>2.2000000000000002</v>
      </c>
      <c r="VMR17" s="1079" t="s">
        <v>3991</v>
      </c>
      <c r="VMS17" s="1078">
        <v>2.2000000000000002</v>
      </c>
      <c r="VMT17" s="1079" t="s">
        <v>3991</v>
      </c>
      <c r="VMU17" s="1078">
        <v>2.2000000000000002</v>
      </c>
      <c r="VMV17" s="1079" t="s">
        <v>3991</v>
      </c>
      <c r="VMW17" s="1078">
        <v>2.2000000000000002</v>
      </c>
      <c r="VMX17" s="1079" t="s">
        <v>3991</v>
      </c>
      <c r="VMY17" s="1078">
        <v>2.2000000000000002</v>
      </c>
      <c r="VMZ17" s="1079" t="s">
        <v>3991</v>
      </c>
      <c r="VNA17" s="1078">
        <v>2.2000000000000002</v>
      </c>
      <c r="VNB17" s="1079" t="s">
        <v>3991</v>
      </c>
      <c r="VNC17" s="1078">
        <v>2.2000000000000002</v>
      </c>
      <c r="VND17" s="1079" t="s">
        <v>3991</v>
      </c>
      <c r="VNE17" s="1078">
        <v>2.2000000000000002</v>
      </c>
      <c r="VNF17" s="1079" t="s">
        <v>3991</v>
      </c>
      <c r="VNG17" s="1078">
        <v>2.2000000000000002</v>
      </c>
      <c r="VNH17" s="1079" t="s">
        <v>3991</v>
      </c>
      <c r="VNI17" s="1078">
        <v>2.2000000000000002</v>
      </c>
      <c r="VNJ17" s="1079" t="s">
        <v>3991</v>
      </c>
      <c r="VNK17" s="1078">
        <v>2.2000000000000002</v>
      </c>
      <c r="VNL17" s="1079" t="s">
        <v>3991</v>
      </c>
      <c r="VNM17" s="1078">
        <v>2.2000000000000002</v>
      </c>
      <c r="VNN17" s="1079" t="s">
        <v>3991</v>
      </c>
      <c r="VNO17" s="1078">
        <v>2.2000000000000002</v>
      </c>
      <c r="VNP17" s="1079" t="s">
        <v>3991</v>
      </c>
      <c r="VNQ17" s="1078">
        <v>2.2000000000000002</v>
      </c>
      <c r="VNR17" s="1079" t="s">
        <v>3991</v>
      </c>
      <c r="VNS17" s="1078">
        <v>2.2000000000000002</v>
      </c>
      <c r="VNT17" s="1079" t="s">
        <v>3991</v>
      </c>
      <c r="VNU17" s="1078">
        <v>2.2000000000000002</v>
      </c>
      <c r="VNV17" s="1079" t="s">
        <v>3991</v>
      </c>
      <c r="VNW17" s="1078">
        <v>2.2000000000000002</v>
      </c>
      <c r="VNX17" s="1079" t="s">
        <v>3991</v>
      </c>
      <c r="VNY17" s="1078">
        <v>2.2000000000000002</v>
      </c>
      <c r="VNZ17" s="1079" t="s">
        <v>3991</v>
      </c>
      <c r="VOA17" s="1078">
        <v>2.2000000000000002</v>
      </c>
      <c r="VOB17" s="1079" t="s">
        <v>3991</v>
      </c>
      <c r="VOC17" s="1078">
        <v>2.2000000000000002</v>
      </c>
      <c r="VOD17" s="1079" t="s">
        <v>3991</v>
      </c>
      <c r="VOE17" s="1078">
        <v>2.2000000000000002</v>
      </c>
      <c r="VOF17" s="1079" t="s">
        <v>3991</v>
      </c>
      <c r="VOG17" s="1078">
        <v>2.2000000000000002</v>
      </c>
      <c r="VOH17" s="1079" t="s">
        <v>3991</v>
      </c>
      <c r="VOI17" s="1078">
        <v>2.2000000000000002</v>
      </c>
      <c r="VOJ17" s="1079" t="s">
        <v>3991</v>
      </c>
      <c r="VOK17" s="1078">
        <v>2.2000000000000002</v>
      </c>
      <c r="VOL17" s="1079" t="s">
        <v>3991</v>
      </c>
      <c r="VOM17" s="1078">
        <v>2.2000000000000002</v>
      </c>
      <c r="VON17" s="1079" t="s">
        <v>3991</v>
      </c>
      <c r="VOO17" s="1078">
        <v>2.2000000000000002</v>
      </c>
      <c r="VOP17" s="1079" t="s">
        <v>3991</v>
      </c>
      <c r="VOQ17" s="1078">
        <v>2.2000000000000002</v>
      </c>
      <c r="VOR17" s="1079" t="s">
        <v>3991</v>
      </c>
      <c r="VOS17" s="1078">
        <v>2.2000000000000002</v>
      </c>
      <c r="VOT17" s="1079" t="s">
        <v>3991</v>
      </c>
      <c r="VOU17" s="1078">
        <v>2.2000000000000002</v>
      </c>
      <c r="VOV17" s="1079" t="s">
        <v>3991</v>
      </c>
      <c r="VOW17" s="1078">
        <v>2.2000000000000002</v>
      </c>
      <c r="VOX17" s="1079" t="s">
        <v>3991</v>
      </c>
      <c r="VOY17" s="1078">
        <v>2.2000000000000002</v>
      </c>
      <c r="VOZ17" s="1079" t="s">
        <v>3991</v>
      </c>
      <c r="VPA17" s="1078">
        <v>2.2000000000000002</v>
      </c>
      <c r="VPB17" s="1079" t="s">
        <v>3991</v>
      </c>
      <c r="VPC17" s="1078">
        <v>2.2000000000000002</v>
      </c>
      <c r="VPD17" s="1079" t="s">
        <v>3991</v>
      </c>
      <c r="VPE17" s="1078">
        <v>2.2000000000000002</v>
      </c>
      <c r="VPF17" s="1079" t="s">
        <v>3991</v>
      </c>
      <c r="VPG17" s="1078">
        <v>2.2000000000000002</v>
      </c>
      <c r="VPH17" s="1079" t="s">
        <v>3991</v>
      </c>
      <c r="VPI17" s="1078">
        <v>2.2000000000000002</v>
      </c>
      <c r="VPJ17" s="1079" t="s">
        <v>3991</v>
      </c>
      <c r="VPK17" s="1078">
        <v>2.2000000000000002</v>
      </c>
      <c r="VPL17" s="1079" t="s">
        <v>3991</v>
      </c>
      <c r="VPM17" s="1078">
        <v>2.2000000000000002</v>
      </c>
      <c r="VPN17" s="1079" t="s">
        <v>3991</v>
      </c>
      <c r="VPO17" s="1078">
        <v>2.2000000000000002</v>
      </c>
      <c r="VPP17" s="1079" t="s">
        <v>3991</v>
      </c>
      <c r="VPQ17" s="1078">
        <v>2.2000000000000002</v>
      </c>
      <c r="VPR17" s="1079" t="s">
        <v>3991</v>
      </c>
      <c r="VPS17" s="1078">
        <v>2.2000000000000002</v>
      </c>
      <c r="VPT17" s="1079" t="s">
        <v>3991</v>
      </c>
      <c r="VPU17" s="1078">
        <v>2.2000000000000002</v>
      </c>
      <c r="VPV17" s="1079" t="s">
        <v>3991</v>
      </c>
      <c r="VPW17" s="1078">
        <v>2.2000000000000002</v>
      </c>
      <c r="VPX17" s="1079" t="s">
        <v>3991</v>
      </c>
      <c r="VPY17" s="1078">
        <v>2.2000000000000002</v>
      </c>
      <c r="VPZ17" s="1079" t="s">
        <v>3991</v>
      </c>
      <c r="VQA17" s="1078">
        <v>2.2000000000000002</v>
      </c>
      <c r="VQB17" s="1079" t="s">
        <v>3991</v>
      </c>
      <c r="VQC17" s="1078">
        <v>2.2000000000000002</v>
      </c>
      <c r="VQD17" s="1079" t="s">
        <v>3991</v>
      </c>
      <c r="VQE17" s="1078">
        <v>2.2000000000000002</v>
      </c>
      <c r="VQF17" s="1079" t="s">
        <v>3991</v>
      </c>
      <c r="VQG17" s="1078">
        <v>2.2000000000000002</v>
      </c>
      <c r="VQH17" s="1079" t="s">
        <v>3991</v>
      </c>
      <c r="VQI17" s="1078">
        <v>2.2000000000000002</v>
      </c>
      <c r="VQJ17" s="1079" t="s">
        <v>3991</v>
      </c>
      <c r="VQK17" s="1078">
        <v>2.2000000000000002</v>
      </c>
      <c r="VQL17" s="1079" t="s">
        <v>3991</v>
      </c>
      <c r="VQM17" s="1078">
        <v>2.2000000000000002</v>
      </c>
      <c r="VQN17" s="1079" t="s">
        <v>3991</v>
      </c>
      <c r="VQO17" s="1078">
        <v>2.2000000000000002</v>
      </c>
      <c r="VQP17" s="1079" t="s">
        <v>3991</v>
      </c>
      <c r="VQQ17" s="1078">
        <v>2.2000000000000002</v>
      </c>
      <c r="VQR17" s="1079" t="s">
        <v>3991</v>
      </c>
      <c r="VQS17" s="1078">
        <v>2.2000000000000002</v>
      </c>
      <c r="VQT17" s="1079" t="s">
        <v>3991</v>
      </c>
      <c r="VQU17" s="1078">
        <v>2.2000000000000002</v>
      </c>
      <c r="VQV17" s="1079" t="s">
        <v>3991</v>
      </c>
      <c r="VQW17" s="1078">
        <v>2.2000000000000002</v>
      </c>
      <c r="VQX17" s="1079" t="s">
        <v>3991</v>
      </c>
      <c r="VQY17" s="1078">
        <v>2.2000000000000002</v>
      </c>
      <c r="VQZ17" s="1079" t="s">
        <v>3991</v>
      </c>
      <c r="VRA17" s="1078">
        <v>2.2000000000000002</v>
      </c>
      <c r="VRB17" s="1079" t="s">
        <v>3991</v>
      </c>
      <c r="VRC17" s="1078">
        <v>2.2000000000000002</v>
      </c>
      <c r="VRD17" s="1079" t="s">
        <v>3991</v>
      </c>
      <c r="VRE17" s="1078">
        <v>2.2000000000000002</v>
      </c>
      <c r="VRF17" s="1079" t="s">
        <v>3991</v>
      </c>
      <c r="VRG17" s="1078">
        <v>2.2000000000000002</v>
      </c>
      <c r="VRH17" s="1079" t="s">
        <v>3991</v>
      </c>
      <c r="VRI17" s="1078">
        <v>2.2000000000000002</v>
      </c>
      <c r="VRJ17" s="1079" t="s">
        <v>3991</v>
      </c>
      <c r="VRK17" s="1078">
        <v>2.2000000000000002</v>
      </c>
      <c r="VRL17" s="1079" t="s">
        <v>3991</v>
      </c>
      <c r="VRM17" s="1078">
        <v>2.2000000000000002</v>
      </c>
      <c r="VRN17" s="1079" t="s">
        <v>3991</v>
      </c>
      <c r="VRO17" s="1078">
        <v>2.2000000000000002</v>
      </c>
      <c r="VRP17" s="1079" t="s">
        <v>3991</v>
      </c>
      <c r="VRQ17" s="1078">
        <v>2.2000000000000002</v>
      </c>
      <c r="VRR17" s="1079" t="s">
        <v>3991</v>
      </c>
      <c r="VRS17" s="1078">
        <v>2.2000000000000002</v>
      </c>
      <c r="VRT17" s="1079" t="s">
        <v>3991</v>
      </c>
      <c r="VRU17" s="1078">
        <v>2.2000000000000002</v>
      </c>
      <c r="VRV17" s="1079" t="s">
        <v>3991</v>
      </c>
      <c r="VRW17" s="1078">
        <v>2.2000000000000002</v>
      </c>
      <c r="VRX17" s="1079" t="s">
        <v>3991</v>
      </c>
      <c r="VRY17" s="1078">
        <v>2.2000000000000002</v>
      </c>
      <c r="VRZ17" s="1079" t="s">
        <v>3991</v>
      </c>
      <c r="VSA17" s="1078">
        <v>2.2000000000000002</v>
      </c>
      <c r="VSB17" s="1079" t="s">
        <v>3991</v>
      </c>
      <c r="VSC17" s="1078">
        <v>2.2000000000000002</v>
      </c>
      <c r="VSD17" s="1079" t="s">
        <v>3991</v>
      </c>
      <c r="VSE17" s="1078">
        <v>2.2000000000000002</v>
      </c>
      <c r="VSF17" s="1079" t="s">
        <v>3991</v>
      </c>
      <c r="VSG17" s="1078">
        <v>2.2000000000000002</v>
      </c>
      <c r="VSH17" s="1079" t="s">
        <v>3991</v>
      </c>
      <c r="VSI17" s="1078">
        <v>2.2000000000000002</v>
      </c>
      <c r="VSJ17" s="1079" t="s">
        <v>3991</v>
      </c>
      <c r="VSK17" s="1078">
        <v>2.2000000000000002</v>
      </c>
      <c r="VSL17" s="1079" t="s">
        <v>3991</v>
      </c>
      <c r="VSM17" s="1078">
        <v>2.2000000000000002</v>
      </c>
      <c r="VSN17" s="1079" t="s">
        <v>3991</v>
      </c>
      <c r="VSO17" s="1078">
        <v>2.2000000000000002</v>
      </c>
      <c r="VSP17" s="1079" t="s">
        <v>3991</v>
      </c>
      <c r="VSQ17" s="1078">
        <v>2.2000000000000002</v>
      </c>
      <c r="VSR17" s="1079" t="s">
        <v>3991</v>
      </c>
      <c r="VSS17" s="1078">
        <v>2.2000000000000002</v>
      </c>
      <c r="VST17" s="1079" t="s">
        <v>3991</v>
      </c>
      <c r="VSU17" s="1078">
        <v>2.2000000000000002</v>
      </c>
      <c r="VSV17" s="1079" t="s">
        <v>3991</v>
      </c>
      <c r="VSW17" s="1078">
        <v>2.2000000000000002</v>
      </c>
      <c r="VSX17" s="1079" t="s">
        <v>3991</v>
      </c>
      <c r="VSY17" s="1078">
        <v>2.2000000000000002</v>
      </c>
      <c r="VSZ17" s="1079" t="s">
        <v>3991</v>
      </c>
      <c r="VTA17" s="1078">
        <v>2.2000000000000002</v>
      </c>
      <c r="VTB17" s="1079" t="s">
        <v>3991</v>
      </c>
      <c r="VTC17" s="1078">
        <v>2.2000000000000002</v>
      </c>
      <c r="VTD17" s="1079" t="s">
        <v>3991</v>
      </c>
      <c r="VTE17" s="1078">
        <v>2.2000000000000002</v>
      </c>
      <c r="VTF17" s="1079" t="s">
        <v>3991</v>
      </c>
      <c r="VTG17" s="1078">
        <v>2.2000000000000002</v>
      </c>
      <c r="VTH17" s="1079" t="s">
        <v>3991</v>
      </c>
      <c r="VTI17" s="1078">
        <v>2.2000000000000002</v>
      </c>
      <c r="VTJ17" s="1079" t="s">
        <v>3991</v>
      </c>
      <c r="VTK17" s="1078">
        <v>2.2000000000000002</v>
      </c>
      <c r="VTL17" s="1079" t="s">
        <v>3991</v>
      </c>
      <c r="VTM17" s="1078">
        <v>2.2000000000000002</v>
      </c>
      <c r="VTN17" s="1079" t="s">
        <v>3991</v>
      </c>
      <c r="VTO17" s="1078">
        <v>2.2000000000000002</v>
      </c>
      <c r="VTP17" s="1079" t="s">
        <v>3991</v>
      </c>
      <c r="VTQ17" s="1078">
        <v>2.2000000000000002</v>
      </c>
      <c r="VTR17" s="1079" t="s">
        <v>3991</v>
      </c>
      <c r="VTS17" s="1078">
        <v>2.2000000000000002</v>
      </c>
      <c r="VTT17" s="1079" t="s">
        <v>3991</v>
      </c>
      <c r="VTU17" s="1078">
        <v>2.2000000000000002</v>
      </c>
      <c r="VTV17" s="1079" t="s">
        <v>3991</v>
      </c>
      <c r="VTW17" s="1078">
        <v>2.2000000000000002</v>
      </c>
      <c r="VTX17" s="1079" t="s">
        <v>3991</v>
      </c>
      <c r="VTY17" s="1078">
        <v>2.2000000000000002</v>
      </c>
      <c r="VTZ17" s="1079" t="s">
        <v>3991</v>
      </c>
      <c r="VUA17" s="1078">
        <v>2.2000000000000002</v>
      </c>
      <c r="VUB17" s="1079" t="s">
        <v>3991</v>
      </c>
      <c r="VUC17" s="1078">
        <v>2.2000000000000002</v>
      </c>
      <c r="VUD17" s="1079" t="s">
        <v>3991</v>
      </c>
      <c r="VUE17" s="1078">
        <v>2.2000000000000002</v>
      </c>
      <c r="VUF17" s="1079" t="s">
        <v>3991</v>
      </c>
      <c r="VUG17" s="1078">
        <v>2.2000000000000002</v>
      </c>
      <c r="VUH17" s="1079" t="s">
        <v>3991</v>
      </c>
      <c r="VUI17" s="1078">
        <v>2.2000000000000002</v>
      </c>
      <c r="VUJ17" s="1079" t="s">
        <v>3991</v>
      </c>
      <c r="VUK17" s="1078">
        <v>2.2000000000000002</v>
      </c>
      <c r="VUL17" s="1079" t="s">
        <v>3991</v>
      </c>
      <c r="VUM17" s="1078">
        <v>2.2000000000000002</v>
      </c>
      <c r="VUN17" s="1079" t="s">
        <v>3991</v>
      </c>
      <c r="VUO17" s="1078">
        <v>2.2000000000000002</v>
      </c>
      <c r="VUP17" s="1079" t="s">
        <v>3991</v>
      </c>
      <c r="VUQ17" s="1078">
        <v>2.2000000000000002</v>
      </c>
      <c r="VUR17" s="1079" t="s">
        <v>3991</v>
      </c>
      <c r="VUS17" s="1078">
        <v>2.2000000000000002</v>
      </c>
      <c r="VUT17" s="1079" t="s">
        <v>3991</v>
      </c>
      <c r="VUU17" s="1078">
        <v>2.2000000000000002</v>
      </c>
      <c r="VUV17" s="1079" t="s">
        <v>3991</v>
      </c>
      <c r="VUW17" s="1078">
        <v>2.2000000000000002</v>
      </c>
      <c r="VUX17" s="1079" t="s">
        <v>3991</v>
      </c>
      <c r="VUY17" s="1078">
        <v>2.2000000000000002</v>
      </c>
      <c r="VUZ17" s="1079" t="s">
        <v>3991</v>
      </c>
      <c r="VVA17" s="1078">
        <v>2.2000000000000002</v>
      </c>
      <c r="VVB17" s="1079" t="s">
        <v>3991</v>
      </c>
      <c r="VVC17" s="1078">
        <v>2.2000000000000002</v>
      </c>
      <c r="VVD17" s="1079" t="s">
        <v>3991</v>
      </c>
      <c r="VVE17" s="1078">
        <v>2.2000000000000002</v>
      </c>
      <c r="VVF17" s="1079" t="s">
        <v>3991</v>
      </c>
      <c r="VVG17" s="1078">
        <v>2.2000000000000002</v>
      </c>
      <c r="VVH17" s="1079" t="s">
        <v>3991</v>
      </c>
      <c r="VVI17" s="1078">
        <v>2.2000000000000002</v>
      </c>
      <c r="VVJ17" s="1079" t="s">
        <v>3991</v>
      </c>
      <c r="VVK17" s="1078">
        <v>2.2000000000000002</v>
      </c>
      <c r="VVL17" s="1079" t="s">
        <v>3991</v>
      </c>
      <c r="VVM17" s="1078">
        <v>2.2000000000000002</v>
      </c>
      <c r="VVN17" s="1079" t="s">
        <v>3991</v>
      </c>
      <c r="VVO17" s="1078">
        <v>2.2000000000000002</v>
      </c>
      <c r="VVP17" s="1079" t="s">
        <v>3991</v>
      </c>
      <c r="VVQ17" s="1078">
        <v>2.2000000000000002</v>
      </c>
      <c r="VVR17" s="1079" t="s">
        <v>3991</v>
      </c>
      <c r="VVS17" s="1078">
        <v>2.2000000000000002</v>
      </c>
      <c r="VVT17" s="1079" t="s">
        <v>3991</v>
      </c>
      <c r="VVU17" s="1078">
        <v>2.2000000000000002</v>
      </c>
      <c r="VVV17" s="1079" t="s">
        <v>3991</v>
      </c>
      <c r="VVW17" s="1078">
        <v>2.2000000000000002</v>
      </c>
      <c r="VVX17" s="1079" t="s">
        <v>3991</v>
      </c>
      <c r="VVY17" s="1078">
        <v>2.2000000000000002</v>
      </c>
      <c r="VVZ17" s="1079" t="s">
        <v>3991</v>
      </c>
      <c r="VWA17" s="1078">
        <v>2.2000000000000002</v>
      </c>
      <c r="VWB17" s="1079" t="s">
        <v>3991</v>
      </c>
      <c r="VWC17" s="1078">
        <v>2.2000000000000002</v>
      </c>
      <c r="VWD17" s="1079" t="s">
        <v>3991</v>
      </c>
      <c r="VWE17" s="1078">
        <v>2.2000000000000002</v>
      </c>
      <c r="VWF17" s="1079" t="s">
        <v>3991</v>
      </c>
      <c r="VWG17" s="1078">
        <v>2.2000000000000002</v>
      </c>
      <c r="VWH17" s="1079" t="s">
        <v>3991</v>
      </c>
      <c r="VWI17" s="1078">
        <v>2.2000000000000002</v>
      </c>
      <c r="VWJ17" s="1079" t="s">
        <v>3991</v>
      </c>
      <c r="VWK17" s="1078">
        <v>2.2000000000000002</v>
      </c>
      <c r="VWL17" s="1079" t="s">
        <v>3991</v>
      </c>
      <c r="VWM17" s="1078">
        <v>2.2000000000000002</v>
      </c>
      <c r="VWN17" s="1079" t="s">
        <v>3991</v>
      </c>
      <c r="VWO17" s="1078">
        <v>2.2000000000000002</v>
      </c>
      <c r="VWP17" s="1079" t="s">
        <v>3991</v>
      </c>
      <c r="VWQ17" s="1078">
        <v>2.2000000000000002</v>
      </c>
      <c r="VWR17" s="1079" t="s">
        <v>3991</v>
      </c>
      <c r="VWS17" s="1078">
        <v>2.2000000000000002</v>
      </c>
      <c r="VWT17" s="1079" t="s">
        <v>3991</v>
      </c>
      <c r="VWU17" s="1078">
        <v>2.2000000000000002</v>
      </c>
      <c r="VWV17" s="1079" t="s">
        <v>3991</v>
      </c>
      <c r="VWW17" s="1078">
        <v>2.2000000000000002</v>
      </c>
      <c r="VWX17" s="1079" t="s">
        <v>3991</v>
      </c>
      <c r="VWY17" s="1078">
        <v>2.2000000000000002</v>
      </c>
      <c r="VWZ17" s="1079" t="s">
        <v>3991</v>
      </c>
      <c r="VXA17" s="1078">
        <v>2.2000000000000002</v>
      </c>
      <c r="VXB17" s="1079" t="s">
        <v>3991</v>
      </c>
      <c r="VXC17" s="1078">
        <v>2.2000000000000002</v>
      </c>
      <c r="VXD17" s="1079" t="s">
        <v>3991</v>
      </c>
      <c r="VXE17" s="1078">
        <v>2.2000000000000002</v>
      </c>
      <c r="VXF17" s="1079" t="s">
        <v>3991</v>
      </c>
      <c r="VXG17" s="1078">
        <v>2.2000000000000002</v>
      </c>
      <c r="VXH17" s="1079" t="s">
        <v>3991</v>
      </c>
      <c r="VXI17" s="1078">
        <v>2.2000000000000002</v>
      </c>
      <c r="VXJ17" s="1079" t="s">
        <v>3991</v>
      </c>
      <c r="VXK17" s="1078">
        <v>2.2000000000000002</v>
      </c>
      <c r="VXL17" s="1079" t="s">
        <v>3991</v>
      </c>
      <c r="VXM17" s="1078">
        <v>2.2000000000000002</v>
      </c>
      <c r="VXN17" s="1079" t="s">
        <v>3991</v>
      </c>
      <c r="VXO17" s="1078">
        <v>2.2000000000000002</v>
      </c>
      <c r="VXP17" s="1079" t="s">
        <v>3991</v>
      </c>
      <c r="VXQ17" s="1078">
        <v>2.2000000000000002</v>
      </c>
      <c r="VXR17" s="1079" t="s">
        <v>3991</v>
      </c>
      <c r="VXS17" s="1078">
        <v>2.2000000000000002</v>
      </c>
      <c r="VXT17" s="1079" t="s">
        <v>3991</v>
      </c>
      <c r="VXU17" s="1078">
        <v>2.2000000000000002</v>
      </c>
      <c r="VXV17" s="1079" t="s">
        <v>3991</v>
      </c>
      <c r="VXW17" s="1078">
        <v>2.2000000000000002</v>
      </c>
      <c r="VXX17" s="1079" t="s">
        <v>3991</v>
      </c>
      <c r="VXY17" s="1078">
        <v>2.2000000000000002</v>
      </c>
      <c r="VXZ17" s="1079" t="s">
        <v>3991</v>
      </c>
      <c r="VYA17" s="1078">
        <v>2.2000000000000002</v>
      </c>
      <c r="VYB17" s="1079" t="s">
        <v>3991</v>
      </c>
      <c r="VYC17" s="1078">
        <v>2.2000000000000002</v>
      </c>
      <c r="VYD17" s="1079" t="s">
        <v>3991</v>
      </c>
      <c r="VYE17" s="1078">
        <v>2.2000000000000002</v>
      </c>
      <c r="VYF17" s="1079" t="s">
        <v>3991</v>
      </c>
      <c r="VYG17" s="1078">
        <v>2.2000000000000002</v>
      </c>
      <c r="VYH17" s="1079" t="s">
        <v>3991</v>
      </c>
      <c r="VYI17" s="1078">
        <v>2.2000000000000002</v>
      </c>
      <c r="VYJ17" s="1079" t="s">
        <v>3991</v>
      </c>
      <c r="VYK17" s="1078">
        <v>2.2000000000000002</v>
      </c>
      <c r="VYL17" s="1079" t="s">
        <v>3991</v>
      </c>
      <c r="VYM17" s="1078">
        <v>2.2000000000000002</v>
      </c>
      <c r="VYN17" s="1079" t="s">
        <v>3991</v>
      </c>
      <c r="VYO17" s="1078">
        <v>2.2000000000000002</v>
      </c>
      <c r="VYP17" s="1079" t="s">
        <v>3991</v>
      </c>
      <c r="VYQ17" s="1078">
        <v>2.2000000000000002</v>
      </c>
      <c r="VYR17" s="1079" t="s">
        <v>3991</v>
      </c>
      <c r="VYS17" s="1078">
        <v>2.2000000000000002</v>
      </c>
      <c r="VYT17" s="1079" t="s">
        <v>3991</v>
      </c>
      <c r="VYU17" s="1078">
        <v>2.2000000000000002</v>
      </c>
      <c r="VYV17" s="1079" t="s">
        <v>3991</v>
      </c>
      <c r="VYW17" s="1078">
        <v>2.2000000000000002</v>
      </c>
      <c r="VYX17" s="1079" t="s">
        <v>3991</v>
      </c>
      <c r="VYY17" s="1078">
        <v>2.2000000000000002</v>
      </c>
      <c r="VYZ17" s="1079" t="s">
        <v>3991</v>
      </c>
      <c r="VZA17" s="1078">
        <v>2.2000000000000002</v>
      </c>
      <c r="VZB17" s="1079" t="s">
        <v>3991</v>
      </c>
      <c r="VZC17" s="1078">
        <v>2.2000000000000002</v>
      </c>
      <c r="VZD17" s="1079" t="s">
        <v>3991</v>
      </c>
      <c r="VZE17" s="1078">
        <v>2.2000000000000002</v>
      </c>
      <c r="VZF17" s="1079" t="s">
        <v>3991</v>
      </c>
      <c r="VZG17" s="1078">
        <v>2.2000000000000002</v>
      </c>
      <c r="VZH17" s="1079" t="s">
        <v>3991</v>
      </c>
      <c r="VZI17" s="1078">
        <v>2.2000000000000002</v>
      </c>
      <c r="VZJ17" s="1079" t="s">
        <v>3991</v>
      </c>
      <c r="VZK17" s="1078">
        <v>2.2000000000000002</v>
      </c>
      <c r="VZL17" s="1079" t="s">
        <v>3991</v>
      </c>
      <c r="VZM17" s="1078">
        <v>2.2000000000000002</v>
      </c>
      <c r="VZN17" s="1079" t="s">
        <v>3991</v>
      </c>
      <c r="VZO17" s="1078">
        <v>2.2000000000000002</v>
      </c>
      <c r="VZP17" s="1079" t="s">
        <v>3991</v>
      </c>
      <c r="VZQ17" s="1078">
        <v>2.2000000000000002</v>
      </c>
      <c r="VZR17" s="1079" t="s">
        <v>3991</v>
      </c>
      <c r="VZS17" s="1078">
        <v>2.2000000000000002</v>
      </c>
      <c r="VZT17" s="1079" t="s">
        <v>3991</v>
      </c>
      <c r="VZU17" s="1078">
        <v>2.2000000000000002</v>
      </c>
      <c r="VZV17" s="1079" t="s">
        <v>3991</v>
      </c>
      <c r="VZW17" s="1078">
        <v>2.2000000000000002</v>
      </c>
      <c r="VZX17" s="1079" t="s">
        <v>3991</v>
      </c>
      <c r="VZY17" s="1078">
        <v>2.2000000000000002</v>
      </c>
      <c r="VZZ17" s="1079" t="s">
        <v>3991</v>
      </c>
      <c r="WAA17" s="1078">
        <v>2.2000000000000002</v>
      </c>
      <c r="WAB17" s="1079" t="s">
        <v>3991</v>
      </c>
      <c r="WAC17" s="1078">
        <v>2.2000000000000002</v>
      </c>
      <c r="WAD17" s="1079" t="s">
        <v>3991</v>
      </c>
      <c r="WAE17" s="1078">
        <v>2.2000000000000002</v>
      </c>
      <c r="WAF17" s="1079" t="s">
        <v>3991</v>
      </c>
      <c r="WAG17" s="1078">
        <v>2.2000000000000002</v>
      </c>
      <c r="WAH17" s="1079" t="s">
        <v>3991</v>
      </c>
      <c r="WAI17" s="1078">
        <v>2.2000000000000002</v>
      </c>
      <c r="WAJ17" s="1079" t="s">
        <v>3991</v>
      </c>
      <c r="WAK17" s="1078">
        <v>2.2000000000000002</v>
      </c>
      <c r="WAL17" s="1079" t="s">
        <v>3991</v>
      </c>
      <c r="WAM17" s="1078">
        <v>2.2000000000000002</v>
      </c>
      <c r="WAN17" s="1079" t="s">
        <v>3991</v>
      </c>
      <c r="WAO17" s="1078">
        <v>2.2000000000000002</v>
      </c>
      <c r="WAP17" s="1079" t="s">
        <v>3991</v>
      </c>
      <c r="WAQ17" s="1078">
        <v>2.2000000000000002</v>
      </c>
      <c r="WAR17" s="1079" t="s">
        <v>3991</v>
      </c>
      <c r="WAS17" s="1078">
        <v>2.2000000000000002</v>
      </c>
      <c r="WAT17" s="1079" t="s">
        <v>3991</v>
      </c>
      <c r="WAU17" s="1078">
        <v>2.2000000000000002</v>
      </c>
      <c r="WAV17" s="1079" t="s">
        <v>3991</v>
      </c>
      <c r="WAW17" s="1078">
        <v>2.2000000000000002</v>
      </c>
      <c r="WAX17" s="1079" t="s">
        <v>3991</v>
      </c>
      <c r="WAY17" s="1078">
        <v>2.2000000000000002</v>
      </c>
      <c r="WAZ17" s="1079" t="s">
        <v>3991</v>
      </c>
      <c r="WBA17" s="1078">
        <v>2.2000000000000002</v>
      </c>
      <c r="WBB17" s="1079" t="s">
        <v>3991</v>
      </c>
      <c r="WBC17" s="1078">
        <v>2.2000000000000002</v>
      </c>
      <c r="WBD17" s="1079" t="s">
        <v>3991</v>
      </c>
      <c r="WBE17" s="1078">
        <v>2.2000000000000002</v>
      </c>
      <c r="WBF17" s="1079" t="s">
        <v>3991</v>
      </c>
      <c r="WBG17" s="1078">
        <v>2.2000000000000002</v>
      </c>
      <c r="WBH17" s="1079" t="s">
        <v>3991</v>
      </c>
      <c r="WBI17" s="1078">
        <v>2.2000000000000002</v>
      </c>
      <c r="WBJ17" s="1079" t="s">
        <v>3991</v>
      </c>
      <c r="WBK17" s="1078">
        <v>2.2000000000000002</v>
      </c>
      <c r="WBL17" s="1079" t="s">
        <v>3991</v>
      </c>
      <c r="WBM17" s="1078">
        <v>2.2000000000000002</v>
      </c>
      <c r="WBN17" s="1079" t="s">
        <v>3991</v>
      </c>
      <c r="WBO17" s="1078">
        <v>2.2000000000000002</v>
      </c>
      <c r="WBP17" s="1079" t="s">
        <v>3991</v>
      </c>
      <c r="WBQ17" s="1078">
        <v>2.2000000000000002</v>
      </c>
      <c r="WBR17" s="1079" t="s">
        <v>3991</v>
      </c>
      <c r="WBS17" s="1078">
        <v>2.2000000000000002</v>
      </c>
      <c r="WBT17" s="1079" t="s">
        <v>3991</v>
      </c>
      <c r="WBU17" s="1078">
        <v>2.2000000000000002</v>
      </c>
      <c r="WBV17" s="1079" t="s">
        <v>3991</v>
      </c>
      <c r="WBW17" s="1078">
        <v>2.2000000000000002</v>
      </c>
      <c r="WBX17" s="1079" t="s">
        <v>3991</v>
      </c>
      <c r="WBY17" s="1078">
        <v>2.2000000000000002</v>
      </c>
      <c r="WBZ17" s="1079" t="s">
        <v>3991</v>
      </c>
      <c r="WCA17" s="1078">
        <v>2.2000000000000002</v>
      </c>
      <c r="WCB17" s="1079" t="s">
        <v>3991</v>
      </c>
      <c r="WCC17" s="1078">
        <v>2.2000000000000002</v>
      </c>
      <c r="WCD17" s="1079" t="s">
        <v>3991</v>
      </c>
      <c r="WCE17" s="1078">
        <v>2.2000000000000002</v>
      </c>
      <c r="WCF17" s="1079" t="s">
        <v>3991</v>
      </c>
      <c r="WCG17" s="1078">
        <v>2.2000000000000002</v>
      </c>
      <c r="WCH17" s="1079" t="s">
        <v>3991</v>
      </c>
      <c r="WCI17" s="1078">
        <v>2.2000000000000002</v>
      </c>
      <c r="WCJ17" s="1079" t="s">
        <v>3991</v>
      </c>
      <c r="WCK17" s="1078">
        <v>2.2000000000000002</v>
      </c>
      <c r="WCL17" s="1079" t="s">
        <v>3991</v>
      </c>
      <c r="WCM17" s="1078">
        <v>2.2000000000000002</v>
      </c>
      <c r="WCN17" s="1079" t="s">
        <v>3991</v>
      </c>
      <c r="WCO17" s="1078">
        <v>2.2000000000000002</v>
      </c>
      <c r="WCP17" s="1079" t="s">
        <v>3991</v>
      </c>
      <c r="WCQ17" s="1078">
        <v>2.2000000000000002</v>
      </c>
      <c r="WCR17" s="1079" t="s">
        <v>3991</v>
      </c>
      <c r="WCS17" s="1078">
        <v>2.2000000000000002</v>
      </c>
      <c r="WCT17" s="1079" t="s">
        <v>3991</v>
      </c>
      <c r="WCU17" s="1078">
        <v>2.2000000000000002</v>
      </c>
      <c r="WCV17" s="1079" t="s">
        <v>3991</v>
      </c>
      <c r="WCW17" s="1078">
        <v>2.2000000000000002</v>
      </c>
      <c r="WCX17" s="1079" t="s">
        <v>3991</v>
      </c>
      <c r="WCY17" s="1078">
        <v>2.2000000000000002</v>
      </c>
      <c r="WCZ17" s="1079" t="s">
        <v>3991</v>
      </c>
      <c r="WDA17" s="1078">
        <v>2.2000000000000002</v>
      </c>
      <c r="WDB17" s="1079" t="s">
        <v>3991</v>
      </c>
      <c r="WDC17" s="1078">
        <v>2.2000000000000002</v>
      </c>
      <c r="WDD17" s="1079" t="s">
        <v>3991</v>
      </c>
      <c r="WDE17" s="1078">
        <v>2.2000000000000002</v>
      </c>
      <c r="WDF17" s="1079" t="s">
        <v>3991</v>
      </c>
      <c r="WDG17" s="1078">
        <v>2.2000000000000002</v>
      </c>
      <c r="WDH17" s="1079" t="s">
        <v>3991</v>
      </c>
      <c r="WDI17" s="1078">
        <v>2.2000000000000002</v>
      </c>
      <c r="WDJ17" s="1079" t="s">
        <v>3991</v>
      </c>
      <c r="WDK17" s="1078">
        <v>2.2000000000000002</v>
      </c>
      <c r="WDL17" s="1079" t="s">
        <v>3991</v>
      </c>
      <c r="WDM17" s="1078">
        <v>2.2000000000000002</v>
      </c>
      <c r="WDN17" s="1079" t="s">
        <v>3991</v>
      </c>
      <c r="WDO17" s="1078">
        <v>2.2000000000000002</v>
      </c>
      <c r="WDP17" s="1079" t="s">
        <v>3991</v>
      </c>
      <c r="WDQ17" s="1078">
        <v>2.2000000000000002</v>
      </c>
      <c r="WDR17" s="1079" t="s">
        <v>3991</v>
      </c>
      <c r="WDS17" s="1078">
        <v>2.2000000000000002</v>
      </c>
      <c r="WDT17" s="1079" t="s">
        <v>3991</v>
      </c>
      <c r="WDU17" s="1078">
        <v>2.2000000000000002</v>
      </c>
      <c r="WDV17" s="1079" t="s">
        <v>3991</v>
      </c>
      <c r="WDW17" s="1078">
        <v>2.2000000000000002</v>
      </c>
      <c r="WDX17" s="1079" t="s">
        <v>3991</v>
      </c>
      <c r="WDY17" s="1078">
        <v>2.2000000000000002</v>
      </c>
      <c r="WDZ17" s="1079" t="s">
        <v>3991</v>
      </c>
      <c r="WEA17" s="1078">
        <v>2.2000000000000002</v>
      </c>
      <c r="WEB17" s="1079" t="s">
        <v>3991</v>
      </c>
      <c r="WEC17" s="1078">
        <v>2.2000000000000002</v>
      </c>
      <c r="WED17" s="1079" t="s">
        <v>3991</v>
      </c>
      <c r="WEE17" s="1078">
        <v>2.2000000000000002</v>
      </c>
      <c r="WEF17" s="1079" t="s">
        <v>3991</v>
      </c>
      <c r="WEG17" s="1078">
        <v>2.2000000000000002</v>
      </c>
      <c r="WEH17" s="1079" t="s">
        <v>3991</v>
      </c>
      <c r="WEI17" s="1078">
        <v>2.2000000000000002</v>
      </c>
      <c r="WEJ17" s="1079" t="s">
        <v>3991</v>
      </c>
      <c r="WEK17" s="1078">
        <v>2.2000000000000002</v>
      </c>
      <c r="WEL17" s="1079" t="s">
        <v>3991</v>
      </c>
      <c r="WEM17" s="1078">
        <v>2.2000000000000002</v>
      </c>
      <c r="WEN17" s="1079" t="s">
        <v>3991</v>
      </c>
      <c r="WEO17" s="1078">
        <v>2.2000000000000002</v>
      </c>
      <c r="WEP17" s="1079" t="s">
        <v>3991</v>
      </c>
      <c r="WEQ17" s="1078">
        <v>2.2000000000000002</v>
      </c>
      <c r="WER17" s="1079" t="s">
        <v>3991</v>
      </c>
      <c r="WES17" s="1078">
        <v>2.2000000000000002</v>
      </c>
      <c r="WET17" s="1079" t="s">
        <v>3991</v>
      </c>
      <c r="WEU17" s="1078">
        <v>2.2000000000000002</v>
      </c>
      <c r="WEV17" s="1079" t="s">
        <v>3991</v>
      </c>
      <c r="WEW17" s="1078">
        <v>2.2000000000000002</v>
      </c>
      <c r="WEX17" s="1079" t="s">
        <v>3991</v>
      </c>
      <c r="WEY17" s="1078">
        <v>2.2000000000000002</v>
      </c>
      <c r="WEZ17" s="1079" t="s">
        <v>3991</v>
      </c>
      <c r="WFA17" s="1078">
        <v>2.2000000000000002</v>
      </c>
      <c r="WFB17" s="1079" t="s">
        <v>3991</v>
      </c>
      <c r="WFC17" s="1078">
        <v>2.2000000000000002</v>
      </c>
      <c r="WFD17" s="1079" t="s">
        <v>3991</v>
      </c>
      <c r="WFE17" s="1078">
        <v>2.2000000000000002</v>
      </c>
      <c r="WFF17" s="1079" t="s">
        <v>3991</v>
      </c>
      <c r="WFG17" s="1078">
        <v>2.2000000000000002</v>
      </c>
      <c r="WFH17" s="1079" t="s">
        <v>3991</v>
      </c>
      <c r="WFI17" s="1078">
        <v>2.2000000000000002</v>
      </c>
      <c r="WFJ17" s="1079" t="s">
        <v>3991</v>
      </c>
      <c r="WFK17" s="1078">
        <v>2.2000000000000002</v>
      </c>
      <c r="WFL17" s="1079" t="s">
        <v>3991</v>
      </c>
      <c r="WFM17" s="1078">
        <v>2.2000000000000002</v>
      </c>
      <c r="WFN17" s="1079" t="s">
        <v>3991</v>
      </c>
      <c r="WFO17" s="1078">
        <v>2.2000000000000002</v>
      </c>
      <c r="WFP17" s="1079" t="s">
        <v>3991</v>
      </c>
      <c r="WFQ17" s="1078">
        <v>2.2000000000000002</v>
      </c>
      <c r="WFR17" s="1079" t="s">
        <v>3991</v>
      </c>
      <c r="WFS17" s="1078">
        <v>2.2000000000000002</v>
      </c>
      <c r="WFT17" s="1079" t="s">
        <v>3991</v>
      </c>
      <c r="WFU17" s="1078">
        <v>2.2000000000000002</v>
      </c>
      <c r="WFV17" s="1079" t="s">
        <v>3991</v>
      </c>
      <c r="WFW17" s="1078">
        <v>2.2000000000000002</v>
      </c>
      <c r="WFX17" s="1079" t="s">
        <v>3991</v>
      </c>
      <c r="WFY17" s="1078">
        <v>2.2000000000000002</v>
      </c>
      <c r="WFZ17" s="1079" t="s">
        <v>3991</v>
      </c>
      <c r="WGA17" s="1078">
        <v>2.2000000000000002</v>
      </c>
      <c r="WGB17" s="1079" t="s">
        <v>3991</v>
      </c>
      <c r="WGC17" s="1078">
        <v>2.2000000000000002</v>
      </c>
      <c r="WGD17" s="1079" t="s">
        <v>3991</v>
      </c>
      <c r="WGE17" s="1078">
        <v>2.2000000000000002</v>
      </c>
      <c r="WGF17" s="1079" t="s">
        <v>3991</v>
      </c>
      <c r="WGG17" s="1078">
        <v>2.2000000000000002</v>
      </c>
      <c r="WGH17" s="1079" t="s">
        <v>3991</v>
      </c>
      <c r="WGI17" s="1078">
        <v>2.2000000000000002</v>
      </c>
      <c r="WGJ17" s="1079" t="s">
        <v>3991</v>
      </c>
      <c r="WGK17" s="1078">
        <v>2.2000000000000002</v>
      </c>
      <c r="WGL17" s="1079" t="s">
        <v>3991</v>
      </c>
      <c r="WGM17" s="1078">
        <v>2.2000000000000002</v>
      </c>
      <c r="WGN17" s="1079" t="s">
        <v>3991</v>
      </c>
      <c r="WGO17" s="1078">
        <v>2.2000000000000002</v>
      </c>
      <c r="WGP17" s="1079" t="s">
        <v>3991</v>
      </c>
      <c r="WGQ17" s="1078">
        <v>2.2000000000000002</v>
      </c>
      <c r="WGR17" s="1079" t="s">
        <v>3991</v>
      </c>
      <c r="WGS17" s="1078">
        <v>2.2000000000000002</v>
      </c>
      <c r="WGT17" s="1079" t="s">
        <v>3991</v>
      </c>
      <c r="WGU17" s="1078">
        <v>2.2000000000000002</v>
      </c>
      <c r="WGV17" s="1079" t="s">
        <v>3991</v>
      </c>
      <c r="WGW17" s="1078">
        <v>2.2000000000000002</v>
      </c>
      <c r="WGX17" s="1079" t="s">
        <v>3991</v>
      </c>
      <c r="WGY17" s="1078">
        <v>2.2000000000000002</v>
      </c>
      <c r="WGZ17" s="1079" t="s">
        <v>3991</v>
      </c>
      <c r="WHA17" s="1078">
        <v>2.2000000000000002</v>
      </c>
      <c r="WHB17" s="1079" t="s">
        <v>3991</v>
      </c>
      <c r="WHC17" s="1078">
        <v>2.2000000000000002</v>
      </c>
      <c r="WHD17" s="1079" t="s">
        <v>3991</v>
      </c>
      <c r="WHE17" s="1078">
        <v>2.2000000000000002</v>
      </c>
      <c r="WHF17" s="1079" t="s">
        <v>3991</v>
      </c>
      <c r="WHG17" s="1078">
        <v>2.2000000000000002</v>
      </c>
      <c r="WHH17" s="1079" t="s">
        <v>3991</v>
      </c>
      <c r="WHI17" s="1078">
        <v>2.2000000000000002</v>
      </c>
      <c r="WHJ17" s="1079" t="s">
        <v>3991</v>
      </c>
      <c r="WHK17" s="1078">
        <v>2.2000000000000002</v>
      </c>
      <c r="WHL17" s="1079" t="s">
        <v>3991</v>
      </c>
      <c r="WHM17" s="1078">
        <v>2.2000000000000002</v>
      </c>
      <c r="WHN17" s="1079" t="s">
        <v>3991</v>
      </c>
      <c r="WHO17" s="1078">
        <v>2.2000000000000002</v>
      </c>
      <c r="WHP17" s="1079" t="s">
        <v>3991</v>
      </c>
      <c r="WHQ17" s="1078">
        <v>2.2000000000000002</v>
      </c>
      <c r="WHR17" s="1079" t="s">
        <v>3991</v>
      </c>
      <c r="WHS17" s="1078">
        <v>2.2000000000000002</v>
      </c>
      <c r="WHT17" s="1079" t="s">
        <v>3991</v>
      </c>
      <c r="WHU17" s="1078">
        <v>2.2000000000000002</v>
      </c>
      <c r="WHV17" s="1079" t="s">
        <v>3991</v>
      </c>
      <c r="WHW17" s="1078">
        <v>2.2000000000000002</v>
      </c>
      <c r="WHX17" s="1079" t="s">
        <v>3991</v>
      </c>
      <c r="WHY17" s="1078">
        <v>2.2000000000000002</v>
      </c>
      <c r="WHZ17" s="1079" t="s">
        <v>3991</v>
      </c>
      <c r="WIA17" s="1078">
        <v>2.2000000000000002</v>
      </c>
      <c r="WIB17" s="1079" t="s">
        <v>3991</v>
      </c>
      <c r="WIC17" s="1078">
        <v>2.2000000000000002</v>
      </c>
      <c r="WID17" s="1079" t="s">
        <v>3991</v>
      </c>
      <c r="WIE17" s="1078">
        <v>2.2000000000000002</v>
      </c>
      <c r="WIF17" s="1079" t="s">
        <v>3991</v>
      </c>
      <c r="WIG17" s="1078">
        <v>2.2000000000000002</v>
      </c>
      <c r="WIH17" s="1079" t="s">
        <v>3991</v>
      </c>
      <c r="WII17" s="1078">
        <v>2.2000000000000002</v>
      </c>
      <c r="WIJ17" s="1079" t="s">
        <v>3991</v>
      </c>
      <c r="WIK17" s="1078">
        <v>2.2000000000000002</v>
      </c>
      <c r="WIL17" s="1079" t="s">
        <v>3991</v>
      </c>
      <c r="WIM17" s="1078">
        <v>2.2000000000000002</v>
      </c>
      <c r="WIN17" s="1079" t="s">
        <v>3991</v>
      </c>
      <c r="WIO17" s="1078">
        <v>2.2000000000000002</v>
      </c>
      <c r="WIP17" s="1079" t="s">
        <v>3991</v>
      </c>
      <c r="WIQ17" s="1078">
        <v>2.2000000000000002</v>
      </c>
      <c r="WIR17" s="1079" t="s">
        <v>3991</v>
      </c>
      <c r="WIS17" s="1078">
        <v>2.2000000000000002</v>
      </c>
      <c r="WIT17" s="1079" t="s">
        <v>3991</v>
      </c>
      <c r="WIU17" s="1078">
        <v>2.2000000000000002</v>
      </c>
      <c r="WIV17" s="1079" t="s">
        <v>3991</v>
      </c>
      <c r="WIW17" s="1078">
        <v>2.2000000000000002</v>
      </c>
      <c r="WIX17" s="1079" t="s">
        <v>3991</v>
      </c>
      <c r="WIY17" s="1078">
        <v>2.2000000000000002</v>
      </c>
      <c r="WIZ17" s="1079" t="s">
        <v>3991</v>
      </c>
      <c r="WJA17" s="1078">
        <v>2.2000000000000002</v>
      </c>
      <c r="WJB17" s="1079" t="s">
        <v>3991</v>
      </c>
      <c r="WJC17" s="1078">
        <v>2.2000000000000002</v>
      </c>
      <c r="WJD17" s="1079" t="s">
        <v>3991</v>
      </c>
      <c r="WJE17" s="1078">
        <v>2.2000000000000002</v>
      </c>
      <c r="WJF17" s="1079" t="s">
        <v>3991</v>
      </c>
      <c r="WJG17" s="1078">
        <v>2.2000000000000002</v>
      </c>
      <c r="WJH17" s="1079" t="s">
        <v>3991</v>
      </c>
      <c r="WJI17" s="1078">
        <v>2.2000000000000002</v>
      </c>
      <c r="WJJ17" s="1079" t="s">
        <v>3991</v>
      </c>
      <c r="WJK17" s="1078">
        <v>2.2000000000000002</v>
      </c>
      <c r="WJL17" s="1079" t="s">
        <v>3991</v>
      </c>
      <c r="WJM17" s="1078">
        <v>2.2000000000000002</v>
      </c>
      <c r="WJN17" s="1079" t="s">
        <v>3991</v>
      </c>
      <c r="WJO17" s="1078">
        <v>2.2000000000000002</v>
      </c>
      <c r="WJP17" s="1079" t="s">
        <v>3991</v>
      </c>
      <c r="WJQ17" s="1078">
        <v>2.2000000000000002</v>
      </c>
      <c r="WJR17" s="1079" t="s">
        <v>3991</v>
      </c>
      <c r="WJS17" s="1078">
        <v>2.2000000000000002</v>
      </c>
      <c r="WJT17" s="1079" t="s">
        <v>3991</v>
      </c>
      <c r="WJU17" s="1078">
        <v>2.2000000000000002</v>
      </c>
      <c r="WJV17" s="1079" t="s">
        <v>3991</v>
      </c>
      <c r="WJW17" s="1078">
        <v>2.2000000000000002</v>
      </c>
      <c r="WJX17" s="1079" t="s">
        <v>3991</v>
      </c>
      <c r="WJY17" s="1078">
        <v>2.2000000000000002</v>
      </c>
      <c r="WJZ17" s="1079" t="s">
        <v>3991</v>
      </c>
      <c r="WKA17" s="1078">
        <v>2.2000000000000002</v>
      </c>
      <c r="WKB17" s="1079" t="s">
        <v>3991</v>
      </c>
      <c r="WKC17" s="1078">
        <v>2.2000000000000002</v>
      </c>
      <c r="WKD17" s="1079" t="s">
        <v>3991</v>
      </c>
      <c r="WKE17" s="1078">
        <v>2.2000000000000002</v>
      </c>
      <c r="WKF17" s="1079" t="s">
        <v>3991</v>
      </c>
      <c r="WKG17" s="1078">
        <v>2.2000000000000002</v>
      </c>
      <c r="WKH17" s="1079" t="s">
        <v>3991</v>
      </c>
      <c r="WKI17" s="1078">
        <v>2.2000000000000002</v>
      </c>
      <c r="WKJ17" s="1079" t="s">
        <v>3991</v>
      </c>
      <c r="WKK17" s="1078">
        <v>2.2000000000000002</v>
      </c>
      <c r="WKL17" s="1079" t="s">
        <v>3991</v>
      </c>
      <c r="WKM17" s="1078">
        <v>2.2000000000000002</v>
      </c>
      <c r="WKN17" s="1079" t="s">
        <v>3991</v>
      </c>
      <c r="WKO17" s="1078">
        <v>2.2000000000000002</v>
      </c>
      <c r="WKP17" s="1079" t="s">
        <v>3991</v>
      </c>
      <c r="WKQ17" s="1078">
        <v>2.2000000000000002</v>
      </c>
      <c r="WKR17" s="1079" t="s">
        <v>3991</v>
      </c>
      <c r="WKS17" s="1078">
        <v>2.2000000000000002</v>
      </c>
      <c r="WKT17" s="1079" t="s">
        <v>3991</v>
      </c>
      <c r="WKU17" s="1078">
        <v>2.2000000000000002</v>
      </c>
      <c r="WKV17" s="1079" t="s">
        <v>3991</v>
      </c>
      <c r="WKW17" s="1078">
        <v>2.2000000000000002</v>
      </c>
      <c r="WKX17" s="1079" t="s">
        <v>3991</v>
      </c>
      <c r="WKY17" s="1078">
        <v>2.2000000000000002</v>
      </c>
      <c r="WKZ17" s="1079" t="s">
        <v>3991</v>
      </c>
      <c r="WLA17" s="1078">
        <v>2.2000000000000002</v>
      </c>
      <c r="WLB17" s="1079" t="s">
        <v>3991</v>
      </c>
      <c r="WLC17" s="1078">
        <v>2.2000000000000002</v>
      </c>
      <c r="WLD17" s="1079" t="s">
        <v>3991</v>
      </c>
      <c r="WLE17" s="1078">
        <v>2.2000000000000002</v>
      </c>
      <c r="WLF17" s="1079" t="s">
        <v>3991</v>
      </c>
      <c r="WLG17" s="1078">
        <v>2.2000000000000002</v>
      </c>
      <c r="WLH17" s="1079" t="s">
        <v>3991</v>
      </c>
      <c r="WLI17" s="1078">
        <v>2.2000000000000002</v>
      </c>
      <c r="WLJ17" s="1079" t="s">
        <v>3991</v>
      </c>
      <c r="WLK17" s="1078">
        <v>2.2000000000000002</v>
      </c>
      <c r="WLL17" s="1079" t="s">
        <v>3991</v>
      </c>
      <c r="WLM17" s="1078">
        <v>2.2000000000000002</v>
      </c>
      <c r="WLN17" s="1079" t="s">
        <v>3991</v>
      </c>
      <c r="WLO17" s="1078">
        <v>2.2000000000000002</v>
      </c>
      <c r="WLP17" s="1079" t="s">
        <v>3991</v>
      </c>
      <c r="WLQ17" s="1078">
        <v>2.2000000000000002</v>
      </c>
      <c r="WLR17" s="1079" t="s">
        <v>3991</v>
      </c>
      <c r="WLS17" s="1078">
        <v>2.2000000000000002</v>
      </c>
      <c r="WLT17" s="1079" t="s">
        <v>3991</v>
      </c>
      <c r="WLU17" s="1078">
        <v>2.2000000000000002</v>
      </c>
      <c r="WLV17" s="1079" t="s">
        <v>3991</v>
      </c>
      <c r="WLW17" s="1078">
        <v>2.2000000000000002</v>
      </c>
      <c r="WLX17" s="1079" t="s">
        <v>3991</v>
      </c>
      <c r="WLY17" s="1078">
        <v>2.2000000000000002</v>
      </c>
      <c r="WLZ17" s="1079" t="s">
        <v>3991</v>
      </c>
      <c r="WMA17" s="1078">
        <v>2.2000000000000002</v>
      </c>
      <c r="WMB17" s="1079" t="s">
        <v>3991</v>
      </c>
      <c r="WMC17" s="1078">
        <v>2.2000000000000002</v>
      </c>
      <c r="WMD17" s="1079" t="s">
        <v>3991</v>
      </c>
      <c r="WME17" s="1078">
        <v>2.2000000000000002</v>
      </c>
      <c r="WMF17" s="1079" t="s">
        <v>3991</v>
      </c>
      <c r="WMG17" s="1078">
        <v>2.2000000000000002</v>
      </c>
      <c r="WMH17" s="1079" t="s">
        <v>3991</v>
      </c>
      <c r="WMI17" s="1078">
        <v>2.2000000000000002</v>
      </c>
      <c r="WMJ17" s="1079" t="s">
        <v>3991</v>
      </c>
      <c r="WMK17" s="1078">
        <v>2.2000000000000002</v>
      </c>
      <c r="WML17" s="1079" t="s">
        <v>3991</v>
      </c>
      <c r="WMM17" s="1078">
        <v>2.2000000000000002</v>
      </c>
      <c r="WMN17" s="1079" t="s">
        <v>3991</v>
      </c>
      <c r="WMO17" s="1078">
        <v>2.2000000000000002</v>
      </c>
      <c r="WMP17" s="1079" t="s">
        <v>3991</v>
      </c>
      <c r="WMQ17" s="1078">
        <v>2.2000000000000002</v>
      </c>
      <c r="WMR17" s="1079" t="s">
        <v>3991</v>
      </c>
      <c r="WMS17" s="1078">
        <v>2.2000000000000002</v>
      </c>
      <c r="WMT17" s="1079" t="s">
        <v>3991</v>
      </c>
      <c r="WMU17" s="1078">
        <v>2.2000000000000002</v>
      </c>
      <c r="WMV17" s="1079" t="s">
        <v>3991</v>
      </c>
      <c r="WMW17" s="1078">
        <v>2.2000000000000002</v>
      </c>
      <c r="WMX17" s="1079" t="s">
        <v>3991</v>
      </c>
      <c r="WMY17" s="1078">
        <v>2.2000000000000002</v>
      </c>
      <c r="WMZ17" s="1079" t="s">
        <v>3991</v>
      </c>
      <c r="WNA17" s="1078">
        <v>2.2000000000000002</v>
      </c>
      <c r="WNB17" s="1079" t="s">
        <v>3991</v>
      </c>
      <c r="WNC17" s="1078">
        <v>2.2000000000000002</v>
      </c>
      <c r="WND17" s="1079" t="s">
        <v>3991</v>
      </c>
      <c r="WNE17" s="1078">
        <v>2.2000000000000002</v>
      </c>
      <c r="WNF17" s="1079" t="s">
        <v>3991</v>
      </c>
      <c r="WNG17" s="1078">
        <v>2.2000000000000002</v>
      </c>
      <c r="WNH17" s="1079" t="s">
        <v>3991</v>
      </c>
      <c r="WNI17" s="1078">
        <v>2.2000000000000002</v>
      </c>
      <c r="WNJ17" s="1079" t="s">
        <v>3991</v>
      </c>
      <c r="WNK17" s="1078">
        <v>2.2000000000000002</v>
      </c>
      <c r="WNL17" s="1079" t="s">
        <v>3991</v>
      </c>
      <c r="WNM17" s="1078">
        <v>2.2000000000000002</v>
      </c>
      <c r="WNN17" s="1079" t="s">
        <v>3991</v>
      </c>
      <c r="WNO17" s="1078">
        <v>2.2000000000000002</v>
      </c>
      <c r="WNP17" s="1079" t="s">
        <v>3991</v>
      </c>
      <c r="WNQ17" s="1078">
        <v>2.2000000000000002</v>
      </c>
      <c r="WNR17" s="1079" t="s">
        <v>3991</v>
      </c>
      <c r="WNS17" s="1078">
        <v>2.2000000000000002</v>
      </c>
      <c r="WNT17" s="1079" t="s">
        <v>3991</v>
      </c>
      <c r="WNU17" s="1078">
        <v>2.2000000000000002</v>
      </c>
      <c r="WNV17" s="1079" t="s">
        <v>3991</v>
      </c>
      <c r="WNW17" s="1078">
        <v>2.2000000000000002</v>
      </c>
      <c r="WNX17" s="1079" t="s">
        <v>3991</v>
      </c>
      <c r="WNY17" s="1078">
        <v>2.2000000000000002</v>
      </c>
      <c r="WNZ17" s="1079" t="s">
        <v>3991</v>
      </c>
      <c r="WOA17" s="1078">
        <v>2.2000000000000002</v>
      </c>
      <c r="WOB17" s="1079" t="s">
        <v>3991</v>
      </c>
      <c r="WOC17" s="1078">
        <v>2.2000000000000002</v>
      </c>
      <c r="WOD17" s="1079" t="s">
        <v>3991</v>
      </c>
      <c r="WOE17" s="1078">
        <v>2.2000000000000002</v>
      </c>
      <c r="WOF17" s="1079" t="s">
        <v>3991</v>
      </c>
      <c r="WOG17" s="1078">
        <v>2.2000000000000002</v>
      </c>
      <c r="WOH17" s="1079" t="s">
        <v>3991</v>
      </c>
      <c r="WOI17" s="1078">
        <v>2.2000000000000002</v>
      </c>
      <c r="WOJ17" s="1079" t="s">
        <v>3991</v>
      </c>
      <c r="WOK17" s="1078">
        <v>2.2000000000000002</v>
      </c>
      <c r="WOL17" s="1079" t="s">
        <v>3991</v>
      </c>
      <c r="WOM17" s="1078">
        <v>2.2000000000000002</v>
      </c>
      <c r="WON17" s="1079" t="s">
        <v>3991</v>
      </c>
      <c r="WOO17" s="1078">
        <v>2.2000000000000002</v>
      </c>
      <c r="WOP17" s="1079" t="s">
        <v>3991</v>
      </c>
      <c r="WOQ17" s="1078">
        <v>2.2000000000000002</v>
      </c>
      <c r="WOR17" s="1079" t="s">
        <v>3991</v>
      </c>
      <c r="WOS17" s="1078">
        <v>2.2000000000000002</v>
      </c>
      <c r="WOT17" s="1079" t="s">
        <v>3991</v>
      </c>
      <c r="WOU17" s="1078">
        <v>2.2000000000000002</v>
      </c>
      <c r="WOV17" s="1079" t="s">
        <v>3991</v>
      </c>
      <c r="WOW17" s="1078">
        <v>2.2000000000000002</v>
      </c>
      <c r="WOX17" s="1079" t="s">
        <v>3991</v>
      </c>
      <c r="WOY17" s="1078">
        <v>2.2000000000000002</v>
      </c>
      <c r="WOZ17" s="1079" t="s">
        <v>3991</v>
      </c>
      <c r="WPA17" s="1078">
        <v>2.2000000000000002</v>
      </c>
      <c r="WPB17" s="1079" t="s">
        <v>3991</v>
      </c>
      <c r="WPC17" s="1078">
        <v>2.2000000000000002</v>
      </c>
      <c r="WPD17" s="1079" t="s">
        <v>3991</v>
      </c>
      <c r="WPE17" s="1078">
        <v>2.2000000000000002</v>
      </c>
      <c r="WPF17" s="1079" t="s">
        <v>3991</v>
      </c>
      <c r="WPG17" s="1078">
        <v>2.2000000000000002</v>
      </c>
      <c r="WPH17" s="1079" t="s">
        <v>3991</v>
      </c>
      <c r="WPI17" s="1078">
        <v>2.2000000000000002</v>
      </c>
      <c r="WPJ17" s="1079" t="s">
        <v>3991</v>
      </c>
      <c r="WPK17" s="1078">
        <v>2.2000000000000002</v>
      </c>
      <c r="WPL17" s="1079" t="s">
        <v>3991</v>
      </c>
      <c r="WPM17" s="1078">
        <v>2.2000000000000002</v>
      </c>
      <c r="WPN17" s="1079" t="s">
        <v>3991</v>
      </c>
      <c r="WPO17" s="1078">
        <v>2.2000000000000002</v>
      </c>
      <c r="WPP17" s="1079" t="s">
        <v>3991</v>
      </c>
      <c r="WPQ17" s="1078">
        <v>2.2000000000000002</v>
      </c>
      <c r="WPR17" s="1079" t="s">
        <v>3991</v>
      </c>
      <c r="WPS17" s="1078">
        <v>2.2000000000000002</v>
      </c>
      <c r="WPT17" s="1079" t="s">
        <v>3991</v>
      </c>
      <c r="WPU17" s="1078">
        <v>2.2000000000000002</v>
      </c>
      <c r="WPV17" s="1079" t="s">
        <v>3991</v>
      </c>
      <c r="WPW17" s="1078">
        <v>2.2000000000000002</v>
      </c>
      <c r="WPX17" s="1079" t="s">
        <v>3991</v>
      </c>
      <c r="WPY17" s="1078">
        <v>2.2000000000000002</v>
      </c>
      <c r="WPZ17" s="1079" t="s">
        <v>3991</v>
      </c>
      <c r="WQA17" s="1078">
        <v>2.2000000000000002</v>
      </c>
      <c r="WQB17" s="1079" t="s">
        <v>3991</v>
      </c>
      <c r="WQC17" s="1078">
        <v>2.2000000000000002</v>
      </c>
      <c r="WQD17" s="1079" t="s">
        <v>3991</v>
      </c>
      <c r="WQE17" s="1078">
        <v>2.2000000000000002</v>
      </c>
      <c r="WQF17" s="1079" t="s">
        <v>3991</v>
      </c>
      <c r="WQG17" s="1078">
        <v>2.2000000000000002</v>
      </c>
      <c r="WQH17" s="1079" t="s">
        <v>3991</v>
      </c>
      <c r="WQI17" s="1078">
        <v>2.2000000000000002</v>
      </c>
      <c r="WQJ17" s="1079" t="s">
        <v>3991</v>
      </c>
      <c r="WQK17" s="1078">
        <v>2.2000000000000002</v>
      </c>
      <c r="WQL17" s="1079" t="s">
        <v>3991</v>
      </c>
      <c r="WQM17" s="1078">
        <v>2.2000000000000002</v>
      </c>
      <c r="WQN17" s="1079" t="s">
        <v>3991</v>
      </c>
      <c r="WQO17" s="1078">
        <v>2.2000000000000002</v>
      </c>
      <c r="WQP17" s="1079" t="s">
        <v>3991</v>
      </c>
      <c r="WQQ17" s="1078">
        <v>2.2000000000000002</v>
      </c>
      <c r="WQR17" s="1079" t="s">
        <v>3991</v>
      </c>
      <c r="WQS17" s="1078">
        <v>2.2000000000000002</v>
      </c>
      <c r="WQT17" s="1079" t="s">
        <v>3991</v>
      </c>
      <c r="WQU17" s="1078">
        <v>2.2000000000000002</v>
      </c>
      <c r="WQV17" s="1079" t="s">
        <v>3991</v>
      </c>
      <c r="WQW17" s="1078">
        <v>2.2000000000000002</v>
      </c>
      <c r="WQX17" s="1079" t="s">
        <v>3991</v>
      </c>
      <c r="WQY17" s="1078">
        <v>2.2000000000000002</v>
      </c>
      <c r="WQZ17" s="1079" t="s">
        <v>3991</v>
      </c>
      <c r="WRA17" s="1078">
        <v>2.2000000000000002</v>
      </c>
      <c r="WRB17" s="1079" t="s">
        <v>3991</v>
      </c>
      <c r="WRC17" s="1078">
        <v>2.2000000000000002</v>
      </c>
      <c r="WRD17" s="1079" t="s">
        <v>3991</v>
      </c>
      <c r="WRE17" s="1078">
        <v>2.2000000000000002</v>
      </c>
      <c r="WRF17" s="1079" t="s">
        <v>3991</v>
      </c>
      <c r="WRG17" s="1078">
        <v>2.2000000000000002</v>
      </c>
      <c r="WRH17" s="1079" t="s">
        <v>3991</v>
      </c>
      <c r="WRI17" s="1078">
        <v>2.2000000000000002</v>
      </c>
      <c r="WRJ17" s="1079" t="s">
        <v>3991</v>
      </c>
      <c r="WRK17" s="1078">
        <v>2.2000000000000002</v>
      </c>
      <c r="WRL17" s="1079" t="s">
        <v>3991</v>
      </c>
      <c r="WRM17" s="1078">
        <v>2.2000000000000002</v>
      </c>
      <c r="WRN17" s="1079" t="s">
        <v>3991</v>
      </c>
      <c r="WRO17" s="1078">
        <v>2.2000000000000002</v>
      </c>
      <c r="WRP17" s="1079" t="s">
        <v>3991</v>
      </c>
      <c r="WRQ17" s="1078">
        <v>2.2000000000000002</v>
      </c>
      <c r="WRR17" s="1079" t="s">
        <v>3991</v>
      </c>
      <c r="WRS17" s="1078">
        <v>2.2000000000000002</v>
      </c>
      <c r="WRT17" s="1079" t="s">
        <v>3991</v>
      </c>
      <c r="WRU17" s="1078">
        <v>2.2000000000000002</v>
      </c>
      <c r="WRV17" s="1079" t="s">
        <v>3991</v>
      </c>
      <c r="WRW17" s="1078">
        <v>2.2000000000000002</v>
      </c>
      <c r="WRX17" s="1079" t="s">
        <v>3991</v>
      </c>
      <c r="WRY17" s="1078">
        <v>2.2000000000000002</v>
      </c>
      <c r="WRZ17" s="1079" t="s">
        <v>3991</v>
      </c>
      <c r="WSA17" s="1078">
        <v>2.2000000000000002</v>
      </c>
      <c r="WSB17" s="1079" t="s">
        <v>3991</v>
      </c>
      <c r="WSC17" s="1078">
        <v>2.2000000000000002</v>
      </c>
      <c r="WSD17" s="1079" t="s">
        <v>3991</v>
      </c>
      <c r="WSE17" s="1078">
        <v>2.2000000000000002</v>
      </c>
      <c r="WSF17" s="1079" t="s">
        <v>3991</v>
      </c>
      <c r="WSG17" s="1078">
        <v>2.2000000000000002</v>
      </c>
      <c r="WSH17" s="1079" t="s">
        <v>3991</v>
      </c>
      <c r="WSI17" s="1078">
        <v>2.2000000000000002</v>
      </c>
      <c r="WSJ17" s="1079" t="s">
        <v>3991</v>
      </c>
      <c r="WSK17" s="1078">
        <v>2.2000000000000002</v>
      </c>
      <c r="WSL17" s="1079" t="s">
        <v>3991</v>
      </c>
      <c r="WSM17" s="1078">
        <v>2.2000000000000002</v>
      </c>
      <c r="WSN17" s="1079" t="s">
        <v>3991</v>
      </c>
      <c r="WSO17" s="1078">
        <v>2.2000000000000002</v>
      </c>
      <c r="WSP17" s="1079" t="s">
        <v>3991</v>
      </c>
      <c r="WSQ17" s="1078">
        <v>2.2000000000000002</v>
      </c>
      <c r="WSR17" s="1079" t="s">
        <v>3991</v>
      </c>
      <c r="WSS17" s="1078">
        <v>2.2000000000000002</v>
      </c>
      <c r="WST17" s="1079" t="s">
        <v>3991</v>
      </c>
      <c r="WSU17" s="1078">
        <v>2.2000000000000002</v>
      </c>
      <c r="WSV17" s="1079" t="s">
        <v>3991</v>
      </c>
      <c r="WSW17" s="1078">
        <v>2.2000000000000002</v>
      </c>
      <c r="WSX17" s="1079" t="s">
        <v>3991</v>
      </c>
      <c r="WSY17" s="1078">
        <v>2.2000000000000002</v>
      </c>
      <c r="WSZ17" s="1079" t="s">
        <v>3991</v>
      </c>
      <c r="WTA17" s="1078">
        <v>2.2000000000000002</v>
      </c>
      <c r="WTB17" s="1079" t="s">
        <v>3991</v>
      </c>
      <c r="WTC17" s="1078">
        <v>2.2000000000000002</v>
      </c>
      <c r="WTD17" s="1079" t="s">
        <v>3991</v>
      </c>
      <c r="WTE17" s="1078">
        <v>2.2000000000000002</v>
      </c>
      <c r="WTF17" s="1079" t="s">
        <v>3991</v>
      </c>
      <c r="WTG17" s="1078">
        <v>2.2000000000000002</v>
      </c>
      <c r="WTH17" s="1079" t="s">
        <v>3991</v>
      </c>
      <c r="WTI17" s="1078">
        <v>2.2000000000000002</v>
      </c>
      <c r="WTJ17" s="1079" t="s">
        <v>3991</v>
      </c>
      <c r="WTK17" s="1078">
        <v>2.2000000000000002</v>
      </c>
      <c r="WTL17" s="1079" t="s">
        <v>3991</v>
      </c>
      <c r="WTM17" s="1078">
        <v>2.2000000000000002</v>
      </c>
      <c r="WTN17" s="1079" t="s">
        <v>3991</v>
      </c>
      <c r="WTO17" s="1078">
        <v>2.2000000000000002</v>
      </c>
      <c r="WTP17" s="1079" t="s">
        <v>3991</v>
      </c>
      <c r="WTQ17" s="1078">
        <v>2.2000000000000002</v>
      </c>
      <c r="WTR17" s="1079" t="s">
        <v>3991</v>
      </c>
      <c r="WTS17" s="1078">
        <v>2.2000000000000002</v>
      </c>
      <c r="WTT17" s="1079" t="s">
        <v>3991</v>
      </c>
      <c r="WTU17" s="1078">
        <v>2.2000000000000002</v>
      </c>
      <c r="WTV17" s="1079" t="s">
        <v>3991</v>
      </c>
      <c r="WTW17" s="1078">
        <v>2.2000000000000002</v>
      </c>
      <c r="WTX17" s="1079" t="s">
        <v>3991</v>
      </c>
      <c r="WTY17" s="1078">
        <v>2.2000000000000002</v>
      </c>
      <c r="WTZ17" s="1079" t="s">
        <v>3991</v>
      </c>
      <c r="WUA17" s="1078">
        <v>2.2000000000000002</v>
      </c>
      <c r="WUB17" s="1079" t="s">
        <v>3991</v>
      </c>
      <c r="WUC17" s="1078">
        <v>2.2000000000000002</v>
      </c>
      <c r="WUD17" s="1079" t="s">
        <v>3991</v>
      </c>
      <c r="WUE17" s="1078">
        <v>2.2000000000000002</v>
      </c>
      <c r="WUF17" s="1079" t="s">
        <v>3991</v>
      </c>
      <c r="WUG17" s="1078">
        <v>2.2000000000000002</v>
      </c>
      <c r="WUH17" s="1079" t="s">
        <v>3991</v>
      </c>
      <c r="WUI17" s="1078">
        <v>2.2000000000000002</v>
      </c>
      <c r="WUJ17" s="1079" t="s">
        <v>3991</v>
      </c>
      <c r="WUK17" s="1078">
        <v>2.2000000000000002</v>
      </c>
      <c r="WUL17" s="1079" t="s">
        <v>3991</v>
      </c>
      <c r="WUM17" s="1078">
        <v>2.2000000000000002</v>
      </c>
      <c r="WUN17" s="1079" t="s">
        <v>3991</v>
      </c>
      <c r="WUO17" s="1078">
        <v>2.2000000000000002</v>
      </c>
      <c r="WUP17" s="1079" t="s">
        <v>3991</v>
      </c>
      <c r="WUQ17" s="1078">
        <v>2.2000000000000002</v>
      </c>
      <c r="WUR17" s="1079" t="s">
        <v>3991</v>
      </c>
      <c r="WUS17" s="1078">
        <v>2.2000000000000002</v>
      </c>
      <c r="WUT17" s="1079" t="s">
        <v>3991</v>
      </c>
      <c r="WUU17" s="1078">
        <v>2.2000000000000002</v>
      </c>
      <c r="WUV17" s="1079" t="s">
        <v>3991</v>
      </c>
      <c r="WUW17" s="1078">
        <v>2.2000000000000002</v>
      </c>
      <c r="WUX17" s="1079" t="s">
        <v>3991</v>
      </c>
      <c r="WUY17" s="1078">
        <v>2.2000000000000002</v>
      </c>
      <c r="WUZ17" s="1079" t="s">
        <v>3991</v>
      </c>
      <c r="WVA17" s="1078">
        <v>2.2000000000000002</v>
      </c>
      <c r="WVB17" s="1079" t="s">
        <v>3991</v>
      </c>
      <c r="WVC17" s="1078">
        <v>2.2000000000000002</v>
      </c>
      <c r="WVD17" s="1079" t="s">
        <v>3991</v>
      </c>
      <c r="WVE17" s="1078">
        <v>2.2000000000000002</v>
      </c>
      <c r="WVF17" s="1079" t="s">
        <v>3991</v>
      </c>
      <c r="WVG17" s="1078">
        <v>2.2000000000000002</v>
      </c>
      <c r="WVH17" s="1079" t="s">
        <v>3991</v>
      </c>
      <c r="WVI17" s="1078">
        <v>2.2000000000000002</v>
      </c>
      <c r="WVJ17" s="1079" t="s">
        <v>3991</v>
      </c>
      <c r="WVK17" s="1078">
        <v>2.2000000000000002</v>
      </c>
      <c r="WVL17" s="1079" t="s">
        <v>3991</v>
      </c>
      <c r="WVM17" s="1078">
        <v>2.2000000000000002</v>
      </c>
      <c r="WVN17" s="1079" t="s">
        <v>3991</v>
      </c>
      <c r="WVO17" s="1078">
        <v>2.2000000000000002</v>
      </c>
      <c r="WVP17" s="1079" t="s">
        <v>3991</v>
      </c>
      <c r="WVQ17" s="1078">
        <v>2.2000000000000002</v>
      </c>
      <c r="WVR17" s="1079" t="s">
        <v>3991</v>
      </c>
      <c r="WVS17" s="1078">
        <v>2.2000000000000002</v>
      </c>
      <c r="WVT17" s="1079" t="s">
        <v>3991</v>
      </c>
      <c r="WVU17" s="1078">
        <v>2.2000000000000002</v>
      </c>
      <c r="WVV17" s="1079" t="s">
        <v>3991</v>
      </c>
      <c r="WVW17" s="1078">
        <v>2.2000000000000002</v>
      </c>
      <c r="WVX17" s="1079" t="s">
        <v>3991</v>
      </c>
      <c r="WVY17" s="1078">
        <v>2.2000000000000002</v>
      </c>
      <c r="WVZ17" s="1079" t="s">
        <v>3991</v>
      </c>
      <c r="WWA17" s="1078">
        <v>2.2000000000000002</v>
      </c>
      <c r="WWB17" s="1079" t="s">
        <v>3991</v>
      </c>
      <c r="WWC17" s="1078">
        <v>2.2000000000000002</v>
      </c>
      <c r="WWD17" s="1079" t="s">
        <v>3991</v>
      </c>
      <c r="WWE17" s="1078">
        <v>2.2000000000000002</v>
      </c>
      <c r="WWF17" s="1079" t="s">
        <v>3991</v>
      </c>
      <c r="WWG17" s="1078">
        <v>2.2000000000000002</v>
      </c>
      <c r="WWH17" s="1079" t="s">
        <v>3991</v>
      </c>
      <c r="WWI17" s="1078">
        <v>2.2000000000000002</v>
      </c>
      <c r="WWJ17" s="1079" t="s">
        <v>3991</v>
      </c>
      <c r="WWK17" s="1078">
        <v>2.2000000000000002</v>
      </c>
      <c r="WWL17" s="1079" t="s">
        <v>3991</v>
      </c>
      <c r="WWM17" s="1078">
        <v>2.2000000000000002</v>
      </c>
      <c r="WWN17" s="1079" t="s">
        <v>3991</v>
      </c>
      <c r="WWO17" s="1078">
        <v>2.2000000000000002</v>
      </c>
      <c r="WWP17" s="1079" t="s">
        <v>3991</v>
      </c>
      <c r="WWQ17" s="1078">
        <v>2.2000000000000002</v>
      </c>
      <c r="WWR17" s="1079" t="s">
        <v>3991</v>
      </c>
      <c r="WWS17" s="1078">
        <v>2.2000000000000002</v>
      </c>
      <c r="WWT17" s="1079" t="s">
        <v>3991</v>
      </c>
      <c r="WWU17" s="1078">
        <v>2.2000000000000002</v>
      </c>
      <c r="WWV17" s="1079" t="s">
        <v>3991</v>
      </c>
      <c r="WWW17" s="1078">
        <v>2.2000000000000002</v>
      </c>
      <c r="WWX17" s="1079" t="s">
        <v>3991</v>
      </c>
      <c r="WWY17" s="1078">
        <v>2.2000000000000002</v>
      </c>
      <c r="WWZ17" s="1079" t="s">
        <v>3991</v>
      </c>
      <c r="WXA17" s="1078">
        <v>2.2000000000000002</v>
      </c>
      <c r="WXB17" s="1079" t="s">
        <v>3991</v>
      </c>
      <c r="WXC17" s="1078">
        <v>2.2000000000000002</v>
      </c>
      <c r="WXD17" s="1079" t="s">
        <v>3991</v>
      </c>
      <c r="WXE17" s="1078">
        <v>2.2000000000000002</v>
      </c>
      <c r="WXF17" s="1079" t="s">
        <v>3991</v>
      </c>
      <c r="WXG17" s="1078">
        <v>2.2000000000000002</v>
      </c>
      <c r="WXH17" s="1079" t="s">
        <v>3991</v>
      </c>
      <c r="WXI17" s="1078">
        <v>2.2000000000000002</v>
      </c>
      <c r="WXJ17" s="1079" t="s">
        <v>3991</v>
      </c>
      <c r="WXK17" s="1078">
        <v>2.2000000000000002</v>
      </c>
      <c r="WXL17" s="1079" t="s">
        <v>3991</v>
      </c>
      <c r="WXM17" s="1078">
        <v>2.2000000000000002</v>
      </c>
      <c r="WXN17" s="1079" t="s">
        <v>3991</v>
      </c>
      <c r="WXO17" s="1078">
        <v>2.2000000000000002</v>
      </c>
      <c r="WXP17" s="1079" t="s">
        <v>3991</v>
      </c>
      <c r="WXQ17" s="1078">
        <v>2.2000000000000002</v>
      </c>
      <c r="WXR17" s="1079" t="s">
        <v>3991</v>
      </c>
      <c r="WXS17" s="1078">
        <v>2.2000000000000002</v>
      </c>
      <c r="WXT17" s="1079" t="s">
        <v>3991</v>
      </c>
      <c r="WXU17" s="1078">
        <v>2.2000000000000002</v>
      </c>
      <c r="WXV17" s="1079" t="s">
        <v>3991</v>
      </c>
      <c r="WXW17" s="1078">
        <v>2.2000000000000002</v>
      </c>
      <c r="WXX17" s="1079" t="s">
        <v>3991</v>
      </c>
      <c r="WXY17" s="1078">
        <v>2.2000000000000002</v>
      </c>
      <c r="WXZ17" s="1079" t="s">
        <v>3991</v>
      </c>
      <c r="WYA17" s="1078">
        <v>2.2000000000000002</v>
      </c>
      <c r="WYB17" s="1079" t="s">
        <v>3991</v>
      </c>
      <c r="WYC17" s="1078">
        <v>2.2000000000000002</v>
      </c>
      <c r="WYD17" s="1079" t="s">
        <v>3991</v>
      </c>
      <c r="WYE17" s="1078">
        <v>2.2000000000000002</v>
      </c>
      <c r="WYF17" s="1079" t="s">
        <v>3991</v>
      </c>
      <c r="WYG17" s="1078">
        <v>2.2000000000000002</v>
      </c>
      <c r="WYH17" s="1079" t="s">
        <v>3991</v>
      </c>
      <c r="WYI17" s="1078">
        <v>2.2000000000000002</v>
      </c>
      <c r="WYJ17" s="1079" t="s">
        <v>3991</v>
      </c>
      <c r="WYK17" s="1078">
        <v>2.2000000000000002</v>
      </c>
      <c r="WYL17" s="1079" t="s">
        <v>3991</v>
      </c>
      <c r="WYM17" s="1078">
        <v>2.2000000000000002</v>
      </c>
      <c r="WYN17" s="1079" t="s">
        <v>3991</v>
      </c>
      <c r="WYO17" s="1078">
        <v>2.2000000000000002</v>
      </c>
      <c r="WYP17" s="1079" t="s">
        <v>3991</v>
      </c>
      <c r="WYQ17" s="1078">
        <v>2.2000000000000002</v>
      </c>
      <c r="WYR17" s="1079" t="s">
        <v>3991</v>
      </c>
      <c r="WYS17" s="1078">
        <v>2.2000000000000002</v>
      </c>
      <c r="WYT17" s="1079" t="s">
        <v>3991</v>
      </c>
      <c r="WYU17" s="1078">
        <v>2.2000000000000002</v>
      </c>
      <c r="WYV17" s="1079" t="s">
        <v>3991</v>
      </c>
      <c r="WYW17" s="1078">
        <v>2.2000000000000002</v>
      </c>
      <c r="WYX17" s="1079" t="s">
        <v>3991</v>
      </c>
      <c r="WYY17" s="1078">
        <v>2.2000000000000002</v>
      </c>
      <c r="WYZ17" s="1079" t="s">
        <v>3991</v>
      </c>
      <c r="WZA17" s="1078">
        <v>2.2000000000000002</v>
      </c>
      <c r="WZB17" s="1079" t="s">
        <v>3991</v>
      </c>
      <c r="WZC17" s="1078">
        <v>2.2000000000000002</v>
      </c>
      <c r="WZD17" s="1079" t="s">
        <v>3991</v>
      </c>
      <c r="WZE17" s="1078">
        <v>2.2000000000000002</v>
      </c>
      <c r="WZF17" s="1079" t="s">
        <v>3991</v>
      </c>
      <c r="WZG17" s="1078">
        <v>2.2000000000000002</v>
      </c>
      <c r="WZH17" s="1079" t="s">
        <v>3991</v>
      </c>
      <c r="WZI17" s="1078">
        <v>2.2000000000000002</v>
      </c>
      <c r="WZJ17" s="1079" t="s">
        <v>3991</v>
      </c>
      <c r="WZK17" s="1078">
        <v>2.2000000000000002</v>
      </c>
      <c r="WZL17" s="1079" t="s">
        <v>3991</v>
      </c>
      <c r="WZM17" s="1078">
        <v>2.2000000000000002</v>
      </c>
      <c r="WZN17" s="1079" t="s">
        <v>3991</v>
      </c>
      <c r="WZO17" s="1078">
        <v>2.2000000000000002</v>
      </c>
      <c r="WZP17" s="1079" t="s">
        <v>3991</v>
      </c>
      <c r="WZQ17" s="1078">
        <v>2.2000000000000002</v>
      </c>
      <c r="WZR17" s="1079" t="s">
        <v>3991</v>
      </c>
      <c r="WZS17" s="1078">
        <v>2.2000000000000002</v>
      </c>
      <c r="WZT17" s="1079" t="s">
        <v>3991</v>
      </c>
      <c r="WZU17" s="1078">
        <v>2.2000000000000002</v>
      </c>
      <c r="WZV17" s="1079" t="s">
        <v>3991</v>
      </c>
      <c r="WZW17" s="1078">
        <v>2.2000000000000002</v>
      </c>
      <c r="WZX17" s="1079" t="s">
        <v>3991</v>
      </c>
      <c r="WZY17" s="1078">
        <v>2.2000000000000002</v>
      </c>
      <c r="WZZ17" s="1079" t="s">
        <v>3991</v>
      </c>
      <c r="XAA17" s="1078">
        <v>2.2000000000000002</v>
      </c>
      <c r="XAB17" s="1079" t="s">
        <v>3991</v>
      </c>
      <c r="XAC17" s="1078">
        <v>2.2000000000000002</v>
      </c>
      <c r="XAD17" s="1079" t="s">
        <v>3991</v>
      </c>
      <c r="XAE17" s="1078">
        <v>2.2000000000000002</v>
      </c>
      <c r="XAF17" s="1079" t="s">
        <v>3991</v>
      </c>
      <c r="XAG17" s="1078">
        <v>2.2000000000000002</v>
      </c>
      <c r="XAH17" s="1079" t="s">
        <v>3991</v>
      </c>
      <c r="XAI17" s="1078">
        <v>2.2000000000000002</v>
      </c>
      <c r="XAJ17" s="1079" t="s">
        <v>3991</v>
      </c>
      <c r="XAK17" s="1078">
        <v>2.2000000000000002</v>
      </c>
      <c r="XAL17" s="1079" t="s">
        <v>3991</v>
      </c>
      <c r="XAM17" s="1078">
        <v>2.2000000000000002</v>
      </c>
      <c r="XAN17" s="1079" t="s">
        <v>3991</v>
      </c>
      <c r="XAO17" s="1078">
        <v>2.2000000000000002</v>
      </c>
      <c r="XAP17" s="1079" t="s">
        <v>3991</v>
      </c>
      <c r="XAQ17" s="1078">
        <v>2.2000000000000002</v>
      </c>
      <c r="XAR17" s="1079" t="s">
        <v>3991</v>
      </c>
      <c r="XAS17" s="1078">
        <v>2.2000000000000002</v>
      </c>
      <c r="XAT17" s="1079" t="s">
        <v>3991</v>
      </c>
      <c r="XAU17" s="1078">
        <v>2.2000000000000002</v>
      </c>
      <c r="XAV17" s="1079" t="s">
        <v>3991</v>
      </c>
      <c r="XAW17" s="1078">
        <v>2.2000000000000002</v>
      </c>
      <c r="XAX17" s="1079" t="s">
        <v>3991</v>
      </c>
      <c r="XAY17" s="1078">
        <v>2.2000000000000002</v>
      </c>
      <c r="XAZ17" s="1079" t="s">
        <v>3991</v>
      </c>
      <c r="XBA17" s="1078">
        <v>2.2000000000000002</v>
      </c>
      <c r="XBB17" s="1079" t="s">
        <v>3991</v>
      </c>
      <c r="XBC17" s="1078">
        <v>2.2000000000000002</v>
      </c>
      <c r="XBD17" s="1079" t="s">
        <v>3991</v>
      </c>
      <c r="XBE17" s="1078">
        <v>2.2000000000000002</v>
      </c>
      <c r="XBF17" s="1079" t="s">
        <v>3991</v>
      </c>
      <c r="XBG17" s="1078">
        <v>2.2000000000000002</v>
      </c>
      <c r="XBH17" s="1079" t="s">
        <v>3991</v>
      </c>
      <c r="XBI17" s="1078">
        <v>2.2000000000000002</v>
      </c>
      <c r="XBJ17" s="1079" t="s">
        <v>3991</v>
      </c>
      <c r="XBK17" s="1078">
        <v>2.2000000000000002</v>
      </c>
      <c r="XBL17" s="1079" t="s">
        <v>3991</v>
      </c>
      <c r="XBM17" s="1078">
        <v>2.2000000000000002</v>
      </c>
      <c r="XBN17" s="1079" t="s">
        <v>3991</v>
      </c>
      <c r="XBO17" s="1078">
        <v>2.2000000000000002</v>
      </c>
      <c r="XBP17" s="1079" t="s">
        <v>3991</v>
      </c>
      <c r="XBQ17" s="1078">
        <v>2.2000000000000002</v>
      </c>
      <c r="XBR17" s="1079" t="s">
        <v>3991</v>
      </c>
      <c r="XBS17" s="1078">
        <v>2.2000000000000002</v>
      </c>
      <c r="XBT17" s="1079" t="s">
        <v>3991</v>
      </c>
      <c r="XBU17" s="1078">
        <v>2.2000000000000002</v>
      </c>
      <c r="XBV17" s="1079" t="s">
        <v>3991</v>
      </c>
      <c r="XBW17" s="1078">
        <v>2.2000000000000002</v>
      </c>
      <c r="XBX17" s="1079" t="s">
        <v>3991</v>
      </c>
      <c r="XBY17" s="1078">
        <v>2.2000000000000002</v>
      </c>
      <c r="XBZ17" s="1079" t="s">
        <v>3991</v>
      </c>
      <c r="XCA17" s="1078">
        <v>2.2000000000000002</v>
      </c>
      <c r="XCB17" s="1079" t="s">
        <v>3991</v>
      </c>
      <c r="XCC17" s="1078">
        <v>2.2000000000000002</v>
      </c>
      <c r="XCD17" s="1079" t="s">
        <v>3991</v>
      </c>
      <c r="XCE17" s="1078">
        <v>2.2000000000000002</v>
      </c>
      <c r="XCF17" s="1079" t="s">
        <v>3991</v>
      </c>
      <c r="XCG17" s="1078">
        <v>2.2000000000000002</v>
      </c>
      <c r="XCH17" s="1079" t="s">
        <v>3991</v>
      </c>
      <c r="XCI17" s="1078">
        <v>2.2000000000000002</v>
      </c>
      <c r="XCJ17" s="1079" t="s">
        <v>3991</v>
      </c>
      <c r="XCK17" s="1078">
        <v>2.2000000000000002</v>
      </c>
      <c r="XCL17" s="1079" t="s">
        <v>3991</v>
      </c>
      <c r="XCM17" s="1078">
        <v>2.2000000000000002</v>
      </c>
      <c r="XCN17" s="1079" t="s">
        <v>3991</v>
      </c>
      <c r="XCO17" s="1078">
        <v>2.2000000000000002</v>
      </c>
      <c r="XCP17" s="1079" t="s">
        <v>3991</v>
      </c>
      <c r="XCQ17" s="1078">
        <v>2.2000000000000002</v>
      </c>
      <c r="XCR17" s="1079" t="s">
        <v>3991</v>
      </c>
      <c r="XCS17" s="1078">
        <v>2.2000000000000002</v>
      </c>
      <c r="XCT17" s="1079" t="s">
        <v>3991</v>
      </c>
      <c r="XCU17" s="1078">
        <v>2.2000000000000002</v>
      </c>
      <c r="XCV17" s="1079" t="s">
        <v>3991</v>
      </c>
      <c r="XCW17" s="1078">
        <v>2.2000000000000002</v>
      </c>
      <c r="XCX17" s="1079" t="s">
        <v>3991</v>
      </c>
      <c r="XCY17" s="1078">
        <v>2.2000000000000002</v>
      </c>
      <c r="XCZ17" s="1079" t="s">
        <v>3991</v>
      </c>
      <c r="XDA17" s="1078">
        <v>2.2000000000000002</v>
      </c>
      <c r="XDB17" s="1079" t="s">
        <v>3991</v>
      </c>
      <c r="XDC17" s="1078">
        <v>2.2000000000000002</v>
      </c>
      <c r="XDD17" s="1079" t="s">
        <v>3991</v>
      </c>
      <c r="XDE17" s="1078">
        <v>2.2000000000000002</v>
      </c>
      <c r="XDF17" s="1079" t="s">
        <v>3991</v>
      </c>
      <c r="XDG17" s="1078">
        <v>2.2000000000000002</v>
      </c>
      <c r="XDH17" s="1079" t="s">
        <v>3991</v>
      </c>
      <c r="XDI17" s="1078">
        <v>2.2000000000000002</v>
      </c>
      <c r="XDJ17" s="1079" t="s">
        <v>3991</v>
      </c>
      <c r="XDK17" s="1078">
        <v>2.2000000000000002</v>
      </c>
      <c r="XDL17" s="1079" t="s">
        <v>3991</v>
      </c>
      <c r="XDM17" s="1078">
        <v>2.2000000000000002</v>
      </c>
      <c r="XDN17" s="1079" t="s">
        <v>3991</v>
      </c>
      <c r="XDO17" s="1078">
        <v>2.2000000000000002</v>
      </c>
      <c r="XDP17" s="1079" t="s">
        <v>3991</v>
      </c>
      <c r="XDQ17" s="1078">
        <v>2.2000000000000002</v>
      </c>
      <c r="XDR17" s="1079" t="s">
        <v>3991</v>
      </c>
      <c r="XDS17" s="1078">
        <v>2.2000000000000002</v>
      </c>
      <c r="XDT17" s="1079" t="s">
        <v>3991</v>
      </c>
      <c r="XDU17" s="1078">
        <v>2.2000000000000002</v>
      </c>
      <c r="XDV17" s="1079" t="s">
        <v>3991</v>
      </c>
      <c r="XDW17" s="1078">
        <v>2.2000000000000002</v>
      </c>
      <c r="XDX17" s="1079" t="s">
        <v>3991</v>
      </c>
      <c r="XDY17" s="1078">
        <v>2.2000000000000002</v>
      </c>
      <c r="XDZ17" s="1079" t="s">
        <v>3991</v>
      </c>
      <c r="XEA17" s="1078">
        <v>2.2000000000000002</v>
      </c>
      <c r="XEB17" s="1079" t="s">
        <v>3991</v>
      </c>
      <c r="XEC17" s="1078">
        <v>2.2000000000000002</v>
      </c>
      <c r="XED17" s="1079" t="s">
        <v>3991</v>
      </c>
      <c r="XEE17" s="1078">
        <v>2.2000000000000002</v>
      </c>
      <c r="XEF17" s="1079" t="s">
        <v>3991</v>
      </c>
      <c r="XEG17" s="1078">
        <v>2.2000000000000002</v>
      </c>
      <c r="XEH17" s="1079" t="s">
        <v>3991</v>
      </c>
      <c r="XEI17" s="1078">
        <v>2.2000000000000002</v>
      </c>
      <c r="XEJ17" s="1079" t="s">
        <v>3991</v>
      </c>
      <c r="XEK17" s="1078">
        <v>2.2000000000000002</v>
      </c>
      <c r="XEL17" s="1079" t="s">
        <v>3991</v>
      </c>
      <c r="XEM17" s="1078">
        <v>2.2000000000000002</v>
      </c>
      <c r="XEN17" s="1079" t="s">
        <v>3991</v>
      </c>
      <c r="XEO17" s="1078">
        <v>2.2000000000000002</v>
      </c>
      <c r="XEP17" s="1079" t="s">
        <v>3991</v>
      </c>
      <c r="XEQ17" s="1078">
        <v>2.2000000000000002</v>
      </c>
      <c r="XER17" s="1079" t="s">
        <v>3991</v>
      </c>
      <c r="XES17" s="1078">
        <v>2.2000000000000002</v>
      </c>
      <c r="XET17" s="1079" t="s">
        <v>3991</v>
      </c>
      <c r="XEU17" s="1078">
        <v>2.2000000000000002</v>
      </c>
      <c r="XEV17" s="1079" t="s">
        <v>3991</v>
      </c>
      <c r="XEW17" s="1078">
        <v>2.2000000000000002</v>
      </c>
      <c r="XEX17" s="1079" t="s">
        <v>3991</v>
      </c>
      <c r="XEY17" s="1078">
        <v>2.2000000000000002</v>
      </c>
      <c r="XEZ17" s="1079" t="s">
        <v>3991</v>
      </c>
      <c r="XFA17" s="1078">
        <v>2.2000000000000002</v>
      </c>
      <c r="XFB17" s="1079" t="s">
        <v>3991</v>
      </c>
      <c r="XFC17" s="1078">
        <v>2.2000000000000002</v>
      </c>
      <c r="XFD17" s="1079" t="s">
        <v>3991</v>
      </c>
    </row>
    <row r="18" spans="1:16384" s="1080" customFormat="1">
      <c r="A18" s="1082">
        <v>4</v>
      </c>
      <c r="B18" s="1083" t="s">
        <v>3993</v>
      </c>
      <c r="C18" s="1121"/>
      <c r="D18" s="1120">
        <v>7514208647</v>
      </c>
      <c r="E18" s="1121"/>
      <c r="F18" s="1120">
        <v>7514208647</v>
      </c>
      <c r="G18" s="1121"/>
      <c r="H18" s="1121">
        <f t="shared" si="0"/>
        <v>0</v>
      </c>
      <c r="I18" s="1076"/>
    </row>
    <row r="19" spans="1:16384" s="1080" customFormat="1">
      <c r="A19" s="1084" t="s">
        <v>305</v>
      </c>
      <c r="B19" s="1085" t="s">
        <v>3994</v>
      </c>
      <c r="C19" s="1121"/>
      <c r="D19" s="1120">
        <f>SUM(D20:D24)</f>
        <v>68723602111</v>
      </c>
      <c r="E19" s="1121"/>
      <c r="F19" s="1120">
        <f>SUM(F20:F24)</f>
        <v>21961678591</v>
      </c>
      <c r="G19" s="1121"/>
      <c r="H19" s="1120">
        <f t="shared" si="0"/>
        <v>46761923520</v>
      </c>
      <c r="I19" s="1076"/>
    </row>
    <row r="20" spans="1:16384" s="1080" customFormat="1" ht="46.8">
      <c r="A20" s="1086">
        <v>1</v>
      </c>
      <c r="B20" s="1087" t="s">
        <v>3995</v>
      </c>
      <c r="C20" s="1121"/>
      <c r="D20" s="1121">
        <v>4323592454</v>
      </c>
      <c r="E20" s="1121"/>
      <c r="F20" s="1121">
        <v>4323592454</v>
      </c>
      <c r="G20" s="1121"/>
      <c r="H20" s="1121">
        <f t="shared" si="0"/>
        <v>0</v>
      </c>
      <c r="I20" s="1076"/>
    </row>
    <row r="21" spans="1:16384" s="1080" customFormat="1" ht="31.2">
      <c r="A21" s="1086">
        <v>2</v>
      </c>
      <c r="B21" s="1087" t="s">
        <v>3996</v>
      </c>
      <c r="C21" s="1121"/>
      <c r="D21" s="1121">
        <v>47759324124</v>
      </c>
      <c r="E21" s="1121"/>
      <c r="F21" s="1121">
        <v>1460514124</v>
      </c>
      <c r="G21" s="1121"/>
      <c r="H21" s="1121">
        <f t="shared" si="0"/>
        <v>46298810000</v>
      </c>
      <c r="I21" s="1076"/>
    </row>
    <row r="22" spans="1:16384" s="1080" customFormat="1">
      <c r="A22" s="1086">
        <v>3</v>
      </c>
      <c r="B22" s="1087" t="s">
        <v>3997</v>
      </c>
      <c r="C22" s="1121"/>
      <c r="D22" s="1121">
        <v>5702727533</v>
      </c>
      <c r="E22" s="1121"/>
      <c r="F22" s="1121">
        <v>5329063013</v>
      </c>
      <c r="G22" s="1121"/>
      <c r="H22" s="1121">
        <f t="shared" si="0"/>
        <v>373664520</v>
      </c>
      <c r="I22" s="1076"/>
    </row>
    <row r="23" spans="1:16384" s="1080" customFormat="1">
      <c r="A23" s="1086">
        <v>4</v>
      </c>
      <c r="B23" s="1087" t="s">
        <v>3998</v>
      </c>
      <c r="C23" s="1121"/>
      <c r="D23" s="1121">
        <v>10247278000</v>
      </c>
      <c r="E23" s="1121"/>
      <c r="F23" s="1121">
        <v>10157829000</v>
      </c>
      <c r="G23" s="1121"/>
      <c r="H23" s="1121">
        <f t="shared" si="0"/>
        <v>89449000</v>
      </c>
      <c r="I23" s="1076"/>
    </row>
    <row r="24" spans="1:16384">
      <c r="A24" s="1086">
        <v>5</v>
      </c>
      <c r="B24" s="1088" t="s">
        <v>3999</v>
      </c>
      <c r="C24" s="1120"/>
      <c r="D24" s="1121">
        <v>690680000</v>
      </c>
      <c r="E24" s="1120"/>
      <c r="F24" s="1121">
        <v>690680000</v>
      </c>
      <c r="G24" s="1120"/>
      <c r="H24" s="1121">
        <f t="shared" si="0"/>
        <v>0</v>
      </c>
      <c r="I24" s="1076"/>
    </row>
    <row r="25" spans="1:16384">
      <c r="A25" s="1089"/>
    </row>
    <row r="26" spans="1:16384" s="817" customFormat="1" ht="18">
      <c r="C26" s="1459" t="s">
        <v>4009</v>
      </c>
      <c r="D26" s="1459"/>
      <c r="E26" s="1459"/>
      <c r="F26" s="1459"/>
      <c r="G26" s="1459"/>
      <c r="H26" s="1459"/>
      <c r="I26" s="1459"/>
      <c r="M26" s="819"/>
    </row>
    <row r="27" spans="1:16384" s="818" customFormat="1" ht="18.75" customHeight="1">
      <c r="A27" s="1460" t="s">
        <v>889</v>
      </c>
      <c r="B27" s="1460"/>
      <c r="C27" s="1460"/>
      <c r="D27" s="1461" t="s">
        <v>910</v>
      </c>
      <c r="E27" s="1461"/>
      <c r="F27" s="1461"/>
      <c r="G27" s="1461"/>
      <c r="H27" s="1461"/>
      <c r="I27" s="1461"/>
      <c r="M27" s="819"/>
    </row>
    <row r="28" spans="1:16384">
      <c r="A28" s="1089"/>
    </row>
    <row r="29" spans="1:16384">
      <c r="A29" s="1089"/>
    </row>
  </sheetData>
  <mergeCells count="13">
    <mergeCell ref="C26:I26"/>
    <mergeCell ref="A27:C27"/>
    <mergeCell ref="D27:I27"/>
    <mergeCell ref="A1:B1"/>
    <mergeCell ref="F1:I1"/>
    <mergeCell ref="A3:I3"/>
    <mergeCell ref="H4:I4"/>
    <mergeCell ref="A5:A6"/>
    <mergeCell ref="B5:B6"/>
    <mergeCell ref="C5:D5"/>
    <mergeCell ref="E5:F5"/>
    <mergeCell ref="G5:H5"/>
    <mergeCell ref="I5:I6"/>
  </mergeCells>
  <pageMargins left="1.19" right="0" top="0.47244094488188998" bottom="0.59055118110236204" header="0.31496062992126" footer="0.31496062992126"/>
  <pageSetup paperSize="9" scale="8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4"/>
  <sheetViews>
    <sheetView workbookViewId="0">
      <selection activeCell="A3" sqref="A3:XFD4"/>
    </sheetView>
  </sheetViews>
  <sheetFormatPr defaultColWidth="8.765625" defaultRowHeight="15.6"/>
  <cols>
    <col min="1" max="1" width="3.921875" style="223" customWidth="1"/>
    <col min="2" max="2" width="29" style="221" customWidth="1"/>
    <col min="3" max="4" width="15" style="222" customWidth="1"/>
    <col min="5" max="5" width="15.4609375" style="222" customWidth="1"/>
    <col min="6" max="6" width="15.4609375" style="222" hidden="1" customWidth="1"/>
    <col min="7" max="7" width="15.23046875" style="222" customWidth="1"/>
    <col min="8" max="8" width="8.23046875" style="227" customWidth="1"/>
    <col min="9" max="9" width="7.61328125" style="227" customWidth="1"/>
    <col min="10" max="10" width="15.765625" style="222" bestFit="1" customWidth="1"/>
    <col min="11" max="11" width="14.61328125" style="222" bestFit="1" customWidth="1"/>
    <col min="12" max="16384" width="8.765625" style="221"/>
  </cols>
  <sheetData>
    <row r="1" spans="1:11">
      <c r="I1" s="119" t="s">
        <v>1314</v>
      </c>
    </row>
    <row r="2" spans="1:11">
      <c r="A2" s="1266" t="s">
        <v>2798</v>
      </c>
      <c r="B2" s="1266"/>
      <c r="C2" s="1266"/>
      <c r="D2" s="1266"/>
      <c r="E2" s="1266"/>
      <c r="F2" s="1266"/>
      <c r="G2" s="1266"/>
      <c r="H2" s="1266"/>
      <c r="I2" s="1266"/>
    </row>
    <row r="3" spans="1:11" s="235" customFormat="1" hidden="1">
      <c r="A3" s="1267" t="s">
        <v>4014</v>
      </c>
      <c r="B3" s="1267"/>
      <c r="C3" s="1267"/>
      <c r="D3" s="1267"/>
      <c r="E3" s="1267"/>
      <c r="F3" s="1267"/>
      <c r="G3" s="1267"/>
      <c r="H3" s="1267"/>
      <c r="I3" s="1267"/>
      <c r="J3" s="234"/>
      <c r="K3" s="234"/>
    </row>
    <row r="4" spans="1:11" s="235" customFormat="1" hidden="1">
      <c r="A4" s="1267" t="s">
        <v>4013</v>
      </c>
      <c r="B4" s="1267"/>
      <c r="C4" s="1267"/>
      <c r="D4" s="1267"/>
      <c r="E4" s="1267"/>
      <c r="F4" s="1267"/>
      <c r="G4" s="1267"/>
      <c r="H4" s="1267"/>
      <c r="I4" s="1267"/>
      <c r="J4" s="234"/>
      <c r="K4" s="234"/>
    </row>
    <row r="5" spans="1:11" s="235" customFormat="1">
      <c r="A5" s="1271" t="s">
        <v>2777</v>
      </c>
      <c r="B5" s="1271"/>
      <c r="C5" s="1271"/>
      <c r="D5" s="1271"/>
      <c r="E5" s="1271"/>
      <c r="F5" s="1271"/>
      <c r="G5" s="1271"/>
      <c r="H5" s="1271"/>
      <c r="I5" s="1271"/>
      <c r="J5" s="234"/>
      <c r="K5" s="234"/>
    </row>
    <row r="6" spans="1:11">
      <c r="I6" s="120" t="s">
        <v>1315</v>
      </c>
    </row>
    <row r="7" spans="1:11">
      <c r="A7" s="1268" t="s">
        <v>311</v>
      </c>
      <c r="B7" s="1268" t="s">
        <v>296</v>
      </c>
      <c r="C7" s="1269" t="s">
        <v>603</v>
      </c>
      <c r="D7" s="1269"/>
      <c r="E7" s="1269" t="s">
        <v>597</v>
      </c>
      <c r="F7" s="1269"/>
      <c r="G7" s="1269"/>
      <c r="H7" s="1272" t="s">
        <v>598</v>
      </c>
      <c r="I7" s="1272"/>
    </row>
    <row r="8" spans="1:11" ht="31.2">
      <c r="A8" s="1268"/>
      <c r="B8" s="1268"/>
      <c r="C8" s="132" t="s">
        <v>262</v>
      </c>
      <c r="D8" s="132" t="s">
        <v>604</v>
      </c>
      <c r="E8" s="132" t="s">
        <v>262</v>
      </c>
      <c r="F8" s="453" t="s">
        <v>1087</v>
      </c>
      <c r="G8" s="132" t="s">
        <v>604</v>
      </c>
      <c r="H8" s="121" t="s">
        <v>262</v>
      </c>
      <c r="I8" s="121" t="s">
        <v>604</v>
      </c>
      <c r="J8" s="302">
        <v>14179109246677</v>
      </c>
      <c r="K8" s="222">
        <f>J8-E10</f>
        <v>-4545764866529</v>
      </c>
    </row>
    <row r="9" spans="1:11" ht="18">
      <c r="A9" s="129" t="s">
        <v>299</v>
      </c>
      <c r="B9" s="129" t="s">
        <v>300</v>
      </c>
      <c r="C9" s="635">
        <v>1</v>
      </c>
      <c r="D9" s="635">
        <v>2</v>
      </c>
      <c r="E9" s="635">
        <v>3</v>
      </c>
      <c r="F9" s="453"/>
      <c r="G9" s="635">
        <v>4</v>
      </c>
      <c r="H9" s="121" t="s">
        <v>605</v>
      </c>
      <c r="I9" s="121" t="s">
        <v>606</v>
      </c>
      <c r="J9" s="302">
        <v>13520341053027</v>
      </c>
      <c r="K9" s="222">
        <f>J9-G10</f>
        <v>-4498283844491</v>
      </c>
    </row>
    <row r="10" spans="1:11" ht="31.2">
      <c r="A10" s="229"/>
      <c r="B10" s="230" t="s">
        <v>1355</v>
      </c>
      <c r="C10" s="231">
        <f>SUBTOTAL(9,C11:C81)</f>
        <v>13679089000000</v>
      </c>
      <c r="D10" s="231">
        <f>SUBTOTAL(9,D11:D81)</f>
        <v>12894389000000</v>
      </c>
      <c r="E10" s="231">
        <f>SUBTOTAL(9,E11:E81)</f>
        <v>18724874113206</v>
      </c>
      <c r="F10" s="231">
        <f t="shared" ref="F10:G10" si="0">SUBTOTAL(9,F11:F81)</f>
        <v>661899526488</v>
      </c>
      <c r="G10" s="231">
        <f t="shared" si="0"/>
        <v>18018624897518</v>
      </c>
      <c r="H10" s="232">
        <f t="shared" ref="H10:H15" si="1">E10/C10</f>
        <v>1.3688685052934446</v>
      </c>
      <c r="I10" s="233">
        <f>G10/D10</f>
        <v>1.3974004427443596</v>
      </c>
      <c r="J10" s="222">
        <f>'61.342'!E8</f>
        <v>25712560698873</v>
      </c>
      <c r="K10" s="222">
        <v>4902462911060</v>
      </c>
    </row>
    <row r="11" spans="1:11">
      <c r="A11" s="133" t="s">
        <v>299</v>
      </c>
      <c r="B11" s="134" t="s">
        <v>607</v>
      </c>
      <c r="C11" s="142">
        <f>SUBTOTAL(9,C12:C69)</f>
        <v>5500000000000</v>
      </c>
      <c r="D11" s="142">
        <f t="shared" ref="D11" si="2">SUBTOTAL(9,D12:D69)</f>
        <v>4715300000000</v>
      </c>
      <c r="E11" s="142">
        <f>SUBTOTAL(9,E12:E70)</f>
        <v>5959756985084</v>
      </c>
      <c r="F11" s="142">
        <f>SUBTOTAL(9,F12:F70)</f>
        <v>610075796889</v>
      </c>
      <c r="G11" s="142">
        <f>SUBTOTAL(9,G12:G70)</f>
        <v>5305331498995</v>
      </c>
      <c r="H11" s="161">
        <f t="shared" si="1"/>
        <v>1.0835921791061818</v>
      </c>
      <c r="I11" s="158">
        <f t="shared" ref="I11:I57" si="3">G11/D11</f>
        <v>1.1251312745731978</v>
      </c>
      <c r="J11" s="222">
        <f>J10-E83</f>
        <v>25712560698873</v>
      </c>
      <c r="K11" s="222">
        <v>860658433557</v>
      </c>
    </row>
    <row r="12" spans="1:11">
      <c r="A12" s="133" t="s">
        <v>304</v>
      </c>
      <c r="B12" s="134" t="s">
        <v>480</v>
      </c>
      <c r="C12" s="142">
        <f>SUBTOTAL(9,C13:C60)</f>
        <v>5200000000000</v>
      </c>
      <c r="D12" s="142">
        <f t="shared" ref="D12:G12" si="4">SUBTOTAL(9,D13:D60)</f>
        <v>4715300000000</v>
      </c>
      <c r="E12" s="142">
        <f>SUBTOTAL(9,E13:E60)</f>
        <v>5600442549394</v>
      </c>
      <c r="F12" s="142">
        <f t="shared" si="4"/>
        <v>412943937206</v>
      </c>
      <c r="G12" s="142">
        <f t="shared" si="4"/>
        <v>5143148922988</v>
      </c>
      <c r="H12" s="161">
        <f t="shared" si="1"/>
        <v>1.0770081825757691</v>
      </c>
      <c r="I12" s="158">
        <f t="shared" si="3"/>
        <v>1.0907363100943737</v>
      </c>
      <c r="J12" s="222">
        <f>J11-E10</f>
        <v>6987686585667</v>
      </c>
      <c r="K12" s="222">
        <f>K10+K11</f>
        <v>5763121344617</v>
      </c>
    </row>
    <row r="13" spans="1:11" s="225" customFormat="1" ht="31.2">
      <c r="A13" s="1270">
        <v>1</v>
      </c>
      <c r="B13" s="134" t="s">
        <v>1317</v>
      </c>
      <c r="C13" s="137">
        <f>SUBTOTAL(9,C14:C18)</f>
        <v>150000000000</v>
      </c>
      <c r="D13" s="137">
        <f t="shared" ref="D13:G13" si="5">SUBTOTAL(9,D14:D18)</f>
        <v>150000000000</v>
      </c>
      <c r="E13" s="137">
        <f t="shared" si="5"/>
        <v>146593609937</v>
      </c>
      <c r="F13" s="137">
        <f t="shared" si="5"/>
        <v>0</v>
      </c>
      <c r="G13" s="137">
        <f t="shared" si="5"/>
        <v>146593609937</v>
      </c>
      <c r="H13" s="161">
        <f t="shared" si="1"/>
        <v>0.97729073291333335</v>
      </c>
      <c r="I13" s="158">
        <f t="shared" si="3"/>
        <v>0.97729073291333335</v>
      </c>
      <c r="J13" s="236"/>
      <c r="K13" s="236">
        <f>K12-J12</f>
        <v>-1224565241050</v>
      </c>
    </row>
    <row r="14" spans="1:11">
      <c r="A14" s="1270"/>
      <c r="B14" s="138" t="s">
        <v>710</v>
      </c>
      <c r="C14" s="139">
        <f>'61.342'!C12</f>
        <v>137000000000</v>
      </c>
      <c r="D14" s="139">
        <f>C14</f>
        <v>137000000000</v>
      </c>
      <c r="E14" s="139">
        <f>'61.342'!E12</f>
        <v>134882081143</v>
      </c>
      <c r="F14" s="231">
        <f t="shared" ref="F14:F76" si="6">E14-G14</f>
        <v>0</v>
      </c>
      <c r="G14" s="139">
        <f>E14-'61.342'!F12</f>
        <v>134882081143</v>
      </c>
      <c r="H14" s="162">
        <f t="shared" si="1"/>
        <v>0.98454073827007305</v>
      </c>
      <c r="I14" s="155">
        <f t="shared" si="3"/>
        <v>0.98454073827007305</v>
      </c>
      <c r="K14" s="222">
        <v>10735073000000</v>
      </c>
    </row>
    <row r="15" spans="1:11">
      <c r="A15" s="1270"/>
      <c r="B15" s="138" t="s">
        <v>712</v>
      </c>
      <c r="C15" s="139">
        <f>'61.342'!C14</f>
        <v>6200000000</v>
      </c>
      <c r="D15" s="139">
        <f t="shared" ref="D15:D36" si="7">C15</f>
        <v>6200000000</v>
      </c>
      <c r="E15" s="139">
        <f>'61.342'!E14</f>
        <v>7224839152</v>
      </c>
      <c r="F15" s="231">
        <f t="shared" si="6"/>
        <v>0</v>
      </c>
      <c r="G15" s="139">
        <f>E15-'61.342'!F14</f>
        <v>7224839152</v>
      </c>
      <c r="H15" s="162">
        <f t="shared" si="1"/>
        <v>1.1652966374193547</v>
      </c>
      <c r="I15" s="155">
        <f t="shared" si="3"/>
        <v>1.1652966374193547</v>
      </c>
      <c r="K15" s="222">
        <f>J10-K14</f>
        <v>14977487698873</v>
      </c>
    </row>
    <row r="16" spans="1:11">
      <c r="A16" s="1270"/>
      <c r="B16" s="138" t="s">
        <v>713</v>
      </c>
      <c r="C16" s="139">
        <f>'61.342'!C15</f>
        <v>0</v>
      </c>
      <c r="D16" s="139">
        <f t="shared" si="7"/>
        <v>0</v>
      </c>
      <c r="E16" s="139"/>
      <c r="F16" s="231">
        <f t="shared" si="6"/>
        <v>0</v>
      </c>
      <c r="G16" s="139"/>
      <c r="H16" s="157"/>
      <c r="I16" s="155"/>
    </row>
    <row r="17" spans="1:11">
      <c r="A17" s="1270"/>
      <c r="B17" s="138" t="s">
        <v>715</v>
      </c>
      <c r="C17" s="139">
        <f>'61.342'!C17</f>
        <v>6800000000</v>
      </c>
      <c r="D17" s="139">
        <f t="shared" si="7"/>
        <v>6800000000</v>
      </c>
      <c r="E17" s="139">
        <f>'61.342'!E17</f>
        <v>4486689642</v>
      </c>
      <c r="F17" s="231">
        <f t="shared" si="6"/>
        <v>0</v>
      </c>
      <c r="G17" s="139">
        <f>E17-'61.342'!F17</f>
        <v>4486689642</v>
      </c>
      <c r="H17" s="162">
        <f>E17/C17</f>
        <v>0.6598073002941176</v>
      </c>
      <c r="I17" s="155">
        <f t="shared" si="3"/>
        <v>0.6598073002941176</v>
      </c>
      <c r="J17" s="222">
        <f>G10-'48.31'!D10</f>
        <v>470448583</v>
      </c>
    </row>
    <row r="18" spans="1:11">
      <c r="A18" s="136"/>
      <c r="B18" s="141" t="s">
        <v>906</v>
      </c>
      <c r="C18" s="135"/>
      <c r="D18" s="139">
        <f t="shared" si="7"/>
        <v>0</v>
      </c>
      <c r="E18" s="135">
        <f>'61.342'!E19</f>
        <v>0</v>
      </c>
      <c r="F18" s="231">
        <f t="shared" si="6"/>
        <v>0</v>
      </c>
      <c r="G18" s="135">
        <f>E18-'61.342'!F19</f>
        <v>0</v>
      </c>
      <c r="H18" s="155"/>
      <c r="I18" s="158"/>
    </row>
    <row r="19" spans="1:11" s="225" customFormat="1" ht="31.2">
      <c r="A19" s="1270">
        <v>2</v>
      </c>
      <c r="B19" s="134" t="s">
        <v>1318</v>
      </c>
      <c r="C19" s="137">
        <f t="shared" ref="C19:D19" si="8">SUBTOTAL(9,C20:C24)</f>
        <v>125000000000</v>
      </c>
      <c r="D19" s="137">
        <f t="shared" si="8"/>
        <v>125000000000</v>
      </c>
      <c r="E19" s="137">
        <f t="shared" ref="E19:F19" si="9">SUBTOTAL(9,E20:E24)</f>
        <v>87633533184</v>
      </c>
      <c r="F19" s="137">
        <f t="shared" si="9"/>
        <v>0</v>
      </c>
      <c r="G19" s="137">
        <f t="shared" ref="G19" si="10">SUBTOTAL(9,G20:G24)</f>
        <v>87633533184</v>
      </c>
      <c r="H19" s="161">
        <f>E19/C19</f>
        <v>0.70106826547199996</v>
      </c>
      <c r="I19" s="158">
        <f t="shared" si="3"/>
        <v>0.70106826547199996</v>
      </c>
      <c r="J19" s="236"/>
      <c r="K19" s="236"/>
    </row>
    <row r="20" spans="1:11">
      <c r="A20" s="1270"/>
      <c r="B20" s="138" t="s">
        <v>710</v>
      </c>
      <c r="C20" s="139">
        <f>'61.342'!C21</f>
        <v>63400000000</v>
      </c>
      <c r="D20" s="139">
        <f t="shared" si="7"/>
        <v>63400000000</v>
      </c>
      <c r="E20" s="139">
        <f>'61.342'!E21</f>
        <v>47256674866</v>
      </c>
      <c r="F20" s="231">
        <f t="shared" si="6"/>
        <v>0</v>
      </c>
      <c r="G20" s="139">
        <f>E20</f>
        <v>47256674866</v>
      </c>
      <c r="H20" s="162">
        <f>E20/C20</f>
        <v>0.74537342059936906</v>
      </c>
      <c r="I20" s="155">
        <f t="shared" si="3"/>
        <v>0.74537342059936906</v>
      </c>
    </row>
    <row r="21" spans="1:11">
      <c r="A21" s="1270"/>
      <c r="B21" s="138" t="s">
        <v>712</v>
      </c>
      <c r="C21" s="139">
        <f>'61.342'!C22</f>
        <v>22500000000</v>
      </c>
      <c r="D21" s="139">
        <f t="shared" si="7"/>
        <v>22500000000</v>
      </c>
      <c r="E21" s="139">
        <f>'61.342'!E22</f>
        <v>16004352461</v>
      </c>
      <c r="F21" s="231">
        <f t="shared" si="6"/>
        <v>0</v>
      </c>
      <c r="G21" s="139">
        <f>E21</f>
        <v>16004352461</v>
      </c>
      <c r="H21" s="162">
        <f>E21/C21</f>
        <v>0.71130455382222224</v>
      </c>
      <c r="I21" s="155">
        <f t="shared" si="3"/>
        <v>0.71130455382222224</v>
      </c>
    </row>
    <row r="22" spans="1:11">
      <c r="A22" s="1270"/>
      <c r="B22" s="138" t="s">
        <v>713</v>
      </c>
      <c r="C22" s="139">
        <f>'61.342'!C23</f>
        <v>37500000000</v>
      </c>
      <c r="D22" s="139">
        <f t="shared" si="7"/>
        <v>37500000000</v>
      </c>
      <c r="E22" s="139">
        <f>'61.342'!E23</f>
        <v>23903749416</v>
      </c>
      <c r="F22" s="231">
        <f t="shared" si="6"/>
        <v>0</v>
      </c>
      <c r="G22" s="139">
        <f>E22</f>
        <v>23903749416</v>
      </c>
      <c r="H22" s="162">
        <f>E22/C22</f>
        <v>0.63743331776000001</v>
      </c>
      <c r="I22" s="155">
        <f t="shared" si="3"/>
        <v>0.63743331776000001</v>
      </c>
    </row>
    <row r="23" spans="1:11">
      <c r="A23" s="1270"/>
      <c r="B23" s="138" t="s">
        <v>715</v>
      </c>
      <c r="C23" s="139">
        <f>'61.342'!C25</f>
        <v>1600000000</v>
      </c>
      <c r="D23" s="139">
        <f t="shared" si="7"/>
        <v>1600000000</v>
      </c>
      <c r="E23" s="139">
        <f>'61.342'!E25</f>
        <v>468756441</v>
      </c>
      <c r="F23" s="231">
        <f t="shared" si="6"/>
        <v>0</v>
      </c>
      <c r="G23" s="139">
        <f>E23</f>
        <v>468756441</v>
      </c>
      <c r="H23" s="162">
        <f>E23/C23</f>
        <v>0.29297277562500001</v>
      </c>
      <c r="I23" s="155">
        <f t="shared" si="3"/>
        <v>0.29297277562500001</v>
      </c>
    </row>
    <row r="24" spans="1:11">
      <c r="A24" s="1270"/>
      <c r="B24" s="141" t="s">
        <v>906</v>
      </c>
      <c r="C24" s="139"/>
      <c r="D24" s="139"/>
      <c r="E24" s="139">
        <f>'61.342'!E26</f>
        <v>0</v>
      </c>
      <c r="F24" s="231">
        <f t="shared" si="6"/>
        <v>0</v>
      </c>
      <c r="G24" s="139">
        <f>E24-'61.342'!F26</f>
        <v>0</v>
      </c>
      <c r="H24" s="157"/>
      <c r="I24" s="155"/>
    </row>
    <row r="25" spans="1:11" s="225" customFormat="1" ht="31.2">
      <c r="A25" s="133">
        <v>3</v>
      </c>
      <c r="B25" s="134" t="s">
        <v>1319</v>
      </c>
      <c r="C25" s="137">
        <f>SUBTOTAL(9,C26:C30)</f>
        <v>60000000000</v>
      </c>
      <c r="D25" s="137">
        <f t="shared" ref="D25" si="11">SUBTOTAL(9,D26:D30)</f>
        <v>60000000000</v>
      </c>
      <c r="E25" s="137">
        <f t="shared" ref="E25:F25" si="12">SUBTOTAL(9,E26:E30)</f>
        <v>102625807698</v>
      </c>
      <c r="F25" s="137">
        <f t="shared" si="12"/>
        <v>0</v>
      </c>
      <c r="G25" s="137">
        <f t="shared" ref="G25" si="13">SUBTOTAL(9,G26:G30)</f>
        <v>102625807698</v>
      </c>
      <c r="H25" s="161">
        <f>E25/C25</f>
        <v>1.7104301283000001</v>
      </c>
      <c r="I25" s="158">
        <f t="shared" si="3"/>
        <v>1.7104301283000001</v>
      </c>
      <c r="J25" s="236">
        <f>E25+'61.342'!E37</f>
        <v>102625807698</v>
      </c>
      <c r="K25" s="236"/>
    </row>
    <row r="26" spans="1:11">
      <c r="A26" s="136"/>
      <c r="B26" s="138" t="s">
        <v>710</v>
      </c>
      <c r="C26" s="135">
        <f>'61.342'!C28</f>
        <v>26500000000</v>
      </c>
      <c r="D26" s="139">
        <f t="shared" si="7"/>
        <v>26500000000</v>
      </c>
      <c r="E26" s="135">
        <f>'61.342'!E28</f>
        <v>50174081621</v>
      </c>
      <c r="F26" s="231">
        <f t="shared" si="6"/>
        <v>0</v>
      </c>
      <c r="G26" s="135">
        <f>E26-'61.342'!F28</f>
        <v>50174081621</v>
      </c>
      <c r="H26" s="162">
        <f>E26/C26</f>
        <v>1.8933615706037736</v>
      </c>
      <c r="I26" s="155">
        <f t="shared" si="3"/>
        <v>1.8933615706037736</v>
      </c>
    </row>
    <row r="27" spans="1:11">
      <c r="A27" s="136"/>
      <c r="B27" s="138" t="s">
        <v>712</v>
      </c>
      <c r="C27" s="135">
        <f>'61.342'!C30</f>
        <v>14500000000</v>
      </c>
      <c r="D27" s="139">
        <f t="shared" si="7"/>
        <v>14500000000</v>
      </c>
      <c r="E27" s="135">
        <f>'61.342'!E30</f>
        <v>38014901901</v>
      </c>
      <c r="F27" s="231">
        <f t="shared" si="6"/>
        <v>0</v>
      </c>
      <c r="G27" s="135">
        <f>E27-'61.342'!F30</f>
        <v>38014901901</v>
      </c>
      <c r="H27" s="162">
        <f>E27/C27</f>
        <v>2.6217173724827587</v>
      </c>
      <c r="I27" s="155">
        <f t="shared" si="3"/>
        <v>2.6217173724827587</v>
      </c>
    </row>
    <row r="28" spans="1:11">
      <c r="A28" s="136"/>
      <c r="B28" s="138" t="s">
        <v>713</v>
      </c>
      <c r="C28" s="135"/>
      <c r="D28" s="139">
        <f t="shared" si="7"/>
        <v>0</v>
      </c>
      <c r="E28" s="135"/>
      <c r="F28" s="231">
        <f t="shared" si="6"/>
        <v>0</v>
      </c>
      <c r="G28" s="135"/>
      <c r="H28" s="155"/>
      <c r="I28" s="158"/>
    </row>
    <row r="29" spans="1:11">
      <c r="A29" s="136"/>
      <c r="B29" s="138" t="s">
        <v>715</v>
      </c>
      <c r="C29" s="135">
        <f>'61.342'!D35</f>
        <v>19000000000</v>
      </c>
      <c r="D29" s="139">
        <f t="shared" si="7"/>
        <v>19000000000</v>
      </c>
      <c r="E29" s="135">
        <f>'61.342'!E35</f>
        <v>14436824176</v>
      </c>
      <c r="F29" s="231">
        <f t="shared" si="6"/>
        <v>0</v>
      </c>
      <c r="G29" s="135">
        <f>E29</f>
        <v>14436824176</v>
      </c>
      <c r="H29" s="161"/>
      <c r="I29" s="158"/>
    </row>
    <row r="30" spans="1:11">
      <c r="A30" s="136"/>
      <c r="B30" s="141" t="s">
        <v>906</v>
      </c>
      <c r="C30" s="135">
        <f>'61.342'!C39</f>
        <v>0</v>
      </c>
      <c r="D30" s="139">
        <f t="shared" si="7"/>
        <v>0</v>
      </c>
      <c r="E30" s="135">
        <f>'61.342'!E39</f>
        <v>0</v>
      </c>
      <c r="F30" s="231">
        <f t="shared" si="6"/>
        <v>0</v>
      </c>
      <c r="G30" s="135">
        <f>E30-'61.342'!F39</f>
        <v>0</v>
      </c>
      <c r="H30" s="161"/>
      <c r="I30" s="158"/>
    </row>
    <row r="31" spans="1:11" s="225" customFormat="1">
      <c r="A31" s="133">
        <v>4</v>
      </c>
      <c r="B31" s="134" t="s">
        <v>724</v>
      </c>
      <c r="C31" s="137">
        <f>SUBTOTAL(9,C32:C36)</f>
        <v>610000000000</v>
      </c>
      <c r="D31" s="137">
        <f t="shared" ref="D31" si="14">SUBTOTAL(9,D32:D36)</f>
        <v>610000000000</v>
      </c>
      <c r="E31" s="137">
        <f t="shared" ref="E31:F31" si="15">SUBTOTAL(9,E32:E36)</f>
        <v>566365071427</v>
      </c>
      <c r="F31" s="137">
        <f t="shared" si="15"/>
        <v>33000</v>
      </c>
      <c r="G31" s="137">
        <f t="shared" ref="G31" si="16">SUBTOTAL(9,G32:G36)</f>
        <v>566365038427</v>
      </c>
      <c r="H31" s="161">
        <f>E31/C31</f>
        <v>0.92846733020819672</v>
      </c>
      <c r="I31" s="158">
        <f t="shared" si="3"/>
        <v>0.92846727610983604</v>
      </c>
      <c r="J31" s="236">
        <f>G31-256000000000</f>
        <v>310365038427</v>
      </c>
      <c r="K31" s="236"/>
    </row>
    <row r="32" spans="1:11">
      <c r="A32" s="136"/>
      <c r="B32" s="138" t="s">
        <v>710</v>
      </c>
      <c r="C32" s="135">
        <f>'61.342'!C41</f>
        <v>467300000000</v>
      </c>
      <c r="D32" s="139">
        <f t="shared" si="7"/>
        <v>467300000000</v>
      </c>
      <c r="E32" s="135">
        <f>'61.342'!E41</f>
        <v>400724731971</v>
      </c>
      <c r="F32" s="231">
        <f t="shared" si="6"/>
        <v>0</v>
      </c>
      <c r="G32" s="135">
        <f>E32</f>
        <v>400724731971</v>
      </c>
      <c r="H32" s="162">
        <f>E32/C32</f>
        <v>0.85753206071260435</v>
      </c>
      <c r="I32" s="155">
        <f t="shared" si="3"/>
        <v>0.85753206071260435</v>
      </c>
      <c r="J32" s="252">
        <f>J31/D31</f>
        <v>0.50879514496229505</v>
      </c>
    </row>
    <row r="33" spans="1:11">
      <c r="A33" s="136"/>
      <c r="B33" s="138" t="s">
        <v>712</v>
      </c>
      <c r="C33" s="135">
        <f>'61.342'!C42</f>
        <v>65000000000</v>
      </c>
      <c r="D33" s="139">
        <f t="shared" si="7"/>
        <v>65000000000</v>
      </c>
      <c r="E33" s="135">
        <f>'61.342'!E42</f>
        <v>78665517463</v>
      </c>
      <c r="F33" s="231">
        <f t="shared" si="6"/>
        <v>33000</v>
      </c>
      <c r="G33" s="135">
        <f>'61.342'!E42-'61.342'!F42</f>
        <v>78665484463</v>
      </c>
      <c r="H33" s="162">
        <f>E33/C33</f>
        <v>1.2102387301999999</v>
      </c>
      <c r="I33" s="155">
        <f t="shared" si="3"/>
        <v>1.2102382225076924</v>
      </c>
    </row>
    <row r="34" spans="1:11">
      <c r="A34" s="136"/>
      <c r="B34" s="138" t="s">
        <v>713</v>
      </c>
      <c r="C34" s="135">
        <f>'61.342'!C43</f>
        <v>6700000000</v>
      </c>
      <c r="D34" s="139">
        <f t="shared" si="7"/>
        <v>6700000000</v>
      </c>
      <c r="E34" s="135">
        <f>'61.342'!E43</f>
        <v>4709897314</v>
      </c>
      <c r="F34" s="231">
        <f t="shared" si="6"/>
        <v>0</v>
      </c>
      <c r="G34" s="135">
        <f>E34-'61.342'!F43</f>
        <v>4709897314</v>
      </c>
      <c r="H34" s="162">
        <f>E34/C34</f>
        <v>0.70296974835820891</v>
      </c>
      <c r="I34" s="155">
        <f t="shared" si="3"/>
        <v>0.70296974835820891</v>
      </c>
    </row>
    <row r="35" spans="1:11">
      <c r="A35" s="136"/>
      <c r="B35" s="138" t="s">
        <v>715</v>
      </c>
      <c r="C35" s="135">
        <f>'61.342'!C46</f>
        <v>71000000000</v>
      </c>
      <c r="D35" s="139">
        <f t="shared" si="7"/>
        <v>71000000000</v>
      </c>
      <c r="E35" s="135">
        <f>'61.342'!E46</f>
        <v>82264924679</v>
      </c>
      <c r="F35" s="231">
        <f t="shared" si="6"/>
        <v>0</v>
      </c>
      <c r="G35" s="135">
        <f>E35</f>
        <v>82264924679</v>
      </c>
      <c r="H35" s="162">
        <f>E35/C35</f>
        <v>1.1586609109718309</v>
      </c>
      <c r="I35" s="155">
        <f t="shared" si="3"/>
        <v>1.1586609109718309</v>
      </c>
    </row>
    <row r="36" spans="1:11">
      <c r="A36" s="136"/>
      <c r="B36" s="141" t="s">
        <v>906</v>
      </c>
      <c r="C36" s="135"/>
      <c r="D36" s="139">
        <f t="shared" si="7"/>
        <v>0</v>
      </c>
      <c r="E36" s="135">
        <f>'61.342'!E45+'61.342'!E47</f>
        <v>0</v>
      </c>
      <c r="F36" s="231">
        <f t="shared" si="6"/>
        <v>0</v>
      </c>
      <c r="G36" s="135">
        <f>E36-'61.342'!F47</f>
        <v>0</v>
      </c>
      <c r="H36" s="162"/>
      <c r="I36" s="155"/>
    </row>
    <row r="37" spans="1:11" s="225" customFormat="1">
      <c r="A37" s="133">
        <v>5</v>
      </c>
      <c r="B37" s="134" t="s">
        <v>216</v>
      </c>
      <c r="C37" s="142">
        <f>'61.342'!C51</f>
        <v>175000000000</v>
      </c>
      <c r="D37" s="142">
        <f>C37</f>
        <v>175000000000</v>
      </c>
      <c r="E37" s="142">
        <f>'61.342'!E51</f>
        <v>182350312359</v>
      </c>
      <c r="F37" s="231">
        <f t="shared" si="6"/>
        <v>0</v>
      </c>
      <c r="G37" s="142">
        <f>E37-'61.342'!F51</f>
        <v>182350312359</v>
      </c>
      <c r="H37" s="161">
        <f t="shared" ref="H37:H44" si="17">E37/C37</f>
        <v>1.0420017849085714</v>
      </c>
      <c r="I37" s="158">
        <f t="shared" si="3"/>
        <v>1.0420017849085714</v>
      </c>
      <c r="J37" s="236"/>
      <c r="K37" s="236"/>
    </row>
    <row r="38" spans="1:11" s="225" customFormat="1">
      <c r="A38" s="133">
        <v>6</v>
      </c>
      <c r="B38" s="134" t="s">
        <v>608</v>
      </c>
      <c r="C38" s="137">
        <f>SUBTOTAL(9,C39:C40)</f>
        <v>608000000000</v>
      </c>
      <c r="D38" s="137">
        <f t="shared" ref="D38:G38" si="18">SUBTOTAL(9,D39:D40)</f>
        <v>226176000000</v>
      </c>
      <c r="E38" s="137">
        <f t="shared" si="18"/>
        <v>403416831145</v>
      </c>
      <c r="F38" s="137">
        <f t="shared" si="18"/>
        <v>309466175469</v>
      </c>
      <c r="G38" s="137">
        <f t="shared" si="18"/>
        <v>93950655676</v>
      </c>
      <c r="H38" s="161">
        <f t="shared" si="17"/>
        <v>0.66351452490953944</v>
      </c>
      <c r="I38" s="158">
        <f t="shared" si="3"/>
        <v>0.41538737830715905</v>
      </c>
      <c r="J38" s="236"/>
      <c r="K38" s="236"/>
    </row>
    <row r="39" spans="1:11">
      <c r="A39" s="136" t="s">
        <v>609</v>
      </c>
      <c r="B39" s="143" t="s">
        <v>610</v>
      </c>
      <c r="C39" s="135">
        <f>'61.342'!D53</f>
        <v>381824000000</v>
      </c>
      <c r="D39" s="135"/>
      <c r="E39" s="135">
        <f>'61.342'!E53</f>
        <v>309466175469</v>
      </c>
      <c r="F39" s="231">
        <f t="shared" si="6"/>
        <v>309466175469</v>
      </c>
      <c r="G39" s="135"/>
      <c r="H39" s="162">
        <f t="shared" si="17"/>
        <v>0.81049429964852915</v>
      </c>
      <c r="I39" s="158"/>
    </row>
    <row r="40" spans="1:11" ht="31.2">
      <c r="A40" s="136" t="s">
        <v>609</v>
      </c>
      <c r="B40" s="143" t="s">
        <v>2467</v>
      </c>
      <c r="C40" s="135">
        <f>'61.342'!D54</f>
        <v>226176000000</v>
      </c>
      <c r="D40" s="135">
        <f>'61.342'!D54</f>
        <v>226176000000</v>
      </c>
      <c r="E40" s="135">
        <f>'61.342'!E54</f>
        <v>93950655676</v>
      </c>
      <c r="F40" s="231">
        <f t="shared" si="6"/>
        <v>0</v>
      </c>
      <c r="G40" s="135">
        <f>'61.342'!E54-'61.342'!F54</f>
        <v>93950655676</v>
      </c>
      <c r="H40" s="162">
        <f t="shared" si="17"/>
        <v>0.41538737830715905</v>
      </c>
      <c r="I40" s="155">
        <f t="shared" si="3"/>
        <v>0.41538737830715905</v>
      </c>
    </row>
    <row r="41" spans="1:11" s="225" customFormat="1">
      <c r="A41" s="133">
        <v>7</v>
      </c>
      <c r="B41" s="134" t="s">
        <v>217</v>
      </c>
      <c r="C41" s="142">
        <f>'61.342'!C48</f>
        <v>350000000000</v>
      </c>
      <c r="D41" s="142">
        <f>C41</f>
        <v>350000000000</v>
      </c>
      <c r="E41" s="142">
        <f>'61.342'!E48</f>
        <v>281665265020</v>
      </c>
      <c r="F41" s="231">
        <f t="shared" si="6"/>
        <v>0</v>
      </c>
      <c r="G41" s="142">
        <f>E41</f>
        <v>281665265020</v>
      </c>
      <c r="H41" s="161">
        <f t="shared" si="17"/>
        <v>0.80475790005714287</v>
      </c>
      <c r="I41" s="158">
        <f t="shared" si="3"/>
        <v>0.80475790005714287</v>
      </c>
      <c r="J41" s="236"/>
      <c r="K41" s="236"/>
    </row>
    <row r="42" spans="1:11" s="225" customFormat="1">
      <c r="A42" s="133">
        <v>8</v>
      </c>
      <c r="B42" s="134" t="s">
        <v>611</v>
      </c>
      <c r="C42" s="137">
        <f>SUBTOTAL(9,C43:C44)</f>
        <v>265000000000</v>
      </c>
      <c r="D42" s="137">
        <f>SUBTOTAL(9,D43:D45)</f>
        <v>229124000000</v>
      </c>
      <c r="E42" s="137">
        <f>SUBTOTAL(9,E43:E45)</f>
        <v>208924515174</v>
      </c>
      <c r="F42" s="137">
        <f>SUBTOTAL(9,F43:F45)</f>
        <v>23908325943</v>
      </c>
      <c r="G42" s="137">
        <f>SUBTOTAL(9,G43:G45)</f>
        <v>185016189231</v>
      </c>
      <c r="H42" s="161">
        <f t="shared" si="17"/>
        <v>0.78839439688301882</v>
      </c>
      <c r="I42" s="158">
        <f t="shared" si="3"/>
        <v>0.80749371183725838</v>
      </c>
      <c r="J42" s="236"/>
      <c r="K42" s="236"/>
    </row>
    <row r="43" spans="1:11">
      <c r="A43" s="136" t="s">
        <v>609</v>
      </c>
      <c r="B43" s="143" t="s">
        <v>612</v>
      </c>
      <c r="C43" s="135">
        <f>'61.342'!D56</f>
        <v>35876000000</v>
      </c>
      <c r="D43" s="135"/>
      <c r="E43" s="135">
        <f>'61.342'!E56</f>
        <v>26460485413</v>
      </c>
      <c r="F43" s="231">
        <f t="shared" si="6"/>
        <v>23900766267</v>
      </c>
      <c r="G43" s="135">
        <f>E43-'61.342'!F56</f>
        <v>2559719146</v>
      </c>
      <c r="H43" s="162">
        <f t="shared" si="17"/>
        <v>0.73755394729066781</v>
      </c>
      <c r="I43" s="155"/>
    </row>
    <row r="44" spans="1:11">
      <c r="A44" s="136" t="s">
        <v>609</v>
      </c>
      <c r="B44" s="143" t="s">
        <v>1323</v>
      </c>
      <c r="C44" s="135">
        <f>'61.342'!D57</f>
        <v>229124000000</v>
      </c>
      <c r="D44" s="135">
        <f>'61.342'!D55-'61.342'!D56</f>
        <v>229124000000</v>
      </c>
      <c r="E44" s="135">
        <f>'61.342'!E57</f>
        <v>182464029761</v>
      </c>
      <c r="F44" s="231">
        <f t="shared" si="6"/>
        <v>7559676</v>
      </c>
      <c r="G44" s="135">
        <f>E44-'61.342'!F57</f>
        <v>182456470085</v>
      </c>
      <c r="H44" s="162">
        <f t="shared" si="17"/>
        <v>0.79635494213177149</v>
      </c>
      <c r="I44" s="155">
        <f t="shared" si="3"/>
        <v>0.79632194831183112</v>
      </c>
    </row>
    <row r="45" spans="1:11" s="225" customFormat="1">
      <c r="A45" s="133">
        <v>9</v>
      </c>
      <c r="B45" s="134" t="s">
        <v>215</v>
      </c>
      <c r="C45" s="142">
        <f>'61.342'!C49</f>
        <v>0</v>
      </c>
      <c r="D45" s="142"/>
      <c r="E45" s="142"/>
      <c r="F45" s="231">
        <f t="shared" si="6"/>
        <v>0</v>
      </c>
      <c r="G45" s="142"/>
      <c r="H45" s="158"/>
      <c r="I45" s="158"/>
      <c r="J45" s="236"/>
      <c r="K45" s="236"/>
    </row>
    <row r="46" spans="1:11" s="225" customFormat="1">
      <c r="A46" s="133">
        <v>10</v>
      </c>
      <c r="B46" s="134" t="s">
        <v>487</v>
      </c>
      <c r="C46" s="142">
        <f>'61.342'!D50</f>
        <v>6000000000</v>
      </c>
      <c r="D46" s="142">
        <f>C46</f>
        <v>6000000000</v>
      </c>
      <c r="E46" s="142">
        <f>'61.342'!E50</f>
        <v>7457914484</v>
      </c>
      <c r="F46" s="231">
        <f t="shared" si="6"/>
        <v>0</v>
      </c>
      <c r="G46" s="142">
        <f>E46</f>
        <v>7457914484</v>
      </c>
      <c r="H46" s="161">
        <f>E46/C46</f>
        <v>1.2429857473333332</v>
      </c>
      <c r="I46" s="158">
        <f t="shared" si="3"/>
        <v>1.2429857473333332</v>
      </c>
      <c r="J46" s="236"/>
      <c r="K46" s="236"/>
    </row>
    <row r="47" spans="1:11" s="225" customFormat="1">
      <c r="A47" s="133">
        <v>11</v>
      </c>
      <c r="B47" s="134" t="s">
        <v>613</v>
      </c>
      <c r="C47" s="142">
        <f>'61.342'!D62</f>
        <v>401000000000</v>
      </c>
      <c r="D47" s="142">
        <f>C47</f>
        <v>401000000000</v>
      </c>
      <c r="E47" s="142">
        <f>'61.342'!E62+'61.342'!E37</f>
        <v>485159413483</v>
      </c>
      <c r="F47" s="231">
        <f t="shared" si="6"/>
        <v>0</v>
      </c>
      <c r="G47" s="142">
        <f>E47</f>
        <v>485159413483</v>
      </c>
      <c r="H47" s="161">
        <f>E47/C47</f>
        <v>1.209873849084788</v>
      </c>
      <c r="I47" s="158">
        <f t="shared" si="3"/>
        <v>1.209873849084788</v>
      </c>
      <c r="J47" s="236"/>
      <c r="K47" s="236"/>
    </row>
    <row r="48" spans="1:11" s="225" customFormat="1">
      <c r="A48" s="133">
        <v>12</v>
      </c>
      <c r="B48" s="134" t="s">
        <v>190</v>
      </c>
      <c r="C48" s="142">
        <f>'61.342'!D59</f>
        <v>2190000000000</v>
      </c>
      <c r="D48" s="142">
        <f>C48</f>
        <v>2190000000000</v>
      </c>
      <c r="E48" s="142">
        <f>'61.342'!E59</f>
        <v>2838050779521</v>
      </c>
      <c r="F48" s="231">
        <f t="shared" si="6"/>
        <v>0</v>
      </c>
      <c r="G48" s="142">
        <f>E48</f>
        <v>2838050779521</v>
      </c>
      <c r="H48" s="161">
        <f>E48/C48</f>
        <v>1.2959135979547944</v>
      </c>
      <c r="I48" s="158">
        <f t="shared" si="3"/>
        <v>1.2959135979547944</v>
      </c>
      <c r="J48" s="236"/>
      <c r="K48" s="236"/>
    </row>
    <row r="49" spans="1:11" s="225" customFormat="1" ht="31.2">
      <c r="A49" s="133">
        <v>13</v>
      </c>
      <c r="B49" s="134" t="s">
        <v>614</v>
      </c>
      <c r="C49" s="142">
        <f>'61.342'!C72</f>
        <v>0</v>
      </c>
      <c r="D49" s="142"/>
      <c r="E49" s="142">
        <f>'61.342'!E66</f>
        <v>547712971</v>
      </c>
      <c r="F49" s="231">
        <f t="shared" si="6"/>
        <v>21662025</v>
      </c>
      <c r="G49" s="142">
        <f>E49-'61.342'!F66</f>
        <v>526050946</v>
      </c>
      <c r="H49" s="156"/>
      <c r="I49" s="158"/>
      <c r="J49" s="236"/>
      <c r="K49" s="236"/>
    </row>
    <row r="50" spans="1:11" s="225" customFormat="1" ht="31.2">
      <c r="A50" s="133"/>
      <c r="B50" s="134" t="s">
        <v>741</v>
      </c>
      <c r="C50" s="142"/>
      <c r="D50" s="142"/>
      <c r="E50" s="142">
        <f>'61.342'!E69</f>
        <v>44349689200</v>
      </c>
      <c r="F50" s="231"/>
      <c r="G50" s="142"/>
      <c r="H50" s="156"/>
      <c r="I50" s="158"/>
      <c r="J50" s="236"/>
      <c r="K50" s="236"/>
    </row>
    <row r="51" spans="1:11" s="225" customFormat="1" ht="31.2">
      <c r="A51" s="133"/>
      <c r="B51" s="134" t="s">
        <v>614</v>
      </c>
      <c r="C51" s="142"/>
      <c r="D51" s="142"/>
      <c r="E51" s="142">
        <f>'61.342'!E72</f>
        <v>0</v>
      </c>
      <c r="F51" s="231"/>
      <c r="G51" s="142">
        <f>E51</f>
        <v>0</v>
      </c>
      <c r="H51" s="156"/>
      <c r="I51" s="158"/>
      <c r="J51" s="236"/>
      <c r="K51" s="236"/>
    </row>
    <row r="52" spans="1:11" s="225" customFormat="1">
      <c r="A52" s="133">
        <v>14</v>
      </c>
      <c r="B52" s="134" t="s">
        <v>615</v>
      </c>
      <c r="C52" s="137">
        <f>'61.342'!C81</f>
        <v>43000000000</v>
      </c>
      <c r="D52" s="137">
        <f>C52</f>
        <v>43000000000</v>
      </c>
      <c r="E52" s="137">
        <f>'61.342'!E81</f>
        <v>48490945810</v>
      </c>
      <c r="F52" s="231">
        <f t="shared" si="6"/>
        <v>0</v>
      </c>
      <c r="G52" s="137">
        <f>E52</f>
        <v>48490945810</v>
      </c>
      <c r="H52" s="161">
        <f t="shared" ref="H52:H57" si="19">E52/C52</f>
        <v>1.1276964141860466</v>
      </c>
      <c r="I52" s="158">
        <f t="shared" si="3"/>
        <v>1.1276964141860466</v>
      </c>
      <c r="J52" s="236"/>
      <c r="K52" s="236"/>
    </row>
    <row r="53" spans="1:11" s="225" customFormat="1">
      <c r="A53" s="133">
        <v>15</v>
      </c>
      <c r="B53" s="134" t="s">
        <v>616</v>
      </c>
      <c r="C53" s="142">
        <f>SUBTOTAL(9,C54:C55)</f>
        <v>50000000000</v>
      </c>
      <c r="D53" s="142">
        <f t="shared" ref="D53:G53" si="20">SUBTOTAL(9,D54:D55)</f>
        <v>33000000000</v>
      </c>
      <c r="E53" s="142">
        <f t="shared" si="20"/>
        <v>39612391978</v>
      </c>
      <c r="F53" s="142">
        <f t="shared" si="20"/>
        <v>11327097708</v>
      </c>
      <c r="G53" s="142">
        <f t="shared" si="20"/>
        <v>28285294270</v>
      </c>
      <c r="H53" s="161">
        <f t="shared" si="19"/>
        <v>0.79224783956</v>
      </c>
      <c r="I53" s="158">
        <f t="shared" si="3"/>
        <v>0.8571301293939394</v>
      </c>
      <c r="J53" s="236"/>
      <c r="K53" s="236"/>
    </row>
    <row r="54" spans="1:11" s="235" customFormat="1">
      <c r="A54" s="151"/>
      <c r="B54" s="228" t="s">
        <v>746</v>
      </c>
      <c r="C54" s="152">
        <f>'61.342'!D77</f>
        <v>17000000000</v>
      </c>
      <c r="D54" s="152"/>
      <c r="E54" s="152">
        <f>'61.342'!E77</f>
        <v>16181568158</v>
      </c>
      <c r="F54" s="231">
        <f t="shared" si="6"/>
        <v>11327097708</v>
      </c>
      <c r="G54" s="152">
        <f>E54-'61.342'!F77</f>
        <v>4854470450</v>
      </c>
      <c r="H54" s="163">
        <f t="shared" si="19"/>
        <v>0.95185695047058827</v>
      </c>
      <c r="I54" s="159"/>
      <c r="J54" s="234"/>
      <c r="K54" s="234"/>
    </row>
    <row r="55" spans="1:11" s="235" customFormat="1" ht="31.2">
      <c r="A55" s="151"/>
      <c r="B55" s="228" t="s">
        <v>747</v>
      </c>
      <c r="C55" s="152">
        <f>'61.342'!D78</f>
        <v>33000000000</v>
      </c>
      <c r="D55" s="152">
        <f>C55</f>
        <v>33000000000</v>
      </c>
      <c r="E55" s="152">
        <f>'61.342'!E78</f>
        <v>23430823820</v>
      </c>
      <c r="F55" s="231">
        <f t="shared" si="6"/>
        <v>0</v>
      </c>
      <c r="G55" s="152">
        <f>E55-'61.342'!F78</f>
        <v>23430823820</v>
      </c>
      <c r="H55" s="163">
        <f t="shared" si="19"/>
        <v>0.71002496424242423</v>
      </c>
      <c r="I55" s="159">
        <f t="shared" si="3"/>
        <v>0.71002496424242423</v>
      </c>
      <c r="J55" s="234"/>
      <c r="K55" s="234"/>
    </row>
    <row r="56" spans="1:11" s="225" customFormat="1">
      <c r="A56" s="133">
        <v>16</v>
      </c>
      <c r="B56" s="134" t="s">
        <v>241</v>
      </c>
      <c r="C56" s="142">
        <f>'61.342'!D73</f>
        <v>150000000000</v>
      </c>
      <c r="D56" s="142">
        <f>C56-'61.342'!D74</f>
        <v>100000000000</v>
      </c>
      <c r="E56" s="142">
        <f>'61.342'!E73</f>
        <v>135036752498</v>
      </c>
      <c r="F56" s="231">
        <f t="shared" si="6"/>
        <v>68220643061</v>
      </c>
      <c r="G56" s="142">
        <f>E56-'61.342'!F73</f>
        <v>66816109437</v>
      </c>
      <c r="H56" s="161">
        <f t="shared" si="19"/>
        <v>0.90024501665333334</v>
      </c>
      <c r="I56" s="158">
        <f t="shared" si="3"/>
        <v>0.66816109437000004</v>
      </c>
      <c r="J56" s="236"/>
      <c r="K56" s="236"/>
    </row>
    <row r="57" spans="1:11" s="225" customFormat="1" ht="31.2">
      <c r="A57" s="133">
        <v>17</v>
      </c>
      <c r="B57" s="134" t="s">
        <v>617</v>
      </c>
      <c r="C57" s="142">
        <f>'61.342'!C79</f>
        <v>16000000000</v>
      </c>
      <c r="D57" s="142">
        <f>C57</f>
        <v>16000000000</v>
      </c>
      <c r="E57" s="142">
        <f>'61.342'!E79</f>
        <v>19526629995</v>
      </c>
      <c r="F57" s="231">
        <f t="shared" si="6"/>
        <v>0</v>
      </c>
      <c r="G57" s="142">
        <f>E57</f>
        <v>19526629995</v>
      </c>
      <c r="H57" s="161">
        <f t="shared" si="19"/>
        <v>1.2204143746875</v>
      </c>
      <c r="I57" s="158">
        <f t="shared" si="3"/>
        <v>1.2204143746875</v>
      </c>
      <c r="J57" s="236"/>
      <c r="K57" s="236"/>
    </row>
    <row r="58" spans="1:11" s="225" customFormat="1">
      <c r="A58" s="133">
        <v>18</v>
      </c>
      <c r="B58" s="134" t="s">
        <v>1320</v>
      </c>
      <c r="C58" s="142"/>
      <c r="D58" s="142"/>
      <c r="E58" s="142"/>
      <c r="F58" s="231">
        <f t="shared" si="6"/>
        <v>0</v>
      </c>
      <c r="G58" s="142"/>
      <c r="H58" s="158"/>
      <c r="I58" s="158"/>
      <c r="J58" s="236"/>
      <c r="K58" s="236"/>
    </row>
    <row r="59" spans="1:11" s="225" customFormat="1" ht="46.8">
      <c r="A59" s="133">
        <v>19</v>
      </c>
      <c r="B59" s="134" t="s">
        <v>1321</v>
      </c>
      <c r="C59" s="142">
        <f>'61.342'!D80</f>
        <v>1000000000</v>
      </c>
      <c r="D59" s="142">
        <f>C59</f>
        <v>1000000000</v>
      </c>
      <c r="E59" s="142">
        <f>'61.342'!E80</f>
        <v>2635373510</v>
      </c>
      <c r="F59" s="231">
        <f t="shared" si="6"/>
        <v>0</v>
      </c>
      <c r="G59" s="142">
        <f>E59</f>
        <v>2635373510</v>
      </c>
      <c r="H59" s="156"/>
      <c r="I59" s="158"/>
      <c r="J59" s="236"/>
      <c r="K59" s="236"/>
    </row>
    <row r="60" spans="1:11" s="225" customFormat="1">
      <c r="A60" s="133">
        <v>20</v>
      </c>
      <c r="B60" s="134" t="s">
        <v>1322</v>
      </c>
      <c r="C60" s="142"/>
      <c r="D60" s="142"/>
      <c r="E60" s="142"/>
      <c r="F60" s="231">
        <f t="shared" si="6"/>
        <v>0</v>
      </c>
      <c r="G60" s="142"/>
      <c r="H60" s="158"/>
      <c r="I60" s="158"/>
      <c r="J60" s="236"/>
      <c r="K60" s="236"/>
    </row>
    <row r="61" spans="1:11">
      <c r="A61" s="133" t="s">
        <v>305</v>
      </c>
      <c r="B61" s="134" t="s">
        <v>618</v>
      </c>
      <c r="C61" s="135"/>
      <c r="D61" s="135"/>
      <c r="E61" s="135"/>
      <c r="F61" s="231">
        <f t="shared" si="6"/>
        <v>0</v>
      </c>
      <c r="G61" s="135"/>
      <c r="H61" s="155"/>
      <c r="I61" s="155"/>
    </row>
    <row r="62" spans="1:11">
      <c r="A62" s="133" t="s">
        <v>306</v>
      </c>
      <c r="B62" s="134" t="s">
        <v>619</v>
      </c>
      <c r="C62" s="137">
        <f>'61.342'!D93</f>
        <v>300000000000</v>
      </c>
      <c r="D62" s="139">
        <f t="shared" ref="D62" si="21">SUBTOTAL(9,D63:D67)</f>
        <v>0</v>
      </c>
      <c r="E62" s="137">
        <f>SUBTOTAL(9,E63:E68)</f>
        <v>195188257556</v>
      </c>
      <c r="F62" s="137">
        <f>SUBTOTAL(9,F63:F68)</f>
        <v>195188257556</v>
      </c>
      <c r="G62" s="137">
        <f>SUBTOTAL(9,G63:G68)</f>
        <v>0</v>
      </c>
      <c r="H62" s="161">
        <f>E62/C62</f>
        <v>0.65062752518666667</v>
      </c>
      <c r="I62" s="158"/>
    </row>
    <row r="63" spans="1:11">
      <c r="A63" s="136">
        <v>1</v>
      </c>
      <c r="B63" s="140" t="s">
        <v>474</v>
      </c>
      <c r="C63" s="135"/>
      <c r="D63" s="135"/>
      <c r="E63" s="135">
        <f>'61.342'!E94</f>
        <v>72249353363</v>
      </c>
      <c r="F63" s="231">
        <f t="shared" si="6"/>
        <v>72249353363</v>
      </c>
      <c r="G63" s="135"/>
      <c r="H63" s="155"/>
      <c r="I63" s="155"/>
    </row>
    <row r="64" spans="1:11">
      <c r="A64" s="136">
        <v>2</v>
      </c>
      <c r="B64" s="140" t="s">
        <v>475</v>
      </c>
      <c r="C64" s="135"/>
      <c r="D64" s="135"/>
      <c r="E64" s="135">
        <f>'61.342'!E95</f>
        <v>15821769941</v>
      </c>
      <c r="F64" s="231">
        <f t="shared" si="6"/>
        <v>15821769941</v>
      </c>
      <c r="G64" s="135"/>
      <c r="H64" s="155"/>
      <c r="I64" s="155"/>
    </row>
    <row r="65" spans="1:11" ht="31.2">
      <c r="A65" s="136">
        <v>3</v>
      </c>
      <c r="B65" s="140" t="s">
        <v>620</v>
      </c>
      <c r="C65" s="135"/>
      <c r="D65" s="135"/>
      <c r="E65" s="135">
        <f>'61.342'!E96</f>
        <v>9165976914</v>
      </c>
      <c r="F65" s="231">
        <f t="shared" si="6"/>
        <v>9165976914</v>
      </c>
      <c r="G65" s="135"/>
      <c r="H65" s="155"/>
      <c r="I65" s="155"/>
    </row>
    <row r="66" spans="1:11" ht="31.2">
      <c r="A66" s="136">
        <v>4</v>
      </c>
      <c r="B66" s="140" t="s">
        <v>621</v>
      </c>
      <c r="C66" s="135"/>
      <c r="D66" s="135"/>
      <c r="E66" s="135">
        <f>'61.342'!E100</f>
        <v>1359975000</v>
      </c>
      <c r="F66" s="231">
        <f t="shared" si="6"/>
        <v>1359975000</v>
      </c>
      <c r="G66" s="135"/>
      <c r="H66" s="155"/>
      <c r="I66" s="155"/>
    </row>
    <row r="67" spans="1:11">
      <c r="A67" s="136">
        <v>5</v>
      </c>
      <c r="B67" s="140" t="s">
        <v>622</v>
      </c>
      <c r="C67" s="135"/>
      <c r="D67" s="135"/>
      <c r="E67" s="135">
        <f>'61.342'!E97</f>
        <v>93213835292</v>
      </c>
      <c r="F67" s="231">
        <f t="shared" si="6"/>
        <v>93213835292</v>
      </c>
      <c r="G67" s="135"/>
      <c r="H67" s="155"/>
      <c r="I67" s="155"/>
    </row>
    <row r="68" spans="1:11">
      <c r="A68" s="136">
        <v>6</v>
      </c>
      <c r="B68" s="140" t="s">
        <v>172</v>
      </c>
      <c r="C68" s="135"/>
      <c r="D68" s="135"/>
      <c r="E68" s="135">
        <f>'61.342'!E102</f>
        <v>3377347046</v>
      </c>
      <c r="F68" s="231">
        <f t="shared" si="6"/>
        <v>3377347046</v>
      </c>
      <c r="G68" s="135">
        <f>'61.342'!G102</f>
        <v>0</v>
      </c>
      <c r="H68" s="155"/>
      <c r="I68" s="155"/>
    </row>
    <row r="69" spans="1:11">
      <c r="A69" s="133" t="s">
        <v>307</v>
      </c>
      <c r="B69" s="134" t="s">
        <v>67</v>
      </c>
      <c r="C69" s="135"/>
      <c r="D69" s="135"/>
      <c r="E69" s="142">
        <f>'61.342'!E103</f>
        <v>3141580915</v>
      </c>
      <c r="F69" s="231">
        <f t="shared" si="6"/>
        <v>1943602127</v>
      </c>
      <c r="G69" s="142">
        <f>E69-'61.342'!F103</f>
        <v>1197978788</v>
      </c>
      <c r="H69" s="158"/>
      <c r="I69" s="158"/>
    </row>
    <row r="70" spans="1:11">
      <c r="A70" s="133" t="s">
        <v>308</v>
      </c>
      <c r="B70" s="134" t="s">
        <v>1324</v>
      </c>
      <c r="C70" s="142">
        <f>'61.342'!D113</f>
        <v>0</v>
      </c>
      <c r="D70" s="142">
        <f>C70</f>
        <v>0</v>
      </c>
      <c r="E70" s="142">
        <f>'61.342'!E104</f>
        <v>160984597219</v>
      </c>
      <c r="F70" s="231">
        <f t="shared" si="6"/>
        <v>0</v>
      </c>
      <c r="G70" s="142">
        <f>E70</f>
        <v>160984597219</v>
      </c>
      <c r="H70" s="158"/>
      <c r="I70" s="158"/>
    </row>
    <row r="71" spans="1:11">
      <c r="A71" s="133" t="s">
        <v>300</v>
      </c>
      <c r="B71" s="134" t="s">
        <v>1316</v>
      </c>
      <c r="C71" s="135"/>
      <c r="D71" s="135"/>
      <c r="E71" s="142">
        <f>'61.342'!E112</f>
        <v>70000000000</v>
      </c>
      <c r="F71" s="231">
        <f t="shared" si="6"/>
        <v>0</v>
      </c>
      <c r="G71" s="142">
        <f>E71</f>
        <v>70000000000</v>
      </c>
      <c r="H71" s="158"/>
      <c r="I71" s="158"/>
    </row>
    <row r="72" spans="1:11">
      <c r="A72" s="133" t="s">
        <v>301</v>
      </c>
      <c r="B72" s="134" t="s">
        <v>623</v>
      </c>
      <c r="C72" s="135"/>
      <c r="D72" s="135"/>
      <c r="E72" s="142">
        <f>'48.31'!D18</f>
        <v>707295999994</v>
      </c>
      <c r="F72" s="231">
        <f t="shared" si="6"/>
        <v>0</v>
      </c>
      <c r="G72" s="142">
        <f>E72</f>
        <v>707295999994</v>
      </c>
      <c r="H72" s="158"/>
      <c r="I72" s="158"/>
    </row>
    <row r="73" spans="1:11" ht="31.2">
      <c r="A73" s="144" t="s">
        <v>257</v>
      </c>
      <c r="B73" s="145" t="s">
        <v>624</v>
      </c>
      <c r="C73" s="146"/>
      <c r="D73" s="146"/>
      <c r="E73" s="153">
        <f>'48.31'!D19</f>
        <v>3602559941404</v>
      </c>
      <c r="F73" s="231">
        <f t="shared" si="6"/>
        <v>0</v>
      </c>
      <c r="G73" s="153">
        <f>E73</f>
        <v>3602559941404</v>
      </c>
      <c r="H73" s="160"/>
      <c r="I73" s="160"/>
    </row>
    <row r="74" spans="1:11" s="225" customFormat="1">
      <c r="A74" s="237" t="s">
        <v>627</v>
      </c>
      <c r="B74" s="238" t="s">
        <v>779</v>
      </c>
      <c r="C74" s="239">
        <f>SUBTOTAL(9,C75:C80)</f>
        <v>7970589000000</v>
      </c>
      <c r="D74" s="239">
        <f>SUBTOTAL(9,D75:D80)</f>
        <v>7970589000000</v>
      </c>
      <c r="E74" s="239">
        <f>SUBTOTAL(9,E75:E80)</f>
        <v>8232496046585</v>
      </c>
      <c r="F74" s="239">
        <f>SUBTOTAL(9,F75:F80)</f>
        <v>51823729599</v>
      </c>
      <c r="G74" s="239">
        <f>SUBTOTAL(9,G75:G80)</f>
        <v>8180672316986</v>
      </c>
      <c r="H74" s="161">
        <f t="shared" ref="H74:H75" si="22">E74/C74</f>
        <v>1.0328591835038792</v>
      </c>
      <c r="I74" s="158">
        <f t="shared" ref="I74:I75" si="23">G74/D74</f>
        <v>1.0263573139934827</v>
      </c>
      <c r="J74" s="236">
        <f>'60.342'!D17+'60.342'!D18</f>
        <v>8180672316986</v>
      </c>
      <c r="K74" s="236"/>
    </row>
    <row r="75" spans="1:11" s="225" customFormat="1">
      <c r="A75" s="237" t="s">
        <v>304</v>
      </c>
      <c r="B75" s="238" t="s">
        <v>478</v>
      </c>
      <c r="C75" s="239">
        <f>SUBTOTAL(9,C76:C79)</f>
        <v>7970589000000</v>
      </c>
      <c r="D75" s="239">
        <f t="shared" ref="D75:G75" si="24">SUBTOTAL(9,D76:D79)</f>
        <v>7970589000000</v>
      </c>
      <c r="E75" s="239">
        <f t="shared" si="24"/>
        <v>8035402785273</v>
      </c>
      <c r="F75" s="239">
        <f t="shared" si="24"/>
        <v>0</v>
      </c>
      <c r="G75" s="239">
        <f t="shared" si="24"/>
        <v>8035402785273</v>
      </c>
      <c r="H75" s="161">
        <f t="shared" si="22"/>
        <v>1.0081316180363835</v>
      </c>
      <c r="I75" s="158">
        <f t="shared" si="23"/>
        <v>1.0081316180363835</v>
      </c>
      <c r="J75" s="236">
        <f>G75-D75</f>
        <v>64813785273</v>
      </c>
      <c r="K75" s="236"/>
    </row>
    <row r="76" spans="1:11" ht="16.2">
      <c r="A76" s="240" t="s">
        <v>780</v>
      </c>
      <c r="B76" s="241" t="s">
        <v>781</v>
      </c>
      <c r="C76" s="242">
        <f>'61.342'!D123</f>
        <v>4636742000000</v>
      </c>
      <c r="D76" s="242">
        <f>C76</f>
        <v>4636742000000</v>
      </c>
      <c r="E76" s="242">
        <f>'61.342'!G123</f>
        <v>5012940000000</v>
      </c>
      <c r="F76" s="231">
        <f t="shared" si="6"/>
        <v>0</v>
      </c>
      <c r="G76" s="242">
        <f>E76</f>
        <v>5012940000000</v>
      </c>
      <c r="H76" s="243"/>
      <c r="I76" s="243"/>
    </row>
    <row r="77" spans="1:11" ht="16.2">
      <c r="A77" s="240" t="s">
        <v>782</v>
      </c>
      <c r="B77" s="241" t="s">
        <v>541</v>
      </c>
      <c r="C77" s="242">
        <f>SUBTOTAL(9,C78:C79)</f>
        <v>3333847000000</v>
      </c>
      <c r="D77" s="242">
        <f t="shared" ref="D77:G77" si="25">SUBTOTAL(9,D78:D79)</f>
        <v>3333847000000</v>
      </c>
      <c r="E77" s="242">
        <f t="shared" si="25"/>
        <v>3022462785273</v>
      </c>
      <c r="F77" s="231">
        <f t="shared" ref="F77:F80" si="26">E77-G77</f>
        <v>0</v>
      </c>
      <c r="G77" s="242">
        <f t="shared" si="25"/>
        <v>3022462785273</v>
      </c>
      <c r="H77" s="242"/>
      <c r="I77" s="242"/>
    </row>
    <row r="78" spans="1:11" ht="31.2">
      <c r="A78" s="244" t="s">
        <v>523</v>
      </c>
      <c r="B78" s="228" t="s">
        <v>783</v>
      </c>
      <c r="C78" s="242">
        <f>'61.342'!D125</f>
        <v>2614779000000</v>
      </c>
      <c r="D78" s="242">
        <f>C78</f>
        <v>2614779000000</v>
      </c>
      <c r="E78" s="242">
        <f>'61.342'!G125</f>
        <v>2819295000000</v>
      </c>
      <c r="F78" s="231">
        <f t="shared" si="26"/>
        <v>0</v>
      </c>
      <c r="G78" s="242">
        <f>E78</f>
        <v>2819295000000</v>
      </c>
      <c r="H78" s="161">
        <f t="shared" ref="H78" si="27">E78/C78</f>
        <v>1.0782154055849462</v>
      </c>
      <c r="I78" s="158">
        <f t="shared" ref="I78" si="28">G78/D78</f>
        <v>1.0782154055849462</v>
      </c>
    </row>
    <row r="79" spans="1:11" ht="31.2">
      <c r="A79" s="244" t="s">
        <v>524</v>
      </c>
      <c r="B79" s="228" t="s">
        <v>543</v>
      </c>
      <c r="C79" s="242">
        <f>'61.342'!D126</f>
        <v>719068000000</v>
      </c>
      <c r="D79" s="242">
        <f>C79</f>
        <v>719068000000</v>
      </c>
      <c r="E79" s="242">
        <f>'61.342'!G126</f>
        <v>203167785273</v>
      </c>
      <c r="F79" s="231">
        <f t="shared" si="26"/>
        <v>0</v>
      </c>
      <c r="G79" s="242">
        <f>E79</f>
        <v>203167785273</v>
      </c>
      <c r="H79" s="243"/>
      <c r="I79" s="243"/>
    </row>
    <row r="80" spans="1:11" s="225" customFormat="1">
      <c r="A80" s="245" t="s">
        <v>305</v>
      </c>
      <c r="B80" s="246" t="s">
        <v>258</v>
      </c>
      <c r="C80" s="247"/>
      <c r="D80" s="247"/>
      <c r="E80" s="247">
        <f>'60.342'!C17</f>
        <v>197093261312</v>
      </c>
      <c r="F80" s="231">
        <f t="shared" si="26"/>
        <v>51823729599</v>
      </c>
      <c r="G80" s="247">
        <f>'61.342'!G127</f>
        <v>145269531713</v>
      </c>
      <c r="H80" s="248"/>
      <c r="I80" s="248"/>
      <c r="J80" s="236"/>
      <c r="K80" s="236"/>
    </row>
    <row r="81" spans="1:11" s="225" customFormat="1">
      <c r="A81" s="456" t="s">
        <v>905</v>
      </c>
      <c r="B81" s="67" t="s">
        <v>774</v>
      </c>
      <c r="C81" s="249">
        <f>'61.342'!C114</f>
        <v>208500000000</v>
      </c>
      <c r="D81" s="249">
        <f>C81</f>
        <v>208500000000</v>
      </c>
      <c r="E81" s="249">
        <f>'61.342'!E114</f>
        <v>152765140139</v>
      </c>
      <c r="F81" s="249">
        <f>'61.342'!F114</f>
        <v>0</v>
      </c>
      <c r="G81" s="249">
        <f>E81</f>
        <v>152765140139</v>
      </c>
      <c r="H81" s="250"/>
      <c r="I81" s="250"/>
      <c r="J81" s="236"/>
      <c r="K81" s="236"/>
    </row>
    <row r="82" spans="1:11">
      <c r="E82" s="222">
        <f>E10-E81</f>
        <v>18572108973067</v>
      </c>
      <c r="F82" s="222">
        <f t="shared" ref="F82:G82" si="29">F10-F81</f>
        <v>661899526488</v>
      </c>
      <c r="G82" s="222">
        <f t="shared" si="29"/>
        <v>17865859757379</v>
      </c>
    </row>
    <row r="84" spans="1:11" ht="24" customHeight="1"/>
  </sheetData>
  <mergeCells count="11">
    <mergeCell ref="A13:A17"/>
    <mergeCell ref="A19:A24"/>
    <mergeCell ref="A2:I2"/>
    <mergeCell ref="A5:I5"/>
    <mergeCell ref="A7:A8"/>
    <mergeCell ref="B7:B8"/>
    <mergeCell ref="C7:D7"/>
    <mergeCell ref="E7:G7"/>
    <mergeCell ref="H7:I7"/>
    <mergeCell ref="A4:I4"/>
    <mergeCell ref="A3:I3"/>
  </mergeCells>
  <pageMargins left="0.511811023622047" right="0.31496062992126" top="0.43307086614173201" bottom="0.43" header="0.31496062992126" footer="0.21"/>
  <pageSetup paperSize="9" orientation="landscape" r:id="rId1"/>
  <headerFoot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A1:P163"/>
  <sheetViews>
    <sheetView topLeftCell="A7" zoomScale="86" zoomScaleNormal="86" workbookViewId="0">
      <selection activeCell="K13" sqref="K13"/>
    </sheetView>
  </sheetViews>
  <sheetFormatPr defaultRowHeight="13.8"/>
  <cols>
    <col min="1" max="1" width="4.3046875" style="797" customWidth="1"/>
    <col min="2" max="2" width="32.921875" style="797" customWidth="1"/>
    <col min="3" max="3" width="11.921875" style="797" customWidth="1"/>
    <col min="4" max="4" width="12.23046875" style="797" customWidth="1"/>
    <col min="5" max="5" width="12.69140625" style="797" customWidth="1"/>
    <col min="6" max="6" width="12.3828125" style="797" customWidth="1"/>
    <col min="7" max="7" width="12.765625" style="837" customWidth="1"/>
    <col min="8" max="8" width="11.765625" style="797" customWidth="1"/>
    <col min="9" max="9" width="7" style="797" customWidth="1"/>
    <col min="10" max="10" width="6.3828125" style="797" customWidth="1"/>
    <col min="11" max="12" width="16.69140625" style="796" bestFit="1" customWidth="1"/>
    <col min="13" max="13" width="16.69140625" style="797" bestFit="1" customWidth="1"/>
    <col min="14" max="14" width="13.07421875" style="797" bestFit="1" customWidth="1"/>
    <col min="15" max="258" width="8.765625" style="797"/>
    <col min="259" max="259" width="33" style="797" customWidth="1"/>
    <col min="260" max="263" width="12.61328125" style="797" customWidth="1"/>
    <col min="264" max="264" width="13.3828125" style="797" customWidth="1"/>
    <col min="265" max="265" width="9.921875" style="797" customWidth="1"/>
    <col min="266" max="266" width="8.765625" style="797"/>
    <col min="267" max="267" width="9.69140625" style="797" bestFit="1" customWidth="1"/>
    <col min="268" max="514" width="8.765625" style="797"/>
    <col min="515" max="515" width="33" style="797" customWidth="1"/>
    <col min="516" max="519" width="12.61328125" style="797" customWidth="1"/>
    <col min="520" max="520" width="13.3828125" style="797" customWidth="1"/>
    <col min="521" max="521" width="9.921875" style="797" customWidth="1"/>
    <col min="522" max="522" width="8.765625" style="797"/>
    <col min="523" max="523" width="9.69140625" style="797" bestFit="1" customWidth="1"/>
    <col min="524" max="770" width="8.765625" style="797"/>
    <col min="771" max="771" width="33" style="797" customWidth="1"/>
    <col min="772" max="775" width="12.61328125" style="797" customWidth="1"/>
    <col min="776" max="776" width="13.3828125" style="797" customWidth="1"/>
    <col min="777" max="777" width="9.921875" style="797" customWidth="1"/>
    <col min="778" max="778" width="8.765625" style="797"/>
    <col min="779" max="779" width="9.69140625" style="797" bestFit="1" customWidth="1"/>
    <col min="780" max="1026" width="8.765625" style="797"/>
    <col min="1027" max="1027" width="33" style="797" customWidth="1"/>
    <col min="1028" max="1031" width="12.61328125" style="797" customWidth="1"/>
    <col min="1032" max="1032" width="13.3828125" style="797" customWidth="1"/>
    <col min="1033" max="1033" width="9.921875" style="797" customWidth="1"/>
    <col min="1034" max="1034" width="8.765625" style="797"/>
    <col min="1035" max="1035" width="9.69140625" style="797" bestFit="1" customWidth="1"/>
    <col min="1036" max="1282" width="8.765625" style="797"/>
    <col min="1283" max="1283" width="33" style="797" customWidth="1"/>
    <col min="1284" max="1287" width="12.61328125" style="797" customWidth="1"/>
    <col min="1288" max="1288" width="13.3828125" style="797" customWidth="1"/>
    <col min="1289" max="1289" width="9.921875" style="797" customWidth="1"/>
    <col min="1290" max="1290" width="8.765625" style="797"/>
    <col min="1291" max="1291" width="9.69140625" style="797" bestFit="1" customWidth="1"/>
    <col min="1292" max="1538" width="8.765625" style="797"/>
    <col min="1539" max="1539" width="33" style="797" customWidth="1"/>
    <col min="1540" max="1543" width="12.61328125" style="797" customWidth="1"/>
    <col min="1544" max="1544" width="13.3828125" style="797" customWidth="1"/>
    <col min="1545" max="1545" width="9.921875" style="797" customWidth="1"/>
    <col min="1546" max="1546" width="8.765625" style="797"/>
    <col min="1547" max="1547" width="9.69140625" style="797" bestFit="1" customWidth="1"/>
    <col min="1548" max="1794" width="8.765625" style="797"/>
    <col min="1795" max="1795" width="33" style="797" customWidth="1"/>
    <col min="1796" max="1799" width="12.61328125" style="797" customWidth="1"/>
    <col min="1800" max="1800" width="13.3828125" style="797" customWidth="1"/>
    <col min="1801" max="1801" width="9.921875" style="797" customWidth="1"/>
    <col min="1802" max="1802" width="8.765625" style="797"/>
    <col min="1803" max="1803" width="9.69140625" style="797" bestFit="1" customWidth="1"/>
    <col min="1804" max="2050" width="8.765625" style="797"/>
    <col min="2051" max="2051" width="33" style="797" customWidth="1"/>
    <col min="2052" max="2055" width="12.61328125" style="797" customWidth="1"/>
    <col min="2056" max="2056" width="13.3828125" style="797" customWidth="1"/>
    <col min="2057" max="2057" width="9.921875" style="797" customWidth="1"/>
    <col min="2058" max="2058" width="8.765625" style="797"/>
    <col min="2059" max="2059" width="9.69140625" style="797" bestFit="1" customWidth="1"/>
    <col min="2060" max="2306" width="8.765625" style="797"/>
    <col min="2307" max="2307" width="33" style="797" customWidth="1"/>
    <col min="2308" max="2311" width="12.61328125" style="797" customWidth="1"/>
    <col min="2312" max="2312" width="13.3828125" style="797" customWidth="1"/>
    <col min="2313" max="2313" width="9.921875" style="797" customWidth="1"/>
    <col min="2314" max="2314" width="8.765625" style="797"/>
    <col min="2315" max="2315" width="9.69140625" style="797" bestFit="1" customWidth="1"/>
    <col min="2316" max="2562" width="8.765625" style="797"/>
    <col min="2563" max="2563" width="33" style="797" customWidth="1"/>
    <col min="2564" max="2567" width="12.61328125" style="797" customWidth="1"/>
    <col min="2568" max="2568" width="13.3828125" style="797" customWidth="1"/>
    <col min="2569" max="2569" width="9.921875" style="797" customWidth="1"/>
    <col min="2570" max="2570" width="8.765625" style="797"/>
    <col min="2571" max="2571" width="9.69140625" style="797" bestFit="1" customWidth="1"/>
    <col min="2572" max="2818" width="8.765625" style="797"/>
    <col min="2819" max="2819" width="33" style="797" customWidth="1"/>
    <col min="2820" max="2823" width="12.61328125" style="797" customWidth="1"/>
    <col min="2824" max="2824" width="13.3828125" style="797" customWidth="1"/>
    <col min="2825" max="2825" width="9.921875" style="797" customWidth="1"/>
    <col min="2826" max="2826" width="8.765625" style="797"/>
    <col min="2827" max="2827" width="9.69140625" style="797" bestFit="1" customWidth="1"/>
    <col min="2828" max="3074" width="8.765625" style="797"/>
    <col min="3075" max="3075" width="33" style="797" customWidth="1"/>
    <col min="3076" max="3079" width="12.61328125" style="797" customWidth="1"/>
    <col min="3080" max="3080" width="13.3828125" style="797" customWidth="1"/>
    <col min="3081" max="3081" width="9.921875" style="797" customWidth="1"/>
    <col min="3082" max="3082" width="8.765625" style="797"/>
    <col min="3083" max="3083" width="9.69140625" style="797" bestFit="1" customWidth="1"/>
    <col min="3084" max="3330" width="8.765625" style="797"/>
    <col min="3331" max="3331" width="33" style="797" customWidth="1"/>
    <col min="3332" max="3335" width="12.61328125" style="797" customWidth="1"/>
    <col min="3336" max="3336" width="13.3828125" style="797" customWidth="1"/>
    <col min="3337" max="3337" width="9.921875" style="797" customWidth="1"/>
    <col min="3338" max="3338" width="8.765625" style="797"/>
    <col min="3339" max="3339" width="9.69140625" style="797" bestFit="1" customWidth="1"/>
    <col min="3340" max="3586" width="8.765625" style="797"/>
    <col min="3587" max="3587" width="33" style="797" customWidth="1"/>
    <col min="3588" max="3591" width="12.61328125" style="797" customWidth="1"/>
    <col min="3592" max="3592" width="13.3828125" style="797" customWidth="1"/>
    <col min="3593" max="3593" width="9.921875" style="797" customWidth="1"/>
    <col min="3594" max="3594" width="8.765625" style="797"/>
    <col min="3595" max="3595" width="9.69140625" style="797" bestFit="1" customWidth="1"/>
    <col min="3596" max="3842" width="8.765625" style="797"/>
    <col min="3843" max="3843" width="33" style="797" customWidth="1"/>
    <col min="3844" max="3847" width="12.61328125" style="797" customWidth="1"/>
    <col min="3848" max="3848" width="13.3828125" style="797" customWidth="1"/>
    <col min="3849" max="3849" width="9.921875" style="797" customWidth="1"/>
    <col min="3850" max="3850" width="8.765625" style="797"/>
    <col min="3851" max="3851" width="9.69140625" style="797" bestFit="1" customWidth="1"/>
    <col min="3852" max="4098" width="8.765625" style="797"/>
    <col min="4099" max="4099" width="33" style="797" customWidth="1"/>
    <col min="4100" max="4103" width="12.61328125" style="797" customWidth="1"/>
    <col min="4104" max="4104" width="13.3828125" style="797" customWidth="1"/>
    <col min="4105" max="4105" width="9.921875" style="797" customWidth="1"/>
    <col min="4106" max="4106" width="8.765625" style="797"/>
    <col min="4107" max="4107" width="9.69140625" style="797" bestFit="1" customWidth="1"/>
    <col min="4108" max="4354" width="8.765625" style="797"/>
    <col min="4355" max="4355" width="33" style="797" customWidth="1"/>
    <col min="4356" max="4359" width="12.61328125" style="797" customWidth="1"/>
    <col min="4360" max="4360" width="13.3828125" style="797" customWidth="1"/>
    <col min="4361" max="4361" width="9.921875" style="797" customWidth="1"/>
    <col min="4362" max="4362" width="8.765625" style="797"/>
    <col min="4363" max="4363" width="9.69140625" style="797" bestFit="1" customWidth="1"/>
    <col min="4364" max="4610" width="8.765625" style="797"/>
    <col min="4611" max="4611" width="33" style="797" customWidth="1"/>
    <col min="4612" max="4615" width="12.61328125" style="797" customWidth="1"/>
    <col min="4616" max="4616" width="13.3828125" style="797" customWidth="1"/>
    <col min="4617" max="4617" width="9.921875" style="797" customWidth="1"/>
    <col min="4618" max="4618" width="8.765625" style="797"/>
    <col min="4619" max="4619" width="9.69140625" style="797" bestFit="1" customWidth="1"/>
    <col min="4620" max="4866" width="8.765625" style="797"/>
    <col min="4867" max="4867" width="33" style="797" customWidth="1"/>
    <col min="4868" max="4871" width="12.61328125" style="797" customWidth="1"/>
    <col min="4872" max="4872" width="13.3828125" style="797" customWidth="1"/>
    <col min="4873" max="4873" width="9.921875" style="797" customWidth="1"/>
    <col min="4874" max="4874" width="8.765625" style="797"/>
    <col min="4875" max="4875" width="9.69140625" style="797" bestFit="1" customWidth="1"/>
    <col min="4876" max="5122" width="8.765625" style="797"/>
    <col min="5123" max="5123" width="33" style="797" customWidth="1"/>
    <col min="5124" max="5127" width="12.61328125" style="797" customWidth="1"/>
    <col min="5128" max="5128" width="13.3828125" style="797" customWidth="1"/>
    <col min="5129" max="5129" width="9.921875" style="797" customWidth="1"/>
    <col min="5130" max="5130" width="8.765625" style="797"/>
    <col min="5131" max="5131" width="9.69140625" style="797" bestFit="1" customWidth="1"/>
    <col min="5132" max="5378" width="8.765625" style="797"/>
    <col min="5379" max="5379" width="33" style="797" customWidth="1"/>
    <col min="5380" max="5383" width="12.61328125" style="797" customWidth="1"/>
    <col min="5384" max="5384" width="13.3828125" style="797" customWidth="1"/>
    <col min="5385" max="5385" width="9.921875" style="797" customWidth="1"/>
    <col min="5386" max="5386" width="8.765625" style="797"/>
    <col min="5387" max="5387" width="9.69140625" style="797" bestFit="1" customWidth="1"/>
    <col min="5388" max="5634" width="8.765625" style="797"/>
    <col min="5635" max="5635" width="33" style="797" customWidth="1"/>
    <col min="5636" max="5639" width="12.61328125" style="797" customWidth="1"/>
    <col min="5640" max="5640" width="13.3828125" style="797" customWidth="1"/>
    <col min="5641" max="5641" width="9.921875" style="797" customWidth="1"/>
    <col min="5642" max="5642" width="8.765625" style="797"/>
    <col min="5643" max="5643" width="9.69140625" style="797" bestFit="1" customWidth="1"/>
    <col min="5644" max="5890" width="8.765625" style="797"/>
    <col min="5891" max="5891" width="33" style="797" customWidth="1"/>
    <col min="5892" max="5895" width="12.61328125" style="797" customWidth="1"/>
    <col min="5896" max="5896" width="13.3828125" style="797" customWidth="1"/>
    <col min="5897" max="5897" width="9.921875" style="797" customWidth="1"/>
    <col min="5898" max="5898" width="8.765625" style="797"/>
    <col min="5899" max="5899" width="9.69140625" style="797" bestFit="1" customWidth="1"/>
    <col min="5900" max="6146" width="8.765625" style="797"/>
    <col min="6147" max="6147" width="33" style="797" customWidth="1"/>
    <col min="6148" max="6151" width="12.61328125" style="797" customWidth="1"/>
    <col min="6152" max="6152" width="13.3828125" style="797" customWidth="1"/>
    <col min="6153" max="6153" width="9.921875" style="797" customWidth="1"/>
    <col min="6154" max="6154" width="8.765625" style="797"/>
    <col min="6155" max="6155" width="9.69140625" style="797" bestFit="1" customWidth="1"/>
    <col min="6156" max="6402" width="8.765625" style="797"/>
    <col min="6403" max="6403" width="33" style="797" customWidth="1"/>
    <col min="6404" max="6407" width="12.61328125" style="797" customWidth="1"/>
    <col min="6408" max="6408" width="13.3828125" style="797" customWidth="1"/>
    <col min="6409" max="6409" width="9.921875" style="797" customWidth="1"/>
    <col min="6410" max="6410" width="8.765625" style="797"/>
    <col min="6411" max="6411" width="9.69140625" style="797" bestFit="1" customWidth="1"/>
    <col min="6412" max="6658" width="8.765625" style="797"/>
    <col min="6659" max="6659" width="33" style="797" customWidth="1"/>
    <col min="6660" max="6663" width="12.61328125" style="797" customWidth="1"/>
    <col min="6664" max="6664" width="13.3828125" style="797" customWidth="1"/>
    <col min="6665" max="6665" width="9.921875" style="797" customWidth="1"/>
    <col min="6666" max="6666" width="8.765625" style="797"/>
    <col min="6667" max="6667" width="9.69140625" style="797" bestFit="1" customWidth="1"/>
    <col min="6668" max="6914" width="8.765625" style="797"/>
    <col min="6915" max="6915" width="33" style="797" customWidth="1"/>
    <col min="6916" max="6919" width="12.61328125" style="797" customWidth="1"/>
    <col min="6920" max="6920" width="13.3828125" style="797" customWidth="1"/>
    <col min="6921" max="6921" width="9.921875" style="797" customWidth="1"/>
    <col min="6922" max="6922" width="8.765625" style="797"/>
    <col min="6923" max="6923" width="9.69140625" style="797" bestFit="1" customWidth="1"/>
    <col min="6924" max="7170" width="8.765625" style="797"/>
    <col min="7171" max="7171" width="33" style="797" customWidth="1"/>
    <col min="7172" max="7175" width="12.61328125" style="797" customWidth="1"/>
    <col min="7176" max="7176" width="13.3828125" style="797" customWidth="1"/>
    <col min="7177" max="7177" width="9.921875" style="797" customWidth="1"/>
    <col min="7178" max="7178" width="8.765625" style="797"/>
    <col min="7179" max="7179" width="9.69140625" style="797" bestFit="1" customWidth="1"/>
    <col min="7180" max="7426" width="8.765625" style="797"/>
    <col min="7427" max="7427" width="33" style="797" customWidth="1"/>
    <col min="7428" max="7431" width="12.61328125" style="797" customWidth="1"/>
    <col min="7432" max="7432" width="13.3828125" style="797" customWidth="1"/>
    <col min="7433" max="7433" width="9.921875" style="797" customWidth="1"/>
    <col min="7434" max="7434" width="8.765625" style="797"/>
    <col min="7435" max="7435" width="9.69140625" style="797" bestFit="1" customWidth="1"/>
    <col min="7436" max="7682" width="8.765625" style="797"/>
    <col min="7683" max="7683" width="33" style="797" customWidth="1"/>
    <col min="7684" max="7687" width="12.61328125" style="797" customWidth="1"/>
    <col min="7688" max="7688" width="13.3828125" style="797" customWidth="1"/>
    <col min="7689" max="7689" width="9.921875" style="797" customWidth="1"/>
    <col min="7690" max="7690" width="8.765625" style="797"/>
    <col min="7691" max="7691" width="9.69140625" style="797" bestFit="1" customWidth="1"/>
    <col min="7692" max="7938" width="8.765625" style="797"/>
    <col min="7939" max="7939" width="33" style="797" customWidth="1"/>
    <col min="7940" max="7943" width="12.61328125" style="797" customWidth="1"/>
    <col min="7944" max="7944" width="13.3828125" style="797" customWidth="1"/>
    <col min="7945" max="7945" width="9.921875" style="797" customWidth="1"/>
    <col min="7946" max="7946" width="8.765625" style="797"/>
    <col min="7947" max="7947" width="9.69140625" style="797" bestFit="1" customWidth="1"/>
    <col min="7948" max="8194" width="8.765625" style="797"/>
    <col min="8195" max="8195" width="33" style="797" customWidth="1"/>
    <col min="8196" max="8199" width="12.61328125" style="797" customWidth="1"/>
    <col min="8200" max="8200" width="13.3828125" style="797" customWidth="1"/>
    <col min="8201" max="8201" width="9.921875" style="797" customWidth="1"/>
    <col min="8202" max="8202" width="8.765625" style="797"/>
    <col min="8203" max="8203" width="9.69140625" style="797" bestFit="1" customWidth="1"/>
    <col min="8204" max="8450" width="8.765625" style="797"/>
    <col min="8451" max="8451" width="33" style="797" customWidth="1"/>
    <col min="8452" max="8455" width="12.61328125" style="797" customWidth="1"/>
    <col min="8456" max="8456" width="13.3828125" style="797" customWidth="1"/>
    <col min="8457" max="8457" width="9.921875" style="797" customWidth="1"/>
    <col min="8458" max="8458" width="8.765625" style="797"/>
    <col min="8459" max="8459" width="9.69140625" style="797" bestFit="1" customWidth="1"/>
    <col min="8460" max="8706" width="8.765625" style="797"/>
    <col min="8707" max="8707" width="33" style="797" customWidth="1"/>
    <col min="8708" max="8711" width="12.61328125" style="797" customWidth="1"/>
    <col min="8712" max="8712" width="13.3828125" style="797" customWidth="1"/>
    <col min="8713" max="8713" width="9.921875" style="797" customWidth="1"/>
    <col min="8714" max="8714" width="8.765625" style="797"/>
    <col min="8715" max="8715" width="9.69140625" style="797" bestFit="1" customWidth="1"/>
    <col min="8716" max="8962" width="8.765625" style="797"/>
    <col min="8963" max="8963" width="33" style="797" customWidth="1"/>
    <col min="8964" max="8967" width="12.61328125" style="797" customWidth="1"/>
    <col min="8968" max="8968" width="13.3828125" style="797" customWidth="1"/>
    <col min="8969" max="8969" width="9.921875" style="797" customWidth="1"/>
    <col min="8970" max="8970" width="8.765625" style="797"/>
    <col min="8971" max="8971" width="9.69140625" style="797" bestFit="1" customWidth="1"/>
    <col min="8972" max="9218" width="8.765625" style="797"/>
    <col min="9219" max="9219" width="33" style="797" customWidth="1"/>
    <col min="9220" max="9223" width="12.61328125" style="797" customWidth="1"/>
    <col min="9224" max="9224" width="13.3828125" style="797" customWidth="1"/>
    <col min="9225" max="9225" width="9.921875" style="797" customWidth="1"/>
    <col min="9226" max="9226" width="8.765625" style="797"/>
    <col min="9227" max="9227" width="9.69140625" style="797" bestFit="1" customWidth="1"/>
    <col min="9228" max="9474" width="8.765625" style="797"/>
    <col min="9475" max="9475" width="33" style="797" customWidth="1"/>
    <col min="9476" max="9479" width="12.61328125" style="797" customWidth="1"/>
    <col min="9480" max="9480" width="13.3828125" style="797" customWidth="1"/>
    <col min="9481" max="9481" width="9.921875" style="797" customWidth="1"/>
    <col min="9482" max="9482" width="8.765625" style="797"/>
    <col min="9483" max="9483" width="9.69140625" style="797" bestFit="1" customWidth="1"/>
    <col min="9484" max="9730" width="8.765625" style="797"/>
    <col min="9731" max="9731" width="33" style="797" customWidth="1"/>
    <col min="9732" max="9735" width="12.61328125" style="797" customWidth="1"/>
    <col min="9736" max="9736" width="13.3828125" style="797" customWidth="1"/>
    <col min="9737" max="9737" width="9.921875" style="797" customWidth="1"/>
    <col min="9738" max="9738" width="8.765625" style="797"/>
    <col min="9739" max="9739" width="9.69140625" style="797" bestFit="1" customWidth="1"/>
    <col min="9740" max="9986" width="8.765625" style="797"/>
    <col min="9987" max="9987" width="33" style="797" customWidth="1"/>
    <col min="9988" max="9991" width="12.61328125" style="797" customWidth="1"/>
    <col min="9992" max="9992" width="13.3828125" style="797" customWidth="1"/>
    <col min="9993" max="9993" width="9.921875" style="797" customWidth="1"/>
    <col min="9994" max="9994" width="8.765625" style="797"/>
    <col min="9995" max="9995" width="9.69140625" style="797" bestFit="1" customWidth="1"/>
    <col min="9996" max="10242" width="8.765625" style="797"/>
    <col min="10243" max="10243" width="33" style="797" customWidth="1"/>
    <col min="10244" max="10247" width="12.61328125" style="797" customWidth="1"/>
    <col min="10248" max="10248" width="13.3828125" style="797" customWidth="1"/>
    <col min="10249" max="10249" width="9.921875" style="797" customWidth="1"/>
    <col min="10250" max="10250" width="8.765625" style="797"/>
    <col min="10251" max="10251" width="9.69140625" style="797" bestFit="1" customWidth="1"/>
    <col min="10252" max="10498" width="8.765625" style="797"/>
    <col min="10499" max="10499" width="33" style="797" customWidth="1"/>
    <col min="10500" max="10503" width="12.61328125" style="797" customWidth="1"/>
    <col min="10504" max="10504" width="13.3828125" style="797" customWidth="1"/>
    <col min="10505" max="10505" width="9.921875" style="797" customWidth="1"/>
    <col min="10506" max="10506" width="8.765625" style="797"/>
    <col min="10507" max="10507" width="9.69140625" style="797" bestFit="1" customWidth="1"/>
    <col min="10508" max="10754" width="8.765625" style="797"/>
    <col min="10755" max="10755" width="33" style="797" customWidth="1"/>
    <col min="10756" max="10759" width="12.61328125" style="797" customWidth="1"/>
    <col min="10760" max="10760" width="13.3828125" style="797" customWidth="1"/>
    <col min="10761" max="10761" width="9.921875" style="797" customWidth="1"/>
    <col min="10762" max="10762" width="8.765625" style="797"/>
    <col min="10763" max="10763" width="9.69140625" style="797" bestFit="1" customWidth="1"/>
    <col min="10764" max="11010" width="8.765625" style="797"/>
    <col min="11011" max="11011" width="33" style="797" customWidth="1"/>
    <col min="11012" max="11015" width="12.61328125" style="797" customWidth="1"/>
    <col min="11016" max="11016" width="13.3828125" style="797" customWidth="1"/>
    <col min="11017" max="11017" width="9.921875" style="797" customWidth="1"/>
    <col min="11018" max="11018" width="8.765625" style="797"/>
    <col min="11019" max="11019" width="9.69140625" style="797" bestFit="1" customWidth="1"/>
    <col min="11020" max="11266" width="8.765625" style="797"/>
    <col min="11267" max="11267" width="33" style="797" customWidth="1"/>
    <col min="11268" max="11271" width="12.61328125" style="797" customWidth="1"/>
    <col min="11272" max="11272" width="13.3828125" style="797" customWidth="1"/>
    <col min="11273" max="11273" width="9.921875" style="797" customWidth="1"/>
    <col min="11274" max="11274" width="8.765625" style="797"/>
    <col min="11275" max="11275" width="9.69140625" style="797" bestFit="1" customWidth="1"/>
    <col min="11276" max="11522" width="8.765625" style="797"/>
    <col min="11523" max="11523" width="33" style="797" customWidth="1"/>
    <col min="11524" max="11527" width="12.61328125" style="797" customWidth="1"/>
    <col min="11528" max="11528" width="13.3828125" style="797" customWidth="1"/>
    <col min="11529" max="11529" width="9.921875" style="797" customWidth="1"/>
    <col min="11530" max="11530" width="8.765625" style="797"/>
    <col min="11531" max="11531" width="9.69140625" style="797" bestFit="1" customWidth="1"/>
    <col min="11532" max="11778" width="8.765625" style="797"/>
    <col min="11779" max="11779" width="33" style="797" customWidth="1"/>
    <col min="11780" max="11783" width="12.61328125" style="797" customWidth="1"/>
    <col min="11784" max="11784" width="13.3828125" style="797" customWidth="1"/>
    <col min="11785" max="11785" width="9.921875" style="797" customWidth="1"/>
    <col min="11786" max="11786" width="8.765625" style="797"/>
    <col min="11787" max="11787" width="9.69140625" style="797" bestFit="1" customWidth="1"/>
    <col min="11788" max="12034" width="8.765625" style="797"/>
    <col min="12035" max="12035" width="33" style="797" customWidth="1"/>
    <col min="12036" max="12039" width="12.61328125" style="797" customWidth="1"/>
    <col min="12040" max="12040" width="13.3828125" style="797" customWidth="1"/>
    <col min="12041" max="12041" width="9.921875" style="797" customWidth="1"/>
    <col min="12042" max="12042" width="8.765625" style="797"/>
    <col min="12043" max="12043" width="9.69140625" style="797" bestFit="1" customWidth="1"/>
    <col min="12044" max="12290" width="8.765625" style="797"/>
    <col min="12291" max="12291" width="33" style="797" customWidth="1"/>
    <col min="12292" max="12295" width="12.61328125" style="797" customWidth="1"/>
    <col min="12296" max="12296" width="13.3828125" style="797" customWidth="1"/>
    <col min="12297" max="12297" width="9.921875" style="797" customWidth="1"/>
    <col min="12298" max="12298" width="8.765625" style="797"/>
    <col min="12299" max="12299" width="9.69140625" style="797" bestFit="1" customWidth="1"/>
    <col min="12300" max="12546" width="8.765625" style="797"/>
    <col min="12547" max="12547" width="33" style="797" customWidth="1"/>
    <col min="12548" max="12551" width="12.61328125" style="797" customWidth="1"/>
    <col min="12552" max="12552" width="13.3828125" style="797" customWidth="1"/>
    <col min="12553" max="12553" width="9.921875" style="797" customWidth="1"/>
    <col min="12554" max="12554" width="8.765625" style="797"/>
    <col min="12555" max="12555" width="9.69140625" style="797" bestFit="1" customWidth="1"/>
    <col min="12556" max="12802" width="8.765625" style="797"/>
    <col min="12803" max="12803" width="33" style="797" customWidth="1"/>
    <col min="12804" max="12807" width="12.61328125" style="797" customWidth="1"/>
    <col min="12808" max="12808" width="13.3828125" style="797" customWidth="1"/>
    <col min="12809" max="12809" width="9.921875" style="797" customWidth="1"/>
    <col min="12810" max="12810" width="8.765625" style="797"/>
    <col min="12811" max="12811" width="9.69140625" style="797" bestFit="1" customWidth="1"/>
    <col min="12812" max="13058" width="8.765625" style="797"/>
    <col min="13059" max="13059" width="33" style="797" customWidth="1"/>
    <col min="13060" max="13063" width="12.61328125" style="797" customWidth="1"/>
    <col min="13064" max="13064" width="13.3828125" style="797" customWidth="1"/>
    <col min="13065" max="13065" width="9.921875" style="797" customWidth="1"/>
    <col min="13066" max="13066" width="8.765625" style="797"/>
    <col min="13067" max="13067" width="9.69140625" style="797" bestFit="1" customWidth="1"/>
    <col min="13068" max="13314" width="8.765625" style="797"/>
    <col min="13315" max="13315" width="33" style="797" customWidth="1"/>
    <col min="13316" max="13319" width="12.61328125" style="797" customWidth="1"/>
    <col min="13320" max="13320" width="13.3828125" style="797" customWidth="1"/>
    <col min="13321" max="13321" width="9.921875" style="797" customWidth="1"/>
    <col min="13322" max="13322" width="8.765625" style="797"/>
    <col min="13323" max="13323" width="9.69140625" style="797" bestFit="1" customWidth="1"/>
    <col min="13324" max="13570" width="8.765625" style="797"/>
    <col min="13571" max="13571" width="33" style="797" customWidth="1"/>
    <col min="13572" max="13575" width="12.61328125" style="797" customWidth="1"/>
    <col min="13576" max="13576" width="13.3828125" style="797" customWidth="1"/>
    <col min="13577" max="13577" width="9.921875" style="797" customWidth="1"/>
    <col min="13578" max="13578" width="8.765625" style="797"/>
    <col min="13579" max="13579" width="9.69140625" style="797" bestFit="1" customWidth="1"/>
    <col min="13580" max="13826" width="8.765625" style="797"/>
    <col min="13827" max="13827" width="33" style="797" customWidth="1"/>
    <col min="13828" max="13831" width="12.61328125" style="797" customWidth="1"/>
    <col min="13832" max="13832" width="13.3828125" style="797" customWidth="1"/>
    <col min="13833" max="13833" width="9.921875" style="797" customWidth="1"/>
    <col min="13834" max="13834" width="8.765625" style="797"/>
    <col min="13835" max="13835" width="9.69140625" style="797" bestFit="1" customWidth="1"/>
    <col min="13836" max="14082" width="8.765625" style="797"/>
    <col min="14083" max="14083" width="33" style="797" customWidth="1"/>
    <col min="14084" max="14087" width="12.61328125" style="797" customWidth="1"/>
    <col min="14088" max="14088" width="13.3828125" style="797" customWidth="1"/>
    <col min="14089" max="14089" width="9.921875" style="797" customWidth="1"/>
    <col min="14090" max="14090" width="8.765625" style="797"/>
    <col min="14091" max="14091" width="9.69140625" style="797" bestFit="1" customWidth="1"/>
    <col min="14092" max="14338" width="8.765625" style="797"/>
    <col min="14339" max="14339" width="33" style="797" customWidth="1"/>
    <col min="14340" max="14343" width="12.61328125" style="797" customWidth="1"/>
    <col min="14344" max="14344" width="13.3828125" style="797" customWidth="1"/>
    <col min="14345" max="14345" width="9.921875" style="797" customWidth="1"/>
    <col min="14346" max="14346" width="8.765625" style="797"/>
    <col min="14347" max="14347" width="9.69140625" style="797" bestFit="1" customWidth="1"/>
    <col min="14348" max="14594" width="8.765625" style="797"/>
    <col min="14595" max="14595" width="33" style="797" customWidth="1"/>
    <col min="14596" max="14599" width="12.61328125" style="797" customWidth="1"/>
    <col min="14600" max="14600" width="13.3828125" style="797" customWidth="1"/>
    <col min="14601" max="14601" width="9.921875" style="797" customWidth="1"/>
    <col min="14602" max="14602" width="8.765625" style="797"/>
    <col min="14603" max="14603" width="9.69140625" style="797" bestFit="1" customWidth="1"/>
    <col min="14604" max="14850" width="8.765625" style="797"/>
    <col min="14851" max="14851" width="33" style="797" customWidth="1"/>
    <col min="14852" max="14855" width="12.61328125" style="797" customWidth="1"/>
    <col min="14856" max="14856" width="13.3828125" style="797" customWidth="1"/>
    <col min="14857" max="14857" width="9.921875" style="797" customWidth="1"/>
    <col min="14858" max="14858" width="8.765625" style="797"/>
    <col min="14859" max="14859" width="9.69140625" style="797" bestFit="1" customWidth="1"/>
    <col min="14860" max="15106" width="8.765625" style="797"/>
    <col min="15107" max="15107" width="33" style="797" customWidth="1"/>
    <col min="15108" max="15111" width="12.61328125" style="797" customWidth="1"/>
    <col min="15112" max="15112" width="13.3828125" style="797" customWidth="1"/>
    <col min="15113" max="15113" width="9.921875" style="797" customWidth="1"/>
    <col min="15114" max="15114" width="8.765625" style="797"/>
    <col min="15115" max="15115" width="9.69140625" style="797" bestFit="1" customWidth="1"/>
    <col min="15116" max="15362" width="8.765625" style="797"/>
    <col min="15363" max="15363" width="33" style="797" customWidth="1"/>
    <col min="15364" max="15367" width="12.61328125" style="797" customWidth="1"/>
    <col min="15368" max="15368" width="13.3828125" style="797" customWidth="1"/>
    <col min="15369" max="15369" width="9.921875" style="797" customWidth="1"/>
    <col min="15370" max="15370" width="8.765625" style="797"/>
    <col min="15371" max="15371" width="9.69140625" style="797" bestFit="1" customWidth="1"/>
    <col min="15372" max="15618" width="8.765625" style="797"/>
    <col min="15619" max="15619" width="33" style="797" customWidth="1"/>
    <col min="15620" max="15623" width="12.61328125" style="797" customWidth="1"/>
    <col min="15624" max="15624" width="13.3828125" style="797" customWidth="1"/>
    <col min="15625" max="15625" width="9.921875" style="797" customWidth="1"/>
    <col min="15626" max="15626" width="8.765625" style="797"/>
    <col min="15627" max="15627" width="9.69140625" style="797" bestFit="1" customWidth="1"/>
    <col min="15628" max="15874" width="8.765625" style="797"/>
    <col min="15875" max="15875" width="33" style="797" customWidth="1"/>
    <col min="15876" max="15879" width="12.61328125" style="797" customWidth="1"/>
    <col min="15880" max="15880" width="13.3828125" style="797" customWidth="1"/>
    <col min="15881" max="15881" width="9.921875" style="797" customWidth="1"/>
    <col min="15882" max="15882" width="8.765625" style="797"/>
    <col min="15883" max="15883" width="9.69140625" style="797" bestFit="1" customWidth="1"/>
    <col min="15884" max="16130" width="8.765625" style="797"/>
    <col min="16131" max="16131" width="33" style="797" customWidth="1"/>
    <col min="16132" max="16135" width="12.61328125" style="797" customWidth="1"/>
    <col min="16136" max="16136" width="13.3828125" style="797" customWidth="1"/>
    <col min="16137" max="16137" width="9.921875" style="797" customWidth="1"/>
    <col min="16138" max="16138" width="8.765625" style="797"/>
    <col min="16139" max="16139" width="9.69140625" style="797" bestFit="1" customWidth="1"/>
    <col min="16140" max="16384" width="8.765625" style="797"/>
  </cols>
  <sheetData>
    <row r="1" spans="1:16" s="613" customFormat="1" ht="18">
      <c r="A1" s="1450" t="s">
        <v>2219</v>
      </c>
      <c r="B1" s="1450"/>
      <c r="C1" s="612"/>
      <c r="D1" s="431"/>
      <c r="E1" s="431"/>
      <c r="F1" s="431"/>
      <c r="G1" s="432"/>
      <c r="J1" s="795" t="s">
        <v>1265</v>
      </c>
      <c r="K1" s="413"/>
      <c r="L1" s="413"/>
    </row>
    <row r="2" spans="1:16" s="613" customFormat="1" ht="18">
      <c r="A2" s="433"/>
      <c r="G2" s="614"/>
      <c r="K2" s="413"/>
      <c r="L2" s="413"/>
    </row>
    <row r="3" spans="1:16" ht="15.6">
      <c r="A3" s="1468" t="s">
        <v>3987</v>
      </c>
      <c r="B3" s="1468"/>
      <c r="C3" s="1468"/>
      <c r="D3" s="1468"/>
      <c r="E3" s="1468"/>
      <c r="F3" s="1468"/>
      <c r="G3" s="1468"/>
      <c r="H3" s="1468"/>
      <c r="I3" s="1468"/>
      <c r="J3" s="1468"/>
    </row>
    <row r="4" spans="1:16" ht="15.6">
      <c r="C4" s="789"/>
      <c r="D4" s="798"/>
      <c r="E4" s="789"/>
      <c r="F4" s="798"/>
      <c r="G4" s="798"/>
      <c r="H4" s="789"/>
      <c r="I4" s="789"/>
      <c r="J4" s="799" t="s">
        <v>78</v>
      </c>
    </row>
    <row r="5" spans="1:16" ht="40.5" customHeight="1">
      <c r="A5" s="1469" t="s">
        <v>311</v>
      </c>
      <c r="B5" s="1469" t="s">
        <v>296</v>
      </c>
      <c r="C5" s="1470" t="s">
        <v>2749</v>
      </c>
      <c r="D5" s="1467" t="s">
        <v>2894</v>
      </c>
      <c r="E5" s="1470" t="s">
        <v>2240</v>
      </c>
      <c r="F5" s="1470" t="s">
        <v>2241</v>
      </c>
      <c r="G5" s="1472" t="s">
        <v>2242</v>
      </c>
      <c r="H5" s="1467" t="s">
        <v>1266</v>
      </c>
      <c r="I5" s="1467"/>
      <c r="J5" s="1469" t="s">
        <v>327</v>
      </c>
      <c r="K5" s="788"/>
      <c r="L5" s="788"/>
      <c r="M5" s="789"/>
      <c r="N5" s="789"/>
      <c r="O5" s="789"/>
      <c r="P5" s="789"/>
    </row>
    <row r="6" spans="1:16" ht="46.8">
      <c r="A6" s="1469"/>
      <c r="B6" s="1469"/>
      <c r="C6" s="1471"/>
      <c r="D6" s="1467"/>
      <c r="E6" s="1471"/>
      <c r="F6" s="1471"/>
      <c r="G6" s="1473"/>
      <c r="H6" s="749" t="s">
        <v>1267</v>
      </c>
      <c r="I6" s="749" t="s">
        <v>1268</v>
      </c>
      <c r="J6" s="1469"/>
      <c r="K6" s="414"/>
      <c r="L6" s="414"/>
      <c r="M6" s="782"/>
      <c r="N6" s="789"/>
      <c r="O6" s="789"/>
      <c r="P6" s="789"/>
    </row>
    <row r="7" spans="1:16" ht="15.6">
      <c r="A7" s="626" t="s">
        <v>299</v>
      </c>
      <c r="B7" s="626" t="s">
        <v>300</v>
      </c>
      <c r="C7" s="616">
        <v>1</v>
      </c>
      <c r="D7" s="616">
        <v>2</v>
      </c>
      <c r="E7" s="616"/>
      <c r="F7" s="616"/>
      <c r="G7" s="617"/>
      <c r="H7" s="616" t="s">
        <v>643</v>
      </c>
      <c r="I7" s="616" t="s">
        <v>1282</v>
      </c>
      <c r="J7" s="626">
        <v>5</v>
      </c>
      <c r="K7" s="800"/>
      <c r="L7" s="625"/>
      <c r="M7" s="782"/>
      <c r="N7" s="789"/>
      <c r="O7" s="789"/>
      <c r="P7" s="789"/>
    </row>
    <row r="8" spans="1:16" ht="75.75" customHeight="1">
      <c r="A8" s="626"/>
      <c r="B8" s="750" t="s">
        <v>527</v>
      </c>
      <c r="C8" s="801">
        <f>SUM(C9:C16)</f>
        <v>3602559941404</v>
      </c>
      <c r="D8" s="801">
        <f>SUM(D9:D16)</f>
        <v>5242984325692</v>
      </c>
      <c r="E8" s="838">
        <f>SUM(E9:E16)</f>
        <v>3141953265102</v>
      </c>
      <c r="F8" s="801">
        <f>SUM(F9:F16)</f>
        <v>1606706407220</v>
      </c>
      <c r="G8" s="801">
        <f>SUM(G9:G16)</f>
        <v>494324653370</v>
      </c>
      <c r="H8" s="801">
        <f>D8-C8</f>
        <v>1640424384288</v>
      </c>
      <c r="I8" s="802">
        <f>D8/C8*100</f>
        <v>145.53496433007825</v>
      </c>
      <c r="J8" s="630"/>
      <c r="K8" s="800"/>
      <c r="L8" s="625"/>
      <c r="M8" s="625"/>
      <c r="N8" s="788"/>
      <c r="O8" s="789"/>
      <c r="P8" s="789"/>
    </row>
    <row r="9" spans="1:16" ht="93.6">
      <c r="A9" s="626">
        <v>1</v>
      </c>
      <c r="B9" s="631" t="s">
        <v>1269</v>
      </c>
      <c r="C9" s="803">
        <v>2002276089210</v>
      </c>
      <c r="D9" s="803">
        <f>E9+F9+G9</f>
        <v>2430804224175</v>
      </c>
      <c r="E9" s="839">
        <v>1140307163866</v>
      </c>
      <c r="F9" s="803">
        <f>F57+F70+F83+F96+F109+F122+F135+F148</f>
        <v>1034510296935</v>
      </c>
      <c r="G9" s="803">
        <f>G57+G70+G83+G96+G109+G122+G135+G148</f>
        <v>255986763374</v>
      </c>
      <c r="H9" s="803">
        <f>D9-C9</f>
        <v>428528134965</v>
      </c>
      <c r="I9" s="804">
        <f>D9/C9*100</f>
        <v>121.40205026041519</v>
      </c>
      <c r="J9" s="615"/>
      <c r="K9" s="414"/>
      <c r="L9" s="414"/>
      <c r="M9" s="805"/>
      <c r="N9" s="806"/>
      <c r="O9" s="789"/>
      <c r="P9" s="789"/>
    </row>
    <row r="10" spans="1:16" ht="46.8">
      <c r="A10" s="626">
        <v>2</v>
      </c>
      <c r="B10" s="631" t="s">
        <v>1270</v>
      </c>
      <c r="C10" s="807">
        <v>29825801489</v>
      </c>
      <c r="D10" s="803">
        <f t="shared" ref="D10:D16" si="0">E10+F10+G10</f>
        <v>0</v>
      </c>
      <c r="E10" s="839"/>
      <c r="F10" s="803">
        <f t="shared" ref="F10:G16" si="1">F58+F71+F84+F97+F110+F123+F136+F149</f>
        <v>0</v>
      </c>
      <c r="G10" s="803">
        <f t="shared" si="1"/>
        <v>0</v>
      </c>
      <c r="H10" s="803">
        <f t="shared" ref="H10:H16" si="2">D10-C10</f>
        <v>-29825801489</v>
      </c>
      <c r="I10" s="804">
        <f t="shared" ref="I10:I16" si="3">D10/C10*100</f>
        <v>0</v>
      </c>
      <c r="J10" s="808"/>
      <c r="K10" s="788"/>
      <c r="L10" s="788"/>
      <c r="M10" s="789"/>
      <c r="N10" s="789"/>
      <c r="O10" s="789"/>
      <c r="P10" s="789"/>
    </row>
    <row r="11" spans="1:16" ht="60" customHeight="1">
      <c r="A11" s="626">
        <v>3</v>
      </c>
      <c r="B11" s="631" t="s">
        <v>1271</v>
      </c>
      <c r="C11" s="807">
        <v>110454838221</v>
      </c>
      <c r="D11" s="803">
        <f t="shared" si="0"/>
        <v>194079880908</v>
      </c>
      <c r="E11" s="839"/>
      <c r="F11" s="803">
        <f t="shared" si="1"/>
        <v>154049457367</v>
      </c>
      <c r="G11" s="803">
        <f t="shared" si="1"/>
        <v>40030423541</v>
      </c>
      <c r="H11" s="803">
        <f t="shared" si="2"/>
        <v>83625042687</v>
      </c>
      <c r="I11" s="804">
        <f t="shared" si="3"/>
        <v>175.70971451669826</v>
      </c>
      <c r="J11" s="808"/>
      <c r="K11" s="788"/>
      <c r="L11" s="788"/>
      <c r="M11" s="789"/>
      <c r="N11" s="789"/>
      <c r="O11" s="789"/>
      <c r="P11" s="789"/>
    </row>
    <row r="12" spans="1:16" ht="66" customHeight="1">
      <c r="A12" s="626">
        <v>4</v>
      </c>
      <c r="B12" s="631" t="s">
        <v>1272</v>
      </c>
      <c r="C12" s="807">
        <v>6997102341</v>
      </c>
      <c r="D12" s="803">
        <f t="shared" si="0"/>
        <v>11166574370</v>
      </c>
      <c r="E12" s="839">
        <v>3913297642</v>
      </c>
      <c r="F12" s="803">
        <f t="shared" si="1"/>
        <v>7203276728</v>
      </c>
      <c r="G12" s="803">
        <f t="shared" si="1"/>
        <v>50000000</v>
      </c>
      <c r="H12" s="803">
        <f t="shared" si="2"/>
        <v>4169472029</v>
      </c>
      <c r="I12" s="804">
        <f t="shared" si="3"/>
        <v>159.58855288665271</v>
      </c>
      <c r="J12" s="808"/>
      <c r="K12" s="788"/>
      <c r="L12" s="788"/>
      <c r="M12" s="789"/>
      <c r="N12" s="789"/>
      <c r="O12" s="789"/>
      <c r="P12" s="789"/>
    </row>
    <row r="13" spans="1:16" ht="80.25" customHeight="1">
      <c r="A13" s="626">
        <v>5</v>
      </c>
      <c r="B13" s="631" t="s">
        <v>1273</v>
      </c>
      <c r="C13" s="807">
        <v>262129517940</v>
      </c>
      <c r="D13" s="803">
        <f t="shared" si="0"/>
        <v>160986362769</v>
      </c>
      <c r="E13" s="839">
        <v>32657326935</v>
      </c>
      <c r="F13" s="803">
        <f t="shared" si="1"/>
        <v>101319395469</v>
      </c>
      <c r="G13" s="803">
        <f t="shared" si="1"/>
        <v>27009640365</v>
      </c>
      <c r="H13" s="803">
        <f t="shared" si="2"/>
        <v>-101143155171</v>
      </c>
      <c r="I13" s="804">
        <f t="shared" si="3"/>
        <v>61.414816627347136</v>
      </c>
      <c r="J13" s="808"/>
      <c r="K13" s="788"/>
      <c r="L13" s="788"/>
      <c r="M13" s="789"/>
      <c r="N13" s="789"/>
      <c r="O13" s="789"/>
      <c r="P13" s="789"/>
    </row>
    <row r="14" spans="1:16" ht="66" customHeight="1">
      <c r="A14" s="626">
        <v>6</v>
      </c>
      <c r="B14" s="631" t="s">
        <v>1274</v>
      </c>
      <c r="C14" s="807">
        <v>2308370189</v>
      </c>
      <c r="D14" s="803">
        <f t="shared" si="0"/>
        <v>7998252189</v>
      </c>
      <c r="E14" s="839">
        <v>7998252189</v>
      </c>
      <c r="F14" s="803">
        <f t="shared" si="1"/>
        <v>0</v>
      </c>
      <c r="G14" s="803">
        <f t="shared" si="1"/>
        <v>0</v>
      </c>
      <c r="H14" s="803">
        <f t="shared" si="2"/>
        <v>5689882000</v>
      </c>
      <c r="I14" s="804">
        <f t="shared" si="3"/>
        <v>346.48914749955645</v>
      </c>
      <c r="J14" s="808"/>
      <c r="K14" s="788"/>
      <c r="L14" s="788"/>
      <c r="M14" s="789"/>
      <c r="N14" s="789"/>
      <c r="O14" s="789"/>
      <c r="P14" s="789"/>
    </row>
    <row r="15" spans="1:16" ht="62.4">
      <c r="A15" s="626">
        <v>7</v>
      </c>
      <c r="B15" s="631" t="s">
        <v>1275</v>
      </c>
      <c r="C15" s="807">
        <v>657433066366</v>
      </c>
      <c r="D15" s="803">
        <f t="shared" si="0"/>
        <v>825357843802</v>
      </c>
      <c r="E15" s="839">
        <v>488683478090</v>
      </c>
      <c r="F15" s="803">
        <f t="shared" si="1"/>
        <v>188453719516</v>
      </c>
      <c r="G15" s="803">
        <f t="shared" si="1"/>
        <v>148220646196</v>
      </c>
      <c r="H15" s="803">
        <f t="shared" si="2"/>
        <v>167924777436</v>
      </c>
      <c r="I15" s="804">
        <f t="shared" si="3"/>
        <v>125.54249033505633</v>
      </c>
      <c r="J15" s="808"/>
    </row>
    <row r="16" spans="1:16" ht="15" customHeight="1">
      <c r="A16" s="626">
        <v>8</v>
      </c>
      <c r="B16" s="631" t="s">
        <v>2243</v>
      </c>
      <c r="C16" s="807">
        <v>531135155648</v>
      </c>
      <c r="D16" s="803">
        <f t="shared" si="0"/>
        <v>1612591187479</v>
      </c>
      <c r="E16" s="839">
        <f>1460867733868+17526012512-10000000000</f>
        <v>1468393746380</v>
      </c>
      <c r="F16" s="803">
        <f t="shared" si="1"/>
        <v>121170261205</v>
      </c>
      <c r="G16" s="803">
        <f t="shared" si="1"/>
        <v>23027179894</v>
      </c>
      <c r="H16" s="803">
        <f t="shared" si="2"/>
        <v>1081456031831</v>
      </c>
      <c r="I16" s="804">
        <f t="shared" si="3"/>
        <v>303.61221062680232</v>
      </c>
      <c r="J16" s="808"/>
    </row>
    <row r="17" spans="1:14" s="816" customFormat="1" ht="15" customHeight="1">
      <c r="A17" s="809"/>
      <c r="B17" s="810"/>
      <c r="C17" s="811"/>
      <c r="D17" s="812"/>
      <c r="E17" s="812"/>
      <c r="F17" s="812"/>
      <c r="G17" s="812"/>
      <c r="H17" s="812"/>
      <c r="I17" s="813"/>
      <c r="J17" s="814"/>
      <c r="K17" s="815"/>
      <c r="L17" s="815"/>
    </row>
    <row r="18" spans="1:14" s="817" customFormat="1" ht="20.25" customHeight="1">
      <c r="B18" s="818" t="s">
        <v>4005</v>
      </c>
      <c r="C18" s="1459" t="s">
        <v>4006</v>
      </c>
      <c r="D18" s="1459"/>
      <c r="E18" s="1459"/>
      <c r="F18" s="1459"/>
      <c r="G18" s="1459"/>
      <c r="H18" s="1459"/>
      <c r="I18" s="1459"/>
      <c r="J18" s="1459"/>
      <c r="K18" s="413"/>
      <c r="L18" s="413"/>
      <c r="N18" s="819"/>
    </row>
    <row r="19" spans="1:14" s="818" customFormat="1" ht="15.6">
      <c r="B19" s="820" t="s">
        <v>2750</v>
      </c>
      <c r="C19" s="821"/>
      <c r="D19" s="1461" t="s">
        <v>910</v>
      </c>
      <c r="E19" s="1461"/>
      <c r="F19" s="1461"/>
      <c r="G19" s="1461"/>
      <c r="H19" s="1461"/>
      <c r="I19" s="1461"/>
      <c r="J19" s="1461"/>
      <c r="K19" s="625"/>
      <c r="L19" s="625"/>
      <c r="N19" s="819"/>
    </row>
    <row r="20" spans="1:14" s="818" customFormat="1" ht="15.6">
      <c r="B20" s="820"/>
      <c r="C20" s="821"/>
      <c r="D20" s="822"/>
      <c r="E20" s="822"/>
      <c r="F20" s="822"/>
      <c r="G20" s="822"/>
      <c r="H20" s="822"/>
      <c r="I20" s="822"/>
      <c r="J20" s="822"/>
      <c r="K20" s="625"/>
      <c r="L20" s="625"/>
      <c r="N20" s="819"/>
    </row>
    <row r="21" spans="1:14" s="818" customFormat="1" ht="15.6">
      <c r="B21" s="820"/>
      <c r="C21" s="821"/>
      <c r="D21" s="822"/>
      <c r="E21" s="823"/>
      <c r="F21" s="822"/>
      <c r="G21" s="822"/>
      <c r="H21" s="822"/>
      <c r="I21" s="822"/>
      <c r="J21" s="822"/>
      <c r="K21" s="625"/>
      <c r="L21" s="625"/>
      <c r="N21" s="819"/>
    </row>
    <row r="22" spans="1:14" s="818" customFormat="1" ht="15.6">
      <c r="B22" s="820"/>
      <c r="C22" s="821"/>
      <c r="D22" s="822"/>
      <c r="E22" s="822"/>
      <c r="F22" s="822"/>
      <c r="G22" s="822"/>
      <c r="H22" s="822"/>
      <c r="I22" s="822"/>
      <c r="J22" s="822"/>
      <c r="K22" s="625"/>
      <c r="L22" s="625"/>
      <c r="N22" s="819"/>
    </row>
    <row r="23" spans="1:14" s="818" customFormat="1" ht="15.6">
      <c r="B23" s="820"/>
      <c r="C23" s="821"/>
      <c r="D23" s="822"/>
      <c r="E23" s="822"/>
      <c r="F23" s="822"/>
      <c r="G23" s="822"/>
      <c r="H23" s="822"/>
      <c r="I23" s="822"/>
      <c r="J23" s="822"/>
      <c r="K23" s="625"/>
      <c r="L23" s="625"/>
      <c r="N23" s="819"/>
    </row>
    <row r="24" spans="1:14" s="818" customFormat="1" ht="15.6">
      <c r="B24" s="820"/>
      <c r="C24" s="821"/>
      <c r="D24" s="822"/>
      <c r="E24" s="822"/>
      <c r="F24" s="822"/>
      <c r="G24" s="822"/>
      <c r="H24" s="822"/>
      <c r="I24" s="822"/>
      <c r="J24" s="822"/>
      <c r="K24" s="625"/>
      <c r="L24" s="625"/>
      <c r="N24" s="819"/>
    </row>
    <row r="25" spans="1:14" s="818" customFormat="1" ht="15.6">
      <c r="B25" s="820"/>
      <c r="C25" s="821"/>
      <c r="D25" s="822"/>
      <c r="E25" s="822"/>
      <c r="F25" s="822"/>
      <c r="G25" s="822"/>
      <c r="H25" s="822"/>
      <c r="I25" s="822"/>
      <c r="J25" s="822"/>
      <c r="K25" s="625"/>
      <c r="L25" s="625"/>
      <c r="N25" s="819"/>
    </row>
    <row r="26" spans="1:14" s="818" customFormat="1" ht="15.6">
      <c r="B26" s="820"/>
      <c r="C26" s="821"/>
      <c r="D26" s="822"/>
      <c r="E26" s="822"/>
      <c r="F26" s="822"/>
      <c r="G26" s="822"/>
      <c r="H26" s="822"/>
      <c r="I26" s="822"/>
      <c r="J26" s="822"/>
      <c r="K26" s="625"/>
      <c r="L26" s="625"/>
      <c r="N26" s="819"/>
    </row>
    <row r="27" spans="1:14" s="818" customFormat="1" ht="15.6">
      <c r="B27" s="820"/>
      <c r="C27" s="821"/>
      <c r="D27" s="822"/>
      <c r="E27" s="822"/>
      <c r="F27" s="822"/>
      <c r="G27" s="822"/>
      <c r="H27" s="822"/>
      <c r="I27" s="822"/>
      <c r="J27" s="822"/>
      <c r="K27" s="625"/>
      <c r="L27" s="625"/>
      <c r="N27" s="819"/>
    </row>
    <row r="28" spans="1:14" s="818" customFormat="1" ht="15.6">
      <c r="B28" s="1097"/>
      <c r="C28" s="821"/>
      <c r="D28" s="1098"/>
      <c r="E28" s="1098"/>
      <c r="F28" s="1098"/>
      <c r="G28" s="1098"/>
      <c r="H28" s="1098"/>
      <c r="I28" s="1098"/>
      <c r="J28" s="1098"/>
      <c r="K28" s="625"/>
      <c r="L28" s="625"/>
      <c r="N28" s="819"/>
    </row>
    <row r="29" spans="1:14" s="818" customFormat="1" ht="15.6">
      <c r="B29" s="1097"/>
      <c r="C29" s="821"/>
      <c r="D29" s="1098"/>
      <c r="E29" s="1098"/>
      <c r="F29" s="1098"/>
      <c r="G29" s="1098"/>
      <c r="H29" s="1098"/>
      <c r="I29" s="1098"/>
      <c r="J29" s="1098"/>
      <c r="K29" s="625"/>
      <c r="L29" s="625"/>
      <c r="N29" s="819"/>
    </row>
    <row r="30" spans="1:14" s="818" customFormat="1" ht="15.6">
      <c r="B30" s="1097"/>
      <c r="C30" s="821"/>
      <c r="D30" s="1098"/>
      <c r="E30" s="1098"/>
      <c r="F30" s="1098"/>
      <c r="G30" s="1098"/>
      <c r="H30" s="1098"/>
      <c r="I30" s="1098"/>
      <c r="J30" s="1098"/>
      <c r="K30" s="625"/>
      <c r="L30" s="625"/>
      <c r="N30" s="819"/>
    </row>
    <row r="31" spans="1:14" s="818" customFormat="1" ht="15.6">
      <c r="B31" s="1097"/>
      <c r="C31" s="821"/>
      <c r="D31" s="1098"/>
      <c r="E31" s="1098"/>
      <c r="F31" s="1098"/>
      <c r="G31" s="1098"/>
      <c r="H31" s="1098"/>
      <c r="I31" s="1098"/>
      <c r="J31" s="1098"/>
      <c r="K31" s="625"/>
      <c r="L31" s="625"/>
      <c r="N31" s="819"/>
    </row>
    <row r="32" spans="1:14" s="818" customFormat="1" ht="15.6">
      <c r="B32" s="1097"/>
      <c r="C32" s="821"/>
      <c r="D32" s="1098"/>
      <c r="E32" s="1098"/>
      <c r="F32" s="1098"/>
      <c r="G32" s="1098"/>
      <c r="H32" s="1098"/>
      <c r="I32" s="1098"/>
      <c r="J32" s="1098"/>
      <c r="K32" s="625"/>
      <c r="L32" s="625"/>
      <c r="N32" s="819"/>
    </row>
    <row r="33" spans="2:14" s="818" customFormat="1" ht="15.6">
      <c r="B33" s="1097"/>
      <c r="C33" s="821"/>
      <c r="D33" s="1098"/>
      <c r="E33" s="1098"/>
      <c r="F33" s="1098"/>
      <c r="G33" s="1098"/>
      <c r="H33" s="1098"/>
      <c r="I33" s="1098"/>
      <c r="J33" s="1098"/>
      <c r="K33" s="625"/>
      <c r="L33" s="625"/>
      <c r="N33" s="819"/>
    </row>
    <row r="34" spans="2:14" s="818" customFormat="1" ht="15.6">
      <c r="B34" s="1097"/>
      <c r="C34" s="821"/>
      <c r="D34" s="1098"/>
      <c r="E34" s="1098"/>
      <c r="F34" s="1098"/>
      <c r="G34" s="1098"/>
      <c r="H34" s="1098"/>
      <c r="I34" s="1098"/>
      <c r="J34" s="1098"/>
      <c r="K34" s="625"/>
      <c r="L34" s="625"/>
      <c r="N34" s="819"/>
    </row>
    <row r="35" spans="2:14" s="818" customFormat="1" ht="15.6">
      <c r="B35" s="1097"/>
      <c r="C35" s="821"/>
      <c r="D35" s="1098"/>
      <c r="E35" s="1098"/>
      <c r="F35" s="1098"/>
      <c r="G35" s="1098"/>
      <c r="H35" s="1098"/>
      <c r="I35" s="1098"/>
      <c r="J35" s="1098"/>
      <c r="K35" s="625"/>
      <c r="L35" s="625"/>
      <c r="N35" s="819"/>
    </row>
    <row r="36" spans="2:14" s="818" customFormat="1" ht="15.6">
      <c r="B36" s="1097"/>
      <c r="C36" s="821"/>
      <c r="D36" s="1098"/>
      <c r="E36" s="1098"/>
      <c r="F36" s="1098"/>
      <c r="G36" s="1098"/>
      <c r="H36" s="1098"/>
      <c r="I36" s="1098"/>
      <c r="J36" s="1098"/>
      <c r="K36" s="625"/>
      <c r="L36" s="625"/>
      <c r="N36" s="819"/>
    </row>
    <row r="37" spans="2:14" s="818" customFormat="1" ht="15.6">
      <c r="B37" s="1097"/>
      <c r="C37" s="821"/>
      <c r="D37" s="1098"/>
      <c r="E37" s="1098"/>
      <c r="F37" s="1098"/>
      <c r="G37" s="1098"/>
      <c r="H37" s="1098"/>
      <c r="I37" s="1098"/>
      <c r="J37" s="1098"/>
      <c r="K37" s="625"/>
      <c r="L37" s="625"/>
      <c r="N37" s="819"/>
    </row>
    <row r="38" spans="2:14" s="818" customFormat="1" ht="15.6">
      <c r="B38" s="1097"/>
      <c r="C38" s="821"/>
      <c r="D38" s="1098"/>
      <c r="E38" s="1098"/>
      <c r="F38" s="1098"/>
      <c r="G38" s="1098"/>
      <c r="H38" s="1098"/>
      <c r="I38" s="1098"/>
      <c r="J38" s="1098"/>
      <c r="K38" s="625"/>
      <c r="L38" s="625"/>
      <c r="N38" s="819"/>
    </row>
    <row r="39" spans="2:14" s="818" customFormat="1" ht="15.6">
      <c r="B39" s="1097"/>
      <c r="C39" s="821"/>
      <c r="D39" s="1098"/>
      <c r="E39" s="1098"/>
      <c r="F39" s="1098"/>
      <c r="G39" s="1098"/>
      <c r="H39" s="1098"/>
      <c r="I39" s="1098"/>
      <c r="J39" s="1098"/>
      <c r="K39" s="625"/>
      <c r="L39" s="625"/>
      <c r="N39" s="819"/>
    </row>
    <row r="40" spans="2:14" s="818" customFormat="1" ht="15.6">
      <c r="B40" s="1097"/>
      <c r="C40" s="821"/>
      <c r="D40" s="1098"/>
      <c r="E40" s="1098"/>
      <c r="F40" s="1098"/>
      <c r="G40" s="1098"/>
      <c r="H40" s="1098"/>
      <c r="I40" s="1098"/>
      <c r="J40" s="1098"/>
      <c r="K40" s="625"/>
      <c r="L40" s="625"/>
      <c r="N40" s="819"/>
    </row>
    <row r="41" spans="2:14" s="818" customFormat="1" ht="15.6">
      <c r="B41" s="1097"/>
      <c r="C41" s="821"/>
      <c r="D41" s="1098"/>
      <c r="E41" s="1098"/>
      <c r="F41" s="1098"/>
      <c r="G41" s="1098"/>
      <c r="H41" s="1098"/>
      <c r="I41" s="1098"/>
      <c r="J41" s="1098"/>
      <c r="K41" s="625"/>
      <c r="L41" s="625"/>
      <c r="N41" s="819"/>
    </row>
    <row r="42" spans="2:14" s="818" customFormat="1" ht="15.6">
      <c r="B42" s="1097"/>
      <c r="C42" s="821"/>
      <c r="D42" s="1098"/>
      <c r="E42" s="1098"/>
      <c r="F42" s="1098"/>
      <c r="G42" s="1098"/>
      <c r="H42" s="1098"/>
      <c r="I42" s="1098"/>
      <c r="J42" s="1098"/>
      <c r="K42" s="625"/>
      <c r="L42" s="625"/>
      <c r="N42" s="819"/>
    </row>
    <row r="43" spans="2:14" s="818" customFormat="1" ht="15.6">
      <c r="B43" s="1097"/>
      <c r="C43" s="821"/>
      <c r="D43" s="1098"/>
      <c r="E43" s="1098"/>
      <c r="F43" s="1098"/>
      <c r="G43" s="1098"/>
      <c r="H43" s="1098"/>
      <c r="I43" s="1098"/>
      <c r="J43" s="1098"/>
      <c r="K43" s="625"/>
      <c r="L43" s="625"/>
      <c r="N43" s="819"/>
    </row>
    <row r="44" spans="2:14" s="818" customFormat="1" ht="15.6">
      <c r="B44" s="1097"/>
      <c r="C44" s="821"/>
      <c r="D44" s="1098"/>
      <c r="E44" s="1098"/>
      <c r="F44" s="1098"/>
      <c r="G44" s="1098"/>
      <c r="H44" s="1098"/>
      <c r="I44" s="1098"/>
      <c r="J44" s="1098"/>
      <c r="K44" s="625"/>
      <c r="L44" s="625"/>
      <c r="N44" s="819"/>
    </row>
    <row r="45" spans="2:14" s="818" customFormat="1" ht="15.6">
      <c r="B45" s="820"/>
      <c r="C45" s="821"/>
      <c r="D45" s="822"/>
      <c r="E45" s="822"/>
      <c r="F45" s="822"/>
      <c r="G45" s="822"/>
      <c r="H45" s="822"/>
      <c r="I45" s="822"/>
      <c r="J45" s="822"/>
      <c r="K45" s="625"/>
      <c r="L45" s="625"/>
      <c r="N45" s="819"/>
    </row>
    <row r="46" spans="2:14" s="818" customFormat="1" ht="15.6">
      <c r="B46" s="820"/>
      <c r="C46" s="821"/>
      <c r="D46" s="822"/>
      <c r="E46" s="822"/>
      <c r="F46" s="822"/>
      <c r="G46" s="822"/>
      <c r="H46" s="822"/>
      <c r="I46" s="822"/>
      <c r="J46" s="822"/>
      <c r="K46" s="625"/>
      <c r="L46" s="625"/>
      <c r="N46" s="819"/>
    </row>
    <row r="47" spans="2:14" s="818" customFormat="1" ht="15.6">
      <c r="B47" s="820"/>
      <c r="C47" s="821"/>
      <c r="D47" s="822"/>
      <c r="E47" s="822"/>
      <c r="F47" s="822"/>
      <c r="G47" s="822"/>
      <c r="H47" s="822"/>
      <c r="I47" s="822"/>
      <c r="J47" s="822"/>
      <c r="K47" s="625"/>
      <c r="L47" s="625"/>
      <c r="N47" s="819"/>
    </row>
    <row r="48" spans="2:14" s="818" customFormat="1" ht="15.6">
      <c r="B48" s="820"/>
      <c r="C48" s="821"/>
      <c r="D48" s="822"/>
      <c r="E48" s="822"/>
      <c r="F48" s="822"/>
      <c r="G48" s="822"/>
      <c r="H48" s="822"/>
      <c r="I48" s="822"/>
      <c r="J48" s="822"/>
      <c r="K48" s="625"/>
      <c r="L48" s="625"/>
      <c r="N48" s="819"/>
    </row>
    <row r="49" spans="1:14" s="818" customFormat="1" ht="15.6">
      <c r="B49" s="820"/>
      <c r="C49" s="821"/>
      <c r="D49" s="822"/>
      <c r="E49" s="822"/>
      <c r="F49" s="822"/>
      <c r="G49" s="822"/>
      <c r="H49" s="822"/>
      <c r="I49" s="822"/>
      <c r="J49" s="822"/>
      <c r="K49" s="625"/>
      <c r="L49" s="625"/>
      <c r="N49" s="819"/>
    </row>
    <row r="50" spans="1:14" s="818" customFormat="1" ht="15.6">
      <c r="B50" s="820"/>
      <c r="C50" s="821"/>
      <c r="D50" s="822"/>
      <c r="E50" s="822"/>
      <c r="F50" s="822"/>
      <c r="G50" s="822"/>
      <c r="H50" s="822"/>
      <c r="I50" s="822"/>
      <c r="J50" s="822"/>
      <c r="K50" s="625"/>
      <c r="L50" s="625"/>
      <c r="N50" s="819"/>
    </row>
    <row r="51" spans="1:14" s="818" customFormat="1" ht="15.6">
      <c r="B51" s="820"/>
      <c r="C51" s="821"/>
      <c r="D51" s="822"/>
      <c r="E51" s="822"/>
      <c r="F51" s="822"/>
      <c r="G51" s="822"/>
      <c r="H51" s="822"/>
      <c r="I51" s="822"/>
      <c r="J51" s="822"/>
      <c r="K51" s="625"/>
      <c r="L51" s="625"/>
      <c r="N51" s="819"/>
    </row>
    <row r="52" spans="1:14" s="818" customFormat="1" ht="15.6">
      <c r="A52" s="824"/>
      <c r="B52" s="825" t="s">
        <v>2740</v>
      </c>
      <c r="C52" s="826"/>
      <c r="D52" s="827"/>
      <c r="E52" s="827"/>
      <c r="F52" s="827"/>
      <c r="G52" s="827"/>
      <c r="H52" s="827"/>
      <c r="I52" s="827"/>
      <c r="J52" s="827"/>
      <c r="K52" s="625" t="s">
        <v>2889</v>
      </c>
      <c r="L52" s="625"/>
      <c r="N52" s="819"/>
    </row>
    <row r="53" spans="1:14" s="818" customFormat="1" ht="15.75" customHeight="1">
      <c r="A53" s="1467" t="s">
        <v>311</v>
      </c>
      <c r="B53" s="1467" t="s">
        <v>296</v>
      </c>
      <c r="C53" s="1470" t="s">
        <v>2749</v>
      </c>
      <c r="D53" s="1467" t="s">
        <v>2894</v>
      </c>
      <c r="E53" s="1470" t="s">
        <v>2240</v>
      </c>
      <c r="F53" s="1470" t="s">
        <v>2241</v>
      </c>
      <c r="G53" s="1472" t="s">
        <v>2242</v>
      </c>
      <c r="H53" s="1467" t="s">
        <v>1266</v>
      </c>
      <c r="I53" s="1467"/>
      <c r="J53" s="1467" t="s">
        <v>327</v>
      </c>
      <c r="K53" s="625"/>
      <c r="L53" s="625"/>
      <c r="N53" s="819"/>
    </row>
    <row r="54" spans="1:14" s="818" customFormat="1" ht="46.8">
      <c r="A54" s="1467"/>
      <c r="B54" s="1467"/>
      <c r="C54" s="1471"/>
      <c r="D54" s="1467"/>
      <c r="E54" s="1471"/>
      <c r="F54" s="1471"/>
      <c r="G54" s="1473"/>
      <c r="H54" s="749" t="s">
        <v>1267</v>
      </c>
      <c r="I54" s="749" t="s">
        <v>1268</v>
      </c>
      <c r="J54" s="1467"/>
      <c r="K54" s="625"/>
      <c r="L54" s="625"/>
      <c r="N54" s="819"/>
    </row>
    <row r="55" spans="1:14" s="818" customFormat="1" ht="15.75" customHeight="1">
      <c r="A55" s="616" t="s">
        <v>299</v>
      </c>
      <c r="B55" s="616" t="s">
        <v>300</v>
      </c>
      <c r="C55" s="616">
        <v>1</v>
      </c>
      <c r="D55" s="616">
        <v>2</v>
      </c>
      <c r="E55" s="616"/>
      <c r="F55" s="616"/>
      <c r="G55" s="617"/>
      <c r="H55" s="616" t="s">
        <v>643</v>
      </c>
      <c r="I55" s="616" t="s">
        <v>1282</v>
      </c>
      <c r="J55" s="616">
        <v>5</v>
      </c>
      <c r="K55" s="625"/>
      <c r="L55" s="625"/>
      <c r="N55" s="819"/>
    </row>
    <row r="56" spans="1:14" s="818" customFormat="1" ht="15.6">
      <c r="A56" s="616"/>
      <c r="B56" s="749" t="s">
        <v>527</v>
      </c>
      <c r="C56" s="618">
        <v>99648544541</v>
      </c>
      <c r="D56" s="618">
        <f>SUM(D57:D64)</f>
        <v>73706386045</v>
      </c>
      <c r="E56" s="618"/>
      <c r="F56" s="618">
        <f>SUM(F57:F64)</f>
        <v>69917898714</v>
      </c>
      <c r="G56" s="618">
        <f>SUM(G57:G64)</f>
        <v>3788487331</v>
      </c>
      <c r="H56" s="618"/>
      <c r="I56" s="619"/>
      <c r="J56" s="620"/>
      <c r="K56" s="625">
        <f>'[14]Bieu 70 (2020)'!$F$29</f>
        <v>73706386045</v>
      </c>
      <c r="L56" s="625">
        <f>D56-K56</f>
        <v>0</v>
      </c>
      <c r="M56" s="828"/>
      <c r="N56" s="819"/>
    </row>
    <row r="57" spans="1:14" s="818" customFormat="1" ht="93.6">
      <c r="A57" s="616">
        <v>1</v>
      </c>
      <c r="B57" s="621" t="s">
        <v>1269</v>
      </c>
      <c r="C57" s="622">
        <v>54599762704</v>
      </c>
      <c r="D57" s="622">
        <f>E57+F57+G57</f>
        <v>65305054500</v>
      </c>
      <c r="E57" s="622"/>
      <c r="F57" s="829">
        <v>65305054500</v>
      </c>
      <c r="G57" s="622"/>
      <c r="H57" s="622"/>
      <c r="I57" s="623"/>
      <c r="J57" s="624"/>
      <c r="K57" s="625">
        <f>'[14]Bieu 70 (2020)'!$G$29</f>
        <v>69917898714</v>
      </c>
      <c r="L57" s="625">
        <f>F56-K57</f>
        <v>0</v>
      </c>
      <c r="M57" s="828"/>
      <c r="N57" s="819"/>
    </row>
    <row r="58" spans="1:14" s="818" customFormat="1" ht="46.8">
      <c r="A58" s="616">
        <v>2</v>
      </c>
      <c r="B58" s="621" t="s">
        <v>1270</v>
      </c>
      <c r="C58" s="622">
        <v>17815516452</v>
      </c>
      <c r="D58" s="622">
        <f t="shared" ref="D58:D64" si="4">E58+F58+G58</f>
        <v>0</v>
      </c>
      <c r="E58" s="622"/>
      <c r="F58" s="622"/>
      <c r="G58" s="622"/>
      <c r="H58" s="622"/>
      <c r="I58" s="623"/>
      <c r="J58" s="620"/>
      <c r="K58" s="625">
        <f>'[14]Bieu 70 (2020)'!$H$29</f>
        <v>3788487331</v>
      </c>
      <c r="L58" s="625">
        <f>G56-K58</f>
        <v>0</v>
      </c>
      <c r="N58" s="819"/>
    </row>
    <row r="59" spans="1:14" s="818" customFormat="1" ht="46.8">
      <c r="A59" s="616">
        <v>3</v>
      </c>
      <c r="B59" s="621" t="s">
        <v>1271</v>
      </c>
      <c r="C59" s="622">
        <v>33871307</v>
      </c>
      <c r="D59" s="622">
        <f t="shared" si="4"/>
        <v>2360653086</v>
      </c>
      <c r="E59" s="622"/>
      <c r="F59" s="622">
        <v>2360653086</v>
      </c>
      <c r="G59" s="622"/>
      <c r="H59" s="622"/>
      <c r="I59" s="623"/>
      <c r="J59" s="620"/>
      <c r="K59" s="625"/>
      <c r="L59" s="625"/>
      <c r="N59" s="819"/>
    </row>
    <row r="60" spans="1:14" s="818" customFormat="1" ht="46.8">
      <c r="A60" s="616">
        <v>4</v>
      </c>
      <c r="B60" s="621" t="s">
        <v>1272</v>
      </c>
      <c r="C60" s="622">
        <v>0</v>
      </c>
      <c r="D60" s="622">
        <f t="shared" si="4"/>
        <v>391088128</v>
      </c>
      <c r="E60" s="622"/>
      <c r="F60" s="622">
        <v>391088128</v>
      </c>
      <c r="G60" s="622"/>
      <c r="H60" s="622"/>
      <c r="I60" s="623"/>
      <c r="J60" s="620"/>
      <c r="K60" s="625"/>
      <c r="L60" s="625"/>
      <c r="N60" s="819"/>
    </row>
    <row r="61" spans="1:14" s="818" customFormat="1" ht="78">
      <c r="A61" s="616">
        <v>5</v>
      </c>
      <c r="B61" s="621" t="s">
        <v>1273</v>
      </c>
      <c r="C61" s="622">
        <v>25924419024</v>
      </c>
      <c r="D61" s="622">
        <f t="shared" si="4"/>
        <v>5649590331</v>
      </c>
      <c r="E61" s="622"/>
      <c r="F61" s="622">
        <v>1861103000</v>
      </c>
      <c r="G61" s="622">
        <v>3788487331</v>
      </c>
      <c r="H61" s="622"/>
      <c r="I61" s="623"/>
      <c r="J61" s="620"/>
      <c r="K61" s="625"/>
      <c r="L61" s="625"/>
      <c r="N61" s="819"/>
    </row>
    <row r="62" spans="1:14" s="818" customFormat="1" ht="46.8">
      <c r="A62" s="616">
        <v>6</v>
      </c>
      <c r="B62" s="621" t="s">
        <v>1274</v>
      </c>
      <c r="C62" s="622">
        <v>0</v>
      </c>
      <c r="D62" s="622">
        <f t="shared" si="4"/>
        <v>0</v>
      </c>
      <c r="E62" s="622"/>
      <c r="F62" s="622"/>
      <c r="G62" s="622"/>
      <c r="H62" s="622"/>
      <c r="I62" s="623"/>
      <c r="J62" s="620"/>
      <c r="K62" s="625"/>
      <c r="L62" s="625"/>
      <c r="N62" s="819"/>
    </row>
    <row r="63" spans="1:14" s="818" customFormat="1" ht="62.4">
      <c r="A63" s="616">
        <v>7</v>
      </c>
      <c r="B63" s="621" t="s">
        <v>1275</v>
      </c>
      <c r="C63" s="622">
        <v>1274975054</v>
      </c>
      <c r="D63" s="622">
        <f t="shared" si="4"/>
        <v>0</v>
      </c>
      <c r="E63" s="622"/>
      <c r="F63" s="622"/>
      <c r="G63" s="622"/>
      <c r="H63" s="622"/>
      <c r="I63" s="623"/>
      <c r="J63" s="620"/>
      <c r="K63" s="625"/>
      <c r="L63" s="625"/>
      <c r="N63" s="819"/>
    </row>
    <row r="64" spans="1:14" s="818" customFormat="1" ht="15.6">
      <c r="A64" s="616">
        <v>8</v>
      </c>
      <c r="B64" s="621" t="s">
        <v>2243</v>
      </c>
      <c r="C64" s="622">
        <v>0</v>
      </c>
      <c r="D64" s="622">
        <f t="shared" si="4"/>
        <v>0</v>
      </c>
      <c r="E64" s="622"/>
      <c r="F64" s="622"/>
      <c r="G64" s="622"/>
      <c r="H64" s="622"/>
      <c r="I64" s="623"/>
      <c r="J64" s="620"/>
      <c r="K64" s="625"/>
      <c r="L64" s="625"/>
      <c r="N64" s="819"/>
    </row>
    <row r="65" spans="1:14" s="818" customFormat="1" ht="15.6">
      <c r="A65" s="824"/>
      <c r="B65" s="825" t="s">
        <v>2741</v>
      </c>
      <c r="C65" s="826"/>
      <c r="D65" s="827"/>
      <c r="E65" s="827"/>
      <c r="F65" s="827"/>
      <c r="G65" s="827"/>
      <c r="H65" s="827"/>
      <c r="I65" s="827"/>
      <c r="J65" s="827"/>
      <c r="K65" s="625" t="s">
        <v>2889</v>
      </c>
      <c r="L65" s="625"/>
      <c r="N65" s="819"/>
    </row>
    <row r="66" spans="1:14" s="818" customFormat="1" ht="15.75" customHeight="1">
      <c r="A66" s="1467" t="s">
        <v>311</v>
      </c>
      <c r="B66" s="1467" t="s">
        <v>296</v>
      </c>
      <c r="C66" s="1470" t="s">
        <v>2749</v>
      </c>
      <c r="D66" s="1467" t="s">
        <v>2894</v>
      </c>
      <c r="E66" s="1470" t="s">
        <v>2240</v>
      </c>
      <c r="F66" s="1470" t="s">
        <v>2241</v>
      </c>
      <c r="G66" s="1472" t="s">
        <v>2242</v>
      </c>
      <c r="H66" s="1467" t="s">
        <v>1266</v>
      </c>
      <c r="I66" s="1467"/>
      <c r="J66" s="1467" t="s">
        <v>327</v>
      </c>
      <c r="K66" s="625"/>
      <c r="L66" s="625"/>
      <c r="N66" s="819"/>
    </row>
    <row r="67" spans="1:14" s="818" customFormat="1" ht="46.8">
      <c r="A67" s="1467"/>
      <c r="B67" s="1467"/>
      <c r="C67" s="1471"/>
      <c r="D67" s="1467"/>
      <c r="E67" s="1471"/>
      <c r="F67" s="1471"/>
      <c r="G67" s="1473"/>
      <c r="H67" s="749" t="s">
        <v>1267</v>
      </c>
      <c r="I67" s="749" t="s">
        <v>1268</v>
      </c>
      <c r="J67" s="1467"/>
      <c r="K67" s="625"/>
      <c r="L67" s="625"/>
      <c r="M67" s="625"/>
      <c r="N67" s="819"/>
    </row>
    <row r="68" spans="1:14" s="818" customFormat="1" ht="15.6">
      <c r="A68" s="616" t="s">
        <v>299</v>
      </c>
      <c r="B68" s="616" t="s">
        <v>300</v>
      </c>
      <c r="C68" s="616">
        <v>1</v>
      </c>
      <c r="D68" s="616">
        <v>2</v>
      </c>
      <c r="E68" s="616"/>
      <c r="F68" s="616"/>
      <c r="G68" s="617"/>
      <c r="H68" s="616" t="s">
        <v>643</v>
      </c>
      <c r="I68" s="616" t="s">
        <v>1282</v>
      </c>
      <c r="J68" s="616">
        <v>5</v>
      </c>
      <c r="K68" s="625">
        <f>'[6]B70- ok'!$D$18</f>
        <v>93278344899</v>
      </c>
      <c r="L68" s="625">
        <f>F69-K68</f>
        <v>6883913819</v>
      </c>
      <c r="M68" s="625"/>
      <c r="N68" s="819"/>
    </row>
    <row r="69" spans="1:14" s="818" customFormat="1" ht="15.6">
      <c r="A69" s="616"/>
      <c r="B69" s="749" t="s">
        <v>527</v>
      </c>
      <c r="C69" s="618">
        <v>64394952029</v>
      </c>
      <c r="D69" s="618">
        <f>SUM(D70:D77)</f>
        <v>119368858598</v>
      </c>
      <c r="E69" s="618">
        <f t="shared" ref="E69:G69" si="5">SUM(E70:E77)</f>
        <v>0</v>
      </c>
      <c r="F69" s="618">
        <f t="shared" si="5"/>
        <v>100162258718</v>
      </c>
      <c r="G69" s="618">
        <f t="shared" si="5"/>
        <v>19206599880</v>
      </c>
      <c r="H69" s="618"/>
      <c r="I69" s="619"/>
      <c r="J69" s="620"/>
      <c r="K69" s="625">
        <f>[15]Sheet1!$D$18</f>
        <v>18640281880</v>
      </c>
      <c r="L69" s="625">
        <f>G69-K69</f>
        <v>566318000</v>
      </c>
      <c r="M69" s="828"/>
      <c r="N69" s="819"/>
    </row>
    <row r="70" spans="1:14" s="818" customFormat="1" ht="93.6">
      <c r="A70" s="616">
        <v>1</v>
      </c>
      <c r="B70" s="621" t="s">
        <v>1269</v>
      </c>
      <c r="C70" s="622">
        <v>27993901755</v>
      </c>
      <c r="D70" s="622">
        <f>E70+F70+G70</f>
        <v>84190168426</v>
      </c>
      <c r="E70" s="622"/>
      <c r="F70" s="618">
        <v>67077855334</v>
      </c>
      <c r="G70" s="618">
        <v>17112313092</v>
      </c>
      <c r="H70" s="622"/>
      <c r="I70" s="623"/>
      <c r="J70" s="624"/>
      <c r="K70" s="625"/>
      <c r="L70" s="625"/>
      <c r="M70" s="625"/>
      <c r="N70" s="819"/>
    </row>
    <row r="71" spans="1:14" s="818" customFormat="1" ht="46.8">
      <c r="A71" s="616">
        <v>2</v>
      </c>
      <c r="B71" s="621" t="s">
        <v>1270</v>
      </c>
      <c r="C71" s="622">
        <v>0</v>
      </c>
      <c r="D71" s="622">
        <f t="shared" ref="D71:D77" si="6">E71+F71+G71</f>
        <v>0</v>
      </c>
      <c r="E71" s="622"/>
      <c r="F71" s="830"/>
      <c r="G71" s="622"/>
      <c r="H71" s="622"/>
      <c r="I71" s="623"/>
      <c r="J71" s="620"/>
      <c r="K71" s="625"/>
      <c r="L71" s="625"/>
      <c r="M71" s="828"/>
      <c r="N71" s="819"/>
    </row>
    <row r="72" spans="1:14" s="818" customFormat="1" ht="46.8">
      <c r="A72" s="616">
        <v>3</v>
      </c>
      <c r="B72" s="621" t="s">
        <v>1271</v>
      </c>
      <c r="C72" s="622">
        <v>17188723169</v>
      </c>
      <c r="D72" s="622">
        <f t="shared" si="6"/>
        <v>242750788</v>
      </c>
      <c r="E72" s="622"/>
      <c r="F72" s="830"/>
      <c r="G72" s="622">
        <v>242750788</v>
      </c>
      <c r="H72" s="622"/>
      <c r="I72" s="623"/>
      <c r="J72" s="620"/>
      <c r="K72" s="625"/>
      <c r="L72" s="625"/>
      <c r="N72" s="819"/>
    </row>
    <row r="73" spans="1:14" s="818" customFormat="1" ht="46.8">
      <c r="A73" s="616">
        <v>4</v>
      </c>
      <c r="B73" s="621" t="s">
        <v>1272</v>
      </c>
      <c r="C73" s="622">
        <v>0</v>
      </c>
      <c r="D73" s="622">
        <f t="shared" si="6"/>
        <v>60489000</v>
      </c>
      <c r="E73" s="622"/>
      <c r="F73" s="830">
        <v>10489000</v>
      </c>
      <c r="G73" s="622">
        <v>50000000</v>
      </c>
      <c r="H73" s="622"/>
      <c r="I73" s="623"/>
      <c r="J73" s="620"/>
      <c r="K73" s="625"/>
      <c r="L73" s="625"/>
      <c r="N73" s="819"/>
    </row>
    <row r="74" spans="1:14" s="818" customFormat="1" ht="78">
      <c r="A74" s="616">
        <v>5</v>
      </c>
      <c r="B74" s="621" t="s">
        <v>1273</v>
      </c>
      <c r="C74" s="622">
        <v>803680000</v>
      </c>
      <c r="D74" s="622">
        <f t="shared" si="6"/>
        <v>3303063000</v>
      </c>
      <c r="E74" s="622"/>
      <c r="F74" s="830">
        <v>2067845000</v>
      </c>
      <c r="G74" s="622">
        <v>1235218000</v>
      </c>
      <c r="H74" s="622"/>
      <c r="I74" s="623"/>
      <c r="J74" s="620"/>
      <c r="K74" s="625"/>
      <c r="L74" s="625"/>
      <c r="N74" s="819"/>
    </row>
    <row r="75" spans="1:14" s="818" customFormat="1" ht="46.8">
      <c r="A75" s="616">
        <v>6</v>
      </c>
      <c r="B75" s="621" t="s">
        <v>1274</v>
      </c>
      <c r="C75" s="622">
        <v>0</v>
      </c>
      <c r="D75" s="622">
        <f t="shared" si="6"/>
        <v>0</v>
      </c>
      <c r="E75" s="622"/>
      <c r="F75" s="830"/>
      <c r="G75" s="622"/>
      <c r="H75" s="622"/>
      <c r="I75" s="623"/>
      <c r="J75" s="620"/>
      <c r="K75" s="625"/>
      <c r="L75" s="625"/>
      <c r="N75" s="819"/>
    </row>
    <row r="76" spans="1:14" s="818" customFormat="1" ht="62.4">
      <c r="A76" s="616">
        <v>7</v>
      </c>
      <c r="B76" s="621" t="s">
        <v>1275</v>
      </c>
      <c r="C76" s="622">
        <v>0</v>
      </c>
      <c r="D76" s="622">
        <f t="shared" si="6"/>
        <v>4151119516</v>
      </c>
      <c r="E76" s="622"/>
      <c r="F76" s="830">
        <v>3584801516</v>
      </c>
      <c r="G76" s="622">
        <v>566318000</v>
      </c>
      <c r="H76" s="622"/>
      <c r="I76" s="623"/>
      <c r="J76" s="620"/>
      <c r="K76" s="625"/>
      <c r="L76" s="625"/>
      <c r="N76" s="819"/>
    </row>
    <row r="77" spans="1:14" s="818" customFormat="1" ht="15.6">
      <c r="A77" s="616">
        <v>8</v>
      </c>
      <c r="B77" s="621" t="s">
        <v>2243</v>
      </c>
      <c r="C77" s="622">
        <v>18408647105</v>
      </c>
      <c r="D77" s="622">
        <f t="shared" si="6"/>
        <v>27421267868</v>
      </c>
      <c r="E77" s="622"/>
      <c r="F77" s="830">
        <v>27421267868</v>
      </c>
      <c r="G77" s="622"/>
      <c r="H77" s="622"/>
      <c r="I77" s="623"/>
      <c r="J77" s="620"/>
      <c r="K77" s="625" t="s">
        <v>2889</v>
      </c>
      <c r="L77" s="625"/>
      <c r="N77" s="819"/>
    </row>
    <row r="78" spans="1:14" s="818" customFormat="1" ht="15.6">
      <c r="A78" s="824"/>
      <c r="B78" s="825" t="s">
        <v>2742</v>
      </c>
      <c r="C78" s="826"/>
      <c r="D78" s="827"/>
      <c r="E78" s="827"/>
      <c r="F78" s="827"/>
      <c r="G78" s="827"/>
      <c r="H78" s="827"/>
      <c r="I78" s="827"/>
      <c r="J78" s="827"/>
      <c r="K78" s="625"/>
      <c r="L78" s="625"/>
      <c r="N78" s="819"/>
    </row>
    <row r="79" spans="1:14" s="818" customFormat="1" ht="15.75" customHeight="1">
      <c r="A79" s="1469" t="s">
        <v>311</v>
      </c>
      <c r="B79" s="1469" t="s">
        <v>296</v>
      </c>
      <c r="C79" s="1474" t="s">
        <v>2749</v>
      </c>
      <c r="D79" s="1469" t="s">
        <v>2894</v>
      </c>
      <c r="E79" s="1474" t="s">
        <v>2240</v>
      </c>
      <c r="F79" s="1474" t="s">
        <v>2241</v>
      </c>
      <c r="G79" s="1476" t="s">
        <v>2242</v>
      </c>
      <c r="H79" s="1469" t="s">
        <v>1266</v>
      </c>
      <c r="I79" s="1469"/>
      <c r="J79" s="1469" t="s">
        <v>327</v>
      </c>
      <c r="K79" s="625"/>
      <c r="L79" s="625"/>
      <c r="N79" s="819"/>
    </row>
    <row r="80" spans="1:14" s="818" customFormat="1" ht="46.8">
      <c r="A80" s="1469"/>
      <c r="B80" s="1469"/>
      <c r="C80" s="1475"/>
      <c r="D80" s="1469"/>
      <c r="E80" s="1475"/>
      <c r="F80" s="1475"/>
      <c r="G80" s="1477"/>
      <c r="H80" s="750" t="s">
        <v>1267</v>
      </c>
      <c r="I80" s="750" t="s">
        <v>1268</v>
      </c>
      <c r="J80" s="1469"/>
      <c r="K80" s="625">
        <f>'[16]Bieu 70'!$K$18</f>
        <v>164959673681</v>
      </c>
      <c r="L80" s="625">
        <f>F82-K80</f>
        <v>0</v>
      </c>
      <c r="N80" s="819"/>
    </row>
    <row r="81" spans="1:14" s="818" customFormat="1" ht="15.6">
      <c r="A81" s="626" t="s">
        <v>299</v>
      </c>
      <c r="B81" s="626" t="s">
        <v>300</v>
      </c>
      <c r="C81" s="626">
        <v>1</v>
      </c>
      <c r="D81" s="626">
        <v>2</v>
      </c>
      <c r="E81" s="626"/>
      <c r="F81" s="626"/>
      <c r="G81" s="627"/>
      <c r="H81" s="626" t="s">
        <v>643</v>
      </c>
      <c r="I81" s="626" t="s">
        <v>1282</v>
      </c>
      <c r="J81" s="626">
        <v>5</v>
      </c>
      <c r="K81" s="625">
        <f>'[16]Bieu 70'!$L$18</f>
        <v>30319775278</v>
      </c>
      <c r="L81" s="625">
        <f>G82-K81</f>
        <v>0</v>
      </c>
      <c r="N81" s="819"/>
    </row>
    <row r="82" spans="1:14" s="818" customFormat="1" ht="15.6">
      <c r="A82" s="626"/>
      <c r="B82" s="750" t="s">
        <v>527</v>
      </c>
      <c r="C82" s="618">
        <v>76089070682</v>
      </c>
      <c r="D82" s="628">
        <f t="shared" ref="D82:E82" si="7">SUM(D83:D90)</f>
        <v>195279448959</v>
      </c>
      <c r="E82" s="628">
        <f t="shared" si="7"/>
        <v>0</v>
      </c>
      <c r="F82" s="628">
        <f>SUM(F83:F90)</f>
        <v>164959673681</v>
      </c>
      <c r="G82" s="628">
        <f>SUM(G83:G90)</f>
        <v>30319775278</v>
      </c>
      <c r="H82" s="628"/>
      <c r="I82" s="629"/>
      <c r="J82" s="630"/>
      <c r="K82" s="625"/>
      <c r="L82" s="625"/>
      <c r="M82" s="828"/>
      <c r="N82" s="819"/>
    </row>
    <row r="83" spans="1:14" s="818" customFormat="1" ht="93.6">
      <c r="A83" s="626">
        <v>1</v>
      </c>
      <c r="B83" s="631" t="s">
        <v>1269</v>
      </c>
      <c r="C83" s="622">
        <v>29083190578</v>
      </c>
      <c r="D83" s="632">
        <f>F83+G83</f>
        <v>105975355797</v>
      </c>
      <c r="E83" s="632"/>
      <c r="F83" s="831">
        <v>101870188797</v>
      </c>
      <c r="G83" s="832">
        <v>4105167000.0000005</v>
      </c>
      <c r="H83" s="632"/>
      <c r="I83" s="633"/>
      <c r="J83" s="615"/>
      <c r="K83" s="625"/>
      <c r="L83" s="625"/>
      <c r="M83" s="828"/>
      <c r="N83" s="819"/>
    </row>
    <row r="84" spans="1:14" s="818" customFormat="1" ht="46.8">
      <c r="A84" s="626">
        <v>2</v>
      </c>
      <c r="B84" s="631" t="s">
        <v>1270</v>
      </c>
      <c r="C84" s="632">
        <v>0</v>
      </c>
      <c r="D84" s="632">
        <f t="shared" ref="D84:D90" si="8">F84+G84</f>
        <v>0</v>
      </c>
      <c r="E84" s="632"/>
      <c r="F84" s="831"/>
      <c r="G84" s="832"/>
      <c r="H84" s="632"/>
      <c r="I84" s="633"/>
      <c r="J84" s="630"/>
      <c r="K84" s="625"/>
      <c r="L84" s="625"/>
      <c r="N84" s="819"/>
    </row>
    <row r="85" spans="1:14" s="818" customFormat="1" ht="15.75" customHeight="1">
      <c r="A85" s="626">
        <v>3</v>
      </c>
      <c r="B85" s="631" t="s">
        <v>1271</v>
      </c>
      <c r="C85" s="632">
        <v>1169230737</v>
      </c>
      <c r="D85" s="632">
        <f t="shared" si="8"/>
        <v>3134893160</v>
      </c>
      <c r="E85" s="632"/>
      <c r="F85" s="831">
        <v>2814000000</v>
      </c>
      <c r="G85" s="832">
        <v>320893160</v>
      </c>
      <c r="H85" s="632"/>
      <c r="I85" s="633"/>
      <c r="J85" s="630"/>
      <c r="K85" s="625"/>
      <c r="L85" s="625"/>
      <c r="N85" s="819"/>
    </row>
    <row r="86" spans="1:14" s="818" customFormat="1" ht="46.8">
      <c r="A86" s="626">
        <v>4</v>
      </c>
      <c r="B86" s="631" t="s">
        <v>1272</v>
      </c>
      <c r="C86" s="632">
        <v>163840232</v>
      </c>
      <c r="D86" s="632">
        <f t="shared" si="8"/>
        <v>4255171332</v>
      </c>
      <c r="E86" s="632"/>
      <c r="F86" s="831">
        <v>4255171332</v>
      </c>
      <c r="G86" s="832">
        <v>0</v>
      </c>
      <c r="H86" s="632"/>
      <c r="I86" s="633"/>
      <c r="J86" s="630"/>
      <c r="K86" s="625"/>
      <c r="L86" s="625"/>
      <c r="N86" s="819"/>
    </row>
    <row r="87" spans="1:14" s="818" customFormat="1" ht="78">
      <c r="A87" s="626">
        <v>5</v>
      </c>
      <c r="B87" s="631" t="s">
        <v>1273</v>
      </c>
      <c r="C87" s="632">
        <v>40915487192</v>
      </c>
      <c r="D87" s="632">
        <f t="shared" si="8"/>
        <v>34278207723</v>
      </c>
      <c r="E87" s="632"/>
      <c r="F87" s="831">
        <v>32467068350</v>
      </c>
      <c r="G87" s="832">
        <v>1811139373</v>
      </c>
      <c r="H87" s="632"/>
      <c r="I87" s="633"/>
      <c r="J87" s="630"/>
      <c r="K87" s="625"/>
      <c r="L87" s="625"/>
      <c r="N87" s="819"/>
    </row>
    <row r="88" spans="1:14" s="818" customFormat="1" ht="46.8">
      <c r="A88" s="626">
        <v>6</v>
      </c>
      <c r="B88" s="631" t="s">
        <v>1274</v>
      </c>
      <c r="C88" s="632">
        <v>0</v>
      </c>
      <c r="D88" s="632">
        <f t="shared" si="8"/>
        <v>0</v>
      </c>
      <c r="E88" s="632"/>
      <c r="F88" s="831"/>
      <c r="G88" s="832"/>
      <c r="H88" s="632"/>
      <c r="I88" s="633"/>
      <c r="J88" s="630"/>
      <c r="K88" s="625"/>
      <c r="L88" s="625"/>
      <c r="N88" s="819"/>
    </row>
    <row r="89" spans="1:14" s="818" customFormat="1" ht="62.4">
      <c r="A89" s="626">
        <v>7</v>
      </c>
      <c r="B89" s="631" t="s">
        <v>1275</v>
      </c>
      <c r="C89" s="632">
        <v>2182321943</v>
      </c>
      <c r="D89" s="632">
        <f t="shared" si="8"/>
        <v>24082575745</v>
      </c>
      <c r="E89" s="632"/>
      <c r="F89" s="831">
        <v>0</v>
      </c>
      <c r="G89" s="832">
        <v>24082575745</v>
      </c>
      <c r="H89" s="632"/>
      <c r="I89" s="633"/>
      <c r="J89" s="630"/>
      <c r="K89" s="625"/>
      <c r="L89" s="625"/>
      <c r="N89" s="819"/>
    </row>
    <row r="90" spans="1:14" s="818" customFormat="1" ht="15.6">
      <c r="A90" s="626">
        <v>8</v>
      </c>
      <c r="B90" s="631" t="s">
        <v>2243</v>
      </c>
      <c r="C90" s="632">
        <v>2575000000</v>
      </c>
      <c r="D90" s="632">
        <f t="shared" si="8"/>
        <v>23553245202</v>
      </c>
      <c r="E90" s="632"/>
      <c r="F90" s="831">
        <v>23553245202</v>
      </c>
      <c r="G90" s="832">
        <v>0</v>
      </c>
      <c r="H90" s="632"/>
      <c r="I90" s="633"/>
      <c r="J90" s="630"/>
      <c r="K90" s="625" t="s">
        <v>2889</v>
      </c>
      <c r="L90" s="625"/>
      <c r="N90" s="819"/>
    </row>
    <row r="91" spans="1:14" s="818" customFormat="1" ht="15.6">
      <c r="A91" s="824"/>
      <c r="B91" s="825" t="s">
        <v>2743</v>
      </c>
      <c r="C91" s="826"/>
      <c r="D91" s="827"/>
      <c r="E91" s="827"/>
      <c r="F91" s="827"/>
      <c r="G91" s="827"/>
      <c r="H91" s="827"/>
      <c r="I91" s="827"/>
      <c r="J91" s="827"/>
      <c r="K91" s="625"/>
      <c r="L91" s="625"/>
      <c r="N91" s="819"/>
    </row>
    <row r="92" spans="1:14" s="818" customFormat="1" ht="15.75" customHeight="1">
      <c r="A92" s="1469" t="s">
        <v>311</v>
      </c>
      <c r="B92" s="1469" t="s">
        <v>296</v>
      </c>
      <c r="C92" s="1474" t="s">
        <v>2749</v>
      </c>
      <c r="D92" s="1469" t="s">
        <v>2894</v>
      </c>
      <c r="E92" s="1474" t="s">
        <v>2240</v>
      </c>
      <c r="F92" s="1474" t="s">
        <v>2241</v>
      </c>
      <c r="G92" s="1476" t="s">
        <v>2242</v>
      </c>
      <c r="H92" s="1469" t="s">
        <v>1266</v>
      </c>
      <c r="I92" s="1469"/>
      <c r="J92" s="1469" t="s">
        <v>327</v>
      </c>
      <c r="K92" s="625"/>
      <c r="L92" s="625"/>
      <c r="N92" s="819"/>
    </row>
    <row r="93" spans="1:14" s="818" customFormat="1" ht="46.8">
      <c r="A93" s="1469"/>
      <c r="B93" s="1469"/>
      <c r="C93" s="1475"/>
      <c r="D93" s="1469"/>
      <c r="E93" s="1475"/>
      <c r="F93" s="1475"/>
      <c r="G93" s="1477"/>
      <c r="H93" s="750" t="s">
        <v>1267</v>
      </c>
      <c r="I93" s="750" t="s">
        <v>1268</v>
      </c>
      <c r="J93" s="1469"/>
      <c r="K93" s="625"/>
      <c r="L93" s="625"/>
      <c r="N93" s="819"/>
    </row>
    <row r="94" spans="1:14" s="818" customFormat="1" ht="15.6">
      <c r="A94" s="626" t="s">
        <v>299</v>
      </c>
      <c r="B94" s="626" t="s">
        <v>300</v>
      </c>
      <c r="C94" s="626">
        <v>1</v>
      </c>
      <c r="D94" s="626">
        <v>2</v>
      </c>
      <c r="E94" s="626"/>
      <c r="F94" s="626"/>
      <c r="G94" s="627"/>
      <c r="H94" s="626" t="s">
        <v>643</v>
      </c>
      <c r="I94" s="626" t="s">
        <v>1282</v>
      </c>
      <c r="J94" s="626">
        <v>5</v>
      </c>
      <c r="K94" s="625">
        <f>'[17]Bieu 70-TT342'!$F$17</f>
        <v>183221161594</v>
      </c>
      <c r="L94" s="625">
        <f>D95-K94</f>
        <v>0</v>
      </c>
      <c r="M94" s="828"/>
      <c r="N94" s="819"/>
    </row>
    <row r="95" spans="1:14" s="818" customFormat="1" ht="15.6">
      <c r="A95" s="626"/>
      <c r="B95" s="750" t="s">
        <v>527</v>
      </c>
      <c r="C95" s="628">
        <v>138304723840</v>
      </c>
      <c r="D95" s="628">
        <f t="shared" ref="D95:E95" si="9">SUM(D96:D103)</f>
        <v>183221161594</v>
      </c>
      <c r="E95" s="628">
        <f t="shared" si="9"/>
        <v>0</v>
      </c>
      <c r="F95" s="628">
        <f>SUM(F96:F103)</f>
        <v>136007141410</v>
      </c>
      <c r="G95" s="628">
        <f>SUM(G96:G103)</f>
        <v>47214020184</v>
      </c>
      <c r="H95" s="628"/>
      <c r="I95" s="629"/>
      <c r="J95" s="630"/>
      <c r="K95" s="625">
        <f>'[17]Bieu 70-TT342'!$G$17</f>
        <v>136007141410</v>
      </c>
      <c r="L95" s="625">
        <f>F95-K95</f>
        <v>0</v>
      </c>
      <c r="M95" s="828"/>
      <c r="N95" s="819"/>
    </row>
    <row r="96" spans="1:14" s="818" customFormat="1" ht="93.6">
      <c r="A96" s="626">
        <v>1</v>
      </c>
      <c r="B96" s="631" t="s">
        <v>1269</v>
      </c>
      <c r="C96" s="632">
        <v>123928138666</v>
      </c>
      <c r="D96" s="632">
        <f>F96+G96</f>
        <v>163421436685</v>
      </c>
      <c r="E96" s="632"/>
      <c r="F96" s="833">
        <v>117135771445</v>
      </c>
      <c r="G96" s="632">
        <v>46285665240</v>
      </c>
      <c r="H96" s="632"/>
      <c r="I96" s="633"/>
      <c r="J96" s="615"/>
      <c r="K96" s="625">
        <f>'[17]Bieu 70-TT342'!$H$17</f>
        <v>47214020184</v>
      </c>
      <c r="L96" s="625">
        <f>G95-K96</f>
        <v>0</v>
      </c>
      <c r="N96" s="819"/>
    </row>
    <row r="97" spans="1:14" s="818" customFormat="1" ht="46.8">
      <c r="A97" s="626">
        <v>2</v>
      </c>
      <c r="B97" s="631" t="s">
        <v>1270</v>
      </c>
      <c r="C97" s="632">
        <v>0</v>
      </c>
      <c r="D97" s="632">
        <f t="shared" ref="D97:D103" si="10">F97+G97</f>
        <v>0</v>
      </c>
      <c r="E97" s="632"/>
      <c r="F97" s="833"/>
      <c r="G97" s="632"/>
      <c r="H97" s="632"/>
      <c r="I97" s="633"/>
      <c r="J97" s="630"/>
      <c r="K97" s="625"/>
      <c r="L97" s="625"/>
      <c r="N97" s="819"/>
    </row>
    <row r="98" spans="1:14" s="818" customFormat="1" ht="46.8">
      <c r="A98" s="626">
        <v>3</v>
      </c>
      <c r="B98" s="631" t="s">
        <v>1271</v>
      </c>
      <c r="C98" s="632">
        <v>6110265600</v>
      </c>
      <c r="D98" s="632">
        <f t="shared" si="10"/>
        <v>9984708200</v>
      </c>
      <c r="E98" s="632"/>
      <c r="F98" s="833">
        <v>9984708200</v>
      </c>
      <c r="G98" s="632"/>
      <c r="H98" s="632"/>
      <c r="I98" s="633"/>
      <c r="J98" s="630"/>
      <c r="K98" s="625"/>
      <c r="L98" s="625"/>
      <c r="N98" s="819"/>
    </row>
    <row r="99" spans="1:14" s="818" customFormat="1" ht="46.8">
      <c r="A99" s="626">
        <v>4</v>
      </c>
      <c r="B99" s="631" t="s">
        <v>1272</v>
      </c>
      <c r="C99" s="632">
        <v>0</v>
      </c>
      <c r="D99" s="632">
        <f t="shared" si="10"/>
        <v>391965</v>
      </c>
      <c r="E99" s="632"/>
      <c r="F99" s="833">
        <v>391965</v>
      </c>
      <c r="G99" s="632"/>
      <c r="H99" s="632"/>
      <c r="I99" s="633"/>
      <c r="J99" s="630"/>
      <c r="K99" s="625"/>
      <c r="L99" s="625"/>
      <c r="N99" s="819"/>
    </row>
    <row r="100" spans="1:14" s="818" customFormat="1" ht="15.75" customHeight="1">
      <c r="A100" s="626">
        <v>5</v>
      </c>
      <c r="B100" s="631" t="s">
        <v>1273</v>
      </c>
      <c r="C100" s="632">
        <v>8266319574</v>
      </c>
      <c r="D100" s="632">
        <f t="shared" si="10"/>
        <v>5764733944</v>
      </c>
      <c r="E100" s="632"/>
      <c r="F100" s="833">
        <v>5243379000</v>
      </c>
      <c r="G100" s="632">
        <v>521354944</v>
      </c>
      <c r="H100" s="632"/>
      <c r="I100" s="633"/>
      <c r="J100" s="630"/>
      <c r="K100" s="625"/>
      <c r="L100" s="625"/>
      <c r="N100" s="819"/>
    </row>
    <row r="101" spans="1:14" s="818" customFormat="1" ht="46.8">
      <c r="A101" s="626">
        <v>6</v>
      </c>
      <c r="B101" s="631" t="s">
        <v>1274</v>
      </c>
      <c r="C101" s="632">
        <v>0</v>
      </c>
      <c r="D101" s="632">
        <f t="shared" si="10"/>
        <v>0</v>
      </c>
      <c r="E101" s="632"/>
      <c r="F101" s="833"/>
      <c r="G101" s="632"/>
      <c r="H101" s="632"/>
      <c r="I101" s="633"/>
      <c r="J101" s="630"/>
      <c r="K101" s="625"/>
      <c r="L101" s="625"/>
      <c r="N101" s="819"/>
    </row>
    <row r="102" spans="1:14" s="818" customFormat="1" ht="62.4">
      <c r="A102" s="626">
        <v>7</v>
      </c>
      <c r="B102" s="631" t="s">
        <v>1275</v>
      </c>
      <c r="C102" s="632">
        <v>0</v>
      </c>
      <c r="D102" s="632">
        <f t="shared" si="10"/>
        <v>0</v>
      </c>
      <c r="E102" s="632"/>
      <c r="F102" s="833"/>
      <c r="G102" s="632"/>
      <c r="H102" s="632"/>
      <c r="I102" s="633"/>
      <c r="J102" s="630"/>
      <c r="K102" s="625"/>
      <c r="L102" s="625"/>
      <c r="N102" s="819"/>
    </row>
    <row r="103" spans="1:14" s="818" customFormat="1" ht="15.6">
      <c r="A103" s="626">
        <v>8</v>
      </c>
      <c r="B103" s="631" t="s">
        <v>2243</v>
      </c>
      <c r="C103" s="632">
        <v>0</v>
      </c>
      <c r="D103" s="632">
        <f t="shared" si="10"/>
        <v>4049890800</v>
      </c>
      <c r="E103" s="632"/>
      <c r="F103" s="833">
        <v>3642890800</v>
      </c>
      <c r="G103" s="632">
        <v>407000000</v>
      </c>
      <c r="H103" s="632"/>
      <c r="I103" s="633"/>
      <c r="J103" s="630"/>
      <c r="K103" s="625" t="s">
        <v>2889</v>
      </c>
      <c r="L103" s="625"/>
      <c r="N103" s="819"/>
    </row>
    <row r="104" spans="1:14" s="818" customFormat="1" ht="15.6">
      <c r="A104" s="824"/>
      <c r="B104" s="825" t="s">
        <v>2744</v>
      </c>
      <c r="C104" s="826"/>
      <c r="D104" s="827"/>
      <c r="E104" s="827"/>
      <c r="F104" s="827"/>
      <c r="G104" s="827"/>
      <c r="H104" s="827"/>
      <c r="I104" s="827"/>
      <c r="J104" s="827"/>
      <c r="K104" s="625"/>
      <c r="L104" s="625"/>
      <c r="N104" s="819"/>
    </row>
    <row r="105" spans="1:14" s="818" customFormat="1" ht="15.75" customHeight="1">
      <c r="A105" s="1469" t="s">
        <v>311</v>
      </c>
      <c r="B105" s="1469" t="s">
        <v>296</v>
      </c>
      <c r="C105" s="1474" t="s">
        <v>2749</v>
      </c>
      <c r="D105" s="1469" t="s">
        <v>2894</v>
      </c>
      <c r="E105" s="1474" t="s">
        <v>2240</v>
      </c>
      <c r="F105" s="1474" t="s">
        <v>2241</v>
      </c>
      <c r="G105" s="1476" t="s">
        <v>2242</v>
      </c>
      <c r="H105" s="1469" t="s">
        <v>1266</v>
      </c>
      <c r="I105" s="1469"/>
      <c r="J105" s="1469" t="s">
        <v>327</v>
      </c>
      <c r="K105" s="625"/>
      <c r="L105" s="625"/>
      <c r="N105" s="819"/>
    </row>
    <row r="106" spans="1:14" s="818" customFormat="1" ht="46.8">
      <c r="A106" s="1469"/>
      <c r="B106" s="1469"/>
      <c r="C106" s="1475"/>
      <c r="D106" s="1469"/>
      <c r="E106" s="1475"/>
      <c r="F106" s="1475"/>
      <c r="G106" s="1477"/>
      <c r="H106" s="750" t="s">
        <v>1267</v>
      </c>
      <c r="I106" s="750" t="s">
        <v>1268</v>
      </c>
      <c r="J106" s="1469"/>
      <c r="K106" s="625"/>
      <c r="L106" s="625"/>
      <c r="M106" s="828"/>
      <c r="N106" s="819"/>
    </row>
    <row r="107" spans="1:14" s="818" customFormat="1" ht="15.6">
      <c r="A107" s="626" t="s">
        <v>299</v>
      </c>
      <c r="B107" s="626" t="s">
        <v>300</v>
      </c>
      <c r="C107" s="626">
        <v>1</v>
      </c>
      <c r="D107" s="626">
        <v>2</v>
      </c>
      <c r="E107" s="626"/>
      <c r="F107" s="626"/>
      <c r="G107" s="627"/>
      <c r="H107" s="626" t="s">
        <v>643</v>
      </c>
      <c r="I107" s="626" t="s">
        <v>1282</v>
      </c>
      <c r="J107" s="626">
        <v>5</v>
      </c>
      <c r="K107" s="625">
        <f>'[8]70h+x'!$D$9</f>
        <v>301409898854</v>
      </c>
      <c r="L107" s="625">
        <f>D108-K107</f>
        <v>0</v>
      </c>
      <c r="M107" s="828"/>
      <c r="N107" s="819"/>
    </row>
    <row r="108" spans="1:14" s="818" customFormat="1" ht="15.6">
      <c r="A108" s="626"/>
      <c r="B108" s="750" t="s">
        <v>527</v>
      </c>
      <c r="C108" s="628">
        <v>259944375951</v>
      </c>
      <c r="D108" s="628">
        <f t="shared" ref="D108:E108" si="11">SUM(D109:D116)</f>
        <v>301409898854</v>
      </c>
      <c r="E108" s="628">
        <f t="shared" si="11"/>
        <v>0</v>
      </c>
      <c r="F108" s="628">
        <f>SUM(F109:F116)</f>
        <v>191655324309</v>
      </c>
      <c r="G108" s="628">
        <f>SUM(G109:G116)</f>
        <v>109754574545</v>
      </c>
      <c r="H108" s="628"/>
      <c r="I108" s="629"/>
      <c r="J108" s="630"/>
      <c r="K108" s="625">
        <f>'[8]70h+x'!$E$9</f>
        <v>191655324309</v>
      </c>
      <c r="L108" s="625">
        <f>F108-K108</f>
        <v>0</v>
      </c>
      <c r="N108" s="819"/>
    </row>
    <row r="109" spans="1:14" s="818" customFormat="1" ht="93.6">
      <c r="A109" s="626">
        <v>1</v>
      </c>
      <c r="B109" s="631" t="s">
        <v>1269</v>
      </c>
      <c r="C109" s="632">
        <v>192231154642</v>
      </c>
      <c r="D109" s="632">
        <f>F109+G109</f>
        <v>210102031761</v>
      </c>
      <c r="E109" s="632"/>
      <c r="F109" s="833">
        <v>140937195245</v>
      </c>
      <c r="G109" s="632">
        <v>69164836516</v>
      </c>
      <c r="H109" s="632"/>
      <c r="I109" s="633"/>
      <c r="J109" s="615"/>
      <c r="K109" s="625">
        <f>'[8]70h+x'!$F$9</f>
        <v>109754574545</v>
      </c>
      <c r="L109" s="625">
        <f>G108-K109</f>
        <v>0</v>
      </c>
      <c r="N109" s="819"/>
    </row>
    <row r="110" spans="1:14" s="818" customFormat="1" ht="46.8">
      <c r="A110" s="626">
        <v>2</v>
      </c>
      <c r="B110" s="631" t="s">
        <v>1270</v>
      </c>
      <c r="C110" s="632">
        <v>0</v>
      </c>
      <c r="D110" s="632">
        <f t="shared" ref="D110:D116" si="12">F110+G110</f>
        <v>0</v>
      </c>
      <c r="E110" s="632"/>
      <c r="F110" s="833"/>
      <c r="G110" s="632"/>
      <c r="H110" s="632"/>
      <c r="I110" s="633"/>
      <c r="J110" s="630"/>
      <c r="K110" s="625"/>
      <c r="L110" s="625"/>
      <c r="N110" s="819"/>
    </row>
    <row r="111" spans="1:14" s="818" customFormat="1" ht="46.8">
      <c r="A111" s="626">
        <v>3</v>
      </c>
      <c r="B111" s="631" t="s">
        <v>1271</v>
      </c>
      <c r="C111" s="632">
        <v>9845791825</v>
      </c>
      <c r="D111" s="632">
        <f t="shared" si="12"/>
        <v>6010824585</v>
      </c>
      <c r="E111" s="632"/>
      <c r="F111" s="833">
        <v>5476499229</v>
      </c>
      <c r="G111" s="632">
        <v>534325356</v>
      </c>
      <c r="H111" s="632"/>
      <c r="I111" s="633"/>
      <c r="J111" s="630"/>
      <c r="K111" s="625"/>
      <c r="L111" s="625"/>
      <c r="N111" s="819"/>
    </row>
    <row r="112" spans="1:14" s="818" customFormat="1" ht="46.8">
      <c r="A112" s="626">
        <v>4</v>
      </c>
      <c r="B112" s="631" t="s">
        <v>1272</v>
      </c>
      <c r="C112" s="632">
        <v>1671425000</v>
      </c>
      <c r="D112" s="632">
        <f t="shared" si="12"/>
        <v>0</v>
      </c>
      <c r="E112" s="632"/>
      <c r="F112" s="833"/>
      <c r="G112" s="632"/>
      <c r="H112" s="632"/>
      <c r="I112" s="633"/>
      <c r="J112" s="630"/>
      <c r="K112" s="625"/>
      <c r="L112" s="625"/>
      <c r="N112" s="819"/>
    </row>
    <row r="113" spans="1:14" s="818" customFormat="1" ht="78">
      <c r="A113" s="626">
        <v>5</v>
      </c>
      <c r="B113" s="631" t="s">
        <v>1273</v>
      </c>
      <c r="C113" s="632">
        <v>1127150000</v>
      </c>
      <c r="D113" s="632">
        <f t="shared" si="12"/>
        <v>6474365393</v>
      </c>
      <c r="E113" s="632"/>
      <c r="F113" s="833">
        <v>3918292500</v>
      </c>
      <c r="G113" s="632">
        <v>2556072893</v>
      </c>
      <c r="H113" s="632"/>
      <c r="I113" s="633"/>
      <c r="J113" s="630"/>
      <c r="K113" s="625"/>
      <c r="L113" s="625"/>
      <c r="N113" s="819"/>
    </row>
    <row r="114" spans="1:14" s="818" customFormat="1" ht="46.8">
      <c r="A114" s="626">
        <v>6</v>
      </c>
      <c r="B114" s="631" t="s">
        <v>1274</v>
      </c>
      <c r="C114" s="632">
        <v>0</v>
      </c>
      <c r="D114" s="632">
        <f t="shared" si="12"/>
        <v>0</v>
      </c>
      <c r="E114" s="632"/>
      <c r="F114" s="833"/>
      <c r="G114" s="632"/>
      <c r="H114" s="632"/>
      <c r="I114" s="633"/>
      <c r="J114" s="630"/>
      <c r="K114" s="625"/>
      <c r="L114" s="625"/>
      <c r="N114" s="819"/>
    </row>
    <row r="115" spans="1:14" s="818" customFormat="1" ht="62.4">
      <c r="A115" s="626">
        <v>7</v>
      </c>
      <c r="B115" s="631" t="s">
        <v>1275</v>
      </c>
      <c r="C115" s="632">
        <v>14622627339</v>
      </c>
      <c r="D115" s="632">
        <f t="shared" si="12"/>
        <v>38525804986</v>
      </c>
      <c r="E115" s="632"/>
      <c r="F115" s="833">
        <v>9872000000</v>
      </c>
      <c r="G115" s="632">
        <v>28653804986</v>
      </c>
      <c r="H115" s="632"/>
      <c r="I115" s="633"/>
      <c r="J115" s="630"/>
      <c r="K115" s="625"/>
      <c r="L115" s="625"/>
      <c r="N115" s="819"/>
    </row>
    <row r="116" spans="1:14" s="818" customFormat="1" ht="15.75" customHeight="1">
      <c r="A116" s="626">
        <v>8</v>
      </c>
      <c r="B116" s="631" t="s">
        <v>2243</v>
      </c>
      <c r="C116" s="632">
        <v>40446227145</v>
      </c>
      <c r="D116" s="632">
        <f t="shared" si="12"/>
        <v>40296872129</v>
      </c>
      <c r="E116" s="632"/>
      <c r="F116" s="833">
        <v>31451337335</v>
      </c>
      <c r="G116" s="632">
        <v>8845534794</v>
      </c>
      <c r="H116" s="632"/>
      <c r="I116" s="633"/>
      <c r="J116" s="630"/>
      <c r="K116" s="625" t="s">
        <v>2889</v>
      </c>
      <c r="L116" s="625"/>
      <c r="N116" s="819"/>
    </row>
    <row r="117" spans="1:14" s="818" customFormat="1" ht="15.6">
      <c r="A117" s="824"/>
      <c r="B117" s="825" t="s">
        <v>2745</v>
      </c>
      <c r="C117" s="826"/>
      <c r="D117" s="827"/>
      <c r="E117" s="827"/>
      <c r="F117" s="827"/>
      <c r="G117" s="827"/>
      <c r="H117" s="827"/>
      <c r="I117" s="827"/>
      <c r="J117" s="827"/>
      <c r="K117" s="625"/>
      <c r="L117" s="625"/>
      <c r="N117" s="819"/>
    </row>
    <row r="118" spans="1:14" s="818" customFormat="1" ht="15.75" customHeight="1">
      <c r="A118" s="1469" t="s">
        <v>311</v>
      </c>
      <c r="B118" s="1469" t="s">
        <v>296</v>
      </c>
      <c r="C118" s="1474" t="s">
        <v>2749</v>
      </c>
      <c r="D118" s="1469" t="s">
        <v>2894</v>
      </c>
      <c r="E118" s="1474" t="s">
        <v>2240</v>
      </c>
      <c r="F118" s="1474" t="s">
        <v>2241</v>
      </c>
      <c r="G118" s="1476" t="s">
        <v>2242</v>
      </c>
      <c r="H118" s="1469" t="s">
        <v>1266</v>
      </c>
      <c r="I118" s="1469"/>
      <c r="J118" s="1469" t="s">
        <v>327</v>
      </c>
      <c r="K118" s="625"/>
      <c r="L118" s="625"/>
      <c r="N118" s="819"/>
    </row>
    <row r="119" spans="1:14" s="818" customFormat="1" ht="46.8">
      <c r="A119" s="1469"/>
      <c r="B119" s="1469"/>
      <c r="C119" s="1475"/>
      <c r="D119" s="1469"/>
      <c r="E119" s="1475"/>
      <c r="F119" s="1475"/>
      <c r="G119" s="1477"/>
      <c r="H119" s="750" t="s">
        <v>1267</v>
      </c>
      <c r="I119" s="750" t="s">
        <v>1268</v>
      </c>
      <c r="J119" s="1469"/>
      <c r="K119" s="625"/>
      <c r="L119" s="625"/>
      <c r="M119" s="625"/>
      <c r="N119" s="819"/>
    </row>
    <row r="120" spans="1:14" s="818" customFormat="1" ht="15.6">
      <c r="A120" s="626" t="s">
        <v>299</v>
      </c>
      <c r="B120" s="626" t="s">
        <v>300</v>
      </c>
      <c r="C120" s="616">
        <v>1</v>
      </c>
      <c r="D120" s="626">
        <v>2</v>
      </c>
      <c r="E120" s="626"/>
      <c r="F120" s="626"/>
      <c r="G120" s="627"/>
      <c r="H120" s="626" t="s">
        <v>643</v>
      </c>
      <c r="I120" s="626" t="s">
        <v>1282</v>
      </c>
      <c r="J120" s="626">
        <v>5</v>
      </c>
      <c r="K120" s="625">
        <f>'[9]MB 70 chuyển nguồn có xã'!$D$8</f>
        <v>631614100824</v>
      </c>
      <c r="L120" s="625">
        <f>D121-K120</f>
        <v>0</v>
      </c>
      <c r="N120" s="819"/>
    </row>
    <row r="121" spans="1:14" s="818" customFormat="1" ht="15.6">
      <c r="A121" s="626"/>
      <c r="B121" s="750" t="s">
        <v>527</v>
      </c>
      <c r="C121" s="618">
        <v>274820107800</v>
      </c>
      <c r="D121" s="628">
        <f>SUM(D122:D129)</f>
        <v>631614100824</v>
      </c>
      <c r="E121" s="628">
        <f t="shared" ref="E121" si="13">SUM(E122:E129)</f>
        <v>0</v>
      </c>
      <c r="F121" s="628">
        <f>SUM(F122:F129)</f>
        <v>477270794063</v>
      </c>
      <c r="G121" s="628">
        <f>SUM(G122:G129)</f>
        <v>154343306761</v>
      </c>
      <c r="H121" s="628"/>
      <c r="I121" s="629"/>
      <c r="J121" s="630"/>
      <c r="K121" s="625">
        <f>'[9]MB 70 chuyển nguồn có xã'!$D$9</f>
        <v>477270794063</v>
      </c>
      <c r="L121" s="625">
        <f>F121-K121</f>
        <v>0</v>
      </c>
      <c r="N121" s="819"/>
    </row>
    <row r="122" spans="1:14" s="818" customFormat="1" ht="42.75" customHeight="1">
      <c r="A122" s="626">
        <v>1</v>
      </c>
      <c r="B122" s="631" t="s">
        <v>1269</v>
      </c>
      <c r="C122" s="622">
        <v>230664312399</v>
      </c>
      <c r="D122" s="632">
        <f>F122+G122</f>
        <v>258124426422</v>
      </c>
      <c r="E122" s="632"/>
      <c r="F122" s="833">
        <v>188542868600</v>
      </c>
      <c r="G122" s="632">
        <v>69581557822</v>
      </c>
      <c r="H122" s="632"/>
      <c r="I122" s="633"/>
      <c r="J122" s="615"/>
      <c r="K122" s="625">
        <f>'[9]MB 70 chuyển nguồn có xã'!$D$18</f>
        <v>154343306761</v>
      </c>
      <c r="L122" s="625">
        <f>G121-K122</f>
        <v>0</v>
      </c>
      <c r="N122" s="819"/>
    </row>
    <row r="123" spans="1:14" s="818" customFormat="1" ht="46.8">
      <c r="A123" s="626">
        <v>2</v>
      </c>
      <c r="B123" s="631" t="s">
        <v>1270</v>
      </c>
      <c r="C123" s="632">
        <v>10810285037</v>
      </c>
      <c r="D123" s="632">
        <f t="shared" ref="D123:D129" si="14">F123+G123</f>
        <v>0</v>
      </c>
      <c r="E123" s="632"/>
      <c r="F123" s="833"/>
      <c r="G123" s="632"/>
      <c r="H123" s="632"/>
      <c r="I123" s="633"/>
      <c r="J123" s="630"/>
      <c r="K123" s="625"/>
      <c r="L123" s="625"/>
      <c r="N123" s="819"/>
    </row>
    <row r="124" spans="1:14" s="818" customFormat="1" ht="46.8">
      <c r="A124" s="626">
        <v>3</v>
      </c>
      <c r="B124" s="631" t="s">
        <v>1271</v>
      </c>
      <c r="C124" s="632">
        <v>28365526500</v>
      </c>
      <c r="D124" s="632">
        <f t="shared" si="14"/>
        <v>133220527386</v>
      </c>
      <c r="E124" s="632"/>
      <c r="F124" s="833">
        <v>109709915500</v>
      </c>
      <c r="G124" s="632">
        <v>23510611886</v>
      </c>
      <c r="H124" s="632"/>
      <c r="I124" s="633"/>
      <c r="J124" s="630"/>
      <c r="K124" s="625"/>
      <c r="L124" s="625"/>
      <c r="N124" s="819"/>
    </row>
    <row r="125" spans="1:14" s="818" customFormat="1" ht="46.8">
      <c r="A125" s="626">
        <v>4</v>
      </c>
      <c r="B125" s="631" t="s">
        <v>1272</v>
      </c>
      <c r="C125" s="632">
        <v>8720200</v>
      </c>
      <c r="D125" s="632">
        <f t="shared" si="14"/>
        <v>1200000</v>
      </c>
      <c r="E125" s="632"/>
      <c r="F125" s="833">
        <v>1200000</v>
      </c>
      <c r="G125" s="632"/>
      <c r="H125" s="632"/>
      <c r="I125" s="633"/>
      <c r="J125" s="630"/>
      <c r="K125" s="625"/>
      <c r="L125" s="625"/>
      <c r="N125" s="819"/>
    </row>
    <row r="126" spans="1:14" s="818" customFormat="1" ht="78">
      <c r="A126" s="626">
        <v>5</v>
      </c>
      <c r="B126" s="631" t="s">
        <v>1273</v>
      </c>
      <c r="C126" s="632">
        <v>4971263664</v>
      </c>
      <c r="D126" s="632">
        <f>F126+G126</f>
        <v>17238097963</v>
      </c>
      <c r="E126" s="632"/>
      <c r="F126" s="833">
        <v>4737631963</v>
      </c>
      <c r="G126" s="632">
        <v>12500466000</v>
      </c>
      <c r="H126" s="632"/>
      <c r="I126" s="633"/>
      <c r="J126" s="630"/>
      <c r="K126" s="625"/>
      <c r="L126" s="625"/>
      <c r="N126" s="819"/>
    </row>
    <row r="127" spans="1:14" s="818" customFormat="1" ht="46.8">
      <c r="A127" s="626">
        <v>6</v>
      </c>
      <c r="B127" s="631" t="s">
        <v>1274</v>
      </c>
      <c r="C127" s="632">
        <v>0</v>
      </c>
      <c r="D127" s="632">
        <f t="shared" si="14"/>
        <v>0</v>
      </c>
      <c r="E127" s="632"/>
      <c r="F127" s="833"/>
      <c r="G127" s="632"/>
      <c r="H127" s="632"/>
      <c r="I127" s="633"/>
      <c r="J127" s="630"/>
      <c r="K127" s="625"/>
      <c r="L127" s="625"/>
      <c r="N127" s="819"/>
    </row>
    <row r="128" spans="1:14" s="818" customFormat="1" ht="62.4">
      <c r="A128" s="626">
        <v>7</v>
      </c>
      <c r="B128" s="631" t="s">
        <v>1275</v>
      </c>
      <c r="C128" s="632">
        <v>0</v>
      </c>
      <c r="D128" s="632">
        <f t="shared" si="14"/>
        <v>185104453953</v>
      </c>
      <c r="E128" s="632"/>
      <c r="F128" s="833">
        <v>139177658000</v>
      </c>
      <c r="G128" s="632">
        <v>45926795953</v>
      </c>
      <c r="H128" s="632"/>
      <c r="I128" s="633"/>
      <c r="J128" s="630"/>
      <c r="K128" s="625"/>
      <c r="L128" s="625"/>
      <c r="N128" s="819"/>
    </row>
    <row r="129" spans="1:14" s="818" customFormat="1" ht="15.6">
      <c r="A129" s="626">
        <v>8</v>
      </c>
      <c r="B129" s="631" t="s">
        <v>2243</v>
      </c>
      <c r="C129" s="632">
        <v>0</v>
      </c>
      <c r="D129" s="632">
        <f t="shared" si="14"/>
        <v>37925395100</v>
      </c>
      <c r="E129" s="632"/>
      <c r="F129" s="833">
        <v>35101520000</v>
      </c>
      <c r="G129" s="632">
        <v>2823875100</v>
      </c>
      <c r="H129" s="632"/>
      <c r="I129" s="633"/>
      <c r="J129" s="630"/>
      <c r="K129" s="625" t="s">
        <v>2889</v>
      </c>
      <c r="L129" s="625"/>
      <c r="N129" s="819"/>
    </row>
    <row r="130" spans="1:14" s="818" customFormat="1" ht="15.6">
      <c r="A130" s="834"/>
      <c r="B130" s="825" t="s">
        <v>2746</v>
      </c>
      <c r="C130" s="826"/>
      <c r="D130" s="827"/>
      <c r="E130" s="827"/>
      <c r="F130" s="827"/>
      <c r="G130" s="827"/>
      <c r="H130" s="827"/>
      <c r="I130" s="827"/>
      <c r="J130" s="827"/>
      <c r="K130" s="815"/>
      <c r="L130" s="815"/>
      <c r="N130" s="819"/>
    </row>
    <row r="131" spans="1:14" s="816" customFormat="1" ht="15.75" customHeight="1">
      <c r="A131" s="1469" t="s">
        <v>311</v>
      </c>
      <c r="B131" s="1469" t="s">
        <v>296</v>
      </c>
      <c r="C131" s="1474" t="s">
        <v>2749</v>
      </c>
      <c r="D131" s="1469" t="s">
        <v>2894</v>
      </c>
      <c r="E131" s="1474" t="s">
        <v>2240</v>
      </c>
      <c r="F131" s="1474" t="s">
        <v>2241</v>
      </c>
      <c r="G131" s="1476" t="s">
        <v>2242</v>
      </c>
      <c r="H131" s="1469" t="s">
        <v>1266</v>
      </c>
      <c r="I131" s="1469"/>
      <c r="J131" s="1469" t="s">
        <v>327</v>
      </c>
      <c r="K131" s="815"/>
      <c r="L131" s="815"/>
    </row>
    <row r="132" spans="1:14" s="816" customFormat="1" ht="46.8">
      <c r="A132" s="1469"/>
      <c r="B132" s="1469"/>
      <c r="C132" s="1475"/>
      <c r="D132" s="1469"/>
      <c r="E132" s="1475"/>
      <c r="F132" s="1475"/>
      <c r="G132" s="1477"/>
      <c r="H132" s="750" t="s">
        <v>1267</v>
      </c>
      <c r="I132" s="750" t="s">
        <v>1268</v>
      </c>
      <c r="J132" s="1469"/>
      <c r="K132" s="815"/>
      <c r="L132" s="815"/>
    </row>
    <row r="133" spans="1:14" s="816" customFormat="1" ht="15.75" customHeight="1">
      <c r="A133" s="626" t="s">
        <v>299</v>
      </c>
      <c r="B133" s="626" t="s">
        <v>300</v>
      </c>
      <c r="C133" s="626">
        <v>1</v>
      </c>
      <c r="D133" s="626">
        <v>2</v>
      </c>
      <c r="E133" s="626"/>
      <c r="F133" s="626"/>
      <c r="G133" s="627"/>
      <c r="H133" s="626" t="s">
        <v>643</v>
      </c>
      <c r="I133" s="626" t="s">
        <v>1282</v>
      </c>
      <c r="J133" s="626">
        <v>5</v>
      </c>
      <c r="K133" s="815">
        <f>'[18]biểu 70-đã sửa'!$D$10*1000000</f>
        <v>315889370000</v>
      </c>
      <c r="L133" s="815"/>
      <c r="M133" s="815"/>
      <c r="N133" s="815"/>
    </row>
    <row r="134" spans="1:14" s="816" customFormat="1" ht="15.6">
      <c r="A134" s="626"/>
      <c r="B134" s="750" t="s">
        <v>527</v>
      </c>
      <c r="C134" s="628">
        <v>96770775712</v>
      </c>
      <c r="D134" s="628">
        <f t="shared" ref="D134:E134" si="15">SUM(D135:D142)</f>
        <v>315889363551</v>
      </c>
      <c r="E134" s="628">
        <f t="shared" si="15"/>
        <v>0</v>
      </c>
      <c r="F134" s="628">
        <f>SUM(F135:F142)</f>
        <v>232817845552</v>
      </c>
      <c r="G134" s="628">
        <f>SUM(G135:G142)</f>
        <v>83071517999</v>
      </c>
      <c r="H134" s="628"/>
      <c r="I134" s="629"/>
      <c r="J134" s="630"/>
      <c r="K134" s="815">
        <f>'[18]biểu 70-đã sửa'!$E$10*1000000</f>
        <v>232817850000.00003</v>
      </c>
      <c r="L134" s="815"/>
      <c r="M134" s="815"/>
      <c r="N134" s="815"/>
    </row>
    <row r="135" spans="1:14" s="816" customFormat="1" ht="93.6">
      <c r="A135" s="626">
        <v>1</v>
      </c>
      <c r="B135" s="631" t="s">
        <v>1269</v>
      </c>
      <c r="C135" s="632">
        <v>9618440000</v>
      </c>
      <c r="D135" s="632">
        <f>F135+G135</f>
        <v>203206183551</v>
      </c>
      <c r="E135" s="632"/>
      <c r="F135" s="833">
        <f>188635760000-4448</f>
        <v>188635755552</v>
      </c>
      <c r="G135" s="632">
        <f>14570430000-2001</f>
        <v>14570427999</v>
      </c>
      <c r="H135" s="632"/>
      <c r="I135" s="633"/>
      <c r="J135" s="615"/>
      <c r="K135" s="815">
        <f>'[18]biểu 70-đã sửa'!$F$10*1000000</f>
        <v>83071520000</v>
      </c>
      <c r="L135" s="815"/>
      <c r="M135" s="815"/>
      <c r="N135" s="815"/>
    </row>
    <row r="136" spans="1:14" s="816" customFormat="1" ht="46.8">
      <c r="A136" s="626">
        <v>2</v>
      </c>
      <c r="B136" s="631" t="s">
        <v>1270</v>
      </c>
      <c r="C136" s="632">
        <v>1200000000</v>
      </c>
      <c r="D136" s="632">
        <f t="shared" ref="D136:D142" si="16">F136+G136</f>
        <v>0</v>
      </c>
      <c r="E136" s="632"/>
      <c r="F136" s="833"/>
      <c r="G136" s="632"/>
      <c r="H136" s="632"/>
      <c r="I136" s="633"/>
      <c r="J136" s="630"/>
      <c r="K136" s="815"/>
      <c r="L136" s="815"/>
    </row>
    <row r="137" spans="1:14" s="816" customFormat="1" ht="46.8">
      <c r="A137" s="626">
        <v>3</v>
      </c>
      <c r="B137" s="631" t="s">
        <v>1271</v>
      </c>
      <c r="C137" s="632">
        <v>20536310000</v>
      </c>
      <c r="D137" s="632">
        <f t="shared" si="16"/>
        <v>20761920000</v>
      </c>
      <c r="E137" s="632"/>
      <c r="F137" s="833">
        <v>12239140000</v>
      </c>
      <c r="G137" s="632">
        <v>8522780000</v>
      </c>
      <c r="H137" s="632"/>
      <c r="I137" s="633"/>
      <c r="J137" s="630"/>
      <c r="K137" s="815"/>
      <c r="L137" s="815"/>
    </row>
    <row r="138" spans="1:14" s="816" customFormat="1" ht="46.8">
      <c r="A138" s="626">
        <v>4</v>
      </c>
      <c r="B138" s="631" t="s">
        <v>1272</v>
      </c>
      <c r="C138" s="632">
        <v>0</v>
      </c>
      <c r="D138" s="632">
        <f t="shared" si="16"/>
        <v>0</v>
      </c>
      <c r="E138" s="632"/>
      <c r="F138" s="833"/>
      <c r="G138" s="632"/>
      <c r="H138" s="632"/>
      <c r="I138" s="633"/>
      <c r="J138" s="630"/>
      <c r="K138" s="815"/>
      <c r="L138" s="815"/>
    </row>
    <row r="139" spans="1:14" s="816" customFormat="1" ht="78">
      <c r="A139" s="626">
        <v>5</v>
      </c>
      <c r="B139" s="631" t="s">
        <v>1273</v>
      </c>
      <c r="C139" s="632">
        <v>65416025712</v>
      </c>
      <c r="D139" s="632">
        <f t="shared" si="16"/>
        <v>11511220000</v>
      </c>
      <c r="E139" s="632"/>
      <c r="F139" s="833">
        <v>7773690000</v>
      </c>
      <c r="G139" s="632">
        <v>3737530000</v>
      </c>
      <c r="H139" s="632"/>
      <c r="I139" s="633"/>
      <c r="J139" s="630"/>
      <c r="K139" s="815"/>
      <c r="L139" s="815"/>
    </row>
    <row r="140" spans="1:14" s="816" customFormat="1" ht="46.8">
      <c r="A140" s="626">
        <v>6</v>
      </c>
      <c r="B140" s="631" t="s">
        <v>1274</v>
      </c>
      <c r="C140" s="632">
        <v>0</v>
      </c>
      <c r="D140" s="632">
        <f t="shared" si="16"/>
        <v>0</v>
      </c>
      <c r="E140" s="632"/>
      <c r="F140" s="833"/>
      <c r="G140" s="632"/>
      <c r="H140" s="632"/>
      <c r="I140" s="633"/>
      <c r="J140" s="630"/>
      <c r="K140" s="815"/>
      <c r="L140" s="815"/>
    </row>
    <row r="141" spans="1:14" s="816" customFormat="1" ht="62.4">
      <c r="A141" s="626">
        <v>7</v>
      </c>
      <c r="B141" s="631" t="s">
        <v>1275</v>
      </c>
      <c r="C141" s="632">
        <v>0</v>
      </c>
      <c r="D141" s="632">
        <f t="shared" si="16"/>
        <v>69459270000</v>
      </c>
      <c r="E141" s="632"/>
      <c r="F141" s="833">
        <v>24169260000</v>
      </c>
      <c r="G141" s="632">
        <v>45290010000</v>
      </c>
      <c r="H141" s="632"/>
      <c r="I141" s="633"/>
      <c r="J141" s="630"/>
      <c r="K141" s="815"/>
      <c r="L141" s="815"/>
    </row>
    <row r="142" spans="1:14" s="816" customFormat="1" ht="15.6">
      <c r="A142" s="626">
        <v>8</v>
      </c>
      <c r="B142" s="631" t="s">
        <v>2243</v>
      </c>
      <c r="C142" s="632">
        <v>0</v>
      </c>
      <c r="D142" s="632">
        <f t="shared" si="16"/>
        <v>10950770000</v>
      </c>
      <c r="E142" s="632"/>
      <c r="F142" s="833"/>
      <c r="G142" s="632">
        <v>10950770000</v>
      </c>
      <c r="H142" s="632"/>
      <c r="I142" s="633"/>
      <c r="J142" s="630"/>
      <c r="K142" s="815" t="s">
        <v>2889</v>
      </c>
      <c r="L142" s="815"/>
    </row>
    <row r="143" spans="1:14" s="816" customFormat="1" ht="15.6">
      <c r="A143" s="834"/>
      <c r="B143" s="825" t="s">
        <v>2747</v>
      </c>
      <c r="C143" s="826"/>
      <c r="D143" s="827"/>
      <c r="E143" s="827"/>
      <c r="F143" s="827"/>
      <c r="G143" s="827"/>
      <c r="H143" s="827"/>
      <c r="I143" s="827"/>
      <c r="J143" s="827"/>
      <c r="K143" s="815"/>
      <c r="L143" s="815"/>
    </row>
    <row r="144" spans="1:14" s="816" customFormat="1" ht="15.75" customHeight="1">
      <c r="A144" s="1469" t="s">
        <v>311</v>
      </c>
      <c r="B144" s="1467" t="s">
        <v>296</v>
      </c>
      <c r="C144" s="1470" t="s">
        <v>2749</v>
      </c>
      <c r="D144" s="1467" t="s">
        <v>2894</v>
      </c>
      <c r="E144" s="1470" t="s">
        <v>2240</v>
      </c>
      <c r="F144" s="1470" t="s">
        <v>2241</v>
      </c>
      <c r="G144" s="1472" t="s">
        <v>2242</v>
      </c>
      <c r="H144" s="1467" t="s">
        <v>1266</v>
      </c>
      <c r="I144" s="1467"/>
      <c r="J144" s="1467" t="s">
        <v>327</v>
      </c>
      <c r="K144" s="815"/>
      <c r="L144" s="815"/>
    </row>
    <row r="145" spans="1:13" s="816" customFormat="1" ht="46.8">
      <c r="A145" s="1469"/>
      <c r="B145" s="1467"/>
      <c r="C145" s="1471"/>
      <c r="D145" s="1467"/>
      <c r="E145" s="1471"/>
      <c r="F145" s="1471"/>
      <c r="G145" s="1473"/>
      <c r="H145" s="749" t="s">
        <v>1267</v>
      </c>
      <c r="I145" s="749" t="s">
        <v>1268</v>
      </c>
      <c r="J145" s="1467"/>
      <c r="K145" s="815"/>
      <c r="L145" s="815">
        <f>'[19]MAU 60_TT342'!$I$18</f>
        <v>110720445625</v>
      </c>
    </row>
    <row r="146" spans="1:13" s="816" customFormat="1" ht="15.6">
      <c r="A146" s="626" t="s">
        <v>299</v>
      </c>
      <c r="B146" s="616" t="s">
        <v>300</v>
      </c>
      <c r="C146" s="616">
        <v>1</v>
      </c>
      <c r="D146" s="616">
        <v>2</v>
      </c>
      <c r="E146" s="616"/>
      <c r="F146" s="616"/>
      <c r="G146" s="617"/>
      <c r="H146" s="616" t="s">
        <v>643</v>
      </c>
      <c r="I146" s="616" t="s">
        <v>1282</v>
      </c>
      <c r="J146" s="616">
        <v>5</v>
      </c>
      <c r="K146" s="815">
        <f>'[11]MAU 70_TT342'!$D$8</f>
        <v>280541842165</v>
      </c>
      <c r="L146" s="815"/>
      <c r="M146" s="815">
        <f>'[19]MAU 60_TT342'!$J$18</f>
        <v>19230030372</v>
      </c>
    </row>
    <row r="147" spans="1:13" s="816" customFormat="1" ht="15.6">
      <c r="A147" s="626"/>
      <c r="B147" s="749" t="s">
        <v>527</v>
      </c>
      <c r="C147" s="618">
        <v>129950475997</v>
      </c>
      <c r="D147" s="618">
        <f t="shared" ref="D147:E147" si="17">SUM(D148:D155)</f>
        <v>280541842165</v>
      </c>
      <c r="E147" s="618">
        <f t="shared" si="17"/>
        <v>0</v>
      </c>
      <c r="F147" s="618">
        <f>SUM(F148:F155)</f>
        <v>233915470773</v>
      </c>
      <c r="G147" s="618">
        <f>SUM(G148:G155)</f>
        <v>46626371392</v>
      </c>
      <c r="H147" s="618"/>
      <c r="I147" s="619"/>
      <c r="J147" s="620"/>
      <c r="K147" s="815"/>
      <c r="L147" s="815">
        <f>L145-F147</f>
        <v>-123195025148</v>
      </c>
    </row>
    <row r="148" spans="1:13" s="816" customFormat="1" ht="15.75" customHeight="1">
      <c r="A148" s="626">
        <v>1</v>
      </c>
      <c r="B148" s="621" t="s">
        <v>1269</v>
      </c>
      <c r="C148" s="622">
        <v>41037267773</v>
      </c>
      <c r="D148" s="622">
        <f>F148+G148</f>
        <v>200172403167</v>
      </c>
      <c r="E148" s="622"/>
      <c r="F148" s="561">
        <v>165005607462</v>
      </c>
      <c r="G148" s="622">
        <v>35166795705</v>
      </c>
      <c r="H148" s="622"/>
      <c r="I148" s="623"/>
      <c r="J148" s="624"/>
      <c r="K148" s="815"/>
      <c r="L148" s="815"/>
      <c r="M148" s="835">
        <f>M146-G147</f>
        <v>-27396341020</v>
      </c>
    </row>
    <row r="149" spans="1:13" s="816" customFormat="1" ht="46.8">
      <c r="A149" s="626">
        <v>2</v>
      </c>
      <c r="B149" s="621" t="s">
        <v>1270</v>
      </c>
      <c r="C149" s="622">
        <v>0</v>
      </c>
      <c r="D149" s="622">
        <f t="shared" ref="D149:D155" si="18">F149+G149</f>
        <v>0</v>
      </c>
      <c r="E149" s="622"/>
      <c r="F149" s="561"/>
      <c r="G149" s="622"/>
      <c r="H149" s="622"/>
      <c r="I149" s="623"/>
      <c r="J149" s="620"/>
      <c r="K149" s="815"/>
      <c r="L149" s="815"/>
    </row>
    <row r="150" spans="1:13" s="816" customFormat="1" ht="46.8">
      <c r="A150" s="626">
        <v>3</v>
      </c>
      <c r="B150" s="621" t="s">
        <v>1271</v>
      </c>
      <c r="C150" s="622">
        <v>27205119083</v>
      </c>
      <c r="D150" s="622">
        <f t="shared" si="18"/>
        <v>18363603703</v>
      </c>
      <c r="E150" s="622"/>
      <c r="F150" s="561">
        <v>11464541352</v>
      </c>
      <c r="G150" s="622">
        <v>6899062351.000001</v>
      </c>
      <c r="H150" s="622"/>
      <c r="I150" s="623"/>
      <c r="J150" s="620"/>
      <c r="K150" s="815"/>
      <c r="L150" s="815"/>
    </row>
    <row r="151" spans="1:13" s="816" customFormat="1" ht="46.8">
      <c r="A151" s="626">
        <v>4</v>
      </c>
      <c r="B151" s="621" t="s">
        <v>1272</v>
      </c>
      <c r="C151" s="622">
        <v>932293769</v>
      </c>
      <c r="D151" s="622">
        <f t="shared" si="18"/>
        <v>2544936303</v>
      </c>
      <c r="E151" s="622"/>
      <c r="F151" s="561">
        <v>2544936303</v>
      </c>
      <c r="G151" s="622"/>
      <c r="H151" s="622"/>
      <c r="I151" s="623"/>
      <c r="J151" s="620"/>
      <c r="K151" s="815"/>
      <c r="L151" s="815"/>
    </row>
    <row r="152" spans="1:13" s="816" customFormat="1" ht="78">
      <c r="A152" s="626">
        <v>5</v>
      </c>
      <c r="B152" s="621" t="s">
        <v>1273</v>
      </c>
      <c r="C152" s="622">
        <v>42661565000</v>
      </c>
      <c r="D152" s="622">
        <f t="shared" si="18"/>
        <v>44109757480</v>
      </c>
      <c r="E152" s="622"/>
      <c r="F152" s="561">
        <v>43250385656</v>
      </c>
      <c r="G152" s="622">
        <v>859371823.99999988</v>
      </c>
      <c r="H152" s="622"/>
      <c r="I152" s="623"/>
      <c r="J152" s="620"/>
      <c r="K152" s="815"/>
      <c r="L152" s="815"/>
    </row>
    <row r="153" spans="1:13" s="816" customFormat="1" ht="46.8">
      <c r="A153" s="626">
        <v>6</v>
      </c>
      <c r="B153" s="621" t="s">
        <v>1274</v>
      </c>
      <c r="C153" s="622">
        <v>0</v>
      </c>
      <c r="D153" s="622">
        <f t="shared" si="18"/>
        <v>0</v>
      </c>
      <c r="E153" s="622"/>
      <c r="F153" s="561"/>
      <c r="G153" s="622"/>
      <c r="H153" s="622"/>
      <c r="I153" s="623"/>
      <c r="J153" s="620"/>
      <c r="K153" s="815"/>
      <c r="L153" s="815"/>
    </row>
    <row r="154" spans="1:13" s="816" customFormat="1" ht="62.4">
      <c r="A154" s="626">
        <v>7</v>
      </c>
      <c r="B154" s="621" t="s">
        <v>1275</v>
      </c>
      <c r="C154" s="622">
        <v>18114230372</v>
      </c>
      <c r="D154" s="622">
        <f t="shared" si="18"/>
        <v>15351141512</v>
      </c>
      <c r="E154" s="622"/>
      <c r="F154" s="561">
        <v>11650000000</v>
      </c>
      <c r="G154" s="622">
        <v>3701141511.9999995</v>
      </c>
      <c r="H154" s="622"/>
      <c r="I154" s="623"/>
      <c r="J154" s="620"/>
      <c r="K154" s="815"/>
      <c r="L154" s="815"/>
    </row>
    <row r="155" spans="1:13" s="816" customFormat="1" ht="15.6">
      <c r="A155" s="626">
        <v>8</v>
      </c>
      <c r="B155" s="621" t="s">
        <v>2243</v>
      </c>
      <c r="C155" s="622">
        <v>0</v>
      </c>
      <c r="D155" s="622">
        <f t="shared" si="18"/>
        <v>0</v>
      </c>
      <c r="E155" s="622"/>
      <c r="F155" s="830"/>
      <c r="G155" s="622"/>
      <c r="H155" s="622"/>
      <c r="I155" s="623"/>
      <c r="J155" s="620"/>
      <c r="K155" s="815"/>
      <c r="L155" s="815"/>
    </row>
    <row r="156" spans="1:13" s="816" customFormat="1" ht="15.6">
      <c r="A156" s="809"/>
      <c r="B156" s="836"/>
      <c r="C156" s="634"/>
      <c r="D156" s="634"/>
      <c r="E156" s="634"/>
      <c r="F156" s="634"/>
      <c r="G156" s="814"/>
      <c r="H156" s="812"/>
      <c r="I156" s="813"/>
      <c r="J156" s="814"/>
      <c r="K156" s="796"/>
      <c r="L156" s="796"/>
    </row>
    <row r="163" ht="15.75" customHeight="1"/>
  </sheetData>
  <mergeCells count="85">
    <mergeCell ref="G144:G145"/>
    <mergeCell ref="H144:I144"/>
    <mergeCell ref="J144:J145"/>
    <mergeCell ref="F144:F145"/>
    <mergeCell ref="A144:A145"/>
    <mergeCell ref="B144:B145"/>
    <mergeCell ref="C144:C145"/>
    <mergeCell ref="D144:D145"/>
    <mergeCell ref="E144:E145"/>
    <mergeCell ref="F118:F119"/>
    <mergeCell ref="G118:G119"/>
    <mergeCell ref="H118:I118"/>
    <mergeCell ref="J118:J119"/>
    <mergeCell ref="A131:A132"/>
    <mergeCell ref="B131:B132"/>
    <mergeCell ref="C131:C132"/>
    <mergeCell ref="D131:D132"/>
    <mergeCell ref="E131:E132"/>
    <mergeCell ref="F131:F132"/>
    <mergeCell ref="G131:G132"/>
    <mergeCell ref="H131:I131"/>
    <mergeCell ref="J131:J132"/>
    <mergeCell ref="A118:A119"/>
    <mergeCell ref="B118:B119"/>
    <mergeCell ref="C118:C119"/>
    <mergeCell ref="D118:D119"/>
    <mergeCell ref="E118:E119"/>
    <mergeCell ref="J92:J93"/>
    <mergeCell ref="A105:A106"/>
    <mergeCell ref="B105:B106"/>
    <mergeCell ref="C105:C106"/>
    <mergeCell ref="D105:D106"/>
    <mergeCell ref="E105:E106"/>
    <mergeCell ref="F105:F106"/>
    <mergeCell ref="G105:G106"/>
    <mergeCell ref="A92:A93"/>
    <mergeCell ref="B92:B93"/>
    <mergeCell ref="C92:C93"/>
    <mergeCell ref="D92:D93"/>
    <mergeCell ref="E92:E93"/>
    <mergeCell ref="F92:F93"/>
    <mergeCell ref="H105:I105"/>
    <mergeCell ref="J105:J106"/>
    <mergeCell ref="D66:D67"/>
    <mergeCell ref="E66:E67"/>
    <mergeCell ref="F66:F67"/>
    <mergeCell ref="G92:G93"/>
    <mergeCell ref="H92:I92"/>
    <mergeCell ref="G66:G67"/>
    <mergeCell ref="H66:I66"/>
    <mergeCell ref="F79:F80"/>
    <mergeCell ref="G79:G80"/>
    <mergeCell ref="H79:I79"/>
    <mergeCell ref="J79:J80"/>
    <mergeCell ref="D79:D80"/>
    <mergeCell ref="E79:E80"/>
    <mergeCell ref="A66:A67"/>
    <mergeCell ref="B66:B67"/>
    <mergeCell ref="C66:C67"/>
    <mergeCell ref="A79:A80"/>
    <mergeCell ref="B79:B80"/>
    <mergeCell ref="C79:C80"/>
    <mergeCell ref="H53:I53"/>
    <mergeCell ref="C18:J18"/>
    <mergeCell ref="D19:J19"/>
    <mergeCell ref="J53:J54"/>
    <mergeCell ref="J66:J67"/>
    <mergeCell ref="D53:D54"/>
    <mergeCell ref="E53:E54"/>
    <mergeCell ref="A53:A54"/>
    <mergeCell ref="A1:B1"/>
    <mergeCell ref="A3:J3"/>
    <mergeCell ref="A5:A6"/>
    <mergeCell ref="B5:B6"/>
    <mergeCell ref="C5:C6"/>
    <mergeCell ref="D5:D6"/>
    <mergeCell ref="E5:E6"/>
    <mergeCell ref="F5:F6"/>
    <mergeCell ref="G5:G6"/>
    <mergeCell ref="H5:I5"/>
    <mergeCell ref="J5:J6"/>
    <mergeCell ref="B53:B54"/>
    <mergeCell ref="C53:C54"/>
    <mergeCell ref="F53:F54"/>
    <mergeCell ref="G53:G54"/>
  </mergeCells>
  <pageMargins left="0.39370078740157483" right="0.27559055118110237" top="0.47" bottom="0.4" header="0.2" footer="0.2"/>
  <pageSetup paperSize="9" scale="9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A1:H21"/>
  <sheetViews>
    <sheetView workbookViewId="0">
      <selection activeCell="D23" sqref="D23"/>
    </sheetView>
  </sheetViews>
  <sheetFormatPr defaultColWidth="8.765625" defaultRowHeight="15.6"/>
  <cols>
    <col min="1" max="1" width="4.61328125" style="841" customWidth="1"/>
    <col min="2" max="2" width="24.3046875" style="841" customWidth="1"/>
    <col min="3" max="8" width="12.07421875" style="841" customWidth="1"/>
    <col min="9" max="16384" width="8.765625" style="841"/>
  </cols>
  <sheetData>
    <row r="1" spans="1:8">
      <c r="A1" s="840" t="s">
        <v>879</v>
      </c>
    </row>
    <row r="3" spans="1:8">
      <c r="A3" s="1478" t="s">
        <v>2772</v>
      </c>
      <c r="B3" s="1478"/>
      <c r="C3" s="1478"/>
      <c r="D3" s="1478"/>
      <c r="E3" s="1478"/>
      <c r="F3" s="1478"/>
      <c r="G3" s="1478"/>
      <c r="H3" s="1478"/>
    </row>
    <row r="4" spans="1:8">
      <c r="A4" s="842"/>
      <c r="B4" s="842"/>
      <c r="C4" s="842"/>
      <c r="D4" s="842"/>
      <c r="E4" s="842"/>
      <c r="F4" s="842"/>
      <c r="G4" s="842"/>
      <c r="H4" s="842"/>
    </row>
    <row r="5" spans="1:8">
      <c r="G5" s="841" t="s">
        <v>2244</v>
      </c>
    </row>
    <row r="6" spans="1:8" s="843" customFormat="1">
      <c r="A6" s="1469" t="s">
        <v>311</v>
      </c>
      <c r="B6" s="1469" t="s">
        <v>2245</v>
      </c>
      <c r="C6" s="1469" t="s">
        <v>2246</v>
      </c>
      <c r="D6" s="1469" t="s">
        <v>2247</v>
      </c>
      <c r="E6" s="1474" t="s">
        <v>2248</v>
      </c>
      <c r="F6" s="1469" t="s">
        <v>597</v>
      </c>
      <c r="G6" s="1469" t="s">
        <v>2249</v>
      </c>
      <c r="H6" s="1469"/>
    </row>
    <row r="7" spans="1:8" s="843" customFormat="1">
      <c r="A7" s="1469"/>
      <c r="B7" s="1469"/>
      <c r="C7" s="1469"/>
      <c r="D7" s="1469"/>
      <c r="E7" s="1475"/>
      <c r="F7" s="1469"/>
      <c r="G7" s="750" t="s">
        <v>2250</v>
      </c>
      <c r="H7" s="750" t="s">
        <v>2251</v>
      </c>
    </row>
    <row r="8" spans="1:8" s="843" customFormat="1">
      <c r="A8" s="750" t="s">
        <v>299</v>
      </c>
      <c r="B8" s="750" t="s">
        <v>300</v>
      </c>
      <c r="C8" s="750">
        <v>1</v>
      </c>
      <c r="D8" s="750">
        <v>2</v>
      </c>
      <c r="E8" s="750"/>
      <c r="F8" s="750">
        <v>3</v>
      </c>
      <c r="G8" s="750">
        <v>4</v>
      </c>
      <c r="H8" s="750">
        <v>5</v>
      </c>
    </row>
    <row r="9" spans="1:8" ht="24" customHeight="1">
      <c r="A9" s="844">
        <v>1</v>
      </c>
      <c r="B9" s="844" t="s">
        <v>2252</v>
      </c>
      <c r="C9" s="1189">
        <f>[20]Sheet1!$C$11</f>
        <v>183271.10586000001</v>
      </c>
      <c r="D9" s="1189">
        <f>C9</f>
        <v>183271.10586000001</v>
      </c>
      <c r="E9" s="1189">
        <f>D9</f>
        <v>183271.10586000001</v>
      </c>
      <c r="F9" s="1189">
        <f>D9</f>
        <v>183271.10586000001</v>
      </c>
      <c r="G9" s="1190">
        <f>F9/C9</f>
        <v>1</v>
      </c>
      <c r="H9" s="1190">
        <f>F9/C9</f>
        <v>1</v>
      </c>
    </row>
    <row r="10" spans="1:8" ht="24" customHeight="1">
      <c r="A10" s="845">
        <v>2</v>
      </c>
      <c r="B10" s="845" t="s">
        <v>2253</v>
      </c>
      <c r="C10" s="1191">
        <v>251500</v>
      </c>
      <c r="D10" s="1191">
        <f>C10</f>
        <v>251500</v>
      </c>
      <c r="E10" s="1191">
        <f>F10</f>
        <v>152765.140139</v>
      </c>
      <c r="F10" s="1191">
        <f>'61.342'!G120/1000000</f>
        <v>152765.140139</v>
      </c>
      <c r="G10" s="1190">
        <f t="shared" ref="G10:G12" si="0">F10/C10</f>
        <v>0.60741606417097416</v>
      </c>
      <c r="H10" s="1190">
        <f t="shared" ref="H10:H12" si="1">F10/C10</f>
        <v>0.60741606417097416</v>
      </c>
    </row>
    <row r="11" spans="1:8" ht="24" customHeight="1">
      <c r="A11" s="845">
        <v>3</v>
      </c>
      <c r="B11" s="845" t="s">
        <v>2254</v>
      </c>
      <c r="C11" s="1191">
        <f>[20]Sheet1!$E$11</f>
        <v>43000</v>
      </c>
      <c r="D11" s="1191">
        <f>C11</f>
        <v>43000</v>
      </c>
      <c r="E11" s="1191">
        <f>D11</f>
        <v>43000</v>
      </c>
      <c r="F11" s="1191">
        <f>'62.342'!E58/1000000</f>
        <v>43000</v>
      </c>
      <c r="G11" s="1190">
        <f t="shared" si="0"/>
        <v>1</v>
      </c>
      <c r="H11" s="1190">
        <f t="shared" si="1"/>
        <v>1</v>
      </c>
    </row>
    <row r="12" spans="1:8" ht="24" customHeight="1">
      <c r="A12" s="846">
        <v>4</v>
      </c>
      <c r="B12" s="846" t="s">
        <v>2255</v>
      </c>
      <c r="C12" s="1192">
        <f>C9+C10-C11</f>
        <v>391771.10586000001</v>
      </c>
      <c r="D12" s="1192">
        <f t="shared" ref="D12:F12" si="2">D9+D10-D11</f>
        <v>391771.10586000001</v>
      </c>
      <c r="E12" s="1192">
        <f t="shared" si="2"/>
        <v>293036.24599900004</v>
      </c>
      <c r="F12" s="1192">
        <f t="shared" si="2"/>
        <v>293036.24599900004</v>
      </c>
      <c r="G12" s="1193">
        <f t="shared" si="0"/>
        <v>0.74797819853441916</v>
      </c>
      <c r="H12" s="1193">
        <f t="shared" si="1"/>
        <v>0.74797819853441916</v>
      </c>
    </row>
    <row r="14" spans="1:8" ht="31.5" customHeight="1">
      <c r="A14" s="1479"/>
      <c r="B14" s="1479"/>
      <c r="C14" s="1479"/>
      <c r="D14" s="1479"/>
      <c r="E14" s="1479"/>
      <c r="F14" s="1479"/>
      <c r="G14" s="1479"/>
      <c r="H14" s="1479"/>
    </row>
    <row r="15" spans="1:8" ht="31.5" customHeight="1">
      <c r="A15" s="847"/>
      <c r="B15" s="847"/>
      <c r="C15" s="847"/>
      <c r="D15" s="847"/>
      <c r="E15" s="847"/>
      <c r="F15" s="847"/>
      <c r="G15" s="847"/>
      <c r="H15" s="847"/>
    </row>
    <row r="16" spans="1:8" s="848" customFormat="1" ht="18" customHeight="1">
      <c r="B16" s="849" t="s">
        <v>2895</v>
      </c>
      <c r="C16" s="1480" t="s">
        <v>2896</v>
      </c>
      <c r="D16" s="1480"/>
      <c r="E16" s="1480"/>
      <c r="F16" s="1480" t="s">
        <v>2896</v>
      </c>
      <c r="G16" s="1480"/>
      <c r="H16" s="1480"/>
    </row>
    <row r="17" spans="2:8">
      <c r="B17" s="842" t="s">
        <v>2256</v>
      </c>
      <c r="C17" s="1478" t="s">
        <v>880</v>
      </c>
      <c r="D17" s="1478"/>
      <c r="E17" s="1478"/>
      <c r="F17" s="1478" t="s">
        <v>2257</v>
      </c>
      <c r="G17" s="1478"/>
      <c r="H17" s="1478"/>
    </row>
    <row r="18" spans="2:8">
      <c r="F18" s="1478" t="s">
        <v>2258</v>
      </c>
      <c r="G18" s="1478"/>
      <c r="H18" s="1478"/>
    </row>
    <row r="20" spans="2:8">
      <c r="C20" s="850"/>
    </row>
    <row r="21" spans="2:8">
      <c r="C21" s="850"/>
    </row>
  </sheetData>
  <mergeCells count="14">
    <mergeCell ref="F18:H18"/>
    <mergeCell ref="A3:H3"/>
    <mergeCell ref="A6:A7"/>
    <mergeCell ref="B6:B7"/>
    <mergeCell ref="C6:C7"/>
    <mergeCell ref="D6:D7"/>
    <mergeCell ref="E6:E7"/>
    <mergeCell ref="F6:F7"/>
    <mergeCell ref="G6:H6"/>
    <mergeCell ref="A14:H14"/>
    <mergeCell ref="C16:E16"/>
    <mergeCell ref="F16:H16"/>
    <mergeCell ref="C17:E17"/>
    <mergeCell ref="F17:H17"/>
  </mergeCell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18"/>
  <sheetViews>
    <sheetView workbookViewId="0"/>
  </sheetViews>
  <sheetFormatPr defaultColWidth="8.765625" defaultRowHeight="18"/>
  <cols>
    <col min="1" max="2" width="15.23046875" style="169" customWidth="1"/>
    <col min="3" max="3" width="16.765625" style="170" bestFit="1" customWidth="1"/>
    <col min="4" max="4" width="16" style="170" bestFit="1" customWidth="1"/>
    <col min="5" max="5" width="15" style="170" bestFit="1" customWidth="1"/>
    <col min="6" max="6" width="17.3046875" style="170" bestFit="1" customWidth="1"/>
    <col min="7" max="7" width="12.61328125" style="169" bestFit="1" customWidth="1"/>
    <col min="8" max="16384" width="8.765625" style="169"/>
  </cols>
  <sheetData>
    <row r="1" spans="1:7">
      <c r="C1" s="170" t="s">
        <v>2454</v>
      </c>
      <c r="D1" s="170" t="s">
        <v>2446</v>
      </c>
      <c r="E1" s="170" t="s">
        <v>2447</v>
      </c>
    </row>
    <row r="2" spans="1:7">
      <c r="A2" s="169" t="s">
        <v>1358</v>
      </c>
      <c r="C2" s="450">
        <v>11653568291</v>
      </c>
      <c r="D2" s="170">
        <v>11653568291</v>
      </c>
    </row>
    <row r="3" spans="1:7">
      <c r="A3" s="169" t="s">
        <v>2445</v>
      </c>
      <c r="C3" s="450">
        <v>26021152620</v>
      </c>
      <c r="D3" s="170">
        <v>26021152620</v>
      </c>
      <c r="E3" s="170">
        <f>1958581380+1484000000+861000000</f>
        <v>4303581380</v>
      </c>
      <c r="F3" s="170">
        <f>E3</f>
        <v>4303581380</v>
      </c>
    </row>
    <row r="4" spans="1:7">
      <c r="A4" s="169" t="s">
        <v>2448</v>
      </c>
      <c r="C4" s="450">
        <v>4116772703</v>
      </c>
      <c r="D4" s="170">
        <v>4116772703</v>
      </c>
    </row>
    <row r="5" spans="1:7">
      <c r="A5" s="169" t="s">
        <v>2449</v>
      </c>
      <c r="C5" s="450">
        <v>28202300000</v>
      </c>
      <c r="D5" s="170">
        <v>28202300000</v>
      </c>
      <c r="E5" s="170">
        <v>7050575000</v>
      </c>
      <c r="F5" s="170">
        <f>E5</f>
        <v>7050575000</v>
      </c>
    </row>
    <row r="6" spans="1:7">
      <c r="A6" s="169" t="s">
        <v>2450</v>
      </c>
      <c r="C6" s="450">
        <v>38352840600</v>
      </c>
      <c r="D6" s="170">
        <v>38352840600</v>
      </c>
    </row>
    <row r="7" spans="1:7">
      <c r="A7" s="169" t="s">
        <v>2451</v>
      </c>
      <c r="C7" s="450">
        <v>25971140000</v>
      </c>
      <c r="D7" s="170">
        <v>28668446000</v>
      </c>
      <c r="E7" s="170">
        <v>6264035100</v>
      </c>
      <c r="F7" s="170">
        <v>4997456600</v>
      </c>
      <c r="G7" s="451">
        <f>E7-F7</f>
        <v>1266578500</v>
      </c>
    </row>
    <row r="8" spans="1:7">
      <c r="A8" s="169" t="s">
        <v>2452</v>
      </c>
      <c r="C8" s="450">
        <v>48806719500</v>
      </c>
      <c r="D8" s="170">
        <v>48806719500</v>
      </c>
    </row>
    <row r="9" spans="1:7">
      <c r="A9" s="169" t="s">
        <v>2451</v>
      </c>
      <c r="C9" s="450">
        <v>41740052672</v>
      </c>
      <c r="D9" s="170">
        <v>41740052672</v>
      </c>
    </row>
    <row r="10" spans="1:7">
      <c r="A10" s="169" t="s">
        <v>2463</v>
      </c>
      <c r="C10" s="450"/>
      <c r="E10" s="170">
        <v>28400000000</v>
      </c>
    </row>
    <row r="11" spans="1:7">
      <c r="A11" s="169" t="s">
        <v>2464</v>
      </c>
      <c r="C11" s="450"/>
      <c r="E11" s="170">
        <v>45166000000</v>
      </c>
    </row>
    <row r="12" spans="1:7">
      <c r="A12" s="169" t="s">
        <v>2453</v>
      </c>
      <c r="C12" s="450">
        <v>126085364</v>
      </c>
      <c r="D12" s="170">
        <v>126085364</v>
      </c>
    </row>
    <row r="13" spans="1:7" s="448" customFormat="1" ht="17.399999999999999">
      <c r="C13" s="449">
        <f>SUM(C2:C12)</f>
        <v>224990631750</v>
      </c>
      <c r="D13" s="449">
        <f>SUM(D2:D12)</f>
        <v>227687937750</v>
      </c>
      <c r="E13" s="449">
        <f>SUM(E2:E12)</f>
        <v>91184191480</v>
      </c>
      <c r="F13" s="449">
        <f>SUM(F2:F12)</f>
        <v>16351612980</v>
      </c>
    </row>
    <row r="14" spans="1:7">
      <c r="C14" s="170">
        <v>5029312846</v>
      </c>
      <c r="D14" s="170">
        <v>5029312846</v>
      </c>
    </row>
    <row r="15" spans="1:7">
      <c r="C15" s="170">
        <f>C13+C14</f>
        <v>230019944596</v>
      </c>
      <c r="D15" s="170">
        <f t="shared" ref="D15:E15" si="0">D13+D14</f>
        <v>232717250596</v>
      </c>
      <c r="E15" s="170">
        <f t="shared" si="0"/>
        <v>91184191480</v>
      </c>
    </row>
    <row r="16" spans="1:7">
      <c r="D16" s="170">
        <f>D15-C15</f>
        <v>2697306000</v>
      </c>
      <c r="E16" s="170">
        <v>14006612980</v>
      </c>
    </row>
    <row r="17" spans="4:5">
      <c r="D17" s="170">
        <f>D16/0.8</f>
        <v>3371632500</v>
      </c>
      <c r="E17" s="170">
        <f>E15-E16</f>
        <v>77177578500</v>
      </c>
    </row>
    <row r="18" spans="4:5">
      <c r="D18" s="170">
        <f>D17*0.2</f>
        <v>674326500</v>
      </c>
    </row>
  </sheetData>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8"/>
  <sheetViews>
    <sheetView workbookViewId="0"/>
  </sheetViews>
  <sheetFormatPr defaultColWidth="8.765625" defaultRowHeight="18"/>
  <cols>
    <col min="1" max="1" width="106" style="169" bestFit="1" customWidth="1"/>
    <col min="2" max="16384" width="8.765625" style="169"/>
  </cols>
  <sheetData>
    <row r="1" spans="1:1">
      <c r="A1" s="169" t="s">
        <v>2455</v>
      </c>
    </row>
    <row r="2" spans="1:1">
      <c r="A2" s="169" t="s">
        <v>2456</v>
      </c>
    </row>
    <row r="3" spans="1:1">
      <c r="A3" s="169" t="s">
        <v>2457</v>
      </c>
    </row>
    <row r="4" spans="1:1">
      <c r="A4" s="169" t="s">
        <v>2458</v>
      </c>
    </row>
    <row r="5" spans="1:1">
      <c r="A5" s="169" t="s">
        <v>2459</v>
      </c>
    </row>
    <row r="6" spans="1:1">
      <c r="A6" s="169" t="s">
        <v>2460</v>
      </c>
    </row>
    <row r="7" spans="1:1">
      <c r="A7" s="169" t="s">
        <v>2461</v>
      </c>
    </row>
    <row r="8" spans="1:1">
      <c r="A8" s="169" t="s">
        <v>2462</v>
      </c>
    </row>
  </sheetData>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0"/>
  <sheetViews>
    <sheetView workbookViewId="0">
      <selection activeCell="A3" sqref="A3:XFD4"/>
    </sheetView>
  </sheetViews>
  <sheetFormatPr defaultColWidth="8.765625" defaultRowHeight="18"/>
  <cols>
    <col min="1" max="1" width="4.4609375" style="169" customWidth="1"/>
    <col min="2" max="2" width="35.61328125" style="169" customWidth="1"/>
    <col min="3" max="3" width="15.765625" style="170" customWidth="1"/>
    <col min="4" max="4" width="15.4609375" style="170" customWidth="1"/>
    <col min="5" max="5" width="7.4609375" style="177" customWidth="1"/>
    <col min="6" max="6" width="19.765625" style="170" bestFit="1" customWidth="1"/>
    <col min="7" max="7" width="16.4609375" style="170" bestFit="1" customWidth="1"/>
    <col min="8" max="8" width="14.69140625" style="169" bestFit="1" customWidth="1"/>
    <col min="9" max="12" width="15.69140625" style="169" bestFit="1" customWidth="1"/>
    <col min="13" max="13" width="15.4609375" style="169" customWidth="1"/>
    <col min="14" max="14" width="14.69140625" style="169" bestFit="1" customWidth="1"/>
    <col min="15" max="15" width="19" style="169" bestFit="1" customWidth="1"/>
    <col min="16" max="16384" width="8.765625" style="169"/>
  </cols>
  <sheetData>
    <row r="1" spans="1:15">
      <c r="D1" s="175" t="s">
        <v>1325</v>
      </c>
    </row>
    <row r="2" spans="1:15" ht="22.5" customHeight="1">
      <c r="A2" s="1266" t="s">
        <v>2779</v>
      </c>
      <c r="B2" s="1266"/>
      <c r="C2" s="1266"/>
      <c r="D2" s="1266"/>
      <c r="E2" s="1266"/>
    </row>
    <row r="3" spans="1:15" s="174" customFormat="1" hidden="1">
      <c r="A3" s="1267" t="s">
        <v>4014</v>
      </c>
      <c r="B3" s="1267"/>
      <c r="C3" s="1267"/>
      <c r="D3" s="1267"/>
      <c r="E3" s="1267"/>
      <c r="F3" s="173"/>
      <c r="G3" s="173"/>
    </row>
    <row r="4" spans="1:15" s="174" customFormat="1" hidden="1">
      <c r="A4" s="1267" t="s">
        <v>4013</v>
      </c>
      <c r="B4" s="1267"/>
      <c r="C4" s="1267"/>
      <c r="D4" s="1267"/>
      <c r="E4" s="1267"/>
      <c r="F4" s="173"/>
      <c r="G4" s="173"/>
    </row>
    <row r="5" spans="1:15" s="172" customFormat="1">
      <c r="A5" s="1267" t="s">
        <v>2777</v>
      </c>
      <c r="B5" s="1267"/>
      <c r="C5" s="1267"/>
      <c r="D5" s="1267"/>
      <c r="E5" s="1267"/>
      <c r="F5" s="171"/>
      <c r="G5" s="171"/>
    </row>
    <row r="6" spans="1:15">
      <c r="E6" s="176" t="s">
        <v>698</v>
      </c>
      <c r="F6" s="1202"/>
    </row>
    <row r="7" spans="1:15" ht="41.25" customHeight="1">
      <c r="A7" s="129" t="s">
        <v>311</v>
      </c>
      <c r="B7" s="129" t="s">
        <v>1326</v>
      </c>
      <c r="C7" s="132" t="s">
        <v>603</v>
      </c>
      <c r="D7" s="132" t="s">
        <v>597</v>
      </c>
      <c r="E7" s="121" t="s">
        <v>598</v>
      </c>
      <c r="F7" s="1202"/>
    </row>
    <row r="8" spans="1:15">
      <c r="A8" s="129" t="s">
        <v>299</v>
      </c>
      <c r="B8" s="129" t="s">
        <v>300</v>
      </c>
      <c r="C8" s="635">
        <v>1</v>
      </c>
      <c r="D8" s="635">
        <v>2</v>
      </c>
      <c r="E8" s="121" t="s">
        <v>628</v>
      </c>
      <c r="F8" s="170">
        <v>14680597757656</v>
      </c>
      <c r="G8" s="170">
        <f>F8-D9</f>
        <v>-3072581802884</v>
      </c>
    </row>
    <row r="9" spans="1:15">
      <c r="A9" s="129"/>
      <c r="B9" s="57" t="s">
        <v>599</v>
      </c>
      <c r="C9" s="62">
        <f>C10+C31+C37</f>
        <v>12851389000000</v>
      </c>
      <c r="D9" s="62">
        <f>D10+D31+D37</f>
        <v>17753179560540</v>
      </c>
      <c r="E9" s="121">
        <f>D9/C9</f>
        <v>1.3814210713363357</v>
      </c>
      <c r="F9" s="170">
        <f>'48.31'!D22</f>
        <v>17945346581500</v>
      </c>
      <c r="G9" s="170">
        <f>F9-D9</f>
        <v>192167020960</v>
      </c>
    </row>
    <row r="10" spans="1:15">
      <c r="A10" s="129" t="s">
        <v>299</v>
      </c>
      <c r="B10" s="57" t="s">
        <v>600</v>
      </c>
      <c r="C10" s="62">
        <f>C11+C22+C26+C27+C28+C29+C30</f>
        <v>12452615000000</v>
      </c>
      <c r="D10" s="62">
        <f>D11+D22+D26+D27+D28+D29+D30</f>
        <v>11832199552045</v>
      </c>
      <c r="E10" s="121">
        <f t="shared" ref="E10:E34" si="0">D10/C10</f>
        <v>0.95017789854139068</v>
      </c>
    </row>
    <row r="11" spans="1:15">
      <c r="A11" s="129" t="s">
        <v>304</v>
      </c>
      <c r="B11" s="57" t="s">
        <v>356</v>
      </c>
      <c r="C11" s="62">
        <f>C12+C20+C21</f>
        <v>4426237000000</v>
      </c>
      <c r="D11" s="62">
        <f>D12+D20+D21</f>
        <v>4778673946148</v>
      </c>
      <c r="E11" s="121">
        <f t="shared" si="0"/>
        <v>1.0796245086171392</v>
      </c>
      <c r="F11" s="461"/>
      <c r="G11" s="461"/>
    </row>
    <row r="12" spans="1:15">
      <c r="A12" s="58">
        <v>1</v>
      </c>
      <c r="B12" s="59" t="s">
        <v>629</v>
      </c>
      <c r="C12" s="61">
        <f>'62.342'!D13</f>
        <v>2679658000000</v>
      </c>
      <c r="D12" s="61">
        <f>'62.342'!E12-D20-D21-F35</f>
        <v>4664453393160</v>
      </c>
      <c r="E12" s="122">
        <f t="shared" si="0"/>
        <v>1.7406898168199076</v>
      </c>
      <c r="F12" s="461">
        <f>'48.31'!D24</f>
        <v>4778673946148</v>
      </c>
      <c r="G12" s="461"/>
    </row>
    <row r="13" spans="1:15">
      <c r="A13" s="58"/>
      <c r="B13" s="59" t="s">
        <v>630</v>
      </c>
      <c r="C13" s="61"/>
      <c r="D13" s="61"/>
      <c r="E13" s="122"/>
    </row>
    <row r="14" spans="1:15" s="174" customFormat="1">
      <c r="A14" s="166" t="s">
        <v>609</v>
      </c>
      <c r="B14" s="60" t="s">
        <v>631</v>
      </c>
      <c r="C14" s="167">
        <v>134124000000</v>
      </c>
      <c r="D14" s="167">
        <f>'62.342'!E16</f>
        <v>877911586892</v>
      </c>
      <c r="E14" s="122">
        <f t="shared" si="0"/>
        <v>6.5455219564880256</v>
      </c>
      <c r="F14" s="460"/>
      <c r="G14" s="173"/>
    </row>
    <row r="15" spans="1:15" s="174" customFormat="1">
      <c r="A15" s="166" t="s">
        <v>609</v>
      </c>
      <c r="B15" s="60" t="s">
        <v>632</v>
      </c>
      <c r="C15" s="167">
        <v>21558000000</v>
      </c>
      <c r="D15" s="167">
        <f>'62.342'!E17</f>
        <v>15924075000</v>
      </c>
      <c r="E15" s="122">
        <f t="shared" si="0"/>
        <v>0.73866198163094909</v>
      </c>
      <c r="F15" s="460"/>
      <c r="G15" s="173"/>
    </row>
    <row r="16" spans="1:15">
      <c r="A16" s="58"/>
      <c r="B16" s="59" t="s">
        <v>633</v>
      </c>
      <c r="C16" s="61"/>
      <c r="D16" s="61"/>
      <c r="E16" s="122"/>
      <c r="F16" s="461" t="s">
        <v>2470</v>
      </c>
      <c r="G16" s="170" t="s">
        <v>2472</v>
      </c>
      <c r="H16" s="169" t="s">
        <v>2473</v>
      </c>
      <c r="I16" s="169" t="s">
        <v>1337</v>
      </c>
      <c r="J16" s="169" t="s">
        <v>1338</v>
      </c>
      <c r="K16" s="169" t="s">
        <v>1339</v>
      </c>
      <c r="L16" s="169" t="s">
        <v>1340</v>
      </c>
      <c r="M16" s="169" t="s">
        <v>1341</v>
      </c>
      <c r="N16" s="169" t="s">
        <v>1342</v>
      </c>
      <c r="O16" s="169" t="s">
        <v>2474</v>
      </c>
    </row>
    <row r="17" spans="1:15" s="174" customFormat="1">
      <c r="A17" s="168" t="s">
        <v>609</v>
      </c>
      <c r="B17" s="60" t="s">
        <v>1334</v>
      </c>
      <c r="C17" s="167">
        <v>497261000000</v>
      </c>
      <c r="D17" s="167">
        <f>SUM(F17:N17)</f>
        <v>608682035767</v>
      </c>
      <c r="E17" s="122">
        <f t="shared" si="0"/>
        <v>1.2240695243886008</v>
      </c>
      <c r="F17" s="173">
        <v>242745001652</v>
      </c>
      <c r="G17" s="7">
        <v>40913394303</v>
      </c>
      <c r="H17" s="7">
        <v>18156713028</v>
      </c>
      <c r="I17" s="7">
        <v>40749235191</v>
      </c>
      <c r="J17" s="7">
        <v>37517408746</v>
      </c>
      <c r="K17" s="7">
        <v>57759570161</v>
      </c>
      <c r="L17" s="7">
        <v>109679351486</v>
      </c>
      <c r="M17" s="7">
        <v>20011789200</v>
      </c>
      <c r="N17" s="7">
        <v>41149572000</v>
      </c>
    </row>
    <row r="18" spans="1:15" s="174" customFormat="1">
      <c r="A18" s="166" t="s">
        <v>609</v>
      </c>
      <c r="B18" s="60" t="s">
        <v>634</v>
      </c>
      <c r="C18" s="167">
        <v>1930897000000</v>
      </c>
      <c r="D18" s="167">
        <f>SUM(F18:O18)</f>
        <v>1692729216020</v>
      </c>
      <c r="E18" s="122">
        <f t="shared" si="0"/>
        <v>0.8766543300963231</v>
      </c>
      <c r="F18" s="173">
        <v>454602533700</v>
      </c>
      <c r="G18" s="7">
        <v>3923287000</v>
      </c>
      <c r="H18" s="7">
        <v>10106571628</v>
      </c>
      <c r="I18" s="7">
        <v>164879827359</v>
      </c>
      <c r="J18" s="7">
        <v>262773428342</v>
      </c>
      <c r="K18" s="7">
        <v>231712117592</v>
      </c>
      <c r="L18" s="7">
        <v>261270077512</v>
      </c>
      <c r="M18" s="7">
        <v>77335730241</v>
      </c>
      <c r="N18" s="7">
        <v>99886350929</v>
      </c>
      <c r="O18" s="173">
        <v>126239291717</v>
      </c>
    </row>
    <row r="19" spans="1:15" s="174" customFormat="1">
      <c r="A19" s="166" t="s">
        <v>609</v>
      </c>
      <c r="B19" s="60" t="s">
        <v>635</v>
      </c>
      <c r="C19" s="167">
        <v>43000000000</v>
      </c>
      <c r="D19" s="167">
        <v>33280397408</v>
      </c>
      <c r="E19" s="122">
        <f t="shared" si="0"/>
        <v>0.77396273041860464</v>
      </c>
      <c r="F19" s="173"/>
      <c r="G19" s="173"/>
    </row>
    <row r="20" spans="1:15" ht="63" customHeight="1">
      <c r="A20" s="58">
        <v>2</v>
      </c>
      <c r="B20" s="59" t="s">
        <v>636</v>
      </c>
      <c r="C20" s="61">
        <f>'62.342'!D27</f>
        <v>1000000000</v>
      </c>
      <c r="D20" s="61">
        <f>'62.342'!E27</f>
        <v>300000000</v>
      </c>
      <c r="E20" s="122">
        <f t="shared" si="0"/>
        <v>0.3</v>
      </c>
    </row>
    <row r="21" spans="1:15" ht="18" customHeight="1">
      <c r="A21" s="58">
        <v>3</v>
      </c>
      <c r="B21" s="59" t="s">
        <v>1333</v>
      </c>
      <c r="C21" s="61">
        <f>'62.342'!D28-C31</f>
        <v>1745579000000</v>
      </c>
      <c r="D21" s="167">
        <f>'62.342'!E28</f>
        <v>113920552988</v>
      </c>
      <c r="E21" s="122">
        <f t="shared" si="0"/>
        <v>6.5262330142605976E-2</v>
      </c>
    </row>
    <row r="22" spans="1:15">
      <c r="A22" s="129" t="s">
        <v>305</v>
      </c>
      <c r="B22" s="57" t="s">
        <v>360</v>
      </c>
      <c r="C22" s="62">
        <f>'62.342'!D30</f>
        <v>7772052000000</v>
      </c>
      <c r="D22" s="62">
        <f>'62.342'!E30-G35</f>
        <v>7051327627109</v>
      </c>
      <c r="E22" s="121">
        <f t="shared" si="0"/>
        <v>0.90726717051159722</v>
      </c>
      <c r="F22" s="170">
        <f>'62.342'!E30</f>
        <v>7192381417897</v>
      </c>
      <c r="G22" s="170">
        <f>F22-D22</f>
        <v>141053790788</v>
      </c>
    </row>
    <row r="23" spans="1:15">
      <c r="A23" s="58"/>
      <c r="B23" s="60" t="s">
        <v>357</v>
      </c>
      <c r="C23" s="61"/>
      <c r="D23" s="61"/>
      <c r="E23" s="122"/>
      <c r="F23" s="170">
        <f>12894389000000</f>
        <v>12894389000000</v>
      </c>
    </row>
    <row r="24" spans="1:15">
      <c r="A24" s="58">
        <v>1</v>
      </c>
      <c r="B24" s="60" t="s">
        <v>631</v>
      </c>
      <c r="C24" s="61">
        <f>'62.342'!D33</f>
        <v>3102317000000</v>
      </c>
      <c r="D24" s="61">
        <f>'62.342'!E33</f>
        <v>2735250434506</v>
      </c>
      <c r="E24" s="122">
        <f t="shared" si="0"/>
        <v>0.88167986524458974</v>
      </c>
      <c r="F24" s="170">
        <f>F23-C9</f>
        <v>43000000000</v>
      </c>
    </row>
    <row r="25" spans="1:15">
      <c r="A25" s="58">
        <v>2</v>
      </c>
      <c r="B25" s="60" t="s">
        <v>638</v>
      </c>
      <c r="C25" s="61">
        <f>'62.342'!D35</f>
        <v>32550000000</v>
      </c>
      <c r="D25" s="61">
        <f>'62.342'!E35</f>
        <v>17578411000</v>
      </c>
      <c r="E25" s="122">
        <f t="shared" si="0"/>
        <v>0.54004334869431647</v>
      </c>
    </row>
    <row r="26" spans="1:15" ht="31.2">
      <c r="A26" s="129" t="s">
        <v>306</v>
      </c>
      <c r="B26" s="57" t="s">
        <v>601</v>
      </c>
      <c r="C26" s="459">
        <f>'48.31'!C26</f>
        <v>0</v>
      </c>
      <c r="D26" s="62">
        <f>'62.342'!E29</f>
        <v>0</v>
      </c>
      <c r="E26" s="121"/>
    </row>
    <row r="27" spans="1:15">
      <c r="A27" s="129" t="s">
        <v>307</v>
      </c>
      <c r="B27" s="57" t="s">
        <v>68</v>
      </c>
      <c r="C27" s="459">
        <f>'62.342'!D45</f>
        <v>1000000000</v>
      </c>
      <c r="D27" s="62">
        <f>'62.342'!E45</f>
        <v>1000000000</v>
      </c>
      <c r="E27" s="121">
        <f t="shared" si="0"/>
        <v>1</v>
      </c>
    </row>
    <row r="28" spans="1:15">
      <c r="A28" s="129" t="s">
        <v>308</v>
      </c>
      <c r="B28" s="57" t="s">
        <v>536</v>
      </c>
      <c r="C28" s="459">
        <f>'62.342'!D44</f>
        <v>253326000000</v>
      </c>
      <c r="D28" s="61"/>
      <c r="E28" s="122"/>
    </row>
    <row r="29" spans="1:15">
      <c r="A29" s="129" t="s">
        <v>309</v>
      </c>
      <c r="B29" s="57" t="s">
        <v>594</v>
      </c>
      <c r="C29" s="61"/>
      <c r="D29" s="61"/>
      <c r="E29" s="122"/>
    </row>
    <row r="30" spans="1:15">
      <c r="A30" s="129" t="s">
        <v>651</v>
      </c>
      <c r="B30" s="57" t="s">
        <v>2677</v>
      </c>
      <c r="C30" s="62">
        <f>'62.342'!D48</f>
        <v>0</v>
      </c>
      <c r="D30" s="61">
        <f>'62.342'!F46</f>
        <v>1197978788</v>
      </c>
      <c r="E30" s="122"/>
    </row>
    <row r="31" spans="1:15">
      <c r="A31" s="129" t="s">
        <v>300</v>
      </c>
      <c r="B31" s="57" t="s">
        <v>602</v>
      </c>
      <c r="C31" s="62">
        <f>C32+C35</f>
        <v>398774000000</v>
      </c>
      <c r="D31" s="62">
        <f>D32+D35</f>
        <v>677995682803</v>
      </c>
      <c r="E31" s="121">
        <f t="shared" si="0"/>
        <v>1.7002003209913386</v>
      </c>
    </row>
    <row r="32" spans="1:15">
      <c r="A32" s="129" t="s">
        <v>304</v>
      </c>
      <c r="B32" s="57" t="s">
        <v>595</v>
      </c>
      <c r="C32" s="62">
        <f>SUM(C33:C34)</f>
        <v>398774000000</v>
      </c>
      <c r="D32" s="62">
        <f>SUM(D33:D34)</f>
        <v>677995682803</v>
      </c>
      <c r="E32" s="121">
        <f t="shared" si="0"/>
        <v>1.7002003209913386</v>
      </c>
      <c r="F32" s="170" t="s">
        <v>2468</v>
      </c>
      <c r="G32" s="170" t="s">
        <v>2469</v>
      </c>
    </row>
    <row r="33" spans="1:8">
      <c r="A33" s="58"/>
      <c r="B33" s="59" t="s">
        <v>1335</v>
      </c>
      <c r="C33" s="61">
        <v>236550000000</v>
      </c>
      <c r="D33" s="61">
        <f>'61.31'!I20+'61.31'!I50</f>
        <v>502259010293</v>
      </c>
      <c r="E33" s="122">
        <f t="shared" si="0"/>
        <v>2.1232678515874022</v>
      </c>
      <c r="F33" s="170">
        <f>'61.31'!J20+'61.31'!J50</f>
        <v>403400586205</v>
      </c>
      <c r="G33" s="170">
        <f>'61.31'!M20+'61.31'!M50</f>
        <v>98858424088</v>
      </c>
      <c r="H33" s="451">
        <f>G33+F33-D33</f>
        <v>0</v>
      </c>
    </row>
    <row r="34" spans="1:8">
      <c r="A34" s="58"/>
      <c r="B34" s="59" t="s">
        <v>1336</v>
      </c>
      <c r="C34" s="61">
        <v>162224000000</v>
      </c>
      <c r="D34" s="61">
        <f>'61.31'!I13+'61.31'!I41</f>
        <v>175736672510</v>
      </c>
      <c r="E34" s="122">
        <f t="shared" si="0"/>
        <v>1.0832963834574416</v>
      </c>
      <c r="F34" s="170">
        <f>'61.31'!J13+'61.31'!J41</f>
        <v>133541305810</v>
      </c>
      <c r="G34" s="170">
        <f>'61.31'!M13+'61.31'!M41</f>
        <v>42195366700</v>
      </c>
      <c r="H34" s="451">
        <f>G34+F34-D34</f>
        <v>0</v>
      </c>
    </row>
    <row r="35" spans="1:8">
      <c r="A35" s="129" t="s">
        <v>305</v>
      </c>
      <c r="B35" s="57" t="s">
        <v>639</v>
      </c>
      <c r="C35" s="61"/>
      <c r="D35" s="61"/>
      <c r="E35" s="122"/>
      <c r="F35" s="170">
        <f>SUM(F33:F34)</f>
        <v>536941892015</v>
      </c>
      <c r="G35" s="170">
        <f>SUM(G33:G34)</f>
        <v>141053790788</v>
      </c>
    </row>
    <row r="36" spans="1:8">
      <c r="A36" s="58"/>
      <c r="B36" s="59" t="s">
        <v>640</v>
      </c>
      <c r="C36" s="61"/>
      <c r="D36" s="61"/>
      <c r="E36" s="122"/>
      <c r="F36" s="170" t="s">
        <v>2470</v>
      </c>
      <c r="G36" s="170" t="s">
        <v>2471</v>
      </c>
    </row>
    <row r="37" spans="1:8">
      <c r="A37" s="1203" t="s">
        <v>301</v>
      </c>
      <c r="B37" s="57" t="s">
        <v>641</v>
      </c>
      <c r="C37" s="61"/>
      <c r="D37" s="62">
        <f>'62.342'!E47</f>
        <v>5242984325692</v>
      </c>
      <c r="E37" s="122"/>
      <c r="F37" s="170">
        <f>'61.31'!J12</f>
        <v>5810000000</v>
      </c>
      <c r="G37" s="170">
        <f>'61.31'!J40</f>
        <v>531131892015</v>
      </c>
    </row>
    <row r="38" spans="1:8" ht="50.25" customHeight="1">
      <c r="A38" s="1273" t="s">
        <v>1327</v>
      </c>
      <c r="B38" s="1273"/>
      <c r="C38" s="1273"/>
      <c r="D38" s="1273"/>
      <c r="E38" s="1273"/>
      <c r="F38" s="170">
        <f>'61.31'!M12</f>
        <v>53012950537</v>
      </c>
      <c r="G38" s="170">
        <f>'61.31'!M40</f>
        <v>88040840251</v>
      </c>
    </row>
    <row r="39" spans="1:8">
      <c r="F39" s="170">
        <f>SUM(F37:F38)</f>
        <v>58822950537</v>
      </c>
      <c r="G39" s="170">
        <f>SUM(G37:G38)</f>
        <v>619172732266</v>
      </c>
    </row>
    <row r="40" spans="1:8">
      <c r="F40" s="170">
        <f>F39+G39</f>
        <v>677995682803</v>
      </c>
    </row>
  </sheetData>
  <mergeCells count="5">
    <mergeCell ref="A5:E5"/>
    <mergeCell ref="A2:E2"/>
    <mergeCell ref="A38:E38"/>
    <mergeCell ref="A3:E3"/>
    <mergeCell ref="A4:E4"/>
  </mergeCells>
  <pageMargins left="0.68" right="0.19685039370078741" top="0.74803149606299213" bottom="0.74803149606299213"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workbookViewId="0">
      <selection activeCell="A3" sqref="A3:XFD4"/>
    </sheetView>
  </sheetViews>
  <sheetFormatPr defaultColWidth="8.765625" defaultRowHeight="15"/>
  <cols>
    <col min="1" max="1" width="4.3828125" style="148" customWidth="1"/>
    <col min="2" max="2" width="33.23046875" style="148" customWidth="1"/>
    <col min="3" max="3" width="16.3046875" style="149" customWidth="1"/>
    <col min="4" max="4" width="15.69140625" style="149" customWidth="1"/>
    <col min="5" max="5" width="15.07421875" style="148" customWidth="1"/>
    <col min="6" max="6" width="7.61328125" style="154" customWidth="1"/>
    <col min="7" max="7" width="16.61328125" style="149" bestFit="1" customWidth="1"/>
    <col min="8" max="9" width="13.765625" style="148" bestFit="1" customWidth="1"/>
    <col min="10" max="16384" width="8.765625" style="148"/>
  </cols>
  <sheetData>
    <row r="1" spans="1:7" ht="15.6">
      <c r="F1" s="119" t="s">
        <v>1328</v>
      </c>
    </row>
    <row r="2" spans="1:7" ht="27" customHeight="1">
      <c r="A2" s="1266" t="s">
        <v>2753</v>
      </c>
      <c r="B2" s="1266"/>
      <c r="C2" s="1266"/>
      <c r="D2" s="1266"/>
      <c r="E2" s="1266"/>
      <c r="F2" s="1266"/>
    </row>
    <row r="3" spans="1:7" s="1217" customFormat="1" ht="15.6" hidden="1">
      <c r="A3" s="1267" t="s">
        <v>4014</v>
      </c>
      <c r="B3" s="1267"/>
      <c r="C3" s="1267"/>
      <c r="D3" s="1267"/>
      <c r="E3" s="1267"/>
      <c r="F3" s="1267"/>
      <c r="G3" s="1216"/>
    </row>
    <row r="4" spans="1:7" s="1217" customFormat="1" ht="15.6" hidden="1">
      <c r="A4" s="1267" t="s">
        <v>4013</v>
      </c>
      <c r="B4" s="1267"/>
      <c r="C4" s="1267"/>
      <c r="D4" s="1267"/>
      <c r="E4" s="1267"/>
      <c r="F4" s="1267"/>
      <c r="G4" s="1216"/>
    </row>
    <row r="5" spans="1:7" ht="15.6">
      <c r="A5" s="1267" t="s">
        <v>2777</v>
      </c>
      <c r="B5" s="1267"/>
      <c r="C5" s="1267"/>
      <c r="D5" s="1267"/>
      <c r="E5" s="1267"/>
      <c r="F5" s="1267"/>
    </row>
    <row r="6" spans="1:7" ht="15.6">
      <c r="F6" s="120" t="s">
        <v>625</v>
      </c>
    </row>
    <row r="7" spans="1:7" ht="15.6">
      <c r="A7" s="1268" t="s">
        <v>311</v>
      </c>
      <c r="B7" s="1268" t="s">
        <v>296</v>
      </c>
      <c r="C7" s="1269" t="s">
        <v>603</v>
      </c>
      <c r="D7" s="1269" t="s">
        <v>597</v>
      </c>
      <c r="E7" s="1268" t="s">
        <v>586</v>
      </c>
      <c r="F7" s="1268"/>
    </row>
    <row r="8" spans="1:7" ht="31.2">
      <c r="A8" s="1268"/>
      <c r="B8" s="1268"/>
      <c r="C8" s="1269"/>
      <c r="D8" s="1269"/>
      <c r="E8" s="468" t="s">
        <v>642</v>
      </c>
      <c r="F8" s="470" t="s">
        <v>1281</v>
      </c>
    </row>
    <row r="9" spans="1:7" ht="15.6">
      <c r="A9" s="468" t="s">
        <v>299</v>
      </c>
      <c r="B9" s="468" t="s">
        <v>300</v>
      </c>
      <c r="C9" s="635">
        <v>1</v>
      </c>
      <c r="D9" s="635">
        <v>2</v>
      </c>
      <c r="E9" s="468" t="s">
        <v>643</v>
      </c>
      <c r="F9" s="470" t="s">
        <v>1282</v>
      </c>
    </row>
    <row r="10" spans="1:7" ht="20.25" customHeight="1">
      <c r="A10" s="229"/>
      <c r="B10" s="230" t="s">
        <v>587</v>
      </c>
      <c r="C10" s="231">
        <f>C11+C12+C48+C49+C50</f>
        <v>11098617000000</v>
      </c>
      <c r="D10" s="231">
        <f>D11+D12+D48+D49+D50</f>
        <v>13869721551224</v>
      </c>
      <c r="E10" s="471">
        <f>D10-C10</f>
        <v>2771104551224</v>
      </c>
      <c r="F10" s="472">
        <f>D10/C10</f>
        <v>1.2496801674680729</v>
      </c>
      <c r="G10" s="149">
        <f>'62.342'!F10</f>
        <v>13869721551224</v>
      </c>
    </row>
    <row r="11" spans="1:7" ht="33" customHeight="1">
      <c r="A11" s="133" t="s">
        <v>299</v>
      </c>
      <c r="B11" s="134" t="s">
        <v>1343</v>
      </c>
      <c r="C11" s="142">
        <f>'49.31'!C23</f>
        <v>3793198000000</v>
      </c>
      <c r="D11" s="142">
        <f>'60.342'!J18</f>
        <v>5806230411606</v>
      </c>
      <c r="E11" s="179">
        <f>D11-C11</f>
        <v>2013032411606</v>
      </c>
      <c r="F11" s="155">
        <f>D11/C11</f>
        <v>1.5306953160910661</v>
      </c>
      <c r="G11" s="149">
        <v>5675078000000</v>
      </c>
    </row>
    <row r="12" spans="1:7" ht="33" customHeight="1">
      <c r="A12" s="133" t="s">
        <v>300</v>
      </c>
      <c r="B12" s="134" t="s">
        <v>1329</v>
      </c>
      <c r="C12" s="142">
        <f>C13+C30+C44+C45+C46+C47+C50</f>
        <v>7283919000000</v>
      </c>
      <c r="D12" s="142">
        <f>D13+D30+D44+D45+D46+D47</f>
        <v>4878537874516</v>
      </c>
      <c r="E12" s="179">
        <f>D12-C12</f>
        <v>-2405381125484</v>
      </c>
      <c r="F12" s="155">
        <f>D12/C12</f>
        <v>0.66976827646161363</v>
      </c>
      <c r="G12" s="149">
        <f>G11-C12</f>
        <v>-1608841000000</v>
      </c>
    </row>
    <row r="13" spans="1:7" ht="20.25" customHeight="1">
      <c r="A13" s="133" t="s">
        <v>304</v>
      </c>
      <c r="B13" s="134" t="s">
        <v>644</v>
      </c>
      <c r="C13" s="142">
        <f>C14+C28+C29</f>
        <v>3723435000000</v>
      </c>
      <c r="D13" s="142">
        <f>D14+D28+D29</f>
        <v>2551333239172</v>
      </c>
      <c r="E13" s="179">
        <f>D13-C13</f>
        <v>-1172101760828</v>
      </c>
      <c r="F13" s="155">
        <f>D13/C13</f>
        <v>0.68520955493301217</v>
      </c>
      <c r="G13" s="149">
        <f>5575113000000-C12</f>
        <v>-1708806000000</v>
      </c>
    </row>
    <row r="14" spans="1:7" s="150" customFormat="1" ht="20.25" customHeight="1">
      <c r="A14" s="133">
        <v>1</v>
      </c>
      <c r="B14" s="134" t="s">
        <v>645</v>
      </c>
      <c r="C14" s="142">
        <f>1579082000000-C28</f>
        <v>1578082000000</v>
      </c>
      <c r="D14" s="142">
        <f>SUM(D15:D26)</f>
        <v>2437112686184</v>
      </c>
      <c r="E14" s="179">
        <f>D14-C14</f>
        <v>859030686184</v>
      </c>
      <c r="F14" s="155">
        <f>D14/C14</f>
        <v>1.5443511086141277</v>
      </c>
      <c r="G14" s="462">
        <f>C10-C12</f>
        <v>3814698000000</v>
      </c>
    </row>
    <row r="15" spans="1:7" ht="20.25" customHeight="1">
      <c r="A15" s="469" t="s">
        <v>370</v>
      </c>
      <c r="B15" s="181" t="s">
        <v>395</v>
      </c>
      <c r="C15" s="135"/>
      <c r="D15" s="135">
        <f>'62.342'!F14</f>
        <v>874527500</v>
      </c>
      <c r="E15" s="469"/>
      <c r="F15" s="155"/>
      <c r="G15" s="149">
        <f>G14-C11</f>
        <v>21500000000</v>
      </c>
    </row>
    <row r="16" spans="1:7" ht="20.25" customHeight="1">
      <c r="A16" s="469" t="s">
        <v>512</v>
      </c>
      <c r="B16" s="181" t="s">
        <v>646</v>
      </c>
      <c r="C16" s="135"/>
      <c r="D16" s="135">
        <f>'62.342'!F15</f>
        <v>3572393000</v>
      </c>
      <c r="E16" s="469"/>
      <c r="F16" s="155"/>
    </row>
    <row r="17" spans="1:9" ht="20.25" customHeight="1">
      <c r="A17" s="469" t="s">
        <v>173</v>
      </c>
      <c r="B17" s="181" t="s">
        <v>654</v>
      </c>
      <c r="C17" s="135"/>
      <c r="D17" s="135">
        <f>'62.342'!F16</f>
        <v>281903794225</v>
      </c>
      <c r="E17" s="469"/>
      <c r="F17" s="155"/>
    </row>
    <row r="18" spans="1:9" ht="20.25" customHeight="1">
      <c r="A18" s="469" t="s">
        <v>383</v>
      </c>
      <c r="B18" s="181" t="s">
        <v>655</v>
      </c>
      <c r="C18" s="135"/>
      <c r="D18" s="135">
        <f>'62.342'!F17</f>
        <v>13720517000</v>
      </c>
      <c r="E18" s="469"/>
      <c r="F18" s="155"/>
    </row>
    <row r="19" spans="1:9" ht="20.25" customHeight="1">
      <c r="A19" s="469" t="s">
        <v>384</v>
      </c>
      <c r="B19" s="181" t="s">
        <v>656</v>
      </c>
      <c r="C19" s="135"/>
      <c r="D19" s="135">
        <f>'62.342'!F18</f>
        <v>48588802729</v>
      </c>
      <c r="E19" s="469"/>
      <c r="F19" s="155"/>
    </row>
    <row r="20" spans="1:9" ht="20.25" customHeight="1">
      <c r="A20" s="469" t="s">
        <v>385</v>
      </c>
      <c r="B20" s="181" t="s">
        <v>657</v>
      </c>
      <c r="C20" s="135"/>
      <c r="D20" s="135">
        <f>'62.342'!F19</f>
        <v>150050464154</v>
      </c>
      <c r="E20" s="469"/>
      <c r="F20" s="155"/>
    </row>
    <row r="21" spans="1:9" ht="20.25" customHeight="1">
      <c r="A21" s="469" t="s">
        <v>658</v>
      </c>
      <c r="B21" s="181" t="s">
        <v>659</v>
      </c>
      <c r="C21" s="135"/>
      <c r="D21" s="135">
        <f>'62.342'!F20</f>
        <v>2000000000</v>
      </c>
      <c r="E21" s="469"/>
      <c r="F21" s="155"/>
    </row>
    <row r="22" spans="1:9" ht="20.25" customHeight="1">
      <c r="A22" s="469" t="s">
        <v>660</v>
      </c>
      <c r="B22" s="181" t="s">
        <v>661</v>
      </c>
      <c r="C22" s="135"/>
      <c r="D22" s="135">
        <f>'62.342'!F21</f>
        <v>4917123000</v>
      </c>
      <c r="E22" s="469"/>
      <c r="F22" s="155"/>
    </row>
    <row r="23" spans="1:9" ht="20.25" customHeight="1">
      <c r="A23" s="469" t="s">
        <v>662</v>
      </c>
      <c r="B23" s="181" t="s">
        <v>663</v>
      </c>
      <c r="C23" s="135"/>
      <c r="D23" s="135">
        <f>'62.342'!F22</f>
        <v>107325612683</v>
      </c>
      <c r="E23" s="469"/>
      <c r="F23" s="155"/>
    </row>
    <row r="24" spans="1:9" ht="20.25" customHeight="1">
      <c r="A24" s="469" t="s">
        <v>664</v>
      </c>
      <c r="B24" s="181" t="s">
        <v>647</v>
      </c>
      <c r="C24" s="135"/>
      <c r="D24" s="135">
        <f>'62.342'!F23</f>
        <v>1764969236896</v>
      </c>
      <c r="E24" s="469"/>
      <c r="F24" s="155"/>
    </row>
    <row r="25" spans="1:9" ht="20.25" customHeight="1">
      <c r="A25" s="469" t="s">
        <v>665</v>
      </c>
      <c r="B25" s="181" t="s">
        <v>666</v>
      </c>
      <c r="C25" s="135"/>
      <c r="D25" s="135">
        <f>'62.342'!F24</f>
        <v>47278787997</v>
      </c>
      <c r="E25" s="469"/>
      <c r="F25" s="155"/>
    </row>
    <row r="26" spans="1:9" ht="20.25" customHeight="1">
      <c r="A26" s="469" t="s">
        <v>667</v>
      </c>
      <c r="B26" s="181" t="s">
        <v>668</v>
      </c>
      <c r="C26" s="135"/>
      <c r="D26" s="135">
        <f>'62.342'!F25</f>
        <v>11911427000</v>
      </c>
      <c r="E26" s="469"/>
      <c r="F26" s="155"/>
    </row>
    <row r="27" spans="1:9" ht="20.25" customHeight="1">
      <c r="A27" s="469" t="s">
        <v>669</v>
      </c>
      <c r="B27" s="181" t="s">
        <v>670</v>
      </c>
      <c r="C27" s="135"/>
      <c r="D27" s="135">
        <f>'62.342'!F26</f>
        <v>0</v>
      </c>
      <c r="E27" s="469"/>
      <c r="F27" s="155"/>
    </row>
    <row r="28" spans="1:9" s="150" customFormat="1" ht="82.5" customHeight="1">
      <c r="A28" s="133">
        <v>2</v>
      </c>
      <c r="B28" s="134" t="s">
        <v>636</v>
      </c>
      <c r="C28" s="142">
        <f>'62.342'!D27</f>
        <v>1000000000</v>
      </c>
      <c r="D28" s="142">
        <f>'62.342'!E27</f>
        <v>300000000</v>
      </c>
      <c r="E28" s="179">
        <f>D28-C28</f>
        <v>-700000000</v>
      </c>
      <c r="F28" s="155">
        <f>D28/C28</f>
        <v>0.3</v>
      </c>
      <c r="G28" s="462"/>
    </row>
    <row r="29" spans="1:9" s="150" customFormat="1" ht="31.2">
      <c r="A29" s="133">
        <v>3</v>
      </c>
      <c r="B29" s="134" t="s">
        <v>1344</v>
      </c>
      <c r="C29" s="142">
        <v>2144353000000</v>
      </c>
      <c r="D29" s="142">
        <f>'62.342'!F28</f>
        <v>113920552988</v>
      </c>
      <c r="E29" s="133"/>
      <c r="F29" s="155">
        <f t="shared" ref="F29:F46" si="0">E29/C29</f>
        <v>0</v>
      </c>
      <c r="G29" s="462"/>
    </row>
    <row r="30" spans="1:9" ht="17.25" customHeight="1">
      <c r="A30" s="133" t="s">
        <v>305</v>
      </c>
      <c r="B30" s="134" t="s">
        <v>360</v>
      </c>
      <c r="C30" s="142">
        <f>SUM(C31:C43)</f>
        <v>3397884000000</v>
      </c>
      <c r="D30" s="142">
        <f>SUM(D31:D43)</f>
        <v>2325006656556</v>
      </c>
      <c r="E30" s="179">
        <f t="shared" ref="E30:E40" si="1">D30-C30</f>
        <v>-1072877343444</v>
      </c>
      <c r="F30" s="155">
        <f t="shared" ref="F30:F40" si="2">D30/C30</f>
        <v>0.68425133305198171</v>
      </c>
      <c r="G30" s="149">
        <f>C30-3397884000000</f>
        <v>0</v>
      </c>
    </row>
    <row r="31" spans="1:9" ht="17.25" customHeight="1">
      <c r="A31" s="469" t="s">
        <v>523</v>
      </c>
      <c r="B31" s="182" t="s">
        <v>395</v>
      </c>
      <c r="C31" s="135">
        <v>53700000000</v>
      </c>
      <c r="D31" s="135">
        <f>'62.342'!F31</f>
        <v>152751672560</v>
      </c>
      <c r="E31" s="183">
        <f t="shared" si="1"/>
        <v>99051672560</v>
      </c>
      <c r="F31" s="155">
        <f t="shared" si="2"/>
        <v>2.8445376640595903</v>
      </c>
      <c r="G31" s="149">
        <f>C31+C32</f>
        <v>71700000000</v>
      </c>
      <c r="H31" s="149"/>
      <c r="I31" s="180"/>
    </row>
    <row r="32" spans="1:9" ht="17.25" customHeight="1">
      <c r="A32" s="469" t="s">
        <v>524</v>
      </c>
      <c r="B32" s="181" t="s">
        <v>589</v>
      </c>
      <c r="C32" s="135">
        <v>18000000000</v>
      </c>
      <c r="D32" s="135">
        <f>'62.342'!F32</f>
        <v>40985885000</v>
      </c>
      <c r="E32" s="183">
        <f t="shared" si="1"/>
        <v>22985885000</v>
      </c>
      <c r="F32" s="155">
        <f t="shared" si="2"/>
        <v>2.2769936111111111</v>
      </c>
      <c r="G32" s="1212">
        <f>C31/G31*100%</f>
        <v>0.7489539748953975</v>
      </c>
      <c r="I32" s="180"/>
    </row>
    <row r="33" spans="1:9" ht="17.25" customHeight="1">
      <c r="A33" s="469" t="s">
        <v>174</v>
      </c>
      <c r="B33" s="182" t="s">
        <v>590</v>
      </c>
      <c r="C33" s="135">
        <v>772024000000</v>
      </c>
      <c r="D33" s="135">
        <f>'62.342'!F33</f>
        <v>580163995652</v>
      </c>
      <c r="E33" s="183">
        <f t="shared" si="1"/>
        <v>-191860004348</v>
      </c>
      <c r="F33" s="155">
        <f t="shared" si="2"/>
        <v>0.75148440417914464</v>
      </c>
      <c r="G33" s="149">
        <v>71700000000</v>
      </c>
      <c r="H33" s="149"/>
      <c r="I33" s="180"/>
    </row>
    <row r="34" spans="1:9" ht="17.25" customHeight="1">
      <c r="A34" s="469" t="s">
        <v>175</v>
      </c>
      <c r="B34" s="182" t="s">
        <v>588</v>
      </c>
      <c r="C34" s="135">
        <v>404544000000</v>
      </c>
      <c r="D34" s="135">
        <f>'62.342'!F34</f>
        <v>321130823116</v>
      </c>
      <c r="E34" s="183">
        <f t="shared" si="1"/>
        <v>-83413176884</v>
      </c>
      <c r="F34" s="155">
        <f t="shared" si="2"/>
        <v>0.79380938319688343</v>
      </c>
      <c r="G34" s="149">
        <f>G33*G32</f>
        <v>53700000000</v>
      </c>
      <c r="H34" s="149"/>
      <c r="I34" s="180"/>
    </row>
    <row r="35" spans="1:9" ht="17.25" customHeight="1">
      <c r="A35" s="469" t="s">
        <v>176</v>
      </c>
      <c r="B35" s="182" t="s">
        <v>891</v>
      </c>
      <c r="C35" s="135">
        <v>32550000000</v>
      </c>
      <c r="D35" s="135">
        <f>'62.342'!F35</f>
        <v>17578411000</v>
      </c>
      <c r="E35" s="183">
        <f t="shared" si="1"/>
        <v>-14971589000</v>
      </c>
      <c r="F35" s="155">
        <f t="shared" si="2"/>
        <v>0.54004334869431647</v>
      </c>
      <c r="G35" s="149">
        <f>G33-C31</f>
        <v>18000000000</v>
      </c>
      <c r="H35" s="149"/>
      <c r="I35" s="180"/>
    </row>
    <row r="36" spans="1:9" ht="17.25" customHeight="1">
      <c r="A36" s="469" t="s">
        <v>894</v>
      </c>
      <c r="B36" s="182" t="s">
        <v>592</v>
      </c>
      <c r="C36" s="135">
        <v>29530000000</v>
      </c>
      <c r="D36" s="135">
        <f>'62.342'!F36</f>
        <v>53753122007</v>
      </c>
      <c r="E36" s="183">
        <f t="shared" si="1"/>
        <v>24223122007</v>
      </c>
      <c r="F36" s="155">
        <f t="shared" si="2"/>
        <v>1.8202885881137827</v>
      </c>
      <c r="H36" s="149"/>
      <c r="I36" s="180"/>
    </row>
    <row r="37" spans="1:9" ht="17.25" customHeight="1">
      <c r="A37" s="469" t="s">
        <v>1345</v>
      </c>
      <c r="B37" s="182" t="s">
        <v>591</v>
      </c>
      <c r="C37" s="135">
        <v>26449000000</v>
      </c>
      <c r="D37" s="135">
        <f>'62.342'!F37</f>
        <v>29511000000</v>
      </c>
      <c r="E37" s="183">
        <f t="shared" si="1"/>
        <v>3062000000</v>
      </c>
      <c r="F37" s="155">
        <f t="shared" si="2"/>
        <v>1.1157699723997128</v>
      </c>
      <c r="H37" s="149"/>
      <c r="I37" s="180"/>
    </row>
    <row r="38" spans="1:9" ht="17.25" customHeight="1">
      <c r="A38" s="469" t="s">
        <v>1346</v>
      </c>
      <c r="B38" s="182" t="s">
        <v>534</v>
      </c>
      <c r="C38" s="135">
        <v>102157000000</v>
      </c>
      <c r="D38" s="135">
        <f>'62.342'!F38</f>
        <v>11870162100</v>
      </c>
      <c r="E38" s="183">
        <f t="shared" si="1"/>
        <v>-90286837900</v>
      </c>
      <c r="F38" s="155">
        <f t="shared" si="2"/>
        <v>0.11619528862437228</v>
      </c>
      <c r="H38" s="149"/>
      <c r="I38" s="180"/>
    </row>
    <row r="39" spans="1:9" ht="17.25" customHeight="1">
      <c r="A39" s="469" t="s">
        <v>1347</v>
      </c>
      <c r="B39" s="182" t="s">
        <v>531</v>
      </c>
      <c r="C39" s="135">
        <v>1100011000000</v>
      </c>
      <c r="D39" s="135">
        <f>'62.342'!F39</f>
        <v>36158271808</v>
      </c>
      <c r="E39" s="183">
        <f t="shared" si="1"/>
        <v>-1063852728192</v>
      </c>
      <c r="F39" s="155">
        <f t="shared" si="2"/>
        <v>3.2870827480816101E-2</v>
      </c>
      <c r="H39" s="149"/>
      <c r="I39" s="180"/>
    </row>
    <row r="40" spans="1:9" ht="17.25" customHeight="1">
      <c r="A40" s="469" t="s">
        <v>1348</v>
      </c>
      <c r="B40" s="182" t="s">
        <v>532</v>
      </c>
      <c r="C40" s="135">
        <v>487150000000</v>
      </c>
      <c r="D40" s="135">
        <f>'62.342'!F40</f>
        <v>372184185886</v>
      </c>
      <c r="E40" s="183">
        <f t="shared" si="1"/>
        <v>-114965814114</v>
      </c>
      <c r="F40" s="155">
        <f t="shared" si="2"/>
        <v>0.76400325543672376</v>
      </c>
      <c r="H40" s="149"/>
      <c r="I40" s="180"/>
    </row>
    <row r="41" spans="1:9" ht="17.25" customHeight="1">
      <c r="A41" s="469" t="s">
        <v>1349</v>
      </c>
      <c r="B41" s="182" t="s">
        <v>533</v>
      </c>
      <c r="C41" s="135"/>
      <c r="D41" s="135">
        <f>'62.342'!F41</f>
        <v>635770295396</v>
      </c>
      <c r="E41" s="469"/>
      <c r="F41" s="155"/>
      <c r="I41" s="180"/>
    </row>
    <row r="42" spans="1:9" ht="17.25" customHeight="1">
      <c r="A42" s="469" t="s">
        <v>1350</v>
      </c>
      <c r="B42" s="182" t="s">
        <v>530</v>
      </c>
      <c r="C42" s="135">
        <v>110149000000</v>
      </c>
      <c r="D42" s="135">
        <f>'62.342'!F42</f>
        <v>30000288519</v>
      </c>
      <c r="E42" s="183">
        <f>D42-C42</f>
        <v>-80148711481</v>
      </c>
      <c r="F42" s="155">
        <f>D42/C42</f>
        <v>0.27236097031293977</v>
      </c>
      <c r="H42" s="149"/>
      <c r="I42" s="180"/>
    </row>
    <row r="43" spans="1:9" ht="17.25" customHeight="1">
      <c r="A43" s="469" t="s">
        <v>1351</v>
      </c>
      <c r="B43" s="182" t="s">
        <v>535</v>
      </c>
      <c r="C43" s="135">
        <f>203935000000+57685000000</f>
        <v>261620000000</v>
      </c>
      <c r="D43" s="135">
        <f>'62.342'!F43</f>
        <v>43148543512</v>
      </c>
      <c r="E43" s="183">
        <f>D43-C43</f>
        <v>-218471456488</v>
      </c>
      <c r="F43" s="155">
        <f>D43/C43</f>
        <v>0.16492830636801467</v>
      </c>
      <c r="H43" s="180"/>
      <c r="I43" s="180"/>
    </row>
    <row r="44" spans="1:9" ht="31.2">
      <c r="A44" s="133" t="s">
        <v>306</v>
      </c>
      <c r="B44" s="134" t="s">
        <v>648</v>
      </c>
      <c r="C44" s="142">
        <f>'51.31'!C26</f>
        <v>0</v>
      </c>
      <c r="D44" s="142">
        <f>'62.342'!F29</f>
        <v>0</v>
      </c>
      <c r="E44" s="179">
        <f>D44-C44</f>
        <v>0</v>
      </c>
      <c r="F44" s="155" t="e">
        <f>D44/C44</f>
        <v>#DIV/0!</v>
      </c>
      <c r="H44" s="180"/>
      <c r="I44" s="180"/>
    </row>
    <row r="45" spans="1:9" ht="15.6">
      <c r="A45" s="133" t="s">
        <v>307</v>
      </c>
      <c r="B45" s="134" t="s">
        <v>649</v>
      </c>
      <c r="C45" s="142">
        <f>'62.342'!D45</f>
        <v>1000000000</v>
      </c>
      <c r="D45" s="142">
        <f>'62.342'!F45</f>
        <v>1000000000</v>
      </c>
      <c r="E45" s="179">
        <f>D45-C45</f>
        <v>0</v>
      </c>
      <c r="F45" s="155">
        <f t="shared" si="0"/>
        <v>0</v>
      </c>
    </row>
    <row r="46" spans="1:9" ht="15.6">
      <c r="A46" s="133" t="s">
        <v>308</v>
      </c>
      <c r="B46" s="134" t="s">
        <v>536</v>
      </c>
      <c r="C46" s="142">
        <v>140100000000</v>
      </c>
      <c r="D46" s="142"/>
      <c r="E46" s="179"/>
      <c r="F46" s="155">
        <f t="shared" si="0"/>
        <v>0</v>
      </c>
    </row>
    <row r="47" spans="1:9" ht="15.6">
      <c r="A47" s="133" t="s">
        <v>309</v>
      </c>
      <c r="B47" s="134" t="s">
        <v>2677</v>
      </c>
      <c r="C47" s="142"/>
      <c r="D47" s="142">
        <f>'62.342'!E46</f>
        <v>1197978788</v>
      </c>
      <c r="E47" s="469"/>
      <c r="F47" s="155"/>
    </row>
    <row r="48" spans="1:9" ht="15.6">
      <c r="A48" s="133" t="s">
        <v>301</v>
      </c>
      <c r="B48" s="134" t="s">
        <v>641</v>
      </c>
      <c r="C48" s="142"/>
      <c r="D48" s="142">
        <f>'62.342'!F47</f>
        <v>3141953265102</v>
      </c>
      <c r="E48" s="469"/>
      <c r="F48" s="155"/>
    </row>
    <row r="49" spans="1:6" ht="15.6">
      <c r="A49" s="1206" t="s">
        <v>257</v>
      </c>
      <c r="B49" s="1207" t="s">
        <v>1353</v>
      </c>
      <c r="C49" s="1208"/>
      <c r="D49" s="1208">
        <f>'62.342'!F57</f>
        <v>0</v>
      </c>
      <c r="E49" s="1209"/>
      <c r="F49" s="1210"/>
    </row>
    <row r="50" spans="1:6" ht="15.6">
      <c r="A50" s="144" t="s">
        <v>259</v>
      </c>
      <c r="B50" s="145" t="s">
        <v>4010</v>
      </c>
      <c r="C50" s="153">
        <v>21500000000</v>
      </c>
      <c r="D50" s="153">
        <f>'62.342'!F58</f>
        <v>43000000000</v>
      </c>
      <c r="E50" s="147"/>
      <c r="F50" s="178"/>
    </row>
    <row r="51" spans="1:6" ht="34.5" customHeight="1">
      <c r="A51" s="164" t="s">
        <v>1330</v>
      </c>
    </row>
    <row r="52" spans="1:6" ht="34.5" customHeight="1">
      <c r="A52" s="165" t="s">
        <v>1331</v>
      </c>
    </row>
    <row r="53" spans="1:6" ht="29.25" customHeight="1">
      <c r="A53" s="1274" t="s">
        <v>1332</v>
      </c>
      <c r="B53" s="1274"/>
      <c r="C53" s="1274"/>
      <c r="D53" s="1274"/>
      <c r="E53" s="1274"/>
      <c r="F53" s="1274"/>
    </row>
  </sheetData>
  <mergeCells count="10">
    <mergeCell ref="A2:F2"/>
    <mergeCell ref="A53:F53"/>
    <mergeCell ref="A5:F5"/>
    <mergeCell ref="A7:A8"/>
    <mergeCell ref="B7:B8"/>
    <mergeCell ref="C7:C8"/>
    <mergeCell ref="D7:D8"/>
    <mergeCell ref="E7:F7"/>
    <mergeCell ref="A3:F3"/>
    <mergeCell ref="A4:F4"/>
  </mergeCells>
  <pageMargins left="0.52" right="0.19685039370078741" top="0.55118110236220474" bottom="0.47244094488188981" header="0.2" footer="0.19685039370078741"/>
  <pageSetup paperSize="9" scale="75"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M41"/>
  <sheetViews>
    <sheetView zoomScale="90" zoomScaleNormal="90" workbookViewId="0">
      <selection activeCell="A6" sqref="A6:XFD7"/>
    </sheetView>
  </sheetViews>
  <sheetFormatPr defaultColWidth="11.61328125" defaultRowHeight="15.6"/>
  <cols>
    <col min="1" max="1" width="4.4609375" style="9" customWidth="1"/>
    <col min="2" max="2" width="27.765625" style="9" customWidth="1"/>
    <col min="3" max="3" width="12.61328125" style="9" customWidth="1"/>
    <col min="4" max="4" width="12" style="9" customWidth="1"/>
    <col min="5" max="5" width="12.23046875" style="9" customWidth="1"/>
    <col min="6" max="6" width="13" style="116" customWidth="1"/>
    <col min="7" max="7" width="12.4609375" style="9" customWidth="1"/>
    <col min="8" max="8" width="11.765625" style="9" customWidth="1"/>
    <col min="9" max="9" width="6" style="9" customWidth="1"/>
    <col min="10" max="10" width="5.69140625" style="9" customWidth="1"/>
    <col min="11" max="11" width="5.07421875" style="9" customWidth="1"/>
    <col min="12" max="12" width="14.765625" style="9" customWidth="1"/>
    <col min="13" max="16384" width="11.61328125" style="9"/>
  </cols>
  <sheetData>
    <row r="1" spans="1:12">
      <c r="A1" s="1275"/>
      <c r="B1" s="1275"/>
      <c r="E1" s="1276"/>
      <c r="F1" s="1276"/>
    </row>
    <row r="2" spans="1:12">
      <c r="A2" s="1275"/>
      <c r="B2" s="1275"/>
      <c r="F2" s="215"/>
      <c r="G2" s="1277" t="s">
        <v>1354</v>
      </c>
      <c r="H2" s="1277"/>
      <c r="I2" s="1277"/>
      <c r="J2" s="1277"/>
      <c r="K2" s="1277"/>
    </row>
    <row r="3" spans="1:12" ht="7.5" customHeight="1">
      <c r="A3" s="17"/>
      <c r="C3" s="216"/>
    </row>
    <row r="4" spans="1:12" s="217" customFormat="1">
      <c r="A4" s="1275" t="s">
        <v>2779</v>
      </c>
      <c r="B4" s="1275"/>
      <c r="C4" s="1275"/>
      <c r="D4" s="1275"/>
      <c r="E4" s="1275"/>
      <c r="F4" s="1275"/>
      <c r="G4" s="1275"/>
      <c r="H4" s="1275"/>
      <c r="I4" s="1275"/>
      <c r="J4" s="1275"/>
      <c r="K4" s="1275"/>
    </row>
    <row r="5" spans="1:12" s="217" customFormat="1">
      <c r="A5" s="1278" t="s">
        <v>2777</v>
      </c>
      <c r="B5" s="1278"/>
      <c r="C5" s="1278"/>
      <c r="D5" s="1278"/>
      <c r="E5" s="1278"/>
      <c r="F5" s="1278"/>
      <c r="G5" s="1278"/>
      <c r="H5" s="1278"/>
      <c r="I5" s="1278"/>
      <c r="J5" s="1278"/>
      <c r="K5" s="1278"/>
    </row>
    <row r="6" spans="1:12" s="217" customFormat="1" hidden="1">
      <c r="A6" s="1278" t="s">
        <v>4014</v>
      </c>
      <c r="B6" s="1278"/>
      <c r="C6" s="1278"/>
      <c r="D6" s="1278"/>
      <c r="E6" s="1278"/>
      <c r="F6" s="1278"/>
      <c r="G6" s="1278"/>
      <c r="H6" s="1278"/>
      <c r="I6" s="1278"/>
      <c r="J6" s="1278"/>
      <c r="K6" s="1278"/>
    </row>
    <row r="7" spans="1:12" s="217" customFormat="1" hidden="1">
      <c r="A7" s="1278" t="s">
        <v>4013</v>
      </c>
      <c r="B7" s="1278"/>
      <c r="C7" s="1278"/>
      <c r="D7" s="1278"/>
      <c r="E7" s="1278"/>
      <c r="F7" s="1278"/>
      <c r="G7" s="1278"/>
      <c r="H7" s="1278"/>
      <c r="I7" s="1278"/>
      <c r="J7" s="1278"/>
      <c r="K7" s="1278"/>
    </row>
    <row r="8" spans="1:12" ht="18" customHeight="1">
      <c r="C8" s="1213">
        <v>0.15015378252332101</v>
      </c>
      <c r="D8" s="1214">
        <f>E13*C8</f>
        <v>165405803136.90985</v>
      </c>
      <c r="F8" s="692"/>
      <c r="G8" s="10"/>
      <c r="H8" s="10"/>
      <c r="I8" s="1282" t="s">
        <v>366</v>
      </c>
      <c r="J8" s="1282"/>
      <c r="K8" s="1282"/>
    </row>
    <row r="9" spans="1:12" s="20" customFormat="1" ht="16.5" customHeight="1">
      <c r="A9" s="1280" t="s">
        <v>298</v>
      </c>
      <c r="B9" s="1279" t="s">
        <v>296</v>
      </c>
      <c r="C9" s="1281" t="s">
        <v>2780</v>
      </c>
      <c r="D9" s="1281"/>
      <c r="E9" s="1281"/>
      <c r="F9" s="1281" t="s">
        <v>2775</v>
      </c>
      <c r="G9" s="1281"/>
      <c r="H9" s="1281"/>
      <c r="I9" s="18" t="s">
        <v>365</v>
      </c>
      <c r="J9" s="18"/>
      <c r="K9" s="19"/>
    </row>
    <row r="10" spans="1:12" s="20" customFormat="1">
      <c r="A10" s="1280"/>
      <c r="B10" s="1279"/>
      <c r="C10" s="21" t="s">
        <v>479</v>
      </c>
      <c r="D10" s="21" t="s">
        <v>1278</v>
      </c>
      <c r="E10" s="21" t="s">
        <v>364</v>
      </c>
      <c r="F10" s="115" t="s">
        <v>479</v>
      </c>
      <c r="G10" s="21" t="s">
        <v>1278</v>
      </c>
      <c r="H10" s="21" t="s">
        <v>364</v>
      </c>
      <c r="I10" s="21" t="s">
        <v>479</v>
      </c>
      <c r="J10" s="21" t="s">
        <v>526</v>
      </c>
      <c r="K10" s="21" t="s">
        <v>303</v>
      </c>
    </row>
    <row r="11" spans="1:12" s="189" customFormat="1" ht="31.2">
      <c r="A11" s="185"/>
      <c r="B11" s="219" t="s">
        <v>599</v>
      </c>
      <c r="C11" s="220">
        <f>C12+C24+C27+C28+C29+C30</f>
        <v>12894389000000</v>
      </c>
      <c r="D11" s="220">
        <f t="shared" ref="D11:H11" si="0">D12+D24+D27+D28+D29+D30</f>
        <v>7283919000000</v>
      </c>
      <c r="E11" s="220">
        <f t="shared" si="0"/>
        <v>5610470000000</v>
      </c>
      <c r="F11" s="220">
        <f t="shared" si="0"/>
        <v>17753179560540</v>
      </c>
      <c r="G11" s="220">
        <f t="shared" si="0"/>
        <v>8020491139618</v>
      </c>
      <c r="H11" s="220">
        <f t="shared" si="0"/>
        <v>9732688420922</v>
      </c>
      <c r="I11" s="186">
        <f>F11/C11*100</f>
        <v>137.68143306782508</v>
      </c>
      <c r="J11" s="187">
        <f t="shared" ref="I11:K13" si="1">G11/D11*100</f>
        <v>110.11230547206799</v>
      </c>
      <c r="K11" s="187">
        <f t="shared" si="1"/>
        <v>173.47367370152588</v>
      </c>
      <c r="L11" s="188">
        <f>'62.342'!G10-G11</f>
        <v>486042927462</v>
      </c>
    </row>
    <row r="12" spans="1:12" s="189" customFormat="1" ht="31.2">
      <c r="A12" s="190" t="s">
        <v>299</v>
      </c>
      <c r="B12" s="193" t="s">
        <v>600</v>
      </c>
      <c r="C12" s="194">
        <f>C13+C17+C21+C22+C23</f>
        <v>10707036000000</v>
      </c>
      <c r="D12" s="194">
        <f t="shared" ref="D12:H12" si="2">D13+D17+D21+D22+D23</f>
        <v>5118066000000</v>
      </c>
      <c r="E12" s="194">
        <f t="shared" si="2"/>
        <v>5588970000000</v>
      </c>
      <c r="F12" s="194">
        <f t="shared" si="2"/>
        <v>11831001573257</v>
      </c>
      <c r="G12" s="194">
        <f t="shared" si="2"/>
        <v>4818516945191</v>
      </c>
      <c r="H12" s="194">
        <f t="shared" si="2"/>
        <v>7012484628066</v>
      </c>
      <c r="I12" s="191"/>
      <c r="J12" s="192"/>
      <c r="K12" s="192"/>
      <c r="L12" s="188"/>
    </row>
    <row r="13" spans="1:12" s="196" customFormat="1">
      <c r="A13" s="184" t="s">
        <v>304</v>
      </c>
      <c r="B13" s="193" t="s">
        <v>356</v>
      </c>
      <c r="C13" s="194">
        <f>D13+E13</f>
        <v>2680658000000</v>
      </c>
      <c r="D13" s="194">
        <v>1579082000000</v>
      </c>
      <c r="E13" s="194">
        <v>1101576000000</v>
      </c>
      <c r="F13" s="195">
        <f>G13+H13</f>
        <v>4778673946148</v>
      </c>
      <c r="G13" s="194">
        <f>'62.342'!F12-'51.31'!F37</f>
        <v>2545523239172</v>
      </c>
      <c r="H13" s="194">
        <f>'62.342'!G12+'62.342'!H12-'51.31'!G37</f>
        <v>2233150706976</v>
      </c>
      <c r="I13" s="191">
        <f t="shared" si="1"/>
        <v>178.26496129487609</v>
      </c>
      <c r="J13" s="192">
        <f t="shared" si="1"/>
        <v>161.20272659507233</v>
      </c>
      <c r="K13" s="192">
        <f t="shared" si="1"/>
        <v>202.72325350007625</v>
      </c>
    </row>
    <row r="14" spans="1:12" s="201" customFormat="1">
      <c r="A14" s="197"/>
      <c r="B14" s="181" t="s">
        <v>357</v>
      </c>
      <c r="C14" s="194"/>
      <c r="D14" s="198"/>
      <c r="E14" s="198"/>
      <c r="F14" s="195">
        <f t="shared" ref="F14:F28" si="3">G14+H14</f>
        <v>0</v>
      </c>
      <c r="G14" s="198"/>
      <c r="H14" s="198"/>
      <c r="I14" s="199"/>
      <c r="J14" s="200"/>
      <c r="K14" s="200"/>
    </row>
    <row r="15" spans="1:12" s="201" customFormat="1">
      <c r="A15" s="197">
        <v>1</v>
      </c>
      <c r="B15" s="181" t="s">
        <v>358</v>
      </c>
      <c r="C15" s="198">
        <f>D15+E15</f>
        <v>354204867000</v>
      </c>
      <c r="D15" s="198">
        <v>188799867000</v>
      </c>
      <c r="E15" s="198">
        <v>165405000000</v>
      </c>
      <c r="F15" s="202">
        <f>G15+H15</f>
        <v>877911586892</v>
      </c>
      <c r="G15" s="198">
        <f>'62.342'!F16</f>
        <v>281903794225</v>
      </c>
      <c r="H15" s="198">
        <f>'62.342'!G16+'62.342'!H16</f>
        <v>596007792667</v>
      </c>
      <c r="I15" s="199"/>
      <c r="J15" s="200"/>
      <c r="K15" s="200"/>
    </row>
    <row r="16" spans="1:12" s="201" customFormat="1">
      <c r="A16" s="197">
        <v>2</v>
      </c>
      <c r="B16" s="181" t="s">
        <v>359</v>
      </c>
      <c r="C16" s="198">
        <f t="shared" ref="C16:C27" si="4">D16+E16</f>
        <v>27073000000</v>
      </c>
      <c r="D16" s="198">
        <v>27073000000</v>
      </c>
      <c r="E16" s="198"/>
      <c r="F16" s="195">
        <f t="shared" si="3"/>
        <v>13720517000</v>
      </c>
      <c r="G16" s="198">
        <f>'62.342'!F17</f>
        <v>13720517000</v>
      </c>
      <c r="H16" s="198"/>
      <c r="I16" s="199"/>
      <c r="J16" s="200"/>
      <c r="K16" s="200"/>
    </row>
    <row r="17" spans="1:13" s="196" customFormat="1">
      <c r="A17" s="184" t="s">
        <v>305</v>
      </c>
      <c r="B17" s="193" t="s">
        <v>360</v>
      </c>
      <c r="C17" s="194">
        <f>D17+E17</f>
        <v>7772052000000</v>
      </c>
      <c r="D17" s="194">
        <v>3397884000000</v>
      </c>
      <c r="E17" s="194">
        <v>4374168000000</v>
      </c>
      <c r="F17" s="195">
        <f>G17+H17</f>
        <v>7051327627109</v>
      </c>
      <c r="G17" s="194">
        <f>'62.342'!F30-'51.31'!F38</f>
        <v>2271993706019</v>
      </c>
      <c r="H17" s="194">
        <f>'62.342'!G30+'62.342'!H30-'51.31'!G38</f>
        <v>4779333921090</v>
      </c>
      <c r="I17" s="191">
        <f>F17/C17*100</f>
        <v>90.726717051159724</v>
      </c>
      <c r="J17" s="192">
        <f>G17/D17*100</f>
        <v>66.864957897885859</v>
      </c>
      <c r="K17" s="192">
        <f>H17/E17*100</f>
        <v>109.26269683949039</v>
      </c>
    </row>
    <row r="18" spans="1:13" s="201" customFormat="1">
      <c r="A18" s="197"/>
      <c r="B18" s="181" t="s">
        <v>357</v>
      </c>
      <c r="C18" s="194"/>
      <c r="D18" s="198"/>
      <c r="E18" s="198"/>
      <c r="F18" s="195">
        <f t="shared" si="3"/>
        <v>0</v>
      </c>
      <c r="G18" s="198"/>
      <c r="H18" s="198"/>
      <c r="I18" s="199"/>
      <c r="J18" s="200"/>
      <c r="K18" s="200"/>
    </row>
    <row r="19" spans="1:13" s="201" customFormat="1">
      <c r="A19" s="197">
        <v>1</v>
      </c>
      <c r="B19" s="181" t="s">
        <v>358</v>
      </c>
      <c r="C19" s="198">
        <f t="shared" si="4"/>
        <v>3102317000000</v>
      </c>
      <c r="D19" s="198">
        <v>772024000000</v>
      </c>
      <c r="E19" s="198">
        <v>2330293000000</v>
      </c>
      <c r="F19" s="202">
        <f>G19+H19</f>
        <v>2735250434506</v>
      </c>
      <c r="G19" s="198">
        <f>'62.342'!F33</f>
        <v>580163995652</v>
      </c>
      <c r="H19" s="198">
        <f>'62.342'!G33+'62.342'!H33</f>
        <v>2155086438854</v>
      </c>
      <c r="I19" s="199">
        <f>F19/C19*100</f>
        <v>88.167986524458968</v>
      </c>
      <c r="J19" s="200">
        <f>G19/D19*100</f>
        <v>75.148440417914458</v>
      </c>
      <c r="K19" s="192"/>
    </row>
    <row r="20" spans="1:13" s="201" customFormat="1">
      <c r="A20" s="197">
        <v>2</v>
      </c>
      <c r="B20" s="181" t="s">
        <v>359</v>
      </c>
      <c r="C20" s="1211">
        <f t="shared" si="4"/>
        <v>32550000000</v>
      </c>
      <c r="D20" s="1211">
        <v>32550000000</v>
      </c>
      <c r="E20" s="203"/>
      <c r="F20" s="204">
        <f t="shared" si="3"/>
        <v>0</v>
      </c>
      <c r="G20" s="198"/>
      <c r="H20" s="198"/>
      <c r="I20" s="199"/>
      <c r="J20" s="200"/>
      <c r="K20" s="200"/>
      <c r="M20" s="205"/>
    </row>
    <row r="21" spans="1:13" s="196" customFormat="1" ht="33" customHeight="1">
      <c r="A21" s="184" t="s">
        <v>306</v>
      </c>
      <c r="B21" s="193" t="s">
        <v>601</v>
      </c>
      <c r="C21" s="463">
        <f t="shared" si="4"/>
        <v>0</v>
      </c>
      <c r="D21" s="463">
        <f>'48.31'!C26</f>
        <v>0</v>
      </c>
      <c r="E21" s="206"/>
      <c r="F21" s="204">
        <f t="shared" si="3"/>
        <v>0</v>
      </c>
      <c r="G21" s="194">
        <f>'62.342'!F29</f>
        <v>0</v>
      </c>
      <c r="H21" s="194"/>
      <c r="I21" s="199"/>
      <c r="J21" s="200"/>
      <c r="K21" s="200"/>
    </row>
    <row r="22" spans="1:13" s="196" customFormat="1">
      <c r="A22" s="184" t="s">
        <v>307</v>
      </c>
      <c r="B22" s="193" t="s">
        <v>361</v>
      </c>
      <c r="C22" s="204">
        <f t="shared" si="4"/>
        <v>1000000000</v>
      </c>
      <c r="D22" s="204">
        <v>1000000000</v>
      </c>
      <c r="E22" s="204"/>
      <c r="F22" s="204">
        <f t="shared" si="3"/>
        <v>1000000000</v>
      </c>
      <c r="G22" s="194">
        <f>'62.342'!F45</f>
        <v>1000000000</v>
      </c>
      <c r="H22" s="194"/>
      <c r="I22" s="199"/>
      <c r="J22" s="200"/>
      <c r="K22" s="200"/>
    </row>
    <row r="23" spans="1:13" s="196" customFormat="1">
      <c r="A23" s="184" t="s">
        <v>308</v>
      </c>
      <c r="B23" s="193" t="s">
        <v>362</v>
      </c>
      <c r="C23" s="194">
        <f t="shared" si="4"/>
        <v>253326000000</v>
      </c>
      <c r="D23" s="194">
        <v>140100000000</v>
      </c>
      <c r="E23" s="194">
        <v>113226000000</v>
      </c>
      <c r="F23" s="195">
        <f t="shared" si="3"/>
        <v>0</v>
      </c>
      <c r="G23" s="194"/>
      <c r="H23" s="194"/>
      <c r="I23" s="199"/>
      <c r="J23" s="200"/>
      <c r="K23" s="200"/>
    </row>
    <row r="24" spans="1:13" s="196" customFormat="1" ht="31.2">
      <c r="A24" s="184" t="s">
        <v>300</v>
      </c>
      <c r="B24" s="193" t="s">
        <v>602</v>
      </c>
      <c r="C24" s="194">
        <f>SUM(C25:C26)</f>
        <v>2144353000000</v>
      </c>
      <c r="D24" s="194">
        <v>2144353000000</v>
      </c>
      <c r="E24" s="194">
        <f t="shared" ref="E24:H24" si="5">SUM(E25:E26)</f>
        <v>0</v>
      </c>
      <c r="F24" s="194">
        <f t="shared" si="5"/>
        <v>677995682803</v>
      </c>
      <c r="G24" s="194">
        <f t="shared" si="5"/>
        <v>58822950537</v>
      </c>
      <c r="H24" s="194">
        <f t="shared" si="5"/>
        <v>619172732266</v>
      </c>
      <c r="I24" s="199"/>
      <c r="J24" s="200"/>
      <c r="K24" s="200"/>
    </row>
    <row r="25" spans="1:13" s="196" customFormat="1">
      <c r="A25" s="207" t="s">
        <v>304</v>
      </c>
      <c r="B25" s="208" t="s">
        <v>595</v>
      </c>
      <c r="C25" s="194">
        <f t="shared" si="4"/>
        <v>398774000000</v>
      </c>
      <c r="D25" s="194">
        <f>'51.31'!C31</f>
        <v>398774000000</v>
      </c>
      <c r="E25" s="194"/>
      <c r="F25" s="204">
        <f t="shared" si="3"/>
        <v>677995682803</v>
      </c>
      <c r="G25" s="194">
        <f>'61.31'!I12</f>
        <v>58822950537</v>
      </c>
      <c r="H25" s="194">
        <f>'61.31'!I40</f>
        <v>619172732266</v>
      </c>
      <c r="I25" s="191"/>
      <c r="J25" s="192"/>
      <c r="K25" s="192"/>
    </row>
    <row r="26" spans="1:13" s="196" customFormat="1">
      <c r="A26" s="207" t="s">
        <v>305</v>
      </c>
      <c r="B26" s="208" t="s">
        <v>596</v>
      </c>
      <c r="C26" s="194">
        <f>D26+E26</f>
        <v>1745579000000</v>
      </c>
      <c r="D26" s="194">
        <f>D24-D25</f>
        <v>1745579000000</v>
      </c>
      <c r="E26" s="194"/>
      <c r="F26" s="195"/>
      <c r="G26" s="194"/>
      <c r="H26" s="194"/>
      <c r="I26" s="191"/>
      <c r="J26" s="192"/>
      <c r="K26" s="192"/>
    </row>
    <row r="27" spans="1:13" s="196" customFormat="1">
      <c r="A27" s="207" t="s">
        <v>301</v>
      </c>
      <c r="B27" s="208" t="s">
        <v>2677</v>
      </c>
      <c r="C27" s="194">
        <f t="shared" si="4"/>
        <v>0</v>
      </c>
      <c r="D27" s="194"/>
      <c r="E27" s="194"/>
      <c r="F27" s="204">
        <f t="shared" si="3"/>
        <v>1197978788</v>
      </c>
      <c r="G27" s="194">
        <f>'62.342'!F46</f>
        <v>1197978788</v>
      </c>
      <c r="H27" s="194"/>
      <c r="I27" s="191"/>
      <c r="J27" s="192"/>
      <c r="K27" s="192"/>
    </row>
    <row r="28" spans="1:13" s="196" customFormat="1" ht="31.2">
      <c r="A28" s="184" t="s">
        <v>257</v>
      </c>
      <c r="B28" s="193" t="s">
        <v>363</v>
      </c>
      <c r="C28" s="194"/>
      <c r="D28" s="194"/>
      <c r="E28" s="194"/>
      <c r="F28" s="195">
        <f t="shared" si="3"/>
        <v>5242984325692</v>
      </c>
      <c r="G28" s="194">
        <f>'62.342'!F47</f>
        <v>3141953265102</v>
      </c>
      <c r="H28" s="194">
        <f>'62.342'!G47+'62.342'!H47</f>
        <v>2101031060590</v>
      </c>
      <c r="I28" s="199"/>
      <c r="J28" s="200"/>
      <c r="K28" s="200"/>
    </row>
    <row r="29" spans="1:13" s="196" customFormat="1">
      <c r="A29" s="184" t="s">
        <v>259</v>
      </c>
      <c r="B29" s="193" t="s">
        <v>76</v>
      </c>
      <c r="C29" s="194"/>
      <c r="D29" s="194"/>
      <c r="E29" s="194"/>
      <c r="F29" s="195"/>
      <c r="G29" s="194"/>
      <c r="H29" s="194"/>
      <c r="I29" s="199"/>
      <c r="J29" s="200"/>
      <c r="K29" s="200"/>
    </row>
    <row r="30" spans="1:13" s="196" customFormat="1" ht="31.2">
      <c r="A30" s="209" t="s">
        <v>627</v>
      </c>
      <c r="B30" s="210" t="s">
        <v>1279</v>
      </c>
      <c r="C30" s="211">
        <f>D30+E30</f>
        <v>43000000000</v>
      </c>
      <c r="D30" s="211">
        <v>21500000000</v>
      </c>
      <c r="E30" s="211">
        <v>21500000000</v>
      </c>
      <c r="F30" s="212">
        <f>G30+H30</f>
        <v>0</v>
      </c>
      <c r="G30" s="211"/>
      <c r="H30" s="211"/>
      <c r="I30" s="213"/>
      <c r="J30" s="214"/>
      <c r="K30" s="214"/>
      <c r="L30" s="196" t="s">
        <v>351</v>
      </c>
    </row>
    <row r="31" spans="1:13">
      <c r="A31" s="13"/>
      <c r="B31" s="20" t="s">
        <v>49</v>
      </c>
    </row>
    <row r="32" spans="1:13">
      <c r="A32" s="13"/>
      <c r="B32" s="20" t="s">
        <v>1277</v>
      </c>
    </row>
    <row r="34" spans="2:10">
      <c r="C34" s="480"/>
      <c r="H34" s="130"/>
      <c r="I34" s="130"/>
      <c r="J34" s="130"/>
    </row>
    <row r="35" spans="2:10">
      <c r="H35" s="22"/>
      <c r="I35" s="22"/>
      <c r="J35" s="22"/>
    </row>
    <row r="36" spans="2:10">
      <c r="B36" s="10"/>
      <c r="H36" s="22"/>
      <c r="I36" s="22"/>
      <c r="J36" s="22"/>
    </row>
    <row r="37" spans="2:10">
      <c r="B37" s="11"/>
      <c r="I37" s="218"/>
      <c r="J37" s="218"/>
    </row>
    <row r="41" spans="2:10">
      <c r="H41" s="131"/>
      <c r="I41" s="131"/>
      <c r="J41" s="131"/>
    </row>
  </sheetData>
  <mergeCells count="13">
    <mergeCell ref="A5:K5"/>
    <mergeCell ref="B9:B10"/>
    <mergeCell ref="A9:A10"/>
    <mergeCell ref="C9:E9"/>
    <mergeCell ref="F9:H9"/>
    <mergeCell ref="I8:K8"/>
    <mergeCell ref="A6:K6"/>
    <mergeCell ref="A7:K7"/>
    <mergeCell ref="A1:B1"/>
    <mergeCell ref="E1:F1"/>
    <mergeCell ref="A2:B2"/>
    <mergeCell ref="A4:K4"/>
    <mergeCell ref="G2:K2"/>
  </mergeCells>
  <phoneticPr fontId="43" type="noConversion"/>
  <pageMargins left="0.41" right="0.19685039370078741" top="0.43307086614173229" bottom="0.31496062992125984" header="0.19685039370078741" footer="0.19685039370078741"/>
  <pageSetup paperSize="9" scale="9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2"/>
  <sheetViews>
    <sheetView topLeftCell="A7" zoomScale="120" zoomScaleNormal="120" workbookViewId="0">
      <pane xSplit="2" ySplit="3" topLeftCell="C10" activePane="bottomRight" state="frozen"/>
      <selection activeCell="A7" sqref="A7"/>
      <selection pane="topRight" activeCell="C7" sqref="C7"/>
      <selection pane="bottomLeft" activeCell="A10" sqref="A10"/>
      <selection pane="bottomRight" activeCell="D19" sqref="D19"/>
    </sheetView>
  </sheetViews>
  <sheetFormatPr defaultColWidth="8.765625" defaultRowHeight="14.4"/>
  <cols>
    <col min="1" max="1" width="3.07421875" style="975" customWidth="1"/>
    <col min="2" max="2" width="13.3828125" style="975" customWidth="1"/>
    <col min="3" max="3" width="5.921875" style="975" customWidth="1"/>
    <col min="4" max="4" width="5.69140625" style="975" customWidth="1"/>
    <col min="5" max="5" width="5.921875" style="981" customWidth="1"/>
    <col min="6" max="6" width="4.69140625" style="981" customWidth="1"/>
    <col min="7" max="7" width="4.69140625" style="975" customWidth="1"/>
    <col min="8" max="8" width="4.921875" style="981" customWidth="1"/>
    <col min="9" max="9" width="6.3828125" style="975" customWidth="1"/>
    <col min="10" max="10" width="5.4609375" style="981" customWidth="1"/>
    <col min="11" max="11" width="6.23046875" style="975" customWidth="1"/>
    <col min="12" max="12" width="5.07421875" style="981" customWidth="1"/>
    <col min="13" max="13" width="4.07421875" style="975" customWidth="1"/>
    <col min="14" max="14" width="4.3046875" style="981" customWidth="1"/>
    <col min="15" max="15" width="5" style="975" customWidth="1"/>
    <col min="16" max="16" width="4.3046875" style="975" customWidth="1"/>
    <col min="17" max="17" width="4.921875" style="975" customWidth="1"/>
    <col min="18" max="16384" width="8.765625" style="975"/>
  </cols>
  <sheetData>
    <row r="1" spans="1:18" ht="17.399999999999999">
      <c r="A1" s="1285" t="s">
        <v>481</v>
      </c>
      <c r="B1" s="1285"/>
      <c r="C1" s="971"/>
      <c r="D1" s="971"/>
      <c r="E1" s="1286"/>
      <c r="F1" s="1286"/>
      <c r="G1" s="972"/>
      <c r="H1" s="973"/>
      <c r="I1" s="972"/>
      <c r="J1" s="973"/>
      <c r="K1" s="974" t="s">
        <v>3875</v>
      </c>
      <c r="L1" s="1287" t="s">
        <v>3876</v>
      </c>
      <c r="M1" s="1287"/>
      <c r="N1" s="1287"/>
      <c r="O1" s="1287"/>
      <c r="P1" s="1287"/>
      <c r="Q1" s="1287"/>
    </row>
    <row r="2" spans="1:18" ht="17.399999999999999">
      <c r="A2" s="1285" t="s">
        <v>881</v>
      </c>
      <c r="B2" s="1285"/>
      <c r="C2" s="971"/>
      <c r="D2" s="971"/>
      <c r="E2" s="973"/>
      <c r="F2" s="976"/>
      <c r="G2" s="972"/>
      <c r="H2" s="1286"/>
      <c r="I2" s="1286"/>
      <c r="J2" s="1286"/>
      <c r="K2" s="972"/>
      <c r="L2" s="973"/>
      <c r="M2" s="972"/>
      <c r="N2" s="973"/>
      <c r="O2" s="972"/>
      <c r="P2" s="972"/>
      <c r="Q2" s="972"/>
    </row>
    <row r="3" spans="1:18" ht="15.6">
      <c r="A3" s="977"/>
      <c r="B3" s="978"/>
      <c r="C3" s="977"/>
      <c r="D3" s="977"/>
      <c r="E3" s="979"/>
      <c r="F3" s="979"/>
      <c r="G3" s="977"/>
      <c r="H3" s="979"/>
      <c r="I3" s="977"/>
      <c r="J3" s="979"/>
      <c r="K3" s="977"/>
      <c r="L3" s="979"/>
      <c r="M3" s="977"/>
      <c r="N3" s="979"/>
      <c r="O3" s="977"/>
      <c r="P3" s="977"/>
      <c r="Q3" s="980"/>
    </row>
    <row r="4" spans="1:18" ht="15.6">
      <c r="A4" s="1283" t="s">
        <v>3877</v>
      </c>
      <c r="B4" s="1283"/>
      <c r="C4" s="1283"/>
      <c r="D4" s="1283"/>
      <c r="E4" s="1283"/>
      <c r="F4" s="1283"/>
      <c r="G4" s="1283"/>
      <c r="H4" s="1283"/>
      <c r="I4" s="1284"/>
      <c r="J4" s="1283"/>
      <c r="K4" s="1283"/>
      <c r="L4" s="1283"/>
      <c r="M4" s="1283"/>
      <c r="N4" s="1283"/>
      <c r="O4" s="1283"/>
      <c r="P4" s="1283"/>
      <c r="Q4" s="1283"/>
    </row>
    <row r="6" spans="1:18">
      <c r="C6" s="981"/>
      <c r="D6" s="981"/>
      <c r="I6" s="982"/>
    </row>
    <row r="7" spans="1:18">
      <c r="A7" s="1288" t="s">
        <v>311</v>
      </c>
      <c r="B7" s="1288" t="s">
        <v>1356</v>
      </c>
      <c r="C7" s="1289" t="s">
        <v>3878</v>
      </c>
      <c r="D7" s="1290"/>
      <c r="E7" s="1290"/>
      <c r="F7" s="1290"/>
      <c r="G7" s="1290"/>
      <c r="H7" s="1290"/>
      <c r="I7" s="1289" t="s">
        <v>597</v>
      </c>
      <c r="J7" s="1290"/>
      <c r="K7" s="1290"/>
      <c r="L7" s="1290"/>
      <c r="M7" s="1290"/>
      <c r="N7" s="1290"/>
      <c r="O7" s="1288" t="s">
        <v>598</v>
      </c>
      <c r="P7" s="1288"/>
      <c r="Q7" s="1288"/>
    </row>
    <row r="8" spans="1:18" ht="15" customHeight="1">
      <c r="A8" s="1288"/>
      <c r="B8" s="1288"/>
      <c r="C8" s="1288" t="s">
        <v>297</v>
      </c>
      <c r="D8" s="1288" t="s">
        <v>3879</v>
      </c>
      <c r="E8" s="1291" t="s">
        <v>3880</v>
      </c>
      <c r="F8" s="1288" t="s">
        <v>1357</v>
      </c>
      <c r="G8" s="1288"/>
      <c r="H8" s="1288"/>
      <c r="I8" s="1288" t="s">
        <v>297</v>
      </c>
      <c r="J8" s="1292" t="s">
        <v>3881</v>
      </c>
      <c r="K8" s="1288" t="s">
        <v>3880</v>
      </c>
      <c r="L8" s="1288" t="s">
        <v>1357</v>
      </c>
      <c r="M8" s="1288"/>
      <c r="N8" s="1288"/>
      <c r="O8" s="1288" t="s">
        <v>297</v>
      </c>
      <c r="P8" s="1288" t="s">
        <v>3879</v>
      </c>
      <c r="Q8" s="1288" t="s">
        <v>3880</v>
      </c>
    </row>
    <row r="9" spans="1:18" ht="92.25" customHeight="1">
      <c r="A9" s="1288"/>
      <c r="B9" s="1288"/>
      <c r="C9" s="1288"/>
      <c r="D9" s="1288"/>
      <c r="E9" s="1291"/>
      <c r="F9" s="983" t="s">
        <v>297</v>
      </c>
      <c r="G9" s="984" t="s">
        <v>356</v>
      </c>
      <c r="H9" s="983" t="s">
        <v>360</v>
      </c>
      <c r="I9" s="1288"/>
      <c r="J9" s="1292"/>
      <c r="K9" s="1288"/>
      <c r="L9" s="983" t="s">
        <v>297</v>
      </c>
      <c r="M9" s="984" t="s">
        <v>356</v>
      </c>
      <c r="N9" s="983" t="s">
        <v>360</v>
      </c>
      <c r="O9" s="1288"/>
      <c r="P9" s="1288"/>
      <c r="Q9" s="1288"/>
    </row>
    <row r="10" spans="1:18">
      <c r="A10" s="984" t="s">
        <v>299</v>
      </c>
      <c r="B10" s="984" t="s">
        <v>300</v>
      </c>
      <c r="C10" s="984">
        <v>1</v>
      </c>
      <c r="D10" s="984">
        <v>2</v>
      </c>
      <c r="E10" s="985">
        <v>3</v>
      </c>
      <c r="F10" s="985">
        <v>6</v>
      </c>
      <c r="G10" s="984">
        <v>7</v>
      </c>
      <c r="H10" s="985">
        <v>8</v>
      </c>
      <c r="I10" s="984">
        <v>10</v>
      </c>
      <c r="J10" s="985">
        <v>11</v>
      </c>
      <c r="K10" s="984">
        <v>12</v>
      </c>
      <c r="L10" s="985">
        <v>15</v>
      </c>
      <c r="M10" s="984">
        <v>16</v>
      </c>
      <c r="N10" s="985">
        <v>17</v>
      </c>
      <c r="O10" s="984">
        <v>19</v>
      </c>
      <c r="P10" s="984">
        <v>20</v>
      </c>
      <c r="Q10" s="984">
        <v>21</v>
      </c>
    </row>
    <row r="11" spans="1:18">
      <c r="A11" s="986"/>
      <c r="B11" s="987" t="s">
        <v>676</v>
      </c>
      <c r="C11" s="1032">
        <f>C12</f>
        <v>5218725.5820818404</v>
      </c>
      <c r="D11" s="1032">
        <f>D12</f>
        <v>3762755.2445979998</v>
      </c>
      <c r="E11" s="989">
        <f>E12</f>
        <v>1405240.3374838401</v>
      </c>
      <c r="F11" s="989">
        <f>F12</f>
        <v>50730</v>
      </c>
      <c r="G11" s="989">
        <f>G12+G110+G111+G112</f>
        <v>6544.9871999999996</v>
      </c>
      <c r="H11" s="989">
        <f>H12</f>
        <v>50730</v>
      </c>
      <c r="I11" s="988">
        <f>SUBTOTAL(9,I12:I112)-1000</f>
        <v>10716533.754864</v>
      </c>
      <c r="J11" s="989">
        <f>J12</f>
        <v>2545523.239172</v>
      </c>
      <c r="K11" s="988">
        <f>K12</f>
        <v>2267768.5156920012</v>
      </c>
      <c r="L11" s="989">
        <f>L12</f>
        <v>53012</v>
      </c>
      <c r="M11" s="989">
        <f>M12+M110+M111+M112</f>
        <v>5810</v>
      </c>
      <c r="N11" s="989">
        <f>N12</f>
        <v>53012</v>
      </c>
      <c r="O11" s="990">
        <f t="shared" ref="O11:Q13" si="0">I11/C11*100</f>
        <v>205.34771538205669</v>
      </c>
      <c r="P11" s="990">
        <f t="shared" si="0"/>
        <v>67.650513352588661</v>
      </c>
      <c r="Q11" s="991">
        <f t="shared" si="0"/>
        <v>161.37940644036485</v>
      </c>
    </row>
    <row r="12" spans="1:18">
      <c r="A12" s="992" t="s">
        <v>304</v>
      </c>
      <c r="B12" s="993" t="s">
        <v>3882</v>
      </c>
      <c r="C12" s="989">
        <f t="shared" ref="C12:H12" si="1">SUM(C13:C112)</f>
        <v>5218725.5820818404</v>
      </c>
      <c r="D12" s="994">
        <f t="shared" si="1"/>
        <v>3762755.2445979998</v>
      </c>
      <c r="E12" s="989">
        <f t="shared" si="1"/>
        <v>1405240.3374838401</v>
      </c>
      <c r="F12" s="989">
        <f t="shared" si="1"/>
        <v>50730</v>
      </c>
      <c r="G12" s="994">
        <f t="shared" si="1"/>
        <v>6544.9871999999996</v>
      </c>
      <c r="H12" s="989">
        <f t="shared" si="1"/>
        <v>50730</v>
      </c>
      <c r="I12" s="989">
        <f>SUBTOTAL(9,I13:I109)-1000</f>
        <v>4866303.7548640007</v>
      </c>
      <c r="J12" s="994">
        <f>SUM(J13:J205)</f>
        <v>2545523.239172</v>
      </c>
      <c r="K12" s="989">
        <f>SUM(K13:K205)-1000</f>
        <v>2267768.5156920012</v>
      </c>
      <c r="L12" s="989">
        <f>SUM(L13:L205)</f>
        <v>53012</v>
      </c>
      <c r="M12" s="994">
        <f>SUM(M13:M205)</f>
        <v>5810</v>
      </c>
      <c r="N12" s="989">
        <f>SUM(N13:N205)</f>
        <v>53012</v>
      </c>
      <c r="O12" s="989">
        <f t="shared" si="0"/>
        <v>93.246975307001051</v>
      </c>
      <c r="P12" s="989">
        <f t="shared" si="0"/>
        <v>67.650513352588661</v>
      </c>
      <c r="Q12" s="989">
        <f t="shared" si="0"/>
        <v>161.37940644036485</v>
      </c>
      <c r="R12" s="995"/>
    </row>
    <row r="13" spans="1:18">
      <c r="A13" s="919">
        <v>1</v>
      </c>
      <c r="B13" s="920" t="s">
        <v>3380</v>
      </c>
      <c r="C13" s="996">
        <f t="shared" ref="C13:C76" si="2">D13+E13+F13</f>
        <v>170000.43979999999</v>
      </c>
      <c r="D13" s="996">
        <v>77814.439799999993</v>
      </c>
      <c r="E13" s="997">
        <f>'56.31'!C12</f>
        <v>92186</v>
      </c>
      <c r="F13" s="997"/>
      <c r="G13" s="996"/>
      <c r="H13" s="997"/>
      <c r="I13" s="996">
        <f t="shared" ref="I13:I76" si="3">J13+L13+K13</f>
        <v>205363.37825199999</v>
      </c>
      <c r="J13" s="997">
        <f>'[1]B55-31Hà'!D12</f>
        <v>42811.705691999996</v>
      </c>
      <c r="K13" s="996">
        <f>'[1]B56-31'!D12</f>
        <v>162551.67256000001</v>
      </c>
      <c r="L13" s="997"/>
      <c r="M13" s="996"/>
      <c r="N13" s="997"/>
      <c r="O13" s="998">
        <f t="shared" si="0"/>
        <v>120.80167468602043</v>
      </c>
      <c r="P13" s="999">
        <f t="shared" si="0"/>
        <v>55.017687979294564</v>
      </c>
      <c r="Q13" s="998">
        <f t="shared" si="0"/>
        <v>176.33010713123468</v>
      </c>
    </row>
    <row r="14" spans="1:18">
      <c r="A14" s="919">
        <v>2</v>
      </c>
      <c r="B14" s="920" t="s">
        <v>2675</v>
      </c>
      <c r="C14" s="1000">
        <f t="shared" si="2"/>
        <v>27837.500652999999</v>
      </c>
      <c r="D14" s="1000">
        <v>11067.500652999999</v>
      </c>
      <c r="E14" s="1001">
        <f>'56.31'!C13</f>
        <v>16770</v>
      </c>
      <c r="F14" s="1001"/>
      <c r="G14" s="1000"/>
      <c r="H14" s="1001"/>
      <c r="I14" s="1000">
        <f t="shared" si="3"/>
        <v>51047.778653000001</v>
      </c>
      <c r="J14" s="1001">
        <f>'[1]B55-31Hà'!D13</f>
        <v>5561.8936530000001</v>
      </c>
      <c r="K14" s="1000">
        <f>'[1]B56-31'!D13</f>
        <v>45485.885000000002</v>
      </c>
      <c r="L14" s="1001"/>
      <c r="M14" s="1000"/>
      <c r="N14" s="1001"/>
      <c r="O14" s="1002">
        <f>I14/C14*100</f>
        <v>183.37773670603818</v>
      </c>
      <c r="P14" s="1003"/>
      <c r="Q14" s="1002">
        <f>K14/E14*100</f>
        <v>271.23366129994037</v>
      </c>
    </row>
    <row r="15" spans="1:18" ht="24.6">
      <c r="A15" s="919">
        <v>3</v>
      </c>
      <c r="B15" s="926" t="s">
        <v>3381</v>
      </c>
      <c r="C15" s="1000">
        <f t="shared" si="2"/>
        <v>15966.089839</v>
      </c>
      <c r="D15" s="1000">
        <v>86.602999999999952</v>
      </c>
      <c r="E15" s="1001">
        <f>'56.31'!C14</f>
        <v>15879.486839000001</v>
      </c>
      <c r="F15" s="1001"/>
      <c r="G15" s="1000"/>
      <c r="H15" s="1001"/>
      <c r="I15" s="1000">
        <f t="shared" si="3"/>
        <v>16120.115</v>
      </c>
      <c r="J15" s="1001">
        <f>'[1]B55-31Hà'!D14</f>
        <v>69.867000000000004</v>
      </c>
      <c r="K15" s="1000">
        <f>'[1]B56-31'!D14</f>
        <v>16050.248</v>
      </c>
      <c r="L15" s="1001"/>
      <c r="M15" s="1000"/>
      <c r="N15" s="1001"/>
      <c r="O15" s="1002">
        <f>I15/C15*100</f>
        <v>100.96470183090018</v>
      </c>
      <c r="P15" s="1003">
        <f>J15/D15*100</f>
        <v>80.675034352158747</v>
      </c>
      <c r="Q15" s="1002">
        <f>K15/E15*100</f>
        <v>101.07535692262178</v>
      </c>
    </row>
    <row r="16" spans="1:18">
      <c r="A16" s="919">
        <v>4</v>
      </c>
      <c r="B16" s="920" t="s">
        <v>3382</v>
      </c>
      <c r="C16" s="1000">
        <f t="shared" si="2"/>
        <v>25297.892642999999</v>
      </c>
      <c r="D16" s="1000">
        <v>470</v>
      </c>
      <c r="E16" s="1001">
        <f>'56.31'!C15</f>
        <v>24727.892642999999</v>
      </c>
      <c r="F16" s="1001">
        <f t="shared" ref="F16:F19" si="4">G16+H16</f>
        <v>100</v>
      </c>
      <c r="G16" s="1000"/>
      <c r="H16" s="1001">
        <v>100</v>
      </c>
      <c r="I16" s="1000">
        <f t="shared" si="3"/>
        <v>29249.833999999999</v>
      </c>
      <c r="J16" s="1001"/>
      <c r="K16" s="1000">
        <f>'[1]B56-31'!D15-L16</f>
        <v>29149.833999999999</v>
      </c>
      <c r="L16" s="1001">
        <f t="shared" ref="L16:L19" si="5">M16+N16</f>
        <v>100</v>
      </c>
      <c r="M16" s="1000"/>
      <c r="N16" s="1001">
        <v>100</v>
      </c>
      <c r="O16" s="1002">
        <f>I16/C16*100</f>
        <v>115.62162276822498</v>
      </c>
      <c r="P16" s="1003"/>
      <c r="Q16" s="1002">
        <f>K16/E16*100</f>
        <v>117.88240276209613</v>
      </c>
    </row>
    <row r="17" spans="1:17">
      <c r="A17" s="919">
        <v>5</v>
      </c>
      <c r="B17" s="920" t="s">
        <v>1083</v>
      </c>
      <c r="C17" s="1000">
        <f t="shared" si="2"/>
        <v>5428.3436000000002</v>
      </c>
      <c r="D17" s="1000">
        <v>1000</v>
      </c>
      <c r="E17" s="1001">
        <f>'56.31'!C16</f>
        <v>4428.3436000000002</v>
      </c>
      <c r="F17" s="1001"/>
      <c r="G17" s="1000"/>
      <c r="H17" s="1001"/>
      <c r="I17" s="1000">
        <f t="shared" si="3"/>
        <v>4874.3325000000004</v>
      </c>
      <c r="J17" s="1001">
        <f>'[1]B55-31Hà'!D16</f>
        <v>985.29</v>
      </c>
      <c r="K17" s="1000">
        <f>'[1]B56-31'!D16</f>
        <v>3889.0425</v>
      </c>
      <c r="L17" s="1001"/>
      <c r="M17" s="1000"/>
      <c r="N17" s="1001"/>
      <c r="O17" s="1002">
        <f>I17/C17*100</f>
        <v>89.794104043082328</v>
      </c>
      <c r="P17" s="1003">
        <f>J17/D17*100</f>
        <v>98.528999999999996</v>
      </c>
      <c r="Q17" s="1002">
        <f>K17/E17*100</f>
        <v>87.821606706399209</v>
      </c>
    </row>
    <row r="18" spans="1:17">
      <c r="A18" s="919">
        <v>6</v>
      </c>
      <c r="B18" s="920" t="s">
        <v>3383</v>
      </c>
      <c r="C18" s="1000">
        <f t="shared" si="2"/>
        <v>700919.46913900005</v>
      </c>
      <c r="D18" s="1000">
        <v>559144.46913900005</v>
      </c>
      <c r="E18" s="1001">
        <f>'56.31'!C17</f>
        <v>115670</v>
      </c>
      <c r="F18" s="1001">
        <f t="shared" si="4"/>
        <v>26105</v>
      </c>
      <c r="G18" s="1000"/>
      <c r="H18" s="1001">
        <v>26105</v>
      </c>
      <c r="I18" s="1000">
        <f t="shared" si="3"/>
        <v>469166.43061099999</v>
      </c>
      <c r="J18" s="1001">
        <f>'[1]B55-31Hà'!D17</f>
        <v>289593.13721399999</v>
      </c>
      <c r="K18" s="1000">
        <f>'[1]B56-31'!D17-L18</f>
        <v>149604.293397</v>
      </c>
      <c r="L18" s="1001">
        <f t="shared" si="5"/>
        <v>29969</v>
      </c>
      <c r="M18" s="1000"/>
      <c r="N18" s="1001">
        <v>29969</v>
      </c>
      <c r="O18" s="1002">
        <f>I18/C18*100</f>
        <v>66.93585372757839</v>
      </c>
      <c r="P18" s="1003"/>
      <c r="Q18" s="1002">
        <f>K18/E18*100</f>
        <v>129.33716036742459</v>
      </c>
    </row>
    <row r="19" spans="1:17">
      <c r="A19" s="919">
        <v>7</v>
      </c>
      <c r="B19" s="920" t="s">
        <v>1081</v>
      </c>
      <c r="C19" s="1000">
        <f t="shared" si="2"/>
        <v>200982.34287200001</v>
      </c>
      <c r="D19" s="1000">
        <v>186287.34287200001</v>
      </c>
      <c r="E19" s="1001">
        <f>'56.31'!C18</f>
        <v>13611</v>
      </c>
      <c r="F19" s="1001">
        <f t="shared" si="4"/>
        <v>1084</v>
      </c>
      <c r="G19" s="1005"/>
      <c r="H19" s="1004">
        <v>1084</v>
      </c>
      <c r="I19" s="1000">
        <f t="shared" si="3"/>
        <v>46151.268496999997</v>
      </c>
      <c r="J19" s="1001">
        <f>'[1]B55-31Hà'!D18</f>
        <v>29944.403805999998</v>
      </c>
      <c r="K19" s="1000">
        <f>'[1]B56-31'!D18-L19</f>
        <v>15141.864691000001</v>
      </c>
      <c r="L19" s="1001">
        <f t="shared" si="5"/>
        <v>1065</v>
      </c>
      <c r="M19" s="1005"/>
      <c r="N19" s="1004">
        <v>1065</v>
      </c>
      <c r="O19" s="1006"/>
      <c r="P19" s="1006"/>
      <c r="Q19" s="1006"/>
    </row>
    <row r="20" spans="1:17">
      <c r="A20" s="919">
        <v>8</v>
      </c>
      <c r="B20" s="920" t="s">
        <v>1079</v>
      </c>
      <c r="C20" s="1000">
        <f t="shared" si="2"/>
        <v>13905.853999999999</v>
      </c>
      <c r="D20" s="1000">
        <v>874.85400000000004</v>
      </c>
      <c r="E20" s="1001">
        <f>'56.31'!C19</f>
        <v>13031</v>
      </c>
      <c r="F20" s="1004"/>
      <c r="G20" s="1005"/>
      <c r="H20" s="1004"/>
      <c r="I20" s="1000">
        <f t="shared" si="3"/>
        <v>18943.870999999999</v>
      </c>
      <c r="J20" s="1001">
        <f>'[1]B55-31Hà'!D19</f>
        <v>790</v>
      </c>
      <c r="K20" s="1000">
        <f>'[1]B56-31'!D19-L20</f>
        <v>18153.870999999999</v>
      </c>
      <c r="L20" s="1004"/>
      <c r="M20" s="1005"/>
      <c r="N20" s="1004"/>
      <c r="O20" s="1006"/>
      <c r="P20" s="1006"/>
      <c r="Q20" s="1006"/>
    </row>
    <row r="21" spans="1:17">
      <c r="A21" s="919">
        <v>9</v>
      </c>
      <c r="B21" s="920" t="s">
        <v>283</v>
      </c>
      <c r="C21" s="1000">
        <f t="shared" si="2"/>
        <v>115895.24</v>
      </c>
      <c r="D21" s="1000">
        <v>101222.24</v>
      </c>
      <c r="E21" s="1001">
        <f>'56.31'!C20</f>
        <v>14673</v>
      </c>
      <c r="F21" s="1004"/>
      <c r="G21" s="1005"/>
      <c r="H21" s="1004"/>
      <c r="I21" s="1000">
        <f t="shared" si="3"/>
        <v>97339.263718000002</v>
      </c>
      <c r="J21" s="1001">
        <f>'[1]B55-31Hà'!D20</f>
        <v>79531.242717999994</v>
      </c>
      <c r="K21" s="1000">
        <f>'[1]B56-31'!D20-L21</f>
        <v>17808.021000000001</v>
      </c>
      <c r="L21" s="1004"/>
      <c r="M21" s="1005"/>
      <c r="N21" s="1004"/>
      <c r="O21" s="1006"/>
      <c r="P21" s="1006"/>
      <c r="Q21" s="1006"/>
    </row>
    <row r="22" spans="1:17">
      <c r="A22" s="919">
        <v>10</v>
      </c>
      <c r="B22" s="929" t="s">
        <v>1074</v>
      </c>
      <c r="C22" s="1000">
        <f t="shared" si="2"/>
        <v>48068.597000000002</v>
      </c>
      <c r="D22" s="1000">
        <v>17798.597000000002</v>
      </c>
      <c r="E22" s="1001">
        <f>'56.31'!C21</f>
        <v>30270</v>
      </c>
      <c r="F22" s="1004"/>
      <c r="G22" s="1005"/>
      <c r="H22" s="1004"/>
      <c r="I22" s="1000">
        <f t="shared" si="3"/>
        <v>39540.61</v>
      </c>
      <c r="J22" s="1001">
        <f>'[1]B55-31Hà'!D21</f>
        <v>14516.198999999999</v>
      </c>
      <c r="K22" s="1000">
        <f>'[1]B56-31'!D21-L22</f>
        <v>25024.411</v>
      </c>
      <c r="L22" s="1004"/>
      <c r="M22" s="1005"/>
      <c r="N22" s="1004"/>
      <c r="O22" s="1006"/>
      <c r="P22" s="1006"/>
      <c r="Q22" s="1006"/>
    </row>
    <row r="23" spans="1:17">
      <c r="A23" s="919">
        <v>11</v>
      </c>
      <c r="B23" s="920" t="s">
        <v>1071</v>
      </c>
      <c r="C23" s="1000">
        <f t="shared" si="2"/>
        <v>17577.249152999997</v>
      </c>
      <c r="D23" s="1000">
        <v>3011</v>
      </c>
      <c r="E23" s="1001">
        <f>'56.31'!C22</f>
        <v>14466.249152999999</v>
      </c>
      <c r="F23" s="1001">
        <f t="shared" ref="F23" si="6">G23+H23</f>
        <v>100</v>
      </c>
      <c r="G23" s="1005"/>
      <c r="H23" s="1004">
        <v>100</v>
      </c>
      <c r="I23" s="1000">
        <f t="shared" si="3"/>
        <v>196530.245008</v>
      </c>
      <c r="J23" s="1001">
        <f>'[1]B55-31Hà'!D22</f>
        <v>171372.288405</v>
      </c>
      <c r="K23" s="1000">
        <f>'[1]B56-31'!D22-L23</f>
        <v>25057.956602999999</v>
      </c>
      <c r="L23" s="1001">
        <f t="shared" ref="L23" si="7">M23+N23</f>
        <v>100</v>
      </c>
      <c r="M23" s="1005"/>
      <c r="N23" s="1004">
        <v>100</v>
      </c>
      <c r="O23" s="1006"/>
      <c r="P23" s="1006"/>
      <c r="Q23" s="1006"/>
    </row>
    <row r="24" spans="1:17">
      <c r="A24" s="919">
        <v>12</v>
      </c>
      <c r="B24" s="920" t="s">
        <v>1069</v>
      </c>
      <c r="C24" s="1000">
        <f t="shared" si="2"/>
        <v>7355</v>
      </c>
      <c r="D24" s="1000"/>
      <c r="E24" s="1001">
        <f>'56.31'!C23</f>
        <v>7355</v>
      </c>
      <c r="F24" s="1004"/>
      <c r="G24" s="1005"/>
      <c r="H24" s="1004"/>
      <c r="I24" s="1000">
        <f t="shared" si="3"/>
        <v>21332.664059999999</v>
      </c>
      <c r="J24" s="1001"/>
      <c r="K24" s="1000">
        <f>'[1]B56-31'!D23-L24</f>
        <v>21332.664059999999</v>
      </c>
      <c r="L24" s="1004"/>
      <c r="M24" s="1005"/>
      <c r="N24" s="1004"/>
      <c r="O24" s="1006"/>
      <c r="P24" s="1006"/>
      <c r="Q24" s="1006"/>
    </row>
    <row r="25" spans="1:17">
      <c r="A25" s="919">
        <v>13</v>
      </c>
      <c r="B25" s="920" t="s">
        <v>1067</v>
      </c>
      <c r="C25" s="1000">
        <f t="shared" si="2"/>
        <v>518333.77410899999</v>
      </c>
      <c r="D25" s="1000">
        <v>509393.77410899999</v>
      </c>
      <c r="E25" s="1001">
        <f>'56.31'!C24</f>
        <v>8940</v>
      </c>
      <c r="F25" s="1004"/>
      <c r="G25" s="1005"/>
      <c r="H25" s="1004"/>
      <c r="I25" s="1000">
        <f t="shared" si="3"/>
        <v>461805.74288599996</v>
      </c>
      <c r="J25" s="1004">
        <f>'[1]B55-31Hà'!D23</f>
        <v>389620.24141299998</v>
      </c>
      <c r="K25" s="1000">
        <f>'[1]B56-31'!D24-L25</f>
        <v>72185.501472999997</v>
      </c>
      <c r="L25" s="1004"/>
      <c r="M25" s="1005"/>
      <c r="N25" s="1004"/>
      <c r="O25" s="1006"/>
      <c r="P25" s="1006"/>
      <c r="Q25" s="1006"/>
    </row>
    <row r="26" spans="1:17">
      <c r="A26" s="919">
        <v>14</v>
      </c>
      <c r="B26" s="926" t="s">
        <v>1063</v>
      </c>
      <c r="C26" s="1000">
        <f t="shared" si="2"/>
        <v>513248.49107799999</v>
      </c>
      <c r="D26" s="1000">
        <v>142670.49107799999</v>
      </c>
      <c r="E26" s="1001">
        <f>'56.31'!C25</f>
        <v>367833</v>
      </c>
      <c r="F26" s="1001">
        <f t="shared" ref="F26:F30" si="8">G26+H26</f>
        <v>2745</v>
      </c>
      <c r="G26" s="1005"/>
      <c r="H26" s="1004">
        <v>2745</v>
      </c>
      <c r="I26" s="1000">
        <f t="shared" si="3"/>
        <v>592975.87805699999</v>
      </c>
      <c r="J26" s="1004">
        <f>'[1]B55-31Hà'!D24</f>
        <v>100701.620043</v>
      </c>
      <c r="K26" s="1000">
        <f>'[1]B56-31'!D25-L26</f>
        <v>489541.25801400002</v>
      </c>
      <c r="L26" s="1001">
        <f t="shared" ref="L26:L33" si="9">M26+N26</f>
        <v>2733</v>
      </c>
      <c r="M26" s="1005"/>
      <c r="N26" s="1004">
        <v>2733</v>
      </c>
      <c r="O26" s="1006"/>
      <c r="P26" s="1006"/>
      <c r="Q26" s="1006"/>
    </row>
    <row r="27" spans="1:17">
      <c r="A27" s="919">
        <v>15</v>
      </c>
      <c r="B27" s="920" t="s">
        <v>348</v>
      </c>
      <c r="C27" s="1000">
        <f t="shared" si="2"/>
        <v>313508.71273500001</v>
      </c>
      <c r="D27" s="1000">
        <v>54926.712735000001</v>
      </c>
      <c r="E27" s="1001">
        <f>'56.31'!C26</f>
        <v>258582</v>
      </c>
      <c r="F27" s="1004"/>
      <c r="G27" s="1005"/>
      <c r="H27" s="1004"/>
      <c r="I27" s="1000">
        <f t="shared" si="3"/>
        <v>406170.16341500002</v>
      </c>
      <c r="J27" s="1004">
        <f>'[1]B55-31Hà'!D25</f>
        <v>42098.546823999997</v>
      </c>
      <c r="K27" s="1000">
        <f>'[1]B56-31'!D26-L27</f>
        <v>364071.616591</v>
      </c>
      <c r="L27" s="1004"/>
      <c r="M27" s="1005"/>
      <c r="N27" s="1004"/>
      <c r="O27" s="1006"/>
      <c r="P27" s="1006"/>
      <c r="Q27" s="1006"/>
    </row>
    <row r="28" spans="1:17">
      <c r="A28" s="919">
        <v>16</v>
      </c>
      <c r="B28" s="920" t="s">
        <v>3384</v>
      </c>
      <c r="C28" s="1000">
        <f t="shared" si="2"/>
        <v>60135.955099999999</v>
      </c>
      <c r="D28" s="1000">
        <v>11988.955099999999</v>
      </c>
      <c r="E28" s="1001">
        <f>'56.31'!C27</f>
        <v>45466</v>
      </c>
      <c r="F28" s="1001">
        <f t="shared" si="8"/>
        <v>2681</v>
      </c>
      <c r="G28" s="1005"/>
      <c r="H28" s="1004">
        <v>2681</v>
      </c>
      <c r="I28" s="1000">
        <f t="shared" si="3"/>
        <v>104801.58346899999</v>
      </c>
      <c r="J28" s="1004">
        <f>'[1]B55-31Hà'!D26</f>
        <v>11308.901</v>
      </c>
      <c r="K28" s="1000">
        <f>'[1]B56-31'!D27-L28</f>
        <v>91803.682468999992</v>
      </c>
      <c r="L28" s="1001">
        <f t="shared" si="9"/>
        <v>1689</v>
      </c>
      <c r="M28" s="1005"/>
      <c r="N28" s="1004">
        <v>1689</v>
      </c>
      <c r="O28" s="1006"/>
      <c r="P28" s="1006"/>
      <c r="Q28" s="1006"/>
    </row>
    <row r="29" spans="1:17">
      <c r="A29" s="919">
        <v>17</v>
      </c>
      <c r="B29" s="920" t="s">
        <v>3385</v>
      </c>
      <c r="C29" s="1000">
        <f t="shared" si="2"/>
        <v>112481.589915</v>
      </c>
      <c r="D29" s="1000">
        <v>67417.589915000004</v>
      </c>
      <c r="E29" s="1001">
        <f>'56.31'!C28</f>
        <v>43912</v>
      </c>
      <c r="F29" s="1001">
        <f t="shared" si="8"/>
        <v>1152</v>
      </c>
      <c r="G29" s="1005"/>
      <c r="H29" s="1004">
        <v>1152</v>
      </c>
      <c r="I29" s="1000">
        <f t="shared" si="3"/>
        <v>173040.93025199999</v>
      </c>
      <c r="J29" s="1004">
        <f>'[1]B55-31Hà'!D27</f>
        <v>66840.322052000003</v>
      </c>
      <c r="K29" s="1000">
        <f>'[1]B56-31'!D28-L29</f>
        <v>105048.6082</v>
      </c>
      <c r="L29" s="1001">
        <f t="shared" si="9"/>
        <v>1152</v>
      </c>
      <c r="M29" s="1005"/>
      <c r="N29" s="1004">
        <v>1152</v>
      </c>
      <c r="O29" s="1006"/>
      <c r="P29" s="1006"/>
      <c r="Q29" s="1006"/>
    </row>
    <row r="30" spans="1:17">
      <c r="A30" s="919">
        <v>18</v>
      </c>
      <c r="B30" s="920" t="s">
        <v>3883</v>
      </c>
      <c r="C30" s="1000">
        <f t="shared" si="2"/>
        <v>26699.052</v>
      </c>
      <c r="D30" s="1000">
        <v>11403.052</v>
      </c>
      <c r="E30" s="1001">
        <f>'56.31'!C29</f>
        <v>8130</v>
      </c>
      <c r="F30" s="1001">
        <f t="shared" si="8"/>
        <v>7166</v>
      </c>
      <c r="G30" s="1005"/>
      <c r="H30" s="1004">
        <v>7166</v>
      </c>
      <c r="I30" s="1000">
        <f t="shared" si="3"/>
        <v>31397.746399</v>
      </c>
      <c r="J30" s="1004">
        <f>'[1]B55-31Hà'!D28</f>
        <v>9742.6229999999996</v>
      </c>
      <c r="K30" s="1000">
        <f>'[1]B56-31'!D29-L30</f>
        <v>14803.123399</v>
      </c>
      <c r="L30" s="1001">
        <f t="shared" si="9"/>
        <v>6852</v>
      </c>
      <c r="M30" s="1005"/>
      <c r="N30" s="1004">
        <v>6852</v>
      </c>
      <c r="O30" s="1006"/>
      <c r="P30" s="1006"/>
      <c r="Q30" s="1006"/>
    </row>
    <row r="31" spans="1:17">
      <c r="A31" s="919">
        <v>19</v>
      </c>
      <c r="B31" s="920" t="s">
        <v>1362</v>
      </c>
      <c r="C31" s="1000">
        <f t="shared" si="2"/>
        <v>16629.159</v>
      </c>
      <c r="D31" s="1000">
        <v>12527.159</v>
      </c>
      <c r="E31" s="1001">
        <f>'56.31'!C30</f>
        <v>4102</v>
      </c>
      <c r="F31" s="1004"/>
      <c r="G31" s="1005"/>
      <c r="H31" s="1004"/>
      <c r="I31" s="1000">
        <f t="shared" si="3"/>
        <v>19710.907899999998</v>
      </c>
      <c r="J31" s="1004">
        <f>'[1]B55-31Hà'!D29</f>
        <v>3302.6950000000002</v>
      </c>
      <c r="K31" s="1000">
        <f>'[1]B56-31'!D30-L31</f>
        <v>16408.212899999999</v>
      </c>
      <c r="L31" s="1004"/>
      <c r="M31" s="1005"/>
      <c r="N31" s="1004"/>
      <c r="O31" s="1006"/>
      <c r="P31" s="1006"/>
      <c r="Q31" s="1006"/>
    </row>
    <row r="32" spans="1:17">
      <c r="A32" s="919">
        <v>20</v>
      </c>
      <c r="B32" s="920" t="s">
        <v>1760</v>
      </c>
      <c r="C32" s="1000">
        <f t="shared" si="2"/>
        <v>75163.603999999992</v>
      </c>
      <c r="D32" s="1000">
        <v>29240.603999999999</v>
      </c>
      <c r="E32" s="1001">
        <f>'56.31'!C31</f>
        <v>40536</v>
      </c>
      <c r="F32" s="1001">
        <f t="shared" ref="F32:F33" si="10">G32+H32</f>
        <v>5387</v>
      </c>
      <c r="G32" s="1005"/>
      <c r="H32" s="1004">
        <v>5387</v>
      </c>
      <c r="I32" s="1000">
        <f t="shared" si="3"/>
        <v>73372.030799999993</v>
      </c>
      <c r="J32" s="1004">
        <f>'[1]B55-31Hà'!D30</f>
        <v>18583.697700000001</v>
      </c>
      <c r="K32" s="1000">
        <f>'[1]B56-31'!D31-L32</f>
        <v>49401.333099999996</v>
      </c>
      <c r="L32" s="1001">
        <f t="shared" si="9"/>
        <v>5387</v>
      </c>
      <c r="M32" s="1005"/>
      <c r="N32" s="1004">
        <v>5387</v>
      </c>
      <c r="O32" s="1006"/>
      <c r="P32" s="1006"/>
      <c r="Q32" s="1006"/>
    </row>
    <row r="33" spans="1:17">
      <c r="A33" s="919">
        <v>21</v>
      </c>
      <c r="B33" s="930" t="s">
        <v>1055</v>
      </c>
      <c r="C33" s="1000">
        <f t="shared" si="2"/>
        <v>38793.276492000005</v>
      </c>
      <c r="D33" s="1000">
        <v>14741.276492000001</v>
      </c>
      <c r="E33" s="1001">
        <f>'56.31'!C32</f>
        <v>23440</v>
      </c>
      <c r="F33" s="1001">
        <f t="shared" si="10"/>
        <v>612</v>
      </c>
      <c r="G33" s="1005"/>
      <c r="H33" s="1004">
        <v>612</v>
      </c>
      <c r="I33" s="1000">
        <f t="shared" si="3"/>
        <v>36570.89</v>
      </c>
      <c r="J33" s="1004">
        <f>'[1]B55-31Hà'!D31</f>
        <v>8165.569493</v>
      </c>
      <c r="K33" s="1000">
        <f>'[1]B56-31'!D32-L33</f>
        <v>28005.320506999997</v>
      </c>
      <c r="L33" s="1004">
        <f t="shared" si="9"/>
        <v>400</v>
      </c>
      <c r="M33" s="1005"/>
      <c r="N33" s="1004">
        <v>400</v>
      </c>
      <c r="O33" s="1006"/>
      <c r="P33" s="1006"/>
      <c r="Q33" s="1006"/>
    </row>
    <row r="34" spans="1:17">
      <c r="A34" s="919">
        <v>22</v>
      </c>
      <c r="B34" s="930" t="s">
        <v>1052</v>
      </c>
      <c r="C34" s="1000">
        <f t="shared" si="2"/>
        <v>6676.493730799999</v>
      </c>
      <c r="D34" s="1000"/>
      <c r="E34" s="1001">
        <f>'56.31'!C33</f>
        <v>6676.493730799999</v>
      </c>
      <c r="F34" s="1004"/>
      <c r="G34" s="1005"/>
      <c r="H34" s="1004"/>
      <c r="I34" s="1000">
        <f t="shared" si="3"/>
        <v>7157.7498619999997</v>
      </c>
      <c r="J34" s="1004"/>
      <c r="K34" s="1000">
        <f>'[1]B56-31'!D33-L34</f>
        <v>7157.7498619999997</v>
      </c>
      <c r="L34" s="1004"/>
      <c r="M34" s="1005"/>
      <c r="N34" s="1004"/>
      <c r="O34" s="1006"/>
      <c r="P34" s="1006"/>
      <c r="Q34" s="1006"/>
    </row>
    <row r="35" spans="1:17">
      <c r="A35" s="919">
        <v>23</v>
      </c>
      <c r="B35" s="930" t="s">
        <v>1761</v>
      </c>
      <c r="C35" s="1000">
        <f t="shared" si="2"/>
        <v>28683</v>
      </c>
      <c r="D35" s="1000">
        <v>2000</v>
      </c>
      <c r="E35" s="1001">
        <f>'56.31'!C34</f>
        <v>26449</v>
      </c>
      <c r="F35" s="1001">
        <f t="shared" ref="F35" si="11">G35+H35</f>
        <v>234</v>
      </c>
      <c r="G35" s="1005"/>
      <c r="H35" s="1004">
        <v>234</v>
      </c>
      <c r="I35" s="1000">
        <f t="shared" si="3"/>
        <v>31745</v>
      </c>
      <c r="J35" s="1004">
        <f>'[1]B55-31Hà'!D32</f>
        <v>2000</v>
      </c>
      <c r="K35" s="1000">
        <f>'[1]B56-31'!D34-L35</f>
        <v>29511</v>
      </c>
      <c r="L35" s="1001">
        <f t="shared" ref="L35:L45" si="12">M35+N35</f>
        <v>234</v>
      </c>
      <c r="M35" s="1005"/>
      <c r="N35" s="1004">
        <v>234</v>
      </c>
      <c r="O35" s="1006"/>
      <c r="P35" s="1006"/>
      <c r="Q35" s="1006"/>
    </row>
    <row r="36" spans="1:17">
      <c r="A36" s="919">
        <v>24</v>
      </c>
      <c r="B36" s="1007" t="s">
        <v>1960</v>
      </c>
      <c r="C36" s="1000">
        <f t="shared" si="2"/>
        <v>2391</v>
      </c>
      <c r="D36" s="1000"/>
      <c r="E36" s="1001">
        <f>'56.31'!C35</f>
        <v>2391</v>
      </c>
      <c r="F36" s="1004"/>
      <c r="G36" s="1005"/>
      <c r="H36" s="1004"/>
      <c r="I36" s="1000">
        <f t="shared" si="3"/>
        <v>3819.4090000000001</v>
      </c>
      <c r="J36" s="1004"/>
      <c r="K36" s="1000">
        <f>'[1]B56-31'!D35-L36</f>
        <v>3819.4090000000001</v>
      </c>
      <c r="L36" s="1004"/>
      <c r="M36" s="1005"/>
      <c r="N36" s="1004"/>
      <c r="O36" s="1006"/>
      <c r="P36" s="1006"/>
      <c r="Q36" s="1006"/>
    </row>
    <row r="37" spans="1:17">
      <c r="A37" s="919">
        <v>25</v>
      </c>
      <c r="B37" s="930" t="s">
        <v>1048</v>
      </c>
      <c r="C37" s="1000">
        <f t="shared" si="2"/>
        <v>21659.273424039999</v>
      </c>
      <c r="D37" s="1000">
        <v>15713</v>
      </c>
      <c r="E37" s="1001">
        <f>'56.31'!C36</f>
        <v>3497.27342404</v>
      </c>
      <c r="F37" s="1001">
        <f t="shared" ref="F37" si="13">G37+H37</f>
        <v>2449</v>
      </c>
      <c r="G37" s="1005"/>
      <c r="H37" s="1004">
        <v>2449</v>
      </c>
      <c r="I37" s="1000">
        <f t="shared" si="3"/>
        <v>9157.9350000000013</v>
      </c>
      <c r="J37" s="1004">
        <f>'[1]B55-31Hà'!D33</f>
        <v>805.29700000000003</v>
      </c>
      <c r="K37" s="1000">
        <f>'[1]B56-31'!D36-L37</f>
        <v>6108.6380000000008</v>
      </c>
      <c r="L37" s="1001">
        <f t="shared" si="12"/>
        <v>2244</v>
      </c>
      <c r="M37" s="1005"/>
      <c r="N37" s="1004">
        <v>2244</v>
      </c>
      <c r="O37" s="1006"/>
      <c r="P37" s="1006"/>
      <c r="Q37" s="1006"/>
    </row>
    <row r="38" spans="1:17">
      <c r="A38" s="919">
        <v>26</v>
      </c>
      <c r="B38" s="920" t="s">
        <v>3884</v>
      </c>
      <c r="C38" s="1000">
        <f t="shared" si="2"/>
        <v>10890</v>
      </c>
      <c r="D38" s="1000"/>
      <c r="E38" s="1001">
        <f>'56.31'!C37</f>
        <v>10890</v>
      </c>
      <c r="F38" s="1004"/>
      <c r="G38" s="1005"/>
      <c r="H38" s="1004"/>
      <c r="I38" s="1000">
        <f t="shared" si="3"/>
        <v>20638.228793000002</v>
      </c>
      <c r="J38" s="1004"/>
      <c r="K38" s="1000">
        <f>'[1]B56-31'!D37-L38</f>
        <v>20638.228793000002</v>
      </c>
      <c r="L38" s="1004"/>
      <c r="M38" s="1005"/>
      <c r="N38" s="1004"/>
      <c r="O38" s="1006"/>
      <c r="P38" s="1006"/>
      <c r="Q38" s="1006"/>
    </row>
    <row r="39" spans="1:17" ht="24.6">
      <c r="A39" s="919">
        <v>27</v>
      </c>
      <c r="B39" s="926" t="s">
        <v>3885</v>
      </c>
      <c r="C39" s="1000">
        <f t="shared" si="2"/>
        <v>95323.831000000006</v>
      </c>
      <c r="D39" s="1000">
        <v>3142.8310000000001</v>
      </c>
      <c r="E39" s="1001">
        <f>'56.31'!C38</f>
        <v>92066</v>
      </c>
      <c r="F39" s="1001">
        <f t="shared" ref="F39:F45" si="14">G39+H39</f>
        <v>115</v>
      </c>
      <c r="G39" s="1005"/>
      <c r="H39" s="1004">
        <v>115</v>
      </c>
      <c r="I39" s="1000">
        <f t="shared" si="3"/>
        <v>141170.47423200001</v>
      </c>
      <c r="J39" s="1004">
        <f>'[1]B55-31Hà'!D34</f>
        <v>1347.56</v>
      </c>
      <c r="K39" s="1000">
        <f>'[1]B56-31'!D38-L39</f>
        <v>139535.91423200001</v>
      </c>
      <c r="L39" s="1001">
        <f t="shared" si="12"/>
        <v>287</v>
      </c>
      <c r="M39" s="1005"/>
      <c r="N39" s="1004">
        <v>287</v>
      </c>
      <c r="O39" s="1006"/>
      <c r="P39" s="1006"/>
      <c r="Q39" s="1006"/>
    </row>
    <row r="40" spans="1:17">
      <c r="A40" s="919">
        <v>28</v>
      </c>
      <c r="B40" s="920" t="s">
        <v>3886</v>
      </c>
      <c r="C40" s="1000">
        <f t="shared" si="2"/>
        <v>17969.598094000001</v>
      </c>
      <c r="D40" s="1000"/>
      <c r="E40" s="1001">
        <f>'56.31'!C39</f>
        <v>17769.598094000001</v>
      </c>
      <c r="F40" s="1001">
        <f t="shared" si="14"/>
        <v>200</v>
      </c>
      <c r="G40" s="1005"/>
      <c r="H40" s="1004">
        <v>200</v>
      </c>
      <c r="I40" s="1000">
        <f t="shared" si="3"/>
        <v>75758.13</v>
      </c>
      <c r="J40" s="1004"/>
      <c r="K40" s="1000">
        <f>'[1]B56-31'!D39-L40</f>
        <v>75558.13</v>
      </c>
      <c r="L40" s="1001">
        <f t="shared" si="12"/>
        <v>200</v>
      </c>
      <c r="M40" s="1005"/>
      <c r="N40" s="1004">
        <v>200</v>
      </c>
      <c r="O40" s="1006"/>
      <c r="P40" s="1006"/>
      <c r="Q40" s="1006"/>
    </row>
    <row r="41" spans="1:17">
      <c r="A41" s="919">
        <v>29</v>
      </c>
      <c r="B41" s="920" t="s">
        <v>3387</v>
      </c>
      <c r="C41" s="1000">
        <f t="shared" si="2"/>
        <v>31432.052</v>
      </c>
      <c r="D41" s="1000">
        <v>9942.0519999999997</v>
      </c>
      <c r="E41" s="1001">
        <f>'56.31'!C40</f>
        <v>21390</v>
      </c>
      <c r="F41" s="1001">
        <f t="shared" si="14"/>
        <v>100</v>
      </c>
      <c r="G41" s="1005"/>
      <c r="H41" s="1004">
        <v>100</v>
      </c>
      <c r="I41" s="1000">
        <f t="shared" si="3"/>
        <v>26149.198402999999</v>
      </c>
      <c r="J41" s="1004">
        <f>'[1]B55-31Hà'!D35</f>
        <v>4946.0695999999998</v>
      </c>
      <c r="K41" s="1000">
        <f>'[1]B56-31'!D40-L41</f>
        <v>21103.128803</v>
      </c>
      <c r="L41" s="1001">
        <f t="shared" si="12"/>
        <v>100</v>
      </c>
      <c r="M41" s="1005"/>
      <c r="N41" s="1004">
        <v>100</v>
      </c>
      <c r="O41" s="1006"/>
      <c r="P41" s="1006"/>
      <c r="Q41" s="1006"/>
    </row>
    <row r="42" spans="1:17">
      <c r="A42" s="919">
        <v>30</v>
      </c>
      <c r="B42" s="920" t="s">
        <v>3887</v>
      </c>
      <c r="C42" s="1000">
        <f t="shared" si="2"/>
        <v>5481</v>
      </c>
      <c r="D42" s="1000"/>
      <c r="E42" s="1001">
        <f>'56.31'!C41</f>
        <v>5381</v>
      </c>
      <c r="F42" s="1001">
        <f t="shared" si="14"/>
        <v>100</v>
      </c>
      <c r="G42" s="1005"/>
      <c r="H42" s="1004">
        <v>100</v>
      </c>
      <c r="I42" s="1000">
        <f t="shared" si="3"/>
        <v>6279</v>
      </c>
      <c r="J42" s="1004"/>
      <c r="K42" s="1000">
        <f>'[1]B56-31'!D41-L42</f>
        <v>6179</v>
      </c>
      <c r="L42" s="1001">
        <f t="shared" si="12"/>
        <v>100</v>
      </c>
      <c r="M42" s="1005"/>
      <c r="N42" s="1004">
        <v>100</v>
      </c>
      <c r="O42" s="1006"/>
      <c r="P42" s="1006"/>
      <c r="Q42" s="1006"/>
    </row>
    <row r="43" spans="1:17">
      <c r="A43" s="919">
        <v>31</v>
      </c>
      <c r="B43" s="920" t="s">
        <v>1970</v>
      </c>
      <c r="C43" s="1000">
        <f t="shared" si="2"/>
        <v>6230</v>
      </c>
      <c r="D43" s="1000"/>
      <c r="E43" s="1001">
        <f>'56.31'!C42</f>
        <v>6030</v>
      </c>
      <c r="F43" s="1001">
        <f t="shared" si="14"/>
        <v>200</v>
      </c>
      <c r="G43" s="1005"/>
      <c r="H43" s="1004">
        <v>200</v>
      </c>
      <c r="I43" s="1000">
        <f t="shared" si="3"/>
        <v>18881.760000000002</v>
      </c>
      <c r="J43" s="1004"/>
      <c r="K43" s="1000">
        <f>'[1]B56-31'!D42-L43</f>
        <v>18681.760000000002</v>
      </c>
      <c r="L43" s="1001">
        <f t="shared" si="12"/>
        <v>200</v>
      </c>
      <c r="M43" s="1005"/>
      <c r="N43" s="1004">
        <v>200</v>
      </c>
      <c r="O43" s="1006"/>
      <c r="P43" s="1006"/>
      <c r="Q43" s="1006"/>
    </row>
    <row r="44" spans="1:17">
      <c r="A44" s="919">
        <v>32</v>
      </c>
      <c r="B44" s="920" t="s">
        <v>1971</v>
      </c>
      <c r="C44" s="1000">
        <f t="shared" si="2"/>
        <v>2355</v>
      </c>
      <c r="D44" s="1000"/>
      <c r="E44" s="1001">
        <f>'56.31'!C43</f>
        <v>2255</v>
      </c>
      <c r="F44" s="1001">
        <f t="shared" si="14"/>
        <v>100</v>
      </c>
      <c r="G44" s="1005"/>
      <c r="H44" s="1004">
        <v>100</v>
      </c>
      <c r="I44" s="1000">
        <f t="shared" si="3"/>
        <v>2840.8130000000001</v>
      </c>
      <c r="J44" s="1004"/>
      <c r="K44" s="1000">
        <f>'[1]B56-31'!D43-L44</f>
        <v>2740.8130000000001</v>
      </c>
      <c r="L44" s="1001">
        <f t="shared" si="12"/>
        <v>100</v>
      </c>
      <c r="M44" s="1005"/>
      <c r="N44" s="1004">
        <v>100</v>
      </c>
      <c r="O44" s="1006"/>
      <c r="P44" s="1006"/>
      <c r="Q44" s="1006"/>
    </row>
    <row r="45" spans="1:17">
      <c r="A45" s="919">
        <v>33</v>
      </c>
      <c r="B45" s="926" t="s">
        <v>1972</v>
      </c>
      <c r="C45" s="1000">
        <f t="shared" si="2"/>
        <v>4296</v>
      </c>
      <c r="D45" s="1000">
        <v>2896</v>
      </c>
      <c r="E45" s="1001">
        <f>'56.31'!C44</f>
        <v>1300</v>
      </c>
      <c r="F45" s="1001">
        <f t="shared" si="14"/>
        <v>100</v>
      </c>
      <c r="G45" s="1005"/>
      <c r="H45" s="1004">
        <v>100</v>
      </c>
      <c r="I45" s="1000">
        <f t="shared" si="3"/>
        <v>4668</v>
      </c>
      <c r="J45" s="1004">
        <f>'[1]B55-31Hà'!D36</f>
        <v>2568</v>
      </c>
      <c r="K45" s="1000">
        <f>'[1]B56-31'!D44-L45</f>
        <v>2000</v>
      </c>
      <c r="L45" s="1001">
        <f t="shared" si="12"/>
        <v>100</v>
      </c>
      <c r="M45" s="1005"/>
      <c r="N45" s="1004">
        <v>100</v>
      </c>
      <c r="O45" s="1006"/>
      <c r="P45" s="1006"/>
      <c r="Q45" s="1006"/>
    </row>
    <row r="46" spans="1:17">
      <c r="A46" s="919">
        <v>34</v>
      </c>
      <c r="B46" s="926" t="s">
        <v>3888</v>
      </c>
      <c r="C46" s="1000">
        <f t="shared" si="2"/>
        <v>342</v>
      </c>
      <c r="D46" s="1000"/>
      <c r="E46" s="1001">
        <f>'56.31'!C45</f>
        <v>342</v>
      </c>
      <c r="F46" s="1004"/>
      <c r="G46" s="1005"/>
      <c r="H46" s="1004"/>
      <c r="I46" s="1000">
        <f t="shared" si="3"/>
        <v>437</v>
      </c>
      <c r="J46" s="1004"/>
      <c r="K46" s="1000">
        <f>'[1]B56-31'!D45-L46</f>
        <v>437</v>
      </c>
      <c r="L46" s="1004"/>
      <c r="M46" s="1005"/>
      <c r="N46" s="1004"/>
      <c r="O46" s="1006"/>
      <c r="P46" s="1006"/>
      <c r="Q46" s="1006"/>
    </row>
    <row r="47" spans="1:17" ht="24.6">
      <c r="A47" s="919">
        <v>35</v>
      </c>
      <c r="B47" s="1008" t="s">
        <v>3889</v>
      </c>
      <c r="C47" s="1000">
        <f t="shared" si="2"/>
        <v>362</v>
      </c>
      <c r="D47" s="1000"/>
      <c r="E47" s="1001">
        <f>'56.31'!C46</f>
        <v>362</v>
      </c>
      <c r="F47" s="1004"/>
      <c r="G47" s="1005"/>
      <c r="H47" s="1004"/>
      <c r="I47" s="1000">
        <f t="shared" si="3"/>
        <v>516</v>
      </c>
      <c r="J47" s="1004"/>
      <c r="K47" s="1000">
        <f>'[1]B56-31'!D46-L47</f>
        <v>516</v>
      </c>
      <c r="L47" s="1004"/>
      <c r="M47" s="1005"/>
      <c r="N47" s="1004"/>
      <c r="O47" s="1006"/>
      <c r="P47" s="1006"/>
      <c r="Q47" s="1006"/>
    </row>
    <row r="48" spans="1:17" ht="24.6">
      <c r="A48" s="919">
        <v>36</v>
      </c>
      <c r="B48" s="1008" t="s">
        <v>3890</v>
      </c>
      <c r="C48" s="1000">
        <f t="shared" si="2"/>
        <v>100</v>
      </c>
      <c r="D48" s="1000"/>
      <c r="E48" s="1001">
        <f>'56.31'!C47</f>
        <v>100</v>
      </c>
      <c r="F48" s="1004"/>
      <c r="G48" s="1005"/>
      <c r="H48" s="1004"/>
      <c r="I48" s="1000">
        <f t="shared" si="3"/>
        <v>100</v>
      </c>
      <c r="J48" s="1004"/>
      <c r="K48" s="1000">
        <f>'[1]B56-31'!D47-L48</f>
        <v>100</v>
      </c>
      <c r="L48" s="1004"/>
      <c r="M48" s="1005"/>
      <c r="N48" s="1004"/>
      <c r="O48" s="1006"/>
      <c r="P48" s="1006"/>
      <c r="Q48" s="1006"/>
    </row>
    <row r="49" spans="1:17" ht="24.6">
      <c r="A49" s="919">
        <v>37</v>
      </c>
      <c r="B49" s="1008" t="s">
        <v>3891</v>
      </c>
      <c r="C49" s="1000">
        <f t="shared" si="2"/>
        <v>100</v>
      </c>
      <c r="D49" s="1000"/>
      <c r="E49" s="1001">
        <f>'56.31'!C48</f>
        <v>100</v>
      </c>
      <c r="F49" s="1004"/>
      <c r="G49" s="1005"/>
      <c r="H49" s="1004"/>
      <c r="I49" s="1000">
        <f t="shared" si="3"/>
        <v>100</v>
      </c>
      <c r="J49" s="1004"/>
      <c r="K49" s="1000">
        <f>'[1]B56-31'!D48-L49</f>
        <v>100</v>
      </c>
      <c r="L49" s="1004"/>
      <c r="M49" s="1005"/>
      <c r="N49" s="1004"/>
      <c r="O49" s="1006"/>
      <c r="P49" s="1006"/>
      <c r="Q49" s="1006"/>
    </row>
    <row r="50" spans="1:17" ht="24.6">
      <c r="A50" s="919">
        <v>38</v>
      </c>
      <c r="B50" s="1008" t="s">
        <v>3892</v>
      </c>
      <c r="C50" s="1000">
        <f t="shared" si="2"/>
        <v>100</v>
      </c>
      <c r="D50" s="1005"/>
      <c r="E50" s="1001">
        <f>'56.31'!C49</f>
        <v>100</v>
      </c>
      <c r="F50" s="1004"/>
      <c r="G50" s="1005"/>
      <c r="H50" s="1004"/>
      <c r="I50" s="1000">
        <f t="shared" si="3"/>
        <v>100</v>
      </c>
      <c r="J50" s="1004"/>
      <c r="K50" s="1000">
        <f>'[1]B56-31'!D49-L50</f>
        <v>100</v>
      </c>
      <c r="L50" s="1004"/>
      <c r="M50" s="1005"/>
      <c r="N50" s="1004"/>
      <c r="O50" s="1006"/>
      <c r="P50" s="1006"/>
      <c r="Q50" s="1006"/>
    </row>
    <row r="51" spans="1:17" ht="24.6">
      <c r="A51" s="919">
        <v>39</v>
      </c>
      <c r="B51" s="1008" t="s">
        <v>3893</v>
      </c>
      <c r="C51" s="1000">
        <f t="shared" si="2"/>
        <v>100</v>
      </c>
      <c r="D51" s="1005"/>
      <c r="E51" s="1001">
        <f>'56.31'!C50</f>
        <v>100</v>
      </c>
      <c r="F51" s="1004"/>
      <c r="G51" s="1005"/>
      <c r="H51" s="1004"/>
      <c r="I51" s="1000">
        <f t="shared" si="3"/>
        <v>100</v>
      </c>
      <c r="J51" s="1004"/>
      <c r="K51" s="1000">
        <f>'[1]B56-31'!D50-L51</f>
        <v>100</v>
      </c>
      <c r="L51" s="1004"/>
      <c r="M51" s="1005"/>
      <c r="N51" s="1004"/>
      <c r="O51" s="1006"/>
      <c r="P51" s="1006"/>
      <c r="Q51" s="1006"/>
    </row>
    <row r="52" spans="1:17" ht="24.6">
      <c r="A52" s="919">
        <v>40</v>
      </c>
      <c r="B52" s="1008" t="s">
        <v>3894</v>
      </c>
      <c r="C52" s="1000">
        <f t="shared" si="2"/>
        <v>100</v>
      </c>
      <c r="D52" s="1005"/>
      <c r="E52" s="1001">
        <f>'56.31'!C51</f>
        <v>100</v>
      </c>
      <c r="F52" s="1004"/>
      <c r="G52" s="1005"/>
      <c r="H52" s="1004"/>
      <c r="I52" s="1000">
        <f t="shared" si="3"/>
        <v>100</v>
      </c>
      <c r="J52" s="1004"/>
      <c r="K52" s="1000">
        <f>'[1]B56-31'!D51-L52</f>
        <v>100</v>
      </c>
      <c r="L52" s="1004"/>
      <c r="M52" s="1005"/>
      <c r="N52" s="1004"/>
      <c r="O52" s="1006"/>
      <c r="P52" s="1006"/>
      <c r="Q52" s="1006"/>
    </row>
    <row r="53" spans="1:17" ht="24.6">
      <c r="A53" s="919">
        <v>41</v>
      </c>
      <c r="B53" s="926" t="s">
        <v>3388</v>
      </c>
      <c r="C53" s="1000">
        <f t="shared" si="2"/>
        <v>2495</v>
      </c>
      <c r="D53" s="1000">
        <v>425</v>
      </c>
      <c r="E53" s="1001">
        <f>'56.31'!C52</f>
        <v>2070</v>
      </c>
      <c r="F53" s="1004"/>
      <c r="G53" s="1005"/>
      <c r="H53" s="1004"/>
      <c r="I53" s="1000">
        <f t="shared" si="3"/>
        <v>2555</v>
      </c>
      <c r="J53" s="1004">
        <f>'[1]B55-31Hà'!D37</f>
        <v>425</v>
      </c>
      <c r="K53" s="1000">
        <f>'[1]B56-31'!D52-L53</f>
        <v>2130</v>
      </c>
      <c r="L53" s="1004"/>
      <c r="M53" s="1005"/>
      <c r="N53" s="1004"/>
      <c r="O53" s="1006"/>
      <c r="P53" s="1006"/>
      <c r="Q53" s="1006"/>
    </row>
    <row r="54" spans="1:17">
      <c r="A54" s="919">
        <v>42</v>
      </c>
      <c r="B54" s="920" t="s">
        <v>1028</v>
      </c>
      <c r="C54" s="1000">
        <f t="shared" si="2"/>
        <v>805</v>
      </c>
      <c r="D54" s="1000"/>
      <c r="E54" s="1001">
        <f>'56.31'!C53</f>
        <v>805</v>
      </c>
      <c r="F54" s="1004"/>
      <c r="G54" s="1005"/>
      <c r="H54" s="1004"/>
      <c r="I54" s="1000">
        <f t="shared" si="3"/>
        <v>1261.68</v>
      </c>
      <c r="J54" s="1004"/>
      <c r="K54" s="1000">
        <f>'[1]B56-31'!D53-L54</f>
        <v>1261.68</v>
      </c>
      <c r="L54" s="1004"/>
      <c r="M54" s="1005"/>
      <c r="N54" s="1004"/>
      <c r="O54" s="1006"/>
      <c r="P54" s="1006"/>
      <c r="Q54" s="1006"/>
    </row>
    <row r="55" spans="1:17">
      <c r="A55" s="919">
        <v>43</v>
      </c>
      <c r="B55" s="920" t="s">
        <v>1027</v>
      </c>
      <c r="C55" s="1000">
        <f t="shared" si="2"/>
        <v>433</v>
      </c>
      <c r="D55" s="1000"/>
      <c r="E55" s="1001">
        <f>'56.31'!C54</f>
        <v>433</v>
      </c>
      <c r="F55" s="1004"/>
      <c r="G55" s="1005"/>
      <c r="H55" s="1004"/>
      <c r="I55" s="1000">
        <f t="shared" si="3"/>
        <v>703</v>
      </c>
      <c r="J55" s="1004"/>
      <c r="K55" s="1000">
        <f>'[1]B56-31'!D54-L55</f>
        <v>703</v>
      </c>
      <c r="L55" s="1004"/>
      <c r="M55" s="1005"/>
      <c r="N55" s="1004"/>
      <c r="O55" s="1006"/>
      <c r="P55" s="1006"/>
      <c r="Q55" s="1006"/>
    </row>
    <row r="56" spans="1:17">
      <c r="A56" s="919">
        <v>44</v>
      </c>
      <c r="B56" s="920" t="s">
        <v>987</v>
      </c>
      <c r="C56" s="1000">
        <f t="shared" si="2"/>
        <v>2629</v>
      </c>
      <c r="D56" s="1000"/>
      <c r="E56" s="1001">
        <f>'56.31'!C55</f>
        <v>2629</v>
      </c>
      <c r="F56" s="1004"/>
      <c r="G56" s="1005"/>
      <c r="H56" s="1004"/>
      <c r="I56" s="1000">
        <f t="shared" si="3"/>
        <v>3794.4331179999999</v>
      </c>
      <c r="J56" s="1004"/>
      <c r="K56" s="1000">
        <f>'[1]B56-31'!D55-L56</f>
        <v>3794.4331179999999</v>
      </c>
      <c r="L56" s="1004"/>
      <c r="M56" s="1005"/>
      <c r="N56" s="1004"/>
      <c r="O56" s="1006"/>
      <c r="P56" s="1006"/>
      <c r="Q56" s="1006"/>
    </row>
    <row r="57" spans="1:17">
      <c r="A57" s="919">
        <v>45</v>
      </c>
      <c r="B57" s="920" t="s">
        <v>225</v>
      </c>
      <c r="C57" s="1000">
        <f t="shared" si="2"/>
        <v>559</v>
      </c>
      <c r="D57" s="1000"/>
      <c r="E57" s="1001">
        <f>'56.31'!C56</f>
        <v>559</v>
      </c>
      <c r="F57" s="1004"/>
      <c r="G57" s="1005"/>
      <c r="H57" s="1004"/>
      <c r="I57" s="1000">
        <f t="shared" si="3"/>
        <v>621</v>
      </c>
      <c r="J57" s="1004"/>
      <c r="K57" s="1000">
        <f>'[1]B56-31'!D56-L57</f>
        <v>621</v>
      </c>
      <c r="L57" s="1004"/>
      <c r="M57" s="1005"/>
      <c r="N57" s="1004"/>
      <c r="O57" s="1006"/>
      <c r="P57" s="1006"/>
      <c r="Q57" s="1006"/>
    </row>
    <row r="58" spans="1:17">
      <c r="A58" s="919">
        <v>46</v>
      </c>
      <c r="B58" s="920" t="s">
        <v>985</v>
      </c>
      <c r="C58" s="1000">
        <f t="shared" si="2"/>
        <v>769</v>
      </c>
      <c r="D58" s="1000"/>
      <c r="E58" s="1001">
        <f>'56.31'!C57</f>
        <v>769</v>
      </c>
      <c r="F58" s="1004"/>
      <c r="G58" s="1005"/>
      <c r="H58" s="1004"/>
      <c r="I58" s="1000">
        <f t="shared" si="3"/>
        <v>1101</v>
      </c>
      <c r="J58" s="1004"/>
      <c r="K58" s="1000">
        <f>'[1]B56-31'!D57-L58</f>
        <v>1101</v>
      </c>
      <c r="L58" s="1004"/>
      <c r="M58" s="1005"/>
      <c r="N58" s="1004"/>
      <c r="O58" s="1006"/>
      <c r="P58" s="1006"/>
      <c r="Q58" s="1006"/>
    </row>
    <row r="59" spans="1:17">
      <c r="A59" s="919">
        <v>47</v>
      </c>
      <c r="B59" s="920" t="s">
        <v>3895</v>
      </c>
      <c r="C59" s="1000">
        <f t="shared" si="2"/>
        <v>479</v>
      </c>
      <c r="D59" s="1000"/>
      <c r="E59" s="1001">
        <f>'56.31'!C58</f>
        <v>479</v>
      </c>
      <c r="F59" s="1004"/>
      <c r="G59" s="1005"/>
      <c r="H59" s="1004"/>
      <c r="I59" s="1000">
        <f t="shared" si="3"/>
        <v>753.89599999999996</v>
      </c>
      <c r="J59" s="1004"/>
      <c r="K59" s="1000">
        <f>'[1]B56-31'!D58-L59</f>
        <v>753.89599999999996</v>
      </c>
      <c r="L59" s="1004"/>
      <c r="M59" s="1005"/>
      <c r="N59" s="1004"/>
      <c r="O59" s="1006"/>
      <c r="P59" s="1006"/>
      <c r="Q59" s="1006"/>
    </row>
    <row r="60" spans="1:17" ht="24.6">
      <c r="A60" s="919">
        <v>48</v>
      </c>
      <c r="B60" s="926" t="s">
        <v>3896</v>
      </c>
      <c r="C60" s="1000">
        <f t="shared" si="2"/>
        <v>450</v>
      </c>
      <c r="D60" s="1000"/>
      <c r="E60" s="1001">
        <f>'56.31'!C59</f>
        <v>450</v>
      </c>
      <c r="F60" s="1004"/>
      <c r="G60" s="1005"/>
      <c r="H60" s="1004"/>
      <c r="I60" s="1000">
        <f t="shared" si="3"/>
        <v>506</v>
      </c>
      <c r="J60" s="1004"/>
      <c r="K60" s="1000">
        <f>'[1]B56-31'!D59-L60</f>
        <v>506</v>
      </c>
      <c r="L60" s="1004"/>
      <c r="M60" s="1005"/>
      <c r="N60" s="1004"/>
      <c r="O60" s="1006"/>
      <c r="P60" s="1006"/>
      <c r="Q60" s="1006"/>
    </row>
    <row r="61" spans="1:17">
      <c r="A61" s="919">
        <v>49</v>
      </c>
      <c r="B61" s="920" t="s">
        <v>3897</v>
      </c>
      <c r="C61" s="1000">
        <f t="shared" si="2"/>
        <v>381</v>
      </c>
      <c r="D61" s="1000"/>
      <c r="E61" s="1001">
        <f>'56.31'!C60</f>
        <v>381</v>
      </c>
      <c r="F61" s="1004"/>
      <c r="G61" s="1005"/>
      <c r="H61" s="1004"/>
      <c r="I61" s="1000">
        <f t="shared" si="3"/>
        <v>395</v>
      </c>
      <c r="J61" s="1004"/>
      <c r="K61" s="1000">
        <f>'[1]B56-31'!D60-L61</f>
        <v>395</v>
      </c>
      <c r="L61" s="1004"/>
      <c r="M61" s="1005"/>
      <c r="N61" s="1004"/>
      <c r="O61" s="1006"/>
      <c r="P61" s="1006"/>
      <c r="Q61" s="1006"/>
    </row>
    <row r="62" spans="1:17" ht="24.6">
      <c r="A62" s="919">
        <v>50</v>
      </c>
      <c r="B62" s="926" t="s">
        <v>3898</v>
      </c>
      <c r="C62" s="1000">
        <f t="shared" si="2"/>
        <v>535</v>
      </c>
      <c r="D62" s="1000"/>
      <c r="E62" s="1001">
        <f>'56.31'!C61</f>
        <v>535</v>
      </c>
      <c r="F62" s="1004"/>
      <c r="G62" s="1005"/>
      <c r="H62" s="1004"/>
      <c r="I62" s="1000">
        <f t="shared" si="3"/>
        <v>1740.681801</v>
      </c>
      <c r="J62" s="1004"/>
      <c r="K62" s="1000">
        <f>'[1]B56-31'!D61-L62</f>
        <v>1740.681801</v>
      </c>
      <c r="L62" s="1004"/>
      <c r="M62" s="1005"/>
      <c r="N62" s="1004"/>
      <c r="O62" s="1006"/>
      <c r="P62" s="1006"/>
      <c r="Q62" s="1006"/>
    </row>
    <row r="63" spans="1:17">
      <c r="A63" s="919">
        <v>51</v>
      </c>
      <c r="B63" s="920" t="s">
        <v>230</v>
      </c>
      <c r="C63" s="1000">
        <f t="shared" si="2"/>
        <v>759</v>
      </c>
      <c r="D63" s="1000"/>
      <c r="E63" s="1001">
        <f>'56.31'!C62</f>
        <v>759</v>
      </c>
      <c r="F63" s="1004"/>
      <c r="G63" s="1005"/>
      <c r="H63" s="1004"/>
      <c r="I63" s="1000">
        <f t="shared" si="3"/>
        <v>1027</v>
      </c>
      <c r="J63" s="1004"/>
      <c r="K63" s="1000">
        <f>'[1]B56-31'!D62-L63</f>
        <v>1027</v>
      </c>
      <c r="L63" s="1004"/>
      <c r="M63" s="1005"/>
      <c r="N63" s="1004"/>
      <c r="O63" s="1006"/>
      <c r="P63" s="1006"/>
      <c r="Q63" s="1006"/>
    </row>
    <row r="64" spans="1:17">
      <c r="A64" s="919">
        <v>52</v>
      </c>
      <c r="B64" s="920" t="s">
        <v>3899</v>
      </c>
      <c r="C64" s="1000">
        <f t="shared" si="2"/>
        <v>1277</v>
      </c>
      <c r="D64" s="1000"/>
      <c r="E64" s="1001">
        <f>'56.31'!C63</f>
        <v>1277</v>
      </c>
      <c r="F64" s="1004"/>
      <c r="G64" s="1005"/>
      <c r="H64" s="1004"/>
      <c r="I64" s="1000">
        <f t="shared" si="3"/>
        <v>1250</v>
      </c>
      <c r="J64" s="1004"/>
      <c r="K64" s="1000">
        <f>'[1]B56-31'!D63-L64</f>
        <v>1250</v>
      </c>
      <c r="L64" s="1004"/>
      <c r="M64" s="1005"/>
      <c r="N64" s="1004"/>
      <c r="O64" s="1006"/>
      <c r="P64" s="1006"/>
      <c r="Q64" s="1006"/>
    </row>
    <row r="65" spans="1:17">
      <c r="A65" s="919">
        <v>53</v>
      </c>
      <c r="B65" s="920" t="s">
        <v>3900</v>
      </c>
      <c r="C65" s="1000">
        <f t="shared" si="2"/>
        <v>100</v>
      </c>
      <c r="D65" s="1000"/>
      <c r="E65" s="1001">
        <f>'56.31'!C64</f>
        <v>100</v>
      </c>
      <c r="F65" s="1004"/>
      <c r="G65" s="1005"/>
      <c r="H65" s="1004"/>
      <c r="I65" s="1000">
        <f t="shared" si="3"/>
        <v>130</v>
      </c>
      <c r="J65" s="1004"/>
      <c r="K65" s="1000">
        <f>'[1]B56-31'!D64-L65</f>
        <v>130</v>
      </c>
      <c r="L65" s="1004"/>
      <c r="M65" s="1005"/>
      <c r="N65" s="1004"/>
      <c r="O65" s="1006"/>
      <c r="P65" s="1006"/>
      <c r="Q65" s="1006"/>
    </row>
    <row r="66" spans="1:17" ht="24.6">
      <c r="A66" s="919">
        <v>54</v>
      </c>
      <c r="B66" s="926" t="s">
        <v>3901</v>
      </c>
      <c r="C66" s="1000">
        <f t="shared" si="2"/>
        <v>350</v>
      </c>
      <c r="D66" s="1000"/>
      <c r="E66" s="1001">
        <f>'56.31'!C65</f>
        <v>350</v>
      </c>
      <c r="F66" s="1004"/>
      <c r="G66" s="1005"/>
      <c r="H66" s="1004"/>
      <c r="I66" s="1000">
        <f t="shared" si="3"/>
        <v>1010</v>
      </c>
      <c r="J66" s="1004"/>
      <c r="K66" s="1000">
        <f>'[1]B56-31'!D65-L66</f>
        <v>1010</v>
      </c>
      <c r="L66" s="1004"/>
      <c r="M66" s="1005"/>
      <c r="N66" s="1004"/>
      <c r="O66" s="1006"/>
      <c r="P66" s="1006"/>
      <c r="Q66" s="1006"/>
    </row>
    <row r="67" spans="1:17" ht="24">
      <c r="A67" s="919">
        <v>55</v>
      </c>
      <c r="B67" s="931" t="s">
        <v>3902</v>
      </c>
      <c r="C67" s="1000">
        <f t="shared" si="2"/>
        <v>100</v>
      </c>
      <c r="D67" s="1000"/>
      <c r="E67" s="1001">
        <f>'56.31'!C66</f>
        <v>100</v>
      </c>
      <c r="F67" s="1004"/>
      <c r="G67" s="1005"/>
      <c r="H67" s="1004"/>
      <c r="I67" s="1000">
        <f t="shared" si="3"/>
        <v>225</v>
      </c>
      <c r="J67" s="1004"/>
      <c r="K67" s="1000">
        <f>'[1]B56-31'!D66-L67</f>
        <v>225</v>
      </c>
      <c r="L67" s="1004"/>
      <c r="M67" s="1005"/>
      <c r="N67" s="1004"/>
      <c r="O67" s="1006"/>
      <c r="P67" s="1006"/>
      <c r="Q67" s="1006"/>
    </row>
    <row r="68" spans="1:17">
      <c r="A68" s="919">
        <v>56</v>
      </c>
      <c r="B68" s="931" t="s">
        <v>1364</v>
      </c>
      <c r="C68" s="1000">
        <f t="shared" si="2"/>
        <v>521</v>
      </c>
      <c r="D68" s="1000"/>
      <c r="E68" s="1001">
        <f>'56.31'!C67</f>
        <v>521</v>
      </c>
      <c r="F68" s="1004"/>
      <c r="G68" s="1005"/>
      <c r="H68" s="1004"/>
      <c r="I68" s="1000">
        <f t="shared" si="3"/>
        <v>528</v>
      </c>
      <c r="J68" s="1004"/>
      <c r="K68" s="1000">
        <f>'[1]B56-31'!D67-L68</f>
        <v>528</v>
      </c>
      <c r="L68" s="1004"/>
      <c r="M68" s="1005"/>
      <c r="N68" s="1004"/>
      <c r="O68" s="1006"/>
      <c r="P68" s="1006"/>
      <c r="Q68" s="1006"/>
    </row>
    <row r="69" spans="1:17">
      <c r="A69" s="919">
        <v>57</v>
      </c>
      <c r="B69" s="931" t="s">
        <v>3903</v>
      </c>
      <c r="C69" s="1000">
        <f t="shared" si="2"/>
        <v>100</v>
      </c>
      <c r="D69" s="1000"/>
      <c r="E69" s="1001">
        <f>'56.31'!C68</f>
        <v>100</v>
      </c>
      <c r="F69" s="1004"/>
      <c r="G69" s="1005"/>
      <c r="H69" s="1004"/>
      <c r="I69" s="1000">
        <f t="shared" si="3"/>
        <v>109</v>
      </c>
      <c r="J69" s="1004"/>
      <c r="K69" s="1000">
        <f>'[1]B56-31'!D68-L69</f>
        <v>109</v>
      </c>
      <c r="L69" s="1004"/>
      <c r="M69" s="1005"/>
      <c r="N69" s="1004"/>
      <c r="O69" s="1006"/>
      <c r="P69" s="1006"/>
      <c r="Q69" s="1006"/>
    </row>
    <row r="70" spans="1:17" ht="24">
      <c r="A70" s="919">
        <v>58</v>
      </c>
      <c r="B70" s="931" t="s">
        <v>3904</v>
      </c>
      <c r="C70" s="1000">
        <f t="shared" si="2"/>
        <v>100</v>
      </c>
      <c r="D70" s="1000"/>
      <c r="E70" s="1001">
        <f>'56.31'!C69</f>
        <v>100</v>
      </c>
      <c r="F70" s="1004"/>
      <c r="G70" s="1005"/>
      <c r="H70" s="1004"/>
      <c r="I70" s="1000">
        <f t="shared" si="3"/>
        <v>93.061999999999998</v>
      </c>
      <c r="J70" s="1004"/>
      <c r="K70" s="1000">
        <f>'[1]B56-31'!D69-L70</f>
        <v>93.061999999999998</v>
      </c>
      <c r="L70" s="1004"/>
      <c r="M70" s="1005"/>
      <c r="N70" s="1004"/>
      <c r="O70" s="1006"/>
      <c r="P70" s="1006"/>
      <c r="Q70" s="1006"/>
    </row>
    <row r="71" spans="1:17" ht="24">
      <c r="A71" s="919">
        <v>59</v>
      </c>
      <c r="B71" s="931" t="s">
        <v>3905</v>
      </c>
      <c r="C71" s="1000">
        <f t="shared" si="2"/>
        <v>100</v>
      </c>
      <c r="D71" s="1000"/>
      <c r="E71" s="1001">
        <f>'56.31'!C70</f>
        <v>100</v>
      </c>
      <c r="F71" s="1004"/>
      <c r="G71" s="1005"/>
      <c r="H71" s="1004"/>
      <c r="I71" s="1000">
        <f t="shared" si="3"/>
        <v>100</v>
      </c>
      <c r="J71" s="1004"/>
      <c r="K71" s="1000">
        <f>'[1]B56-31'!D70-L71</f>
        <v>100</v>
      </c>
      <c r="L71" s="1004"/>
      <c r="M71" s="1005"/>
      <c r="N71" s="1004"/>
      <c r="O71" s="1006"/>
      <c r="P71" s="1006"/>
      <c r="Q71" s="1006"/>
    </row>
    <row r="72" spans="1:17" ht="24">
      <c r="A72" s="919">
        <v>60</v>
      </c>
      <c r="B72" s="931" t="s">
        <v>3906</v>
      </c>
      <c r="C72" s="1000">
        <f t="shared" si="2"/>
        <v>100</v>
      </c>
      <c r="D72" s="1000"/>
      <c r="E72" s="1001">
        <f>'56.31'!C71</f>
        <v>100</v>
      </c>
      <c r="F72" s="1004"/>
      <c r="G72" s="1005"/>
      <c r="H72" s="1004"/>
      <c r="I72" s="1000">
        <f t="shared" si="3"/>
        <v>100</v>
      </c>
      <c r="J72" s="1004"/>
      <c r="K72" s="1000">
        <f>'[1]B56-31'!D71-L72</f>
        <v>100</v>
      </c>
      <c r="L72" s="1004"/>
      <c r="M72" s="1005"/>
      <c r="N72" s="1004"/>
      <c r="O72" s="1006"/>
      <c r="P72" s="1006"/>
      <c r="Q72" s="1006"/>
    </row>
    <row r="73" spans="1:17" ht="24">
      <c r="A73" s="919">
        <v>61</v>
      </c>
      <c r="B73" s="931" t="s">
        <v>3907</v>
      </c>
      <c r="C73" s="1000">
        <f t="shared" si="2"/>
        <v>100</v>
      </c>
      <c r="D73" s="1000"/>
      <c r="E73" s="1001">
        <f>'56.31'!C72</f>
        <v>100</v>
      </c>
      <c r="F73" s="1004"/>
      <c r="G73" s="1005"/>
      <c r="H73" s="1004"/>
      <c r="I73" s="1000">
        <f t="shared" si="3"/>
        <v>92.55</v>
      </c>
      <c r="J73" s="1004"/>
      <c r="K73" s="1000">
        <f>'[1]B56-31'!D72-L73</f>
        <v>92.55</v>
      </c>
      <c r="L73" s="1004"/>
      <c r="M73" s="1005"/>
      <c r="N73" s="1004"/>
      <c r="O73" s="1006"/>
      <c r="P73" s="1006"/>
      <c r="Q73" s="1006"/>
    </row>
    <row r="74" spans="1:17" ht="24.6">
      <c r="A74" s="919">
        <v>62</v>
      </c>
      <c r="B74" s="926" t="s">
        <v>3908</v>
      </c>
      <c r="C74" s="1000">
        <f t="shared" si="2"/>
        <v>0</v>
      </c>
      <c r="D74" s="1000"/>
      <c r="E74" s="1001">
        <f>'56.31'!C73</f>
        <v>0</v>
      </c>
      <c r="F74" s="1004"/>
      <c r="G74" s="1005"/>
      <c r="H74" s="1004"/>
      <c r="I74" s="1000">
        <f t="shared" si="3"/>
        <v>20</v>
      </c>
      <c r="J74" s="1004"/>
      <c r="K74" s="1000">
        <f>'[1]B56-31'!D73-L74</f>
        <v>20</v>
      </c>
      <c r="L74" s="1004"/>
      <c r="M74" s="1005"/>
      <c r="N74" s="1004"/>
      <c r="O74" s="1006"/>
      <c r="P74" s="1006"/>
      <c r="Q74" s="1006"/>
    </row>
    <row r="75" spans="1:17" ht="24.6">
      <c r="A75" s="919">
        <v>63</v>
      </c>
      <c r="B75" s="926" t="s">
        <v>3909</v>
      </c>
      <c r="C75" s="1000">
        <f t="shared" si="2"/>
        <v>2281</v>
      </c>
      <c r="D75" s="1000"/>
      <c r="E75" s="1001">
        <f>'56.31'!C74</f>
        <v>2281</v>
      </c>
      <c r="F75" s="1004"/>
      <c r="G75" s="1005"/>
      <c r="H75" s="1004"/>
      <c r="I75" s="1000">
        <f t="shared" si="3"/>
        <v>8003.6989999999996</v>
      </c>
      <c r="J75" s="1004"/>
      <c r="K75" s="1000">
        <f>'[1]B56-31'!D74-L75</f>
        <v>8003.6989999999996</v>
      </c>
      <c r="L75" s="1004"/>
      <c r="M75" s="1005"/>
      <c r="N75" s="1004"/>
      <c r="O75" s="1006"/>
      <c r="P75" s="1006"/>
      <c r="Q75" s="1006"/>
    </row>
    <row r="76" spans="1:17" ht="24.6">
      <c r="A76" s="919">
        <v>64</v>
      </c>
      <c r="B76" s="926" t="s">
        <v>3910</v>
      </c>
      <c r="C76" s="1000">
        <f t="shared" si="2"/>
        <v>21673</v>
      </c>
      <c r="D76" s="1000"/>
      <c r="E76" s="1001">
        <f>'56.31'!C75</f>
        <v>21673</v>
      </c>
      <c r="F76" s="1004"/>
      <c r="G76" s="1005"/>
      <c r="H76" s="1004"/>
      <c r="I76" s="1000">
        <f t="shared" si="3"/>
        <v>21314.486000000001</v>
      </c>
      <c r="J76" s="1004"/>
      <c r="K76" s="1000">
        <f>'[1]B56-31'!D75-L76</f>
        <v>21314.486000000001</v>
      </c>
      <c r="L76" s="1004"/>
      <c r="M76" s="1005"/>
      <c r="N76" s="1004"/>
      <c r="O76" s="1006"/>
      <c r="P76" s="1006"/>
      <c r="Q76" s="1006"/>
    </row>
    <row r="77" spans="1:17" ht="24.6">
      <c r="A77" s="919">
        <v>65</v>
      </c>
      <c r="B77" s="926" t="s">
        <v>3911</v>
      </c>
      <c r="C77" s="1000">
        <f t="shared" ref="C77:C109" si="15">D77+E77+F77</f>
        <v>0</v>
      </c>
      <c r="D77" s="1000"/>
      <c r="E77" s="1001">
        <f>'56.31'!C76</f>
        <v>0</v>
      </c>
      <c r="F77" s="1004"/>
      <c r="G77" s="1005"/>
      <c r="H77" s="1004"/>
      <c r="I77" s="1000">
        <f t="shared" ref="I77:I109" si="16">J77+L77+K77</f>
        <v>974.08680800000002</v>
      </c>
      <c r="J77" s="1004"/>
      <c r="K77" s="1000">
        <f>'[1]B56-31'!D76-L77</f>
        <v>974.08680800000002</v>
      </c>
      <c r="L77" s="1004"/>
      <c r="M77" s="1005"/>
      <c r="N77" s="1004"/>
      <c r="O77" s="1006"/>
      <c r="P77" s="1006"/>
      <c r="Q77" s="1006"/>
    </row>
    <row r="78" spans="1:17" ht="24.6">
      <c r="A78" s="919">
        <v>66</v>
      </c>
      <c r="B78" s="926" t="s">
        <v>3912</v>
      </c>
      <c r="C78" s="1000">
        <f t="shared" si="15"/>
        <v>3533</v>
      </c>
      <c r="D78" s="1000"/>
      <c r="E78" s="1001">
        <f>'56.31'!C77</f>
        <v>3533</v>
      </c>
      <c r="F78" s="1004"/>
      <c r="G78" s="1005"/>
      <c r="H78" s="1004"/>
      <c r="I78" s="1000">
        <f t="shared" si="16"/>
        <v>3093</v>
      </c>
      <c r="J78" s="1004"/>
      <c r="K78" s="1000">
        <f>'[1]B56-31'!D77-L78</f>
        <v>3093</v>
      </c>
      <c r="L78" s="1004"/>
      <c r="M78" s="1005"/>
      <c r="N78" s="1004"/>
      <c r="O78" s="1006"/>
      <c r="P78" s="1006"/>
      <c r="Q78" s="1006"/>
    </row>
    <row r="79" spans="1:17">
      <c r="A79" s="919">
        <v>67</v>
      </c>
      <c r="B79" s="926" t="s">
        <v>3913</v>
      </c>
      <c r="C79" s="1000">
        <f t="shared" si="15"/>
        <v>500</v>
      </c>
      <c r="D79" s="1000"/>
      <c r="E79" s="1001">
        <f>'56.31'!C78</f>
        <v>500</v>
      </c>
      <c r="F79" s="1004"/>
      <c r="G79" s="1005"/>
      <c r="H79" s="1004"/>
      <c r="I79" s="1000">
        <f t="shared" si="16"/>
        <v>500</v>
      </c>
      <c r="J79" s="1004"/>
      <c r="K79" s="1000">
        <f>'[1]B56-31'!D78-L79</f>
        <v>500</v>
      </c>
      <c r="L79" s="1004"/>
      <c r="M79" s="1005"/>
      <c r="N79" s="1004"/>
      <c r="O79" s="1006"/>
      <c r="P79" s="1006"/>
      <c r="Q79" s="1006"/>
    </row>
    <row r="80" spans="1:17" ht="24.6">
      <c r="A80" s="919">
        <v>68</v>
      </c>
      <c r="B80" s="926" t="s">
        <v>3914</v>
      </c>
      <c r="C80" s="1000">
        <f t="shared" si="15"/>
        <v>0</v>
      </c>
      <c r="D80" s="1000"/>
      <c r="E80" s="1001">
        <f>'56.31'!C79</f>
        <v>0</v>
      </c>
      <c r="F80" s="1004"/>
      <c r="G80" s="1005"/>
      <c r="H80" s="1004"/>
      <c r="I80" s="1000">
        <f t="shared" si="16"/>
        <v>1000</v>
      </c>
      <c r="J80" s="1004"/>
      <c r="K80" s="1000">
        <f>'[1]B56-31'!D79-L80</f>
        <v>1000</v>
      </c>
      <c r="L80" s="1004"/>
      <c r="M80" s="1005"/>
      <c r="N80" s="1004"/>
      <c r="O80" s="1006"/>
      <c r="P80" s="1006"/>
      <c r="Q80" s="1006"/>
    </row>
    <row r="81" spans="1:17">
      <c r="A81" s="919">
        <v>69</v>
      </c>
      <c r="B81" s="926" t="s">
        <v>3915</v>
      </c>
      <c r="C81" s="1000">
        <f t="shared" si="15"/>
        <v>50</v>
      </c>
      <c r="D81" s="1000"/>
      <c r="E81" s="1001">
        <f>'56.31'!C80</f>
        <v>50</v>
      </c>
      <c r="F81" s="1004"/>
      <c r="G81" s="1005"/>
      <c r="H81" s="1004"/>
      <c r="I81" s="1000">
        <f t="shared" si="16"/>
        <v>50</v>
      </c>
      <c r="J81" s="1004"/>
      <c r="K81" s="1000">
        <f>'[1]B56-31'!D80-L81</f>
        <v>50</v>
      </c>
      <c r="L81" s="1004"/>
      <c r="M81" s="1005"/>
      <c r="N81" s="1004"/>
      <c r="O81" s="1006"/>
      <c r="P81" s="1006"/>
      <c r="Q81" s="1006"/>
    </row>
    <row r="82" spans="1:17">
      <c r="A82" s="919">
        <v>70</v>
      </c>
      <c r="B82" s="926" t="s">
        <v>3916</v>
      </c>
      <c r="C82" s="1000">
        <f t="shared" si="15"/>
        <v>0</v>
      </c>
      <c r="D82" s="1000"/>
      <c r="E82" s="1001">
        <f>'56.31'!C81</f>
        <v>0</v>
      </c>
      <c r="F82" s="1004"/>
      <c r="G82" s="1005"/>
      <c r="H82" s="1004"/>
      <c r="I82" s="1000">
        <f t="shared" si="16"/>
        <v>1250</v>
      </c>
      <c r="J82" s="1004"/>
      <c r="K82" s="1000">
        <f>'[1]B56-31'!D81-L82</f>
        <v>1250</v>
      </c>
      <c r="L82" s="1004"/>
      <c r="M82" s="1005"/>
      <c r="N82" s="1004"/>
      <c r="O82" s="1006"/>
      <c r="P82" s="1006"/>
      <c r="Q82" s="1006"/>
    </row>
    <row r="83" spans="1:17">
      <c r="A83" s="919">
        <v>71</v>
      </c>
      <c r="B83" s="926" t="s">
        <v>3917</v>
      </c>
      <c r="C83" s="1000">
        <f t="shared" si="15"/>
        <v>0</v>
      </c>
      <c r="D83" s="1000"/>
      <c r="E83" s="1001">
        <f>'56.31'!C82</f>
        <v>0</v>
      </c>
      <c r="F83" s="1004"/>
      <c r="G83" s="1005"/>
      <c r="H83" s="1004"/>
      <c r="I83" s="1000">
        <f t="shared" si="16"/>
        <v>500</v>
      </c>
      <c r="J83" s="1004"/>
      <c r="K83" s="1000">
        <f>'[1]B56-31'!D82-L83</f>
        <v>500</v>
      </c>
      <c r="L83" s="1004"/>
      <c r="M83" s="1005"/>
      <c r="N83" s="1004"/>
      <c r="O83" s="1006"/>
      <c r="P83" s="1006"/>
      <c r="Q83" s="1006"/>
    </row>
    <row r="84" spans="1:17">
      <c r="A84" s="919">
        <v>72</v>
      </c>
      <c r="B84" s="1007" t="s">
        <v>3918</v>
      </c>
      <c r="C84" s="1000">
        <f t="shared" si="15"/>
        <v>0</v>
      </c>
      <c r="D84" s="1000"/>
      <c r="E84" s="1001">
        <f>'56.31'!C83</f>
        <v>0</v>
      </c>
      <c r="F84" s="1004"/>
      <c r="G84" s="1005"/>
      <c r="H84" s="1004"/>
      <c r="I84" s="1000">
        <f t="shared" si="16"/>
        <v>1600</v>
      </c>
      <c r="J84" s="1004">
        <f>'[1]B55-31Hà'!D40</f>
        <v>100</v>
      </c>
      <c r="K84" s="1000">
        <f>'[1]B56-31'!D83-L84</f>
        <v>1500</v>
      </c>
      <c r="L84" s="1004"/>
      <c r="M84" s="1005"/>
      <c r="N84" s="1004"/>
      <c r="O84" s="1006"/>
      <c r="P84" s="1006"/>
      <c r="Q84" s="1006"/>
    </row>
    <row r="85" spans="1:17" ht="24.6">
      <c r="A85" s="919">
        <v>73</v>
      </c>
      <c r="B85" s="926" t="s">
        <v>3919</v>
      </c>
      <c r="C85" s="1000">
        <f t="shared" si="15"/>
        <v>0</v>
      </c>
      <c r="D85" s="1000"/>
      <c r="E85" s="1001">
        <f>'56.31'!C84</f>
        <v>0</v>
      </c>
      <c r="F85" s="1004"/>
      <c r="G85" s="1005"/>
      <c r="H85" s="1004"/>
      <c r="I85" s="1000">
        <f t="shared" si="16"/>
        <v>700</v>
      </c>
      <c r="J85" s="1004"/>
      <c r="K85" s="1000">
        <f>'[1]B56-31'!D84-L85</f>
        <v>700</v>
      </c>
      <c r="L85" s="1004"/>
      <c r="M85" s="1005"/>
      <c r="N85" s="1004"/>
      <c r="O85" s="1006"/>
      <c r="P85" s="1006"/>
      <c r="Q85" s="1006"/>
    </row>
    <row r="86" spans="1:17">
      <c r="A86" s="919">
        <v>74</v>
      </c>
      <c r="B86" s="926" t="s">
        <v>3920</v>
      </c>
      <c r="C86" s="1000">
        <f t="shared" si="15"/>
        <v>0</v>
      </c>
      <c r="D86" s="1000"/>
      <c r="E86" s="1001">
        <f>'56.31'!C85</f>
        <v>0</v>
      </c>
      <c r="F86" s="1004"/>
      <c r="G86" s="1005"/>
      <c r="H86" s="1004"/>
      <c r="I86" s="1000">
        <f t="shared" si="16"/>
        <v>300</v>
      </c>
      <c r="J86" s="1004"/>
      <c r="K86" s="1000">
        <f>'[1]B56-31'!D85-L86</f>
        <v>300</v>
      </c>
      <c r="L86" s="1004"/>
      <c r="M86" s="1005"/>
      <c r="N86" s="1004"/>
      <c r="O86" s="1006"/>
      <c r="P86" s="1006"/>
      <c r="Q86" s="1006"/>
    </row>
    <row r="87" spans="1:17" ht="24.6">
      <c r="A87" s="919">
        <v>75</v>
      </c>
      <c r="B87" s="926" t="s">
        <v>3921</v>
      </c>
      <c r="C87" s="1000">
        <f t="shared" si="15"/>
        <v>0</v>
      </c>
      <c r="D87" s="1000"/>
      <c r="E87" s="1001">
        <f>'56.31'!C86</f>
        <v>0</v>
      </c>
      <c r="F87" s="1004"/>
      <c r="G87" s="1005"/>
      <c r="H87" s="1004"/>
      <c r="I87" s="1000">
        <f t="shared" si="16"/>
        <v>25167.552987999999</v>
      </c>
      <c r="J87" s="1004">
        <f>'[1]B55-31Hà'!D41</f>
        <v>15167.552987999999</v>
      </c>
      <c r="K87" s="1000">
        <f>'[1]B56-31'!D86-L87</f>
        <v>10000</v>
      </c>
      <c r="L87" s="1004"/>
      <c r="M87" s="1005"/>
      <c r="N87" s="1004"/>
      <c r="O87" s="1006"/>
      <c r="P87" s="1006"/>
      <c r="Q87" s="1006"/>
    </row>
    <row r="88" spans="1:17">
      <c r="A88" s="919">
        <v>76</v>
      </c>
      <c r="B88" s="926" t="s">
        <v>104</v>
      </c>
      <c r="C88" s="1000">
        <f t="shared" si="15"/>
        <v>0</v>
      </c>
      <c r="D88" s="1000"/>
      <c r="E88" s="1001">
        <f>'56.31'!C87</f>
        <v>0</v>
      </c>
      <c r="F88" s="1004"/>
      <c r="G88" s="1005"/>
      <c r="H88" s="1004"/>
      <c r="I88" s="1000">
        <f t="shared" si="16"/>
        <v>35000</v>
      </c>
      <c r="J88" s="1004"/>
      <c r="K88" s="1000">
        <f>'[1]B56-31'!D87-L88</f>
        <v>35000</v>
      </c>
      <c r="L88" s="1004"/>
      <c r="M88" s="1005"/>
      <c r="N88" s="1004"/>
      <c r="O88" s="1006"/>
      <c r="P88" s="1006"/>
      <c r="Q88" s="1006"/>
    </row>
    <row r="89" spans="1:17" ht="24">
      <c r="A89" s="919">
        <v>77</v>
      </c>
      <c r="B89" s="936" t="s">
        <v>3922</v>
      </c>
      <c r="C89" s="1000">
        <f t="shared" si="15"/>
        <v>0</v>
      </c>
      <c r="D89" s="1000"/>
      <c r="E89" s="1001">
        <f>'56.31'!C88</f>
        <v>0</v>
      </c>
      <c r="F89" s="1004"/>
      <c r="G89" s="1005"/>
      <c r="H89" s="1004"/>
      <c r="I89" s="1000">
        <f t="shared" si="16"/>
        <v>1000</v>
      </c>
      <c r="J89" s="1004"/>
      <c r="K89" s="1000">
        <f>'[1]B56-31'!D88-L89</f>
        <v>1000</v>
      </c>
      <c r="L89" s="1004"/>
      <c r="M89" s="1005"/>
      <c r="N89" s="1004"/>
      <c r="O89" s="1006"/>
      <c r="P89" s="1006"/>
      <c r="Q89" s="1006"/>
    </row>
    <row r="90" spans="1:17" ht="24.6">
      <c r="A90" s="919">
        <v>78</v>
      </c>
      <c r="B90" s="938" t="s">
        <v>3389</v>
      </c>
      <c r="C90" s="1000">
        <f t="shared" si="15"/>
        <v>0</v>
      </c>
      <c r="D90" s="1000"/>
      <c r="E90" s="1001">
        <f>'56.31'!C89</f>
        <v>0</v>
      </c>
      <c r="F90" s="1004"/>
      <c r="G90" s="1005"/>
      <c r="H90" s="1004"/>
      <c r="I90" s="1000">
        <f t="shared" si="16"/>
        <v>6100</v>
      </c>
      <c r="J90" s="1004">
        <f>'[1]B55-31Hà'!D38</f>
        <v>300</v>
      </c>
      <c r="K90" s="1000">
        <f>'[1]B56-31'!D89-L90</f>
        <v>5800</v>
      </c>
      <c r="L90" s="1004"/>
      <c r="M90" s="1005"/>
      <c r="N90" s="1004"/>
      <c r="O90" s="1006"/>
      <c r="P90" s="1006"/>
      <c r="Q90" s="1006"/>
    </row>
    <row r="91" spans="1:17" ht="36.6">
      <c r="A91" s="919">
        <v>79</v>
      </c>
      <c r="B91" s="938" t="s">
        <v>3390</v>
      </c>
      <c r="C91" s="1000">
        <f t="shared" si="15"/>
        <v>0</v>
      </c>
      <c r="D91" s="1000"/>
      <c r="E91" s="1001">
        <f>'56.31'!C90</f>
        <v>0</v>
      </c>
      <c r="F91" s="1004"/>
      <c r="G91" s="1005"/>
      <c r="H91" s="1004"/>
      <c r="I91" s="1000">
        <f t="shared" si="16"/>
        <v>600</v>
      </c>
      <c r="J91" s="1004">
        <f>'[1]B55-31Hà'!D39</f>
        <v>600</v>
      </c>
      <c r="K91" s="1000"/>
      <c r="L91" s="1004"/>
      <c r="M91" s="1005"/>
      <c r="N91" s="1004"/>
      <c r="O91" s="1006"/>
      <c r="P91" s="1006"/>
      <c r="Q91" s="1006"/>
    </row>
    <row r="92" spans="1:17" ht="24.6">
      <c r="A92" s="919">
        <v>80</v>
      </c>
      <c r="B92" s="938" t="s">
        <v>3923</v>
      </c>
      <c r="C92" s="1000">
        <f t="shared" si="15"/>
        <v>0</v>
      </c>
      <c r="D92" s="1000"/>
      <c r="E92" s="1001">
        <f>'56.31'!C91</f>
        <v>0</v>
      </c>
      <c r="F92" s="1004"/>
      <c r="G92" s="1005"/>
      <c r="H92" s="1004"/>
      <c r="I92" s="1000">
        <f t="shared" si="16"/>
        <v>76.335999999999999</v>
      </c>
      <c r="J92" s="1004"/>
      <c r="K92" s="1000">
        <f>'[1]B56-31'!D90-L92</f>
        <v>76.335999999999999</v>
      </c>
      <c r="L92" s="1004"/>
      <c r="M92" s="1005"/>
      <c r="N92" s="1004"/>
      <c r="O92" s="1006"/>
      <c r="P92" s="1006"/>
      <c r="Q92" s="1006"/>
    </row>
    <row r="93" spans="1:17" ht="24.6">
      <c r="A93" s="919">
        <v>81</v>
      </c>
      <c r="B93" s="938" t="s">
        <v>3924</v>
      </c>
      <c r="C93" s="1000">
        <f t="shared" si="15"/>
        <v>0</v>
      </c>
      <c r="D93" s="1000"/>
      <c r="E93" s="1001">
        <f>'56.31'!C92</f>
        <v>0</v>
      </c>
      <c r="F93" s="1004"/>
      <c r="G93" s="1005"/>
      <c r="H93" s="1004"/>
      <c r="I93" s="1000">
        <f t="shared" si="16"/>
        <v>33.938000000000002</v>
      </c>
      <c r="J93" s="1004"/>
      <c r="K93" s="1000">
        <f>'[1]B56-31'!D91-L93</f>
        <v>33.938000000000002</v>
      </c>
      <c r="L93" s="1004"/>
      <c r="M93" s="1005"/>
      <c r="N93" s="1004"/>
      <c r="O93" s="1006"/>
      <c r="P93" s="1006"/>
      <c r="Q93" s="1006"/>
    </row>
    <row r="94" spans="1:17" ht="24.6">
      <c r="A94" s="919">
        <v>82</v>
      </c>
      <c r="B94" s="938" t="s">
        <v>3925</v>
      </c>
      <c r="C94" s="1000">
        <f t="shared" si="15"/>
        <v>0</v>
      </c>
      <c r="D94" s="1000"/>
      <c r="E94" s="1001">
        <f>'56.31'!C93</f>
        <v>0</v>
      </c>
      <c r="F94" s="1004"/>
      <c r="G94" s="1005"/>
      <c r="H94" s="1004"/>
      <c r="I94" s="1000">
        <f t="shared" si="16"/>
        <v>4447.9660000000003</v>
      </c>
      <c r="J94" s="1004"/>
      <c r="K94" s="1000">
        <f>'[1]B56-31'!D92-L94</f>
        <v>4447.9660000000003</v>
      </c>
      <c r="L94" s="1004"/>
      <c r="M94" s="1005"/>
      <c r="N94" s="1004"/>
      <c r="O94" s="1006"/>
      <c r="P94" s="1006"/>
      <c r="Q94" s="1006"/>
    </row>
    <row r="95" spans="1:17" ht="24.6">
      <c r="A95" s="919">
        <v>83</v>
      </c>
      <c r="B95" s="938" t="s">
        <v>3926</v>
      </c>
      <c r="C95" s="1000">
        <f t="shared" si="15"/>
        <v>0</v>
      </c>
      <c r="D95" s="1000"/>
      <c r="E95" s="1001">
        <f>'56.31'!C94</f>
        <v>0</v>
      </c>
      <c r="F95" s="1004"/>
      <c r="G95" s="1005"/>
      <c r="H95" s="1004"/>
      <c r="I95" s="1000">
        <f t="shared" si="16"/>
        <v>9530.9179999999997</v>
      </c>
      <c r="J95" s="1004"/>
      <c r="K95" s="1000">
        <f>'[1]B56-31'!D93-L95</f>
        <v>9530.9179999999997</v>
      </c>
      <c r="L95" s="1004"/>
      <c r="M95" s="1005"/>
      <c r="N95" s="1004"/>
      <c r="O95" s="1006"/>
      <c r="P95" s="1006"/>
      <c r="Q95" s="1006"/>
    </row>
    <row r="96" spans="1:17" ht="24.6">
      <c r="A96" s="919">
        <v>84</v>
      </c>
      <c r="B96" s="938" t="s">
        <v>3927</v>
      </c>
      <c r="C96" s="1000">
        <f t="shared" si="15"/>
        <v>0</v>
      </c>
      <c r="D96" s="1000"/>
      <c r="E96" s="1001">
        <f>'56.31'!C95</f>
        <v>0</v>
      </c>
      <c r="F96" s="1004"/>
      <c r="G96" s="1005"/>
      <c r="H96" s="1004"/>
      <c r="I96" s="1000">
        <f t="shared" si="16"/>
        <v>138.80000000000001</v>
      </c>
      <c r="J96" s="1004"/>
      <c r="K96" s="1000">
        <f>'[1]B56-31'!D94-L96</f>
        <v>138.80000000000001</v>
      </c>
      <c r="L96" s="1004"/>
      <c r="M96" s="1005"/>
      <c r="N96" s="1004"/>
      <c r="O96" s="1006"/>
      <c r="P96" s="1006"/>
      <c r="Q96" s="1006"/>
    </row>
    <row r="97" spans="1:17" ht="36.6">
      <c r="A97" s="919">
        <v>85</v>
      </c>
      <c r="B97" s="938" t="s">
        <v>3928</v>
      </c>
      <c r="C97" s="1000">
        <f t="shared" si="15"/>
        <v>0</v>
      </c>
      <c r="D97" s="1000"/>
      <c r="E97" s="1001">
        <f>'56.31'!C96</f>
        <v>0</v>
      </c>
      <c r="F97" s="1004"/>
      <c r="G97" s="1005"/>
      <c r="H97" s="1004"/>
      <c r="I97" s="1000">
        <f t="shared" si="16"/>
        <v>35176</v>
      </c>
      <c r="J97" s="1004">
        <f>'[1]B55-31Hà'!D42</f>
        <v>4000</v>
      </c>
      <c r="K97" s="1000">
        <f>'[1]B56-31'!D95-L97</f>
        <v>31176</v>
      </c>
      <c r="L97" s="1004"/>
      <c r="M97" s="1005"/>
      <c r="N97" s="1004"/>
      <c r="O97" s="1006"/>
      <c r="P97" s="1006"/>
      <c r="Q97" s="1006"/>
    </row>
    <row r="98" spans="1:17" ht="24.6">
      <c r="A98" s="919">
        <v>86</v>
      </c>
      <c r="B98" s="938" t="s">
        <v>3394</v>
      </c>
      <c r="C98" s="1000">
        <f t="shared" si="15"/>
        <v>0</v>
      </c>
      <c r="D98" s="1000"/>
      <c r="E98" s="1001"/>
      <c r="F98" s="1004"/>
      <c r="G98" s="1005"/>
      <c r="H98" s="1004"/>
      <c r="I98" s="1000">
        <f t="shared" si="16"/>
        <v>107459.882104</v>
      </c>
      <c r="J98" s="1004">
        <f>'[1]B55-31Hà'!D43</f>
        <v>94053</v>
      </c>
      <c r="K98" s="1000">
        <f>'[1]B56-31'!D96-L98</f>
        <v>13406.882104</v>
      </c>
      <c r="L98" s="1004"/>
      <c r="M98" s="1005"/>
      <c r="N98" s="1004"/>
      <c r="O98" s="1006"/>
      <c r="P98" s="1006"/>
      <c r="Q98" s="1006"/>
    </row>
    <row r="99" spans="1:17" ht="36.6">
      <c r="A99" s="919">
        <v>87</v>
      </c>
      <c r="B99" s="938" t="s">
        <v>3929</v>
      </c>
      <c r="C99" s="1000">
        <f t="shared" si="15"/>
        <v>2274</v>
      </c>
      <c r="D99" s="1000"/>
      <c r="E99" s="1001">
        <f>'56.31'!C97</f>
        <v>2274</v>
      </c>
      <c r="F99" s="1004"/>
      <c r="G99" s="1005"/>
      <c r="H99" s="1004"/>
      <c r="I99" s="1000">
        <f t="shared" si="16"/>
        <v>3224.7929210000002</v>
      </c>
      <c r="J99" s="1004"/>
      <c r="K99" s="1000">
        <f>'[1]B56-31'!D97-L99</f>
        <v>3224.7929210000002</v>
      </c>
      <c r="L99" s="1004"/>
      <c r="M99" s="1005"/>
      <c r="N99" s="1004"/>
      <c r="O99" s="1006"/>
      <c r="P99" s="1006"/>
      <c r="Q99" s="1006"/>
    </row>
    <row r="100" spans="1:17" ht="36.6">
      <c r="A100" s="919">
        <v>88</v>
      </c>
      <c r="B100" s="938" t="s">
        <v>3930</v>
      </c>
      <c r="C100" s="1000">
        <f t="shared" si="15"/>
        <v>904</v>
      </c>
      <c r="D100" s="1000"/>
      <c r="E100" s="1001">
        <f>'56.31'!C98</f>
        <v>904</v>
      </c>
      <c r="F100" s="1004"/>
      <c r="G100" s="1005"/>
      <c r="H100" s="1004"/>
      <c r="I100" s="1000">
        <f t="shared" si="16"/>
        <v>1107.513659</v>
      </c>
      <c r="J100" s="1004"/>
      <c r="K100" s="1000">
        <f>'[1]B56-31'!D98-L100</f>
        <v>1107.513659</v>
      </c>
      <c r="L100" s="1004"/>
      <c r="M100" s="1005"/>
      <c r="N100" s="1004"/>
      <c r="O100" s="1006"/>
      <c r="P100" s="1006"/>
      <c r="Q100" s="1006"/>
    </row>
    <row r="101" spans="1:17" ht="48.6">
      <c r="A101" s="1009">
        <v>89</v>
      </c>
      <c r="B101" s="939" t="s">
        <v>3931</v>
      </c>
      <c r="C101" s="1000">
        <f t="shared" si="15"/>
        <v>0</v>
      </c>
      <c r="D101" s="1000"/>
      <c r="E101" s="1011"/>
      <c r="F101" s="1011"/>
      <c r="G101" s="1010"/>
      <c r="H101" s="1011"/>
      <c r="I101" s="1012">
        <f t="shared" si="16"/>
        <v>1943.6021270000001</v>
      </c>
      <c r="J101" s="1011"/>
      <c r="K101" s="1012">
        <f>'[1]B56-31'!D99-L101</f>
        <v>1943.6021270000001</v>
      </c>
      <c r="L101" s="1011"/>
      <c r="M101" s="1010"/>
      <c r="N101" s="1011"/>
      <c r="O101" s="1013"/>
      <c r="P101" s="1013"/>
      <c r="Q101" s="1013"/>
    </row>
    <row r="102" spans="1:17" ht="36">
      <c r="A102" s="919">
        <v>90</v>
      </c>
      <c r="B102" s="935" t="s">
        <v>3395</v>
      </c>
      <c r="C102" s="1000">
        <f t="shared" si="15"/>
        <v>235391.73966699999</v>
      </c>
      <c r="D102" s="1000">
        <v>235391.73966699999</v>
      </c>
      <c r="E102" s="1004"/>
      <c r="F102" s="1004"/>
      <c r="G102" s="1005"/>
      <c r="H102" s="1004"/>
      <c r="I102" s="1012">
        <f t="shared" si="16"/>
        <v>171404.47058200004</v>
      </c>
      <c r="J102" s="1004">
        <f>'[1]B55-31Hà'!D44</f>
        <v>171404.47058200004</v>
      </c>
      <c r="K102" s="1005"/>
      <c r="L102" s="1004"/>
      <c r="M102" s="1005"/>
      <c r="N102" s="1004"/>
      <c r="O102" s="1006"/>
      <c r="P102" s="1006"/>
      <c r="Q102" s="1006"/>
    </row>
    <row r="103" spans="1:17" ht="24">
      <c r="A103" s="1009">
        <v>91</v>
      </c>
      <c r="B103" s="935" t="s">
        <v>3591</v>
      </c>
      <c r="C103" s="1000">
        <f t="shared" si="15"/>
        <v>17607.852000000003</v>
      </c>
      <c r="D103" s="1000">
        <f>20686.292-3078.44</f>
        <v>17607.852000000003</v>
      </c>
      <c r="E103" s="1011"/>
      <c r="F103" s="1011"/>
      <c r="G103" s="1000">
        <v>3078.44</v>
      </c>
      <c r="H103" s="1011"/>
      <c r="I103" s="1012">
        <f t="shared" si="16"/>
        <v>6411.8159050000013</v>
      </c>
      <c r="J103" s="1011">
        <f>'[1]B55-31Hà'!D241-3078.44</f>
        <v>6411.8159050000013</v>
      </c>
      <c r="K103" s="1010"/>
      <c r="L103" s="1011"/>
      <c r="M103" s="1000">
        <v>3078.44</v>
      </c>
      <c r="N103" s="1011"/>
      <c r="O103" s="1013"/>
      <c r="P103" s="1013"/>
      <c r="Q103" s="1013"/>
    </row>
    <row r="104" spans="1:17" ht="36">
      <c r="A104" s="919">
        <v>92</v>
      </c>
      <c r="B104" s="935" t="s">
        <v>3605</v>
      </c>
      <c r="C104" s="1000">
        <f t="shared" si="15"/>
        <v>138753.59517700001</v>
      </c>
      <c r="D104" s="1000">
        <v>138753.59517700001</v>
      </c>
      <c r="E104" s="1011"/>
      <c r="F104" s="1011"/>
      <c r="G104" s="1010"/>
      <c r="H104" s="1011"/>
      <c r="I104" s="1012">
        <f t="shared" si="16"/>
        <v>128453.71745400001</v>
      </c>
      <c r="J104" s="1011">
        <f>'[1]B55-31Hà'!D255</f>
        <v>128453.71745400001</v>
      </c>
      <c r="K104" s="1010"/>
      <c r="L104" s="1011"/>
      <c r="M104" s="1010"/>
      <c r="N104" s="1011"/>
      <c r="O104" s="1013"/>
      <c r="P104" s="1013"/>
      <c r="Q104" s="1013"/>
    </row>
    <row r="105" spans="1:17" ht="36">
      <c r="A105" s="1009">
        <v>93</v>
      </c>
      <c r="B105" s="935" t="s">
        <v>3612</v>
      </c>
      <c r="C105" s="1000">
        <f t="shared" si="15"/>
        <v>5180</v>
      </c>
      <c r="D105" s="1000">
        <v>5180</v>
      </c>
      <c r="E105" s="1011"/>
      <c r="F105" s="1011"/>
      <c r="G105" s="1010"/>
      <c r="H105" s="1011"/>
      <c r="I105" s="1012">
        <f t="shared" si="16"/>
        <v>4917.1229999999996</v>
      </c>
      <c r="J105" s="1011">
        <f>'[1]B55-31Hà'!D262</f>
        <v>4917.1229999999996</v>
      </c>
      <c r="K105" s="1010"/>
      <c r="L105" s="1011"/>
      <c r="M105" s="1010"/>
      <c r="N105" s="1011"/>
      <c r="O105" s="1013"/>
      <c r="P105" s="1013"/>
      <c r="Q105" s="1013"/>
    </row>
    <row r="106" spans="1:17" ht="24">
      <c r="A106" s="919">
        <v>94</v>
      </c>
      <c r="B106" s="935" t="s">
        <v>3614</v>
      </c>
      <c r="C106" s="1000">
        <f t="shared" si="15"/>
        <v>445223.63966500002</v>
      </c>
      <c r="D106" s="1000">
        <v>445223.63966500002</v>
      </c>
      <c r="E106" s="1011"/>
      <c r="F106" s="1011"/>
      <c r="G106" s="1010"/>
      <c r="H106" s="1011"/>
      <c r="I106" s="1012">
        <f t="shared" si="16"/>
        <v>102325.612683</v>
      </c>
      <c r="J106" s="1011">
        <f>'[1]B55-31Hà'!D264</f>
        <v>102325.612683</v>
      </c>
      <c r="K106" s="1010"/>
      <c r="L106" s="1011"/>
      <c r="M106" s="1010"/>
      <c r="N106" s="1011"/>
      <c r="O106" s="1013"/>
      <c r="P106" s="1013"/>
      <c r="Q106" s="1013"/>
    </row>
    <row r="107" spans="1:17" ht="36">
      <c r="A107" s="1009">
        <v>95</v>
      </c>
      <c r="B107" s="1014" t="s">
        <v>3622</v>
      </c>
      <c r="C107" s="1000">
        <f t="shared" si="15"/>
        <v>1040878.2064959999</v>
      </c>
      <c r="D107" s="1000">
        <f>1043609.766496-2731.56</f>
        <v>1040878.2064959999</v>
      </c>
      <c r="E107" s="1011"/>
      <c r="F107" s="1011"/>
      <c r="G107" s="1000">
        <f>2731.56+734.9872</f>
        <v>3466.5472</v>
      </c>
      <c r="H107" s="1011"/>
      <c r="I107" s="1012">
        <f t="shared" si="16"/>
        <v>690363.02158499986</v>
      </c>
      <c r="J107" s="1011">
        <f>'[1]B55-31Hà'!D272-2731.56</f>
        <v>690363.02158499986</v>
      </c>
      <c r="K107" s="1010"/>
      <c r="L107" s="1011"/>
      <c r="M107" s="1000">
        <v>2731.56</v>
      </c>
      <c r="N107" s="1011"/>
      <c r="O107" s="1013"/>
      <c r="P107" s="1013"/>
      <c r="Q107" s="1013"/>
    </row>
    <row r="108" spans="1:17" ht="24">
      <c r="A108" s="919">
        <v>96</v>
      </c>
      <c r="B108" s="935" t="s">
        <v>3853</v>
      </c>
      <c r="C108" s="1000">
        <f t="shared" si="15"/>
        <v>31575.811000000002</v>
      </c>
      <c r="D108" s="1000">
        <v>31575.811000000002</v>
      </c>
      <c r="E108" s="1011"/>
      <c r="F108" s="1011"/>
      <c r="G108" s="1010"/>
      <c r="H108" s="1011"/>
      <c r="I108" s="1012">
        <f t="shared" si="16"/>
        <v>28904.026361999997</v>
      </c>
      <c r="J108" s="1011">
        <f>'[1]B55-31Hà'!D504</f>
        <v>28904.026361999997</v>
      </c>
      <c r="K108" s="1010"/>
      <c r="L108" s="1011"/>
      <c r="M108" s="1010"/>
      <c r="N108" s="1011"/>
      <c r="O108" s="1013"/>
      <c r="P108" s="1013"/>
      <c r="Q108" s="1013"/>
    </row>
    <row r="109" spans="1:17" ht="36">
      <c r="A109" s="1009">
        <v>97</v>
      </c>
      <c r="B109" s="935" t="s">
        <v>3861</v>
      </c>
      <c r="C109" s="1000">
        <f t="shared" si="15"/>
        <v>938.85670000000005</v>
      </c>
      <c r="D109" s="1000">
        <v>938.85670000000005</v>
      </c>
      <c r="E109" s="1011"/>
      <c r="F109" s="1011"/>
      <c r="G109" s="1010"/>
      <c r="H109" s="1011"/>
      <c r="I109" s="1012">
        <f t="shared" si="16"/>
        <v>890.72799999999995</v>
      </c>
      <c r="J109" s="1011">
        <f>'[1]B55-31Hà'!D513</f>
        <v>890.72799999999995</v>
      </c>
      <c r="K109" s="1010"/>
      <c r="L109" s="1011"/>
      <c r="M109" s="1010"/>
      <c r="N109" s="1011"/>
      <c r="O109" s="1013"/>
      <c r="P109" s="1013"/>
      <c r="Q109" s="1013"/>
    </row>
    <row r="110" spans="1:17" ht="30.6">
      <c r="A110" s="1015" t="s">
        <v>305</v>
      </c>
      <c r="B110" s="1016" t="s">
        <v>3932</v>
      </c>
      <c r="C110" s="1010"/>
      <c r="D110" s="1000"/>
      <c r="E110" s="1011"/>
      <c r="F110" s="1011"/>
      <c r="G110" s="1010"/>
      <c r="H110" s="1011"/>
      <c r="I110" s="1017">
        <v>43000</v>
      </c>
      <c r="J110" s="1011"/>
      <c r="K110" s="1010"/>
      <c r="L110" s="1011"/>
      <c r="M110" s="1010"/>
      <c r="N110" s="1011"/>
      <c r="O110" s="1013"/>
      <c r="P110" s="1013"/>
      <c r="Q110" s="1013"/>
    </row>
    <row r="111" spans="1:17" ht="20.399999999999999">
      <c r="A111" s="1015" t="s">
        <v>306</v>
      </c>
      <c r="B111" s="1016" t="s">
        <v>3933</v>
      </c>
      <c r="C111" s="1010"/>
      <c r="D111" s="1000"/>
      <c r="E111" s="1011"/>
      <c r="F111" s="1011"/>
      <c r="G111" s="1010"/>
      <c r="H111" s="1011"/>
      <c r="I111" s="1017">
        <v>1000</v>
      </c>
      <c r="J111" s="1011"/>
      <c r="K111" s="1010"/>
      <c r="L111" s="1011"/>
      <c r="M111" s="1010"/>
      <c r="N111" s="1011"/>
      <c r="O111" s="1013"/>
      <c r="P111" s="1013"/>
      <c r="Q111" s="1013"/>
    </row>
    <row r="112" spans="1:17" ht="30.6">
      <c r="A112" s="1018" t="s">
        <v>307</v>
      </c>
      <c r="B112" s="1019" t="s">
        <v>3934</v>
      </c>
      <c r="C112" s="1020"/>
      <c r="D112" s="1020"/>
      <c r="E112" s="1021"/>
      <c r="F112" s="1021"/>
      <c r="G112" s="1020"/>
      <c r="H112" s="1021"/>
      <c r="I112" s="1022">
        <v>5806230</v>
      </c>
      <c r="J112" s="1021"/>
      <c r="K112" s="1020"/>
      <c r="L112" s="1021"/>
      <c r="M112" s="1020"/>
      <c r="N112" s="1021"/>
      <c r="O112" s="1023"/>
      <c r="P112" s="1023"/>
      <c r="Q112" s="1023"/>
    </row>
  </sheetData>
  <mergeCells count="22">
    <mergeCell ref="Q8:Q9"/>
    <mergeCell ref="A7:A9"/>
    <mergeCell ref="B7:B9"/>
    <mergeCell ref="C7:H7"/>
    <mergeCell ref="I7:N7"/>
    <mergeCell ref="O7:Q7"/>
    <mergeCell ref="C8:C9"/>
    <mergeCell ref="D8:D9"/>
    <mergeCell ref="E8:E9"/>
    <mergeCell ref="F8:H8"/>
    <mergeCell ref="I8:I9"/>
    <mergeCell ref="J8:J9"/>
    <mergeCell ref="K8:K9"/>
    <mergeCell ref="L8:N8"/>
    <mergeCell ref="O8:O9"/>
    <mergeCell ref="P8:P9"/>
    <mergeCell ref="A4:Q4"/>
    <mergeCell ref="A1:B1"/>
    <mergeCell ref="E1:F1"/>
    <mergeCell ref="L1:Q1"/>
    <mergeCell ref="A2:B2"/>
    <mergeCell ref="H2:J2"/>
  </mergeCells>
  <pageMargins left="0.4" right="0.25" top="0.37" bottom="0.75" header="0.3" footer="0.3"/>
  <pageSetup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40"/>
  <sheetViews>
    <sheetView zoomScale="120" zoomScaleNormal="120" workbookViewId="0">
      <pane xSplit="2" ySplit="8" topLeftCell="C12" activePane="bottomRight" state="frozen"/>
      <selection pane="topRight" activeCell="C1" sqref="C1"/>
      <selection pane="bottomLeft" activeCell="A9" sqref="A9"/>
      <selection pane="bottomRight" activeCell="D515" sqref="D515"/>
    </sheetView>
  </sheetViews>
  <sheetFormatPr defaultColWidth="8.07421875" defaultRowHeight="14.4"/>
  <cols>
    <col min="1" max="1" width="2.69140625" style="894" customWidth="1"/>
    <col min="2" max="2" width="14.61328125" style="894" customWidth="1"/>
    <col min="3" max="3" width="8.69140625" style="894" customWidth="1"/>
    <col min="4" max="4" width="6.3828125" style="895" customWidth="1"/>
    <col min="5" max="5" width="6.3828125" style="895" hidden="1" customWidth="1"/>
    <col min="6" max="6" width="5.61328125" style="895" customWidth="1"/>
    <col min="7" max="7" width="5.07421875" style="894" customWidth="1"/>
    <col min="8" max="8" width="4.3046875" style="894" customWidth="1"/>
    <col min="9" max="9" width="4.4609375" style="894" customWidth="1"/>
    <col min="10" max="10" width="5.07421875" style="894" customWidth="1"/>
    <col min="11" max="11" width="5.23046875" style="894" customWidth="1"/>
    <col min="12" max="12" width="4.61328125" style="894" customWidth="1"/>
    <col min="13" max="13" width="4.765625" style="894" customWidth="1"/>
    <col min="14" max="14" width="5.3828125" style="894" customWidth="1"/>
    <col min="15" max="15" width="6.23046875" style="895" customWidth="1"/>
    <col min="16" max="16" width="5.765625" style="895" customWidth="1"/>
    <col min="17" max="17" width="5.07421875" style="894" customWidth="1"/>
    <col min="18" max="18" width="5.3828125" style="895" customWidth="1"/>
    <col min="19" max="19" width="4.921875" style="894" customWidth="1"/>
    <col min="20" max="16384" width="8.07421875" style="894"/>
  </cols>
  <sheetData>
    <row r="1" spans="1:19" s="896" customFormat="1" ht="15.6">
      <c r="A1" s="1294" t="s">
        <v>481</v>
      </c>
      <c r="B1" s="1294"/>
      <c r="C1" s="894"/>
      <c r="D1" s="895"/>
      <c r="E1" s="895"/>
      <c r="F1" s="1295"/>
      <c r="G1" s="1295"/>
      <c r="O1" s="897" t="s">
        <v>3375</v>
      </c>
      <c r="P1" s="898"/>
      <c r="Q1" s="898"/>
      <c r="R1" s="898"/>
      <c r="S1" s="898"/>
    </row>
    <row r="2" spans="1:19" s="896" customFormat="1" ht="15.6">
      <c r="A2" s="1294" t="s">
        <v>3376</v>
      </c>
      <c r="B2" s="1294"/>
      <c r="C2" s="894"/>
      <c r="D2" s="895"/>
      <c r="E2" s="895"/>
      <c r="F2" s="895"/>
      <c r="G2" s="899">
        <f>F2-D2</f>
        <v>0</v>
      </c>
      <c r="I2" s="1295"/>
      <c r="J2" s="1295"/>
      <c r="K2" s="1295"/>
      <c r="L2" s="1295"/>
      <c r="M2" s="900"/>
      <c r="O2" s="901"/>
      <c r="P2" s="901"/>
      <c r="R2" s="901"/>
    </row>
    <row r="3" spans="1:19" ht="15.6">
      <c r="A3" s="902"/>
      <c r="B3" s="902"/>
      <c r="C3" s="902"/>
      <c r="D3" s="903"/>
      <c r="E3" s="903"/>
      <c r="F3" s="903"/>
      <c r="G3" s="902"/>
      <c r="H3" s="902"/>
      <c r="I3" s="902"/>
      <c r="J3" s="902"/>
      <c r="K3" s="902"/>
      <c r="L3" s="902"/>
      <c r="M3" s="902"/>
      <c r="N3" s="902"/>
      <c r="O3" s="903"/>
      <c r="P3" s="903"/>
      <c r="Q3" s="902"/>
      <c r="R3" s="903"/>
      <c r="S3" s="904"/>
    </row>
    <row r="4" spans="1:19">
      <c r="A4" s="1296" t="s">
        <v>3377</v>
      </c>
      <c r="B4" s="1296"/>
      <c r="C4" s="1296"/>
      <c r="D4" s="1296"/>
      <c r="E4" s="1296"/>
      <c r="F4" s="1296"/>
      <c r="G4" s="1296"/>
      <c r="H4" s="1296"/>
      <c r="I4" s="1296"/>
      <c r="J4" s="1296"/>
      <c r="K4" s="1296"/>
      <c r="L4" s="1296"/>
      <c r="M4" s="1296"/>
      <c r="N4" s="1296"/>
      <c r="O4" s="1296"/>
      <c r="P4" s="1296"/>
      <c r="Q4" s="1296"/>
      <c r="R4" s="1296"/>
      <c r="S4" s="1296"/>
    </row>
    <row r="5" spans="1:19" ht="15.6">
      <c r="A5" s="1297"/>
      <c r="B5" s="1297"/>
      <c r="C5" s="1297"/>
      <c r="D5" s="1297"/>
      <c r="E5" s="1297"/>
      <c r="F5" s="1297"/>
      <c r="G5" s="1297"/>
      <c r="H5" s="1297"/>
      <c r="I5" s="1297"/>
      <c r="J5" s="1297"/>
      <c r="K5" s="1297"/>
      <c r="L5" s="1297"/>
      <c r="M5" s="1297"/>
      <c r="N5" s="1297"/>
      <c r="O5" s="1297"/>
      <c r="P5" s="1297"/>
      <c r="Q5" s="1297"/>
      <c r="R5" s="1297"/>
      <c r="S5" s="1297"/>
    </row>
    <row r="6" spans="1:19" ht="15.6">
      <c r="A6" s="902"/>
      <c r="B6" s="902"/>
      <c r="C6" s="905"/>
      <c r="D6" s="906"/>
      <c r="E6" s="906"/>
      <c r="F6" s="906"/>
      <c r="G6" s="902"/>
      <c r="H6" s="905"/>
      <c r="I6" s="902"/>
      <c r="J6" s="902"/>
      <c r="K6" s="902"/>
      <c r="L6" s="902"/>
      <c r="M6" s="902"/>
      <c r="N6" s="902"/>
      <c r="O6" s="907"/>
      <c r="P6" s="903"/>
      <c r="Q6" s="905"/>
      <c r="R6" s="903"/>
      <c r="S6" s="908"/>
    </row>
    <row r="7" spans="1:19">
      <c r="A7" s="1293" t="s">
        <v>298</v>
      </c>
      <c r="B7" s="1293" t="s">
        <v>1356</v>
      </c>
      <c r="C7" s="1298" t="s">
        <v>3378</v>
      </c>
      <c r="D7" s="1293" t="s">
        <v>597</v>
      </c>
      <c r="E7" s="909"/>
      <c r="F7" s="1293" t="s">
        <v>631</v>
      </c>
      <c r="G7" s="1293" t="s">
        <v>638</v>
      </c>
      <c r="H7" s="1293" t="s">
        <v>395</v>
      </c>
      <c r="I7" s="1293" t="s">
        <v>646</v>
      </c>
      <c r="J7" s="1293" t="s">
        <v>1640</v>
      </c>
      <c r="K7" s="1293" t="s">
        <v>2766</v>
      </c>
      <c r="L7" s="1293" t="s">
        <v>1641</v>
      </c>
      <c r="M7" s="1293" t="s">
        <v>1365</v>
      </c>
      <c r="N7" s="1293" t="s">
        <v>1642</v>
      </c>
      <c r="O7" s="1293" t="s">
        <v>647</v>
      </c>
      <c r="P7" s="1293" t="s">
        <v>1643</v>
      </c>
      <c r="Q7" s="1293" t="s">
        <v>1644</v>
      </c>
      <c r="R7" s="1293" t="s">
        <v>135</v>
      </c>
      <c r="S7" s="1293" t="s">
        <v>598</v>
      </c>
    </row>
    <row r="8" spans="1:19" ht="70.5" customHeight="1">
      <c r="A8" s="1293"/>
      <c r="B8" s="1293"/>
      <c r="C8" s="1298"/>
      <c r="D8" s="1293"/>
      <c r="E8" s="909"/>
      <c r="F8" s="1293"/>
      <c r="G8" s="1293"/>
      <c r="H8" s="1293"/>
      <c r="I8" s="1293"/>
      <c r="J8" s="1293"/>
      <c r="K8" s="1293"/>
      <c r="L8" s="1293"/>
      <c r="M8" s="1293"/>
      <c r="N8" s="1293"/>
      <c r="O8" s="1293"/>
      <c r="P8" s="1293"/>
      <c r="Q8" s="1293"/>
      <c r="R8" s="1293"/>
      <c r="S8" s="1293"/>
    </row>
    <row r="9" spans="1:19">
      <c r="A9" s="910"/>
      <c r="B9" s="910" t="s">
        <v>299</v>
      </c>
      <c r="C9" s="910">
        <v>1</v>
      </c>
      <c r="D9" s="910">
        <v>2</v>
      </c>
      <c r="E9" s="910"/>
      <c r="F9" s="910">
        <v>3</v>
      </c>
      <c r="G9" s="910">
        <v>4</v>
      </c>
      <c r="H9" s="910">
        <v>5</v>
      </c>
      <c r="I9" s="910">
        <v>6</v>
      </c>
      <c r="J9" s="910">
        <v>7</v>
      </c>
      <c r="K9" s="910">
        <v>8</v>
      </c>
      <c r="L9" s="910">
        <v>9</v>
      </c>
      <c r="M9" s="910">
        <v>10</v>
      </c>
      <c r="N9" s="910">
        <v>11</v>
      </c>
      <c r="O9" s="910">
        <v>12</v>
      </c>
      <c r="P9" s="910">
        <v>13</v>
      </c>
      <c r="Q9" s="910">
        <v>14</v>
      </c>
      <c r="R9" s="910">
        <v>15</v>
      </c>
      <c r="S9" s="910" t="s">
        <v>3379</v>
      </c>
    </row>
    <row r="10" spans="1:19" s="914" customFormat="1" ht="13.2">
      <c r="A10" s="911"/>
      <c r="B10" s="911" t="s">
        <v>527</v>
      </c>
      <c r="C10" s="912">
        <f t="shared" ref="C10:R10" si="0">C11+C515</f>
        <v>4915667.2445979994</v>
      </c>
      <c r="D10" s="912">
        <f t="shared" si="0"/>
        <v>5315615.8381629996</v>
      </c>
      <c r="E10" s="912"/>
      <c r="F10" s="912">
        <f t="shared" si="0"/>
        <v>877911.58689200017</v>
      </c>
      <c r="G10" s="912">
        <f t="shared" si="0"/>
        <v>13720.517</v>
      </c>
      <c r="H10" s="912">
        <f t="shared" si="0"/>
        <v>14804.608074000002</v>
      </c>
      <c r="I10" s="912">
        <f t="shared" si="0"/>
        <v>7062.4438</v>
      </c>
      <c r="J10" s="912">
        <f t="shared" si="0"/>
        <v>59409.408729000002</v>
      </c>
      <c r="K10" s="912">
        <f t="shared" si="0"/>
        <v>300633.39492900006</v>
      </c>
      <c r="L10" s="912">
        <f t="shared" si="0"/>
        <v>5698.2010099999998</v>
      </c>
      <c r="M10" s="912">
        <f t="shared" si="0"/>
        <v>27063.862287999997</v>
      </c>
      <c r="N10" s="912">
        <f t="shared" si="0"/>
        <v>120358.631522</v>
      </c>
      <c r="O10" s="912">
        <f t="shared" si="0"/>
        <v>3547825.6709519997</v>
      </c>
      <c r="P10" s="912">
        <f t="shared" si="0"/>
        <v>194276.28866500003</v>
      </c>
      <c r="Q10" s="912">
        <f t="shared" si="0"/>
        <v>32630.671313999999</v>
      </c>
      <c r="R10" s="912">
        <f t="shared" si="0"/>
        <v>114220.552988</v>
      </c>
      <c r="S10" s="913">
        <f t="shared" ref="S10:S512" si="1">D10/C10*100</f>
        <v>108.13620153000629</v>
      </c>
    </row>
    <row r="11" spans="1:19">
      <c r="A11" s="915" t="s">
        <v>304</v>
      </c>
      <c r="B11" s="916" t="s">
        <v>1738</v>
      </c>
      <c r="C11" s="917">
        <f>SUM(C12:C37)+C44+C241+C255+C262+C264+C272+C504+C513</f>
        <v>3768565.2445979998</v>
      </c>
      <c r="D11" s="918">
        <f t="shared" ref="D11:R11" si="2">SUBTOTAL(9,D12:D514)</f>
        <v>2551333.239171999</v>
      </c>
      <c r="E11" s="918"/>
      <c r="F11" s="918">
        <f t="shared" si="2"/>
        <v>281903.79422500002</v>
      </c>
      <c r="G11" s="918">
        <f t="shared" si="2"/>
        <v>13720.517</v>
      </c>
      <c r="H11" s="918">
        <f t="shared" si="2"/>
        <v>874.52750000000003</v>
      </c>
      <c r="I11" s="918">
        <f t="shared" si="2"/>
        <v>3572.393</v>
      </c>
      <c r="J11" s="918">
        <f t="shared" si="2"/>
        <v>48588.802729000003</v>
      </c>
      <c r="K11" s="918">
        <f t="shared" si="2"/>
        <v>150050.46415400002</v>
      </c>
      <c r="L11" s="918">
        <f t="shared" si="2"/>
        <v>2000</v>
      </c>
      <c r="M11" s="918">
        <f t="shared" si="2"/>
        <v>4917.1229999999996</v>
      </c>
      <c r="N11" s="918">
        <f t="shared" si="2"/>
        <v>107325.612683</v>
      </c>
      <c r="O11" s="918">
        <f t="shared" si="2"/>
        <v>1764969.2368959996</v>
      </c>
      <c r="P11" s="918">
        <f t="shared" si="2"/>
        <v>47278.787996999999</v>
      </c>
      <c r="Q11" s="918">
        <f t="shared" si="2"/>
        <v>11911.427</v>
      </c>
      <c r="R11" s="918">
        <f t="shared" si="2"/>
        <v>114220.552988</v>
      </c>
      <c r="S11" s="913">
        <f t="shared" si="1"/>
        <v>67.700386581582322</v>
      </c>
    </row>
    <row r="12" spans="1:19" s="923" customFormat="1">
      <c r="A12" s="919">
        <v>1</v>
      </c>
      <c r="B12" s="920" t="s">
        <v>3380</v>
      </c>
      <c r="C12" s="921">
        <v>77814.439799999993</v>
      </c>
      <c r="D12" s="921">
        <f>SUM(F12:R12)</f>
        <v>42811.705691999996</v>
      </c>
      <c r="E12" s="921">
        <f>C12-D12</f>
        <v>35002.734107999997</v>
      </c>
      <c r="F12" s="921"/>
      <c r="G12" s="921"/>
      <c r="H12" s="921">
        <v>874.52750000000003</v>
      </c>
      <c r="I12" s="921"/>
      <c r="J12" s="921"/>
      <c r="K12" s="921"/>
      <c r="L12" s="921"/>
      <c r="M12" s="921"/>
      <c r="N12" s="921"/>
      <c r="O12" s="921">
        <v>41937.178191999999</v>
      </c>
      <c r="P12" s="921"/>
      <c r="Q12" s="922"/>
      <c r="R12" s="921"/>
      <c r="S12" s="921">
        <f t="shared" si="1"/>
        <v>55.017687979294564</v>
      </c>
    </row>
    <row r="13" spans="1:19" s="923" customFormat="1">
      <c r="A13" s="919">
        <v>2</v>
      </c>
      <c r="B13" s="920" t="s">
        <v>2675</v>
      </c>
      <c r="C13" s="924">
        <v>11067.500652999999</v>
      </c>
      <c r="D13" s="924">
        <f>SUM(F13:R13)</f>
        <v>5561.8936530000001</v>
      </c>
      <c r="E13" s="921">
        <f t="shared" ref="E13:E37" si="3">C13-D13</f>
        <v>5505.6069999999991</v>
      </c>
      <c r="F13" s="924"/>
      <c r="G13" s="924"/>
      <c r="H13" s="924"/>
      <c r="I13" s="924">
        <v>3572.393</v>
      </c>
      <c r="J13" s="925"/>
      <c r="K13" s="925"/>
      <c r="L13" s="924"/>
      <c r="M13" s="924"/>
      <c r="N13" s="924"/>
      <c r="O13" s="924">
        <v>1989.5006530000001</v>
      </c>
      <c r="P13" s="924"/>
      <c r="Q13" s="924"/>
      <c r="R13" s="924"/>
      <c r="S13" s="924">
        <f t="shared" si="1"/>
        <v>50.254288003971084</v>
      </c>
    </row>
    <row r="14" spans="1:19" s="923" customFormat="1" ht="24.6">
      <c r="A14" s="919">
        <v>3</v>
      </c>
      <c r="B14" s="926" t="s">
        <v>3381</v>
      </c>
      <c r="C14" s="924">
        <f>556.603-470</f>
        <v>86.602999999999952</v>
      </c>
      <c r="D14" s="924">
        <f t="shared" ref="D14:D240" si="4">SUM(F14:R14)</f>
        <v>69.867000000000004</v>
      </c>
      <c r="E14" s="921">
        <f t="shared" si="3"/>
        <v>16.735999999999947</v>
      </c>
      <c r="F14" s="924"/>
      <c r="G14" s="924"/>
      <c r="H14" s="925"/>
      <c r="I14" s="924"/>
      <c r="J14" s="924"/>
      <c r="K14" s="924"/>
      <c r="L14" s="924"/>
      <c r="M14" s="924"/>
      <c r="N14" s="924"/>
      <c r="O14" s="924"/>
      <c r="P14" s="924">
        <v>69.867000000000004</v>
      </c>
      <c r="Q14" s="924"/>
      <c r="R14" s="924"/>
      <c r="S14" s="924">
        <f t="shared" si="1"/>
        <v>80.675034352158747</v>
      </c>
    </row>
    <row r="15" spans="1:19" s="923" customFormat="1">
      <c r="A15" s="919">
        <v>4</v>
      </c>
      <c r="B15" s="920" t="s">
        <v>3382</v>
      </c>
      <c r="C15" s="924">
        <v>470</v>
      </c>
      <c r="D15" s="924"/>
      <c r="E15" s="921"/>
      <c r="F15" s="924"/>
      <c r="G15" s="924"/>
      <c r="H15" s="925"/>
      <c r="I15" s="924"/>
      <c r="J15" s="924"/>
      <c r="K15" s="924"/>
      <c r="L15" s="924"/>
      <c r="M15" s="924"/>
      <c r="N15" s="924"/>
      <c r="O15" s="924"/>
      <c r="P15" s="924"/>
      <c r="Q15" s="924"/>
      <c r="R15" s="924"/>
      <c r="S15" s="924"/>
    </row>
    <row r="16" spans="1:19" s="923" customFormat="1">
      <c r="A16" s="919">
        <v>5</v>
      </c>
      <c r="B16" s="920" t="s">
        <v>1083</v>
      </c>
      <c r="C16" s="924">
        <v>1000</v>
      </c>
      <c r="D16" s="924">
        <f t="shared" si="4"/>
        <v>985.29</v>
      </c>
      <c r="E16" s="921">
        <f t="shared" si="3"/>
        <v>14.710000000000036</v>
      </c>
      <c r="F16" s="924"/>
      <c r="G16" s="924"/>
      <c r="H16" s="924"/>
      <c r="I16" s="924"/>
      <c r="J16" s="924"/>
      <c r="K16" s="924"/>
      <c r="L16" s="924"/>
      <c r="M16" s="924"/>
      <c r="N16" s="924"/>
      <c r="O16" s="924"/>
      <c r="P16" s="924">
        <v>985.29</v>
      </c>
      <c r="Q16" s="924"/>
      <c r="R16" s="924"/>
      <c r="S16" s="924">
        <f t="shared" si="1"/>
        <v>98.528999999999996</v>
      </c>
    </row>
    <row r="17" spans="1:19" s="923" customFormat="1">
      <c r="A17" s="919">
        <v>6</v>
      </c>
      <c r="B17" s="920" t="s">
        <v>3383</v>
      </c>
      <c r="C17" s="924">
        <v>559144.46913900005</v>
      </c>
      <c r="D17" s="924">
        <f t="shared" si="4"/>
        <v>289593.13721399999</v>
      </c>
      <c r="E17" s="921">
        <f t="shared" si="3"/>
        <v>269551.33192500006</v>
      </c>
      <c r="F17" s="924"/>
      <c r="G17" s="924"/>
      <c r="H17" s="924"/>
      <c r="I17" s="924"/>
      <c r="J17" s="924"/>
      <c r="K17" s="924"/>
      <c r="L17" s="924"/>
      <c r="M17" s="924"/>
      <c r="N17" s="924"/>
      <c r="O17" s="924">
        <v>289593.13721399999</v>
      </c>
      <c r="P17" s="927"/>
      <c r="Q17" s="924"/>
      <c r="R17" s="924"/>
      <c r="S17" s="924">
        <f t="shared" si="1"/>
        <v>51.792184882009238</v>
      </c>
    </row>
    <row r="18" spans="1:19" s="923" customFormat="1">
      <c r="A18" s="919">
        <v>7</v>
      </c>
      <c r="B18" s="920" t="s">
        <v>1081</v>
      </c>
      <c r="C18" s="924">
        <v>186287.34287200001</v>
      </c>
      <c r="D18" s="924">
        <f t="shared" si="4"/>
        <v>29944.403805999998</v>
      </c>
      <c r="E18" s="921">
        <f t="shared" si="3"/>
        <v>156342.93906600002</v>
      </c>
      <c r="F18" s="924"/>
      <c r="G18" s="924"/>
      <c r="H18" s="924"/>
      <c r="I18" s="924"/>
      <c r="J18" s="924"/>
      <c r="K18" s="924"/>
      <c r="L18" s="924"/>
      <c r="M18" s="924"/>
      <c r="N18" s="925"/>
      <c r="O18" s="924">
        <v>29944.403805999998</v>
      </c>
      <c r="P18" s="924"/>
      <c r="Q18" s="924"/>
      <c r="R18" s="924"/>
      <c r="S18" s="924">
        <f t="shared" si="1"/>
        <v>16.07430936763917</v>
      </c>
    </row>
    <row r="19" spans="1:19" s="923" customFormat="1">
      <c r="A19" s="919">
        <v>8</v>
      </c>
      <c r="B19" s="920" t="s">
        <v>1079</v>
      </c>
      <c r="C19" s="924">
        <v>874.85400000000004</v>
      </c>
      <c r="D19" s="924">
        <f t="shared" si="4"/>
        <v>790</v>
      </c>
      <c r="E19" s="921">
        <f t="shared" si="3"/>
        <v>84.854000000000042</v>
      </c>
      <c r="F19" s="924"/>
      <c r="G19" s="924"/>
      <c r="H19" s="924"/>
      <c r="I19" s="924"/>
      <c r="J19" s="924"/>
      <c r="K19" s="924"/>
      <c r="L19" s="924"/>
      <c r="M19" s="924"/>
      <c r="N19" s="924"/>
      <c r="O19" s="924"/>
      <c r="P19" s="924">
        <v>790</v>
      </c>
      <c r="Q19" s="924"/>
      <c r="R19" s="924"/>
      <c r="S19" s="924">
        <f t="shared" si="1"/>
        <v>90.300781616132525</v>
      </c>
    </row>
    <row r="20" spans="1:19" s="923" customFormat="1">
      <c r="A20" s="919">
        <v>9</v>
      </c>
      <c r="B20" s="920" t="s">
        <v>283</v>
      </c>
      <c r="C20" s="924">
        <v>101222.24</v>
      </c>
      <c r="D20" s="924">
        <f t="shared" si="4"/>
        <v>79531.242717999994</v>
      </c>
      <c r="E20" s="921">
        <f t="shared" si="3"/>
        <v>21690.997282000011</v>
      </c>
      <c r="F20" s="924"/>
      <c r="G20" s="924"/>
      <c r="H20" s="924"/>
      <c r="I20" s="924"/>
      <c r="J20" s="924"/>
      <c r="K20" s="924"/>
      <c r="L20" s="924"/>
      <c r="M20" s="924"/>
      <c r="N20" s="925"/>
      <c r="O20" s="928">
        <v>79433.368717999998</v>
      </c>
      <c r="P20" s="924">
        <v>97.873999999999995</v>
      </c>
      <c r="Q20" s="924"/>
      <c r="R20" s="924"/>
      <c r="S20" s="924">
        <f t="shared" si="1"/>
        <v>78.570917535513928</v>
      </c>
    </row>
    <row r="21" spans="1:19" s="923" customFormat="1">
      <c r="A21" s="919">
        <v>10</v>
      </c>
      <c r="B21" s="929" t="s">
        <v>1074</v>
      </c>
      <c r="C21" s="924">
        <v>17798.597000000002</v>
      </c>
      <c r="D21" s="924">
        <f t="shared" si="4"/>
        <v>14516.198999999999</v>
      </c>
      <c r="E21" s="921">
        <f t="shared" si="3"/>
        <v>3282.3980000000029</v>
      </c>
      <c r="F21" s="924"/>
      <c r="G21" s="924">
        <v>13720.517</v>
      </c>
      <c r="H21" s="924"/>
      <c r="I21" s="924"/>
      <c r="J21" s="924"/>
      <c r="K21" s="924"/>
      <c r="L21" s="924"/>
      <c r="M21" s="924"/>
      <c r="N21" s="924"/>
      <c r="O21" s="924">
        <v>8.5500000000000007</v>
      </c>
      <c r="P21" s="924">
        <v>787.13199999999995</v>
      </c>
      <c r="Q21" s="924"/>
      <c r="R21" s="924"/>
      <c r="S21" s="924">
        <f t="shared" si="1"/>
        <v>81.558108203697159</v>
      </c>
    </row>
    <row r="22" spans="1:19" s="923" customFormat="1">
      <c r="A22" s="919">
        <v>11</v>
      </c>
      <c r="B22" s="920" t="s">
        <v>1071</v>
      </c>
      <c r="C22" s="924">
        <v>3011</v>
      </c>
      <c r="D22" s="924">
        <f t="shared" si="4"/>
        <v>171372.288405</v>
      </c>
      <c r="E22" s="921">
        <f t="shared" si="3"/>
        <v>-168361.288405</v>
      </c>
      <c r="F22" s="924"/>
      <c r="G22" s="924"/>
      <c r="H22" s="924"/>
      <c r="I22" s="924"/>
      <c r="J22" s="924"/>
      <c r="K22" s="924"/>
      <c r="L22" s="924"/>
      <c r="M22" s="924"/>
      <c r="N22" s="925"/>
      <c r="O22" s="924">
        <v>168370.38726300001</v>
      </c>
      <c r="P22" s="924">
        <v>3001.9011420000002</v>
      </c>
      <c r="Q22" s="924"/>
      <c r="R22" s="924"/>
      <c r="S22" s="924">
        <f t="shared" si="1"/>
        <v>5691.5406311856532</v>
      </c>
    </row>
    <row r="23" spans="1:19" s="923" customFormat="1">
      <c r="A23" s="919">
        <v>12</v>
      </c>
      <c r="B23" s="920" t="s">
        <v>1067</v>
      </c>
      <c r="C23" s="924">
        <v>509393.77410899999</v>
      </c>
      <c r="D23" s="924">
        <f t="shared" si="4"/>
        <v>389620.24141299998</v>
      </c>
      <c r="E23" s="921">
        <f t="shared" si="3"/>
        <v>119773.53269600001</v>
      </c>
      <c r="F23" s="924"/>
      <c r="G23" s="924"/>
      <c r="H23" s="924"/>
      <c r="I23" s="924"/>
      <c r="J23" s="924"/>
      <c r="K23" s="925"/>
      <c r="L23" s="924"/>
      <c r="M23" s="924"/>
      <c r="N23" s="924"/>
      <c r="O23" s="924">
        <v>389620.24141299998</v>
      </c>
      <c r="P23" s="924"/>
      <c r="Q23" s="924"/>
      <c r="R23" s="924"/>
      <c r="S23" s="924">
        <f t="shared" si="1"/>
        <v>76.487044250687902</v>
      </c>
    </row>
    <row r="24" spans="1:19" s="923" customFormat="1">
      <c r="A24" s="919">
        <v>13</v>
      </c>
      <c r="B24" s="926" t="s">
        <v>1063</v>
      </c>
      <c r="C24" s="924">
        <v>142670.49107799999</v>
      </c>
      <c r="D24" s="924">
        <f t="shared" si="4"/>
        <v>100701.620043</v>
      </c>
      <c r="E24" s="921">
        <f t="shared" si="3"/>
        <v>41968.871034999989</v>
      </c>
      <c r="F24" s="924">
        <v>100701.620043</v>
      </c>
      <c r="G24" s="924"/>
      <c r="H24" s="924"/>
      <c r="I24" s="924"/>
      <c r="J24" s="924"/>
      <c r="K24" s="924"/>
      <c r="L24" s="925"/>
      <c r="M24" s="925"/>
      <c r="N24" s="924"/>
      <c r="O24" s="924"/>
      <c r="P24" s="924"/>
      <c r="Q24" s="924"/>
      <c r="R24" s="924"/>
      <c r="S24" s="924">
        <f t="shared" si="1"/>
        <v>70.583355592394355</v>
      </c>
    </row>
    <row r="25" spans="1:19" s="923" customFormat="1">
      <c r="A25" s="919">
        <v>14</v>
      </c>
      <c r="B25" s="920" t="s">
        <v>348</v>
      </c>
      <c r="C25" s="924">
        <v>54926.712735000001</v>
      </c>
      <c r="D25" s="924">
        <f t="shared" si="4"/>
        <v>42098.546823999997</v>
      </c>
      <c r="E25" s="921">
        <f t="shared" si="3"/>
        <v>12828.165911000004</v>
      </c>
      <c r="F25" s="924">
        <v>3000</v>
      </c>
      <c r="G25" s="924"/>
      <c r="H25" s="924"/>
      <c r="I25" s="925"/>
      <c r="J25" s="924">
        <v>39098.546823999997</v>
      </c>
      <c r="K25" s="924"/>
      <c r="L25" s="924"/>
      <c r="M25" s="924"/>
      <c r="N25" s="924"/>
      <c r="O25" s="924"/>
      <c r="P25" s="924"/>
      <c r="Q25" s="925"/>
      <c r="R25" s="924"/>
      <c r="S25" s="924">
        <f t="shared" si="1"/>
        <v>76.644941464290966</v>
      </c>
    </row>
    <row r="26" spans="1:19" s="923" customFormat="1">
      <c r="A26" s="919">
        <v>15</v>
      </c>
      <c r="B26" s="920" t="s">
        <v>3384</v>
      </c>
      <c r="C26" s="924">
        <v>11988.955099999999</v>
      </c>
      <c r="D26" s="924">
        <f t="shared" si="4"/>
        <v>11308.901</v>
      </c>
      <c r="E26" s="921">
        <f t="shared" si="3"/>
        <v>680.05409999999938</v>
      </c>
      <c r="F26" s="924">
        <v>288.202</v>
      </c>
      <c r="G26" s="924"/>
      <c r="H26" s="924"/>
      <c r="I26" s="924"/>
      <c r="J26" s="924"/>
      <c r="K26" s="924"/>
      <c r="L26" s="925"/>
      <c r="M26" s="925"/>
      <c r="N26" s="924"/>
      <c r="O26" s="924"/>
      <c r="P26" s="924"/>
      <c r="Q26" s="924">
        <v>11020.699000000001</v>
      </c>
      <c r="R26" s="924"/>
      <c r="S26" s="924">
        <f t="shared" si="1"/>
        <v>94.327661632497069</v>
      </c>
    </row>
    <row r="27" spans="1:19" s="923" customFormat="1">
      <c r="A27" s="919">
        <v>16</v>
      </c>
      <c r="B27" s="920" t="s">
        <v>3385</v>
      </c>
      <c r="C27" s="924">
        <v>67417.589915000004</v>
      </c>
      <c r="D27" s="924">
        <f t="shared" si="4"/>
        <v>66840.322052000003</v>
      </c>
      <c r="E27" s="921">
        <f t="shared" si="3"/>
        <v>577.26786300000094</v>
      </c>
      <c r="F27" s="924"/>
      <c r="G27" s="924"/>
      <c r="H27" s="925"/>
      <c r="I27" s="924"/>
      <c r="J27" s="924"/>
      <c r="K27" s="924"/>
      <c r="L27" s="924"/>
      <c r="M27" s="924"/>
      <c r="N27" s="924">
        <v>5000</v>
      </c>
      <c r="O27" s="924">
        <v>61840.322052000003</v>
      </c>
      <c r="P27" s="924"/>
      <c r="Q27" s="924"/>
      <c r="R27" s="924"/>
      <c r="S27" s="924">
        <f t="shared" si="1"/>
        <v>99.143742955320974</v>
      </c>
    </row>
    <row r="28" spans="1:19" s="923" customFormat="1" ht="24.6">
      <c r="A28" s="919">
        <v>17</v>
      </c>
      <c r="B28" s="926" t="s">
        <v>3386</v>
      </c>
      <c r="C28" s="924">
        <v>11403.052</v>
      </c>
      <c r="D28" s="924">
        <f t="shared" si="4"/>
        <v>9742.6229999999996</v>
      </c>
      <c r="E28" s="921">
        <f t="shared" si="3"/>
        <v>1660.4290000000001</v>
      </c>
      <c r="F28" s="924"/>
      <c r="G28" s="924"/>
      <c r="H28" s="925"/>
      <c r="I28" s="924"/>
      <c r="J28" s="924"/>
      <c r="K28" s="924">
        <v>2950.049</v>
      </c>
      <c r="L28" s="924"/>
      <c r="M28" s="924"/>
      <c r="N28" s="924"/>
      <c r="O28" s="924">
        <v>4692.5739999999996</v>
      </c>
      <c r="P28" s="924">
        <v>2100</v>
      </c>
      <c r="Q28" s="924"/>
      <c r="R28" s="924"/>
      <c r="S28" s="924">
        <f t="shared" si="1"/>
        <v>85.43873166587332</v>
      </c>
    </row>
    <row r="29" spans="1:19" s="923" customFormat="1">
      <c r="A29" s="919">
        <v>18</v>
      </c>
      <c r="B29" s="920" t="s">
        <v>1362</v>
      </c>
      <c r="C29" s="924">
        <v>12527.159</v>
      </c>
      <c r="D29" s="924">
        <f t="shared" si="4"/>
        <v>3302.6950000000002</v>
      </c>
      <c r="E29" s="921">
        <f t="shared" si="3"/>
        <v>9224.4639999999999</v>
      </c>
      <c r="F29" s="924"/>
      <c r="G29" s="924"/>
      <c r="H29" s="924"/>
      <c r="I29" s="924"/>
      <c r="J29" s="924"/>
      <c r="K29" s="924"/>
      <c r="L29" s="924"/>
      <c r="M29" s="924"/>
      <c r="N29" s="924"/>
      <c r="O29" s="924">
        <v>3302.6950000000002</v>
      </c>
      <c r="P29" s="924"/>
      <c r="Q29" s="924"/>
      <c r="R29" s="924"/>
      <c r="S29" s="924">
        <f t="shared" si="1"/>
        <v>26.364277806324644</v>
      </c>
    </row>
    <row r="30" spans="1:19" s="923" customFormat="1">
      <c r="A30" s="919">
        <v>19</v>
      </c>
      <c r="B30" s="920" t="s">
        <v>1760</v>
      </c>
      <c r="C30" s="924">
        <v>29240.603999999999</v>
      </c>
      <c r="D30" s="924">
        <f t="shared" si="4"/>
        <v>18583.697700000001</v>
      </c>
      <c r="E30" s="921">
        <f t="shared" si="3"/>
        <v>10656.906299999999</v>
      </c>
      <c r="F30" s="924"/>
      <c r="G30" s="924"/>
      <c r="H30" s="924"/>
      <c r="I30" s="924"/>
      <c r="J30" s="924"/>
      <c r="K30" s="924">
        <v>18583.697700000001</v>
      </c>
      <c r="L30" s="924"/>
      <c r="M30" s="924"/>
      <c r="N30" s="924"/>
      <c r="O30" s="924"/>
      <c r="P30" s="924"/>
      <c r="Q30" s="924"/>
      <c r="R30" s="924"/>
      <c r="S30" s="924">
        <f t="shared" si="1"/>
        <v>63.554424867557458</v>
      </c>
    </row>
    <row r="31" spans="1:19" s="923" customFormat="1">
      <c r="A31" s="919">
        <v>20</v>
      </c>
      <c r="B31" s="930" t="s">
        <v>1055</v>
      </c>
      <c r="C31" s="924">
        <v>14741.276492000001</v>
      </c>
      <c r="D31" s="924">
        <f t="shared" si="4"/>
        <v>8165.569493</v>
      </c>
      <c r="E31" s="921">
        <f t="shared" si="3"/>
        <v>6575.7069990000009</v>
      </c>
      <c r="F31" s="924"/>
      <c r="G31" s="924"/>
      <c r="H31" s="924"/>
      <c r="I31" s="924"/>
      <c r="J31" s="924"/>
      <c r="K31" s="924"/>
      <c r="L31" s="924"/>
      <c r="M31" s="924"/>
      <c r="N31" s="924"/>
      <c r="O31" s="924"/>
      <c r="P31" s="924">
        <v>8165.569493</v>
      </c>
      <c r="Q31" s="924"/>
      <c r="R31" s="924"/>
      <c r="S31" s="924">
        <f t="shared" si="1"/>
        <v>55.392553673566901</v>
      </c>
    </row>
    <row r="32" spans="1:19" s="923" customFormat="1">
      <c r="A32" s="919">
        <v>21</v>
      </c>
      <c r="B32" s="930" t="s">
        <v>1761</v>
      </c>
      <c r="C32" s="924">
        <v>2000</v>
      </c>
      <c r="D32" s="924">
        <f t="shared" si="4"/>
        <v>2000</v>
      </c>
      <c r="E32" s="921">
        <f t="shared" si="3"/>
        <v>0</v>
      </c>
      <c r="F32" s="924"/>
      <c r="G32" s="924"/>
      <c r="H32" s="924"/>
      <c r="I32" s="924"/>
      <c r="J32" s="924"/>
      <c r="K32" s="924"/>
      <c r="L32" s="924">
        <v>2000</v>
      </c>
      <c r="M32" s="924"/>
      <c r="N32" s="924"/>
      <c r="O32" s="924"/>
      <c r="P32" s="924"/>
      <c r="Q32" s="924"/>
      <c r="R32" s="924"/>
      <c r="S32" s="924">
        <f t="shared" si="1"/>
        <v>100</v>
      </c>
    </row>
    <row r="33" spans="1:19" s="923" customFormat="1">
      <c r="A33" s="919">
        <v>22</v>
      </c>
      <c r="B33" s="930" t="s">
        <v>1048</v>
      </c>
      <c r="C33" s="924">
        <v>15713</v>
      </c>
      <c r="D33" s="924">
        <f t="shared" si="4"/>
        <v>805.29700000000003</v>
      </c>
      <c r="E33" s="921">
        <f t="shared" si="3"/>
        <v>14907.703</v>
      </c>
      <c r="F33" s="924"/>
      <c r="G33" s="924"/>
      <c r="H33" s="924"/>
      <c r="I33" s="924"/>
      <c r="J33" s="924"/>
      <c r="K33" s="924">
        <v>63</v>
      </c>
      <c r="L33" s="924"/>
      <c r="M33" s="924"/>
      <c r="N33" s="924"/>
      <c r="O33" s="924">
        <v>742.29700000000003</v>
      </c>
      <c r="P33" s="924"/>
      <c r="Q33" s="924"/>
      <c r="R33" s="924"/>
      <c r="S33" s="924">
        <f t="shared" si="1"/>
        <v>5.1250365939031379</v>
      </c>
    </row>
    <row r="34" spans="1:19" s="923" customFormat="1">
      <c r="A34" s="919">
        <v>23</v>
      </c>
      <c r="B34" s="920" t="s">
        <v>1044</v>
      </c>
      <c r="C34" s="924">
        <v>3142.8310000000001</v>
      </c>
      <c r="D34" s="924">
        <f t="shared" si="4"/>
        <v>1347.56</v>
      </c>
      <c r="E34" s="921">
        <f t="shared" si="3"/>
        <v>1795.2710000000002</v>
      </c>
      <c r="F34" s="924"/>
      <c r="G34" s="924"/>
      <c r="H34" s="925"/>
      <c r="I34" s="924"/>
      <c r="J34" s="924"/>
      <c r="K34" s="924"/>
      <c r="L34" s="924"/>
      <c r="M34" s="924"/>
      <c r="N34" s="924"/>
      <c r="O34" s="924"/>
      <c r="P34" s="924">
        <v>1347.56</v>
      </c>
      <c r="Q34" s="924"/>
      <c r="R34" s="924"/>
      <c r="S34" s="924">
        <f t="shared" si="1"/>
        <v>42.877265751801481</v>
      </c>
    </row>
    <row r="35" spans="1:19" s="923" customFormat="1">
      <c r="A35" s="919">
        <v>24</v>
      </c>
      <c r="B35" s="920" t="s">
        <v>3387</v>
      </c>
      <c r="C35" s="924">
        <v>9942.0519999999997</v>
      </c>
      <c r="D35" s="924">
        <f t="shared" si="4"/>
        <v>4946.0695999999998</v>
      </c>
      <c r="E35" s="921">
        <f t="shared" si="3"/>
        <v>4995.9823999999999</v>
      </c>
      <c r="F35" s="924">
        <v>3941.5016000000001</v>
      </c>
      <c r="G35" s="924"/>
      <c r="H35" s="924"/>
      <c r="I35" s="924"/>
      <c r="J35" s="924"/>
      <c r="K35" s="924"/>
      <c r="L35" s="924"/>
      <c r="M35" s="924"/>
      <c r="N35" s="924"/>
      <c r="O35" s="924">
        <v>400</v>
      </c>
      <c r="P35" s="924">
        <v>604.56799999999998</v>
      </c>
      <c r="Q35" s="925"/>
      <c r="R35" s="924"/>
      <c r="S35" s="924">
        <f t="shared" si="1"/>
        <v>49.748981397401664</v>
      </c>
    </row>
    <row r="36" spans="1:19" s="923" customFormat="1">
      <c r="A36" s="919">
        <v>25</v>
      </c>
      <c r="B36" s="926" t="s">
        <v>1972</v>
      </c>
      <c r="C36" s="924">
        <v>2896</v>
      </c>
      <c r="D36" s="924">
        <f t="shared" si="4"/>
        <v>2568</v>
      </c>
      <c r="E36" s="921">
        <f t="shared" si="3"/>
        <v>328</v>
      </c>
      <c r="F36" s="924">
        <v>2568</v>
      </c>
      <c r="G36" s="924"/>
      <c r="H36" s="924"/>
      <c r="I36" s="924"/>
      <c r="J36" s="925"/>
      <c r="K36" s="924"/>
      <c r="L36" s="924"/>
      <c r="M36" s="924"/>
      <c r="N36" s="924"/>
      <c r="O36" s="924"/>
      <c r="P36" s="924"/>
      <c r="Q36" s="925"/>
      <c r="R36" s="924"/>
      <c r="S36" s="924">
        <f t="shared" si="1"/>
        <v>88.674033149171265</v>
      </c>
    </row>
    <row r="37" spans="1:19" s="923" customFormat="1" ht="24.6">
      <c r="A37" s="919">
        <v>26</v>
      </c>
      <c r="B37" s="926" t="s">
        <v>3388</v>
      </c>
      <c r="C37" s="924">
        <v>425</v>
      </c>
      <c r="D37" s="924">
        <f t="shared" si="4"/>
        <v>425</v>
      </c>
      <c r="E37" s="921">
        <f t="shared" si="3"/>
        <v>0</v>
      </c>
      <c r="F37" s="924"/>
      <c r="G37" s="924"/>
      <c r="H37" s="924"/>
      <c r="I37" s="924"/>
      <c r="J37" s="924"/>
      <c r="K37" s="924"/>
      <c r="L37" s="924"/>
      <c r="M37" s="924"/>
      <c r="N37" s="924"/>
      <c r="O37" s="924"/>
      <c r="P37" s="924">
        <v>425</v>
      </c>
      <c r="Q37" s="924"/>
      <c r="R37" s="924"/>
      <c r="S37" s="924">
        <f t="shared" si="1"/>
        <v>100</v>
      </c>
    </row>
    <row r="38" spans="1:19" s="923" customFormat="1" ht="24">
      <c r="A38" s="919">
        <v>27</v>
      </c>
      <c r="B38" s="931" t="s">
        <v>3389</v>
      </c>
      <c r="C38" s="921"/>
      <c r="D38" s="924">
        <f t="shared" si="4"/>
        <v>300</v>
      </c>
      <c r="E38" s="924"/>
      <c r="F38" s="924"/>
      <c r="G38" s="924"/>
      <c r="H38" s="924"/>
      <c r="I38" s="924"/>
      <c r="J38" s="924"/>
      <c r="K38" s="924"/>
      <c r="L38" s="924"/>
      <c r="M38" s="924"/>
      <c r="N38" s="924"/>
      <c r="O38" s="924"/>
      <c r="P38" s="924"/>
      <c r="Q38" s="924"/>
      <c r="R38" s="924">
        <v>300</v>
      </c>
      <c r="S38" s="924"/>
    </row>
    <row r="39" spans="1:19" s="923" customFormat="1" ht="36">
      <c r="A39" s="919">
        <v>28</v>
      </c>
      <c r="B39" s="931" t="s">
        <v>3390</v>
      </c>
      <c r="C39" s="921"/>
      <c r="D39" s="924">
        <f t="shared" si="4"/>
        <v>600</v>
      </c>
      <c r="E39" s="924"/>
      <c r="F39" s="924"/>
      <c r="G39" s="924"/>
      <c r="H39" s="924"/>
      <c r="I39" s="924"/>
      <c r="J39" s="924"/>
      <c r="K39" s="924"/>
      <c r="L39" s="924"/>
      <c r="M39" s="924"/>
      <c r="N39" s="924"/>
      <c r="O39" s="924"/>
      <c r="P39" s="924"/>
      <c r="Q39" s="924"/>
      <c r="R39" s="924">
        <v>600</v>
      </c>
      <c r="S39" s="924"/>
    </row>
    <row r="40" spans="1:19" s="923" customFormat="1">
      <c r="A40" s="919">
        <v>29</v>
      </c>
      <c r="B40" s="926" t="s">
        <v>3391</v>
      </c>
      <c r="C40" s="921"/>
      <c r="D40" s="924">
        <f t="shared" si="4"/>
        <v>100</v>
      </c>
      <c r="E40" s="924"/>
      <c r="F40" s="924"/>
      <c r="G40" s="924"/>
      <c r="H40" s="924"/>
      <c r="I40" s="924"/>
      <c r="J40" s="924"/>
      <c r="K40" s="924"/>
      <c r="L40" s="924"/>
      <c r="M40" s="924"/>
      <c r="N40" s="924"/>
      <c r="O40" s="924"/>
      <c r="P40" s="924"/>
      <c r="Q40" s="924"/>
      <c r="R40" s="924">
        <v>100</v>
      </c>
      <c r="S40" s="924"/>
    </row>
    <row r="41" spans="1:19" s="923" customFormat="1" ht="24.6">
      <c r="A41" s="919">
        <v>30</v>
      </c>
      <c r="B41" s="926" t="s">
        <v>3392</v>
      </c>
      <c r="C41" s="921"/>
      <c r="D41" s="924">
        <f t="shared" si="4"/>
        <v>15167.552987999999</v>
      </c>
      <c r="E41" s="924"/>
      <c r="F41" s="924"/>
      <c r="G41" s="924"/>
      <c r="H41" s="924"/>
      <c r="I41" s="924"/>
      <c r="J41" s="924"/>
      <c r="K41" s="924"/>
      <c r="L41" s="924"/>
      <c r="M41" s="924"/>
      <c r="N41" s="924"/>
      <c r="O41" s="924"/>
      <c r="P41" s="924"/>
      <c r="Q41" s="924"/>
      <c r="R41" s="924">
        <v>15167.552987999999</v>
      </c>
      <c r="S41" s="924" t="e">
        <f t="shared" si="1"/>
        <v>#DIV/0!</v>
      </c>
    </row>
    <row r="42" spans="1:19" s="923" customFormat="1" ht="36.6">
      <c r="A42" s="919">
        <v>31</v>
      </c>
      <c r="B42" s="932" t="s">
        <v>3393</v>
      </c>
      <c r="C42" s="921"/>
      <c r="D42" s="924">
        <f t="shared" si="4"/>
        <v>4000</v>
      </c>
      <c r="E42" s="924"/>
      <c r="F42" s="924"/>
      <c r="G42" s="924"/>
      <c r="H42" s="924"/>
      <c r="I42" s="924"/>
      <c r="J42" s="924"/>
      <c r="K42" s="924"/>
      <c r="L42" s="924"/>
      <c r="M42" s="924"/>
      <c r="N42" s="924"/>
      <c r="O42" s="924"/>
      <c r="P42" s="924"/>
      <c r="Q42" s="924"/>
      <c r="R42" s="924">
        <v>4000</v>
      </c>
      <c r="S42" s="924"/>
    </row>
    <row r="43" spans="1:19" s="923" customFormat="1" ht="24.6">
      <c r="A43" s="919">
        <v>32</v>
      </c>
      <c r="B43" s="926" t="s">
        <v>3394</v>
      </c>
      <c r="C43" s="921"/>
      <c r="D43" s="924">
        <f t="shared" si="4"/>
        <v>94053</v>
      </c>
      <c r="E43" s="924"/>
      <c r="F43" s="924"/>
      <c r="G43" s="924"/>
      <c r="H43" s="924"/>
      <c r="I43" s="924"/>
      <c r="J43" s="924"/>
      <c r="K43" s="924"/>
      <c r="L43" s="924"/>
      <c r="M43" s="924"/>
      <c r="N43" s="924"/>
      <c r="O43" s="924"/>
      <c r="P43" s="924"/>
      <c r="Q43" s="924"/>
      <c r="R43" s="924">
        <v>94053</v>
      </c>
      <c r="S43" s="924"/>
    </row>
    <row r="44" spans="1:19" s="923" customFormat="1" ht="34.200000000000003">
      <c r="A44" s="919"/>
      <c r="B44" s="933" t="s">
        <v>3395</v>
      </c>
      <c r="C44" s="934">
        <v>235391.73966699999</v>
      </c>
      <c r="D44" s="934">
        <f>SUBTOTAL(9,D45:D240)</f>
        <v>171404.47058200004</v>
      </c>
      <c r="E44" s="934"/>
      <c r="F44" s="934">
        <f>SUBTOTAL(9,F45:F240)</f>
        <v>171404.47058200004</v>
      </c>
      <c r="G44" s="924"/>
      <c r="H44" s="924"/>
      <c r="I44" s="924"/>
      <c r="J44" s="924"/>
      <c r="K44" s="924"/>
      <c r="L44" s="924"/>
      <c r="M44" s="924"/>
      <c r="N44" s="924"/>
      <c r="O44" s="924"/>
      <c r="P44" s="924"/>
      <c r="Q44" s="924"/>
      <c r="R44" s="924"/>
      <c r="S44" s="924"/>
    </row>
    <row r="45" spans="1:19" s="923" customFormat="1" ht="36">
      <c r="A45" s="919">
        <v>1</v>
      </c>
      <c r="B45" s="935" t="s">
        <v>3396</v>
      </c>
      <c r="C45" s="921"/>
      <c r="D45" s="924">
        <f t="shared" si="4"/>
        <v>22</v>
      </c>
      <c r="E45" s="924"/>
      <c r="F45" s="924">
        <v>22</v>
      </c>
      <c r="G45" s="924"/>
      <c r="H45" s="924"/>
      <c r="I45" s="924"/>
      <c r="J45" s="924"/>
      <c r="K45" s="924"/>
      <c r="L45" s="924"/>
      <c r="M45" s="924"/>
      <c r="N45" s="924"/>
      <c r="O45" s="924"/>
      <c r="P45" s="924"/>
      <c r="Q45" s="924"/>
      <c r="R45" s="924"/>
      <c r="S45" s="924"/>
    </row>
    <row r="46" spans="1:19" s="923" customFormat="1" ht="24">
      <c r="A46" s="919">
        <v>2</v>
      </c>
      <c r="B46" s="935" t="s">
        <v>3397</v>
      </c>
      <c r="C46" s="921"/>
      <c r="D46" s="924">
        <f t="shared" si="4"/>
        <v>193.12200000000001</v>
      </c>
      <c r="E46" s="924"/>
      <c r="F46" s="924">
        <v>193.12200000000001</v>
      </c>
      <c r="G46" s="924"/>
      <c r="H46" s="924"/>
      <c r="I46" s="924"/>
      <c r="J46" s="924"/>
      <c r="K46" s="924"/>
      <c r="L46" s="924"/>
      <c r="M46" s="924"/>
      <c r="N46" s="924"/>
      <c r="O46" s="924"/>
      <c r="P46" s="924"/>
      <c r="Q46" s="924"/>
      <c r="R46" s="924"/>
      <c r="S46" s="924"/>
    </row>
    <row r="47" spans="1:19" s="923" customFormat="1" ht="36">
      <c r="A47" s="919">
        <v>3</v>
      </c>
      <c r="B47" s="935" t="s">
        <v>3398</v>
      </c>
      <c r="C47" s="921"/>
      <c r="D47" s="924">
        <f t="shared" si="4"/>
        <v>64.938999999999993</v>
      </c>
      <c r="E47" s="924"/>
      <c r="F47" s="924">
        <v>64.938999999999993</v>
      </c>
      <c r="G47" s="924"/>
      <c r="H47" s="924"/>
      <c r="I47" s="924"/>
      <c r="J47" s="924"/>
      <c r="K47" s="924"/>
      <c r="L47" s="924"/>
      <c r="M47" s="924"/>
      <c r="N47" s="924"/>
      <c r="O47" s="924"/>
      <c r="P47" s="924"/>
      <c r="Q47" s="924"/>
      <c r="R47" s="924"/>
      <c r="S47" s="924"/>
    </row>
    <row r="48" spans="1:19" s="923" customFormat="1" ht="24">
      <c r="A48" s="919">
        <v>4</v>
      </c>
      <c r="B48" s="935" t="s">
        <v>3399</v>
      </c>
      <c r="C48" s="921"/>
      <c r="D48" s="924">
        <f t="shared" si="4"/>
        <v>213.322</v>
      </c>
      <c r="E48" s="924"/>
      <c r="F48" s="924">
        <v>213.322</v>
      </c>
      <c r="G48" s="924"/>
      <c r="H48" s="924"/>
      <c r="I48" s="924"/>
      <c r="J48" s="924"/>
      <c r="K48" s="924"/>
      <c r="L48" s="924"/>
      <c r="M48" s="924"/>
      <c r="N48" s="924"/>
      <c r="O48" s="924"/>
      <c r="P48" s="924"/>
      <c r="Q48" s="924"/>
      <c r="R48" s="924"/>
      <c r="S48" s="924"/>
    </row>
    <row r="49" spans="1:19" s="923" customFormat="1" ht="24">
      <c r="A49" s="919">
        <v>5</v>
      </c>
      <c r="B49" s="935" t="s">
        <v>3400</v>
      </c>
      <c r="C49" s="921"/>
      <c r="D49" s="924">
        <f t="shared" si="4"/>
        <v>39.47</v>
      </c>
      <c r="E49" s="924"/>
      <c r="F49" s="924">
        <v>39.47</v>
      </c>
      <c r="G49" s="924"/>
      <c r="H49" s="924"/>
      <c r="I49" s="924"/>
      <c r="J49" s="924"/>
      <c r="K49" s="924"/>
      <c r="L49" s="924"/>
      <c r="M49" s="924"/>
      <c r="N49" s="924"/>
      <c r="O49" s="924"/>
      <c r="P49" s="924"/>
      <c r="Q49" s="924"/>
      <c r="R49" s="924"/>
      <c r="S49" s="924"/>
    </row>
    <row r="50" spans="1:19" s="923" customFormat="1">
      <c r="A50" s="919">
        <v>6</v>
      </c>
      <c r="B50" s="935" t="s">
        <v>3401</v>
      </c>
      <c r="C50" s="921"/>
      <c r="D50" s="924">
        <f t="shared" si="4"/>
        <v>1475.4695979999999</v>
      </c>
      <c r="E50" s="924"/>
      <c r="F50" s="924">
        <v>1475.4695979999999</v>
      </c>
      <c r="G50" s="924"/>
      <c r="H50" s="924"/>
      <c r="I50" s="924"/>
      <c r="J50" s="924"/>
      <c r="K50" s="924"/>
      <c r="L50" s="924"/>
      <c r="M50" s="924"/>
      <c r="N50" s="924"/>
      <c r="O50" s="924"/>
      <c r="P50" s="924"/>
      <c r="Q50" s="924"/>
      <c r="R50" s="924"/>
      <c r="S50" s="924"/>
    </row>
    <row r="51" spans="1:19" s="923" customFormat="1" ht="24">
      <c r="A51" s="919">
        <v>7</v>
      </c>
      <c r="B51" s="935" t="s">
        <v>3402</v>
      </c>
      <c r="C51" s="921"/>
      <c r="D51" s="924">
        <f t="shared" si="4"/>
        <v>294</v>
      </c>
      <c r="E51" s="924"/>
      <c r="F51" s="924">
        <v>294</v>
      </c>
      <c r="G51" s="924"/>
      <c r="H51" s="924"/>
      <c r="I51" s="924"/>
      <c r="J51" s="924"/>
      <c r="K51" s="924"/>
      <c r="L51" s="924"/>
      <c r="M51" s="924"/>
      <c r="N51" s="924"/>
      <c r="O51" s="924"/>
      <c r="P51" s="924"/>
      <c r="Q51" s="924"/>
      <c r="R51" s="924"/>
      <c r="S51" s="924"/>
    </row>
    <row r="52" spans="1:19" s="923" customFormat="1" ht="24">
      <c r="A52" s="919">
        <v>8</v>
      </c>
      <c r="B52" s="935" t="s">
        <v>3403</v>
      </c>
      <c r="C52" s="921"/>
      <c r="D52" s="924">
        <f t="shared" si="4"/>
        <v>448.68099999999998</v>
      </c>
      <c r="E52" s="924"/>
      <c r="F52" s="924">
        <v>448.68099999999998</v>
      </c>
      <c r="G52" s="924"/>
      <c r="H52" s="924"/>
      <c r="I52" s="924"/>
      <c r="J52" s="924"/>
      <c r="K52" s="924"/>
      <c r="L52" s="924"/>
      <c r="M52" s="924"/>
      <c r="N52" s="924"/>
      <c r="O52" s="924"/>
      <c r="P52" s="924"/>
      <c r="Q52" s="924"/>
      <c r="R52" s="924"/>
      <c r="S52" s="924"/>
    </row>
    <row r="53" spans="1:19" s="923" customFormat="1" ht="24">
      <c r="A53" s="919">
        <v>9</v>
      </c>
      <c r="B53" s="935" t="s">
        <v>3404</v>
      </c>
      <c r="C53" s="921"/>
      <c r="D53" s="924">
        <f t="shared" si="4"/>
        <v>101.782</v>
      </c>
      <c r="E53" s="924"/>
      <c r="F53" s="924">
        <v>101.782</v>
      </c>
      <c r="G53" s="924"/>
      <c r="H53" s="924"/>
      <c r="I53" s="924"/>
      <c r="J53" s="924"/>
      <c r="K53" s="924"/>
      <c r="L53" s="924"/>
      <c r="M53" s="924"/>
      <c r="N53" s="924"/>
      <c r="O53" s="924"/>
      <c r="P53" s="924"/>
      <c r="Q53" s="924"/>
      <c r="R53" s="924"/>
      <c r="S53" s="924"/>
    </row>
    <row r="54" spans="1:19" s="923" customFormat="1" ht="36">
      <c r="A54" s="919">
        <v>10</v>
      </c>
      <c r="B54" s="935" t="s">
        <v>3405</v>
      </c>
      <c r="C54" s="921"/>
      <c r="D54" s="924">
        <f t="shared" si="4"/>
        <v>360.70499999999998</v>
      </c>
      <c r="E54" s="924"/>
      <c r="F54" s="924">
        <v>360.70499999999998</v>
      </c>
      <c r="G54" s="924"/>
      <c r="H54" s="924"/>
      <c r="I54" s="924"/>
      <c r="J54" s="924"/>
      <c r="K54" s="924"/>
      <c r="L54" s="924"/>
      <c r="M54" s="924"/>
      <c r="N54" s="924"/>
      <c r="O54" s="924"/>
      <c r="P54" s="924"/>
      <c r="Q54" s="924"/>
      <c r="R54" s="924"/>
      <c r="S54" s="924"/>
    </row>
    <row r="55" spans="1:19" s="923" customFormat="1" ht="24">
      <c r="A55" s="919">
        <v>11</v>
      </c>
      <c r="B55" s="935" t="s">
        <v>3406</v>
      </c>
      <c r="C55" s="921"/>
      <c r="D55" s="924">
        <f t="shared" si="4"/>
        <v>284.77999999999997</v>
      </c>
      <c r="E55" s="924"/>
      <c r="F55" s="924">
        <v>284.77999999999997</v>
      </c>
      <c r="G55" s="924"/>
      <c r="H55" s="924"/>
      <c r="I55" s="924"/>
      <c r="J55" s="924"/>
      <c r="K55" s="924"/>
      <c r="L55" s="924"/>
      <c r="M55" s="924"/>
      <c r="N55" s="924"/>
      <c r="O55" s="924"/>
      <c r="P55" s="924"/>
      <c r="Q55" s="924"/>
      <c r="R55" s="924"/>
      <c r="S55" s="924"/>
    </row>
    <row r="56" spans="1:19" s="923" customFormat="1" ht="24">
      <c r="A56" s="919">
        <v>12</v>
      </c>
      <c r="B56" s="935" t="s">
        <v>3407</v>
      </c>
      <c r="C56" s="921"/>
      <c r="D56" s="924">
        <f t="shared" si="4"/>
        <v>370.86799999999999</v>
      </c>
      <c r="E56" s="924"/>
      <c r="F56" s="924">
        <v>370.86799999999999</v>
      </c>
      <c r="G56" s="924"/>
      <c r="H56" s="924"/>
      <c r="I56" s="924"/>
      <c r="J56" s="924"/>
      <c r="K56" s="924"/>
      <c r="L56" s="924"/>
      <c r="M56" s="924"/>
      <c r="N56" s="924"/>
      <c r="O56" s="924"/>
      <c r="P56" s="924"/>
      <c r="Q56" s="924"/>
      <c r="R56" s="924"/>
      <c r="S56" s="924"/>
    </row>
    <row r="57" spans="1:19" s="923" customFormat="1" ht="24">
      <c r="A57" s="919">
        <v>13</v>
      </c>
      <c r="B57" s="935" t="s">
        <v>3408</v>
      </c>
      <c r="C57" s="921"/>
      <c r="D57" s="924">
        <f t="shared" si="4"/>
        <v>2500</v>
      </c>
      <c r="E57" s="924"/>
      <c r="F57" s="924">
        <v>2500</v>
      </c>
      <c r="G57" s="924"/>
      <c r="H57" s="924"/>
      <c r="I57" s="924"/>
      <c r="J57" s="924"/>
      <c r="K57" s="924"/>
      <c r="L57" s="924"/>
      <c r="M57" s="924"/>
      <c r="N57" s="924"/>
      <c r="O57" s="924"/>
      <c r="P57" s="924"/>
      <c r="Q57" s="924"/>
      <c r="R57" s="924"/>
      <c r="S57" s="924"/>
    </row>
    <row r="58" spans="1:19" s="923" customFormat="1" ht="36">
      <c r="A58" s="919">
        <v>14</v>
      </c>
      <c r="B58" s="935" t="s">
        <v>3409</v>
      </c>
      <c r="C58" s="921"/>
      <c r="D58" s="924">
        <f t="shared" si="4"/>
        <v>248.25700000000001</v>
      </c>
      <c r="E58" s="924"/>
      <c r="F58" s="924">
        <v>248.25700000000001</v>
      </c>
      <c r="G58" s="924"/>
      <c r="H58" s="924"/>
      <c r="I58" s="924"/>
      <c r="J58" s="924"/>
      <c r="K58" s="924"/>
      <c r="L58" s="924"/>
      <c r="M58" s="924"/>
      <c r="N58" s="924"/>
      <c r="O58" s="924"/>
      <c r="P58" s="924"/>
      <c r="Q58" s="924"/>
      <c r="R58" s="924"/>
      <c r="S58" s="924"/>
    </row>
    <row r="59" spans="1:19" s="923" customFormat="1" ht="24">
      <c r="A59" s="919">
        <v>15</v>
      </c>
      <c r="B59" s="935" t="s">
        <v>3410</v>
      </c>
      <c r="C59" s="921"/>
      <c r="D59" s="924">
        <f t="shared" si="4"/>
        <v>273.88799999999998</v>
      </c>
      <c r="E59" s="924"/>
      <c r="F59" s="924">
        <v>273.88799999999998</v>
      </c>
      <c r="G59" s="924"/>
      <c r="H59" s="924"/>
      <c r="I59" s="924"/>
      <c r="J59" s="924"/>
      <c r="K59" s="924"/>
      <c r="L59" s="924"/>
      <c r="M59" s="924"/>
      <c r="N59" s="924"/>
      <c r="O59" s="924"/>
      <c r="P59" s="924"/>
      <c r="Q59" s="924"/>
      <c r="R59" s="924"/>
      <c r="S59" s="924"/>
    </row>
    <row r="60" spans="1:19" s="923" customFormat="1" ht="36">
      <c r="A60" s="919">
        <v>16</v>
      </c>
      <c r="B60" s="935" t="s">
        <v>3411</v>
      </c>
      <c r="C60" s="921"/>
      <c r="D60" s="924">
        <f t="shared" si="4"/>
        <v>25215.446709</v>
      </c>
      <c r="E60" s="924"/>
      <c r="F60" s="924">
        <v>25215.446709</v>
      </c>
      <c r="G60" s="924"/>
      <c r="H60" s="924"/>
      <c r="I60" s="924"/>
      <c r="J60" s="924"/>
      <c r="K60" s="924"/>
      <c r="L60" s="924"/>
      <c r="M60" s="924"/>
      <c r="N60" s="924"/>
      <c r="O60" s="924"/>
      <c r="P60" s="924"/>
      <c r="Q60" s="924"/>
      <c r="R60" s="924"/>
      <c r="S60" s="924"/>
    </row>
    <row r="61" spans="1:19" s="923" customFormat="1" ht="36">
      <c r="A61" s="919">
        <v>17</v>
      </c>
      <c r="B61" s="935" t="s">
        <v>3412</v>
      </c>
      <c r="C61" s="921"/>
      <c r="D61" s="924">
        <f t="shared" si="4"/>
        <v>195.87200000000001</v>
      </c>
      <c r="E61" s="924"/>
      <c r="F61" s="924">
        <v>195.87200000000001</v>
      </c>
      <c r="G61" s="924"/>
      <c r="H61" s="924"/>
      <c r="I61" s="924"/>
      <c r="J61" s="924"/>
      <c r="K61" s="924"/>
      <c r="L61" s="924"/>
      <c r="M61" s="924"/>
      <c r="N61" s="924"/>
      <c r="O61" s="924"/>
      <c r="P61" s="924"/>
      <c r="Q61" s="924"/>
      <c r="R61" s="924"/>
      <c r="S61" s="924"/>
    </row>
    <row r="62" spans="1:19" s="923" customFormat="1" ht="24">
      <c r="A62" s="919">
        <v>18</v>
      </c>
      <c r="B62" s="935" t="s">
        <v>3413</v>
      </c>
      <c r="C62" s="921"/>
      <c r="D62" s="924">
        <f t="shared" si="4"/>
        <v>363.51100000000002</v>
      </c>
      <c r="E62" s="924"/>
      <c r="F62" s="924">
        <v>363.51100000000002</v>
      </c>
      <c r="G62" s="924"/>
      <c r="H62" s="924"/>
      <c r="I62" s="924"/>
      <c r="J62" s="924"/>
      <c r="K62" s="924"/>
      <c r="L62" s="924"/>
      <c r="M62" s="924"/>
      <c r="N62" s="924"/>
      <c r="O62" s="924"/>
      <c r="P62" s="924"/>
      <c r="Q62" s="924"/>
      <c r="R62" s="924"/>
      <c r="S62" s="924"/>
    </row>
    <row r="63" spans="1:19" s="923" customFormat="1" ht="36">
      <c r="A63" s="919">
        <v>19</v>
      </c>
      <c r="B63" s="935" t="s">
        <v>3414</v>
      </c>
      <c r="C63" s="921"/>
      <c r="D63" s="924">
        <f t="shared" si="4"/>
        <v>224.31200000000001</v>
      </c>
      <c r="E63" s="924"/>
      <c r="F63" s="924">
        <v>224.31200000000001</v>
      </c>
      <c r="G63" s="924"/>
      <c r="H63" s="924"/>
      <c r="I63" s="924"/>
      <c r="J63" s="924"/>
      <c r="K63" s="924"/>
      <c r="L63" s="924"/>
      <c r="M63" s="924"/>
      <c r="N63" s="924"/>
      <c r="O63" s="924"/>
      <c r="P63" s="924"/>
      <c r="Q63" s="924"/>
      <c r="R63" s="924"/>
      <c r="S63" s="924"/>
    </row>
    <row r="64" spans="1:19" s="923" customFormat="1" ht="36">
      <c r="A64" s="919">
        <v>20</v>
      </c>
      <c r="B64" s="935" t="s">
        <v>3415</v>
      </c>
      <c r="C64" s="921"/>
      <c r="D64" s="924">
        <f t="shared" si="4"/>
        <v>328</v>
      </c>
      <c r="E64" s="924"/>
      <c r="F64" s="924">
        <v>328</v>
      </c>
      <c r="G64" s="924"/>
      <c r="H64" s="924"/>
      <c r="I64" s="924"/>
      <c r="J64" s="924"/>
      <c r="K64" s="924"/>
      <c r="L64" s="924"/>
      <c r="M64" s="924"/>
      <c r="N64" s="924"/>
      <c r="O64" s="924"/>
      <c r="P64" s="924"/>
      <c r="Q64" s="924"/>
      <c r="R64" s="924"/>
      <c r="S64" s="924"/>
    </row>
    <row r="65" spans="1:19" s="923" customFormat="1" ht="24">
      <c r="A65" s="919">
        <v>21</v>
      </c>
      <c r="B65" s="935" t="s">
        <v>3416</v>
      </c>
      <c r="C65" s="921"/>
      <c r="D65" s="924">
        <f t="shared" si="4"/>
        <v>388.892</v>
      </c>
      <c r="E65" s="924"/>
      <c r="F65" s="924">
        <v>388.892</v>
      </c>
      <c r="G65" s="924"/>
      <c r="H65" s="924"/>
      <c r="I65" s="924"/>
      <c r="J65" s="924"/>
      <c r="K65" s="924"/>
      <c r="L65" s="924"/>
      <c r="M65" s="924"/>
      <c r="N65" s="924"/>
      <c r="O65" s="924"/>
      <c r="P65" s="924"/>
      <c r="Q65" s="924"/>
      <c r="R65" s="924"/>
      <c r="S65" s="924"/>
    </row>
    <row r="66" spans="1:19" s="923" customFormat="1" ht="36">
      <c r="A66" s="919">
        <v>22</v>
      </c>
      <c r="B66" s="935" t="s">
        <v>3417</v>
      </c>
      <c r="C66" s="921"/>
      <c r="D66" s="924">
        <f t="shared" si="4"/>
        <v>289.827</v>
      </c>
      <c r="E66" s="924"/>
      <c r="F66" s="924">
        <v>289.827</v>
      </c>
      <c r="G66" s="924"/>
      <c r="H66" s="924"/>
      <c r="I66" s="924"/>
      <c r="J66" s="924"/>
      <c r="K66" s="924"/>
      <c r="L66" s="924"/>
      <c r="M66" s="924"/>
      <c r="N66" s="924"/>
      <c r="O66" s="924"/>
      <c r="P66" s="924"/>
      <c r="Q66" s="924"/>
      <c r="R66" s="924"/>
      <c r="S66" s="924"/>
    </row>
    <row r="67" spans="1:19" s="923" customFormat="1" ht="24">
      <c r="A67" s="919">
        <v>23</v>
      </c>
      <c r="B67" s="935" t="s">
        <v>3418</v>
      </c>
      <c r="C67" s="921"/>
      <c r="D67" s="924">
        <f t="shared" si="4"/>
        <v>369</v>
      </c>
      <c r="E67" s="924"/>
      <c r="F67" s="924">
        <v>369</v>
      </c>
      <c r="G67" s="924"/>
      <c r="H67" s="924"/>
      <c r="I67" s="924"/>
      <c r="J67" s="924"/>
      <c r="K67" s="924"/>
      <c r="L67" s="924"/>
      <c r="M67" s="924"/>
      <c r="N67" s="924"/>
      <c r="O67" s="924"/>
      <c r="P67" s="924"/>
      <c r="Q67" s="924"/>
      <c r="R67" s="924"/>
      <c r="S67" s="924"/>
    </row>
    <row r="68" spans="1:19" s="923" customFormat="1" ht="24">
      <c r="A68" s="919">
        <v>24</v>
      </c>
      <c r="B68" s="935" t="s">
        <v>3419</v>
      </c>
      <c r="C68" s="921"/>
      <c r="D68" s="924">
        <f t="shared" si="4"/>
        <v>161.989</v>
      </c>
      <c r="E68" s="924"/>
      <c r="F68" s="924">
        <v>161.989</v>
      </c>
      <c r="G68" s="924"/>
      <c r="H68" s="924"/>
      <c r="I68" s="924"/>
      <c r="J68" s="924"/>
      <c r="K68" s="924"/>
      <c r="L68" s="924"/>
      <c r="M68" s="924"/>
      <c r="N68" s="924"/>
      <c r="O68" s="924"/>
      <c r="P68" s="924"/>
      <c r="Q68" s="924"/>
      <c r="R68" s="924"/>
      <c r="S68" s="924"/>
    </row>
    <row r="69" spans="1:19" s="923" customFormat="1" ht="36">
      <c r="A69" s="919">
        <v>25</v>
      </c>
      <c r="B69" s="935" t="s">
        <v>3420</v>
      </c>
      <c r="C69" s="921"/>
      <c r="D69" s="924">
        <f t="shared" si="4"/>
        <v>60.156999999999996</v>
      </c>
      <c r="E69" s="924"/>
      <c r="F69" s="924">
        <v>60.156999999999996</v>
      </c>
      <c r="G69" s="924"/>
      <c r="H69" s="924"/>
      <c r="I69" s="924"/>
      <c r="J69" s="924"/>
      <c r="K69" s="924"/>
      <c r="L69" s="924"/>
      <c r="M69" s="924"/>
      <c r="N69" s="924"/>
      <c r="O69" s="924"/>
      <c r="P69" s="924"/>
      <c r="Q69" s="924"/>
      <c r="R69" s="924"/>
      <c r="S69" s="924"/>
    </row>
    <row r="70" spans="1:19" s="923" customFormat="1" ht="48">
      <c r="A70" s="919">
        <v>26</v>
      </c>
      <c r="B70" s="935" t="s">
        <v>3421</v>
      </c>
      <c r="C70" s="921"/>
      <c r="D70" s="924">
        <f t="shared" si="4"/>
        <v>295.279</v>
      </c>
      <c r="E70" s="924"/>
      <c r="F70" s="924">
        <v>295.279</v>
      </c>
      <c r="G70" s="924"/>
      <c r="H70" s="924"/>
      <c r="I70" s="924"/>
      <c r="J70" s="924"/>
      <c r="K70" s="924"/>
      <c r="L70" s="924"/>
      <c r="M70" s="924"/>
      <c r="N70" s="924"/>
      <c r="O70" s="924"/>
      <c r="P70" s="924"/>
      <c r="Q70" s="924"/>
      <c r="R70" s="924"/>
      <c r="S70" s="924"/>
    </row>
    <row r="71" spans="1:19" s="923" customFormat="1" ht="24">
      <c r="A71" s="919">
        <v>27</v>
      </c>
      <c r="B71" s="935" t="s">
        <v>3422</v>
      </c>
      <c r="C71" s="921"/>
      <c r="D71" s="924">
        <f t="shared" si="4"/>
        <v>380</v>
      </c>
      <c r="E71" s="924"/>
      <c r="F71" s="924">
        <v>380</v>
      </c>
      <c r="G71" s="924"/>
      <c r="H71" s="924"/>
      <c r="I71" s="924"/>
      <c r="J71" s="924"/>
      <c r="K71" s="924"/>
      <c r="L71" s="924"/>
      <c r="M71" s="924"/>
      <c r="N71" s="924"/>
      <c r="O71" s="924"/>
      <c r="P71" s="924"/>
      <c r="Q71" s="924"/>
      <c r="R71" s="924"/>
      <c r="S71" s="924"/>
    </row>
    <row r="72" spans="1:19" s="923" customFormat="1" ht="24">
      <c r="A72" s="919">
        <v>28</v>
      </c>
      <c r="B72" s="935" t="s">
        <v>3423</v>
      </c>
      <c r="C72" s="921"/>
      <c r="D72" s="924">
        <f t="shared" si="4"/>
        <v>310.53800000000001</v>
      </c>
      <c r="E72" s="924"/>
      <c r="F72" s="924">
        <v>310.53800000000001</v>
      </c>
      <c r="G72" s="924"/>
      <c r="H72" s="924"/>
      <c r="I72" s="924"/>
      <c r="J72" s="924"/>
      <c r="K72" s="924"/>
      <c r="L72" s="924"/>
      <c r="M72" s="924"/>
      <c r="N72" s="924"/>
      <c r="O72" s="924"/>
      <c r="P72" s="924"/>
      <c r="Q72" s="924"/>
      <c r="R72" s="924"/>
      <c r="S72" s="924"/>
    </row>
    <row r="73" spans="1:19" s="923" customFormat="1" ht="24">
      <c r="A73" s="919">
        <v>29</v>
      </c>
      <c r="B73" s="935" t="s">
        <v>3424</v>
      </c>
      <c r="C73" s="921"/>
      <c r="D73" s="924">
        <f t="shared" si="4"/>
        <v>114</v>
      </c>
      <c r="E73" s="924"/>
      <c r="F73" s="924">
        <v>114</v>
      </c>
      <c r="G73" s="924"/>
      <c r="H73" s="924"/>
      <c r="I73" s="924"/>
      <c r="J73" s="924"/>
      <c r="K73" s="924"/>
      <c r="L73" s="924"/>
      <c r="M73" s="924"/>
      <c r="N73" s="924"/>
      <c r="O73" s="924"/>
      <c r="P73" s="924"/>
      <c r="Q73" s="924"/>
      <c r="R73" s="924"/>
      <c r="S73" s="924"/>
    </row>
    <row r="74" spans="1:19" s="923" customFormat="1" ht="36">
      <c r="A74" s="919">
        <v>30</v>
      </c>
      <c r="B74" s="935" t="s">
        <v>3425</v>
      </c>
      <c r="C74" s="921"/>
      <c r="D74" s="924">
        <f t="shared" si="4"/>
        <v>344.99387000000002</v>
      </c>
      <c r="E74" s="924"/>
      <c r="F74" s="924">
        <v>344.99387000000002</v>
      </c>
      <c r="G74" s="924"/>
      <c r="H74" s="924"/>
      <c r="I74" s="924"/>
      <c r="J74" s="924"/>
      <c r="K74" s="924"/>
      <c r="L74" s="924"/>
      <c r="M74" s="924"/>
      <c r="N74" s="924"/>
      <c r="O74" s="924"/>
      <c r="P74" s="924"/>
      <c r="Q74" s="924"/>
      <c r="R74" s="924"/>
      <c r="S74" s="924"/>
    </row>
    <row r="75" spans="1:19" s="923" customFormat="1" ht="24">
      <c r="A75" s="919">
        <v>31</v>
      </c>
      <c r="B75" s="935" t="s">
        <v>3426</v>
      </c>
      <c r="C75" s="921"/>
      <c r="D75" s="924">
        <f t="shared" si="4"/>
        <v>234</v>
      </c>
      <c r="E75" s="924"/>
      <c r="F75" s="924">
        <v>234</v>
      </c>
      <c r="G75" s="924"/>
      <c r="H75" s="924"/>
      <c r="I75" s="924"/>
      <c r="J75" s="924"/>
      <c r="K75" s="924"/>
      <c r="L75" s="924"/>
      <c r="M75" s="924"/>
      <c r="N75" s="924"/>
      <c r="O75" s="924"/>
      <c r="P75" s="924"/>
      <c r="Q75" s="924"/>
      <c r="R75" s="924"/>
      <c r="S75" s="924"/>
    </row>
    <row r="76" spans="1:19" s="923" customFormat="1" ht="24">
      <c r="A76" s="919">
        <v>32</v>
      </c>
      <c r="B76" s="935" t="s">
        <v>3427</v>
      </c>
      <c r="C76" s="921"/>
      <c r="D76" s="924">
        <f t="shared" si="4"/>
        <v>361.78199999999998</v>
      </c>
      <c r="E76" s="924"/>
      <c r="F76" s="924">
        <v>361.78199999999998</v>
      </c>
      <c r="G76" s="924"/>
      <c r="H76" s="924"/>
      <c r="I76" s="924"/>
      <c r="J76" s="924"/>
      <c r="K76" s="924"/>
      <c r="L76" s="924"/>
      <c r="M76" s="924"/>
      <c r="N76" s="924"/>
      <c r="O76" s="924"/>
      <c r="P76" s="924"/>
      <c r="Q76" s="924"/>
      <c r="R76" s="924"/>
      <c r="S76" s="924"/>
    </row>
    <row r="77" spans="1:19" s="923" customFormat="1" ht="24">
      <c r="A77" s="919">
        <v>33</v>
      </c>
      <c r="B77" s="935" t="s">
        <v>3428</v>
      </c>
      <c r="C77" s="921"/>
      <c r="D77" s="924">
        <f t="shared" si="4"/>
        <v>27.425999999999998</v>
      </c>
      <c r="E77" s="924"/>
      <c r="F77" s="924">
        <v>27.425999999999998</v>
      </c>
      <c r="G77" s="924"/>
      <c r="H77" s="924"/>
      <c r="I77" s="924"/>
      <c r="J77" s="924"/>
      <c r="K77" s="924"/>
      <c r="L77" s="924"/>
      <c r="M77" s="924"/>
      <c r="N77" s="924"/>
      <c r="O77" s="924"/>
      <c r="P77" s="924"/>
      <c r="Q77" s="924"/>
      <c r="R77" s="924"/>
      <c r="S77" s="924"/>
    </row>
    <row r="78" spans="1:19" s="923" customFormat="1" ht="24">
      <c r="A78" s="919">
        <v>34</v>
      </c>
      <c r="B78" s="935" t="s">
        <v>3429</v>
      </c>
      <c r="C78" s="921"/>
      <c r="D78" s="924">
        <f t="shared" si="4"/>
        <v>352.48700000000002</v>
      </c>
      <c r="E78" s="924"/>
      <c r="F78" s="924">
        <v>352.48700000000002</v>
      </c>
      <c r="G78" s="924"/>
      <c r="H78" s="924"/>
      <c r="I78" s="924"/>
      <c r="J78" s="924"/>
      <c r="K78" s="924"/>
      <c r="L78" s="924"/>
      <c r="M78" s="924"/>
      <c r="N78" s="924"/>
      <c r="O78" s="924"/>
      <c r="P78" s="924"/>
      <c r="Q78" s="924"/>
      <c r="R78" s="924"/>
      <c r="S78" s="924"/>
    </row>
    <row r="79" spans="1:19" s="923" customFormat="1" ht="36">
      <c r="A79" s="919">
        <v>35</v>
      </c>
      <c r="B79" s="935" t="s">
        <v>3430</v>
      </c>
      <c r="C79" s="921"/>
      <c r="D79" s="924">
        <f t="shared" si="4"/>
        <v>97.305999999999997</v>
      </c>
      <c r="E79" s="924"/>
      <c r="F79" s="924">
        <v>97.305999999999997</v>
      </c>
      <c r="G79" s="924"/>
      <c r="H79" s="924"/>
      <c r="I79" s="924"/>
      <c r="J79" s="924"/>
      <c r="K79" s="924"/>
      <c r="L79" s="924"/>
      <c r="M79" s="924"/>
      <c r="N79" s="924"/>
      <c r="O79" s="924"/>
      <c r="P79" s="924"/>
      <c r="Q79" s="924"/>
      <c r="R79" s="924"/>
      <c r="S79" s="924"/>
    </row>
    <row r="80" spans="1:19" s="923" customFormat="1" ht="36">
      <c r="A80" s="919">
        <v>36</v>
      </c>
      <c r="B80" s="935" t="s">
        <v>3431</v>
      </c>
      <c r="C80" s="921"/>
      <c r="D80" s="924">
        <f t="shared" si="4"/>
        <v>315.04199999999997</v>
      </c>
      <c r="E80" s="924"/>
      <c r="F80" s="924">
        <v>315.04199999999997</v>
      </c>
      <c r="G80" s="924"/>
      <c r="H80" s="924"/>
      <c r="I80" s="924"/>
      <c r="J80" s="924"/>
      <c r="K80" s="924"/>
      <c r="L80" s="924"/>
      <c r="M80" s="924"/>
      <c r="N80" s="924"/>
      <c r="O80" s="924"/>
      <c r="P80" s="924"/>
      <c r="Q80" s="924"/>
      <c r="R80" s="924"/>
      <c r="S80" s="924"/>
    </row>
    <row r="81" spans="1:19" s="923" customFormat="1" ht="24">
      <c r="A81" s="919">
        <v>37</v>
      </c>
      <c r="B81" s="935" t="s">
        <v>3432</v>
      </c>
      <c r="C81" s="921"/>
      <c r="D81" s="924">
        <f t="shared" si="4"/>
        <v>17.14</v>
      </c>
      <c r="E81" s="924"/>
      <c r="F81" s="924">
        <v>17.14</v>
      </c>
      <c r="G81" s="924"/>
      <c r="H81" s="924"/>
      <c r="I81" s="924"/>
      <c r="J81" s="924"/>
      <c r="K81" s="924"/>
      <c r="L81" s="924"/>
      <c r="M81" s="924"/>
      <c r="N81" s="924"/>
      <c r="O81" s="924"/>
      <c r="P81" s="924"/>
      <c r="Q81" s="924"/>
      <c r="R81" s="924"/>
      <c r="S81" s="924"/>
    </row>
    <row r="82" spans="1:19" s="923" customFormat="1" ht="24">
      <c r="A82" s="919">
        <v>38</v>
      </c>
      <c r="B82" s="935" t="s">
        <v>3433</v>
      </c>
      <c r="C82" s="921"/>
      <c r="D82" s="924">
        <f t="shared" si="4"/>
        <v>290</v>
      </c>
      <c r="E82" s="924"/>
      <c r="F82" s="924">
        <v>290</v>
      </c>
      <c r="G82" s="924"/>
      <c r="H82" s="924"/>
      <c r="I82" s="924"/>
      <c r="J82" s="924"/>
      <c r="K82" s="924"/>
      <c r="L82" s="924"/>
      <c r="M82" s="924"/>
      <c r="N82" s="924"/>
      <c r="O82" s="924"/>
      <c r="P82" s="924"/>
      <c r="Q82" s="924"/>
      <c r="R82" s="924"/>
      <c r="S82" s="924"/>
    </row>
    <row r="83" spans="1:19" s="923" customFormat="1" ht="36">
      <c r="A83" s="919">
        <v>39</v>
      </c>
      <c r="B83" s="935" t="s">
        <v>3434</v>
      </c>
      <c r="C83" s="921"/>
      <c r="D83" s="924">
        <f t="shared" si="4"/>
        <v>290</v>
      </c>
      <c r="E83" s="924"/>
      <c r="F83" s="924">
        <v>290</v>
      </c>
      <c r="G83" s="924"/>
      <c r="H83" s="924"/>
      <c r="I83" s="924"/>
      <c r="J83" s="924"/>
      <c r="K83" s="924"/>
      <c r="L83" s="924"/>
      <c r="M83" s="924"/>
      <c r="N83" s="924"/>
      <c r="O83" s="924"/>
      <c r="P83" s="924"/>
      <c r="Q83" s="924"/>
      <c r="R83" s="924"/>
      <c r="S83" s="924"/>
    </row>
    <row r="84" spans="1:19" s="923" customFormat="1" ht="36">
      <c r="A84" s="919">
        <v>40</v>
      </c>
      <c r="B84" s="935" t="s">
        <v>3435</v>
      </c>
      <c r="C84" s="921"/>
      <c r="D84" s="924">
        <f t="shared" si="4"/>
        <v>290</v>
      </c>
      <c r="E84" s="924"/>
      <c r="F84" s="924">
        <v>290</v>
      </c>
      <c r="G84" s="924"/>
      <c r="H84" s="924"/>
      <c r="I84" s="924"/>
      <c r="J84" s="924"/>
      <c r="K84" s="924"/>
      <c r="L84" s="924"/>
      <c r="M84" s="924"/>
      <c r="N84" s="924"/>
      <c r="O84" s="924"/>
      <c r="P84" s="924"/>
      <c r="Q84" s="924"/>
      <c r="R84" s="924"/>
      <c r="S84" s="924"/>
    </row>
    <row r="85" spans="1:19" s="923" customFormat="1" ht="36">
      <c r="A85" s="919">
        <v>41</v>
      </c>
      <c r="B85" s="935" t="s">
        <v>3436</v>
      </c>
      <c r="C85" s="921"/>
      <c r="D85" s="924">
        <f t="shared" si="4"/>
        <v>266.68799999999999</v>
      </c>
      <c r="E85" s="924"/>
      <c r="F85" s="924">
        <v>266.68799999999999</v>
      </c>
      <c r="G85" s="924"/>
      <c r="H85" s="924"/>
      <c r="I85" s="924"/>
      <c r="J85" s="924"/>
      <c r="K85" s="924"/>
      <c r="L85" s="924"/>
      <c r="M85" s="924"/>
      <c r="N85" s="924"/>
      <c r="O85" s="924"/>
      <c r="P85" s="924"/>
      <c r="Q85" s="924"/>
      <c r="R85" s="924"/>
      <c r="S85" s="924"/>
    </row>
    <row r="86" spans="1:19" s="923" customFormat="1" ht="36">
      <c r="A86" s="919">
        <v>42</v>
      </c>
      <c r="B86" s="935" t="s">
        <v>3437</v>
      </c>
      <c r="C86" s="921"/>
      <c r="D86" s="924">
        <f t="shared" si="4"/>
        <v>468</v>
      </c>
      <c r="E86" s="924"/>
      <c r="F86" s="924">
        <v>468</v>
      </c>
      <c r="G86" s="924"/>
      <c r="H86" s="924"/>
      <c r="I86" s="924"/>
      <c r="J86" s="924"/>
      <c r="K86" s="924"/>
      <c r="L86" s="924"/>
      <c r="M86" s="924"/>
      <c r="N86" s="924"/>
      <c r="O86" s="924"/>
      <c r="P86" s="924"/>
      <c r="Q86" s="924"/>
      <c r="R86" s="924"/>
      <c r="S86" s="924"/>
    </row>
    <row r="87" spans="1:19" s="923" customFormat="1" ht="24">
      <c r="A87" s="919">
        <v>43</v>
      </c>
      <c r="B87" s="935" t="s">
        <v>3438</v>
      </c>
      <c r="C87" s="921"/>
      <c r="D87" s="924">
        <f t="shared" si="4"/>
        <v>290</v>
      </c>
      <c r="E87" s="924"/>
      <c r="F87" s="924">
        <v>290</v>
      </c>
      <c r="G87" s="924"/>
      <c r="H87" s="924"/>
      <c r="I87" s="924"/>
      <c r="J87" s="924"/>
      <c r="K87" s="924"/>
      <c r="L87" s="924"/>
      <c r="M87" s="924"/>
      <c r="N87" s="924"/>
      <c r="O87" s="924"/>
      <c r="P87" s="924"/>
      <c r="Q87" s="924"/>
      <c r="R87" s="924"/>
      <c r="S87" s="924"/>
    </row>
    <row r="88" spans="1:19" s="923" customFormat="1" ht="36">
      <c r="A88" s="919">
        <v>44</v>
      </c>
      <c r="B88" s="935" t="s">
        <v>3439</v>
      </c>
      <c r="C88" s="921"/>
      <c r="D88" s="924">
        <f t="shared" si="4"/>
        <v>311</v>
      </c>
      <c r="E88" s="924"/>
      <c r="F88" s="924">
        <v>311</v>
      </c>
      <c r="G88" s="924"/>
      <c r="H88" s="924"/>
      <c r="I88" s="924"/>
      <c r="J88" s="924"/>
      <c r="K88" s="924"/>
      <c r="L88" s="924"/>
      <c r="M88" s="924"/>
      <c r="N88" s="924"/>
      <c r="O88" s="924"/>
      <c r="P88" s="924"/>
      <c r="Q88" s="924"/>
      <c r="R88" s="924"/>
      <c r="S88" s="924"/>
    </row>
    <row r="89" spans="1:19" s="923" customFormat="1" ht="36">
      <c r="A89" s="919">
        <v>45</v>
      </c>
      <c r="B89" s="935" t="s">
        <v>3440</v>
      </c>
      <c r="C89" s="921"/>
      <c r="D89" s="924">
        <f t="shared" si="4"/>
        <v>311</v>
      </c>
      <c r="E89" s="924"/>
      <c r="F89" s="924">
        <v>311</v>
      </c>
      <c r="G89" s="924"/>
      <c r="H89" s="924"/>
      <c r="I89" s="924"/>
      <c r="J89" s="924"/>
      <c r="K89" s="924"/>
      <c r="L89" s="924"/>
      <c r="M89" s="924"/>
      <c r="N89" s="924"/>
      <c r="O89" s="924"/>
      <c r="P89" s="924"/>
      <c r="Q89" s="924"/>
      <c r="R89" s="924"/>
      <c r="S89" s="924"/>
    </row>
    <row r="90" spans="1:19" s="923" customFormat="1" ht="48">
      <c r="A90" s="919">
        <v>46</v>
      </c>
      <c r="B90" s="935" t="s">
        <v>3441</v>
      </c>
      <c r="C90" s="921"/>
      <c r="D90" s="924">
        <f t="shared" si="4"/>
        <v>929</v>
      </c>
      <c r="E90" s="924"/>
      <c r="F90" s="924">
        <v>929</v>
      </c>
      <c r="G90" s="924"/>
      <c r="H90" s="924"/>
      <c r="I90" s="924"/>
      <c r="J90" s="924"/>
      <c r="K90" s="924"/>
      <c r="L90" s="924"/>
      <c r="M90" s="924"/>
      <c r="N90" s="924"/>
      <c r="O90" s="924"/>
      <c r="P90" s="924"/>
      <c r="Q90" s="924"/>
      <c r="R90" s="924"/>
      <c r="S90" s="924"/>
    </row>
    <row r="91" spans="1:19" s="923" customFormat="1" ht="24">
      <c r="A91" s="919">
        <v>47</v>
      </c>
      <c r="B91" s="935" t="s">
        <v>3442</v>
      </c>
      <c r="C91" s="921"/>
      <c r="D91" s="924">
        <f t="shared" si="4"/>
        <v>196.98518000000001</v>
      </c>
      <c r="E91" s="924"/>
      <c r="F91" s="924">
        <v>196.98518000000001</v>
      </c>
      <c r="G91" s="924"/>
      <c r="H91" s="924"/>
      <c r="I91" s="924"/>
      <c r="J91" s="924"/>
      <c r="K91" s="924"/>
      <c r="L91" s="924"/>
      <c r="M91" s="924"/>
      <c r="N91" s="924"/>
      <c r="O91" s="924"/>
      <c r="P91" s="924"/>
      <c r="Q91" s="924"/>
      <c r="R91" s="924"/>
      <c r="S91" s="924"/>
    </row>
    <row r="92" spans="1:19" s="923" customFormat="1" ht="24">
      <c r="A92" s="919">
        <v>48</v>
      </c>
      <c r="B92" s="935" t="s">
        <v>3443</v>
      </c>
      <c r="C92" s="921"/>
      <c r="D92" s="924">
        <f t="shared" si="4"/>
        <v>200</v>
      </c>
      <c r="E92" s="924"/>
      <c r="F92" s="924">
        <v>200</v>
      </c>
      <c r="G92" s="924"/>
      <c r="H92" s="924"/>
      <c r="I92" s="924"/>
      <c r="J92" s="924"/>
      <c r="K92" s="924"/>
      <c r="L92" s="924"/>
      <c r="M92" s="924"/>
      <c r="N92" s="924"/>
      <c r="O92" s="924"/>
      <c r="P92" s="924"/>
      <c r="Q92" s="924"/>
      <c r="R92" s="924"/>
      <c r="S92" s="924"/>
    </row>
    <row r="93" spans="1:19" s="923" customFormat="1" ht="36">
      <c r="A93" s="919">
        <v>49</v>
      </c>
      <c r="B93" s="935" t="s">
        <v>3444</v>
      </c>
      <c r="C93" s="921"/>
      <c r="D93" s="924">
        <f t="shared" si="4"/>
        <v>186.57900000000001</v>
      </c>
      <c r="E93" s="924"/>
      <c r="F93" s="924">
        <v>186.57900000000001</v>
      </c>
      <c r="G93" s="924"/>
      <c r="H93" s="924"/>
      <c r="I93" s="924"/>
      <c r="J93" s="924"/>
      <c r="K93" s="924"/>
      <c r="L93" s="924"/>
      <c r="M93" s="924"/>
      <c r="N93" s="924"/>
      <c r="O93" s="924"/>
      <c r="P93" s="924"/>
      <c r="Q93" s="924"/>
      <c r="R93" s="924"/>
      <c r="S93" s="924"/>
    </row>
    <row r="94" spans="1:19" s="923" customFormat="1" ht="36">
      <c r="A94" s="919">
        <v>50</v>
      </c>
      <c r="B94" s="935" t="s">
        <v>3445</v>
      </c>
      <c r="C94" s="921"/>
      <c r="D94" s="924">
        <f t="shared" si="4"/>
        <v>298.40785</v>
      </c>
      <c r="E94" s="924"/>
      <c r="F94" s="924">
        <v>298.40785</v>
      </c>
      <c r="G94" s="924"/>
      <c r="H94" s="924"/>
      <c r="I94" s="924"/>
      <c r="J94" s="924"/>
      <c r="K94" s="924"/>
      <c r="L94" s="924"/>
      <c r="M94" s="924"/>
      <c r="N94" s="924"/>
      <c r="O94" s="924"/>
      <c r="P94" s="924"/>
      <c r="Q94" s="924"/>
      <c r="R94" s="924"/>
      <c r="S94" s="924"/>
    </row>
    <row r="95" spans="1:19" s="923" customFormat="1" ht="36">
      <c r="A95" s="919">
        <v>51</v>
      </c>
      <c r="B95" s="935" t="s">
        <v>3446</v>
      </c>
      <c r="C95" s="921"/>
      <c r="D95" s="924">
        <f t="shared" si="4"/>
        <v>310</v>
      </c>
      <c r="E95" s="924"/>
      <c r="F95" s="924">
        <v>310</v>
      </c>
      <c r="G95" s="924"/>
      <c r="H95" s="924"/>
      <c r="I95" s="924"/>
      <c r="J95" s="924"/>
      <c r="K95" s="924"/>
      <c r="L95" s="924"/>
      <c r="M95" s="924"/>
      <c r="N95" s="924"/>
      <c r="O95" s="924"/>
      <c r="P95" s="924"/>
      <c r="Q95" s="924"/>
      <c r="R95" s="924"/>
      <c r="S95" s="924"/>
    </row>
    <row r="96" spans="1:19" s="923" customFormat="1" ht="36">
      <c r="A96" s="919">
        <v>52</v>
      </c>
      <c r="B96" s="935" t="s">
        <v>3447</v>
      </c>
      <c r="C96" s="921"/>
      <c r="D96" s="924">
        <f t="shared" si="4"/>
        <v>311</v>
      </c>
      <c r="E96" s="924"/>
      <c r="F96" s="924">
        <v>311</v>
      </c>
      <c r="G96" s="924"/>
      <c r="H96" s="924"/>
      <c r="I96" s="924"/>
      <c r="J96" s="924"/>
      <c r="K96" s="924"/>
      <c r="L96" s="924"/>
      <c r="M96" s="924"/>
      <c r="N96" s="924"/>
      <c r="O96" s="924"/>
      <c r="P96" s="924"/>
      <c r="Q96" s="924"/>
      <c r="R96" s="924"/>
      <c r="S96" s="924"/>
    </row>
    <row r="97" spans="1:19" s="923" customFormat="1" ht="36">
      <c r="A97" s="919">
        <v>53</v>
      </c>
      <c r="B97" s="935" t="s">
        <v>3448</v>
      </c>
      <c r="C97" s="921"/>
      <c r="D97" s="924">
        <f t="shared" si="4"/>
        <v>290</v>
      </c>
      <c r="E97" s="924"/>
      <c r="F97" s="924">
        <v>290</v>
      </c>
      <c r="G97" s="924"/>
      <c r="H97" s="924"/>
      <c r="I97" s="924"/>
      <c r="J97" s="924"/>
      <c r="K97" s="924"/>
      <c r="L97" s="924"/>
      <c r="M97" s="924"/>
      <c r="N97" s="924"/>
      <c r="O97" s="924"/>
      <c r="P97" s="924"/>
      <c r="Q97" s="924"/>
      <c r="R97" s="924"/>
      <c r="S97" s="924"/>
    </row>
    <row r="98" spans="1:19" s="923" customFormat="1" ht="36">
      <c r="A98" s="919">
        <v>54</v>
      </c>
      <c r="B98" s="935" t="s">
        <v>3449</v>
      </c>
      <c r="C98" s="921"/>
      <c r="D98" s="924">
        <f t="shared" si="4"/>
        <v>200</v>
      </c>
      <c r="E98" s="924"/>
      <c r="F98" s="924">
        <v>200</v>
      </c>
      <c r="G98" s="924"/>
      <c r="H98" s="924"/>
      <c r="I98" s="924"/>
      <c r="J98" s="924"/>
      <c r="K98" s="924"/>
      <c r="L98" s="924"/>
      <c r="M98" s="924"/>
      <c r="N98" s="924"/>
      <c r="O98" s="924"/>
      <c r="P98" s="924"/>
      <c r="Q98" s="924"/>
      <c r="R98" s="924"/>
      <c r="S98" s="924"/>
    </row>
    <row r="99" spans="1:19" s="923" customFormat="1" ht="36">
      <c r="A99" s="919">
        <v>55</v>
      </c>
      <c r="B99" s="935" t="s">
        <v>3450</v>
      </c>
      <c r="C99" s="921"/>
      <c r="D99" s="924">
        <f t="shared" si="4"/>
        <v>311</v>
      </c>
      <c r="E99" s="924"/>
      <c r="F99" s="924">
        <v>311</v>
      </c>
      <c r="G99" s="924"/>
      <c r="H99" s="924"/>
      <c r="I99" s="924"/>
      <c r="J99" s="924"/>
      <c r="K99" s="924"/>
      <c r="L99" s="924"/>
      <c r="M99" s="924"/>
      <c r="N99" s="924"/>
      <c r="O99" s="924"/>
      <c r="P99" s="924"/>
      <c r="Q99" s="924"/>
      <c r="R99" s="924"/>
      <c r="S99" s="924"/>
    </row>
    <row r="100" spans="1:19" s="923" customFormat="1" ht="36">
      <c r="A100" s="919">
        <v>56</v>
      </c>
      <c r="B100" s="935" t="s">
        <v>3451</v>
      </c>
      <c r="C100" s="921"/>
      <c r="D100" s="924">
        <f t="shared" si="4"/>
        <v>290</v>
      </c>
      <c r="E100" s="924"/>
      <c r="F100" s="924">
        <v>290</v>
      </c>
      <c r="G100" s="924"/>
      <c r="H100" s="924"/>
      <c r="I100" s="924"/>
      <c r="J100" s="924"/>
      <c r="K100" s="924"/>
      <c r="L100" s="924"/>
      <c r="M100" s="924"/>
      <c r="N100" s="924"/>
      <c r="O100" s="924"/>
      <c r="P100" s="924"/>
      <c r="Q100" s="924"/>
      <c r="R100" s="924"/>
      <c r="S100" s="924"/>
    </row>
    <row r="101" spans="1:19" s="923" customFormat="1" ht="24">
      <c r="A101" s="919">
        <v>57</v>
      </c>
      <c r="B101" s="935" t="s">
        <v>3452</v>
      </c>
      <c r="C101" s="921"/>
      <c r="D101" s="924">
        <f t="shared" si="4"/>
        <v>200</v>
      </c>
      <c r="E101" s="924"/>
      <c r="F101" s="924">
        <v>200</v>
      </c>
      <c r="G101" s="924"/>
      <c r="H101" s="924"/>
      <c r="I101" s="924"/>
      <c r="J101" s="924"/>
      <c r="K101" s="924"/>
      <c r="L101" s="924"/>
      <c r="M101" s="924"/>
      <c r="N101" s="924"/>
      <c r="O101" s="924"/>
      <c r="P101" s="924"/>
      <c r="Q101" s="924"/>
      <c r="R101" s="924"/>
      <c r="S101" s="924"/>
    </row>
    <row r="102" spans="1:19" s="923" customFormat="1" ht="24">
      <c r="A102" s="919">
        <v>58</v>
      </c>
      <c r="B102" s="935" t="s">
        <v>3453</v>
      </c>
      <c r="C102" s="921"/>
      <c r="D102" s="924">
        <f t="shared" si="4"/>
        <v>290</v>
      </c>
      <c r="E102" s="924"/>
      <c r="F102" s="924">
        <v>290</v>
      </c>
      <c r="G102" s="924"/>
      <c r="H102" s="924"/>
      <c r="I102" s="924"/>
      <c r="J102" s="924"/>
      <c r="K102" s="924"/>
      <c r="L102" s="924"/>
      <c r="M102" s="924"/>
      <c r="N102" s="924"/>
      <c r="O102" s="924"/>
      <c r="P102" s="924"/>
      <c r="Q102" s="924"/>
      <c r="R102" s="924"/>
      <c r="S102" s="924"/>
    </row>
    <row r="103" spans="1:19" s="923" customFormat="1" ht="36">
      <c r="A103" s="919">
        <v>59</v>
      </c>
      <c r="B103" s="935" t="s">
        <v>3454</v>
      </c>
      <c r="C103" s="921"/>
      <c r="D103" s="924">
        <f t="shared" si="4"/>
        <v>452.53399999999999</v>
      </c>
      <c r="E103" s="924"/>
      <c r="F103" s="924">
        <v>452.53399999999999</v>
      </c>
      <c r="G103" s="924"/>
      <c r="H103" s="924"/>
      <c r="I103" s="924"/>
      <c r="J103" s="924"/>
      <c r="K103" s="924"/>
      <c r="L103" s="924"/>
      <c r="M103" s="924"/>
      <c r="N103" s="924"/>
      <c r="O103" s="924"/>
      <c r="P103" s="924"/>
      <c r="Q103" s="924"/>
      <c r="R103" s="924"/>
      <c r="S103" s="924"/>
    </row>
    <row r="104" spans="1:19" s="923" customFormat="1" ht="48">
      <c r="A104" s="919">
        <v>60</v>
      </c>
      <c r="B104" s="935" t="s">
        <v>3455</v>
      </c>
      <c r="C104" s="921"/>
      <c r="D104" s="924">
        <f t="shared" si="4"/>
        <v>297.04199999999997</v>
      </c>
      <c r="E104" s="924"/>
      <c r="F104" s="924">
        <v>297.04199999999997</v>
      </c>
      <c r="G104" s="924"/>
      <c r="H104" s="924"/>
      <c r="I104" s="924"/>
      <c r="J104" s="924"/>
      <c r="K104" s="924"/>
      <c r="L104" s="924"/>
      <c r="M104" s="924"/>
      <c r="N104" s="924"/>
      <c r="O104" s="924"/>
      <c r="P104" s="924"/>
      <c r="Q104" s="924"/>
      <c r="R104" s="924"/>
      <c r="S104" s="924"/>
    </row>
    <row r="105" spans="1:19" s="923" customFormat="1" ht="24">
      <c r="A105" s="919">
        <v>61</v>
      </c>
      <c r="B105" s="935" t="s">
        <v>3456</v>
      </c>
      <c r="C105" s="921"/>
      <c r="D105" s="924">
        <f t="shared" si="4"/>
        <v>290</v>
      </c>
      <c r="E105" s="924"/>
      <c r="F105" s="924">
        <v>290</v>
      </c>
      <c r="G105" s="924"/>
      <c r="H105" s="924"/>
      <c r="I105" s="924"/>
      <c r="J105" s="924"/>
      <c r="K105" s="924"/>
      <c r="L105" s="924"/>
      <c r="M105" s="924"/>
      <c r="N105" s="924"/>
      <c r="O105" s="924"/>
      <c r="P105" s="924"/>
      <c r="Q105" s="924"/>
      <c r="R105" s="924"/>
      <c r="S105" s="924"/>
    </row>
    <row r="106" spans="1:19" s="923" customFormat="1" ht="24">
      <c r="A106" s="919">
        <v>62</v>
      </c>
      <c r="B106" s="935" t="s">
        <v>3457</v>
      </c>
      <c r="C106" s="921"/>
      <c r="D106" s="924">
        <f t="shared" si="4"/>
        <v>310</v>
      </c>
      <c r="E106" s="924"/>
      <c r="F106" s="924">
        <v>310</v>
      </c>
      <c r="G106" s="924"/>
      <c r="H106" s="924"/>
      <c r="I106" s="924"/>
      <c r="J106" s="924"/>
      <c r="K106" s="924"/>
      <c r="L106" s="924"/>
      <c r="M106" s="924"/>
      <c r="N106" s="924"/>
      <c r="O106" s="924"/>
      <c r="P106" s="924"/>
      <c r="Q106" s="924"/>
      <c r="R106" s="924"/>
      <c r="S106" s="924"/>
    </row>
    <row r="107" spans="1:19" s="923" customFormat="1" ht="36">
      <c r="A107" s="919">
        <v>63</v>
      </c>
      <c r="B107" s="935" t="s">
        <v>3458</v>
      </c>
      <c r="C107" s="921"/>
      <c r="D107" s="924">
        <f t="shared" si="4"/>
        <v>200</v>
      </c>
      <c r="E107" s="924"/>
      <c r="F107" s="924">
        <v>200</v>
      </c>
      <c r="G107" s="924"/>
      <c r="H107" s="924"/>
      <c r="I107" s="924"/>
      <c r="J107" s="924"/>
      <c r="K107" s="924"/>
      <c r="L107" s="924"/>
      <c r="M107" s="924"/>
      <c r="N107" s="924"/>
      <c r="O107" s="924"/>
      <c r="P107" s="924"/>
      <c r="Q107" s="924"/>
      <c r="R107" s="924"/>
      <c r="S107" s="924"/>
    </row>
    <row r="108" spans="1:19" s="923" customFormat="1" ht="36">
      <c r="A108" s="919">
        <v>64</v>
      </c>
      <c r="B108" s="935" t="s">
        <v>3459</v>
      </c>
      <c r="C108" s="921"/>
      <c r="D108" s="924">
        <f t="shared" si="4"/>
        <v>200</v>
      </c>
      <c r="E108" s="924"/>
      <c r="F108" s="924">
        <v>200</v>
      </c>
      <c r="G108" s="924"/>
      <c r="H108" s="924"/>
      <c r="I108" s="924"/>
      <c r="J108" s="924"/>
      <c r="K108" s="924"/>
      <c r="L108" s="924"/>
      <c r="M108" s="924"/>
      <c r="N108" s="924"/>
      <c r="O108" s="924"/>
      <c r="P108" s="924"/>
      <c r="Q108" s="924"/>
      <c r="R108" s="924"/>
      <c r="S108" s="924"/>
    </row>
    <row r="109" spans="1:19" s="923" customFormat="1" ht="36">
      <c r="A109" s="919">
        <v>65</v>
      </c>
      <c r="B109" s="935" t="s">
        <v>3460</v>
      </c>
      <c r="C109" s="921"/>
      <c r="D109" s="924">
        <f t="shared" si="4"/>
        <v>200</v>
      </c>
      <c r="E109" s="924"/>
      <c r="F109" s="924">
        <v>200</v>
      </c>
      <c r="G109" s="924"/>
      <c r="H109" s="924"/>
      <c r="I109" s="924"/>
      <c r="J109" s="924"/>
      <c r="K109" s="924"/>
      <c r="L109" s="924"/>
      <c r="M109" s="924"/>
      <c r="N109" s="924"/>
      <c r="O109" s="924"/>
      <c r="P109" s="924"/>
      <c r="Q109" s="924"/>
      <c r="R109" s="924"/>
      <c r="S109" s="924"/>
    </row>
    <row r="110" spans="1:19" s="923" customFormat="1" ht="36">
      <c r="A110" s="919">
        <v>66</v>
      </c>
      <c r="B110" s="935" t="s">
        <v>3461</v>
      </c>
      <c r="C110" s="921"/>
      <c r="D110" s="924">
        <f t="shared" si="4"/>
        <v>162.44800000000001</v>
      </c>
      <c r="E110" s="924"/>
      <c r="F110" s="924">
        <v>162.44800000000001</v>
      </c>
      <c r="G110" s="924"/>
      <c r="H110" s="924"/>
      <c r="I110" s="924"/>
      <c r="J110" s="924"/>
      <c r="K110" s="924"/>
      <c r="L110" s="924"/>
      <c r="M110" s="924"/>
      <c r="N110" s="924"/>
      <c r="O110" s="924"/>
      <c r="P110" s="924"/>
      <c r="Q110" s="924"/>
      <c r="R110" s="924"/>
      <c r="S110" s="924"/>
    </row>
    <row r="111" spans="1:19" s="923" customFormat="1" ht="36">
      <c r="A111" s="919">
        <v>67</v>
      </c>
      <c r="B111" s="935" t="s">
        <v>3462</v>
      </c>
      <c r="C111" s="921"/>
      <c r="D111" s="924">
        <f t="shared" si="4"/>
        <v>290</v>
      </c>
      <c r="E111" s="924"/>
      <c r="F111" s="924">
        <v>290</v>
      </c>
      <c r="G111" s="924"/>
      <c r="H111" s="924"/>
      <c r="I111" s="924"/>
      <c r="J111" s="924"/>
      <c r="K111" s="924"/>
      <c r="L111" s="924"/>
      <c r="M111" s="924"/>
      <c r="N111" s="924"/>
      <c r="O111" s="924"/>
      <c r="P111" s="924"/>
      <c r="Q111" s="924"/>
      <c r="R111" s="924"/>
      <c r="S111" s="924"/>
    </row>
    <row r="112" spans="1:19" s="923" customFormat="1" ht="36">
      <c r="A112" s="919">
        <v>68</v>
      </c>
      <c r="B112" s="935" t="s">
        <v>3463</v>
      </c>
      <c r="C112" s="921"/>
      <c r="D112" s="924">
        <f t="shared" si="4"/>
        <v>390</v>
      </c>
      <c r="E112" s="924"/>
      <c r="F112" s="924">
        <v>390</v>
      </c>
      <c r="G112" s="924"/>
      <c r="H112" s="924"/>
      <c r="I112" s="924"/>
      <c r="J112" s="924"/>
      <c r="K112" s="924"/>
      <c r="L112" s="924"/>
      <c r="M112" s="924"/>
      <c r="N112" s="924"/>
      <c r="O112" s="924"/>
      <c r="P112" s="924"/>
      <c r="Q112" s="924"/>
      <c r="R112" s="924"/>
      <c r="S112" s="924"/>
    </row>
    <row r="113" spans="1:19" s="923" customFormat="1" ht="24">
      <c r="A113" s="919">
        <v>69</v>
      </c>
      <c r="B113" s="935" t="s">
        <v>3464</v>
      </c>
      <c r="C113" s="921"/>
      <c r="D113" s="924">
        <f t="shared" si="4"/>
        <v>200</v>
      </c>
      <c r="E113" s="924"/>
      <c r="F113" s="924">
        <v>200</v>
      </c>
      <c r="G113" s="924"/>
      <c r="H113" s="924"/>
      <c r="I113" s="924"/>
      <c r="J113" s="924"/>
      <c r="K113" s="924"/>
      <c r="L113" s="924"/>
      <c r="M113" s="924"/>
      <c r="N113" s="924"/>
      <c r="O113" s="924"/>
      <c r="P113" s="924"/>
      <c r="Q113" s="924"/>
      <c r="R113" s="924"/>
      <c r="S113" s="924"/>
    </row>
    <row r="114" spans="1:19" s="923" customFormat="1" ht="36">
      <c r="A114" s="919">
        <v>70</v>
      </c>
      <c r="B114" s="935" t="s">
        <v>3465</v>
      </c>
      <c r="C114" s="921"/>
      <c r="D114" s="924">
        <f t="shared" si="4"/>
        <v>106.127</v>
      </c>
      <c r="E114" s="924"/>
      <c r="F114" s="924">
        <v>106.127</v>
      </c>
      <c r="G114" s="924"/>
      <c r="H114" s="924"/>
      <c r="I114" s="924"/>
      <c r="J114" s="924"/>
      <c r="K114" s="924"/>
      <c r="L114" s="924"/>
      <c r="M114" s="924"/>
      <c r="N114" s="924"/>
      <c r="O114" s="924"/>
      <c r="P114" s="924"/>
      <c r="Q114" s="924"/>
      <c r="R114" s="924"/>
      <c r="S114" s="924"/>
    </row>
    <row r="115" spans="1:19" s="923" customFormat="1" ht="24">
      <c r="A115" s="919">
        <v>71</v>
      </c>
      <c r="B115" s="935" t="s">
        <v>3466</v>
      </c>
      <c r="C115" s="921"/>
      <c r="D115" s="924">
        <f t="shared" si="4"/>
        <v>310</v>
      </c>
      <c r="E115" s="924"/>
      <c r="F115" s="924">
        <v>310</v>
      </c>
      <c r="G115" s="924"/>
      <c r="H115" s="924"/>
      <c r="I115" s="924"/>
      <c r="J115" s="924"/>
      <c r="K115" s="924"/>
      <c r="L115" s="924"/>
      <c r="M115" s="924"/>
      <c r="N115" s="924"/>
      <c r="O115" s="924"/>
      <c r="P115" s="924"/>
      <c r="Q115" s="924"/>
      <c r="R115" s="924"/>
      <c r="S115" s="924"/>
    </row>
    <row r="116" spans="1:19" s="923" customFormat="1">
      <c r="A116" s="919">
        <v>72</v>
      </c>
      <c r="B116" s="935" t="s">
        <v>3467</v>
      </c>
      <c r="C116" s="921"/>
      <c r="D116" s="924">
        <f t="shared" si="4"/>
        <v>190.999</v>
      </c>
      <c r="E116" s="924"/>
      <c r="F116" s="924">
        <v>190.999</v>
      </c>
      <c r="G116" s="924"/>
      <c r="H116" s="924"/>
      <c r="I116" s="924"/>
      <c r="J116" s="924"/>
      <c r="K116" s="924"/>
      <c r="L116" s="924"/>
      <c r="M116" s="924"/>
      <c r="N116" s="924"/>
      <c r="O116" s="924"/>
      <c r="P116" s="924"/>
      <c r="Q116" s="924"/>
      <c r="R116" s="924"/>
      <c r="S116" s="924"/>
    </row>
    <row r="117" spans="1:19" s="923" customFormat="1" ht="24">
      <c r="A117" s="919">
        <v>73</v>
      </c>
      <c r="B117" s="935" t="s">
        <v>3468</v>
      </c>
      <c r="C117" s="921"/>
      <c r="D117" s="924">
        <f t="shared" si="4"/>
        <v>1627.0409999999999</v>
      </c>
      <c r="E117" s="924"/>
      <c r="F117" s="924">
        <v>1627.0409999999999</v>
      </c>
      <c r="G117" s="924"/>
      <c r="H117" s="924"/>
      <c r="I117" s="924"/>
      <c r="J117" s="924"/>
      <c r="K117" s="924"/>
      <c r="L117" s="924"/>
      <c r="M117" s="924"/>
      <c r="N117" s="924"/>
      <c r="O117" s="924"/>
      <c r="P117" s="924"/>
      <c r="Q117" s="924"/>
      <c r="R117" s="924"/>
      <c r="S117" s="924"/>
    </row>
    <row r="118" spans="1:19" s="923" customFormat="1" ht="24">
      <c r="A118" s="919">
        <v>74</v>
      </c>
      <c r="B118" s="935" t="s">
        <v>3469</v>
      </c>
      <c r="C118" s="921"/>
      <c r="D118" s="924">
        <f t="shared" si="4"/>
        <v>1484</v>
      </c>
      <c r="E118" s="924"/>
      <c r="F118" s="924">
        <v>1484</v>
      </c>
      <c r="G118" s="924"/>
      <c r="H118" s="924"/>
      <c r="I118" s="924"/>
      <c r="J118" s="924"/>
      <c r="K118" s="924"/>
      <c r="L118" s="924"/>
      <c r="M118" s="924"/>
      <c r="N118" s="924"/>
      <c r="O118" s="924"/>
      <c r="P118" s="924"/>
      <c r="Q118" s="924"/>
      <c r="R118" s="924"/>
      <c r="S118" s="924"/>
    </row>
    <row r="119" spans="1:19" s="923" customFormat="1" ht="36">
      <c r="A119" s="919">
        <v>75</v>
      </c>
      <c r="B119" s="935" t="s">
        <v>3470</v>
      </c>
      <c r="C119" s="921"/>
      <c r="D119" s="924">
        <f t="shared" si="4"/>
        <v>293.73099999999999</v>
      </c>
      <c r="E119" s="924"/>
      <c r="F119" s="924">
        <v>293.73099999999999</v>
      </c>
      <c r="G119" s="924"/>
      <c r="H119" s="924"/>
      <c r="I119" s="924"/>
      <c r="J119" s="924"/>
      <c r="K119" s="924"/>
      <c r="L119" s="924"/>
      <c r="M119" s="924"/>
      <c r="N119" s="924"/>
      <c r="O119" s="924"/>
      <c r="P119" s="924"/>
      <c r="Q119" s="924"/>
      <c r="R119" s="924"/>
      <c r="S119" s="924"/>
    </row>
    <row r="120" spans="1:19" s="923" customFormat="1" ht="24">
      <c r="A120" s="919">
        <v>76</v>
      </c>
      <c r="B120" s="935" t="s">
        <v>3471</v>
      </c>
      <c r="C120" s="921"/>
      <c r="D120" s="924">
        <f t="shared" si="4"/>
        <v>274.28199999999998</v>
      </c>
      <c r="E120" s="924"/>
      <c r="F120" s="924">
        <v>274.28199999999998</v>
      </c>
      <c r="G120" s="924"/>
      <c r="H120" s="924"/>
      <c r="I120" s="924"/>
      <c r="J120" s="924"/>
      <c r="K120" s="924"/>
      <c r="L120" s="924"/>
      <c r="M120" s="924"/>
      <c r="N120" s="924"/>
      <c r="O120" s="924"/>
      <c r="P120" s="924"/>
      <c r="Q120" s="924"/>
      <c r="R120" s="924"/>
      <c r="S120" s="924"/>
    </row>
    <row r="121" spans="1:19" s="923" customFormat="1" ht="24">
      <c r="A121" s="919">
        <v>77</v>
      </c>
      <c r="B121" s="935" t="s">
        <v>3472</v>
      </c>
      <c r="C121" s="921"/>
      <c r="D121" s="924">
        <f t="shared" si="4"/>
        <v>200</v>
      </c>
      <c r="E121" s="924"/>
      <c r="F121" s="924">
        <v>200</v>
      </c>
      <c r="G121" s="924"/>
      <c r="H121" s="924"/>
      <c r="I121" s="924"/>
      <c r="J121" s="924"/>
      <c r="K121" s="924"/>
      <c r="L121" s="924"/>
      <c r="M121" s="924"/>
      <c r="N121" s="924"/>
      <c r="O121" s="924"/>
      <c r="P121" s="924"/>
      <c r="Q121" s="924"/>
      <c r="R121" s="924"/>
      <c r="S121" s="924"/>
    </row>
    <row r="122" spans="1:19" s="923" customFormat="1" ht="24">
      <c r="A122" s="919">
        <v>78</v>
      </c>
      <c r="B122" s="935" t="s">
        <v>3473</v>
      </c>
      <c r="C122" s="921"/>
      <c r="D122" s="924">
        <f t="shared" si="4"/>
        <v>280.48099999999999</v>
      </c>
      <c r="E122" s="924"/>
      <c r="F122" s="924">
        <v>280.48099999999999</v>
      </c>
      <c r="G122" s="924"/>
      <c r="H122" s="924"/>
      <c r="I122" s="924"/>
      <c r="J122" s="924"/>
      <c r="K122" s="924"/>
      <c r="L122" s="924"/>
      <c r="M122" s="924"/>
      <c r="N122" s="924"/>
      <c r="O122" s="924"/>
      <c r="P122" s="924"/>
      <c r="Q122" s="924"/>
      <c r="R122" s="924"/>
      <c r="S122" s="924"/>
    </row>
    <row r="123" spans="1:19" s="923" customFormat="1">
      <c r="A123" s="919">
        <v>79</v>
      </c>
      <c r="B123" s="935" t="s">
        <v>3474</v>
      </c>
      <c r="C123" s="921"/>
      <c r="D123" s="924">
        <f t="shared" si="4"/>
        <v>290</v>
      </c>
      <c r="E123" s="924"/>
      <c r="F123" s="924">
        <v>290</v>
      </c>
      <c r="G123" s="924"/>
      <c r="H123" s="924"/>
      <c r="I123" s="924"/>
      <c r="J123" s="924"/>
      <c r="K123" s="924"/>
      <c r="L123" s="924"/>
      <c r="M123" s="924"/>
      <c r="N123" s="924"/>
      <c r="O123" s="924"/>
      <c r="P123" s="924"/>
      <c r="Q123" s="924"/>
      <c r="R123" s="924"/>
      <c r="S123" s="924"/>
    </row>
    <row r="124" spans="1:19" s="923" customFormat="1" ht="36">
      <c r="A124" s="919">
        <v>80</v>
      </c>
      <c r="B124" s="935" t="s">
        <v>3475</v>
      </c>
      <c r="C124" s="921"/>
      <c r="D124" s="924">
        <f t="shared" si="4"/>
        <v>1118.394</v>
      </c>
      <c r="E124" s="924"/>
      <c r="F124" s="924">
        <v>1118.394</v>
      </c>
      <c r="G124" s="924"/>
      <c r="H124" s="924"/>
      <c r="I124" s="924"/>
      <c r="J124" s="924"/>
      <c r="K124" s="924"/>
      <c r="L124" s="924"/>
      <c r="M124" s="924"/>
      <c r="N124" s="924"/>
      <c r="O124" s="924"/>
      <c r="P124" s="924"/>
      <c r="Q124" s="924"/>
      <c r="R124" s="924"/>
      <c r="S124" s="924"/>
    </row>
    <row r="125" spans="1:19" s="923" customFormat="1" ht="24">
      <c r="A125" s="919">
        <v>81</v>
      </c>
      <c r="B125" s="935" t="s">
        <v>3476</v>
      </c>
      <c r="C125" s="921"/>
      <c r="D125" s="924">
        <f t="shared" si="4"/>
        <v>113.664715</v>
      </c>
      <c r="E125" s="924"/>
      <c r="F125" s="924">
        <v>113.664715</v>
      </c>
      <c r="G125" s="924"/>
      <c r="H125" s="924"/>
      <c r="I125" s="924"/>
      <c r="J125" s="924"/>
      <c r="K125" s="924"/>
      <c r="L125" s="924"/>
      <c r="M125" s="924"/>
      <c r="N125" s="924"/>
      <c r="O125" s="924"/>
      <c r="P125" s="924"/>
      <c r="Q125" s="924"/>
      <c r="R125" s="924"/>
      <c r="S125" s="924"/>
    </row>
    <row r="126" spans="1:19" s="923" customFormat="1" ht="48">
      <c r="A126" s="919">
        <v>82</v>
      </c>
      <c r="B126" s="935" t="s">
        <v>3477</v>
      </c>
      <c r="C126" s="921"/>
      <c r="D126" s="924">
        <f t="shared" si="4"/>
        <v>244.67099999999999</v>
      </c>
      <c r="E126" s="924"/>
      <c r="F126" s="924">
        <v>244.67099999999999</v>
      </c>
      <c r="G126" s="924"/>
      <c r="H126" s="924"/>
      <c r="I126" s="924"/>
      <c r="J126" s="924"/>
      <c r="K126" s="924"/>
      <c r="L126" s="924"/>
      <c r="M126" s="924"/>
      <c r="N126" s="924"/>
      <c r="O126" s="924"/>
      <c r="P126" s="924"/>
      <c r="Q126" s="924"/>
      <c r="R126" s="924"/>
      <c r="S126" s="924"/>
    </row>
    <row r="127" spans="1:19" s="923" customFormat="1" ht="36">
      <c r="A127" s="919">
        <v>83</v>
      </c>
      <c r="B127" s="935" t="s">
        <v>3478</v>
      </c>
      <c r="C127" s="921"/>
      <c r="D127" s="924">
        <f t="shared" si="4"/>
        <v>104.86799999999999</v>
      </c>
      <c r="E127" s="924"/>
      <c r="F127" s="924">
        <v>104.86799999999999</v>
      </c>
      <c r="G127" s="924"/>
      <c r="H127" s="924"/>
      <c r="I127" s="924"/>
      <c r="J127" s="924"/>
      <c r="K127" s="924"/>
      <c r="L127" s="924"/>
      <c r="M127" s="924"/>
      <c r="N127" s="924"/>
      <c r="O127" s="924"/>
      <c r="P127" s="924"/>
      <c r="Q127" s="924"/>
      <c r="R127" s="924"/>
      <c r="S127" s="924"/>
    </row>
    <row r="128" spans="1:19" s="923" customFormat="1" ht="24">
      <c r="A128" s="919">
        <v>84</v>
      </c>
      <c r="B128" s="935" t="s">
        <v>3479</v>
      </c>
      <c r="C128" s="921"/>
      <c r="D128" s="924">
        <f t="shared" si="4"/>
        <v>86.179000000000002</v>
      </c>
      <c r="E128" s="924"/>
      <c r="F128" s="924">
        <v>86.179000000000002</v>
      </c>
      <c r="G128" s="924"/>
      <c r="H128" s="924"/>
      <c r="I128" s="924"/>
      <c r="J128" s="924"/>
      <c r="K128" s="924"/>
      <c r="L128" s="924"/>
      <c r="M128" s="924"/>
      <c r="N128" s="924"/>
      <c r="O128" s="924"/>
      <c r="P128" s="924"/>
      <c r="Q128" s="924"/>
      <c r="R128" s="924"/>
      <c r="S128" s="924"/>
    </row>
    <row r="129" spans="1:19" s="923" customFormat="1" ht="24">
      <c r="A129" s="919">
        <v>85</v>
      </c>
      <c r="B129" s="935" t="s">
        <v>3480</v>
      </c>
      <c r="C129" s="921"/>
      <c r="D129" s="924">
        <f t="shared" si="4"/>
        <v>465</v>
      </c>
      <c r="E129" s="924"/>
      <c r="F129" s="924">
        <v>465</v>
      </c>
      <c r="G129" s="924"/>
      <c r="H129" s="924"/>
      <c r="I129" s="924"/>
      <c r="J129" s="924"/>
      <c r="K129" s="924"/>
      <c r="L129" s="924"/>
      <c r="M129" s="924"/>
      <c r="N129" s="924"/>
      <c r="O129" s="924"/>
      <c r="P129" s="924"/>
      <c r="Q129" s="924"/>
      <c r="R129" s="924"/>
      <c r="S129" s="924"/>
    </row>
    <row r="130" spans="1:19" s="923" customFormat="1" ht="36">
      <c r="A130" s="919">
        <v>86</v>
      </c>
      <c r="B130" s="935" t="s">
        <v>3481</v>
      </c>
      <c r="C130" s="921"/>
      <c r="D130" s="924">
        <f t="shared" si="4"/>
        <v>1296</v>
      </c>
      <c r="E130" s="924"/>
      <c r="F130" s="924">
        <v>1296</v>
      </c>
      <c r="G130" s="924"/>
      <c r="H130" s="924"/>
      <c r="I130" s="924"/>
      <c r="J130" s="924"/>
      <c r="K130" s="924"/>
      <c r="L130" s="924"/>
      <c r="M130" s="924"/>
      <c r="N130" s="924"/>
      <c r="O130" s="924"/>
      <c r="P130" s="924"/>
      <c r="Q130" s="924"/>
      <c r="R130" s="924"/>
      <c r="S130" s="924"/>
    </row>
    <row r="131" spans="1:19" s="923" customFormat="1" ht="24">
      <c r="A131" s="919">
        <v>87</v>
      </c>
      <c r="B131" s="935" t="s">
        <v>3482</v>
      </c>
      <c r="C131" s="921"/>
      <c r="D131" s="924">
        <f t="shared" si="4"/>
        <v>290</v>
      </c>
      <c r="E131" s="924"/>
      <c r="F131" s="924">
        <v>290</v>
      </c>
      <c r="G131" s="924"/>
      <c r="H131" s="924"/>
      <c r="I131" s="924"/>
      <c r="J131" s="924"/>
      <c r="K131" s="924"/>
      <c r="L131" s="924"/>
      <c r="M131" s="924"/>
      <c r="N131" s="924"/>
      <c r="O131" s="924"/>
      <c r="P131" s="924"/>
      <c r="Q131" s="924"/>
      <c r="R131" s="924"/>
      <c r="S131" s="924"/>
    </row>
    <row r="132" spans="1:19" s="923" customFormat="1" ht="36">
      <c r="A132" s="919">
        <v>88</v>
      </c>
      <c r="B132" s="935" t="s">
        <v>3483</v>
      </c>
      <c r="C132" s="921"/>
      <c r="D132" s="924">
        <f t="shared" si="4"/>
        <v>269.59937100000002</v>
      </c>
      <c r="E132" s="924"/>
      <c r="F132" s="924">
        <v>269.59937100000002</v>
      </c>
      <c r="G132" s="924"/>
      <c r="H132" s="924"/>
      <c r="I132" s="924"/>
      <c r="J132" s="924"/>
      <c r="K132" s="924"/>
      <c r="L132" s="924"/>
      <c r="M132" s="924"/>
      <c r="N132" s="924"/>
      <c r="O132" s="924"/>
      <c r="P132" s="924"/>
      <c r="Q132" s="924"/>
      <c r="R132" s="924"/>
      <c r="S132" s="924"/>
    </row>
    <row r="133" spans="1:19" s="923" customFormat="1" ht="24">
      <c r="A133" s="919">
        <v>89</v>
      </c>
      <c r="B133" s="935" t="s">
        <v>3484</v>
      </c>
      <c r="C133" s="921"/>
      <c r="D133" s="924">
        <f t="shared" si="4"/>
        <v>1938</v>
      </c>
      <c r="E133" s="924"/>
      <c r="F133" s="924">
        <v>1938</v>
      </c>
      <c r="G133" s="924"/>
      <c r="H133" s="924"/>
      <c r="I133" s="924"/>
      <c r="J133" s="924"/>
      <c r="K133" s="924"/>
      <c r="L133" s="924"/>
      <c r="M133" s="924"/>
      <c r="N133" s="924"/>
      <c r="O133" s="924"/>
      <c r="P133" s="924"/>
      <c r="Q133" s="924"/>
      <c r="R133" s="924"/>
      <c r="S133" s="924"/>
    </row>
    <row r="134" spans="1:19" s="923" customFormat="1" ht="24">
      <c r="A134" s="919">
        <v>90</v>
      </c>
      <c r="B134" s="935" t="s">
        <v>3485</v>
      </c>
      <c r="C134" s="921"/>
      <c r="D134" s="924">
        <f t="shared" si="4"/>
        <v>1417</v>
      </c>
      <c r="E134" s="924"/>
      <c r="F134" s="924">
        <v>1417</v>
      </c>
      <c r="G134" s="924"/>
      <c r="H134" s="924"/>
      <c r="I134" s="924"/>
      <c r="J134" s="924"/>
      <c r="K134" s="924"/>
      <c r="L134" s="924"/>
      <c r="M134" s="924"/>
      <c r="N134" s="924"/>
      <c r="O134" s="924"/>
      <c r="P134" s="924"/>
      <c r="Q134" s="924"/>
      <c r="R134" s="924"/>
      <c r="S134" s="924"/>
    </row>
    <row r="135" spans="1:19" s="923" customFormat="1" ht="48">
      <c r="A135" s="919">
        <v>91</v>
      </c>
      <c r="B135" s="935" t="s">
        <v>3486</v>
      </c>
      <c r="C135" s="921"/>
      <c r="D135" s="924">
        <f t="shared" si="4"/>
        <v>1460.931</v>
      </c>
      <c r="E135" s="924"/>
      <c r="F135" s="924">
        <v>1460.931</v>
      </c>
      <c r="G135" s="924"/>
      <c r="H135" s="924"/>
      <c r="I135" s="924"/>
      <c r="J135" s="924"/>
      <c r="K135" s="924"/>
      <c r="L135" s="924"/>
      <c r="M135" s="924"/>
      <c r="N135" s="924"/>
      <c r="O135" s="924"/>
      <c r="P135" s="924"/>
      <c r="Q135" s="924"/>
      <c r="R135" s="924"/>
      <c r="S135" s="924"/>
    </row>
    <row r="136" spans="1:19" s="923" customFormat="1" ht="36">
      <c r="A136" s="919">
        <v>92</v>
      </c>
      <c r="B136" s="935" t="s">
        <v>3487</v>
      </c>
      <c r="C136" s="921"/>
      <c r="D136" s="924">
        <f t="shared" si="4"/>
        <v>228.88499999999999</v>
      </c>
      <c r="E136" s="924"/>
      <c r="F136" s="924">
        <v>228.88499999999999</v>
      </c>
      <c r="G136" s="924"/>
      <c r="H136" s="924"/>
      <c r="I136" s="924"/>
      <c r="J136" s="924"/>
      <c r="K136" s="924"/>
      <c r="L136" s="924"/>
      <c r="M136" s="924"/>
      <c r="N136" s="924"/>
      <c r="O136" s="924"/>
      <c r="P136" s="924"/>
      <c r="Q136" s="924"/>
      <c r="R136" s="924"/>
      <c r="S136" s="924"/>
    </row>
    <row r="137" spans="1:19" s="923" customFormat="1" ht="24">
      <c r="A137" s="919">
        <v>93</v>
      </c>
      <c r="B137" s="935" t="s">
        <v>3488</v>
      </c>
      <c r="C137" s="921"/>
      <c r="D137" s="924">
        <f t="shared" si="4"/>
        <v>311</v>
      </c>
      <c r="E137" s="924"/>
      <c r="F137" s="924">
        <v>311</v>
      </c>
      <c r="G137" s="924"/>
      <c r="H137" s="924"/>
      <c r="I137" s="924"/>
      <c r="J137" s="924"/>
      <c r="K137" s="924"/>
      <c r="L137" s="924"/>
      <c r="M137" s="924"/>
      <c r="N137" s="924"/>
      <c r="O137" s="924"/>
      <c r="P137" s="924"/>
      <c r="Q137" s="924"/>
      <c r="R137" s="924"/>
      <c r="S137" s="924"/>
    </row>
    <row r="138" spans="1:19" s="923" customFormat="1" ht="36">
      <c r="A138" s="919">
        <v>94</v>
      </c>
      <c r="B138" s="935" t="s">
        <v>3489</v>
      </c>
      <c r="C138" s="921"/>
      <c r="D138" s="924">
        <f t="shared" si="4"/>
        <v>3990</v>
      </c>
      <c r="E138" s="924"/>
      <c r="F138" s="924">
        <v>3990</v>
      </c>
      <c r="G138" s="924"/>
      <c r="H138" s="924"/>
      <c r="I138" s="924"/>
      <c r="J138" s="924"/>
      <c r="K138" s="924"/>
      <c r="L138" s="924"/>
      <c r="M138" s="924"/>
      <c r="N138" s="924"/>
      <c r="O138" s="924"/>
      <c r="P138" s="924"/>
      <c r="Q138" s="924"/>
      <c r="R138" s="924"/>
      <c r="S138" s="924"/>
    </row>
    <row r="139" spans="1:19" s="923" customFormat="1" ht="24">
      <c r="A139" s="919">
        <v>95</v>
      </c>
      <c r="B139" s="935" t="s">
        <v>3490</v>
      </c>
      <c r="C139" s="921"/>
      <c r="D139" s="924">
        <f t="shared" si="4"/>
        <v>24.491</v>
      </c>
      <c r="E139" s="924"/>
      <c r="F139" s="924">
        <v>24.491</v>
      </c>
      <c r="G139" s="924"/>
      <c r="H139" s="924"/>
      <c r="I139" s="924"/>
      <c r="J139" s="924"/>
      <c r="K139" s="924"/>
      <c r="L139" s="924"/>
      <c r="M139" s="924"/>
      <c r="N139" s="924"/>
      <c r="O139" s="924"/>
      <c r="P139" s="924"/>
      <c r="Q139" s="924"/>
      <c r="R139" s="924"/>
      <c r="S139" s="924"/>
    </row>
    <row r="140" spans="1:19" s="923" customFormat="1" ht="24">
      <c r="A140" s="919">
        <v>96</v>
      </c>
      <c r="B140" s="935" t="s">
        <v>3491</v>
      </c>
      <c r="C140" s="921"/>
      <c r="D140" s="924">
        <f t="shared" si="4"/>
        <v>188.364</v>
      </c>
      <c r="E140" s="924"/>
      <c r="F140" s="924">
        <v>188.364</v>
      </c>
      <c r="G140" s="924"/>
      <c r="H140" s="924"/>
      <c r="I140" s="924"/>
      <c r="J140" s="924"/>
      <c r="K140" s="924"/>
      <c r="L140" s="924"/>
      <c r="M140" s="924"/>
      <c r="N140" s="924"/>
      <c r="O140" s="924"/>
      <c r="P140" s="924"/>
      <c r="Q140" s="924"/>
      <c r="R140" s="924"/>
      <c r="S140" s="924"/>
    </row>
    <row r="141" spans="1:19" s="923" customFormat="1" ht="36">
      <c r="A141" s="919">
        <v>97</v>
      </c>
      <c r="B141" s="935" t="s">
        <v>3492</v>
      </c>
      <c r="C141" s="921"/>
      <c r="D141" s="924">
        <f t="shared" si="4"/>
        <v>290</v>
      </c>
      <c r="E141" s="924"/>
      <c r="F141" s="924">
        <v>290</v>
      </c>
      <c r="G141" s="924"/>
      <c r="H141" s="924"/>
      <c r="I141" s="924"/>
      <c r="J141" s="924"/>
      <c r="K141" s="924"/>
      <c r="L141" s="924"/>
      <c r="M141" s="924"/>
      <c r="N141" s="924"/>
      <c r="O141" s="924"/>
      <c r="P141" s="924"/>
      <c r="Q141" s="924"/>
      <c r="R141" s="924"/>
      <c r="S141" s="924"/>
    </row>
    <row r="142" spans="1:19" s="923" customFormat="1" ht="24">
      <c r="A142" s="919">
        <v>98</v>
      </c>
      <c r="B142" s="935" t="s">
        <v>3493</v>
      </c>
      <c r="C142" s="921"/>
      <c r="D142" s="924">
        <f t="shared" si="4"/>
        <v>290</v>
      </c>
      <c r="E142" s="924"/>
      <c r="F142" s="924">
        <v>290</v>
      </c>
      <c r="G142" s="924"/>
      <c r="H142" s="924"/>
      <c r="I142" s="924"/>
      <c r="J142" s="924"/>
      <c r="K142" s="924"/>
      <c r="L142" s="924"/>
      <c r="M142" s="924"/>
      <c r="N142" s="924"/>
      <c r="O142" s="924"/>
      <c r="P142" s="924"/>
      <c r="Q142" s="924"/>
      <c r="R142" s="924"/>
      <c r="S142" s="924"/>
    </row>
    <row r="143" spans="1:19" s="923" customFormat="1" ht="24">
      <c r="A143" s="919">
        <v>99</v>
      </c>
      <c r="B143" s="935" t="s">
        <v>3494</v>
      </c>
      <c r="C143" s="921"/>
      <c r="D143" s="924">
        <f t="shared" si="4"/>
        <v>125.8545</v>
      </c>
      <c r="E143" s="924"/>
      <c r="F143" s="924">
        <v>125.8545</v>
      </c>
      <c r="G143" s="924"/>
      <c r="H143" s="924"/>
      <c r="I143" s="924"/>
      <c r="J143" s="924"/>
      <c r="K143" s="924"/>
      <c r="L143" s="924"/>
      <c r="M143" s="924"/>
      <c r="N143" s="924"/>
      <c r="O143" s="924"/>
      <c r="P143" s="924"/>
      <c r="Q143" s="924"/>
      <c r="R143" s="924"/>
      <c r="S143" s="924"/>
    </row>
    <row r="144" spans="1:19" s="923" customFormat="1" ht="36">
      <c r="A144" s="919">
        <v>100</v>
      </c>
      <c r="B144" s="935" t="s">
        <v>3495</v>
      </c>
      <c r="C144" s="921"/>
      <c r="D144" s="924">
        <f t="shared" si="4"/>
        <v>170.4205</v>
      </c>
      <c r="E144" s="924"/>
      <c r="F144" s="924">
        <v>170.4205</v>
      </c>
      <c r="G144" s="924"/>
      <c r="H144" s="924"/>
      <c r="I144" s="924"/>
      <c r="J144" s="924"/>
      <c r="K144" s="924"/>
      <c r="L144" s="924"/>
      <c r="M144" s="924"/>
      <c r="N144" s="924"/>
      <c r="O144" s="924"/>
      <c r="P144" s="924"/>
      <c r="Q144" s="924"/>
      <c r="R144" s="924"/>
      <c r="S144" s="924"/>
    </row>
    <row r="145" spans="1:19" s="923" customFormat="1" ht="36">
      <c r="A145" s="919">
        <v>101</v>
      </c>
      <c r="B145" s="935" t="s">
        <v>3496</v>
      </c>
      <c r="C145" s="921"/>
      <c r="D145" s="924">
        <f t="shared" si="4"/>
        <v>1947.4069999999999</v>
      </c>
      <c r="E145" s="924"/>
      <c r="F145" s="924">
        <v>1947.4069999999999</v>
      </c>
      <c r="G145" s="924"/>
      <c r="H145" s="924"/>
      <c r="I145" s="924"/>
      <c r="J145" s="924"/>
      <c r="K145" s="924"/>
      <c r="L145" s="924"/>
      <c r="M145" s="924"/>
      <c r="N145" s="924"/>
      <c r="O145" s="924"/>
      <c r="P145" s="924"/>
      <c r="Q145" s="924"/>
      <c r="R145" s="924"/>
      <c r="S145" s="924"/>
    </row>
    <row r="146" spans="1:19" s="923" customFormat="1" ht="24">
      <c r="A146" s="919">
        <v>102</v>
      </c>
      <c r="B146" s="935" t="s">
        <v>3497</v>
      </c>
      <c r="C146" s="921"/>
      <c r="D146" s="924">
        <f t="shared" si="4"/>
        <v>180.505583</v>
      </c>
      <c r="E146" s="924"/>
      <c r="F146" s="924">
        <v>180.505583</v>
      </c>
      <c r="G146" s="924"/>
      <c r="H146" s="924"/>
      <c r="I146" s="924"/>
      <c r="J146" s="924"/>
      <c r="K146" s="924"/>
      <c r="L146" s="924"/>
      <c r="M146" s="924"/>
      <c r="N146" s="924"/>
      <c r="O146" s="924"/>
      <c r="P146" s="924"/>
      <c r="Q146" s="924"/>
      <c r="R146" s="924"/>
      <c r="S146" s="924"/>
    </row>
    <row r="147" spans="1:19" s="923" customFormat="1" ht="24">
      <c r="A147" s="919">
        <v>103</v>
      </c>
      <c r="B147" s="935" t="s">
        <v>3498</v>
      </c>
      <c r="C147" s="921"/>
      <c r="D147" s="924">
        <f t="shared" si="4"/>
        <v>294.98599999999999</v>
      </c>
      <c r="E147" s="924"/>
      <c r="F147" s="924">
        <v>294.98599999999999</v>
      </c>
      <c r="G147" s="924"/>
      <c r="H147" s="924"/>
      <c r="I147" s="924"/>
      <c r="J147" s="924"/>
      <c r="K147" s="924"/>
      <c r="L147" s="924"/>
      <c r="M147" s="924"/>
      <c r="N147" s="924"/>
      <c r="O147" s="924"/>
      <c r="P147" s="924"/>
      <c r="Q147" s="924"/>
      <c r="R147" s="924"/>
      <c r="S147" s="924"/>
    </row>
    <row r="148" spans="1:19" s="923" customFormat="1" ht="48">
      <c r="A148" s="919">
        <v>104</v>
      </c>
      <c r="B148" s="935" t="s">
        <v>3499</v>
      </c>
      <c r="C148" s="921"/>
      <c r="D148" s="924">
        <f t="shared" si="4"/>
        <v>283.41399999999999</v>
      </c>
      <c r="E148" s="924"/>
      <c r="F148" s="924">
        <v>283.41399999999999</v>
      </c>
      <c r="G148" s="924"/>
      <c r="H148" s="924"/>
      <c r="I148" s="924"/>
      <c r="J148" s="924"/>
      <c r="K148" s="924"/>
      <c r="L148" s="924"/>
      <c r="M148" s="924"/>
      <c r="N148" s="924"/>
      <c r="O148" s="924"/>
      <c r="P148" s="924"/>
      <c r="Q148" s="924"/>
      <c r="R148" s="924"/>
      <c r="S148" s="924"/>
    </row>
    <row r="149" spans="1:19" s="923" customFormat="1" ht="36">
      <c r="A149" s="919">
        <v>105</v>
      </c>
      <c r="B149" s="935" t="s">
        <v>3500</v>
      </c>
      <c r="C149" s="921"/>
      <c r="D149" s="924">
        <f t="shared" si="4"/>
        <v>290</v>
      </c>
      <c r="E149" s="924"/>
      <c r="F149" s="924">
        <v>290</v>
      </c>
      <c r="G149" s="924"/>
      <c r="H149" s="924"/>
      <c r="I149" s="924"/>
      <c r="J149" s="924"/>
      <c r="K149" s="924"/>
      <c r="L149" s="924"/>
      <c r="M149" s="924"/>
      <c r="N149" s="924"/>
      <c r="O149" s="924"/>
      <c r="P149" s="924"/>
      <c r="Q149" s="924"/>
      <c r="R149" s="924"/>
      <c r="S149" s="924"/>
    </row>
    <row r="150" spans="1:19" s="923" customFormat="1" ht="36">
      <c r="A150" s="919">
        <v>106</v>
      </c>
      <c r="B150" s="935" t="s">
        <v>3501</v>
      </c>
      <c r="C150" s="921"/>
      <c r="D150" s="924">
        <f t="shared" si="4"/>
        <v>221.97300000000001</v>
      </c>
      <c r="E150" s="924"/>
      <c r="F150" s="924">
        <v>221.97300000000001</v>
      </c>
      <c r="G150" s="924"/>
      <c r="H150" s="924"/>
      <c r="I150" s="924"/>
      <c r="J150" s="924"/>
      <c r="K150" s="924"/>
      <c r="L150" s="924"/>
      <c r="M150" s="924"/>
      <c r="N150" s="924"/>
      <c r="O150" s="924"/>
      <c r="P150" s="924"/>
      <c r="Q150" s="924"/>
      <c r="R150" s="924"/>
      <c r="S150" s="924"/>
    </row>
    <row r="151" spans="1:19" s="923" customFormat="1" ht="24">
      <c r="A151" s="919">
        <v>107</v>
      </c>
      <c r="B151" s="935" t="s">
        <v>3502</v>
      </c>
      <c r="C151" s="921"/>
      <c r="D151" s="924">
        <f t="shared" si="4"/>
        <v>186.387</v>
      </c>
      <c r="E151" s="924"/>
      <c r="F151" s="924">
        <v>186.387</v>
      </c>
      <c r="G151" s="924"/>
      <c r="H151" s="924"/>
      <c r="I151" s="924"/>
      <c r="J151" s="924"/>
      <c r="K151" s="924"/>
      <c r="L151" s="924"/>
      <c r="M151" s="924"/>
      <c r="N151" s="924"/>
      <c r="O151" s="924"/>
      <c r="P151" s="924"/>
      <c r="Q151" s="924"/>
      <c r="R151" s="924"/>
      <c r="S151" s="924"/>
    </row>
    <row r="152" spans="1:19" s="923" customFormat="1" ht="24">
      <c r="A152" s="919">
        <v>108</v>
      </c>
      <c r="B152" s="935" t="s">
        <v>3503</v>
      </c>
      <c r="C152" s="921"/>
      <c r="D152" s="924">
        <f t="shared" si="4"/>
        <v>290</v>
      </c>
      <c r="E152" s="924"/>
      <c r="F152" s="924">
        <v>290</v>
      </c>
      <c r="G152" s="924"/>
      <c r="H152" s="924"/>
      <c r="I152" s="924"/>
      <c r="J152" s="924"/>
      <c r="K152" s="924"/>
      <c r="L152" s="924"/>
      <c r="M152" s="924"/>
      <c r="N152" s="924"/>
      <c r="O152" s="924"/>
      <c r="P152" s="924"/>
      <c r="Q152" s="924"/>
      <c r="R152" s="924"/>
      <c r="S152" s="924"/>
    </row>
    <row r="153" spans="1:19" s="923" customFormat="1" ht="24">
      <c r="A153" s="919">
        <v>109</v>
      </c>
      <c r="B153" s="935" t="s">
        <v>3504</v>
      </c>
      <c r="C153" s="921"/>
      <c r="D153" s="924">
        <f t="shared" si="4"/>
        <v>290</v>
      </c>
      <c r="E153" s="924"/>
      <c r="F153" s="924">
        <v>290</v>
      </c>
      <c r="G153" s="924"/>
      <c r="H153" s="924"/>
      <c r="I153" s="924"/>
      <c r="J153" s="924"/>
      <c r="K153" s="924"/>
      <c r="L153" s="924"/>
      <c r="M153" s="924"/>
      <c r="N153" s="924"/>
      <c r="O153" s="924"/>
      <c r="P153" s="924"/>
      <c r="Q153" s="924"/>
      <c r="R153" s="924"/>
      <c r="S153" s="924"/>
    </row>
    <row r="154" spans="1:19" s="923" customFormat="1" ht="24">
      <c r="A154" s="919">
        <v>110</v>
      </c>
      <c r="B154" s="935" t="s">
        <v>3505</v>
      </c>
      <c r="C154" s="921"/>
      <c r="D154" s="924">
        <f t="shared" si="4"/>
        <v>1014.023</v>
      </c>
      <c r="E154" s="924"/>
      <c r="F154" s="924">
        <v>1014.023</v>
      </c>
      <c r="G154" s="924"/>
      <c r="H154" s="924"/>
      <c r="I154" s="924"/>
      <c r="J154" s="924"/>
      <c r="K154" s="924"/>
      <c r="L154" s="924"/>
      <c r="M154" s="924"/>
      <c r="N154" s="924"/>
      <c r="O154" s="924"/>
      <c r="P154" s="924"/>
      <c r="Q154" s="924"/>
      <c r="R154" s="924"/>
      <c r="S154" s="924"/>
    </row>
    <row r="155" spans="1:19" s="923" customFormat="1" ht="24">
      <c r="A155" s="919">
        <v>111</v>
      </c>
      <c r="B155" s="935" t="s">
        <v>3506</v>
      </c>
      <c r="C155" s="921"/>
      <c r="D155" s="924">
        <f t="shared" si="4"/>
        <v>218.56484599999999</v>
      </c>
      <c r="E155" s="924"/>
      <c r="F155" s="924">
        <v>218.56484599999999</v>
      </c>
      <c r="G155" s="924"/>
      <c r="H155" s="924"/>
      <c r="I155" s="924"/>
      <c r="J155" s="924"/>
      <c r="K155" s="924"/>
      <c r="L155" s="924"/>
      <c r="M155" s="924"/>
      <c r="N155" s="924"/>
      <c r="O155" s="924"/>
      <c r="P155" s="924"/>
      <c r="Q155" s="924"/>
      <c r="R155" s="924"/>
      <c r="S155" s="924"/>
    </row>
    <row r="156" spans="1:19" s="923" customFormat="1" ht="36">
      <c r="A156" s="919">
        <v>112</v>
      </c>
      <c r="B156" s="935" t="s">
        <v>3507</v>
      </c>
      <c r="C156" s="921"/>
      <c r="D156" s="924">
        <f t="shared" si="4"/>
        <v>47.456000000000003</v>
      </c>
      <c r="E156" s="924"/>
      <c r="F156" s="924">
        <v>47.456000000000003</v>
      </c>
      <c r="G156" s="924"/>
      <c r="H156" s="924"/>
      <c r="I156" s="924"/>
      <c r="J156" s="924"/>
      <c r="K156" s="924"/>
      <c r="L156" s="924"/>
      <c r="M156" s="924"/>
      <c r="N156" s="924"/>
      <c r="O156" s="924"/>
      <c r="P156" s="924"/>
      <c r="Q156" s="924"/>
      <c r="R156" s="924"/>
      <c r="S156" s="924"/>
    </row>
    <row r="157" spans="1:19" s="923" customFormat="1" ht="36">
      <c r="A157" s="919">
        <v>113</v>
      </c>
      <c r="B157" s="935" t="s">
        <v>3508</v>
      </c>
      <c r="C157" s="921"/>
      <c r="D157" s="924">
        <f t="shared" si="4"/>
        <v>10.349</v>
      </c>
      <c r="E157" s="924"/>
      <c r="F157" s="924">
        <v>10.349</v>
      </c>
      <c r="G157" s="924"/>
      <c r="H157" s="924"/>
      <c r="I157" s="924"/>
      <c r="J157" s="924"/>
      <c r="K157" s="924"/>
      <c r="L157" s="924"/>
      <c r="M157" s="924"/>
      <c r="N157" s="924"/>
      <c r="O157" s="924"/>
      <c r="P157" s="924"/>
      <c r="Q157" s="924"/>
      <c r="R157" s="924"/>
      <c r="S157" s="924"/>
    </row>
    <row r="158" spans="1:19" s="923" customFormat="1" ht="24">
      <c r="A158" s="919">
        <v>114</v>
      </c>
      <c r="B158" s="935" t="s">
        <v>3509</v>
      </c>
      <c r="C158" s="921"/>
      <c r="D158" s="924">
        <f t="shared" si="4"/>
        <v>101.66</v>
      </c>
      <c r="E158" s="924"/>
      <c r="F158" s="924">
        <v>101.66</v>
      </c>
      <c r="G158" s="924"/>
      <c r="H158" s="924"/>
      <c r="I158" s="924"/>
      <c r="J158" s="924"/>
      <c r="K158" s="924"/>
      <c r="L158" s="924"/>
      <c r="M158" s="924"/>
      <c r="N158" s="924"/>
      <c r="O158" s="924"/>
      <c r="P158" s="924"/>
      <c r="Q158" s="924"/>
      <c r="R158" s="924"/>
      <c r="S158" s="924"/>
    </row>
    <row r="159" spans="1:19" s="923" customFormat="1" ht="36">
      <c r="A159" s="919">
        <v>115</v>
      </c>
      <c r="B159" s="935" t="s">
        <v>3510</v>
      </c>
      <c r="C159" s="921"/>
      <c r="D159" s="924">
        <f t="shared" si="4"/>
        <v>65.134</v>
      </c>
      <c r="E159" s="924"/>
      <c r="F159" s="924">
        <v>65.134</v>
      </c>
      <c r="G159" s="924"/>
      <c r="H159" s="924"/>
      <c r="I159" s="924"/>
      <c r="J159" s="924"/>
      <c r="K159" s="924"/>
      <c r="L159" s="924"/>
      <c r="M159" s="924"/>
      <c r="N159" s="924"/>
      <c r="O159" s="924"/>
      <c r="P159" s="924"/>
      <c r="Q159" s="924"/>
      <c r="R159" s="924"/>
      <c r="S159" s="924"/>
    </row>
    <row r="160" spans="1:19" s="923" customFormat="1" ht="24">
      <c r="A160" s="919">
        <v>116</v>
      </c>
      <c r="B160" s="935" t="s">
        <v>3511</v>
      </c>
      <c r="C160" s="921"/>
      <c r="D160" s="924">
        <f t="shared" si="4"/>
        <v>148.19</v>
      </c>
      <c r="E160" s="924"/>
      <c r="F160" s="924">
        <v>148.19</v>
      </c>
      <c r="G160" s="924"/>
      <c r="H160" s="924"/>
      <c r="I160" s="924"/>
      <c r="J160" s="924"/>
      <c r="K160" s="924"/>
      <c r="L160" s="924"/>
      <c r="M160" s="924"/>
      <c r="N160" s="924"/>
      <c r="O160" s="924"/>
      <c r="P160" s="924"/>
      <c r="Q160" s="924"/>
      <c r="R160" s="924"/>
      <c r="S160" s="924"/>
    </row>
    <row r="161" spans="1:19" s="923" customFormat="1" ht="36">
      <c r="A161" s="919">
        <v>117</v>
      </c>
      <c r="B161" s="935" t="s">
        <v>3512</v>
      </c>
      <c r="C161" s="921"/>
      <c r="D161" s="924">
        <f t="shared" si="4"/>
        <v>51.756</v>
      </c>
      <c r="E161" s="924"/>
      <c r="F161" s="924">
        <v>51.756</v>
      </c>
      <c r="G161" s="924"/>
      <c r="H161" s="924"/>
      <c r="I161" s="924"/>
      <c r="J161" s="924"/>
      <c r="K161" s="924"/>
      <c r="L161" s="924"/>
      <c r="M161" s="924"/>
      <c r="N161" s="924"/>
      <c r="O161" s="924"/>
      <c r="P161" s="924"/>
      <c r="Q161" s="924"/>
      <c r="R161" s="924"/>
      <c r="S161" s="924"/>
    </row>
    <row r="162" spans="1:19" s="923" customFormat="1" ht="24">
      <c r="A162" s="919">
        <v>118</v>
      </c>
      <c r="B162" s="935" t="s">
        <v>3513</v>
      </c>
      <c r="C162" s="921"/>
      <c r="D162" s="924">
        <f t="shared" si="4"/>
        <v>975</v>
      </c>
      <c r="E162" s="924"/>
      <c r="F162" s="924">
        <v>975</v>
      </c>
      <c r="G162" s="924"/>
      <c r="H162" s="924"/>
      <c r="I162" s="924"/>
      <c r="J162" s="924"/>
      <c r="K162" s="924"/>
      <c r="L162" s="924"/>
      <c r="M162" s="924"/>
      <c r="N162" s="924"/>
      <c r="O162" s="924"/>
      <c r="P162" s="924"/>
      <c r="Q162" s="924"/>
      <c r="R162" s="924"/>
      <c r="S162" s="924"/>
    </row>
    <row r="163" spans="1:19" s="923" customFormat="1" ht="24">
      <c r="A163" s="919">
        <v>119</v>
      </c>
      <c r="B163" s="935" t="s">
        <v>3514</v>
      </c>
      <c r="C163" s="921"/>
      <c r="D163" s="924">
        <f t="shared" si="4"/>
        <v>68.14</v>
      </c>
      <c r="E163" s="924"/>
      <c r="F163" s="924">
        <v>68.14</v>
      </c>
      <c r="G163" s="924"/>
      <c r="H163" s="924"/>
      <c r="I163" s="924"/>
      <c r="J163" s="924"/>
      <c r="K163" s="924"/>
      <c r="L163" s="924"/>
      <c r="M163" s="924"/>
      <c r="N163" s="924"/>
      <c r="O163" s="924"/>
      <c r="P163" s="924"/>
      <c r="Q163" s="924"/>
      <c r="R163" s="924"/>
      <c r="S163" s="924"/>
    </row>
    <row r="164" spans="1:19" s="923" customFormat="1" ht="24">
      <c r="A164" s="919">
        <v>120</v>
      </c>
      <c r="B164" s="935" t="s">
        <v>3515</v>
      </c>
      <c r="C164" s="921"/>
      <c r="D164" s="924">
        <f t="shared" si="4"/>
        <v>743</v>
      </c>
      <c r="E164" s="924"/>
      <c r="F164" s="924">
        <v>743</v>
      </c>
      <c r="G164" s="924"/>
      <c r="H164" s="924"/>
      <c r="I164" s="924"/>
      <c r="J164" s="924"/>
      <c r="K164" s="924"/>
      <c r="L164" s="924"/>
      <c r="M164" s="924"/>
      <c r="N164" s="924"/>
      <c r="O164" s="924"/>
      <c r="P164" s="924"/>
      <c r="Q164" s="924"/>
      <c r="R164" s="924"/>
      <c r="S164" s="924"/>
    </row>
    <row r="165" spans="1:19" s="923" customFormat="1" ht="24">
      <c r="A165" s="919">
        <v>121</v>
      </c>
      <c r="B165" s="935" t="s">
        <v>3516</v>
      </c>
      <c r="C165" s="921"/>
      <c r="D165" s="924">
        <f t="shared" si="4"/>
        <v>1257.74</v>
      </c>
      <c r="E165" s="924"/>
      <c r="F165" s="924">
        <v>1257.74</v>
      </c>
      <c r="G165" s="924"/>
      <c r="H165" s="924"/>
      <c r="I165" s="924"/>
      <c r="J165" s="924"/>
      <c r="K165" s="924"/>
      <c r="L165" s="924"/>
      <c r="M165" s="924"/>
      <c r="N165" s="924"/>
      <c r="O165" s="924"/>
      <c r="P165" s="924"/>
      <c r="Q165" s="924"/>
      <c r="R165" s="924"/>
      <c r="S165" s="924"/>
    </row>
    <row r="166" spans="1:19" s="923" customFormat="1" ht="36">
      <c r="A166" s="919">
        <v>122</v>
      </c>
      <c r="B166" s="935" t="s">
        <v>3517</v>
      </c>
      <c r="C166" s="921"/>
      <c r="D166" s="924">
        <f t="shared" si="4"/>
        <v>810</v>
      </c>
      <c r="E166" s="924"/>
      <c r="F166" s="924">
        <v>810</v>
      </c>
      <c r="G166" s="924"/>
      <c r="H166" s="924"/>
      <c r="I166" s="924"/>
      <c r="J166" s="924"/>
      <c r="K166" s="924"/>
      <c r="L166" s="924"/>
      <c r="M166" s="924"/>
      <c r="N166" s="924"/>
      <c r="O166" s="924"/>
      <c r="P166" s="924"/>
      <c r="Q166" s="924"/>
      <c r="R166" s="924"/>
      <c r="S166" s="924"/>
    </row>
    <row r="167" spans="1:19" s="923" customFormat="1" ht="36">
      <c r="A167" s="919">
        <v>123</v>
      </c>
      <c r="B167" s="935" t="s">
        <v>3518</v>
      </c>
      <c r="C167" s="921"/>
      <c r="D167" s="924">
        <f t="shared" si="4"/>
        <v>1620</v>
      </c>
      <c r="E167" s="924"/>
      <c r="F167" s="924">
        <v>1620</v>
      </c>
      <c r="G167" s="924"/>
      <c r="H167" s="924"/>
      <c r="I167" s="924"/>
      <c r="J167" s="924"/>
      <c r="K167" s="924"/>
      <c r="L167" s="924"/>
      <c r="M167" s="924"/>
      <c r="N167" s="924"/>
      <c r="O167" s="924"/>
      <c r="P167" s="924"/>
      <c r="Q167" s="924"/>
      <c r="R167" s="924"/>
      <c r="S167" s="924"/>
    </row>
    <row r="168" spans="1:19" s="923" customFormat="1" ht="36">
      <c r="A168" s="919">
        <v>124</v>
      </c>
      <c r="B168" s="935" t="s">
        <v>3519</v>
      </c>
      <c r="C168" s="921"/>
      <c r="D168" s="924">
        <f t="shared" si="4"/>
        <v>1080</v>
      </c>
      <c r="E168" s="924"/>
      <c r="F168" s="924">
        <v>1080</v>
      </c>
      <c r="G168" s="924"/>
      <c r="H168" s="924"/>
      <c r="I168" s="924"/>
      <c r="J168" s="924"/>
      <c r="K168" s="924"/>
      <c r="L168" s="924"/>
      <c r="M168" s="924"/>
      <c r="N168" s="924"/>
      <c r="O168" s="924"/>
      <c r="P168" s="924"/>
      <c r="Q168" s="924"/>
      <c r="R168" s="924"/>
      <c r="S168" s="924"/>
    </row>
    <row r="169" spans="1:19" s="923" customFormat="1" ht="36">
      <c r="A169" s="919">
        <v>125</v>
      </c>
      <c r="B169" s="935" t="s">
        <v>3520</v>
      </c>
      <c r="C169" s="921"/>
      <c r="D169" s="924">
        <f t="shared" si="4"/>
        <v>1080</v>
      </c>
      <c r="E169" s="924"/>
      <c r="F169" s="924">
        <v>1080</v>
      </c>
      <c r="G169" s="924"/>
      <c r="H169" s="924"/>
      <c r="I169" s="924"/>
      <c r="J169" s="924"/>
      <c r="K169" s="924"/>
      <c r="L169" s="924"/>
      <c r="M169" s="924"/>
      <c r="N169" s="924"/>
      <c r="O169" s="924"/>
      <c r="P169" s="924"/>
      <c r="Q169" s="924"/>
      <c r="R169" s="924"/>
      <c r="S169" s="924"/>
    </row>
    <row r="170" spans="1:19" s="923" customFormat="1" ht="24">
      <c r="A170" s="919">
        <v>126</v>
      </c>
      <c r="B170" s="935" t="s">
        <v>3521</v>
      </c>
      <c r="C170" s="921"/>
      <c r="D170" s="924">
        <f t="shared" si="4"/>
        <v>1260</v>
      </c>
      <c r="E170" s="924"/>
      <c r="F170" s="924">
        <v>1260</v>
      </c>
      <c r="G170" s="924"/>
      <c r="H170" s="924"/>
      <c r="I170" s="924"/>
      <c r="J170" s="924"/>
      <c r="K170" s="924"/>
      <c r="L170" s="924"/>
      <c r="M170" s="924"/>
      <c r="N170" s="924"/>
      <c r="O170" s="924"/>
      <c r="P170" s="924"/>
      <c r="Q170" s="924"/>
      <c r="R170" s="924"/>
      <c r="S170" s="924"/>
    </row>
    <row r="171" spans="1:19" s="923" customFormat="1" ht="24">
      <c r="A171" s="919">
        <v>127</v>
      </c>
      <c r="B171" s="935" t="s">
        <v>3522</v>
      </c>
      <c r="C171" s="921"/>
      <c r="D171" s="924">
        <f t="shared" si="4"/>
        <v>1314</v>
      </c>
      <c r="E171" s="924"/>
      <c r="F171" s="924">
        <v>1314</v>
      </c>
      <c r="G171" s="924"/>
      <c r="H171" s="924"/>
      <c r="I171" s="924"/>
      <c r="J171" s="924"/>
      <c r="K171" s="924"/>
      <c r="L171" s="924"/>
      <c r="M171" s="924"/>
      <c r="N171" s="924"/>
      <c r="O171" s="924"/>
      <c r="P171" s="924"/>
      <c r="Q171" s="924"/>
      <c r="R171" s="924"/>
      <c r="S171" s="924"/>
    </row>
    <row r="172" spans="1:19" s="923" customFormat="1" ht="24">
      <c r="A172" s="919">
        <v>128</v>
      </c>
      <c r="B172" s="935" t="s">
        <v>3523</v>
      </c>
      <c r="C172" s="921"/>
      <c r="D172" s="924">
        <f t="shared" si="4"/>
        <v>1680</v>
      </c>
      <c r="E172" s="924"/>
      <c r="F172" s="924">
        <v>1680</v>
      </c>
      <c r="G172" s="924"/>
      <c r="H172" s="924"/>
      <c r="I172" s="924"/>
      <c r="J172" s="924"/>
      <c r="K172" s="924"/>
      <c r="L172" s="924"/>
      <c r="M172" s="924"/>
      <c r="N172" s="924"/>
      <c r="O172" s="924"/>
      <c r="P172" s="924"/>
      <c r="Q172" s="924"/>
      <c r="R172" s="924"/>
      <c r="S172" s="924"/>
    </row>
    <row r="173" spans="1:19" s="923" customFormat="1" ht="24">
      <c r="A173" s="919">
        <v>129</v>
      </c>
      <c r="B173" s="935" t="s">
        <v>3524</v>
      </c>
      <c r="C173" s="921"/>
      <c r="D173" s="924">
        <f t="shared" si="4"/>
        <v>2124</v>
      </c>
      <c r="E173" s="924"/>
      <c r="F173" s="924">
        <v>2124</v>
      </c>
      <c r="G173" s="924"/>
      <c r="H173" s="924"/>
      <c r="I173" s="924"/>
      <c r="J173" s="924"/>
      <c r="K173" s="924"/>
      <c r="L173" s="924"/>
      <c r="M173" s="924"/>
      <c r="N173" s="924"/>
      <c r="O173" s="924"/>
      <c r="P173" s="924"/>
      <c r="Q173" s="924"/>
      <c r="R173" s="924"/>
      <c r="S173" s="924"/>
    </row>
    <row r="174" spans="1:19" s="923" customFormat="1" ht="36">
      <c r="A174" s="919">
        <v>130</v>
      </c>
      <c r="B174" s="935" t="s">
        <v>3525</v>
      </c>
      <c r="C174" s="921"/>
      <c r="D174" s="924">
        <f t="shared" si="4"/>
        <v>1618.771</v>
      </c>
      <c r="E174" s="924"/>
      <c r="F174" s="924">
        <v>1618.771</v>
      </c>
      <c r="G174" s="924"/>
      <c r="H174" s="924"/>
      <c r="I174" s="924"/>
      <c r="J174" s="924"/>
      <c r="K174" s="924"/>
      <c r="L174" s="924"/>
      <c r="M174" s="924"/>
      <c r="N174" s="924"/>
      <c r="O174" s="924"/>
      <c r="P174" s="924"/>
      <c r="Q174" s="924"/>
      <c r="R174" s="924"/>
      <c r="S174" s="924"/>
    </row>
    <row r="175" spans="1:19" s="923" customFormat="1" ht="36">
      <c r="A175" s="919">
        <v>131</v>
      </c>
      <c r="B175" s="935" t="s">
        <v>3526</v>
      </c>
      <c r="C175" s="921"/>
      <c r="D175" s="924">
        <f t="shared" si="4"/>
        <v>2160</v>
      </c>
      <c r="E175" s="924"/>
      <c r="F175" s="924">
        <v>2160</v>
      </c>
      <c r="G175" s="924"/>
      <c r="H175" s="924"/>
      <c r="I175" s="924"/>
      <c r="J175" s="924"/>
      <c r="K175" s="924"/>
      <c r="L175" s="924"/>
      <c r="M175" s="924"/>
      <c r="N175" s="924"/>
      <c r="O175" s="924"/>
      <c r="P175" s="924"/>
      <c r="Q175" s="924"/>
      <c r="R175" s="924"/>
      <c r="S175" s="924"/>
    </row>
    <row r="176" spans="1:19" s="923" customFormat="1" ht="36">
      <c r="A176" s="919">
        <v>132</v>
      </c>
      <c r="B176" s="935" t="s">
        <v>3527</v>
      </c>
      <c r="C176" s="921"/>
      <c r="D176" s="924">
        <f t="shared" si="4"/>
        <v>1260</v>
      </c>
      <c r="E176" s="924"/>
      <c r="F176" s="924">
        <v>1260</v>
      </c>
      <c r="G176" s="924"/>
      <c r="H176" s="924"/>
      <c r="I176" s="924"/>
      <c r="J176" s="924"/>
      <c r="K176" s="924"/>
      <c r="L176" s="924"/>
      <c r="M176" s="924"/>
      <c r="N176" s="924"/>
      <c r="O176" s="924"/>
      <c r="P176" s="924"/>
      <c r="Q176" s="924"/>
      <c r="R176" s="924"/>
      <c r="S176" s="924"/>
    </row>
    <row r="177" spans="1:19" s="923" customFormat="1" ht="36">
      <c r="A177" s="919">
        <v>133</v>
      </c>
      <c r="B177" s="935" t="s">
        <v>3528</v>
      </c>
      <c r="C177" s="921"/>
      <c r="D177" s="924">
        <f t="shared" si="4"/>
        <v>1080</v>
      </c>
      <c r="E177" s="924"/>
      <c r="F177" s="924">
        <v>1080</v>
      </c>
      <c r="G177" s="924"/>
      <c r="H177" s="924"/>
      <c r="I177" s="924"/>
      <c r="J177" s="924"/>
      <c r="K177" s="924"/>
      <c r="L177" s="924"/>
      <c r="M177" s="924"/>
      <c r="N177" s="924"/>
      <c r="O177" s="924"/>
      <c r="P177" s="924"/>
      <c r="Q177" s="924"/>
      <c r="R177" s="924"/>
      <c r="S177" s="924"/>
    </row>
    <row r="178" spans="1:19" s="923" customFormat="1" ht="36">
      <c r="A178" s="919">
        <v>134</v>
      </c>
      <c r="B178" s="935" t="s">
        <v>3529</v>
      </c>
      <c r="C178" s="921"/>
      <c r="D178" s="924">
        <f t="shared" si="4"/>
        <v>1585.7339999999999</v>
      </c>
      <c r="E178" s="924"/>
      <c r="F178" s="924">
        <v>1585.7339999999999</v>
      </c>
      <c r="G178" s="924"/>
      <c r="H178" s="924"/>
      <c r="I178" s="924"/>
      <c r="J178" s="924"/>
      <c r="K178" s="924"/>
      <c r="L178" s="924"/>
      <c r="M178" s="924"/>
      <c r="N178" s="924"/>
      <c r="O178" s="924"/>
      <c r="P178" s="924"/>
      <c r="Q178" s="924"/>
      <c r="R178" s="924"/>
      <c r="S178" s="924"/>
    </row>
    <row r="179" spans="1:19" s="923" customFormat="1" ht="36">
      <c r="A179" s="919">
        <v>135</v>
      </c>
      <c r="B179" s="935" t="s">
        <v>3530</v>
      </c>
      <c r="C179" s="921"/>
      <c r="D179" s="924">
        <f t="shared" si="4"/>
        <v>18.895</v>
      </c>
      <c r="E179" s="924"/>
      <c r="F179" s="924">
        <v>18.895</v>
      </c>
      <c r="G179" s="924"/>
      <c r="H179" s="924"/>
      <c r="I179" s="924"/>
      <c r="J179" s="924"/>
      <c r="K179" s="924"/>
      <c r="L179" s="924"/>
      <c r="M179" s="924"/>
      <c r="N179" s="924"/>
      <c r="O179" s="924"/>
      <c r="P179" s="924"/>
      <c r="Q179" s="924"/>
      <c r="R179" s="924"/>
      <c r="S179" s="924"/>
    </row>
    <row r="180" spans="1:19" s="923" customFormat="1" ht="36">
      <c r="A180" s="919">
        <v>136</v>
      </c>
      <c r="B180" s="935" t="s">
        <v>3531</v>
      </c>
      <c r="C180" s="921"/>
      <c r="D180" s="924">
        <f t="shared" si="4"/>
        <v>1075.527</v>
      </c>
      <c r="E180" s="924"/>
      <c r="F180" s="924">
        <v>1075.527</v>
      </c>
      <c r="G180" s="924"/>
      <c r="H180" s="924"/>
      <c r="I180" s="924"/>
      <c r="J180" s="924"/>
      <c r="K180" s="924"/>
      <c r="L180" s="924"/>
      <c r="M180" s="924"/>
      <c r="N180" s="924"/>
      <c r="O180" s="924"/>
      <c r="P180" s="924"/>
      <c r="Q180" s="924"/>
      <c r="R180" s="924"/>
      <c r="S180" s="924"/>
    </row>
    <row r="181" spans="1:19" s="923" customFormat="1" ht="48">
      <c r="A181" s="919">
        <v>137</v>
      </c>
      <c r="B181" s="935" t="s">
        <v>3532</v>
      </c>
      <c r="C181" s="921"/>
      <c r="D181" s="924">
        <f t="shared" si="4"/>
        <v>670.54300000000001</v>
      </c>
      <c r="E181" s="924"/>
      <c r="F181" s="924">
        <v>670.54300000000001</v>
      </c>
      <c r="G181" s="924"/>
      <c r="H181" s="924"/>
      <c r="I181" s="924"/>
      <c r="J181" s="924"/>
      <c r="K181" s="924"/>
      <c r="L181" s="924"/>
      <c r="M181" s="924"/>
      <c r="N181" s="924"/>
      <c r="O181" s="924"/>
      <c r="P181" s="924"/>
      <c r="Q181" s="924"/>
      <c r="R181" s="924"/>
      <c r="S181" s="924"/>
    </row>
    <row r="182" spans="1:19" s="923" customFormat="1" ht="24">
      <c r="A182" s="919">
        <v>138</v>
      </c>
      <c r="B182" s="935" t="s">
        <v>3533</v>
      </c>
      <c r="C182" s="921"/>
      <c r="D182" s="924">
        <f t="shared" si="4"/>
        <v>1797</v>
      </c>
      <c r="E182" s="924"/>
      <c r="F182" s="924">
        <v>1797</v>
      </c>
      <c r="G182" s="924"/>
      <c r="H182" s="924"/>
      <c r="I182" s="924"/>
      <c r="J182" s="924"/>
      <c r="K182" s="924"/>
      <c r="L182" s="924"/>
      <c r="M182" s="924"/>
      <c r="N182" s="924"/>
      <c r="O182" s="924"/>
      <c r="P182" s="924"/>
      <c r="Q182" s="924"/>
      <c r="R182" s="924"/>
      <c r="S182" s="924"/>
    </row>
    <row r="183" spans="1:19" s="923" customFormat="1" ht="24">
      <c r="A183" s="919">
        <v>139</v>
      </c>
      <c r="B183" s="935" t="s">
        <v>3534</v>
      </c>
      <c r="C183" s="921"/>
      <c r="D183" s="924">
        <f t="shared" si="4"/>
        <v>50</v>
      </c>
      <c r="E183" s="924"/>
      <c r="F183" s="924">
        <v>50</v>
      </c>
      <c r="G183" s="924"/>
      <c r="H183" s="924"/>
      <c r="I183" s="924"/>
      <c r="J183" s="924"/>
      <c r="K183" s="924"/>
      <c r="L183" s="924"/>
      <c r="M183" s="924"/>
      <c r="N183" s="924"/>
      <c r="O183" s="924"/>
      <c r="P183" s="924"/>
      <c r="Q183" s="924"/>
      <c r="R183" s="924"/>
      <c r="S183" s="924"/>
    </row>
    <row r="184" spans="1:19" s="923" customFormat="1" ht="48">
      <c r="A184" s="919">
        <v>140</v>
      </c>
      <c r="B184" s="935" t="s">
        <v>3535</v>
      </c>
      <c r="C184" s="921"/>
      <c r="D184" s="924">
        <f t="shared" si="4"/>
        <v>1000</v>
      </c>
      <c r="E184" s="924"/>
      <c r="F184" s="924">
        <v>1000</v>
      </c>
      <c r="G184" s="924"/>
      <c r="H184" s="924"/>
      <c r="I184" s="924"/>
      <c r="J184" s="924"/>
      <c r="K184" s="924"/>
      <c r="L184" s="924"/>
      <c r="M184" s="924"/>
      <c r="N184" s="924"/>
      <c r="O184" s="924"/>
      <c r="P184" s="924"/>
      <c r="Q184" s="924"/>
      <c r="R184" s="924"/>
      <c r="S184" s="924"/>
    </row>
    <row r="185" spans="1:19" s="923" customFormat="1" ht="36">
      <c r="A185" s="919">
        <v>141</v>
      </c>
      <c r="B185" s="935" t="s">
        <v>3536</v>
      </c>
      <c r="C185" s="921"/>
      <c r="D185" s="924">
        <f t="shared" si="4"/>
        <v>1980</v>
      </c>
      <c r="E185" s="924"/>
      <c r="F185" s="924">
        <v>1980</v>
      </c>
      <c r="G185" s="924"/>
      <c r="H185" s="924"/>
      <c r="I185" s="924"/>
      <c r="J185" s="924"/>
      <c r="K185" s="924"/>
      <c r="L185" s="924"/>
      <c r="M185" s="924"/>
      <c r="N185" s="924"/>
      <c r="O185" s="924"/>
      <c r="P185" s="924"/>
      <c r="Q185" s="924"/>
      <c r="R185" s="924"/>
      <c r="S185" s="924"/>
    </row>
    <row r="186" spans="1:19" s="923" customFormat="1" ht="36">
      <c r="A186" s="919">
        <v>142</v>
      </c>
      <c r="B186" s="935" t="s">
        <v>3537</v>
      </c>
      <c r="C186" s="921"/>
      <c r="D186" s="924">
        <f t="shared" si="4"/>
        <v>1728</v>
      </c>
      <c r="E186" s="924"/>
      <c r="F186" s="924">
        <v>1728</v>
      </c>
      <c r="G186" s="924"/>
      <c r="H186" s="924"/>
      <c r="I186" s="924"/>
      <c r="J186" s="924"/>
      <c r="K186" s="924"/>
      <c r="L186" s="924"/>
      <c r="M186" s="924"/>
      <c r="N186" s="924"/>
      <c r="O186" s="924"/>
      <c r="P186" s="924"/>
      <c r="Q186" s="924"/>
      <c r="R186" s="924"/>
      <c r="S186" s="924"/>
    </row>
    <row r="187" spans="1:19" s="923" customFormat="1" ht="36">
      <c r="A187" s="919">
        <v>143</v>
      </c>
      <c r="B187" s="935" t="s">
        <v>3538</v>
      </c>
      <c r="C187" s="921"/>
      <c r="D187" s="924">
        <f t="shared" si="4"/>
        <v>1620</v>
      </c>
      <c r="E187" s="924"/>
      <c r="F187" s="924">
        <v>1620</v>
      </c>
      <c r="G187" s="924"/>
      <c r="H187" s="924"/>
      <c r="I187" s="924"/>
      <c r="J187" s="924"/>
      <c r="K187" s="924"/>
      <c r="L187" s="924"/>
      <c r="M187" s="924"/>
      <c r="N187" s="924"/>
      <c r="O187" s="924"/>
      <c r="P187" s="924"/>
      <c r="Q187" s="924"/>
      <c r="R187" s="924"/>
      <c r="S187" s="924"/>
    </row>
    <row r="188" spans="1:19" s="923" customFormat="1" ht="24">
      <c r="A188" s="919">
        <v>144</v>
      </c>
      <c r="B188" s="935" t="s">
        <v>3539</v>
      </c>
      <c r="C188" s="921"/>
      <c r="D188" s="924">
        <f t="shared" si="4"/>
        <v>792</v>
      </c>
      <c r="E188" s="924"/>
      <c r="F188" s="924">
        <v>792</v>
      </c>
      <c r="G188" s="924"/>
      <c r="H188" s="924"/>
      <c r="I188" s="924"/>
      <c r="J188" s="924"/>
      <c r="K188" s="924"/>
      <c r="L188" s="924"/>
      <c r="M188" s="924"/>
      <c r="N188" s="924"/>
      <c r="O188" s="924"/>
      <c r="P188" s="924"/>
      <c r="Q188" s="924"/>
      <c r="R188" s="924"/>
      <c r="S188" s="924"/>
    </row>
    <row r="189" spans="1:19" s="923" customFormat="1" ht="24">
      <c r="A189" s="919">
        <v>145</v>
      </c>
      <c r="B189" s="935" t="s">
        <v>3540</v>
      </c>
      <c r="C189" s="921"/>
      <c r="D189" s="924">
        <f t="shared" si="4"/>
        <v>992.61300000000006</v>
      </c>
      <c r="E189" s="924"/>
      <c r="F189" s="924">
        <v>992.61300000000006</v>
      </c>
      <c r="G189" s="924"/>
      <c r="H189" s="924"/>
      <c r="I189" s="924"/>
      <c r="J189" s="924"/>
      <c r="K189" s="924"/>
      <c r="L189" s="924"/>
      <c r="M189" s="924"/>
      <c r="N189" s="924"/>
      <c r="O189" s="924"/>
      <c r="P189" s="924"/>
      <c r="Q189" s="924"/>
      <c r="R189" s="924"/>
      <c r="S189" s="924"/>
    </row>
    <row r="190" spans="1:19" s="923" customFormat="1" ht="24">
      <c r="A190" s="919">
        <v>146</v>
      </c>
      <c r="B190" s="935" t="s">
        <v>3541</v>
      </c>
      <c r="C190" s="921"/>
      <c r="D190" s="924">
        <f t="shared" si="4"/>
        <v>1314</v>
      </c>
      <c r="E190" s="924"/>
      <c r="F190" s="924">
        <v>1314</v>
      </c>
      <c r="G190" s="924"/>
      <c r="H190" s="924"/>
      <c r="I190" s="924"/>
      <c r="J190" s="924"/>
      <c r="K190" s="924"/>
      <c r="L190" s="924"/>
      <c r="M190" s="924"/>
      <c r="N190" s="924"/>
      <c r="O190" s="924"/>
      <c r="P190" s="924"/>
      <c r="Q190" s="924"/>
      <c r="R190" s="924"/>
      <c r="S190" s="924"/>
    </row>
    <row r="191" spans="1:19" s="923" customFormat="1" ht="24">
      <c r="A191" s="919">
        <v>147</v>
      </c>
      <c r="B191" s="935" t="s">
        <v>3542</v>
      </c>
      <c r="C191" s="921"/>
      <c r="D191" s="924">
        <f t="shared" si="4"/>
        <v>505.19099999999997</v>
      </c>
      <c r="E191" s="924"/>
      <c r="F191" s="924">
        <v>505.19099999999997</v>
      </c>
      <c r="G191" s="924"/>
      <c r="H191" s="924"/>
      <c r="I191" s="924"/>
      <c r="J191" s="924"/>
      <c r="K191" s="924"/>
      <c r="L191" s="924"/>
      <c r="M191" s="924"/>
      <c r="N191" s="924"/>
      <c r="O191" s="924"/>
      <c r="P191" s="924"/>
      <c r="Q191" s="924"/>
      <c r="R191" s="924"/>
      <c r="S191" s="924"/>
    </row>
    <row r="192" spans="1:19" s="923" customFormat="1" ht="24">
      <c r="A192" s="919">
        <v>148</v>
      </c>
      <c r="B192" s="935" t="s">
        <v>3543</v>
      </c>
      <c r="C192" s="921"/>
      <c r="D192" s="924">
        <f t="shared" si="4"/>
        <v>1008</v>
      </c>
      <c r="E192" s="924"/>
      <c r="F192" s="924">
        <v>1008</v>
      </c>
      <c r="G192" s="924"/>
      <c r="H192" s="924"/>
      <c r="I192" s="924"/>
      <c r="J192" s="924"/>
      <c r="K192" s="924"/>
      <c r="L192" s="924"/>
      <c r="M192" s="924"/>
      <c r="N192" s="924"/>
      <c r="O192" s="924"/>
      <c r="P192" s="924"/>
      <c r="Q192" s="924"/>
      <c r="R192" s="924"/>
      <c r="S192" s="924"/>
    </row>
    <row r="193" spans="1:19" s="923" customFormat="1" ht="36">
      <c r="A193" s="919">
        <v>149</v>
      </c>
      <c r="B193" s="935" t="s">
        <v>3544</v>
      </c>
      <c r="C193" s="921"/>
      <c r="D193" s="924">
        <f t="shared" si="4"/>
        <v>1079.7840000000001</v>
      </c>
      <c r="E193" s="924"/>
      <c r="F193" s="924">
        <v>1079.7840000000001</v>
      </c>
      <c r="G193" s="924"/>
      <c r="H193" s="924"/>
      <c r="I193" s="924"/>
      <c r="J193" s="924"/>
      <c r="K193" s="924"/>
      <c r="L193" s="924"/>
      <c r="M193" s="924"/>
      <c r="N193" s="924"/>
      <c r="O193" s="924"/>
      <c r="P193" s="924"/>
      <c r="Q193" s="924"/>
      <c r="R193" s="924"/>
      <c r="S193" s="924"/>
    </row>
    <row r="194" spans="1:19" s="923" customFormat="1" ht="36">
      <c r="A194" s="919">
        <v>150</v>
      </c>
      <c r="B194" s="935" t="s">
        <v>3545</v>
      </c>
      <c r="C194" s="921"/>
      <c r="D194" s="924">
        <f t="shared" si="4"/>
        <v>1680</v>
      </c>
      <c r="E194" s="924"/>
      <c r="F194" s="924">
        <v>1680</v>
      </c>
      <c r="G194" s="924"/>
      <c r="H194" s="924"/>
      <c r="I194" s="924"/>
      <c r="J194" s="924"/>
      <c r="K194" s="924"/>
      <c r="L194" s="924"/>
      <c r="M194" s="924"/>
      <c r="N194" s="924"/>
      <c r="O194" s="924"/>
      <c r="P194" s="924"/>
      <c r="Q194" s="924"/>
      <c r="R194" s="924"/>
      <c r="S194" s="924"/>
    </row>
    <row r="195" spans="1:19" s="923" customFormat="1" ht="60">
      <c r="A195" s="919">
        <v>151</v>
      </c>
      <c r="B195" s="935" t="s">
        <v>3546</v>
      </c>
      <c r="C195" s="921"/>
      <c r="D195" s="924">
        <f t="shared" si="4"/>
        <v>800</v>
      </c>
      <c r="E195" s="924"/>
      <c r="F195" s="924">
        <v>800</v>
      </c>
      <c r="G195" s="924"/>
      <c r="H195" s="924"/>
      <c r="I195" s="924"/>
      <c r="J195" s="924"/>
      <c r="K195" s="924"/>
      <c r="L195" s="924"/>
      <c r="M195" s="924"/>
      <c r="N195" s="924"/>
      <c r="O195" s="924"/>
      <c r="P195" s="924"/>
      <c r="Q195" s="924"/>
      <c r="R195" s="924"/>
      <c r="S195" s="924"/>
    </row>
    <row r="196" spans="1:19" s="923" customFormat="1" ht="36">
      <c r="A196" s="919">
        <v>152</v>
      </c>
      <c r="B196" s="935" t="s">
        <v>3547</v>
      </c>
      <c r="C196" s="921"/>
      <c r="D196" s="924">
        <f t="shared" si="4"/>
        <v>1386</v>
      </c>
      <c r="E196" s="924"/>
      <c r="F196" s="924">
        <v>1386</v>
      </c>
      <c r="G196" s="924"/>
      <c r="H196" s="924"/>
      <c r="I196" s="924"/>
      <c r="J196" s="924"/>
      <c r="K196" s="924"/>
      <c r="L196" s="924"/>
      <c r="M196" s="924"/>
      <c r="N196" s="924"/>
      <c r="O196" s="924"/>
      <c r="P196" s="924"/>
      <c r="Q196" s="924"/>
      <c r="R196" s="924"/>
      <c r="S196" s="924"/>
    </row>
    <row r="197" spans="1:19" s="923" customFormat="1" ht="48">
      <c r="A197" s="919">
        <v>153</v>
      </c>
      <c r="B197" s="935" t="s">
        <v>3548</v>
      </c>
      <c r="C197" s="921"/>
      <c r="D197" s="924">
        <f t="shared" si="4"/>
        <v>1503.2270000000001</v>
      </c>
      <c r="E197" s="924"/>
      <c r="F197" s="924">
        <v>1503.2270000000001</v>
      </c>
      <c r="G197" s="924"/>
      <c r="H197" s="924"/>
      <c r="I197" s="924"/>
      <c r="J197" s="924"/>
      <c r="K197" s="924"/>
      <c r="L197" s="924"/>
      <c r="M197" s="924"/>
      <c r="N197" s="924"/>
      <c r="O197" s="924"/>
      <c r="P197" s="924"/>
      <c r="Q197" s="924"/>
      <c r="R197" s="924"/>
      <c r="S197" s="924"/>
    </row>
    <row r="198" spans="1:19" s="923" customFormat="1" ht="36">
      <c r="A198" s="919">
        <v>154</v>
      </c>
      <c r="B198" s="935" t="s">
        <v>3549</v>
      </c>
      <c r="C198" s="921"/>
      <c r="D198" s="924">
        <f t="shared" si="4"/>
        <v>1314</v>
      </c>
      <c r="E198" s="924"/>
      <c r="F198" s="924">
        <v>1314</v>
      </c>
      <c r="G198" s="924"/>
      <c r="H198" s="924"/>
      <c r="I198" s="924"/>
      <c r="J198" s="924"/>
      <c r="K198" s="924"/>
      <c r="L198" s="924"/>
      <c r="M198" s="924"/>
      <c r="N198" s="924"/>
      <c r="O198" s="924"/>
      <c r="P198" s="924"/>
      <c r="Q198" s="924"/>
      <c r="R198" s="924"/>
      <c r="S198" s="924"/>
    </row>
    <row r="199" spans="1:19" s="923" customFormat="1" ht="36">
      <c r="A199" s="919">
        <v>155</v>
      </c>
      <c r="B199" s="935" t="s">
        <v>3550</v>
      </c>
      <c r="C199" s="921"/>
      <c r="D199" s="924">
        <f t="shared" si="4"/>
        <v>1339.2449999999999</v>
      </c>
      <c r="E199" s="924"/>
      <c r="F199" s="924">
        <v>1339.2449999999999</v>
      </c>
      <c r="G199" s="924"/>
      <c r="H199" s="924"/>
      <c r="I199" s="924"/>
      <c r="J199" s="924"/>
      <c r="K199" s="924"/>
      <c r="L199" s="924"/>
      <c r="M199" s="924"/>
      <c r="N199" s="924"/>
      <c r="O199" s="924"/>
      <c r="P199" s="924"/>
      <c r="Q199" s="924"/>
      <c r="R199" s="924"/>
      <c r="S199" s="924"/>
    </row>
    <row r="200" spans="1:19" s="923" customFormat="1" ht="36">
      <c r="A200" s="919">
        <v>156</v>
      </c>
      <c r="B200" s="935" t="s">
        <v>3551</v>
      </c>
      <c r="C200" s="921"/>
      <c r="D200" s="924">
        <f t="shared" si="4"/>
        <v>1511.999</v>
      </c>
      <c r="E200" s="924"/>
      <c r="F200" s="924">
        <v>1511.999</v>
      </c>
      <c r="G200" s="924"/>
      <c r="H200" s="924"/>
      <c r="I200" s="924"/>
      <c r="J200" s="924"/>
      <c r="K200" s="924"/>
      <c r="L200" s="924"/>
      <c r="M200" s="924"/>
      <c r="N200" s="924"/>
      <c r="O200" s="924"/>
      <c r="P200" s="924"/>
      <c r="Q200" s="924"/>
      <c r="R200" s="924"/>
      <c r="S200" s="924"/>
    </row>
    <row r="201" spans="1:19" s="923" customFormat="1" ht="36">
      <c r="A201" s="919">
        <v>157</v>
      </c>
      <c r="B201" s="935" t="s">
        <v>3552</v>
      </c>
      <c r="C201" s="921"/>
      <c r="D201" s="924">
        <f t="shared" si="4"/>
        <v>1627.088</v>
      </c>
      <c r="E201" s="924"/>
      <c r="F201" s="924">
        <v>1627.088</v>
      </c>
      <c r="G201" s="924"/>
      <c r="H201" s="924"/>
      <c r="I201" s="924"/>
      <c r="J201" s="924"/>
      <c r="K201" s="924"/>
      <c r="L201" s="924"/>
      <c r="M201" s="924"/>
      <c r="N201" s="924"/>
      <c r="O201" s="924"/>
      <c r="P201" s="924"/>
      <c r="Q201" s="924"/>
      <c r="R201" s="924"/>
      <c r="S201" s="924"/>
    </row>
    <row r="202" spans="1:19" s="923" customFormat="1" ht="24">
      <c r="A202" s="919">
        <v>158</v>
      </c>
      <c r="B202" s="935" t="s">
        <v>3553</v>
      </c>
      <c r="C202" s="921"/>
      <c r="D202" s="924">
        <f t="shared" si="4"/>
        <v>1080</v>
      </c>
      <c r="E202" s="924"/>
      <c r="F202" s="924">
        <v>1080</v>
      </c>
      <c r="G202" s="924"/>
      <c r="H202" s="924"/>
      <c r="I202" s="924"/>
      <c r="J202" s="924"/>
      <c r="K202" s="924"/>
      <c r="L202" s="924"/>
      <c r="M202" s="924"/>
      <c r="N202" s="924"/>
      <c r="O202" s="924"/>
      <c r="P202" s="924"/>
      <c r="Q202" s="924"/>
      <c r="R202" s="924"/>
      <c r="S202" s="924"/>
    </row>
    <row r="203" spans="1:19" s="923" customFormat="1" ht="24">
      <c r="A203" s="919">
        <v>159</v>
      </c>
      <c r="B203" s="935" t="s">
        <v>3554</v>
      </c>
      <c r="C203" s="921"/>
      <c r="D203" s="924">
        <f t="shared" si="4"/>
        <v>1260</v>
      </c>
      <c r="E203" s="924"/>
      <c r="F203" s="924">
        <v>1260</v>
      </c>
      <c r="G203" s="924"/>
      <c r="H203" s="924"/>
      <c r="I203" s="924"/>
      <c r="J203" s="924"/>
      <c r="K203" s="924"/>
      <c r="L203" s="924"/>
      <c r="M203" s="924"/>
      <c r="N203" s="924"/>
      <c r="O203" s="924"/>
      <c r="P203" s="924"/>
      <c r="Q203" s="924"/>
      <c r="R203" s="924"/>
      <c r="S203" s="924"/>
    </row>
    <row r="204" spans="1:19" s="923" customFormat="1" ht="24">
      <c r="A204" s="919">
        <v>160</v>
      </c>
      <c r="B204" s="935" t="s">
        <v>3555</v>
      </c>
      <c r="C204" s="921"/>
      <c r="D204" s="924">
        <f t="shared" si="4"/>
        <v>1314</v>
      </c>
      <c r="E204" s="924"/>
      <c r="F204" s="924">
        <v>1314</v>
      </c>
      <c r="G204" s="924"/>
      <c r="H204" s="924"/>
      <c r="I204" s="924"/>
      <c r="J204" s="924"/>
      <c r="K204" s="924"/>
      <c r="L204" s="924"/>
      <c r="M204" s="924"/>
      <c r="N204" s="924"/>
      <c r="O204" s="924"/>
      <c r="P204" s="924"/>
      <c r="Q204" s="924"/>
      <c r="R204" s="924"/>
      <c r="S204" s="924"/>
    </row>
    <row r="205" spans="1:19" s="923" customFormat="1" ht="48">
      <c r="A205" s="919">
        <v>161</v>
      </c>
      <c r="B205" s="935" t="s">
        <v>2643</v>
      </c>
      <c r="C205" s="921"/>
      <c r="D205" s="924">
        <f t="shared" si="4"/>
        <v>55</v>
      </c>
      <c r="E205" s="924"/>
      <c r="F205" s="924">
        <v>55</v>
      </c>
      <c r="G205" s="924"/>
      <c r="H205" s="924"/>
      <c r="I205" s="924"/>
      <c r="J205" s="924"/>
      <c r="K205" s="924"/>
      <c r="L205" s="924"/>
      <c r="M205" s="924"/>
      <c r="N205" s="924"/>
      <c r="O205" s="924"/>
      <c r="P205" s="924"/>
      <c r="Q205" s="924"/>
      <c r="R205" s="924"/>
      <c r="S205" s="924"/>
    </row>
    <row r="206" spans="1:19" s="923" customFormat="1" ht="24">
      <c r="A206" s="919">
        <v>162</v>
      </c>
      <c r="B206" s="935" t="s">
        <v>3556</v>
      </c>
      <c r="C206" s="921"/>
      <c r="D206" s="924">
        <f t="shared" si="4"/>
        <v>1440</v>
      </c>
      <c r="E206" s="924"/>
      <c r="F206" s="924">
        <v>1440</v>
      </c>
      <c r="G206" s="924"/>
      <c r="H206" s="924"/>
      <c r="I206" s="924"/>
      <c r="J206" s="924"/>
      <c r="K206" s="924"/>
      <c r="L206" s="924"/>
      <c r="M206" s="924"/>
      <c r="N206" s="924"/>
      <c r="O206" s="924"/>
      <c r="P206" s="924"/>
      <c r="Q206" s="924"/>
      <c r="R206" s="924"/>
      <c r="S206" s="924"/>
    </row>
    <row r="207" spans="1:19" s="923" customFormat="1" ht="24">
      <c r="A207" s="919">
        <v>163</v>
      </c>
      <c r="B207" s="935" t="s">
        <v>3557</v>
      </c>
      <c r="C207" s="921"/>
      <c r="D207" s="924">
        <f t="shared" si="4"/>
        <v>1800</v>
      </c>
      <c r="E207" s="924"/>
      <c r="F207" s="924">
        <v>1800</v>
      </c>
      <c r="G207" s="924"/>
      <c r="H207" s="924"/>
      <c r="I207" s="924"/>
      <c r="J207" s="924"/>
      <c r="K207" s="924"/>
      <c r="L207" s="924"/>
      <c r="M207" s="924"/>
      <c r="N207" s="924"/>
      <c r="O207" s="924"/>
      <c r="P207" s="924"/>
      <c r="Q207" s="924"/>
      <c r="R207" s="924"/>
      <c r="S207" s="924"/>
    </row>
    <row r="208" spans="1:19" s="923" customFormat="1" ht="36">
      <c r="A208" s="919">
        <v>164</v>
      </c>
      <c r="B208" s="935" t="s">
        <v>3558</v>
      </c>
      <c r="C208" s="921"/>
      <c r="D208" s="924">
        <f t="shared" si="4"/>
        <v>2160</v>
      </c>
      <c r="E208" s="924"/>
      <c r="F208" s="924">
        <v>2160</v>
      </c>
      <c r="G208" s="924"/>
      <c r="H208" s="924"/>
      <c r="I208" s="924"/>
      <c r="J208" s="924"/>
      <c r="K208" s="924"/>
      <c r="L208" s="924"/>
      <c r="M208" s="924"/>
      <c r="N208" s="924"/>
      <c r="O208" s="924"/>
      <c r="P208" s="924"/>
      <c r="Q208" s="924"/>
      <c r="R208" s="924"/>
      <c r="S208" s="924"/>
    </row>
    <row r="209" spans="1:19" s="923" customFormat="1" ht="36">
      <c r="A209" s="919">
        <v>165</v>
      </c>
      <c r="B209" s="935" t="s">
        <v>3559</v>
      </c>
      <c r="C209" s="921"/>
      <c r="D209" s="924">
        <f t="shared" si="4"/>
        <v>1656</v>
      </c>
      <c r="E209" s="924"/>
      <c r="F209" s="924">
        <v>1656</v>
      </c>
      <c r="G209" s="924"/>
      <c r="H209" s="924"/>
      <c r="I209" s="924"/>
      <c r="J209" s="924"/>
      <c r="K209" s="924"/>
      <c r="L209" s="924"/>
      <c r="M209" s="924"/>
      <c r="N209" s="924"/>
      <c r="O209" s="924"/>
      <c r="P209" s="924"/>
      <c r="Q209" s="924"/>
      <c r="R209" s="924"/>
      <c r="S209" s="924"/>
    </row>
    <row r="210" spans="1:19" s="923" customFormat="1" ht="24">
      <c r="A210" s="919">
        <v>166</v>
      </c>
      <c r="B210" s="935" t="s">
        <v>3560</v>
      </c>
      <c r="C210" s="921"/>
      <c r="D210" s="924">
        <f t="shared" si="4"/>
        <v>1188</v>
      </c>
      <c r="E210" s="924"/>
      <c r="F210" s="924">
        <v>1188</v>
      </c>
      <c r="G210" s="924"/>
      <c r="H210" s="924"/>
      <c r="I210" s="924"/>
      <c r="J210" s="924"/>
      <c r="K210" s="924"/>
      <c r="L210" s="924"/>
      <c r="M210" s="924"/>
      <c r="N210" s="924"/>
      <c r="O210" s="924"/>
      <c r="P210" s="924"/>
      <c r="Q210" s="924"/>
      <c r="R210" s="924"/>
      <c r="S210" s="924"/>
    </row>
    <row r="211" spans="1:19" s="923" customFormat="1" ht="24">
      <c r="A211" s="919">
        <v>167</v>
      </c>
      <c r="B211" s="935" t="s">
        <v>3561</v>
      </c>
      <c r="C211" s="921"/>
      <c r="D211" s="924">
        <f t="shared" si="4"/>
        <v>1620</v>
      </c>
      <c r="E211" s="924"/>
      <c r="F211" s="924">
        <v>1620</v>
      </c>
      <c r="G211" s="924"/>
      <c r="H211" s="924"/>
      <c r="I211" s="924"/>
      <c r="J211" s="924"/>
      <c r="K211" s="924"/>
      <c r="L211" s="924"/>
      <c r="M211" s="924"/>
      <c r="N211" s="924"/>
      <c r="O211" s="924"/>
      <c r="P211" s="924"/>
      <c r="Q211" s="924"/>
      <c r="R211" s="924"/>
      <c r="S211" s="924"/>
    </row>
    <row r="212" spans="1:19" s="923" customFormat="1" ht="36">
      <c r="A212" s="919">
        <v>168</v>
      </c>
      <c r="B212" s="935" t="s">
        <v>3562</v>
      </c>
      <c r="C212" s="921"/>
      <c r="D212" s="924">
        <f t="shared" si="4"/>
        <v>1820.249</v>
      </c>
      <c r="E212" s="924"/>
      <c r="F212" s="924">
        <v>1820.249</v>
      </c>
      <c r="G212" s="924"/>
      <c r="H212" s="924"/>
      <c r="I212" s="924"/>
      <c r="J212" s="924"/>
      <c r="K212" s="924"/>
      <c r="L212" s="924"/>
      <c r="M212" s="924"/>
      <c r="N212" s="924"/>
      <c r="O212" s="924"/>
      <c r="P212" s="924"/>
      <c r="Q212" s="924"/>
      <c r="R212" s="924"/>
      <c r="S212" s="924"/>
    </row>
    <row r="213" spans="1:19" s="923" customFormat="1" ht="36">
      <c r="A213" s="919">
        <v>169</v>
      </c>
      <c r="B213" s="935" t="s">
        <v>3563</v>
      </c>
      <c r="C213" s="921"/>
      <c r="D213" s="924">
        <f t="shared" si="4"/>
        <v>1656</v>
      </c>
      <c r="E213" s="924"/>
      <c r="F213" s="924">
        <v>1656</v>
      </c>
      <c r="G213" s="924"/>
      <c r="H213" s="924"/>
      <c r="I213" s="924"/>
      <c r="J213" s="924"/>
      <c r="K213" s="924"/>
      <c r="L213" s="924"/>
      <c r="M213" s="924"/>
      <c r="N213" s="924"/>
      <c r="O213" s="924"/>
      <c r="P213" s="924"/>
      <c r="Q213" s="924"/>
      <c r="R213" s="924"/>
      <c r="S213" s="924"/>
    </row>
    <row r="214" spans="1:19" s="923" customFormat="1" ht="24">
      <c r="A214" s="919">
        <v>170</v>
      </c>
      <c r="B214" s="935" t="s">
        <v>3564</v>
      </c>
      <c r="C214" s="921"/>
      <c r="D214" s="924">
        <f t="shared" si="4"/>
        <v>850</v>
      </c>
      <c r="E214" s="924"/>
      <c r="F214" s="924">
        <v>850</v>
      </c>
      <c r="G214" s="924"/>
      <c r="H214" s="924"/>
      <c r="I214" s="924"/>
      <c r="J214" s="924"/>
      <c r="K214" s="924"/>
      <c r="L214" s="924"/>
      <c r="M214" s="924"/>
      <c r="N214" s="924"/>
      <c r="O214" s="924"/>
      <c r="P214" s="924"/>
      <c r="Q214" s="924"/>
      <c r="R214" s="924"/>
      <c r="S214" s="924"/>
    </row>
    <row r="215" spans="1:19" s="923" customFormat="1" ht="36">
      <c r="A215" s="919">
        <v>171</v>
      </c>
      <c r="B215" s="935" t="s">
        <v>3565</v>
      </c>
      <c r="C215" s="921"/>
      <c r="D215" s="924">
        <f t="shared" si="4"/>
        <v>2160</v>
      </c>
      <c r="E215" s="924"/>
      <c r="F215" s="924">
        <v>2160</v>
      </c>
      <c r="G215" s="924"/>
      <c r="H215" s="924"/>
      <c r="I215" s="924"/>
      <c r="J215" s="924"/>
      <c r="K215" s="924"/>
      <c r="L215" s="924"/>
      <c r="M215" s="924"/>
      <c r="N215" s="924"/>
      <c r="O215" s="924"/>
      <c r="P215" s="924"/>
      <c r="Q215" s="924"/>
      <c r="R215" s="924"/>
      <c r="S215" s="924"/>
    </row>
    <row r="216" spans="1:19" s="923" customFormat="1" ht="48">
      <c r="A216" s="919">
        <v>172</v>
      </c>
      <c r="B216" s="935" t="s">
        <v>3566</v>
      </c>
      <c r="C216" s="921"/>
      <c r="D216" s="924">
        <f t="shared" si="4"/>
        <v>2160</v>
      </c>
      <c r="E216" s="924"/>
      <c r="F216" s="924">
        <v>2160</v>
      </c>
      <c r="G216" s="924"/>
      <c r="H216" s="924"/>
      <c r="I216" s="924"/>
      <c r="J216" s="924"/>
      <c r="K216" s="924"/>
      <c r="L216" s="924"/>
      <c r="M216" s="924"/>
      <c r="N216" s="924"/>
      <c r="O216" s="924"/>
      <c r="P216" s="924"/>
      <c r="Q216" s="924"/>
      <c r="R216" s="924"/>
      <c r="S216" s="924"/>
    </row>
    <row r="217" spans="1:19" s="923" customFormat="1" ht="24">
      <c r="A217" s="919">
        <v>173</v>
      </c>
      <c r="B217" s="935" t="s">
        <v>3567</v>
      </c>
      <c r="C217" s="921"/>
      <c r="D217" s="924">
        <f t="shared" si="4"/>
        <v>1620</v>
      </c>
      <c r="E217" s="924"/>
      <c r="F217" s="924">
        <v>1620</v>
      </c>
      <c r="G217" s="924"/>
      <c r="H217" s="924"/>
      <c r="I217" s="924"/>
      <c r="J217" s="924"/>
      <c r="K217" s="924"/>
      <c r="L217" s="924"/>
      <c r="M217" s="924"/>
      <c r="N217" s="924"/>
      <c r="O217" s="924"/>
      <c r="P217" s="924"/>
      <c r="Q217" s="924"/>
      <c r="R217" s="924"/>
      <c r="S217" s="924"/>
    </row>
    <row r="218" spans="1:19" s="923" customFormat="1" ht="36">
      <c r="A218" s="919">
        <v>174</v>
      </c>
      <c r="B218" s="935" t="s">
        <v>3568</v>
      </c>
      <c r="C218" s="921"/>
      <c r="D218" s="924">
        <f t="shared" si="4"/>
        <v>1800</v>
      </c>
      <c r="E218" s="924"/>
      <c r="F218" s="924">
        <v>1800</v>
      </c>
      <c r="G218" s="924"/>
      <c r="H218" s="924"/>
      <c r="I218" s="924"/>
      <c r="J218" s="924"/>
      <c r="K218" s="924"/>
      <c r="L218" s="924"/>
      <c r="M218" s="924"/>
      <c r="N218" s="924"/>
      <c r="O218" s="924"/>
      <c r="P218" s="924"/>
      <c r="Q218" s="924"/>
      <c r="R218" s="924"/>
      <c r="S218" s="924"/>
    </row>
    <row r="219" spans="1:19" s="923" customFormat="1" ht="36">
      <c r="A219" s="919">
        <v>175</v>
      </c>
      <c r="B219" s="935" t="s">
        <v>3569</v>
      </c>
      <c r="C219" s="921"/>
      <c r="D219" s="924">
        <f t="shared" si="4"/>
        <v>1079.2360000000001</v>
      </c>
      <c r="E219" s="924"/>
      <c r="F219" s="924">
        <v>1079.2360000000001</v>
      </c>
      <c r="G219" s="924"/>
      <c r="H219" s="924"/>
      <c r="I219" s="924"/>
      <c r="J219" s="924"/>
      <c r="K219" s="924"/>
      <c r="L219" s="924"/>
      <c r="M219" s="924"/>
      <c r="N219" s="924"/>
      <c r="O219" s="924"/>
      <c r="P219" s="924"/>
      <c r="Q219" s="924"/>
      <c r="R219" s="924"/>
      <c r="S219" s="924"/>
    </row>
    <row r="220" spans="1:19" s="923" customFormat="1" ht="36">
      <c r="A220" s="919">
        <v>176</v>
      </c>
      <c r="B220" s="935" t="s">
        <v>3570</v>
      </c>
      <c r="C220" s="921"/>
      <c r="D220" s="924">
        <f t="shared" si="4"/>
        <v>2202</v>
      </c>
      <c r="E220" s="924"/>
      <c r="F220" s="924">
        <v>2202</v>
      </c>
      <c r="G220" s="924"/>
      <c r="H220" s="924"/>
      <c r="I220" s="924"/>
      <c r="J220" s="924"/>
      <c r="K220" s="924"/>
      <c r="L220" s="924"/>
      <c r="M220" s="924"/>
      <c r="N220" s="924"/>
      <c r="O220" s="924"/>
      <c r="P220" s="924"/>
      <c r="Q220" s="924"/>
      <c r="R220" s="924"/>
      <c r="S220" s="924"/>
    </row>
    <row r="221" spans="1:19" s="923" customFormat="1" ht="48">
      <c r="A221" s="919">
        <v>177</v>
      </c>
      <c r="B221" s="935" t="s">
        <v>3571</v>
      </c>
      <c r="C221" s="921"/>
      <c r="D221" s="924">
        <f t="shared" si="4"/>
        <v>1575</v>
      </c>
      <c r="E221" s="924"/>
      <c r="F221" s="924">
        <v>1575</v>
      </c>
      <c r="G221" s="924"/>
      <c r="H221" s="924"/>
      <c r="I221" s="924"/>
      <c r="J221" s="924"/>
      <c r="K221" s="924"/>
      <c r="L221" s="924"/>
      <c r="M221" s="924"/>
      <c r="N221" s="924"/>
      <c r="O221" s="924"/>
      <c r="P221" s="924"/>
      <c r="Q221" s="924"/>
      <c r="R221" s="924"/>
      <c r="S221" s="924"/>
    </row>
    <row r="222" spans="1:19" s="923" customFormat="1" ht="36">
      <c r="A222" s="919">
        <v>178</v>
      </c>
      <c r="B222" s="935" t="s">
        <v>3572</v>
      </c>
      <c r="C222" s="921"/>
      <c r="D222" s="924">
        <f t="shared" si="4"/>
        <v>1080</v>
      </c>
      <c r="E222" s="924"/>
      <c r="F222" s="924">
        <v>1080</v>
      </c>
      <c r="G222" s="924"/>
      <c r="H222" s="924"/>
      <c r="I222" s="924"/>
      <c r="J222" s="924"/>
      <c r="K222" s="924"/>
      <c r="L222" s="924"/>
      <c r="M222" s="924"/>
      <c r="N222" s="924"/>
      <c r="O222" s="924"/>
      <c r="P222" s="924"/>
      <c r="Q222" s="924"/>
      <c r="R222" s="924"/>
      <c r="S222" s="924"/>
    </row>
    <row r="223" spans="1:19" s="923" customFormat="1" ht="24">
      <c r="A223" s="919">
        <v>179</v>
      </c>
      <c r="B223" s="935" t="s">
        <v>3573</v>
      </c>
      <c r="C223" s="921"/>
      <c r="D223" s="924">
        <f t="shared" si="4"/>
        <v>915</v>
      </c>
      <c r="E223" s="924"/>
      <c r="F223" s="924">
        <v>915</v>
      </c>
      <c r="G223" s="924"/>
      <c r="H223" s="924"/>
      <c r="I223" s="924"/>
      <c r="J223" s="924"/>
      <c r="K223" s="924"/>
      <c r="L223" s="924"/>
      <c r="M223" s="924"/>
      <c r="N223" s="924"/>
      <c r="O223" s="924"/>
      <c r="P223" s="924"/>
      <c r="Q223" s="924"/>
      <c r="R223" s="924"/>
      <c r="S223" s="924"/>
    </row>
    <row r="224" spans="1:19" s="923" customFormat="1" ht="36">
      <c r="A224" s="919">
        <v>180</v>
      </c>
      <c r="B224" s="935" t="s">
        <v>3574</v>
      </c>
      <c r="C224" s="921"/>
      <c r="D224" s="924">
        <f t="shared" si="4"/>
        <v>1350</v>
      </c>
      <c r="E224" s="924"/>
      <c r="F224" s="924">
        <v>1350</v>
      </c>
      <c r="G224" s="924"/>
      <c r="H224" s="924"/>
      <c r="I224" s="924"/>
      <c r="J224" s="924"/>
      <c r="K224" s="924"/>
      <c r="L224" s="924"/>
      <c r="M224" s="924"/>
      <c r="N224" s="924"/>
      <c r="O224" s="924"/>
      <c r="P224" s="924"/>
      <c r="Q224" s="924"/>
      <c r="R224" s="924"/>
      <c r="S224" s="924"/>
    </row>
    <row r="225" spans="1:19" s="923" customFormat="1" ht="36">
      <c r="A225" s="919">
        <v>181</v>
      </c>
      <c r="B225" s="935" t="s">
        <v>3575</v>
      </c>
      <c r="C225" s="921"/>
      <c r="D225" s="924">
        <f t="shared" si="4"/>
        <v>2160</v>
      </c>
      <c r="E225" s="924"/>
      <c r="F225" s="924">
        <v>2160</v>
      </c>
      <c r="G225" s="924"/>
      <c r="H225" s="924"/>
      <c r="I225" s="924"/>
      <c r="J225" s="924"/>
      <c r="K225" s="924"/>
      <c r="L225" s="924"/>
      <c r="M225" s="924"/>
      <c r="N225" s="924"/>
      <c r="O225" s="924"/>
      <c r="P225" s="924"/>
      <c r="Q225" s="924"/>
      <c r="R225" s="924"/>
      <c r="S225" s="924"/>
    </row>
    <row r="226" spans="1:19" s="923" customFormat="1" ht="36">
      <c r="A226" s="919">
        <v>182</v>
      </c>
      <c r="B226" s="935" t="s">
        <v>3576</v>
      </c>
      <c r="C226" s="921"/>
      <c r="D226" s="924">
        <f t="shared" si="4"/>
        <v>1310</v>
      </c>
      <c r="E226" s="924"/>
      <c r="F226" s="924">
        <v>1310</v>
      </c>
      <c r="G226" s="924"/>
      <c r="H226" s="924"/>
      <c r="I226" s="924"/>
      <c r="J226" s="924"/>
      <c r="K226" s="924"/>
      <c r="L226" s="924"/>
      <c r="M226" s="924"/>
      <c r="N226" s="924"/>
      <c r="O226" s="924"/>
      <c r="P226" s="924"/>
      <c r="Q226" s="924"/>
      <c r="R226" s="924"/>
      <c r="S226" s="924"/>
    </row>
    <row r="227" spans="1:19" s="923" customFormat="1" ht="48">
      <c r="A227" s="919">
        <v>183</v>
      </c>
      <c r="B227" s="935" t="s">
        <v>3577</v>
      </c>
      <c r="C227" s="921"/>
      <c r="D227" s="924">
        <f t="shared" si="4"/>
        <v>201.959</v>
      </c>
      <c r="E227" s="924"/>
      <c r="F227" s="924">
        <v>201.959</v>
      </c>
      <c r="G227" s="924"/>
      <c r="H227" s="924"/>
      <c r="I227" s="924"/>
      <c r="J227" s="924"/>
      <c r="K227" s="924"/>
      <c r="L227" s="924"/>
      <c r="M227" s="924"/>
      <c r="N227" s="924"/>
      <c r="O227" s="924"/>
      <c r="P227" s="924"/>
      <c r="Q227" s="924"/>
      <c r="R227" s="924"/>
      <c r="S227" s="924"/>
    </row>
    <row r="228" spans="1:19" s="923" customFormat="1" ht="24">
      <c r="A228" s="919">
        <v>184</v>
      </c>
      <c r="B228" s="935" t="s">
        <v>3578</v>
      </c>
      <c r="C228" s="921"/>
      <c r="D228" s="924">
        <f t="shared" si="4"/>
        <v>459</v>
      </c>
      <c r="E228" s="924"/>
      <c r="F228" s="924">
        <v>459</v>
      </c>
      <c r="G228" s="924"/>
      <c r="H228" s="924"/>
      <c r="I228" s="924"/>
      <c r="J228" s="924"/>
      <c r="K228" s="924"/>
      <c r="L228" s="924"/>
      <c r="M228" s="924"/>
      <c r="N228" s="924"/>
      <c r="O228" s="924"/>
      <c r="P228" s="924"/>
      <c r="Q228" s="924"/>
      <c r="R228" s="924"/>
      <c r="S228" s="924"/>
    </row>
    <row r="229" spans="1:19" s="923" customFormat="1" ht="24">
      <c r="A229" s="919">
        <v>185</v>
      </c>
      <c r="B229" s="935" t="s">
        <v>3579</v>
      </c>
      <c r="C229" s="921"/>
      <c r="D229" s="924">
        <f t="shared" si="4"/>
        <v>1050</v>
      </c>
      <c r="E229" s="924"/>
      <c r="F229" s="924">
        <v>1050</v>
      </c>
      <c r="G229" s="924"/>
      <c r="H229" s="924"/>
      <c r="I229" s="924"/>
      <c r="J229" s="924"/>
      <c r="K229" s="924"/>
      <c r="L229" s="924"/>
      <c r="M229" s="924"/>
      <c r="N229" s="924"/>
      <c r="O229" s="924"/>
      <c r="P229" s="924"/>
      <c r="Q229" s="924"/>
      <c r="R229" s="924"/>
      <c r="S229" s="924"/>
    </row>
    <row r="230" spans="1:19" s="923" customFormat="1" ht="48">
      <c r="A230" s="919">
        <v>186</v>
      </c>
      <c r="B230" s="935" t="s">
        <v>3580</v>
      </c>
      <c r="C230" s="921"/>
      <c r="D230" s="924">
        <f t="shared" si="4"/>
        <v>2100</v>
      </c>
      <c r="E230" s="924"/>
      <c r="F230" s="924">
        <v>2100</v>
      </c>
      <c r="G230" s="924"/>
      <c r="H230" s="924"/>
      <c r="I230" s="924"/>
      <c r="J230" s="924"/>
      <c r="K230" s="924"/>
      <c r="L230" s="924"/>
      <c r="M230" s="924"/>
      <c r="N230" s="924"/>
      <c r="O230" s="924"/>
      <c r="P230" s="924"/>
      <c r="Q230" s="924"/>
      <c r="R230" s="924"/>
      <c r="S230" s="924"/>
    </row>
    <row r="231" spans="1:19" s="923" customFormat="1" ht="24">
      <c r="A231" s="919">
        <v>187</v>
      </c>
      <c r="B231" s="935" t="s">
        <v>3581</v>
      </c>
      <c r="C231" s="921"/>
      <c r="D231" s="924">
        <f t="shared" si="4"/>
        <v>1785</v>
      </c>
      <c r="E231" s="924"/>
      <c r="F231" s="924">
        <v>1785</v>
      </c>
      <c r="G231" s="924"/>
      <c r="H231" s="924"/>
      <c r="I231" s="924"/>
      <c r="J231" s="924"/>
      <c r="K231" s="924"/>
      <c r="L231" s="924"/>
      <c r="M231" s="924"/>
      <c r="N231" s="924"/>
      <c r="O231" s="924"/>
      <c r="P231" s="924"/>
      <c r="Q231" s="924"/>
      <c r="R231" s="924"/>
      <c r="S231" s="924"/>
    </row>
    <row r="232" spans="1:19" s="923" customFormat="1" ht="24">
      <c r="A232" s="919">
        <v>188</v>
      </c>
      <c r="B232" s="935" t="s">
        <v>3582</v>
      </c>
      <c r="C232" s="921"/>
      <c r="D232" s="924">
        <f t="shared" si="4"/>
        <v>1050</v>
      </c>
      <c r="E232" s="924"/>
      <c r="F232" s="924">
        <v>1050</v>
      </c>
      <c r="G232" s="924"/>
      <c r="H232" s="924"/>
      <c r="I232" s="924"/>
      <c r="J232" s="924"/>
      <c r="K232" s="924"/>
      <c r="L232" s="924"/>
      <c r="M232" s="924"/>
      <c r="N232" s="924"/>
      <c r="O232" s="924"/>
      <c r="P232" s="924"/>
      <c r="Q232" s="924"/>
      <c r="R232" s="924"/>
      <c r="S232" s="924"/>
    </row>
    <row r="233" spans="1:19" s="923" customFormat="1" ht="36">
      <c r="A233" s="919">
        <v>189</v>
      </c>
      <c r="B233" s="935" t="s">
        <v>3583</v>
      </c>
      <c r="C233" s="921"/>
      <c r="D233" s="924">
        <f t="shared" si="4"/>
        <v>814.04885999999999</v>
      </c>
      <c r="E233" s="924"/>
      <c r="F233" s="924">
        <v>814.04885999999999</v>
      </c>
      <c r="G233" s="924"/>
      <c r="H233" s="924"/>
      <c r="I233" s="924"/>
      <c r="J233" s="924"/>
      <c r="K233" s="924"/>
      <c r="L233" s="924"/>
      <c r="M233" s="924"/>
      <c r="N233" s="924"/>
      <c r="O233" s="924"/>
      <c r="P233" s="924"/>
      <c r="Q233" s="924"/>
      <c r="R233" s="924"/>
      <c r="S233" s="924"/>
    </row>
    <row r="234" spans="1:19" s="923" customFormat="1" ht="36">
      <c r="A234" s="919">
        <v>190</v>
      </c>
      <c r="B234" s="935" t="s">
        <v>3584</v>
      </c>
      <c r="C234" s="921"/>
      <c r="D234" s="924">
        <f t="shared" si="4"/>
        <v>1255</v>
      </c>
      <c r="E234" s="924"/>
      <c r="F234" s="924">
        <v>1255</v>
      </c>
      <c r="G234" s="924"/>
      <c r="H234" s="924"/>
      <c r="I234" s="924"/>
      <c r="J234" s="924"/>
      <c r="K234" s="924"/>
      <c r="L234" s="924"/>
      <c r="M234" s="924"/>
      <c r="N234" s="924"/>
      <c r="O234" s="924"/>
      <c r="P234" s="924"/>
      <c r="Q234" s="924"/>
      <c r="R234" s="924"/>
      <c r="S234" s="924"/>
    </row>
    <row r="235" spans="1:19" s="923" customFormat="1" ht="36">
      <c r="A235" s="919">
        <v>191</v>
      </c>
      <c r="B235" s="935" t="s">
        <v>3585</v>
      </c>
      <c r="C235" s="921"/>
      <c r="D235" s="924">
        <f t="shared" si="4"/>
        <v>878.59</v>
      </c>
      <c r="E235" s="924"/>
      <c r="F235" s="924">
        <v>878.59</v>
      </c>
      <c r="G235" s="924"/>
      <c r="H235" s="924"/>
      <c r="I235" s="924"/>
      <c r="J235" s="924"/>
      <c r="K235" s="924"/>
      <c r="L235" s="924"/>
      <c r="M235" s="924"/>
      <c r="N235" s="924"/>
      <c r="O235" s="924"/>
      <c r="P235" s="924"/>
      <c r="Q235" s="924"/>
      <c r="R235" s="924"/>
      <c r="S235" s="924"/>
    </row>
    <row r="236" spans="1:19" s="923" customFormat="1" ht="48">
      <c r="A236" s="919">
        <v>192</v>
      </c>
      <c r="B236" s="935" t="s">
        <v>3586</v>
      </c>
      <c r="C236" s="921"/>
      <c r="D236" s="924">
        <f t="shared" si="4"/>
        <v>1326.12</v>
      </c>
      <c r="E236" s="924"/>
      <c r="F236" s="924">
        <v>1326.12</v>
      </c>
      <c r="G236" s="924"/>
      <c r="H236" s="924"/>
      <c r="I236" s="924"/>
      <c r="J236" s="924"/>
      <c r="K236" s="924"/>
      <c r="L236" s="924"/>
      <c r="M236" s="924"/>
      <c r="N236" s="924"/>
      <c r="O236" s="924"/>
      <c r="P236" s="924"/>
      <c r="Q236" s="924"/>
      <c r="R236" s="924"/>
      <c r="S236" s="924"/>
    </row>
    <row r="237" spans="1:19" s="923" customFormat="1" ht="24">
      <c r="A237" s="919">
        <v>193</v>
      </c>
      <c r="B237" s="935" t="s">
        <v>3587</v>
      </c>
      <c r="C237" s="921"/>
      <c r="D237" s="924">
        <f t="shared" si="4"/>
        <v>200</v>
      </c>
      <c r="E237" s="924"/>
      <c r="F237" s="924">
        <v>200</v>
      </c>
      <c r="G237" s="924"/>
      <c r="H237" s="924"/>
      <c r="I237" s="924"/>
      <c r="J237" s="924"/>
      <c r="K237" s="924"/>
      <c r="L237" s="924"/>
      <c r="M237" s="924"/>
      <c r="N237" s="924"/>
      <c r="O237" s="924"/>
      <c r="P237" s="924"/>
      <c r="Q237" s="924"/>
      <c r="R237" s="924"/>
      <c r="S237" s="924"/>
    </row>
    <row r="238" spans="1:19" s="923" customFormat="1" ht="36">
      <c r="A238" s="919">
        <v>194</v>
      </c>
      <c r="B238" s="935" t="s">
        <v>3588</v>
      </c>
      <c r="C238" s="921"/>
      <c r="D238" s="924">
        <f>SUM(F238:R238)</f>
        <v>1145</v>
      </c>
      <c r="E238" s="924"/>
      <c r="F238" s="924">
        <v>1145</v>
      </c>
      <c r="G238" s="924"/>
      <c r="H238" s="924"/>
      <c r="I238" s="924"/>
      <c r="J238" s="924"/>
      <c r="K238" s="924"/>
      <c r="L238" s="924"/>
      <c r="M238" s="924"/>
      <c r="N238" s="924"/>
      <c r="O238" s="924"/>
      <c r="P238" s="924"/>
      <c r="Q238" s="924"/>
      <c r="R238" s="924"/>
      <c r="S238" s="924"/>
    </row>
    <row r="239" spans="1:19" s="923" customFormat="1" ht="24">
      <c r="A239" s="919">
        <v>195</v>
      </c>
      <c r="B239" s="935" t="s">
        <v>3589</v>
      </c>
      <c r="C239" s="921"/>
      <c r="D239" s="924">
        <f t="shared" si="4"/>
        <v>1090</v>
      </c>
      <c r="E239" s="924"/>
      <c r="F239" s="924">
        <v>1090</v>
      </c>
      <c r="G239" s="924"/>
      <c r="H239" s="924"/>
      <c r="I239" s="924"/>
      <c r="J239" s="924"/>
      <c r="K239" s="924"/>
      <c r="L239" s="924"/>
      <c r="M239" s="924"/>
      <c r="N239" s="924"/>
      <c r="O239" s="924"/>
      <c r="P239" s="924"/>
      <c r="Q239" s="924"/>
      <c r="R239" s="924"/>
      <c r="S239" s="924"/>
    </row>
    <row r="240" spans="1:19" s="923" customFormat="1" ht="36">
      <c r="A240" s="919">
        <v>196</v>
      </c>
      <c r="B240" s="935" t="s">
        <v>3590</v>
      </c>
      <c r="C240" s="921"/>
      <c r="D240" s="924">
        <f t="shared" si="4"/>
        <v>248.01400000000001</v>
      </c>
      <c r="E240" s="924"/>
      <c r="F240" s="924">
        <v>248.01400000000001</v>
      </c>
      <c r="G240" s="924"/>
      <c r="H240" s="924"/>
      <c r="I240" s="924"/>
      <c r="J240" s="924"/>
      <c r="K240" s="924"/>
      <c r="L240" s="924"/>
      <c r="M240" s="924"/>
      <c r="N240" s="924"/>
      <c r="O240" s="924"/>
      <c r="P240" s="924"/>
      <c r="Q240" s="924"/>
      <c r="R240" s="924"/>
      <c r="S240" s="924"/>
    </row>
    <row r="241" spans="1:19" s="923" customFormat="1" ht="22.8">
      <c r="A241" s="919"/>
      <c r="B241" s="933" t="s">
        <v>3591</v>
      </c>
      <c r="C241" s="934">
        <v>20686.292000000001</v>
      </c>
      <c r="D241" s="934">
        <f>SUBTOTAL(9,D242:D254)</f>
        <v>9490.2559050000018</v>
      </c>
      <c r="E241" s="934"/>
      <c r="F241" s="924"/>
      <c r="G241" s="924"/>
      <c r="H241" s="924"/>
      <c r="I241" s="924"/>
      <c r="J241" s="934">
        <f>SUBTOTAL(9,J242:J282)</f>
        <v>9490.2559050000018</v>
      </c>
      <c r="K241" s="924"/>
      <c r="L241" s="924"/>
      <c r="M241" s="924"/>
      <c r="N241" s="924"/>
      <c r="O241" s="924"/>
      <c r="P241" s="924"/>
      <c r="Q241" s="924"/>
      <c r="R241" s="924"/>
      <c r="S241" s="924"/>
    </row>
    <row r="242" spans="1:19" s="923" customFormat="1" ht="24">
      <c r="A242" s="919">
        <v>1</v>
      </c>
      <c r="B242" s="935" t="s">
        <v>3592</v>
      </c>
      <c r="C242" s="921"/>
      <c r="D242" s="924">
        <f t="shared" ref="D242:D254" si="5">SUM(F242:R242)</f>
        <v>1828.44</v>
      </c>
      <c r="E242" s="924"/>
      <c r="F242" s="924"/>
      <c r="G242" s="924"/>
      <c r="H242" s="924"/>
      <c r="I242" s="924"/>
      <c r="J242" s="924">
        <v>1828.44</v>
      </c>
      <c r="K242" s="924"/>
      <c r="L242" s="924"/>
      <c r="M242" s="924"/>
      <c r="N242" s="924"/>
      <c r="O242" s="924"/>
      <c r="P242" s="924"/>
      <c r="Q242" s="924"/>
      <c r="R242" s="924"/>
      <c r="S242" s="924"/>
    </row>
    <row r="243" spans="1:19" s="923" customFormat="1">
      <c r="A243" s="919">
        <v>2</v>
      </c>
      <c r="B243" s="926" t="s">
        <v>3593</v>
      </c>
      <c r="C243" s="921"/>
      <c r="D243" s="924">
        <f t="shared" si="5"/>
        <v>500</v>
      </c>
      <c r="E243" s="924"/>
      <c r="F243" s="924"/>
      <c r="G243" s="924"/>
      <c r="H243" s="924"/>
      <c r="I243" s="924"/>
      <c r="J243" s="924">
        <v>500</v>
      </c>
      <c r="K243" s="924"/>
      <c r="L243" s="924"/>
      <c r="M243" s="924"/>
      <c r="N243" s="924"/>
      <c r="O243" s="924"/>
      <c r="P243" s="924"/>
      <c r="Q243" s="924"/>
      <c r="R243" s="924"/>
      <c r="S243" s="924"/>
    </row>
    <row r="244" spans="1:19" s="923" customFormat="1">
      <c r="A244" s="919">
        <v>3</v>
      </c>
      <c r="B244" s="926" t="s">
        <v>3594</v>
      </c>
      <c r="C244" s="921"/>
      <c r="D244" s="924">
        <f t="shared" si="5"/>
        <v>750</v>
      </c>
      <c r="E244" s="924"/>
      <c r="F244" s="924"/>
      <c r="G244" s="924"/>
      <c r="H244" s="924"/>
      <c r="I244" s="924"/>
      <c r="J244" s="924">
        <v>750</v>
      </c>
      <c r="K244" s="924"/>
      <c r="L244" s="924"/>
      <c r="M244" s="924"/>
      <c r="N244" s="924"/>
      <c r="O244" s="924"/>
      <c r="P244" s="924"/>
      <c r="Q244" s="924"/>
      <c r="R244" s="924"/>
      <c r="S244" s="924"/>
    </row>
    <row r="245" spans="1:19" s="923" customFormat="1">
      <c r="A245" s="919">
        <v>4</v>
      </c>
      <c r="B245" s="926" t="s">
        <v>3595</v>
      </c>
      <c r="C245" s="921"/>
      <c r="D245" s="924">
        <f t="shared" si="5"/>
        <v>145.703</v>
      </c>
      <c r="E245" s="924"/>
      <c r="F245" s="924"/>
      <c r="G245" s="924"/>
      <c r="H245" s="924"/>
      <c r="I245" s="924"/>
      <c r="J245" s="924">
        <v>145.703</v>
      </c>
      <c r="K245" s="924"/>
      <c r="L245" s="924"/>
      <c r="M245" s="924"/>
      <c r="N245" s="924"/>
      <c r="O245" s="924"/>
      <c r="P245" s="924"/>
      <c r="Q245" s="924"/>
      <c r="R245" s="924"/>
      <c r="S245" s="924"/>
    </row>
    <row r="246" spans="1:19" s="923" customFormat="1" ht="24.6">
      <c r="A246" s="919">
        <v>5</v>
      </c>
      <c r="B246" s="926" t="s">
        <v>3596</v>
      </c>
      <c r="C246" s="921"/>
      <c r="D246" s="924">
        <f t="shared" si="5"/>
        <v>310</v>
      </c>
      <c r="E246" s="924"/>
      <c r="F246" s="924"/>
      <c r="G246" s="924"/>
      <c r="H246" s="924"/>
      <c r="I246" s="924"/>
      <c r="J246" s="924">
        <v>310</v>
      </c>
      <c r="K246" s="924"/>
      <c r="L246" s="924"/>
      <c r="M246" s="924"/>
      <c r="N246" s="924"/>
      <c r="O246" s="924"/>
      <c r="P246" s="924"/>
      <c r="Q246" s="924"/>
      <c r="R246" s="924"/>
      <c r="S246" s="924"/>
    </row>
    <row r="247" spans="1:19" s="923" customFormat="1">
      <c r="A247" s="919">
        <v>6</v>
      </c>
      <c r="B247" s="926" t="s">
        <v>3597</v>
      </c>
      <c r="C247" s="921"/>
      <c r="D247" s="924">
        <f t="shared" si="5"/>
        <v>1560</v>
      </c>
      <c r="E247" s="924"/>
      <c r="F247" s="924"/>
      <c r="G247" s="924"/>
      <c r="H247" s="924"/>
      <c r="I247" s="924"/>
      <c r="J247" s="924">
        <v>1560</v>
      </c>
      <c r="K247" s="924"/>
      <c r="L247" s="924"/>
      <c r="M247" s="924"/>
      <c r="N247" s="924"/>
      <c r="O247" s="924"/>
      <c r="P247" s="924"/>
      <c r="Q247" s="924"/>
      <c r="R247" s="924"/>
      <c r="S247" s="924"/>
    </row>
    <row r="248" spans="1:19" s="923" customFormat="1">
      <c r="A248" s="919">
        <v>7</v>
      </c>
      <c r="B248" s="926" t="s">
        <v>3598</v>
      </c>
      <c r="C248" s="921"/>
      <c r="D248" s="924">
        <f t="shared" si="5"/>
        <v>630</v>
      </c>
      <c r="E248" s="924"/>
      <c r="F248" s="924"/>
      <c r="G248" s="924"/>
      <c r="H248" s="924"/>
      <c r="I248" s="924"/>
      <c r="J248" s="924">
        <v>630</v>
      </c>
      <c r="K248" s="924"/>
      <c r="L248" s="924"/>
      <c r="M248" s="924"/>
      <c r="N248" s="924"/>
      <c r="O248" s="924"/>
      <c r="P248" s="924"/>
      <c r="Q248" s="924"/>
      <c r="R248" s="924"/>
      <c r="S248" s="924"/>
    </row>
    <row r="249" spans="1:19" s="923" customFormat="1" ht="24">
      <c r="A249" s="919">
        <v>8</v>
      </c>
      <c r="B249" s="936" t="s">
        <v>3599</v>
      </c>
      <c r="C249" s="937"/>
      <c r="D249" s="924">
        <f t="shared" si="5"/>
        <v>1050</v>
      </c>
      <c r="E249" s="924"/>
      <c r="F249" s="924"/>
      <c r="G249" s="924"/>
      <c r="H249" s="924"/>
      <c r="I249" s="924"/>
      <c r="J249" s="924">
        <v>1050</v>
      </c>
      <c r="K249" s="924"/>
      <c r="L249" s="924"/>
      <c r="M249" s="924"/>
      <c r="N249" s="924"/>
      <c r="O249" s="924"/>
      <c r="P249" s="924"/>
      <c r="Q249" s="924"/>
      <c r="R249" s="924"/>
      <c r="S249" s="924"/>
    </row>
    <row r="250" spans="1:19" s="923" customFormat="1">
      <c r="A250" s="919">
        <v>9</v>
      </c>
      <c r="B250" s="938" t="s">
        <v>3600</v>
      </c>
      <c r="C250" s="921"/>
      <c r="D250" s="924">
        <f t="shared" si="5"/>
        <v>450</v>
      </c>
      <c r="E250" s="924"/>
      <c r="F250" s="924"/>
      <c r="G250" s="924"/>
      <c r="H250" s="924"/>
      <c r="I250" s="924"/>
      <c r="J250" s="924">
        <v>450</v>
      </c>
      <c r="K250" s="924"/>
      <c r="L250" s="924"/>
      <c r="M250" s="924"/>
      <c r="N250" s="924"/>
      <c r="O250" s="924"/>
      <c r="P250" s="924"/>
      <c r="Q250" s="924"/>
      <c r="R250" s="924"/>
      <c r="S250" s="924"/>
    </row>
    <row r="251" spans="1:19" s="923" customFormat="1" ht="24.6">
      <c r="A251" s="919">
        <v>10</v>
      </c>
      <c r="B251" s="938" t="s">
        <v>3601</v>
      </c>
      <c r="C251" s="921"/>
      <c r="D251" s="924">
        <f t="shared" si="5"/>
        <v>578.90790500000003</v>
      </c>
      <c r="E251" s="924"/>
      <c r="F251" s="924"/>
      <c r="G251" s="924"/>
      <c r="H251" s="924"/>
      <c r="I251" s="924"/>
      <c r="J251" s="924">
        <v>578.90790500000003</v>
      </c>
      <c r="K251" s="924"/>
      <c r="L251" s="924"/>
      <c r="M251" s="924"/>
      <c r="N251" s="924"/>
      <c r="O251" s="924"/>
      <c r="P251" s="924"/>
      <c r="Q251" s="924"/>
      <c r="R251" s="924"/>
      <c r="S251" s="924"/>
    </row>
    <row r="252" spans="1:19" s="923" customFormat="1">
      <c r="A252" s="919">
        <v>11</v>
      </c>
      <c r="B252" s="938" t="s">
        <v>3602</v>
      </c>
      <c r="C252" s="921"/>
      <c r="D252" s="924">
        <f t="shared" si="5"/>
        <v>1050</v>
      </c>
      <c r="E252" s="924"/>
      <c r="F252" s="924"/>
      <c r="G252" s="924"/>
      <c r="H252" s="924"/>
      <c r="I252" s="924"/>
      <c r="J252" s="924">
        <v>1050</v>
      </c>
      <c r="K252" s="924"/>
      <c r="L252" s="924"/>
      <c r="M252" s="924"/>
      <c r="N252" s="924"/>
      <c r="O252" s="924"/>
      <c r="P252" s="924"/>
      <c r="Q252" s="924"/>
      <c r="R252" s="924"/>
      <c r="S252" s="924"/>
    </row>
    <row r="253" spans="1:19" s="923" customFormat="1">
      <c r="A253" s="919">
        <v>12</v>
      </c>
      <c r="B253" s="938" t="s">
        <v>3603</v>
      </c>
      <c r="C253" s="921"/>
      <c r="D253" s="924">
        <f t="shared" si="5"/>
        <v>312.78100000000001</v>
      </c>
      <c r="E253" s="924"/>
      <c r="F253" s="924"/>
      <c r="G253" s="924"/>
      <c r="H253" s="924"/>
      <c r="I253" s="924"/>
      <c r="J253" s="924">
        <v>312.78100000000001</v>
      </c>
      <c r="K253" s="924"/>
      <c r="L253" s="924"/>
      <c r="M253" s="924"/>
      <c r="N253" s="924"/>
      <c r="O253" s="924"/>
      <c r="P253" s="924"/>
      <c r="Q253" s="924"/>
      <c r="R253" s="924"/>
      <c r="S253" s="924"/>
    </row>
    <row r="254" spans="1:19" s="923" customFormat="1">
      <c r="A254" s="919">
        <v>13</v>
      </c>
      <c r="B254" s="938" t="s">
        <v>3604</v>
      </c>
      <c r="C254" s="921"/>
      <c r="D254" s="924">
        <f t="shared" si="5"/>
        <v>324.42399999999998</v>
      </c>
      <c r="E254" s="924"/>
      <c r="F254" s="924"/>
      <c r="G254" s="924"/>
      <c r="H254" s="924"/>
      <c r="I254" s="924"/>
      <c r="J254" s="924">
        <v>324.42399999999998</v>
      </c>
      <c r="K254" s="924"/>
      <c r="L254" s="924"/>
      <c r="M254" s="924"/>
      <c r="N254" s="924"/>
      <c r="O254" s="924"/>
      <c r="P254" s="924"/>
      <c r="Q254" s="924"/>
      <c r="R254" s="924"/>
      <c r="S254" s="924"/>
    </row>
    <row r="255" spans="1:19" s="923" customFormat="1" ht="22.8">
      <c r="A255" s="919"/>
      <c r="B255" s="933" t="s">
        <v>3605</v>
      </c>
      <c r="C255" s="934">
        <v>138753.59517700001</v>
      </c>
      <c r="D255" s="934">
        <f>SUBTOTAL(9,D256:D261)</f>
        <v>128453.71745400001</v>
      </c>
      <c r="E255" s="934"/>
      <c r="F255" s="924"/>
      <c r="G255" s="924"/>
      <c r="H255" s="924"/>
      <c r="I255" s="924"/>
      <c r="J255" s="924"/>
      <c r="K255" s="934">
        <f>SUBTOTAL(9,K256:K261)</f>
        <v>128453.71745400001</v>
      </c>
      <c r="L255" s="924"/>
      <c r="M255" s="924"/>
      <c r="N255" s="924"/>
      <c r="O255" s="924"/>
      <c r="P255" s="924"/>
      <c r="Q255" s="924"/>
      <c r="R255" s="924"/>
      <c r="S255" s="924"/>
    </row>
    <row r="256" spans="1:19" s="923" customFormat="1" ht="36">
      <c r="A256" s="919">
        <v>1</v>
      </c>
      <c r="B256" s="935" t="s">
        <v>3606</v>
      </c>
      <c r="C256" s="921"/>
      <c r="D256" s="924">
        <f t="shared" ref="D256:D261" si="6">SUM(F256:R256)</f>
        <v>52643.906000000003</v>
      </c>
      <c r="E256" s="924"/>
      <c r="F256" s="924"/>
      <c r="G256" s="924"/>
      <c r="H256" s="924"/>
      <c r="I256" s="924"/>
      <c r="J256" s="924"/>
      <c r="K256" s="924">
        <v>52643.906000000003</v>
      </c>
      <c r="L256" s="924"/>
      <c r="M256" s="924"/>
      <c r="N256" s="924"/>
      <c r="O256" s="924"/>
      <c r="P256" s="924"/>
      <c r="Q256" s="924"/>
      <c r="R256" s="924"/>
      <c r="S256" s="924"/>
    </row>
    <row r="257" spans="1:19" s="923" customFormat="1" ht="24">
      <c r="A257" s="919">
        <v>2</v>
      </c>
      <c r="B257" s="935" t="s">
        <v>3607</v>
      </c>
      <c r="C257" s="921"/>
      <c r="D257" s="924">
        <f t="shared" si="6"/>
        <v>30150.147299</v>
      </c>
      <c r="E257" s="924"/>
      <c r="F257" s="924"/>
      <c r="G257" s="924"/>
      <c r="H257" s="924"/>
      <c r="I257" s="924"/>
      <c r="J257" s="924"/>
      <c r="K257" s="924">
        <v>30150.147299</v>
      </c>
      <c r="L257" s="924"/>
      <c r="M257" s="924"/>
      <c r="N257" s="924"/>
      <c r="O257" s="924"/>
      <c r="P257" s="924"/>
      <c r="Q257" s="924"/>
      <c r="R257" s="924"/>
      <c r="S257" s="924"/>
    </row>
    <row r="258" spans="1:19" s="923" customFormat="1" ht="24">
      <c r="A258" s="919">
        <v>3</v>
      </c>
      <c r="B258" s="935" t="s">
        <v>3608</v>
      </c>
      <c r="C258" s="921"/>
      <c r="D258" s="924">
        <f t="shared" si="6"/>
        <v>729.24541799999997</v>
      </c>
      <c r="E258" s="924"/>
      <c r="F258" s="924"/>
      <c r="G258" s="924"/>
      <c r="H258" s="924"/>
      <c r="I258" s="924"/>
      <c r="J258" s="924"/>
      <c r="K258" s="924">
        <v>729.24541799999997</v>
      </c>
      <c r="L258" s="924"/>
      <c r="M258" s="924"/>
      <c r="N258" s="924"/>
      <c r="O258" s="924"/>
      <c r="P258" s="924"/>
      <c r="Q258" s="924"/>
      <c r="R258" s="924"/>
      <c r="S258" s="924"/>
    </row>
    <row r="259" spans="1:19" s="923" customFormat="1" ht="24">
      <c r="A259" s="919">
        <v>4</v>
      </c>
      <c r="B259" s="935" t="s">
        <v>3609</v>
      </c>
      <c r="C259" s="921"/>
      <c r="D259" s="924">
        <f t="shared" si="6"/>
        <v>42864.377737000003</v>
      </c>
      <c r="E259" s="924"/>
      <c r="F259" s="924"/>
      <c r="G259" s="924"/>
      <c r="H259" s="924"/>
      <c r="I259" s="924"/>
      <c r="J259" s="924"/>
      <c r="K259" s="924">
        <v>42864.377737000003</v>
      </c>
      <c r="L259" s="924"/>
      <c r="M259" s="924"/>
      <c r="N259" s="924"/>
      <c r="O259" s="924"/>
      <c r="P259" s="924"/>
      <c r="Q259" s="924"/>
      <c r="R259" s="924"/>
      <c r="S259" s="924"/>
    </row>
    <row r="260" spans="1:19" s="923" customFormat="1" ht="36">
      <c r="A260" s="919">
        <v>5</v>
      </c>
      <c r="B260" s="935" t="s">
        <v>3610</v>
      </c>
      <c r="C260" s="921"/>
      <c r="D260" s="924">
        <f t="shared" si="6"/>
        <v>600</v>
      </c>
      <c r="E260" s="924"/>
      <c r="F260" s="924"/>
      <c r="G260" s="924"/>
      <c r="H260" s="924"/>
      <c r="I260" s="924"/>
      <c r="J260" s="924"/>
      <c r="K260" s="924">
        <v>600</v>
      </c>
      <c r="L260" s="924"/>
      <c r="M260" s="924"/>
      <c r="N260" s="924"/>
      <c r="O260" s="924"/>
      <c r="P260" s="924"/>
      <c r="Q260" s="924"/>
      <c r="R260" s="924"/>
      <c r="S260" s="924"/>
    </row>
    <row r="261" spans="1:19" s="923" customFormat="1" ht="24">
      <c r="A261" s="919">
        <v>6</v>
      </c>
      <c r="B261" s="935" t="s">
        <v>3611</v>
      </c>
      <c r="C261" s="921"/>
      <c r="D261" s="924">
        <f t="shared" si="6"/>
        <v>1466.0409999999999</v>
      </c>
      <c r="E261" s="924"/>
      <c r="F261" s="924"/>
      <c r="G261" s="924"/>
      <c r="H261" s="924"/>
      <c r="I261" s="924"/>
      <c r="J261" s="924"/>
      <c r="K261" s="924">
        <v>1466.0409999999999</v>
      </c>
      <c r="L261" s="924"/>
      <c r="M261" s="924"/>
      <c r="N261" s="924"/>
      <c r="O261" s="924"/>
      <c r="P261" s="924"/>
      <c r="Q261" s="924"/>
      <c r="R261" s="924"/>
      <c r="S261" s="924"/>
    </row>
    <row r="262" spans="1:19" s="923" customFormat="1" ht="22.8">
      <c r="A262" s="919"/>
      <c r="B262" s="933" t="s">
        <v>3612</v>
      </c>
      <c r="C262" s="934">
        <v>5180</v>
      </c>
      <c r="D262" s="934">
        <f>SUBTOTAL(9,D263:D263)</f>
        <v>4917.1229999999996</v>
      </c>
      <c r="E262" s="934"/>
      <c r="F262" s="924"/>
      <c r="G262" s="924"/>
      <c r="H262" s="924"/>
      <c r="I262" s="924"/>
      <c r="J262" s="924"/>
      <c r="K262" s="924"/>
      <c r="L262" s="924"/>
      <c r="M262" s="934">
        <f>SUBTOTAL(9,M263:M263)</f>
        <v>4917.1229999999996</v>
      </c>
      <c r="N262" s="924"/>
      <c r="O262" s="924"/>
      <c r="P262" s="924"/>
      <c r="Q262" s="924"/>
      <c r="R262" s="924"/>
      <c r="S262" s="924"/>
    </row>
    <row r="263" spans="1:19" s="923" customFormat="1" ht="36">
      <c r="A263" s="919">
        <v>1</v>
      </c>
      <c r="B263" s="935" t="s">
        <v>3613</v>
      </c>
      <c r="C263" s="921"/>
      <c r="D263" s="924">
        <f t="shared" ref="D263" si="7">SUM(F263:R263)</f>
        <v>4917.1229999999996</v>
      </c>
      <c r="E263" s="924"/>
      <c r="F263" s="924"/>
      <c r="G263" s="924"/>
      <c r="H263" s="924"/>
      <c r="I263" s="924"/>
      <c r="J263" s="924"/>
      <c r="K263" s="924"/>
      <c r="L263" s="924"/>
      <c r="M263" s="924">
        <v>4917.1229999999996</v>
      </c>
      <c r="N263" s="924"/>
      <c r="O263" s="924"/>
      <c r="P263" s="924"/>
      <c r="Q263" s="924"/>
      <c r="R263" s="924"/>
      <c r="S263" s="924"/>
    </row>
    <row r="264" spans="1:19" s="923" customFormat="1" ht="22.8">
      <c r="A264" s="919"/>
      <c r="B264" s="933" t="s">
        <v>3614</v>
      </c>
      <c r="C264" s="934">
        <v>445223.63966500002</v>
      </c>
      <c r="D264" s="934">
        <f>SUBTOTAL(9,D265:D271)</f>
        <v>102325.612683</v>
      </c>
      <c r="E264" s="934"/>
      <c r="F264" s="924"/>
      <c r="G264" s="924"/>
      <c r="H264" s="924"/>
      <c r="I264" s="924"/>
      <c r="J264" s="924"/>
      <c r="K264" s="924"/>
      <c r="L264" s="924"/>
      <c r="M264" s="924"/>
      <c r="N264" s="934">
        <f>SUBTOTAL(9,N265:N271)</f>
        <v>102325.612683</v>
      </c>
      <c r="O264" s="924"/>
      <c r="P264" s="924"/>
      <c r="Q264" s="924"/>
      <c r="R264" s="924"/>
      <c r="S264" s="924"/>
    </row>
    <row r="265" spans="1:19" s="923" customFormat="1" ht="36">
      <c r="A265" s="919">
        <v>1</v>
      </c>
      <c r="B265" s="935" t="s">
        <v>3615</v>
      </c>
      <c r="C265" s="921"/>
      <c r="D265" s="924">
        <f t="shared" ref="D265:D271" si="8">SUM(F265:R265)</f>
        <v>911.51400000000001</v>
      </c>
      <c r="E265" s="924"/>
      <c r="F265" s="924"/>
      <c r="G265" s="924"/>
      <c r="H265" s="924"/>
      <c r="I265" s="924"/>
      <c r="J265" s="924"/>
      <c r="K265" s="924"/>
      <c r="L265" s="924"/>
      <c r="M265" s="924"/>
      <c r="N265" s="924">
        <v>911.51400000000001</v>
      </c>
      <c r="O265" s="924"/>
      <c r="P265" s="924"/>
      <c r="Q265" s="924"/>
      <c r="R265" s="924"/>
      <c r="S265" s="924"/>
    </row>
    <row r="266" spans="1:19" s="923" customFormat="1">
      <c r="A266" s="919">
        <v>2</v>
      </c>
      <c r="B266" s="935" t="s">
        <v>3616</v>
      </c>
      <c r="C266" s="921"/>
      <c r="D266" s="924">
        <f t="shared" si="8"/>
        <v>380</v>
      </c>
      <c r="E266" s="924"/>
      <c r="F266" s="924"/>
      <c r="G266" s="924"/>
      <c r="H266" s="924"/>
      <c r="I266" s="924"/>
      <c r="J266" s="924"/>
      <c r="K266" s="924"/>
      <c r="L266" s="924"/>
      <c r="M266" s="924"/>
      <c r="N266" s="924">
        <v>380</v>
      </c>
      <c r="O266" s="924"/>
      <c r="P266" s="924"/>
      <c r="Q266" s="924"/>
      <c r="R266" s="924"/>
      <c r="S266" s="924"/>
    </row>
    <row r="267" spans="1:19" s="923" customFormat="1" ht="48">
      <c r="A267" s="919">
        <v>3</v>
      </c>
      <c r="B267" s="935" t="s">
        <v>3617</v>
      </c>
      <c r="C267" s="921"/>
      <c r="D267" s="924">
        <f t="shared" si="8"/>
        <v>21580.66476</v>
      </c>
      <c r="E267" s="924"/>
      <c r="F267" s="924"/>
      <c r="G267" s="924"/>
      <c r="H267" s="924"/>
      <c r="I267" s="924"/>
      <c r="J267" s="924"/>
      <c r="K267" s="924"/>
      <c r="L267" s="924"/>
      <c r="M267" s="924"/>
      <c r="N267" s="924">
        <v>21580.66476</v>
      </c>
      <c r="O267" s="924"/>
      <c r="P267" s="924"/>
      <c r="Q267" s="924"/>
      <c r="R267" s="924"/>
      <c r="S267" s="924"/>
    </row>
    <row r="268" spans="1:19" s="923" customFormat="1" ht="48.6">
      <c r="A268" s="919">
        <v>4</v>
      </c>
      <c r="B268" s="938" t="s">
        <v>3618</v>
      </c>
      <c r="C268" s="921"/>
      <c r="D268" s="924">
        <f t="shared" si="8"/>
        <v>69810.433923000004</v>
      </c>
      <c r="E268" s="924"/>
      <c r="F268" s="924"/>
      <c r="G268" s="924"/>
      <c r="H268" s="924"/>
      <c r="I268" s="924"/>
      <c r="J268" s="924"/>
      <c r="K268" s="924"/>
      <c r="L268" s="924"/>
      <c r="M268" s="924"/>
      <c r="N268" s="924">
        <v>69810.433923000004</v>
      </c>
      <c r="O268" s="924"/>
      <c r="P268" s="924"/>
      <c r="Q268" s="924"/>
      <c r="R268" s="924"/>
      <c r="S268" s="924"/>
    </row>
    <row r="269" spans="1:19" s="923" customFormat="1" ht="24.6">
      <c r="A269" s="919">
        <v>5</v>
      </c>
      <c r="B269" s="938" t="s">
        <v>3619</v>
      </c>
      <c r="C269" s="921"/>
      <c r="D269" s="924">
        <f t="shared" si="8"/>
        <v>5525</v>
      </c>
      <c r="E269" s="924"/>
      <c r="F269" s="924"/>
      <c r="G269" s="924"/>
      <c r="H269" s="924"/>
      <c r="I269" s="924"/>
      <c r="J269" s="924"/>
      <c r="K269" s="924"/>
      <c r="L269" s="924"/>
      <c r="M269" s="924"/>
      <c r="N269" s="924">
        <v>5525</v>
      </c>
      <c r="O269" s="924"/>
      <c r="P269" s="924"/>
      <c r="Q269" s="924"/>
      <c r="R269" s="924"/>
      <c r="S269" s="924"/>
    </row>
    <row r="270" spans="1:19" s="923" customFormat="1" ht="24.6">
      <c r="A270" s="919">
        <v>6</v>
      </c>
      <c r="B270" s="939" t="s">
        <v>3620</v>
      </c>
      <c r="C270" s="921"/>
      <c r="D270" s="924">
        <f t="shared" si="8"/>
        <v>1971</v>
      </c>
      <c r="E270" s="924"/>
      <c r="F270" s="924"/>
      <c r="G270" s="924"/>
      <c r="H270" s="924"/>
      <c r="I270" s="924"/>
      <c r="J270" s="924"/>
      <c r="K270" s="924"/>
      <c r="L270" s="924"/>
      <c r="M270" s="924"/>
      <c r="N270" s="924">
        <v>1971</v>
      </c>
      <c r="O270" s="924"/>
      <c r="P270" s="924"/>
      <c r="Q270" s="924"/>
      <c r="R270" s="924"/>
      <c r="S270" s="924"/>
    </row>
    <row r="271" spans="1:19" s="923" customFormat="1" ht="36">
      <c r="A271" s="919">
        <v>7</v>
      </c>
      <c r="B271" s="940" t="s">
        <v>3621</v>
      </c>
      <c r="C271" s="921"/>
      <c r="D271" s="924">
        <f t="shared" si="8"/>
        <v>2147</v>
      </c>
      <c r="E271" s="924"/>
      <c r="F271" s="924"/>
      <c r="G271" s="924"/>
      <c r="H271" s="924"/>
      <c r="I271" s="924"/>
      <c r="J271" s="924"/>
      <c r="K271" s="924"/>
      <c r="L271" s="924"/>
      <c r="M271" s="924"/>
      <c r="N271" s="924">
        <v>2147</v>
      </c>
      <c r="O271" s="924"/>
      <c r="P271" s="924"/>
      <c r="Q271" s="924"/>
      <c r="R271" s="924"/>
      <c r="S271" s="924"/>
    </row>
    <row r="272" spans="1:19" s="923" customFormat="1" ht="22.8">
      <c r="A272" s="919"/>
      <c r="B272" s="941" t="s">
        <v>3622</v>
      </c>
      <c r="C272" s="934">
        <v>1043609.766496</v>
      </c>
      <c r="D272" s="934">
        <f>SUBTOTAL(9,D273:D503)</f>
        <v>693094.58158499992</v>
      </c>
      <c r="E272" s="934"/>
      <c r="F272" s="924"/>
      <c r="G272" s="924"/>
      <c r="H272" s="924"/>
      <c r="I272" s="924"/>
      <c r="J272" s="924"/>
      <c r="K272" s="924"/>
      <c r="L272" s="924"/>
      <c r="M272" s="924"/>
      <c r="N272" s="924"/>
      <c r="O272" s="934">
        <f>SUBTOTAL(9,O273:O503)</f>
        <v>693094.58158499992</v>
      </c>
      <c r="P272" s="924"/>
      <c r="Q272" s="924"/>
      <c r="R272" s="924"/>
      <c r="S272" s="924"/>
    </row>
    <row r="273" spans="1:19" s="942" customFormat="1" ht="60">
      <c r="A273" s="919">
        <v>1</v>
      </c>
      <c r="B273" s="935" t="s">
        <v>3623</v>
      </c>
      <c r="C273" s="921"/>
      <c r="D273" s="924">
        <f t="shared" ref="D273:D336" si="9">SUM(F273:R273)</f>
        <v>22304</v>
      </c>
      <c r="E273" s="924"/>
      <c r="F273" s="924"/>
      <c r="G273" s="924"/>
      <c r="H273" s="924"/>
      <c r="I273" s="924"/>
      <c r="J273" s="924"/>
      <c r="K273" s="924"/>
      <c r="L273" s="924"/>
      <c r="M273" s="924"/>
      <c r="N273" s="924"/>
      <c r="O273" s="924">
        <v>22304</v>
      </c>
      <c r="P273" s="924"/>
      <c r="Q273" s="924"/>
      <c r="R273" s="924"/>
      <c r="S273" s="924"/>
    </row>
    <row r="274" spans="1:19" s="942" customFormat="1" ht="48">
      <c r="A274" s="919">
        <v>2</v>
      </c>
      <c r="B274" s="935" t="s">
        <v>3624</v>
      </c>
      <c r="C274" s="921"/>
      <c r="D274" s="924">
        <f t="shared" si="9"/>
        <v>752.28300000000002</v>
      </c>
      <c r="E274" s="924"/>
      <c r="F274" s="924"/>
      <c r="G274" s="924"/>
      <c r="H274" s="924"/>
      <c r="I274" s="924"/>
      <c r="J274" s="924"/>
      <c r="K274" s="924"/>
      <c r="L274" s="924"/>
      <c r="M274" s="924"/>
      <c r="N274" s="924"/>
      <c r="O274" s="924">
        <v>752.28300000000002</v>
      </c>
      <c r="P274" s="924"/>
      <c r="Q274" s="924"/>
      <c r="R274" s="924"/>
      <c r="S274" s="924"/>
    </row>
    <row r="275" spans="1:19" s="942" customFormat="1" ht="36">
      <c r="A275" s="919">
        <v>3</v>
      </c>
      <c r="B275" s="935" t="s">
        <v>3625</v>
      </c>
      <c r="C275" s="921"/>
      <c r="D275" s="924">
        <f t="shared" si="9"/>
        <v>50</v>
      </c>
      <c r="E275" s="924"/>
      <c r="F275" s="924"/>
      <c r="G275" s="924"/>
      <c r="H275" s="924"/>
      <c r="I275" s="924"/>
      <c r="J275" s="924"/>
      <c r="K275" s="924"/>
      <c r="L275" s="924"/>
      <c r="M275" s="924"/>
      <c r="N275" s="924"/>
      <c r="O275" s="924">
        <v>50</v>
      </c>
      <c r="P275" s="924"/>
      <c r="Q275" s="924"/>
      <c r="R275" s="924"/>
      <c r="S275" s="924"/>
    </row>
    <row r="276" spans="1:19" s="942" customFormat="1" ht="36">
      <c r="A276" s="919">
        <v>4</v>
      </c>
      <c r="B276" s="935" t="s">
        <v>3626</v>
      </c>
      <c r="C276" s="921"/>
      <c r="D276" s="924">
        <f t="shared" si="9"/>
        <v>3398.4283300000002</v>
      </c>
      <c r="E276" s="924"/>
      <c r="F276" s="924"/>
      <c r="G276" s="924"/>
      <c r="H276" s="924"/>
      <c r="I276" s="924"/>
      <c r="J276" s="924"/>
      <c r="K276" s="924"/>
      <c r="L276" s="924"/>
      <c r="M276" s="924"/>
      <c r="N276" s="924"/>
      <c r="O276" s="924">
        <v>3398.4283300000002</v>
      </c>
      <c r="P276" s="924"/>
      <c r="Q276" s="924"/>
      <c r="R276" s="924"/>
      <c r="S276" s="924"/>
    </row>
    <row r="277" spans="1:19" s="942" customFormat="1" ht="36">
      <c r="A277" s="919">
        <v>5</v>
      </c>
      <c r="B277" s="935" t="s">
        <v>3627</v>
      </c>
      <c r="C277" s="921"/>
      <c r="D277" s="924">
        <f t="shared" si="9"/>
        <v>962</v>
      </c>
      <c r="E277" s="924"/>
      <c r="F277" s="924"/>
      <c r="G277" s="924"/>
      <c r="H277" s="924"/>
      <c r="I277" s="924"/>
      <c r="J277" s="924"/>
      <c r="K277" s="924"/>
      <c r="L277" s="924"/>
      <c r="M277" s="924"/>
      <c r="N277" s="924"/>
      <c r="O277" s="924">
        <v>962</v>
      </c>
      <c r="P277" s="924"/>
      <c r="Q277" s="924"/>
      <c r="R277" s="924"/>
      <c r="S277" s="924"/>
    </row>
    <row r="278" spans="1:19" s="942" customFormat="1">
      <c r="A278" s="919">
        <v>6</v>
      </c>
      <c r="B278" s="935" t="s">
        <v>3628</v>
      </c>
      <c r="C278" s="921"/>
      <c r="D278" s="924">
        <f t="shared" si="9"/>
        <v>10386.666999999999</v>
      </c>
      <c r="E278" s="924"/>
      <c r="F278" s="924"/>
      <c r="G278" s="924"/>
      <c r="H278" s="924"/>
      <c r="I278" s="924"/>
      <c r="J278" s="924"/>
      <c r="K278" s="924"/>
      <c r="L278" s="924"/>
      <c r="M278" s="924"/>
      <c r="N278" s="924"/>
      <c r="O278" s="924">
        <v>10386.666999999999</v>
      </c>
      <c r="P278" s="924"/>
      <c r="Q278" s="924"/>
      <c r="R278" s="924"/>
      <c r="S278" s="924"/>
    </row>
    <row r="279" spans="1:19" s="942" customFormat="1" ht="36">
      <c r="A279" s="919">
        <v>7</v>
      </c>
      <c r="B279" s="935" t="s">
        <v>3629</v>
      </c>
      <c r="C279" s="921"/>
      <c r="D279" s="924">
        <f t="shared" si="9"/>
        <v>114.35899999999999</v>
      </c>
      <c r="E279" s="924"/>
      <c r="F279" s="924"/>
      <c r="G279" s="924"/>
      <c r="H279" s="924"/>
      <c r="I279" s="924"/>
      <c r="J279" s="924"/>
      <c r="K279" s="924"/>
      <c r="L279" s="924"/>
      <c r="M279" s="924"/>
      <c r="N279" s="924"/>
      <c r="O279" s="924">
        <v>114.35899999999999</v>
      </c>
      <c r="P279" s="924"/>
      <c r="Q279" s="924"/>
      <c r="R279" s="924"/>
      <c r="S279" s="924"/>
    </row>
    <row r="280" spans="1:19" s="942" customFormat="1" ht="36">
      <c r="A280" s="919">
        <v>8</v>
      </c>
      <c r="B280" s="935" t="s">
        <v>3630</v>
      </c>
      <c r="C280" s="921"/>
      <c r="D280" s="924">
        <f t="shared" si="9"/>
        <v>18384.618119999999</v>
      </c>
      <c r="E280" s="924"/>
      <c r="F280" s="924"/>
      <c r="G280" s="924"/>
      <c r="H280" s="924"/>
      <c r="I280" s="924"/>
      <c r="J280" s="924"/>
      <c r="K280" s="924"/>
      <c r="L280" s="924"/>
      <c r="M280" s="924"/>
      <c r="N280" s="924"/>
      <c r="O280" s="924">
        <v>18384.618119999999</v>
      </c>
      <c r="P280" s="924"/>
      <c r="Q280" s="924"/>
      <c r="R280" s="924"/>
      <c r="S280" s="924"/>
    </row>
    <row r="281" spans="1:19" s="942" customFormat="1" ht="24">
      <c r="A281" s="919">
        <v>9</v>
      </c>
      <c r="B281" s="935" t="s">
        <v>3631</v>
      </c>
      <c r="C281" s="921"/>
      <c r="D281" s="924">
        <f t="shared" si="9"/>
        <v>87.641000000000005</v>
      </c>
      <c r="E281" s="924"/>
      <c r="F281" s="924"/>
      <c r="G281" s="924"/>
      <c r="H281" s="924"/>
      <c r="I281" s="924"/>
      <c r="J281" s="924"/>
      <c r="K281" s="924"/>
      <c r="L281" s="924"/>
      <c r="M281" s="924"/>
      <c r="N281" s="924"/>
      <c r="O281" s="924">
        <v>87.641000000000005</v>
      </c>
      <c r="P281" s="924"/>
      <c r="Q281" s="924"/>
      <c r="R281" s="924"/>
      <c r="S281" s="924"/>
    </row>
    <row r="282" spans="1:19" s="942" customFormat="1" ht="24">
      <c r="A282" s="919">
        <v>10</v>
      </c>
      <c r="B282" s="935" t="s">
        <v>3632</v>
      </c>
      <c r="C282" s="921"/>
      <c r="D282" s="924">
        <f t="shared" si="9"/>
        <v>6.3559999999999999</v>
      </c>
      <c r="E282" s="924"/>
      <c r="F282" s="924"/>
      <c r="G282" s="924"/>
      <c r="H282" s="924"/>
      <c r="I282" s="924"/>
      <c r="J282" s="924"/>
      <c r="K282" s="924"/>
      <c r="L282" s="924"/>
      <c r="M282" s="924"/>
      <c r="N282" s="924"/>
      <c r="O282" s="924">
        <v>6.3559999999999999</v>
      </c>
      <c r="P282" s="924"/>
      <c r="Q282" s="924"/>
      <c r="R282" s="924"/>
      <c r="S282" s="924"/>
    </row>
    <row r="283" spans="1:19" s="942" customFormat="1" ht="24">
      <c r="A283" s="919">
        <v>11</v>
      </c>
      <c r="B283" s="935" t="s">
        <v>3633</v>
      </c>
      <c r="C283" s="921"/>
      <c r="D283" s="924">
        <f t="shared" si="9"/>
        <v>1037.5740000000001</v>
      </c>
      <c r="E283" s="924"/>
      <c r="F283" s="924"/>
      <c r="G283" s="924"/>
      <c r="H283" s="924"/>
      <c r="I283" s="924"/>
      <c r="J283" s="924"/>
      <c r="K283" s="924"/>
      <c r="L283" s="924"/>
      <c r="M283" s="924"/>
      <c r="N283" s="924"/>
      <c r="O283" s="924">
        <v>1037.5740000000001</v>
      </c>
      <c r="P283" s="924"/>
      <c r="Q283" s="924"/>
      <c r="R283" s="924"/>
      <c r="S283" s="924"/>
    </row>
    <row r="284" spans="1:19" s="942" customFormat="1" ht="24">
      <c r="A284" s="919">
        <v>12</v>
      </c>
      <c r="B284" s="935" t="s">
        <v>3634</v>
      </c>
      <c r="C284" s="921"/>
      <c r="D284" s="924">
        <f t="shared" si="9"/>
        <v>1485.63</v>
      </c>
      <c r="E284" s="924"/>
      <c r="F284" s="924"/>
      <c r="G284" s="924"/>
      <c r="H284" s="924"/>
      <c r="I284" s="924"/>
      <c r="J284" s="924"/>
      <c r="K284" s="924"/>
      <c r="L284" s="924"/>
      <c r="M284" s="924"/>
      <c r="N284" s="924"/>
      <c r="O284" s="924">
        <v>1485.63</v>
      </c>
      <c r="P284" s="924"/>
      <c r="Q284" s="924"/>
      <c r="R284" s="924"/>
      <c r="S284" s="924"/>
    </row>
    <row r="285" spans="1:19" s="942" customFormat="1" ht="48">
      <c r="A285" s="919">
        <v>13</v>
      </c>
      <c r="B285" s="935" t="s">
        <v>3635</v>
      </c>
      <c r="C285" s="921"/>
      <c r="D285" s="924">
        <f t="shared" si="9"/>
        <v>279.1044</v>
      </c>
      <c r="E285" s="924"/>
      <c r="F285" s="924"/>
      <c r="G285" s="924"/>
      <c r="H285" s="924"/>
      <c r="I285" s="924"/>
      <c r="J285" s="924"/>
      <c r="K285" s="924"/>
      <c r="L285" s="924"/>
      <c r="M285" s="924"/>
      <c r="N285" s="924"/>
      <c r="O285" s="924">
        <v>279.1044</v>
      </c>
      <c r="P285" s="924"/>
      <c r="Q285" s="924"/>
      <c r="R285" s="924"/>
      <c r="S285" s="924"/>
    </row>
    <row r="286" spans="1:19" s="942" customFormat="1" ht="24">
      <c r="A286" s="919">
        <v>14</v>
      </c>
      <c r="B286" s="935" t="s">
        <v>3636</v>
      </c>
      <c r="C286" s="921"/>
      <c r="D286" s="924">
        <f t="shared" si="9"/>
        <v>2750.3244</v>
      </c>
      <c r="E286" s="924"/>
      <c r="F286" s="924"/>
      <c r="G286" s="924"/>
      <c r="H286" s="924"/>
      <c r="I286" s="924"/>
      <c r="J286" s="924"/>
      <c r="K286" s="924"/>
      <c r="L286" s="924"/>
      <c r="M286" s="924"/>
      <c r="N286" s="924"/>
      <c r="O286" s="924">
        <v>2750.3244</v>
      </c>
      <c r="P286" s="924"/>
      <c r="Q286" s="924"/>
      <c r="R286" s="924"/>
      <c r="S286" s="924"/>
    </row>
    <row r="287" spans="1:19" s="942" customFormat="1" ht="36">
      <c r="A287" s="919">
        <v>15</v>
      </c>
      <c r="B287" s="935" t="s">
        <v>3637</v>
      </c>
      <c r="C287" s="921"/>
      <c r="D287" s="924">
        <f t="shared" si="9"/>
        <v>844.60550000000001</v>
      </c>
      <c r="E287" s="924"/>
      <c r="F287" s="924"/>
      <c r="G287" s="924"/>
      <c r="H287" s="924"/>
      <c r="I287" s="924"/>
      <c r="J287" s="924"/>
      <c r="K287" s="924"/>
      <c r="L287" s="924"/>
      <c r="M287" s="924"/>
      <c r="N287" s="924"/>
      <c r="O287" s="924">
        <v>844.60550000000001</v>
      </c>
      <c r="P287" s="924"/>
      <c r="Q287" s="924"/>
      <c r="R287" s="924"/>
      <c r="S287" s="924"/>
    </row>
    <row r="288" spans="1:19" s="942" customFormat="1" ht="36">
      <c r="A288" s="919">
        <v>16</v>
      </c>
      <c r="B288" s="935" t="s">
        <v>3638</v>
      </c>
      <c r="C288" s="921"/>
      <c r="D288" s="924">
        <f t="shared" si="9"/>
        <v>443</v>
      </c>
      <c r="E288" s="924"/>
      <c r="F288" s="924"/>
      <c r="G288" s="924"/>
      <c r="H288" s="924"/>
      <c r="I288" s="924"/>
      <c r="J288" s="924"/>
      <c r="K288" s="924"/>
      <c r="L288" s="924"/>
      <c r="M288" s="924"/>
      <c r="N288" s="924"/>
      <c r="O288" s="924">
        <v>443</v>
      </c>
      <c r="P288" s="924"/>
      <c r="Q288" s="924"/>
      <c r="R288" s="924"/>
      <c r="S288" s="924"/>
    </row>
    <row r="289" spans="1:19" s="942" customFormat="1" ht="36">
      <c r="A289" s="919">
        <v>17</v>
      </c>
      <c r="B289" s="935" t="s">
        <v>3639</v>
      </c>
      <c r="C289" s="921"/>
      <c r="D289" s="924">
        <f t="shared" si="9"/>
        <v>15.877000000000001</v>
      </c>
      <c r="E289" s="924"/>
      <c r="F289" s="924"/>
      <c r="G289" s="924"/>
      <c r="H289" s="924"/>
      <c r="I289" s="924"/>
      <c r="J289" s="924"/>
      <c r="K289" s="924"/>
      <c r="L289" s="924"/>
      <c r="M289" s="924"/>
      <c r="N289" s="924"/>
      <c r="O289" s="924">
        <v>15.877000000000001</v>
      </c>
      <c r="P289" s="924"/>
      <c r="Q289" s="924"/>
      <c r="R289" s="924"/>
      <c r="S289" s="924"/>
    </row>
    <row r="290" spans="1:19" s="942" customFormat="1" ht="48">
      <c r="A290" s="919">
        <v>18</v>
      </c>
      <c r="B290" s="935" t="s">
        <v>3640</v>
      </c>
      <c r="C290" s="921"/>
      <c r="D290" s="924">
        <f t="shared" si="9"/>
        <v>994</v>
      </c>
      <c r="E290" s="924"/>
      <c r="F290" s="924"/>
      <c r="G290" s="924"/>
      <c r="H290" s="924"/>
      <c r="I290" s="924"/>
      <c r="J290" s="924"/>
      <c r="K290" s="924"/>
      <c r="L290" s="924"/>
      <c r="M290" s="924"/>
      <c r="N290" s="924"/>
      <c r="O290" s="924">
        <v>994</v>
      </c>
      <c r="P290" s="924"/>
      <c r="Q290" s="924"/>
      <c r="R290" s="924"/>
      <c r="S290" s="924"/>
    </row>
    <row r="291" spans="1:19" s="942" customFormat="1" ht="48">
      <c r="A291" s="919">
        <v>19</v>
      </c>
      <c r="B291" s="935" t="s">
        <v>3641</v>
      </c>
      <c r="C291" s="921"/>
      <c r="D291" s="924">
        <f t="shared" si="9"/>
        <v>2917</v>
      </c>
      <c r="E291" s="924"/>
      <c r="F291" s="924"/>
      <c r="G291" s="924"/>
      <c r="H291" s="924"/>
      <c r="I291" s="924"/>
      <c r="J291" s="924"/>
      <c r="K291" s="924"/>
      <c r="L291" s="924"/>
      <c r="M291" s="924"/>
      <c r="N291" s="924"/>
      <c r="O291" s="924">
        <v>2917</v>
      </c>
      <c r="P291" s="924"/>
      <c r="Q291" s="924"/>
      <c r="R291" s="924"/>
      <c r="S291" s="924"/>
    </row>
    <row r="292" spans="1:19" s="942" customFormat="1" ht="24">
      <c r="A292" s="919">
        <v>20</v>
      </c>
      <c r="B292" s="935" t="s">
        <v>3642</v>
      </c>
      <c r="C292" s="921"/>
      <c r="D292" s="924">
        <f t="shared" si="9"/>
        <v>337.70499999999998</v>
      </c>
      <c r="E292" s="924"/>
      <c r="F292" s="924"/>
      <c r="G292" s="924"/>
      <c r="H292" s="924"/>
      <c r="I292" s="924"/>
      <c r="J292" s="924"/>
      <c r="K292" s="924"/>
      <c r="L292" s="924"/>
      <c r="M292" s="924"/>
      <c r="N292" s="924"/>
      <c r="O292" s="924">
        <v>337.70499999999998</v>
      </c>
      <c r="P292" s="924"/>
      <c r="Q292" s="924"/>
      <c r="R292" s="924"/>
      <c r="S292" s="924"/>
    </row>
    <row r="293" spans="1:19" s="942" customFormat="1" ht="36">
      <c r="A293" s="919">
        <v>21</v>
      </c>
      <c r="B293" s="935" t="s">
        <v>3643</v>
      </c>
      <c r="C293" s="921"/>
      <c r="D293" s="924">
        <f t="shared" si="9"/>
        <v>1356</v>
      </c>
      <c r="E293" s="924"/>
      <c r="F293" s="924"/>
      <c r="G293" s="924"/>
      <c r="H293" s="924"/>
      <c r="I293" s="924"/>
      <c r="J293" s="924"/>
      <c r="K293" s="924"/>
      <c r="L293" s="924"/>
      <c r="M293" s="924"/>
      <c r="N293" s="924"/>
      <c r="O293" s="924">
        <v>1356</v>
      </c>
      <c r="P293" s="924"/>
      <c r="Q293" s="924"/>
      <c r="R293" s="924"/>
      <c r="S293" s="924"/>
    </row>
    <row r="294" spans="1:19" s="942" customFormat="1" ht="36">
      <c r="A294" s="919">
        <v>22</v>
      </c>
      <c r="B294" s="935" t="s">
        <v>3644</v>
      </c>
      <c r="C294" s="921"/>
      <c r="D294" s="924">
        <f t="shared" si="9"/>
        <v>630</v>
      </c>
      <c r="E294" s="924"/>
      <c r="F294" s="924"/>
      <c r="G294" s="924"/>
      <c r="H294" s="924"/>
      <c r="I294" s="924"/>
      <c r="J294" s="924"/>
      <c r="K294" s="924"/>
      <c r="L294" s="924"/>
      <c r="M294" s="924"/>
      <c r="N294" s="924"/>
      <c r="O294" s="924">
        <v>630</v>
      </c>
      <c r="P294" s="924"/>
      <c r="Q294" s="924"/>
      <c r="R294" s="924"/>
      <c r="S294" s="924"/>
    </row>
    <row r="295" spans="1:19" s="942" customFormat="1" ht="48">
      <c r="A295" s="919">
        <v>23</v>
      </c>
      <c r="B295" s="935" t="s">
        <v>3645</v>
      </c>
      <c r="C295" s="921"/>
      <c r="D295" s="924">
        <f t="shared" si="9"/>
        <v>878</v>
      </c>
      <c r="E295" s="924"/>
      <c r="F295" s="924"/>
      <c r="G295" s="924"/>
      <c r="H295" s="924"/>
      <c r="I295" s="924"/>
      <c r="J295" s="924"/>
      <c r="K295" s="924"/>
      <c r="L295" s="924"/>
      <c r="M295" s="924"/>
      <c r="N295" s="924"/>
      <c r="O295" s="924">
        <v>878</v>
      </c>
      <c r="P295" s="924"/>
      <c r="Q295" s="924"/>
      <c r="R295" s="924"/>
      <c r="S295" s="924"/>
    </row>
    <row r="296" spans="1:19" s="942" customFormat="1" ht="60">
      <c r="A296" s="919">
        <v>24</v>
      </c>
      <c r="B296" s="935" t="s">
        <v>3646</v>
      </c>
      <c r="C296" s="921"/>
      <c r="D296" s="924">
        <f t="shared" si="9"/>
        <v>945</v>
      </c>
      <c r="E296" s="924"/>
      <c r="F296" s="924"/>
      <c r="G296" s="924"/>
      <c r="H296" s="924"/>
      <c r="I296" s="924"/>
      <c r="J296" s="924"/>
      <c r="K296" s="924"/>
      <c r="L296" s="924"/>
      <c r="M296" s="924"/>
      <c r="N296" s="924"/>
      <c r="O296" s="924">
        <v>945</v>
      </c>
      <c r="P296" s="924"/>
      <c r="Q296" s="924"/>
      <c r="R296" s="924"/>
      <c r="S296" s="924"/>
    </row>
    <row r="297" spans="1:19" s="942" customFormat="1" ht="24">
      <c r="A297" s="919">
        <v>25</v>
      </c>
      <c r="B297" s="935" t="s">
        <v>3647</v>
      </c>
      <c r="C297" s="921"/>
      <c r="D297" s="924">
        <f t="shared" si="9"/>
        <v>142.75380000000001</v>
      </c>
      <c r="E297" s="924"/>
      <c r="F297" s="924"/>
      <c r="G297" s="924"/>
      <c r="H297" s="924"/>
      <c r="I297" s="924"/>
      <c r="J297" s="924"/>
      <c r="K297" s="924"/>
      <c r="L297" s="924"/>
      <c r="M297" s="924"/>
      <c r="N297" s="924"/>
      <c r="O297" s="924">
        <v>142.75380000000001</v>
      </c>
      <c r="P297" s="924"/>
      <c r="Q297" s="924"/>
      <c r="R297" s="924"/>
      <c r="S297" s="924"/>
    </row>
    <row r="298" spans="1:19" s="942" customFormat="1" ht="24">
      <c r="A298" s="919">
        <v>26</v>
      </c>
      <c r="B298" s="935" t="s">
        <v>3648</v>
      </c>
      <c r="C298" s="921"/>
      <c r="D298" s="924">
        <f t="shared" si="9"/>
        <v>35.702100000000002</v>
      </c>
      <c r="E298" s="924"/>
      <c r="F298" s="924"/>
      <c r="G298" s="924"/>
      <c r="H298" s="924"/>
      <c r="I298" s="924"/>
      <c r="J298" s="924"/>
      <c r="K298" s="924"/>
      <c r="L298" s="924"/>
      <c r="M298" s="924"/>
      <c r="N298" s="924"/>
      <c r="O298" s="924">
        <v>35.702100000000002</v>
      </c>
      <c r="P298" s="924"/>
      <c r="Q298" s="924"/>
      <c r="R298" s="924"/>
      <c r="S298" s="924"/>
    </row>
    <row r="299" spans="1:19" s="942" customFormat="1" ht="48">
      <c r="A299" s="919">
        <v>27</v>
      </c>
      <c r="B299" s="935" t="s">
        <v>3649</v>
      </c>
      <c r="C299" s="921"/>
      <c r="D299" s="924">
        <f t="shared" si="9"/>
        <v>495</v>
      </c>
      <c r="E299" s="924"/>
      <c r="F299" s="924"/>
      <c r="G299" s="924"/>
      <c r="H299" s="924"/>
      <c r="I299" s="924"/>
      <c r="J299" s="924"/>
      <c r="K299" s="924"/>
      <c r="L299" s="924"/>
      <c r="M299" s="924"/>
      <c r="N299" s="924"/>
      <c r="O299" s="924">
        <v>495</v>
      </c>
      <c r="P299" s="924"/>
      <c r="Q299" s="924"/>
      <c r="R299" s="924"/>
      <c r="S299" s="924"/>
    </row>
    <row r="300" spans="1:19" s="942" customFormat="1" ht="36">
      <c r="A300" s="919">
        <v>28</v>
      </c>
      <c r="B300" s="935" t="s">
        <v>3650</v>
      </c>
      <c r="C300" s="921"/>
      <c r="D300" s="924">
        <f t="shared" si="9"/>
        <v>24</v>
      </c>
      <c r="E300" s="924"/>
      <c r="F300" s="924"/>
      <c r="G300" s="924"/>
      <c r="H300" s="924"/>
      <c r="I300" s="924"/>
      <c r="J300" s="924"/>
      <c r="K300" s="924"/>
      <c r="L300" s="924"/>
      <c r="M300" s="924"/>
      <c r="N300" s="924"/>
      <c r="O300" s="924">
        <v>24</v>
      </c>
      <c r="P300" s="924"/>
      <c r="Q300" s="924"/>
      <c r="R300" s="924"/>
      <c r="S300" s="924"/>
    </row>
    <row r="301" spans="1:19" s="942" customFormat="1" ht="36">
      <c r="A301" s="919">
        <v>29</v>
      </c>
      <c r="B301" s="935" t="s">
        <v>3651</v>
      </c>
      <c r="C301" s="921"/>
      <c r="D301" s="924">
        <f t="shared" si="9"/>
        <v>2696.7797</v>
      </c>
      <c r="E301" s="924"/>
      <c r="F301" s="924"/>
      <c r="G301" s="924"/>
      <c r="H301" s="924"/>
      <c r="I301" s="924"/>
      <c r="J301" s="924"/>
      <c r="K301" s="924"/>
      <c r="L301" s="924"/>
      <c r="M301" s="924"/>
      <c r="N301" s="924"/>
      <c r="O301" s="924">
        <v>2696.7797</v>
      </c>
      <c r="P301" s="924"/>
      <c r="Q301" s="924"/>
      <c r="R301" s="924"/>
      <c r="S301" s="924"/>
    </row>
    <row r="302" spans="1:19" s="942" customFormat="1" ht="36">
      <c r="A302" s="919">
        <v>30</v>
      </c>
      <c r="B302" s="935" t="s">
        <v>3652</v>
      </c>
      <c r="C302" s="921"/>
      <c r="D302" s="924">
        <f t="shared" si="9"/>
        <v>2269.75</v>
      </c>
      <c r="E302" s="924"/>
      <c r="F302" s="924"/>
      <c r="G302" s="924"/>
      <c r="H302" s="924"/>
      <c r="I302" s="924"/>
      <c r="J302" s="924"/>
      <c r="K302" s="924"/>
      <c r="L302" s="924"/>
      <c r="M302" s="924"/>
      <c r="N302" s="924"/>
      <c r="O302" s="924">
        <v>2269.75</v>
      </c>
      <c r="P302" s="924"/>
      <c r="Q302" s="924"/>
      <c r="R302" s="924"/>
      <c r="S302" s="924"/>
    </row>
    <row r="303" spans="1:19" s="942" customFormat="1" ht="36">
      <c r="A303" s="919">
        <v>31</v>
      </c>
      <c r="B303" s="935" t="s">
        <v>3653</v>
      </c>
      <c r="C303" s="921"/>
      <c r="D303" s="924">
        <f t="shared" si="9"/>
        <v>1748.54</v>
      </c>
      <c r="E303" s="924"/>
      <c r="F303" s="924"/>
      <c r="G303" s="924"/>
      <c r="H303" s="924"/>
      <c r="I303" s="924"/>
      <c r="J303" s="924"/>
      <c r="K303" s="924"/>
      <c r="L303" s="924"/>
      <c r="M303" s="924"/>
      <c r="N303" s="924"/>
      <c r="O303" s="924">
        <v>1748.54</v>
      </c>
      <c r="P303" s="924"/>
      <c r="Q303" s="924"/>
      <c r="R303" s="924"/>
      <c r="S303" s="924"/>
    </row>
    <row r="304" spans="1:19" s="942" customFormat="1" ht="36">
      <c r="A304" s="919">
        <v>32</v>
      </c>
      <c r="B304" s="935" t="s">
        <v>3654</v>
      </c>
      <c r="C304" s="921"/>
      <c r="D304" s="924">
        <f t="shared" si="9"/>
        <v>3908.451</v>
      </c>
      <c r="E304" s="924"/>
      <c r="F304" s="924"/>
      <c r="G304" s="924"/>
      <c r="H304" s="924"/>
      <c r="I304" s="924"/>
      <c r="J304" s="924"/>
      <c r="K304" s="924"/>
      <c r="L304" s="924"/>
      <c r="M304" s="924"/>
      <c r="N304" s="924"/>
      <c r="O304" s="924">
        <v>3908.451</v>
      </c>
      <c r="P304" s="924"/>
      <c r="Q304" s="924"/>
      <c r="R304" s="924"/>
      <c r="S304" s="924"/>
    </row>
    <row r="305" spans="1:19" s="942" customFormat="1" ht="36">
      <c r="A305" s="919">
        <v>33</v>
      </c>
      <c r="B305" s="935" t="s">
        <v>3655</v>
      </c>
      <c r="C305" s="921"/>
      <c r="D305" s="924">
        <f t="shared" si="9"/>
        <v>931.215644</v>
      </c>
      <c r="E305" s="924"/>
      <c r="F305" s="924"/>
      <c r="G305" s="924"/>
      <c r="H305" s="924"/>
      <c r="I305" s="924"/>
      <c r="J305" s="924"/>
      <c r="K305" s="924"/>
      <c r="L305" s="924"/>
      <c r="M305" s="924"/>
      <c r="N305" s="924"/>
      <c r="O305" s="924">
        <v>931.215644</v>
      </c>
      <c r="P305" s="924"/>
      <c r="Q305" s="924"/>
      <c r="R305" s="924"/>
      <c r="S305" s="924"/>
    </row>
    <row r="306" spans="1:19" s="942" customFormat="1" ht="36">
      <c r="A306" s="919">
        <v>34</v>
      </c>
      <c r="B306" s="935" t="s">
        <v>3656</v>
      </c>
      <c r="C306" s="921"/>
      <c r="D306" s="924">
        <f t="shared" si="9"/>
        <v>1962</v>
      </c>
      <c r="E306" s="924"/>
      <c r="F306" s="924"/>
      <c r="G306" s="924"/>
      <c r="H306" s="924"/>
      <c r="I306" s="924"/>
      <c r="J306" s="924"/>
      <c r="K306" s="924"/>
      <c r="L306" s="924"/>
      <c r="M306" s="924"/>
      <c r="N306" s="924"/>
      <c r="O306" s="924">
        <v>1962</v>
      </c>
      <c r="P306" s="924"/>
      <c r="Q306" s="924"/>
      <c r="R306" s="924"/>
      <c r="S306" s="924"/>
    </row>
    <row r="307" spans="1:19" s="942" customFormat="1" ht="36">
      <c r="A307" s="919">
        <v>35</v>
      </c>
      <c r="B307" s="935" t="s">
        <v>3657</v>
      </c>
      <c r="C307" s="921"/>
      <c r="D307" s="924">
        <f t="shared" si="9"/>
        <v>4710.0959999999995</v>
      </c>
      <c r="E307" s="924"/>
      <c r="F307" s="924"/>
      <c r="G307" s="924"/>
      <c r="H307" s="924"/>
      <c r="I307" s="924"/>
      <c r="J307" s="924"/>
      <c r="K307" s="924"/>
      <c r="L307" s="924"/>
      <c r="M307" s="924"/>
      <c r="N307" s="924"/>
      <c r="O307" s="924">
        <v>4710.0959999999995</v>
      </c>
      <c r="P307" s="924"/>
      <c r="Q307" s="924"/>
      <c r="R307" s="924"/>
      <c r="S307" s="924"/>
    </row>
    <row r="308" spans="1:19" s="942" customFormat="1" ht="24">
      <c r="A308" s="919">
        <v>36</v>
      </c>
      <c r="B308" s="935" t="s">
        <v>3658</v>
      </c>
      <c r="C308" s="921"/>
      <c r="D308" s="924">
        <f t="shared" si="9"/>
        <v>122.648</v>
      </c>
      <c r="E308" s="924"/>
      <c r="F308" s="924"/>
      <c r="G308" s="924"/>
      <c r="H308" s="924"/>
      <c r="I308" s="924"/>
      <c r="J308" s="924"/>
      <c r="K308" s="924"/>
      <c r="L308" s="924"/>
      <c r="M308" s="924"/>
      <c r="N308" s="924"/>
      <c r="O308" s="924">
        <v>122.648</v>
      </c>
      <c r="P308" s="924"/>
      <c r="Q308" s="924"/>
      <c r="R308" s="924"/>
      <c r="S308" s="924"/>
    </row>
    <row r="309" spans="1:19" s="942" customFormat="1" ht="24">
      <c r="A309" s="919">
        <v>37</v>
      </c>
      <c r="B309" s="935" t="s">
        <v>3659</v>
      </c>
      <c r="C309" s="921"/>
      <c r="D309" s="924">
        <f t="shared" si="9"/>
        <v>3588.5774630000001</v>
      </c>
      <c r="E309" s="924"/>
      <c r="F309" s="924"/>
      <c r="G309" s="924"/>
      <c r="H309" s="924"/>
      <c r="I309" s="924"/>
      <c r="J309" s="924"/>
      <c r="K309" s="924"/>
      <c r="L309" s="924"/>
      <c r="M309" s="924"/>
      <c r="N309" s="924"/>
      <c r="O309" s="924">
        <v>3588.5774630000001</v>
      </c>
      <c r="P309" s="924"/>
      <c r="Q309" s="924"/>
      <c r="R309" s="924"/>
      <c r="S309" s="924"/>
    </row>
    <row r="310" spans="1:19" s="942" customFormat="1" ht="24">
      <c r="A310" s="919">
        <v>38</v>
      </c>
      <c r="B310" s="935" t="s">
        <v>3660</v>
      </c>
      <c r="C310" s="921"/>
      <c r="D310" s="924">
        <f t="shared" si="9"/>
        <v>4207.4070000000002</v>
      </c>
      <c r="E310" s="924"/>
      <c r="F310" s="924"/>
      <c r="G310" s="924"/>
      <c r="H310" s="924"/>
      <c r="I310" s="924"/>
      <c r="J310" s="924"/>
      <c r="K310" s="924"/>
      <c r="L310" s="924"/>
      <c r="M310" s="924"/>
      <c r="N310" s="924"/>
      <c r="O310" s="924">
        <v>4207.4070000000002</v>
      </c>
      <c r="P310" s="924"/>
      <c r="Q310" s="924"/>
      <c r="R310" s="924"/>
      <c r="S310" s="924"/>
    </row>
    <row r="311" spans="1:19" s="942" customFormat="1" ht="36">
      <c r="A311" s="919">
        <v>39</v>
      </c>
      <c r="B311" s="935" t="s">
        <v>3661</v>
      </c>
      <c r="C311" s="921"/>
      <c r="D311" s="924">
        <f t="shared" si="9"/>
        <v>8832.7082499999997</v>
      </c>
      <c r="E311" s="924"/>
      <c r="F311" s="924"/>
      <c r="G311" s="924"/>
      <c r="H311" s="924"/>
      <c r="I311" s="924"/>
      <c r="J311" s="924"/>
      <c r="K311" s="924"/>
      <c r="L311" s="924"/>
      <c r="M311" s="924"/>
      <c r="N311" s="924"/>
      <c r="O311" s="924">
        <v>8832.7082499999997</v>
      </c>
      <c r="P311" s="924"/>
      <c r="Q311" s="924"/>
      <c r="R311" s="924"/>
      <c r="S311" s="924"/>
    </row>
    <row r="312" spans="1:19" s="942" customFormat="1" ht="36">
      <c r="A312" s="919">
        <v>40</v>
      </c>
      <c r="B312" s="935" t="s">
        <v>3662</v>
      </c>
      <c r="C312" s="921"/>
      <c r="D312" s="924">
        <f t="shared" si="9"/>
        <v>4159.8274000000001</v>
      </c>
      <c r="E312" s="924"/>
      <c r="F312" s="924"/>
      <c r="G312" s="924"/>
      <c r="H312" s="924"/>
      <c r="I312" s="924"/>
      <c r="J312" s="924"/>
      <c r="K312" s="924"/>
      <c r="L312" s="924"/>
      <c r="M312" s="924"/>
      <c r="N312" s="924"/>
      <c r="O312" s="924">
        <v>4159.8274000000001</v>
      </c>
      <c r="P312" s="924"/>
      <c r="Q312" s="924"/>
      <c r="R312" s="924"/>
      <c r="S312" s="924"/>
    </row>
    <row r="313" spans="1:19" s="942" customFormat="1" ht="36">
      <c r="A313" s="919">
        <v>41</v>
      </c>
      <c r="B313" s="935" t="s">
        <v>3663</v>
      </c>
      <c r="C313" s="921"/>
      <c r="D313" s="924">
        <f t="shared" si="9"/>
        <v>75</v>
      </c>
      <c r="E313" s="924"/>
      <c r="F313" s="924"/>
      <c r="G313" s="924"/>
      <c r="H313" s="924"/>
      <c r="I313" s="924"/>
      <c r="J313" s="924"/>
      <c r="K313" s="924"/>
      <c r="L313" s="924"/>
      <c r="M313" s="924"/>
      <c r="N313" s="924"/>
      <c r="O313" s="924">
        <v>75</v>
      </c>
      <c r="P313" s="924"/>
      <c r="Q313" s="924"/>
      <c r="R313" s="924"/>
      <c r="S313" s="924"/>
    </row>
    <row r="314" spans="1:19" s="942" customFormat="1" ht="36">
      <c r="A314" s="919">
        <v>42</v>
      </c>
      <c r="B314" s="935" t="s">
        <v>3664</v>
      </c>
      <c r="C314" s="921"/>
      <c r="D314" s="924">
        <f t="shared" si="9"/>
        <v>333.99599999999998</v>
      </c>
      <c r="E314" s="924"/>
      <c r="F314" s="924"/>
      <c r="G314" s="924"/>
      <c r="H314" s="924"/>
      <c r="I314" s="924"/>
      <c r="J314" s="924"/>
      <c r="K314" s="924"/>
      <c r="L314" s="924"/>
      <c r="M314" s="924"/>
      <c r="N314" s="924"/>
      <c r="O314" s="924">
        <v>333.99599999999998</v>
      </c>
      <c r="P314" s="924"/>
      <c r="Q314" s="924"/>
      <c r="R314" s="924"/>
      <c r="S314" s="924"/>
    </row>
    <row r="315" spans="1:19" s="942" customFormat="1" ht="60">
      <c r="A315" s="919">
        <v>43</v>
      </c>
      <c r="B315" s="935" t="s">
        <v>3665</v>
      </c>
      <c r="C315" s="921"/>
      <c r="D315" s="924">
        <f t="shared" si="9"/>
        <v>361.98099999999999</v>
      </c>
      <c r="E315" s="924"/>
      <c r="F315" s="924"/>
      <c r="G315" s="924"/>
      <c r="H315" s="924"/>
      <c r="I315" s="924"/>
      <c r="J315" s="924"/>
      <c r="K315" s="924"/>
      <c r="L315" s="924"/>
      <c r="M315" s="924"/>
      <c r="N315" s="924"/>
      <c r="O315" s="924">
        <v>361.98099999999999</v>
      </c>
      <c r="P315" s="924"/>
      <c r="Q315" s="924"/>
      <c r="R315" s="924"/>
      <c r="S315" s="924"/>
    </row>
    <row r="316" spans="1:19" s="942" customFormat="1" ht="60">
      <c r="A316" s="919">
        <v>44</v>
      </c>
      <c r="B316" s="935" t="s">
        <v>3666</v>
      </c>
      <c r="C316" s="921"/>
      <c r="D316" s="924">
        <f t="shared" si="9"/>
        <v>1247.5</v>
      </c>
      <c r="E316" s="924"/>
      <c r="F316" s="924"/>
      <c r="G316" s="924"/>
      <c r="H316" s="924"/>
      <c r="I316" s="924"/>
      <c r="J316" s="924"/>
      <c r="K316" s="924"/>
      <c r="L316" s="924"/>
      <c r="M316" s="924"/>
      <c r="N316" s="924"/>
      <c r="O316" s="924">
        <v>1247.5</v>
      </c>
      <c r="P316" s="924"/>
      <c r="Q316" s="924"/>
      <c r="R316" s="924"/>
      <c r="S316" s="924"/>
    </row>
    <row r="317" spans="1:19" s="942" customFormat="1" ht="24">
      <c r="A317" s="919">
        <v>45</v>
      </c>
      <c r="B317" s="935" t="s">
        <v>3667</v>
      </c>
      <c r="C317" s="921"/>
      <c r="D317" s="924">
        <f t="shared" si="9"/>
        <v>259.00400000000002</v>
      </c>
      <c r="E317" s="924"/>
      <c r="F317" s="924"/>
      <c r="G317" s="924"/>
      <c r="H317" s="924"/>
      <c r="I317" s="924"/>
      <c r="J317" s="924"/>
      <c r="K317" s="924"/>
      <c r="L317" s="924"/>
      <c r="M317" s="924"/>
      <c r="N317" s="924"/>
      <c r="O317" s="924">
        <v>259.00400000000002</v>
      </c>
      <c r="P317" s="924"/>
      <c r="Q317" s="924"/>
      <c r="R317" s="924"/>
      <c r="S317" s="924"/>
    </row>
    <row r="318" spans="1:19" s="942" customFormat="1" ht="48">
      <c r="A318" s="919">
        <v>46</v>
      </c>
      <c r="B318" s="935" t="s">
        <v>3668</v>
      </c>
      <c r="C318" s="921"/>
      <c r="D318" s="924">
        <f t="shared" si="9"/>
        <v>490.08</v>
      </c>
      <c r="E318" s="924"/>
      <c r="F318" s="924"/>
      <c r="G318" s="924"/>
      <c r="H318" s="924"/>
      <c r="I318" s="924"/>
      <c r="J318" s="924"/>
      <c r="K318" s="924"/>
      <c r="L318" s="924"/>
      <c r="M318" s="924"/>
      <c r="N318" s="924"/>
      <c r="O318" s="924">
        <v>490.08</v>
      </c>
      <c r="P318" s="924"/>
      <c r="Q318" s="924"/>
      <c r="R318" s="924"/>
      <c r="S318" s="924"/>
    </row>
    <row r="319" spans="1:19" s="942" customFormat="1" ht="36">
      <c r="A319" s="919">
        <v>47</v>
      </c>
      <c r="B319" s="935" t="s">
        <v>3669</v>
      </c>
      <c r="C319" s="921"/>
      <c r="D319" s="924">
        <f t="shared" si="9"/>
        <v>30610.991000000002</v>
      </c>
      <c r="E319" s="924"/>
      <c r="F319" s="924"/>
      <c r="G319" s="924"/>
      <c r="H319" s="924"/>
      <c r="I319" s="924"/>
      <c r="J319" s="924"/>
      <c r="K319" s="924"/>
      <c r="L319" s="924"/>
      <c r="M319" s="924"/>
      <c r="N319" s="924"/>
      <c r="O319" s="924">
        <v>30610.991000000002</v>
      </c>
      <c r="P319" s="924"/>
      <c r="Q319" s="924"/>
      <c r="R319" s="924"/>
      <c r="S319" s="924"/>
    </row>
    <row r="320" spans="1:19" s="942" customFormat="1" ht="24">
      <c r="A320" s="919">
        <v>48</v>
      </c>
      <c r="B320" s="935" t="s">
        <v>3670</v>
      </c>
      <c r="C320" s="921"/>
      <c r="D320" s="924">
        <f t="shared" si="9"/>
        <v>1320</v>
      </c>
      <c r="E320" s="924"/>
      <c r="F320" s="924"/>
      <c r="G320" s="924"/>
      <c r="H320" s="924"/>
      <c r="I320" s="924"/>
      <c r="J320" s="924"/>
      <c r="K320" s="924"/>
      <c r="L320" s="924"/>
      <c r="M320" s="924"/>
      <c r="N320" s="924"/>
      <c r="O320" s="924">
        <v>1320</v>
      </c>
      <c r="P320" s="924"/>
      <c r="Q320" s="924"/>
      <c r="R320" s="924"/>
      <c r="S320" s="924"/>
    </row>
    <row r="321" spans="1:19" s="942" customFormat="1" ht="36">
      <c r="A321" s="919">
        <v>49</v>
      </c>
      <c r="B321" s="935" t="s">
        <v>3671</v>
      </c>
      <c r="C321" s="921"/>
      <c r="D321" s="924">
        <f t="shared" si="9"/>
        <v>3036.085247</v>
      </c>
      <c r="E321" s="924"/>
      <c r="F321" s="924"/>
      <c r="G321" s="924"/>
      <c r="H321" s="924"/>
      <c r="I321" s="924"/>
      <c r="J321" s="924"/>
      <c r="K321" s="924"/>
      <c r="L321" s="924"/>
      <c r="M321" s="924"/>
      <c r="N321" s="924"/>
      <c r="O321" s="924">
        <v>3036.085247</v>
      </c>
      <c r="P321" s="924"/>
      <c r="Q321" s="924"/>
      <c r="R321" s="924"/>
      <c r="S321" s="924"/>
    </row>
    <row r="322" spans="1:19" s="942" customFormat="1" ht="36">
      <c r="A322" s="919">
        <v>50</v>
      </c>
      <c r="B322" s="935" t="s">
        <v>3672</v>
      </c>
      <c r="C322" s="921"/>
      <c r="D322" s="924">
        <f t="shared" si="9"/>
        <v>3473.5437459999998</v>
      </c>
      <c r="E322" s="924"/>
      <c r="F322" s="924"/>
      <c r="G322" s="924"/>
      <c r="H322" s="924"/>
      <c r="I322" s="924"/>
      <c r="J322" s="924"/>
      <c r="K322" s="924"/>
      <c r="L322" s="924"/>
      <c r="M322" s="924"/>
      <c r="N322" s="924"/>
      <c r="O322" s="924">
        <v>3473.5437459999998</v>
      </c>
      <c r="P322" s="924"/>
      <c r="Q322" s="924"/>
      <c r="R322" s="924"/>
      <c r="S322" s="924"/>
    </row>
    <row r="323" spans="1:19" s="942" customFormat="1" ht="36">
      <c r="A323" s="919">
        <v>51</v>
      </c>
      <c r="B323" s="935" t="s">
        <v>3673</v>
      </c>
      <c r="C323" s="921"/>
      <c r="D323" s="924">
        <f t="shared" si="9"/>
        <v>860.98599999999999</v>
      </c>
      <c r="E323" s="924"/>
      <c r="F323" s="924"/>
      <c r="G323" s="924"/>
      <c r="H323" s="924"/>
      <c r="I323" s="924"/>
      <c r="J323" s="924"/>
      <c r="K323" s="924"/>
      <c r="L323" s="924"/>
      <c r="M323" s="924"/>
      <c r="N323" s="924"/>
      <c r="O323" s="924">
        <v>860.98599999999999</v>
      </c>
      <c r="P323" s="924"/>
      <c r="Q323" s="924"/>
      <c r="R323" s="924"/>
      <c r="S323" s="924"/>
    </row>
    <row r="324" spans="1:19" s="942" customFormat="1" ht="48">
      <c r="A324" s="919">
        <v>52</v>
      </c>
      <c r="B324" s="935" t="s">
        <v>3674</v>
      </c>
      <c r="C324" s="921"/>
      <c r="D324" s="924">
        <f t="shared" si="9"/>
        <v>25229.938166</v>
      </c>
      <c r="E324" s="924"/>
      <c r="F324" s="924"/>
      <c r="G324" s="924"/>
      <c r="H324" s="924"/>
      <c r="I324" s="924"/>
      <c r="J324" s="924"/>
      <c r="K324" s="924"/>
      <c r="L324" s="924"/>
      <c r="M324" s="924"/>
      <c r="N324" s="924"/>
      <c r="O324" s="924">
        <v>25229.938166</v>
      </c>
      <c r="P324" s="924"/>
      <c r="Q324" s="924"/>
      <c r="R324" s="924"/>
      <c r="S324" s="924"/>
    </row>
    <row r="325" spans="1:19" s="942" customFormat="1" ht="24">
      <c r="A325" s="919">
        <v>53</v>
      </c>
      <c r="B325" s="935" t="s">
        <v>3675</v>
      </c>
      <c r="C325" s="921"/>
      <c r="D325" s="924">
        <f t="shared" si="9"/>
        <v>10158.246969</v>
      </c>
      <c r="E325" s="924"/>
      <c r="F325" s="924"/>
      <c r="G325" s="924"/>
      <c r="H325" s="924"/>
      <c r="I325" s="924"/>
      <c r="J325" s="924"/>
      <c r="K325" s="924"/>
      <c r="L325" s="924"/>
      <c r="M325" s="924"/>
      <c r="N325" s="924"/>
      <c r="O325" s="924">
        <v>10158.246969</v>
      </c>
      <c r="P325" s="924"/>
      <c r="Q325" s="924"/>
      <c r="R325" s="924"/>
      <c r="S325" s="924"/>
    </row>
    <row r="326" spans="1:19" s="942" customFormat="1" ht="24">
      <c r="A326" s="919">
        <v>54</v>
      </c>
      <c r="B326" s="935" t="s">
        <v>3676</v>
      </c>
      <c r="C326" s="921"/>
      <c r="D326" s="924">
        <f t="shared" si="9"/>
        <v>22267.937000000002</v>
      </c>
      <c r="E326" s="924"/>
      <c r="F326" s="924"/>
      <c r="G326" s="924"/>
      <c r="H326" s="924"/>
      <c r="I326" s="924"/>
      <c r="J326" s="924"/>
      <c r="K326" s="924"/>
      <c r="L326" s="924"/>
      <c r="M326" s="924"/>
      <c r="N326" s="924"/>
      <c r="O326" s="924">
        <v>22267.937000000002</v>
      </c>
      <c r="P326" s="924"/>
      <c r="Q326" s="924"/>
      <c r="R326" s="924"/>
      <c r="S326" s="924"/>
    </row>
    <row r="327" spans="1:19" s="942" customFormat="1" ht="36">
      <c r="A327" s="919">
        <v>55</v>
      </c>
      <c r="B327" s="935" t="s">
        <v>3677</v>
      </c>
      <c r="C327" s="921"/>
      <c r="D327" s="924">
        <f t="shared" si="9"/>
        <v>28459.835999999999</v>
      </c>
      <c r="E327" s="924"/>
      <c r="F327" s="924"/>
      <c r="G327" s="924"/>
      <c r="H327" s="924"/>
      <c r="I327" s="924"/>
      <c r="J327" s="924"/>
      <c r="K327" s="924"/>
      <c r="L327" s="924"/>
      <c r="M327" s="924"/>
      <c r="N327" s="924"/>
      <c r="O327" s="924">
        <v>28459.835999999999</v>
      </c>
      <c r="P327" s="924"/>
      <c r="Q327" s="924"/>
      <c r="R327" s="924"/>
      <c r="S327" s="924"/>
    </row>
    <row r="328" spans="1:19" s="942" customFormat="1" ht="24">
      <c r="A328" s="919">
        <v>56</v>
      </c>
      <c r="B328" s="935" t="s">
        <v>3678</v>
      </c>
      <c r="C328" s="921"/>
      <c r="D328" s="924">
        <f t="shared" si="9"/>
        <v>10205.907090999999</v>
      </c>
      <c r="E328" s="924"/>
      <c r="F328" s="924"/>
      <c r="G328" s="924"/>
      <c r="H328" s="924"/>
      <c r="I328" s="924"/>
      <c r="J328" s="924"/>
      <c r="K328" s="924"/>
      <c r="L328" s="924"/>
      <c r="M328" s="924"/>
      <c r="N328" s="924"/>
      <c r="O328" s="924">
        <v>10205.907090999999</v>
      </c>
      <c r="P328" s="924"/>
      <c r="Q328" s="924"/>
      <c r="R328" s="924"/>
      <c r="S328" s="924"/>
    </row>
    <row r="329" spans="1:19" s="942" customFormat="1" ht="24">
      <c r="A329" s="919">
        <v>57</v>
      </c>
      <c r="B329" s="935" t="s">
        <v>3679</v>
      </c>
      <c r="C329" s="921"/>
      <c r="D329" s="924">
        <f t="shared" si="9"/>
        <v>23897.230717999999</v>
      </c>
      <c r="E329" s="924"/>
      <c r="F329" s="924"/>
      <c r="G329" s="924"/>
      <c r="H329" s="924"/>
      <c r="I329" s="924"/>
      <c r="J329" s="924"/>
      <c r="K329" s="924"/>
      <c r="L329" s="924"/>
      <c r="M329" s="924"/>
      <c r="N329" s="924"/>
      <c r="O329" s="924">
        <v>23897.230717999999</v>
      </c>
      <c r="P329" s="924"/>
      <c r="Q329" s="924"/>
      <c r="R329" s="924"/>
      <c r="S329" s="924"/>
    </row>
    <row r="330" spans="1:19" s="942" customFormat="1" ht="36">
      <c r="A330" s="919">
        <v>58</v>
      </c>
      <c r="B330" s="935" t="s">
        <v>3680</v>
      </c>
      <c r="C330" s="921"/>
      <c r="D330" s="924">
        <f t="shared" si="9"/>
        <v>21233.35384</v>
      </c>
      <c r="E330" s="924"/>
      <c r="F330" s="924"/>
      <c r="G330" s="924"/>
      <c r="H330" s="924"/>
      <c r="I330" s="924"/>
      <c r="J330" s="924"/>
      <c r="K330" s="924"/>
      <c r="L330" s="924"/>
      <c r="M330" s="924"/>
      <c r="N330" s="924"/>
      <c r="O330" s="924">
        <v>21233.35384</v>
      </c>
      <c r="P330" s="924"/>
      <c r="Q330" s="924"/>
      <c r="R330" s="924"/>
      <c r="S330" s="924"/>
    </row>
    <row r="331" spans="1:19" s="942" customFormat="1" ht="36">
      <c r="A331" s="919">
        <v>59</v>
      </c>
      <c r="B331" s="935" t="s">
        <v>3681</v>
      </c>
      <c r="C331" s="921"/>
      <c r="D331" s="924">
        <f t="shared" si="9"/>
        <v>236.71299999999999</v>
      </c>
      <c r="E331" s="924"/>
      <c r="F331" s="924"/>
      <c r="G331" s="924"/>
      <c r="H331" s="924"/>
      <c r="I331" s="924"/>
      <c r="J331" s="924"/>
      <c r="K331" s="924"/>
      <c r="L331" s="924"/>
      <c r="M331" s="924"/>
      <c r="N331" s="924"/>
      <c r="O331" s="924">
        <v>236.71299999999999</v>
      </c>
      <c r="P331" s="924"/>
      <c r="Q331" s="924"/>
      <c r="R331" s="924"/>
      <c r="S331" s="924"/>
    </row>
    <row r="332" spans="1:19" s="942" customFormat="1" ht="24">
      <c r="A332" s="919">
        <v>60</v>
      </c>
      <c r="B332" s="935" t="s">
        <v>3682</v>
      </c>
      <c r="C332" s="921"/>
      <c r="D332" s="924">
        <f t="shared" si="9"/>
        <v>376.82100000000003</v>
      </c>
      <c r="E332" s="924"/>
      <c r="F332" s="924"/>
      <c r="G332" s="924"/>
      <c r="H332" s="924"/>
      <c r="I332" s="924"/>
      <c r="J332" s="924"/>
      <c r="K332" s="924"/>
      <c r="L332" s="924"/>
      <c r="M332" s="924"/>
      <c r="N332" s="924"/>
      <c r="O332" s="924">
        <v>376.82100000000003</v>
      </c>
      <c r="P332" s="924"/>
      <c r="Q332" s="924"/>
      <c r="R332" s="924"/>
      <c r="S332" s="924"/>
    </row>
    <row r="333" spans="1:19" s="942" customFormat="1" ht="48">
      <c r="A333" s="919">
        <v>61</v>
      </c>
      <c r="B333" s="935" t="s">
        <v>3683</v>
      </c>
      <c r="C333" s="921"/>
      <c r="D333" s="924">
        <f t="shared" si="9"/>
        <v>135.952</v>
      </c>
      <c r="E333" s="924"/>
      <c r="F333" s="924"/>
      <c r="G333" s="924"/>
      <c r="H333" s="924"/>
      <c r="I333" s="924"/>
      <c r="J333" s="924"/>
      <c r="K333" s="924"/>
      <c r="L333" s="924"/>
      <c r="M333" s="924"/>
      <c r="N333" s="924"/>
      <c r="O333" s="924">
        <v>135.952</v>
      </c>
      <c r="P333" s="924"/>
      <c r="Q333" s="924"/>
      <c r="R333" s="924"/>
      <c r="S333" s="924"/>
    </row>
    <row r="334" spans="1:19" s="942" customFormat="1" ht="36">
      <c r="A334" s="919">
        <v>62</v>
      </c>
      <c r="B334" s="935" t="s">
        <v>3684</v>
      </c>
      <c r="C334" s="921"/>
      <c r="D334" s="924">
        <f t="shared" si="9"/>
        <v>3050</v>
      </c>
      <c r="E334" s="924"/>
      <c r="F334" s="924"/>
      <c r="G334" s="924"/>
      <c r="H334" s="924"/>
      <c r="I334" s="924"/>
      <c r="J334" s="924"/>
      <c r="K334" s="924"/>
      <c r="L334" s="924"/>
      <c r="M334" s="924"/>
      <c r="N334" s="924"/>
      <c r="O334" s="924">
        <v>3050</v>
      </c>
      <c r="P334" s="924"/>
      <c r="Q334" s="924"/>
      <c r="R334" s="924"/>
      <c r="S334" s="924"/>
    </row>
    <row r="335" spans="1:19" s="942" customFormat="1" ht="24">
      <c r="A335" s="919">
        <v>63</v>
      </c>
      <c r="B335" s="935" t="s">
        <v>3685</v>
      </c>
      <c r="C335" s="921"/>
      <c r="D335" s="924">
        <f t="shared" si="9"/>
        <v>703.19944399999997</v>
      </c>
      <c r="E335" s="924"/>
      <c r="F335" s="924"/>
      <c r="G335" s="924"/>
      <c r="H335" s="924"/>
      <c r="I335" s="924"/>
      <c r="J335" s="924"/>
      <c r="K335" s="924"/>
      <c r="L335" s="924"/>
      <c r="M335" s="924"/>
      <c r="N335" s="924"/>
      <c r="O335" s="924">
        <v>703.19944399999997</v>
      </c>
      <c r="P335" s="924"/>
      <c r="Q335" s="924"/>
      <c r="R335" s="924"/>
      <c r="S335" s="924"/>
    </row>
    <row r="336" spans="1:19" s="942" customFormat="1" ht="36">
      <c r="A336" s="919">
        <v>64</v>
      </c>
      <c r="B336" s="935" t="s">
        <v>3686</v>
      </c>
      <c r="C336" s="921"/>
      <c r="D336" s="924">
        <f t="shared" si="9"/>
        <v>65.748000000000005</v>
      </c>
      <c r="E336" s="924"/>
      <c r="F336" s="924"/>
      <c r="G336" s="924"/>
      <c r="H336" s="924"/>
      <c r="I336" s="924"/>
      <c r="J336" s="924"/>
      <c r="K336" s="924"/>
      <c r="L336" s="924"/>
      <c r="M336" s="924"/>
      <c r="N336" s="924"/>
      <c r="O336" s="924">
        <v>65.748000000000005</v>
      </c>
      <c r="P336" s="924"/>
      <c r="Q336" s="924"/>
      <c r="R336" s="924"/>
      <c r="S336" s="924"/>
    </row>
    <row r="337" spans="1:19" s="942" customFormat="1" ht="24">
      <c r="A337" s="919">
        <v>65</v>
      </c>
      <c r="B337" s="935" t="s">
        <v>3687</v>
      </c>
      <c r="C337" s="921"/>
      <c r="D337" s="924">
        <f t="shared" ref="D337:D400" si="10">SUM(F337:R337)</f>
        <v>3374.2618400000001</v>
      </c>
      <c r="E337" s="924"/>
      <c r="F337" s="924"/>
      <c r="G337" s="924"/>
      <c r="H337" s="924"/>
      <c r="I337" s="924"/>
      <c r="J337" s="924"/>
      <c r="K337" s="924"/>
      <c r="L337" s="924"/>
      <c r="M337" s="924"/>
      <c r="N337" s="924"/>
      <c r="O337" s="924">
        <v>3374.2618400000001</v>
      </c>
      <c r="P337" s="924"/>
      <c r="Q337" s="924"/>
      <c r="R337" s="924"/>
      <c r="S337" s="924"/>
    </row>
    <row r="338" spans="1:19" s="942" customFormat="1" ht="24">
      <c r="A338" s="919">
        <v>66</v>
      </c>
      <c r="B338" s="935" t="s">
        <v>3688</v>
      </c>
      <c r="C338" s="921"/>
      <c r="D338" s="924">
        <f t="shared" si="10"/>
        <v>3488.779</v>
      </c>
      <c r="E338" s="924"/>
      <c r="F338" s="924"/>
      <c r="G338" s="924"/>
      <c r="H338" s="924"/>
      <c r="I338" s="924"/>
      <c r="J338" s="924"/>
      <c r="K338" s="924"/>
      <c r="L338" s="924"/>
      <c r="M338" s="924"/>
      <c r="N338" s="924"/>
      <c r="O338" s="924">
        <v>3488.779</v>
      </c>
      <c r="P338" s="924"/>
      <c r="Q338" s="924"/>
      <c r="R338" s="924"/>
      <c r="S338" s="924"/>
    </row>
    <row r="339" spans="1:19" s="942" customFormat="1" ht="36">
      <c r="A339" s="919">
        <v>67</v>
      </c>
      <c r="B339" s="935" t="s">
        <v>3689</v>
      </c>
      <c r="C339" s="921"/>
      <c r="D339" s="924">
        <f t="shared" si="10"/>
        <v>314.60300000000001</v>
      </c>
      <c r="E339" s="924"/>
      <c r="F339" s="924"/>
      <c r="G339" s="924"/>
      <c r="H339" s="924"/>
      <c r="I339" s="924"/>
      <c r="J339" s="924"/>
      <c r="K339" s="924"/>
      <c r="L339" s="924"/>
      <c r="M339" s="924"/>
      <c r="N339" s="924"/>
      <c r="O339" s="924">
        <v>314.60300000000001</v>
      </c>
      <c r="P339" s="924"/>
      <c r="Q339" s="924"/>
      <c r="R339" s="924"/>
      <c r="S339" s="924"/>
    </row>
    <row r="340" spans="1:19" s="942" customFormat="1" ht="60">
      <c r="A340" s="919">
        <v>68</v>
      </c>
      <c r="B340" s="935" t="s">
        <v>3690</v>
      </c>
      <c r="C340" s="921"/>
      <c r="D340" s="924">
        <f t="shared" si="10"/>
        <v>1208.7090000000001</v>
      </c>
      <c r="E340" s="924"/>
      <c r="F340" s="924"/>
      <c r="G340" s="924"/>
      <c r="H340" s="924"/>
      <c r="I340" s="924"/>
      <c r="J340" s="924"/>
      <c r="K340" s="924"/>
      <c r="L340" s="924"/>
      <c r="M340" s="924"/>
      <c r="N340" s="924"/>
      <c r="O340" s="924">
        <v>1208.7090000000001</v>
      </c>
      <c r="P340" s="924"/>
      <c r="Q340" s="924"/>
      <c r="R340" s="924"/>
      <c r="S340" s="924"/>
    </row>
    <row r="341" spans="1:19" s="942" customFormat="1" ht="36">
      <c r="A341" s="919">
        <v>69</v>
      </c>
      <c r="B341" s="935" t="s">
        <v>3691</v>
      </c>
      <c r="C341" s="921"/>
      <c r="D341" s="924">
        <f t="shared" si="10"/>
        <v>2</v>
      </c>
      <c r="E341" s="924"/>
      <c r="F341" s="924"/>
      <c r="G341" s="924"/>
      <c r="H341" s="924"/>
      <c r="I341" s="924"/>
      <c r="J341" s="924"/>
      <c r="K341" s="924"/>
      <c r="L341" s="924"/>
      <c r="M341" s="924"/>
      <c r="N341" s="924"/>
      <c r="O341" s="924">
        <v>2</v>
      </c>
      <c r="P341" s="924"/>
      <c r="Q341" s="924"/>
      <c r="R341" s="924"/>
      <c r="S341" s="924"/>
    </row>
    <row r="342" spans="1:19" s="942" customFormat="1" ht="48">
      <c r="A342" s="919">
        <v>70</v>
      </c>
      <c r="B342" s="935" t="s">
        <v>3692</v>
      </c>
      <c r="C342" s="921"/>
      <c r="D342" s="924">
        <f t="shared" si="10"/>
        <v>2278.3130000000001</v>
      </c>
      <c r="E342" s="924"/>
      <c r="F342" s="924"/>
      <c r="G342" s="924"/>
      <c r="H342" s="924"/>
      <c r="I342" s="924"/>
      <c r="J342" s="924"/>
      <c r="K342" s="924"/>
      <c r="L342" s="924"/>
      <c r="M342" s="924"/>
      <c r="N342" s="924"/>
      <c r="O342" s="924">
        <v>2278.3130000000001</v>
      </c>
      <c r="P342" s="924"/>
      <c r="Q342" s="924"/>
      <c r="R342" s="924"/>
      <c r="S342" s="924"/>
    </row>
    <row r="343" spans="1:19" s="942" customFormat="1" ht="36">
      <c r="A343" s="919">
        <v>71</v>
      </c>
      <c r="B343" s="935" t="s">
        <v>3693</v>
      </c>
      <c r="C343" s="921"/>
      <c r="D343" s="924">
        <f t="shared" si="10"/>
        <v>1941.8219999999999</v>
      </c>
      <c r="E343" s="924"/>
      <c r="F343" s="924"/>
      <c r="G343" s="924"/>
      <c r="H343" s="924"/>
      <c r="I343" s="924"/>
      <c r="J343" s="924"/>
      <c r="K343" s="924"/>
      <c r="L343" s="924"/>
      <c r="M343" s="924"/>
      <c r="N343" s="924"/>
      <c r="O343" s="924">
        <v>1941.8219999999999</v>
      </c>
      <c r="P343" s="924"/>
      <c r="Q343" s="924"/>
      <c r="R343" s="924"/>
      <c r="S343" s="924"/>
    </row>
    <row r="344" spans="1:19" s="942" customFormat="1" ht="36">
      <c r="A344" s="919">
        <v>72</v>
      </c>
      <c r="B344" s="935" t="s">
        <v>3694</v>
      </c>
      <c r="C344" s="921"/>
      <c r="D344" s="924">
        <f t="shared" si="10"/>
        <v>1200</v>
      </c>
      <c r="E344" s="924"/>
      <c r="F344" s="924"/>
      <c r="G344" s="924"/>
      <c r="H344" s="924"/>
      <c r="I344" s="924"/>
      <c r="J344" s="924"/>
      <c r="K344" s="924"/>
      <c r="L344" s="924"/>
      <c r="M344" s="924"/>
      <c r="N344" s="924"/>
      <c r="O344" s="924">
        <v>1200</v>
      </c>
      <c r="P344" s="924"/>
      <c r="Q344" s="924"/>
      <c r="R344" s="924"/>
      <c r="S344" s="924"/>
    </row>
    <row r="345" spans="1:19" s="942" customFormat="1" ht="24">
      <c r="A345" s="919">
        <v>73</v>
      </c>
      <c r="B345" s="935" t="s">
        <v>3695</v>
      </c>
      <c r="C345" s="921"/>
      <c r="D345" s="924">
        <f t="shared" si="10"/>
        <v>2475</v>
      </c>
      <c r="E345" s="924"/>
      <c r="F345" s="924"/>
      <c r="G345" s="924"/>
      <c r="H345" s="924"/>
      <c r="I345" s="924"/>
      <c r="J345" s="924"/>
      <c r="K345" s="924"/>
      <c r="L345" s="924"/>
      <c r="M345" s="924"/>
      <c r="N345" s="924"/>
      <c r="O345" s="924">
        <v>2475</v>
      </c>
      <c r="P345" s="924"/>
      <c r="Q345" s="924"/>
      <c r="R345" s="924"/>
      <c r="S345" s="924"/>
    </row>
    <row r="346" spans="1:19" s="942" customFormat="1" ht="24">
      <c r="A346" s="919">
        <v>74</v>
      </c>
      <c r="B346" s="935" t="s">
        <v>3696</v>
      </c>
      <c r="C346" s="921"/>
      <c r="D346" s="924">
        <f t="shared" si="10"/>
        <v>2354</v>
      </c>
      <c r="E346" s="924"/>
      <c r="F346" s="924"/>
      <c r="G346" s="924"/>
      <c r="H346" s="924"/>
      <c r="I346" s="924"/>
      <c r="J346" s="924"/>
      <c r="K346" s="924"/>
      <c r="L346" s="924"/>
      <c r="M346" s="924"/>
      <c r="N346" s="924"/>
      <c r="O346" s="924">
        <v>2354</v>
      </c>
      <c r="P346" s="924"/>
      <c r="Q346" s="924"/>
      <c r="R346" s="924"/>
      <c r="S346" s="924"/>
    </row>
    <row r="347" spans="1:19" s="942" customFormat="1" ht="36">
      <c r="A347" s="919">
        <v>75</v>
      </c>
      <c r="B347" s="935" t="s">
        <v>3697</v>
      </c>
      <c r="C347" s="921"/>
      <c r="D347" s="924">
        <f t="shared" si="10"/>
        <v>2229</v>
      </c>
      <c r="E347" s="924"/>
      <c r="F347" s="924"/>
      <c r="G347" s="924"/>
      <c r="H347" s="924"/>
      <c r="I347" s="924"/>
      <c r="J347" s="924"/>
      <c r="K347" s="924"/>
      <c r="L347" s="924"/>
      <c r="M347" s="924"/>
      <c r="N347" s="924"/>
      <c r="O347" s="924">
        <v>2229</v>
      </c>
      <c r="P347" s="924"/>
      <c r="Q347" s="924"/>
      <c r="R347" s="924"/>
      <c r="S347" s="924"/>
    </row>
    <row r="348" spans="1:19" s="942" customFormat="1" ht="24">
      <c r="A348" s="919">
        <v>76</v>
      </c>
      <c r="B348" s="935" t="s">
        <v>3698</v>
      </c>
      <c r="C348" s="921"/>
      <c r="D348" s="924">
        <f t="shared" si="10"/>
        <v>2333</v>
      </c>
      <c r="E348" s="924"/>
      <c r="F348" s="924"/>
      <c r="G348" s="924"/>
      <c r="H348" s="924"/>
      <c r="I348" s="924"/>
      <c r="J348" s="924"/>
      <c r="K348" s="924"/>
      <c r="L348" s="924"/>
      <c r="M348" s="924"/>
      <c r="N348" s="924"/>
      <c r="O348" s="924">
        <v>2333</v>
      </c>
      <c r="P348" s="924"/>
      <c r="Q348" s="924"/>
      <c r="R348" s="924"/>
      <c r="S348" s="924"/>
    </row>
    <row r="349" spans="1:19" s="942" customFormat="1" ht="24">
      <c r="A349" s="919">
        <v>77</v>
      </c>
      <c r="B349" s="935" t="s">
        <v>3699</v>
      </c>
      <c r="C349" s="921"/>
      <c r="D349" s="924">
        <f t="shared" si="10"/>
        <v>9.1310000000000002</v>
      </c>
      <c r="E349" s="924"/>
      <c r="F349" s="924"/>
      <c r="G349" s="924"/>
      <c r="H349" s="924"/>
      <c r="I349" s="924"/>
      <c r="J349" s="924"/>
      <c r="K349" s="924"/>
      <c r="L349" s="924"/>
      <c r="M349" s="924"/>
      <c r="N349" s="924"/>
      <c r="O349" s="924">
        <v>9.1310000000000002</v>
      </c>
      <c r="P349" s="924"/>
      <c r="Q349" s="924"/>
      <c r="R349" s="924"/>
      <c r="S349" s="924"/>
    </row>
    <row r="350" spans="1:19" s="942" customFormat="1" ht="36">
      <c r="A350" s="919">
        <v>78</v>
      </c>
      <c r="B350" s="935" t="s">
        <v>3700</v>
      </c>
      <c r="C350" s="921"/>
      <c r="D350" s="924">
        <f t="shared" si="10"/>
        <v>1141.7329999999999</v>
      </c>
      <c r="E350" s="924"/>
      <c r="F350" s="924"/>
      <c r="G350" s="924"/>
      <c r="H350" s="924"/>
      <c r="I350" s="924"/>
      <c r="J350" s="924"/>
      <c r="K350" s="924"/>
      <c r="L350" s="924"/>
      <c r="M350" s="924"/>
      <c r="N350" s="924"/>
      <c r="O350" s="924">
        <v>1141.7329999999999</v>
      </c>
      <c r="P350" s="924"/>
      <c r="Q350" s="924"/>
      <c r="R350" s="924"/>
      <c r="S350" s="924"/>
    </row>
    <row r="351" spans="1:19" s="942" customFormat="1" ht="36">
      <c r="A351" s="919">
        <v>79</v>
      </c>
      <c r="B351" s="935" t="s">
        <v>3701</v>
      </c>
      <c r="C351" s="921"/>
      <c r="D351" s="924">
        <f t="shared" si="10"/>
        <v>1494</v>
      </c>
      <c r="E351" s="924"/>
      <c r="F351" s="924"/>
      <c r="G351" s="924"/>
      <c r="H351" s="924"/>
      <c r="I351" s="924"/>
      <c r="J351" s="924"/>
      <c r="K351" s="924"/>
      <c r="L351" s="924"/>
      <c r="M351" s="924"/>
      <c r="N351" s="924"/>
      <c r="O351" s="924">
        <v>1494</v>
      </c>
      <c r="P351" s="924"/>
      <c r="Q351" s="924"/>
      <c r="R351" s="924"/>
      <c r="S351" s="924"/>
    </row>
    <row r="352" spans="1:19" s="942" customFormat="1" ht="24">
      <c r="A352" s="919">
        <v>80</v>
      </c>
      <c r="B352" s="935" t="s">
        <v>3702</v>
      </c>
      <c r="C352" s="921"/>
      <c r="D352" s="924">
        <f t="shared" si="10"/>
        <v>676.86873500000002</v>
      </c>
      <c r="E352" s="924"/>
      <c r="F352" s="924"/>
      <c r="G352" s="924"/>
      <c r="H352" s="924"/>
      <c r="I352" s="924"/>
      <c r="J352" s="924"/>
      <c r="K352" s="924"/>
      <c r="L352" s="924"/>
      <c r="M352" s="924"/>
      <c r="N352" s="924"/>
      <c r="O352" s="924">
        <v>676.86873500000002</v>
      </c>
      <c r="P352" s="924"/>
      <c r="Q352" s="924"/>
      <c r="R352" s="924"/>
      <c r="S352" s="924"/>
    </row>
    <row r="353" spans="1:19" s="942" customFormat="1" ht="36">
      <c r="A353" s="919">
        <v>81</v>
      </c>
      <c r="B353" s="935" t="s">
        <v>3703</v>
      </c>
      <c r="C353" s="921"/>
      <c r="D353" s="924">
        <f t="shared" si="10"/>
        <v>18.292999999999999</v>
      </c>
      <c r="E353" s="924"/>
      <c r="F353" s="924"/>
      <c r="G353" s="924"/>
      <c r="H353" s="924"/>
      <c r="I353" s="924"/>
      <c r="J353" s="924"/>
      <c r="K353" s="924"/>
      <c r="L353" s="924"/>
      <c r="M353" s="924"/>
      <c r="N353" s="924"/>
      <c r="O353" s="924">
        <v>18.292999999999999</v>
      </c>
      <c r="P353" s="924"/>
      <c r="Q353" s="924"/>
      <c r="R353" s="924"/>
      <c r="S353" s="924"/>
    </row>
    <row r="354" spans="1:19" s="942" customFormat="1" ht="36">
      <c r="A354" s="919">
        <v>82</v>
      </c>
      <c r="B354" s="935" t="s">
        <v>3704</v>
      </c>
      <c r="C354" s="921"/>
      <c r="D354" s="924">
        <f t="shared" si="10"/>
        <v>1632.47</v>
      </c>
      <c r="E354" s="924"/>
      <c r="F354" s="924"/>
      <c r="G354" s="924"/>
      <c r="H354" s="924"/>
      <c r="I354" s="924"/>
      <c r="J354" s="924"/>
      <c r="K354" s="924"/>
      <c r="L354" s="924"/>
      <c r="M354" s="924"/>
      <c r="N354" s="924"/>
      <c r="O354" s="924">
        <v>1632.47</v>
      </c>
      <c r="P354" s="924"/>
      <c r="Q354" s="924"/>
      <c r="R354" s="924"/>
      <c r="S354" s="924"/>
    </row>
    <row r="355" spans="1:19" s="942" customFormat="1" ht="48">
      <c r="A355" s="919">
        <v>83</v>
      </c>
      <c r="B355" s="935" t="s">
        <v>3705</v>
      </c>
      <c r="C355" s="921"/>
      <c r="D355" s="924">
        <f t="shared" si="10"/>
        <v>150</v>
      </c>
      <c r="E355" s="924"/>
      <c r="F355" s="924"/>
      <c r="G355" s="924"/>
      <c r="H355" s="924"/>
      <c r="I355" s="924"/>
      <c r="J355" s="924"/>
      <c r="K355" s="924"/>
      <c r="L355" s="924"/>
      <c r="M355" s="924"/>
      <c r="N355" s="924"/>
      <c r="O355" s="924">
        <v>150</v>
      </c>
      <c r="P355" s="924"/>
      <c r="Q355" s="924"/>
      <c r="R355" s="924"/>
      <c r="S355" s="924"/>
    </row>
    <row r="356" spans="1:19" s="942" customFormat="1" ht="24">
      <c r="A356" s="919">
        <v>84</v>
      </c>
      <c r="B356" s="935" t="s">
        <v>3706</v>
      </c>
      <c r="C356" s="921"/>
      <c r="D356" s="924">
        <f t="shared" si="10"/>
        <v>11366.792520000001</v>
      </c>
      <c r="E356" s="924"/>
      <c r="F356" s="924"/>
      <c r="G356" s="924"/>
      <c r="H356" s="924"/>
      <c r="I356" s="924"/>
      <c r="J356" s="924"/>
      <c r="K356" s="924"/>
      <c r="L356" s="924"/>
      <c r="M356" s="924"/>
      <c r="N356" s="924"/>
      <c r="O356" s="924">
        <v>11366.792520000001</v>
      </c>
      <c r="P356" s="924"/>
      <c r="Q356" s="924"/>
      <c r="R356" s="924"/>
      <c r="S356" s="924"/>
    </row>
    <row r="357" spans="1:19" s="942" customFormat="1" ht="24">
      <c r="A357" s="919">
        <v>85</v>
      </c>
      <c r="B357" s="935" t="s">
        <v>3707</v>
      </c>
      <c r="C357" s="921"/>
      <c r="D357" s="924">
        <f t="shared" si="10"/>
        <v>2378</v>
      </c>
      <c r="E357" s="924"/>
      <c r="F357" s="924"/>
      <c r="G357" s="924"/>
      <c r="H357" s="924"/>
      <c r="I357" s="924"/>
      <c r="J357" s="924"/>
      <c r="K357" s="924"/>
      <c r="L357" s="924"/>
      <c r="M357" s="924"/>
      <c r="N357" s="924"/>
      <c r="O357" s="924">
        <v>2378</v>
      </c>
      <c r="P357" s="924"/>
      <c r="Q357" s="924"/>
      <c r="R357" s="924"/>
      <c r="S357" s="924"/>
    </row>
    <row r="358" spans="1:19" s="942" customFormat="1" ht="36">
      <c r="A358" s="919">
        <v>86</v>
      </c>
      <c r="B358" s="935" t="s">
        <v>3708</v>
      </c>
      <c r="C358" s="921"/>
      <c r="D358" s="924">
        <f t="shared" si="10"/>
        <v>1050</v>
      </c>
      <c r="E358" s="924"/>
      <c r="F358" s="924"/>
      <c r="G358" s="924"/>
      <c r="H358" s="924"/>
      <c r="I358" s="924"/>
      <c r="J358" s="924"/>
      <c r="K358" s="924"/>
      <c r="L358" s="924"/>
      <c r="M358" s="924"/>
      <c r="N358" s="924"/>
      <c r="O358" s="924">
        <v>1050</v>
      </c>
      <c r="P358" s="924"/>
      <c r="Q358" s="924"/>
      <c r="R358" s="924"/>
      <c r="S358" s="924"/>
    </row>
    <row r="359" spans="1:19" s="942" customFormat="1" ht="24">
      <c r="A359" s="919">
        <v>87</v>
      </c>
      <c r="B359" s="935" t="s">
        <v>3709</v>
      </c>
      <c r="C359" s="921"/>
      <c r="D359" s="924">
        <f t="shared" si="10"/>
        <v>2340</v>
      </c>
      <c r="E359" s="924"/>
      <c r="F359" s="924"/>
      <c r="G359" s="924"/>
      <c r="H359" s="924"/>
      <c r="I359" s="924"/>
      <c r="J359" s="924"/>
      <c r="K359" s="924"/>
      <c r="L359" s="924"/>
      <c r="M359" s="924"/>
      <c r="N359" s="924"/>
      <c r="O359" s="924">
        <v>2340</v>
      </c>
      <c r="P359" s="924"/>
      <c r="Q359" s="924"/>
      <c r="R359" s="924"/>
      <c r="S359" s="924"/>
    </row>
    <row r="360" spans="1:19" s="942" customFormat="1" ht="36">
      <c r="A360" s="919">
        <v>88</v>
      </c>
      <c r="B360" s="935" t="s">
        <v>3710</v>
      </c>
      <c r="C360" s="921"/>
      <c r="D360" s="924">
        <f t="shared" si="10"/>
        <v>58.61</v>
      </c>
      <c r="E360" s="924"/>
      <c r="F360" s="924"/>
      <c r="G360" s="924"/>
      <c r="H360" s="924"/>
      <c r="I360" s="924"/>
      <c r="J360" s="924"/>
      <c r="K360" s="924"/>
      <c r="L360" s="924"/>
      <c r="M360" s="924"/>
      <c r="N360" s="924"/>
      <c r="O360" s="924">
        <v>58.61</v>
      </c>
      <c r="P360" s="924"/>
      <c r="Q360" s="924"/>
      <c r="R360" s="924"/>
      <c r="S360" s="924"/>
    </row>
    <row r="361" spans="1:19" s="942" customFormat="1" ht="24">
      <c r="A361" s="919">
        <v>89</v>
      </c>
      <c r="B361" s="935" t="s">
        <v>3711</v>
      </c>
      <c r="C361" s="921"/>
      <c r="D361" s="924">
        <f t="shared" si="10"/>
        <v>2989</v>
      </c>
      <c r="E361" s="924"/>
      <c r="F361" s="924"/>
      <c r="G361" s="924"/>
      <c r="H361" s="924"/>
      <c r="I361" s="924"/>
      <c r="J361" s="924"/>
      <c r="K361" s="924"/>
      <c r="L361" s="924"/>
      <c r="M361" s="924"/>
      <c r="N361" s="924"/>
      <c r="O361" s="924">
        <v>2989</v>
      </c>
      <c r="P361" s="924"/>
      <c r="Q361" s="924"/>
      <c r="R361" s="924"/>
      <c r="S361" s="924"/>
    </row>
    <row r="362" spans="1:19" s="942" customFormat="1" ht="24">
      <c r="A362" s="919">
        <v>90</v>
      </c>
      <c r="B362" s="935" t="s">
        <v>3712</v>
      </c>
      <c r="C362" s="921"/>
      <c r="D362" s="924">
        <f t="shared" si="10"/>
        <v>6.9649999999999999</v>
      </c>
      <c r="E362" s="924"/>
      <c r="F362" s="924"/>
      <c r="G362" s="924"/>
      <c r="H362" s="924"/>
      <c r="I362" s="924"/>
      <c r="J362" s="924"/>
      <c r="K362" s="924"/>
      <c r="L362" s="924"/>
      <c r="M362" s="924"/>
      <c r="N362" s="924"/>
      <c r="O362" s="924">
        <v>6.9649999999999999</v>
      </c>
      <c r="P362" s="924"/>
      <c r="Q362" s="924"/>
      <c r="R362" s="924"/>
      <c r="S362" s="924"/>
    </row>
    <row r="363" spans="1:19" s="942" customFormat="1" ht="48">
      <c r="A363" s="919">
        <v>91</v>
      </c>
      <c r="B363" s="935" t="s">
        <v>3713</v>
      </c>
      <c r="C363" s="921"/>
      <c r="D363" s="924">
        <f t="shared" si="10"/>
        <v>2565</v>
      </c>
      <c r="E363" s="924"/>
      <c r="F363" s="924"/>
      <c r="G363" s="924"/>
      <c r="H363" s="924"/>
      <c r="I363" s="924"/>
      <c r="J363" s="924"/>
      <c r="K363" s="924"/>
      <c r="L363" s="924"/>
      <c r="M363" s="924"/>
      <c r="N363" s="924"/>
      <c r="O363" s="924">
        <v>2565</v>
      </c>
      <c r="P363" s="924"/>
      <c r="Q363" s="924"/>
      <c r="R363" s="924"/>
      <c r="S363" s="924"/>
    </row>
    <row r="364" spans="1:19" s="942" customFormat="1" ht="36">
      <c r="A364" s="919">
        <v>92</v>
      </c>
      <c r="B364" s="935" t="s">
        <v>3714</v>
      </c>
      <c r="C364" s="921"/>
      <c r="D364" s="924">
        <f t="shared" si="10"/>
        <v>983.49400000000003</v>
      </c>
      <c r="E364" s="924"/>
      <c r="F364" s="924"/>
      <c r="G364" s="924"/>
      <c r="H364" s="924"/>
      <c r="I364" s="924"/>
      <c r="J364" s="924"/>
      <c r="K364" s="924"/>
      <c r="L364" s="924"/>
      <c r="M364" s="924"/>
      <c r="N364" s="924"/>
      <c r="O364" s="924">
        <v>983.49400000000003</v>
      </c>
      <c r="P364" s="924"/>
      <c r="Q364" s="924"/>
      <c r="R364" s="924"/>
      <c r="S364" s="924"/>
    </row>
    <row r="365" spans="1:19" s="942" customFormat="1" ht="36">
      <c r="A365" s="919">
        <v>93</v>
      </c>
      <c r="B365" s="935" t="s">
        <v>3715</v>
      </c>
      <c r="C365" s="921"/>
      <c r="D365" s="924">
        <f t="shared" si="10"/>
        <v>550</v>
      </c>
      <c r="E365" s="924"/>
      <c r="F365" s="924"/>
      <c r="G365" s="924"/>
      <c r="H365" s="924"/>
      <c r="I365" s="924"/>
      <c r="J365" s="924"/>
      <c r="K365" s="924"/>
      <c r="L365" s="924"/>
      <c r="M365" s="924"/>
      <c r="N365" s="924"/>
      <c r="O365" s="924">
        <v>550</v>
      </c>
      <c r="P365" s="924"/>
      <c r="Q365" s="924"/>
      <c r="R365" s="924"/>
      <c r="S365" s="924"/>
    </row>
    <row r="366" spans="1:19" s="942" customFormat="1" ht="24">
      <c r="A366" s="919">
        <v>94</v>
      </c>
      <c r="B366" s="935" t="s">
        <v>3716</v>
      </c>
      <c r="C366" s="921"/>
      <c r="D366" s="924">
        <f t="shared" si="10"/>
        <v>810</v>
      </c>
      <c r="E366" s="924"/>
      <c r="F366" s="924"/>
      <c r="G366" s="924"/>
      <c r="H366" s="924"/>
      <c r="I366" s="924"/>
      <c r="J366" s="924"/>
      <c r="K366" s="924"/>
      <c r="L366" s="924"/>
      <c r="M366" s="924"/>
      <c r="N366" s="924"/>
      <c r="O366" s="924">
        <v>810</v>
      </c>
      <c r="P366" s="924"/>
      <c r="Q366" s="924"/>
      <c r="R366" s="924"/>
      <c r="S366" s="924"/>
    </row>
    <row r="367" spans="1:19" s="942" customFormat="1" ht="36">
      <c r="A367" s="919">
        <v>95</v>
      </c>
      <c r="B367" s="935" t="s">
        <v>3717</v>
      </c>
      <c r="C367" s="921"/>
      <c r="D367" s="924">
        <f t="shared" si="10"/>
        <v>810</v>
      </c>
      <c r="E367" s="924"/>
      <c r="F367" s="924"/>
      <c r="G367" s="924"/>
      <c r="H367" s="924"/>
      <c r="I367" s="924"/>
      <c r="J367" s="924"/>
      <c r="K367" s="924"/>
      <c r="L367" s="924"/>
      <c r="M367" s="924"/>
      <c r="N367" s="924"/>
      <c r="O367" s="924">
        <v>810</v>
      </c>
      <c r="P367" s="924"/>
      <c r="Q367" s="924"/>
      <c r="R367" s="924"/>
      <c r="S367" s="924"/>
    </row>
    <row r="368" spans="1:19" s="942" customFormat="1" ht="36">
      <c r="A368" s="919">
        <v>96</v>
      </c>
      <c r="B368" s="935" t="s">
        <v>3718</v>
      </c>
      <c r="C368" s="921"/>
      <c r="D368" s="924">
        <f t="shared" si="10"/>
        <v>1350</v>
      </c>
      <c r="E368" s="924"/>
      <c r="F368" s="924"/>
      <c r="G368" s="924"/>
      <c r="H368" s="924"/>
      <c r="I368" s="924"/>
      <c r="J368" s="924"/>
      <c r="K368" s="924"/>
      <c r="L368" s="924"/>
      <c r="M368" s="924"/>
      <c r="N368" s="924"/>
      <c r="O368" s="924">
        <v>1350</v>
      </c>
      <c r="P368" s="924"/>
      <c r="Q368" s="924"/>
      <c r="R368" s="924"/>
      <c r="S368" s="924"/>
    </row>
    <row r="369" spans="1:19" s="942" customFormat="1" ht="48">
      <c r="A369" s="919">
        <v>97</v>
      </c>
      <c r="B369" s="935" t="s">
        <v>3719</v>
      </c>
      <c r="C369" s="921"/>
      <c r="D369" s="924">
        <f t="shared" si="10"/>
        <v>1620</v>
      </c>
      <c r="E369" s="924"/>
      <c r="F369" s="924"/>
      <c r="G369" s="924"/>
      <c r="H369" s="924"/>
      <c r="I369" s="924"/>
      <c r="J369" s="924"/>
      <c r="K369" s="924"/>
      <c r="L369" s="924"/>
      <c r="M369" s="924"/>
      <c r="N369" s="924"/>
      <c r="O369" s="924">
        <v>1620</v>
      </c>
      <c r="P369" s="924"/>
      <c r="Q369" s="924"/>
      <c r="R369" s="924"/>
      <c r="S369" s="924"/>
    </row>
    <row r="370" spans="1:19" s="942" customFormat="1" ht="36">
      <c r="A370" s="919">
        <v>98</v>
      </c>
      <c r="B370" s="935" t="s">
        <v>3720</v>
      </c>
      <c r="C370" s="921"/>
      <c r="D370" s="924">
        <f t="shared" si="10"/>
        <v>14.25</v>
      </c>
      <c r="E370" s="924"/>
      <c r="F370" s="924"/>
      <c r="G370" s="924"/>
      <c r="H370" s="924"/>
      <c r="I370" s="924"/>
      <c r="J370" s="924"/>
      <c r="K370" s="924"/>
      <c r="L370" s="924"/>
      <c r="M370" s="924"/>
      <c r="N370" s="924"/>
      <c r="O370" s="924">
        <v>14.25</v>
      </c>
      <c r="P370" s="924"/>
      <c r="Q370" s="924"/>
      <c r="R370" s="924"/>
      <c r="S370" s="924"/>
    </row>
    <row r="371" spans="1:19" s="942" customFormat="1" ht="72">
      <c r="A371" s="919">
        <v>99</v>
      </c>
      <c r="B371" s="935" t="s">
        <v>3721</v>
      </c>
      <c r="C371" s="921"/>
      <c r="D371" s="924">
        <f t="shared" si="10"/>
        <v>6335.0838700000004</v>
      </c>
      <c r="E371" s="924"/>
      <c r="F371" s="924"/>
      <c r="G371" s="924"/>
      <c r="H371" s="924"/>
      <c r="I371" s="924"/>
      <c r="J371" s="924"/>
      <c r="K371" s="924"/>
      <c r="L371" s="924"/>
      <c r="M371" s="924"/>
      <c r="N371" s="924"/>
      <c r="O371" s="924">
        <v>6335.0838700000004</v>
      </c>
      <c r="P371" s="924"/>
      <c r="Q371" s="924"/>
      <c r="R371" s="924"/>
      <c r="S371" s="924"/>
    </row>
    <row r="372" spans="1:19" s="942" customFormat="1" ht="24">
      <c r="A372" s="919">
        <v>100</v>
      </c>
      <c r="B372" s="935" t="s">
        <v>3722</v>
      </c>
      <c r="C372" s="921"/>
      <c r="D372" s="924">
        <f t="shared" si="10"/>
        <v>1522.3</v>
      </c>
      <c r="E372" s="924"/>
      <c r="F372" s="924"/>
      <c r="G372" s="924"/>
      <c r="H372" s="924"/>
      <c r="I372" s="924"/>
      <c r="J372" s="924"/>
      <c r="K372" s="924"/>
      <c r="L372" s="924"/>
      <c r="M372" s="924"/>
      <c r="N372" s="924"/>
      <c r="O372" s="924">
        <v>1522.3</v>
      </c>
      <c r="P372" s="924"/>
      <c r="Q372" s="924"/>
      <c r="R372" s="924"/>
      <c r="S372" s="924"/>
    </row>
    <row r="373" spans="1:19" s="942" customFormat="1" ht="36">
      <c r="A373" s="919">
        <v>101</v>
      </c>
      <c r="B373" s="935" t="s">
        <v>3723</v>
      </c>
      <c r="C373" s="921"/>
      <c r="D373" s="924">
        <f t="shared" si="10"/>
        <v>1620</v>
      </c>
      <c r="E373" s="924"/>
      <c r="F373" s="924"/>
      <c r="G373" s="924"/>
      <c r="H373" s="924"/>
      <c r="I373" s="924"/>
      <c r="J373" s="924"/>
      <c r="K373" s="924"/>
      <c r="L373" s="924"/>
      <c r="M373" s="924"/>
      <c r="N373" s="924"/>
      <c r="O373" s="924">
        <v>1620</v>
      </c>
      <c r="P373" s="924"/>
      <c r="Q373" s="924"/>
      <c r="R373" s="924"/>
      <c r="S373" s="924"/>
    </row>
    <row r="374" spans="1:19" s="942" customFormat="1" ht="48">
      <c r="A374" s="919">
        <v>102</v>
      </c>
      <c r="B374" s="935" t="s">
        <v>3724</v>
      </c>
      <c r="C374" s="921"/>
      <c r="D374" s="924">
        <f t="shared" si="10"/>
        <v>2100</v>
      </c>
      <c r="E374" s="924"/>
      <c r="F374" s="924"/>
      <c r="G374" s="924"/>
      <c r="H374" s="924"/>
      <c r="I374" s="924"/>
      <c r="J374" s="924"/>
      <c r="K374" s="924"/>
      <c r="L374" s="924"/>
      <c r="M374" s="924"/>
      <c r="N374" s="924"/>
      <c r="O374" s="924">
        <v>2100</v>
      </c>
      <c r="P374" s="924"/>
      <c r="Q374" s="924"/>
      <c r="R374" s="924"/>
      <c r="S374" s="924"/>
    </row>
    <row r="375" spans="1:19" s="942" customFormat="1" ht="36">
      <c r="A375" s="919">
        <v>103</v>
      </c>
      <c r="B375" s="935" t="s">
        <v>3725</v>
      </c>
      <c r="C375" s="921"/>
      <c r="D375" s="924">
        <f t="shared" si="10"/>
        <v>2430</v>
      </c>
      <c r="E375" s="924"/>
      <c r="F375" s="924"/>
      <c r="G375" s="924"/>
      <c r="H375" s="924"/>
      <c r="I375" s="924"/>
      <c r="J375" s="924"/>
      <c r="K375" s="924"/>
      <c r="L375" s="924"/>
      <c r="M375" s="924"/>
      <c r="N375" s="924"/>
      <c r="O375" s="924">
        <v>2430</v>
      </c>
      <c r="P375" s="924"/>
      <c r="Q375" s="924"/>
      <c r="R375" s="924"/>
      <c r="S375" s="924"/>
    </row>
    <row r="376" spans="1:19" s="942" customFormat="1" ht="24">
      <c r="A376" s="919">
        <v>104</v>
      </c>
      <c r="B376" s="935" t="s">
        <v>3726</v>
      </c>
      <c r="C376" s="921"/>
      <c r="D376" s="924">
        <f t="shared" si="10"/>
        <v>1600</v>
      </c>
      <c r="E376" s="924"/>
      <c r="F376" s="924"/>
      <c r="G376" s="924"/>
      <c r="H376" s="924"/>
      <c r="I376" s="924"/>
      <c r="J376" s="924"/>
      <c r="K376" s="924"/>
      <c r="L376" s="924"/>
      <c r="M376" s="924"/>
      <c r="N376" s="924"/>
      <c r="O376" s="924">
        <v>1600</v>
      </c>
      <c r="P376" s="924"/>
      <c r="Q376" s="924"/>
      <c r="R376" s="924"/>
      <c r="S376" s="924"/>
    </row>
    <row r="377" spans="1:19" s="942" customFormat="1" ht="24">
      <c r="A377" s="919">
        <v>105</v>
      </c>
      <c r="B377" s="935" t="s">
        <v>3727</v>
      </c>
      <c r="C377" s="921"/>
      <c r="D377" s="924">
        <f t="shared" si="10"/>
        <v>524.99800000000005</v>
      </c>
      <c r="E377" s="924"/>
      <c r="F377" s="924"/>
      <c r="G377" s="924"/>
      <c r="H377" s="924"/>
      <c r="I377" s="924"/>
      <c r="J377" s="924"/>
      <c r="K377" s="924"/>
      <c r="L377" s="924"/>
      <c r="M377" s="924"/>
      <c r="N377" s="924"/>
      <c r="O377" s="924">
        <v>524.99800000000005</v>
      </c>
      <c r="P377" s="924"/>
      <c r="Q377" s="924"/>
      <c r="R377" s="924"/>
      <c r="S377" s="924"/>
    </row>
    <row r="378" spans="1:19" s="942" customFormat="1" ht="36">
      <c r="A378" s="919">
        <v>106</v>
      </c>
      <c r="B378" s="935" t="s">
        <v>3728</v>
      </c>
      <c r="C378" s="921"/>
      <c r="D378" s="924">
        <f t="shared" si="10"/>
        <v>180.75800000000001</v>
      </c>
      <c r="E378" s="924"/>
      <c r="F378" s="924"/>
      <c r="G378" s="924"/>
      <c r="H378" s="924"/>
      <c r="I378" s="924"/>
      <c r="J378" s="924"/>
      <c r="K378" s="924"/>
      <c r="L378" s="924"/>
      <c r="M378" s="924"/>
      <c r="N378" s="924"/>
      <c r="O378" s="924">
        <v>180.75800000000001</v>
      </c>
      <c r="P378" s="924"/>
      <c r="Q378" s="924"/>
      <c r="R378" s="924"/>
      <c r="S378" s="924"/>
    </row>
    <row r="379" spans="1:19" s="942" customFormat="1" ht="48">
      <c r="A379" s="919">
        <v>107</v>
      </c>
      <c r="B379" s="935" t="s">
        <v>3729</v>
      </c>
      <c r="C379" s="921"/>
      <c r="D379" s="924">
        <f t="shared" si="10"/>
        <v>840</v>
      </c>
      <c r="E379" s="924"/>
      <c r="F379" s="924"/>
      <c r="G379" s="924"/>
      <c r="H379" s="924"/>
      <c r="I379" s="924"/>
      <c r="J379" s="924"/>
      <c r="K379" s="924"/>
      <c r="L379" s="924"/>
      <c r="M379" s="924"/>
      <c r="N379" s="924"/>
      <c r="O379" s="924">
        <v>840</v>
      </c>
      <c r="P379" s="924"/>
      <c r="Q379" s="924"/>
      <c r="R379" s="924"/>
      <c r="S379" s="924"/>
    </row>
    <row r="380" spans="1:19" s="942" customFormat="1" ht="36">
      <c r="A380" s="919">
        <v>108</v>
      </c>
      <c r="B380" s="935" t="s">
        <v>3730</v>
      </c>
      <c r="C380" s="921"/>
      <c r="D380" s="924">
        <f t="shared" si="10"/>
        <v>3600</v>
      </c>
      <c r="E380" s="924"/>
      <c r="F380" s="924"/>
      <c r="G380" s="924"/>
      <c r="H380" s="924"/>
      <c r="I380" s="924"/>
      <c r="J380" s="924"/>
      <c r="K380" s="924"/>
      <c r="L380" s="924"/>
      <c r="M380" s="924"/>
      <c r="N380" s="924"/>
      <c r="O380" s="924">
        <v>3600</v>
      </c>
      <c r="P380" s="924"/>
      <c r="Q380" s="924"/>
      <c r="R380" s="924"/>
      <c r="S380" s="924"/>
    </row>
    <row r="381" spans="1:19" s="942" customFormat="1" ht="24">
      <c r="A381" s="919">
        <v>109</v>
      </c>
      <c r="B381" s="935" t="s">
        <v>3731</v>
      </c>
      <c r="C381" s="921"/>
      <c r="D381" s="924">
        <f t="shared" si="10"/>
        <v>1050</v>
      </c>
      <c r="E381" s="924"/>
      <c r="F381" s="924"/>
      <c r="G381" s="924"/>
      <c r="H381" s="924"/>
      <c r="I381" s="924"/>
      <c r="J381" s="924"/>
      <c r="K381" s="924"/>
      <c r="L381" s="924"/>
      <c r="M381" s="924"/>
      <c r="N381" s="924"/>
      <c r="O381" s="924">
        <v>1050</v>
      </c>
      <c r="P381" s="924"/>
      <c r="Q381" s="924"/>
      <c r="R381" s="924"/>
      <c r="S381" s="924"/>
    </row>
    <row r="382" spans="1:19" s="942" customFormat="1" ht="36">
      <c r="A382" s="919">
        <v>110</v>
      </c>
      <c r="B382" s="935" t="s">
        <v>3732</v>
      </c>
      <c r="C382" s="921"/>
      <c r="D382" s="924">
        <f t="shared" si="10"/>
        <v>3024</v>
      </c>
      <c r="E382" s="924"/>
      <c r="F382" s="924"/>
      <c r="G382" s="924"/>
      <c r="H382" s="924"/>
      <c r="I382" s="924"/>
      <c r="J382" s="924"/>
      <c r="K382" s="924"/>
      <c r="L382" s="924"/>
      <c r="M382" s="924"/>
      <c r="N382" s="924"/>
      <c r="O382" s="924">
        <v>3024</v>
      </c>
      <c r="P382" s="924"/>
      <c r="Q382" s="924"/>
      <c r="R382" s="924"/>
      <c r="S382" s="924"/>
    </row>
    <row r="383" spans="1:19" s="942" customFormat="1" ht="36">
      <c r="A383" s="919">
        <v>111</v>
      </c>
      <c r="B383" s="935" t="s">
        <v>3733</v>
      </c>
      <c r="C383" s="921"/>
      <c r="D383" s="924">
        <f t="shared" si="10"/>
        <v>225</v>
      </c>
      <c r="E383" s="924"/>
      <c r="F383" s="924"/>
      <c r="G383" s="924"/>
      <c r="H383" s="924"/>
      <c r="I383" s="924"/>
      <c r="J383" s="924"/>
      <c r="K383" s="924"/>
      <c r="L383" s="924"/>
      <c r="M383" s="924"/>
      <c r="N383" s="924"/>
      <c r="O383" s="924">
        <v>225</v>
      </c>
      <c r="P383" s="924"/>
      <c r="Q383" s="924"/>
      <c r="R383" s="924"/>
      <c r="S383" s="924"/>
    </row>
    <row r="384" spans="1:19" s="942" customFormat="1" ht="24">
      <c r="A384" s="919">
        <v>112</v>
      </c>
      <c r="B384" s="935" t="s">
        <v>3734</v>
      </c>
      <c r="C384" s="921"/>
      <c r="D384" s="924">
        <f t="shared" si="10"/>
        <v>1350</v>
      </c>
      <c r="E384" s="924"/>
      <c r="F384" s="924"/>
      <c r="G384" s="924"/>
      <c r="H384" s="924"/>
      <c r="I384" s="924"/>
      <c r="J384" s="924"/>
      <c r="K384" s="924"/>
      <c r="L384" s="924"/>
      <c r="M384" s="924"/>
      <c r="N384" s="924"/>
      <c r="O384" s="924">
        <v>1350</v>
      </c>
      <c r="P384" s="924"/>
      <c r="Q384" s="924"/>
      <c r="R384" s="924"/>
      <c r="S384" s="924"/>
    </row>
    <row r="385" spans="1:19" s="942" customFormat="1" ht="48">
      <c r="A385" s="919">
        <v>113</v>
      </c>
      <c r="B385" s="935" t="s">
        <v>3735</v>
      </c>
      <c r="C385" s="921"/>
      <c r="D385" s="924">
        <f t="shared" si="10"/>
        <v>2160</v>
      </c>
      <c r="E385" s="924"/>
      <c r="F385" s="924"/>
      <c r="G385" s="924"/>
      <c r="H385" s="924"/>
      <c r="I385" s="924"/>
      <c r="J385" s="924"/>
      <c r="K385" s="924"/>
      <c r="L385" s="924"/>
      <c r="M385" s="924"/>
      <c r="N385" s="924"/>
      <c r="O385" s="924">
        <v>2160</v>
      </c>
      <c r="P385" s="924"/>
      <c r="Q385" s="924"/>
      <c r="R385" s="924"/>
      <c r="S385" s="924"/>
    </row>
    <row r="386" spans="1:19" s="942" customFormat="1" ht="24">
      <c r="A386" s="919">
        <v>114</v>
      </c>
      <c r="B386" s="935" t="s">
        <v>3736</v>
      </c>
      <c r="C386" s="921"/>
      <c r="D386" s="924">
        <f t="shared" si="10"/>
        <v>1987.3119999999999</v>
      </c>
      <c r="E386" s="924"/>
      <c r="F386" s="924"/>
      <c r="G386" s="924"/>
      <c r="H386" s="924"/>
      <c r="I386" s="924"/>
      <c r="J386" s="924"/>
      <c r="K386" s="924"/>
      <c r="L386" s="924"/>
      <c r="M386" s="924"/>
      <c r="N386" s="924"/>
      <c r="O386" s="924">
        <v>1987.3119999999999</v>
      </c>
      <c r="P386" s="924"/>
      <c r="Q386" s="924"/>
      <c r="R386" s="924"/>
      <c r="S386" s="924"/>
    </row>
    <row r="387" spans="1:19" s="942" customFormat="1" ht="24">
      <c r="A387" s="919">
        <v>115</v>
      </c>
      <c r="B387" s="935" t="s">
        <v>3737</v>
      </c>
      <c r="C387" s="921"/>
      <c r="D387" s="924">
        <f t="shared" si="10"/>
        <v>16.003</v>
      </c>
      <c r="E387" s="924"/>
      <c r="F387" s="924"/>
      <c r="G387" s="924"/>
      <c r="H387" s="924"/>
      <c r="I387" s="924"/>
      <c r="J387" s="924"/>
      <c r="K387" s="924"/>
      <c r="L387" s="924"/>
      <c r="M387" s="924"/>
      <c r="N387" s="924"/>
      <c r="O387" s="924">
        <v>16.003</v>
      </c>
      <c r="P387" s="924"/>
      <c r="Q387" s="924"/>
      <c r="R387" s="924"/>
      <c r="S387" s="924"/>
    </row>
    <row r="388" spans="1:19" s="942" customFormat="1" ht="36">
      <c r="A388" s="919">
        <v>116</v>
      </c>
      <c r="B388" s="935" t="s">
        <v>3738</v>
      </c>
      <c r="C388" s="921"/>
      <c r="D388" s="924">
        <f t="shared" si="10"/>
        <v>1575</v>
      </c>
      <c r="E388" s="924"/>
      <c r="F388" s="924"/>
      <c r="G388" s="924"/>
      <c r="H388" s="924"/>
      <c r="I388" s="924"/>
      <c r="J388" s="924"/>
      <c r="K388" s="924"/>
      <c r="L388" s="924"/>
      <c r="M388" s="924"/>
      <c r="N388" s="924"/>
      <c r="O388" s="924">
        <v>1575</v>
      </c>
      <c r="P388" s="924"/>
      <c r="Q388" s="924"/>
      <c r="R388" s="924"/>
      <c r="S388" s="924"/>
    </row>
    <row r="389" spans="1:19" s="942" customFormat="1" ht="24">
      <c r="A389" s="919">
        <v>117</v>
      </c>
      <c r="B389" s="935" t="s">
        <v>3739</v>
      </c>
      <c r="C389" s="921"/>
      <c r="D389" s="924">
        <f t="shared" si="10"/>
        <v>1949.883</v>
      </c>
      <c r="E389" s="924"/>
      <c r="F389" s="924"/>
      <c r="G389" s="924"/>
      <c r="H389" s="924"/>
      <c r="I389" s="924"/>
      <c r="J389" s="924"/>
      <c r="K389" s="924"/>
      <c r="L389" s="924"/>
      <c r="M389" s="924"/>
      <c r="N389" s="924"/>
      <c r="O389" s="924">
        <v>1949.883</v>
      </c>
      <c r="P389" s="924"/>
      <c r="Q389" s="924"/>
      <c r="R389" s="924"/>
      <c r="S389" s="924"/>
    </row>
    <row r="390" spans="1:19" s="942" customFormat="1" ht="36">
      <c r="A390" s="919">
        <v>118</v>
      </c>
      <c r="B390" s="935" t="s">
        <v>3740</v>
      </c>
      <c r="C390" s="921"/>
      <c r="D390" s="924">
        <f t="shared" si="10"/>
        <v>870</v>
      </c>
      <c r="E390" s="924"/>
      <c r="F390" s="924"/>
      <c r="G390" s="924"/>
      <c r="H390" s="924"/>
      <c r="I390" s="924"/>
      <c r="J390" s="924"/>
      <c r="K390" s="924"/>
      <c r="L390" s="924"/>
      <c r="M390" s="924"/>
      <c r="N390" s="924"/>
      <c r="O390" s="924">
        <v>870</v>
      </c>
      <c r="P390" s="924"/>
      <c r="Q390" s="924"/>
      <c r="R390" s="924"/>
      <c r="S390" s="924"/>
    </row>
    <row r="391" spans="1:19" s="942" customFormat="1" ht="36">
      <c r="A391" s="919">
        <v>119</v>
      </c>
      <c r="B391" s="935" t="s">
        <v>3741</v>
      </c>
      <c r="C391" s="921"/>
      <c r="D391" s="924">
        <f t="shared" si="10"/>
        <v>429.13900000000001</v>
      </c>
      <c r="E391" s="924"/>
      <c r="F391" s="924"/>
      <c r="G391" s="924"/>
      <c r="H391" s="924"/>
      <c r="I391" s="924"/>
      <c r="J391" s="924"/>
      <c r="K391" s="924"/>
      <c r="L391" s="924"/>
      <c r="M391" s="924"/>
      <c r="N391" s="924"/>
      <c r="O391" s="924">
        <v>429.13900000000001</v>
      </c>
      <c r="P391" s="924"/>
      <c r="Q391" s="924"/>
      <c r="R391" s="924"/>
      <c r="S391" s="924"/>
    </row>
    <row r="392" spans="1:19" s="942" customFormat="1" ht="48">
      <c r="A392" s="919">
        <v>120</v>
      </c>
      <c r="B392" s="935" t="s">
        <v>3742</v>
      </c>
      <c r="C392" s="921"/>
      <c r="D392" s="924">
        <f t="shared" si="10"/>
        <v>735</v>
      </c>
      <c r="E392" s="924"/>
      <c r="F392" s="924"/>
      <c r="G392" s="924"/>
      <c r="H392" s="924"/>
      <c r="I392" s="924"/>
      <c r="J392" s="924"/>
      <c r="K392" s="924"/>
      <c r="L392" s="924"/>
      <c r="M392" s="924"/>
      <c r="N392" s="924"/>
      <c r="O392" s="924">
        <v>735</v>
      </c>
      <c r="P392" s="924"/>
      <c r="Q392" s="924"/>
      <c r="R392" s="924"/>
      <c r="S392" s="924"/>
    </row>
    <row r="393" spans="1:19" s="942" customFormat="1" ht="48">
      <c r="A393" s="919">
        <v>121</v>
      </c>
      <c r="B393" s="935" t="s">
        <v>3743</v>
      </c>
      <c r="C393" s="921"/>
      <c r="D393" s="924">
        <f t="shared" si="10"/>
        <v>1260</v>
      </c>
      <c r="E393" s="924"/>
      <c r="F393" s="924"/>
      <c r="G393" s="924"/>
      <c r="H393" s="924"/>
      <c r="I393" s="924"/>
      <c r="J393" s="924"/>
      <c r="K393" s="924"/>
      <c r="L393" s="924"/>
      <c r="M393" s="924"/>
      <c r="N393" s="924"/>
      <c r="O393" s="924">
        <v>1260</v>
      </c>
      <c r="P393" s="924"/>
      <c r="Q393" s="924"/>
      <c r="R393" s="924"/>
      <c r="S393" s="924"/>
    </row>
    <row r="394" spans="1:19" s="942" customFormat="1" ht="24">
      <c r="A394" s="919">
        <v>122</v>
      </c>
      <c r="B394" s="935" t="s">
        <v>3744</v>
      </c>
      <c r="C394" s="921"/>
      <c r="D394" s="924">
        <f t="shared" si="10"/>
        <v>1995</v>
      </c>
      <c r="E394" s="924"/>
      <c r="F394" s="924"/>
      <c r="G394" s="924"/>
      <c r="H394" s="924"/>
      <c r="I394" s="924"/>
      <c r="J394" s="924"/>
      <c r="K394" s="924"/>
      <c r="L394" s="924"/>
      <c r="M394" s="924"/>
      <c r="N394" s="924"/>
      <c r="O394" s="924">
        <v>1995</v>
      </c>
      <c r="P394" s="924"/>
      <c r="Q394" s="924"/>
      <c r="R394" s="924"/>
      <c r="S394" s="924"/>
    </row>
    <row r="395" spans="1:19" s="942" customFormat="1" ht="36">
      <c r="A395" s="919">
        <v>123</v>
      </c>
      <c r="B395" s="935" t="s">
        <v>3745</v>
      </c>
      <c r="C395" s="921"/>
      <c r="D395" s="924">
        <f t="shared" si="10"/>
        <v>735</v>
      </c>
      <c r="E395" s="924"/>
      <c r="F395" s="924"/>
      <c r="G395" s="924"/>
      <c r="H395" s="924"/>
      <c r="I395" s="924"/>
      <c r="J395" s="924"/>
      <c r="K395" s="924"/>
      <c r="L395" s="924"/>
      <c r="M395" s="924"/>
      <c r="N395" s="924"/>
      <c r="O395" s="924">
        <v>735</v>
      </c>
      <c r="P395" s="924"/>
      <c r="Q395" s="924"/>
      <c r="R395" s="924"/>
      <c r="S395" s="924"/>
    </row>
    <row r="396" spans="1:19" s="942" customFormat="1" ht="36">
      <c r="A396" s="919">
        <v>124</v>
      </c>
      <c r="B396" s="935" t="s">
        <v>3746</v>
      </c>
      <c r="C396" s="921"/>
      <c r="D396" s="924">
        <f t="shared" si="10"/>
        <v>1520</v>
      </c>
      <c r="E396" s="924"/>
      <c r="F396" s="924"/>
      <c r="G396" s="924"/>
      <c r="H396" s="924"/>
      <c r="I396" s="924"/>
      <c r="J396" s="924"/>
      <c r="K396" s="924"/>
      <c r="L396" s="924"/>
      <c r="M396" s="924"/>
      <c r="N396" s="924"/>
      <c r="O396" s="924">
        <v>1520</v>
      </c>
      <c r="P396" s="924"/>
      <c r="Q396" s="924"/>
      <c r="R396" s="924"/>
      <c r="S396" s="924"/>
    </row>
    <row r="397" spans="1:19" s="942" customFormat="1" ht="48">
      <c r="A397" s="919">
        <v>125</v>
      </c>
      <c r="B397" s="935" t="s">
        <v>3747</v>
      </c>
      <c r="C397" s="921"/>
      <c r="D397" s="924">
        <f t="shared" si="10"/>
        <v>1400</v>
      </c>
      <c r="E397" s="924"/>
      <c r="F397" s="924"/>
      <c r="G397" s="924"/>
      <c r="H397" s="924"/>
      <c r="I397" s="924"/>
      <c r="J397" s="924"/>
      <c r="K397" s="924"/>
      <c r="L397" s="924"/>
      <c r="M397" s="924"/>
      <c r="N397" s="924"/>
      <c r="O397" s="924">
        <v>1400</v>
      </c>
      <c r="P397" s="924"/>
      <c r="Q397" s="924"/>
      <c r="R397" s="924"/>
      <c r="S397" s="924"/>
    </row>
    <row r="398" spans="1:19" s="942" customFormat="1" ht="36">
      <c r="A398" s="919">
        <v>126</v>
      </c>
      <c r="B398" s="935" t="s">
        <v>3745</v>
      </c>
      <c r="C398" s="921"/>
      <c r="D398" s="924">
        <f t="shared" si="10"/>
        <v>676.45</v>
      </c>
      <c r="E398" s="924"/>
      <c r="F398" s="924"/>
      <c r="G398" s="924"/>
      <c r="H398" s="924"/>
      <c r="I398" s="924"/>
      <c r="J398" s="924"/>
      <c r="K398" s="924"/>
      <c r="L398" s="924"/>
      <c r="M398" s="924"/>
      <c r="N398" s="924"/>
      <c r="O398" s="924">
        <v>676.45</v>
      </c>
      <c r="P398" s="924"/>
      <c r="Q398" s="924"/>
      <c r="R398" s="924"/>
      <c r="S398" s="924"/>
    </row>
    <row r="399" spans="1:19" s="942" customFormat="1" ht="36">
      <c r="A399" s="919">
        <v>127</v>
      </c>
      <c r="B399" s="935" t="s">
        <v>3748</v>
      </c>
      <c r="C399" s="921"/>
      <c r="D399" s="924">
        <f t="shared" si="10"/>
        <v>1080</v>
      </c>
      <c r="E399" s="924"/>
      <c r="F399" s="924"/>
      <c r="G399" s="924"/>
      <c r="H399" s="924"/>
      <c r="I399" s="924"/>
      <c r="J399" s="924"/>
      <c r="K399" s="924"/>
      <c r="L399" s="924"/>
      <c r="M399" s="924"/>
      <c r="N399" s="924"/>
      <c r="O399" s="924">
        <v>1080</v>
      </c>
      <c r="P399" s="924"/>
      <c r="Q399" s="924"/>
      <c r="R399" s="924"/>
      <c r="S399" s="924"/>
    </row>
    <row r="400" spans="1:19" s="942" customFormat="1" ht="60">
      <c r="A400" s="919">
        <v>128</v>
      </c>
      <c r="B400" s="935" t="s">
        <v>3749</v>
      </c>
      <c r="C400" s="921"/>
      <c r="D400" s="924">
        <f t="shared" si="10"/>
        <v>735</v>
      </c>
      <c r="E400" s="924"/>
      <c r="F400" s="924"/>
      <c r="G400" s="924"/>
      <c r="H400" s="924"/>
      <c r="I400" s="924"/>
      <c r="J400" s="924"/>
      <c r="K400" s="924"/>
      <c r="L400" s="924"/>
      <c r="M400" s="924"/>
      <c r="N400" s="924"/>
      <c r="O400" s="924">
        <v>735</v>
      </c>
      <c r="P400" s="924"/>
      <c r="Q400" s="924"/>
      <c r="R400" s="924"/>
      <c r="S400" s="924"/>
    </row>
    <row r="401" spans="1:19" s="942" customFormat="1" ht="24">
      <c r="A401" s="919">
        <v>129</v>
      </c>
      <c r="B401" s="935" t="s">
        <v>3750</v>
      </c>
      <c r="C401" s="921"/>
      <c r="D401" s="924">
        <f t="shared" ref="D401:D464" si="11">SUM(F401:R401)</f>
        <v>1080</v>
      </c>
      <c r="E401" s="924"/>
      <c r="F401" s="924"/>
      <c r="G401" s="924"/>
      <c r="H401" s="924"/>
      <c r="I401" s="924"/>
      <c r="J401" s="924"/>
      <c r="K401" s="924"/>
      <c r="L401" s="924"/>
      <c r="M401" s="924"/>
      <c r="N401" s="924"/>
      <c r="O401" s="924">
        <v>1080</v>
      </c>
      <c r="P401" s="924"/>
      <c r="Q401" s="924"/>
      <c r="R401" s="924"/>
      <c r="S401" s="924"/>
    </row>
    <row r="402" spans="1:19" s="942" customFormat="1" ht="24">
      <c r="A402" s="919">
        <v>130</v>
      </c>
      <c r="B402" s="935" t="s">
        <v>3751</v>
      </c>
      <c r="C402" s="921"/>
      <c r="D402" s="924">
        <f t="shared" si="11"/>
        <v>945</v>
      </c>
      <c r="E402" s="924"/>
      <c r="F402" s="924"/>
      <c r="G402" s="924"/>
      <c r="H402" s="924"/>
      <c r="I402" s="924"/>
      <c r="J402" s="924"/>
      <c r="K402" s="924"/>
      <c r="L402" s="924"/>
      <c r="M402" s="924"/>
      <c r="N402" s="924"/>
      <c r="O402" s="924">
        <v>945</v>
      </c>
      <c r="P402" s="924"/>
      <c r="Q402" s="924"/>
      <c r="R402" s="924"/>
      <c r="S402" s="924"/>
    </row>
    <row r="403" spans="1:19" s="942" customFormat="1" ht="24">
      <c r="A403" s="919">
        <v>131</v>
      </c>
      <c r="B403" s="935" t="s">
        <v>3752</v>
      </c>
      <c r="C403" s="921"/>
      <c r="D403" s="924">
        <f t="shared" si="11"/>
        <v>1022.163</v>
      </c>
      <c r="E403" s="924"/>
      <c r="F403" s="924"/>
      <c r="G403" s="924"/>
      <c r="H403" s="924"/>
      <c r="I403" s="924"/>
      <c r="J403" s="924"/>
      <c r="K403" s="924"/>
      <c r="L403" s="924"/>
      <c r="M403" s="924"/>
      <c r="N403" s="924"/>
      <c r="O403" s="924">
        <v>1022.163</v>
      </c>
      <c r="P403" s="924"/>
      <c r="Q403" s="924"/>
      <c r="R403" s="924"/>
      <c r="S403" s="924"/>
    </row>
    <row r="404" spans="1:19" s="942" customFormat="1" ht="36">
      <c r="A404" s="919">
        <v>132</v>
      </c>
      <c r="B404" s="935" t="s">
        <v>3753</v>
      </c>
      <c r="C404" s="921"/>
      <c r="D404" s="924">
        <f t="shared" si="11"/>
        <v>1555</v>
      </c>
      <c r="E404" s="924"/>
      <c r="F404" s="924"/>
      <c r="G404" s="924"/>
      <c r="H404" s="924"/>
      <c r="I404" s="924"/>
      <c r="J404" s="924"/>
      <c r="K404" s="924"/>
      <c r="L404" s="924"/>
      <c r="M404" s="924"/>
      <c r="N404" s="924"/>
      <c r="O404" s="924">
        <v>1555</v>
      </c>
      <c r="P404" s="924"/>
      <c r="Q404" s="924"/>
      <c r="R404" s="924"/>
      <c r="S404" s="924"/>
    </row>
    <row r="405" spans="1:19" s="942" customFormat="1" ht="48">
      <c r="A405" s="919">
        <v>133</v>
      </c>
      <c r="B405" s="935" t="s">
        <v>3754</v>
      </c>
      <c r="C405" s="921"/>
      <c r="D405" s="924">
        <f t="shared" si="11"/>
        <v>2100</v>
      </c>
      <c r="E405" s="924"/>
      <c r="F405" s="924"/>
      <c r="G405" s="924"/>
      <c r="H405" s="924"/>
      <c r="I405" s="924"/>
      <c r="J405" s="924"/>
      <c r="K405" s="924"/>
      <c r="L405" s="924"/>
      <c r="M405" s="924"/>
      <c r="N405" s="924"/>
      <c r="O405" s="924">
        <v>2100</v>
      </c>
      <c r="P405" s="924"/>
      <c r="Q405" s="924"/>
      <c r="R405" s="924"/>
      <c r="S405" s="924"/>
    </row>
    <row r="406" spans="1:19" s="942" customFormat="1" ht="60">
      <c r="A406" s="919">
        <v>134</v>
      </c>
      <c r="B406" s="935" t="s">
        <v>3755</v>
      </c>
      <c r="C406" s="921"/>
      <c r="D406" s="924">
        <f t="shared" si="11"/>
        <v>5186.9849999999997</v>
      </c>
      <c r="E406" s="924"/>
      <c r="F406" s="924"/>
      <c r="G406" s="924"/>
      <c r="H406" s="924"/>
      <c r="I406" s="924"/>
      <c r="J406" s="924"/>
      <c r="K406" s="924"/>
      <c r="L406" s="924"/>
      <c r="M406" s="924"/>
      <c r="N406" s="924"/>
      <c r="O406" s="924">
        <v>5186.9849999999997</v>
      </c>
      <c r="P406" s="924"/>
      <c r="Q406" s="924"/>
      <c r="R406" s="924"/>
      <c r="S406" s="924"/>
    </row>
    <row r="407" spans="1:19" s="942" customFormat="1" ht="36">
      <c r="A407" s="919">
        <v>135</v>
      </c>
      <c r="B407" s="935" t="s">
        <v>3756</v>
      </c>
      <c r="C407" s="921"/>
      <c r="D407" s="924">
        <f t="shared" si="11"/>
        <v>3013.9</v>
      </c>
      <c r="E407" s="924"/>
      <c r="F407" s="924"/>
      <c r="G407" s="924"/>
      <c r="H407" s="924"/>
      <c r="I407" s="924"/>
      <c r="J407" s="924"/>
      <c r="K407" s="924"/>
      <c r="L407" s="924"/>
      <c r="M407" s="924"/>
      <c r="N407" s="924"/>
      <c r="O407" s="924">
        <v>3013.9</v>
      </c>
      <c r="P407" s="924"/>
      <c r="Q407" s="924"/>
      <c r="R407" s="924"/>
      <c r="S407" s="924"/>
    </row>
    <row r="408" spans="1:19" s="942" customFormat="1" ht="24">
      <c r="A408" s="919">
        <v>136</v>
      </c>
      <c r="B408" s="935" t="s">
        <v>3757</v>
      </c>
      <c r="C408" s="921"/>
      <c r="D408" s="924">
        <f t="shared" si="11"/>
        <v>1165.4369999999999</v>
      </c>
      <c r="E408" s="924"/>
      <c r="F408" s="924"/>
      <c r="G408" s="924"/>
      <c r="H408" s="924"/>
      <c r="I408" s="924"/>
      <c r="J408" s="924"/>
      <c r="K408" s="924"/>
      <c r="L408" s="924"/>
      <c r="M408" s="924"/>
      <c r="N408" s="924"/>
      <c r="O408" s="924">
        <v>1165.4369999999999</v>
      </c>
      <c r="P408" s="924"/>
      <c r="Q408" s="924"/>
      <c r="R408" s="924"/>
      <c r="S408" s="924"/>
    </row>
    <row r="409" spans="1:19" s="942" customFormat="1" ht="48">
      <c r="A409" s="919">
        <v>137</v>
      </c>
      <c r="B409" s="935" t="s">
        <v>3758</v>
      </c>
      <c r="C409" s="921"/>
      <c r="D409" s="924">
        <f t="shared" si="11"/>
        <v>2700</v>
      </c>
      <c r="E409" s="924"/>
      <c r="F409" s="924"/>
      <c r="G409" s="924"/>
      <c r="H409" s="924"/>
      <c r="I409" s="924"/>
      <c r="J409" s="924"/>
      <c r="K409" s="924"/>
      <c r="L409" s="924"/>
      <c r="M409" s="924"/>
      <c r="N409" s="924"/>
      <c r="O409" s="924">
        <v>2700</v>
      </c>
      <c r="P409" s="924"/>
      <c r="Q409" s="924"/>
      <c r="R409" s="924"/>
      <c r="S409" s="924"/>
    </row>
    <row r="410" spans="1:19" s="942" customFormat="1" ht="24">
      <c r="A410" s="919">
        <v>138</v>
      </c>
      <c r="B410" s="935" t="s">
        <v>3759</v>
      </c>
      <c r="C410" s="921"/>
      <c r="D410" s="924">
        <f t="shared" si="11"/>
        <v>1080</v>
      </c>
      <c r="E410" s="924"/>
      <c r="F410" s="924"/>
      <c r="G410" s="924"/>
      <c r="H410" s="924"/>
      <c r="I410" s="924"/>
      <c r="J410" s="924"/>
      <c r="K410" s="924"/>
      <c r="L410" s="924"/>
      <c r="M410" s="924"/>
      <c r="N410" s="924"/>
      <c r="O410" s="924">
        <v>1080</v>
      </c>
      <c r="P410" s="924"/>
      <c r="Q410" s="924"/>
      <c r="R410" s="924"/>
      <c r="S410" s="924"/>
    </row>
    <row r="411" spans="1:19" s="942" customFormat="1">
      <c r="A411" s="919">
        <v>139</v>
      </c>
      <c r="B411" s="935" t="s">
        <v>3760</v>
      </c>
      <c r="C411" s="921"/>
      <c r="D411" s="924">
        <f t="shared" si="11"/>
        <v>1950</v>
      </c>
      <c r="E411" s="924"/>
      <c r="F411" s="924"/>
      <c r="G411" s="924"/>
      <c r="H411" s="924"/>
      <c r="I411" s="924"/>
      <c r="J411" s="924"/>
      <c r="K411" s="924"/>
      <c r="L411" s="924"/>
      <c r="M411" s="924"/>
      <c r="N411" s="924"/>
      <c r="O411" s="924">
        <v>1950</v>
      </c>
      <c r="P411" s="924"/>
      <c r="Q411" s="924"/>
      <c r="R411" s="924"/>
      <c r="S411" s="924"/>
    </row>
    <row r="412" spans="1:19" s="942" customFormat="1" ht="24">
      <c r="A412" s="919">
        <v>140</v>
      </c>
      <c r="B412" s="935" t="s">
        <v>3761</v>
      </c>
      <c r="C412" s="921"/>
      <c r="D412" s="924">
        <f t="shared" si="11"/>
        <v>1680</v>
      </c>
      <c r="E412" s="924"/>
      <c r="F412" s="924"/>
      <c r="G412" s="924"/>
      <c r="H412" s="924"/>
      <c r="I412" s="924"/>
      <c r="J412" s="924"/>
      <c r="K412" s="924"/>
      <c r="L412" s="924"/>
      <c r="M412" s="924"/>
      <c r="N412" s="924"/>
      <c r="O412" s="924">
        <v>1680</v>
      </c>
      <c r="P412" s="924"/>
      <c r="Q412" s="924"/>
      <c r="R412" s="924"/>
      <c r="S412" s="924"/>
    </row>
    <row r="413" spans="1:19" s="942" customFormat="1" ht="24">
      <c r="A413" s="919">
        <v>141</v>
      </c>
      <c r="B413" s="935" t="s">
        <v>3762</v>
      </c>
      <c r="C413" s="921"/>
      <c r="D413" s="924">
        <f t="shared" si="11"/>
        <v>1890</v>
      </c>
      <c r="E413" s="924"/>
      <c r="F413" s="924"/>
      <c r="G413" s="924"/>
      <c r="H413" s="924"/>
      <c r="I413" s="924"/>
      <c r="J413" s="924"/>
      <c r="K413" s="924"/>
      <c r="L413" s="924"/>
      <c r="M413" s="924"/>
      <c r="N413" s="924"/>
      <c r="O413" s="924">
        <v>1890</v>
      </c>
      <c r="P413" s="924"/>
      <c r="Q413" s="924"/>
      <c r="R413" s="924"/>
      <c r="S413" s="924"/>
    </row>
    <row r="414" spans="1:19" s="942" customFormat="1" ht="24">
      <c r="A414" s="919">
        <v>142</v>
      </c>
      <c r="B414" s="935" t="s">
        <v>3763</v>
      </c>
      <c r="C414" s="921"/>
      <c r="D414" s="924">
        <f t="shared" si="11"/>
        <v>2700</v>
      </c>
      <c r="E414" s="924"/>
      <c r="F414" s="924"/>
      <c r="G414" s="924"/>
      <c r="H414" s="924"/>
      <c r="I414" s="924"/>
      <c r="J414" s="924"/>
      <c r="K414" s="924"/>
      <c r="L414" s="924"/>
      <c r="M414" s="924"/>
      <c r="N414" s="924"/>
      <c r="O414" s="924">
        <v>2700</v>
      </c>
      <c r="P414" s="924"/>
      <c r="Q414" s="924"/>
      <c r="R414" s="924"/>
      <c r="S414" s="924"/>
    </row>
    <row r="415" spans="1:19" s="942" customFormat="1" ht="36">
      <c r="A415" s="919">
        <v>143</v>
      </c>
      <c r="B415" s="935" t="s">
        <v>3764</v>
      </c>
      <c r="C415" s="921"/>
      <c r="D415" s="924">
        <f t="shared" si="11"/>
        <v>2520</v>
      </c>
      <c r="E415" s="924"/>
      <c r="F415" s="924"/>
      <c r="G415" s="924"/>
      <c r="H415" s="924"/>
      <c r="I415" s="924"/>
      <c r="J415" s="924"/>
      <c r="K415" s="924"/>
      <c r="L415" s="924"/>
      <c r="M415" s="924"/>
      <c r="N415" s="924"/>
      <c r="O415" s="924">
        <v>2520</v>
      </c>
      <c r="P415" s="924"/>
      <c r="Q415" s="924"/>
      <c r="R415" s="924"/>
      <c r="S415" s="924"/>
    </row>
    <row r="416" spans="1:19" s="942" customFormat="1" ht="24">
      <c r="A416" s="919">
        <v>144</v>
      </c>
      <c r="B416" s="935" t="s">
        <v>3765</v>
      </c>
      <c r="C416" s="921"/>
      <c r="D416" s="924">
        <f t="shared" si="11"/>
        <v>1350</v>
      </c>
      <c r="E416" s="924"/>
      <c r="F416" s="924"/>
      <c r="G416" s="924"/>
      <c r="H416" s="924"/>
      <c r="I416" s="924"/>
      <c r="J416" s="924"/>
      <c r="K416" s="924"/>
      <c r="L416" s="924"/>
      <c r="M416" s="924"/>
      <c r="N416" s="924"/>
      <c r="O416" s="924">
        <v>1350</v>
      </c>
      <c r="P416" s="924"/>
      <c r="Q416" s="924"/>
      <c r="R416" s="924"/>
      <c r="S416" s="924"/>
    </row>
    <row r="417" spans="1:19" s="942" customFormat="1" ht="48">
      <c r="A417" s="919">
        <v>145</v>
      </c>
      <c r="B417" s="935" t="s">
        <v>3766</v>
      </c>
      <c r="C417" s="921"/>
      <c r="D417" s="924">
        <f t="shared" si="11"/>
        <v>3246.98</v>
      </c>
      <c r="E417" s="924"/>
      <c r="F417" s="924"/>
      <c r="G417" s="924"/>
      <c r="H417" s="924"/>
      <c r="I417" s="924"/>
      <c r="J417" s="924"/>
      <c r="K417" s="924"/>
      <c r="L417" s="924"/>
      <c r="M417" s="924"/>
      <c r="N417" s="924"/>
      <c r="O417" s="924">
        <v>3246.98</v>
      </c>
      <c r="P417" s="924"/>
      <c r="Q417" s="924"/>
      <c r="R417" s="924"/>
      <c r="S417" s="924"/>
    </row>
    <row r="418" spans="1:19" s="942" customFormat="1" ht="48">
      <c r="A418" s="919">
        <v>146</v>
      </c>
      <c r="B418" s="935" t="s">
        <v>3767</v>
      </c>
      <c r="C418" s="921"/>
      <c r="D418" s="924">
        <f t="shared" si="11"/>
        <v>2025</v>
      </c>
      <c r="E418" s="924"/>
      <c r="F418" s="924"/>
      <c r="G418" s="924"/>
      <c r="H418" s="924"/>
      <c r="I418" s="924"/>
      <c r="J418" s="924"/>
      <c r="K418" s="924"/>
      <c r="L418" s="924"/>
      <c r="M418" s="924"/>
      <c r="N418" s="924"/>
      <c r="O418" s="924">
        <v>2025</v>
      </c>
      <c r="P418" s="924"/>
      <c r="Q418" s="924"/>
      <c r="R418" s="924"/>
      <c r="S418" s="924"/>
    </row>
    <row r="419" spans="1:19" s="942" customFormat="1" ht="36">
      <c r="A419" s="919">
        <v>147</v>
      </c>
      <c r="B419" s="935" t="s">
        <v>3768</v>
      </c>
      <c r="C419" s="921"/>
      <c r="D419" s="924">
        <f t="shared" si="11"/>
        <v>2160</v>
      </c>
      <c r="E419" s="924"/>
      <c r="F419" s="924"/>
      <c r="G419" s="924"/>
      <c r="H419" s="924"/>
      <c r="I419" s="924"/>
      <c r="J419" s="924"/>
      <c r="K419" s="924"/>
      <c r="L419" s="924"/>
      <c r="M419" s="924"/>
      <c r="N419" s="924"/>
      <c r="O419" s="924">
        <v>2160</v>
      </c>
      <c r="P419" s="924"/>
      <c r="Q419" s="924"/>
      <c r="R419" s="924"/>
      <c r="S419" s="924"/>
    </row>
    <row r="420" spans="1:19" s="942" customFormat="1" ht="36">
      <c r="A420" s="919">
        <v>148</v>
      </c>
      <c r="B420" s="935" t="s">
        <v>3769</v>
      </c>
      <c r="C420" s="921"/>
      <c r="D420" s="924">
        <f t="shared" si="11"/>
        <v>2960</v>
      </c>
      <c r="E420" s="924"/>
      <c r="F420" s="924"/>
      <c r="G420" s="924"/>
      <c r="H420" s="924"/>
      <c r="I420" s="924"/>
      <c r="J420" s="924"/>
      <c r="K420" s="924"/>
      <c r="L420" s="924"/>
      <c r="M420" s="924"/>
      <c r="N420" s="924"/>
      <c r="O420" s="924">
        <v>2960</v>
      </c>
      <c r="P420" s="924"/>
      <c r="Q420" s="924"/>
      <c r="R420" s="924"/>
      <c r="S420" s="924"/>
    </row>
    <row r="421" spans="1:19" s="942" customFormat="1" ht="24">
      <c r="A421" s="919">
        <v>149</v>
      </c>
      <c r="B421" s="935" t="s">
        <v>3770</v>
      </c>
      <c r="C421" s="921"/>
      <c r="D421" s="924">
        <f t="shared" si="11"/>
        <v>675</v>
      </c>
      <c r="E421" s="924"/>
      <c r="F421" s="924"/>
      <c r="G421" s="924"/>
      <c r="H421" s="924"/>
      <c r="I421" s="924"/>
      <c r="J421" s="924"/>
      <c r="K421" s="924"/>
      <c r="L421" s="924"/>
      <c r="M421" s="924"/>
      <c r="N421" s="924"/>
      <c r="O421" s="924">
        <v>675</v>
      </c>
      <c r="P421" s="924"/>
      <c r="Q421" s="924"/>
      <c r="R421" s="924"/>
      <c r="S421" s="924"/>
    </row>
    <row r="422" spans="1:19" s="942" customFormat="1" ht="24">
      <c r="A422" s="919">
        <v>150</v>
      </c>
      <c r="B422" s="935" t="s">
        <v>3771</v>
      </c>
      <c r="C422" s="921"/>
      <c r="D422" s="924">
        <f t="shared" si="11"/>
        <v>2025</v>
      </c>
      <c r="E422" s="924"/>
      <c r="F422" s="924"/>
      <c r="G422" s="924"/>
      <c r="H422" s="924"/>
      <c r="I422" s="924"/>
      <c r="J422" s="924"/>
      <c r="K422" s="924"/>
      <c r="L422" s="924"/>
      <c r="M422" s="924"/>
      <c r="N422" s="924"/>
      <c r="O422" s="924">
        <v>2025</v>
      </c>
      <c r="P422" s="924"/>
      <c r="Q422" s="924"/>
      <c r="R422" s="924"/>
      <c r="S422" s="924"/>
    </row>
    <row r="423" spans="1:19" s="942" customFormat="1" ht="36">
      <c r="A423" s="919">
        <v>151</v>
      </c>
      <c r="B423" s="935" t="s">
        <v>3772</v>
      </c>
      <c r="C423" s="921"/>
      <c r="D423" s="924">
        <f t="shared" si="11"/>
        <v>840</v>
      </c>
      <c r="E423" s="924"/>
      <c r="F423" s="924"/>
      <c r="G423" s="924"/>
      <c r="H423" s="924"/>
      <c r="I423" s="924"/>
      <c r="J423" s="924"/>
      <c r="K423" s="924"/>
      <c r="L423" s="924"/>
      <c r="M423" s="924"/>
      <c r="N423" s="924"/>
      <c r="O423" s="924">
        <v>840</v>
      </c>
      <c r="P423" s="924"/>
      <c r="Q423" s="924"/>
      <c r="R423" s="924"/>
      <c r="S423" s="924"/>
    </row>
    <row r="424" spans="1:19" s="942" customFormat="1" ht="24">
      <c r="A424" s="919">
        <v>152</v>
      </c>
      <c r="B424" s="935" t="s">
        <v>3773</v>
      </c>
      <c r="C424" s="921"/>
      <c r="D424" s="924">
        <f t="shared" si="11"/>
        <v>3510</v>
      </c>
      <c r="E424" s="924"/>
      <c r="F424" s="924"/>
      <c r="G424" s="924"/>
      <c r="H424" s="924"/>
      <c r="I424" s="924"/>
      <c r="J424" s="924"/>
      <c r="K424" s="924"/>
      <c r="L424" s="924"/>
      <c r="M424" s="924"/>
      <c r="N424" s="924"/>
      <c r="O424" s="924">
        <v>3510</v>
      </c>
      <c r="P424" s="924"/>
      <c r="Q424" s="924"/>
      <c r="R424" s="924"/>
      <c r="S424" s="924"/>
    </row>
    <row r="425" spans="1:19" s="942" customFormat="1" ht="36">
      <c r="A425" s="919">
        <v>153</v>
      </c>
      <c r="B425" s="935" t="s">
        <v>3774</v>
      </c>
      <c r="C425" s="921"/>
      <c r="D425" s="924">
        <f t="shared" si="11"/>
        <v>1620</v>
      </c>
      <c r="E425" s="924"/>
      <c r="F425" s="924"/>
      <c r="G425" s="924"/>
      <c r="H425" s="924"/>
      <c r="I425" s="924"/>
      <c r="J425" s="924"/>
      <c r="K425" s="924"/>
      <c r="L425" s="924"/>
      <c r="M425" s="924"/>
      <c r="N425" s="924"/>
      <c r="O425" s="924">
        <v>1620</v>
      </c>
      <c r="P425" s="924"/>
      <c r="Q425" s="924"/>
      <c r="R425" s="924"/>
      <c r="S425" s="924"/>
    </row>
    <row r="426" spans="1:19" s="942" customFormat="1" ht="24">
      <c r="A426" s="919">
        <v>154</v>
      </c>
      <c r="B426" s="935" t="s">
        <v>3775</v>
      </c>
      <c r="C426" s="921"/>
      <c r="D426" s="924">
        <f t="shared" si="11"/>
        <v>1340.201</v>
      </c>
      <c r="E426" s="924"/>
      <c r="F426" s="924"/>
      <c r="G426" s="924"/>
      <c r="H426" s="924"/>
      <c r="I426" s="924"/>
      <c r="J426" s="924"/>
      <c r="K426" s="924"/>
      <c r="L426" s="924"/>
      <c r="M426" s="924"/>
      <c r="N426" s="924"/>
      <c r="O426" s="924">
        <v>1340.201</v>
      </c>
      <c r="P426" s="924"/>
      <c r="Q426" s="924"/>
      <c r="R426" s="924"/>
      <c r="S426" s="924"/>
    </row>
    <row r="427" spans="1:19" s="942" customFormat="1" ht="24">
      <c r="A427" s="919">
        <v>155</v>
      </c>
      <c r="B427" s="935" t="s">
        <v>3776</v>
      </c>
      <c r="C427" s="921"/>
      <c r="D427" s="924">
        <f t="shared" si="11"/>
        <v>2700</v>
      </c>
      <c r="E427" s="924"/>
      <c r="F427" s="924"/>
      <c r="G427" s="924"/>
      <c r="H427" s="924"/>
      <c r="I427" s="924"/>
      <c r="J427" s="924"/>
      <c r="K427" s="924"/>
      <c r="L427" s="924"/>
      <c r="M427" s="924"/>
      <c r="N427" s="924"/>
      <c r="O427" s="924">
        <v>2700</v>
      </c>
      <c r="P427" s="924"/>
      <c r="Q427" s="924"/>
      <c r="R427" s="924"/>
      <c r="S427" s="924"/>
    </row>
    <row r="428" spans="1:19" s="942" customFormat="1" ht="24">
      <c r="A428" s="919">
        <v>156</v>
      </c>
      <c r="B428" s="935" t="s">
        <v>3777</v>
      </c>
      <c r="C428" s="921"/>
      <c r="D428" s="924">
        <f t="shared" si="11"/>
        <v>1086.8330000000001</v>
      </c>
      <c r="E428" s="924"/>
      <c r="F428" s="924"/>
      <c r="G428" s="924"/>
      <c r="H428" s="924"/>
      <c r="I428" s="924"/>
      <c r="J428" s="924"/>
      <c r="K428" s="924"/>
      <c r="L428" s="924"/>
      <c r="M428" s="924"/>
      <c r="N428" s="924"/>
      <c r="O428" s="924">
        <v>1086.8330000000001</v>
      </c>
      <c r="P428" s="924"/>
      <c r="Q428" s="924"/>
      <c r="R428" s="924"/>
      <c r="S428" s="924"/>
    </row>
    <row r="429" spans="1:19" s="942" customFormat="1">
      <c r="A429" s="919">
        <v>157</v>
      </c>
      <c r="B429" s="935" t="s">
        <v>3778</v>
      </c>
      <c r="C429" s="921"/>
      <c r="D429" s="924">
        <f t="shared" si="11"/>
        <v>1330</v>
      </c>
      <c r="E429" s="924"/>
      <c r="F429" s="924"/>
      <c r="G429" s="924"/>
      <c r="H429" s="924"/>
      <c r="I429" s="924"/>
      <c r="J429" s="924"/>
      <c r="K429" s="924"/>
      <c r="L429" s="924"/>
      <c r="M429" s="924"/>
      <c r="N429" s="924"/>
      <c r="O429" s="924">
        <v>1330</v>
      </c>
      <c r="P429" s="924"/>
      <c r="Q429" s="924"/>
      <c r="R429" s="924"/>
      <c r="S429" s="924"/>
    </row>
    <row r="430" spans="1:19" s="942" customFormat="1" ht="24">
      <c r="A430" s="919">
        <v>158</v>
      </c>
      <c r="B430" s="935" t="s">
        <v>3779</v>
      </c>
      <c r="C430" s="921"/>
      <c r="D430" s="924">
        <f t="shared" si="11"/>
        <v>2160</v>
      </c>
      <c r="E430" s="924"/>
      <c r="F430" s="924"/>
      <c r="G430" s="924"/>
      <c r="H430" s="924"/>
      <c r="I430" s="924"/>
      <c r="J430" s="924"/>
      <c r="K430" s="924"/>
      <c r="L430" s="924"/>
      <c r="M430" s="924"/>
      <c r="N430" s="924"/>
      <c r="O430" s="924">
        <v>2160</v>
      </c>
      <c r="P430" s="924"/>
      <c r="Q430" s="924"/>
      <c r="R430" s="924"/>
      <c r="S430" s="924"/>
    </row>
    <row r="431" spans="1:19" s="942" customFormat="1" ht="36">
      <c r="A431" s="919">
        <v>159</v>
      </c>
      <c r="B431" s="935" t="s">
        <v>3780</v>
      </c>
      <c r="C431" s="921"/>
      <c r="D431" s="924">
        <f t="shared" si="11"/>
        <v>1890</v>
      </c>
      <c r="E431" s="924"/>
      <c r="F431" s="924"/>
      <c r="G431" s="924"/>
      <c r="H431" s="924"/>
      <c r="I431" s="924"/>
      <c r="J431" s="924"/>
      <c r="K431" s="924"/>
      <c r="L431" s="924"/>
      <c r="M431" s="924"/>
      <c r="N431" s="924"/>
      <c r="O431" s="924">
        <v>1890</v>
      </c>
      <c r="P431" s="924"/>
      <c r="Q431" s="924"/>
      <c r="R431" s="924"/>
      <c r="S431" s="924"/>
    </row>
    <row r="432" spans="1:19" s="942" customFormat="1" ht="24">
      <c r="A432" s="919">
        <v>160</v>
      </c>
      <c r="B432" s="935" t="s">
        <v>3781</v>
      </c>
      <c r="C432" s="921"/>
      <c r="D432" s="924">
        <f t="shared" si="11"/>
        <v>1765</v>
      </c>
      <c r="E432" s="924"/>
      <c r="F432" s="924"/>
      <c r="G432" s="924"/>
      <c r="H432" s="924"/>
      <c r="I432" s="924"/>
      <c r="J432" s="924"/>
      <c r="K432" s="924"/>
      <c r="L432" s="924"/>
      <c r="M432" s="924"/>
      <c r="N432" s="924"/>
      <c r="O432" s="924">
        <v>1765</v>
      </c>
      <c r="P432" s="924"/>
      <c r="Q432" s="924"/>
      <c r="R432" s="924"/>
      <c r="S432" s="924"/>
    </row>
    <row r="433" spans="1:19" s="942" customFormat="1" ht="24">
      <c r="A433" s="919">
        <v>161</v>
      </c>
      <c r="B433" s="935" t="s">
        <v>3782</v>
      </c>
      <c r="C433" s="921"/>
      <c r="D433" s="924">
        <f t="shared" si="11"/>
        <v>1530</v>
      </c>
      <c r="E433" s="924"/>
      <c r="F433" s="924"/>
      <c r="G433" s="924"/>
      <c r="H433" s="924"/>
      <c r="I433" s="924"/>
      <c r="J433" s="924"/>
      <c r="K433" s="924"/>
      <c r="L433" s="924"/>
      <c r="M433" s="924"/>
      <c r="N433" s="924"/>
      <c r="O433" s="924">
        <v>1530</v>
      </c>
      <c r="P433" s="924"/>
      <c r="Q433" s="924"/>
      <c r="R433" s="924"/>
      <c r="S433" s="924"/>
    </row>
    <row r="434" spans="1:19" s="942" customFormat="1" ht="36">
      <c r="A434" s="919">
        <v>162</v>
      </c>
      <c r="B434" s="935" t="s">
        <v>3783</v>
      </c>
      <c r="C434" s="921"/>
      <c r="D434" s="924">
        <f t="shared" si="11"/>
        <v>908.43799999999999</v>
      </c>
      <c r="E434" s="924"/>
      <c r="F434" s="924"/>
      <c r="G434" s="924"/>
      <c r="H434" s="924"/>
      <c r="I434" s="924"/>
      <c r="J434" s="924"/>
      <c r="K434" s="924"/>
      <c r="L434" s="924"/>
      <c r="M434" s="924"/>
      <c r="N434" s="924"/>
      <c r="O434" s="924">
        <v>908.43799999999999</v>
      </c>
      <c r="P434" s="924"/>
      <c r="Q434" s="924"/>
      <c r="R434" s="924"/>
      <c r="S434" s="924"/>
    </row>
    <row r="435" spans="1:19" s="942" customFormat="1" ht="60">
      <c r="A435" s="919">
        <v>163</v>
      </c>
      <c r="B435" s="935" t="s">
        <v>3784</v>
      </c>
      <c r="C435" s="921"/>
      <c r="D435" s="924">
        <f t="shared" si="11"/>
        <v>43.414999999999999</v>
      </c>
      <c r="E435" s="924"/>
      <c r="F435" s="924"/>
      <c r="G435" s="924"/>
      <c r="H435" s="924"/>
      <c r="I435" s="924"/>
      <c r="J435" s="924"/>
      <c r="K435" s="924"/>
      <c r="L435" s="924"/>
      <c r="M435" s="924"/>
      <c r="N435" s="924"/>
      <c r="O435" s="924">
        <v>43.414999999999999</v>
      </c>
      <c r="P435" s="924"/>
      <c r="Q435" s="924"/>
      <c r="R435" s="924"/>
      <c r="S435" s="924"/>
    </row>
    <row r="436" spans="1:19" s="942" customFormat="1">
      <c r="A436" s="919">
        <v>164</v>
      </c>
      <c r="B436" s="935" t="s">
        <v>3785</v>
      </c>
      <c r="C436" s="921"/>
      <c r="D436" s="924">
        <f t="shared" si="11"/>
        <v>1080</v>
      </c>
      <c r="E436" s="924"/>
      <c r="F436" s="924"/>
      <c r="G436" s="924"/>
      <c r="H436" s="924"/>
      <c r="I436" s="924"/>
      <c r="J436" s="924"/>
      <c r="K436" s="924"/>
      <c r="L436" s="924"/>
      <c r="M436" s="924"/>
      <c r="N436" s="924"/>
      <c r="O436" s="924">
        <v>1080</v>
      </c>
      <c r="P436" s="924"/>
      <c r="Q436" s="924"/>
      <c r="R436" s="924"/>
      <c r="S436" s="924"/>
    </row>
    <row r="437" spans="1:19" s="942" customFormat="1" ht="36">
      <c r="A437" s="919">
        <v>165</v>
      </c>
      <c r="B437" s="935" t="s">
        <v>3786</v>
      </c>
      <c r="C437" s="921"/>
      <c r="D437" s="924">
        <f t="shared" si="11"/>
        <v>1350</v>
      </c>
      <c r="E437" s="924"/>
      <c r="F437" s="924"/>
      <c r="G437" s="924"/>
      <c r="H437" s="924"/>
      <c r="I437" s="924"/>
      <c r="J437" s="924"/>
      <c r="K437" s="924"/>
      <c r="L437" s="924"/>
      <c r="M437" s="924"/>
      <c r="N437" s="924"/>
      <c r="O437" s="924">
        <v>1350</v>
      </c>
      <c r="P437" s="924"/>
      <c r="Q437" s="924"/>
      <c r="R437" s="924"/>
      <c r="S437" s="924"/>
    </row>
    <row r="438" spans="1:19" s="942" customFormat="1" ht="36">
      <c r="A438" s="919">
        <v>166</v>
      </c>
      <c r="B438" s="935" t="s">
        <v>3787</v>
      </c>
      <c r="C438" s="921"/>
      <c r="D438" s="924">
        <f t="shared" si="11"/>
        <v>2100</v>
      </c>
      <c r="E438" s="924"/>
      <c r="F438" s="924"/>
      <c r="G438" s="924"/>
      <c r="H438" s="924"/>
      <c r="I438" s="924"/>
      <c r="J438" s="924"/>
      <c r="K438" s="924"/>
      <c r="L438" s="924"/>
      <c r="M438" s="924"/>
      <c r="N438" s="924"/>
      <c r="O438" s="924">
        <v>2100</v>
      </c>
      <c r="P438" s="924"/>
      <c r="Q438" s="924"/>
      <c r="R438" s="924"/>
      <c r="S438" s="924"/>
    </row>
    <row r="439" spans="1:19" s="942" customFormat="1" ht="48">
      <c r="A439" s="919">
        <v>167</v>
      </c>
      <c r="B439" s="935" t="s">
        <v>3788</v>
      </c>
      <c r="C439" s="921"/>
      <c r="D439" s="924">
        <f t="shared" si="11"/>
        <v>28729.335799</v>
      </c>
      <c r="E439" s="924"/>
      <c r="F439" s="924"/>
      <c r="G439" s="924"/>
      <c r="H439" s="924"/>
      <c r="I439" s="924"/>
      <c r="J439" s="924"/>
      <c r="K439" s="924"/>
      <c r="L439" s="924"/>
      <c r="M439" s="924"/>
      <c r="N439" s="924"/>
      <c r="O439" s="924">
        <v>28729.335799</v>
      </c>
      <c r="P439" s="924"/>
      <c r="Q439" s="924"/>
      <c r="R439" s="924"/>
      <c r="S439" s="924"/>
    </row>
    <row r="440" spans="1:19" s="942" customFormat="1" ht="36">
      <c r="A440" s="919">
        <v>168</v>
      </c>
      <c r="B440" s="935" t="s">
        <v>3789</v>
      </c>
      <c r="C440" s="921"/>
      <c r="D440" s="924">
        <f t="shared" si="11"/>
        <v>2100</v>
      </c>
      <c r="E440" s="924"/>
      <c r="F440" s="924"/>
      <c r="G440" s="924"/>
      <c r="H440" s="924"/>
      <c r="I440" s="924"/>
      <c r="J440" s="924"/>
      <c r="K440" s="924"/>
      <c r="L440" s="924"/>
      <c r="M440" s="924"/>
      <c r="N440" s="924"/>
      <c r="O440" s="924">
        <v>2100</v>
      </c>
      <c r="P440" s="924"/>
      <c r="Q440" s="924"/>
      <c r="R440" s="924"/>
      <c r="S440" s="924"/>
    </row>
    <row r="441" spans="1:19" s="942" customFormat="1" ht="48">
      <c r="A441" s="919">
        <v>169</v>
      </c>
      <c r="B441" s="935" t="s">
        <v>3790</v>
      </c>
      <c r="C441" s="921"/>
      <c r="D441" s="924">
        <f t="shared" si="11"/>
        <v>6743.5446929999998</v>
      </c>
      <c r="E441" s="924"/>
      <c r="F441" s="924"/>
      <c r="G441" s="924"/>
      <c r="H441" s="924"/>
      <c r="I441" s="924"/>
      <c r="J441" s="924"/>
      <c r="K441" s="924"/>
      <c r="L441" s="924"/>
      <c r="M441" s="924"/>
      <c r="N441" s="924"/>
      <c r="O441" s="924">
        <v>6743.5446929999998</v>
      </c>
      <c r="P441" s="924"/>
      <c r="Q441" s="924"/>
      <c r="R441" s="924"/>
      <c r="S441" s="924"/>
    </row>
    <row r="442" spans="1:19" s="942" customFormat="1" ht="72">
      <c r="A442" s="919">
        <v>170</v>
      </c>
      <c r="B442" s="935" t="s">
        <v>3791</v>
      </c>
      <c r="C442" s="921"/>
      <c r="D442" s="924">
        <f t="shared" si="11"/>
        <v>13778.768651</v>
      </c>
      <c r="E442" s="924"/>
      <c r="F442" s="924"/>
      <c r="G442" s="924"/>
      <c r="H442" s="924"/>
      <c r="I442" s="924"/>
      <c r="J442" s="924"/>
      <c r="K442" s="924"/>
      <c r="L442" s="924"/>
      <c r="M442" s="924"/>
      <c r="N442" s="924"/>
      <c r="O442" s="924">
        <v>13778.768651</v>
      </c>
      <c r="P442" s="924"/>
      <c r="Q442" s="924"/>
      <c r="R442" s="924"/>
      <c r="S442" s="924"/>
    </row>
    <row r="443" spans="1:19" s="942" customFormat="1" ht="24">
      <c r="A443" s="919">
        <v>171</v>
      </c>
      <c r="B443" s="935" t="s">
        <v>3792</v>
      </c>
      <c r="C443" s="921"/>
      <c r="D443" s="924">
        <f t="shared" si="11"/>
        <v>4500</v>
      </c>
      <c r="E443" s="924"/>
      <c r="F443" s="924"/>
      <c r="G443" s="924"/>
      <c r="H443" s="924"/>
      <c r="I443" s="924"/>
      <c r="J443" s="924"/>
      <c r="K443" s="924"/>
      <c r="L443" s="924"/>
      <c r="M443" s="924"/>
      <c r="N443" s="924"/>
      <c r="O443" s="924">
        <v>4500</v>
      </c>
      <c r="P443" s="924"/>
      <c r="Q443" s="924"/>
      <c r="R443" s="924"/>
      <c r="S443" s="924"/>
    </row>
    <row r="444" spans="1:19" s="942" customFormat="1" ht="48">
      <c r="A444" s="919">
        <v>172</v>
      </c>
      <c r="B444" s="935" t="s">
        <v>3793</v>
      </c>
      <c r="C444" s="921"/>
      <c r="D444" s="924">
        <f t="shared" si="11"/>
        <v>10357.67</v>
      </c>
      <c r="E444" s="924"/>
      <c r="F444" s="924"/>
      <c r="G444" s="924"/>
      <c r="H444" s="924"/>
      <c r="I444" s="924"/>
      <c r="J444" s="924"/>
      <c r="K444" s="924"/>
      <c r="L444" s="924"/>
      <c r="M444" s="924"/>
      <c r="N444" s="924"/>
      <c r="O444" s="924">
        <v>10357.67</v>
      </c>
      <c r="P444" s="924"/>
      <c r="Q444" s="924"/>
      <c r="R444" s="924"/>
      <c r="S444" s="924"/>
    </row>
    <row r="445" spans="1:19" s="942" customFormat="1" ht="48">
      <c r="A445" s="919">
        <v>173</v>
      </c>
      <c r="B445" s="935" t="s">
        <v>3794</v>
      </c>
      <c r="C445" s="921"/>
      <c r="D445" s="924">
        <f t="shared" si="11"/>
        <v>3053.6640000000002</v>
      </c>
      <c r="E445" s="924"/>
      <c r="F445" s="924"/>
      <c r="G445" s="924"/>
      <c r="H445" s="924"/>
      <c r="I445" s="924"/>
      <c r="J445" s="924"/>
      <c r="K445" s="924"/>
      <c r="L445" s="924"/>
      <c r="M445" s="924"/>
      <c r="N445" s="924"/>
      <c r="O445" s="924">
        <v>3053.6640000000002</v>
      </c>
      <c r="P445" s="924"/>
      <c r="Q445" s="924"/>
      <c r="R445" s="924"/>
      <c r="S445" s="924"/>
    </row>
    <row r="446" spans="1:19" s="942" customFormat="1" ht="24">
      <c r="A446" s="919">
        <v>174</v>
      </c>
      <c r="B446" s="935" t="s">
        <v>3795</v>
      </c>
      <c r="C446" s="921"/>
      <c r="D446" s="924">
        <f t="shared" si="11"/>
        <v>1350</v>
      </c>
      <c r="E446" s="924"/>
      <c r="F446" s="924"/>
      <c r="G446" s="924"/>
      <c r="H446" s="924"/>
      <c r="I446" s="924"/>
      <c r="J446" s="924"/>
      <c r="K446" s="924"/>
      <c r="L446" s="924"/>
      <c r="M446" s="924"/>
      <c r="N446" s="924"/>
      <c r="O446" s="924">
        <v>1350</v>
      </c>
      <c r="P446" s="924"/>
      <c r="Q446" s="924"/>
      <c r="R446" s="924"/>
      <c r="S446" s="924"/>
    </row>
    <row r="447" spans="1:19" s="942" customFormat="1">
      <c r="A447" s="919">
        <v>175</v>
      </c>
      <c r="B447" s="935" t="s">
        <v>3796</v>
      </c>
      <c r="C447" s="921"/>
      <c r="D447" s="924">
        <f t="shared" si="11"/>
        <v>1620</v>
      </c>
      <c r="E447" s="924"/>
      <c r="F447" s="924"/>
      <c r="G447" s="924"/>
      <c r="H447" s="924"/>
      <c r="I447" s="924"/>
      <c r="J447" s="924"/>
      <c r="K447" s="924"/>
      <c r="L447" s="924"/>
      <c r="M447" s="924"/>
      <c r="N447" s="924"/>
      <c r="O447" s="924">
        <v>1620</v>
      </c>
      <c r="P447" s="924"/>
      <c r="Q447" s="924"/>
      <c r="R447" s="924"/>
      <c r="S447" s="924"/>
    </row>
    <row r="448" spans="1:19" s="942" customFormat="1" ht="36">
      <c r="A448" s="919">
        <v>176</v>
      </c>
      <c r="B448" s="935" t="s">
        <v>3797</v>
      </c>
      <c r="C448" s="921"/>
      <c r="D448" s="924">
        <f t="shared" si="11"/>
        <v>6757.2830000000004</v>
      </c>
      <c r="E448" s="924"/>
      <c r="F448" s="924"/>
      <c r="G448" s="924"/>
      <c r="H448" s="924"/>
      <c r="I448" s="924"/>
      <c r="J448" s="924"/>
      <c r="K448" s="924"/>
      <c r="L448" s="924"/>
      <c r="M448" s="924"/>
      <c r="N448" s="924"/>
      <c r="O448" s="924">
        <v>6757.2830000000004</v>
      </c>
      <c r="P448" s="924"/>
      <c r="Q448" s="924"/>
      <c r="R448" s="924"/>
      <c r="S448" s="924"/>
    </row>
    <row r="449" spans="1:19" s="942" customFormat="1" ht="36">
      <c r="A449" s="919">
        <v>177</v>
      </c>
      <c r="B449" s="935" t="s">
        <v>3798</v>
      </c>
      <c r="C449" s="921"/>
      <c r="D449" s="924">
        <f t="shared" si="11"/>
        <v>8851.3690000000006</v>
      </c>
      <c r="E449" s="924"/>
      <c r="F449" s="924"/>
      <c r="G449" s="924"/>
      <c r="H449" s="924"/>
      <c r="I449" s="924"/>
      <c r="J449" s="924"/>
      <c r="K449" s="924"/>
      <c r="L449" s="924"/>
      <c r="M449" s="924"/>
      <c r="N449" s="924"/>
      <c r="O449" s="924">
        <v>8851.3690000000006</v>
      </c>
      <c r="P449" s="924"/>
      <c r="Q449" s="924"/>
      <c r="R449" s="924"/>
      <c r="S449" s="924"/>
    </row>
    <row r="450" spans="1:19" s="942" customFormat="1" ht="24">
      <c r="A450" s="919">
        <v>178</v>
      </c>
      <c r="B450" s="935" t="s">
        <v>3799</v>
      </c>
      <c r="C450" s="921"/>
      <c r="D450" s="924">
        <f t="shared" si="11"/>
        <v>1349.5944199999999</v>
      </c>
      <c r="E450" s="924"/>
      <c r="F450" s="924"/>
      <c r="G450" s="924"/>
      <c r="H450" s="924"/>
      <c r="I450" s="924"/>
      <c r="J450" s="924"/>
      <c r="K450" s="924"/>
      <c r="L450" s="924"/>
      <c r="M450" s="924"/>
      <c r="N450" s="924"/>
      <c r="O450" s="924">
        <v>1349.5944199999999</v>
      </c>
      <c r="P450" s="924"/>
      <c r="Q450" s="924"/>
      <c r="R450" s="924"/>
      <c r="S450" s="924"/>
    </row>
    <row r="451" spans="1:19" s="942" customFormat="1" ht="48">
      <c r="A451" s="919">
        <v>179</v>
      </c>
      <c r="B451" s="935" t="s">
        <v>3800</v>
      </c>
      <c r="C451" s="921"/>
      <c r="D451" s="924">
        <f t="shared" si="11"/>
        <v>3508.145</v>
      </c>
      <c r="E451" s="924"/>
      <c r="F451" s="924"/>
      <c r="G451" s="924"/>
      <c r="H451" s="924"/>
      <c r="I451" s="924"/>
      <c r="J451" s="924"/>
      <c r="K451" s="924"/>
      <c r="L451" s="924"/>
      <c r="M451" s="924"/>
      <c r="N451" s="924"/>
      <c r="O451" s="924">
        <v>3508.145</v>
      </c>
      <c r="P451" s="924"/>
      <c r="Q451" s="924"/>
      <c r="R451" s="924"/>
      <c r="S451" s="924"/>
    </row>
    <row r="452" spans="1:19" s="942" customFormat="1" ht="24">
      <c r="A452" s="919">
        <v>180</v>
      </c>
      <c r="B452" s="935" t="s">
        <v>3801</v>
      </c>
      <c r="C452" s="921"/>
      <c r="D452" s="924">
        <f t="shared" si="11"/>
        <v>7275.9170000000004</v>
      </c>
      <c r="E452" s="924"/>
      <c r="F452" s="924"/>
      <c r="G452" s="924"/>
      <c r="H452" s="924"/>
      <c r="I452" s="924"/>
      <c r="J452" s="924"/>
      <c r="K452" s="924"/>
      <c r="L452" s="924"/>
      <c r="M452" s="924"/>
      <c r="N452" s="924"/>
      <c r="O452" s="924">
        <v>7275.9170000000004</v>
      </c>
      <c r="P452" s="924"/>
      <c r="Q452" s="924"/>
      <c r="R452" s="924"/>
      <c r="S452" s="924"/>
    </row>
    <row r="453" spans="1:19" s="942" customFormat="1" ht="36">
      <c r="A453" s="919">
        <v>181</v>
      </c>
      <c r="B453" s="935" t="s">
        <v>3802</v>
      </c>
      <c r="C453" s="921"/>
      <c r="D453" s="924">
        <f t="shared" si="11"/>
        <v>7052</v>
      </c>
      <c r="E453" s="924"/>
      <c r="F453" s="924"/>
      <c r="G453" s="924"/>
      <c r="H453" s="924"/>
      <c r="I453" s="924"/>
      <c r="J453" s="924"/>
      <c r="K453" s="924"/>
      <c r="L453" s="924"/>
      <c r="M453" s="924"/>
      <c r="N453" s="924"/>
      <c r="O453" s="924">
        <v>7052</v>
      </c>
      <c r="P453" s="924"/>
      <c r="Q453" s="924"/>
      <c r="R453" s="924"/>
      <c r="S453" s="924"/>
    </row>
    <row r="454" spans="1:19" s="942" customFormat="1" ht="60">
      <c r="A454" s="919">
        <v>182</v>
      </c>
      <c r="B454" s="935" t="s">
        <v>3803</v>
      </c>
      <c r="C454" s="921"/>
      <c r="D454" s="924">
        <f t="shared" si="11"/>
        <v>7307.363617</v>
      </c>
      <c r="E454" s="924"/>
      <c r="F454" s="924"/>
      <c r="G454" s="924"/>
      <c r="H454" s="924"/>
      <c r="I454" s="924"/>
      <c r="J454" s="924"/>
      <c r="K454" s="924"/>
      <c r="L454" s="924"/>
      <c r="M454" s="924"/>
      <c r="N454" s="924"/>
      <c r="O454" s="924">
        <v>7307.363617</v>
      </c>
      <c r="P454" s="924"/>
      <c r="Q454" s="924"/>
      <c r="R454" s="924"/>
      <c r="S454" s="924"/>
    </row>
    <row r="455" spans="1:19" s="942" customFormat="1" ht="24">
      <c r="A455" s="919">
        <v>183</v>
      </c>
      <c r="B455" s="935" t="s">
        <v>3804</v>
      </c>
      <c r="C455" s="921"/>
      <c r="D455" s="924">
        <f t="shared" si="11"/>
        <v>1800</v>
      </c>
      <c r="E455" s="924"/>
      <c r="F455" s="924"/>
      <c r="G455" s="924"/>
      <c r="H455" s="924"/>
      <c r="I455" s="924"/>
      <c r="J455" s="924"/>
      <c r="K455" s="924"/>
      <c r="L455" s="924"/>
      <c r="M455" s="924"/>
      <c r="N455" s="924"/>
      <c r="O455" s="924">
        <v>1800</v>
      </c>
      <c r="P455" s="924"/>
      <c r="Q455" s="924"/>
      <c r="R455" s="924"/>
      <c r="S455" s="924"/>
    </row>
    <row r="456" spans="1:19" s="942" customFormat="1" ht="48">
      <c r="A456" s="919">
        <v>184</v>
      </c>
      <c r="B456" s="935" t="s">
        <v>3805</v>
      </c>
      <c r="C456" s="921"/>
      <c r="D456" s="924">
        <f t="shared" si="11"/>
        <v>16489.726999999999</v>
      </c>
      <c r="E456" s="924"/>
      <c r="F456" s="924"/>
      <c r="G456" s="924"/>
      <c r="H456" s="924"/>
      <c r="I456" s="924"/>
      <c r="J456" s="924"/>
      <c r="K456" s="924"/>
      <c r="L456" s="924"/>
      <c r="M456" s="924"/>
      <c r="N456" s="924"/>
      <c r="O456" s="924">
        <v>16489.726999999999</v>
      </c>
      <c r="P456" s="924"/>
      <c r="Q456" s="924"/>
      <c r="R456" s="924"/>
      <c r="S456" s="924"/>
    </row>
    <row r="457" spans="1:19" s="942" customFormat="1" ht="60">
      <c r="A457" s="919">
        <v>185</v>
      </c>
      <c r="B457" s="935" t="s">
        <v>3806</v>
      </c>
      <c r="C457" s="921"/>
      <c r="D457" s="924">
        <f t="shared" si="11"/>
        <v>21601.722000000002</v>
      </c>
      <c r="E457" s="924"/>
      <c r="F457" s="924"/>
      <c r="G457" s="924"/>
      <c r="H457" s="924"/>
      <c r="I457" s="924"/>
      <c r="J457" s="924"/>
      <c r="K457" s="924"/>
      <c r="L457" s="924"/>
      <c r="M457" s="924"/>
      <c r="N457" s="924"/>
      <c r="O457" s="924">
        <v>21601.722000000002</v>
      </c>
      <c r="P457" s="924"/>
      <c r="Q457" s="924"/>
      <c r="R457" s="924"/>
      <c r="S457" s="924"/>
    </row>
    <row r="458" spans="1:19" s="942" customFormat="1" ht="48">
      <c r="A458" s="919">
        <v>186</v>
      </c>
      <c r="B458" s="935" t="s">
        <v>3807</v>
      </c>
      <c r="C458" s="921"/>
      <c r="D458" s="924">
        <f t="shared" si="11"/>
        <v>1065</v>
      </c>
      <c r="E458" s="924"/>
      <c r="F458" s="924"/>
      <c r="G458" s="924"/>
      <c r="H458" s="924"/>
      <c r="I458" s="924"/>
      <c r="J458" s="924"/>
      <c r="K458" s="924"/>
      <c r="L458" s="924"/>
      <c r="M458" s="924"/>
      <c r="N458" s="924"/>
      <c r="O458" s="924">
        <v>1065</v>
      </c>
      <c r="P458" s="924"/>
      <c r="Q458" s="924"/>
      <c r="R458" s="924"/>
      <c r="S458" s="924"/>
    </row>
    <row r="459" spans="1:19" s="942" customFormat="1" ht="36">
      <c r="A459" s="919">
        <v>187</v>
      </c>
      <c r="B459" s="935" t="s">
        <v>3808</v>
      </c>
      <c r="C459" s="921"/>
      <c r="D459" s="924">
        <f t="shared" si="11"/>
        <v>1049.4639999999999</v>
      </c>
      <c r="E459" s="924"/>
      <c r="F459" s="924"/>
      <c r="G459" s="924"/>
      <c r="H459" s="924"/>
      <c r="I459" s="924"/>
      <c r="J459" s="924"/>
      <c r="K459" s="924"/>
      <c r="L459" s="924"/>
      <c r="M459" s="924"/>
      <c r="N459" s="924"/>
      <c r="O459" s="924">
        <v>1049.4639999999999</v>
      </c>
      <c r="P459" s="924"/>
      <c r="Q459" s="924"/>
      <c r="R459" s="924"/>
      <c r="S459" s="924"/>
    </row>
    <row r="460" spans="1:19" s="942" customFormat="1" ht="24">
      <c r="A460" s="919">
        <v>188</v>
      </c>
      <c r="B460" s="935" t="s">
        <v>3809</v>
      </c>
      <c r="C460" s="921"/>
      <c r="D460" s="924">
        <f t="shared" si="11"/>
        <v>100</v>
      </c>
      <c r="E460" s="924"/>
      <c r="F460" s="924"/>
      <c r="G460" s="924"/>
      <c r="H460" s="924"/>
      <c r="I460" s="924"/>
      <c r="J460" s="924"/>
      <c r="K460" s="924"/>
      <c r="L460" s="924"/>
      <c r="M460" s="924"/>
      <c r="N460" s="924"/>
      <c r="O460" s="924">
        <v>100</v>
      </c>
      <c r="P460" s="924"/>
      <c r="Q460" s="924"/>
      <c r="R460" s="924"/>
      <c r="S460" s="924"/>
    </row>
    <row r="461" spans="1:19" s="942" customFormat="1" ht="36">
      <c r="A461" s="919">
        <v>189</v>
      </c>
      <c r="B461" s="935" t="s">
        <v>3810</v>
      </c>
      <c r="C461" s="921"/>
      <c r="D461" s="924">
        <f t="shared" si="11"/>
        <v>1600</v>
      </c>
      <c r="E461" s="924"/>
      <c r="F461" s="924"/>
      <c r="G461" s="924"/>
      <c r="H461" s="924"/>
      <c r="I461" s="924"/>
      <c r="J461" s="924"/>
      <c r="K461" s="924"/>
      <c r="L461" s="924"/>
      <c r="M461" s="924"/>
      <c r="N461" s="924"/>
      <c r="O461" s="924">
        <v>1600</v>
      </c>
      <c r="P461" s="924"/>
      <c r="Q461" s="924"/>
      <c r="R461" s="924"/>
      <c r="S461" s="924"/>
    </row>
    <row r="462" spans="1:19" s="942" customFormat="1" ht="48">
      <c r="A462" s="919">
        <v>190</v>
      </c>
      <c r="B462" s="935" t="s">
        <v>3811</v>
      </c>
      <c r="C462" s="921"/>
      <c r="D462" s="924">
        <f t="shared" si="11"/>
        <v>1350</v>
      </c>
      <c r="E462" s="924"/>
      <c r="F462" s="924"/>
      <c r="G462" s="924"/>
      <c r="H462" s="924"/>
      <c r="I462" s="924"/>
      <c r="J462" s="924"/>
      <c r="K462" s="924"/>
      <c r="L462" s="924"/>
      <c r="M462" s="924"/>
      <c r="N462" s="924"/>
      <c r="O462" s="924">
        <v>1350</v>
      </c>
      <c r="P462" s="924"/>
      <c r="Q462" s="924"/>
      <c r="R462" s="924"/>
      <c r="S462" s="924"/>
    </row>
    <row r="463" spans="1:19" s="942" customFormat="1" ht="48">
      <c r="A463" s="919">
        <v>191</v>
      </c>
      <c r="B463" s="935" t="s">
        <v>3812</v>
      </c>
      <c r="C463" s="921"/>
      <c r="D463" s="924">
        <f t="shared" si="11"/>
        <v>3190</v>
      </c>
      <c r="E463" s="924"/>
      <c r="F463" s="924"/>
      <c r="G463" s="924"/>
      <c r="H463" s="924"/>
      <c r="I463" s="924"/>
      <c r="J463" s="924"/>
      <c r="K463" s="924"/>
      <c r="L463" s="924"/>
      <c r="M463" s="924"/>
      <c r="N463" s="924"/>
      <c r="O463" s="924">
        <v>3190</v>
      </c>
      <c r="P463" s="924"/>
      <c r="Q463" s="924"/>
      <c r="R463" s="924"/>
      <c r="S463" s="924"/>
    </row>
    <row r="464" spans="1:19" s="942" customFormat="1" ht="48">
      <c r="A464" s="919">
        <v>192</v>
      </c>
      <c r="B464" s="935" t="s">
        <v>3813</v>
      </c>
      <c r="C464" s="921"/>
      <c r="D464" s="924">
        <f t="shared" si="11"/>
        <v>1500</v>
      </c>
      <c r="E464" s="924"/>
      <c r="F464" s="924"/>
      <c r="G464" s="924"/>
      <c r="H464" s="924"/>
      <c r="I464" s="924"/>
      <c r="J464" s="924"/>
      <c r="K464" s="924"/>
      <c r="L464" s="924"/>
      <c r="M464" s="924"/>
      <c r="N464" s="924"/>
      <c r="O464" s="924">
        <v>1500</v>
      </c>
      <c r="P464" s="924"/>
      <c r="Q464" s="924"/>
      <c r="R464" s="924"/>
      <c r="S464" s="924"/>
    </row>
    <row r="465" spans="1:19" s="942" customFormat="1" ht="72">
      <c r="A465" s="919">
        <v>193</v>
      </c>
      <c r="B465" s="935" t="s">
        <v>3814</v>
      </c>
      <c r="C465" s="921"/>
      <c r="D465" s="924">
        <f t="shared" ref="D465:D512" si="12">SUM(F465:R465)</f>
        <v>8759.2431859999997</v>
      </c>
      <c r="E465" s="924"/>
      <c r="F465" s="924"/>
      <c r="G465" s="924"/>
      <c r="H465" s="924"/>
      <c r="I465" s="924"/>
      <c r="J465" s="924"/>
      <c r="K465" s="924"/>
      <c r="L465" s="924"/>
      <c r="M465" s="924"/>
      <c r="N465" s="924"/>
      <c r="O465" s="924">
        <v>8759.2431859999997</v>
      </c>
      <c r="P465" s="924"/>
      <c r="Q465" s="924"/>
      <c r="R465" s="924"/>
      <c r="S465" s="924"/>
    </row>
    <row r="466" spans="1:19" s="942" customFormat="1" ht="24">
      <c r="A466" s="919">
        <v>194</v>
      </c>
      <c r="B466" s="935" t="s">
        <v>3815</v>
      </c>
      <c r="C466" s="921"/>
      <c r="D466" s="924">
        <f t="shared" si="12"/>
        <v>1000</v>
      </c>
      <c r="E466" s="924"/>
      <c r="F466" s="924"/>
      <c r="G466" s="924"/>
      <c r="H466" s="924"/>
      <c r="I466" s="924"/>
      <c r="J466" s="924"/>
      <c r="K466" s="924"/>
      <c r="L466" s="924"/>
      <c r="M466" s="924"/>
      <c r="N466" s="924"/>
      <c r="O466" s="924">
        <v>1000</v>
      </c>
      <c r="P466" s="924"/>
      <c r="Q466" s="924"/>
      <c r="R466" s="924"/>
      <c r="S466" s="924"/>
    </row>
    <row r="467" spans="1:19" s="942" customFormat="1" ht="48">
      <c r="A467" s="919">
        <v>195</v>
      </c>
      <c r="B467" s="935" t="s">
        <v>3816</v>
      </c>
      <c r="C467" s="921"/>
      <c r="D467" s="924">
        <f t="shared" si="12"/>
        <v>1152.76</v>
      </c>
      <c r="E467" s="924"/>
      <c r="F467" s="924"/>
      <c r="G467" s="924"/>
      <c r="H467" s="924"/>
      <c r="I467" s="924"/>
      <c r="J467" s="924"/>
      <c r="K467" s="924"/>
      <c r="L467" s="924"/>
      <c r="M467" s="924"/>
      <c r="N467" s="924"/>
      <c r="O467" s="924">
        <v>1152.76</v>
      </c>
      <c r="P467" s="924"/>
      <c r="Q467" s="924"/>
      <c r="R467" s="924"/>
      <c r="S467" s="924"/>
    </row>
    <row r="468" spans="1:19" s="942" customFormat="1" ht="36">
      <c r="A468" s="919">
        <v>196</v>
      </c>
      <c r="B468" s="935" t="s">
        <v>3817</v>
      </c>
      <c r="C468" s="921"/>
      <c r="D468" s="924">
        <f t="shared" si="12"/>
        <v>900</v>
      </c>
      <c r="E468" s="924"/>
      <c r="F468" s="924"/>
      <c r="G468" s="924"/>
      <c r="H468" s="924"/>
      <c r="I468" s="924"/>
      <c r="J468" s="924"/>
      <c r="K468" s="924"/>
      <c r="L468" s="924"/>
      <c r="M468" s="924"/>
      <c r="N468" s="924"/>
      <c r="O468" s="924">
        <v>900</v>
      </c>
      <c r="P468" s="924"/>
      <c r="Q468" s="924"/>
      <c r="R468" s="924"/>
      <c r="S468" s="924"/>
    </row>
    <row r="469" spans="1:19" s="942" customFormat="1" ht="24">
      <c r="A469" s="919">
        <v>197</v>
      </c>
      <c r="B469" s="935" t="s">
        <v>3818</v>
      </c>
      <c r="C469" s="921"/>
      <c r="D469" s="924">
        <f t="shared" si="12"/>
        <v>720</v>
      </c>
      <c r="E469" s="924"/>
      <c r="F469" s="924"/>
      <c r="G469" s="924"/>
      <c r="H469" s="924"/>
      <c r="I469" s="924"/>
      <c r="J469" s="924"/>
      <c r="K469" s="924"/>
      <c r="L469" s="924"/>
      <c r="M469" s="924"/>
      <c r="N469" s="924"/>
      <c r="O469" s="924">
        <v>720</v>
      </c>
      <c r="P469" s="924"/>
      <c r="Q469" s="924"/>
      <c r="R469" s="924"/>
      <c r="S469" s="924"/>
    </row>
    <row r="470" spans="1:19" s="942" customFormat="1" ht="24">
      <c r="A470" s="919">
        <v>198</v>
      </c>
      <c r="B470" s="935" t="s">
        <v>3819</v>
      </c>
      <c r="C470" s="921"/>
      <c r="D470" s="924">
        <f t="shared" si="12"/>
        <v>1080</v>
      </c>
      <c r="E470" s="924"/>
      <c r="F470" s="924"/>
      <c r="G470" s="924"/>
      <c r="H470" s="924"/>
      <c r="I470" s="924"/>
      <c r="J470" s="924"/>
      <c r="K470" s="924"/>
      <c r="L470" s="924"/>
      <c r="M470" s="924"/>
      <c r="N470" s="924"/>
      <c r="O470" s="924">
        <v>1080</v>
      </c>
      <c r="P470" s="924"/>
      <c r="Q470" s="924"/>
      <c r="R470" s="924"/>
      <c r="S470" s="924"/>
    </row>
    <row r="471" spans="1:19" s="942" customFormat="1">
      <c r="A471" s="919">
        <v>199</v>
      </c>
      <c r="B471" s="935" t="s">
        <v>3820</v>
      </c>
      <c r="C471" s="921"/>
      <c r="D471" s="924">
        <f t="shared" si="12"/>
        <v>1500</v>
      </c>
      <c r="E471" s="924"/>
      <c r="F471" s="924"/>
      <c r="G471" s="924"/>
      <c r="H471" s="924"/>
      <c r="I471" s="924"/>
      <c r="J471" s="924"/>
      <c r="K471" s="924"/>
      <c r="L471" s="924"/>
      <c r="M471" s="924"/>
      <c r="N471" s="924"/>
      <c r="O471" s="924">
        <v>1500</v>
      </c>
      <c r="P471" s="924"/>
      <c r="Q471" s="924"/>
      <c r="R471" s="924"/>
      <c r="S471" s="924"/>
    </row>
    <row r="472" spans="1:19" s="942" customFormat="1" ht="48">
      <c r="A472" s="919">
        <v>200</v>
      </c>
      <c r="B472" s="935" t="s">
        <v>3821</v>
      </c>
      <c r="C472" s="921"/>
      <c r="D472" s="924">
        <f t="shared" si="12"/>
        <v>2700</v>
      </c>
      <c r="E472" s="924"/>
      <c r="F472" s="924"/>
      <c r="G472" s="924"/>
      <c r="H472" s="924"/>
      <c r="I472" s="924"/>
      <c r="J472" s="924"/>
      <c r="K472" s="924"/>
      <c r="L472" s="924"/>
      <c r="M472" s="924"/>
      <c r="N472" s="924"/>
      <c r="O472" s="924">
        <v>2700</v>
      </c>
      <c r="P472" s="924"/>
      <c r="Q472" s="924"/>
      <c r="R472" s="924"/>
      <c r="S472" s="924"/>
    </row>
    <row r="473" spans="1:19" s="942" customFormat="1" ht="36">
      <c r="A473" s="919">
        <v>201</v>
      </c>
      <c r="B473" s="935" t="s">
        <v>3822</v>
      </c>
      <c r="C473" s="921"/>
      <c r="D473" s="924">
        <f t="shared" si="12"/>
        <v>1500</v>
      </c>
      <c r="E473" s="924"/>
      <c r="F473" s="924"/>
      <c r="G473" s="924"/>
      <c r="H473" s="924"/>
      <c r="I473" s="924"/>
      <c r="J473" s="924"/>
      <c r="K473" s="924"/>
      <c r="L473" s="924"/>
      <c r="M473" s="924"/>
      <c r="N473" s="924"/>
      <c r="O473" s="924">
        <v>1500</v>
      </c>
      <c r="P473" s="924"/>
      <c r="Q473" s="924"/>
      <c r="R473" s="924"/>
      <c r="S473" s="924"/>
    </row>
    <row r="474" spans="1:19" s="942" customFormat="1" ht="36">
      <c r="A474" s="919">
        <v>202</v>
      </c>
      <c r="B474" s="935" t="s">
        <v>3823</v>
      </c>
      <c r="C474" s="921"/>
      <c r="D474" s="924">
        <f t="shared" si="12"/>
        <v>900</v>
      </c>
      <c r="E474" s="924"/>
      <c r="F474" s="924"/>
      <c r="G474" s="924"/>
      <c r="H474" s="924"/>
      <c r="I474" s="924"/>
      <c r="J474" s="924"/>
      <c r="K474" s="924"/>
      <c r="L474" s="924"/>
      <c r="M474" s="924"/>
      <c r="N474" s="924"/>
      <c r="O474" s="924">
        <v>900</v>
      </c>
      <c r="P474" s="924"/>
      <c r="Q474" s="924"/>
      <c r="R474" s="924"/>
      <c r="S474" s="924"/>
    </row>
    <row r="475" spans="1:19" s="942" customFormat="1" ht="24">
      <c r="A475" s="919">
        <v>203</v>
      </c>
      <c r="B475" s="935" t="s">
        <v>3824</v>
      </c>
      <c r="C475" s="921"/>
      <c r="D475" s="924">
        <f t="shared" si="12"/>
        <v>1925</v>
      </c>
      <c r="E475" s="924"/>
      <c r="F475" s="924"/>
      <c r="G475" s="924"/>
      <c r="H475" s="924"/>
      <c r="I475" s="924"/>
      <c r="J475" s="924"/>
      <c r="K475" s="924"/>
      <c r="L475" s="924"/>
      <c r="M475" s="924"/>
      <c r="N475" s="924"/>
      <c r="O475" s="924">
        <v>1925</v>
      </c>
      <c r="P475" s="924"/>
      <c r="Q475" s="924"/>
      <c r="R475" s="924"/>
      <c r="S475" s="924"/>
    </row>
    <row r="476" spans="1:19" s="942" customFormat="1" ht="36">
      <c r="A476" s="919">
        <v>204</v>
      </c>
      <c r="B476" s="935" t="s">
        <v>3825</v>
      </c>
      <c r="C476" s="921"/>
      <c r="D476" s="924">
        <f t="shared" si="12"/>
        <v>367.97699999999998</v>
      </c>
      <c r="E476" s="924"/>
      <c r="F476" s="924"/>
      <c r="G476" s="924"/>
      <c r="H476" s="924"/>
      <c r="I476" s="924"/>
      <c r="J476" s="924"/>
      <c r="K476" s="924"/>
      <c r="L476" s="924"/>
      <c r="M476" s="924"/>
      <c r="N476" s="924"/>
      <c r="O476" s="924">
        <v>367.97699999999998</v>
      </c>
      <c r="P476" s="924"/>
      <c r="Q476" s="924"/>
      <c r="R476" s="924"/>
      <c r="S476" s="924"/>
    </row>
    <row r="477" spans="1:19" s="942" customFormat="1" ht="36">
      <c r="A477" s="919">
        <v>205</v>
      </c>
      <c r="B477" s="935" t="s">
        <v>3826</v>
      </c>
      <c r="C477" s="921"/>
      <c r="D477" s="924">
        <f t="shared" si="12"/>
        <v>424.82799999999997</v>
      </c>
      <c r="E477" s="924"/>
      <c r="F477" s="924"/>
      <c r="G477" s="924"/>
      <c r="H477" s="924"/>
      <c r="I477" s="924"/>
      <c r="J477" s="924"/>
      <c r="K477" s="924"/>
      <c r="L477" s="924"/>
      <c r="M477" s="924"/>
      <c r="N477" s="924"/>
      <c r="O477" s="924">
        <v>424.82799999999997</v>
      </c>
      <c r="P477" s="924"/>
      <c r="Q477" s="924"/>
      <c r="R477" s="924"/>
      <c r="S477" s="924"/>
    </row>
    <row r="478" spans="1:19" s="942" customFormat="1" ht="72">
      <c r="A478" s="919">
        <v>206</v>
      </c>
      <c r="B478" s="935" t="s">
        <v>3827</v>
      </c>
      <c r="C478" s="921"/>
      <c r="D478" s="924">
        <f t="shared" si="12"/>
        <v>228.851</v>
      </c>
      <c r="E478" s="924"/>
      <c r="F478" s="924"/>
      <c r="G478" s="924"/>
      <c r="H478" s="924"/>
      <c r="I478" s="924"/>
      <c r="J478" s="924"/>
      <c r="K478" s="924"/>
      <c r="L478" s="924"/>
      <c r="M478" s="924"/>
      <c r="N478" s="924"/>
      <c r="O478" s="924">
        <v>228.851</v>
      </c>
      <c r="P478" s="924"/>
      <c r="Q478" s="924"/>
      <c r="R478" s="924"/>
      <c r="S478" s="924"/>
    </row>
    <row r="479" spans="1:19" s="942" customFormat="1" ht="24">
      <c r="A479" s="919">
        <v>207</v>
      </c>
      <c r="B479" s="935" t="s">
        <v>3828</v>
      </c>
      <c r="C479" s="921"/>
      <c r="D479" s="924">
        <f t="shared" si="12"/>
        <v>411.851</v>
      </c>
      <c r="E479" s="924"/>
      <c r="F479" s="924"/>
      <c r="G479" s="924"/>
      <c r="H479" s="924"/>
      <c r="I479" s="924"/>
      <c r="J479" s="924"/>
      <c r="K479" s="924"/>
      <c r="L479" s="924"/>
      <c r="M479" s="924"/>
      <c r="N479" s="924"/>
      <c r="O479" s="924">
        <v>411.851</v>
      </c>
      <c r="P479" s="924"/>
      <c r="Q479" s="924"/>
      <c r="R479" s="924"/>
      <c r="S479" s="924"/>
    </row>
    <row r="480" spans="1:19" s="942" customFormat="1" ht="36">
      <c r="A480" s="919">
        <v>208</v>
      </c>
      <c r="B480" s="935" t="s">
        <v>3829</v>
      </c>
      <c r="C480" s="921"/>
      <c r="D480" s="924">
        <f t="shared" si="12"/>
        <v>1950</v>
      </c>
      <c r="E480" s="924"/>
      <c r="F480" s="924"/>
      <c r="G480" s="924"/>
      <c r="H480" s="924"/>
      <c r="I480" s="924"/>
      <c r="J480" s="924"/>
      <c r="K480" s="924"/>
      <c r="L480" s="924"/>
      <c r="M480" s="924"/>
      <c r="N480" s="924"/>
      <c r="O480" s="924">
        <v>1950</v>
      </c>
      <c r="P480" s="924"/>
      <c r="Q480" s="924"/>
      <c r="R480" s="924"/>
      <c r="S480" s="924"/>
    </row>
    <row r="481" spans="1:19" s="942" customFormat="1" ht="36">
      <c r="A481" s="919">
        <v>209</v>
      </c>
      <c r="B481" s="935" t="s">
        <v>3830</v>
      </c>
      <c r="C481" s="921"/>
      <c r="D481" s="924">
        <f t="shared" si="12"/>
        <v>1023.218</v>
      </c>
      <c r="E481" s="924"/>
      <c r="F481" s="924"/>
      <c r="G481" s="924"/>
      <c r="H481" s="924"/>
      <c r="I481" s="924"/>
      <c r="J481" s="924"/>
      <c r="K481" s="924"/>
      <c r="L481" s="924"/>
      <c r="M481" s="924"/>
      <c r="N481" s="924"/>
      <c r="O481" s="924">
        <v>1023.218</v>
      </c>
      <c r="P481" s="924"/>
      <c r="Q481" s="924"/>
      <c r="R481" s="924"/>
      <c r="S481" s="924"/>
    </row>
    <row r="482" spans="1:19" s="942" customFormat="1" ht="24">
      <c r="A482" s="919">
        <v>210</v>
      </c>
      <c r="B482" s="935" t="s">
        <v>3831</v>
      </c>
      <c r="C482" s="921"/>
      <c r="D482" s="924">
        <f t="shared" si="12"/>
        <v>1950</v>
      </c>
      <c r="E482" s="924"/>
      <c r="F482" s="924"/>
      <c r="G482" s="924"/>
      <c r="H482" s="924"/>
      <c r="I482" s="924"/>
      <c r="J482" s="924"/>
      <c r="K482" s="924"/>
      <c r="L482" s="924"/>
      <c r="M482" s="924"/>
      <c r="N482" s="924"/>
      <c r="O482" s="924">
        <v>1950</v>
      </c>
      <c r="P482" s="924"/>
      <c r="Q482" s="924"/>
      <c r="R482" s="924"/>
      <c r="S482" s="924"/>
    </row>
    <row r="483" spans="1:19" s="942" customFormat="1" ht="24">
      <c r="A483" s="919">
        <v>211</v>
      </c>
      <c r="B483" s="935" t="s">
        <v>3832</v>
      </c>
      <c r="C483" s="921"/>
      <c r="D483" s="924">
        <f t="shared" si="12"/>
        <v>719.79427999999996</v>
      </c>
      <c r="E483" s="924"/>
      <c r="F483" s="924"/>
      <c r="G483" s="924"/>
      <c r="H483" s="924"/>
      <c r="I483" s="924"/>
      <c r="J483" s="924"/>
      <c r="K483" s="924"/>
      <c r="L483" s="924"/>
      <c r="M483" s="924"/>
      <c r="N483" s="924"/>
      <c r="O483" s="924">
        <v>719.79427999999996</v>
      </c>
      <c r="P483" s="924"/>
      <c r="Q483" s="924"/>
      <c r="R483" s="924"/>
      <c r="S483" s="924"/>
    </row>
    <row r="484" spans="1:19" s="942" customFormat="1" ht="48">
      <c r="A484" s="919">
        <v>212</v>
      </c>
      <c r="B484" s="935" t="s">
        <v>3833</v>
      </c>
      <c r="C484" s="921"/>
      <c r="D484" s="924">
        <f t="shared" si="12"/>
        <v>4695.8566460000002</v>
      </c>
      <c r="E484" s="924"/>
      <c r="F484" s="924"/>
      <c r="G484" s="924"/>
      <c r="H484" s="924"/>
      <c r="I484" s="924"/>
      <c r="J484" s="924"/>
      <c r="K484" s="924"/>
      <c r="L484" s="924"/>
      <c r="M484" s="924"/>
      <c r="N484" s="924"/>
      <c r="O484" s="924">
        <v>4695.8566460000002</v>
      </c>
      <c r="P484" s="924"/>
      <c r="Q484" s="924"/>
      <c r="R484" s="924"/>
      <c r="S484" s="924"/>
    </row>
    <row r="485" spans="1:19" s="942" customFormat="1" ht="36">
      <c r="A485" s="919">
        <v>213</v>
      </c>
      <c r="B485" s="935" t="s">
        <v>3834</v>
      </c>
      <c r="C485" s="921"/>
      <c r="D485" s="924">
        <f t="shared" si="12"/>
        <v>215</v>
      </c>
      <c r="E485" s="924"/>
      <c r="F485" s="924"/>
      <c r="G485" s="924"/>
      <c r="H485" s="924"/>
      <c r="I485" s="924"/>
      <c r="J485" s="924"/>
      <c r="K485" s="924"/>
      <c r="L485" s="924"/>
      <c r="M485" s="924"/>
      <c r="N485" s="924"/>
      <c r="O485" s="924">
        <v>215</v>
      </c>
      <c r="P485" s="924"/>
      <c r="Q485" s="924"/>
      <c r="R485" s="924"/>
      <c r="S485" s="924"/>
    </row>
    <row r="486" spans="1:19" s="942" customFormat="1" ht="36">
      <c r="A486" s="919">
        <v>214</v>
      </c>
      <c r="B486" s="935" t="s">
        <v>3835</v>
      </c>
      <c r="C486" s="921"/>
      <c r="D486" s="924">
        <f t="shared" si="12"/>
        <v>1000</v>
      </c>
      <c r="E486" s="924"/>
      <c r="F486" s="924"/>
      <c r="G486" s="924"/>
      <c r="H486" s="924"/>
      <c r="I486" s="924"/>
      <c r="J486" s="924"/>
      <c r="K486" s="924"/>
      <c r="L486" s="924"/>
      <c r="M486" s="924"/>
      <c r="N486" s="924"/>
      <c r="O486" s="924">
        <v>1000</v>
      </c>
      <c r="P486" s="924"/>
      <c r="Q486" s="924"/>
      <c r="R486" s="924"/>
      <c r="S486" s="924"/>
    </row>
    <row r="487" spans="1:19" s="942" customFormat="1" ht="36">
      <c r="A487" s="919">
        <v>215</v>
      </c>
      <c r="B487" s="935" t="s">
        <v>3836</v>
      </c>
      <c r="C487" s="921"/>
      <c r="D487" s="924">
        <f t="shared" si="12"/>
        <v>3300</v>
      </c>
      <c r="E487" s="924"/>
      <c r="F487" s="924"/>
      <c r="G487" s="924"/>
      <c r="H487" s="924"/>
      <c r="I487" s="924"/>
      <c r="J487" s="924"/>
      <c r="K487" s="924"/>
      <c r="L487" s="924"/>
      <c r="M487" s="924"/>
      <c r="N487" s="924"/>
      <c r="O487" s="924">
        <v>3300</v>
      </c>
      <c r="P487" s="924"/>
      <c r="Q487" s="924"/>
      <c r="R487" s="924"/>
      <c r="S487" s="924"/>
    </row>
    <row r="488" spans="1:19" s="942" customFormat="1" ht="36">
      <c r="A488" s="919">
        <v>216</v>
      </c>
      <c r="B488" s="935" t="s">
        <v>3837</v>
      </c>
      <c r="C488" s="921"/>
      <c r="D488" s="924">
        <f t="shared" si="12"/>
        <v>1300</v>
      </c>
      <c r="E488" s="924"/>
      <c r="F488" s="924"/>
      <c r="G488" s="924"/>
      <c r="H488" s="924"/>
      <c r="I488" s="924"/>
      <c r="J488" s="924"/>
      <c r="K488" s="924"/>
      <c r="L488" s="924"/>
      <c r="M488" s="924"/>
      <c r="N488" s="924"/>
      <c r="O488" s="924">
        <v>1300</v>
      </c>
      <c r="P488" s="924"/>
      <c r="Q488" s="924"/>
      <c r="R488" s="924"/>
      <c r="S488" s="924"/>
    </row>
    <row r="489" spans="1:19" s="942" customFormat="1" ht="24">
      <c r="A489" s="919">
        <v>217</v>
      </c>
      <c r="B489" s="935" t="s">
        <v>3838</v>
      </c>
      <c r="C489" s="921"/>
      <c r="D489" s="924">
        <f t="shared" si="12"/>
        <v>214.95</v>
      </c>
      <c r="E489" s="924"/>
      <c r="F489" s="924"/>
      <c r="G489" s="924"/>
      <c r="H489" s="924"/>
      <c r="I489" s="924"/>
      <c r="J489" s="924"/>
      <c r="K489" s="924"/>
      <c r="L489" s="924"/>
      <c r="M489" s="924"/>
      <c r="N489" s="924"/>
      <c r="O489" s="924">
        <v>214.95</v>
      </c>
      <c r="P489" s="924"/>
      <c r="Q489" s="924"/>
      <c r="R489" s="924"/>
      <c r="S489" s="924"/>
    </row>
    <row r="490" spans="1:19" s="942" customFormat="1" ht="72">
      <c r="A490" s="919">
        <v>218</v>
      </c>
      <c r="B490" s="935" t="s">
        <v>3839</v>
      </c>
      <c r="C490" s="921"/>
      <c r="D490" s="924">
        <f t="shared" si="12"/>
        <v>921.19500000000005</v>
      </c>
      <c r="E490" s="924"/>
      <c r="F490" s="924"/>
      <c r="G490" s="924"/>
      <c r="H490" s="924"/>
      <c r="I490" s="924"/>
      <c r="J490" s="924"/>
      <c r="K490" s="924"/>
      <c r="L490" s="924"/>
      <c r="M490" s="924"/>
      <c r="N490" s="924"/>
      <c r="O490" s="924">
        <v>921.19500000000005</v>
      </c>
      <c r="P490" s="924"/>
      <c r="Q490" s="924"/>
      <c r="R490" s="924"/>
      <c r="S490" s="924"/>
    </row>
    <row r="491" spans="1:19" s="942" customFormat="1" ht="48">
      <c r="A491" s="919">
        <v>219</v>
      </c>
      <c r="B491" s="935" t="s">
        <v>3840</v>
      </c>
      <c r="C491" s="921"/>
      <c r="D491" s="924">
        <f t="shared" si="12"/>
        <v>1500</v>
      </c>
      <c r="E491" s="924"/>
      <c r="F491" s="924"/>
      <c r="G491" s="924"/>
      <c r="H491" s="924"/>
      <c r="I491" s="924"/>
      <c r="J491" s="924"/>
      <c r="K491" s="924"/>
      <c r="L491" s="924"/>
      <c r="M491" s="924"/>
      <c r="N491" s="924"/>
      <c r="O491" s="924">
        <v>1500</v>
      </c>
      <c r="P491" s="924"/>
      <c r="Q491" s="924"/>
      <c r="R491" s="924"/>
      <c r="S491" s="924"/>
    </row>
    <row r="492" spans="1:19" s="942" customFormat="1" ht="24">
      <c r="A492" s="919">
        <v>220</v>
      </c>
      <c r="B492" s="935" t="s">
        <v>3841</v>
      </c>
      <c r="C492" s="921"/>
      <c r="D492" s="924">
        <f t="shared" si="12"/>
        <v>3870.172</v>
      </c>
      <c r="E492" s="924"/>
      <c r="F492" s="924"/>
      <c r="G492" s="924"/>
      <c r="H492" s="924"/>
      <c r="I492" s="924"/>
      <c r="J492" s="924"/>
      <c r="K492" s="924"/>
      <c r="L492" s="924"/>
      <c r="M492" s="924"/>
      <c r="N492" s="924"/>
      <c r="O492" s="924">
        <v>3870.172</v>
      </c>
      <c r="P492" s="924"/>
      <c r="Q492" s="924"/>
      <c r="R492" s="924"/>
      <c r="S492" s="924"/>
    </row>
    <row r="493" spans="1:19" s="942" customFormat="1" ht="36">
      <c r="A493" s="919">
        <v>221</v>
      </c>
      <c r="B493" s="935" t="s">
        <v>3842</v>
      </c>
      <c r="C493" s="921"/>
      <c r="D493" s="924">
        <f t="shared" si="12"/>
        <v>348.483</v>
      </c>
      <c r="E493" s="924"/>
      <c r="F493" s="924"/>
      <c r="G493" s="924"/>
      <c r="H493" s="924"/>
      <c r="I493" s="924"/>
      <c r="J493" s="924"/>
      <c r="K493" s="924"/>
      <c r="L493" s="924"/>
      <c r="M493" s="924"/>
      <c r="N493" s="924"/>
      <c r="O493" s="924">
        <v>348.483</v>
      </c>
      <c r="P493" s="924"/>
      <c r="Q493" s="924"/>
      <c r="R493" s="924"/>
      <c r="S493" s="924"/>
    </row>
    <row r="494" spans="1:19" s="942" customFormat="1" ht="36">
      <c r="A494" s="919">
        <v>222</v>
      </c>
      <c r="B494" s="935" t="s">
        <v>3843</v>
      </c>
      <c r="C494" s="921"/>
      <c r="D494" s="924">
        <f t="shared" si="12"/>
        <v>1500</v>
      </c>
      <c r="E494" s="924"/>
      <c r="F494" s="924"/>
      <c r="G494" s="924"/>
      <c r="H494" s="924"/>
      <c r="I494" s="924"/>
      <c r="J494" s="924"/>
      <c r="K494" s="924"/>
      <c r="L494" s="924"/>
      <c r="M494" s="924"/>
      <c r="N494" s="924"/>
      <c r="O494" s="924">
        <v>1500</v>
      </c>
      <c r="P494" s="924"/>
      <c r="Q494" s="924"/>
      <c r="R494" s="924"/>
      <c r="S494" s="924"/>
    </row>
    <row r="495" spans="1:19" s="942" customFormat="1" ht="36">
      <c r="A495" s="919">
        <v>223</v>
      </c>
      <c r="B495" s="935" t="s">
        <v>3844</v>
      </c>
      <c r="C495" s="921"/>
      <c r="D495" s="924">
        <f t="shared" si="12"/>
        <v>1438.6179999999999</v>
      </c>
      <c r="E495" s="924"/>
      <c r="F495" s="924"/>
      <c r="G495" s="924"/>
      <c r="H495" s="924"/>
      <c r="I495" s="924"/>
      <c r="J495" s="924"/>
      <c r="K495" s="924"/>
      <c r="L495" s="924"/>
      <c r="M495" s="924"/>
      <c r="N495" s="924"/>
      <c r="O495" s="924">
        <v>1438.6179999999999</v>
      </c>
      <c r="P495" s="924"/>
      <c r="Q495" s="924"/>
      <c r="R495" s="924"/>
      <c r="S495" s="924"/>
    </row>
    <row r="496" spans="1:19" s="942" customFormat="1" ht="24">
      <c r="A496" s="919">
        <v>224</v>
      </c>
      <c r="B496" s="935" t="s">
        <v>3845</v>
      </c>
      <c r="C496" s="921"/>
      <c r="D496" s="924">
        <f t="shared" si="12"/>
        <v>544.21500000000003</v>
      </c>
      <c r="E496" s="924"/>
      <c r="F496" s="924"/>
      <c r="G496" s="924"/>
      <c r="H496" s="924"/>
      <c r="I496" s="924"/>
      <c r="J496" s="924"/>
      <c r="K496" s="924"/>
      <c r="L496" s="924"/>
      <c r="M496" s="924"/>
      <c r="N496" s="924"/>
      <c r="O496" s="924">
        <v>544.21500000000003</v>
      </c>
      <c r="P496" s="924"/>
      <c r="Q496" s="924"/>
      <c r="R496" s="924"/>
      <c r="S496" s="924"/>
    </row>
    <row r="497" spans="1:19" s="942" customFormat="1" ht="24">
      <c r="A497" s="919">
        <v>225</v>
      </c>
      <c r="B497" s="935" t="s">
        <v>3846</v>
      </c>
      <c r="C497" s="921"/>
      <c r="D497" s="924">
        <f t="shared" si="12"/>
        <v>475.65</v>
      </c>
      <c r="E497" s="924"/>
      <c r="F497" s="924"/>
      <c r="G497" s="924"/>
      <c r="H497" s="924"/>
      <c r="I497" s="924"/>
      <c r="J497" s="924"/>
      <c r="K497" s="924"/>
      <c r="L497" s="924"/>
      <c r="M497" s="924"/>
      <c r="N497" s="924"/>
      <c r="O497" s="924">
        <v>475.65</v>
      </c>
      <c r="P497" s="924"/>
      <c r="Q497" s="924"/>
      <c r="R497" s="924"/>
      <c r="S497" s="924"/>
    </row>
    <row r="498" spans="1:19" s="942" customFormat="1" ht="36">
      <c r="A498" s="919">
        <v>226</v>
      </c>
      <c r="B498" s="935" t="s">
        <v>3847</v>
      </c>
      <c r="C498" s="921"/>
      <c r="D498" s="924">
        <f t="shared" si="12"/>
        <v>150</v>
      </c>
      <c r="E498" s="924"/>
      <c r="F498" s="924"/>
      <c r="G498" s="924"/>
      <c r="H498" s="924"/>
      <c r="I498" s="924"/>
      <c r="J498" s="924"/>
      <c r="K498" s="924"/>
      <c r="L498" s="924"/>
      <c r="M498" s="924"/>
      <c r="N498" s="924"/>
      <c r="O498" s="924">
        <v>150</v>
      </c>
      <c r="P498" s="924"/>
      <c r="Q498" s="924"/>
      <c r="R498" s="924"/>
      <c r="S498" s="924"/>
    </row>
    <row r="499" spans="1:19" s="942" customFormat="1" ht="48">
      <c r="A499" s="919">
        <v>227</v>
      </c>
      <c r="B499" s="935" t="s">
        <v>3848</v>
      </c>
      <c r="C499" s="921"/>
      <c r="D499" s="924">
        <f t="shared" si="12"/>
        <v>1667.19</v>
      </c>
      <c r="E499" s="924"/>
      <c r="F499" s="924"/>
      <c r="G499" s="924"/>
      <c r="H499" s="924"/>
      <c r="I499" s="924"/>
      <c r="J499" s="924"/>
      <c r="K499" s="924"/>
      <c r="L499" s="924"/>
      <c r="M499" s="924"/>
      <c r="N499" s="924"/>
      <c r="O499" s="924">
        <v>1667.19</v>
      </c>
      <c r="P499" s="924"/>
      <c r="Q499" s="924"/>
      <c r="R499" s="924"/>
      <c r="S499" s="924"/>
    </row>
    <row r="500" spans="1:19" s="942" customFormat="1" ht="72">
      <c r="A500" s="919">
        <v>228</v>
      </c>
      <c r="B500" s="935" t="s">
        <v>3849</v>
      </c>
      <c r="C500" s="921"/>
      <c r="D500" s="924">
        <f t="shared" si="12"/>
        <v>384.108</v>
      </c>
      <c r="E500" s="924"/>
      <c r="F500" s="924"/>
      <c r="G500" s="924"/>
      <c r="H500" s="924"/>
      <c r="I500" s="924"/>
      <c r="J500" s="924"/>
      <c r="K500" s="924"/>
      <c r="L500" s="924"/>
      <c r="M500" s="924"/>
      <c r="N500" s="924"/>
      <c r="O500" s="924">
        <v>384.108</v>
      </c>
      <c r="P500" s="924"/>
      <c r="Q500" s="924"/>
      <c r="R500" s="924"/>
      <c r="S500" s="924"/>
    </row>
    <row r="501" spans="1:19" s="942" customFormat="1" ht="24">
      <c r="A501" s="919">
        <v>229</v>
      </c>
      <c r="B501" s="935" t="s">
        <v>3850</v>
      </c>
      <c r="C501" s="921"/>
      <c r="D501" s="924">
        <f t="shared" si="12"/>
        <v>1500</v>
      </c>
      <c r="E501" s="924"/>
      <c r="F501" s="924"/>
      <c r="G501" s="924"/>
      <c r="H501" s="924"/>
      <c r="I501" s="924"/>
      <c r="J501" s="924"/>
      <c r="K501" s="924"/>
      <c r="L501" s="924"/>
      <c r="M501" s="924"/>
      <c r="N501" s="924"/>
      <c r="O501" s="924">
        <v>1500</v>
      </c>
      <c r="P501" s="924"/>
      <c r="Q501" s="924"/>
      <c r="R501" s="924"/>
      <c r="S501" s="924"/>
    </row>
    <row r="502" spans="1:19" s="942" customFormat="1">
      <c r="A502" s="919">
        <v>230</v>
      </c>
      <c r="B502" s="935" t="s">
        <v>3851</v>
      </c>
      <c r="C502" s="921"/>
      <c r="D502" s="924">
        <f t="shared" si="12"/>
        <v>465</v>
      </c>
      <c r="E502" s="924"/>
      <c r="F502" s="924"/>
      <c r="G502" s="924"/>
      <c r="H502" s="924"/>
      <c r="I502" s="924"/>
      <c r="J502" s="924"/>
      <c r="K502" s="924"/>
      <c r="L502" s="924"/>
      <c r="M502" s="924"/>
      <c r="N502" s="924"/>
      <c r="O502" s="924">
        <v>465</v>
      </c>
      <c r="P502" s="924"/>
      <c r="Q502" s="924"/>
      <c r="R502" s="924"/>
      <c r="S502" s="924"/>
    </row>
    <row r="503" spans="1:19" s="942" customFormat="1" ht="36">
      <c r="A503" s="919">
        <v>231</v>
      </c>
      <c r="B503" s="935" t="s">
        <v>3852</v>
      </c>
      <c r="C503" s="921"/>
      <c r="D503" s="924">
        <f t="shared" si="12"/>
        <v>2000</v>
      </c>
      <c r="E503" s="924"/>
      <c r="F503" s="924"/>
      <c r="G503" s="924"/>
      <c r="H503" s="924"/>
      <c r="I503" s="924"/>
      <c r="J503" s="924"/>
      <c r="K503" s="924"/>
      <c r="L503" s="924"/>
      <c r="M503" s="924"/>
      <c r="N503" s="924"/>
      <c r="O503" s="924">
        <v>2000</v>
      </c>
      <c r="P503" s="924"/>
      <c r="Q503" s="924"/>
      <c r="R503" s="924"/>
      <c r="S503" s="924"/>
    </row>
    <row r="504" spans="1:19" s="923" customFormat="1" ht="22.8">
      <c r="A504" s="919"/>
      <c r="B504" s="933" t="s">
        <v>3853</v>
      </c>
      <c r="C504" s="934">
        <v>31575.811000000002</v>
      </c>
      <c r="D504" s="934">
        <f>SUBTOTAL(9,D505:D512)</f>
        <v>28904.026361999997</v>
      </c>
      <c r="E504" s="934"/>
      <c r="F504" s="924"/>
      <c r="G504" s="924"/>
      <c r="H504" s="924"/>
      <c r="I504" s="924"/>
      <c r="J504" s="924"/>
      <c r="K504" s="925"/>
      <c r="L504" s="924"/>
      <c r="M504" s="924"/>
      <c r="N504" s="924"/>
      <c r="O504" s="924"/>
      <c r="P504" s="934">
        <f>SUBTOTAL(9,P505:P514)</f>
        <v>28904.026361999997</v>
      </c>
      <c r="Q504" s="924"/>
      <c r="R504" s="924"/>
      <c r="S504" s="924">
        <f t="shared" si="1"/>
        <v>91.538508265076686</v>
      </c>
    </row>
    <row r="505" spans="1:19" s="923" customFormat="1" ht="36.6">
      <c r="A505" s="919">
        <v>1</v>
      </c>
      <c r="B505" s="926" t="s">
        <v>3854</v>
      </c>
      <c r="C505" s="921"/>
      <c r="D505" s="924">
        <f t="shared" si="12"/>
        <v>2989</v>
      </c>
      <c r="E505" s="924"/>
      <c r="F505" s="924"/>
      <c r="G505" s="924"/>
      <c r="H505" s="924"/>
      <c r="I505" s="924"/>
      <c r="J505" s="924"/>
      <c r="K505" s="924"/>
      <c r="L505" s="924"/>
      <c r="M505" s="924"/>
      <c r="N505" s="924"/>
      <c r="O505" s="924"/>
      <c r="P505" s="924">
        <v>2989</v>
      </c>
      <c r="Q505" s="924"/>
      <c r="R505" s="924"/>
      <c r="S505" s="924" t="e">
        <f t="shared" si="1"/>
        <v>#DIV/0!</v>
      </c>
    </row>
    <row r="506" spans="1:19" s="923" customFormat="1" ht="24.6">
      <c r="A506" s="919">
        <v>2</v>
      </c>
      <c r="B506" s="926" t="s">
        <v>3855</v>
      </c>
      <c r="C506" s="921"/>
      <c r="D506" s="924">
        <f t="shared" si="12"/>
        <v>7210.5810000000001</v>
      </c>
      <c r="E506" s="924"/>
      <c r="F506" s="924"/>
      <c r="G506" s="924"/>
      <c r="H506" s="924"/>
      <c r="I506" s="924"/>
      <c r="J506" s="924"/>
      <c r="K506" s="924"/>
      <c r="L506" s="924"/>
      <c r="M506" s="924"/>
      <c r="N506" s="924"/>
      <c r="O506" s="924"/>
      <c r="P506" s="924">
        <v>7210.5810000000001</v>
      </c>
      <c r="Q506" s="924"/>
      <c r="R506" s="924"/>
      <c r="S506" s="924" t="e">
        <f t="shared" si="1"/>
        <v>#DIV/0!</v>
      </c>
    </row>
    <row r="507" spans="1:19" s="923" customFormat="1" ht="36.6">
      <c r="A507" s="919">
        <v>3</v>
      </c>
      <c r="B507" s="926" t="s">
        <v>3856</v>
      </c>
      <c r="C507" s="921"/>
      <c r="D507" s="924">
        <f t="shared" si="12"/>
        <v>256</v>
      </c>
      <c r="E507" s="924"/>
      <c r="F507" s="924"/>
      <c r="G507" s="924"/>
      <c r="H507" s="924"/>
      <c r="I507" s="924"/>
      <c r="J507" s="924"/>
      <c r="K507" s="924"/>
      <c r="L507" s="924"/>
      <c r="M507" s="924"/>
      <c r="N507" s="924"/>
      <c r="O507" s="924"/>
      <c r="P507" s="924">
        <v>256</v>
      </c>
      <c r="Q507" s="924"/>
      <c r="R507" s="924"/>
      <c r="S507" s="924"/>
    </row>
    <row r="508" spans="1:19" s="923" customFormat="1" ht="24">
      <c r="A508" s="919">
        <v>4</v>
      </c>
      <c r="B508" s="931" t="s">
        <v>3857</v>
      </c>
      <c r="C508" s="921"/>
      <c r="D508" s="924">
        <f t="shared" si="12"/>
        <v>10000</v>
      </c>
      <c r="E508" s="924"/>
      <c r="F508" s="924"/>
      <c r="G508" s="924"/>
      <c r="H508" s="924"/>
      <c r="I508" s="924"/>
      <c r="J508" s="924"/>
      <c r="K508" s="924"/>
      <c r="L508" s="924"/>
      <c r="M508" s="924"/>
      <c r="N508" s="924"/>
      <c r="O508" s="924"/>
      <c r="P508" s="924">
        <v>10000</v>
      </c>
      <c r="Q508" s="924"/>
      <c r="R508" s="924"/>
      <c r="S508" s="924"/>
    </row>
    <row r="509" spans="1:19" s="923" customFormat="1" ht="36.6">
      <c r="A509" s="919">
        <v>5</v>
      </c>
      <c r="B509" s="926" t="s">
        <v>3610</v>
      </c>
      <c r="C509" s="921"/>
      <c r="D509" s="924">
        <f t="shared" si="12"/>
        <v>1050</v>
      </c>
      <c r="E509" s="924"/>
      <c r="F509" s="924"/>
      <c r="G509" s="924"/>
      <c r="H509" s="924"/>
      <c r="I509" s="924"/>
      <c r="J509" s="924"/>
      <c r="K509" s="924"/>
      <c r="L509" s="924"/>
      <c r="M509" s="924"/>
      <c r="N509" s="924"/>
      <c r="O509" s="924"/>
      <c r="P509" s="924">
        <v>1050</v>
      </c>
      <c r="Q509" s="924"/>
      <c r="R509" s="924"/>
      <c r="S509" s="924"/>
    </row>
    <row r="510" spans="1:19" s="923" customFormat="1" ht="24.6">
      <c r="A510" s="919">
        <v>6</v>
      </c>
      <c r="B510" s="926" t="s">
        <v>3858</v>
      </c>
      <c r="C510" s="921"/>
      <c r="D510" s="924">
        <f t="shared" si="12"/>
        <v>1050</v>
      </c>
      <c r="E510" s="924"/>
      <c r="F510" s="924"/>
      <c r="G510" s="924"/>
      <c r="H510" s="924"/>
      <c r="I510" s="924"/>
      <c r="J510" s="924"/>
      <c r="K510" s="924"/>
      <c r="L510" s="924"/>
      <c r="M510" s="924"/>
      <c r="N510" s="924"/>
      <c r="O510" s="924"/>
      <c r="P510" s="924">
        <v>1050</v>
      </c>
      <c r="Q510" s="924"/>
      <c r="R510" s="924"/>
      <c r="S510" s="924" t="e">
        <f t="shared" si="1"/>
        <v>#DIV/0!</v>
      </c>
    </row>
    <row r="511" spans="1:19" s="923" customFormat="1" ht="24.6">
      <c r="A511" s="919">
        <v>7</v>
      </c>
      <c r="B511" s="926" t="s">
        <v>3859</v>
      </c>
      <c r="C511" s="921"/>
      <c r="D511" s="924">
        <f t="shared" si="12"/>
        <v>5448.4453620000004</v>
      </c>
      <c r="E511" s="924"/>
      <c r="F511" s="924"/>
      <c r="G511" s="924"/>
      <c r="H511" s="924"/>
      <c r="I511" s="924"/>
      <c r="J511" s="924"/>
      <c r="K511" s="924"/>
      <c r="L511" s="924"/>
      <c r="M511" s="924"/>
      <c r="N511" s="924"/>
      <c r="O511" s="924"/>
      <c r="P511" s="924">
        <v>5448.4453620000004</v>
      </c>
      <c r="Q511" s="924"/>
      <c r="R511" s="924"/>
      <c r="S511" s="924" t="e">
        <f t="shared" si="1"/>
        <v>#DIV/0!</v>
      </c>
    </row>
    <row r="512" spans="1:19" s="923" customFormat="1" ht="24.6">
      <c r="A512" s="919">
        <v>8</v>
      </c>
      <c r="B512" s="926" t="s">
        <v>3860</v>
      </c>
      <c r="C512" s="921"/>
      <c r="D512" s="924">
        <f t="shared" si="12"/>
        <v>900</v>
      </c>
      <c r="E512" s="924"/>
      <c r="F512" s="924"/>
      <c r="G512" s="924"/>
      <c r="H512" s="924"/>
      <c r="I512" s="924"/>
      <c r="J512" s="924"/>
      <c r="K512" s="924"/>
      <c r="L512" s="924"/>
      <c r="M512" s="924"/>
      <c r="N512" s="924"/>
      <c r="O512" s="924"/>
      <c r="P512" s="924">
        <v>900</v>
      </c>
      <c r="Q512" s="924"/>
      <c r="R512" s="924"/>
      <c r="S512" s="924" t="e">
        <f t="shared" si="1"/>
        <v>#DIV/0!</v>
      </c>
    </row>
    <row r="513" spans="1:19" s="923" customFormat="1" ht="22.8">
      <c r="A513" s="919"/>
      <c r="B513" s="933" t="s">
        <v>3861</v>
      </c>
      <c r="C513" s="934">
        <v>938.85670000000005</v>
      </c>
      <c r="D513" s="934">
        <f>SUBTOTAL(9,D514:D514)</f>
        <v>890.72799999999995</v>
      </c>
      <c r="E513" s="934"/>
      <c r="F513" s="924"/>
      <c r="G513" s="924"/>
      <c r="H513" s="924"/>
      <c r="I513" s="924"/>
      <c r="J513" s="924"/>
      <c r="K513" s="924"/>
      <c r="L513" s="924"/>
      <c r="M513" s="924"/>
      <c r="N513" s="924"/>
      <c r="O513" s="924"/>
      <c r="P513" s="924"/>
      <c r="Q513" s="934">
        <f>SUBTOTAL(9,Q514:Q514)</f>
        <v>890.72799999999995</v>
      </c>
      <c r="R513" s="924"/>
      <c r="S513" s="924"/>
    </row>
    <row r="514" spans="1:19" s="923" customFormat="1" ht="24">
      <c r="A514" s="919">
        <v>1</v>
      </c>
      <c r="B514" s="935" t="s">
        <v>3862</v>
      </c>
      <c r="C514" s="921"/>
      <c r="D514" s="924">
        <f t="shared" ref="D514" si="13">SUM(F514:R514)</f>
        <v>890.72799999999995</v>
      </c>
      <c r="E514" s="924"/>
      <c r="F514" s="924"/>
      <c r="G514" s="924"/>
      <c r="H514" s="924"/>
      <c r="I514" s="924"/>
      <c r="J514" s="924"/>
      <c r="K514" s="924"/>
      <c r="L514" s="924"/>
      <c r="M514" s="924"/>
      <c r="N514" s="924"/>
      <c r="O514" s="924"/>
      <c r="P514" s="924"/>
      <c r="Q514" s="924">
        <v>890.72799999999995</v>
      </c>
      <c r="R514" s="924"/>
      <c r="S514" s="924"/>
    </row>
    <row r="515" spans="1:19" s="948" customFormat="1" ht="17.399999999999999">
      <c r="A515" s="943" t="s">
        <v>305</v>
      </c>
      <c r="B515" s="913" t="s">
        <v>364</v>
      </c>
      <c r="C515" s="944">
        <f t="shared" ref="C515:R515" si="14">SUM(C516:C523)</f>
        <v>1147102</v>
      </c>
      <c r="D515" s="945">
        <f t="shared" si="14"/>
        <v>2764282.5989910001</v>
      </c>
      <c r="E515" s="945"/>
      <c r="F515" s="945">
        <f t="shared" si="14"/>
        <v>596007.79266700009</v>
      </c>
      <c r="G515" s="945">
        <f t="shared" si="14"/>
        <v>0</v>
      </c>
      <c r="H515" s="946">
        <f t="shared" si="14"/>
        <v>13930.080574000001</v>
      </c>
      <c r="I515" s="946">
        <f t="shared" si="14"/>
        <v>3490.0508</v>
      </c>
      <c r="J515" s="946">
        <f t="shared" si="14"/>
        <v>10820.606000000002</v>
      </c>
      <c r="K515" s="946">
        <f t="shared" si="14"/>
        <v>150582.93077500002</v>
      </c>
      <c r="L515" s="946">
        <f t="shared" si="14"/>
        <v>3698.2010099999998</v>
      </c>
      <c r="M515" s="946">
        <f t="shared" si="14"/>
        <v>22146.739287999997</v>
      </c>
      <c r="N515" s="945">
        <f t="shared" si="14"/>
        <v>13033.018839</v>
      </c>
      <c r="O515" s="946">
        <f t="shared" si="14"/>
        <v>1782856.4340560001</v>
      </c>
      <c r="P515" s="946">
        <f t="shared" si="14"/>
        <v>146997.50066800002</v>
      </c>
      <c r="Q515" s="946">
        <f t="shared" si="14"/>
        <v>20719.244314</v>
      </c>
      <c r="R515" s="946">
        <f t="shared" si="14"/>
        <v>0</v>
      </c>
      <c r="S515" s="947">
        <f t="shared" ref="S515:S523" si="15">D515/C515*100</f>
        <v>240.97966867732774</v>
      </c>
    </row>
    <row r="516" spans="1:19" s="923" customFormat="1">
      <c r="A516" s="949">
        <v>1</v>
      </c>
      <c r="B516" s="950" t="s">
        <v>3863</v>
      </c>
      <c r="C516" s="921">
        <v>24520</v>
      </c>
      <c r="D516" s="951">
        <f>SUM(F516:R516)</f>
        <v>231475.366553</v>
      </c>
      <c r="E516" s="951"/>
      <c r="F516" s="951">
        <v>32321.923875</v>
      </c>
      <c r="G516" s="951"/>
      <c r="H516" s="951"/>
      <c r="I516" s="951"/>
      <c r="J516" s="951"/>
      <c r="K516" s="951">
        <v>31407.667669999999</v>
      </c>
      <c r="L516" s="951"/>
      <c r="M516" s="952">
        <v>12597.996999999999</v>
      </c>
      <c r="N516" s="951"/>
      <c r="O516" s="951">
        <f>139244.745508+2203.558</f>
        <v>141448.30350799998</v>
      </c>
      <c r="P516" s="951">
        <v>13288.6705</v>
      </c>
      <c r="Q516" s="951">
        <v>410.80399999999997</v>
      </c>
      <c r="R516" s="951"/>
      <c r="S516" s="951">
        <f t="shared" si="15"/>
        <v>944.02678039559544</v>
      </c>
    </row>
    <row r="517" spans="1:19" s="923" customFormat="1">
      <c r="A517" s="949">
        <v>2</v>
      </c>
      <c r="B517" s="950" t="s">
        <v>3864</v>
      </c>
      <c r="C517" s="921">
        <v>21733</v>
      </c>
      <c r="D517" s="951">
        <f t="shared" ref="D517:D523" si="16">SUM(F517:R517)</f>
        <v>198585.30389900002</v>
      </c>
      <c r="E517" s="951"/>
      <c r="F517" s="951">
        <v>29373.775711999999</v>
      </c>
      <c r="G517" s="951"/>
      <c r="H517" s="951">
        <v>39.152000000000001</v>
      </c>
      <c r="I517" s="951">
        <v>9.9778000000000002</v>
      </c>
      <c r="J517" s="951"/>
      <c r="K517" s="951">
        <v>8913.8623299999999</v>
      </c>
      <c r="L517" s="951"/>
      <c r="M517" s="951">
        <v>1517.4881250000001</v>
      </c>
      <c r="N517" s="951">
        <v>2084.2424999999998</v>
      </c>
      <c r="O517" s="951">
        <v>146119.07610100001</v>
      </c>
      <c r="P517" s="951">
        <v>10527.729331</v>
      </c>
      <c r="Q517" s="951"/>
      <c r="R517" s="951"/>
      <c r="S517" s="951">
        <f t="shared" si="15"/>
        <v>913.75007545667893</v>
      </c>
    </row>
    <row r="518" spans="1:19" s="923" customFormat="1">
      <c r="A518" s="949">
        <v>3</v>
      </c>
      <c r="B518" s="938" t="s">
        <v>3865</v>
      </c>
      <c r="C518" s="937">
        <v>137503</v>
      </c>
      <c r="D518" s="951">
        <f t="shared" si="16"/>
        <v>374432.44617800001</v>
      </c>
      <c r="E518" s="951"/>
      <c r="F518" s="951">
        <v>62261.317357</v>
      </c>
      <c r="G518" s="951"/>
      <c r="H518" s="951">
        <v>2953.9319740000001</v>
      </c>
      <c r="I518" s="951"/>
      <c r="J518" s="951">
        <v>1946.4970000000001</v>
      </c>
      <c r="K518" s="951">
        <v>10379.123</v>
      </c>
      <c r="L518" s="951"/>
      <c r="M518" s="951">
        <v>706.62099999999998</v>
      </c>
      <c r="N518" s="951">
        <v>5257.4859999999999</v>
      </c>
      <c r="O518" s="951">
        <v>283259.74484699999</v>
      </c>
      <c r="P518" s="951">
        <v>6223.4539999999997</v>
      </c>
      <c r="Q518" s="951">
        <v>1444.271</v>
      </c>
      <c r="R518" s="951"/>
      <c r="S518" s="951">
        <f t="shared" si="15"/>
        <v>272.30856503349014</v>
      </c>
    </row>
    <row r="519" spans="1:19" s="923" customFormat="1">
      <c r="A519" s="949">
        <v>4</v>
      </c>
      <c r="B519" s="950" t="s">
        <v>3866</v>
      </c>
      <c r="C519" s="921">
        <v>245667</v>
      </c>
      <c r="D519" s="951">
        <f t="shared" si="16"/>
        <v>444820.320503</v>
      </c>
      <c r="E519" s="951"/>
      <c r="F519" s="951">
        <v>60568.598899999997</v>
      </c>
      <c r="G519" s="951"/>
      <c r="H519" s="951"/>
      <c r="I519" s="951">
        <v>1271.701</v>
      </c>
      <c r="J519" s="951">
        <v>1902.998</v>
      </c>
      <c r="K519" s="951">
        <v>14953.54</v>
      </c>
      <c r="L519" s="951">
        <v>321.81400000000002</v>
      </c>
      <c r="M519" s="951">
        <v>1062.5989999999999</v>
      </c>
      <c r="N519" s="951">
        <v>1450</v>
      </c>
      <c r="O519" s="951">
        <v>346127.16359399998</v>
      </c>
      <c r="P519" s="951">
        <v>15624.407009</v>
      </c>
      <c r="Q519" s="951">
        <v>1537.499</v>
      </c>
      <c r="R519" s="951"/>
      <c r="S519" s="951">
        <f t="shared" si="15"/>
        <v>181.06637053531813</v>
      </c>
    </row>
    <row r="520" spans="1:19" s="923" customFormat="1">
      <c r="A520" s="949">
        <v>5</v>
      </c>
      <c r="B520" s="950" t="s">
        <v>3867</v>
      </c>
      <c r="C520" s="921">
        <v>243106</v>
      </c>
      <c r="D520" s="924">
        <f t="shared" si="16"/>
        <v>479235.87322900002</v>
      </c>
      <c r="E520" s="924"/>
      <c r="F520" s="924">
        <v>160795.44564300001</v>
      </c>
      <c r="G520" s="924"/>
      <c r="H520" s="924">
        <v>1400</v>
      </c>
      <c r="I520" s="924"/>
      <c r="J520" s="924">
        <v>859.06899999999996</v>
      </c>
      <c r="K520" s="924">
        <v>33467.896597999999</v>
      </c>
      <c r="L520" s="924">
        <v>3146.1870100000001</v>
      </c>
      <c r="M520" s="924">
        <v>1294.9766119999999</v>
      </c>
      <c r="N520" s="924"/>
      <c r="O520" s="924">
        <v>240636.901942</v>
      </c>
      <c r="P520" s="924">
        <v>33345.452424000003</v>
      </c>
      <c r="Q520" s="924">
        <v>4289.9440000000004</v>
      </c>
      <c r="R520" s="924"/>
      <c r="S520" s="924">
        <f t="shared" si="15"/>
        <v>197.13041768981432</v>
      </c>
    </row>
    <row r="521" spans="1:19" s="923" customFormat="1">
      <c r="A521" s="949">
        <v>6</v>
      </c>
      <c r="B521" s="950" t="s">
        <v>3868</v>
      </c>
      <c r="C521" s="921">
        <v>300624</v>
      </c>
      <c r="D521" s="924">
        <f t="shared" si="16"/>
        <v>397785.42989299999</v>
      </c>
      <c r="E521" s="924"/>
      <c r="F521" s="924">
        <v>110086.777963</v>
      </c>
      <c r="G521" s="924"/>
      <c r="H521" s="924">
        <v>7168.3966</v>
      </c>
      <c r="I521" s="924">
        <v>2043.4390000000001</v>
      </c>
      <c r="J521" s="924">
        <v>3000.4520000000002</v>
      </c>
      <c r="K521" s="924">
        <v>26501.060176999999</v>
      </c>
      <c r="L521" s="924">
        <v>70.709999999999994</v>
      </c>
      <c r="M521" s="924">
        <v>1510.1969999999999</v>
      </c>
      <c r="N521" s="924"/>
      <c r="O521" s="924">
        <v>208442.65603499999</v>
      </c>
      <c r="P521" s="924">
        <v>29184.100804000002</v>
      </c>
      <c r="Q521" s="924">
        <v>9777.6403140000002</v>
      </c>
      <c r="R521" s="924"/>
      <c r="S521" s="924">
        <f t="shared" si="15"/>
        <v>132.3199178685002</v>
      </c>
    </row>
    <row r="522" spans="1:19" s="923" customFormat="1">
      <c r="A522" s="949"/>
      <c r="B522" s="938" t="s">
        <v>3869</v>
      </c>
      <c r="C522" s="921">
        <v>64808</v>
      </c>
      <c r="D522" s="951">
        <f t="shared" si="16"/>
        <v>245609.24630999999</v>
      </c>
      <c r="E522" s="951"/>
      <c r="F522" s="951">
        <v>56980.640841</v>
      </c>
      <c r="G522" s="951"/>
      <c r="H522" s="951">
        <v>2068.6</v>
      </c>
      <c r="I522" s="951"/>
      <c r="J522" s="951">
        <v>2503.8290000000002</v>
      </c>
      <c r="K522" s="951">
        <v>3215.24</v>
      </c>
      <c r="L522" s="951">
        <v>159.49</v>
      </c>
      <c r="M522" s="951">
        <v>2130.5349999999999</v>
      </c>
      <c r="N522" s="951">
        <v>1292.1373390000001</v>
      </c>
      <c r="O522" s="951">
        <v>161428.88253</v>
      </c>
      <c r="P522" s="951">
        <v>14396.910599999999</v>
      </c>
      <c r="Q522" s="951">
        <v>1432.981</v>
      </c>
      <c r="R522" s="951"/>
      <c r="S522" s="924">
        <f t="shared" si="15"/>
        <v>378.97982704295765</v>
      </c>
    </row>
    <row r="523" spans="1:19" s="923" customFormat="1">
      <c r="A523" s="953">
        <v>7</v>
      </c>
      <c r="B523" s="954" t="s">
        <v>3870</v>
      </c>
      <c r="C523" s="955">
        <v>109141</v>
      </c>
      <c r="D523" s="956">
        <f t="shared" si="16"/>
        <v>392338.61242600001</v>
      </c>
      <c r="E523" s="956"/>
      <c r="F523" s="956">
        <v>83619.312376000002</v>
      </c>
      <c r="G523" s="956"/>
      <c r="H523" s="956">
        <v>300</v>
      </c>
      <c r="I523" s="956">
        <v>164.93299999999999</v>
      </c>
      <c r="J523" s="956">
        <v>607.76099999999997</v>
      </c>
      <c r="K523" s="956">
        <v>21744.541000000001</v>
      </c>
      <c r="L523" s="956"/>
      <c r="M523" s="956">
        <v>1326.3255509999999</v>
      </c>
      <c r="N523" s="956">
        <v>2949.1529999999998</v>
      </c>
      <c r="O523" s="956">
        <v>255393.705499</v>
      </c>
      <c r="P523" s="956">
        <v>24406.776000000002</v>
      </c>
      <c r="Q523" s="956">
        <v>1826.105</v>
      </c>
      <c r="R523" s="956"/>
      <c r="S523" s="957">
        <f t="shared" si="15"/>
        <v>359.47866743570245</v>
      </c>
    </row>
    <row r="524" spans="1:19" s="896" customFormat="1" ht="18">
      <c r="D524" s="958"/>
      <c r="E524" s="958"/>
      <c r="F524" s="901"/>
      <c r="O524" s="901"/>
      <c r="P524" s="959" t="s">
        <v>3871</v>
      </c>
      <c r="R524" s="901"/>
      <c r="S524" s="960"/>
    </row>
    <row r="525" spans="1:19" s="896" customFormat="1" ht="17.399999999999999">
      <c r="D525" s="958"/>
      <c r="E525" s="958"/>
      <c r="F525" s="901"/>
      <c r="O525" s="901"/>
      <c r="P525" s="961" t="s">
        <v>3872</v>
      </c>
      <c r="R525" s="901"/>
      <c r="S525" s="962"/>
    </row>
    <row r="526" spans="1:19" s="896" customFormat="1" ht="17.399999999999999">
      <c r="B526" s="963"/>
      <c r="D526" s="958"/>
      <c r="E526" s="958"/>
      <c r="F526" s="901"/>
      <c r="O526" s="901"/>
      <c r="P526" s="961" t="s">
        <v>3873</v>
      </c>
      <c r="R526" s="901"/>
      <c r="S526" s="962"/>
    </row>
    <row r="527" spans="1:19" s="896" customFormat="1" ht="18">
      <c r="B527" s="964"/>
      <c r="D527" s="965"/>
      <c r="E527" s="965"/>
      <c r="F527" s="901"/>
      <c r="O527" s="901"/>
      <c r="P527" s="966"/>
      <c r="R527" s="901"/>
      <c r="S527" s="967"/>
    </row>
    <row r="528" spans="1:19" s="896" customFormat="1" ht="18">
      <c r="D528" s="901"/>
      <c r="E528" s="901"/>
      <c r="F528" s="901"/>
      <c r="O528" s="901"/>
      <c r="P528" s="966"/>
      <c r="R528" s="901"/>
      <c r="S528" s="894"/>
    </row>
    <row r="529" spans="4:19" s="896" customFormat="1" ht="18">
      <c r="D529" s="901"/>
      <c r="E529" s="901"/>
      <c r="F529" s="901"/>
      <c r="O529" s="901"/>
      <c r="P529" s="966"/>
      <c r="R529" s="901"/>
      <c r="S529" s="894"/>
    </row>
    <row r="530" spans="4:19" s="896" customFormat="1" ht="18">
      <c r="D530" s="901"/>
      <c r="E530" s="901"/>
      <c r="F530" s="901"/>
      <c r="O530" s="901"/>
      <c r="P530" s="966"/>
      <c r="R530" s="901"/>
      <c r="S530" s="894"/>
    </row>
    <row r="531" spans="4:19" s="896" customFormat="1" ht="15.6">
      <c r="D531" s="901"/>
      <c r="E531" s="901"/>
      <c r="F531" s="901"/>
      <c r="O531" s="901"/>
      <c r="P531" s="901"/>
      <c r="R531" s="901"/>
      <c r="S531" s="968"/>
    </row>
    <row r="532" spans="4:19" s="969" customFormat="1" ht="17.399999999999999">
      <c r="P532" s="970" t="s">
        <v>3874</v>
      </c>
    </row>
    <row r="533" spans="4:19" s="969" customFormat="1" ht="13.8"/>
    <row r="534" spans="4:19" s="969" customFormat="1" ht="13.8"/>
    <row r="535" spans="4:19" s="969" customFormat="1" ht="13.8"/>
    <row r="536" spans="4:19" s="969" customFormat="1" ht="13.8"/>
    <row r="537" spans="4:19" s="969" customFormat="1" ht="13.8"/>
    <row r="538" spans="4:19" s="969" customFormat="1" ht="13.8"/>
    <row r="539" spans="4:19" s="969" customFormat="1" ht="13.8"/>
    <row r="540" spans="4:19" s="969" customFormat="1" ht="13.8"/>
  </sheetData>
  <mergeCells count="24">
    <mergeCell ref="P7:P8"/>
    <mergeCell ref="Q7:Q8"/>
    <mergeCell ref="R7:R8"/>
    <mergeCell ref="K7:K8"/>
    <mergeCell ref="L7:L8"/>
    <mergeCell ref="M7:M8"/>
    <mergeCell ref="N7:N8"/>
    <mergeCell ref="O7:O8"/>
    <mergeCell ref="G7:G8"/>
    <mergeCell ref="A1:B1"/>
    <mergeCell ref="F1:G1"/>
    <mergeCell ref="A2:B2"/>
    <mergeCell ref="I2:L2"/>
    <mergeCell ref="A4:S4"/>
    <mergeCell ref="A5:S5"/>
    <mergeCell ref="A7:A8"/>
    <mergeCell ref="B7:B8"/>
    <mergeCell ref="C7:C8"/>
    <mergeCell ref="D7:D8"/>
    <mergeCell ref="F7:F8"/>
    <mergeCell ref="S7:S8"/>
    <mergeCell ref="H7:H8"/>
    <mergeCell ref="I7:I8"/>
    <mergeCell ref="J7:J8"/>
  </mergeCells>
  <pageMargins left="0.31" right="0.17" top="0.43" bottom="0.31"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25"/>
  <sheetViews>
    <sheetView zoomScale="110" zoomScaleNormal="110" workbookViewId="0">
      <selection activeCell="D6" sqref="D6"/>
    </sheetView>
  </sheetViews>
  <sheetFormatPr defaultColWidth="8.07421875" defaultRowHeight="14.4"/>
  <cols>
    <col min="1" max="1" width="2.69140625" style="894" customWidth="1"/>
    <col min="2" max="2" width="21.61328125" style="894" customWidth="1"/>
    <col min="3" max="3" width="6.23046875" style="894" customWidth="1"/>
    <col min="4" max="4" width="6.3828125" style="895" customWidth="1"/>
    <col min="5" max="5" width="6.23046875" style="895" customWidth="1"/>
    <col min="6" max="6" width="4.69140625" style="894" customWidth="1"/>
    <col min="7" max="7" width="5.3046875" style="894" customWidth="1"/>
    <col min="8" max="8" width="4.69140625" style="894" customWidth="1"/>
    <col min="9" max="9" width="5.23046875" style="894" customWidth="1"/>
    <col min="10" max="12" width="4.4609375" style="894" customWidth="1"/>
    <col min="13" max="13" width="4.69140625" style="894" customWidth="1"/>
    <col min="14" max="14" width="5.23046875" style="895" customWidth="1"/>
    <col min="15" max="15" width="6.3046875" style="895" customWidth="1"/>
    <col min="16" max="16" width="5.3046875" style="894" customWidth="1"/>
    <col min="17" max="17" width="4.921875" style="895" customWidth="1"/>
    <col min="18" max="18" width="4.921875" style="894" customWidth="1"/>
    <col min="19" max="16384" width="8.07421875" style="894"/>
  </cols>
  <sheetData>
    <row r="1" spans="1:19" s="896" customFormat="1" ht="17.399999999999999">
      <c r="A1" s="1299" t="s">
        <v>481</v>
      </c>
      <c r="B1" s="1299"/>
      <c r="C1" s="894"/>
      <c r="D1" s="895"/>
      <c r="E1" s="1295"/>
      <c r="F1" s="1295"/>
      <c r="M1" s="969" t="s">
        <v>3375</v>
      </c>
      <c r="N1" s="901"/>
      <c r="O1" s="1024"/>
      <c r="P1" s="1024"/>
      <c r="Q1" s="1024"/>
      <c r="R1" s="1024"/>
    </row>
    <row r="2" spans="1:19" s="896" customFormat="1" ht="17.399999999999999">
      <c r="A2" s="1299" t="s">
        <v>3376</v>
      </c>
      <c r="B2" s="1299"/>
      <c r="C2" s="894"/>
      <c r="D2" s="895"/>
      <c r="E2" s="895"/>
      <c r="F2" s="899">
        <f>E2-D2</f>
        <v>0</v>
      </c>
      <c r="H2" s="1295"/>
      <c r="I2" s="1295"/>
      <c r="J2" s="1295"/>
      <c r="K2" s="1295"/>
      <c r="L2" s="900"/>
      <c r="N2" s="901"/>
      <c r="O2" s="901"/>
      <c r="Q2" s="901"/>
    </row>
    <row r="3" spans="1:19" ht="15.6">
      <c r="A3" s="902"/>
      <c r="B3" s="902"/>
      <c r="C3" s="902"/>
      <c r="D3" s="903"/>
      <c r="E3" s="903"/>
      <c r="F3" s="902"/>
      <c r="G3" s="902"/>
      <c r="H3" s="902"/>
      <c r="I3" s="902"/>
      <c r="J3" s="902"/>
      <c r="K3" s="902"/>
      <c r="L3" s="902"/>
      <c r="M3" s="902"/>
      <c r="N3" s="903"/>
      <c r="O3" s="903"/>
      <c r="P3" s="902"/>
      <c r="Q3" s="903"/>
      <c r="R3" s="904"/>
    </row>
    <row r="4" spans="1:19" ht="15.6">
      <c r="A4" s="1297" t="s">
        <v>3935</v>
      </c>
      <c r="B4" s="1297"/>
      <c r="C4" s="1297"/>
      <c r="D4" s="1297"/>
      <c r="E4" s="1297"/>
      <c r="F4" s="1297"/>
      <c r="G4" s="1297"/>
      <c r="H4" s="1297"/>
      <c r="I4" s="1297"/>
      <c r="J4" s="1297"/>
      <c r="K4" s="1297"/>
      <c r="L4" s="1297"/>
      <c r="M4" s="1297"/>
      <c r="N4" s="1297"/>
      <c r="O4" s="1297"/>
      <c r="P4" s="1297"/>
      <c r="Q4" s="1297"/>
      <c r="R4" s="1297"/>
    </row>
    <row r="5" spans="1:19" ht="15.6">
      <c r="A5" s="1297"/>
      <c r="B5" s="1297"/>
      <c r="C5" s="1297"/>
      <c r="D5" s="1297"/>
      <c r="E5" s="1297"/>
      <c r="F5" s="1297"/>
      <c r="G5" s="1297"/>
      <c r="H5" s="1297"/>
      <c r="I5" s="1297"/>
      <c r="J5" s="1297"/>
      <c r="K5" s="1297"/>
      <c r="L5" s="1297"/>
      <c r="M5" s="1297"/>
      <c r="N5" s="1297"/>
      <c r="O5" s="1297"/>
      <c r="P5" s="1297"/>
      <c r="Q5" s="1297"/>
      <c r="R5" s="1297"/>
    </row>
    <row r="6" spans="1:19" ht="15.6">
      <c r="A6" s="902"/>
      <c r="B6" s="902"/>
      <c r="C6" s="905"/>
      <c r="D6" s="907"/>
      <c r="E6" s="907"/>
      <c r="F6" s="902"/>
      <c r="G6" s="905"/>
      <c r="H6" s="902"/>
      <c r="I6" s="902"/>
      <c r="J6" s="902"/>
      <c r="K6" s="902"/>
      <c r="L6" s="902"/>
      <c r="M6" s="902"/>
      <c r="N6" s="907"/>
      <c r="O6" s="903"/>
      <c r="P6" s="905"/>
      <c r="Q6" s="903"/>
      <c r="R6" s="908"/>
    </row>
    <row r="7" spans="1:19">
      <c r="A7" s="1293" t="s">
        <v>298</v>
      </c>
      <c r="B7" s="1293" t="s">
        <v>1356</v>
      </c>
      <c r="C7" s="1293" t="s">
        <v>603</v>
      </c>
      <c r="D7" s="1293" t="s">
        <v>597</v>
      </c>
      <c r="E7" s="1293" t="s">
        <v>631</v>
      </c>
      <c r="F7" s="1293" t="s">
        <v>638</v>
      </c>
      <c r="G7" s="1293" t="s">
        <v>395</v>
      </c>
      <c r="H7" s="1293" t="s">
        <v>646</v>
      </c>
      <c r="I7" s="1293" t="s">
        <v>1640</v>
      </c>
      <c r="J7" s="1293" t="s">
        <v>2766</v>
      </c>
      <c r="K7" s="1293" t="s">
        <v>1641</v>
      </c>
      <c r="L7" s="1293" t="s">
        <v>1365</v>
      </c>
      <c r="M7" s="1293" t="s">
        <v>1642</v>
      </c>
      <c r="N7" s="1293" t="s">
        <v>647</v>
      </c>
      <c r="O7" s="1293" t="s">
        <v>1643</v>
      </c>
      <c r="P7" s="1293" t="s">
        <v>1644</v>
      </c>
      <c r="Q7" s="1293" t="s">
        <v>135</v>
      </c>
      <c r="R7" s="1293" t="s">
        <v>598</v>
      </c>
    </row>
    <row r="8" spans="1:19" ht="66" customHeight="1">
      <c r="A8" s="1293"/>
      <c r="B8" s="1293"/>
      <c r="C8" s="1293"/>
      <c r="D8" s="1293"/>
      <c r="E8" s="1293"/>
      <c r="F8" s="1293"/>
      <c r="G8" s="1293"/>
      <c r="H8" s="1293"/>
      <c r="I8" s="1293"/>
      <c r="J8" s="1293"/>
      <c r="K8" s="1293"/>
      <c r="L8" s="1293"/>
      <c r="M8" s="1293"/>
      <c r="N8" s="1293"/>
      <c r="O8" s="1293"/>
      <c r="P8" s="1293"/>
      <c r="Q8" s="1293"/>
      <c r="R8" s="1293"/>
    </row>
    <row r="9" spans="1:19">
      <c r="A9" s="910"/>
      <c r="B9" s="910" t="s">
        <v>299</v>
      </c>
      <c r="C9" s="910">
        <v>1</v>
      </c>
      <c r="D9" s="910">
        <v>2</v>
      </c>
      <c r="E9" s="910">
        <v>3</v>
      </c>
      <c r="F9" s="910">
        <v>4</v>
      </c>
      <c r="G9" s="910">
        <v>5</v>
      </c>
      <c r="H9" s="910">
        <v>6</v>
      </c>
      <c r="I9" s="910">
        <v>7</v>
      </c>
      <c r="J9" s="910">
        <v>8</v>
      </c>
      <c r="K9" s="910">
        <v>9</v>
      </c>
      <c r="L9" s="910">
        <v>10</v>
      </c>
      <c r="M9" s="910">
        <v>11</v>
      </c>
      <c r="N9" s="910">
        <v>12</v>
      </c>
      <c r="O9" s="910">
        <v>13</v>
      </c>
      <c r="P9" s="910">
        <v>14</v>
      </c>
      <c r="Q9" s="910">
        <v>15</v>
      </c>
      <c r="R9" s="910" t="s">
        <v>3379</v>
      </c>
    </row>
    <row r="10" spans="1:19" s="914" customFormat="1" ht="13.2">
      <c r="A10" s="911"/>
      <c r="B10" s="911" t="s">
        <v>527</v>
      </c>
      <c r="C10" s="912">
        <f t="shared" ref="C10:Q10" si="0">C11+C100</f>
        <v>5795977.0374838402</v>
      </c>
      <c r="D10" s="912">
        <f t="shared" si="0"/>
        <v>7192380.9833910009</v>
      </c>
      <c r="E10" s="912">
        <f t="shared" si="0"/>
        <v>2735240</v>
      </c>
      <c r="F10" s="912">
        <f t="shared" si="0"/>
        <v>17578.411</v>
      </c>
      <c r="G10" s="912">
        <f t="shared" si="0"/>
        <v>229425.956282</v>
      </c>
      <c r="H10" s="912">
        <f t="shared" si="0"/>
        <v>68413.100533999997</v>
      </c>
      <c r="I10" s="912">
        <f t="shared" si="0"/>
        <v>603752.51335000002</v>
      </c>
      <c r="J10" s="912">
        <f t="shared" si="0"/>
        <v>88108.342829000001</v>
      </c>
      <c r="K10" s="912">
        <f t="shared" si="0"/>
        <v>45267.957991000003</v>
      </c>
      <c r="L10" s="912">
        <f t="shared" si="0"/>
        <v>14035.967905</v>
      </c>
      <c r="M10" s="912">
        <f t="shared" si="0"/>
        <v>91920.652444000007</v>
      </c>
      <c r="N10" s="912">
        <f t="shared" si="0"/>
        <v>887876.77302100009</v>
      </c>
      <c r="O10" s="912">
        <f t="shared" si="0"/>
        <v>1778079.2763959998</v>
      </c>
      <c r="P10" s="912">
        <f t="shared" si="0"/>
        <v>542648.01834299997</v>
      </c>
      <c r="Q10" s="912">
        <f t="shared" si="0"/>
        <v>90034.013296000005</v>
      </c>
      <c r="R10" s="945">
        <f t="shared" ref="R10:R80" si="1">D10/C10*100</f>
        <v>124.09264110047906</v>
      </c>
    </row>
    <row r="11" spans="1:19">
      <c r="A11" s="915" t="s">
        <v>304</v>
      </c>
      <c r="B11" s="916" t="s">
        <v>1738</v>
      </c>
      <c r="C11" s="945">
        <f t="shared" ref="C11:Q11" si="2">SUM(C12:C99)</f>
        <v>1405240.3374838401</v>
      </c>
      <c r="D11" s="945">
        <f t="shared" si="2"/>
        <v>2325006.6609040005</v>
      </c>
      <c r="E11" s="945">
        <f t="shared" si="2"/>
        <v>580164</v>
      </c>
      <c r="F11" s="945">
        <f t="shared" si="2"/>
        <v>17578.411</v>
      </c>
      <c r="G11" s="945">
        <f t="shared" si="2"/>
        <v>152751.67256000001</v>
      </c>
      <c r="H11" s="945">
        <f t="shared" si="2"/>
        <v>40985.885000000002</v>
      </c>
      <c r="I11" s="945">
        <f t="shared" si="2"/>
        <v>321130.82311599999</v>
      </c>
      <c r="J11" s="945">
        <f t="shared" si="2"/>
        <v>53753.122006999998</v>
      </c>
      <c r="K11" s="945">
        <f t="shared" si="2"/>
        <v>29511</v>
      </c>
      <c r="L11" s="945">
        <f t="shared" si="2"/>
        <v>11870.1621</v>
      </c>
      <c r="M11" s="945">
        <f t="shared" si="2"/>
        <v>36158.271808000005</v>
      </c>
      <c r="N11" s="945">
        <f t="shared" si="2"/>
        <v>372184.18588599999</v>
      </c>
      <c r="O11" s="945">
        <f t="shared" si="2"/>
        <v>635770.29539600003</v>
      </c>
      <c r="P11" s="945">
        <f t="shared" si="2"/>
        <v>30000.288518999998</v>
      </c>
      <c r="Q11" s="945">
        <f t="shared" si="2"/>
        <v>43148.543512000004</v>
      </c>
      <c r="R11" s="945">
        <f t="shared" si="1"/>
        <v>165.45259902423899</v>
      </c>
    </row>
    <row r="12" spans="1:19" s="923" customFormat="1">
      <c r="A12" s="919">
        <v>1</v>
      </c>
      <c r="B12" s="920" t="s">
        <v>3938</v>
      </c>
      <c r="C12" s="951">
        <f>73186+19000</f>
        <v>92186</v>
      </c>
      <c r="D12" s="951">
        <f>SUM(E12:Q12)</f>
        <v>162551.67256000001</v>
      </c>
      <c r="E12" s="951">
        <v>7700</v>
      </c>
      <c r="F12" s="951"/>
      <c r="G12" s="951">
        <v>152351.67256000001</v>
      </c>
      <c r="H12" s="951"/>
      <c r="I12" s="951">
        <v>2000</v>
      </c>
      <c r="J12" s="951"/>
      <c r="K12" s="951"/>
      <c r="L12" s="951"/>
      <c r="M12" s="951"/>
      <c r="N12" s="951"/>
      <c r="O12" s="951"/>
      <c r="P12" s="951">
        <v>500</v>
      </c>
      <c r="Q12" s="951"/>
      <c r="R12" s="951">
        <f t="shared" si="1"/>
        <v>176.33010713123468</v>
      </c>
    </row>
    <row r="13" spans="1:19" s="923" customFormat="1">
      <c r="A13" s="919">
        <v>2</v>
      </c>
      <c r="B13" s="920" t="s">
        <v>2675</v>
      </c>
      <c r="C13" s="951">
        <v>16770</v>
      </c>
      <c r="D13" s="951">
        <f>SUM(E13:Q13)</f>
        <v>45485.885000000002</v>
      </c>
      <c r="E13" s="951">
        <v>4000</v>
      </c>
      <c r="F13" s="951"/>
      <c r="G13" s="951"/>
      <c r="H13" s="951">
        <v>40985.885000000002</v>
      </c>
      <c r="I13" s="1102"/>
      <c r="J13" s="1102"/>
      <c r="K13" s="951"/>
      <c r="L13" s="951"/>
      <c r="M13" s="951">
        <v>500</v>
      </c>
      <c r="N13" s="951"/>
      <c r="O13" s="951"/>
      <c r="P13" s="951"/>
      <c r="Q13" s="951"/>
      <c r="R13" s="951">
        <f t="shared" si="1"/>
        <v>271.23366129994037</v>
      </c>
      <c r="S13" s="1099">
        <f>43138-Q11</f>
        <v>-10.54351200000383</v>
      </c>
    </row>
    <row r="14" spans="1:19" s="923" customFormat="1">
      <c r="A14" s="919">
        <v>3</v>
      </c>
      <c r="B14" s="926" t="s">
        <v>3381</v>
      </c>
      <c r="C14" s="951">
        <f>'[2]38 (VAN XA)'!$E$58+'[2]38 (VAN XA)'!$E$30+300</f>
        <v>15879.486839000001</v>
      </c>
      <c r="D14" s="951">
        <f t="shared" ref="D14:D92" si="3">SUM(E14:Q14)</f>
        <v>16050.248</v>
      </c>
      <c r="E14" s="951"/>
      <c r="F14" s="951"/>
      <c r="G14" s="1102"/>
      <c r="H14" s="951"/>
      <c r="I14" s="951"/>
      <c r="J14" s="951"/>
      <c r="K14" s="951"/>
      <c r="L14" s="951"/>
      <c r="M14" s="951"/>
      <c r="N14" s="951"/>
      <c r="O14" s="951">
        <v>15739.862999999999</v>
      </c>
      <c r="P14" s="951">
        <v>310.38499999999999</v>
      </c>
      <c r="Q14" s="951"/>
      <c r="R14" s="951">
        <f t="shared" si="1"/>
        <v>101.07535692262178</v>
      </c>
      <c r="S14" s="1099">
        <f>S13-Q22</f>
        <v>-5773.4727920000041</v>
      </c>
    </row>
    <row r="15" spans="1:19" s="923" customFormat="1">
      <c r="A15" s="919">
        <v>4</v>
      </c>
      <c r="B15" s="930" t="s">
        <v>3382</v>
      </c>
      <c r="C15" s="951">
        <f>'[2]38 (VAN XA)'!$E$31+'[2]38 (VAN XA)'!$E$259+300</f>
        <v>24727.892642999999</v>
      </c>
      <c r="D15" s="951">
        <f t="shared" si="3"/>
        <v>29249.833999999999</v>
      </c>
      <c r="E15" s="951"/>
      <c r="F15" s="951"/>
      <c r="G15" s="951"/>
      <c r="H15" s="951"/>
      <c r="I15" s="1102"/>
      <c r="J15" s="1102"/>
      <c r="K15" s="951"/>
      <c r="L15" s="951"/>
      <c r="M15" s="951"/>
      <c r="N15" s="951">
        <v>3301</v>
      </c>
      <c r="O15" s="951">
        <v>25792.633999999998</v>
      </c>
      <c r="P15" s="951">
        <v>156.19999999999999</v>
      </c>
      <c r="Q15" s="951"/>
      <c r="R15" s="951">
        <f t="shared" si="1"/>
        <v>118.28680438840418</v>
      </c>
    </row>
    <row r="16" spans="1:19" s="923" customFormat="1">
      <c r="A16" s="919">
        <v>5</v>
      </c>
      <c r="B16" s="920" t="s">
        <v>1083</v>
      </c>
      <c r="C16" s="951">
        <f>'[2]38 (VAN XA)'!$E$49+600</f>
        <v>4428.3436000000002</v>
      </c>
      <c r="D16" s="951">
        <f t="shared" si="3"/>
        <v>3889.0425</v>
      </c>
      <c r="E16" s="951">
        <v>40</v>
      </c>
      <c r="F16" s="951"/>
      <c r="G16" s="951"/>
      <c r="H16" s="951"/>
      <c r="I16" s="951"/>
      <c r="J16" s="951"/>
      <c r="K16" s="951"/>
      <c r="L16" s="951"/>
      <c r="M16" s="951"/>
      <c r="N16" s="951">
        <v>176.59899999999999</v>
      </c>
      <c r="O16" s="951">
        <v>3672.4434999999999</v>
      </c>
      <c r="P16" s="951"/>
      <c r="Q16" s="951"/>
      <c r="R16" s="951">
        <f t="shared" si="1"/>
        <v>87.821606706399209</v>
      </c>
    </row>
    <row r="17" spans="1:18" s="1027" customFormat="1">
      <c r="A17" s="1025">
        <v>6</v>
      </c>
      <c r="B17" s="1026" t="s">
        <v>3383</v>
      </c>
      <c r="C17" s="1028">
        <f>113240+2430</f>
        <v>115670</v>
      </c>
      <c r="D17" s="1028">
        <f t="shared" si="3"/>
        <v>178573.293397</v>
      </c>
      <c r="E17" s="1028">
        <v>47</v>
      </c>
      <c r="F17" s="1028"/>
      <c r="G17" s="1028"/>
      <c r="H17" s="1028"/>
      <c r="I17" s="1028"/>
      <c r="J17" s="1028"/>
      <c r="K17" s="1028"/>
      <c r="L17" s="1028"/>
      <c r="M17" s="1028">
        <v>400</v>
      </c>
      <c r="N17" s="1028">
        <v>56153.225489999997</v>
      </c>
      <c r="O17" s="1028">
        <v>121973.067907</v>
      </c>
      <c r="P17" s="1028"/>
      <c r="Q17" s="1028"/>
      <c r="R17" s="1028">
        <f t="shared" si="1"/>
        <v>154.38168358001209</v>
      </c>
    </row>
    <row r="18" spans="1:18" s="923" customFormat="1">
      <c r="A18" s="919">
        <v>7</v>
      </c>
      <c r="B18" s="920" t="s">
        <v>1081</v>
      </c>
      <c r="C18" s="951">
        <v>13611</v>
      </c>
      <c r="D18" s="951">
        <f t="shared" si="3"/>
        <v>16206.864691000001</v>
      </c>
      <c r="E18" s="951"/>
      <c r="F18" s="951"/>
      <c r="G18" s="951"/>
      <c r="H18" s="951"/>
      <c r="I18" s="951"/>
      <c r="J18" s="951"/>
      <c r="K18" s="951"/>
      <c r="L18" s="951"/>
      <c r="M18" s="1102"/>
      <c r="N18" s="951">
        <v>5904.3656080000001</v>
      </c>
      <c r="O18" s="951">
        <v>10302.499083000001</v>
      </c>
      <c r="P18" s="951"/>
      <c r="Q18" s="951"/>
      <c r="R18" s="951">
        <f t="shared" si="1"/>
        <v>119.07181464256851</v>
      </c>
    </row>
    <row r="19" spans="1:18" s="923" customFormat="1">
      <c r="A19" s="919">
        <v>8</v>
      </c>
      <c r="B19" s="920" t="s">
        <v>1079</v>
      </c>
      <c r="C19" s="951">
        <f>10511+2520</f>
        <v>13031</v>
      </c>
      <c r="D19" s="951">
        <f t="shared" si="3"/>
        <v>18153.870999999999</v>
      </c>
      <c r="E19" s="951">
        <v>206</v>
      </c>
      <c r="F19" s="951"/>
      <c r="G19" s="951"/>
      <c r="H19" s="951"/>
      <c r="I19" s="951"/>
      <c r="J19" s="951"/>
      <c r="K19" s="951"/>
      <c r="L19" s="951"/>
      <c r="M19" s="951"/>
      <c r="N19" s="951">
        <v>8843.8709999999992</v>
      </c>
      <c r="O19" s="951">
        <v>9104</v>
      </c>
      <c r="P19" s="951"/>
      <c r="Q19" s="951"/>
      <c r="R19" s="951">
        <f t="shared" si="1"/>
        <v>139.31295372573095</v>
      </c>
    </row>
    <row r="20" spans="1:18" s="923" customFormat="1">
      <c r="A20" s="919">
        <v>9</v>
      </c>
      <c r="B20" s="920" t="s">
        <v>283</v>
      </c>
      <c r="C20" s="951">
        <v>14673</v>
      </c>
      <c r="D20" s="951">
        <f t="shared" si="3"/>
        <v>17808.021000000001</v>
      </c>
      <c r="E20" s="951"/>
      <c r="F20" s="951"/>
      <c r="G20" s="951"/>
      <c r="H20" s="951"/>
      <c r="I20" s="951"/>
      <c r="J20" s="951"/>
      <c r="K20" s="951"/>
      <c r="L20" s="951"/>
      <c r="M20" s="1102"/>
      <c r="N20" s="1103">
        <v>6941</v>
      </c>
      <c r="O20" s="951">
        <v>10867.021000000001</v>
      </c>
      <c r="P20" s="951"/>
      <c r="Q20" s="951"/>
      <c r="R20" s="951">
        <f t="shared" si="1"/>
        <v>121.36591699039052</v>
      </c>
    </row>
    <row r="21" spans="1:18" s="923" customFormat="1">
      <c r="A21" s="919">
        <v>10</v>
      </c>
      <c r="B21" s="929" t="s">
        <v>1074</v>
      </c>
      <c r="C21" s="951">
        <v>30270</v>
      </c>
      <c r="D21" s="951">
        <f t="shared" si="3"/>
        <v>25024.411</v>
      </c>
      <c r="E21" s="951">
        <v>120</v>
      </c>
      <c r="F21" s="951">
        <v>17578.411</v>
      </c>
      <c r="G21" s="951"/>
      <c r="H21" s="951"/>
      <c r="I21" s="951"/>
      <c r="J21" s="951"/>
      <c r="K21" s="951"/>
      <c r="L21" s="951"/>
      <c r="M21" s="951"/>
      <c r="N21" s="951"/>
      <c r="O21" s="951">
        <v>7326</v>
      </c>
      <c r="P21" s="951"/>
      <c r="Q21" s="951"/>
      <c r="R21" s="951">
        <f t="shared" si="1"/>
        <v>82.670667327386852</v>
      </c>
    </row>
    <row r="22" spans="1:18" s="923" customFormat="1">
      <c r="A22" s="919">
        <v>11</v>
      </c>
      <c r="B22" s="920" t="s">
        <v>1071</v>
      </c>
      <c r="C22" s="951">
        <f>'[2]38 (VAN XA)'!$E$40+'[2]38 (VAN XA)'!$E$296+'[2]38 (VAN XA)'!$E$324</f>
        <v>14466.249152999999</v>
      </c>
      <c r="D22" s="951">
        <f t="shared" si="3"/>
        <v>29157.956602999999</v>
      </c>
      <c r="E22" s="951">
        <v>300</v>
      </c>
      <c r="F22" s="951"/>
      <c r="G22" s="951">
        <v>400</v>
      </c>
      <c r="H22" s="951"/>
      <c r="I22" s="951"/>
      <c r="J22" s="951"/>
      <c r="K22" s="951"/>
      <c r="L22" s="951"/>
      <c r="M22" s="1102"/>
      <c r="N22" s="951">
        <v>6207.3440000000001</v>
      </c>
      <c r="O22" s="951">
        <v>16124.953323</v>
      </c>
      <c r="P22" s="951">
        <v>362.73</v>
      </c>
      <c r="Q22" s="951">
        <f>1162.92928+4600</f>
        <v>5762.9292800000003</v>
      </c>
      <c r="R22" s="951">
        <f t="shared" si="1"/>
        <v>201.55851247006379</v>
      </c>
    </row>
    <row r="23" spans="1:18" s="923" customFormat="1">
      <c r="A23" s="919">
        <v>12</v>
      </c>
      <c r="B23" s="920" t="s">
        <v>1069</v>
      </c>
      <c r="C23" s="951">
        <v>7355</v>
      </c>
      <c r="D23" s="951">
        <f t="shared" si="3"/>
        <v>21332.664059999999</v>
      </c>
      <c r="E23" s="951">
        <v>72</v>
      </c>
      <c r="F23" s="951"/>
      <c r="G23" s="951"/>
      <c r="H23" s="951"/>
      <c r="I23" s="1102"/>
      <c r="J23" s="951"/>
      <c r="K23" s="951"/>
      <c r="L23" s="951"/>
      <c r="M23" s="951"/>
      <c r="N23" s="951">
        <v>14090.01406</v>
      </c>
      <c r="O23" s="951">
        <v>7170.65</v>
      </c>
      <c r="P23" s="951"/>
      <c r="Q23" s="951"/>
      <c r="R23" s="951">
        <f t="shared" si="1"/>
        <v>290.04301917063219</v>
      </c>
    </row>
    <row r="24" spans="1:18" s="923" customFormat="1">
      <c r="A24" s="919">
        <v>13</v>
      </c>
      <c r="B24" s="920" t="s">
        <v>1067</v>
      </c>
      <c r="C24" s="951">
        <v>8940</v>
      </c>
      <c r="D24" s="951">
        <f t="shared" si="3"/>
        <v>72185.501472999997</v>
      </c>
      <c r="E24" s="951"/>
      <c r="F24" s="951"/>
      <c r="G24" s="951"/>
      <c r="H24" s="951"/>
      <c r="I24" s="951"/>
      <c r="J24" s="1102"/>
      <c r="K24" s="951"/>
      <c r="L24" s="951"/>
      <c r="M24" s="951"/>
      <c r="N24" s="951">
        <v>54928.818883</v>
      </c>
      <c r="O24" s="951">
        <v>17256.68259</v>
      </c>
      <c r="P24" s="951"/>
      <c r="Q24" s="951"/>
      <c r="R24" s="951">
        <f t="shared" si="1"/>
        <v>807.44408806487695</v>
      </c>
    </row>
    <row r="25" spans="1:18" s="923" customFormat="1">
      <c r="A25" s="919">
        <v>14</v>
      </c>
      <c r="B25" s="926" t="s">
        <v>1063</v>
      </c>
      <c r="C25" s="951">
        <v>367833</v>
      </c>
      <c r="D25" s="951">
        <f t="shared" si="3"/>
        <v>492274.25801400002</v>
      </c>
      <c r="E25" s="951">
        <v>479137</v>
      </c>
      <c r="F25" s="951"/>
      <c r="G25" s="951"/>
      <c r="H25" s="951"/>
      <c r="I25" s="951"/>
      <c r="J25" s="951"/>
      <c r="K25" s="1102"/>
      <c r="L25" s="1102"/>
      <c r="M25" s="951"/>
      <c r="N25" s="951"/>
      <c r="O25" s="951">
        <v>13137.258013999999</v>
      </c>
      <c r="P25" s="951"/>
      <c r="Q25" s="951"/>
      <c r="R25" s="951">
        <f t="shared" si="1"/>
        <v>133.83091185782678</v>
      </c>
    </row>
    <row r="26" spans="1:18" s="923" customFormat="1">
      <c r="A26" s="919">
        <v>15</v>
      </c>
      <c r="B26" s="920" t="s">
        <v>348</v>
      </c>
      <c r="C26" s="951">
        <v>258582</v>
      </c>
      <c r="D26" s="951">
        <f t="shared" si="3"/>
        <v>365495.74059099995</v>
      </c>
      <c r="E26" s="951">
        <v>14913</v>
      </c>
      <c r="F26" s="951"/>
      <c r="G26" s="951"/>
      <c r="H26" s="1102"/>
      <c r="I26" s="951">
        <v>278080.82311599999</v>
      </c>
      <c r="J26" s="951"/>
      <c r="K26" s="951"/>
      <c r="L26" s="951"/>
      <c r="M26" s="951"/>
      <c r="N26" s="951"/>
      <c r="O26" s="951">
        <v>72501.917474999995</v>
      </c>
      <c r="P26" s="1102"/>
      <c r="Q26" s="951"/>
      <c r="R26" s="951">
        <f t="shared" si="1"/>
        <v>141.34616508148284</v>
      </c>
    </row>
    <row r="27" spans="1:18" s="1027" customFormat="1">
      <c r="A27" s="1025">
        <v>16</v>
      </c>
      <c r="B27" s="1026" t="s">
        <v>3384</v>
      </c>
      <c r="C27" s="1028">
        <v>45466</v>
      </c>
      <c r="D27" s="1028">
        <f t="shared" si="3"/>
        <v>93492.682468999992</v>
      </c>
      <c r="E27" s="1028">
        <v>52771</v>
      </c>
      <c r="F27" s="1028"/>
      <c r="G27" s="1028"/>
      <c r="H27" s="1028"/>
      <c r="I27" s="1028"/>
      <c r="J27" s="1028"/>
      <c r="K27" s="1029"/>
      <c r="L27" s="1029"/>
      <c r="M27" s="1028"/>
      <c r="N27" s="1028">
        <v>4407.942</v>
      </c>
      <c r="O27" s="1028">
        <v>8162.7669500000002</v>
      </c>
      <c r="P27" s="1028">
        <v>28150.973518999999</v>
      </c>
      <c r="Q27" s="1028"/>
      <c r="R27" s="1028">
        <f t="shared" si="1"/>
        <v>205.63208214709888</v>
      </c>
    </row>
    <row r="28" spans="1:18" s="923" customFormat="1">
      <c r="A28" s="919">
        <v>17</v>
      </c>
      <c r="B28" s="920" t="s">
        <v>3385</v>
      </c>
      <c r="C28" s="951">
        <v>43912</v>
      </c>
      <c r="D28" s="951">
        <f t="shared" si="3"/>
        <v>106200.6082</v>
      </c>
      <c r="E28" s="951">
        <v>85</v>
      </c>
      <c r="F28" s="951"/>
      <c r="G28" s="1102"/>
      <c r="H28" s="951"/>
      <c r="I28" s="951"/>
      <c r="J28" s="951"/>
      <c r="K28" s="951"/>
      <c r="L28" s="951"/>
      <c r="M28" s="951">
        <v>1873</v>
      </c>
      <c r="N28" s="951">
        <v>93367.808199999999</v>
      </c>
      <c r="O28" s="951">
        <v>10874.8</v>
      </c>
      <c r="P28" s="951"/>
      <c r="Q28" s="951"/>
      <c r="R28" s="951">
        <f t="shared" si="1"/>
        <v>241.84871606850064</v>
      </c>
    </row>
    <row r="29" spans="1:18" s="923" customFormat="1">
      <c r="A29" s="919">
        <v>18</v>
      </c>
      <c r="B29" s="920" t="s">
        <v>3883</v>
      </c>
      <c r="C29" s="951">
        <v>8130</v>
      </c>
      <c r="D29" s="951">
        <f t="shared" si="3"/>
        <v>21655.123399</v>
      </c>
      <c r="E29" s="951">
        <v>865</v>
      </c>
      <c r="F29" s="951"/>
      <c r="G29" s="1102"/>
      <c r="H29" s="951"/>
      <c r="I29" s="951"/>
      <c r="J29" s="951"/>
      <c r="K29" s="951"/>
      <c r="L29" s="951"/>
      <c r="M29" s="951"/>
      <c r="N29" s="951">
        <v>10789.34</v>
      </c>
      <c r="O29" s="951">
        <v>10000.783399</v>
      </c>
      <c r="P29" s="951"/>
      <c r="Q29" s="951"/>
      <c r="R29" s="951">
        <f t="shared" si="1"/>
        <v>266.36068141451415</v>
      </c>
    </row>
    <row r="30" spans="1:18" s="923" customFormat="1">
      <c r="A30" s="919">
        <v>19</v>
      </c>
      <c r="B30" s="920" t="s">
        <v>1362</v>
      </c>
      <c r="C30" s="951">
        <v>4102</v>
      </c>
      <c r="D30" s="951">
        <f t="shared" si="3"/>
        <v>16408.212899999999</v>
      </c>
      <c r="E30" s="951">
        <v>850</v>
      </c>
      <c r="F30" s="951"/>
      <c r="G30" s="951"/>
      <c r="H30" s="951"/>
      <c r="I30" s="951"/>
      <c r="J30" s="951"/>
      <c r="K30" s="951"/>
      <c r="L30" s="951"/>
      <c r="M30" s="951"/>
      <c r="N30" s="951">
        <v>12835.7629</v>
      </c>
      <c r="O30" s="951">
        <v>2722.45</v>
      </c>
      <c r="P30" s="951"/>
      <c r="Q30" s="951"/>
      <c r="R30" s="951">
        <f t="shared" si="1"/>
        <v>400.00519015114577</v>
      </c>
    </row>
    <row r="31" spans="1:18" s="923" customFormat="1">
      <c r="A31" s="919">
        <v>20</v>
      </c>
      <c r="B31" s="920" t="s">
        <v>1760</v>
      </c>
      <c r="C31" s="951">
        <v>40536</v>
      </c>
      <c r="D31" s="951">
        <f t="shared" si="3"/>
        <v>54788.333099999996</v>
      </c>
      <c r="E31" s="951"/>
      <c r="F31" s="951"/>
      <c r="G31" s="951"/>
      <c r="H31" s="951"/>
      <c r="I31" s="951"/>
      <c r="J31" s="951">
        <v>33972.286999999997</v>
      </c>
      <c r="K31" s="951"/>
      <c r="L31" s="951">
        <v>11870.1621</v>
      </c>
      <c r="M31" s="951"/>
      <c r="N31" s="951"/>
      <c r="O31" s="951">
        <v>8945.884</v>
      </c>
      <c r="P31" s="951"/>
      <c r="Q31" s="951"/>
      <c r="R31" s="951">
        <f t="shared" si="1"/>
        <v>135.15969286560093</v>
      </c>
    </row>
    <row r="32" spans="1:18" s="923" customFormat="1">
      <c r="A32" s="919">
        <v>21</v>
      </c>
      <c r="B32" s="930" t="s">
        <v>1055</v>
      </c>
      <c r="C32" s="951">
        <f>16340+7100</f>
        <v>23440</v>
      </c>
      <c r="D32" s="951">
        <f t="shared" si="3"/>
        <v>28405.320506999997</v>
      </c>
      <c r="E32" s="951">
        <v>1768</v>
      </c>
      <c r="F32" s="951"/>
      <c r="G32" s="951"/>
      <c r="H32" s="951"/>
      <c r="I32" s="951"/>
      <c r="J32" s="951">
        <v>46.835006999999997</v>
      </c>
      <c r="K32" s="951"/>
      <c r="L32" s="951"/>
      <c r="M32" s="951"/>
      <c r="N32" s="951">
        <v>5131.3891409999997</v>
      </c>
      <c r="O32" s="951">
        <v>21459.096358999999</v>
      </c>
      <c r="P32" s="951"/>
      <c r="Q32" s="951"/>
      <c r="R32" s="951">
        <f t="shared" si="1"/>
        <v>121.18310796501706</v>
      </c>
    </row>
    <row r="33" spans="1:18" s="923" customFormat="1">
      <c r="A33" s="919">
        <v>22</v>
      </c>
      <c r="B33" s="930" t="s">
        <v>1052</v>
      </c>
      <c r="C33" s="951">
        <f>'[2]38 (VAN XA)'!$E$29</f>
        <v>6676.493730799999</v>
      </c>
      <c r="D33" s="951">
        <f t="shared" si="3"/>
        <v>7157.7498619999997</v>
      </c>
      <c r="E33" s="951"/>
      <c r="F33" s="951"/>
      <c r="G33" s="951"/>
      <c r="H33" s="951"/>
      <c r="I33" s="951"/>
      <c r="J33" s="951"/>
      <c r="K33" s="951"/>
      <c r="L33" s="951"/>
      <c r="M33" s="951"/>
      <c r="N33" s="951"/>
      <c r="O33" s="951">
        <v>7157.7498619999997</v>
      </c>
      <c r="P33" s="951"/>
      <c r="Q33" s="951"/>
      <c r="R33" s="951">
        <f t="shared" si="1"/>
        <v>107.20821662693803</v>
      </c>
    </row>
    <row r="34" spans="1:18" s="923" customFormat="1">
      <c r="A34" s="919">
        <v>23</v>
      </c>
      <c r="B34" s="930" t="s">
        <v>1761</v>
      </c>
      <c r="C34" s="951">
        <v>26449</v>
      </c>
      <c r="D34" s="951">
        <f t="shared" si="3"/>
        <v>29745</v>
      </c>
      <c r="E34" s="951"/>
      <c r="F34" s="951"/>
      <c r="G34" s="951"/>
      <c r="H34" s="951"/>
      <c r="I34" s="951"/>
      <c r="J34" s="951"/>
      <c r="K34" s="951">
        <v>29511</v>
      </c>
      <c r="L34" s="951"/>
      <c r="M34" s="951"/>
      <c r="N34" s="951"/>
      <c r="O34" s="951">
        <v>234</v>
      </c>
      <c r="P34" s="951"/>
      <c r="Q34" s="951"/>
      <c r="R34" s="951">
        <f t="shared" si="1"/>
        <v>112.46171877953799</v>
      </c>
    </row>
    <row r="35" spans="1:18" s="923" customFormat="1">
      <c r="A35" s="919">
        <v>24</v>
      </c>
      <c r="B35" s="1007" t="s">
        <v>1960</v>
      </c>
      <c r="C35" s="951">
        <v>2391</v>
      </c>
      <c r="D35" s="951">
        <f t="shared" si="3"/>
        <v>3819.4090000000001</v>
      </c>
      <c r="E35" s="951">
        <v>555</v>
      </c>
      <c r="F35" s="951"/>
      <c r="G35" s="951"/>
      <c r="H35" s="951"/>
      <c r="I35" s="951"/>
      <c r="J35" s="951"/>
      <c r="K35" s="951"/>
      <c r="L35" s="951"/>
      <c r="M35" s="951"/>
      <c r="N35" s="951"/>
      <c r="O35" s="951">
        <v>3264.4090000000001</v>
      </c>
      <c r="P35" s="951"/>
      <c r="Q35" s="951"/>
      <c r="R35" s="951">
        <f t="shared" si="1"/>
        <v>159.74107068172313</v>
      </c>
    </row>
    <row r="36" spans="1:18" s="923" customFormat="1">
      <c r="A36" s="919">
        <v>25</v>
      </c>
      <c r="B36" s="930" t="s">
        <v>1048</v>
      </c>
      <c r="C36" s="951">
        <f>'[2]38 (VAN XA)'!$E$24</f>
        <v>3497.27342404</v>
      </c>
      <c r="D36" s="951">
        <f t="shared" si="3"/>
        <v>8352.6380000000008</v>
      </c>
      <c r="E36" s="951"/>
      <c r="F36" s="951"/>
      <c r="G36" s="951"/>
      <c r="H36" s="951"/>
      <c r="I36" s="951"/>
      <c r="J36" s="951"/>
      <c r="K36" s="951"/>
      <c r="L36" s="951"/>
      <c r="M36" s="951"/>
      <c r="N36" s="951"/>
      <c r="O36" s="951">
        <v>8352.6380000000008</v>
      </c>
      <c r="P36" s="951"/>
      <c r="Q36" s="951"/>
      <c r="R36" s="951">
        <f t="shared" si="1"/>
        <v>238.83285597816237</v>
      </c>
    </row>
    <row r="37" spans="1:18" s="923" customFormat="1">
      <c r="A37" s="919">
        <v>26</v>
      </c>
      <c r="B37" s="920" t="s">
        <v>3936</v>
      </c>
      <c r="C37" s="951">
        <v>10890</v>
      </c>
      <c r="D37" s="951">
        <f t="shared" si="3"/>
        <v>20638.228793000002</v>
      </c>
      <c r="E37" s="951"/>
      <c r="F37" s="951"/>
      <c r="G37" s="951"/>
      <c r="H37" s="951"/>
      <c r="I37" s="951"/>
      <c r="J37" s="951"/>
      <c r="K37" s="951"/>
      <c r="L37" s="951"/>
      <c r="M37" s="951"/>
      <c r="N37" s="951">
        <v>12603.640793</v>
      </c>
      <c r="O37" s="951">
        <v>8034.5879999999997</v>
      </c>
      <c r="P37" s="951"/>
      <c r="Q37" s="951"/>
      <c r="R37" s="951">
        <f t="shared" si="1"/>
        <v>189.51541591368232</v>
      </c>
    </row>
    <row r="38" spans="1:18" s="923" customFormat="1">
      <c r="A38" s="1025">
        <v>27</v>
      </c>
      <c r="B38" s="1026" t="s">
        <v>1044</v>
      </c>
      <c r="C38" s="1028">
        <v>92066</v>
      </c>
      <c r="D38" s="951">
        <f t="shared" si="3"/>
        <v>139822.91423200001</v>
      </c>
      <c r="E38" s="951">
        <v>11474</v>
      </c>
      <c r="F38" s="951"/>
      <c r="G38" s="1102"/>
      <c r="H38" s="951"/>
      <c r="I38" s="951">
        <v>6050</v>
      </c>
      <c r="J38" s="951">
        <v>19734</v>
      </c>
      <c r="K38" s="951"/>
      <c r="L38" s="951"/>
      <c r="M38" s="951"/>
      <c r="N38" s="951"/>
      <c r="O38" s="951">
        <v>86529.3</v>
      </c>
      <c r="P38" s="951">
        <v>520</v>
      </c>
      <c r="Q38" s="951">
        <v>15515.614232</v>
      </c>
      <c r="R38" s="951">
        <f t="shared" si="1"/>
        <v>151.87247651901899</v>
      </c>
    </row>
    <row r="39" spans="1:18" s="923" customFormat="1">
      <c r="A39" s="919">
        <v>28</v>
      </c>
      <c r="B39" s="920" t="s">
        <v>3886</v>
      </c>
      <c r="C39" s="951">
        <f>'[2]38 (VAN XA)'!$E$80+10380</f>
        <v>17769.598094000001</v>
      </c>
      <c r="D39" s="951">
        <f t="shared" si="3"/>
        <v>75758.13</v>
      </c>
      <c r="E39" s="951">
        <v>150</v>
      </c>
      <c r="F39" s="951"/>
      <c r="G39" s="1102"/>
      <c r="H39" s="1102"/>
      <c r="I39" s="951"/>
      <c r="J39" s="1102"/>
      <c r="K39" s="951"/>
      <c r="L39" s="951"/>
      <c r="M39" s="951"/>
      <c r="N39" s="951"/>
      <c r="O39" s="951">
        <v>75608.13</v>
      </c>
      <c r="P39" s="951"/>
      <c r="Q39" s="951"/>
      <c r="R39" s="951">
        <f t="shared" si="1"/>
        <v>426.33564135353259</v>
      </c>
    </row>
    <row r="40" spans="1:18" s="923" customFormat="1">
      <c r="A40" s="919">
        <v>29</v>
      </c>
      <c r="B40" s="920" t="s">
        <v>3387</v>
      </c>
      <c r="C40" s="951">
        <v>21390</v>
      </c>
      <c r="D40" s="951">
        <f t="shared" si="3"/>
        <v>21203.128803</v>
      </c>
      <c r="E40" s="951">
        <v>75</v>
      </c>
      <c r="F40" s="951"/>
      <c r="G40" s="951"/>
      <c r="H40" s="951"/>
      <c r="I40" s="951"/>
      <c r="J40" s="951"/>
      <c r="K40" s="951"/>
      <c r="L40" s="951"/>
      <c r="M40" s="951"/>
      <c r="N40" s="951">
        <v>10415.316000000001</v>
      </c>
      <c r="O40" s="951">
        <v>10712.812803000001</v>
      </c>
      <c r="P40" s="1102"/>
      <c r="Q40" s="951"/>
      <c r="R40" s="951">
        <f t="shared" si="1"/>
        <v>99.126361865357637</v>
      </c>
    </row>
    <row r="41" spans="1:18" s="923" customFormat="1">
      <c r="A41" s="919">
        <v>30</v>
      </c>
      <c r="B41" s="920" t="s">
        <v>3887</v>
      </c>
      <c r="C41" s="951">
        <v>5381</v>
      </c>
      <c r="D41" s="951">
        <f t="shared" si="3"/>
        <v>6279</v>
      </c>
      <c r="E41" s="951">
        <v>156</v>
      </c>
      <c r="F41" s="951"/>
      <c r="G41" s="951"/>
      <c r="H41" s="951"/>
      <c r="I41" s="951"/>
      <c r="J41" s="951"/>
      <c r="K41" s="951"/>
      <c r="L41" s="951"/>
      <c r="M41" s="951"/>
      <c r="N41" s="951"/>
      <c r="O41" s="951">
        <v>6123</v>
      </c>
      <c r="P41" s="1102"/>
      <c r="Q41" s="951"/>
      <c r="R41" s="951">
        <f t="shared" si="1"/>
        <v>116.68834789072665</v>
      </c>
    </row>
    <row r="42" spans="1:18" s="923" customFormat="1">
      <c r="A42" s="919">
        <v>31</v>
      </c>
      <c r="B42" s="920" t="s">
        <v>1970</v>
      </c>
      <c r="C42" s="951">
        <v>6030</v>
      </c>
      <c r="D42" s="951">
        <f t="shared" si="3"/>
        <v>18881.760000000002</v>
      </c>
      <c r="E42" s="951">
        <v>4008</v>
      </c>
      <c r="F42" s="951"/>
      <c r="G42" s="951"/>
      <c r="H42" s="951"/>
      <c r="I42" s="951"/>
      <c r="J42" s="951"/>
      <c r="K42" s="951"/>
      <c r="L42" s="951"/>
      <c r="M42" s="1102"/>
      <c r="N42" s="951"/>
      <c r="O42" s="951">
        <v>14873.76</v>
      </c>
      <c r="P42" s="951"/>
      <c r="Q42" s="951"/>
      <c r="R42" s="951">
        <f t="shared" si="1"/>
        <v>313.13034825870648</v>
      </c>
    </row>
    <row r="43" spans="1:18" s="923" customFormat="1">
      <c r="A43" s="919">
        <v>32</v>
      </c>
      <c r="B43" s="920" t="s">
        <v>1971</v>
      </c>
      <c r="C43" s="951">
        <v>2255</v>
      </c>
      <c r="D43" s="951">
        <f t="shared" si="3"/>
        <v>2840.8130000000001</v>
      </c>
      <c r="E43" s="951"/>
      <c r="F43" s="951"/>
      <c r="G43" s="951"/>
      <c r="H43" s="951"/>
      <c r="I43" s="951"/>
      <c r="J43" s="951"/>
      <c r="K43" s="951"/>
      <c r="L43" s="951"/>
      <c r="M43" s="951"/>
      <c r="N43" s="951"/>
      <c r="O43" s="951">
        <v>2840.8130000000001</v>
      </c>
      <c r="P43" s="951"/>
      <c r="Q43" s="951"/>
      <c r="R43" s="951">
        <f t="shared" si="1"/>
        <v>125.97840354767185</v>
      </c>
    </row>
    <row r="44" spans="1:18" s="923" customFormat="1">
      <c r="A44" s="919">
        <v>33</v>
      </c>
      <c r="B44" s="926" t="s">
        <v>1972</v>
      </c>
      <c r="C44" s="951">
        <v>1300</v>
      </c>
      <c r="D44" s="951">
        <f t="shared" si="3"/>
        <v>2100</v>
      </c>
      <c r="E44" s="951"/>
      <c r="F44" s="951"/>
      <c r="G44" s="951"/>
      <c r="H44" s="951"/>
      <c r="I44" s="1102"/>
      <c r="J44" s="951"/>
      <c r="K44" s="951"/>
      <c r="L44" s="951"/>
      <c r="M44" s="951"/>
      <c r="N44" s="951"/>
      <c r="O44" s="951">
        <v>1850</v>
      </c>
      <c r="P44" s="1102"/>
      <c r="Q44" s="951">
        <v>250</v>
      </c>
      <c r="R44" s="951">
        <f t="shared" si="1"/>
        <v>161.53846153846155</v>
      </c>
    </row>
    <row r="45" spans="1:18" s="923" customFormat="1">
      <c r="A45" s="919">
        <v>34</v>
      </c>
      <c r="B45" s="926" t="s">
        <v>3888</v>
      </c>
      <c r="C45" s="951">
        <f>342</f>
        <v>342</v>
      </c>
      <c r="D45" s="951">
        <f t="shared" si="3"/>
        <v>437</v>
      </c>
      <c r="E45" s="951"/>
      <c r="F45" s="951"/>
      <c r="G45" s="951"/>
      <c r="H45" s="951"/>
      <c r="I45" s="951"/>
      <c r="J45" s="951"/>
      <c r="K45" s="951"/>
      <c r="L45" s="951"/>
      <c r="M45" s="951"/>
      <c r="N45" s="951"/>
      <c r="O45" s="951">
        <v>437</v>
      </c>
      <c r="P45" s="951"/>
      <c r="Q45" s="951"/>
      <c r="R45" s="951">
        <f t="shared" si="1"/>
        <v>127.77777777777777</v>
      </c>
    </row>
    <row r="46" spans="1:18" s="923" customFormat="1" ht="24.6">
      <c r="A46" s="919">
        <v>35</v>
      </c>
      <c r="B46" s="1008" t="s">
        <v>3889</v>
      </c>
      <c r="C46" s="951">
        <v>362</v>
      </c>
      <c r="D46" s="951">
        <f t="shared" si="3"/>
        <v>516</v>
      </c>
      <c r="E46" s="951"/>
      <c r="F46" s="951"/>
      <c r="G46" s="951"/>
      <c r="H46" s="951"/>
      <c r="I46" s="951"/>
      <c r="J46" s="951"/>
      <c r="K46" s="951"/>
      <c r="L46" s="951"/>
      <c r="M46" s="951"/>
      <c r="N46" s="1103"/>
      <c r="O46" s="951">
        <v>516</v>
      </c>
      <c r="P46" s="1102"/>
      <c r="Q46" s="951"/>
      <c r="R46" s="951">
        <f t="shared" si="1"/>
        <v>142.54143646408838</v>
      </c>
    </row>
    <row r="47" spans="1:18" s="923" customFormat="1" ht="24.6">
      <c r="A47" s="919">
        <v>36</v>
      </c>
      <c r="B47" s="1008" t="s">
        <v>3890</v>
      </c>
      <c r="C47" s="951">
        <v>100</v>
      </c>
      <c r="D47" s="951">
        <f t="shared" si="3"/>
        <v>100</v>
      </c>
      <c r="E47" s="951"/>
      <c r="F47" s="951"/>
      <c r="G47" s="951"/>
      <c r="H47" s="951"/>
      <c r="I47" s="951"/>
      <c r="J47" s="951"/>
      <c r="K47" s="951"/>
      <c r="L47" s="951"/>
      <c r="M47" s="951"/>
      <c r="N47" s="1103"/>
      <c r="O47" s="951">
        <v>100</v>
      </c>
      <c r="P47" s="1102"/>
      <c r="Q47" s="951"/>
      <c r="R47" s="951">
        <f t="shared" si="1"/>
        <v>100</v>
      </c>
    </row>
    <row r="48" spans="1:18" s="923" customFormat="1" ht="24.6">
      <c r="A48" s="919">
        <v>37</v>
      </c>
      <c r="B48" s="1008" t="s">
        <v>3891</v>
      </c>
      <c r="C48" s="951">
        <v>100</v>
      </c>
      <c r="D48" s="951">
        <f t="shared" si="3"/>
        <v>100</v>
      </c>
      <c r="E48" s="951"/>
      <c r="F48" s="951"/>
      <c r="G48" s="951"/>
      <c r="H48" s="951"/>
      <c r="I48" s="951"/>
      <c r="J48" s="951"/>
      <c r="K48" s="951"/>
      <c r="L48" s="951"/>
      <c r="M48" s="951"/>
      <c r="N48" s="1103"/>
      <c r="O48" s="951">
        <v>100</v>
      </c>
      <c r="P48" s="1102"/>
      <c r="Q48" s="951"/>
      <c r="R48" s="951">
        <f t="shared" si="1"/>
        <v>100</v>
      </c>
    </row>
    <row r="49" spans="1:18" s="923" customFormat="1" ht="24.6">
      <c r="A49" s="919">
        <v>38</v>
      </c>
      <c r="B49" s="1008" t="s">
        <v>3892</v>
      </c>
      <c r="C49" s="951">
        <v>100</v>
      </c>
      <c r="D49" s="951">
        <f t="shared" si="3"/>
        <v>100</v>
      </c>
      <c r="E49" s="951"/>
      <c r="F49" s="951"/>
      <c r="G49" s="951"/>
      <c r="H49" s="951"/>
      <c r="I49" s="951"/>
      <c r="J49" s="951"/>
      <c r="K49" s="951"/>
      <c r="L49" s="951"/>
      <c r="M49" s="951"/>
      <c r="N49" s="1103"/>
      <c r="O49" s="951">
        <v>100</v>
      </c>
      <c r="P49" s="1102"/>
      <c r="Q49" s="951"/>
      <c r="R49" s="951">
        <f t="shared" si="1"/>
        <v>100</v>
      </c>
    </row>
    <row r="50" spans="1:18" s="923" customFormat="1">
      <c r="A50" s="919">
        <v>39</v>
      </c>
      <c r="B50" s="1008" t="s">
        <v>3893</v>
      </c>
      <c r="C50" s="951">
        <v>100</v>
      </c>
      <c r="D50" s="951">
        <f t="shared" si="3"/>
        <v>100</v>
      </c>
      <c r="E50" s="951"/>
      <c r="F50" s="951"/>
      <c r="G50" s="951"/>
      <c r="H50" s="951"/>
      <c r="I50" s="951"/>
      <c r="J50" s="951"/>
      <c r="K50" s="951"/>
      <c r="L50" s="951"/>
      <c r="M50" s="951"/>
      <c r="N50" s="1103"/>
      <c r="O50" s="951">
        <v>100</v>
      </c>
      <c r="P50" s="1102"/>
      <c r="Q50" s="951"/>
      <c r="R50" s="951">
        <f t="shared" si="1"/>
        <v>100</v>
      </c>
    </row>
    <row r="51" spans="1:18" s="923" customFormat="1">
      <c r="A51" s="919">
        <v>40</v>
      </c>
      <c r="B51" s="1008" t="s">
        <v>3894</v>
      </c>
      <c r="C51" s="951">
        <v>100</v>
      </c>
      <c r="D51" s="951">
        <f t="shared" si="3"/>
        <v>100</v>
      </c>
      <c r="E51" s="951"/>
      <c r="F51" s="951"/>
      <c r="G51" s="951"/>
      <c r="H51" s="951"/>
      <c r="I51" s="951"/>
      <c r="J51" s="951"/>
      <c r="K51" s="951"/>
      <c r="L51" s="951"/>
      <c r="M51" s="951"/>
      <c r="N51" s="1103"/>
      <c r="O51" s="951">
        <v>100</v>
      </c>
      <c r="P51" s="1102"/>
      <c r="Q51" s="951"/>
      <c r="R51" s="951">
        <f t="shared" si="1"/>
        <v>100</v>
      </c>
    </row>
    <row r="52" spans="1:18" s="923" customFormat="1">
      <c r="A52" s="919">
        <v>41</v>
      </c>
      <c r="B52" s="926" t="s">
        <v>3388</v>
      </c>
      <c r="C52" s="951">
        <v>2070</v>
      </c>
      <c r="D52" s="951">
        <f t="shared" si="3"/>
        <v>2130</v>
      </c>
      <c r="E52" s="951"/>
      <c r="F52" s="951"/>
      <c r="G52" s="951"/>
      <c r="H52" s="951"/>
      <c r="I52" s="951"/>
      <c r="J52" s="951"/>
      <c r="K52" s="951"/>
      <c r="L52" s="951"/>
      <c r="M52" s="951"/>
      <c r="N52" s="951"/>
      <c r="O52" s="951">
        <v>2130</v>
      </c>
      <c r="P52" s="951"/>
      <c r="Q52" s="951"/>
      <c r="R52" s="951">
        <f t="shared" si="1"/>
        <v>102.89855072463767</v>
      </c>
    </row>
    <row r="53" spans="1:18" s="923" customFormat="1">
      <c r="A53" s="919">
        <v>42</v>
      </c>
      <c r="B53" s="920" t="s">
        <v>1028</v>
      </c>
      <c r="C53" s="951">
        <v>805</v>
      </c>
      <c r="D53" s="951">
        <f t="shared" si="3"/>
        <v>1261.68</v>
      </c>
      <c r="E53" s="951"/>
      <c r="F53" s="951"/>
      <c r="G53" s="951"/>
      <c r="H53" s="951"/>
      <c r="I53" s="951"/>
      <c r="J53" s="951"/>
      <c r="K53" s="951"/>
      <c r="L53" s="951"/>
      <c r="M53" s="951"/>
      <c r="N53" s="951"/>
      <c r="O53" s="951">
        <v>1261.68</v>
      </c>
      <c r="P53" s="951"/>
      <c r="Q53" s="951"/>
      <c r="R53" s="951">
        <f t="shared" si="1"/>
        <v>156.73043478260871</v>
      </c>
    </row>
    <row r="54" spans="1:18" s="923" customFormat="1">
      <c r="A54" s="919">
        <v>43</v>
      </c>
      <c r="B54" s="920" t="s">
        <v>1027</v>
      </c>
      <c r="C54" s="951">
        <v>433</v>
      </c>
      <c r="D54" s="951">
        <f t="shared" si="3"/>
        <v>703</v>
      </c>
      <c r="E54" s="951"/>
      <c r="F54" s="951"/>
      <c r="G54" s="951"/>
      <c r="H54" s="951"/>
      <c r="I54" s="951"/>
      <c r="J54" s="951"/>
      <c r="K54" s="951"/>
      <c r="L54" s="951"/>
      <c r="M54" s="951"/>
      <c r="N54" s="951"/>
      <c r="O54" s="951">
        <v>703</v>
      </c>
      <c r="P54" s="951"/>
      <c r="Q54" s="951"/>
      <c r="R54" s="951">
        <f t="shared" si="1"/>
        <v>162.35565819861432</v>
      </c>
    </row>
    <row r="55" spans="1:18" s="923" customFormat="1">
      <c r="A55" s="919">
        <v>44</v>
      </c>
      <c r="B55" s="920" t="s">
        <v>987</v>
      </c>
      <c r="C55" s="951">
        <v>2629</v>
      </c>
      <c r="D55" s="951">
        <f t="shared" si="3"/>
        <v>3794.4331179999999</v>
      </c>
      <c r="E55" s="951">
        <v>60</v>
      </c>
      <c r="F55" s="951"/>
      <c r="G55" s="951"/>
      <c r="H55" s="951"/>
      <c r="I55" s="951"/>
      <c r="J55" s="1102"/>
      <c r="K55" s="951"/>
      <c r="L55" s="951"/>
      <c r="M55" s="951"/>
      <c r="N55" s="951"/>
      <c r="O55" s="951">
        <v>3734.4331179999999</v>
      </c>
      <c r="P55" s="951"/>
      <c r="Q55" s="951"/>
      <c r="R55" s="951">
        <f t="shared" si="1"/>
        <v>144.32990178775199</v>
      </c>
    </row>
    <row r="56" spans="1:18" s="923" customFormat="1">
      <c r="A56" s="919">
        <v>45</v>
      </c>
      <c r="B56" s="920" t="s">
        <v>225</v>
      </c>
      <c r="C56" s="951">
        <v>559</v>
      </c>
      <c r="D56" s="951">
        <f t="shared" si="3"/>
        <v>621</v>
      </c>
      <c r="E56" s="951"/>
      <c r="F56" s="951"/>
      <c r="G56" s="951"/>
      <c r="H56" s="951"/>
      <c r="I56" s="951"/>
      <c r="J56" s="951"/>
      <c r="K56" s="951"/>
      <c r="L56" s="951"/>
      <c r="M56" s="951"/>
      <c r="N56" s="951"/>
      <c r="O56" s="951">
        <v>621</v>
      </c>
      <c r="P56" s="951"/>
      <c r="Q56" s="951"/>
      <c r="R56" s="951">
        <f t="shared" si="1"/>
        <v>111.0912343470483</v>
      </c>
    </row>
    <row r="57" spans="1:18" s="923" customFormat="1">
      <c r="A57" s="919">
        <v>46</v>
      </c>
      <c r="B57" s="920" t="s">
        <v>985</v>
      </c>
      <c r="C57" s="951">
        <v>769</v>
      </c>
      <c r="D57" s="951">
        <f t="shared" si="3"/>
        <v>1101</v>
      </c>
      <c r="E57" s="951">
        <v>140</v>
      </c>
      <c r="F57" s="951"/>
      <c r="G57" s="951"/>
      <c r="H57" s="951"/>
      <c r="I57" s="951"/>
      <c r="J57" s="951"/>
      <c r="K57" s="951"/>
      <c r="L57" s="951"/>
      <c r="M57" s="951"/>
      <c r="N57" s="951"/>
      <c r="O57" s="951">
        <v>961</v>
      </c>
      <c r="P57" s="951"/>
      <c r="Q57" s="951"/>
      <c r="R57" s="951">
        <f t="shared" si="1"/>
        <v>143.17295188556568</v>
      </c>
    </row>
    <row r="58" spans="1:18" s="923" customFormat="1">
      <c r="A58" s="919">
        <v>47</v>
      </c>
      <c r="B58" s="920" t="s">
        <v>3895</v>
      </c>
      <c r="C58" s="951">
        <v>479</v>
      </c>
      <c r="D58" s="951">
        <f t="shared" si="3"/>
        <v>753.89599999999996</v>
      </c>
      <c r="E58" s="951"/>
      <c r="F58" s="951"/>
      <c r="G58" s="951"/>
      <c r="H58" s="951"/>
      <c r="I58" s="951"/>
      <c r="J58" s="951"/>
      <c r="K58" s="951"/>
      <c r="L58" s="951"/>
      <c r="M58" s="951"/>
      <c r="N58" s="951"/>
      <c r="O58" s="951">
        <v>753.89599999999996</v>
      </c>
      <c r="P58" s="951"/>
      <c r="Q58" s="951"/>
      <c r="R58" s="951">
        <f t="shared" si="1"/>
        <v>157.38956158663882</v>
      </c>
    </row>
    <row r="59" spans="1:18" s="923" customFormat="1">
      <c r="A59" s="919">
        <v>48</v>
      </c>
      <c r="B59" s="926" t="s">
        <v>3896</v>
      </c>
      <c r="C59" s="951">
        <v>450</v>
      </c>
      <c r="D59" s="951">
        <f t="shared" si="3"/>
        <v>506</v>
      </c>
      <c r="E59" s="951">
        <v>72</v>
      </c>
      <c r="F59" s="951"/>
      <c r="G59" s="951"/>
      <c r="H59" s="951"/>
      <c r="I59" s="951"/>
      <c r="J59" s="951"/>
      <c r="K59" s="951"/>
      <c r="L59" s="951"/>
      <c r="M59" s="951"/>
      <c r="N59" s="951"/>
      <c r="O59" s="951">
        <v>434</v>
      </c>
      <c r="P59" s="951"/>
      <c r="Q59" s="951"/>
      <c r="R59" s="951">
        <f t="shared" si="1"/>
        <v>112.44444444444443</v>
      </c>
    </row>
    <row r="60" spans="1:18" s="923" customFormat="1">
      <c r="A60" s="919">
        <v>49</v>
      </c>
      <c r="B60" s="920" t="s">
        <v>3897</v>
      </c>
      <c r="C60" s="951">
        <v>381</v>
      </c>
      <c r="D60" s="951">
        <f t="shared" si="3"/>
        <v>395</v>
      </c>
      <c r="E60" s="951"/>
      <c r="F60" s="951"/>
      <c r="G60" s="951"/>
      <c r="H60" s="951"/>
      <c r="I60" s="951"/>
      <c r="J60" s="951"/>
      <c r="K60" s="951"/>
      <c r="L60" s="951"/>
      <c r="M60" s="951"/>
      <c r="N60" s="951"/>
      <c r="O60" s="951">
        <v>395</v>
      </c>
      <c r="P60" s="951"/>
      <c r="Q60" s="951"/>
      <c r="R60" s="951">
        <f t="shared" si="1"/>
        <v>103.6745406824147</v>
      </c>
    </row>
    <row r="61" spans="1:18" s="923" customFormat="1">
      <c r="A61" s="919">
        <v>50</v>
      </c>
      <c r="B61" s="926" t="s">
        <v>3898</v>
      </c>
      <c r="C61" s="951">
        <v>535</v>
      </c>
      <c r="D61" s="951">
        <f t="shared" si="3"/>
        <v>542.70301300000006</v>
      </c>
      <c r="E61" s="951"/>
      <c r="F61" s="951"/>
      <c r="G61" s="951"/>
      <c r="H61" s="951"/>
      <c r="I61" s="951"/>
      <c r="J61" s="951"/>
      <c r="K61" s="951"/>
      <c r="L61" s="951"/>
      <c r="M61" s="951"/>
      <c r="N61" s="951"/>
      <c r="O61" s="951">
        <v>542.70301300000006</v>
      </c>
      <c r="P61" s="951"/>
      <c r="Q61" s="951"/>
      <c r="R61" s="951">
        <f t="shared" si="1"/>
        <v>101.4398155140187</v>
      </c>
    </row>
    <row r="62" spans="1:18" s="923" customFormat="1">
      <c r="A62" s="919">
        <v>51</v>
      </c>
      <c r="B62" s="920" t="s">
        <v>230</v>
      </c>
      <c r="C62" s="951">
        <v>759</v>
      </c>
      <c r="D62" s="951">
        <f t="shared" si="3"/>
        <v>1027</v>
      </c>
      <c r="E62" s="951"/>
      <c r="F62" s="951"/>
      <c r="G62" s="951"/>
      <c r="H62" s="951"/>
      <c r="I62" s="951"/>
      <c r="J62" s="951"/>
      <c r="K62" s="951"/>
      <c r="L62" s="951"/>
      <c r="M62" s="951"/>
      <c r="N62" s="951"/>
      <c r="O62" s="951">
        <v>1027</v>
      </c>
      <c r="P62" s="951"/>
      <c r="Q62" s="951"/>
      <c r="R62" s="951">
        <f t="shared" si="1"/>
        <v>135.30961791831356</v>
      </c>
    </row>
    <row r="63" spans="1:18" s="923" customFormat="1">
      <c r="A63" s="919">
        <v>52</v>
      </c>
      <c r="B63" s="920" t="s">
        <v>3899</v>
      </c>
      <c r="C63" s="951">
        <v>1277</v>
      </c>
      <c r="D63" s="951">
        <f t="shared" si="3"/>
        <v>1250</v>
      </c>
      <c r="E63" s="951">
        <v>600</v>
      </c>
      <c r="F63" s="951"/>
      <c r="G63" s="951"/>
      <c r="H63" s="951"/>
      <c r="I63" s="951"/>
      <c r="J63" s="951"/>
      <c r="K63" s="951"/>
      <c r="L63" s="951"/>
      <c r="M63" s="951"/>
      <c r="N63" s="951"/>
      <c r="O63" s="951">
        <v>650</v>
      </c>
      <c r="P63" s="951"/>
      <c r="Q63" s="951"/>
      <c r="R63" s="951"/>
    </row>
    <row r="64" spans="1:18" s="923" customFormat="1">
      <c r="A64" s="919">
        <v>53</v>
      </c>
      <c r="B64" s="920" t="s">
        <v>3900</v>
      </c>
      <c r="C64" s="951">
        <v>100</v>
      </c>
      <c r="D64" s="951">
        <f t="shared" si="3"/>
        <v>130</v>
      </c>
      <c r="E64" s="951"/>
      <c r="F64" s="951"/>
      <c r="G64" s="951"/>
      <c r="H64" s="951"/>
      <c r="I64" s="951"/>
      <c r="J64" s="951"/>
      <c r="K64" s="951"/>
      <c r="L64" s="951"/>
      <c r="M64" s="951"/>
      <c r="N64" s="951"/>
      <c r="O64" s="951">
        <v>130</v>
      </c>
      <c r="P64" s="951"/>
      <c r="Q64" s="951"/>
      <c r="R64" s="951"/>
    </row>
    <row r="65" spans="1:18" s="923" customFormat="1">
      <c r="A65" s="919">
        <v>54</v>
      </c>
      <c r="B65" s="926" t="s">
        <v>3901</v>
      </c>
      <c r="C65" s="951">
        <v>350</v>
      </c>
      <c r="D65" s="951">
        <f t="shared" si="3"/>
        <v>1010</v>
      </c>
      <c r="E65" s="951"/>
      <c r="F65" s="951"/>
      <c r="G65" s="951"/>
      <c r="H65" s="951"/>
      <c r="I65" s="951"/>
      <c r="J65" s="951"/>
      <c r="K65" s="951"/>
      <c r="L65" s="951"/>
      <c r="M65" s="951"/>
      <c r="N65" s="951"/>
      <c r="O65" s="951">
        <v>1010</v>
      </c>
      <c r="P65" s="951"/>
      <c r="Q65" s="951"/>
      <c r="R65" s="951"/>
    </row>
    <row r="66" spans="1:18" s="923" customFormat="1" ht="24">
      <c r="A66" s="919">
        <v>55</v>
      </c>
      <c r="B66" s="931" t="s">
        <v>3902</v>
      </c>
      <c r="C66" s="951">
        <v>100</v>
      </c>
      <c r="D66" s="951">
        <f t="shared" si="3"/>
        <v>225</v>
      </c>
      <c r="E66" s="951"/>
      <c r="F66" s="951"/>
      <c r="G66" s="951"/>
      <c r="H66" s="951"/>
      <c r="I66" s="951"/>
      <c r="J66" s="951"/>
      <c r="K66" s="951"/>
      <c r="L66" s="951"/>
      <c r="M66" s="951"/>
      <c r="N66" s="951"/>
      <c r="O66" s="951">
        <v>225</v>
      </c>
      <c r="P66" s="951"/>
      <c r="Q66" s="951"/>
      <c r="R66" s="951"/>
    </row>
    <row r="67" spans="1:18" s="923" customFormat="1">
      <c r="A67" s="919">
        <v>56</v>
      </c>
      <c r="B67" s="931" t="s">
        <v>1364</v>
      </c>
      <c r="C67" s="951">
        <v>521</v>
      </c>
      <c r="D67" s="951">
        <f t="shared" si="3"/>
        <v>528</v>
      </c>
      <c r="E67" s="951"/>
      <c r="F67" s="951"/>
      <c r="G67" s="951"/>
      <c r="H67" s="951"/>
      <c r="I67" s="951"/>
      <c r="J67" s="951"/>
      <c r="K67" s="951"/>
      <c r="L67" s="951"/>
      <c r="M67" s="951"/>
      <c r="N67" s="951"/>
      <c r="O67" s="951">
        <v>528</v>
      </c>
      <c r="P67" s="951"/>
      <c r="Q67" s="951"/>
      <c r="R67" s="951"/>
    </row>
    <row r="68" spans="1:18" s="923" customFormat="1">
      <c r="A68" s="919">
        <v>57</v>
      </c>
      <c r="B68" s="931" t="s">
        <v>3903</v>
      </c>
      <c r="C68" s="951">
        <v>100</v>
      </c>
      <c r="D68" s="951">
        <f t="shared" si="3"/>
        <v>109</v>
      </c>
      <c r="E68" s="951"/>
      <c r="F68" s="951"/>
      <c r="G68" s="951"/>
      <c r="H68" s="951"/>
      <c r="I68" s="951"/>
      <c r="J68" s="951"/>
      <c r="K68" s="951"/>
      <c r="L68" s="951"/>
      <c r="M68" s="951"/>
      <c r="N68" s="951"/>
      <c r="O68" s="951">
        <v>109</v>
      </c>
      <c r="P68" s="951"/>
      <c r="Q68" s="951"/>
      <c r="R68" s="951"/>
    </row>
    <row r="69" spans="1:18" s="923" customFormat="1" ht="26.25" customHeight="1">
      <c r="A69" s="919">
        <v>58</v>
      </c>
      <c r="B69" s="931" t="s">
        <v>3904</v>
      </c>
      <c r="C69" s="951">
        <v>100</v>
      </c>
      <c r="D69" s="951">
        <f t="shared" si="3"/>
        <v>93.061999999999998</v>
      </c>
      <c r="E69" s="951"/>
      <c r="F69" s="951"/>
      <c r="G69" s="951"/>
      <c r="H69" s="951"/>
      <c r="I69" s="951"/>
      <c r="J69" s="951"/>
      <c r="K69" s="951"/>
      <c r="L69" s="951"/>
      <c r="M69" s="951"/>
      <c r="N69" s="951"/>
      <c r="O69" s="951">
        <v>93.061999999999998</v>
      </c>
      <c r="P69" s="951"/>
      <c r="Q69" s="951"/>
      <c r="R69" s="951"/>
    </row>
    <row r="70" spans="1:18" s="923" customFormat="1">
      <c r="A70" s="919">
        <v>59</v>
      </c>
      <c r="B70" s="931" t="s">
        <v>3905</v>
      </c>
      <c r="C70" s="951">
        <v>100</v>
      </c>
      <c r="D70" s="951">
        <f t="shared" si="3"/>
        <v>100</v>
      </c>
      <c r="E70" s="951"/>
      <c r="F70" s="951"/>
      <c r="G70" s="951"/>
      <c r="H70" s="951"/>
      <c r="I70" s="951"/>
      <c r="J70" s="951"/>
      <c r="K70" s="951"/>
      <c r="L70" s="951"/>
      <c r="M70" s="951"/>
      <c r="N70" s="951"/>
      <c r="O70" s="951">
        <v>100</v>
      </c>
      <c r="P70" s="951"/>
      <c r="Q70" s="951"/>
      <c r="R70" s="951"/>
    </row>
    <row r="71" spans="1:18" s="923" customFormat="1">
      <c r="A71" s="919">
        <v>60</v>
      </c>
      <c r="B71" s="931" t="s">
        <v>3906</v>
      </c>
      <c r="C71" s="951">
        <v>100</v>
      </c>
      <c r="D71" s="951">
        <f t="shared" si="3"/>
        <v>100</v>
      </c>
      <c r="E71" s="951"/>
      <c r="F71" s="951"/>
      <c r="G71" s="951"/>
      <c r="H71" s="951"/>
      <c r="I71" s="951"/>
      <c r="J71" s="951"/>
      <c r="K71" s="951"/>
      <c r="L71" s="951"/>
      <c r="M71" s="951"/>
      <c r="N71" s="951"/>
      <c r="O71" s="951">
        <v>100</v>
      </c>
      <c r="P71" s="951"/>
      <c r="Q71" s="951"/>
      <c r="R71" s="951"/>
    </row>
    <row r="72" spans="1:18" s="923" customFormat="1">
      <c r="A72" s="919">
        <v>61</v>
      </c>
      <c r="B72" s="931" t="s">
        <v>3907</v>
      </c>
      <c r="C72" s="951">
        <v>100</v>
      </c>
      <c r="D72" s="951">
        <f t="shared" si="3"/>
        <v>92.55</v>
      </c>
      <c r="E72" s="951"/>
      <c r="F72" s="951"/>
      <c r="G72" s="951"/>
      <c r="H72" s="951"/>
      <c r="I72" s="951"/>
      <c r="J72" s="951"/>
      <c r="K72" s="951"/>
      <c r="L72" s="951"/>
      <c r="M72" s="951"/>
      <c r="N72" s="951"/>
      <c r="O72" s="951">
        <v>92.55</v>
      </c>
      <c r="P72" s="951"/>
      <c r="Q72" s="951"/>
      <c r="R72" s="951"/>
    </row>
    <row r="73" spans="1:18" s="923" customFormat="1">
      <c r="A73" s="919">
        <v>62</v>
      </c>
      <c r="B73" s="926" t="s">
        <v>3908</v>
      </c>
      <c r="C73" s="951"/>
      <c r="D73" s="951">
        <f t="shared" si="3"/>
        <v>20</v>
      </c>
      <c r="E73" s="951"/>
      <c r="F73" s="951"/>
      <c r="G73" s="951"/>
      <c r="H73" s="951"/>
      <c r="I73" s="951"/>
      <c r="J73" s="951"/>
      <c r="K73" s="951"/>
      <c r="L73" s="951"/>
      <c r="M73" s="951"/>
      <c r="N73" s="951"/>
      <c r="O73" s="951"/>
      <c r="P73" s="951"/>
      <c r="Q73" s="951">
        <v>20</v>
      </c>
      <c r="R73" s="951"/>
    </row>
    <row r="74" spans="1:18" s="923" customFormat="1">
      <c r="A74" s="919">
        <v>63</v>
      </c>
      <c r="B74" s="926" t="s">
        <v>3909</v>
      </c>
      <c r="C74" s="951">
        <v>2281</v>
      </c>
      <c r="D74" s="951">
        <f t="shared" si="3"/>
        <v>8003.6989999999996</v>
      </c>
      <c r="E74" s="951"/>
      <c r="F74" s="951"/>
      <c r="G74" s="951"/>
      <c r="H74" s="951"/>
      <c r="I74" s="951"/>
      <c r="J74" s="951"/>
      <c r="K74" s="951"/>
      <c r="L74" s="951"/>
      <c r="M74" s="951">
        <v>8003.6989999999996</v>
      </c>
      <c r="N74" s="951"/>
      <c r="O74" s="951"/>
      <c r="P74" s="951"/>
      <c r="Q74" s="951"/>
      <c r="R74" s="951">
        <f t="shared" si="1"/>
        <v>350.88553266111353</v>
      </c>
    </row>
    <row r="75" spans="1:18" s="923" customFormat="1" ht="24.6">
      <c r="A75" s="919">
        <v>64</v>
      </c>
      <c r="B75" s="926" t="s">
        <v>3910</v>
      </c>
      <c r="C75" s="951">
        <v>21673</v>
      </c>
      <c r="D75" s="951">
        <f t="shared" si="3"/>
        <v>21314.486000000001</v>
      </c>
      <c r="E75" s="951"/>
      <c r="F75" s="951"/>
      <c r="G75" s="951"/>
      <c r="H75" s="951"/>
      <c r="I75" s="951"/>
      <c r="J75" s="1102"/>
      <c r="K75" s="951"/>
      <c r="L75" s="951"/>
      <c r="M75" s="951">
        <v>21314.486000000001</v>
      </c>
      <c r="N75" s="951"/>
      <c r="O75" s="951"/>
      <c r="P75" s="951"/>
      <c r="Q75" s="951"/>
      <c r="R75" s="951">
        <f t="shared" si="1"/>
        <v>98.345803534351504</v>
      </c>
    </row>
    <row r="76" spans="1:18" s="923" customFormat="1">
      <c r="A76" s="919">
        <v>65</v>
      </c>
      <c r="B76" s="926" t="s">
        <v>3911</v>
      </c>
      <c r="C76" s="951">
        <v>0</v>
      </c>
      <c r="D76" s="951">
        <f t="shared" si="3"/>
        <v>974.08680800000002</v>
      </c>
      <c r="E76" s="951"/>
      <c r="F76" s="951"/>
      <c r="G76" s="951"/>
      <c r="H76" s="951"/>
      <c r="I76" s="951"/>
      <c r="J76" s="951"/>
      <c r="K76" s="951"/>
      <c r="L76" s="951"/>
      <c r="M76" s="951">
        <v>974.08680800000002</v>
      </c>
      <c r="N76" s="951"/>
      <c r="O76" s="951"/>
      <c r="P76" s="951"/>
      <c r="Q76" s="951"/>
      <c r="R76" s="951"/>
    </row>
    <row r="77" spans="1:18" s="923" customFormat="1" ht="24.6">
      <c r="A77" s="919">
        <v>66</v>
      </c>
      <c r="B77" s="926" t="s">
        <v>3912</v>
      </c>
      <c r="C77" s="951">
        <v>3533</v>
      </c>
      <c r="D77" s="951">
        <f t="shared" si="3"/>
        <v>3093</v>
      </c>
      <c r="E77" s="951"/>
      <c r="F77" s="951"/>
      <c r="G77" s="951"/>
      <c r="H77" s="951"/>
      <c r="I77" s="951"/>
      <c r="J77" s="951"/>
      <c r="K77" s="951"/>
      <c r="L77" s="951"/>
      <c r="M77" s="951">
        <v>3093</v>
      </c>
      <c r="N77" s="951"/>
      <c r="O77" s="951"/>
      <c r="P77" s="951"/>
      <c r="Q77" s="951"/>
      <c r="R77" s="951">
        <f t="shared" si="1"/>
        <v>87.545994905179739</v>
      </c>
    </row>
    <row r="78" spans="1:18" s="923" customFormat="1">
      <c r="A78" s="919">
        <v>67</v>
      </c>
      <c r="B78" s="926" t="s">
        <v>3913</v>
      </c>
      <c r="C78" s="951">
        <v>500</v>
      </c>
      <c r="D78" s="951">
        <f t="shared" si="3"/>
        <v>500</v>
      </c>
      <c r="E78" s="951"/>
      <c r="F78" s="951"/>
      <c r="G78" s="951"/>
      <c r="H78" s="951"/>
      <c r="I78" s="951"/>
      <c r="J78" s="951"/>
      <c r="K78" s="951"/>
      <c r="L78" s="951"/>
      <c r="M78" s="951"/>
      <c r="N78" s="951"/>
      <c r="O78" s="951"/>
      <c r="P78" s="951"/>
      <c r="Q78" s="951">
        <v>500</v>
      </c>
      <c r="R78" s="951">
        <f t="shared" si="1"/>
        <v>100</v>
      </c>
    </row>
    <row r="79" spans="1:18" s="923" customFormat="1">
      <c r="A79" s="919">
        <v>68</v>
      </c>
      <c r="B79" s="926" t="s">
        <v>3914</v>
      </c>
      <c r="C79" s="951"/>
      <c r="D79" s="951">
        <f t="shared" si="3"/>
        <v>1000</v>
      </c>
      <c r="E79" s="951"/>
      <c r="F79" s="951"/>
      <c r="G79" s="951"/>
      <c r="H79" s="951"/>
      <c r="I79" s="951"/>
      <c r="J79" s="951"/>
      <c r="K79" s="951"/>
      <c r="L79" s="951"/>
      <c r="M79" s="951"/>
      <c r="N79" s="951"/>
      <c r="O79" s="951"/>
      <c r="P79" s="951"/>
      <c r="Q79" s="951">
        <v>1000</v>
      </c>
      <c r="R79" s="951"/>
    </row>
    <row r="80" spans="1:18" s="923" customFormat="1">
      <c r="A80" s="919">
        <v>69</v>
      </c>
      <c r="B80" s="926" t="s">
        <v>3915</v>
      </c>
      <c r="C80" s="951">
        <v>50</v>
      </c>
      <c r="D80" s="951">
        <f t="shared" si="3"/>
        <v>50</v>
      </c>
      <c r="E80" s="951"/>
      <c r="F80" s="951"/>
      <c r="G80" s="951"/>
      <c r="H80" s="951"/>
      <c r="I80" s="951"/>
      <c r="J80" s="951"/>
      <c r="K80" s="951"/>
      <c r="L80" s="951"/>
      <c r="M80" s="951"/>
      <c r="N80" s="951"/>
      <c r="O80" s="951"/>
      <c r="P80" s="951"/>
      <c r="Q80" s="951">
        <v>50</v>
      </c>
      <c r="R80" s="951">
        <f t="shared" si="1"/>
        <v>100</v>
      </c>
    </row>
    <row r="81" spans="1:18" s="923" customFormat="1">
      <c r="A81" s="919">
        <v>70</v>
      </c>
      <c r="B81" s="926" t="s">
        <v>3916</v>
      </c>
      <c r="C81" s="951"/>
      <c r="D81" s="951">
        <f t="shared" si="3"/>
        <v>1250</v>
      </c>
      <c r="E81" s="951"/>
      <c r="F81" s="951"/>
      <c r="G81" s="951"/>
      <c r="H81" s="951"/>
      <c r="I81" s="951"/>
      <c r="J81" s="951"/>
      <c r="K81" s="951"/>
      <c r="L81" s="951"/>
      <c r="M81" s="951"/>
      <c r="N81" s="951"/>
      <c r="O81" s="951"/>
      <c r="P81" s="951"/>
      <c r="Q81" s="951">
        <v>1250</v>
      </c>
      <c r="R81" s="951"/>
    </row>
    <row r="82" spans="1:18" s="923" customFormat="1">
      <c r="A82" s="919">
        <v>71</v>
      </c>
      <c r="B82" s="926" t="s">
        <v>3917</v>
      </c>
      <c r="C82" s="951"/>
      <c r="D82" s="951">
        <f t="shared" si="3"/>
        <v>500</v>
      </c>
      <c r="E82" s="951"/>
      <c r="F82" s="951"/>
      <c r="G82" s="951"/>
      <c r="H82" s="951"/>
      <c r="I82" s="951"/>
      <c r="J82" s="951"/>
      <c r="K82" s="951"/>
      <c r="L82" s="951"/>
      <c r="M82" s="951"/>
      <c r="N82" s="951"/>
      <c r="O82" s="951"/>
      <c r="P82" s="951"/>
      <c r="Q82" s="951">
        <v>500</v>
      </c>
      <c r="R82" s="951"/>
    </row>
    <row r="83" spans="1:18" s="923" customFormat="1">
      <c r="A83" s="919">
        <v>72</v>
      </c>
      <c r="B83" s="1007" t="s">
        <v>3918</v>
      </c>
      <c r="C83" s="951"/>
      <c r="D83" s="951">
        <f t="shared" si="3"/>
        <v>1500</v>
      </c>
      <c r="E83" s="951"/>
      <c r="F83" s="951"/>
      <c r="G83" s="951"/>
      <c r="H83" s="951"/>
      <c r="I83" s="951"/>
      <c r="J83" s="951"/>
      <c r="K83" s="951"/>
      <c r="L83" s="951"/>
      <c r="M83" s="951"/>
      <c r="N83" s="951"/>
      <c r="O83" s="951"/>
      <c r="P83" s="951"/>
      <c r="Q83" s="951">
        <v>1500</v>
      </c>
      <c r="R83" s="951"/>
    </row>
    <row r="84" spans="1:18" s="923" customFormat="1">
      <c r="A84" s="919">
        <v>73</v>
      </c>
      <c r="B84" s="926" t="s">
        <v>3919</v>
      </c>
      <c r="C84" s="951"/>
      <c r="D84" s="951">
        <f t="shared" si="3"/>
        <v>700</v>
      </c>
      <c r="E84" s="951"/>
      <c r="F84" s="951"/>
      <c r="G84" s="951"/>
      <c r="H84" s="951"/>
      <c r="I84" s="951"/>
      <c r="J84" s="951"/>
      <c r="K84" s="951"/>
      <c r="L84" s="951"/>
      <c r="M84" s="951"/>
      <c r="N84" s="951"/>
      <c r="O84" s="951"/>
      <c r="P84" s="1102"/>
      <c r="Q84" s="951">
        <v>700</v>
      </c>
      <c r="R84" s="951"/>
    </row>
    <row r="85" spans="1:18" s="923" customFormat="1">
      <c r="A85" s="919">
        <v>74</v>
      </c>
      <c r="B85" s="926" t="s">
        <v>3920</v>
      </c>
      <c r="C85" s="951"/>
      <c r="D85" s="951">
        <f t="shared" si="3"/>
        <v>300</v>
      </c>
      <c r="E85" s="951"/>
      <c r="F85" s="951"/>
      <c r="G85" s="951"/>
      <c r="H85" s="951"/>
      <c r="I85" s="951"/>
      <c r="J85" s="951"/>
      <c r="K85" s="951"/>
      <c r="L85" s="951"/>
      <c r="M85" s="951"/>
      <c r="N85" s="951"/>
      <c r="O85" s="1104"/>
      <c r="P85" s="1102"/>
      <c r="Q85" s="951">
        <f>200+100</f>
        <v>300</v>
      </c>
      <c r="R85" s="951"/>
    </row>
    <row r="86" spans="1:18" s="923" customFormat="1">
      <c r="A86" s="919">
        <v>75</v>
      </c>
      <c r="B86" s="926" t="s">
        <v>3921</v>
      </c>
      <c r="C86" s="951"/>
      <c r="D86" s="951">
        <f t="shared" si="3"/>
        <v>10000</v>
      </c>
      <c r="E86" s="951"/>
      <c r="F86" s="951"/>
      <c r="G86" s="951"/>
      <c r="H86" s="951"/>
      <c r="I86" s="951"/>
      <c r="J86" s="951"/>
      <c r="K86" s="951"/>
      <c r="L86" s="951"/>
      <c r="M86" s="951"/>
      <c r="N86" s="951"/>
      <c r="O86" s="951"/>
      <c r="P86" s="951"/>
      <c r="Q86" s="951">
        <v>10000</v>
      </c>
      <c r="R86" s="951"/>
    </row>
    <row r="87" spans="1:18" s="923" customFormat="1">
      <c r="A87" s="919">
        <v>76</v>
      </c>
      <c r="B87" s="926" t="s">
        <v>104</v>
      </c>
      <c r="C87" s="951"/>
      <c r="D87" s="951">
        <f t="shared" si="3"/>
        <v>35000</v>
      </c>
      <c r="E87" s="951"/>
      <c r="F87" s="951"/>
      <c r="G87" s="951"/>
      <c r="H87" s="951"/>
      <c r="I87" s="951">
        <v>35000</v>
      </c>
      <c r="J87" s="951"/>
      <c r="K87" s="951"/>
      <c r="L87" s="951"/>
      <c r="M87" s="951"/>
      <c r="N87" s="951"/>
      <c r="O87" s="951"/>
      <c r="P87" s="951"/>
      <c r="Q87" s="951"/>
      <c r="R87" s="951"/>
    </row>
    <row r="88" spans="1:18" s="1030" customFormat="1">
      <c r="A88" s="919">
        <v>77</v>
      </c>
      <c r="B88" s="936" t="s">
        <v>3922</v>
      </c>
      <c r="C88" s="951"/>
      <c r="D88" s="951">
        <f t="shared" si="3"/>
        <v>1000</v>
      </c>
      <c r="E88" s="951"/>
      <c r="F88" s="951"/>
      <c r="G88" s="951"/>
      <c r="H88" s="951"/>
      <c r="I88" s="951"/>
      <c r="J88" s="951"/>
      <c r="K88" s="951"/>
      <c r="L88" s="951"/>
      <c r="M88" s="951"/>
      <c r="N88" s="951"/>
      <c r="O88" s="951"/>
      <c r="P88" s="951"/>
      <c r="Q88" s="951">
        <v>1000</v>
      </c>
      <c r="R88" s="951"/>
    </row>
    <row r="89" spans="1:18" s="923" customFormat="1">
      <c r="A89" s="919">
        <v>78</v>
      </c>
      <c r="B89" s="938" t="s">
        <v>3389</v>
      </c>
      <c r="C89" s="951"/>
      <c r="D89" s="951">
        <f t="shared" si="3"/>
        <v>5800</v>
      </c>
      <c r="E89" s="951"/>
      <c r="F89" s="951"/>
      <c r="G89" s="951"/>
      <c r="H89" s="951"/>
      <c r="I89" s="951"/>
      <c r="J89" s="951"/>
      <c r="K89" s="951"/>
      <c r="L89" s="951"/>
      <c r="M89" s="951"/>
      <c r="N89" s="951">
        <v>1000</v>
      </c>
      <c r="O89" s="951"/>
      <c r="P89" s="951"/>
      <c r="Q89" s="951">
        <v>4800</v>
      </c>
      <c r="R89" s="951"/>
    </row>
    <row r="90" spans="1:18" s="923" customFormat="1">
      <c r="A90" s="919">
        <v>79</v>
      </c>
      <c r="B90" s="938" t="s">
        <v>3923</v>
      </c>
      <c r="C90" s="951"/>
      <c r="D90" s="951">
        <f t="shared" si="3"/>
        <v>76.335999999999999</v>
      </c>
      <c r="E90" s="951"/>
      <c r="F90" s="951"/>
      <c r="G90" s="951"/>
      <c r="H90" s="951"/>
      <c r="I90" s="951"/>
      <c r="J90" s="951"/>
      <c r="K90" s="951"/>
      <c r="L90" s="951"/>
      <c r="M90" s="951"/>
      <c r="N90" s="951">
        <v>76.335999999999999</v>
      </c>
      <c r="O90" s="951"/>
      <c r="P90" s="951"/>
      <c r="Q90" s="951"/>
      <c r="R90" s="951"/>
    </row>
    <row r="91" spans="1:18" s="923" customFormat="1">
      <c r="A91" s="919">
        <v>80</v>
      </c>
      <c r="B91" s="938" t="s">
        <v>3924</v>
      </c>
      <c r="C91" s="951"/>
      <c r="D91" s="951">
        <f t="shared" si="3"/>
        <v>33.938000000000002</v>
      </c>
      <c r="E91" s="951"/>
      <c r="F91" s="951"/>
      <c r="G91" s="951"/>
      <c r="H91" s="951"/>
      <c r="I91" s="951"/>
      <c r="J91" s="951"/>
      <c r="K91" s="951"/>
      <c r="L91" s="951"/>
      <c r="M91" s="951"/>
      <c r="N91" s="951">
        <v>33.938000000000002</v>
      </c>
      <c r="O91" s="951"/>
      <c r="P91" s="951"/>
      <c r="Q91" s="951"/>
      <c r="R91" s="951"/>
    </row>
    <row r="92" spans="1:18" s="923" customFormat="1">
      <c r="A92" s="919">
        <v>81</v>
      </c>
      <c r="B92" s="938" t="s">
        <v>3925</v>
      </c>
      <c r="C92" s="951"/>
      <c r="D92" s="951">
        <f t="shared" si="3"/>
        <v>4447.9660000000003</v>
      </c>
      <c r="E92" s="951"/>
      <c r="F92" s="951"/>
      <c r="G92" s="951"/>
      <c r="H92" s="951"/>
      <c r="I92" s="951"/>
      <c r="J92" s="951"/>
      <c r="K92" s="951"/>
      <c r="L92" s="951"/>
      <c r="M92" s="951"/>
      <c r="N92" s="951">
        <v>4447.9660000000003</v>
      </c>
      <c r="O92" s="951"/>
      <c r="P92" s="951"/>
      <c r="Q92" s="951"/>
      <c r="R92" s="951"/>
    </row>
    <row r="93" spans="1:18" s="923" customFormat="1" ht="24.6">
      <c r="A93" s="919">
        <v>82</v>
      </c>
      <c r="B93" s="938" t="s">
        <v>3926</v>
      </c>
      <c r="C93" s="951"/>
      <c r="D93" s="951">
        <f t="shared" ref="D93:D99" si="4">SUM(E93:Q93)</f>
        <v>9530.9179999999997</v>
      </c>
      <c r="E93" s="951"/>
      <c r="F93" s="951"/>
      <c r="G93" s="951"/>
      <c r="H93" s="951"/>
      <c r="I93" s="951"/>
      <c r="J93" s="951"/>
      <c r="K93" s="951"/>
      <c r="L93" s="951"/>
      <c r="M93" s="951"/>
      <c r="N93" s="951">
        <v>9530.9179999999997</v>
      </c>
      <c r="O93" s="951"/>
      <c r="P93" s="951"/>
      <c r="Q93" s="951"/>
      <c r="R93" s="951"/>
    </row>
    <row r="94" spans="1:18" s="923" customFormat="1">
      <c r="A94" s="919">
        <v>83</v>
      </c>
      <c r="B94" s="938" t="s">
        <v>3927</v>
      </c>
      <c r="C94" s="951"/>
      <c r="D94" s="951">
        <f t="shared" si="4"/>
        <v>138.80000000000001</v>
      </c>
      <c r="E94" s="951"/>
      <c r="F94" s="951"/>
      <c r="G94" s="951"/>
      <c r="H94" s="951"/>
      <c r="I94" s="951"/>
      <c r="J94" s="951"/>
      <c r="K94" s="951"/>
      <c r="L94" s="951"/>
      <c r="M94" s="951"/>
      <c r="N94" s="951">
        <v>138.80000000000001</v>
      </c>
      <c r="O94" s="951"/>
      <c r="P94" s="951"/>
      <c r="Q94" s="951"/>
      <c r="R94" s="951"/>
    </row>
    <row r="95" spans="1:18" s="923" customFormat="1" ht="24.6">
      <c r="A95" s="919">
        <v>84</v>
      </c>
      <c r="B95" s="938" t="s">
        <v>3928</v>
      </c>
      <c r="C95" s="951"/>
      <c r="D95" s="951">
        <f t="shared" si="4"/>
        <v>31176</v>
      </c>
      <c r="E95" s="951"/>
      <c r="F95" s="951"/>
      <c r="G95" s="951"/>
      <c r="H95" s="951"/>
      <c r="I95" s="951"/>
      <c r="J95" s="951"/>
      <c r="K95" s="951"/>
      <c r="L95" s="951"/>
      <c r="M95" s="951"/>
      <c r="N95" s="951">
        <v>31176</v>
      </c>
      <c r="O95" s="951"/>
      <c r="P95" s="951"/>
      <c r="Q95" s="951"/>
      <c r="R95" s="951"/>
    </row>
    <row r="96" spans="1:18" s="923" customFormat="1">
      <c r="A96" s="919">
        <v>85</v>
      </c>
      <c r="B96" s="938" t="s">
        <v>3394</v>
      </c>
      <c r="C96" s="951"/>
      <c r="D96" s="951">
        <f t="shared" si="4"/>
        <v>13406.882104</v>
      </c>
      <c r="E96" s="951"/>
      <c r="F96" s="951"/>
      <c r="G96" s="951"/>
      <c r="H96" s="951"/>
      <c r="I96" s="951"/>
      <c r="J96" s="951"/>
      <c r="K96" s="951"/>
      <c r="L96" s="951"/>
      <c r="M96" s="951"/>
      <c r="N96" s="951">
        <v>13406.882104</v>
      </c>
      <c r="O96" s="951"/>
      <c r="P96" s="951"/>
      <c r="Q96" s="951"/>
      <c r="R96" s="951"/>
    </row>
    <row r="97" spans="1:18" s="923" customFormat="1" ht="24.6">
      <c r="A97" s="919">
        <v>86</v>
      </c>
      <c r="B97" s="938" t="s">
        <v>3929</v>
      </c>
      <c r="C97" s="951">
        <v>2274</v>
      </c>
      <c r="D97" s="951">
        <f t="shared" si="4"/>
        <v>3224.7929210000002</v>
      </c>
      <c r="E97" s="951"/>
      <c r="F97" s="951"/>
      <c r="G97" s="951"/>
      <c r="H97" s="951"/>
      <c r="I97" s="951"/>
      <c r="J97" s="951"/>
      <c r="K97" s="951"/>
      <c r="L97" s="951"/>
      <c r="M97" s="951"/>
      <c r="N97" s="951">
        <v>3224.7929210000002</v>
      </c>
      <c r="O97" s="951"/>
      <c r="P97" s="951"/>
      <c r="Q97" s="951"/>
      <c r="R97" s="951">
        <f t="shared" ref="R97:R108" si="5">D97/C97*100</f>
        <v>141.81147409850485</v>
      </c>
    </row>
    <row r="98" spans="1:18" s="923" customFormat="1" ht="24.6">
      <c r="A98" s="919">
        <v>87</v>
      </c>
      <c r="B98" s="938" t="s">
        <v>3930</v>
      </c>
      <c r="C98" s="951">
        <v>904</v>
      </c>
      <c r="D98" s="951">
        <f t="shared" si="4"/>
        <v>1107.513659</v>
      </c>
      <c r="E98" s="951"/>
      <c r="F98" s="951"/>
      <c r="G98" s="951"/>
      <c r="H98" s="951"/>
      <c r="I98" s="951"/>
      <c r="J98" s="951"/>
      <c r="K98" s="951"/>
      <c r="L98" s="951"/>
      <c r="M98" s="951"/>
      <c r="N98" s="951">
        <v>1107.513659</v>
      </c>
      <c r="O98" s="951"/>
      <c r="P98" s="951"/>
      <c r="Q98" s="951"/>
      <c r="R98" s="951">
        <f t="shared" si="5"/>
        <v>122.51257289823008</v>
      </c>
    </row>
    <row r="99" spans="1:18" s="923" customFormat="1" ht="24.6">
      <c r="A99" s="919">
        <v>88</v>
      </c>
      <c r="B99" s="938" t="s">
        <v>3931</v>
      </c>
      <c r="C99" s="951"/>
      <c r="D99" s="951">
        <f t="shared" si="4"/>
        <v>1943.6021270000001</v>
      </c>
      <c r="E99" s="951"/>
      <c r="F99" s="951"/>
      <c r="G99" s="951"/>
      <c r="H99" s="951"/>
      <c r="I99" s="951"/>
      <c r="J99" s="951"/>
      <c r="K99" s="951"/>
      <c r="L99" s="951"/>
      <c r="M99" s="951"/>
      <c r="N99" s="951">
        <v>1943.6021270000001</v>
      </c>
      <c r="O99" s="951"/>
      <c r="P99" s="951"/>
      <c r="Q99" s="951"/>
      <c r="R99" s="951"/>
    </row>
    <row r="100" spans="1:18" s="948" customFormat="1" ht="17.399999999999999">
      <c r="A100" s="943" t="s">
        <v>305</v>
      </c>
      <c r="B100" s="913" t="s">
        <v>364</v>
      </c>
      <c r="C100" s="946">
        <f t="shared" ref="C100:Q100" si="6">SUM(C101:C108)</f>
        <v>4390736.7</v>
      </c>
      <c r="D100" s="945">
        <f t="shared" si="6"/>
        <v>4867374.3224870004</v>
      </c>
      <c r="E100" s="945">
        <f t="shared" si="6"/>
        <v>2155076</v>
      </c>
      <c r="F100" s="945">
        <f t="shared" si="6"/>
        <v>0</v>
      </c>
      <c r="G100" s="946">
        <f t="shared" si="6"/>
        <v>76674.283721999993</v>
      </c>
      <c r="H100" s="946">
        <f t="shared" si="6"/>
        <v>27427.215533999999</v>
      </c>
      <c r="I100" s="946">
        <f t="shared" si="6"/>
        <v>282621.69023400004</v>
      </c>
      <c r="J100" s="946">
        <f t="shared" si="6"/>
        <v>34355.220821999996</v>
      </c>
      <c r="K100" s="946">
        <f t="shared" si="6"/>
        <v>15756.957991000001</v>
      </c>
      <c r="L100" s="946">
        <f t="shared" si="6"/>
        <v>2165.805805</v>
      </c>
      <c r="M100" s="945">
        <f t="shared" si="6"/>
        <v>55762.380636000002</v>
      </c>
      <c r="N100" s="946">
        <f t="shared" si="6"/>
        <v>515692.5871350001</v>
      </c>
      <c r="O100" s="946">
        <f t="shared" si="6"/>
        <v>1142308.9809999999</v>
      </c>
      <c r="P100" s="946">
        <f t="shared" si="6"/>
        <v>512647.72982399992</v>
      </c>
      <c r="Q100" s="946">
        <f t="shared" si="6"/>
        <v>46885.469784000001</v>
      </c>
      <c r="R100" s="947">
        <f t="shared" si="5"/>
        <v>110.85552733068691</v>
      </c>
    </row>
    <row r="101" spans="1:18" s="923" customFormat="1">
      <c r="A101" s="949">
        <v>1</v>
      </c>
      <c r="B101" s="950" t="s">
        <v>3863</v>
      </c>
      <c r="C101" s="951">
        <v>523857</v>
      </c>
      <c r="D101" s="951">
        <f>SUM(E101:Q101)</f>
        <v>582176.40875800012</v>
      </c>
      <c r="E101" s="951">
        <v>277979</v>
      </c>
      <c r="F101" s="951"/>
      <c r="G101" s="951">
        <v>2341.6966000000002</v>
      </c>
      <c r="H101" s="951">
        <v>1507.058</v>
      </c>
      <c r="I101" s="951">
        <v>34529.478300000002</v>
      </c>
      <c r="J101" s="951">
        <v>3869.4376849999999</v>
      </c>
      <c r="K101" s="951">
        <v>2877.758969</v>
      </c>
      <c r="L101" s="951">
        <v>211.5</v>
      </c>
      <c r="M101" s="951">
        <v>7047.9560000000001</v>
      </c>
      <c r="N101" s="951">
        <v>42648.292207999999</v>
      </c>
      <c r="O101" s="951">
        <v>144167.66682700001</v>
      </c>
      <c r="P101" s="951">
        <v>62241.208200000001</v>
      </c>
      <c r="Q101" s="951">
        <f>1654.033+1101.322969</f>
        <v>2755.3559690000002</v>
      </c>
      <c r="R101" s="951">
        <f t="shared" si="5"/>
        <v>111.13269628123707</v>
      </c>
    </row>
    <row r="102" spans="1:18" s="923" customFormat="1">
      <c r="A102" s="949">
        <v>2</v>
      </c>
      <c r="B102" s="950" t="s">
        <v>3864</v>
      </c>
      <c r="C102" s="951">
        <v>515522</v>
      </c>
      <c r="D102" s="951">
        <f t="shared" ref="D102:D108" si="7">SUM(E102:Q102)</f>
        <v>552029.26836900006</v>
      </c>
      <c r="E102" s="951">
        <v>267647</v>
      </c>
      <c r="F102" s="951"/>
      <c r="G102" s="951">
        <v>11771.565225</v>
      </c>
      <c r="H102" s="951">
        <v>3159.447036</v>
      </c>
      <c r="I102" s="951">
        <v>44170.98833</v>
      </c>
      <c r="J102" s="951">
        <v>4058.5246000000002</v>
      </c>
      <c r="K102" s="951">
        <v>2550.9520000000002</v>
      </c>
      <c r="L102" s="951">
        <v>129.55799999999999</v>
      </c>
      <c r="M102" s="951">
        <v>7227.3527309999999</v>
      </c>
      <c r="N102" s="951">
        <v>25054.691782000002</v>
      </c>
      <c r="O102" s="951">
        <v>129661.31734199999</v>
      </c>
      <c r="P102" s="951">
        <v>54608.683322999997</v>
      </c>
      <c r="Q102" s="951">
        <v>1989.1880000000001</v>
      </c>
      <c r="R102" s="951">
        <f t="shared" si="5"/>
        <v>107.08161210753373</v>
      </c>
    </row>
    <row r="103" spans="1:18" s="923" customFormat="1">
      <c r="A103" s="949">
        <v>3</v>
      </c>
      <c r="B103" s="938" t="s">
        <v>3865</v>
      </c>
      <c r="C103" s="951">
        <v>521548.7</v>
      </c>
      <c r="D103" s="951">
        <f t="shared" si="7"/>
        <v>545734.04916200007</v>
      </c>
      <c r="E103" s="951">
        <v>241952</v>
      </c>
      <c r="F103" s="951"/>
      <c r="G103" s="951">
        <v>7037.3908510000001</v>
      </c>
      <c r="H103" s="951">
        <v>3560.0479479999999</v>
      </c>
      <c r="I103" s="951">
        <v>50579.442649999997</v>
      </c>
      <c r="J103" s="951">
        <v>3586.6067790000002</v>
      </c>
      <c r="K103" s="951">
        <v>1783.447997</v>
      </c>
      <c r="L103" s="951">
        <v>269.462985</v>
      </c>
      <c r="M103" s="951">
        <v>5346.0515100000002</v>
      </c>
      <c r="N103" s="951">
        <v>52626.186064000001</v>
      </c>
      <c r="O103" s="951">
        <v>116668.373045</v>
      </c>
      <c r="P103" s="951">
        <v>60150.101482999999</v>
      </c>
      <c r="Q103" s="951">
        <v>2174.9378499999998</v>
      </c>
      <c r="R103" s="951">
        <f t="shared" si="5"/>
        <v>104.63721780190423</v>
      </c>
    </row>
    <row r="104" spans="1:18" s="923" customFormat="1">
      <c r="A104" s="949">
        <v>4</v>
      </c>
      <c r="B104" s="950" t="s">
        <v>3866</v>
      </c>
      <c r="C104" s="951">
        <v>425849</v>
      </c>
      <c r="D104" s="951">
        <f t="shared" si="7"/>
        <v>505449.18918500002</v>
      </c>
      <c r="E104" s="951">
        <v>188910</v>
      </c>
      <c r="F104" s="951"/>
      <c r="G104" s="951">
        <v>11665.716995000001</v>
      </c>
      <c r="H104" s="951">
        <v>4160.632654</v>
      </c>
      <c r="I104" s="951">
        <v>27162.43115</v>
      </c>
      <c r="J104" s="951">
        <v>4657.9034689999999</v>
      </c>
      <c r="K104" s="951">
        <v>2341.605</v>
      </c>
      <c r="L104" s="951">
        <v>393.72181999999998</v>
      </c>
      <c r="M104" s="951">
        <v>2975.9010800000001</v>
      </c>
      <c r="N104" s="951">
        <v>87442.683430999998</v>
      </c>
      <c r="O104" s="951">
        <v>110502.412058</v>
      </c>
      <c r="P104" s="951">
        <v>63245.444528</v>
      </c>
      <c r="Q104" s="951">
        <v>1990.7370000000001</v>
      </c>
      <c r="R104" s="951">
        <f t="shared" si="5"/>
        <v>118.69211602821659</v>
      </c>
    </row>
    <row r="105" spans="1:18" s="923" customFormat="1">
      <c r="A105" s="949">
        <v>5</v>
      </c>
      <c r="B105" s="950" t="s">
        <v>3867</v>
      </c>
      <c r="C105" s="951">
        <v>742231</v>
      </c>
      <c r="D105" s="951">
        <f t="shared" si="7"/>
        <v>852121.07980999979</v>
      </c>
      <c r="E105" s="951">
        <v>408176</v>
      </c>
      <c r="F105" s="951"/>
      <c r="G105" s="951">
        <v>14607.898146</v>
      </c>
      <c r="H105" s="951">
        <v>2895.2455399999999</v>
      </c>
      <c r="I105" s="951">
        <v>52022.79421</v>
      </c>
      <c r="J105" s="951">
        <v>3103.2547300000001</v>
      </c>
      <c r="K105" s="951">
        <v>1777.7953359999999</v>
      </c>
      <c r="L105" s="951">
        <v>480.00599999999997</v>
      </c>
      <c r="M105" s="951">
        <v>12924.734106</v>
      </c>
      <c r="N105" s="951">
        <v>90445.534092000002</v>
      </c>
      <c r="O105" s="951">
        <v>192787.24078699999</v>
      </c>
      <c r="P105" s="951">
        <v>72484.576862999995</v>
      </c>
      <c r="Q105" s="951">
        <v>416</v>
      </c>
      <c r="R105" s="951">
        <f t="shared" si="5"/>
        <v>114.80537458149817</v>
      </c>
    </row>
    <row r="106" spans="1:18" s="923" customFormat="1">
      <c r="A106" s="949">
        <v>6</v>
      </c>
      <c r="B106" s="950" t="s">
        <v>3868</v>
      </c>
      <c r="C106" s="951">
        <v>554462</v>
      </c>
      <c r="D106" s="951">
        <f t="shared" si="7"/>
        <v>617777.24007200007</v>
      </c>
      <c r="E106" s="951">
        <v>235187</v>
      </c>
      <c r="F106" s="951"/>
      <c r="G106" s="951">
        <v>12612.748777000001</v>
      </c>
      <c r="H106" s="951">
        <v>7255.6905059999999</v>
      </c>
      <c r="I106" s="951">
        <v>15990.074129000001</v>
      </c>
      <c r="J106" s="951">
        <v>7553.9588999999996</v>
      </c>
      <c r="K106" s="951">
        <v>1792.4939999999999</v>
      </c>
      <c r="L106" s="951">
        <v>290.02</v>
      </c>
      <c r="M106" s="951"/>
      <c r="N106" s="951">
        <v>151912.261616</v>
      </c>
      <c r="O106" s="951">
        <v>143599.01424399999</v>
      </c>
      <c r="P106" s="951">
        <v>37476.1639</v>
      </c>
      <c r="Q106" s="951">
        <v>4107.8140000000003</v>
      </c>
      <c r="R106" s="951">
        <f t="shared" si="5"/>
        <v>111.41922080719691</v>
      </c>
    </row>
    <row r="107" spans="1:18" s="923" customFormat="1">
      <c r="A107" s="949"/>
      <c r="B107" s="938" t="s">
        <v>3869</v>
      </c>
      <c r="C107" s="951">
        <v>420495</v>
      </c>
      <c r="D107" s="951">
        <f t="shared" si="7"/>
        <v>487207.17519899999</v>
      </c>
      <c r="E107" s="951">
        <v>212146</v>
      </c>
      <c r="F107" s="951"/>
      <c r="G107" s="951">
        <v>8379.9046770000004</v>
      </c>
      <c r="H107" s="951">
        <v>1643.7297370000001</v>
      </c>
      <c r="I107" s="951">
        <v>23104.468465000002</v>
      </c>
      <c r="J107" s="951">
        <v>2691.4216590000001</v>
      </c>
      <c r="K107" s="951">
        <v>1404.2659610000001</v>
      </c>
      <c r="L107" s="951">
        <v>123.224</v>
      </c>
      <c r="M107" s="951">
        <v>11325.741644</v>
      </c>
      <c r="N107" s="951">
        <v>26811.635032999999</v>
      </c>
      <c r="O107" s="951">
        <v>134003.24374500001</v>
      </c>
      <c r="P107" s="951">
        <v>62335.591677999997</v>
      </c>
      <c r="Q107" s="951">
        <v>3237.9486000000002</v>
      </c>
      <c r="R107" s="951">
        <f t="shared" si="5"/>
        <v>115.86515302179575</v>
      </c>
    </row>
    <row r="108" spans="1:18" s="923" customFormat="1">
      <c r="A108" s="953">
        <v>7</v>
      </c>
      <c r="B108" s="954" t="s">
        <v>3870</v>
      </c>
      <c r="C108" s="1100">
        <v>686772</v>
      </c>
      <c r="D108" s="1100">
        <f t="shared" si="7"/>
        <v>724879.91193199996</v>
      </c>
      <c r="E108" s="1100">
        <v>323079</v>
      </c>
      <c r="F108" s="1100"/>
      <c r="G108" s="1100">
        <v>8257.3624510000009</v>
      </c>
      <c r="H108" s="1100">
        <v>3245.3641130000001</v>
      </c>
      <c r="I108" s="1100">
        <v>35062.012999999999</v>
      </c>
      <c r="J108" s="1100">
        <v>4834.1130000000003</v>
      </c>
      <c r="K108" s="1100">
        <v>1228.6387279999999</v>
      </c>
      <c r="L108" s="1100">
        <v>268.31299999999999</v>
      </c>
      <c r="M108" s="1100">
        <v>8914.6435650000003</v>
      </c>
      <c r="N108" s="1100">
        <v>38751.302908999998</v>
      </c>
      <c r="O108" s="1100">
        <v>170919.712952</v>
      </c>
      <c r="P108" s="1100">
        <v>100105.95984900001</v>
      </c>
      <c r="Q108" s="1100">
        <f>2655.904+27557.584365</f>
        <v>30213.488364999997</v>
      </c>
      <c r="R108" s="1101">
        <f t="shared" si="5"/>
        <v>105.54884473041999</v>
      </c>
    </row>
    <row r="109" spans="1:18" s="896" customFormat="1" ht="18">
      <c r="D109" s="958"/>
      <c r="E109" s="901"/>
      <c r="N109" s="901"/>
      <c r="O109" s="959" t="s">
        <v>3871</v>
      </c>
      <c r="Q109" s="901"/>
      <c r="R109" s="960"/>
    </row>
    <row r="110" spans="1:18" s="896" customFormat="1" ht="17.399999999999999">
      <c r="D110" s="958"/>
      <c r="E110" s="901"/>
      <c r="M110" s="901"/>
      <c r="N110" s="901"/>
      <c r="O110" s="961" t="s">
        <v>3872</v>
      </c>
      <c r="Q110" s="958"/>
      <c r="R110" s="962"/>
    </row>
    <row r="111" spans="1:18" s="896" customFormat="1" ht="17.399999999999999">
      <c r="B111" s="963"/>
      <c r="D111" s="958"/>
      <c r="E111" s="901"/>
      <c r="N111" s="901"/>
      <c r="O111" s="961" t="s">
        <v>3873</v>
      </c>
      <c r="Q111" s="958"/>
      <c r="R111" s="962"/>
    </row>
    <row r="112" spans="1:18" s="896" customFormat="1" ht="18">
      <c r="B112" s="964"/>
      <c r="D112" s="958"/>
      <c r="E112" s="958"/>
      <c r="N112" s="901"/>
      <c r="O112" s="966"/>
      <c r="Q112" s="958"/>
      <c r="R112" s="967"/>
    </row>
    <row r="113" spans="4:18" s="896" customFormat="1" ht="18">
      <c r="D113" s="958"/>
      <c r="E113" s="901"/>
      <c r="N113" s="901"/>
      <c r="O113" s="966"/>
      <c r="Q113" s="958"/>
      <c r="R113" s="894"/>
    </row>
    <row r="114" spans="4:18" s="896" customFormat="1" ht="18">
      <c r="D114" s="958"/>
      <c r="E114" s="901"/>
      <c r="N114" s="901"/>
      <c r="O114" s="966"/>
      <c r="Q114" s="958"/>
      <c r="R114" s="894"/>
    </row>
    <row r="115" spans="4:18" s="896" customFormat="1" ht="18">
      <c r="D115" s="958"/>
      <c r="E115" s="901"/>
      <c r="N115" s="901"/>
      <c r="O115" s="966"/>
      <c r="Q115" s="958"/>
      <c r="R115" s="894"/>
    </row>
    <row r="116" spans="4:18" s="896" customFormat="1" ht="15.6">
      <c r="D116" s="958"/>
      <c r="E116" s="901"/>
      <c r="N116" s="901"/>
      <c r="O116" s="901"/>
      <c r="Q116" s="901"/>
      <c r="R116" s="968"/>
    </row>
    <row r="117" spans="4:18" s="969" customFormat="1" ht="17.399999999999999">
      <c r="D117" s="958"/>
      <c r="O117" s="970" t="s">
        <v>3874</v>
      </c>
    </row>
    <row r="118" spans="4:18" s="969" customFormat="1" ht="13.8">
      <c r="D118" s="958"/>
    </row>
    <row r="119" spans="4:18" s="969" customFormat="1" ht="13.8">
      <c r="D119" s="1031"/>
    </row>
    <row r="120" spans="4:18" s="969" customFormat="1" ht="13.8"/>
    <row r="121" spans="4:18" s="969" customFormat="1" ht="13.8"/>
    <row r="122" spans="4:18" s="969" customFormat="1" ht="13.8"/>
    <row r="123" spans="4:18" s="969" customFormat="1" ht="13.8"/>
    <row r="124" spans="4:18" s="969" customFormat="1" ht="13.8"/>
    <row r="125" spans="4:18" s="969" customFormat="1" ht="13.8"/>
  </sheetData>
  <mergeCells count="24">
    <mergeCell ref="O7:O8"/>
    <mergeCell ref="P7:P8"/>
    <mergeCell ref="Q7:Q8"/>
    <mergeCell ref="J7:J8"/>
    <mergeCell ref="K7:K8"/>
    <mergeCell ref="L7:L8"/>
    <mergeCell ref="M7:M8"/>
    <mergeCell ref="N7:N8"/>
    <mergeCell ref="F7:F8"/>
    <mergeCell ref="A1:B1"/>
    <mergeCell ref="E1:F1"/>
    <mergeCell ref="A2:B2"/>
    <mergeCell ref="H2:K2"/>
    <mergeCell ref="A4:R4"/>
    <mergeCell ref="A5:R5"/>
    <mergeCell ref="A7:A8"/>
    <mergeCell ref="B7:B8"/>
    <mergeCell ref="C7:C8"/>
    <mergeCell ref="D7:D8"/>
    <mergeCell ref="E7:E8"/>
    <mergeCell ref="R7:R8"/>
    <mergeCell ref="G7:G8"/>
    <mergeCell ref="H7:H8"/>
    <mergeCell ref="I7:I8"/>
  </mergeCells>
  <pageMargins left="0.31" right="0.17" top="0.34" bottom="0.34" header="0.24"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13</vt:i4>
      </vt:variant>
    </vt:vector>
  </HeadingPairs>
  <TitlesOfParts>
    <vt:vector size="45" baseType="lpstr">
      <vt:lpstr>48.31</vt:lpstr>
      <vt:lpstr>49.31</vt:lpstr>
      <vt:lpstr>50.31</vt:lpstr>
      <vt:lpstr>51.31</vt:lpstr>
      <vt:lpstr>52.31</vt:lpstr>
      <vt:lpstr>53.31</vt:lpstr>
      <vt:lpstr>54.31</vt:lpstr>
      <vt:lpstr>55.31</vt:lpstr>
      <vt:lpstr>56.31</vt:lpstr>
      <vt:lpstr>57.31</vt:lpstr>
      <vt:lpstr>58.31</vt:lpstr>
      <vt:lpstr>59.31</vt:lpstr>
      <vt:lpstr>60.31</vt:lpstr>
      <vt:lpstr>61.31</vt:lpstr>
      <vt:lpstr>62.31</vt:lpstr>
      <vt:lpstr>63.31</vt:lpstr>
      <vt:lpstr>64.31</vt:lpstr>
      <vt:lpstr>60.342</vt:lpstr>
      <vt:lpstr>61.342</vt:lpstr>
      <vt:lpstr>CHITIETTHU</vt:lpstr>
      <vt:lpstr>62.342</vt:lpstr>
      <vt:lpstr>63.</vt:lpstr>
      <vt:lpstr>64.</vt:lpstr>
      <vt:lpstr>65.</vt:lpstr>
      <vt:lpstr>66.</vt:lpstr>
      <vt:lpstr>67.</vt:lpstr>
      <vt:lpstr>68.</vt:lpstr>
      <vt:lpstr>69.</vt:lpstr>
      <vt:lpstr>70</vt:lpstr>
      <vt:lpstr>vay VH</vt:lpstr>
      <vt:lpstr>Sheet1</vt:lpstr>
      <vt:lpstr>Sheet2</vt:lpstr>
      <vt:lpstr>'48.31'!Print_Area</vt:lpstr>
      <vt:lpstr>'49.31'!Print_Area</vt:lpstr>
      <vt:lpstr>'50.31'!Print_Area</vt:lpstr>
      <vt:lpstr>'51.31'!Print_Area</vt:lpstr>
      <vt:lpstr>'52.31'!Print_Area</vt:lpstr>
      <vt:lpstr>'53.31'!Print_Area</vt:lpstr>
      <vt:lpstr>'58.31'!Print_Area</vt:lpstr>
      <vt:lpstr>'60.31'!Print_Area</vt:lpstr>
      <vt:lpstr>'61.31'!Print_Area</vt:lpstr>
      <vt:lpstr>'50.31'!Print_Titles</vt:lpstr>
      <vt:lpstr>'58.31'!Print_Titles</vt:lpstr>
      <vt:lpstr>'59.31'!Print_Titles</vt:lpstr>
      <vt:lpstr>'61.31'!Print_Titles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VNN.R9</dc:creator>
  <cp:lastModifiedBy>Windows</cp:lastModifiedBy>
  <cp:lastPrinted>2021-12-05T10:50:20Z</cp:lastPrinted>
  <dcterms:created xsi:type="dcterms:W3CDTF">2010-12-01T23:34:41Z</dcterms:created>
  <dcterms:modified xsi:type="dcterms:W3CDTF">2021-12-06T13:10:53Z</dcterms:modified>
</cp:coreProperties>
</file>